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hengmi.jiang\Desktop\"/>
    </mc:Choice>
  </mc:AlternateContent>
  <bookViews>
    <workbookView xWindow="2685" yWindow="1500" windowWidth="12675" windowHeight="5025" activeTab="2"/>
  </bookViews>
  <sheets>
    <sheet name="合并" sheetId="10" r:id="rId1"/>
    <sheet name="正常" sheetId="14" r:id="rId2"/>
    <sheet name="非正常" sheetId="13" r:id="rId3"/>
    <sheet name="WpsReserved_CellImgList" sheetId="12" state="hidden" r:id="rId4"/>
  </sheets>
  <definedNames>
    <definedName name="_xlnm._FilterDatabase" localSheetId="0" hidden="1">合并!$A$1:$AK$10465</definedName>
  </definedNames>
  <calcPr calcId="152511"/>
</workbook>
</file>

<file path=xl/calcChain.xml><?xml version="1.0" encoding="utf-8"?>
<calcChain xmlns="http://schemas.openxmlformats.org/spreadsheetml/2006/main">
  <c r="U2899" i="14" l="1"/>
  <c r="N2899" i="14"/>
  <c r="Q2898" i="14"/>
  <c r="R2898" i="14" s="1"/>
  <c r="S2898" i="14" s="1"/>
  <c r="U2898" i="14" s="1"/>
  <c r="P2898" i="14"/>
  <c r="U2897" i="14"/>
  <c r="P2897" i="14"/>
  <c r="Q2897" i="14" s="1"/>
  <c r="R2897" i="14" s="1"/>
  <c r="S2897" i="14" s="1"/>
  <c r="S2896" i="14"/>
  <c r="U2896" i="14" s="1"/>
  <c r="N2896" i="14"/>
  <c r="U2895" i="14"/>
  <c r="N2895" i="14"/>
  <c r="R2894" i="14"/>
  <c r="S2894" i="14" s="1"/>
  <c r="U2894" i="14" s="1"/>
  <c r="P2894" i="14"/>
  <c r="Q2894" i="14" s="1"/>
  <c r="U2893" i="14"/>
  <c r="N2893" i="14"/>
  <c r="S2892" i="14"/>
  <c r="U2892" i="14" s="1"/>
  <c r="N2892" i="14"/>
  <c r="U2891" i="14"/>
  <c r="N2891" i="14"/>
  <c r="S2891" i="14" s="1"/>
  <c r="U2890" i="14"/>
  <c r="U2889" i="14"/>
  <c r="U2888" i="14"/>
  <c r="P2887" i="14"/>
  <c r="Q2887" i="14" s="1"/>
  <c r="R2887" i="14" s="1"/>
  <c r="S2887" i="14" s="1"/>
  <c r="U2887" i="14" s="1"/>
  <c r="U2886" i="14"/>
  <c r="N2886" i="14"/>
  <c r="S2885" i="14"/>
  <c r="U2885" i="14" s="1"/>
  <c r="N2885" i="14"/>
  <c r="N2884" i="14"/>
  <c r="S2884" i="14" s="1"/>
  <c r="U2884" i="14" s="1"/>
  <c r="S2883" i="14"/>
  <c r="U2883" i="14" s="1"/>
  <c r="N2883" i="14"/>
  <c r="P2882" i="14"/>
  <c r="Q2882" i="14" s="1"/>
  <c r="R2882" i="14" s="1"/>
  <c r="S2882" i="14" s="1"/>
  <c r="U2882" i="14" s="1"/>
  <c r="U2881" i="14"/>
  <c r="N2881" i="14"/>
  <c r="Q2880" i="14"/>
  <c r="R2880" i="14" s="1"/>
  <c r="S2880" i="14" s="1"/>
  <c r="U2880" i="14" s="1"/>
  <c r="P2880" i="14"/>
  <c r="N2879" i="14"/>
  <c r="S2879" i="14" s="1"/>
  <c r="U2879" i="14" s="1"/>
  <c r="U2878" i="14"/>
  <c r="U2877" i="14"/>
  <c r="N2877" i="14"/>
  <c r="N2876" i="14"/>
  <c r="S2876" i="14" s="1"/>
  <c r="U2876" i="14" s="1"/>
  <c r="S2875" i="14"/>
  <c r="U2875" i="14" s="1"/>
  <c r="N2875" i="14"/>
  <c r="N2874" i="14"/>
  <c r="S2874" i="14" s="1"/>
  <c r="U2874" i="14" s="1"/>
  <c r="S2873" i="14"/>
  <c r="U2873" i="14" s="1"/>
  <c r="N2873" i="14"/>
  <c r="U2872" i="14"/>
  <c r="N2872" i="14"/>
  <c r="N2871" i="14"/>
  <c r="S2871" i="14" s="1"/>
  <c r="U2871" i="14" s="1"/>
  <c r="U2870" i="14"/>
  <c r="U2869" i="14"/>
  <c r="Q2868" i="14"/>
  <c r="R2868" i="14" s="1"/>
  <c r="S2868" i="14" s="1"/>
  <c r="U2868" i="14" s="1"/>
  <c r="P2868" i="14"/>
  <c r="U2867" i="14"/>
  <c r="N2867" i="14"/>
  <c r="U2866" i="14"/>
  <c r="N2866" i="14"/>
  <c r="U2865" i="14"/>
  <c r="P2865" i="14"/>
  <c r="Q2865" i="14" s="1"/>
  <c r="R2865" i="14" s="1"/>
  <c r="S2865" i="14" s="1"/>
  <c r="U2864" i="14"/>
  <c r="N2864" i="14"/>
  <c r="U2863" i="14"/>
  <c r="N2863" i="14"/>
  <c r="U2862" i="14"/>
  <c r="U2861" i="14"/>
  <c r="N2861" i="14"/>
  <c r="P2860" i="14"/>
  <c r="Q2860" i="14" s="1"/>
  <c r="R2860" i="14" s="1"/>
  <c r="S2860" i="14" s="1"/>
  <c r="U2860" i="14" s="1"/>
  <c r="S2859" i="14"/>
  <c r="U2859" i="14" s="1"/>
  <c r="N2859" i="14"/>
  <c r="N2858" i="14"/>
  <c r="S2858" i="14" s="1"/>
  <c r="U2858" i="14" s="1"/>
  <c r="U2857" i="14"/>
  <c r="N2857" i="14"/>
  <c r="U2856" i="14"/>
  <c r="N2856" i="14"/>
  <c r="S2855" i="14"/>
  <c r="U2855" i="14" s="1"/>
  <c r="N2855" i="14"/>
  <c r="U2854" i="14"/>
  <c r="N2854" i="14"/>
  <c r="N2853" i="14"/>
  <c r="S2853" i="14" s="1"/>
  <c r="U2853" i="14" s="1"/>
  <c r="Q2852" i="14"/>
  <c r="R2852" i="14" s="1"/>
  <c r="S2852" i="14" s="1"/>
  <c r="U2852" i="14" s="1"/>
  <c r="P2852" i="14"/>
  <c r="U2851" i="14"/>
  <c r="N2851" i="14"/>
  <c r="S2851" i="14" s="1"/>
  <c r="S2850" i="14"/>
  <c r="U2850" i="14" s="1"/>
  <c r="N2850" i="14"/>
  <c r="U2849" i="14"/>
  <c r="N2849" i="14"/>
  <c r="U2848" i="14"/>
  <c r="P2848" i="14"/>
  <c r="Q2848" i="14" s="1"/>
  <c r="R2848" i="14" s="1"/>
  <c r="S2848" i="14" s="1"/>
  <c r="S2847" i="14"/>
  <c r="U2847" i="14" s="1"/>
  <c r="N2847" i="14"/>
  <c r="U2846" i="14"/>
  <c r="N2846" i="14"/>
  <c r="S2846" i="14" s="1"/>
  <c r="U2845" i="14"/>
  <c r="U2844" i="14"/>
  <c r="N2844" i="14"/>
  <c r="U2843" i="14"/>
  <c r="N2843" i="14"/>
  <c r="U2842" i="14"/>
  <c r="N2842" i="14"/>
  <c r="N2841" i="14"/>
  <c r="S2841" i="14" s="1"/>
  <c r="U2841" i="14" s="1"/>
  <c r="Q2840" i="14"/>
  <c r="R2840" i="14" s="1"/>
  <c r="S2840" i="14" s="1"/>
  <c r="U2840" i="14" s="1"/>
  <c r="P2840" i="14"/>
  <c r="N2839" i="14"/>
  <c r="S2839" i="14" s="1"/>
  <c r="U2839" i="14" s="1"/>
  <c r="S2838" i="14"/>
  <c r="U2838" i="14" s="1"/>
  <c r="N2838" i="14"/>
  <c r="N2837" i="14"/>
  <c r="S2837" i="14" s="1"/>
  <c r="U2837" i="14" s="1"/>
  <c r="Q2836" i="14"/>
  <c r="R2836" i="14" s="1"/>
  <c r="S2836" i="14" s="1"/>
  <c r="U2836" i="14" s="1"/>
  <c r="P2836" i="14"/>
  <c r="U2835" i="14"/>
  <c r="N2835" i="14"/>
  <c r="S2835" i="14" s="1"/>
  <c r="S2834" i="14"/>
  <c r="U2834" i="14" s="1"/>
  <c r="N2834" i="14"/>
  <c r="U2833" i="14"/>
  <c r="N2833" i="14"/>
  <c r="U2832" i="14"/>
  <c r="N2832" i="14"/>
  <c r="S2832" i="14" s="1"/>
  <c r="S2831" i="14"/>
  <c r="U2831" i="14" s="1"/>
  <c r="N2831" i="14"/>
  <c r="N2830" i="14"/>
  <c r="S2830" i="14" s="1"/>
  <c r="U2830" i="14" s="1"/>
  <c r="S2829" i="14"/>
  <c r="U2829" i="14" s="1"/>
  <c r="N2829" i="14"/>
  <c r="P2828" i="14"/>
  <c r="Q2828" i="14" s="1"/>
  <c r="R2828" i="14" s="1"/>
  <c r="S2828" i="14" s="1"/>
  <c r="U2828" i="14" s="1"/>
  <c r="U2827" i="14"/>
  <c r="U2826" i="14"/>
  <c r="N2826" i="14"/>
  <c r="U2825" i="14"/>
  <c r="N2825" i="14"/>
  <c r="N2824" i="14"/>
  <c r="S2824" i="14" s="1"/>
  <c r="U2824" i="14" s="1"/>
  <c r="Q2823" i="14"/>
  <c r="R2823" i="14" s="1"/>
  <c r="S2823" i="14" s="1"/>
  <c r="U2823" i="14" s="1"/>
  <c r="P2823" i="14"/>
  <c r="N2822" i="14"/>
  <c r="S2822" i="14" s="1"/>
  <c r="U2822" i="14" s="1"/>
  <c r="U2821" i="14"/>
  <c r="N2821" i="14"/>
  <c r="S2820" i="14"/>
  <c r="U2820" i="14" s="1"/>
  <c r="Q2820" i="14"/>
  <c r="R2820" i="14" s="1"/>
  <c r="P2820" i="14"/>
  <c r="U2819" i="14"/>
  <c r="N2819" i="14"/>
  <c r="U2818" i="14"/>
  <c r="N2818" i="14"/>
  <c r="N2817" i="14"/>
  <c r="S2817" i="14" s="1"/>
  <c r="U2817" i="14" s="1"/>
  <c r="U2816" i="14"/>
  <c r="N2816" i="14"/>
  <c r="S2815" i="14"/>
  <c r="U2815" i="14" s="1"/>
  <c r="N2815" i="14"/>
  <c r="U2814" i="14"/>
  <c r="N2814" i="14"/>
  <c r="N2813" i="14"/>
  <c r="S2813" i="14" s="1"/>
  <c r="U2813" i="14" s="1"/>
  <c r="S2812" i="14"/>
  <c r="U2812" i="14" s="1"/>
  <c r="N2812" i="14"/>
  <c r="U2811" i="14"/>
  <c r="N2811" i="14"/>
  <c r="S2811" i="14" s="1"/>
  <c r="U2810" i="14"/>
  <c r="U2809" i="14"/>
  <c r="N2809" i="14"/>
  <c r="U2808" i="14"/>
  <c r="N2808" i="14"/>
  <c r="N2807" i="14"/>
  <c r="S2807" i="14" s="1"/>
  <c r="U2807" i="14" s="1"/>
  <c r="S2806" i="14"/>
  <c r="U2806" i="14" s="1"/>
  <c r="N2806" i="14"/>
  <c r="U2805" i="14"/>
  <c r="N2805" i="14"/>
  <c r="P2804" i="14"/>
  <c r="Q2804" i="14" s="1"/>
  <c r="R2804" i="14" s="1"/>
  <c r="S2804" i="14" s="1"/>
  <c r="U2804" i="14" s="1"/>
  <c r="S2803" i="14"/>
  <c r="U2803" i="14" s="1"/>
  <c r="N2803" i="14"/>
  <c r="P2802" i="14"/>
  <c r="Q2802" i="14" s="1"/>
  <c r="R2802" i="14" s="1"/>
  <c r="S2802" i="14" s="1"/>
  <c r="U2802" i="14" s="1"/>
  <c r="U2801" i="14"/>
  <c r="N2801" i="14"/>
  <c r="S2800" i="14"/>
  <c r="U2800" i="14" s="1"/>
  <c r="N2800" i="14"/>
  <c r="N2799" i="14"/>
  <c r="S2799" i="14" s="1"/>
  <c r="U2799" i="14" s="1"/>
  <c r="S2798" i="14"/>
  <c r="U2798" i="14" s="1"/>
  <c r="N2798" i="14"/>
  <c r="U2797" i="14"/>
  <c r="N2797" i="14"/>
  <c r="S2797" i="14" s="1"/>
  <c r="S2796" i="14"/>
  <c r="U2796" i="14" s="1"/>
  <c r="N2796" i="14"/>
  <c r="N2795" i="14"/>
  <c r="S2795" i="14" s="1"/>
  <c r="U2795" i="14" s="1"/>
  <c r="S2794" i="14"/>
  <c r="U2794" i="14" s="1"/>
  <c r="N2794" i="14"/>
  <c r="U2793" i="14"/>
  <c r="N2793" i="14"/>
  <c r="U2792" i="14"/>
  <c r="N2792" i="14"/>
  <c r="N2791" i="14"/>
  <c r="S2791" i="14" s="1"/>
  <c r="U2791" i="14" s="1"/>
  <c r="Q2790" i="14"/>
  <c r="R2790" i="14" s="1"/>
  <c r="S2790" i="14" s="1"/>
  <c r="U2790" i="14" s="1"/>
  <c r="P2790" i="14"/>
  <c r="U2789" i="14"/>
  <c r="U2788" i="14"/>
  <c r="U2787" i="14"/>
  <c r="N2787" i="14"/>
  <c r="U2786" i="14"/>
  <c r="N2786" i="14"/>
  <c r="N2785" i="14"/>
  <c r="S2785" i="14" s="1"/>
  <c r="U2785" i="14" s="1"/>
  <c r="S2784" i="14"/>
  <c r="U2784" i="14" s="1"/>
  <c r="N2784" i="14"/>
  <c r="N2783" i="14"/>
  <c r="S2783" i="14" s="1"/>
  <c r="U2783" i="14" s="1"/>
  <c r="U2782" i="14"/>
  <c r="N2782" i="14"/>
  <c r="S2781" i="14"/>
  <c r="U2781" i="14" s="1"/>
  <c r="N2781" i="14"/>
  <c r="N2780" i="14"/>
  <c r="S2780" i="14" s="1"/>
  <c r="U2780" i="14" s="1"/>
  <c r="U2779" i="14"/>
  <c r="N2779" i="14"/>
  <c r="S2778" i="14"/>
  <c r="U2778" i="14" s="1"/>
  <c r="N2778" i="14"/>
  <c r="P2777" i="14"/>
  <c r="Q2777" i="14" s="1"/>
  <c r="R2777" i="14" s="1"/>
  <c r="S2777" i="14" s="1"/>
  <c r="U2777" i="14" s="1"/>
  <c r="Q2776" i="14"/>
  <c r="R2776" i="14" s="1"/>
  <c r="S2776" i="14" s="1"/>
  <c r="U2776" i="14" s="1"/>
  <c r="P2776" i="14"/>
  <c r="U2775" i="14"/>
  <c r="U2774" i="14"/>
  <c r="N2774" i="14"/>
  <c r="U2773" i="14"/>
  <c r="N2773" i="14"/>
  <c r="S2772" i="14"/>
  <c r="U2772" i="14" s="1"/>
  <c r="N2772" i="14"/>
  <c r="N2771" i="14"/>
  <c r="S2771" i="14" s="1"/>
  <c r="U2771" i="14" s="1"/>
  <c r="S2770" i="14"/>
  <c r="U2770" i="14" s="1"/>
  <c r="N2770" i="14"/>
  <c r="N2769" i="14"/>
  <c r="S2769" i="14" s="1"/>
  <c r="U2769" i="14" s="1"/>
  <c r="S2768" i="14"/>
  <c r="U2768" i="14" s="1"/>
  <c r="N2768" i="14"/>
  <c r="U2767" i="14"/>
  <c r="S2766" i="14"/>
  <c r="U2766" i="14" s="1"/>
  <c r="N2766" i="14"/>
  <c r="N2765" i="14"/>
  <c r="S2765" i="14" s="1"/>
  <c r="U2765" i="14" s="1"/>
  <c r="Q2764" i="14"/>
  <c r="R2764" i="14" s="1"/>
  <c r="S2764" i="14" s="1"/>
  <c r="U2764" i="14" s="1"/>
  <c r="P2764" i="14"/>
  <c r="U2763" i="14"/>
  <c r="U2762" i="14"/>
  <c r="U2761" i="14"/>
  <c r="N2761" i="14"/>
  <c r="U2760" i="14"/>
  <c r="N2760" i="14"/>
  <c r="U2759" i="14"/>
  <c r="S2759" i="14"/>
  <c r="N2759" i="14"/>
  <c r="S2758" i="14"/>
  <c r="U2758" i="14" s="1"/>
  <c r="N2758" i="14"/>
  <c r="N2757" i="14"/>
  <c r="S2757" i="14" s="1"/>
  <c r="U2757" i="14" s="1"/>
  <c r="N2756" i="14"/>
  <c r="S2756" i="14" s="1"/>
  <c r="U2756" i="14" s="1"/>
  <c r="U2755" i="14"/>
  <c r="S2755" i="14"/>
  <c r="N2755" i="14"/>
  <c r="S2754" i="14"/>
  <c r="U2754" i="14" s="1"/>
  <c r="N2754" i="14"/>
  <c r="P2753" i="14"/>
  <c r="Q2753" i="14" s="1"/>
  <c r="R2753" i="14" s="1"/>
  <c r="S2753" i="14" s="1"/>
  <c r="U2753" i="14" s="1"/>
  <c r="U2752" i="14"/>
  <c r="N2752" i="14"/>
  <c r="S2751" i="14"/>
  <c r="U2751" i="14" s="1"/>
  <c r="N2751" i="14"/>
  <c r="N2750" i="14"/>
  <c r="S2750" i="14" s="1"/>
  <c r="U2750" i="14" s="1"/>
  <c r="Q2749" i="14"/>
  <c r="R2749" i="14" s="1"/>
  <c r="S2749" i="14" s="1"/>
  <c r="U2749" i="14" s="1"/>
  <c r="P2749" i="14"/>
  <c r="U2748" i="14"/>
  <c r="N2748" i="14"/>
  <c r="N2747" i="14"/>
  <c r="S2747" i="14" s="1"/>
  <c r="U2747" i="14" s="1"/>
  <c r="S2746" i="14"/>
  <c r="U2746" i="14" s="1"/>
  <c r="N2746" i="14"/>
  <c r="P2745" i="14"/>
  <c r="Q2745" i="14" s="1"/>
  <c r="R2745" i="14" s="1"/>
  <c r="S2745" i="14" s="1"/>
  <c r="U2745" i="14" s="1"/>
  <c r="U2744" i="14"/>
  <c r="N2744" i="14"/>
  <c r="U2743" i="14"/>
  <c r="N2743" i="14"/>
  <c r="U2742" i="14"/>
  <c r="N2742" i="14"/>
  <c r="U2741" i="14"/>
  <c r="N2741" i="14"/>
  <c r="N2740" i="14"/>
  <c r="S2740" i="14" s="1"/>
  <c r="U2740" i="14" s="1"/>
  <c r="U2739" i="14"/>
  <c r="P2739" i="14"/>
  <c r="Q2739" i="14" s="1"/>
  <c r="R2739" i="14" s="1"/>
  <c r="S2739" i="14" s="1"/>
  <c r="N2738" i="14"/>
  <c r="S2738" i="14" s="1"/>
  <c r="U2738" i="14" s="1"/>
  <c r="P2737" i="14"/>
  <c r="Q2737" i="14" s="1"/>
  <c r="R2737" i="14" s="1"/>
  <c r="S2737" i="14" s="1"/>
  <c r="U2737" i="14" s="1"/>
  <c r="N2736" i="14"/>
  <c r="S2736" i="14" s="1"/>
  <c r="U2736" i="14" s="1"/>
  <c r="U2735" i="14"/>
  <c r="N2735" i="14"/>
  <c r="R2734" i="14"/>
  <c r="S2734" i="14" s="1"/>
  <c r="U2734" i="14" s="1"/>
  <c r="P2734" i="14"/>
  <c r="Q2734" i="14" s="1"/>
  <c r="S2733" i="14"/>
  <c r="U2733" i="14" s="1"/>
  <c r="N2733" i="14"/>
  <c r="U2732" i="14"/>
  <c r="U2731" i="14"/>
  <c r="N2731" i="14"/>
  <c r="S2730" i="14"/>
  <c r="U2730" i="14" s="1"/>
  <c r="N2730" i="14"/>
  <c r="N2729" i="14"/>
  <c r="S2729" i="14" s="1"/>
  <c r="U2729" i="14" s="1"/>
  <c r="S2728" i="14"/>
  <c r="U2728" i="14" s="1"/>
  <c r="N2728" i="14"/>
  <c r="P2727" i="14"/>
  <c r="Q2727" i="14" s="1"/>
  <c r="R2727" i="14" s="1"/>
  <c r="S2727" i="14" s="1"/>
  <c r="U2727" i="14" s="1"/>
  <c r="U2726" i="14"/>
  <c r="N2726" i="14"/>
  <c r="S2725" i="14"/>
  <c r="U2725" i="14" s="1"/>
  <c r="N2725" i="14"/>
  <c r="U2724" i="14"/>
  <c r="N2724" i="14"/>
  <c r="N2723" i="14"/>
  <c r="S2723" i="14" s="1"/>
  <c r="U2723" i="14" s="1"/>
  <c r="U2722" i="14"/>
  <c r="U2721" i="14"/>
  <c r="N2721" i="14"/>
  <c r="U2720" i="14"/>
  <c r="N2720" i="14"/>
  <c r="N2719" i="14"/>
  <c r="S2719" i="14" s="1"/>
  <c r="U2719" i="14" s="1"/>
  <c r="U2718" i="14"/>
  <c r="N2718" i="14"/>
  <c r="U2717" i="14"/>
  <c r="N2717" i="14"/>
  <c r="Q2716" i="14"/>
  <c r="R2716" i="14" s="1"/>
  <c r="S2716" i="14" s="1"/>
  <c r="U2716" i="14" s="1"/>
  <c r="P2716" i="14"/>
  <c r="N2715" i="14"/>
  <c r="S2715" i="14" s="1"/>
  <c r="U2715" i="14" s="1"/>
  <c r="S2714" i="14"/>
  <c r="U2714" i="14" s="1"/>
  <c r="N2714" i="14"/>
  <c r="P2713" i="14"/>
  <c r="Q2713" i="14" s="1"/>
  <c r="R2713" i="14" s="1"/>
  <c r="S2713" i="14" s="1"/>
  <c r="U2713" i="14" s="1"/>
  <c r="S2712" i="14"/>
  <c r="U2712" i="14" s="1"/>
  <c r="N2712" i="14"/>
  <c r="N2711" i="14"/>
  <c r="S2711" i="14" s="1"/>
  <c r="U2711" i="14" s="1"/>
  <c r="S2710" i="14"/>
  <c r="U2710" i="14" s="1"/>
  <c r="N2710" i="14"/>
  <c r="N2709" i="14"/>
  <c r="S2709" i="14" s="1"/>
  <c r="U2709" i="14" s="1"/>
  <c r="S2708" i="14"/>
  <c r="U2708" i="14" s="1"/>
  <c r="N2708" i="14"/>
  <c r="U2707" i="14"/>
  <c r="N2707" i="14"/>
  <c r="S2707" i="14" s="1"/>
  <c r="S2706" i="14"/>
  <c r="U2706" i="14" s="1"/>
  <c r="N2706" i="14"/>
  <c r="N2705" i="14"/>
  <c r="S2705" i="14" s="1"/>
  <c r="U2705" i="14" s="1"/>
  <c r="U2704" i="14"/>
  <c r="S2704" i="14"/>
  <c r="N2704" i="14"/>
  <c r="U2703" i="14"/>
  <c r="P2703" i="14"/>
  <c r="Q2703" i="14" s="1"/>
  <c r="R2703" i="14" s="1"/>
  <c r="S2703" i="14" s="1"/>
  <c r="U2702" i="14"/>
  <c r="S2702" i="14"/>
  <c r="N2702" i="14"/>
  <c r="U2701" i="14"/>
  <c r="N2701" i="14"/>
  <c r="U2700" i="14"/>
  <c r="N2700" i="14"/>
  <c r="U2699" i="14"/>
  <c r="N2699" i="14"/>
  <c r="N2698" i="14"/>
  <c r="S2698" i="14" s="1"/>
  <c r="U2698" i="14" s="1"/>
  <c r="U2697" i="14"/>
  <c r="N2697" i="14"/>
  <c r="S2696" i="14"/>
  <c r="U2696" i="14" s="1"/>
  <c r="N2696" i="14"/>
  <c r="N2695" i="14"/>
  <c r="S2695" i="14" s="1"/>
  <c r="U2695" i="14" s="1"/>
  <c r="Q2694" i="14"/>
  <c r="R2694" i="14" s="1"/>
  <c r="S2694" i="14" s="1"/>
  <c r="U2694" i="14" s="1"/>
  <c r="P2694" i="14"/>
  <c r="N2693" i="14"/>
  <c r="S2693" i="14" s="1"/>
  <c r="U2693" i="14" s="1"/>
  <c r="U2692" i="14"/>
  <c r="S2692" i="14"/>
  <c r="N2692" i="14"/>
  <c r="U2691" i="14"/>
  <c r="N2691" i="14"/>
  <c r="U2690" i="14"/>
  <c r="S2689" i="14"/>
  <c r="U2689" i="14" s="1"/>
  <c r="N2689" i="14"/>
  <c r="U2688" i="14"/>
  <c r="N2688" i="14"/>
  <c r="U2687" i="14"/>
  <c r="P2687" i="14"/>
  <c r="Q2687" i="14" s="1"/>
  <c r="R2687" i="14" s="1"/>
  <c r="S2687" i="14" s="1"/>
  <c r="U2686" i="14"/>
  <c r="R2685" i="14"/>
  <c r="S2685" i="14" s="1"/>
  <c r="U2685" i="14" s="1"/>
  <c r="Q2685" i="14"/>
  <c r="P2685" i="14"/>
  <c r="S2684" i="14"/>
  <c r="U2684" i="14" s="1"/>
  <c r="N2684" i="14"/>
  <c r="N2683" i="14"/>
  <c r="S2683" i="14" s="1"/>
  <c r="U2683" i="14" s="1"/>
  <c r="U2682" i="14"/>
  <c r="S2682" i="14"/>
  <c r="N2682" i="14"/>
  <c r="U2681" i="14"/>
  <c r="P2681" i="14"/>
  <c r="Q2681" i="14" s="1"/>
  <c r="R2681" i="14" s="1"/>
  <c r="S2681" i="14" s="1"/>
  <c r="U2680" i="14"/>
  <c r="N2680" i="14"/>
  <c r="S2679" i="14"/>
  <c r="U2679" i="14" s="1"/>
  <c r="R2679" i="14"/>
  <c r="Q2679" i="14"/>
  <c r="P2679" i="14"/>
  <c r="U2678" i="14"/>
  <c r="S2678" i="14"/>
  <c r="N2678" i="14"/>
  <c r="R2677" i="14"/>
  <c r="S2677" i="14" s="1"/>
  <c r="U2677" i="14" s="1"/>
  <c r="P2677" i="14"/>
  <c r="Q2677" i="14" s="1"/>
  <c r="U2676" i="14"/>
  <c r="N2676" i="14"/>
  <c r="S2675" i="14"/>
  <c r="U2675" i="14" s="1"/>
  <c r="N2675" i="14"/>
  <c r="U2674" i="14"/>
  <c r="N2674" i="14"/>
  <c r="S2674" i="14" s="1"/>
  <c r="N2673" i="14"/>
  <c r="S2673" i="14" s="1"/>
  <c r="U2673" i="14" s="1"/>
  <c r="Q2672" i="14"/>
  <c r="R2672" i="14" s="1"/>
  <c r="S2672" i="14" s="1"/>
  <c r="U2672" i="14" s="1"/>
  <c r="P2672" i="14"/>
  <c r="U2671" i="14"/>
  <c r="S2670" i="14"/>
  <c r="U2670" i="14" s="1"/>
  <c r="N2670" i="14"/>
  <c r="N2669" i="14"/>
  <c r="S2669" i="14" s="1"/>
  <c r="U2669" i="14" s="1"/>
  <c r="S2668" i="14"/>
  <c r="U2668" i="14" s="1"/>
  <c r="N2668" i="14"/>
  <c r="N2667" i="14"/>
  <c r="S2667" i="14" s="1"/>
  <c r="U2667" i="14" s="1"/>
  <c r="S2666" i="14"/>
  <c r="U2666" i="14" s="1"/>
  <c r="N2666" i="14"/>
  <c r="N2665" i="14"/>
  <c r="S2665" i="14" s="1"/>
  <c r="U2665" i="14" s="1"/>
  <c r="Q2664" i="14"/>
  <c r="R2664" i="14" s="1"/>
  <c r="S2664" i="14" s="1"/>
  <c r="U2664" i="14" s="1"/>
  <c r="P2664" i="14"/>
  <c r="N2663" i="14"/>
  <c r="S2663" i="14" s="1"/>
  <c r="U2663" i="14" s="1"/>
  <c r="S2662" i="14"/>
  <c r="U2662" i="14" s="1"/>
  <c r="N2662" i="14"/>
  <c r="N2661" i="14"/>
  <c r="S2661" i="14" s="1"/>
  <c r="U2661" i="14" s="1"/>
  <c r="U2660" i="14"/>
  <c r="N2659" i="14"/>
  <c r="S2659" i="14" s="1"/>
  <c r="U2659" i="14" s="1"/>
  <c r="U2658" i="14"/>
  <c r="N2658" i="14"/>
  <c r="S2657" i="14"/>
  <c r="U2657" i="14" s="1"/>
  <c r="N2657" i="14"/>
  <c r="U2656" i="14"/>
  <c r="N2656" i="14"/>
  <c r="S2656" i="14" s="1"/>
  <c r="S2655" i="14"/>
  <c r="U2655" i="14" s="1"/>
  <c r="N2655" i="14"/>
  <c r="U2654" i="14"/>
  <c r="N2654" i="14"/>
  <c r="N2653" i="14"/>
  <c r="S2653" i="14" s="1"/>
  <c r="U2653" i="14" s="1"/>
  <c r="S2652" i="14"/>
  <c r="U2652" i="14" s="1"/>
  <c r="N2652" i="14"/>
  <c r="N2651" i="14"/>
  <c r="S2651" i="14" s="1"/>
  <c r="U2651" i="14" s="1"/>
  <c r="S2650" i="14"/>
  <c r="U2650" i="14" s="1"/>
  <c r="N2650" i="14"/>
  <c r="N2649" i="14"/>
  <c r="S2649" i="14" s="1"/>
  <c r="U2649" i="14" s="1"/>
  <c r="S2648" i="14"/>
  <c r="U2648" i="14" s="1"/>
  <c r="N2648" i="14"/>
  <c r="P2647" i="14"/>
  <c r="Q2647" i="14" s="1"/>
  <c r="R2647" i="14" s="1"/>
  <c r="S2647" i="14" s="1"/>
  <c r="U2647" i="14" s="1"/>
  <c r="U2646" i="14"/>
  <c r="N2646" i="14"/>
  <c r="S2645" i="14"/>
  <c r="U2645" i="14" s="1"/>
  <c r="N2645" i="14"/>
  <c r="U2644" i="14"/>
  <c r="N2644" i="14"/>
  <c r="S2644" i="14" s="1"/>
  <c r="S2643" i="14"/>
  <c r="U2643" i="14" s="1"/>
  <c r="N2643" i="14"/>
  <c r="U2642" i="14"/>
  <c r="N2642" i="14"/>
  <c r="S2642" i="14" s="1"/>
  <c r="U2641" i="14"/>
  <c r="N2641" i="14"/>
  <c r="S2640" i="14"/>
  <c r="U2640" i="14" s="1"/>
  <c r="N2640" i="14"/>
  <c r="P2639" i="14"/>
  <c r="Q2639" i="14" s="1"/>
  <c r="R2639" i="14" s="1"/>
  <c r="S2639" i="14" s="1"/>
  <c r="U2639" i="14" s="1"/>
  <c r="S2638" i="14"/>
  <c r="U2638" i="14" s="1"/>
  <c r="N2638" i="14"/>
  <c r="R2637" i="14"/>
  <c r="S2637" i="14" s="1"/>
  <c r="U2637" i="14" s="1"/>
  <c r="P2637" i="14"/>
  <c r="Q2637" i="14" s="1"/>
  <c r="S2636" i="14"/>
  <c r="U2636" i="14" s="1"/>
  <c r="N2636" i="14"/>
  <c r="U2635" i="14"/>
  <c r="P2635" i="14"/>
  <c r="Q2635" i="14" s="1"/>
  <c r="R2635" i="14" s="1"/>
  <c r="S2635" i="14" s="1"/>
  <c r="S2634" i="14"/>
  <c r="U2634" i="14" s="1"/>
  <c r="Q2634" i="14"/>
  <c r="R2634" i="14" s="1"/>
  <c r="P2634" i="14"/>
  <c r="U2633" i="14"/>
  <c r="N2633" i="14"/>
  <c r="U2632" i="14"/>
  <c r="N2632" i="14"/>
  <c r="S2632" i="14" s="1"/>
  <c r="U2631" i="14"/>
  <c r="N2631" i="14"/>
  <c r="S2630" i="14"/>
  <c r="U2630" i="14" s="1"/>
  <c r="N2630" i="14"/>
  <c r="U2629" i="14"/>
  <c r="N2629" i="14"/>
  <c r="U2628" i="14"/>
  <c r="N2628" i="14"/>
  <c r="S2628" i="14" s="1"/>
  <c r="U2627" i="14"/>
  <c r="N2627" i="14"/>
  <c r="S2626" i="14"/>
  <c r="U2626" i="14" s="1"/>
  <c r="N2626" i="14"/>
  <c r="R2625" i="14"/>
  <c r="S2625" i="14" s="1"/>
  <c r="U2625" i="14" s="1"/>
  <c r="P2625" i="14"/>
  <c r="Q2625" i="14" s="1"/>
  <c r="U2624" i="14"/>
  <c r="N2624" i="14"/>
  <c r="S2623" i="14"/>
  <c r="U2623" i="14" s="1"/>
  <c r="N2623" i="14"/>
  <c r="N2622" i="14"/>
  <c r="S2622" i="14" s="1"/>
  <c r="U2622" i="14" s="1"/>
  <c r="S2621" i="14"/>
  <c r="U2621" i="14" s="1"/>
  <c r="Q2621" i="14"/>
  <c r="R2621" i="14" s="1"/>
  <c r="P2621" i="14"/>
  <c r="N2620" i="14"/>
  <c r="S2620" i="14" s="1"/>
  <c r="U2620" i="14" s="1"/>
  <c r="S2619" i="14"/>
  <c r="U2619" i="14" s="1"/>
  <c r="N2619" i="14"/>
  <c r="N2618" i="14"/>
  <c r="S2618" i="14" s="1"/>
  <c r="U2618" i="14" s="1"/>
  <c r="S2617" i="14"/>
  <c r="U2617" i="14" s="1"/>
  <c r="Q2617" i="14"/>
  <c r="R2617" i="14" s="1"/>
  <c r="P2617" i="14"/>
  <c r="U2616" i="14"/>
  <c r="N2616" i="14"/>
  <c r="S2616" i="14" s="1"/>
  <c r="S2615" i="14"/>
  <c r="U2615" i="14" s="1"/>
  <c r="N2615" i="14"/>
  <c r="U2614" i="14"/>
  <c r="N2614" i="14"/>
  <c r="S2614" i="14" s="1"/>
  <c r="S2613" i="14"/>
  <c r="U2613" i="14" s="1"/>
  <c r="N2613" i="14"/>
  <c r="U2612" i="14"/>
  <c r="N2612" i="14"/>
  <c r="S2612" i="14" s="1"/>
  <c r="S2611" i="14"/>
  <c r="U2611" i="14" s="1"/>
  <c r="N2611" i="14"/>
  <c r="U2610" i="14"/>
  <c r="R2610" i="14"/>
  <c r="S2610" i="14" s="1"/>
  <c r="P2610" i="14"/>
  <c r="Q2610" i="14" s="1"/>
  <c r="Q2609" i="14"/>
  <c r="R2609" i="14" s="1"/>
  <c r="S2609" i="14" s="1"/>
  <c r="U2609" i="14" s="1"/>
  <c r="P2609" i="14"/>
  <c r="U2608" i="14"/>
  <c r="N2608" i="14"/>
  <c r="U2607" i="14"/>
  <c r="N2607" i="14"/>
  <c r="U2606" i="14"/>
  <c r="N2606" i="14"/>
  <c r="U2605" i="14"/>
  <c r="N2605" i="14"/>
  <c r="N2604" i="14"/>
  <c r="S2604" i="14" s="1"/>
  <c r="U2604" i="14" s="1"/>
  <c r="U2603" i="14"/>
  <c r="N2603" i="14"/>
  <c r="S2602" i="14"/>
  <c r="U2602" i="14" s="1"/>
  <c r="N2602" i="14"/>
  <c r="U2601" i="14"/>
  <c r="N2601" i="14"/>
  <c r="S2601" i="14" s="1"/>
  <c r="S2600" i="14"/>
  <c r="U2600" i="14" s="1"/>
  <c r="N2600" i="14"/>
  <c r="U2599" i="14"/>
  <c r="N2599" i="14"/>
  <c r="P2598" i="14"/>
  <c r="Q2598" i="14" s="1"/>
  <c r="R2598" i="14" s="1"/>
  <c r="S2598" i="14" s="1"/>
  <c r="U2598" i="14" s="1"/>
  <c r="S2597" i="14"/>
  <c r="U2597" i="14" s="1"/>
  <c r="N2597" i="14"/>
  <c r="N2596" i="14"/>
  <c r="S2596" i="14" s="1"/>
  <c r="U2596" i="14" s="1"/>
  <c r="S2595" i="14"/>
  <c r="U2595" i="14" s="1"/>
  <c r="N2595" i="14"/>
  <c r="N2594" i="14"/>
  <c r="S2594" i="14" s="1"/>
  <c r="U2594" i="14" s="1"/>
  <c r="U2593" i="14"/>
  <c r="P2592" i="14"/>
  <c r="Q2592" i="14" s="1"/>
  <c r="R2592" i="14" s="1"/>
  <c r="S2592" i="14" s="1"/>
  <c r="U2592" i="14" s="1"/>
  <c r="U2591" i="14"/>
  <c r="N2591" i="14"/>
  <c r="U2590" i="14"/>
  <c r="N2590" i="14"/>
  <c r="S2589" i="14"/>
  <c r="U2589" i="14" s="1"/>
  <c r="N2589" i="14"/>
  <c r="R2588" i="14"/>
  <c r="S2588" i="14" s="1"/>
  <c r="U2588" i="14" s="1"/>
  <c r="P2588" i="14"/>
  <c r="Q2588" i="14" s="1"/>
  <c r="S2587" i="14"/>
  <c r="U2587" i="14" s="1"/>
  <c r="N2587" i="14"/>
  <c r="U2586" i="14"/>
  <c r="N2586" i="14"/>
  <c r="S2586" i="14" s="1"/>
  <c r="S2585" i="14"/>
  <c r="U2585" i="14" s="1"/>
  <c r="N2585" i="14"/>
  <c r="U2584" i="14"/>
  <c r="R2584" i="14"/>
  <c r="S2584" i="14" s="1"/>
  <c r="P2584" i="14"/>
  <c r="Q2584" i="14" s="1"/>
  <c r="S2583" i="14"/>
  <c r="U2583" i="14" s="1"/>
  <c r="N2583" i="14"/>
  <c r="U2582" i="14"/>
  <c r="P2582" i="14"/>
  <c r="Q2582" i="14" s="1"/>
  <c r="R2582" i="14" s="1"/>
  <c r="S2582" i="14" s="1"/>
  <c r="U2581" i="14"/>
  <c r="N2581" i="14"/>
  <c r="U2580" i="14"/>
  <c r="N2580" i="14"/>
  <c r="S2579" i="14"/>
  <c r="U2579" i="14" s="1"/>
  <c r="N2579" i="14"/>
  <c r="N2578" i="14"/>
  <c r="S2578" i="14" s="1"/>
  <c r="U2578" i="14" s="1"/>
  <c r="U2577" i="14"/>
  <c r="U2576" i="14"/>
  <c r="P2576" i="14"/>
  <c r="Q2576" i="14" s="1"/>
  <c r="R2576" i="14" s="1"/>
  <c r="S2576" i="14" s="1"/>
  <c r="U2575" i="14"/>
  <c r="N2575" i="14"/>
  <c r="U2574" i="14"/>
  <c r="N2574" i="14"/>
  <c r="U2573" i="14"/>
  <c r="N2573" i="14"/>
  <c r="U2572" i="14"/>
  <c r="N2571" i="14"/>
  <c r="S2571" i="14" s="1"/>
  <c r="U2571" i="14" s="1"/>
  <c r="S2570" i="14"/>
  <c r="U2570" i="14" s="1"/>
  <c r="Q2570" i="14"/>
  <c r="R2570" i="14" s="1"/>
  <c r="P2570" i="14"/>
  <c r="U2569" i="14"/>
  <c r="R2569" i="14"/>
  <c r="S2569" i="14" s="1"/>
  <c r="P2569" i="14"/>
  <c r="Q2569" i="14" s="1"/>
  <c r="S2568" i="14"/>
  <c r="U2568" i="14" s="1"/>
  <c r="N2568" i="14"/>
  <c r="U2567" i="14"/>
  <c r="N2567" i="14"/>
  <c r="S2567" i="14" s="1"/>
  <c r="U2566" i="14"/>
  <c r="N2566" i="14"/>
  <c r="S2565" i="14"/>
  <c r="U2565" i="14" s="1"/>
  <c r="N2565" i="14"/>
  <c r="N2564" i="14"/>
  <c r="S2564" i="14" s="1"/>
  <c r="U2564" i="14" s="1"/>
  <c r="S2563" i="14"/>
  <c r="U2563" i="14" s="1"/>
  <c r="N2563" i="14"/>
  <c r="U2562" i="14"/>
  <c r="N2562" i="14"/>
  <c r="U2561" i="14"/>
  <c r="P2561" i="14"/>
  <c r="Q2561" i="14" s="1"/>
  <c r="R2561" i="14" s="1"/>
  <c r="S2561" i="14" s="1"/>
  <c r="Q2560" i="14"/>
  <c r="R2560" i="14" s="1"/>
  <c r="S2560" i="14" s="1"/>
  <c r="U2560" i="14" s="1"/>
  <c r="P2560" i="14"/>
  <c r="R2559" i="14"/>
  <c r="S2559" i="14" s="1"/>
  <c r="U2559" i="14" s="1"/>
  <c r="P2559" i="14"/>
  <c r="Q2559" i="14" s="1"/>
  <c r="Q2558" i="14"/>
  <c r="R2558" i="14" s="1"/>
  <c r="S2558" i="14" s="1"/>
  <c r="U2558" i="14" s="1"/>
  <c r="P2558" i="14"/>
  <c r="U2557" i="14"/>
  <c r="P2557" i="14"/>
  <c r="Q2557" i="14" s="1"/>
  <c r="R2557" i="14" s="1"/>
  <c r="S2557" i="14" s="1"/>
  <c r="S2556" i="14"/>
  <c r="U2556" i="14" s="1"/>
  <c r="N2556" i="14"/>
  <c r="P2555" i="14"/>
  <c r="Q2555" i="14" s="1"/>
  <c r="R2555" i="14" s="1"/>
  <c r="S2555" i="14" s="1"/>
  <c r="U2555" i="14" s="1"/>
  <c r="S2554" i="14"/>
  <c r="U2554" i="14" s="1"/>
  <c r="N2554" i="14"/>
  <c r="U2553" i="14"/>
  <c r="N2553" i="14"/>
  <c r="U2552" i="14"/>
  <c r="N2552" i="14"/>
  <c r="S2552" i="14" s="1"/>
  <c r="S2551" i="14"/>
  <c r="U2551" i="14" s="1"/>
  <c r="N2551" i="14"/>
  <c r="U2550" i="14"/>
  <c r="N2550" i="14"/>
  <c r="S2550" i="14" s="1"/>
  <c r="U2549" i="14"/>
  <c r="N2549" i="14"/>
  <c r="S2548" i="14"/>
  <c r="U2548" i="14" s="1"/>
  <c r="Q2548" i="14"/>
  <c r="R2548" i="14" s="1"/>
  <c r="P2548" i="14"/>
  <c r="U2547" i="14"/>
  <c r="N2547" i="14"/>
  <c r="S2547" i="14" s="1"/>
  <c r="S2546" i="14"/>
  <c r="U2546" i="14" s="1"/>
  <c r="N2546" i="14"/>
  <c r="U2545" i="14"/>
  <c r="N2545" i="14"/>
  <c r="S2545" i="14" s="1"/>
  <c r="S2544" i="14"/>
  <c r="U2544" i="14" s="1"/>
  <c r="N2544" i="14"/>
  <c r="U2543" i="14"/>
  <c r="N2543" i="14"/>
  <c r="S2543" i="14" s="1"/>
  <c r="S2542" i="14"/>
  <c r="U2542" i="14" s="1"/>
  <c r="N2542" i="14"/>
  <c r="U2541" i="14"/>
  <c r="N2541" i="14"/>
  <c r="N2540" i="14"/>
  <c r="S2540" i="14" s="1"/>
  <c r="U2540" i="14" s="1"/>
  <c r="S2539" i="14"/>
  <c r="U2539" i="14" s="1"/>
  <c r="N2539" i="14"/>
  <c r="N2538" i="14"/>
  <c r="S2538" i="14" s="1"/>
  <c r="U2538" i="14" s="1"/>
  <c r="S2537" i="14"/>
  <c r="U2537" i="14" s="1"/>
  <c r="N2537" i="14"/>
  <c r="N2536" i="14"/>
  <c r="S2536" i="14" s="1"/>
  <c r="U2536" i="14" s="1"/>
  <c r="Q2535" i="14"/>
  <c r="R2535" i="14" s="1"/>
  <c r="S2535" i="14" s="1"/>
  <c r="U2535" i="14" s="1"/>
  <c r="P2535" i="14"/>
  <c r="R2534" i="14"/>
  <c r="S2534" i="14" s="1"/>
  <c r="U2534" i="14" s="1"/>
  <c r="P2534" i="14"/>
  <c r="Q2534" i="14" s="1"/>
  <c r="S2533" i="14"/>
  <c r="U2533" i="14" s="1"/>
  <c r="N2533" i="14"/>
  <c r="U2532" i="14"/>
  <c r="N2532" i="14"/>
  <c r="S2532" i="14" s="1"/>
  <c r="S2531" i="14"/>
  <c r="U2531" i="14" s="1"/>
  <c r="N2531" i="14"/>
  <c r="U2530" i="14"/>
  <c r="U2529" i="14"/>
  <c r="U2528" i="14"/>
  <c r="N2528" i="14"/>
  <c r="U2527" i="14"/>
  <c r="N2527" i="14"/>
  <c r="S2527" i="14" s="1"/>
  <c r="U2526" i="14"/>
  <c r="N2525" i="14"/>
  <c r="S2525" i="14" s="1"/>
  <c r="U2525" i="14" s="1"/>
  <c r="S2524" i="14"/>
  <c r="U2524" i="14" s="1"/>
  <c r="N2524" i="14"/>
  <c r="N2523" i="14"/>
  <c r="S2523" i="14" s="1"/>
  <c r="U2523" i="14" s="1"/>
  <c r="U2522" i="14"/>
  <c r="S2522" i="14"/>
  <c r="N2522" i="14"/>
  <c r="U2521" i="14"/>
  <c r="N2521" i="14"/>
  <c r="U2520" i="14"/>
  <c r="U2519" i="14"/>
  <c r="N2519" i="14"/>
  <c r="U2518" i="14"/>
  <c r="N2517" i="14"/>
  <c r="S2517" i="14" s="1"/>
  <c r="U2517" i="14" s="1"/>
  <c r="S2516" i="14"/>
  <c r="U2516" i="14" s="1"/>
  <c r="N2516" i="14"/>
  <c r="S2515" i="14"/>
  <c r="U2515" i="14" s="1"/>
  <c r="N2515" i="14"/>
  <c r="N2514" i="14"/>
  <c r="S2514" i="14" s="1"/>
  <c r="U2514" i="14" s="1"/>
  <c r="U2513" i="14"/>
  <c r="N2513" i="14"/>
  <c r="S2513" i="14" s="1"/>
  <c r="S2512" i="14"/>
  <c r="U2512" i="14" s="1"/>
  <c r="N2512" i="14"/>
  <c r="S2511" i="14"/>
  <c r="U2511" i="14" s="1"/>
  <c r="N2511" i="14"/>
  <c r="U2510" i="14"/>
  <c r="S2509" i="14"/>
  <c r="U2509" i="14" s="1"/>
  <c r="R2509" i="14"/>
  <c r="P2509" i="14"/>
  <c r="Q2509" i="14" s="1"/>
  <c r="U2508" i="14"/>
  <c r="S2508" i="14"/>
  <c r="N2508" i="14"/>
  <c r="N2507" i="14"/>
  <c r="S2507" i="14" s="1"/>
  <c r="U2507" i="14" s="1"/>
  <c r="N2506" i="14"/>
  <c r="S2506" i="14" s="1"/>
  <c r="U2506" i="14" s="1"/>
  <c r="P2505" i="14"/>
  <c r="Q2505" i="14" s="1"/>
  <c r="R2505" i="14" s="1"/>
  <c r="S2505" i="14" s="1"/>
  <c r="U2505" i="14" s="1"/>
  <c r="U2504" i="14"/>
  <c r="N2504" i="14"/>
  <c r="U2503" i="14"/>
  <c r="N2503" i="14"/>
  <c r="U2502" i="14"/>
  <c r="U2501" i="14"/>
  <c r="N2501" i="14"/>
  <c r="U2500" i="14"/>
  <c r="Q2500" i="14"/>
  <c r="R2500" i="14" s="1"/>
  <c r="S2500" i="14" s="1"/>
  <c r="P2500" i="14"/>
  <c r="Q2499" i="14"/>
  <c r="R2499" i="14" s="1"/>
  <c r="S2499" i="14" s="1"/>
  <c r="U2499" i="14" s="1"/>
  <c r="P2499" i="14"/>
  <c r="P2498" i="14"/>
  <c r="Q2498" i="14" s="1"/>
  <c r="R2498" i="14" s="1"/>
  <c r="S2498" i="14" s="1"/>
  <c r="U2498" i="14" s="1"/>
  <c r="U2497" i="14"/>
  <c r="S2497" i="14"/>
  <c r="N2497" i="14"/>
  <c r="N2496" i="14"/>
  <c r="S2496" i="14" s="1"/>
  <c r="U2496" i="14" s="1"/>
  <c r="N2495" i="14"/>
  <c r="S2495" i="14" s="1"/>
  <c r="U2495" i="14" s="1"/>
  <c r="N2494" i="14"/>
  <c r="S2494" i="14" s="1"/>
  <c r="U2494" i="14" s="1"/>
  <c r="U2493" i="14"/>
  <c r="S2493" i="14"/>
  <c r="N2493" i="14"/>
  <c r="S2492" i="14"/>
  <c r="U2492" i="14" s="1"/>
  <c r="N2492" i="14"/>
  <c r="N2491" i="14"/>
  <c r="S2491" i="14" s="1"/>
  <c r="U2491" i="14" s="1"/>
  <c r="N2490" i="14"/>
  <c r="S2490" i="14" s="1"/>
  <c r="U2490" i="14" s="1"/>
  <c r="U2489" i="14"/>
  <c r="S2489" i="14"/>
  <c r="N2489" i="14"/>
  <c r="S2488" i="14"/>
  <c r="U2488" i="14" s="1"/>
  <c r="N2488" i="14"/>
  <c r="N2487" i="14"/>
  <c r="S2487" i="14" s="1"/>
  <c r="U2487" i="14" s="1"/>
  <c r="Q2486" i="14"/>
  <c r="R2486" i="14" s="1"/>
  <c r="S2486" i="14" s="1"/>
  <c r="U2486" i="14" s="1"/>
  <c r="P2486" i="14"/>
  <c r="N2485" i="14"/>
  <c r="S2485" i="14" s="1"/>
  <c r="U2485" i="14" s="1"/>
  <c r="U2484" i="14"/>
  <c r="N2484" i="14"/>
  <c r="S2483" i="14"/>
  <c r="U2483" i="14" s="1"/>
  <c r="N2483" i="14"/>
  <c r="N2482" i="14"/>
  <c r="S2482" i="14" s="1"/>
  <c r="U2482" i="14" s="1"/>
  <c r="U2481" i="14"/>
  <c r="Q2481" i="14"/>
  <c r="R2481" i="14" s="1"/>
  <c r="S2481" i="14" s="1"/>
  <c r="P2481" i="14"/>
  <c r="Q2480" i="14"/>
  <c r="R2480" i="14" s="1"/>
  <c r="S2480" i="14" s="1"/>
  <c r="U2480" i="14" s="1"/>
  <c r="P2480" i="14"/>
  <c r="U2479" i="14"/>
  <c r="N2479" i="14"/>
  <c r="N2478" i="14"/>
  <c r="S2478" i="14" s="1"/>
  <c r="U2478" i="14" s="1"/>
  <c r="P2477" i="14"/>
  <c r="Q2477" i="14" s="1"/>
  <c r="R2477" i="14" s="1"/>
  <c r="S2477" i="14" s="1"/>
  <c r="U2477" i="14" s="1"/>
  <c r="U2476" i="14"/>
  <c r="N2476" i="14"/>
  <c r="U2475" i="14"/>
  <c r="N2475" i="14"/>
  <c r="U2474" i="14"/>
  <c r="N2474" i="14"/>
  <c r="S2474" i="14" s="1"/>
  <c r="U2473" i="14"/>
  <c r="N2473" i="14"/>
  <c r="N2472" i="14"/>
  <c r="S2472" i="14" s="1"/>
  <c r="U2472" i="14" s="1"/>
  <c r="U2471" i="14"/>
  <c r="N2471" i="14"/>
  <c r="S2471" i="14" s="1"/>
  <c r="U2470" i="14"/>
  <c r="N2470" i="14"/>
  <c r="U2469" i="14"/>
  <c r="N2468" i="14"/>
  <c r="S2468" i="14" s="1"/>
  <c r="U2468" i="14" s="1"/>
  <c r="U2467" i="14"/>
  <c r="N2467" i="14"/>
  <c r="S2466" i="14"/>
  <c r="U2466" i="14" s="1"/>
  <c r="N2466" i="14"/>
  <c r="S2465" i="14"/>
  <c r="U2465" i="14" s="1"/>
  <c r="N2465" i="14"/>
  <c r="N2464" i="14"/>
  <c r="S2464" i="14" s="1"/>
  <c r="U2464" i="14" s="1"/>
  <c r="U2463" i="14"/>
  <c r="N2463" i="14"/>
  <c r="R2462" i="14"/>
  <c r="S2462" i="14" s="1"/>
  <c r="U2462" i="14" s="1"/>
  <c r="P2462" i="14"/>
  <c r="Q2462" i="14" s="1"/>
  <c r="U2461" i="14"/>
  <c r="Q2460" i="14"/>
  <c r="R2460" i="14" s="1"/>
  <c r="S2460" i="14" s="1"/>
  <c r="U2460" i="14" s="1"/>
  <c r="P2460" i="14"/>
  <c r="R2459" i="14"/>
  <c r="S2459" i="14" s="1"/>
  <c r="U2459" i="14" s="1"/>
  <c r="Q2459" i="14"/>
  <c r="P2459" i="14"/>
  <c r="S2458" i="14"/>
  <c r="U2458" i="14" s="1"/>
  <c r="R2458" i="14"/>
  <c r="P2458" i="14"/>
  <c r="Q2458" i="14" s="1"/>
  <c r="U2457" i="14"/>
  <c r="S2457" i="14"/>
  <c r="N2457" i="14"/>
  <c r="N2456" i="14"/>
  <c r="S2456" i="14" s="1"/>
  <c r="U2456" i="14" s="1"/>
  <c r="N2455" i="14"/>
  <c r="S2455" i="14" s="1"/>
  <c r="U2455" i="14" s="1"/>
  <c r="U2454" i="14"/>
  <c r="N2454" i="14"/>
  <c r="S2453" i="14"/>
  <c r="U2453" i="14" s="1"/>
  <c r="N2453" i="14"/>
  <c r="R2452" i="14"/>
  <c r="S2452" i="14" s="1"/>
  <c r="U2452" i="14" s="1"/>
  <c r="Q2452" i="14"/>
  <c r="P2452" i="14"/>
  <c r="S2451" i="14"/>
  <c r="U2451" i="14" s="1"/>
  <c r="N2451" i="14"/>
  <c r="N2450" i="14"/>
  <c r="S2450" i="14" s="1"/>
  <c r="U2450" i="14" s="1"/>
  <c r="U2449" i="14"/>
  <c r="N2449" i="14"/>
  <c r="S2448" i="14"/>
  <c r="U2448" i="14" s="1"/>
  <c r="N2448" i="14"/>
  <c r="U2447" i="14"/>
  <c r="N2447" i="14"/>
  <c r="P2446" i="14"/>
  <c r="Q2446" i="14" s="1"/>
  <c r="R2446" i="14" s="1"/>
  <c r="S2446" i="14" s="1"/>
  <c r="U2446" i="14" s="1"/>
  <c r="U2445" i="14"/>
  <c r="N2445" i="14"/>
  <c r="S2445" i="14" s="1"/>
  <c r="S2444" i="14"/>
  <c r="U2444" i="14" s="1"/>
  <c r="N2444" i="14"/>
  <c r="S2443" i="14"/>
  <c r="U2443" i="14" s="1"/>
  <c r="N2443" i="14"/>
  <c r="N2442" i="14"/>
  <c r="S2442" i="14" s="1"/>
  <c r="U2442" i="14" s="1"/>
  <c r="U2441" i="14"/>
  <c r="N2441" i="14"/>
  <c r="S2441" i="14" s="1"/>
  <c r="S2440" i="14"/>
  <c r="U2440" i="14" s="1"/>
  <c r="P2440" i="14"/>
  <c r="Q2440" i="14" s="1"/>
  <c r="R2440" i="14" s="1"/>
  <c r="P2439" i="14"/>
  <c r="Q2439" i="14" s="1"/>
  <c r="R2439" i="14" s="1"/>
  <c r="S2439" i="14" s="1"/>
  <c r="U2439" i="14" s="1"/>
  <c r="R2438" i="14"/>
  <c r="S2438" i="14" s="1"/>
  <c r="U2438" i="14" s="1"/>
  <c r="Q2438" i="14"/>
  <c r="P2438" i="14"/>
  <c r="S2437" i="14"/>
  <c r="U2437" i="14" s="1"/>
  <c r="R2437" i="14"/>
  <c r="P2437" i="14"/>
  <c r="Q2437" i="14" s="1"/>
  <c r="U2436" i="14"/>
  <c r="N2436" i="14"/>
  <c r="R2435" i="14"/>
  <c r="S2435" i="14" s="1"/>
  <c r="U2435" i="14" s="1"/>
  <c r="Q2435" i="14"/>
  <c r="P2435" i="14"/>
  <c r="U2434" i="14"/>
  <c r="N2434" i="14"/>
  <c r="P2433" i="14"/>
  <c r="Q2433" i="14" s="1"/>
  <c r="R2433" i="14" s="1"/>
  <c r="S2433" i="14" s="1"/>
  <c r="U2433" i="14" s="1"/>
  <c r="N2432" i="14"/>
  <c r="S2432" i="14" s="1"/>
  <c r="U2432" i="14" s="1"/>
  <c r="U2431" i="14"/>
  <c r="N2431" i="14"/>
  <c r="S2431" i="14" s="1"/>
  <c r="U2430" i="14"/>
  <c r="S2430" i="14"/>
  <c r="N2430" i="14"/>
  <c r="N2429" i="14"/>
  <c r="S2429" i="14" s="1"/>
  <c r="U2429" i="14" s="1"/>
  <c r="N2428" i="14"/>
  <c r="S2428" i="14" s="1"/>
  <c r="U2428" i="14" s="1"/>
  <c r="U2427" i="14"/>
  <c r="N2427" i="14"/>
  <c r="U2426" i="14"/>
  <c r="N2426" i="14"/>
  <c r="U2425" i="14"/>
  <c r="N2425" i="14"/>
  <c r="S2425" i="14" s="1"/>
  <c r="U2424" i="14"/>
  <c r="N2424" i="14"/>
  <c r="N2423" i="14"/>
  <c r="S2423" i="14" s="1"/>
  <c r="U2423" i="14" s="1"/>
  <c r="N2422" i="14"/>
  <c r="S2422" i="14" s="1"/>
  <c r="U2422" i="14" s="1"/>
  <c r="U2421" i="14"/>
  <c r="S2421" i="14"/>
  <c r="N2421" i="14"/>
  <c r="S2420" i="14"/>
  <c r="U2420" i="14" s="1"/>
  <c r="N2420" i="14"/>
  <c r="N2419" i="14"/>
  <c r="S2419" i="14" s="1"/>
  <c r="U2419" i="14" s="1"/>
  <c r="U2418" i="14"/>
  <c r="N2418" i="14"/>
  <c r="S2417" i="14"/>
  <c r="U2417" i="14" s="1"/>
  <c r="N2417" i="14"/>
  <c r="U2416" i="14"/>
  <c r="N2416" i="14"/>
  <c r="U2415" i="14"/>
  <c r="S2415" i="14"/>
  <c r="N2415" i="14"/>
  <c r="S2414" i="14"/>
  <c r="U2414" i="14" s="1"/>
  <c r="N2414" i="14"/>
  <c r="U2413" i="14"/>
  <c r="U2412" i="14"/>
  <c r="U2411" i="14"/>
  <c r="S2411" i="14"/>
  <c r="N2411" i="14"/>
  <c r="R2410" i="14"/>
  <c r="S2410" i="14" s="1"/>
  <c r="U2410" i="14" s="1"/>
  <c r="P2410" i="14"/>
  <c r="Q2410" i="14" s="1"/>
  <c r="U2409" i="14"/>
  <c r="S2409" i="14"/>
  <c r="N2409" i="14"/>
  <c r="S2408" i="14"/>
  <c r="U2408" i="14" s="1"/>
  <c r="N2408" i="14"/>
  <c r="U2407" i="14"/>
  <c r="S2406" i="14"/>
  <c r="U2406" i="14" s="1"/>
  <c r="R2406" i="14"/>
  <c r="P2406" i="14"/>
  <c r="Q2406" i="14" s="1"/>
  <c r="S2405" i="14"/>
  <c r="U2405" i="14" s="1"/>
  <c r="N2405" i="14"/>
  <c r="S2404" i="14"/>
  <c r="U2404" i="14" s="1"/>
  <c r="N2404" i="14"/>
  <c r="N2403" i="14"/>
  <c r="S2403" i="14" s="1"/>
  <c r="U2403" i="14" s="1"/>
  <c r="U2402" i="14"/>
  <c r="N2402" i="14"/>
  <c r="S2402" i="14" s="1"/>
  <c r="P2401" i="14"/>
  <c r="Q2401" i="14" s="1"/>
  <c r="R2401" i="14" s="1"/>
  <c r="S2401" i="14" s="1"/>
  <c r="U2401" i="14" s="1"/>
  <c r="U2400" i="14"/>
  <c r="N2400" i="14"/>
  <c r="S2400" i="14" s="1"/>
  <c r="S2399" i="14"/>
  <c r="U2399" i="14" s="1"/>
  <c r="P2399" i="14"/>
  <c r="Q2399" i="14" s="1"/>
  <c r="R2399" i="14" s="1"/>
  <c r="N2398" i="14"/>
  <c r="S2398" i="14" s="1"/>
  <c r="U2398" i="14" s="1"/>
  <c r="U2397" i="14"/>
  <c r="N2397" i="14"/>
  <c r="N2396" i="14"/>
  <c r="S2396" i="14" s="1"/>
  <c r="U2396" i="14" s="1"/>
  <c r="U2395" i="14"/>
  <c r="N2395" i="14"/>
  <c r="U2394" i="14"/>
  <c r="N2394" i="14"/>
  <c r="U2393" i="14"/>
  <c r="N2393" i="14"/>
  <c r="P2392" i="14"/>
  <c r="Q2392" i="14" s="1"/>
  <c r="R2392" i="14" s="1"/>
  <c r="S2392" i="14" s="1"/>
  <c r="U2392" i="14" s="1"/>
  <c r="U2391" i="14"/>
  <c r="S2391" i="14"/>
  <c r="P2391" i="14"/>
  <c r="Q2391" i="14" s="1"/>
  <c r="R2391" i="14" s="1"/>
  <c r="U2390" i="14"/>
  <c r="N2390" i="14"/>
  <c r="N2389" i="14"/>
  <c r="S2389" i="14" s="1"/>
  <c r="U2389" i="14" s="1"/>
  <c r="S2388" i="14"/>
  <c r="U2388" i="14" s="1"/>
  <c r="N2388" i="14"/>
  <c r="N2387" i="14"/>
  <c r="S2387" i="14" s="1"/>
  <c r="U2387" i="14" s="1"/>
  <c r="U2386" i="14"/>
  <c r="P2386" i="14"/>
  <c r="Q2386" i="14" s="1"/>
  <c r="R2386" i="14" s="1"/>
  <c r="S2386" i="14" s="1"/>
  <c r="U2385" i="14"/>
  <c r="N2385" i="14"/>
  <c r="S2384" i="14"/>
  <c r="U2384" i="14" s="1"/>
  <c r="R2384" i="14"/>
  <c r="P2384" i="14"/>
  <c r="Q2384" i="14" s="1"/>
  <c r="S2383" i="14"/>
  <c r="U2383" i="14" s="1"/>
  <c r="Q2383" i="14"/>
  <c r="R2383" i="14" s="1"/>
  <c r="P2383" i="14"/>
  <c r="Q2382" i="14"/>
  <c r="R2382" i="14" s="1"/>
  <c r="S2382" i="14" s="1"/>
  <c r="U2382" i="14" s="1"/>
  <c r="P2382" i="14"/>
  <c r="Q2381" i="14"/>
  <c r="R2381" i="14" s="1"/>
  <c r="S2381" i="14" s="1"/>
  <c r="U2381" i="14" s="1"/>
  <c r="P2381" i="14"/>
  <c r="S2380" i="14"/>
  <c r="U2380" i="14" s="1"/>
  <c r="N2380" i="14"/>
  <c r="U2379" i="14"/>
  <c r="S2378" i="14"/>
  <c r="U2378" i="14" s="1"/>
  <c r="N2378" i="14"/>
  <c r="S2377" i="14"/>
  <c r="U2377" i="14" s="1"/>
  <c r="N2377" i="14"/>
  <c r="U2376" i="14"/>
  <c r="N2376" i="14"/>
  <c r="S2376" i="14" s="1"/>
  <c r="U2375" i="14"/>
  <c r="S2375" i="14"/>
  <c r="N2375" i="14"/>
  <c r="U2374" i="14"/>
  <c r="S2374" i="14"/>
  <c r="N2374" i="14"/>
  <c r="U2373" i="14"/>
  <c r="N2373" i="14"/>
  <c r="U2372" i="14"/>
  <c r="U2371" i="14"/>
  <c r="N2371" i="14"/>
  <c r="U2370" i="14"/>
  <c r="P2370" i="14"/>
  <c r="Q2370" i="14" s="1"/>
  <c r="R2370" i="14" s="1"/>
  <c r="S2370" i="14" s="1"/>
  <c r="U2369" i="14"/>
  <c r="S2369" i="14"/>
  <c r="N2369" i="14"/>
  <c r="S2368" i="14"/>
  <c r="U2368" i="14" s="1"/>
  <c r="R2368" i="14"/>
  <c r="P2368" i="14"/>
  <c r="Q2368" i="14" s="1"/>
  <c r="S2367" i="14"/>
  <c r="U2367" i="14" s="1"/>
  <c r="N2367" i="14"/>
  <c r="U2366" i="14"/>
  <c r="N2366" i="14"/>
  <c r="U2365" i="14"/>
  <c r="N2365" i="14"/>
  <c r="S2365" i="14" s="1"/>
  <c r="S2364" i="14"/>
  <c r="U2364" i="14" s="1"/>
  <c r="N2364" i="14"/>
  <c r="N2363" i="14"/>
  <c r="S2363" i="14" s="1"/>
  <c r="U2363" i="14" s="1"/>
  <c r="U2362" i="14"/>
  <c r="S2362" i="14"/>
  <c r="N2362" i="14"/>
  <c r="U2361" i="14"/>
  <c r="N2361" i="14"/>
  <c r="N2360" i="14"/>
  <c r="S2360" i="14" s="1"/>
  <c r="U2360" i="14" s="1"/>
  <c r="U2359" i="14"/>
  <c r="N2359" i="14"/>
  <c r="S2358" i="14"/>
  <c r="U2358" i="14" s="1"/>
  <c r="N2358" i="14"/>
  <c r="N2357" i="14"/>
  <c r="S2357" i="14" s="1"/>
  <c r="U2357" i="14" s="1"/>
  <c r="U2356" i="14"/>
  <c r="S2356" i="14"/>
  <c r="N2356" i="14"/>
  <c r="U2355" i="14"/>
  <c r="N2355" i="14"/>
  <c r="R2354" i="14"/>
  <c r="S2354" i="14" s="1"/>
  <c r="U2354" i="14" s="1"/>
  <c r="Q2354" i="14"/>
  <c r="P2354" i="14"/>
  <c r="R2353" i="14"/>
  <c r="S2353" i="14" s="1"/>
  <c r="U2353" i="14" s="1"/>
  <c r="Q2353" i="14"/>
  <c r="P2353" i="14"/>
  <c r="S2352" i="14"/>
  <c r="U2352" i="14" s="1"/>
  <c r="N2352" i="14"/>
  <c r="N2351" i="14"/>
  <c r="S2351" i="14" s="1"/>
  <c r="U2351" i="14" s="1"/>
  <c r="U2350" i="14"/>
  <c r="S2349" i="14"/>
  <c r="U2349" i="14" s="1"/>
  <c r="N2349" i="14"/>
  <c r="N2348" i="14"/>
  <c r="S2348" i="14" s="1"/>
  <c r="U2348" i="14" s="1"/>
  <c r="U2347" i="14"/>
  <c r="N2347" i="14"/>
  <c r="U2346" i="14"/>
  <c r="N2346" i="14"/>
  <c r="U2345" i="14"/>
  <c r="S2345" i="14"/>
  <c r="N2345" i="14"/>
  <c r="U2344" i="14"/>
  <c r="N2344" i="14"/>
  <c r="N2343" i="14"/>
  <c r="S2343" i="14" s="1"/>
  <c r="U2343" i="14" s="1"/>
  <c r="Q2342" i="14"/>
  <c r="R2342" i="14" s="1"/>
  <c r="S2342" i="14" s="1"/>
  <c r="U2342" i="14" s="1"/>
  <c r="P2342" i="14"/>
  <c r="U2341" i="14"/>
  <c r="N2340" i="14"/>
  <c r="S2340" i="14" s="1"/>
  <c r="U2340" i="14" s="1"/>
  <c r="N2339" i="14"/>
  <c r="S2339" i="14" s="1"/>
  <c r="U2339" i="14" s="1"/>
  <c r="U2338" i="14"/>
  <c r="U2337" i="14"/>
  <c r="N2337" i="14"/>
  <c r="U2336" i="14"/>
  <c r="S2336" i="14"/>
  <c r="N2336" i="14"/>
  <c r="S2335" i="14"/>
  <c r="U2335" i="14" s="1"/>
  <c r="R2335" i="14"/>
  <c r="Q2335" i="14"/>
  <c r="P2335" i="14"/>
  <c r="U2334" i="14"/>
  <c r="S2334" i="14"/>
  <c r="N2334" i="14"/>
  <c r="N2333" i="14"/>
  <c r="S2333" i="14" s="1"/>
  <c r="U2333" i="14" s="1"/>
  <c r="N2332" i="14"/>
  <c r="S2332" i="14" s="1"/>
  <c r="U2332" i="14" s="1"/>
  <c r="U2331" i="14"/>
  <c r="N2330" i="14"/>
  <c r="S2330" i="14" s="1"/>
  <c r="U2330" i="14" s="1"/>
  <c r="Q2329" i="14"/>
  <c r="R2329" i="14" s="1"/>
  <c r="S2329" i="14" s="1"/>
  <c r="U2329" i="14" s="1"/>
  <c r="P2329" i="14"/>
  <c r="N2328" i="14"/>
  <c r="S2328" i="14" s="1"/>
  <c r="U2328" i="14" s="1"/>
  <c r="U2327" i="14"/>
  <c r="N2327" i="14"/>
  <c r="S2326" i="14"/>
  <c r="U2326" i="14" s="1"/>
  <c r="N2326" i="14"/>
  <c r="U2325" i="14"/>
  <c r="N2325" i="14"/>
  <c r="U2324" i="14"/>
  <c r="N2324" i="14"/>
  <c r="N2323" i="14"/>
  <c r="S2323" i="14" s="1"/>
  <c r="U2323" i="14" s="1"/>
  <c r="U2322" i="14"/>
  <c r="S2322" i="14"/>
  <c r="N2322" i="14"/>
  <c r="U2321" i="14"/>
  <c r="N2321" i="14"/>
  <c r="N2320" i="14"/>
  <c r="S2320" i="14" s="1"/>
  <c r="U2320" i="14" s="1"/>
  <c r="P2319" i="14"/>
  <c r="Q2319" i="14" s="1"/>
  <c r="R2319" i="14" s="1"/>
  <c r="S2319" i="14" s="1"/>
  <c r="U2319" i="14" s="1"/>
  <c r="U2318" i="14"/>
  <c r="R2317" i="14"/>
  <c r="S2317" i="14" s="1"/>
  <c r="U2317" i="14" s="1"/>
  <c r="Q2317" i="14"/>
  <c r="P2317" i="14"/>
  <c r="S2316" i="14"/>
  <c r="U2316" i="14" s="1"/>
  <c r="P2316" i="14"/>
  <c r="Q2316" i="14" s="1"/>
  <c r="R2316" i="14" s="1"/>
  <c r="U2315" i="14"/>
  <c r="S2315" i="14"/>
  <c r="N2315" i="14"/>
  <c r="U2314" i="14"/>
  <c r="S2314" i="14"/>
  <c r="P2314" i="14"/>
  <c r="Q2314" i="14" s="1"/>
  <c r="R2314" i="14" s="1"/>
  <c r="U2313" i="14"/>
  <c r="S2313" i="14"/>
  <c r="N2313" i="14"/>
  <c r="S2312" i="14"/>
  <c r="U2312" i="14" s="1"/>
  <c r="N2312" i="14"/>
  <c r="U2311" i="14"/>
  <c r="P2310" i="14"/>
  <c r="Q2310" i="14" s="1"/>
  <c r="R2310" i="14" s="1"/>
  <c r="S2310" i="14" s="1"/>
  <c r="U2310" i="14" s="1"/>
  <c r="U2309" i="14"/>
  <c r="Q2308" i="14"/>
  <c r="R2308" i="14" s="1"/>
  <c r="S2308" i="14" s="1"/>
  <c r="U2308" i="14" s="1"/>
  <c r="P2308" i="14"/>
  <c r="S2307" i="14"/>
  <c r="U2307" i="14" s="1"/>
  <c r="N2307" i="14"/>
  <c r="R2306" i="14"/>
  <c r="S2306" i="14" s="1"/>
  <c r="U2306" i="14" s="1"/>
  <c r="Q2306" i="14"/>
  <c r="P2306" i="14"/>
  <c r="N2305" i="14"/>
  <c r="S2305" i="14" s="1"/>
  <c r="U2305" i="14" s="1"/>
  <c r="N2304" i="14"/>
  <c r="S2304" i="14" s="1"/>
  <c r="U2304" i="14" s="1"/>
  <c r="U2303" i="14"/>
  <c r="N2303" i="14"/>
  <c r="S2302" i="14"/>
  <c r="U2302" i="14" s="1"/>
  <c r="N2302" i="14"/>
  <c r="N2301" i="14"/>
  <c r="S2301" i="14" s="1"/>
  <c r="U2301" i="14" s="1"/>
  <c r="U2300" i="14"/>
  <c r="S2300" i="14"/>
  <c r="N2300" i="14"/>
  <c r="U2299" i="14"/>
  <c r="Q2298" i="14"/>
  <c r="R2298" i="14" s="1"/>
  <c r="S2298" i="14" s="1"/>
  <c r="U2298" i="14" s="1"/>
  <c r="P2298" i="14"/>
  <c r="N2297" i="14"/>
  <c r="S2297" i="14" s="1"/>
  <c r="U2297" i="14" s="1"/>
  <c r="U2296" i="14"/>
  <c r="S2296" i="14"/>
  <c r="N2296" i="14"/>
  <c r="P2295" i="14"/>
  <c r="Q2295" i="14" s="1"/>
  <c r="R2295" i="14" s="1"/>
  <c r="S2295" i="14" s="1"/>
  <c r="U2295" i="14" s="1"/>
  <c r="U2294" i="14"/>
  <c r="U2293" i="14"/>
  <c r="N2292" i="14"/>
  <c r="S2292" i="14" s="1"/>
  <c r="U2292" i="14" s="1"/>
  <c r="N2291" i="14"/>
  <c r="S2291" i="14" s="1"/>
  <c r="U2291" i="14" s="1"/>
  <c r="U2290" i="14"/>
  <c r="N2290" i="14"/>
  <c r="S2289" i="14"/>
  <c r="U2289" i="14" s="1"/>
  <c r="N2289" i="14"/>
  <c r="U2288" i="14"/>
  <c r="N2288" i="14"/>
  <c r="U2287" i="14"/>
  <c r="S2287" i="14"/>
  <c r="N2287" i="14"/>
  <c r="N2286" i="14"/>
  <c r="S2286" i="14" s="1"/>
  <c r="U2286" i="14" s="1"/>
  <c r="N2285" i="14"/>
  <c r="S2285" i="14" s="1"/>
  <c r="U2285" i="14" s="1"/>
  <c r="U2284" i="14"/>
  <c r="S2284" i="14"/>
  <c r="N2284" i="14"/>
  <c r="U2283" i="14"/>
  <c r="S2283" i="14"/>
  <c r="P2283" i="14"/>
  <c r="Q2283" i="14" s="1"/>
  <c r="R2283" i="14" s="1"/>
  <c r="U2282" i="14"/>
  <c r="S2282" i="14"/>
  <c r="N2282" i="14"/>
  <c r="U2281" i="14"/>
  <c r="N2281" i="14"/>
  <c r="R2280" i="14"/>
  <c r="S2280" i="14" s="1"/>
  <c r="U2280" i="14" s="1"/>
  <c r="Q2280" i="14"/>
  <c r="P2280" i="14"/>
  <c r="S2279" i="14"/>
  <c r="U2279" i="14" s="1"/>
  <c r="N2279" i="14"/>
  <c r="U2278" i="14"/>
  <c r="N2278" i="14"/>
  <c r="U2277" i="14"/>
  <c r="U2276" i="14"/>
  <c r="N2276" i="14"/>
  <c r="N2275" i="14"/>
  <c r="S2275" i="14" s="1"/>
  <c r="U2275" i="14" s="1"/>
  <c r="N2274" i="14"/>
  <c r="S2274" i="14" s="1"/>
  <c r="U2274" i="14" s="1"/>
  <c r="U2273" i="14"/>
  <c r="S2273" i="14"/>
  <c r="N2273" i="14"/>
  <c r="U2272" i="14"/>
  <c r="S2272" i="14"/>
  <c r="P2272" i="14"/>
  <c r="Q2272" i="14" s="1"/>
  <c r="R2272" i="14" s="1"/>
  <c r="U2271" i="14"/>
  <c r="U2270" i="14"/>
  <c r="N2270" i="14"/>
  <c r="U2269" i="14"/>
  <c r="N2269" i="14"/>
  <c r="N2268" i="14"/>
  <c r="S2268" i="14" s="1"/>
  <c r="U2268" i="14" s="1"/>
  <c r="U2267" i="14"/>
  <c r="N2266" i="14"/>
  <c r="S2266" i="14" s="1"/>
  <c r="U2266" i="14" s="1"/>
  <c r="U2265" i="14"/>
  <c r="N2265" i="14"/>
  <c r="S2264" i="14"/>
  <c r="U2264" i="14" s="1"/>
  <c r="N2264" i="14"/>
  <c r="U2263" i="14"/>
  <c r="N2263" i="14"/>
  <c r="U2262" i="14"/>
  <c r="U2261" i="14"/>
  <c r="S2261" i="14"/>
  <c r="N2261" i="14"/>
  <c r="P2260" i="14"/>
  <c r="Q2260" i="14" s="1"/>
  <c r="R2260" i="14" s="1"/>
  <c r="S2260" i="14" s="1"/>
  <c r="U2260" i="14" s="1"/>
  <c r="U2259" i="14"/>
  <c r="N2258" i="14"/>
  <c r="S2258" i="14" s="1"/>
  <c r="U2258" i="14" s="1"/>
  <c r="Q2257" i="14"/>
  <c r="R2257" i="14" s="1"/>
  <c r="S2257" i="14" s="1"/>
  <c r="U2257" i="14" s="1"/>
  <c r="P2257" i="14"/>
  <c r="N2256" i="14"/>
  <c r="S2256" i="14" s="1"/>
  <c r="U2256" i="14" s="1"/>
  <c r="U2255" i="14"/>
  <c r="S2255" i="14"/>
  <c r="N2255" i="14"/>
  <c r="P2254" i="14"/>
  <c r="Q2254" i="14" s="1"/>
  <c r="R2254" i="14" s="1"/>
  <c r="S2254" i="14" s="1"/>
  <c r="U2254" i="14" s="1"/>
  <c r="U2253" i="14"/>
  <c r="N2253" i="14"/>
  <c r="R2252" i="14"/>
  <c r="S2252" i="14" s="1"/>
  <c r="U2252" i="14" s="1"/>
  <c r="Q2252" i="14"/>
  <c r="P2252" i="14"/>
  <c r="S2251" i="14"/>
  <c r="U2251" i="14" s="1"/>
  <c r="N2251" i="14"/>
  <c r="S2250" i="14"/>
  <c r="U2250" i="14" s="1"/>
  <c r="N2250" i="14"/>
  <c r="R2249" i="14"/>
  <c r="S2249" i="14" s="1"/>
  <c r="U2249" i="14" s="1"/>
  <c r="Q2249" i="14"/>
  <c r="P2249" i="14"/>
  <c r="N2248" i="14"/>
  <c r="S2248" i="14" s="1"/>
  <c r="U2248" i="14" s="1"/>
  <c r="N2247" i="14"/>
  <c r="S2247" i="14" s="1"/>
  <c r="U2247" i="14" s="1"/>
  <c r="U2246" i="14"/>
  <c r="S2246" i="14"/>
  <c r="N2246" i="14"/>
  <c r="U2245" i="14"/>
  <c r="S2245" i="14"/>
  <c r="N2245" i="14"/>
  <c r="R2244" i="14"/>
  <c r="S2244" i="14" s="1"/>
  <c r="U2244" i="14" s="1"/>
  <c r="Q2244" i="14"/>
  <c r="P2244" i="14"/>
  <c r="U2243" i="14"/>
  <c r="U2242" i="14"/>
  <c r="N2242" i="14"/>
  <c r="N2241" i="14"/>
  <c r="S2241" i="14" s="1"/>
  <c r="U2241" i="14" s="1"/>
  <c r="N2240" i="14"/>
  <c r="S2240" i="14" s="1"/>
  <c r="U2240" i="14" s="1"/>
  <c r="U2239" i="14"/>
  <c r="N2238" i="14"/>
  <c r="S2238" i="14" s="1"/>
  <c r="U2238" i="14" s="1"/>
  <c r="U2237" i="14"/>
  <c r="S2237" i="14"/>
  <c r="N2237" i="14"/>
  <c r="U2236" i="14"/>
  <c r="U2235" i="14"/>
  <c r="N2235" i="14"/>
  <c r="S2234" i="14"/>
  <c r="U2234" i="14" s="1"/>
  <c r="R2234" i="14"/>
  <c r="Q2234" i="14"/>
  <c r="P2234" i="14"/>
  <c r="U2233" i="14"/>
  <c r="S2233" i="14"/>
  <c r="N2233" i="14"/>
  <c r="S2232" i="14"/>
  <c r="U2232" i="14" s="1"/>
  <c r="R2232" i="14"/>
  <c r="P2232" i="14"/>
  <c r="Q2232" i="14" s="1"/>
  <c r="U2231" i="14"/>
  <c r="S2231" i="14"/>
  <c r="N2231" i="14"/>
  <c r="N2230" i="14"/>
  <c r="S2230" i="14" s="1"/>
  <c r="U2230" i="14" s="1"/>
  <c r="N2229" i="14"/>
  <c r="S2229" i="14" s="1"/>
  <c r="U2229" i="14" s="1"/>
  <c r="U2228" i="14"/>
  <c r="N2228" i="14"/>
  <c r="S2228" i="14" s="1"/>
  <c r="U2227" i="14"/>
  <c r="N2227" i="14"/>
  <c r="R2226" i="14"/>
  <c r="S2226" i="14" s="1"/>
  <c r="U2226" i="14" s="1"/>
  <c r="Q2226" i="14"/>
  <c r="P2226" i="14"/>
  <c r="S2225" i="14"/>
  <c r="U2225" i="14" s="1"/>
  <c r="N2225" i="14"/>
  <c r="N2224" i="14"/>
  <c r="S2224" i="14" s="1"/>
  <c r="U2224" i="14" s="1"/>
  <c r="U2223" i="14"/>
  <c r="S2223" i="14"/>
  <c r="N2223" i="14"/>
  <c r="S2222" i="14"/>
  <c r="U2222" i="14" s="1"/>
  <c r="N2222" i="14"/>
  <c r="S2221" i="14"/>
  <c r="U2221" i="14" s="1"/>
  <c r="N2221" i="14"/>
  <c r="Q2220" i="14"/>
  <c r="R2220" i="14" s="1"/>
  <c r="S2220" i="14" s="1"/>
  <c r="U2220" i="14" s="1"/>
  <c r="P2220" i="14"/>
  <c r="N2219" i="14"/>
  <c r="S2219" i="14" s="1"/>
  <c r="U2219" i="14" s="1"/>
  <c r="N2218" i="14"/>
  <c r="S2218" i="14" s="1"/>
  <c r="U2218" i="14" s="1"/>
  <c r="U2217" i="14"/>
  <c r="S2217" i="14"/>
  <c r="N2217" i="14"/>
  <c r="U2216" i="14"/>
  <c r="N2216" i="14"/>
  <c r="N2215" i="14"/>
  <c r="S2215" i="14" s="1"/>
  <c r="U2215" i="14" s="1"/>
  <c r="U2214" i="14"/>
  <c r="S2214" i="14"/>
  <c r="N2214" i="14"/>
  <c r="U2213" i="14"/>
  <c r="N2213" i="14"/>
  <c r="U2212" i="14"/>
  <c r="N2212" i="14"/>
  <c r="S2211" i="14"/>
  <c r="U2211" i="14" s="1"/>
  <c r="N2211" i="14"/>
  <c r="S2210" i="14"/>
  <c r="U2210" i="14" s="1"/>
  <c r="N2210" i="14"/>
  <c r="U2209" i="14"/>
  <c r="S2208" i="14"/>
  <c r="U2208" i="14" s="1"/>
  <c r="N2208" i="14"/>
  <c r="N2207" i="14"/>
  <c r="S2207" i="14" s="1"/>
  <c r="U2207" i="14" s="1"/>
  <c r="U2206" i="14"/>
  <c r="N2205" i="14"/>
  <c r="S2205" i="14" s="1"/>
  <c r="U2205" i="14" s="1"/>
  <c r="U2204" i="14"/>
  <c r="N2204" i="14"/>
  <c r="U2203" i="14"/>
  <c r="N2203" i="14"/>
  <c r="U2202" i="14"/>
  <c r="S2202" i="14"/>
  <c r="N2202" i="14"/>
  <c r="U2201" i="14"/>
  <c r="S2201" i="14"/>
  <c r="N2201" i="14"/>
  <c r="S2200" i="14"/>
  <c r="U2200" i="14" s="1"/>
  <c r="N2200" i="14"/>
  <c r="R2199" i="14"/>
  <c r="S2199" i="14" s="1"/>
  <c r="U2199" i="14" s="1"/>
  <c r="Q2199" i="14"/>
  <c r="P2199" i="14"/>
  <c r="S2198" i="14"/>
  <c r="U2198" i="14" s="1"/>
  <c r="N2198" i="14"/>
  <c r="N2197" i="14"/>
  <c r="S2197" i="14" s="1"/>
  <c r="U2197" i="14" s="1"/>
  <c r="U2196" i="14"/>
  <c r="R2195" i="14"/>
  <c r="S2195" i="14" s="1"/>
  <c r="U2195" i="14" s="1"/>
  <c r="Q2195" i="14"/>
  <c r="P2195" i="14"/>
  <c r="S2194" i="14"/>
  <c r="U2194" i="14" s="1"/>
  <c r="N2194" i="14"/>
  <c r="R2193" i="14"/>
  <c r="S2193" i="14" s="1"/>
  <c r="U2193" i="14" s="1"/>
  <c r="Q2193" i="14"/>
  <c r="P2193" i="14"/>
  <c r="S2192" i="14"/>
  <c r="U2192" i="14" s="1"/>
  <c r="N2192" i="14"/>
  <c r="Q2191" i="14"/>
  <c r="R2191" i="14" s="1"/>
  <c r="S2191" i="14" s="1"/>
  <c r="U2191" i="14" s="1"/>
  <c r="P2191" i="14"/>
  <c r="S2190" i="14"/>
  <c r="U2190" i="14" s="1"/>
  <c r="N2190" i="14"/>
  <c r="N2189" i="14"/>
  <c r="S2189" i="14" s="1"/>
  <c r="U2189" i="14" s="1"/>
  <c r="U2188" i="14"/>
  <c r="R2187" i="14"/>
  <c r="S2187" i="14" s="1"/>
  <c r="U2187" i="14" s="1"/>
  <c r="Q2187" i="14"/>
  <c r="P2187" i="14"/>
  <c r="S2186" i="14"/>
  <c r="U2186" i="14" s="1"/>
  <c r="N2186" i="14"/>
  <c r="U2185" i="14"/>
  <c r="N2185" i="14"/>
  <c r="U2184" i="14"/>
  <c r="S2184" i="14"/>
  <c r="P2184" i="14"/>
  <c r="Q2184" i="14" s="1"/>
  <c r="R2184" i="14" s="1"/>
  <c r="U2183" i="14"/>
  <c r="N2183" i="14"/>
  <c r="S2182" i="14"/>
  <c r="U2182" i="14" s="1"/>
  <c r="N2182" i="14"/>
  <c r="N2181" i="14"/>
  <c r="S2181" i="14" s="1"/>
  <c r="U2181" i="14" s="1"/>
  <c r="U2180" i="14"/>
  <c r="N2180" i="14"/>
  <c r="N2179" i="14"/>
  <c r="S2179" i="14" s="1"/>
  <c r="U2179" i="14" s="1"/>
  <c r="U2178" i="14"/>
  <c r="N2178" i="14"/>
  <c r="S2177" i="14"/>
  <c r="U2177" i="14" s="1"/>
  <c r="N2177" i="14"/>
  <c r="S2176" i="14"/>
  <c r="U2176" i="14" s="1"/>
  <c r="N2176" i="14"/>
  <c r="N2175" i="14"/>
  <c r="S2175" i="14" s="1"/>
  <c r="U2175" i="14" s="1"/>
  <c r="U2174" i="14"/>
  <c r="Q2174" i="14"/>
  <c r="R2174" i="14" s="1"/>
  <c r="S2174" i="14" s="1"/>
  <c r="P2174" i="14"/>
  <c r="U2173" i="14"/>
  <c r="N2173" i="14"/>
  <c r="U2172" i="14"/>
  <c r="S2172" i="14"/>
  <c r="N2172" i="14"/>
  <c r="U2171" i="14"/>
  <c r="N2171" i="14"/>
  <c r="Q2170" i="14"/>
  <c r="R2170" i="14" s="1"/>
  <c r="S2170" i="14" s="1"/>
  <c r="U2170" i="14" s="1"/>
  <c r="P2170" i="14"/>
  <c r="R2169" i="14"/>
  <c r="S2169" i="14" s="1"/>
  <c r="U2169" i="14" s="1"/>
  <c r="Q2169" i="14"/>
  <c r="P2169" i="14"/>
  <c r="S2168" i="14"/>
  <c r="U2168" i="14" s="1"/>
  <c r="N2168" i="14"/>
  <c r="N2167" i="14"/>
  <c r="S2167" i="14" s="1"/>
  <c r="U2167" i="14" s="1"/>
  <c r="U2166" i="14"/>
  <c r="N2165" i="14"/>
  <c r="S2165" i="14" s="1"/>
  <c r="U2165" i="14" s="1"/>
  <c r="P2164" i="14"/>
  <c r="Q2164" i="14" s="1"/>
  <c r="R2164" i="14" s="1"/>
  <c r="S2164" i="14" s="1"/>
  <c r="U2164" i="14" s="1"/>
  <c r="N2163" i="14"/>
  <c r="S2163" i="14" s="1"/>
  <c r="U2163" i="14" s="1"/>
  <c r="U2162" i="14"/>
  <c r="S2162" i="14"/>
  <c r="N2162" i="14"/>
  <c r="U2161" i="14"/>
  <c r="S2161" i="14"/>
  <c r="N2161" i="14"/>
  <c r="N2160" i="14"/>
  <c r="S2160" i="14" s="1"/>
  <c r="U2160" i="14" s="1"/>
  <c r="U2159" i="14"/>
  <c r="N2158" i="14"/>
  <c r="S2158" i="14" s="1"/>
  <c r="U2158" i="14" s="1"/>
  <c r="U2157" i="14"/>
  <c r="N2157" i="14"/>
  <c r="U2156" i="14"/>
  <c r="N2156" i="14"/>
  <c r="N2155" i="14"/>
  <c r="S2155" i="14" s="1"/>
  <c r="U2155" i="14" s="1"/>
  <c r="U2154" i="14"/>
  <c r="S2154" i="14"/>
  <c r="N2154" i="14"/>
  <c r="U2153" i="14"/>
  <c r="S2153" i="14"/>
  <c r="P2153" i="14"/>
  <c r="Q2153" i="14" s="1"/>
  <c r="R2153" i="14" s="1"/>
  <c r="U2152" i="14"/>
  <c r="S2152" i="14"/>
  <c r="N2152" i="14"/>
  <c r="S2151" i="14"/>
  <c r="U2151" i="14" s="1"/>
  <c r="N2151" i="14"/>
  <c r="S2150" i="14"/>
  <c r="U2150" i="14" s="1"/>
  <c r="R2150" i="14"/>
  <c r="Q2150" i="14"/>
  <c r="P2150" i="14"/>
  <c r="U2149" i="14"/>
  <c r="S2149" i="14"/>
  <c r="N2149" i="14"/>
  <c r="S2148" i="14"/>
  <c r="U2148" i="14" s="1"/>
  <c r="N2148" i="14"/>
  <c r="Q2147" i="14"/>
  <c r="R2147" i="14" s="1"/>
  <c r="S2147" i="14" s="1"/>
  <c r="U2147" i="14" s="1"/>
  <c r="P2147" i="14"/>
  <c r="U2146" i="14"/>
  <c r="N2146" i="14"/>
  <c r="U2145" i="14"/>
  <c r="S2145" i="14"/>
  <c r="N2145" i="14"/>
  <c r="S2144" i="14"/>
  <c r="U2144" i="14" s="1"/>
  <c r="N2144" i="14"/>
  <c r="S2143" i="14"/>
  <c r="U2143" i="14" s="1"/>
  <c r="N2143" i="14"/>
  <c r="Q2142" i="14"/>
  <c r="R2142" i="14" s="1"/>
  <c r="S2142" i="14" s="1"/>
  <c r="U2142" i="14" s="1"/>
  <c r="P2142" i="14"/>
  <c r="N2141" i="14"/>
  <c r="S2141" i="14" s="1"/>
  <c r="U2141" i="14" s="1"/>
  <c r="P2140" i="14"/>
  <c r="Q2140" i="14" s="1"/>
  <c r="R2140" i="14" s="1"/>
  <c r="S2140" i="14" s="1"/>
  <c r="U2140" i="14" s="1"/>
  <c r="S2139" i="14"/>
  <c r="U2139" i="14" s="1"/>
  <c r="R2139" i="14"/>
  <c r="Q2139" i="14"/>
  <c r="P2139" i="14"/>
  <c r="U2138" i="14"/>
  <c r="S2138" i="14"/>
  <c r="N2138" i="14"/>
  <c r="S2137" i="14"/>
  <c r="U2137" i="14" s="1"/>
  <c r="R2137" i="14"/>
  <c r="Q2137" i="14"/>
  <c r="P2137" i="14"/>
  <c r="U2136" i="14"/>
  <c r="N2136" i="14"/>
  <c r="U2135" i="14"/>
  <c r="N2135" i="14"/>
  <c r="S2135" i="14" s="1"/>
  <c r="U2134" i="14"/>
  <c r="N2134" i="14"/>
  <c r="U2133" i="14"/>
  <c r="N2132" i="14"/>
  <c r="S2132" i="14" s="1"/>
  <c r="U2132" i="14" s="1"/>
  <c r="S2131" i="14"/>
  <c r="U2131" i="14" s="1"/>
  <c r="N2131" i="14"/>
  <c r="N2130" i="14"/>
  <c r="S2130" i="14" s="1"/>
  <c r="U2130" i="14" s="1"/>
  <c r="U2129" i="14"/>
  <c r="S2129" i="14"/>
  <c r="N2129" i="14"/>
  <c r="U2128" i="14"/>
  <c r="U2127" i="14"/>
  <c r="N2127" i="14"/>
  <c r="U2126" i="14"/>
  <c r="N2126" i="14"/>
  <c r="U2125" i="14"/>
  <c r="S2125" i="14"/>
  <c r="N2125" i="14"/>
  <c r="U2124" i="14"/>
  <c r="N2124" i="14"/>
  <c r="Q2123" i="14"/>
  <c r="R2123" i="14" s="1"/>
  <c r="S2123" i="14" s="1"/>
  <c r="U2123" i="14" s="1"/>
  <c r="P2123" i="14"/>
  <c r="R2122" i="14"/>
  <c r="S2122" i="14" s="1"/>
  <c r="U2122" i="14" s="1"/>
  <c r="Q2122" i="14"/>
  <c r="P2122" i="14"/>
  <c r="S2121" i="14"/>
  <c r="U2121" i="14" s="1"/>
  <c r="N2121" i="14"/>
  <c r="N2120" i="14"/>
  <c r="S2120" i="14" s="1"/>
  <c r="U2120" i="14" s="1"/>
  <c r="U2119" i="14"/>
  <c r="S2119" i="14"/>
  <c r="N2119" i="14"/>
  <c r="U2118" i="14"/>
  <c r="U2117" i="14"/>
  <c r="N2117" i="14"/>
  <c r="S2116" i="14"/>
  <c r="U2116" i="14" s="1"/>
  <c r="R2116" i="14"/>
  <c r="Q2116" i="14"/>
  <c r="P2116" i="14"/>
  <c r="P2115" i="14"/>
  <c r="Q2115" i="14" s="1"/>
  <c r="R2115" i="14" s="1"/>
  <c r="S2115" i="14" s="1"/>
  <c r="U2115" i="14" s="1"/>
  <c r="U2114" i="14"/>
  <c r="Q2114" i="14"/>
  <c r="R2114" i="14" s="1"/>
  <c r="S2114" i="14" s="1"/>
  <c r="P2114" i="14"/>
  <c r="U2113" i="14"/>
  <c r="N2113" i="14"/>
  <c r="U2112" i="14"/>
  <c r="N2112" i="14"/>
  <c r="N2111" i="14"/>
  <c r="S2111" i="14" s="1"/>
  <c r="U2111" i="14" s="1"/>
  <c r="U2110" i="14"/>
  <c r="N2109" i="14"/>
  <c r="S2109" i="14" s="1"/>
  <c r="U2109" i="14" s="1"/>
  <c r="U2108" i="14"/>
  <c r="S2108" i="14"/>
  <c r="N2108" i="14"/>
  <c r="U2107" i="14"/>
  <c r="S2107" i="14"/>
  <c r="N2107" i="14"/>
  <c r="S2106" i="14"/>
  <c r="U2106" i="14" s="1"/>
  <c r="N2106" i="14"/>
  <c r="U2105" i="14"/>
  <c r="N2105" i="14"/>
  <c r="U2104" i="14"/>
  <c r="N2104" i="14"/>
  <c r="N2103" i="14"/>
  <c r="S2103" i="14" s="1"/>
  <c r="U2103" i="14" s="1"/>
  <c r="U2102" i="14"/>
  <c r="S2102" i="14"/>
  <c r="N2102" i="14"/>
  <c r="S2101" i="14"/>
  <c r="U2101" i="14" s="1"/>
  <c r="N2101" i="14"/>
  <c r="S2100" i="14"/>
  <c r="U2100" i="14" s="1"/>
  <c r="N2100" i="14"/>
  <c r="N2099" i="14"/>
  <c r="S2099" i="14" s="1"/>
  <c r="U2099" i="14" s="1"/>
  <c r="U2098" i="14"/>
  <c r="N2098" i="14"/>
  <c r="N2097" i="14"/>
  <c r="S2097" i="14" s="1"/>
  <c r="U2097" i="14" s="1"/>
  <c r="U2096" i="14"/>
  <c r="S2095" i="14"/>
  <c r="U2095" i="14" s="1"/>
  <c r="N2095" i="14"/>
  <c r="U2094" i="14"/>
  <c r="S2093" i="14"/>
  <c r="U2093" i="14" s="1"/>
  <c r="N2093" i="14"/>
  <c r="Q2092" i="14"/>
  <c r="R2092" i="14" s="1"/>
  <c r="S2092" i="14" s="1"/>
  <c r="U2092" i="14" s="1"/>
  <c r="P2092" i="14"/>
  <c r="S2091" i="14"/>
  <c r="U2091" i="14" s="1"/>
  <c r="N2091" i="14"/>
  <c r="R2090" i="14"/>
  <c r="S2090" i="14" s="1"/>
  <c r="U2090" i="14" s="1"/>
  <c r="Q2090" i="14"/>
  <c r="P2090" i="14"/>
  <c r="N2089" i="14"/>
  <c r="S2089" i="14" s="1"/>
  <c r="U2089" i="14" s="1"/>
  <c r="N2088" i="14"/>
  <c r="S2088" i="14" s="1"/>
  <c r="U2088" i="14" s="1"/>
  <c r="P2087" i="14"/>
  <c r="Q2087" i="14" s="1"/>
  <c r="R2087" i="14" s="1"/>
  <c r="S2087" i="14" s="1"/>
  <c r="U2087" i="14" s="1"/>
  <c r="N2086" i="14"/>
  <c r="S2086" i="14" s="1"/>
  <c r="U2086" i="14" s="1"/>
  <c r="U2085" i="14"/>
  <c r="N2085" i="14"/>
  <c r="U2084" i="14"/>
  <c r="N2084" i="14"/>
  <c r="U2083" i="14"/>
  <c r="N2083" i="14"/>
  <c r="U2082" i="14"/>
  <c r="N2082" i="14"/>
  <c r="U2081" i="14"/>
  <c r="S2081" i="14"/>
  <c r="N2081" i="14"/>
  <c r="U2080" i="14"/>
  <c r="S2080" i="14"/>
  <c r="P2080" i="14"/>
  <c r="Q2080" i="14" s="1"/>
  <c r="R2080" i="14" s="1"/>
  <c r="U2079" i="14"/>
  <c r="S2079" i="14"/>
  <c r="N2079" i="14"/>
  <c r="S2078" i="14"/>
  <c r="U2078" i="14" s="1"/>
  <c r="P2078" i="14"/>
  <c r="Q2078" i="14" s="1"/>
  <c r="R2078" i="14" s="1"/>
  <c r="U2077" i="14"/>
  <c r="S2077" i="14"/>
  <c r="N2077" i="14"/>
  <c r="U2076" i="14"/>
  <c r="S2076" i="14"/>
  <c r="N2076" i="14"/>
  <c r="S2075" i="14"/>
  <c r="U2075" i="14" s="1"/>
  <c r="R2075" i="14"/>
  <c r="Q2075" i="14"/>
  <c r="P2075" i="14"/>
  <c r="U2074" i="14"/>
  <c r="S2074" i="14"/>
  <c r="N2074" i="14"/>
  <c r="N2073" i="14"/>
  <c r="S2073" i="14" s="1"/>
  <c r="U2073" i="14" s="1"/>
  <c r="R2072" i="14"/>
  <c r="S2072" i="14" s="1"/>
  <c r="U2072" i="14" s="1"/>
  <c r="Q2072" i="14"/>
  <c r="P2072" i="14"/>
  <c r="S2071" i="14"/>
  <c r="U2071" i="14" s="1"/>
  <c r="N2071" i="14"/>
  <c r="R2070" i="14"/>
  <c r="S2070" i="14" s="1"/>
  <c r="U2070" i="14" s="1"/>
  <c r="Q2070" i="14"/>
  <c r="P2070" i="14"/>
  <c r="S2069" i="14"/>
  <c r="U2069" i="14" s="1"/>
  <c r="N2069" i="14"/>
  <c r="N2068" i="14"/>
  <c r="S2068" i="14" s="1"/>
  <c r="U2068" i="14" s="1"/>
  <c r="U2067" i="14"/>
  <c r="Q2067" i="14"/>
  <c r="R2067" i="14" s="1"/>
  <c r="S2067" i="14" s="1"/>
  <c r="P2067" i="14"/>
  <c r="N2066" i="14"/>
  <c r="S2066" i="14" s="1"/>
  <c r="U2066" i="14" s="1"/>
  <c r="U2065" i="14"/>
  <c r="S2065" i="14"/>
  <c r="N2065" i="14"/>
  <c r="U2064" i="14"/>
  <c r="N2064" i="14"/>
  <c r="U2063" i="14"/>
  <c r="S2062" i="14"/>
  <c r="U2062" i="14" s="1"/>
  <c r="N2062" i="14"/>
  <c r="N2061" i="14"/>
  <c r="S2061" i="14" s="1"/>
  <c r="U2061" i="14" s="1"/>
  <c r="U2060" i="14"/>
  <c r="Q2060" i="14"/>
  <c r="R2060" i="14" s="1"/>
  <c r="S2060" i="14" s="1"/>
  <c r="P2060" i="14"/>
  <c r="N2059" i="14"/>
  <c r="S2059" i="14" s="1"/>
  <c r="U2059" i="14" s="1"/>
  <c r="U2058" i="14"/>
  <c r="N2058" i="14"/>
  <c r="R2057" i="14"/>
  <c r="S2057" i="14" s="1"/>
  <c r="U2057" i="14" s="1"/>
  <c r="Q2057" i="14"/>
  <c r="P2057" i="14"/>
  <c r="P2056" i="14"/>
  <c r="Q2056" i="14" s="1"/>
  <c r="R2056" i="14" s="1"/>
  <c r="S2056" i="14" s="1"/>
  <c r="U2056" i="14" s="1"/>
  <c r="U2055" i="14"/>
  <c r="S2055" i="14"/>
  <c r="N2055" i="14"/>
  <c r="U2054" i="14"/>
  <c r="S2054" i="14"/>
  <c r="N2054" i="14"/>
  <c r="U2053" i="14"/>
  <c r="N2053" i="14"/>
  <c r="P2052" i="14"/>
  <c r="Q2052" i="14" s="1"/>
  <c r="R2052" i="14" s="1"/>
  <c r="S2052" i="14" s="1"/>
  <c r="U2052" i="14" s="1"/>
  <c r="N2051" i="14"/>
  <c r="S2051" i="14" s="1"/>
  <c r="U2051" i="14" s="1"/>
  <c r="P2050" i="14"/>
  <c r="Q2050" i="14" s="1"/>
  <c r="R2050" i="14" s="1"/>
  <c r="S2050" i="14" s="1"/>
  <c r="U2050" i="14" s="1"/>
  <c r="U2049" i="14"/>
  <c r="N2049" i="14"/>
  <c r="S2048" i="14"/>
  <c r="U2048" i="14" s="1"/>
  <c r="N2048" i="14"/>
  <c r="S2047" i="14"/>
  <c r="U2047" i="14" s="1"/>
  <c r="R2047" i="14"/>
  <c r="Q2047" i="14"/>
  <c r="P2047" i="14"/>
  <c r="U2046" i="14"/>
  <c r="S2046" i="14"/>
  <c r="N2046" i="14"/>
  <c r="U2045" i="14"/>
  <c r="N2045" i="14"/>
  <c r="U2044" i="14"/>
  <c r="N2044" i="14"/>
  <c r="U2043" i="14"/>
  <c r="N2043" i="14"/>
  <c r="U2042" i="14"/>
  <c r="S2042" i="14"/>
  <c r="N2042" i="14"/>
  <c r="U2041" i="14"/>
  <c r="S2041" i="14"/>
  <c r="N2041" i="14"/>
  <c r="S2040" i="14"/>
  <c r="U2040" i="14" s="1"/>
  <c r="N2040" i="14"/>
  <c r="N2039" i="14"/>
  <c r="S2039" i="14" s="1"/>
  <c r="U2039" i="14" s="1"/>
  <c r="U2038" i="14"/>
  <c r="S2038" i="14"/>
  <c r="N2038" i="14"/>
  <c r="S2037" i="14"/>
  <c r="U2037" i="14" s="1"/>
  <c r="N2037" i="14"/>
  <c r="U2036" i="14"/>
  <c r="N2036" i="14"/>
  <c r="U2035" i="14"/>
  <c r="N2035" i="14"/>
  <c r="S2034" i="14"/>
  <c r="U2034" i="14" s="1"/>
  <c r="N2034" i="14"/>
  <c r="N2033" i="14"/>
  <c r="S2033" i="14" s="1"/>
  <c r="U2033" i="14" s="1"/>
  <c r="U2032" i="14"/>
  <c r="S2032" i="14"/>
  <c r="N2032" i="14"/>
  <c r="U2031" i="14"/>
  <c r="S2031" i="14"/>
  <c r="N2031" i="14"/>
  <c r="N2030" i="14"/>
  <c r="S2030" i="14" s="1"/>
  <c r="U2030" i="14" s="1"/>
  <c r="U2029" i="14"/>
  <c r="N2029" i="14"/>
  <c r="S2028" i="14"/>
  <c r="U2028" i="14" s="1"/>
  <c r="N2028" i="14"/>
  <c r="S2027" i="14"/>
  <c r="U2027" i="14" s="1"/>
  <c r="N2027" i="14"/>
  <c r="N2026" i="14"/>
  <c r="S2026" i="14" s="1"/>
  <c r="U2026" i="14" s="1"/>
  <c r="U2025" i="14"/>
  <c r="S2025" i="14"/>
  <c r="N2025" i="14"/>
  <c r="S2024" i="14"/>
  <c r="U2024" i="14" s="1"/>
  <c r="N2024" i="14"/>
  <c r="N2023" i="14"/>
  <c r="S2023" i="14" s="1"/>
  <c r="U2023" i="14" s="1"/>
  <c r="N2022" i="14"/>
  <c r="S2022" i="14" s="1"/>
  <c r="U2022" i="14" s="1"/>
  <c r="U2021" i="14"/>
  <c r="S2021" i="14"/>
  <c r="N2021" i="14"/>
  <c r="U2020" i="14"/>
  <c r="S2020" i="14"/>
  <c r="N2020" i="14"/>
  <c r="S2019" i="14"/>
  <c r="U2019" i="14" s="1"/>
  <c r="N2019" i="14"/>
  <c r="N2018" i="14"/>
  <c r="S2018" i="14" s="1"/>
  <c r="U2018" i="14" s="1"/>
  <c r="U2017" i="14"/>
  <c r="S2017" i="14"/>
  <c r="N2017" i="14"/>
  <c r="U2016" i="14"/>
  <c r="S2016" i="14"/>
  <c r="N2016" i="14"/>
  <c r="S2015" i="14"/>
  <c r="U2015" i="14" s="1"/>
  <c r="N2015" i="14"/>
  <c r="N2014" i="14"/>
  <c r="S2014" i="14" s="1"/>
  <c r="U2014" i="14" s="1"/>
  <c r="U2013" i="14"/>
  <c r="S2013" i="14"/>
  <c r="N2013" i="14"/>
  <c r="S2012" i="14"/>
  <c r="U2012" i="14" s="1"/>
  <c r="N2012" i="14"/>
  <c r="S2011" i="14"/>
  <c r="U2011" i="14" s="1"/>
  <c r="N2011" i="14"/>
  <c r="N2010" i="14"/>
  <c r="S2010" i="14" s="1"/>
  <c r="U2010" i="14" s="1"/>
  <c r="U2009" i="14"/>
  <c r="S2009" i="14"/>
  <c r="N2009" i="14"/>
  <c r="U2008" i="14"/>
  <c r="S2008" i="14"/>
  <c r="N2008" i="14"/>
  <c r="N2007" i="14"/>
  <c r="S2007" i="14" s="1"/>
  <c r="U2007" i="14" s="1"/>
  <c r="N2006" i="14"/>
  <c r="S2006" i="14" s="1"/>
  <c r="U2006" i="14" s="1"/>
  <c r="U2005" i="14"/>
  <c r="S2005" i="14"/>
  <c r="N2005" i="14"/>
  <c r="U2004" i="14"/>
  <c r="S2004" i="14"/>
  <c r="N2004" i="14"/>
  <c r="N2003" i="14"/>
  <c r="S2003" i="14" s="1"/>
  <c r="U2003" i="14" s="1"/>
  <c r="N2002" i="14"/>
  <c r="S2002" i="14" s="1"/>
  <c r="U2002" i="14" s="1"/>
  <c r="U2001" i="14"/>
  <c r="S2001" i="14"/>
  <c r="N2001" i="14"/>
  <c r="U2000" i="14"/>
  <c r="S2000" i="14"/>
  <c r="N2000" i="14"/>
  <c r="S1999" i="14"/>
  <c r="U1999" i="14" s="1"/>
  <c r="N1999" i="14"/>
  <c r="N1998" i="14"/>
  <c r="S1998" i="14" s="1"/>
  <c r="U1998" i="14" s="1"/>
  <c r="U1997" i="14"/>
  <c r="S1997" i="14"/>
  <c r="N1997" i="14"/>
  <c r="P1996" i="14"/>
  <c r="Q1996" i="14" s="1"/>
  <c r="R1996" i="14" s="1"/>
  <c r="S1996" i="14" s="1"/>
  <c r="U1996" i="14" s="1"/>
  <c r="U1995" i="14"/>
  <c r="N1995" i="14"/>
  <c r="U1994" i="14"/>
  <c r="N1994" i="14"/>
  <c r="U1993" i="14"/>
  <c r="S1993" i="14"/>
  <c r="N1993" i="14"/>
  <c r="U1992" i="14"/>
  <c r="S1992" i="14"/>
  <c r="N1992" i="14"/>
  <c r="N1991" i="14"/>
  <c r="S1991" i="14" s="1"/>
  <c r="U1991" i="14" s="1"/>
  <c r="R1990" i="14"/>
  <c r="S1990" i="14" s="1"/>
  <c r="U1990" i="14" s="1"/>
  <c r="Q1990" i="14"/>
  <c r="P1990" i="14"/>
  <c r="S1989" i="14"/>
  <c r="U1989" i="14" s="1"/>
  <c r="R1989" i="14"/>
  <c r="Q1989" i="14"/>
  <c r="P1989" i="14"/>
  <c r="U1988" i="14"/>
  <c r="S1988" i="14"/>
  <c r="P1988" i="14"/>
  <c r="Q1988" i="14" s="1"/>
  <c r="R1988" i="14" s="1"/>
  <c r="Q1987" i="14"/>
  <c r="R1987" i="14" s="1"/>
  <c r="S1987" i="14" s="1"/>
  <c r="U1987" i="14" s="1"/>
  <c r="P1987" i="14"/>
  <c r="Q1986" i="14"/>
  <c r="R1986" i="14" s="1"/>
  <c r="S1986" i="14" s="1"/>
  <c r="U1986" i="14" s="1"/>
  <c r="P1986" i="14"/>
  <c r="S1985" i="14"/>
  <c r="U1985" i="14" s="1"/>
  <c r="R1985" i="14"/>
  <c r="Q1985" i="14"/>
  <c r="P1985" i="14"/>
  <c r="P1984" i="14"/>
  <c r="Q1984" i="14" s="1"/>
  <c r="R1984" i="14" s="1"/>
  <c r="S1984" i="14" s="1"/>
  <c r="U1984" i="14" s="1"/>
  <c r="U1983" i="14"/>
  <c r="Q1983" i="14"/>
  <c r="R1983" i="14" s="1"/>
  <c r="S1983" i="14" s="1"/>
  <c r="P1983" i="14"/>
  <c r="Q1982" i="14"/>
  <c r="R1982" i="14" s="1"/>
  <c r="S1982" i="14" s="1"/>
  <c r="U1982" i="14" s="1"/>
  <c r="P1982" i="14"/>
  <c r="R1981" i="14"/>
  <c r="S1981" i="14" s="1"/>
  <c r="U1981" i="14" s="1"/>
  <c r="Q1981" i="14"/>
  <c r="P1981" i="14"/>
  <c r="S1980" i="14"/>
  <c r="U1980" i="14" s="1"/>
  <c r="P1980" i="14"/>
  <c r="Q1980" i="14" s="1"/>
  <c r="R1980" i="14" s="1"/>
  <c r="P1979" i="14"/>
  <c r="Q1979" i="14" s="1"/>
  <c r="R1979" i="14" s="1"/>
  <c r="S1979" i="14" s="1"/>
  <c r="U1979" i="14" s="1"/>
  <c r="R1978" i="14"/>
  <c r="S1978" i="14" s="1"/>
  <c r="U1978" i="14" s="1"/>
  <c r="Q1978" i="14"/>
  <c r="P1978" i="14"/>
  <c r="R1977" i="14"/>
  <c r="S1977" i="14" s="1"/>
  <c r="U1977" i="14" s="1"/>
  <c r="Q1977" i="14"/>
  <c r="P1977" i="14"/>
  <c r="S1976" i="14"/>
  <c r="U1976" i="14" s="1"/>
  <c r="P1976" i="14"/>
  <c r="Q1976" i="14" s="1"/>
  <c r="R1976" i="14" s="1"/>
  <c r="P1975" i="14"/>
  <c r="Q1975" i="14" s="1"/>
  <c r="R1975" i="14" s="1"/>
  <c r="S1975" i="14" s="1"/>
  <c r="U1975" i="14" s="1"/>
  <c r="R1974" i="14"/>
  <c r="S1974" i="14" s="1"/>
  <c r="U1974" i="14" s="1"/>
  <c r="Q1974" i="14"/>
  <c r="P1974" i="14"/>
  <c r="S1973" i="14"/>
  <c r="U1973" i="14" s="1"/>
  <c r="R1973" i="14"/>
  <c r="Q1973" i="14"/>
  <c r="P1973" i="14"/>
  <c r="U1972" i="14"/>
  <c r="S1972" i="14"/>
  <c r="P1972" i="14"/>
  <c r="Q1972" i="14" s="1"/>
  <c r="R1972" i="14" s="1"/>
  <c r="Q1971" i="14"/>
  <c r="R1971" i="14" s="1"/>
  <c r="S1971" i="14" s="1"/>
  <c r="U1971" i="14" s="1"/>
  <c r="P1971" i="14"/>
  <c r="Q1970" i="14"/>
  <c r="R1970" i="14" s="1"/>
  <c r="S1970" i="14" s="1"/>
  <c r="U1970" i="14" s="1"/>
  <c r="P1970" i="14"/>
  <c r="S1969" i="14"/>
  <c r="U1969" i="14" s="1"/>
  <c r="R1969" i="14"/>
  <c r="Q1969" i="14"/>
  <c r="P1969" i="14"/>
  <c r="P1968" i="14"/>
  <c r="Q1968" i="14" s="1"/>
  <c r="R1968" i="14" s="1"/>
  <c r="S1968" i="14" s="1"/>
  <c r="U1968" i="14" s="1"/>
  <c r="U1967" i="14"/>
  <c r="Q1967" i="14"/>
  <c r="R1967" i="14" s="1"/>
  <c r="S1967" i="14" s="1"/>
  <c r="P1967" i="14"/>
  <c r="Q1966" i="14"/>
  <c r="R1966" i="14" s="1"/>
  <c r="S1966" i="14" s="1"/>
  <c r="U1966" i="14" s="1"/>
  <c r="P1966" i="14"/>
  <c r="R1965" i="14"/>
  <c r="S1965" i="14" s="1"/>
  <c r="U1965" i="14" s="1"/>
  <c r="Q1965" i="14"/>
  <c r="P1965" i="14"/>
  <c r="S1964" i="14"/>
  <c r="U1964" i="14" s="1"/>
  <c r="P1964" i="14"/>
  <c r="Q1964" i="14" s="1"/>
  <c r="R1964" i="14" s="1"/>
  <c r="P1963" i="14"/>
  <c r="Q1963" i="14" s="1"/>
  <c r="R1963" i="14" s="1"/>
  <c r="S1963" i="14" s="1"/>
  <c r="U1963" i="14" s="1"/>
  <c r="R1962" i="14"/>
  <c r="S1962" i="14" s="1"/>
  <c r="U1962" i="14" s="1"/>
  <c r="Q1962" i="14"/>
  <c r="P1962" i="14"/>
  <c r="R1961" i="14"/>
  <c r="S1961" i="14" s="1"/>
  <c r="U1961" i="14" s="1"/>
  <c r="Q1961" i="14"/>
  <c r="P1961" i="14"/>
  <c r="S1960" i="14"/>
  <c r="U1960" i="14" s="1"/>
  <c r="P1960" i="14"/>
  <c r="Q1960" i="14" s="1"/>
  <c r="R1960" i="14" s="1"/>
  <c r="P1959" i="14"/>
  <c r="Q1959" i="14" s="1"/>
  <c r="R1959" i="14" s="1"/>
  <c r="S1959" i="14" s="1"/>
  <c r="U1959" i="14" s="1"/>
  <c r="R1958" i="14"/>
  <c r="S1958" i="14" s="1"/>
  <c r="U1958" i="14" s="1"/>
  <c r="Q1958" i="14"/>
  <c r="P1958" i="14"/>
  <c r="R1957" i="14"/>
  <c r="S1957" i="14" s="1"/>
  <c r="U1957" i="14" s="1"/>
  <c r="Q1957" i="14"/>
  <c r="P1957" i="14"/>
  <c r="S1956" i="14"/>
  <c r="U1956" i="14" s="1"/>
  <c r="P1956" i="14"/>
  <c r="Q1956" i="14" s="1"/>
  <c r="R1956" i="14" s="1"/>
  <c r="P1955" i="14"/>
  <c r="Q1955" i="14" s="1"/>
  <c r="R1955" i="14" s="1"/>
  <c r="S1955" i="14" s="1"/>
  <c r="U1955" i="14" s="1"/>
  <c r="Q1954" i="14"/>
  <c r="R1954" i="14" s="1"/>
  <c r="S1954" i="14" s="1"/>
  <c r="U1954" i="14" s="1"/>
  <c r="P1954" i="14"/>
  <c r="S1953" i="14"/>
  <c r="U1953" i="14" s="1"/>
  <c r="R1953" i="14"/>
  <c r="Q1953" i="14"/>
  <c r="P1953" i="14"/>
  <c r="P1952" i="14"/>
  <c r="Q1952" i="14" s="1"/>
  <c r="R1952" i="14" s="1"/>
  <c r="S1952" i="14" s="1"/>
  <c r="U1952" i="14" s="1"/>
  <c r="U1951" i="14"/>
  <c r="Q1951" i="14"/>
  <c r="R1951" i="14" s="1"/>
  <c r="S1951" i="14" s="1"/>
  <c r="P1951" i="14"/>
  <c r="R1950" i="14"/>
  <c r="S1950" i="14" s="1"/>
  <c r="U1950" i="14" s="1"/>
  <c r="Q1950" i="14"/>
  <c r="P1950" i="14"/>
  <c r="R1949" i="14"/>
  <c r="S1949" i="14" s="1"/>
  <c r="U1949" i="14" s="1"/>
  <c r="Q1949" i="14"/>
  <c r="P1949" i="14"/>
  <c r="P1948" i="14"/>
  <c r="Q1948" i="14" s="1"/>
  <c r="R1948" i="14" s="1"/>
  <c r="S1948" i="14" s="1"/>
  <c r="U1948" i="14" s="1"/>
  <c r="U1947" i="14"/>
  <c r="P1947" i="14"/>
  <c r="Q1947" i="14" s="1"/>
  <c r="R1947" i="14" s="1"/>
  <c r="S1947" i="14" s="1"/>
  <c r="Q1946" i="14"/>
  <c r="R1946" i="14" s="1"/>
  <c r="S1946" i="14" s="1"/>
  <c r="U1946" i="14" s="1"/>
  <c r="P1946" i="14"/>
  <c r="S1945" i="14"/>
  <c r="U1945" i="14" s="1"/>
  <c r="R1945" i="14"/>
  <c r="Q1945" i="14"/>
  <c r="P1945" i="14"/>
  <c r="P1944" i="14"/>
  <c r="Q1944" i="14" s="1"/>
  <c r="R1944" i="14" s="1"/>
  <c r="S1944" i="14" s="1"/>
  <c r="U1944" i="14" s="1"/>
  <c r="Q1943" i="14"/>
  <c r="R1943" i="14" s="1"/>
  <c r="S1943" i="14" s="1"/>
  <c r="U1943" i="14" s="1"/>
  <c r="P1943" i="14"/>
  <c r="R1942" i="14"/>
  <c r="S1942" i="14" s="1"/>
  <c r="U1942" i="14" s="1"/>
  <c r="Q1942" i="14"/>
  <c r="P1942" i="14"/>
  <c r="S1941" i="14"/>
  <c r="U1941" i="14" s="1"/>
  <c r="R1941" i="14"/>
  <c r="Q1941" i="14"/>
  <c r="P1941" i="14"/>
  <c r="U1940" i="14"/>
  <c r="S1940" i="14"/>
  <c r="P1940" i="14"/>
  <c r="Q1940" i="14" s="1"/>
  <c r="R1940" i="14" s="1"/>
  <c r="U1939" i="14"/>
  <c r="Q1939" i="14"/>
  <c r="R1939" i="14" s="1"/>
  <c r="S1939" i="14" s="1"/>
  <c r="P1939" i="14"/>
  <c r="Q1938" i="14"/>
  <c r="R1938" i="14" s="1"/>
  <c r="S1938" i="14" s="1"/>
  <c r="U1938" i="14" s="1"/>
  <c r="P1938" i="14"/>
  <c r="S1937" i="14"/>
  <c r="U1937" i="14" s="1"/>
  <c r="R1937" i="14"/>
  <c r="Q1937" i="14"/>
  <c r="P1937" i="14"/>
  <c r="U1936" i="14"/>
  <c r="P1936" i="14"/>
  <c r="Q1936" i="14" s="1"/>
  <c r="R1936" i="14" s="1"/>
  <c r="S1936" i="14" s="1"/>
  <c r="Q1935" i="14"/>
  <c r="R1935" i="14" s="1"/>
  <c r="S1935" i="14" s="1"/>
  <c r="U1935" i="14" s="1"/>
  <c r="P1935" i="14"/>
  <c r="Q1934" i="14"/>
  <c r="R1934" i="14" s="1"/>
  <c r="S1934" i="14" s="1"/>
  <c r="U1934" i="14" s="1"/>
  <c r="P1934" i="14"/>
  <c r="R1933" i="14"/>
  <c r="S1933" i="14" s="1"/>
  <c r="U1933" i="14" s="1"/>
  <c r="Q1933" i="14"/>
  <c r="P1933" i="14"/>
  <c r="S1932" i="14"/>
  <c r="U1932" i="14" s="1"/>
  <c r="P1932" i="14"/>
  <c r="Q1932" i="14" s="1"/>
  <c r="R1932" i="14" s="1"/>
  <c r="P1931" i="14"/>
  <c r="Q1931" i="14" s="1"/>
  <c r="R1931" i="14" s="1"/>
  <c r="S1931" i="14" s="1"/>
  <c r="U1931" i="14" s="1"/>
  <c r="R1930" i="14"/>
  <c r="S1930" i="14" s="1"/>
  <c r="U1930" i="14" s="1"/>
  <c r="Q1930" i="14"/>
  <c r="P1930" i="14"/>
  <c r="R1929" i="14"/>
  <c r="S1929" i="14" s="1"/>
  <c r="U1929" i="14" s="1"/>
  <c r="Q1929" i="14"/>
  <c r="P1929" i="14"/>
  <c r="S1928" i="14"/>
  <c r="U1928" i="14" s="1"/>
  <c r="P1928" i="14"/>
  <c r="Q1928" i="14" s="1"/>
  <c r="R1928" i="14" s="1"/>
  <c r="P1927" i="14"/>
  <c r="Q1927" i="14" s="1"/>
  <c r="R1927" i="14" s="1"/>
  <c r="S1927" i="14" s="1"/>
  <c r="U1927" i="14" s="1"/>
  <c r="R1926" i="14"/>
  <c r="S1926" i="14" s="1"/>
  <c r="U1926" i="14" s="1"/>
  <c r="Q1926" i="14"/>
  <c r="P1926" i="14"/>
  <c r="R1925" i="14"/>
  <c r="S1925" i="14" s="1"/>
  <c r="U1925" i="14" s="1"/>
  <c r="Q1925" i="14"/>
  <c r="P1925" i="14"/>
  <c r="S1924" i="14"/>
  <c r="U1924" i="14" s="1"/>
  <c r="P1924" i="14"/>
  <c r="Q1924" i="14" s="1"/>
  <c r="R1924" i="14" s="1"/>
  <c r="P1923" i="14"/>
  <c r="Q1923" i="14" s="1"/>
  <c r="R1923" i="14" s="1"/>
  <c r="S1923" i="14" s="1"/>
  <c r="U1923" i="14" s="1"/>
  <c r="Q1922" i="14"/>
  <c r="R1922" i="14" s="1"/>
  <c r="S1922" i="14" s="1"/>
  <c r="U1922" i="14" s="1"/>
  <c r="P1922" i="14"/>
  <c r="S1921" i="14"/>
  <c r="U1921" i="14" s="1"/>
  <c r="R1921" i="14"/>
  <c r="Q1921" i="14"/>
  <c r="P1921" i="14"/>
  <c r="P1920" i="14"/>
  <c r="Q1920" i="14" s="1"/>
  <c r="R1920" i="14" s="1"/>
  <c r="S1920" i="14" s="1"/>
  <c r="U1920" i="14" s="1"/>
  <c r="U1919" i="14"/>
  <c r="Q1919" i="14"/>
  <c r="R1919" i="14" s="1"/>
  <c r="S1919" i="14" s="1"/>
  <c r="P1919" i="14"/>
  <c r="R1918" i="14"/>
  <c r="S1918" i="14" s="1"/>
  <c r="U1918" i="14" s="1"/>
  <c r="Q1918" i="14"/>
  <c r="P1918" i="14"/>
  <c r="R1917" i="14"/>
  <c r="S1917" i="14" s="1"/>
  <c r="U1917" i="14" s="1"/>
  <c r="Q1917" i="14"/>
  <c r="P1917" i="14"/>
  <c r="P1916" i="14"/>
  <c r="Q1916" i="14" s="1"/>
  <c r="R1916" i="14" s="1"/>
  <c r="S1916" i="14" s="1"/>
  <c r="U1916" i="14" s="1"/>
  <c r="U1915" i="14"/>
  <c r="P1915" i="14"/>
  <c r="Q1915" i="14" s="1"/>
  <c r="R1915" i="14" s="1"/>
  <c r="S1915" i="14" s="1"/>
  <c r="Q1914" i="14"/>
  <c r="R1914" i="14" s="1"/>
  <c r="S1914" i="14" s="1"/>
  <c r="U1914" i="14" s="1"/>
  <c r="P1914" i="14"/>
  <c r="S1913" i="14"/>
  <c r="U1913" i="14" s="1"/>
  <c r="R1913" i="14"/>
  <c r="Q1913" i="14"/>
  <c r="P1913" i="14"/>
  <c r="P1912" i="14"/>
  <c r="Q1912" i="14" s="1"/>
  <c r="R1912" i="14" s="1"/>
  <c r="S1912" i="14" s="1"/>
  <c r="U1912" i="14" s="1"/>
  <c r="Q1911" i="14"/>
  <c r="R1911" i="14" s="1"/>
  <c r="S1911" i="14" s="1"/>
  <c r="U1911" i="14" s="1"/>
  <c r="P1911" i="14"/>
  <c r="R1910" i="14"/>
  <c r="S1910" i="14" s="1"/>
  <c r="U1910" i="14" s="1"/>
  <c r="Q1910" i="14"/>
  <c r="P1910" i="14"/>
  <c r="S1909" i="14"/>
  <c r="U1909" i="14" s="1"/>
  <c r="R1909" i="14"/>
  <c r="Q1909" i="14"/>
  <c r="P1909" i="14"/>
  <c r="U1908" i="14"/>
  <c r="S1908" i="14"/>
  <c r="P1908" i="14"/>
  <c r="Q1908" i="14" s="1"/>
  <c r="R1908" i="14" s="1"/>
  <c r="U1907" i="14"/>
  <c r="Q1907" i="14"/>
  <c r="R1907" i="14" s="1"/>
  <c r="S1907" i="14" s="1"/>
  <c r="P1907" i="14"/>
  <c r="Q1906" i="14"/>
  <c r="R1906" i="14" s="1"/>
  <c r="S1906" i="14" s="1"/>
  <c r="U1906" i="14" s="1"/>
  <c r="P1906" i="14"/>
  <c r="S1905" i="14"/>
  <c r="U1905" i="14" s="1"/>
  <c r="R1905" i="14"/>
  <c r="Q1905" i="14"/>
  <c r="P1905" i="14"/>
  <c r="U1904" i="14"/>
  <c r="P1904" i="14"/>
  <c r="Q1904" i="14" s="1"/>
  <c r="R1904" i="14" s="1"/>
  <c r="S1904" i="14" s="1"/>
  <c r="Q1903" i="14"/>
  <c r="R1903" i="14" s="1"/>
  <c r="S1903" i="14" s="1"/>
  <c r="U1903" i="14" s="1"/>
  <c r="P1903" i="14"/>
  <c r="Q1902" i="14"/>
  <c r="R1902" i="14" s="1"/>
  <c r="S1902" i="14" s="1"/>
  <c r="U1902" i="14" s="1"/>
  <c r="P1902" i="14"/>
  <c r="R1901" i="14"/>
  <c r="S1901" i="14" s="1"/>
  <c r="U1901" i="14" s="1"/>
  <c r="Q1901" i="14"/>
  <c r="P1901" i="14"/>
  <c r="S1900" i="14"/>
  <c r="U1900" i="14" s="1"/>
  <c r="P1900" i="14"/>
  <c r="Q1900" i="14" s="1"/>
  <c r="R1900" i="14" s="1"/>
  <c r="P1899" i="14"/>
  <c r="Q1899" i="14" s="1"/>
  <c r="R1899" i="14" s="1"/>
  <c r="S1899" i="14" s="1"/>
  <c r="U1899" i="14" s="1"/>
  <c r="R1898" i="14"/>
  <c r="S1898" i="14" s="1"/>
  <c r="U1898" i="14" s="1"/>
  <c r="Q1898" i="14"/>
  <c r="P1898" i="14"/>
  <c r="R1897" i="14"/>
  <c r="S1897" i="14" s="1"/>
  <c r="U1897" i="14" s="1"/>
  <c r="Q1897" i="14"/>
  <c r="P1897" i="14"/>
  <c r="S1896" i="14"/>
  <c r="U1896" i="14" s="1"/>
  <c r="P1896" i="14"/>
  <c r="Q1896" i="14" s="1"/>
  <c r="R1896" i="14" s="1"/>
  <c r="P1895" i="14"/>
  <c r="Q1895" i="14" s="1"/>
  <c r="R1895" i="14" s="1"/>
  <c r="S1895" i="14" s="1"/>
  <c r="U1895" i="14" s="1"/>
  <c r="R1894" i="14"/>
  <c r="S1894" i="14" s="1"/>
  <c r="U1894" i="14" s="1"/>
  <c r="Q1894" i="14"/>
  <c r="P1894" i="14"/>
  <c r="R1893" i="14"/>
  <c r="S1893" i="14" s="1"/>
  <c r="U1893" i="14" s="1"/>
  <c r="Q1893" i="14"/>
  <c r="P1893" i="14"/>
  <c r="S1892" i="14"/>
  <c r="U1892" i="14" s="1"/>
  <c r="P1892" i="14"/>
  <c r="Q1892" i="14" s="1"/>
  <c r="R1892" i="14" s="1"/>
  <c r="P1891" i="14"/>
  <c r="Q1891" i="14" s="1"/>
  <c r="R1891" i="14" s="1"/>
  <c r="S1891" i="14" s="1"/>
  <c r="U1891" i="14" s="1"/>
  <c r="Q1890" i="14"/>
  <c r="R1890" i="14" s="1"/>
  <c r="S1890" i="14" s="1"/>
  <c r="U1890" i="14" s="1"/>
  <c r="P1890" i="14"/>
  <c r="S1889" i="14"/>
  <c r="U1889" i="14" s="1"/>
  <c r="R1889" i="14"/>
  <c r="Q1889" i="14"/>
  <c r="P1889" i="14"/>
  <c r="P1888" i="14"/>
  <c r="Q1888" i="14" s="1"/>
  <c r="R1888" i="14" s="1"/>
  <c r="S1888" i="14" s="1"/>
  <c r="U1888" i="14" s="1"/>
  <c r="U1887" i="14"/>
  <c r="Q1887" i="14"/>
  <c r="R1887" i="14" s="1"/>
  <c r="S1887" i="14" s="1"/>
  <c r="P1887" i="14"/>
  <c r="R1886" i="14"/>
  <c r="S1886" i="14" s="1"/>
  <c r="U1886" i="14" s="1"/>
  <c r="Q1886" i="14"/>
  <c r="P1886" i="14"/>
  <c r="R1885" i="14"/>
  <c r="S1885" i="14" s="1"/>
  <c r="U1885" i="14" s="1"/>
  <c r="Q1885" i="14"/>
  <c r="P1885" i="14"/>
  <c r="P1884" i="14"/>
  <c r="Q1884" i="14" s="1"/>
  <c r="R1884" i="14" s="1"/>
  <c r="S1884" i="14" s="1"/>
  <c r="U1884" i="14" s="1"/>
  <c r="U1883" i="14"/>
  <c r="P1883" i="14"/>
  <c r="Q1883" i="14" s="1"/>
  <c r="R1883" i="14" s="1"/>
  <c r="S1883" i="14" s="1"/>
  <c r="Q1882" i="14"/>
  <c r="R1882" i="14" s="1"/>
  <c r="S1882" i="14" s="1"/>
  <c r="U1882" i="14" s="1"/>
  <c r="P1882" i="14"/>
  <c r="S1881" i="14"/>
  <c r="U1881" i="14" s="1"/>
  <c r="R1881" i="14"/>
  <c r="Q1881" i="14"/>
  <c r="P1881" i="14"/>
  <c r="P1880" i="14"/>
  <c r="Q1880" i="14" s="1"/>
  <c r="R1880" i="14" s="1"/>
  <c r="S1880" i="14" s="1"/>
  <c r="U1880" i="14" s="1"/>
  <c r="Q1879" i="14"/>
  <c r="R1879" i="14" s="1"/>
  <c r="S1879" i="14" s="1"/>
  <c r="U1879" i="14" s="1"/>
  <c r="P1879" i="14"/>
  <c r="R1878" i="14"/>
  <c r="S1878" i="14" s="1"/>
  <c r="U1878" i="14" s="1"/>
  <c r="Q1878" i="14"/>
  <c r="P1878" i="14"/>
  <c r="S1877" i="14"/>
  <c r="U1877" i="14" s="1"/>
  <c r="R1877" i="14"/>
  <c r="Q1877" i="14"/>
  <c r="P1877" i="14"/>
  <c r="U1876" i="14"/>
  <c r="S1876" i="14"/>
  <c r="P1876" i="14"/>
  <c r="Q1876" i="14" s="1"/>
  <c r="R1876" i="14" s="1"/>
  <c r="U1875" i="14"/>
  <c r="Q1875" i="14"/>
  <c r="R1875" i="14" s="1"/>
  <c r="S1875" i="14" s="1"/>
  <c r="P1875" i="14"/>
  <c r="Q1874" i="14"/>
  <c r="R1874" i="14" s="1"/>
  <c r="S1874" i="14" s="1"/>
  <c r="U1874" i="14" s="1"/>
  <c r="P1874" i="14"/>
  <c r="S1873" i="14"/>
  <c r="U1873" i="14" s="1"/>
  <c r="R1873" i="14"/>
  <c r="Q1873" i="14"/>
  <c r="P1873" i="14"/>
  <c r="U1872" i="14"/>
  <c r="P1872" i="14"/>
  <c r="Q1872" i="14" s="1"/>
  <c r="R1872" i="14" s="1"/>
  <c r="S1872" i="14" s="1"/>
  <c r="Q1871" i="14"/>
  <c r="R1871" i="14" s="1"/>
  <c r="S1871" i="14" s="1"/>
  <c r="U1871" i="14" s="1"/>
  <c r="P1871" i="14"/>
  <c r="Q1870" i="14"/>
  <c r="R1870" i="14" s="1"/>
  <c r="S1870" i="14" s="1"/>
  <c r="U1870" i="14" s="1"/>
  <c r="P1870" i="14"/>
  <c r="R1869" i="14"/>
  <c r="S1869" i="14" s="1"/>
  <c r="U1869" i="14" s="1"/>
  <c r="Q1869" i="14"/>
  <c r="P1869" i="14"/>
  <c r="S1868" i="14"/>
  <c r="U1868" i="14" s="1"/>
  <c r="P1868" i="14"/>
  <c r="Q1868" i="14" s="1"/>
  <c r="R1868" i="14" s="1"/>
  <c r="P1867" i="14"/>
  <c r="Q1867" i="14" s="1"/>
  <c r="R1867" i="14" s="1"/>
  <c r="S1867" i="14" s="1"/>
  <c r="U1867" i="14" s="1"/>
  <c r="R1866" i="14"/>
  <c r="S1866" i="14" s="1"/>
  <c r="U1866" i="14" s="1"/>
  <c r="Q1866" i="14"/>
  <c r="P1866" i="14"/>
  <c r="R1865" i="14"/>
  <c r="S1865" i="14" s="1"/>
  <c r="U1865" i="14" s="1"/>
  <c r="Q1865" i="14"/>
  <c r="P1865" i="14"/>
  <c r="S1864" i="14"/>
  <c r="U1864" i="14" s="1"/>
  <c r="P1864" i="14"/>
  <c r="Q1864" i="14" s="1"/>
  <c r="R1864" i="14" s="1"/>
  <c r="P1863" i="14"/>
  <c r="Q1863" i="14" s="1"/>
  <c r="R1863" i="14" s="1"/>
  <c r="S1863" i="14" s="1"/>
  <c r="U1863" i="14" s="1"/>
  <c r="R1862" i="14"/>
  <c r="S1862" i="14" s="1"/>
  <c r="U1862" i="14" s="1"/>
  <c r="Q1862" i="14"/>
  <c r="P1862" i="14"/>
  <c r="R1861" i="14"/>
  <c r="S1861" i="14" s="1"/>
  <c r="U1861" i="14" s="1"/>
  <c r="Q1861" i="14"/>
  <c r="P1861" i="14"/>
  <c r="S1860" i="14"/>
  <c r="U1860" i="14" s="1"/>
  <c r="P1860" i="14"/>
  <c r="Q1860" i="14" s="1"/>
  <c r="R1860" i="14" s="1"/>
  <c r="P1859" i="14"/>
  <c r="Q1859" i="14" s="1"/>
  <c r="R1859" i="14" s="1"/>
  <c r="S1859" i="14" s="1"/>
  <c r="U1859" i="14" s="1"/>
  <c r="Q1858" i="14"/>
  <c r="R1858" i="14" s="1"/>
  <c r="S1858" i="14" s="1"/>
  <c r="U1858" i="14" s="1"/>
  <c r="P1858" i="14"/>
  <c r="S1857" i="14"/>
  <c r="U1857" i="14" s="1"/>
  <c r="R1857" i="14"/>
  <c r="Q1857" i="14"/>
  <c r="P1857" i="14"/>
  <c r="P1856" i="14"/>
  <c r="Q1856" i="14" s="1"/>
  <c r="R1856" i="14" s="1"/>
  <c r="S1856" i="14" s="1"/>
  <c r="U1856" i="14" s="1"/>
  <c r="U1855" i="14"/>
  <c r="Q1855" i="14"/>
  <c r="R1855" i="14" s="1"/>
  <c r="S1855" i="14" s="1"/>
  <c r="P1855" i="14"/>
  <c r="R1854" i="14"/>
  <c r="S1854" i="14" s="1"/>
  <c r="U1854" i="14" s="1"/>
  <c r="Q1854" i="14"/>
  <c r="P1854" i="14"/>
  <c r="R1853" i="14"/>
  <c r="S1853" i="14" s="1"/>
  <c r="U1853" i="14" s="1"/>
  <c r="Q1853" i="14"/>
  <c r="P1853" i="14"/>
  <c r="P1852" i="14"/>
  <c r="Q1852" i="14" s="1"/>
  <c r="R1852" i="14" s="1"/>
  <c r="S1852" i="14" s="1"/>
  <c r="U1852" i="14" s="1"/>
  <c r="U1851" i="14"/>
  <c r="P1851" i="14"/>
  <c r="Q1851" i="14" s="1"/>
  <c r="R1851" i="14" s="1"/>
  <c r="S1851" i="14" s="1"/>
  <c r="Q1850" i="14"/>
  <c r="R1850" i="14" s="1"/>
  <c r="S1850" i="14" s="1"/>
  <c r="U1850" i="14" s="1"/>
  <c r="P1850" i="14"/>
  <c r="S1849" i="14"/>
  <c r="U1849" i="14" s="1"/>
  <c r="R1849" i="14"/>
  <c r="Q1849" i="14"/>
  <c r="P1849" i="14"/>
  <c r="P1848" i="14"/>
  <c r="Q1848" i="14" s="1"/>
  <c r="R1848" i="14" s="1"/>
  <c r="S1848" i="14" s="1"/>
  <c r="U1848" i="14" s="1"/>
  <c r="Q1847" i="14"/>
  <c r="R1847" i="14" s="1"/>
  <c r="S1847" i="14" s="1"/>
  <c r="U1847" i="14" s="1"/>
  <c r="P1847" i="14"/>
  <c r="R1846" i="14"/>
  <c r="S1846" i="14" s="1"/>
  <c r="U1846" i="14" s="1"/>
  <c r="Q1846" i="14"/>
  <c r="P1846" i="14"/>
  <c r="S1845" i="14"/>
  <c r="U1845" i="14" s="1"/>
  <c r="R1845" i="14"/>
  <c r="Q1845" i="14"/>
  <c r="P1845" i="14"/>
  <c r="U1844" i="14"/>
  <c r="S1844" i="14"/>
  <c r="P1844" i="14"/>
  <c r="Q1844" i="14" s="1"/>
  <c r="R1844" i="14" s="1"/>
  <c r="U1843" i="14"/>
  <c r="Q1843" i="14"/>
  <c r="R1843" i="14" s="1"/>
  <c r="S1843" i="14" s="1"/>
  <c r="P1843" i="14"/>
  <c r="Q1842" i="14"/>
  <c r="R1842" i="14" s="1"/>
  <c r="S1842" i="14" s="1"/>
  <c r="U1842" i="14" s="1"/>
  <c r="P1842" i="14"/>
  <c r="S1841" i="14"/>
  <c r="U1841" i="14" s="1"/>
  <c r="R1841" i="14"/>
  <c r="Q1841" i="14"/>
  <c r="P1841" i="14"/>
  <c r="U1840" i="14"/>
  <c r="P1840" i="14"/>
  <c r="Q1840" i="14" s="1"/>
  <c r="R1840" i="14" s="1"/>
  <c r="S1840" i="14" s="1"/>
  <c r="Q1839" i="14"/>
  <c r="R1839" i="14" s="1"/>
  <c r="S1839" i="14" s="1"/>
  <c r="U1839" i="14" s="1"/>
  <c r="P1839" i="14"/>
  <c r="Q1838" i="14"/>
  <c r="R1838" i="14" s="1"/>
  <c r="S1838" i="14" s="1"/>
  <c r="U1838" i="14" s="1"/>
  <c r="P1838" i="14"/>
  <c r="R1837" i="14"/>
  <c r="S1837" i="14" s="1"/>
  <c r="U1837" i="14" s="1"/>
  <c r="Q1837" i="14"/>
  <c r="P1837" i="14"/>
  <c r="S1836" i="14"/>
  <c r="U1836" i="14" s="1"/>
  <c r="P1836" i="14"/>
  <c r="Q1836" i="14" s="1"/>
  <c r="R1836" i="14" s="1"/>
  <c r="P1835" i="14"/>
  <c r="Q1835" i="14" s="1"/>
  <c r="R1835" i="14" s="1"/>
  <c r="S1835" i="14" s="1"/>
  <c r="U1835" i="14" s="1"/>
  <c r="R1834" i="14"/>
  <c r="S1834" i="14" s="1"/>
  <c r="U1834" i="14" s="1"/>
  <c r="Q1834" i="14"/>
  <c r="P1834" i="14"/>
  <c r="R1833" i="14"/>
  <c r="S1833" i="14" s="1"/>
  <c r="U1833" i="14" s="1"/>
  <c r="Q1833" i="14"/>
  <c r="P1833" i="14"/>
  <c r="S1832" i="14"/>
  <c r="U1832" i="14" s="1"/>
  <c r="P1832" i="14"/>
  <c r="Q1832" i="14" s="1"/>
  <c r="R1832" i="14" s="1"/>
  <c r="P1831" i="14"/>
  <c r="Q1831" i="14" s="1"/>
  <c r="R1831" i="14" s="1"/>
  <c r="S1831" i="14" s="1"/>
  <c r="U1831" i="14" s="1"/>
  <c r="R1830" i="14"/>
  <c r="S1830" i="14" s="1"/>
  <c r="U1830" i="14" s="1"/>
  <c r="Q1830" i="14"/>
  <c r="P1830" i="14"/>
  <c r="R1829" i="14"/>
  <c r="S1829" i="14" s="1"/>
  <c r="U1829" i="14" s="1"/>
  <c r="Q1829" i="14"/>
  <c r="P1829" i="14"/>
  <c r="S1828" i="14"/>
  <c r="U1828" i="14" s="1"/>
  <c r="P1828" i="14"/>
  <c r="Q1828" i="14" s="1"/>
  <c r="R1828" i="14" s="1"/>
  <c r="P1827" i="14"/>
  <c r="Q1827" i="14" s="1"/>
  <c r="R1827" i="14" s="1"/>
  <c r="S1827" i="14" s="1"/>
  <c r="U1827" i="14" s="1"/>
  <c r="Q1826" i="14"/>
  <c r="R1826" i="14" s="1"/>
  <c r="S1826" i="14" s="1"/>
  <c r="U1826" i="14" s="1"/>
  <c r="P1826" i="14"/>
  <c r="S1825" i="14"/>
  <c r="U1825" i="14" s="1"/>
  <c r="R1825" i="14"/>
  <c r="Q1825" i="14"/>
  <c r="P1825" i="14"/>
  <c r="P1824" i="14"/>
  <c r="Q1824" i="14" s="1"/>
  <c r="R1824" i="14" s="1"/>
  <c r="S1824" i="14" s="1"/>
  <c r="U1824" i="14" s="1"/>
  <c r="U1823" i="14"/>
  <c r="Q1823" i="14"/>
  <c r="R1823" i="14" s="1"/>
  <c r="S1823" i="14" s="1"/>
  <c r="P1823" i="14"/>
  <c r="R1822" i="14"/>
  <c r="S1822" i="14" s="1"/>
  <c r="U1822" i="14" s="1"/>
  <c r="Q1822" i="14"/>
  <c r="P1822" i="14"/>
  <c r="R1821" i="14"/>
  <c r="S1821" i="14" s="1"/>
  <c r="U1821" i="14" s="1"/>
  <c r="Q1821" i="14"/>
  <c r="P1821" i="14"/>
  <c r="P1820" i="14"/>
  <c r="Q1820" i="14" s="1"/>
  <c r="R1820" i="14" s="1"/>
  <c r="S1820" i="14" s="1"/>
  <c r="U1820" i="14" s="1"/>
  <c r="U1819" i="14"/>
  <c r="Q1819" i="14"/>
  <c r="R1819" i="14" s="1"/>
  <c r="S1819" i="14" s="1"/>
  <c r="P1819" i="14"/>
  <c r="Q1818" i="14"/>
  <c r="R1818" i="14" s="1"/>
  <c r="S1818" i="14" s="1"/>
  <c r="U1818" i="14" s="1"/>
  <c r="P1818" i="14"/>
  <c r="Q1817" i="14"/>
  <c r="R1817" i="14" s="1"/>
  <c r="S1817" i="14" s="1"/>
  <c r="U1817" i="14" s="1"/>
  <c r="P1817" i="14"/>
  <c r="P1816" i="14"/>
  <c r="Q1816" i="14" s="1"/>
  <c r="R1816" i="14" s="1"/>
  <c r="S1816" i="14" s="1"/>
  <c r="U1816" i="14" s="1"/>
  <c r="U1815" i="14"/>
  <c r="Q1815" i="14"/>
  <c r="R1815" i="14" s="1"/>
  <c r="S1815" i="14" s="1"/>
  <c r="P1815" i="14"/>
  <c r="Q1814" i="14"/>
  <c r="R1814" i="14" s="1"/>
  <c r="S1814" i="14" s="1"/>
  <c r="U1814" i="14" s="1"/>
  <c r="P1814" i="14"/>
  <c r="Q1813" i="14"/>
  <c r="R1813" i="14" s="1"/>
  <c r="S1813" i="14" s="1"/>
  <c r="U1813" i="14" s="1"/>
  <c r="P1813" i="14"/>
  <c r="P1812" i="14"/>
  <c r="Q1812" i="14" s="1"/>
  <c r="R1812" i="14" s="1"/>
  <c r="S1812" i="14" s="1"/>
  <c r="U1812" i="14" s="1"/>
  <c r="U1811" i="14"/>
  <c r="Q1811" i="14"/>
  <c r="R1811" i="14" s="1"/>
  <c r="S1811" i="14" s="1"/>
  <c r="P1811" i="14"/>
  <c r="Q1810" i="14"/>
  <c r="R1810" i="14" s="1"/>
  <c r="S1810" i="14" s="1"/>
  <c r="U1810" i="14" s="1"/>
  <c r="P1810" i="14"/>
  <c r="Q1809" i="14"/>
  <c r="R1809" i="14" s="1"/>
  <c r="S1809" i="14" s="1"/>
  <c r="U1809" i="14" s="1"/>
  <c r="P1809" i="14"/>
  <c r="P1808" i="14"/>
  <c r="Q1808" i="14" s="1"/>
  <c r="R1808" i="14" s="1"/>
  <c r="S1808" i="14" s="1"/>
  <c r="U1808" i="14" s="1"/>
  <c r="U1807" i="14"/>
  <c r="Q1807" i="14"/>
  <c r="R1807" i="14" s="1"/>
  <c r="S1807" i="14" s="1"/>
  <c r="P1807" i="14"/>
  <c r="Q1806" i="14"/>
  <c r="R1806" i="14" s="1"/>
  <c r="S1806" i="14" s="1"/>
  <c r="U1806" i="14" s="1"/>
  <c r="P1806" i="14"/>
  <c r="Q1805" i="14"/>
  <c r="R1805" i="14" s="1"/>
  <c r="S1805" i="14" s="1"/>
  <c r="U1805" i="14" s="1"/>
  <c r="P1805" i="14"/>
  <c r="P1804" i="14"/>
  <c r="Q1804" i="14" s="1"/>
  <c r="R1804" i="14" s="1"/>
  <c r="S1804" i="14" s="1"/>
  <c r="U1804" i="14" s="1"/>
  <c r="U1803" i="14"/>
  <c r="Q1803" i="14"/>
  <c r="R1803" i="14" s="1"/>
  <c r="S1803" i="14" s="1"/>
  <c r="P1803" i="14"/>
  <c r="Q1802" i="14"/>
  <c r="R1802" i="14" s="1"/>
  <c r="S1802" i="14" s="1"/>
  <c r="U1802" i="14" s="1"/>
  <c r="P1802" i="14"/>
  <c r="Q1801" i="14"/>
  <c r="R1801" i="14" s="1"/>
  <c r="S1801" i="14" s="1"/>
  <c r="U1801" i="14" s="1"/>
  <c r="P1801" i="14"/>
  <c r="P1800" i="14"/>
  <c r="Q1800" i="14" s="1"/>
  <c r="R1800" i="14" s="1"/>
  <c r="S1800" i="14" s="1"/>
  <c r="U1800" i="14" s="1"/>
  <c r="U1799" i="14"/>
  <c r="Q1799" i="14"/>
  <c r="R1799" i="14" s="1"/>
  <c r="S1799" i="14" s="1"/>
  <c r="P1799" i="14"/>
  <c r="Q1798" i="14"/>
  <c r="R1798" i="14" s="1"/>
  <c r="S1798" i="14" s="1"/>
  <c r="U1798" i="14" s="1"/>
  <c r="P1798" i="14"/>
  <c r="Q1797" i="14"/>
  <c r="R1797" i="14" s="1"/>
  <c r="S1797" i="14" s="1"/>
  <c r="U1797" i="14" s="1"/>
  <c r="P1797" i="14"/>
  <c r="P1796" i="14"/>
  <c r="Q1796" i="14" s="1"/>
  <c r="R1796" i="14" s="1"/>
  <c r="S1796" i="14" s="1"/>
  <c r="U1796" i="14" s="1"/>
  <c r="Q1795" i="14"/>
  <c r="R1795" i="14" s="1"/>
  <c r="S1795" i="14" s="1"/>
  <c r="U1795" i="14" s="1"/>
  <c r="P1795" i="14"/>
  <c r="P1794" i="14"/>
  <c r="Q1794" i="14" s="1"/>
  <c r="R1794" i="14" s="1"/>
  <c r="S1794" i="14" s="1"/>
  <c r="U1794" i="14" s="1"/>
  <c r="P1793" i="14"/>
  <c r="Q1793" i="14" s="1"/>
  <c r="R1793" i="14" s="1"/>
  <c r="S1793" i="14" s="1"/>
  <c r="U1793" i="14" s="1"/>
  <c r="P1792" i="14"/>
  <c r="Q1792" i="14" s="1"/>
  <c r="R1792" i="14" s="1"/>
  <c r="S1792" i="14" s="1"/>
  <c r="U1792" i="14" s="1"/>
  <c r="Q1791" i="14"/>
  <c r="R1791" i="14" s="1"/>
  <c r="S1791" i="14" s="1"/>
  <c r="U1791" i="14" s="1"/>
  <c r="P1791" i="14"/>
  <c r="P1790" i="14"/>
  <c r="Q1790" i="14" s="1"/>
  <c r="R1790" i="14" s="1"/>
  <c r="S1790" i="14" s="1"/>
  <c r="U1790" i="14" s="1"/>
  <c r="P1789" i="14"/>
  <c r="Q1789" i="14" s="1"/>
  <c r="R1789" i="14" s="1"/>
  <c r="S1789" i="14" s="1"/>
  <c r="U1789" i="14" s="1"/>
  <c r="P1788" i="14"/>
  <c r="Q1788" i="14" s="1"/>
  <c r="R1788" i="14" s="1"/>
  <c r="S1788" i="14" s="1"/>
  <c r="U1788" i="14" s="1"/>
  <c r="Q1787" i="14"/>
  <c r="R1787" i="14" s="1"/>
  <c r="S1787" i="14" s="1"/>
  <c r="U1787" i="14" s="1"/>
  <c r="P1787" i="14"/>
  <c r="P1786" i="14"/>
  <c r="Q1786" i="14" s="1"/>
  <c r="R1786" i="14" s="1"/>
  <c r="S1786" i="14" s="1"/>
  <c r="U1786" i="14" s="1"/>
  <c r="P1785" i="14"/>
  <c r="Q1785" i="14" s="1"/>
  <c r="R1785" i="14" s="1"/>
  <c r="S1785" i="14" s="1"/>
  <c r="U1785" i="14" s="1"/>
  <c r="P1784" i="14"/>
  <c r="Q1784" i="14" s="1"/>
  <c r="R1784" i="14" s="1"/>
  <c r="S1784" i="14" s="1"/>
  <c r="U1784" i="14" s="1"/>
  <c r="Q1783" i="14"/>
  <c r="R1783" i="14" s="1"/>
  <c r="S1783" i="14" s="1"/>
  <c r="U1783" i="14" s="1"/>
  <c r="P1783" i="14"/>
  <c r="P1782" i="14"/>
  <c r="Q1782" i="14" s="1"/>
  <c r="R1782" i="14" s="1"/>
  <c r="S1782" i="14" s="1"/>
  <c r="U1782" i="14" s="1"/>
  <c r="P1781" i="14"/>
  <c r="Q1781" i="14" s="1"/>
  <c r="R1781" i="14" s="1"/>
  <c r="S1781" i="14" s="1"/>
  <c r="U1781" i="14" s="1"/>
  <c r="P1780" i="14"/>
  <c r="Q1780" i="14" s="1"/>
  <c r="R1780" i="14" s="1"/>
  <c r="S1780" i="14" s="1"/>
  <c r="U1780" i="14" s="1"/>
  <c r="Q1779" i="14"/>
  <c r="R1779" i="14" s="1"/>
  <c r="S1779" i="14" s="1"/>
  <c r="U1779" i="14" s="1"/>
  <c r="P1779" i="14"/>
  <c r="P1778" i="14"/>
  <c r="Q1778" i="14" s="1"/>
  <c r="R1778" i="14" s="1"/>
  <c r="S1778" i="14" s="1"/>
  <c r="U1778" i="14" s="1"/>
  <c r="P1777" i="14"/>
  <c r="Q1777" i="14" s="1"/>
  <c r="R1777" i="14" s="1"/>
  <c r="S1777" i="14" s="1"/>
  <c r="U1777" i="14" s="1"/>
  <c r="P1776" i="14"/>
  <c r="Q1776" i="14" s="1"/>
  <c r="R1776" i="14" s="1"/>
  <c r="S1776" i="14" s="1"/>
  <c r="U1776" i="14" s="1"/>
  <c r="Q1775" i="14"/>
  <c r="R1775" i="14" s="1"/>
  <c r="S1775" i="14" s="1"/>
  <c r="U1775" i="14" s="1"/>
  <c r="P1775" i="14"/>
  <c r="P1774" i="14"/>
  <c r="Q1774" i="14" s="1"/>
  <c r="R1774" i="14" s="1"/>
  <c r="S1774" i="14" s="1"/>
  <c r="U1774" i="14" s="1"/>
  <c r="P1773" i="14"/>
  <c r="Q1773" i="14" s="1"/>
  <c r="R1773" i="14" s="1"/>
  <c r="S1773" i="14" s="1"/>
  <c r="U1773" i="14" s="1"/>
  <c r="P1772" i="14"/>
  <c r="Q1772" i="14" s="1"/>
  <c r="R1772" i="14" s="1"/>
  <c r="S1772" i="14" s="1"/>
  <c r="U1772" i="14" s="1"/>
  <c r="Q1771" i="14"/>
  <c r="R1771" i="14" s="1"/>
  <c r="S1771" i="14" s="1"/>
  <c r="U1771" i="14" s="1"/>
  <c r="P1771" i="14"/>
  <c r="P1770" i="14"/>
  <c r="Q1770" i="14" s="1"/>
  <c r="R1770" i="14" s="1"/>
  <c r="S1770" i="14" s="1"/>
  <c r="U1770" i="14" s="1"/>
  <c r="P1769" i="14"/>
  <c r="Q1769" i="14" s="1"/>
  <c r="R1769" i="14" s="1"/>
  <c r="S1769" i="14" s="1"/>
  <c r="U1769" i="14" s="1"/>
  <c r="P1768" i="14"/>
  <c r="Q1768" i="14" s="1"/>
  <c r="R1768" i="14" s="1"/>
  <c r="S1768" i="14" s="1"/>
  <c r="U1768" i="14" s="1"/>
  <c r="Q1767" i="14"/>
  <c r="R1767" i="14" s="1"/>
  <c r="S1767" i="14" s="1"/>
  <c r="U1767" i="14" s="1"/>
  <c r="P1767" i="14"/>
  <c r="N1766" i="14"/>
  <c r="S1766" i="14" s="1"/>
  <c r="U1766" i="14" s="1"/>
  <c r="S1765" i="14"/>
  <c r="U1765" i="14" s="1"/>
  <c r="N1765" i="14"/>
  <c r="N1764" i="14"/>
  <c r="S1764" i="14" s="1"/>
  <c r="U1764" i="14" s="1"/>
  <c r="U1763" i="14"/>
  <c r="S1763" i="14"/>
  <c r="N1763" i="14"/>
  <c r="S1762" i="14"/>
  <c r="U1762" i="14" s="1"/>
  <c r="N1762" i="14"/>
  <c r="N1761" i="14"/>
  <c r="S1761" i="14" s="1"/>
  <c r="U1761" i="14" s="1"/>
  <c r="U1760" i="14"/>
  <c r="N1760" i="14"/>
  <c r="S1760" i="14" s="1"/>
  <c r="S1759" i="14"/>
  <c r="U1759" i="14" s="1"/>
  <c r="N1759" i="14"/>
  <c r="N1758" i="14"/>
  <c r="S1758" i="14" s="1"/>
  <c r="U1758" i="14" s="1"/>
  <c r="S1757" i="14"/>
  <c r="U1757" i="14" s="1"/>
  <c r="N1757" i="14"/>
  <c r="N1756" i="14"/>
  <c r="S1756" i="14" s="1"/>
  <c r="U1756" i="14" s="1"/>
  <c r="U1755" i="14"/>
  <c r="S1755" i="14"/>
  <c r="N1755" i="14"/>
  <c r="U1754" i="14"/>
  <c r="U1753" i="14"/>
  <c r="S1753" i="14"/>
  <c r="N1753" i="14"/>
  <c r="S1752" i="14"/>
  <c r="U1752" i="14" s="1"/>
  <c r="N1752" i="14"/>
  <c r="N1751" i="14"/>
  <c r="S1751" i="14" s="1"/>
  <c r="U1751" i="14" s="1"/>
  <c r="U1750" i="14"/>
  <c r="N1750" i="14"/>
  <c r="S1750" i="14" s="1"/>
  <c r="S1749" i="14"/>
  <c r="U1749" i="14" s="1"/>
  <c r="N1749" i="14"/>
  <c r="N1748" i="14"/>
  <c r="S1748" i="14" s="1"/>
  <c r="U1748" i="14" s="1"/>
  <c r="S1747" i="14"/>
  <c r="U1747" i="14" s="1"/>
  <c r="N1747" i="14"/>
  <c r="N1746" i="14"/>
  <c r="S1746" i="14" s="1"/>
  <c r="U1746" i="14" s="1"/>
  <c r="U1745" i="14"/>
  <c r="S1745" i="14"/>
  <c r="N1745" i="14"/>
  <c r="S1744" i="14"/>
  <c r="U1744" i="14" s="1"/>
  <c r="N1744" i="14"/>
  <c r="N1743" i="14"/>
  <c r="S1743" i="14" s="1"/>
  <c r="U1743" i="14" s="1"/>
  <c r="U1742" i="14"/>
  <c r="N1742" i="14"/>
  <c r="S1742" i="14" s="1"/>
  <c r="S1741" i="14"/>
  <c r="U1741" i="14" s="1"/>
  <c r="N1741" i="14"/>
  <c r="N1740" i="14"/>
  <c r="S1740" i="14" s="1"/>
  <c r="U1740" i="14" s="1"/>
  <c r="S1739" i="14"/>
  <c r="U1739" i="14" s="1"/>
  <c r="N1739" i="14"/>
  <c r="N1738" i="14"/>
  <c r="S1738" i="14" s="1"/>
  <c r="U1738" i="14" s="1"/>
  <c r="U1737" i="14"/>
  <c r="S1737" i="14"/>
  <c r="N1737" i="14"/>
  <c r="S1736" i="14"/>
  <c r="U1736" i="14" s="1"/>
  <c r="N1736" i="14"/>
  <c r="N1735" i="14"/>
  <c r="S1735" i="14" s="1"/>
  <c r="U1735" i="14" s="1"/>
  <c r="U1734" i="14"/>
  <c r="N1734" i="14"/>
  <c r="S1734" i="14" s="1"/>
  <c r="S1733" i="14"/>
  <c r="U1733" i="14" s="1"/>
  <c r="N1733" i="14"/>
  <c r="N1732" i="14"/>
  <c r="S1732" i="14" s="1"/>
  <c r="U1732" i="14" s="1"/>
  <c r="S1731" i="14"/>
  <c r="U1731" i="14" s="1"/>
  <c r="N1731" i="14"/>
  <c r="N1730" i="14"/>
  <c r="S1730" i="14" s="1"/>
  <c r="U1730" i="14" s="1"/>
  <c r="U1729" i="14"/>
  <c r="S1729" i="14"/>
  <c r="N1729" i="14"/>
  <c r="S1728" i="14"/>
  <c r="U1728" i="14" s="1"/>
  <c r="N1728" i="14"/>
  <c r="N1727" i="14"/>
  <c r="S1727" i="14" s="1"/>
  <c r="U1727" i="14" s="1"/>
  <c r="U1726" i="14"/>
  <c r="N1726" i="14"/>
  <c r="S1726" i="14" s="1"/>
  <c r="S1725" i="14"/>
  <c r="U1725" i="14" s="1"/>
  <c r="N1725" i="14"/>
  <c r="N1724" i="14"/>
  <c r="S1724" i="14" s="1"/>
  <c r="U1724" i="14" s="1"/>
  <c r="S1723" i="14"/>
  <c r="U1723" i="14" s="1"/>
  <c r="N1723" i="14"/>
  <c r="N1722" i="14"/>
  <c r="S1722" i="14" s="1"/>
  <c r="U1722" i="14" s="1"/>
  <c r="U1721" i="14"/>
  <c r="S1721" i="14"/>
  <c r="N1721" i="14"/>
  <c r="S1720" i="14"/>
  <c r="U1720" i="14" s="1"/>
  <c r="N1720" i="14"/>
  <c r="N1719" i="14"/>
  <c r="S1719" i="14" s="1"/>
  <c r="U1719" i="14" s="1"/>
  <c r="U1718" i="14"/>
  <c r="U1717" i="14"/>
  <c r="U1716" i="14"/>
  <c r="S1715" i="14"/>
  <c r="U1715" i="14" s="1"/>
  <c r="N1715" i="14"/>
  <c r="N1714" i="14"/>
  <c r="S1714" i="14" s="1"/>
  <c r="U1714" i="14" s="1"/>
  <c r="S1713" i="14"/>
  <c r="U1713" i="14" s="1"/>
  <c r="N1713" i="14"/>
  <c r="N1712" i="14"/>
  <c r="S1712" i="14" s="1"/>
  <c r="U1712" i="14" s="1"/>
  <c r="U1711" i="14"/>
  <c r="S1711" i="14"/>
  <c r="N1711" i="14"/>
  <c r="U1710" i="14"/>
  <c r="S1710" i="14"/>
  <c r="N1710" i="14"/>
  <c r="N1709" i="14"/>
  <c r="S1709" i="14" s="1"/>
  <c r="U1709" i="14" s="1"/>
  <c r="U1708" i="14"/>
  <c r="N1708" i="14"/>
  <c r="S1708" i="14" s="1"/>
  <c r="S1707" i="14"/>
  <c r="U1707" i="14" s="1"/>
  <c r="N1707" i="14"/>
  <c r="N1706" i="14"/>
  <c r="S1706" i="14" s="1"/>
  <c r="U1706" i="14" s="1"/>
  <c r="S1705" i="14"/>
  <c r="U1705" i="14" s="1"/>
  <c r="N1705" i="14"/>
  <c r="N1704" i="14"/>
  <c r="S1704" i="14" s="1"/>
  <c r="U1704" i="14" s="1"/>
  <c r="U1703" i="14"/>
  <c r="S1703" i="14"/>
  <c r="N1703" i="14"/>
  <c r="U1702" i="14"/>
  <c r="S1702" i="14"/>
  <c r="N1702" i="14"/>
  <c r="N1701" i="14"/>
  <c r="S1701" i="14" s="1"/>
  <c r="U1701" i="14" s="1"/>
  <c r="U1700" i="14"/>
  <c r="N1700" i="14"/>
  <c r="S1700" i="14" s="1"/>
  <c r="S1699" i="14"/>
  <c r="U1699" i="14" s="1"/>
  <c r="N1699" i="14"/>
  <c r="N1698" i="14"/>
  <c r="S1698" i="14" s="1"/>
  <c r="U1698" i="14" s="1"/>
  <c r="S1697" i="14"/>
  <c r="U1697" i="14" s="1"/>
  <c r="N1697" i="14"/>
  <c r="N1696" i="14"/>
  <c r="S1696" i="14" s="1"/>
  <c r="U1696" i="14" s="1"/>
  <c r="U1695" i="14"/>
  <c r="S1695" i="14"/>
  <c r="N1695" i="14"/>
  <c r="U1694" i="14"/>
  <c r="S1694" i="14"/>
  <c r="N1694" i="14"/>
  <c r="N1693" i="14"/>
  <c r="S1693" i="14" s="1"/>
  <c r="U1693" i="14" s="1"/>
  <c r="U1692" i="14"/>
  <c r="N1692" i="14"/>
  <c r="S1692" i="14" s="1"/>
  <c r="S1691" i="14"/>
  <c r="U1691" i="14" s="1"/>
  <c r="N1691" i="14"/>
  <c r="N1690" i="14"/>
  <c r="S1690" i="14" s="1"/>
  <c r="U1690" i="14" s="1"/>
  <c r="S1689" i="14"/>
  <c r="U1689" i="14" s="1"/>
  <c r="N1689" i="14"/>
  <c r="N1688" i="14"/>
  <c r="S1688" i="14" s="1"/>
  <c r="U1688" i="14" s="1"/>
  <c r="U1687" i="14"/>
  <c r="S1687" i="14"/>
  <c r="N1687" i="14"/>
  <c r="U1686" i="14"/>
  <c r="S1686" i="14"/>
  <c r="N1686" i="14"/>
  <c r="N1685" i="14"/>
  <c r="S1685" i="14" s="1"/>
  <c r="U1685" i="14" s="1"/>
  <c r="U1684" i="14"/>
  <c r="N1684" i="14"/>
  <c r="S1684" i="14" s="1"/>
  <c r="S1683" i="14"/>
  <c r="U1683" i="14" s="1"/>
  <c r="N1683" i="14"/>
  <c r="N1682" i="14"/>
  <c r="S1682" i="14" s="1"/>
  <c r="U1682" i="14" s="1"/>
  <c r="S1681" i="14"/>
  <c r="U1681" i="14" s="1"/>
  <c r="N1681" i="14"/>
  <c r="N1680" i="14"/>
  <c r="S1680" i="14" s="1"/>
  <c r="U1680" i="14" s="1"/>
  <c r="U1679" i="14"/>
  <c r="S1679" i="14"/>
  <c r="N1679" i="14"/>
  <c r="U1678" i="14"/>
  <c r="S1678" i="14"/>
  <c r="N1678" i="14"/>
  <c r="N1677" i="14"/>
  <c r="S1677" i="14" s="1"/>
  <c r="U1677" i="14" s="1"/>
  <c r="U1676" i="14"/>
  <c r="N1676" i="14"/>
  <c r="S1676" i="14" s="1"/>
  <c r="S1675" i="14"/>
  <c r="U1675" i="14" s="1"/>
  <c r="N1675" i="14"/>
  <c r="N1674" i="14"/>
  <c r="S1674" i="14" s="1"/>
  <c r="U1674" i="14" s="1"/>
  <c r="S1673" i="14"/>
  <c r="U1673" i="14" s="1"/>
  <c r="N1673" i="14"/>
  <c r="N1672" i="14"/>
  <c r="S1672" i="14" s="1"/>
  <c r="U1672" i="14" s="1"/>
  <c r="U1671" i="14"/>
  <c r="S1671" i="14"/>
  <c r="N1671" i="14"/>
  <c r="U1670" i="14"/>
  <c r="S1670" i="14"/>
  <c r="N1670" i="14"/>
  <c r="N1669" i="14"/>
  <c r="S1669" i="14" s="1"/>
  <c r="U1669" i="14" s="1"/>
  <c r="U1668" i="14"/>
  <c r="N1668" i="14"/>
  <c r="S1668" i="14" s="1"/>
  <c r="U1667" i="14"/>
  <c r="U1666" i="14"/>
  <c r="U1665" i="14"/>
  <c r="U1664" i="14"/>
  <c r="U1663" i="14"/>
  <c r="U1662" i="14"/>
  <c r="U1661" i="14"/>
  <c r="U1660" i="14"/>
  <c r="U1659" i="14"/>
  <c r="U1658" i="14"/>
  <c r="U1657" i="14"/>
  <c r="U1656" i="14"/>
  <c r="U1655" i="14"/>
  <c r="U1654" i="14"/>
  <c r="U1653" i="14"/>
  <c r="U1652" i="14"/>
  <c r="U1651" i="14"/>
  <c r="U1650" i="14"/>
  <c r="U1649" i="14"/>
  <c r="U1648" i="14"/>
  <c r="U1647" i="14"/>
  <c r="U1646" i="14"/>
  <c r="U1645" i="14"/>
  <c r="U1644" i="14"/>
  <c r="N1644" i="14"/>
  <c r="U1643" i="14"/>
  <c r="N1643" i="14"/>
  <c r="U1642" i="14"/>
  <c r="N1642" i="14"/>
  <c r="U1641" i="14"/>
  <c r="N1641" i="14"/>
  <c r="U1640" i="14"/>
  <c r="N1640" i="14"/>
  <c r="U1639" i="14"/>
  <c r="N1639" i="14"/>
  <c r="U1638" i="14"/>
  <c r="N1638" i="14"/>
  <c r="U1637" i="14"/>
  <c r="N1637" i="14"/>
  <c r="U1636" i="14"/>
  <c r="N1636" i="14"/>
  <c r="U1635" i="14"/>
  <c r="N1635" i="14"/>
  <c r="U1634" i="14"/>
  <c r="N1634" i="14"/>
  <c r="U1633" i="14"/>
  <c r="N1633" i="14"/>
  <c r="U1632" i="14"/>
  <c r="N1632" i="14"/>
  <c r="U1631" i="14"/>
  <c r="N1631" i="14"/>
  <c r="U1630" i="14"/>
  <c r="N1630" i="14"/>
  <c r="U1629" i="14"/>
  <c r="N1629" i="14"/>
  <c r="U1628" i="14"/>
  <c r="N1628" i="14"/>
  <c r="U1627" i="14"/>
  <c r="N1627" i="14"/>
  <c r="U1626" i="14"/>
  <c r="N1626" i="14"/>
  <c r="U1625" i="14"/>
  <c r="N1625" i="14"/>
  <c r="U1624" i="14"/>
  <c r="N1624" i="14"/>
  <c r="U1623" i="14"/>
  <c r="N1623" i="14"/>
  <c r="U1622" i="14"/>
  <c r="N1622" i="14"/>
  <c r="U1621" i="14"/>
  <c r="N1621" i="14"/>
  <c r="U1620" i="14"/>
  <c r="N1620" i="14"/>
  <c r="U1619" i="14"/>
  <c r="N1619" i="14"/>
  <c r="U1618" i="14"/>
  <c r="N1618" i="14"/>
  <c r="U1617" i="14"/>
  <c r="N1617" i="14"/>
  <c r="U1616" i="14"/>
  <c r="N1616" i="14"/>
  <c r="U1615" i="14"/>
  <c r="N1615" i="14"/>
  <c r="U1614" i="14"/>
  <c r="N1614" i="14"/>
  <c r="U1613" i="14"/>
  <c r="N1613" i="14"/>
  <c r="S1613" i="14" s="1"/>
  <c r="S1612" i="14"/>
  <c r="U1612" i="14" s="1"/>
  <c r="N1612" i="14"/>
  <c r="U1611" i="14"/>
  <c r="N1611" i="14"/>
  <c r="N1610" i="14"/>
  <c r="S1610" i="14" s="1"/>
  <c r="U1610" i="14" s="1"/>
  <c r="U1609" i="14"/>
  <c r="S1609" i="14"/>
  <c r="N1609" i="14"/>
  <c r="U1608" i="14"/>
  <c r="N1608" i="14"/>
  <c r="U1607" i="14"/>
  <c r="N1607" i="14"/>
  <c r="U1606" i="14"/>
  <c r="N1606" i="14"/>
  <c r="U1605" i="14"/>
  <c r="N1605" i="14"/>
  <c r="U1604" i="14"/>
  <c r="N1604" i="14"/>
  <c r="U1603" i="14"/>
  <c r="N1603" i="14"/>
  <c r="U1602" i="14"/>
  <c r="N1602" i="14"/>
  <c r="U1601" i="14"/>
  <c r="N1601" i="14"/>
  <c r="U1600" i="14"/>
  <c r="N1600" i="14"/>
  <c r="U1599" i="14"/>
  <c r="N1599" i="14"/>
  <c r="U1598" i="14"/>
  <c r="N1598" i="14"/>
  <c r="U1597" i="14"/>
  <c r="N1597" i="14"/>
  <c r="U1596" i="14"/>
  <c r="N1596" i="14"/>
  <c r="U1595" i="14"/>
  <c r="N1595" i="14"/>
  <c r="U1594" i="14"/>
  <c r="N1594" i="14"/>
  <c r="U1593" i="14"/>
  <c r="N1593" i="14"/>
  <c r="U1592" i="14"/>
  <c r="N1592" i="14"/>
  <c r="U1591" i="14"/>
  <c r="N1591" i="14"/>
  <c r="U1590" i="14"/>
  <c r="N1590" i="14"/>
  <c r="U1589" i="14"/>
  <c r="N1589" i="14"/>
  <c r="U1588" i="14"/>
  <c r="S1588" i="14"/>
  <c r="N1588" i="14"/>
  <c r="U1587" i="14"/>
  <c r="N1587" i="14"/>
  <c r="U1586" i="14"/>
  <c r="N1586" i="14"/>
  <c r="N1585" i="14"/>
  <c r="S1585" i="14" s="1"/>
  <c r="U1585" i="14" s="1"/>
  <c r="U1584" i="14"/>
  <c r="N1584" i="14"/>
  <c r="S1584" i="14" s="1"/>
  <c r="S1583" i="14"/>
  <c r="U1583" i="14" s="1"/>
  <c r="N1583" i="14"/>
  <c r="N1582" i="14"/>
  <c r="S1582" i="14" s="1"/>
  <c r="U1582" i="14" s="1"/>
  <c r="S1581" i="14"/>
  <c r="U1581" i="14" s="1"/>
  <c r="N1581" i="14"/>
  <c r="N1580" i="14"/>
  <c r="S1580" i="14" s="1"/>
  <c r="U1580" i="14" s="1"/>
  <c r="U1579" i="14"/>
  <c r="S1579" i="14"/>
  <c r="N1579" i="14"/>
  <c r="U1578" i="14"/>
  <c r="S1578" i="14"/>
  <c r="N1578" i="14"/>
  <c r="N1577" i="14"/>
  <c r="S1577" i="14" s="1"/>
  <c r="U1577" i="14" s="1"/>
  <c r="U1576" i="14"/>
  <c r="N1576" i="14"/>
  <c r="S1576" i="14" s="1"/>
  <c r="S1575" i="14"/>
  <c r="U1575" i="14" s="1"/>
  <c r="N1575" i="14"/>
  <c r="N1574" i="14"/>
  <c r="S1574" i="14" s="1"/>
  <c r="U1574" i="14" s="1"/>
  <c r="S1573" i="14"/>
  <c r="U1573" i="14" s="1"/>
  <c r="N1573" i="14"/>
  <c r="N1572" i="14"/>
  <c r="S1572" i="14" s="1"/>
  <c r="U1572" i="14" s="1"/>
  <c r="U1571" i="14"/>
  <c r="S1571" i="14"/>
  <c r="N1571" i="14"/>
  <c r="U1570" i="14"/>
  <c r="S1570" i="14"/>
  <c r="N1570" i="14"/>
  <c r="N1569" i="14"/>
  <c r="S1569" i="14" s="1"/>
  <c r="U1569" i="14" s="1"/>
  <c r="U1568" i="14"/>
  <c r="N1568" i="14"/>
  <c r="S1568" i="14" s="1"/>
  <c r="S1567" i="14"/>
  <c r="U1567" i="14" s="1"/>
  <c r="N1567" i="14"/>
  <c r="N1566" i="14"/>
  <c r="S1566" i="14" s="1"/>
  <c r="U1566" i="14" s="1"/>
  <c r="S1565" i="14"/>
  <c r="U1565" i="14" s="1"/>
  <c r="N1565" i="14"/>
  <c r="N1564" i="14"/>
  <c r="S1564" i="14" s="1"/>
  <c r="U1564" i="14" s="1"/>
  <c r="U1563" i="14"/>
  <c r="S1563" i="14"/>
  <c r="N1563" i="14"/>
  <c r="U1562" i="14"/>
  <c r="S1562" i="14"/>
  <c r="N1562" i="14"/>
  <c r="N1561" i="14"/>
  <c r="S1561" i="14" s="1"/>
  <c r="U1561" i="14" s="1"/>
  <c r="U1560" i="14"/>
  <c r="N1560" i="14"/>
  <c r="S1560" i="14" s="1"/>
  <c r="S1559" i="14"/>
  <c r="U1559" i="14" s="1"/>
  <c r="N1559" i="14"/>
  <c r="N1558" i="14"/>
  <c r="S1558" i="14" s="1"/>
  <c r="U1558" i="14" s="1"/>
  <c r="S1557" i="14"/>
  <c r="U1557" i="14" s="1"/>
  <c r="N1557" i="14"/>
  <c r="N1556" i="14"/>
  <c r="S1556" i="14" s="1"/>
  <c r="U1556" i="14" s="1"/>
  <c r="U1555" i="14"/>
  <c r="S1555" i="14"/>
  <c r="N1555" i="14"/>
  <c r="U1554" i="14"/>
  <c r="S1554" i="14"/>
  <c r="N1554" i="14"/>
  <c r="N1553" i="14"/>
  <c r="S1553" i="14" s="1"/>
  <c r="U1553" i="14" s="1"/>
  <c r="U1552" i="14"/>
  <c r="N1552" i="14"/>
  <c r="S1552" i="14" s="1"/>
  <c r="S1551" i="14"/>
  <c r="U1551" i="14" s="1"/>
  <c r="N1551" i="14"/>
  <c r="N1550" i="14"/>
  <c r="S1550" i="14" s="1"/>
  <c r="U1550" i="14" s="1"/>
  <c r="S1549" i="14"/>
  <c r="U1549" i="14" s="1"/>
  <c r="N1549" i="14"/>
  <c r="N1548" i="14"/>
  <c r="S1548" i="14" s="1"/>
  <c r="U1548" i="14" s="1"/>
  <c r="U1547" i="14"/>
  <c r="S1547" i="14"/>
  <c r="N1547" i="14"/>
  <c r="U1546" i="14"/>
  <c r="S1546" i="14"/>
  <c r="N1546" i="14"/>
  <c r="N1545" i="14"/>
  <c r="S1545" i="14" s="1"/>
  <c r="U1545" i="14" s="1"/>
  <c r="U1544" i="14"/>
  <c r="N1544" i="14"/>
  <c r="S1544" i="14" s="1"/>
  <c r="S1543" i="14"/>
  <c r="U1543" i="14" s="1"/>
  <c r="N1543" i="14"/>
  <c r="N1542" i="14"/>
  <c r="S1542" i="14" s="1"/>
  <c r="U1542" i="14" s="1"/>
  <c r="S1541" i="14"/>
  <c r="U1541" i="14" s="1"/>
  <c r="N1541" i="14"/>
  <c r="N1540" i="14"/>
  <c r="S1540" i="14" s="1"/>
  <c r="U1540" i="14" s="1"/>
  <c r="U1539" i="14"/>
  <c r="S1539" i="14"/>
  <c r="N1539" i="14"/>
  <c r="U1538" i="14"/>
  <c r="S1538" i="14"/>
  <c r="N1538" i="14"/>
  <c r="N1537" i="14"/>
  <c r="S1537" i="14" s="1"/>
  <c r="U1537" i="14" s="1"/>
  <c r="U1536" i="14"/>
  <c r="N1536" i="14"/>
  <c r="S1536" i="14" s="1"/>
  <c r="S1535" i="14"/>
  <c r="U1535" i="14" s="1"/>
  <c r="N1535" i="14"/>
  <c r="N1534" i="14"/>
  <c r="S1534" i="14" s="1"/>
  <c r="U1534" i="14" s="1"/>
  <c r="S1533" i="14"/>
  <c r="U1533" i="14" s="1"/>
  <c r="N1533" i="14"/>
  <c r="N1532" i="14"/>
  <c r="S1532" i="14" s="1"/>
  <c r="U1532" i="14" s="1"/>
  <c r="U1531" i="14"/>
  <c r="S1531" i="14"/>
  <c r="N1531" i="14"/>
  <c r="U1530" i="14"/>
  <c r="S1530" i="14"/>
  <c r="N1530" i="14"/>
  <c r="N1529" i="14"/>
  <c r="S1529" i="14" s="1"/>
  <c r="U1529" i="14" s="1"/>
  <c r="U1528" i="14"/>
  <c r="N1528" i="14"/>
  <c r="S1528" i="14" s="1"/>
  <c r="S1527" i="14"/>
  <c r="U1527" i="14" s="1"/>
  <c r="N1527" i="14"/>
  <c r="N1526" i="14"/>
  <c r="S1526" i="14" s="1"/>
  <c r="U1526" i="14" s="1"/>
  <c r="S1525" i="14"/>
  <c r="U1525" i="14" s="1"/>
  <c r="N1525" i="14"/>
  <c r="N1524" i="14"/>
  <c r="S1524" i="14" s="1"/>
  <c r="U1524" i="14" s="1"/>
  <c r="U1523" i="14"/>
  <c r="S1523" i="14"/>
  <c r="N1523" i="14"/>
  <c r="U1522" i="14"/>
  <c r="S1522" i="14"/>
  <c r="N1522" i="14"/>
  <c r="N1521" i="14"/>
  <c r="S1521" i="14" s="1"/>
  <c r="U1521" i="14" s="1"/>
  <c r="U1520" i="14"/>
  <c r="N1520" i="14"/>
  <c r="S1520" i="14" s="1"/>
  <c r="S1519" i="14"/>
  <c r="U1519" i="14" s="1"/>
  <c r="N1519" i="14"/>
  <c r="N1518" i="14"/>
  <c r="S1518" i="14" s="1"/>
  <c r="U1518" i="14" s="1"/>
  <c r="S1517" i="14"/>
  <c r="U1517" i="14" s="1"/>
  <c r="N1517" i="14"/>
  <c r="U1516" i="14"/>
  <c r="N1516" i="14"/>
  <c r="U1515" i="14"/>
  <c r="N1515" i="14"/>
  <c r="U1514" i="14"/>
  <c r="N1514" i="14"/>
  <c r="U1513" i="14"/>
  <c r="N1513" i="14"/>
  <c r="U1512" i="14"/>
  <c r="N1512" i="14"/>
  <c r="U1511" i="14"/>
  <c r="N1511" i="14"/>
  <c r="N1510" i="14"/>
  <c r="S1510" i="14" s="1"/>
  <c r="U1510" i="14" s="1"/>
  <c r="U1509" i="14"/>
  <c r="N1509" i="14"/>
  <c r="U1508" i="14"/>
  <c r="N1508" i="14"/>
  <c r="U1507" i="14"/>
  <c r="N1507" i="14"/>
  <c r="U1506" i="14"/>
  <c r="N1506" i="14"/>
  <c r="U1505" i="14"/>
  <c r="N1505" i="14"/>
  <c r="U1504" i="14"/>
  <c r="N1504" i="14"/>
  <c r="U1503" i="14"/>
  <c r="N1503" i="14"/>
  <c r="U1502" i="14"/>
  <c r="N1502" i="14"/>
  <c r="U1501" i="14"/>
  <c r="N1501" i="14"/>
  <c r="U1500" i="14"/>
  <c r="N1500" i="14"/>
  <c r="U1499" i="14"/>
  <c r="N1499" i="14"/>
  <c r="N1498" i="14"/>
  <c r="S1498" i="14" s="1"/>
  <c r="U1498" i="14" s="1"/>
  <c r="U1497" i="14"/>
  <c r="N1497" i="14"/>
  <c r="S1497" i="14" s="1"/>
  <c r="S1496" i="14"/>
  <c r="U1496" i="14" s="1"/>
  <c r="N1496" i="14"/>
  <c r="N1495" i="14"/>
  <c r="S1495" i="14" s="1"/>
  <c r="U1495" i="14" s="1"/>
  <c r="S1494" i="14"/>
  <c r="U1494" i="14" s="1"/>
  <c r="N1494" i="14"/>
  <c r="N1493" i="14"/>
  <c r="S1493" i="14" s="1"/>
  <c r="U1493" i="14" s="1"/>
  <c r="P1492" i="14"/>
  <c r="Q1492" i="14" s="1"/>
  <c r="R1492" i="14" s="1"/>
  <c r="S1492" i="14" s="1"/>
  <c r="U1492" i="14" s="1"/>
  <c r="P1491" i="14"/>
  <c r="Q1491" i="14" s="1"/>
  <c r="R1491" i="14" s="1"/>
  <c r="S1491" i="14" s="1"/>
  <c r="U1491" i="14" s="1"/>
  <c r="Q1490" i="14"/>
  <c r="R1490" i="14" s="1"/>
  <c r="S1490" i="14" s="1"/>
  <c r="U1490" i="14" s="1"/>
  <c r="P1490" i="14"/>
  <c r="P1489" i="14"/>
  <c r="Q1489" i="14" s="1"/>
  <c r="R1489" i="14" s="1"/>
  <c r="S1489" i="14" s="1"/>
  <c r="U1489" i="14" s="1"/>
  <c r="P1488" i="14"/>
  <c r="Q1488" i="14" s="1"/>
  <c r="R1488" i="14" s="1"/>
  <c r="S1488" i="14" s="1"/>
  <c r="U1488" i="14" s="1"/>
  <c r="P1487" i="14"/>
  <c r="Q1487" i="14" s="1"/>
  <c r="R1487" i="14" s="1"/>
  <c r="S1487" i="14" s="1"/>
  <c r="U1487" i="14" s="1"/>
  <c r="Q1486" i="14"/>
  <c r="R1486" i="14" s="1"/>
  <c r="S1486" i="14" s="1"/>
  <c r="U1486" i="14" s="1"/>
  <c r="P1486" i="14"/>
  <c r="P1485" i="14"/>
  <c r="Q1485" i="14" s="1"/>
  <c r="R1485" i="14" s="1"/>
  <c r="S1485" i="14" s="1"/>
  <c r="U1485" i="14" s="1"/>
  <c r="P1484" i="14"/>
  <c r="Q1484" i="14" s="1"/>
  <c r="R1484" i="14" s="1"/>
  <c r="S1484" i="14" s="1"/>
  <c r="U1484" i="14" s="1"/>
  <c r="P1483" i="14"/>
  <c r="Q1483" i="14" s="1"/>
  <c r="R1483" i="14" s="1"/>
  <c r="S1483" i="14" s="1"/>
  <c r="U1483" i="14" s="1"/>
  <c r="Q1482" i="14"/>
  <c r="R1482" i="14" s="1"/>
  <c r="S1482" i="14" s="1"/>
  <c r="U1482" i="14" s="1"/>
  <c r="P1482" i="14"/>
  <c r="P1481" i="14"/>
  <c r="Q1481" i="14" s="1"/>
  <c r="R1481" i="14" s="1"/>
  <c r="S1481" i="14" s="1"/>
  <c r="U1481" i="14" s="1"/>
  <c r="P1480" i="14"/>
  <c r="Q1480" i="14" s="1"/>
  <c r="R1480" i="14" s="1"/>
  <c r="S1480" i="14" s="1"/>
  <c r="U1480" i="14" s="1"/>
  <c r="P1479" i="14"/>
  <c r="Q1479" i="14" s="1"/>
  <c r="R1479" i="14" s="1"/>
  <c r="S1479" i="14" s="1"/>
  <c r="U1479" i="14" s="1"/>
  <c r="Q1478" i="14"/>
  <c r="R1478" i="14" s="1"/>
  <c r="S1478" i="14" s="1"/>
  <c r="U1478" i="14" s="1"/>
  <c r="P1478" i="14"/>
  <c r="P1477" i="14"/>
  <c r="Q1477" i="14" s="1"/>
  <c r="R1477" i="14" s="1"/>
  <c r="S1477" i="14" s="1"/>
  <c r="U1477" i="14" s="1"/>
  <c r="P1476" i="14"/>
  <c r="Q1476" i="14" s="1"/>
  <c r="R1476" i="14" s="1"/>
  <c r="S1476" i="14" s="1"/>
  <c r="U1476" i="14" s="1"/>
  <c r="P1475" i="14"/>
  <c r="Q1475" i="14" s="1"/>
  <c r="R1475" i="14" s="1"/>
  <c r="S1475" i="14" s="1"/>
  <c r="U1475" i="14" s="1"/>
  <c r="Q1474" i="14"/>
  <c r="R1474" i="14" s="1"/>
  <c r="S1474" i="14" s="1"/>
  <c r="U1474" i="14" s="1"/>
  <c r="P1474" i="14"/>
  <c r="U1473" i="14"/>
  <c r="U1472" i="14"/>
  <c r="U1471" i="14"/>
  <c r="U1470" i="14"/>
  <c r="U1469" i="14"/>
  <c r="U1468" i="14"/>
  <c r="U1467" i="14"/>
  <c r="U1466" i="14"/>
  <c r="U1465" i="14"/>
  <c r="N1465" i="14"/>
  <c r="U1464" i="14"/>
  <c r="N1464" i="14"/>
  <c r="U1463" i="14"/>
  <c r="N1463" i="14"/>
  <c r="U1462" i="14"/>
  <c r="N1462" i="14"/>
  <c r="U1461" i="14"/>
  <c r="N1461" i="14"/>
  <c r="U1460" i="14"/>
  <c r="N1460" i="14"/>
  <c r="U1459" i="14"/>
  <c r="N1459" i="14"/>
  <c r="U1458" i="14"/>
  <c r="N1458" i="14"/>
  <c r="U1457" i="14"/>
  <c r="N1457" i="14"/>
  <c r="U1456" i="14"/>
  <c r="N1456" i="14"/>
  <c r="U1455" i="14"/>
  <c r="N1455" i="14"/>
  <c r="U1454" i="14"/>
  <c r="N1454" i="14"/>
  <c r="U1453" i="14"/>
  <c r="N1453" i="14"/>
  <c r="U1452" i="14"/>
  <c r="N1452" i="14"/>
  <c r="U1451" i="14"/>
  <c r="N1451" i="14"/>
  <c r="U1450" i="14"/>
  <c r="N1450" i="14"/>
  <c r="U1449" i="14"/>
  <c r="N1449" i="14"/>
  <c r="U1448" i="14"/>
  <c r="N1448" i="14"/>
  <c r="U1447" i="14"/>
  <c r="N1447" i="14"/>
  <c r="U1446" i="14"/>
  <c r="N1446" i="14"/>
  <c r="N1445" i="14"/>
  <c r="S1445" i="14" s="1"/>
  <c r="U1445" i="14" s="1"/>
  <c r="S1444" i="14"/>
  <c r="U1444" i="14" s="1"/>
  <c r="N1444" i="14"/>
  <c r="N1443" i="14"/>
  <c r="S1443" i="14" s="1"/>
  <c r="U1443" i="14" s="1"/>
  <c r="U1442" i="14"/>
  <c r="S1442" i="14"/>
  <c r="N1442" i="14"/>
  <c r="S1441" i="14"/>
  <c r="U1441" i="14" s="1"/>
  <c r="N1441" i="14"/>
  <c r="N1440" i="14"/>
  <c r="S1440" i="14" s="1"/>
  <c r="U1440" i="14" s="1"/>
  <c r="U1439" i="14"/>
  <c r="N1439" i="14"/>
  <c r="S1439" i="14" s="1"/>
  <c r="S1438" i="14"/>
  <c r="U1438" i="14" s="1"/>
  <c r="N1438" i="14"/>
  <c r="N1437" i="14"/>
  <c r="S1437" i="14" s="1"/>
  <c r="U1437" i="14" s="1"/>
  <c r="S1436" i="14"/>
  <c r="U1436" i="14" s="1"/>
  <c r="N1436" i="14"/>
  <c r="N1435" i="14"/>
  <c r="S1435" i="14" s="1"/>
  <c r="U1435" i="14" s="1"/>
  <c r="U1434" i="14"/>
  <c r="S1434" i="14"/>
  <c r="N1434" i="14"/>
  <c r="S1433" i="14"/>
  <c r="U1433" i="14" s="1"/>
  <c r="N1433" i="14"/>
  <c r="N1432" i="14"/>
  <c r="S1432" i="14" s="1"/>
  <c r="U1432" i="14" s="1"/>
  <c r="U1431" i="14"/>
  <c r="N1431" i="14"/>
  <c r="S1431" i="14" s="1"/>
  <c r="S1430" i="14"/>
  <c r="U1430" i="14" s="1"/>
  <c r="N1430" i="14"/>
  <c r="N1429" i="14"/>
  <c r="S1429" i="14" s="1"/>
  <c r="U1429" i="14" s="1"/>
  <c r="S1428" i="14"/>
  <c r="U1428" i="14" s="1"/>
  <c r="N1428" i="14"/>
  <c r="N1427" i="14"/>
  <c r="S1427" i="14" s="1"/>
  <c r="U1427" i="14" s="1"/>
  <c r="U1426" i="14"/>
  <c r="S1426" i="14"/>
  <c r="N1426" i="14"/>
  <c r="S1425" i="14"/>
  <c r="U1425" i="14" s="1"/>
  <c r="N1425" i="14"/>
  <c r="N1424" i="14"/>
  <c r="S1424" i="14" s="1"/>
  <c r="U1424" i="14" s="1"/>
  <c r="U1423" i="14"/>
  <c r="N1423" i="14"/>
  <c r="S1423" i="14" s="1"/>
  <c r="S1422" i="14"/>
  <c r="U1422" i="14" s="1"/>
  <c r="N1422" i="14"/>
  <c r="N1421" i="14"/>
  <c r="S1421" i="14" s="1"/>
  <c r="U1421" i="14" s="1"/>
  <c r="S1420" i="14"/>
  <c r="U1420" i="14" s="1"/>
  <c r="N1420" i="14"/>
  <c r="N1419" i="14"/>
  <c r="S1419" i="14" s="1"/>
  <c r="U1419" i="14" s="1"/>
  <c r="U1418" i="14"/>
  <c r="S1418" i="14"/>
  <c r="N1418" i="14"/>
  <c r="S1417" i="14"/>
  <c r="U1417" i="14" s="1"/>
  <c r="N1417" i="14"/>
  <c r="N1416" i="14"/>
  <c r="S1416" i="14" s="1"/>
  <c r="U1416" i="14" s="1"/>
  <c r="U1415" i="14"/>
  <c r="N1415" i="14"/>
  <c r="S1415" i="14" s="1"/>
  <c r="S1414" i="14"/>
  <c r="U1414" i="14" s="1"/>
  <c r="N1414" i="14"/>
  <c r="N1413" i="14"/>
  <c r="S1413" i="14" s="1"/>
  <c r="U1413" i="14" s="1"/>
  <c r="S1412" i="14"/>
  <c r="U1412" i="14" s="1"/>
  <c r="N1412" i="14"/>
  <c r="N1411" i="14"/>
  <c r="S1411" i="14" s="1"/>
  <c r="U1411" i="14" s="1"/>
  <c r="U1410" i="14"/>
  <c r="S1410" i="14"/>
  <c r="N1410" i="14"/>
  <c r="S1409" i="14"/>
  <c r="U1409" i="14" s="1"/>
  <c r="N1409" i="14"/>
  <c r="N1408" i="14"/>
  <c r="S1408" i="14" s="1"/>
  <c r="U1408" i="14" s="1"/>
  <c r="U1407" i="14"/>
  <c r="N1407" i="14"/>
  <c r="S1407" i="14" s="1"/>
  <c r="S1406" i="14"/>
  <c r="U1406" i="14" s="1"/>
  <c r="N1406" i="14"/>
  <c r="P1405" i="14"/>
  <c r="Q1405" i="14" s="1"/>
  <c r="R1405" i="14" s="1"/>
  <c r="S1405" i="14" s="1"/>
  <c r="U1405" i="14" s="1"/>
  <c r="P1404" i="14"/>
  <c r="Q1404" i="14" s="1"/>
  <c r="R1404" i="14" s="1"/>
  <c r="S1404" i="14" s="1"/>
  <c r="U1404" i="14" s="1"/>
  <c r="U1403" i="14"/>
  <c r="N1403" i="14"/>
  <c r="S1402" i="14"/>
  <c r="U1402" i="14" s="1"/>
  <c r="N1402" i="14"/>
  <c r="U1401" i="14"/>
  <c r="S1400" i="14"/>
  <c r="U1400" i="14" s="1"/>
  <c r="N1400" i="14"/>
  <c r="U1399" i="14"/>
  <c r="N1399" i="14"/>
  <c r="P1398" i="14"/>
  <c r="Q1398" i="14" s="1"/>
  <c r="R1398" i="14" s="1"/>
  <c r="S1398" i="14" s="1"/>
  <c r="U1398" i="14" s="1"/>
  <c r="U1397" i="14"/>
  <c r="Q1396" i="14"/>
  <c r="R1396" i="14" s="1"/>
  <c r="S1396" i="14" s="1"/>
  <c r="U1396" i="14" s="1"/>
  <c r="P1396" i="14"/>
  <c r="R1395" i="14"/>
  <c r="S1395" i="14" s="1"/>
  <c r="U1395" i="14" s="1"/>
  <c r="P1395" i="14"/>
  <c r="Q1395" i="14" s="1"/>
  <c r="U1394" i="14"/>
  <c r="N1394" i="14"/>
  <c r="S1393" i="14"/>
  <c r="U1393" i="14" s="1"/>
  <c r="N1393" i="14"/>
  <c r="U1392" i="14"/>
  <c r="Q1391" i="14"/>
  <c r="R1391" i="14" s="1"/>
  <c r="S1391" i="14" s="1"/>
  <c r="U1391" i="14" s="1"/>
  <c r="P1391" i="14"/>
  <c r="U1390" i="14"/>
  <c r="N1390" i="14"/>
  <c r="U1389" i="14"/>
  <c r="N1389" i="14"/>
  <c r="S1388" i="14"/>
  <c r="U1388" i="14" s="1"/>
  <c r="N1388" i="14"/>
  <c r="S1387" i="14"/>
  <c r="U1387" i="14" s="1"/>
  <c r="N1387" i="14"/>
  <c r="U1386" i="14"/>
  <c r="N1386" i="14"/>
  <c r="S1386" i="14" s="1"/>
  <c r="U1385" i="14"/>
  <c r="N1384" i="14"/>
  <c r="S1384" i="14" s="1"/>
  <c r="U1384" i="14" s="1"/>
  <c r="U1383" i="14"/>
  <c r="N1383" i="14"/>
  <c r="R1382" i="14"/>
  <c r="S1382" i="14" s="1"/>
  <c r="U1382" i="14" s="1"/>
  <c r="Q1382" i="14"/>
  <c r="P1382" i="14"/>
  <c r="N1381" i="14"/>
  <c r="S1381" i="14" s="1"/>
  <c r="U1381" i="14" s="1"/>
  <c r="S1380" i="14"/>
  <c r="U1380" i="14" s="1"/>
  <c r="N1380" i="14"/>
  <c r="U1379" i="14"/>
  <c r="U1378" i="14"/>
  <c r="N1377" i="14"/>
  <c r="S1377" i="14" s="1"/>
  <c r="U1377" i="14" s="1"/>
  <c r="U1376" i="14"/>
  <c r="N1376" i="14"/>
  <c r="S1375" i="14"/>
  <c r="U1375" i="14" s="1"/>
  <c r="N1375" i="14"/>
  <c r="N1374" i="14"/>
  <c r="S1374" i="14" s="1"/>
  <c r="U1374" i="14" s="1"/>
  <c r="U1373" i="14"/>
  <c r="N1372" i="14"/>
  <c r="S1372" i="14" s="1"/>
  <c r="U1372" i="14" s="1"/>
  <c r="S1371" i="14"/>
  <c r="U1371" i="14" s="1"/>
  <c r="N1371" i="14"/>
  <c r="Q1370" i="14"/>
  <c r="R1370" i="14" s="1"/>
  <c r="S1370" i="14" s="1"/>
  <c r="U1370" i="14" s="1"/>
  <c r="P1370" i="14"/>
  <c r="R1369" i="14"/>
  <c r="S1369" i="14" s="1"/>
  <c r="U1369" i="14" s="1"/>
  <c r="Q1369" i="14"/>
  <c r="P1369" i="14"/>
  <c r="S1368" i="14"/>
  <c r="U1368" i="14" s="1"/>
  <c r="R1368" i="14"/>
  <c r="P1368" i="14"/>
  <c r="Q1368" i="14" s="1"/>
  <c r="U1367" i="14"/>
  <c r="N1367" i="14"/>
  <c r="U1366" i="14"/>
  <c r="N1366" i="14"/>
  <c r="S1365" i="14"/>
  <c r="U1365" i="14" s="1"/>
  <c r="N1365" i="14"/>
  <c r="U1364" i="14"/>
  <c r="S1363" i="14"/>
  <c r="U1363" i="14" s="1"/>
  <c r="N1363" i="14"/>
  <c r="U1362" i="14"/>
  <c r="S1361" i="14"/>
  <c r="U1361" i="14" s="1"/>
  <c r="N1361" i="14"/>
  <c r="N1360" i="14"/>
  <c r="S1360" i="14" s="1"/>
  <c r="U1360" i="14" s="1"/>
  <c r="S1359" i="14"/>
  <c r="U1359" i="14" s="1"/>
  <c r="R1359" i="14"/>
  <c r="Q1359" i="14"/>
  <c r="P1359" i="14"/>
  <c r="U1358" i="14"/>
  <c r="U1357" i="14"/>
  <c r="S1357" i="14"/>
  <c r="N1357" i="14"/>
  <c r="U1356" i="14"/>
  <c r="S1356" i="14"/>
  <c r="N1356" i="14"/>
  <c r="U1355" i="14"/>
  <c r="U1354" i="14"/>
  <c r="U1353" i="14"/>
  <c r="S1353" i="14"/>
  <c r="N1353" i="14"/>
  <c r="U1352" i="14"/>
  <c r="S1352" i="14"/>
  <c r="N1352" i="14"/>
  <c r="U1351" i="14"/>
  <c r="U1350" i="14"/>
  <c r="N1350" i="14"/>
  <c r="N1349" i="14"/>
  <c r="S1349" i="14" s="1"/>
  <c r="U1349" i="14" s="1"/>
  <c r="U1348" i="14"/>
  <c r="Q1347" i="14"/>
  <c r="R1347" i="14" s="1"/>
  <c r="S1347" i="14" s="1"/>
  <c r="U1347" i="14" s="1"/>
  <c r="P1347" i="14"/>
  <c r="U1346" i="14"/>
  <c r="N1346" i="14"/>
  <c r="U1345" i="14"/>
  <c r="N1345" i="14"/>
  <c r="S1344" i="14"/>
  <c r="U1344" i="14" s="1"/>
  <c r="N1344" i="14"/>
  <c r="U1343" i="14"/>
  <c r="S1342" i="14"/>
  <c r="U1342" i="14" s="1"/>
  <c r="N1342" i="14"/>
  <c r="N1341" i="14"/>
  <c r="S1341" i="14" s="1"/>
  <c r="U1341" i="14" s="1"/>
  <c r="U1340" i="14"/>
  <c r="S1340" i="14"/>
  <c r="N1340" i="14"/>
  <c r="U1339" i="14"/>
  <c r="S1339" i="14"/>
  <c r="N1339" i="14"/>
  <c r="N1338" i="14"/>
  <c r="S1338" i="14" s="1"/>
  <c r="U1338" i="14" s="1"/>
  <c r="U1337" i="14"/>
  <c r="P1337" i="14"/>
  <c r="Q1337" i="14" s="1"/>
  <c r="R1337" i="14" s="1"/>
  <c r="S1337" i="14" s="1"/>
  <c r="U1336" i="14"/>
  <c r="N1335" i="14"/>
  <c r="S1335" i="14" s="1"/>
  <c r="U1335" i="14" s="1"/>
  <c r="U1334" i="14"/>
  <c r="N1333" i="14"/>
  <c r="S1333" i="14" s="1"/>
  <c r="U1333" i="14" s="1"/>
  <c r="U1332" i="14"/>
  <c r="N1332" i="14"/>
  <c r="S1331" i="14"/>
  <c r="U1331" i="14" s="1"/>
  <c r="N1331" i="14"/>
  <c r="U1330" i="14"/>
  <c r="N1330" i="14"/>
  <c r="U1329" i="14"/>
  <c r="N1329" i="14"/>
  <c r="S1329" i="14" s="1"/>
  <c r="U1328" i="14"/>
  <c r="S1328" i="14"/>
  <c r="N1328" i="14"/>
  <c r="U1327" i="14"/>
  <c r="U1326" i="14"/>
  <c r="U1325" i="14"/>
  <c r="U1324" i="14"/>
  <c r="U1323" i="14"/>
  <c r="S1323" i="14"/>
  <c r="N1323" i="14"/>
  <c r="S1322" i="14"/>
  <c r="U1322" i="14" s="1"/>
  <c r="N1322" i="14"/>
  <c r="Q1321" i="14"/>
  <c r="R1321" i="14" s="1"/>
  <c r="S1321" i="14" s="1"/>
  <c r="U1321" i="14" s="1"/>
  <c r="P1321" i="14"/>
  <c r="U1320" i="14"/>
  <c r="U1319" i="14"/>
  <c r="N1319" i="14"/>
  <c r="U1318" i="14"/>
  <c r="N1318" i="14"/>
  <c r="S1318" i="14" s="1"/>
  <c r="S1317" i="14"/>
  <c r="U1317" i="14" s="1"/>
  <c r="N1317" i="14"/>
  <c r="N1316" i="14"/>
  <c r="S1316" i="14" s="1"/>
  <c r="U1316" i="14" s="1"/>
  <c r="S1315" i="14"/>
  <c r="U1315" i="14" s="1"/>
  <c r="N1315" i="14"/>
  <c r="U1314" i="14"/>
  <c r="N1314" i="14"/>
  <c r="U1313" i="14"/>
  <c r="N1313" i="14"/>
  <c r="U1312" i="14"/>
  <c r="U1311" i="14"/>
  <c r="U1310" i="14"/>
  <c r="S1310" i="14"/>
  <c r="N1310" i="14"/>
  <c r="N1309" i="14"/>
  <c r="S1309" i="14" s="1"/>
  <c r="U1309" i="14" s="1"/>
  <c r="U1308" i="14"/>
  <c r="N1307" i="14"/>
  <c r="S1307" i="14" s="1"/>
  <c r="U1307" i="14" s="1"/>
  <c r="P1306" i="14"/>
  <c r="Q1306" i="14" s="1"/>
  <c r="R1306" i="14" s="1"/>
  <c r="S1306" i="14" s="1"/>
  <c r="U1306" i="14" s="1"/>
  <c r="S1305" i="14"/>
  <c r="U1305" i="14" s="1"/>
  <c r="N1305" i="14"/>
  <c r="Q1304" i="14"/>
  <c r="R1304" i="14" s="1"/>
  <c r="S1304" i="14" s="1"/>
  <c r="U1304" i="14" s="1"/>
  <c r="P1304" i="14"/>
  <c r="U1303" i="14"/>
  <c r="N1303" i="14"/>
  <c r="U1302" i="14"/>
  <c r="S1302" i="14"/>
  <c r="N1302" i="14"/>
  <c r="S1301" i="14"/>
  <c r="U1301" i="14" s="1"/>
  <c r="R1301" i="14"/>
  <c r="P1301" i="14"/>
  <c r="Q1301" i="14" s="1"/>
  <c r="S1300" i="14"/>
  <c r="U1300" i="14" s="1"/>
  <c r="N1300" i="14"/>
  <c r="U1299" i="14"/>
  <c r="N1299" i="14"/>
  <c r="U1298" i="14"/>
  <c r="N1298" i="14"/>
  <c r="U1297" i="14"/>
  <c r="U1296" i="14"/>
  <c r="U1295" i="14"/>
  <c r="N1295" i="14"/>
  <c r="U1294" i="14"/>
  <c r="N1294" i="14"/>
  <c r="U1293" i="14"/>
  <c r="P1293" i="14"/>
  <c r="Q1293" i="14" s="1"/>
  <c r="R1293" i="14" s="1"/>
  <c r="S1293" i="14" s="1"/>
  <c r="U1292" i="14"/>
  <c r="N1292" i="14"/>
  <c r="U1291" i="14"/>
  <c r="N1291" i="14"/>
  <c r="S1290" i="14"/>
  <c r="U1290" i="14" s="1"/>
  <c r="N1290" i="14"/>
  <c r="U1289" i="14"/>
  <c r="N1289" i="14"/>
  <c r="U1288" i="14"/>
  <c r="S1288" i="14"/>
  <c r="N1288" i="14"/>
  <c r="S1287" i="14"/>
  <c r="U1287" i="14" s="1"/>
  <c r="N1287" i="14"/>
  <c r="U1286" i="14"/>
  <c r="R1285" i="14"/>
  <c r="S1285" i="14" s="1"/>
  <c r="U1285" i="14" s="1"/>
  <c r="Q1285" i="14"/>
  <c r="P1285" i="14"/>
  <c r="R1284" i="14"/>
  <c r="S1284" i="14" s="1"/>
  <c r="U1284" i="14" s="1"/>
  <c r="P1284" i="14"/>
  <c r="Q1284" i="14" s="1"/>
  <c r="S1283" i="14"/>
  <c r="U1283" i="14" s="1"/>
  <c r="Q1283" i="14"/>
  <c r="R1283" i="14" s="1"/>
  <c r="P1283" i="14"/>
  <c r="U1282" i="14"/>
  <c r="N1282" i="14"/>
  <c r="U1281" i="14"/>
  <c r="S1281" i="14"/>
  <c r="N1281" i="14"/>
  <c r="U1280" i="14"/>
  <c r="N1280" i="14"/>
  <c r="U1279" i="14"/>
  <c r="R1278" i="14"/>
  <c r="S1278" i="14" s="1"/>
  <c r="U1278" i="14" s="1"/>
  <c r="Q1278" i="14"/>
  <c r="P1278" i="14"/>
  <c r="N1277" i="14"/>
  <c r="S1277" i="14" s="1"/>
  <c r="U1277" i="14" s="1"/>
  <c r="U1276" i="14"/>
  <c r="N1276" i="14"/>
  <c r="U1275" i="14"/>
  <c r="N1275" i="14"/>
  <c r="U1274" i="14"/>
  <c r="N1274" i="14"/>
  <c r="U1273" i="14"/>
  <c r="N1273" i="14"/>
  <c r="U1272" i="14"/>
  <c r="N1272" i="14"/>
  <c r="U1271" i="14"/>
  <c r="N1271" i="14"/>
  <c r="U1270" i="14"/>
  <c r="N1270" i="14"/>
  <c r="U1269" i="14"/>
  <c r="N1269" i="14"/>
  <c r="U1268" i="14"/>
  <c r="N1268" i="14"/>
  <c r="S1268" i="14" s="1"/>
  <c r="U1267" i="14"/>
  <c r="N1267" i="14"/>
  <c r="S1266" i="14"/>
  <c r="U1266" i="14" s="1"/>
  <c r="N1266" i="14"/>
  <c r="U1265" i="14"/>
  <c r="N1265" i="14"/>
  <c r="U1264" i="14"/>
  <c r="S1264" i="14"/>
  <c r="N1264" i="14"/>
  <c r="U1263" i="14"/>
  <c r="N1263" i="14"/>
  <c r="U1262" i="14"/>
  <c r="N1262" i="14"/>
  <c r="S1261" i="14"/>
  <c r="U1261" i="14" s="1"/>
  <c r="N1261" i="14"/>
  <c r="U1260" i="14"/>
  <c r="N1260" i="14"/>
  <c r="U1259" i="14"/>
  <c r="N1259" i="14"/>
  <c r="U1258" i="14"/>
  <c r="N1258" i="14"/>
  <c r="S1258" i="14" s="1"/>
  <c r="U1257" i="14"/>
  <c r="U1256" i="14"/>
  <c r="N1256" i="14"/>
  <c r="U1255" i="14"/>
  <c r="N1255" i="14"/>
  <c r="U1254" i="14"/>
  <c r="N1254" i="14"/>
  <c r="U1253" i="14"/>
  <c r="N1253" i="14"/>
  <c r="U1252" i="14"/>
  <c r="N1252" i="14"/>
  <c r="U1251" i="14"/>
  <c r="N1251" i="14"/>
  <c r="U1250" i="14"/>
  <c r="N1250" i="14"/>
  <c r="R1249" i="14"/>
  <c r="S1249" i="14" s="1"/>
  <c r="U1249" i="14" s="1"/>
  <c r="P1249" i="14"/>
  <c r="Q1249" i="14" s="1"/>
  <c r="S1248" i="14"/>
  <c r="U1248" i="14" s="1"/>
  <c r="Q1248" i="14"/>
  <c r="N1248" i="14"/>
  <c r="S1247" i="14"/>
  <c r="U1247" i="14" s="1"/>
  <c r="N1247" i="14"/>
  <c r="U1246" i="14"/>
  <c r="S1246" i="14"/>
  <c r="Q1246" i="14"/>
  <c r="N1246" i="14"/>
  <c r="U1245" i="14"/>
  <c r="S1245" i="14"/>
  <c r="Q1245" i="14"/>
  <c r="N1245" i="14"/>
  <c r="U1244" i="14"/>
  <c r="S1244" i="14"/>
  <c r="Q1244" i="14"/>
  <c r="N1244" i="14"/>
  <c r="U1243" i="14"/>
  <c r="S1243" i="14"/>
  <c r="Q1243" i="14"/>
  <c r="N1243" i="14"/>
  <c r="U1242" i="14"/>
  <c r="S1242" i="14"/>
  <c r="Q1242" i="14"/>
  <c r="N1242" i="14"/>
  <c r="U1241" i="14"/>
  <c r="S1241" i="14"/>
  <c r="Q1241" i="14"/>
  <c r="N1241" i="14"/>
  <c r="U1240" i="14"/>
  <c r="S1240" i="14"/>
  <c r="Q1240" i="14"/>
  <c r="N1240" i="14"/>
  <c r="U1239" i="14"/>
  <c r="N1239" i="14"/>
  <c r="U1238" i="14"/>
  <c r="Q1238" i="14"/>
  <c r="N1238" i="14"/>
  <c r="S1238" i="14" s="1"/>
  <c r="Q1237" i="14"/>
  <c r="N1237" i="14"/>
  <c r="S1237" i="14" s="1"/>
  <c r="U1237" i="14" s="1"/>
  <c r="Q1236" i="14"/>
  <c r="N1236" i="14"/>
  <c r="S1236" i="14" s="1"/>
  <c r="U1236" i="14" s="1"/>
  <c r="U1235" i="14"/>
  <c r="Q1235" i="14"/>
  <c r="N1235" i="14"/>
  <c r="S1235" i="14" s="1"/>
  <c r="U1234" i="14"/>
  <c r="Q1234" i="14"/>
  <c r="N1234" i="14"/>
  <c r="S1234" i="14" s="1"/>
  <c r="Q1233" i="14"/>
  <c r="N1233" i="14"/>
  <c r="S1233" i="14" s="1"/>
  <c r="U1233" i="14" s="1"/>
  <c r="Q1232" i="14"/>
  <c r="N1232" i="14"/>
  <c r="S1232" i="14" s="1"/>
  <c r="U1232" i="14" s="1"/>
  <c r="U1231" i="14"/>
  <c r="Q1231" i="14"/>
  <c r="N1231" i="14"/>
  <c r="S1231" i="14" s="1"/>
  <c r="U1230" i="14"/>
  <c r="Q1230" i="14"/>
  <c r="N1230" i="14"/>
  <c r="S1230" i="14" s="1"/>
  <c r="Q1229" i="14"/>
  <c r="N1229" i="14"/>
  <c r="S1229" i="14" s="1"/>
  <c r="U1229" i="14" s="1"/>
  <c r="Q1228" i="14"/>
  <c r="N1228" i="14"/>
  <c r="S1228" i="14" s="1"/>
  <c r="U1228" i="14" s="1"/>
  <c r="U1227" i="14"/>
  <c r="Q1227" i="14"/>
  <c r="N1227" i="14"/>
  <c r="S1227" i="14" s="1"/>
  <c r="U1226" i="14"/>
  <c r="Q1226" i="14"/>
  <c r="N1226" i="14"/>
  <c r="S1226" i="14" s="1"/>
  <c r="Q1225" i="14"/>
  <c r="N1225" i="14"/>
  <c r="S1225" i="14" s="1"/>
  <c r="U1225" i="14" s="1"/>
  <c r="Q1224" i="14"/>
  <c r="N1224" i="14"/>
  <c r="S1224" i="14" s="1"/>
  <c r="U1224" i="14" s="1"/>
  <c r="U1223" i="14"/>
  <c r="Q1223" i="14"/>
  <c r="N1223" i="14"/>
  <c r="S1223" i="14" s="1"/>
  <c r="U1222" i="14"/>
  <c r="Q1222" i="14"/>
  <c r="N1222" i="14"/>
  <c r="S1222" i="14" s="1"/>
  <c r="Q1221" i="14"/>
  <c r="N1221" i="14"/>
  <c r="S1221" i="14" s="1"/>
  <c r="U1221" i="14" s="1"/>
  <c r="Q1220" i="14"/>
  <c r="N1220" i="14"/>
  <c r="S1220" i="14" s="1"/>
  <c r="U1220" i="14" s="1"/>
  <c r="U1219" i="14"/>
  <c r="Q1219" i="14"/>
  <c r="N1219" i="14"/>
  <c r="S1219" i="14" s="1"/>
  <c r="U1218" i="14"/>
  <c r="Q1218" i="14"/>
  <c r="N1218" i="14"/>
  <c r="S1218" i="14" s="1"/>
  <c r="Q1217" i="14"/>
  <c r="N1217" i="14"/>
  <c r="S1217" i="14" s="1"/>
  <c r="U1217" i="14" s="1"/>
  <c r="Q1216" i="14"/>
  <c r="N1216" i="14"/>
  <c r="S1216" i="14" s="1"/>
  <c r="U1216" i="14" s="1"/>
  <c r="Q1215" i="14"/>
  <c r="N1215" i="14"/>
  <c r="S1215" i="14" s="1"/>
  <c r="U1215" i="14" s="1"/>
  <c r="U1214" i="14"/>
  <c r="Q1214" i="14"/>
  <c r="N1214" i="14"/>
  <c r="S1214" i="14" s="1"/>
  <c r="U1213" i="14"/>
  <c r="Q1213" i="14"/>
  <c r="N1213" i="14"/>
  <c r="S1213" i="14" s="1"/>
  <c r="Q1212" i="14"/>
  <c r="N1212" i="14"/>
  <c r="S1212" i="14" s="1"/>
  <c r="U1212" i="14" s="1"/>
  <c r="Q1211" i="14"/>
  <c r="N1211" i="14"/>
  <c r="S1211" i="14" s="1"/>
  <c r="U1211" i="14" s="1"/>
  <c r="U1210" i="14"/>
  <c r="Q1210" i="14"/>
  <c r="N1210" i="14"/>
  <c r="S1210" i="14" s="1"/>
  <c r="U1209" i="14"/>
  <c r="Q1209" i="14"/>
  <c r="N1209" i="14"/>
  <c r="S1209" i="14" s="1"/>
  <c r="Q1208" i="14"/>
  <c r="N1208" i="14"/>
  <c r="S1208" i="14" s="1"/>
  <c r="U1208" i="14" s="1"/>
  <c r="Q1207" i="14"/>
  <c r="N1207" i="14"/>
  <c r="S1207" i="14" s="1"/>
  <c r="U1207" i="14" s="1"/>
  <c r="U1206" i="14"/>
  <c r="Q1206" i="14"/>
  <c r="N1206" i="14"/>
  <c r="S1206" i="14" s="1"/>
  <c r="U1205" i="14"/>
  <c r="Q1205" i="14"/>
  <c r="N1205" i="14"/>
  <c r="S1205" i="14" s="1"/>
  <c r="Q1204" i="14"/>
  <c r="N1204" i="14"/>
  <c r="S1204" i="14" s="1"/>
  <c r="U1204" i="14" s="1"/>
  <c r="Q1203" i="14"/>
  <c r="N1203" i="14"/>
  <c r="S1203" i="14" s="1"/>
  <c r="U1203" i="14" s="1"/>
  <c r="U1202" i="14"/>
  <c r="Q1202" i="14"/>
  <c r="N1202" i="14"/>
  <c r="S1202" i="14" s="1"/>
  <c r="U1201" i="14"/>
  <c r="Q1201" i="14"/>
  <c r="N1201" i="14"/>
  <c r="S1201" i="14" s="1"/>
  <c r="Q1200" i="14"/>
  <c r="N1200" i="14"/>
  <c r="S1200" i="14" s="1"/>
  <c r="U1200" i="14" s="1"/>
  <c r="Q1199" i="14"/>
  <c r="N1199" i="14"/>
  <c r="S1199" i="14" s="1"/>
  <c r="U1199" i="14" s="1"/>
  <c r="U1198" i="14"/>
  <c r="Q1198" i="14"/>
  <c r="N1198" i="14"/>
  <c r="S1198" i="14" s="1"/>
  <c r="U1197" i="14"/>
  <c r="Q1197" i="14"/>
  <c r="N1197" i="14"/>
  <c r="S1197" i="14" s="1"/>
  <c r="Q1196" i="14"/>
  <c r="N1196" i="14"/>
  <c r="S1196" i="14" s="1"/>
  <c r="U1196" i="14" s="1"/>
  <c r="Q1195" i="14"/>
  <c r="N1195" i="14"/>
  <c r="S1195" i="14" s="1"/>
  <c r="U1195" i="14" s="1"/>
  <c r="U1194" i="14"/>
  <c r="Q1194" i="14"/>
  <c r="N1194" i="14"/>
  <c r="S1194" i="14" s="1"/>
  <c r="U1193" i="14"/>
  <c r="Q1193" i="14"/>
  <c r="N1193" i="14"/>
  <c r="S1193" i="14" s="1"/>
  <c r="Q1192" i="14"/>
  <c r="N1192" i="14"/>
  <c r="S1192" i="14" s="1"/>
  <c r="U1192" i="14" s="1"/>
  <c r="Q1191" i="14"/>
  <c r="N1191" i="14"/>
  <c r="S1191" i="14" s="1"/>
  <c r="U1191" i="14" s="1"/>
  <c r="U1190" i="14"/>
  <c r="Q1190" i="14"/>
  <c r="N1190" i="14"/>
  <c r="S1190" i="14" s="1"/>
  <c r="U1189" i="14"/>
  <c r="Q1189" i="14"/>
  <c r="N1189" i="14"/>
  <c r="S1189" i="14" s="1"/>
  <c r="Q1188" i="14"/>
  <c r="N1188" i="14"/>
  <c r="S1188" i="14" s="1"/>
  <c r="U1188" i="14" s="1"/>
  <c r="Q1187" i="14"/>
  <c r="N1187" i="14"/>
  <c r="S1187" i="14" s="1"/>
  <c r="U1187" i="14" s="1"/>
  <c r="U1186" i="14"/>
  <c r="Q1186" i="14"/>
  <c r="N1186" i="14"/>
  <c r="S1186" i="14" s="1"/>
  <c r="U1185" i="14"/>
  <c r="Q1185" i="14"/>
  <c r="N1185" i="14"/>
  <c r="S1185" i="14" s="1"/>
  <c r="Q1184" i="14"/>
  <c r="N1184" i="14"/>
  <c r="S1184" i="14" s="1"/>
  <c r="U1184" i="14" s="1"/>
  <c r="Q1183" i="14"/>
  <c r="N1183" i="14"/>
  <c r="S1183" i="14" s="1"/>
  <c r="U1183" i="14" s="1"/>
  <c r="U1182" i="14"/>
  <c r="Q1182" i="14"/>
  <c r="N1182" i="14"/>
  <c r="S1182" i="14" s="1"/>
  <c r="U1181" i="14"/>
  <c r="Q1181" i="14"/>
  <c r="N1181" i="14"/>
  <c r="S1181" i="14" s="1"/>
  <c r="Q1180" i="14"/>
  <c r="N1180" i="14"/>
  <c r="S1180" i="14" s="1"/>
  <c r="U1180" i="14" s="1"/>
  <c r="Q1179" i="14"/>
  <c r="N1179" i="14"/>
  <c r="S1179" i="14" s="1"/>
  <c r="U1179" i="14" s="1"/>
  <c r="U1178" i="14"/>
  <c r="Q1178" i="14"/>
  <c r="N1178" i="14"/>
  <c r="S1178" i="14" s="1"/>
  <c r="U1177" i="14"/>
  <c r="N1177" i="14"/>
  <c r="S1176" i="14"/>
  <c r="U1176" i="14" s="1"/>
  <c r="N1176" i="14"/>
  <c r="U1175" i="14"/>
  <c r="N1175" i="14"/>
  <c r="U1174" i="14"/>
  <c r="N1174" i="14"/>
  <c r="U1173" i="14"/>
  <c r="N1173" i="14"/>
  <c r="U1172" i="14"/>
  <c r="N1172" i="14"/>
  <c r="N1171" i="14"/>
  <c r="S1171" i="14" s="1"/>
  <c r="U1171" i="14" s="1"/>
  <c r="U1170" i="14"/>
  <c r="S1170" i="14"/>
  <c r="N1170" i="14"/>
  <c r="U1169" i="14"/>
  <c r="S1169" i="14"/>
  <c r="N1169" i="14"/>
  <c r="U1168" i="14"/>
  <c r="N1168" i="14"/>
  <c r="U1167" i="14"/>
  <c r="S1167" i="14"/>
  <c r="N1167" i="14"/>
  <c r="U1166" i="14"/>
  <c r="S1166" i="14"/>
  <c r="N1166" i="14"/>
  <c r="N1165" i="14"/>
  <c r="S1165" i="14" s="1"/>
  <c r="U1165" i="14" s="1"/>
  <c r="N1164" i="14"/>
  <c r="S1164" i="14" s="1"/>
  <c r="U1164" i="14" s="1"/>
  <c r="U1163" i="14"/>
  <c r="S1163" i="14"/>
  <c r="N1163" i="14"/>
  <c r="U1162" i="14"/>
  <c r="N1162" i="14"/>
  <c r="U1161" i="14"/>
  <c r="N1161" i="14"/>
  <c r="U1160" i="14"/>
  <c r="N1160" i="14"/>
  <c r="U1159" i="14"/>
  <c r="N1159" i="14"/>
  <c r="U1158" i="14"/>
  <c r="N1158" i="14"/>
  <c r="U1157" i="14"/>
  <c r="N1157" i="14"/>
  <c r="U1156" i="14"/>
  <c r="S1156" i="14"/>
  <c r="N1156" i="14"/>
  <c r="S1155" i="14"/>
  <c r="U1155" i="14" s="1"/>
  <c r="N1155" i="14"/>
  <c r="R1154" i="14"/>
  <c r="S1154" i="14" s="1"/>
  <c r="U1154" i="14" s="1"/>
  <c r="Q1154" i="14"/>
  <c r="P1154" i="14"/>
  <c r="U1153" i="14"/>
  <c r="N1153" i="14"/>
  <c r="U1152" i="14"/>
  <c r="N1152" i="14"/>
  <c r="S1151" i="14"/>
  <c r="U1151" i="14" s="1"/>
  <c r="R1151" i="14"/>
  <c r="N1151" i="14"/>
  <c r="U1150" i="14"/>
  <c r="N1150" i="14"/>
  <c r="U1149" i="14"/>
  <c r="N1149" i="14"/>
  <c r="U1148" i="14"/>
  <c r="N1148" i="14"/>
  <c r="U1147" i="14"/>
  <c r="N1147" i="14"/>
  <c r="S1146" i="14"/>
  <c r="U1146" i="14" s="1"/>
  <c r="N1146" i="14"/>
  <c r="R1145" i="14"/>
  <c r="S1145" i="14" s="1"/>
  <c r="U1145" i="14" s="1"/>
  <c r="Q1145" i="14"/>
  <c r="P1145" i="14"/>
  <c r="U1144" i="14"/>
  <c r="N1144" i="14"/>
  <c r="U1143" i="14"/>
  <c r="N1143" i="14"/>
  <c r="U1142" i="14"/>
  <c r="N1142" i="14"/>
  <c r="U1141" i="14"/>
  <c r="N1141" i="14"/>
  <c r="U1140" i="14"/>
  <c r="N1140" i="14"/>
  <c r="U1139" i="14"/>
  <c r="S1139" i="14"/>
  <c r="N1139" i="14"/>
  <c r="U1138" i="14"/>
  <c r="S1138" i="14"/>
  <c r="N1138" i="14"/>
  <c r="S1137" i="14"/>
  <c r="U1137" i="14" s="1"/>
  <c r="N1137" i="14"/>
  <c r="N1136" i="14"/>
  <c r="S1136" i="14" s="1"/>
  <c r="U1136" i="14" s="1"/>
  <c r="U1135" i="14"/>
  <c r="N1135" i="14"/>
  <c r="S1134" i="14"/>
  <c r="U1134" i="14" s="1"/>
  <c r="N1134" i="14"/>
  <c r="U1133" i="14"/>
  <c r="N1133" i="14"/>
  <c r="U1132" i="14"/>
  <c r="N1132" i="14"/>
  <c r="U1131" i="14"/>
  <c r="N1131" i="14"/>
  <c r="P1130" i="14"/>
  <c r="Q1130" i="14" s="1"/>
  <c r="R1130" i="14" s="1"/>
  <c r="S1130" i="14" s="1"/>
  <c r="U1130" i="14" s="1"/>
  <c r="U1129" i="14"/>
  <c r="Q1129" i="14"/>
  <c r="R1129" i="14" s="1"/>
  <c r="S1129" i="14" s="1"/>
  <c r="P1129" i="14"/>
  <c r="R1128" i="14"/>
  <c r="S1128" i="14" s="1"/>
  <c r="U1128" i="14" s="1"/>
  <c r="Q1128" i="14"/>
  <c r="P1128" i="14"/>
  <c r="R1127" i="14"/>
  <c r="S1127" i="14" s="1"/>
  <c r="U1127" i="14" s="1"/>
  <c r="Q1127" i="14"/>
  <c r="P1127" i="14"/>
  <c r="S1126" i="14"/>
  <c r="U1126" i="14" s="1"/>
  <c r="P1126" i="14"/>
  <c r="Q1126" i="14" s="1"/>
  <c r="R1126" i="14" s="1"/>
  <c r="U1125" i="14"/>
  <c r="N1125" i="14"/>
  <c r="U1124" i="14"/>
  <c r="N1124" i="14"/>
  <c r="U1123" i="14"/>
  <c r="N1123" i="14"/>
  <c r="U1122" i="14"/>
  <c r="N1122" i="14"/>
  <c r="U1121" i="14"/>
  <c r="N1121" i="14"/>
  <c r="S1120" i="14"/>
  <c r="U1120" i="14" s="1"/>
  <c r="N1120" i="14"/>
  <c r="U1119" i="14"/>
  <c r="N1119" i="14"/>
  <c r="U1118" i="14"/>
  <c r="N1118" i="14"/>
  <c r="U1117" i="14"/>
  <c r="N1117" i="14"/>
  <c r="U1116" i="14"/>
  <c r="U1115" i="14"/>
  <c r="N1115" i="14"/>
  <c r="U1114" i="14"/>
  <c r="N1114" i="14"/>
  <c r="U1113" i="14"/>
  <c r="N1113" i="14"/>
  <c r="N1112" i="14"/>
  <c r="S1112" i="14" s="1"/>
  <c r="U1112" i="14" s="1"/>
  <c r="U1111" i="14"/>
  <c r="N1111" i="14"/>
  <c r="U1110" i="14"/>
  <c r="N1110" i="14"/>
  <c r="U1109" i="14"/>
  <c r="N1109" i="14"/>
  <c r="S1108" i="14"/>
  <c r="U1108" i="14" s="1"/>
  <c r="N1108" i="14"/>
  <c r="S1107" i="14"/>
  <c r="U1107" i="14" s="1"/>
  <c r="R1107" i="14"/>
  <c r="Q1107" i="14"/>
  <c r="P1107" i="14"/>
  <c r="U1106" i="14"/>
  <c r="N1106" i="14"/>
  <c r="U1105" i="14"/>
  <c r="N1105" i="14"/>
  <c r="U1104" i="14"/>
  <c r="N1104" i="14"/>
  <c r="U1103" i="14"/>
  <c r="N1103" i="14"/>
  <c r="P1102" i="14"/>
  <c r="Q1102" i="14" s="1"/>
  <c r="R1102" i="14" s="1"/>
  <c r="S1102" i="14" s="1"/>
  <c r="U1102" i="14" s="1"/>
  <c r="U1101" i="14"/>
  <c r="N1101" i="14"/>
  <c r="U1100" i="14"/>
  <c r="N1100" i="14"/>
  <c r="U1099" i="14"/>
  <c r="Q1099" i="14"/>
  <c r="R1099" i="14" s="1"/>
  <c r="S1099" i="14" s="1"/>
  <c r="P1099" i="14"/>
  <c r="N1098" i="14"/>
  <c r="S1098" i="14" s="1"/>
  <c r="U1098" i="14" s="1"/>
  <c r="U1097" i="14"/>
  <c r="Q1097" i="14"/>
  <c r="R1097" i="14" s="1"/>
  <c r="S1097" i="14" s="1"/>
  <c r="P1097" i="14"/>
  <c r="R1096" i="14"/>
  <c r="S1096" i="14" s="1"/>
  <c r="U1096" i="14" s="1"/>
  <c r="Q1096" i="14"/>
  <c r="P1096" i="14"/>
  <c r="U1095" i="14"/>
  <c r="N1095" i="14"/>
  <c r="U1094" i="14"/>
  <c r="N1094" i="14"/>
  <c r="N1093" i="14"/>
  <c r="S1093" i="14" s="1"/>
  <c r="U1093" i="14" s="1"/>
  <c r="R1092" i="14"/>
  <c r="S1092" i="14" s="1"/>
  <c r="U1092" i="14" s="1"/>
  <c r="Q1092" i="14"/>
  <c r="P1092" i="14"/>
  <c r="S1091" i="14"/>
  <c r="U1091" i="14" s="1"/>
  <c r="R1091" i="14"/>
  <c r="Q1091" i="14"/>
  <c r="P1091" i="14"/>
  <c r="U1090" i="14"/>
  <c r="N1090" i="14"/>
  <c r="R1089" i="14"/>
  <c r="S1089" i="14" s="1"/>
  <c r="U1089" i="14" s="1"/>
  <c r="Q1089" i="14"/>
  <c r="P1089" i="14"/>
  <c r="U1088" i="14"/>
  <c r="N1088" i="14"/>
  <c r="U1087" i="14"/>
  <c r="N1087" i="14"/>
  <c r="U1086" i="14"/>
  <c r="N1086" i="14"/>
  <c r="U1085" i="14"/>
  <c r="S1085" i="14"/>
  <c r="N1085" i="14"/>
  <c r="U1084" i="14"/>
  <c r="S1084" i="14"/>
  <c r="N1084" i="14"/>
  <c r="S1083" i="14"/>
  <c r="U1083" i="14" s="1"/>
  <c r="N1083" i="14"/>
  <c r="N1082" i="14"/>
  <c r="S1082" i="14" s="1"/>
  <c r="U1082" i="14" s="1"/>
  <c r="U1081" i="14"/>
  <c r="S1081" i="14"/>
  <c r="N1081" i="14"/>
  <c r="U1080" i="14"/>
  <c r="N1080" i="14"/>
  <c r="N1079" i="14"/>
  <c r="S1079" i="14" s="1"/>
  <c r="U1079" i="14" s="1"/>
  <c r="U1078" i="14"/>
  <c r="N1078" i="14"/>
  <c r="S1077" i="14"/>
  <c r="U1077" i="14" s="1"/>
  <c r="N1077" i="14"/>
  <c r="U1076" i="14"/>
  <c r="N1076" i="14"/>
  <c r="U1075" i="14"/>
  <c r="N1075" i="14"/>
  <c r="N1074" i="14"/>
  <c r="S1074" i="14" s="1"/>
  <c r="U1074" i="14" s="1"/>
  <c r="U1073" i="14"/>
  <c r="N1073" i="14"/>
  <c r="U1072" i="14"/>
  <c r="N1072" i="14"/>
  <c r="U1071" i="14"/>
  <c r="N1071" i="14"/>
  <c r="U1070" i="14"/>
  <c r="N1070" i="14"/>
  <c r="U1069" i="14"/>
  <c r="S1069" i="14"/>
  <c r="N1069" i="14"/>
  <c r="U1068" i="14"/>
  <c r="N1068" i="14"/>
  <c r="N1067" i="14"/>
  <c r="S1067" i="14" s="1"/>
  <c r="U1067" i="14" s="1"/>
  <c r="U1066" i="14"/>
  <c r="N1066" i="14"/>
  <c r="U1065" i="14"/>
  <c r="N1065" i="14"/>
  <c r="U1064" i="14"/>
  <c r="S1064" i="14"/>
  <c r="N1064" i="14"/>
  <c r="U1063" i="14"/>
  <c r="N1063" i="14"/>
  <c r="N1062" i="14"/>
  <c r="S1062" i="14" s="1"/>
  <c r="U1062" i="14" s="1"/>
  <c r="U1061" i="14"/>
  <c r="S1061" i="14"/>
  <c r="N1061" i="14"/>
  <c r="U1060" i="14"/>
  <c r="N1060" i="14"/>
  <c r="U1059" i="14"/>
  <c r="N1059" i="14"/>
  <c r="P1058" i="14"/>
  <c r="Q1058" i="14" s="1"/>
  <c r="R1058" i="14" s="1"/>
  <c r="S1058" i="14" s="1"/>
  <c r="U1058" i="14" s="1"/>
  <c r="U1057" i="14"/>
  <c r="N1057" i="14"/>
  <c r="S1057" i="14" s="1"/>
  <c r="U1056" i="14"/>
  <c r="N1056" i="14"/>
  <c r="U1055" i="14"/>
  <c r="N1055" i="14"/>
  <c r="U1054" i="14"/>
  <c r="N1054" i="14"/>
  <c r="U1053" i="14"/>
  <c r="N1053" i="14"/>
  <c r="S1052" i="14"/>
  <c r="U1052" i="14" s="1"/>
  <c r="N1052" i="14"/>
  <c r="U1051" i="14"/>
  <c r="N1051" i="14"/>
  <c r="U1050" i="14"/>
  <c r="N1050" i="14"/>
  <c r="U1049" i="14"/>
  <c r="N1049" i="14"/>
  <c r="U1048" i="14"/>
  <c r="N1048" i="14"/>
  <c r="S1048" i="14" s="1"/>
  <c r="U1047" i="14"/>
  <c r="S1047" i="14"/>
  <c r="N1047" i="14"/>
  <c r="S1046" i="14"/>
  <c r="U1046" i="14" s="1"/>
  <c r="N1046" i="14"/>
  <c r="U1045" i="14"/>
  <c r="N1045" i="14"/>
  <c r="U1044" i="14"/>
  <c r="N1044" i="14"/>
  <c r="U1043" i="14"/>
  <c r="N1043" i="14"/>
  <c r="U1042" i="14"/>
  <c r="N1042" i="14"/>
  <c r="U1041" i="14"/>
  <c r="N1041" i="14"/>
  <c r="U1040" i="14"/>
  <c r="N1040" i="14"/>
  <c r="U1039" i="14"/>
  <c r="N1039" i="14"/>
  <c r="U1038" i="14"/>
  <c r="U1037" i="14"/>
  <c r="N1037" i="14"/>
  <c r="U1036" i="14"/>
  <c r="U1035" i="14"/>
  <c r="S1035" i="14"/>
  <c r="N1035" i="14"/>
  <c r="U1034" i="14"/>
  <c r="N1034" i="14"/>
  <c r="P1033" i="14"/>
  <c r="Q1033" i="14" s="1"/>
  <c r="R1033" i="14" s="1"/>
  <c r="S1033" i="14" s="1"/>
  <c r="U1033" i="14" s="1"/>
  <c r="U1032" i="14"/>
  <c r="N1032" i="14"/>
  <c r="S1031" i="14"/>
  <c r="U1031" i="14" s="1"/>
  <c r="N1031" i="14"/>
  <c r="U1030" i="14"/>
  <c r="U1029" i="14"/>
  <c r="N1029" i="14"/>
  <c r="N1028" i="14"/>
  <c r="S1028" i="14" s="1"/>
  <c r="U1028" i="14" s="1"/>
  <c r="U1027" i="14"/>
  <c r="N1027" i="14"/>
  <c r="S1027" i="14" s="1"/>
  <c r="U1026" i="14"/>
  <c r="N1026" i="14"/>
  <c r="U1025" i="14"/>
  <c r="N1025" i="14"/>
  <c r="U1024" i="14"/>
  <c r="N1024" i="14"/>
  <c r="U1023" i="14"/>
  <c r="N1023" i="14"/>
  <c r="U1022" i="14"/>
  <c r="S1022" i="14"/>
  <c r="N1022" i="14"/>
  <c r="U1021" i="14"/>
  <c r="N1021" i="14"/>
  <c r="U1020" i="14"/>
  <c r="N1020" i="14"/>
  <c r="U1019" i="14"/>
  <c r="N1019" i="14"/>
  <c r="U1018" i="14"/>
  <c r="N1018" i="14"/>
  <c r="N1017" i="14"/>
  <c r="S1017" i="14" s="1"/>
  <c r="U1017" i="14" s="1"/>
  <c r="N1016" i="14"/>
  <c r="S1016" i="14" s="1"/>
  <c r="U1016" i="14" s="1"/>
  <c r="U1015" i="14"/>
  <c r="N1015" i="14"/>
  <c r="U1014" i="14"/>
  <c r="N1014" i="14"/>
  <c r="U1013" i="14"/>
  <c r="N1013" i="14"/>
  <c r="U1012" i="14"/>
  <c r="N1012" i="14"/>
  <c r="U1011" i="14"/>
  <c r="N1011" i="14"/>
  <c r="S1011" i="14" s="1"/>
  <c r="U1010" i="14"/>
  <c r="N1010" i="14"/>
  <c r="U1009" i="14"/>
  <c r="N1009" i="14"/>
  <c r="U1008" i="14"/>
  <c r="N1008" i="14"/>
  <c r="R1007" i="14"/>
  <c r="S1007" i="14" s="1"/>
  <c r="U1007" i="14" s="1"/>
  <c r="Q1007" i="14"/>
  <c r="P1007" i="14"/>
  <c r="S1006" i="14"/>
  <c r="U1006" i="14" s="1"/>
  <c r="N1006" i="14"/>
  <c r="U1005" i="14"/>
  <c r="N1005" i="14"/>
  <c r="U1004" i="14"/>
  <c r="N1004" i="14"/>
  <c r="N1003" i="14"/>
  <c r="S1003" i="14" s="1"/>
  <c r="U1003" i="14" s="1"/>
  <c r="U1002" i="14"/>
  <c r="N1002" i="14"/>
  <c r="S1002" i="14" s="1"/>
  <c r="U1001" i="14"/>
  <c r="N1001" i="14"/>
  <c r="R1000" i="14"/>
  <c r="N1000" i="14"/>
  <c r="U999" i="14"/>
  <c r="N999" i="14"/>
  <c r="U998" i="14"/>
  <c r="N998" i="14"/>
  <c r="U997" i="14"/>
  <c r="N997" i="14"/>
  <c r="U996" i="14"/>
  <c r="N996" i="14"/>
  <c r="U995" i="14"/>
  <c r="N995" i="14"/>
  <c r="U994" i="14"/>
  <c r="N994" i="14"/>
  <c r="U993" i="14"/>
  <c r="N993" i="14"/>
  <c r="U992" i="14"/>
  <c r="N992" i="14"/>
  <c r="U991" i="14"/>
  <c r="N991" i="14"/>
  <c r="U990" i="14"/>
  <c r="N990" i="14"/>
  <c r="U989" i="14"/>
  <c r="N989" i="14"/>
  <c r="U988" i="14"/>
  <c r="N988" i="14"/>
  <c r="U987" i="14"/>
  <c r="N987" i="14"/>
  <c r="U986" i="14"/>
  <c r="N986" i="14"/>
  <c r="U985" i="14"/>
  <c r="N985" i="14"/>
  <c r="U984" i="14"/>
  <c r="S984" i="14"/>
  <c r="P984" i="14"/>
  <c r="Q984" i="14" s="1"/>
  <c r="R984" i="14" s="1"/>
  <c r="Q983" i="14"/>
  <c r="R983" i="14" s="1"/>
  <c r="S983" i="14" s="1"/>
  <c r="U983" i="14" s="1"/>
  <c r="P983" i="14"/>
  <c r="N982" i="14"/>
  <c r="S982" i="14" s="1"/>
  <c r="U982" i="14" s="1"/>
  <c r="U981" i="14"/>
  <c r="N981" i="14"/>
  <c r="S980" i="14"/>
  <c r="U980" i="14" s="1"/>
  <c r="N980" i="14"/>
  <c r="Q979" i="14"/>
  <c r="R979" i="14" s="1"/>
  <c r="S979" i="14" s="1"/>
  <c r="U979" i="14" s="1"/>
  <c r="P979" i="14"/>
  <c r="P978" i="14"/>
  <c r="Q978" i="14" s="1"/>
  <c r="R978" i="14" s="1"/>
  <c r="S978" i="14" s="1"/>
  <c r="U978" i="14" s="1"/>
  <c r="U977" i="14"/>
  <c r="S977" i="14"/>
  <c r="P977" i="14"/>
  <c r="Q977" i="14" s="1"/>
  <c r="R977" i="14" s="1"/>
  <c r="U976" i="14"/>
  <c r="N976" i="14"/>
  <c r="U975" i="14"/>
  <c r="S974" i="14"/>
  <c r="U974" i="14" s="1"/>
  <c r="R974" i="14"/>
  <c r="U973" i="14"/>
  <c r="N973" i="14"/>
  <c r="U972" i="14"/>
  <c r="N972" i="14"/>
  <c r="S972" i="14" s="1"/>
  <c r="U971" i="14"/>
  <c r="N970" i="14"/>
  <c r="S970" i="14" s="1"/>
  <c r="U970" i="14" s="1"/>
  <c r="U969" i="14"/>
  <c r="N969" i="14"/>
  <c r="U968" i="14"/>
  <c r="N968" i="14"/>
  <c r="U967" i="14"/>
  <c r="N967" i="14"/>
  <c r="N966" i="14"/>
  <c r="S966" i="14" s="1"/>
  <c r="U966" i="14" s="1"/>
  <c r="U965" i="14"/>
  <c r="N965" i="14"/>
  <c r="S965" i="14" s="1"/>
  <c r="U964" i="14"/>
  <c r="U963" i="14"/>
  <c r="N963" i="14"/>
  <c r="U962" i="14"/>
  <c r="N962" i="14"/>
  <c r="U961" i="14"/>
  <c r="N961" i="14"/>
  <c r="S960" i="14"/>
  <c r="U960" i="14" s="1"/>
  <c r="N960" i="14"/>
  <c r="N959" i="14"/>
  <c r="S959" i="14" s="1"/>
  <c r="U959" i="14" s="1"/>
  <c r="U958" i="14"/>
  <c r="N958" i="14"/>
  <c r="S958" i="14" s="1"/>
  <c r="U957" i="14"/>
  <c r="S957" i="14"/>
  <c r="N957" i="14"/>
  <c r="S956" i="14"/>
  <c r="U956" i="14" s="1"/>
  <c r="N956" i="14"/>
  <c r="N955" i="14"/>
  <c r="S955" i="14" s="1"/>
  <c r="U955" i="14" s="1"/>
  <c r="U954" i="14"/>
  <c r="N954" i="14"/>
  <c r="S954" i="14" s="1"/>
  <c r="P953" i="14"/>
  <c r="Q953" i="14" s="1"/>
  <c r="R953" i="14" s="1"/>
  <c r="S953" i="14" s="1"/>
  <c r="U953" i="14" s="1"/>
  <c r="U952" i="14"/>
  <c r="N952" i="14"/>
  <c r="U951" i="14"/>
  <c r="N951" i="14"/>
  <c r="U950" i="14"/>
  <c r="N950" i="14"/>
  <c r="N949" i="14"/>
  <c r="S949" i="14" s="1"/>
  <c r="U949" i="14" s="1"/>
  <c r="U948" i="14"/>
  <c r="N948" i="14"/>
  <c r="S947" i="14"/>
  <c r="U947" i="14" s="1"/>
  <c r="N947" i="14"/>
  <c r="U946" i="14"/>
  <c r="U945" i="14"/>
  <c r="U944" i="14"/>
  <c r="N944" i="14"/>
  <c r="S943" i="14"/>
  <c r="U943" i="14" s="1"/>
  <c r="N943" i="14"/>
  <c r="N942" i="14"/>
  <c r="S942" i="14" s="1"/>
  <c r="U942" i="14" s="1"/>
  <c r="U941" i="14"/>
  <c r="N941" i="14"/>
  <c r="S941" i="14" s="1"/>
  <c r="S940" i="14"/>
  <c r="U940" i="14" s="1"/>
  <c r="N940" i="14"/>
  <c r="S939" i="14"/>
  <c r="U939" i="14" s="1"/>
  <c r="N939" i="14"/>
  <c r="U938" i="14"/>
  <c r="N938" i="14"/>
  <c r="U937" i="14"/>
  <c r="N937" i="14"/>
  <c r="R936" i="14"/>
  <c r="S936" i="14" s="1"/>
  <c r="U936" i="14" s="1"/>
  <c r="Q936" i="14"/>
  <c r="P936" i="14"/>
  <c r="R935" i="14"/>
  <c r="S935" i="14" s="1"/>
  <c r="U935" i="14" s="1"/>
  <c r="P935" i="14"/>
  <c r="Q935" i="14" s="1"/>
  <c r="U934" i="14"/>
  <c r="N934" i="14"/>
  <c r="N933" i="14"/>
  <c r="S933" i="14" s="1"/>
  <c r="U933" i="14" s="1"/>
  <c r="U932" i="14"/>
  <c r="N932" i="14"/>
  <c r="U931" i="14"/>
  <c r="N931" i="14"/>
  <c r="U930" i="14"/>
  <c r="N930" i="14"/>
  <c r="U929" i="14"/>
  <c r="N929" i="14"/>
  <c r="U928" i="14"/>
  <c r="N928" i="14"/>
  <c r="S928" i="14" s="1"/>
  <c r="S927" i="14"/>
  <c r="U927" i="14" s="1"/>
  <c r="P927" i="14"/>
  <c r="Q927" i="14" s="1"/>
  <c r="R927" i="14" s="1"/>
  <c r="U926" i="14"/>
  <c r="N926" i="14"/>
  <c r="U925" i="14"/>
  <c r="N925" i="14"/>
  <c r="U924" i="14"/>
  <c r="N924" i="14"/>
  <c r="S923" i="14"/>
  <c r="U923" i="14" s="1"/>
  <c r="N923" i="14"/>
  <c r="N922" i="14"/>
  <c r="S922" i="14" s="1"/>
  <c r="U922" i="14" s="1"/>
  <c r="Q921" i="14"/>
  <c r="R921" i="14" s="1"/>
  <c r="S921" i="14" s="1"/>
  <c r="U921" i="14" s="1"/>
  <c r="P921" i="14"/>
  <c r="N920" i="14"/>
  <c r="S920" i="14" s="1"/>
  <c r="U920" i="14" s="1"/>
  <c r="Q919" i="14"/>
  <c r="R919" i="14" s="1"/>
  <c r="S919" i="14" s="1"/>
  <c r="U919" i="14" s="1"/>
  <c r="P919" i="14"/>
  <c r="U918" i="14"/>
  <c r="N918" i="14"/>
  <c r="U917" i="14"/>
  <c r="S917" i="14"/>
  <c r="P917" i="14"/>
  <c r="Q917" i="14" s="1"/>
  <c r="R917" i="14" s="1"/>
  <c r="U916" i="14"/>
  <c r="N916" i="14"/>
  <c r="S915" i="14"/>
  <c r="U915" i="14" s="1"/>
  <c r="R915" i="14"/>
  <c r="P915" i="14"/>
  <c r="Q915" i="14" s="1"/>
  <c r="U914" i="14"/>
  <c r="N914" i="14"/>
  <c r="N913" i="14"/>
  <c r="S913" i="14" s="1"/>
  <c r="U913" i="14" s="1"/>
  <c r="N912" i="14"/>
  <c r="S912" i="14" s="1"/>
  <c r="U912" i="14" s="1"/>
  <c r="U911" i="14"/>
  <c r="N911" i="14"/>
  <c r="U910" i="14"/>
  <c r="N910" i="14"/>
  <c r="U909" i="14"/>
  <c r="S909" i="14"/>
  <c r="N909" i="14"/>
  <c r="U908" i="14"/>
  <c r="N908" i="14"/>
  <c r="P907" i="14"/>
  <c r="Q907" i="14" s="1"/>
  <c r="R907" i="14" s="1"/>
  <c r="S907" i="14" s="1"/>
  <c r="U907" i="14" s="1"/>
  <c r="N906" i="14"/>
  <c r="S906" i="14" s="1"/>
  <c r="U906" i="14" s="1"/>
  <c r="U905" i="14"/>
  <c r="N905" i="14"/>
  <c r="S904" i="14"/>
  <c r="U904" i="14" s="1"/>
  <c r="N904" i="14"/>
  <c r="R903" i="14"/>
  <c r="S903" i="14" s="1"/>
  <c r="U903" i="14" s="1"/>
  <c r="Q903" i="14"/>
  <c r="P903" i="14"/>
  <c r="S902" i="14"/>
  <c r="U902" i="14" s="1"/>
  <c r="N902" i="14"/>
  <c r="Q901" i="14"/>
  <c r="R901" i="14" s="1"/>
  <c r="S901" i="14" s="1"/>
  <c r="U901" i="14" s="1"/>
  <c r="P901" i="14"/>
  <c r="P900" i="14"/>
  <c r="Q900" i="14" s="1"/>
  <c r="R900" i="14" s="1"/>
  <c r="S900" i="14" s="1"/>
  <c r="U900" i="14" s="1"/>
  <c r="U899" i="14"/>
  <c r="N899" i="14"/>
  <c r="U898" i="14"/>
  <c r="N898" i="14"/>
  <c r="U897" i="14"/>
  <c r="S897" i="14"/>
  <c r="P897" i="14"/>
  <c r="Q897" i="14" s="1"/>
  <c r="R897" i="14" s="1"/>
  <c r="U896" i="14"/>
  <c r="N896" i="14"/>
  <c r="P895" i="14"/>
  <c r="Q895" i="14" s="1"/>
  <c r="R895" i="14" s="1"/>
  <c r="S895" i="14" s="1"/>
  <c r="U895" i="14" s="1"/>
  <c r="U894" i="14"/>
  <c r="S894" i="14"/>
  <c r="N894" i="14"/>
  <c r="S893" i="14"/>
  <c r="U893" i="14" s="1"/>
  <c r="R893" i="14"/>
  <c r="P893" i="14"/>
  <c r="Q893" i="14" s="1"/>
  <c r="S892" i="14"/>
  <c r="U892" i="14" s="1"/>
  <c r="P892" i="14"/>
  <c r="Q892" i="14" s="1"/>
  <c r="R892" i="14" s="1"/>
  <c r="P891" i="14"/>
  <c r="Q891" i="14" s="1"/>
  <c r="R891" i="14" s="1"/>
  <c r="S891" i="14" s="1"/>
  <c r="U891" i="14" s="1"/>
  <c r="N890" i="14"/>
  <c r="S890" i="14" s="1"/>
  <c r="U890" i="14" s="1"/>
  <c r="P889" i="14"/>
  <c r="Q889" i="14" s="1"/>
  <c r="R889" i="14" s="1"/>
  <c r="S889" i="14" s="1"/>
  <c r="U889" i="14" s="1"/>
  <c r="R888" i="14"/>
  <c r="S888" i="14" s="1"/>
  <c r="U888" i="14" s="1"/>
  <c r="Q888" i="14"/>
  <c r="N887" i="14"/>
  <c r="S887" i="14" s="1"/>
  <c r="U887" i="14" s="1"/>
  <c r="U886" i="14"/>
  <c r="N886" i="14"/>
  <c r="S886" i="14" s="1"/>
  <c r="U885" i="14"/>
  <c r="N885" i="14"/>
  <c r="R884" i="14"/>
  <c r="S884" i="14" s="1"/>
  <c r="U884" i="14" s="1"/>
  <c r="Q884" i="14"/>
  <c r="P884" i="14"/>
  <c r="R883" i="14"/>
  <c r="S883" i="14" s="1"/>
  <c r="U883" i="14" s="1"/>
  <c r="P883" i="14"/>
  <c r="Q883" i="14" s="1"/>
  <c r="P882" i="14"/>
  <c r="Q882" i="14" s="1"/>
  <c r="R882" i="14" s="1"/>
  <c r="S882" i="14" s="1"/>
  <c r="U882" i="14" s="1"/>
  <c r="U881" i="14"/>
  <c r="N881" i="14"/>
  <c r="U880" i="14"/>
  <c r="N880" i="14"/>
  <c r="U879" i="14"/>
  <c r="Q879" i="14"/>
  <c r="R879" i="14" s="1"/>
  <c r="S879" i="14" s="1"/>
  <c r="P879" i="14"/>
  <c r="U878" i="14"/>
  <c r="N878" i="14"/>
  <c r="U877" i="14"/>
  <c r="S877" i="14"/>
  <c r="N877" i="14"/>
  <c r="P876" i="14"/>
  <c r="O876" i="14"/>
  <c r="U875" i="14"/>
  <c r="Q875" i="14"/>
  <c r="R875" i="14" s="1"/>
  <c r="S875" i="14" s="1"/>
  <c r="P875" i="14"/>
  <c r="R874" i="14"/>
  <c r="S874" i="14" s="1"/>
  <c r="U874" i="14" s="1"/>
  <c r="Q874" i="14"/>
  <c r="P874" i="14"/>
  <c r="R873" i="14"/>
  <c r="S873" i="14" s="1"/>
  <c r="U873" i="14" s="1"/>
  <c r="P873" i="14"/>
  <c r="Q873" i="14" s="1"/>
  <c r="P872" i="14"/>
  <c r="Q872" i="14" s="1"/>
  <c r="R872" i="14" s="1"/>
  <c r="S872" i="14" s="1"/>
  <c r="U872" i="14" s="1"/>
  <c r="U871" i="14"/>
  <c r="Q871" i="14"/>
  <c r="R871" i="14" s="1"/>
  <c r="S871" i="14" s="1"/>
  <c r="P871" i="14"/>
  <c r="U870" i="14"/>
  <c r="N870" i="14"/>
  <c r="P869" i="14"/>
  <c r="Q869" i="14" s="1"/>
  <c r="R869" i="14" s="1"/>
  <c r="S869" i="14" s="1"/>
  <c r="U869" i="14" s="1"/>
  <c r="U868" i="14"/>
  <c r="N868" i="14"/>
  <c r="U867" i="14"/>
  <c r="N867" i="14"/>
  <c r="U866" i="14"/>
  <c r="Q866" i="14"/>
  <c r="R866" i="14" s="1"/>
  <c r="S866" i="14" s="1"/>
  <c r="P866" i="14"/>
  <c r="U865" i="14"/>
  <c r="N865" i="14"/>
  <c r="U864" i="14"/>
  <c r="N864" i="14"/>
  <c r="U863" i="14"/>
  <c r="N863" i="14"/>
  <c r="U862" i="14"/>
  <c r="S862" i="14"/>
  <c r="N862" i="14"/>
  <c r="S861" i="14"/>
  <c r="U861" i="14" s="1"/>
  <c r="N861" i="14"/>
  <c r="N860" i="14"/>
  <c r="S860" i="14" s="1"/>
  <c r="U860" i="14" s="1"/>
  <c r="U859" i="14"/>
  <c r="Q859" i="14"/>
  <c r="R859" i="14" s="1"/>
  <c r="S859" i="14" s="1"/>
  <c r="P859" i="14"/>
  <c r="O859" i="14"/>
  <c r="S858" i="14"/>
  <c r="U858" i="14" s="1"/>
  <c r="R858" i="14"/>
  <c r="P858" i="14"/>
  <c r="Q858" i="14" s="1"/>
  <c r="S857" i="14"/>
  <c r="U857" i="14" s="1"/>
  <c r="P857" i="14"/>
  <c r="Q857" i="14" s="1"/>
  <c r="R857" i="14" s="1"/>
  <c r="P856" i="14"/>
  <c r="Q856" i="14" s="1"/>
  <c r="R856" i="14" s="1"/>
  <c r="S856" i="14" s="1"/>
  <c r="U856" i="14" s="1"/>
  <c r="R855" i="14"/>
  <c r="S855" i="14" s="1"/>
  <c r="U855" i="14" s="1"/>
  <c r="Q855" i="14"/>
  <c r="P855" i="14"/>
  <c r="S854" i="14"/>
  <c r="U854" i="14" s="1"/>
  <c r="R854" i="14"/>
  <c r="P854" i="14"/>
  <c r="Q854" i="14" s="1"/>
  <c r="S853" i="14"/>
  <c r="U853" i="14" s="1"/>
  <c r="P853" i="14"/>
  <c r="Q853" i="14" s="1"/>
  <c r="R853" i="14" s="1"/>
  <c r="P852" i="14"/>
  <c r="Q852" i="14" s="1"/>
  <c r="R852" i="14" s="1"/>
  <c r="S852" i="14" s="1"/>
  <c r="U852" i="14" s="1"/>
  <c r="R851" i="14"/>
  <c r="S851" i="14" s="1"/>
  <c r="U851" i="14" s="1"/>
  <c r="Q851" i="14"/>
  <c r="P851" i="14"/>
  <c r="S850" i="14"/>
  <c r="U850" i="14" s="1"/>
  <c r="R850" i="14"/>
  <c r="P850" i="14"/>
  <c r="Q850" i="14" s="1"/>
  <c r="S849" i="14"/>
  <c r="U849" i="14" s="1"/>
  <c r="P849" i="14"/>
  <c r="Q849" i="14" s="1"/>
  <c r="R849" i="14" s="1"/>
  <c r="P848" i="14"/>
  <c r="Q848" i="14" s="1"/>
  <c r="R848" i="14" s="1"/>
  <c r="S848" i="14" s="1"/>
  <c r="U848" i="14" s="1"/>
  <c r="R847" i="14"/>
  <c r="S847" i="14" s="1"/>
  <c r="U847" i="14" s="1"/>
  <c r="Q847" i="14"/>
  <c r="P847" i="14"/>
  <c r="S846" i="14"/>
  <c r="U846" i="14" s="1"/>
  <c r="R846" i="14"/>
  <c r="P846" i="14"/>
  <c r="Q846" i="14" s="1"/>
  <c r="S845" i="14"/>
  <c r="U845" i="14" s="1"/>
  <c r="P845" i="14"/>
  <c r="Q845" i="14" s="1"/>
  <c r="R845" i="14" s="1"/>
  <c r="P844" i="14"/>
  <c r="Q844" i="14" s="1"/>
  <c r="R844" i="14" s="1"/>
  <c r="S844" i="14" s="1"/>
  <c r="U844" i="14" s="1"/>
  <c r="R843" i="14"/>
  <c r="S843" i="14" s="1"/>
  <c r="U843" i="14" s="1"/>
  <c r="Q843" i="14"/>
  <c r="P843" i="14"/>
  <c r="S842" i="14"/>
  <c r="U842" i="14" s="1"/>
  <c r="R842" i="14"/>
  <c r="P842" i="14"/>
  <c r="Q842" i="14" s="1"/>
  <c r="S841" i="14"/>
  <c r="U841" i="14" s="1"/>
  <c r="P841" i="14"/>
  <c r="Q841" i="14" s="1"/>
  <c r="R841" i="14" s="1"/>
  <c r="P840" i="14"/>
  <c r="Q840" i="14" s="1"/>
  <c r="R840" i="14" s="1"/>
  <c r="S840" i="14" s="1"/>
  <c r="U840" i="14" s="1"/>
  <c r="R839" i="14"/>
  <c r="S839" i="14" s="1"/>
  <c r="U839" i="14" s="1"/>
  <c r="Q839" i="14"/>
  <c r="P839" i="14"/>
  <c r="S838" i="14"/>
  <c r="U838" i="14" s="1"/>
  <c r="R838" i="14"/>
  <c r="P838" i="14"/>
  <c r="Q838" i="14" s="1"/>
  <c r="S837" i="14"/>
  <c r="U837" i="14" s="1"/>
  <c r="P837" i="14"/>
  <c r="Q837" i="14" s="1"/>
  <c r="R837" i="14" s="1"/>
  <c r="P836" i="14"/>
  <c r="Q836" i="14" s="1"/>
  <c r="R836" i="14" s="1"/>
  <c r="S836" i="14" s="1"/>
  <c r="U836" i="14" s="1"/>
  <c r="R835" i="14"/>
  <c r="S835" i="14" s="1"/>
  <c r="U835" i="14" s="1"/>
  <c r="Q835" i="14"/>
  <c r="P835" i="14"/>
  <c r="S834" i="14"/>
  <c r="U834" i="14" s="1"/>
  <c r="R834" i="14"/>
  <c r="P834" i="14"/>
  <c r="Q834" i="14" s="1"/>
  <c r="S833" i="14"/>
  <c r="U833" i="14" s="1"/>
  <c r="P833" i="14"/>
  <c r="Q833" i="14" s="1"/>
  <c r="R833" i="14" s="1"/>
  <c r="P832" i="14"/>
  <c r="Q832" i="14" s="1"/>
  <c r="R832" i="14" s="1"/>
  <c r="S832" i="14" s="1"/>
  <c r="U832" i="14" s="1"/>
  <c r="R831" i="14"/>
  <c r="S831" i="14" s="1"/>
  <c r="U831" i="14" s="1"/>
  <c r="Q831" i="14"/>
  <c r="P831" i="14"/>
  <c r="S830" i="14"/>
  <c r="U830" i="14" s="1"/>
  <c r="R830" i="14"/>
  <c r="P830" i="14"/>
  <c r="Q830" i="14" s="1"/>
  <c r="S829" i="14"/>
  <c r="U829" i="14" s="1"/>
  <c r="P829" i="14"/>
  <c r="Q829" i="14" s="1"/>
  <c r="R829" i="14" s="1"/>
  <c r="P828" i="14"/>
  <c r="Q828" i="14" s="1"/>
  <c r="R828" i="14" s="1"/>
  <c r="S828" i="14" s="1"/>
  <c r="U828" i="14" s="1"/>
  <c r="R827" i="14"/>
  <c r="S827" i="14" s="1"/>
  <c r="U827" i="14" s="1"/>
  <c r="Q827" i="14"/>
  <c r="P827" i="14"/>
  <c r="S826" i="14"/>
  <c r="U826" i="14" s="1"/>
  <c r="R826" i="14"/>
  <c r="P826" i="14"/>
  <c r="Q826" i="14" s="1"/>
  <c r="S825" i="14"/>
  <c r="U825" i="14" s="1"/>
  <c r="P825" i="14"/>
  <c r="Q825" i="14" s="1"/>
  <c r="R825" i="14" s="1"/>
  <c r="P824" i="14"/>
  <c r="Q824" i="14" s="1"/>
  <c r="R824" i="14" s="1"/>
  <c r="S824" i="14" s="1"/>
  <c r="U824" i="14" s="1"/>
  <c r="R823" i="14"/>
  <c r="S823" i="14" s="1"/>
  <c r="U823" i="14" s="1"/>
  <c r="Q823" i="14"/>
  <c r="P823" i="14"/>
  <c r="S822" i="14"/>
  <c r="U822" i="14" s="1"/>
  <c r="R822" i="14"/>
  <c r="P822" i="14"/>
  <c r="Q822" i="14" s="1"/>
  <c r="S821" i="14"/>
  <c r="U821" i="14" s="1"/>
  <c r="P821" i="14"/>
  <c r="Q821" i="14" s="1"/>
  <c r="R821" i="14" s="1"/>
  <c r="P820" i="14"/>
  <c r="Q820" i="14" s="1"/>
  <c r="R820" i="14" s="1"/>
  <c r="S820" i="14" s="1"/>
  <c r="U820" i="14" s="1"/>
  <c r="R819" i="14"/>
  <c r="S819" i="14" s="1"/>
  <c r="U819" i="14" s="1"/>
  <c r="Q819" i="14"/>
  <c r="P819" i="14"/>
  <c r="S818" i="14"/>
  <c r="U818" i="14" s="1"/>
  <c r="R818" i="14"/>
  <c r="P818" i="14"/>
  <c r="Q818" i="14" s="1"/>
  <c r="S817" i="14"/>
  <c r="U817" i="14" s="1"/>
  <c r="P817" i="14"/>
  <c r="Q817" i="14" s="1"/>
  <c r="R817" i="14" s="1"/>
  <c r="P816" i="14"/>
  <c r="Q816" i="14" s="1"/>
  <c r="R816" i="14" s="1"/>
  <c r="S816" i="14" s="1"/>
  <c r="U816" i="14" s="1"/>
  <c r="R815" i="14"/>
  <c r="S815" i="14" s="1"/>
  <c r="U815" i="14" s="1"/>
  <c r="Q815" i="14"/>
  <c r="P815" i="14"/>
  <c r="S814" i="14"/>
  <c r="U814" i="14" s="1"/>
  <c r="R814" i="14"/>
  <c r="P814" i="14"/>
  <c r="Q814" i="14" s="1"/>
  <c r="S813" i="14"/>
  <c r="U813" i="14" s="1"/>
  <c r="P813" i="14"/>
  <c r="Q813" i="14" s="1"/>
  <c r="R813" i="14" s="1"/>
  <c r="P812" i="14"/>
  <c r="Q812" i="14" s="1"/>
  <c r="R812" i="14" s="1"/>
  <c r="S812" i="14" s="1"/>
  <c r="U812" i="14" s="1"/>
  <c r="R811" i="14"/>
  <c r="S811" i="14" s="1"/>
  <c r="U811" i="14" s="1"/>
  <c r="Q811" i="14"/>
  <c r="P811" i="14"/>
  <c r="S810" i="14"/>
  <c r="U810" i="14" s="1"/>
  <c r="R810" i="14"/>
  <c r="Q810" i="14"/>
  <c r="P810" i="14"/>
  <c r="U809" i="14"/>
  <c r="S809" i="14"/>
  <c r="P809" i="14"/>
  <c r="Q809" i="14" s="1"/>
  <c r="R809" i="14" s="1"/>
  <c r="Q808" i="14"/>
  <c r="R808" i="14" s="1"/>
  <c r="S808" i="14" s="1"/>
  <c r="U808" i="14" s="1"/>
  <c r="P808" i="14"/>
  <c r="R807" i="14"/>
  <c r="S807" i="14" s="1"/>
  <c r="U807" i="14" s="1"/>
  <c r="Q807" i="14"/>
  <c r="P807" i="14"/>
  <c r="S806" i="14"/>
  <c r="U806" i="14" s="1"/>
  <c r="R806" i="14"/>
  <c r="P806" i="14"/>
  <c r="Q806" i="14" s="1"/>
  <c r="U805" i="14"/>
  <c r="S805" i="14"/>
  <c r="P805" i="14"/>
  <c r="Q805" i="14" s="1"/>
  <c r="R805" i="14" s="1"/>
  <c r="Q804" i="14"/>
  <c r="R804" i="14" s="1"/>
  <c r="S804" i="14" s="1"/>
  <c r="U804" i="14" s="1"/>
  <c r="P804" i="14"/>
  <c r="R803" i="14"/>
  <c r="S803" i="14" s="1"/>
  <c r="U803" i="14" s="1"/>
  <c r="Q803" i="14"/>
  <c r="P803" i="14"/>
  <c r="S802" i="14"/>
  <c r="U802" i="14" s="1"/>
  <c r="R802" i="14"/>
  <c r="Q802" i="14"/>
  <c r="P802" i="14"/>
  <c r="U801" i="14"/>
  <c r="S801" i="14"/>
  <c r="P801" i="14"/>
  <c r="Q801" i="14" s="1"/>
  <c r="R801" i="14" s="1"/>
  <c r="U800" i="14"/>
  <c r="Q800" i="14"/>
  <c r="R800" i="14" s="1"/>
  <c r="S800" i="14" s="1"/>
  <c r="P800" i="14"/>
  <c r="Q799" i="14"/>
  <c r="R799" i="14" s="1"/>
  <c r="S799" i="14" s="1"/>
  <c r="U799" i="14" s="1"/>
  <c r="P799" i="14"/>
  <c r="P798" i="14"/>
  <c r="Q798" i="14" s="1"/>
  <c r="R798" i="14" s="1"/>
  <c r="S798" i="14" s="1"/>
  <c r="U798" i="14" s="1"/>
  <c r="U797" i="14"/>
  <c r="S797" i="14"/>
  <c r="P797" i="14"/>
  <c r="Q797" i="14" s="1"/>
  <c r="R797" i="14" s="1"/>
  <c r="U796" i="14"/>
  <c r="Q796" i="14"/>
  <c r="R796" i="14" s="1"/>
  <c r="S796" i="14" s="1"/>
  <c r="P796" i="14"/>
  <c r="Q795" i="14"/>
  <c r="R795" i="14" s="1"/>
  <c r="S795" i="14" s="1"/>
  <c r="U795" i="14" s="1"/>
  <c r="P795" i="14"/>
  <c r="P794" i="14"/>
  <c r="Q794" i="14" s="1"/>
  <c r="R794" i="14" s="1"/>
  <c r="S794" i="14" s="1"/>
  <c r="U794" i="14" s="1"/>
  <c r="U793" i="14"/>
  <c r="S793" i="14"/>
  <c r="P793" i="14"/>
  <c r="Q793" i="14" s="1"/>
  <c r="R793" i="14" s="1"/>
  <c r="U792" i="14"/>
  <c r="Q792" i="14"/>
  <c r="R792" i="14" s="1"/>
  <c r="S792" i="14" s="1"/>
  <c r="P792" i="14"/>
  <c r="Q791" i="14"/>
  <c r="R791" i="14" s="1"/>
  <c r="S791" i="14" s="1"/>
  <c r="U791" i="14" s="1"/>
  <c r="P791" i="14"/>
  <c r="P790" i="14"/>
  <c r="Q790" i="14" s="1"/>
  <c r="R790" i="14" s="1"/>
  <c r="S790" i="14" s="1"/>
  <c r="U790" i="14" s="1"/>
  <c r="U789" i="14"/>
  <c r="S789" i="14"/>
  <c r="P789" i="14"/>
  <c r="Q789" i="14" s="1"/>
  <c r="R789" i="14" s="1"/>
  <c r="U788" i="14"/>
  <c r="Q788" i="14"/>
  <c r="R788" i="14" s="1"/>
  <c r="S788" i="14" s="1"/>
  <c r="P788" i="14"/>
  <c r="Q787" i="14"/>
  <c r="R787" i="14" s="1"/>
  <c r="S787" i="14" s="1"/>
  <c r="U787" i="14" s="1"/>
  <c r="P787" i="14"/>
  <c r="S786" i="14"/>
  <c r="U786" i="14" s="1"/>
  <c r="R786" i="14"/>
  <c r="Q786" i="14"/>
  <c r="P786" i="14"/>
  <c r="P785" i="14"/>
  <c r="Q785" i="14" s="1"/>
  <c r="R785" i="14" s="1"/>
  <c r="S785" i="14" s="1"/>
  <c r="U785" i="14" s="1"/>
  <c r="U784" i="14"/>
  <c r="Q784" i="14"/>
  <c r="R784" i="14" s="1"/>
  <c r="S784" i="14" s="1"/>
  <c r="P784" i="14"/>
  <c r="R783" i="14"/>
  <c r="S783" i="14" s="1"/>
  <c r="U783" i="14" s="1"/>
  <c r="Q783" i="14"/>
  <c r="P783" i="14"/>
  <c r="R782" i="14"/>
  <c r="S782" i="14" s="1"/>
  <c r="U782" i="14" s="1"/>
  <c r="P782" i="14"/>
  <c r="Q782" i="14" s="1"/>
  <c r="P781" i="14"/>
  <c r="Q781" i="14" s="1"/>
  <c r="R781" i="14" s="1"/>
  <c r="S781" i="14" s="1"/>
  <c r="U781" i="14" s="1"/>
  <c r="U780" i="14"/>
  <c r="Q780" i="14"/>
  <c r="R780" i="14" s="1"/>
  <c r="S780" i="14" s="1"/>
  <c r="P780" i="14"/>
  <c r="R779" i="14"/>
  <c r="S779" i="14" s="1"/>
  <c r="U779" i="14" s="1"/>
  <c r="Q779" i="14"/>
  <c r="P779" i="14"/>
  <c r="R778" i="14"/>
  <c r="S778" i="14" s="1"/>
  <c r="U778" i="14" s="1"/>
  <c r="P778" i="14"/>
  <c r="Q778" i="14" s="1"/>
  <c r="P777" i="14"/>
  <c r="Q777" i="14" s="1"/>
  <c r="R777" i="14" s="1"/>
  <c r="S777" i="14" s="1"/>
  <c r="U777" i="14" s="1"/>
  <c r="U776" i="14"/>
  <c r="Q776" i="14"/>
  <c r="R776" i="14" s="1"/>
  <c r="S776" i="14" s="1"/>
  <c r="P776" i="14"/>
  <c r="R775" i="14"/>
  <c r="S775" i="14" s="1"/>
  <c r="U775" i="14" s="1"/>
  <c r="Q775" i="14"/>
  <c r="P775" i="14"/>
  <c r="R774" i="14"/>
  <c r="S774" i="14" s="1"/>
  <c r="U774" i="14" s="1"/>
  <c r="Q774" i="14"/>
  <c r="P774" i="14"/>
  <c r="S773" i="14"/>
  <c r="U773" i="14" s="1"/>
  <c r="P773" i="14"/>
  <c r="Q773" i="14" s="1"/>
  <c r="R773" i="14" s="1"/>
  <c r="P772" i="14"/>
  <c r="Q772" i="14" s="1"/>
  <c r="R772" i="14" s="1"/>
  <c r="S772" i="14" s="1"/>
  <c r="U772" i="14" s="1"/>
  <c r="R771" i="14"/>
  <c r="S771" i="14" s="1"/>
  <c r="U771" i="14" s="1"/>
  <c r="Q771" i="14"/>
  <c r="P771" i="14"/>
  <c r="S770" i="14"/>
  <c r="U770" i="14" s="1"/>
  <c r="R770" i="14"/>
  <c r="Q770" i="14"/>
  <c r="P770" i="14"/>
  <c r="U769" i="14"/>
  <c r="S769" i="14"/>
  <c r="P769" i="14"/>
  <c r="Q769" i="14" s="1"/>
  <c r="R769" i="14" s="1"/>
  <c r="Q768" i="14"/>
  <c r="R768" i="14" s="1"/>
  <c r="S768" i="14" s="1"/>
  <c r="U768" i="14" s="1"/>
  <c r="P768" i="14"/>
  <c r="R767" i="14"/>
  <c r="S767" i="14" s="1"/>
  <c r="U767" i="14" s="1"/>
  <c r="Q767" i="14"/>
  <c r="P767" i="14"/>
  <c r="S766" i="14"/>
  <c r="U766" i="14" s="1"/>
  <c r="R766" i="14"/>
  <c r="Q766" i="14"/>
  <c r="P766" i="14"/>
  <c r="U765" i="14"/>
  <c r="S765" i="14"/>
  <c r="P765" i="14"/>
  <c r="Q765" i="14" s="1"/>
  <c r="R765" i="14" s="1"/>
  <c r="U764" i="14"/>
  <c r="Q764" i="14"/>
  <c r="R764" i="14" s="1"/>
  <c r="S764" i="14" s="1"/>
  <c r="P764" i="14"/>
  <c r="Q763" i="14"/>
  <c r="R763" i="14" s="1"/>
  <c r="S763" i="14" s="1"/>
  <c r="U763" i="14" s="1"/>
  <c r="P763" i="14"/>
  <c r="S762" i="14"/>
  <c r="U762" i="14" s="1"/>
  <c r="R762" i="14"/>
  <c r="Q762" i="14"/>
  <c r="P762" i="14"/>
  <c r="P761" i="14"/>
  <c r="Q761" i="14" s="1"/>
  <c r="R761" i="14" s="1"/>
  <c r="S761" i="14" s="1"/>
  <c r="U761" i="14" s="1"/>
  <c r="U760" i="14"/>
  <c r="Q760" i="14"/>
  <c r="R760" i="14" s="1"/>
  <c r="S760" i="14" s="1"/>
  <c r="P760" i="14"/>
  <c r="R759" i="14"/>
  <c r="S759" i="14" s="1"/>
  <c r="U759" i="14" s="1"/>
  <c r="Q759" i="14"/>
  <c r="P759" i="14"/>
  <c r="R758" i="14"/>
  <c r="S758" i="14" s="1"/>
  <c r="U758" i="14" s="1"/>
  <c r="P758" i="14"/>
  <c r="Q758" i="14" s="1"/>
  <c r="P757" i="14"/>
  <c r="Q757" i="14" s="1"/>
  <c r="R757" i="14" s="1"/>
  <c r="S757" i="14" s="1"/>
  <c r="U757" i="14" s="1"/>
  <c r="U756" i="14"/>
  <c r="Q756" i="14"/>
  <c r="R756" i="14" s="1"/>
  <c r="S756" i="14" s="1"/>
  <c r="P756" i="14"/>
  <c r="R755" i="14"/>
  <c r="S755" i="14" s="1"/>
  <c r="U755" i="14" s="1"/>
  <c r="Q755" i="14"/>
  <c r="P755" i="14"/>
  <c r="R754" i="14"/>
  <c r="S754" i="14" s="1"/>
  <c r="U754" i="14" s="1"/>
  <c r="Q754" i="14"/>
  <c r="P754" i="14"/>
  <c r="S753" i="14"/>
  <c r="U753" i="14" s="1"/>
  <c r="P753" i="14"/>
  <c r="Q753" i="14" s="1"/>
  <c r="R753" i="14" s="1"/>
  <c r="P752" i="14"/>
  <c r="Q752" i="14" s="1"/>
  <c r="R752" i="14" s="1"/>
  <c r="S752" i="14" s="1"/>
  <c r="U752" i="14" s="1"/>
  <c r="R751" i="14"/>
  <c r="S751" i="14" s="1"/>
  <c r="U751" i="14" s="1"/>
  <c r="Q751" i="14"/>
  <c r="P751" i="14"/>
  <c r="S750" i="14"/>
  <c r="U750" i="14" s="1"/>
  <c r="R750" i="14"/>
  <c r="Q750" i="14"/>
  <c r="P750" i="14"/>
  <c r="U749" i="14"/>
  <c r="S749" i="14"/>
  <c r="P749" i="14"/>
  <c r="Q749" i="14" s="1"/>
  <c r="R749" i="14" s="1"/>
  <c r="Q748" i="14"/>
  <c r="R748" i="14" s="1"/>
  <c r="S748" i="14" s="1"/>
  <c r="U748" i="14" s="1"/>
  <c r="P748" i="14"/>
  <c r="R747" i="14"/>
  <c r="S747" i="14" s="1"/>
  <c r="U747" i="14" s="1"/>
  <c r="Q747" i="14"/>
  <c r="P747" i="14"/>
  <c r="S746" i="14"/>
  <c r="U746" i="14" s="1"/>
  <c r="R746" i="14"/>
  <c r="P746" i="14"/>
  <c r="Q746" i="14" s="1"/>
  <c r="U745" i="14"/>
  <c r="S745" i="14"/>
  <c r="P745" i="14"/>
  <c r="Q745" i="14" s="1"/>
  <c r="R745" i="14" s="1"/>
  <c r="Q744" i="14"/>
  <c r="R744" i="14" s="1"/>
  <c r="S744" i="14" s="1"/>
  <c r="U744" i="14" s="1"/>
  <c r="P744" i="14"/>
  <c r="R743" i="14"/>
  <c r="S743" i="14" s="1"/>
  <c r="U743" i="14" s="1"/>
  <c r="Q743" i="14"/>
  <c r="P743" i="14"/>
  <c r="S742" i="14"/>
  <c r="U742" i="14" s="1"/>
  <c r="R742" i="14"/>
  <c r="Q742" i="14"/>
  <c r="P742" i="14"/>
  <c r="U741" i="14"/>
  <c r="S741" i="14"/>
  <c r="P741" i="14"/>
  <c r="Q741" i="14" s="1"/>
  <c r="R741" i="14" s="1"/>
  <c r="U740" i="14"/>
  <c r="Q740" i="14"/>
  <c r="R740" i="14" s="1"/>
  <c r="S740" i="14" s="1"/>
  <c r="P740" i="14"/>
  <c r="Q739" i="14"/>
  <c r="R739" i="14" s="1"/>
  <c r="S739" i="14" s="1"/>
  <c r="U739" i="14" s="1"/>
  <c r="P739" i="14"/>
  <c r="S738" i="14"/>
  <c r="U738" i="14" s="1"/>
  <c r="R738" i="14"/>
  <c r="Q738" i="14"/>
  <c r="P738" i="14"/>
  <c r="P737" i="14"/>
  <c r="Q737" i="14" s="1"/>
  <c r="R737" i="14" s="1"/>
  <c r="S737" i="14" s="1"/>
  <c r="U737" i="14" s="1"/>
  <c r="U736" i="14"/>
  <c r="Q736" i="14"/>
  <c r="R736" i="14" s="1"/>
  <c r="S736" i="14" s="1"/>
  <c r="P736" i="14"/>
  <c r="R735" i="14"/>
  <c r="S735" i="14" s="1"/>
  <c r="U735" i="14" s="1"/>
  <c r="Q735" i="14"/>
  <c r="P735" i="14"/>
  <c r="R734" i="14"/>
  <c r="S734" i="14" s="1"/>
  <c r="U734" i="14" s="1"/>
  <c r="P734" i="14"/>
  <c r="Q734" i="14" s="1"/>
  <c r="P733" i="14"/>
  <c r="Q733" i="14" s="1"/>
  <c r="R733" i="14" s="1"/>
  <c r="S733" i="14" s="1"/>
  <c r="U733" i="14" s="1"/>
  <c r="U732" i="14"/>
  <c r="Q732" i="14"/>
  <c r="R732" i="14" s="1"/>
  <c r="S732" i="14" s="1"/>
  <c r="P732" i="14"/>
  <c r="R731" i="14"/>
  <c r="S731" i="14" s="1"/>
  <c r="U731" i="14" s="1"/>
  <c r="Q731" i="14"/>
  <c r="P731" i="14"/>
  <c r="R730" i="14"/>
  <c r="S730" i="14" s="1"/>
  <c r="U730" i="14" s="1"/>
  <c r="Q730" i="14"/>
  <c r="P730" i="14"/>
  <c r="S729" i="14"/>
  <c r="U729" i="14" s="1"/>
  <c r="P729" i="14"/>
  <c r="Q729" i="14" s="1"/>
  <c r="R729" i="14" s="1"/>
  <c r="P728" i="14"/>
  <c r="Q728" i="14" s="1"/>
  <c r="R728" i="14" s="1"/>
  <c r="S728" i="14" s="1"/>
  <c r="U728" i="14" s="1"/>
  <c r="P727" i="14"/>
  <c r="Q727" i="14" s="1"/>
  <c r="R727" i="14" s="1"/>
  <c r="S727" i="14" s="1"/>
  <c r="U727" i="14" s="1"/>
  <c r="Q726" i="14"/>
  <c r="R726" i="14" s="1"/>
  <c r="S726" i="14" s="1"/>
  <c r="U726" i="14" s="1"/>
  <c r="P726" i="14"/>
  <c r="R725" i="14"/>
  <c r="S725" i="14" s="1"/>
  <c r="U725" i="14" s="1"/>
  <c r="Q725" i="14"/>
  <c r="P725" i="14"/>
  <c r="R724" i="14"/>
  <c r="S724" i="14" s="1"/>
  <c r="U724" i="14" s="1"/>
  <c r="Q724" i="14"/>
  <c r="P724" i="14"/>
  <c r="S723" i="14"/>
  <c r="U723" i="14" s="1"/>
  <c r="P723" i="14"/>
  <c r="Q723" i="14" s="1"/>
  <c r="R723" i="14" s="1"/>
  <c r="P722" i="14"/>
  <c r="Q722" i="14" s="1"/>
  <c r="R722" i="14" s="1"/>
  <c r="S722" i="14" s="1"/>
  <c r="U722" i="14" s="1"/>
  <c r="Q721" i="14"/>
  <c r="R721" i="14" s="1"/>
  <c r="S721" i="14" s="1"/>
  <c r="U721" i="14" s="1"/>
  <c r="P721" i="14"/>
  <c r="S720" i="14"/>
  <c r="U720" i="14" s="1"/>
  <c r="R720" i="14"/>
  <c r="Q720" i="14"/>
  <c r="P720" i="14"/>
  <c r="P719" i="14"/>
  <c r="Q719" i="14" s="1"/>
  <c r="R719" i="14" s="1"/>
  <c r="S719" i="14" s="1"/>
  <c r="U719" i="14" s="1"/>
  <c r="Q718" i="14"/>
  <c r="R718" i="14" s="1"/>
  <c r="S718" i="14" s="1"/>
  <c r="U718" i="14" s="1"/>
  <c r="P718" i="14"/>
  <c r="R717" i="14"/>
  <c r="S717" i="14" s="1"/>
  <c r="U717" i="14" s="1"/>
  <c r="Q717" i="14"/>
  <c r="P717" i="14"/>
  <c r="R716" i="14"/>
  <c r="S716" i="14" s="1"/>
  <c r="U716" i="14" s="1"/>
  <c r="Q716" i="14"/>
  <c r="P716" i="14"/>
  <c r="S715" i="14"/>
  <c r="U715" i="14" s="1"/>
  <c r="P715" i="14"/>
  <c r="Q715" i="14" s="1"/>
  <c r="R715" i="14" s="1"/>
  <c r="P714" i="14"/>
  <c r="Q714" i="14" s="1"/>
  <c r="R714" i="14" s="1"/>
  <c r="S714" i="14" s="1"/>
  <c r="U714" i="14" s="1"/>
  <c r="Q713" i="14"/>
  <c r="R713" i="14" s="1"/>
  <c r="S713" i="14" s="1"/>
  <c r="U713" i="14" s="1"/>
  <c r="P713" i="14"/>
  <c r="S712" i="14"/>
  <c r="U712" i="14" s="1"/>
  <c r="R712" i="14"/>
  <c r="Q712" i="14"/>
  <c r="P712" i="14"/>
  <c r="P711" i="14"/>
  <c r="Q711" i="14" s="1"/>
  <c r="R711" i="14" s="1"/>
  <c r="S711" i="14" s="1"/>
  <c r="U711" i="14" s="1"/>
  <c r="Q710" i="14"/>
  <c r="R710" i="14" s="1"/>
  <c r="S710" i="14" s="1"/>
  <c r="U710" i="14" s="1"/>
  <c r="P710" i="14"/>
  <c r="R709" i="14"/>
  <c r="S709" i="14" s="1"/>
  <c r="U709" i="14" s="1"/>
  <c r="Q709" i="14"/>
  <c r="P709" i="14"/>
  <c r="R708" i="14"/>
  <c r="S708" i="14" s="1"/>
  <c r="U708" i="14" s="1"/>
  <c r="Q708" i="14"/>
  <c r="P708" i="14"/>
  <c r="S707" i="14"/>
  <c r="U707" i="14" s="1"/>
  <c r="P707" i="14"/>
  <c r="Q707" i="14" s="1"/>
  <c r="R707" i="14" s="1"/>
  <c r="P706" i="14"/>
  <c r="Q706" i="14" s="1"/>
  <c r="R706" i="14" s="1"/>
  <c r="S706" i="14" s="1"/>
  <c r="U706" i="14" s="1"/>
  <c r="U705" i="14"/>
  <c r="S705" i="14"/>
  <c r="P705" i="14"/>
  <c r="Q705" i="14" s="1"/>
  <c r="Q704" i="14"/>
  <c r="R704" i="14" s="1"/>
  <c r="S704" i="14" s="1"/>
  <c r="U704" i="14" s="1"/>
  <c r="P704" i="14"/>
  <c r="P703" i="14"/>
  <c r="O703" i="14"/>
  <c r="Q703" i="14" s="1"/>
  <c r="P702" i="14"/>
  <c r="Q702" i="14" s="1"/>
  <c r="R702" i="14" s="1"/>
  <c r="S702" i="14" s="1"/>
  <c r="U702" i="14" s="1"/>
  <c r="Q701" i="14"/>
  <c r="R701" i="14" s="1"/>
  <c r="S701" i="14" s="1"/>
  <c r="U701" i="14" s="1"/>
  <c r="P701" i="14"/>
  <c r="S700" i="14"/>
  <c r="U700" i="14" s="1"/>
  <c r="R700" i="14"/>
  <c r="Q700" i="14"/>
  <c r="P700" i="14"/>
  <c r="P699" i="14"/>
  <c r="Q699" i="14" s="1"/>
  <c r="O699" i="14"/>
  <c r="R698" i="14"/>
  <c r="S698" i="14" s="1"/>
  <c r="U698" i="14" s="1"/>
  <c r="Q698" i="14"/>
  <c r="P698" i="14"/>
  <c r="O698" i="14"/>
  <c r="P697" i="14"/>
  <c r="Q697" i="14" s="1"/>
  <c r="R697" i="14" s="1"/>
  <c r="S697" i="14" s="1"/>
  <c r="U697" i="14" s="1"/>
  <c r="Q696" i="14"/>
  <c r="R696" i="14" s="1"/>
  <c r="S696" i="14" s="1"/>
  <c r="U696" i="14" s="1"/>
  <c r="P696" i="14"/>
  <c r="R695" i="14"/>
  <c r="S695" i="14" s="1"/>
  <c r="U695" i="14" s="1"/>
  <c r="Q695" i="14"/>
  <c r="P695" i="14"/>
  <c r="R694" i="14"/>
  <c r="S694" i="14" s="1"/>
  <c r="U694" i="14" s="1"/>
  <c r="Q694" i="14"/>
  <c r="P694" i="14"/>
  <c r="S693" i="14"/>
  <c r="U693" i="14" s="1"/>
  <c r="P693" i="14"/>
  <c r="Q693" i="14" s="1"/>
  <c r="R693" i="14" s="1"/>
  <c r="P692" i="14"/>
  <c r="Q692" i="14" s="1"/>
  <c r="R692" i="14" s="1"/>
  <c r="S692" i="14" s="1"/>
  <c r="U692" i="14" s="1"/>
  <c r="Q691" i="14"/>
  <c r="R691" i="14" s="1"/>
  <c r="S691" i="14" s="1"/>
  <c r="U691" i="14" s="1"/>
  <c r="P691" i="14"/>
  <c r="O691" i="14"/>
  <c r="P690" i="14"/>
  <c r="O690" i="14"/>
  <c r="Q689" i="14"/>
  <c r="R689" i="14" s="1"/>
  <c r="S689" i="14" s="1"/>
  <c r="U689" i="14" s="1"/>
  <c r="P689" i="14"/>
  <c r="O689" i="14"/>
  <c r="P688" i="14"/>
  <c r="O688" i="14"/>
  <c r="Q687" i="14"/>
  <c r="R687" i="14" s="1"/>
  <c r="S687" i="14" s="1"/>
  <c r="U687" i="14" s="1"/>
  <c r="P687" i="14"/>
  <c r="O687" i="14"/>
  <c r="P686" i="14"/>
  <c r="O686" i="14"/>
  <c r="Q685" i="14"/>
  <c r="R685" i="14" s="1"/>
  <c r="S685" i="14" s="1"/>
  <c r="U685" i="14" s="1"/>
  <c r="P685" i="14"/>
  <c r="O685" i="14"/>
  <c r="S684" i="14"/>
  <c r="U684" i="14" s="1"/>
  <c r="P684" i="14"/>
  <c r="Q684" i="14" s="1"/>
  <c r="R684" i="14" s="1"/>
  <c r="P683" i="14"/>
  <c r="Q683" i="14" s="1"/>
  <c r="R683" i="14" s="1"/>
  <c r="S683" i="14" s="1"/>
  <c r="U683" i="14" s="1"/>
  <c r="Q682" i="14"/>
  <c r="R682" i="14" s="1"/>
  <c r="S682" i="14" s="1"/>
  <c r="U682" i="14" s="1"/>
  <c r="P682" i="14"/>
  <c r="O682" i="14"/>
  <c r="P681" i="14"/>
  <c r="O681" i="14"/>
  <c r="P680" i="14"/>
  <c r="Q680" i="14" s="1"/>
  <c r="R680" i="14" s="1"/>
  <c r="S680" i="14" s="1"/>
  <c r="U680" i="14" s="1"/>
  <c r="O680" i="14"/>
  <c r="P679" i="14"/>
  <c r="O679" i="14"/>
  <c r="P678" i="14"/>
  <c r="Q678" i="14" s="1"/>
  <c r="R678" i="14" s="1"/>
  <c r="S678" i="14" s="1"/>
  <c r="U678" i="14" s="1"/>
  <c r="O678" i="14"/>
  <c r="P677" i="14"/>
  <c r="O677" i="14"/>
  <c r="P676" i="14"/>
  <c r="Q676" i="14" s="1"/>
  <c r="R676" i="14" s="1"/>
  <c r="S676" i="14" s="1"/>
  <c r="U676" i="14" s="1"/>
  <c r="O676" i="14"/>
  <c r="P675" i="14"/>
  <c r="O675" i="14"/>
  <c r="P674" i="14"/>
  <c r="O674" i="14"/>
  <c r="Q673" i="14"/>
  <c r="P673" i="14"/>
  <c r="O673" i="14"/>
  <c r="R673" i="14" s="1"/>
  <c r="S673" i="14" s="1"/>
  <c r="U673" i="14" s="1"/>
  <c r="P672" i="14"/>
  <c r="O672" i="14"/>
  <c r="Q671" i="14"/>
  <c r="P671" i="14"/>
  <c r="O671" i="14"/>
  <c r="R671" i="14" s="1"/>
  <c r="S671" i="14" s="1"/>
  <c r="U671" i="14" s="1"/>
  <c r="P670" i="14"/>
  <c r="O670" i="14"/>
  <c r="Q669" i="14"/>
  <c r="P669" i="14"/>
  <c r="O669" i="14"/>
  <c r="R669" i="14" s="1"/>
  <c r="S669" i="14" s="1"/>
  <c r="U669" i="14" s="1"/>
  <c r="P668" i="14"/>
  <c r="O668" i="14"/>
  <c r="Q667" i="14"/>
  <c r="P667" i="14"/>
  <c r="O667" i="14"/>
  <c r="R667" i="14" s="1"/>
  <c r="S667" i="14" s="1"/>
  <c r="U667" i="14" s="1"/>
  <c r="P666" i="14"/>
  <c r="O666" i="14"/>
  <c r="Q665" i="14"/>
  <c r="P665" i="14"/>
  <c r="O665" i="14"/>
  <c r="R665" i="14" s="1"/>
  <c r="S665" i="14" s="1"/>
  <c r="U665" i="14" s="1"/>
  <c r="P664" i="14"/>
  <c r="O664" i="14"/>
  <c r="Q663" i="14"/>
  <c r="P663" i="14"/>
  <c r="O663" i="14"/>
  <c r="R663" i="14" s="1"/>
  <c r="S663" i="14" s="1"/>
  <c r="U663" i="14" s="1"/>
  <c r="P662" i="14"/>
  <c r="O662" i="14"/>
  <c r="Q661" i="14"/>
  <c r="P661" i="14"/>
  <c r="O661" i="14"/>
  <c r="R661" i="14" s="1"/>
  <c r="S661" i="14" s="1"/>
  <c r="U661" i="14" s="1"/>
  <c r="P660" i="14"/>
  <c r="O660" i="14"/>
  <c r="Q659" i="14"/>
  <c r="P659" i="14"/>
  <c r="O659" i="14"/>
  <c r="R659" i="14" s="1"/>
  <c r="S659" i="14" s="1"/>
  <c r="U659" i="14" s="1"/>
  <c r="P658" i="14"/>
  <c r="O658" i="14"/>
  <c r="Q657" i="14"/>
  <c r="R657" i="14" s="1"/>
  <c r="S657" i="14" s="1"/>
  <c r="U657" i="14" s="1"/>
  <c r="P657" i="14"/>
  <c r="R656" i="14"/>
  <c r="S656" i="14" s="1"/>
  <c r="U656" i="14" s="1"/>
  <c r="Q656" i="14"/>
  <c r="P656" i="14"/>
  <c r="Q655" i="14"/>
  <c r="R655" i="14" s="1"/>
  <c r="S655" i="14" s="1"/>
  <c r="U655" i="14" s="1"/>
  <c r="P654" i="14"/>
  <c r="O654" i="14"/>
  <c r="Q653" i="14"/>
  <c r="P653" i="14"/>
  <c r="O653" i="14"/>
  <c r="R653" i="14" s="1"/>
  <c r="S653" i="14" s="1"/>
  <c r="U653" i="14" s="1"/>
  <c r="S652" i="14"/>
  <c r="U652" i="14" s="1"/>
  <c r="R652" i="14"/>
  <c r="Q652" i="14"/>
  <c r="P652" i="14"/>
  <c r="P651" i="14"/>
  <c r="Q651" i="14" s="1"/>
  <c r="R651" i="14" s="1"/>
  <c r="S651" i="14" s="1"/>
  <c r="U651" i="14" s="1"/>
  <c r="Q650" i="14"/>
  <c r="R650" i="14" s="1"/>
  <c r="S650" i="14" s="1"/>
  <c r="U650" i="14" s="1"/>
  <c r="P650" i="14"/>
  <c r="R649" i="14"/>
  <c r="S649" i="14" s="1"/>
  <c r="U649" i="14" s="1"/>
  <c r="Q649" i="14"/>
  <c r="P649" i="14"/>
  <c r="S648" i="14"/>
  <c r="U648" i="14" s="1"/>
  <c r="R648" i="14"/>
  <c r="Q648" i="14"/>
  <c r="P648" i="14"/>
  <c r="P647" i="14"/>
  <c r="Q647" i="14" s="1"/>
  <c r="R647" i="14" s="1"/>
  <c r="S647" i="14" s="1"/>
  <c r="U647" i="14" s="1"/>
  <c r="Q646" i="14"/>
  <c r="R646" i="14" s="1"/>
  <c r="S646" i="14" s="1"/>
  <c r="U646" i="14" s="1"/>
  <c r="P646" i="14"/>
  <c r="R645" i="14"/>
  <c r="S645" i="14" s="1"/>
  <c r="U645" i="14" s="1"/>
  <c r="Q645" i="14"/>
  <c r="P645" i="14"/>
  <c r="P644" i="14"/>
  <c r="O644" i="14"/>
  <c r="Q643" i="14"/>
  <c r="R643" i="14" s="1"/>
  <c r="S643" i="14" s="1"/>
  <c r="U643" i="14" s="1"/>
  <c r="P643" i="14"/>
  <c r="R642" i="14"/>
  <c r="S642" i="14" s="1"/>
  <c r="U642" i="14" s="1"/>
  <c r="Q642" i="14"/>
  <c r="P642" i="14"/>
  <c r="P641" i="14"/>
  <c r="O641" i="14"/>
  <c r="Q640" i="14"/>
  <c r="R640" i="14" s="1"/>
  <c r="S640" i="14" s="1"/>
  <c r="U640" i="14" s="1"/>
  <c r="P640" i="14"/>
  <c r="R639" i="14"/>
  <c r="S639" i="14" s="1"/>
  <c r="U639" i="14" s="1"/>
  <c r="Q639" i="14"/>
  <c r="P639" i="14"/>
  <c r="O639" i="14"/>
  <c r="P638" i="14"/>
  <c r="Q638" i="14" s="1"/>
  <c r="O638" i="14"/>
  <c r="R638" i="14" s="1"/>
  <c r="S638" i="14" s="1"/>
  <c r="U638" i="14" s="1"/>
  <c r="R637" i="14"/>
  <c r="S637" i="14" s="1"/>
  <c r="U637" i="14" s="1"/>
  <c r="Q637" i="14"/>
  <c r="P637" i="14"/>
  <c r="P636" i="14"/>
  <c r="O636" i="14"/>
  <c r="Q635" i="14"/>
  <c r="P635" i="14"/>
  <c r="O635" i="14"/>
  <c r="R635" i="14" s="1"/>
  <c r="S635" i="14" s="1"/>
  <c r="U635" i="14" s="1"/>
  <c r="P634" i="14"/>
  <c r="O634" i="14"/>
  <c r="Q633" i="14"/>
  <c r="R633" i="14" s="1"/>
  <c r="S633" i="14" s="1"/>
  <c r="U633" i="14" s="1"/>
  <c r="P633" i="14"/>
  <c r="R632" i="14"/>
  <c r="S632" i="14" s="1"/>
  <c r="U632" i="14" s="1"/>
  <c r="Q632" i="14"/>
  <c r="P632" i="14"/>
  <c r="O632" i="14"/>
  <c r="P631" i="14"/>
  <c r="Q631" i="14" s="1"/>
  <c r="R631" i="14" s="1"/>
  <c r="S631" i="14" s="1"/>
  <c r="U631" i="14" s="1"/>
  <c r="Q630" i="14"/>
  <c r="R630" i="14" s="1"/>
  <c r="S630" i="14" s="1"/>
  <c r="U630" i="14" s="1"/>
  <c r="P630" i="14"/>
  <c r="R629" i="14"/>
  <c r="S629" i="14" s="1"/>
  <c r="U629" i="14" s="1"/>
  <c r="Q629" i="14"/>
  <c r="P629" i="14"/>
  <c r="S628" i="14"/>
  <c r="U628" i="14" s="1"/>
  <c r="R628" i="14"/>
  <c r="Q628" i="14"/>
  <c r="P628" i="14"/>
  <c r="P627" i="14"/>
  <c r="Q627" i="14" s="1"/>
  <c r="R627" i="14" s="1"/>
  <c r="S627" i="14" s="1"/>
  <c r="U627" i="14" s="1"/>
  <c r="Q626" i="14"/>
  <c r="R626" i="14" s="1"/>
  <c r="S626" i="14" s="1"/>
  <c r="U626" i="14" s="1"/>
  <c r="P626" i="14"/>
  <c r="P625" i="14"/>
  <c r="Q625" i="14" s="1"/>
  <c r="R625" i="14" s="1"/>
  <c r="S625" i="14" s="1"/>
  <c r="U625" i="14" s="1"/>
  <c r="Q624" i="14"/>
  <c r="R624" i="14" s="1"/>
  <c r="S624" i="14" s="1"/>
  <c r="U624" i="14" s="1"/>
  <c r="P624" i="14"/>
  <c r="P623" i="14"/>
  <c r="Q623" i="14" s="1"/>
  <c r="O623" i="14"/>
  <c r="R623" i="14" s="1"/>
  <c r="S623" i="14" s="1"/>
  <c r="U623" i="14" s="1"/>
  <c r="P622" i="14"/>
  <c r="Q622" i="14" s="1"/>
  <c r="R622" i="14" s="1"/>
  <c r="S622" i="14" s="1"/>
  <c r="U622" i="14" s="1"/>
  <c r="P621" i="14"/>
  <c r="O621" i="14"/>
  <c r="Q620" i="14"/>
  <c r="P620" i="14"/>
  <c r="O620" i="14"/>
  <c r="R620" i="14" s="1"/>
  <c r="S620" i="14" s="1"/>
  <c r="U620" i="14" s="1"/>
  <c r="P619" i="14"/>
  <c r="O619" i="14"/>
  <c r="U618" i="14"/>
  <c r="U617" i="14"/>
  <c r="S616" i="14"/>
  <c r="U616" i="14" s="1"/>
  <c r="N616" i="14"/>
  <c r="N615" i="14"/>
  <c r="S615" i="14" s="1"/>
  <c r="U615" i="14" s="1"/>
  <c r="N614" i="14"/>
  <c r="S614" i="14" s="1"/>
  <c r="U614" i="14" s="1"/>
  <c r="N613" i="14"/>
  <c r="S613" i="14" s="1"/>
  <c r="U613" i="14" s="1"/>
  <c r="S612" i="14"/>
  <c r="U612" i="14" s="1"/>
  <c r="N612" i="14"/>
  <c r="N611" i="14"/>
  <c r="S611" i="14" s="1"/>
  <c r="U611" i="14" s="1"/>
  <c r="N610" i="14"/>
  <c r="S610" i="14" s="1"/>
  <c r="U610" i="14" s="1"/>
  <c r="U609" i="14"/>
  <c r="S609" i="14"/>
  <c r="N609" i="14"/>
  <c r="S608" i="14"/>
  <c r="U608" i="14" s="1"/>
  <c r="N608" i="14"/>
  <c r="N607" i="14"/>
  <c r="S607" i="14" s="1"/>
  <c r="U607" i="14" s="1"/>
  <c r="S606" i="14"/>
  <c r="U606" i="14" s="1"/>
  <c r="N606" i="14"/>
  <c r="N605" i="14"/>
  <c r="S605" i="14" s="1"/>
  <c r="U605" i="14" s="1"/>
  <c r="S604" i="14"/>
  <c r="U604" i="14" s="1"/>
  <c r="N604" i="14"/>
  <c r="U603" i="14"/>
  <c r="U602" i="14"/>
  <c r="U601" i="14"/>
  <c r="U600" i="14"/>
  <c r="U599" i="14"/>
  <c r="U598" i="14"/>
  <c r="N597" i="14"/>
  <c r="S597" i="14" s="1"/>
  <c r="U597" i="14" s="1"/>
  <c r="S596" i="14"/>
  <c r="U596" i="14" s="1"/>
  <c r="N596" i="14"/>
  <c r="N595" i="14"/>
  <c r="S595" i="14" s="1"/>
  <c r="U595" i="14" s="1"/>
  <c r="S594" i="14"/>
  <c r="U594" i="14" s="1"/>
  <c r="N594" i="14"/>
  <c r="U593" i="14"/>
  <c r="U592" i="14"/>
  <c r="U591" i="14"/>
  <c r="U590" i="14"/>
  <c r="U589" i="14"/>
  <c r="U588" i="14"/>
  <c r="U587" i="14"/>
  <c r="U586" i="14"/>
  <c r="U585" i="14"/>
  <c r="U584" i="14"/>
  <c r="U583" i="14"/>
  <c r="U582" i="14"/>
  <c r="U581" i="14"/>
  <c r="U580" i="14"/>
  <c r="U579" i="14"/>
  <c r="U578" i="14"/>
  <c r="U577" i="14"/>
  <c r="U576" i="14"/>
  <c r="U575" i="14"/>
  <c r="U574" i="14"/>
  <c r="U573" i="14"/>
  <c r="U572" i="14"/>
  <c r="U571" i="14"/>
  <c r="U570" i="14"/>
  <c r="U569" i="14"/>
  <c r="U568" i="14"/>
  <c r="U567" i="14"/>
  <c r="U566" i="14"/>
  <c r="U565" i="14"/>
  <c r="U564" i="14"/>
  <c r="U563" i="14"/>
  <c r="U562" i="14"/>
  <c r="U561" i="14"/>
  <c r="U560" i="14"/>
  <c r="U559" i="14"/>
  <c r="U558" i="14"/>
  <c r="U557" i="14"/>
  <c r="U556" i="14"/>
  <c r="U555" i="14"/>
  <c r="U554" i="14"/>
  <c r="U553" i="14"/>
  <c r="U552" i="14"/>
  <c r="U551" i="14"/>
  <c r="U550" i="14"/>
  <c r="U549" i="14"/>
  <c r="U548" i="14"/>
  <c r="U547" i="14"/>
  <c r="U546" i="14"/>
  <c r="U545" i="14"/>
  <c r="U544" i="14"/>
  <c r="U543" i="14"/>
  <c r="U542" i="14"/>
  <c r="U541" i="14"/>
  <c r="U540" i="14"/>
  <c r="U539" i="14"/>
  <c r="U538" i="14"/>
  <c r="U537" i="14"/>
  <c r="U536" i="14"/>
  <c r="U535" i="14"/>
  <c r="U534" i="14"/>
  <c r="U533" i="14"/>
  <c r="U532" i="14"/>
  <c r="U531" i="14"/>
  <c r="U530" i="14"/>
  <c r="U529" i="14"/>
  <c r="U528" i="14"/>
  <c r="U527" i="14"/>
  <c r="U526" i="14"/>
  <c r="U525" i="14"/>
  <c r="U524" i="14"/>
  <c r="U523" i="14"/>
  <c r="U522" i="14"/>
  <c r="U521" i="14"/>
  <c r="U520" i="14"/>
  <c r="U519" i="14"/>
  <c r="U518" i="14"/>
  <c r="U517" i="14"/>
  <c r="U516" i="14"/>
  <c r="U515" i="14"/>
  <c r="U514" i="14"/>
  <c r="U513" i="14"/>
  <c r="U512" i="14"/>
  <c r="U511" i="14"/>
  <c r="U510" i="14"/>
  <c r="U509" i="14"/>
  <c r="U508" i="14"/>
  <c r="U507" i="14"/>
  <c r="U506" i="14"/>
  <c r="U505" i="14"/>
  <c r="U504" i="14"/>
  <c r="U503" i="14"/>
  <c r="U502" i="14"/>
  <c r="U501" i="14"/>
  <c r="U500" i="14"/>
  <c r="U499" i="14"/>
  <c r="U498" i="14"/>
  <c r="U497" i="14"/>
  <c r="U496" i="14"/>
  <c r="U495" i="14"/>
  <c r="U494" i="14"/>
  <c r="U493" i="14"/>
  <c r="U492" i="14"/>
  <c r="U491" i="14"/>
  <c r="U490" i="14"/>
  <c r="U489" i="14"/>
  <c r="U488" i="14"/>
  <c r="U487" i="14"/>
  <c r="U486" i="14"/>
  <c r="U485" i="14"/>
  <c r="U484" i="14"/>
  <c r="U483" i="14"/>
  <c r="U482" i="14"/>
  <c r="U481" i="14"/>
  <c r="U480" i="14"/>
  <c r="U479" i="14"/>
  <c r="U478" i="14"/>
  <c r="N477" i="14"/>
  <c r="S477" i="14" s="1"/>
  <c r="U477" i="14" s="1"/>
  <c r="S476" i="14"/>
  <c r="U476" i="14" s="1"/>
  <c r="N476" i="14"/>
  <c r="N475" i="14"/>
  <c r="S475" i="14" s="1"/>
  <c r="U475" i="14" s="1"/>
  <c r="S474" i="14"/>
  <c r="U474" i="14" s="1"/>
  <c r="N474" i="14"/>
  <c r="N473" i="14"/>
  <c r="S473" i="14" s="1"/>
  <c r="U473" i="14" s="1"/>
  <c r="S472" i="14"/>
  <c r="U472" i="14" s="1"/>
  <c r="N472" i="14"/>
  <c r="N471" i="14"/>
  <c r="S471" i="14" s="1"/>
  <c r="U471" i="14" s="1"/>
  <c r="S470" i="14"/>
  <c r="U470" i="14" s="1"/>
  <c r="N470" i="14"/>
  <c r="N469" i="14"/>
  <c r="S469" i="14" s="1"/>
  <c r="U469" i="14" s="1"/>
  <c r="S468" i="14"/>
  <c r="U468" i="14" s="1"/>
  <c r="N468" i="14"/>
  <c r="U467" i="14"/>
  <c r="N467" i="14"/>
  <c r="U466" i="14"/>
  <c r="S466" i="14"/>
  <c r="N466" i="14"/>
  <c r="S465" i="14"/>
  <c r="U465" i="14" s="1"/>
  <c r="N465" i="14"/>
  <c r="N464" i="14"/>
  <c r="S464" i="14" s="1"/>
  <c r="U464" i="14" s="1"/>
  <c r="U463" i="14"/>
  <c r="N462" i="14"/>
  <c r="S462" i="14" s="1"/>
  <c r="U462" i="14" s="1"/>
  <c r="N461" i="14"/>
  <c r="S461" i="14" s="1"/>
  <c r="U461" i="14" s="1"/>
  <c r="N460" i="14"/>
  <c r="S460" i="14" s="1"/>
  <c r="U460" i="14" s="1"/>
  <c r="U459" i="14"/>
  <c r="N459" i="14"/>
  <c r="U458" i="14"/>
  <c r="N458" i="14"/>
  <c r="S457" i="14"/>
  <c r="U457" i="14" s="1"/>
  <c r="N457" i="14"/>
  <c r="N456" i="14"/>
  <c r="S456" i="14" s="1"/>
  <c r="U456" i="14" s="1"/>
  <c r="N455" i="14"/>
  <c r="S455" i="14" s="1"/>
  <c r="U455" i="14" s="1"/>
  <c r="U454" i="14"/>
  <c r="U453" i="14"/>
  <c r="U452" i="14"/>
  <c r="U451" i="14"/>
  <c r="U450" i="14"/>
  <c r="U449" i="14"/>
  <c r="U448" i="14"/>
  <c r="U447" i="14"/>
  <c r="U446" i="14"/>
  <c r="U445" i="14"/>
  <c r="U444" i="14"/>
  <c r="U443" i="14"/>
  <c r="U442" i="14"/>
  <c r="U441" i="14"/>
  <c r="U440" i="14"/>
  <c r="N440" i="14"/>
  <c r="U439" i="14"/>
  <c r="N439" i="14"/>
  <c r="U438" i="14"/>
  <c r="N438" i="14"/>
  <c r="U437" i="14"/>
  <c r="N437" i="14"/>
  <c r="U436" i="14"/>
  <c r="N436" i="14"/>
  <c r="U435" i="14"/>
  <c r="N435" i="14"/>
  <c r="U434" i="14"/>
  <c r="N434" i="14"/>
  <c r="U433" i="14"/>
  <c r="N433" i="14"/>
  <c r="U432" i="14"/>
  <c r="N432" i="14"/>
  <c r="U431" i="14"/>
  <c r="N431" i="14"/>
  <c r="U430" i="14"/>
  <c r="N430" i="14"/>
  <c r="U429" i="14"/>
  <c r="N429" i="14"/>
  <c r="U428" i="14"/>
  <c r="N428" i="14"/>
  <c r="U427" i="14"/>
  <c r="N427" i="14"/>
  <c r="U426" i="14"/>
  <c r="N426" i="14"/>
  <c r="U425" i="14"/>
  <c r="N425" i="14"/>
  <c r="U424" i="14"/>
  <c r="N424" i="14"/>
  <c r="U423" i="14"/>
  <c r="N423" i="14"/>
  <c r="U422" i="14"/>
  <c r="N422" i="14"/>
  <c r="U421" i="14"/>
  <c r="N421" i="14"/>
  <c r="U420" i="14"/>
  <c r="N420" i="14"/>
  <c r="U419" i="14"/>
  <c r="N419" i="14"/>
  <c r="U418" i="14"/>
  <c r="N418" i="14"/>
  <c r="U417" i="14"/>
  <c r="N417" i="14"/>
  <c r="U416" i="14"/>
  <c r="N416" i="14"/>
  <c r="U415" i="14"/>
  <c r="N415" i="14"/>
  <c r="U414" i="14"/>
  <c r="N414" i="14"/>
  <c r="U413" i="14"/>
  <c r="N413" i="14"/>
  <c r="U412" i="14"/>
  <c r="N412" i="14"/>
  <c r="U411" i="14"/>
  <c r="N411" i="14"/>
  <c r="U410" i="14"/>
  <c r="N410" i="14"/>
  <c r="U409" i="14"/>
  <c r="N409" i="14"/>
  <c r="U408" i="14"/>
  <c r="N408" i="14"/>
  <c r="U407" i="14"/>
  <c r="N407" i="14"/>
  <c r="U406" i="14"/>
  <c r="N406" i="14"/>
  <c r="U405" i="14"/>
  <c r="N405" i="14"/>
  <c r="U404" i="14"/>
  <c r="N404" i="14"/>
  <c r="U403" i="14"/>
  <c r="N403" i="14"/>
  <c r="U402" i="14"/>
  <c r="N402" i="14"/>
  <c r="U401" i="14"/>
  <c r="N401" i="14"/>
  <c r="U400" i="14"/>
  <c r="N400" i="14"/>
  <c r="U399" i="14"/>
  <c r="N399" i="14"/>
  <c r="U398" i="14"/>
  <c r="N398" i="14"/>
  <c r="U397" i="14"/>
  <c r="N397" i="14"/>
  <c r="U396" i="14"/>
  <c r="N396" i="14"/>
  <c r="U395" i="14"/>
  <c r="N395" i="14"/>
  <c r="U394" i="14"/>
  <c r="N394" i="14"/>
  <c r="U393" i="14"/>
  <c r="N393" i="14"/>
  <c r="U392" i="14"/>
  <c r="N392" i="14"/>
  <c r="U391" i="14"/>
  <c r="N391" i="14"/>
  <c r="U390" i="14"/>
  <c r="N390" i="14"/>
  <c r="U389" i="14"/>
  <c r="N389" i="14"/>
  <c r="U388" i="14"/>
  <c r="N388" i="14"/>
  <c r="U387" i="14"/>
  <c r="N387" i="14"/>
  <c r="U386" i="14"/>
  <c r="N386" i="14"/>
  <c r="U385" i="14"/>
  <c r="N385" i="14"/>
  <c r="U384" i="14"/>
  <c r="N384" i="14"/>
  <c r="U383" i="14"/>
  <c r="N383" i="14"/>
  <c r="U382" i="14"/>
  <c r="N382" i="14"/>
  <c r="U381" i="14"/>
  <c r="N381" i="14"/>
  <c r="U380" i="14"/>
  <c r="N380" i="14"/>
  <c r="U379" i="14"/>
  <c r="N379" i="14"/>
  <c r="U378" i="14"/>
  <c r="N378" i="14"/>
  <c r="U377" i="14"/>
  <c r="N377" i="14"/>
  <c r="U376" i="14"/>
  <c r="N376" i="14"/>
  <c r="U375" i="14"/>
  <c r="N375" i="14"/>
  <c r="U374" i="14"/>
  <c r="N374" i="14"/>
  <c r="U373" i="14"/>
  <c r="N373" i="14"/>
  <c r="U372" i="14"/>
  <c r="N372" i="14"/>
  <c r="U371" i="14"/>
  <c r="N371" i="14"/>
  <c r="U370" i="14"/>
  <c r="N370" i="14"/>
  <c r="U369" i="14"/>
  <c r="N369" i="14"/>
  <c r="U368" i="14"/>
  <c r="N368" i="14"/>
  <c r="U367" i="14"/>
  <c r="N367" i="14"/>
  <c r="U366" i="14"/>
  <c r="N366" i="14"/>
  <c r="U365" i="14"/>
  <c r="N365" i="14"/>
  <c r="U364" i="14"/>
  <c r="N364" i="14"/>
  <c r="U363" i="14"/>
  <c r="N363" i="14"/>
  <c r="U362" i="14"/>
  <c r="N362" i="14"/>
  <c r="U361" i="14"/>
  <c r="N361" i="14"/>
  <c r="U360" i="14"/>
  <c r="N360" i="14"/>
  <c r="U359" i="14"/>
  <c r="N359" i="14"/>
  <c r="U358" i="14"/>
  <c r="N358" i="14"/>
  <c r="U357" i="14"/>
  <c r="N357" i="14"/>
  <c r="U356" i="14"/>
  <c r="N356" i="14"/>
  <c r="U355" i="14"/>
  <c r="N355" i="14"/>
  <c r="U354" i="14"/>
  <c r="N354" i="14"/>
  <c r="U353" i="14"/>
  <c r="N353" i="14"/>
  <c r="U352" i="14"/>
  <c r="N352" i="14"/>
  <c r="U351" i="14"/>
  <c r="N351" i="14"/>
  <c r="U350" i="14"/>
  <c r="N350" i="14"/>
  <c r="U349" i="14"/>
  <c r="N349" i="14"/>
  <c r="U348" i="14"/>
  <c r="N348" i="14"/>
  <c r="U347" i="14"/>
  <c r="N347" i="14"/>
  <c r="U346" i="14"/>
  <c r="N346" i="14"/>
  <c r="U345" i="14"/>
  <c r="N345" i="14"/>
  <c r="U344" i="14"/>
  <c r="N344" i="14"/>
  <c r="U343" i="14"/>
  <c r="N343" i="14"/>
  <c r="U342" i="14"/>
  <c r="N342" i="14"/>
  <c r="U341" i="14"/>
  <c r="N341" i="14"/>
  <c r="U340" i="14"/>
  <c r="N340" i="14"/>
  <c r="U339" i="14"/>
  <c r="N339" i="14"/>
  <c r="U338" i="14"/>
  <c r="N338" i="14"/>
  <c r="U337" i="14"/>
  <c r="N337" i="14"/>
  <c r="U336" i="14"/>
  <c r="N336" i="14"/>
  <c r="U335" i="14"/>
  <c r="N335" i="14"/>
  <c r="U334" i="14"/>
  <c r="N334" i="14"/>
  <c r="U333" i="14"/>
  <c r="N333" i="14"/>
  <c r="U332" i="14"/>
  <c r="N332" i="14"/>
  <c r="U331" i="14"/>
  <c r="N331" i="14"/>
  <c r="U330" i="14"/>
  <c r="N330" i="14"/>
  <c r="U329" i="14"/>
  <c r="N329" i="14"/>
  <c r="U328" i="14"/>
  <c r="N328" i="14"/>
  <c r="U327" i="14"/>
  <c r="N327" i="14"/>
  <c r="U326" i="14"/>
  <c r="N326" i="14"/>
  <c r="U325" i="14"/>
  <c r="N325" i="14"/>
  <c r="U324" i="14"/>
  <c r="N324" i="14"/>
  <c r="U323" i="14"/>
  <c r="N323" i="14"/>
  <c r="U322" i="14"/>
  <c r="N322" i="14"/>
  <c r="U321" i="14"/>
  <c r="N321" i="14"/>
  <c r="U320" i="14"/>
  <c r="N320" i="14"/>
  <c r="U319" i="14"/>
  <c r="N319" i="14"/>
  <c r="U318" i="14"/>
  <c r="N318" i="14"/>
  <c r="U317" i="14"/>
  <c r="N317" i="14"/>
  <c r="U316" i="14"/>
  <c r="N316" i="14"/>
  <c r="U315" i="14"/>
  <c r="N315" i="14"/>
  <c r="U314" i="14"/>
  <c r="N314" i="14"/>
  <c r="U313" i="14"/>
  <c r="N313" i="14"/>
  <c r="U312" i="14"/>
  <c r="N312" i="14"/>
  <c r="U311" i="14"/>
  <c r="N311" i="14"/>
  <c r="U310" i="14"/>
  <c r="N310" i="14"/>
  <c r="U309" i="14"/>
  <c r="N309" i="14"/>
  <c r="U308" i="14"/>
  <c r="N308" i="14"/>
  <c r="U307" i="14"/>
  <c r="N307" i="14"/>
  <c r="U306" i="14"/>
  <c r="N306" i="14"/>
  <c r="U305" i="14"/>
  <c r="N305" i="14"/>
  <c r="U304" i="14"/>
  <c r="N304" i="14"/>
  <c r="U303" i="14"/>
  <c r="N303" i="14"/>
  <c r="N302" i="14"/>
  <c r="S302" i="14" s="1"/>
  <c r="U302" i="14" s="1"/>
  <c r="U301" i="14"/>
  <c r="N301" i="14"/>
  <c r="U300" i="14"/>
  <c r="N300" i="14"/>
  <c r="U299" i="14"/>
  <c r="N299" i="14"/>
  <c r="U298" i="14"/>
  <c r="N298" i="14"/>
  <c r="U297" i="14"/>
  <c r="N297" i="14"/>
  <c r="U296" i="14"/>
  <c r="N296" i="14"/>
  <c r="U295" i="14"/>
  <c r="N295" i="14"/>
  <c r="U294" i="14"/>
  <c r="N294" i="14"/>
  <c r="U293" i="14"/>
  <c r="N293" i="14"/>
  <c r="U292" i="14"/>
  <c r="N292" i="14"/>
  <c r="U291" i="14"/>
  <c r="N291" i="14"/>
  <c r="U290" i="14"/>
  <c r="N290" i="14"/>
  <c r="U289" i="14"/>
  <c r="N289" i="14"/>
  <c r="U288" i="14"/>
  <c r="N288" i="14"/>
  <c r="N287" i="14"/>
  <c r="S287" i="14" s="1"/>
  <c r="U287" i="14" s="1"/>
  <c r="N286" i="14"/>
  <c r="S286" i="14" s="1"/>
  <c r="U286" i="14" s="1"/>
  <c r="S285" i="14"/>
  <c r="U285" i="14" s="1"/>
  <c r="N285" i="14"/>
  <c r="N284" i="14"/>
  <c r="S284" i="14" s="1"/>
  <c r="U284" i="14" s="1"/>
  <c r="N283" i="14"/>
  <c r="S283" i="14" s="1"/>
  <c r="U283" i="14" s="1"/>
  <c r="U282" i="14"/>
  <c r="S282" i="14"/>
  <c r="N282" i="14"/>
  <c r="S281" i="14"/>
  <c r="U281" i="14" s="1"/>
  <c r="N281" i="14"/>
  <c r="N280" i="14"/>
  <c r="S280" i="14" s="1"/>
  <c r="U280" i="14" s="1"/>
  <c r="N279" i="14"/>
  <c r="S279" i="14" s="1"/>
  <c r="U279" i="14" s="1"/>
  <c r="N278" i="14"/>
  <c r="S278" i="14" s="1"/>
  <c r="U278" i="14" s="1"/>
  <c r="S277" i="14"/>
  <c r="U277" i="14" s="1"/>
  <c r="N277" i="14"/>
  <c r="N276" i="14"/>
  <c r="S276" i="14" s="1"/>
  <c r="U276" i="14" s="1"/>
  <c r="N275" i="14"/>
  <c r="S275" i="14" s="1"/>
  <c r="U275" i="14" s="1"/>
  <c r="N274" i="14"/>
  <c r="S274" i="14" s="1"/>
  <c r="U274" i="14" s="1"/>
  <c r="S273" i="14"/>
  <c r="U273" i="14" s="1"/>
  <c r="N273" i="14"/>
  <c r="N272" i="14"/>
  <c r="S272" i="14" s="1"/>
  <c r="U272" i="14" s="1"/>
  <c r="N271" i="14"/>
  <c r="S271" i="14" s="1"/>
  <c r="U271" i="14" s="1"/>
  <c r="N270" i="14"/>
  <c r="S270" i="14" s="1"/>
  <c r="U270" i="14" s="1"/>
  <c r="S269" i="14"/>
  <c r="U269" i="14" s="1"/>
  <c r="N269" i="14"/>
  <c r="N268" i="14"/>
  <c r="S268" i="14" s="1"/>
  <c r="U268" i="14" s="1"/>
  <c r="N267" i="14"/>
  <c r="S267" i="14" s="1"/>
  <c r="U267" i="14" s="1"/>
  <c r="N266" i="14"/>
  <c r="S266" i="14" s="1"/>
  <c r="U266" i="14" s="1"/>
  <c r="S265" i="14"/>
  <c r="U265" i="14" s="1"/>
  <c r="N265" i="14"/>
  <c r="N264" i="14"/>
  <c r="S264" i="14" s="1"/>
  <c r="U264" i="14" s="1"/>
  <c r="N263" i="14"/>
  <c r="S263" i="14" s="1"/>
  <c r="U263" i="14" s="1"/>
  <c r="N262" i="14"/>
  <c r="S262" i="14" s="1"/>
  <c r="U262" i="14" s="1"/>
  <c r="S261" i="14"/>
  <c r="U261" i="14" s="1"/>
  <c r="N261" i="14"/>
  <c r="N260" i="14"/>
  <c r="S260" i="14" s="1"/>
  <c r="U260" i="14" s="1"/>
  <c r="N259" i="14"/>
  <c r="S259" i="14" s="1"/>
  <c r="U259" i="14" s="1"/>
  <c r="N258" i="14"/>
  <c r="S258" i="14" s="1"/>
  <c r="U258" i="14" s="1"/>
  <c r="S257" i="14"/>
  <c r="U257" i="14" s="1"/>
  <c r="N257" i="14"/>
  <c r="N256" i="14"/>
  <c r="S256" i="14" s="1"/>
  <c r="U256" i="14" s="1"/>
  <c r="N255" i="14"/>
  <c r="S255" i="14" s="1"/>
  <c r="U255" i="14" s="1"/>
  <c r="N254" i="14"/>
  <c r="S254" i="14" s="1"/>
  <c r="U254" i="14" s="1"/>
  <c r="S253" i="14"/>
  <c r="U253" i="14" s="1"/>
  <c r="N253" i="14"/>
  <c r="N252" i="14"/>
  <c r="S252" i="14" s="1"/>
  <c r="U252" i="14" s="1"/>
  <c r="N251" i="14"/>
  <c r="S251" i="14" s="1"/>
  <c r="U251" i="14" s="1"/>
  <c r="U250" i="14"/>
  <c r="S250" i="14"/>
  <c r="N250" i="14"/>
  <c r="S249" i="14"/>
  <c r="U249" i="14" s="1"/>
  <c r="N249" i="14"/>
  <c r="N248" i="14"/>
  <c r="S248" i="14" s="1"/>
  <c r="U248" i="14" s="1"/>
  <c r="N247" i="14"/>
  <c r="S247" i="14" s="1"/>
  <c r="U247" i="14" s="1"/>
  <c r="U246" i="14"/>
  <c r="S246" i="14"/>
  <c r="N246" i="14"/>
  <c r="S245" i="14"/>
  <c r="U245" i="14" s="1"/>
  <c r="N245" i="14"/>
  <c r="N244" i="14"/>
  <c r="S244" i="14" s="1"/>
  <c r="U244" i="14" s="1"/>
  <c r="N243" i="14"/>
  <c r="S243" i="14" s="1"/>
  <c r="U243" i="14" s="1"/>
  <c r="N242" i="14"/>
  <c r="S242" i="14" s="1"/>
  <c r="U242" i="14" s="1"/>
  <c r="S241" i="14"/>
  <c r="U241" i="14" s="1"/>
  <c r="N241" i="14"/>
  <c r="N240" i="14"/>
  <c r="S240" i="14" s="1"/>
  <c r="U240" i="14" s="1"/>
  <c r="N239" i="14"/>
  <c r="S239" i="14" s="1"/>
  <c r="U239" i="14" s="1"/>
  <c r="N238" i="14"/>
  <c r="S238" i="14" s="1"/>
  <c r="U238" i="14" s="1"/>
  <c r="S237" i="14"/>
  <c r="U237" i="14" s="1"/>
  <c r="N237" i="14"/>
  <c r="N236" i="14"/>
  <c r="S236" i="14" s="1"/>
  <c r="U236" i="14" s="1"/>
  <c r="N235" i="14"/>
  <c r="S235" i="14" s="1"/>
  <c r="U235" i="14" s="1"/>
  <c r="N234" i="14"/>
  <c r="S234" i="14" s="1"/>
  <c r="U234" i="14" s="1"/>
  <c r="S233" i="14"/>
  <c r="U233" i="14" s="1"/>
  <c r="N233" i="14"/>
  <c r="U232" i="14"/>
  <c r="N232" i="14"/>
  <c r="N231" i="14"/>
  <c r="S231" i="14" s="1"/>
  <c r="U231" i="14" s="1"/>
  <c r="S230" i="14"/>
  <c r="U230" i="14" s="1"/>
  <c r="N230" i="14"/>
  <c r="N229" i="14"/>
  <c r="S229" i="14" s="1"/>
  <c r="U229" i="14" s="1"/>
  <c r="S228" i="14"/>
  <c r="U228" i="14" s="1"/>
  <c r="N228" i="14"/>
  <c r="N227" i="14"/>
  <c r="S227" i="14" s="1"/>
  <c r="U227" i="14" s="1"/>
  <c r="S226" i="14"/>
  <c r="U226" i="14" s="1"/>
  <c r="N226" i="14"/>
  <c r="N225" i="14"/>
  <c r="S225" i="14" s="1"/>
  <c r="U225" i="14" s="1"/>
  <c r="S224" i="14"/>
  <c r="U224" i="14" s="1"/>
  <c r="N224" i="14"/>
  <c r="N223" i="14"/>
  <c r="S223" i="14" s="1"/>
  <c r="U223" i="14" s="1"/>
  <c r="S222" i="14"/>
  <c r="U222" i="14" s="1"/>
  <c r="N222" i="14"/>
  <c r="N221" i="14"/>
  <c r="S221" i="14" s="1"/>
  <c r="U221" i="14" s="1"/>
  <c r="N220" i="14"/>
  <c r="S220" i="14" s="1"/>
  <c r="U220" i="14" s="1"/>
  <c r="N219" i="14"/>
  <c r="S219" i="14" s="1"/>
  <c r="U219" i="14" s="1"/>
  <c r="S218" i="14"/>
  <c r="U218" i="14" s="1"/>
  <c r="N218" i="14"/>
  <c r="N217" i="14"/>
  <c r="S217" i="14" s="1"/>
  <c r="U217" i="14" s="1"/>
  <c r="N216" i="14"/>
  <c r="S216" i="14" s="1"/>
  <c r="U216" i="14" s="1"/>
  <c r="N215" i="14"/>
  <c r="S215" i="14" s="1"/>
  <c r="U215" i="14" s="1"/>
  <c r="S214" i="14"/>
  <c r="U214" i="14" s="1"/>
  <c r="N214" i="14"/>
  <c r="N213" i="14"/>
  <c r="S213" i="14" s="1"/>
  <c r="U213" i="14" s="1"/>
  <c r="N212" i="14"/>
  <c r="S212" i="14" s="1"/>
  <c r="U212" i="14" s="1"/>
  <c r="N211" i="14"/>
  <c r="S211" i="14" s="1"/>
  <c r="U211" i="14" s="1"/>
  <c r="S210" i="14"/>
  <c r="U210" i="14" s="1"/>
  <c r="N210" i="14"/>
  <c r="N209" i="14"/>
  <c r="S209" i="14" s="1"/>
  <c r="U209" i="14" s="1"/>
  <c r="N208" i="14"/>
  <c r="S208" i="14" s="1"/>
  <c r="U208" i="14" s="1"/>
  <c r="N207" i="14"/>
  <c r="S207" i="14" s="1"/>
  <c r="U207" i="14" s="1"/>
  <c r="S206" i="14"/>
  <c r="U206" i="14" s="1"/>
  <c r="N206" i="14"/>
  <c r="N205" i="14"/>
  <c r="S205" i="14" s="1"/>
  <c r="U205" i="14" s="1"/>
  <c r="N204" i="14"/>
  <c r="S204" i="14" s="1"/>
  <c r="U204" i="14" s="1"/>
  <c r="N203" i="14"/>
  <c r="S203" i="14" s="1"/>
  <c r="U203" i="14" s="1"/>
  <c r="S202" i="14"/>
  <c r="U202" i="14" s="1"/>
  <c r="N202" i="14"/>
  <c r="N201" i="14"/>
  <c r="S201" i="14" s="1"/>
  <c r="U201" i="14" s="1"/>
  <c r="N200" i="14"/>
  <c r="S200" i="14" s="1"/>
  <c r="U200" i="14" s="1"/>
  <c r="N199" i="14"/>
  <c r="S199" i="14" s="1"/>
  <c r="U199" i="14" s="1"/>
  <c r="S198" i="14"/>
  <c r="U198" i="14" s="1"/>
  <c r="N198" i="14"/>
  <c r="N197" i="14"/>
  <c r="S197" i="14" s="1"/>
  <c r="U197" i="14" s="1"/>
  <c r="N196" i="14"/>
  <c r="S196" i="14" s="1"/>
  <c r="U196" i="14" s="1"/>
  <c r="N195" i="14"/>
  <c r="S195" i="14" s="1"/>
  <c r="U195" i="14" s="1"/>
  <c r="S194" i="14"/>
  <c r="U194" i="14" s="1"/>
  <c r="N194" i="14"/>
  <c r="N193" i="14"/>
  <c r="S193" i="14" s="1"/>
  <c r="U193" i="14" s="1"/>
  <c r="N192" i="14"/>
  <c r="S192" i="14" s="1"/>
  <c r="U192" i="14" s="1"/>
  <c r="N191" i="14"/>
  <c r="S191" i="14" s="1"/>
  <c r="U191" i="14" s="1"/>
  <c r="S190" i="14"/>
  <c r="U190" i="14" s="1"/>
  <c r="N190" i="14"/>
  <c r="N189" i="14"/>
  <c r="S189" i="14" s="1"/>
  <c r="U189" i="14" s="1"/>
  <c r="N188" i="14"/>
  <c r="S188" i="14" s="1"/>
  <c r="U188" i="14" s="1"/>
  <c r="N187" i="14"/>
  <c r="S187" i="14" s="1"/>
  <c r="U187" i="14" s="1"/>
  <c r="S186" i="14"/>
  <c r="U186" i="14" s="1"/>
  <c r="N186" i="14"/>
  <c r="N185" i="14"/>
  <c r="S185" i="14" s="1"/>
  <c r="U185" i="14" s="1"/>
  <c r="N184" i="14"/>
  <c r="S184" i="14" s="1"/>
  <c r="U184" i="14" s="1"/>
  <c r="N183" i="14"/>
  <c r="S183" i="14" s="1"/>
  <c r="U183" i="14" s="1"/>
  <c r="S182" i="14"/>
  <c r="U182" i="14" s="1"/>
  <c r="N182" i="14"/>
  <c r="N181" i="14"/>
  <c r="S181" i="14" s="1"/>
  <c r="U181" i="14" s="1"/>
  <c r="N180" i="14"/>
  <c r="S180" i="14" s="1"/>
  <c r="U180" i="14" s="1"/>
  <c r="N179" i="14"/>
  <c r="S179" i="14" s="1"/>
  <c r="U179" i="14" s="1"/>
  <c r="S178" i="14"/>
  <c r="U178" i="14" s="1"/>
  <c r="N178" i="14"/>
  <c r="N177" i="14"/>
  <c r="S177" i="14" s="1"/>
  <c r="U177" i="14" s="1"/>
  <c r="N176" i="14"/>
  <c r="S176" i="14" s="1"/>
  <c r="U176" i="14" s="1"/>
  <c r="N175" i="14"/>
  <c r="S175" i="14" s="1"/>
  <c r="U175" i="14" s="1"/>
  <c r="S174" i="14"/>
  <c r="U174" i="14" s="1"/>
  <c r="N174" i="14"/>
  <c r="U173" i="14"/>
  <c r="N173" i="14"/>
  <c r="U172" i="14"/>
  <c r="N172" i="14"/>
  <c r="U171" i="14"/>
  <c r="N171" i="14"/>
  <c r="U170" i="14"/>
  <c r="N170" i="14"/>
  <c r="U169" i="14"/>
  <c r="N169" i="14"/>
  <c r="U168" i="14"/>
  <c r="N168" i="14"/>
  <c r="U167" i="14"/>
  <c r="N167" i="14"/>
  <c r="U166" i="14"/>
  <c r="N166" i="14"/>
  <c r="U165" i="14"/>
  <c r="N165" i="14"/>
  <c r="U164" i="14"/>
  <c r="N164" i="14"/>
  <c r="U163" i="14"/>
  <c r="N163" i="14"/>
  <c r="U162" i="14"/>
  <c r="N162" i="14"/>
  <c r="U161" i="14"/>
  <c r="N161" i="14"/>
  <c r="U160" i="14"/>
  <c r="N160" i="14"/>
  <c r="U159" i="14"/>
  <c r="N159" i="14"/>
  <c r="U158" i="14"/>
  <c r="N158" i="14"/>
  <c r="U157" i="14"/>
  <c r="N157" i="14"/>
  <c r="U156" i="14"/>
  <c r="N156" i="14"/>
  <c r="U155" i="14"/>
  <c r="N155" i="14"/>
  <c r="U154" i="14"/>
  <c r="N154" i="14"/>
  <c r="U153" i="14"/>
  <c r="N153" i="14"/>
  <c r="U152" i="14"/>
  <c r="N152" i="14"/>
  <c r="U151" i="14"/>
  <c r="N151" i="14"/>
  <c r="U150" i="14"/>
  <c r="N150" i="14"/>
  <c r="U149" i="14"/>
  <c r="N149" i="14"/>
  <c r="U148" i="14"/>
  <c r="N148" i="14"/>
  <c r="U147" i="14"/>
  <c r="N147" i="14"/>
  <c r="U146" i="14"/>
  <c r="N146" i="14"/>
  <c r="U145" i="14"/>
  <c r="N145" i="14"/>
  <c r="U144" i="14"/>
  <c r="N144" i="14"/>
  <c r="U143" i="14"/>
  <c r="N143" i="14"/>
  <c r="U142" i="14"/>
  <c r="N142" i="14"/>
  <c r="U141" i="14"/>
  <c r="N141" i="14"/>
  <c r="U140" i="14"/>
  <c r="N140" i="14"/>
  <c r="U139" i="14"/>
  <c r="N139" i="14"/>
  <c r="U138" i="14"/>
  <c r="N138" i="14"/>
  <c r="U137" i="14"/>
  <c r="N137" i="14"/>
  <c r="U136" i="14"/>
  <c r="N136" i="14"/>
  <c r="U135" i="14"/>
  <c r="N135" i="14"/>
  <c r="U134" i="14"/>
  <c r="N134" i="14"/>
  <c r="U133" i="14"/>
  <c r="N133" i="14"/>
  <c r="U132" i="14"/>
  <c r="N132" i="14"/>
  <c r="U131" i="14"/>
  <c r="N131" i="14"/>
  <c r="U130" i="14"/>
  <c r="N130" i="14"/>
  <c r="U129" i="14"/>
  <c r="N129" i="14"/>
  <c r="U128" i="14"/>
  <c r="N128" i="14"/>
  <c r="N127" i="14"/>
  <c r="S127" i="14" s="1"/>
  <c r="U127" i="14" s="1"/>
  <c r="N126" i="14"/>
  <c r="S126" i="14" s="1"/>
  <c r="U126" i="14" s="1"/>
  <c r="U125" i="14"/>
  <c r="S125" i="14"/>
  <c r="N125" i="14"/>
  <c r="S124" i="14"/>
  <c r="U124" i="14" s="1"/>
  <c r="N124" i="14"/>
  <c r="N123" i="14"/>
  <c r="S123" i="14" s="1"/>
  <c r="U123" i="14" s="1"/>
  <c r="N122" i="14"/>
  <c r="S122" i="14" s="1"/>
  <c r="U122" i="14" s="1"/>
  <c r="N121" i="14"/>
  <c r="S121" i="14" s="1"/>
  <c r="U121" i="14" s="1"/>
  <c r="S120" i="14"/>
  <c r="U120" i="14" s="1"/>
  <c r="N120" i="14"/>
  <c r="N119" i="14"/>
  <c r="S119" i="14" s="1"/>
  <c r="U119" i="14" s="1"/>
  <c r="S118" i="14"/>
  <c r="U118" i="14" s="1"/>
  <c r="N118" i="14"/>
  <c r="N117" i="14"/>
  <c r="S117" i="14" s="1"/>
  <c r="U117" i="14" s="1"/>
  <c r="S116" i="14"/>
  <c r="U116" i="14" s="1"/>
  <c r="N116" i="14"/>
  <c r="N115" i="14"/>
  <c r="S115" i="14" s="1"/>
  <c r="U115" i="14" s="1"/>
  <c r="N114" i="14"/>
  <c r="S114" i="14" s="1"/>
  <c r="U114" i="14" s="1"/>
  <c r="N113" i="14"/>
  <c r="S113" i="14" s="1"/>
  <c r="U113" i="14" s="1"/>
  <c r="S112" i="14"/>
  <c r="U112" i="14" s="1"/>
  <c r="N112" i="14"/>
  <c r="N111" i="14"/>
  <c r="S111" i="14" s="1"/>
  <c r="U111" i="14" s="1"/>
  <c r="N110" i="14"/>
  <c r="S110" i="14" s="1"/>
  <c r="U110" i="14" s="1"/>
  <c r="N109" i="14"/>
  <c r="S109" i="14" s="1"/>
  <c r="U109" i="14" s="1"/>
  <c r="S108" i="14"/>
  <c r="U108" i="14" s="1"/>
  <c r="N108" i="14"/>
  <c r="N107" i="14"/>
  <c r="S107" i="14" s="1"/>
  <c r="U107" i="14" s="1"/>
  <c r="U106" i="14"/>
  <c r="N106" i="14"/>
  <c r="P105" i="14"/>
  <c r="Q105" i="14" s="1"/>
  <c r="R105" i="14" s="1"/>
  <c r="S105" i="14" s="1"/>
  <c r="U105" i="14" s="1"/>
  <c r="P104" i="14"/>
  <c r="Q104" i="14" s="1"/>
  <c r="O104" i="14"/>
  <c r="R104" i="14" s="1"/>
  <c r="S104" i="14" s="1"/>
  <c r="U104" i="14" s="1"/>
  <c r="U103" i="14"/>
  <c r="N103" i="14"/>
  <c r="P102" i="14"/>
  <c r="Q102" i="14" s="1"/>
  <c r="R102" i="14" s="1"/>
  <c r="S102" i="14" s="1"/>
  <c r="U102" i="14" s="1"/>
  <c r="Q101" i="14"/>
  <c r="R101" i="14" s="1"/>
  <c r="S101" i="14" s="1"/>
  <c r="U101" i="14" s="1"/>
  <c r="P101" i="14"/>
  <c r="P100" i="14"/>
  <c r="Q100" i="14" s="1"/>
  <c r="R100" i="14" s="1"/>
  <c r="S100" i="14" s="1"/>
  <c r="U100" i="14" s="1"/>
  <c r="P99" i="14"/>
  <c r="Q99" i="14" s="1"/>
  <c r="R99" i="14" s="1"/>
  <c r="S99" i="14" s="1"/>
  <c r="U99" i="14" s="1"/>
  <c r="P98" i="14"/>
  <c r="Q98" i="14" s="1"/>
  <c r="R98" i="14" s="1"/>
  <c r="S98" i="14" s="1"/>
  <c r="U98" i="14" s="1"/>
  <c r="Q97" i="14"/>
  <c r="R97" i="14" s="1"/>
  <c r="S97" i="14" s="1"/>
  <c r="U97" i="14" s="1"/>
  <c r="P97" i="14"/>
  <c r="U96" i="14"/>
  <c r="N96" i="14"/>
  <c r="P95" i="14"/>
  <c r="Q95" i="14" s="1"/>
  <c r="R95" i="14" s="1"/>
  <c r="S95" i="14" s="1"/>
  <c r="U95" i="14" s="1"/>
  <c r="U94" i="14"/>
  <c r="N94" i="14"/>
  <c r="S93" i="14"/>
  <c r="U93" i="14" s="1"/>
  <c r="N93" i="14"/>
  <c r="P92" i="14"/>
  <c r="Q92" i="14" s="1"/>
  <c r="R92" i="14" s="1"/>
  <c r="S92" i="14" s="1"/>
  <c r="U92" i="14" s="1"/>
  <c r="U91" i="14"/>
  <c r="N91" i="14"/>
  <c r="Q90" i="14"/>
  <c r="R90" i="14" s="1"/>
  <c r="S90" i="14" s="1"/>
  <c r="U90" i="14" s="1"/>
  <c r="P90" i="14"/>
  <c r="U89" i="14"/>
  <c r="N89" i="14"/>
  <c r="U88" i="14"/>
  <c r="S88" i="14"/>
  <c r="N88" i="14"/>
  <c r="P87" i="14"/>
  <c r="Q87" i="14" s="1"/>
  <c r="O87" i="14"/>
  <c r="Q86" i="14"/>
  <c r="R86" i="14" s="1"/>
  <c r="S86" i="14" s="1"/>
  <c r="U86" i="14" s="1"/>
  <c r="P86" i="14"/>
  <c r="N85" i="14"/>
  <c r="S85" i="14" s="1"/>
  <c r="U85" i="14" s="1"/>
  <c r="N84" i="14"/>
  <c r="S84" i="14" s="1"/>
  <c r="U84" i="14" s="1"/>
  <c r="P83" i="14"/>
  <c r="Q83" i="14" s="1"/>
  <c r="R83" i="14" s="1"/>
  <c r="S83" i="14" s="1"/>
  <c r="U83" i="14" s="1"/>
  <c r="U82" i="14"/>
  <c r="N82" i="14"/>
  <c r="P81" i="14"/>
  <c r="Q81" i="14" s="1"/>
  <c r="R81" i="14" s="1"/>
  <c r="S81" i="14" s="1"/>
  <c r="U81" i="14" s="1"/>
  <c r="P80" i="14"/>
  <c r="Q80" i="14" s="1"/>
  <c r="O80" i="14"/>
  <c r="R79" i="14"/>
  <c r="S79" i="14" s="1"/>
  <c r="U79" i="14" s="1"/>
  <c r="Q79" i="14"/>
  <c r="P79" i="14"/>
  <c r="P78" i="14"/>
  <c r="Q78" i="14" s="1"/>
  <c r="R78" i="14" s="1"/>
  <c r="S78" i="14" s="1"/>
  <c r="U78" i="14" s="1"/>
  <c r="P77" i="14"/>
  <c r="Q77" i="14" s="1"/>
  <c r="R77" i="14" s="1"/>
  <c r="S77" i="14" s="1"/>
  <c r="U77" i="14" s="1"/>
  <c r="Q76" i="14"/>
  <c r="R76" i="14" s="1"/>
  <c r="S76" i="14" s="1"/>
  <c r="U76" i="14" s="1"/>
  <c r="P76" i="14"/>
  <c r="N75" i="14"/>
  <c r="S75" i="14" s="1"/>
  <c r="U75" i="14" s="1"/>
  <c r="Q74" i="14"/>
  <c r="R74" i="14" s="1"/>
  <c r="S74" i="14" s="1"/>
  <c r="U74" i="14" s="1"/>
  <c r="P74" i="14"/>
  <c r="O74" i="14"/>
  <c r="U73" i="14"/>
  <c r="N73" i="14"/>
  <c r="Q72" i="14"/>
  <c r="R72" i="14" s="1"/>
  <c r="S72" i="14" s="1"/>
  <c r="U72" i="14" s="1"/>
  <c r="P72" i="14"/>
  <c r="R71" i="14"/>
  <c r="S71" i="14" s="1"/>
  <c r="U71" i="14" s="1"/>
  <c r="Q71" i="14"/>
  <c r="P71" i="14"/>
  <c r="P70" i="14"/>
  <c r="Q70" i="14" s="1"/>
  <c r="R70" i="14" s="1"/>
  <c r="S70" i="14" s="1"/>
  <c r="U70" i="14" s="1"/>
  <c r="U69" i="14"/>
  <c r="S69" i="14"/>
  <c r="N69" i="14"/>
  <c r="P68" i="14"/>
  <c r="Q68" i="14" s="1"/>
  <c r="R68" i="14" s="1"/>
  <c r="S68" i="14" s="1"/>
  <c r="U68" i="14" s="1"/>
  <c r="P67" i="14"/>
  <c r="Q67" i="14" s="1"/>
  <c r="R67" i="14" s="1"/>
  <c r="S67" i="14" s="1"/>
  <c r="U67" i="14" s="1"/>
  <c r="U66" i="14"/>
  <c r="N66" i="14"/>
  <c r="P65" i="14"/>
  <c r="Q65" i="14" s="1"/>
  <c r="R65" i="14" s="1"/>
  <c r="S65" i="14" s="1"/>
  <c r="U65" i="14" s="1"/>
  <c r="U64" i="14"/>
  <c r="N64" i="14"/>
  <c r="R63" i="14"/>
  <c r="S63" i="14" s="1"/>
  <c r="U63" i="14" s="1"/>
  <c r="Q63" i="14"/>
  <c r="P63" i="14"/>
  <c r="P62" i="14"/>
  <c r="Q62" i="14" s="1"/>
  <c r="R62" i="14" s="1"/>
  <c r="S62" i="14" s="1"/>
  <c r="U62" i="14" s="1"/>
  <c r="P61" i="14"/>
  <c r="Q61" i="14" s="1"/>
  <c r="R61" i="14" s="1"/>
  <c r="S61" i="14" s="1"/>
  <c r="U61" i="14" s="1"/>
  <c r="U60" i="14"/>
  <c r="N60" i="14"/>
  <c r="P59" i="14"/>
  <c r="Q59" i="14" s="1"/>
  <c r="R59" i="14" s="1"/>
  <c r="S59" i="14" s="1"/>
  <c r="U59" i="14" s="1"/>
  <c r="U58" i="14"/>
  <c r="N58" i="14"/>
  <c r="U57" i="14"/>
  <c r="N57" i="14"/>
  <c r="U56" i="14"/>
  <c r="N56" i="14"/>
  <c r="N55" i="14"/>
  <c r="S55" i="14" s="1"/>
  <c r="U55" i="14" s="1"/>
  <c r="N54" i="14"/>
  <c r="S54" i="14" s="1"/>
  <c r="U54" i="14" s="1"/>
  <c r="U53" i="14"/>
  <c r="S53" i="14"/>
  <c r="N53" i="14"/>
  <c r="S52" i="14"/>
  <c r="U52" i="14" s="1"/>
  <c r="N52" i="14"/>
  <c r="N51" i="14"/>
  <c r="S51" i="14" s="1"/>
  <c r="U51" i="14" s="1"/>
  <c r="N50" i="14"/>
  <c r="S50" i="14" s="1"/>
  <c r="U50" i="14" s="1"/>
  <c r="U49" i="14"/>
  <c r="S49" i="14"/>
  <c r="N49" i="14"/>
  <c r="S48" i="14"/>
  <c r="U48" i="14" s="1"/>
  <c r="N48" i="14"/>
  <c r="N47" i="14"/>
  <c r="S47" i="14" s="1"/>
  <c r="U47" i="14" s="1"/>
  <c r="N46" i="14"/>
  <c r="S46" i="14" s="1"/>
  <c r="U46" i="14" s="1"/>
  <c r="U45" i="14"/>
  <c r="N45" i="14"/>
  <c r="R44" i="14"/>
  <c r="S44" i="14" s="1"/>
  <c r="U44" i="14" s="1"/>
  <c r="Q44" i="14"/>
  <c r="P44" i="14"/>
  <c r="P43" i="14"/>
  <c r="Q43" i="14" s="1"/>
  <c r="R43" i="14" s="1"/>
  <c r="S43" i="14" s="1"/>
  <c r="U43" i="14" s="1"/>
  <c r="P42" i="14"/>
  <c r="Q42" i="14" s="1"/>
  <c r="R42" i="14" s="1"/>
  <c r="S42" i="14" s="1"/>
  <c r="U42" i="14" s="1"/>
  <c r="U41" i="14"/>
  <c r="N41" i="14"/>
  <c r="U40" i="14"/>
  <c r="N40" i="14"/>
  <c r="N39" i="14"/>
  <c r="S39" i="14" s="1"/>
  <c r="U39" i="14" s="1"/>
  <c r="U38" i="14"/>
  <c r="S38" i="14"/>
  <c r="N38" i="14"/>
  <c r="U37" i="14"/>
  <c r="N37" i="14"/>
  <c r="N36" i="14"/>
  <c r="S36" i="14" s="1"/>
  <c r="U36" i="14" s="1"/>
  <c r="P35" i="14"/>
  <c r="Q35" i="14" s="1"/>
  <c r="R35" i="14" s="1"/>
  <c r="S35" i="14" s="1"/>
  <c r="U35" i="14" s="1"/>
  <c r="U34" i="14"/>
  <c r="N34" i="14"/>
  <c r="U33" i="14"/>
  <c r="N33" i="14"/>
  <c r="Q32" i="14"/>
  <c r="R32" i="14" s="1"/>
  <c r="S32" i="14" s="1"/>
  <c r="U32" i="14" s="1"/>
  <c r="P32" i="14"/>
  <c r="R31" i="14"/>
  <c r="S31" i="14" s="1"/>
  <c r="U31" i="14" s="1"/>
  <c r="Q31" i="14"/>
  <c r="P31" i="14"/>
  <c r="P30" i="14"/>
  <c r="Q30" i="14" s="1"/>
  <c r="R30" i="14" s="1"/>
  <c r="S30" i="14" s="1"/>
  <c r="U30" i="14" s="1"/>
  <c r="R29" i="14"/>
  <c r="Q29" i="14"/>
  <c r="O29" i="14"/>
  <c r="N29" i="14"/>
  <c r="S29" i="14" s="1"/>
  <c r="U29" i="14" s="1"/>
  <c r="U28" i="14"/>
  <c r="N28" i="14"/>
  <c r="U27" i="14"/>
  <c r="S27" i="14"/>
  <c r="N27" i="14"/>
  <c r="P26" i="14"/>
  <c r="Q26" i="14" s="1"/>
  <c r="R26" i="14" s="1"/>
  <c r="S26" i="14" s="1"/>
  <c r="U26" i="14" s="1"/>
  <c r="P25" i="14"/>
  <c r="Q25" i="14" s="1"/>
  <c r="R25" i="14" s="1"/>
  <c r="S25" i="14" s="1"/>
  <c r="U25" i="14" s="1"/>
  <c r="Q24" i="14"/>
  <c r="R24" i="14" s="1"/>
  <c r="S24" i="14" s="1"/>
  <c r="U24" i="14" s="1"/>
  <c r="P24" i="14"/>
  <c r="P23" i="14"/>
  <c r="Q23" i="14" s="1"/>
  <c r="R23" i="14" s="1"/>
  <c r="S23" i="14" s="1"/>
  <c r="U23" i="14" s="1"/>
  <c r="U22" i="14"/>
  <c r="N22" i="14"/>
  <c r="Q21" i="14"/>
  <c r="R21" i="14" s="1"/>
  <c r="S21" i="14" s="1"/>
  <c r="U21" i="14" s="1"/>
  <c r="P21" i="14"/>
  <c r="U20" i="14"/>
  <c r="N20" i="14"/>
  <c r="U19" i="14"/>
  <c r="S19" i="14"/>
  <c r="O19" i="14"/>
  <c r="N19" i="14"/>
  <c r="U18" i="14"/>
  <c r="S18" i="14"/>
  <c r="N18" i="14"/>
  <c r="S17" i="14"/>
  <c r="U17" i="14" s="1"/>
  <c r="N17" i="14"/>
  <c r="P16" i="14"/>
  <c r="Q16" i="14" s="1"/>
  <c r="R16" i="14" s="1"/>
  <c r="S16" i="14" s="1"/>
  <c r="U16" i="14" s="1"/>
  <c r="S15" i="14"/>
  <c r="U15" i="14" s="1"/>
  <c r="N15" i="14"/>
  <c r="N14" i="14"/>
  <c r="S14" i="14" s="1"/>
  <c r="U14" i="14" s="1"/>
  <c r="S13" i="14"/>
  <c r="U13" i="14" s="1"/>
  <c r="N13" i="14"/>
  <c r="N12" i="14"/>
  <c r="S12" i="14" s="1"/>
  <c r="U12" i="14" s="1"/>
  <c r="U11" i="14"/>
  <c r="N11" i="14"/>
  <c r="Q10" i="14"/>
  <c r="R10" i="14" s="1"/>
  <c r="S10" i="14" s="1"/>
  <c r="U10" i="14" s="1"/>
  <c r="P10" i="14"/>
  <c r="R9" i="14"/>
  <c r="S9" i="14" s="1"/>
  <c r="U9" i="14" s="1"/>
  <c r="Q9" i="14"/>
  <c r="P9" i="14"/>
  <c r="U8" i="14"/>
  <c r="P7" i="14"/>
  <c r="Q7" i="14" s="1"/>
  <c r="R7" i="14" s="1"/>
  <c r="S7" i="14" s="1"/>
  <c r="U7" i="14" s="1"/>
  <c r="R6" i="14"/>
  <c r="Q6" i="14"/>
  <c r="O6" i="14" s="1"/>
  <c r="N6" i="14"/>
  <c r="S6" i="14" s="1"/>
  <c r="U6" i="14" s="1"/>
  <c r="S5" i="14"/>
  <c r="U5" i="14" s="1"/>
  <c r="N5" i="14"/>
  <c r="O4" i="14"/>
  <c r="N4" i="14"/>
  <c r="S4" i="14" s="1"/>
  <c r="U4" i="14" s="1"/>
  <c r="N3" i="14"/>
  <c r="S3" i="14" s="1"/>
  <c r="U3" i="14" s="1"/>
  <c r="U2" i="14"/>
  <c r="N2" i="14"/>
  <c r="P3473" i="13"/>
  <c r="Q3473" i="13" s="1"/>
  <c r="R3473" i="13" s="1"/>
  <c r="S3473" i="13" s="1"/>
  <c r="U3473" i="13" s="1"/>
  <c r="P3472" i="13"/>
  <c r="Q3472" i="13" s="1"/>
  <c r="R3472" i="13" s="1"/>
  <c r="S3472" i="13" s="1"/>
  <c r="U3472" i="13" s="1"/>
  <c r="P3471" i="13"/>
  <c r="Q3471" i="13" s="1"/>
  <c r="R3471" i="13" s="1"/>
  <c r="S3471" i="13" s="1"/>
  <c r="U3471" i="13" s="1"/>
  <c r="U3470" i="13"/>
  <c r="P3470" i="13"/>
  <c r="Q3470" i="13" s="1"/>
  <c r="R3470" i="13" s="1"/>
  <c r="S3470" i="13" s="1"/>
  <c r="N3469" i="13"/>
  <c r="S3469" i="13" s="1"/>
  <c r="U3469" i="13" s="1"/>
  <c r="U3468" i="13"/>
  <c r="N3468" i="13"/>
  <c r="S3468" i="13" s="1"/>
  <c r="N3467" i="13"/>
  <c r="S3467" i="13" s="1"/>
  <c r="U3467" i="13" s="1"/>
  <c r="N3466" i="13"/>
  <c r="S3466" i="13" s="1"/>
  <c r="U3466" i="13" s="1"/>
  <c r="S3465" i="13"/>
  <c r="U3465" i="13" s="1"/>
  <c r="N3465" i="13"/>
  <c r="N3464" i="13"/>
  <c r="S3464" i="13" s="1"/>
  <c r="U3464" i="13" s="1"/>
  <c r="U3463" i="13"/>
  <c r="U3462" i="13"/>
  <c r="U3461" i="13"/>
  <c r="U3460" i="13"/>
  <c r="U3459" i="13"/>
  <c r="U3458" i="13"/>
  <c r="N3458" i="13"/>
  <c r="S3458" i="13" s="1"/>
  <c r="N3457" i="13"/>
  <c r="S3457" i="13" s="1"/>
  <c r="U3457" i="13" s="1"/>
  <c r="N3456" i="13"/>
  <c r="S3456" i="13" s="1"/>
  <c r="U3456" i="13" s="1"/>
  <c r="U3455" i="13"/>
  <c r="N3455" i="13"/>
  <c r="S3454" i="13"/>
  <c r="U3454" i="13" s="1"/>
  <c r="N3454" i="13"/>
  <c r="N3453" i="13"/>
  <c r="S3453" i="13" s="1"/>
  <c r="U3453" i="13" s="1"/>
  <c r="U3452" i="13"/>
  <c r="N3452" i="13"/>
  <c r="U3451" i="13"/>
  <c r="N3451" i="13"/>
  <c r="N3450" i="13"/>
  <c r="S3450" i="13" s="1"/>
  <c r="U3450" i="13" s="1"/>
  <c r="U3449" i="13"/>
  <c r="P3449" i="13"/>
  <c r="Q3449" i="13" s="1"/>
  <c r="R3449" i="13" s="1"/>
  <c r="S3449" i="13" s="1"/>
  <c r="P3448" i="13"/>
  <c r="Q3448" i="13" s="1"/>
  <c r="R3448" i="13" s="1"/>
  <c r="S3448" i="13" s="1"/>
  <c r="U3448" i="13" s="1"/>
  <c r="R3447" i="13"/>
  <c r="S3447" i="13" s="1"/>
  <c r="U3447" i="13" s="1"/>
  <c r="P3447" i="13"/>
  <c r="Q3447" i="13" s="1"/>
  <c r="Q3446" i="13"/>
  <c r="R3446" i="13" s="1"/>
  <c r="S3446" i="13" s="1"/>
  <c r="U3446" i="13" s="1"/>
  <c r="P3446" i="13"/>
  <c r="P3445" i="13"/>
  <c r="Q3445" i="13" s="1"/>
  <c r="R3445" i="13" s="1"/>
  <c r="S3445" i="13" s="1"/>
  <c r="U3445" i="13" s="1"/>
  <c r="P3444" i="13"/>
  <c r="Q3444" i="13" s="1"/>
  <c r="R3444" i="13" s="1"/>
  <c r="S3444" i="13" s="1"/>
  <c r="U3444" i="13" s="1"/>
  <c r="P3443" i="13"/>
  <c r="Q3443" i="13" s="1"/>
  <c r="R3443" i="13" s="1"/>
  <c r="S3443" i="13" s="1"/>
  <c r="U3443" i="13" s="1"/>
  <c r="P3442" i="13"/>
  <c r="Q3442" i="13" s="1"/>
  <c r="R3442" i="13" s="1"/>
  <c r="S3442" i="13" s="1"/>
  <c r="U3442" i="13" s="1"/>
  <c r="U3441" i="13"/>
  <c r="P3441" i="13"/>
  <c r="Q3441" i="13" s="1"/>
  <c r="R3441" i="13" s="1"/>
  <c r="S3441" i="13" s="1"/>
  <c r="P3439" i="13"/>
  <c r="Q3439" i="13" s="1"/>
  <c r="R3439" i="13" s="1"/>
  <c r="S3439" i="13" s="1"/>
  <c r="U3439" i="13" s="1"/>
  <c r="N3438" i="13"/>
  <c r="S3438" i="13" s="1"/>
  <c r="U3438" i="13" s="1"/>
  <c r="Q3437" i="13"/>
  <c r="R3437" i="13" s="1"/>
  <c r="S3437" i="13" s="1"/>
  <c r="U3437" i="13" s="1"/>
  <c r="P3437" i="13"/>
  <c r="P3436" i="13"/>
  <c r="Q3436" i="13" s="1"/>
  <c r="R3436" i="13" s="1"/>
  <c r="S3436" i="13" s="1"/>
  <c r="U3436" i="13" s="1"/>
  <c r="U3435" i="13"/>
  <c r="N3435" i="13"/>
  <c r="U3434" i="13"/>
  <c r="N3434" i="13"/>
  <c r="U3433" i="13"/>
  <c r="N3433" i="13"/>
  <c r="P3432" i="13"/>
  <c r="Q3432" i="13" s="1"/>
  <c r="R3432" i="13" s="1"/>
  <c r="S3432" i="13" s="1"/>
  <c r="U3432" i="13" s="1"/>
  <c r="N3431" i="13"/>
  <c r="S3431" i="13" s="1"/>
  <c r="U3431" i="13" s="1"/>
  <c r="U3430" i="13"/>
  <c r="N3430" i="13"/>
  <c r="S3429" i="13"/>
  <c r="U3429" i="13" s="1"/>
  <c r="N3429" i="13"/>
  <c r="U3428" i="13"/>
  <c r="N3428" i="13"/>
  <c r="U3427" i="13"/>
  <c r="N3427" i="13"/>
  <c r="U3426" i="13"/>
  <c r="N3425" i="13"/>
  <c r="S3425" i="13" s="1"/>
  <c r="U3425" i="13" s="1"/>
  <c r="N3424" i="13"/>
  <c r="S3424" i="13" s="1"/>
  <c r="U3424" i="13" s="1"/>
  <c r="S3423" i="13"/>
  <c r="U3423" i="13" s="1"/>
  <c r="N3423" i="13"/>
  <c r="U3422" i="13"/>
  <c r="N3422" i="13"/>
  <c r="S3422" i="13" s="1"/>
  <c r="S3421" i="13"/>
  <c r="U3421" i="13" s="1"/>
  <c r="N3421" i="13"/>
  <c r="R3420" i="13"/>
  <c r="S3420" i="13" s="1"/>
  <c r="U3420" i="13" s="1"/>
  <c r="P3420" i="13"/>
  <c r="Q3420" i="13" s="1"/>
  <c r="S3419" i="13"/>
  <c r="U3419" i="13" s="1"/>
  <c r="N3419" i="13"/>
  <c r="U3418" i="13"/>
  <c r="N3418" i="13"/>
  <c r="U3417" i="13"/>
  <c r="N3417" i="13"/>
  <c r="S3417" i="13" s="1"/>
  <c r="U3416" i="13"/>
  <c r="N3416" i="13"/>
  <c r="S3415" i="13"/>
  <c r="U3415" i="13" s="1"/>
  <c r="N3415" i="13"/>
  <c r="U3414" i="13"/>
  <c r="U3413" i="13"/>
  <c r="N3412" i="13"/>
  <c r="S3412" i="13" s="1"/>
  <c r="U3412" i="13" s="1"/>
  <c r="P3411" i="13"/>
  <c r="Q3411" i="13" s="1"/>
  <c r="R3411" i="13" s="1"/>
  <c r="S3411" i="13" s="1"/>
  <c r="U3411" i="13" s="1"/>
  <c r="N3410" i="13"/>
  <c r="S3410" i="13" s="1"/>
  <c r="U3410" i="13" s="1"/>
  <c r="U3409" i="13"/>
  <c r="N3409" i="13"/>
  <c r="U3408" i="13"/>
  <c r="N3408" i="13"/>
  <c r="U3407" i="13"/>
  <c r="N3407" i="13"/>
  <c r="S3406" i="13"/>
  <c r="U3406" i="13" s="1"/>
  <c r="N3406" i="13"/>
  <c r="N3405" i="13"/>
  <c r="S3405" i="13" s="1"/>
  <c r="U3405" i="13" s="1"/>
  <c r="N3404" i="13"/>
  <c r="S3404" i="13" s="1"/>
  <c r="U3404" i="13" s="1"/>
  <c r="U3403" i="13"/>
  <c r="N3403" i="13"/>
  <c r="U3402" i="13"/>
  <c r="N3402" i="13"/>
  <c r="U3401" i="13"/>
  <c r="N3401" i="13"/>
  <c r="S3401" i="13" s="1"/>
  <c r="N3400" i="13"/>
  <c r="S3400" i="13" s="1"/>
  <c r="U3400" i="13" s="1"/>
  <c r="N3399" i="13"/>
  <c r="S3399" i="13" s="1"/>
  <c r="U3399" i="13" s="1"/>
  <c r="S3398" i="13"/>
  <c r="U3398" i="13" s="1"/>
  <c r="N3398" i="13"/>
  <c r="U3397" i="13"/>
  <c r="N3397" i="13"/>
  <c r="S3397" i="13" s="1"/>
  <c r="S3396" i="13"/>
  <c r="U3396" i="13" s="1"/>
  <c r="N3396" i="13"/>
  <c r="N3395" i="13"/>
  <c r="S3395" i="13" s="1"/>
  <c r="U3395" i="13" s="1"/>
  <c r="U3394" i="13"/>
  <c r="N3394" i="13"/>
  <c r="U3393" i="13"/>
  <c r="N3393" i="13"/>
  <c r="S3392" i="13"/>
  <c r="U3392" i="13" s="1"/>
  <c r="N3392" i="13"/>
  <c r="N3391" i="13"/>
  <c r="S3391" i="13" s="1"/>
  <c r="U3391" i="13" s="1"/>
  <c r="U3390" i="13"/>
  <c r="N3390" i="13"/>
  <c r="S3388" i="13"/>
  <c r="U3388" i="13" s="1"/>
  <c r="N3388" i="13"/>
  <c r="P3387" i="13"/>
  <c r="Q3387" i="13" s="1"/>
  <c r="R3387" i="13" s="1"/>
  <c r="S3387" i="13" s="1"/>
  <c r="U3387" i="13" s="1"/>
  <c r="Q3386" i="13"/>
  <c r="R3386" i="13" s="1"/>
  <c r="S3386" i="13" s="1"/>
  <c r="U3386" i="13" s="1"/>
  <c r="P3386" i="13"/>
  <c r="P3385" i="13"/>
  <c r="Q3385" i="13" s="1"/>
  <c r="R3385" i="13" s="1"/>
  <c r="S3385" i="13" s="1"/>
  <c r="U3385" i="13" s="1"/>
  <c r="Q3384" i="13"/>
  <c r="R3384" i="13" s="1"/>
  <c r="S3384" i="13" s="1"/>
  <c r="U3384" i="13" s="1"/>
  <c r="P3384" i="13"/>
  <c r="N3383" i="13"/>
  <c r="S3383" i="13" s="1"/>
  <c r="U3383" i="13" s="1"/>
  <c r="S3382" i="13"/>
  <c r="U3382" i="13" s="1"/>
  <c r="Q3382" i="13"/>
  <c r="R3382" i="13" s="1"/>
  <c r="P3382" i="13"/>
  <c r="N3381" i="13"/>
  <c r="S3381" i="13" s="1"/>
  <c r="U3381" i="13" s="1"/>
  <c r="Q3380" i="13"/>
  <c r="R3380" i="13" s="1"/>
  <c r="S3380" i="13" s="1"/>
  <c r="U3380" i="13" s="1"/>
  <c r="P3380" i="13"/>
  <c r="P3379" i="13"/>
  <c r="Q3379" i="13" s="1"/>
  <c r="R3379" i="13" s="1"/>
  <c r="S3379" i="13" s="1"/>
  <c r="U3379" i="13" s="1"/>
  <c r="S3378" i="13"/>
  <c r="U3378" i="13" s="1"/>
  <c r="N3378" i="13"/>
  <c r="U3377" i="13"/>
  <c r="N3377" i="13"/>
  <c r="R3376" i="13"/>
  <c r="S3376" i="13" s="1"/>
  <c r="U3376" i="13" s="1"/>
  <c r="P3376" i="13"/>
  <c r="Q3376" i="13" s="1"/>
  <c r="U3375" i="13"/>
  <c r="N3375" i="13"/>
  <c r="S3374" i="13"/>
  <c r="U3374" i="13" s="1"/>
  <c r="N3374" i="13"/>
  <c r="N3373" i="13"/>
  <c r="S3373" i="13" s="1"/>
  <c r="U3373" i="13" s="1"/>
  <c r="U3372" i="13"/>
  <c r="N3372" i="13"/>
  <c r="P3371" i="13"/>
  <c r="Q3371" i="13" s="1"/>
  <c r="R3371" i="13" s="1"/>
  <c r="S3371" i="13" s="1"/>
  <c r="U3371" i="13" s="1"/>
  <c r="R3370" i="13"/>
  <c r="S3370" i="13" s="1"/>
  <c r="U3370" i="13" s="1"/>
  <c r="P3370" i="13"/>
  <c r="Q3370" i="13" s="1"/>
  <c r="P3369" i="13"/>
  <c r="Q3369" i="13" s="1"/>
  <c r="R3369" i="13" s="1"/>
  <c r="S3369" i="13" s="1"/>
  <c r="U3369" i="13" s="1"/>
  <c r="P3368" i="13"/>
  <c r="Q3368" i="13" s="1"/>
  <c r="R3368" i="13" s="1"/>
  <c r="S3368" i="13" s="1"/>
  <c r="U3368" i="13" s="1"/>
  <c r="P3367" i="13"/>
  <c r="Q3367" i="13" s="1"/>
  <c r="R3367" i="13" s="1"/>
  <c r="S3367" i="13" s="1"/>
  <c r="U3367" i="13" s="1"/>
  <c r="U3366" i="13"/>
  <c r="N3366" i="13"/>
  <c r="U3365" i="13"/>
  <c r="N3365" i="13"/>
  <c r="U3364" i="13"/>
  <c r="N3364" i="13"/>
  <c r="N3363" i="13"/>
  <c r="S3363" i="13" s="1"/>
  <c r="U3363" i="13" s="1"/>
  <c r="U3362" i="13"/>
  <c r="N3362" i="13"/>
  <c r="Q3361" i="13"/>
  <c r="R3361" i="13" s="1"/>
  <c r="S3361" i="13" s="1"/>
  <c r="U3361" i="13" s="1"/>
  <c r="P3361" i="13"/>
  <c r="P3360" i="13"/>
  <c r="Q3360" i="13" s="1"/>
  <c r="R3360" i="13" s="1"/>
  <c r="S3360" i="13" s="1"/>
  <c r="U3360" i="13" s="1"/>
  <c r="S3359" i="13"/>
  <c r="U3359" i="13" s="1"/>
  <c r="N3359" i="13"/>
  <c r="P3358" i="13"/>
  <c r="Q3358" i="13" s="1"/>
  <c r="R3358" i="13" s="1"/>
  <c r="S3358" i="13" s="1"/>
  <c r="U3358" i="13" s="1"/>
  <c r="P3357" i="13"/>
  <c r="Q3357" i="13" s="1"/>
  <c r="R3357" i="13" s="1"/>
  <c r="S3357" i="13" s="1"/>
  <c r="U3357" i="13" s="1"/>
  <c r="U3356" i="13"/>
  <c r="P3356" i="13"/>
  <c r="Q3356" i="13" s="1"/>
  <c r="R3356" i="13" s="1"/>
  <c r="S3356" i="13" s="1"/>
  <c r="U3355" i="13"/>
  <c r="N3355" i="13"/>
  <c r="P3354" i="13"/>
  <c r="Q3354" i="13" s="1"/>
  <c r="R3354" i="13" s="1"/>
  <c r="S3354" i="13" s="1"/>
  <c r="U3354" i="13" s="1"/>
  <c r="P3353" i="13"/>
  <c r="Q3353" i="13" s="1"/>
  <c r="R3353" i="13" s="1"/>
  <c r="S3353" i="13" s="1"/>
  <c r="U3353" i="13" s="1"/>
  <c r="Q3352" i="13"/>
  <c r="R3352" i="13" s="1"/>
  <c r="S3352" i="13" s="1"/>
  <c r="U3352" i="13" s="1"/>
  <c r="P3352" i="13"/>
  <c r="P3351" i="13"/>
  <c r="Q3351" i="13" s="1"/>
  <c r="R3351" i="13" s="1"/>
  <c r="S3351" i="13" s="1"/>
  <c r="U3351" i="13" s="1"/>
  <c r="U3350" i="13"/>
  <c r="N3350" i="13"/>
  <c r="N3349" i="13"/>
  <c r="S3349" i="13" s="1"/>
  <c r="U3349" i="13" s="1"/>
  <c r="U3348" i="13"/>
  <c r="N3348" i="13"/>
  <c r="U3347" i="13"/>
  <c r="N3347" i="13"/>
  <c r="U3346" i="13"/>
  <c r="N3346" i="13"/>
  <c r="N3345" i="13"/>
  <c r="S3345" i="13" s="1"/>
  <c r="U3345" i="13" s="1"/>
  <c r="U3344" i="13"/>
  <c r="N3344" i="13"/>
  <c r="O3343" i="13"/>
  <c r="N3343" i="13"/>
  <c r="S3343" i="13" s="1"/>
  <c r="U3343" i="13" s="1"/>
  <c r="Q3342" i="13"/>
  <c r="R3342" i="13" s="1"/>
  <c r="S3342" i="13" s="1"/>
  <c r="U3342" i="13" s="1"/>
  <c r="P3342" i="13"/>
  <c r="P3341" i="13"/>
  <c r="Q3341" i="13" s="1"/>
  <c r="R3341" i="13" s="1"/>
  <c r="S3341" i="13" s="1"/>
  <c r="U3341" i="13" s="1"/>
  <c r="S3340" i="13"/>
  <c r="U3340" i="13" s="1"/>
  <c r="N3340" i="13"/>
  <c r="U3339" i="13"/>
  <c r="Q3338" i="13"/>
  <c r="R3338" i="13" s="1"/>
  <c r="S3338" i="13" s="1"/>
  <c r="U3338" i="13" s="1"/>
  <c r="P3338" i="13"/>
  <c r="U3337" i="13"/>
  <c r="N3337" i="13"/>
  <c r="U3336" i="13"/>
  <c r="P3336" i="13"/>
  <c r="Q3336" i="13" s="1"/>
  <c r="R3336" i="13" s="1"/>
  <c r="S3336" i="13" s="1"/>
  <c r="N3335" i="13"/>
  <c r="S3335" i="13" s="1"/>
  <c r="U3335" i="13" s="1"/>
  <c r="N3334" i="13"/>
  <c r="S3334" i="13" s="1"/>
  <c r="U3334" i="13" s="1"/>
  <c r="Q3333" i="13"/>
  <c r="R3333" i="13" s="1"/>
  <c r="S3333" i="13" s="1"/>
  <c r="U3333" i="13" s="1"/>
  <c r="P3333" i="13"/>
  <c r="U3332" i="13"/>
  <c r="N3332" i="13"/>
  <c r="U3331" i="13"/>
  <c r="N3331" i="13"/>
  <c r="S3330" i="13"/>
  <c r="U3330" i="13" s="1"/>
  <c r="O3330" i="13"/>
  <c r="N3330" i="13"/>
  <c r="P3329" i="13"/>
  <c r="Q3329" i="13" s="1"/>
  <c r="R3329" i="13" s="1"/>
  <c r="S3329" i="13" s="1"/>
  <c r="U3329" i="13" s="1"/>
  <c r="Q3328" i="13"/>
  <c r="R3328" i="13" s="1"/>
  <c r="S3328" i="13" s="1"/>
  <c r="U3328" i="13" s="1"/>
  <c r="P3328" i="13"/>
  <c r="P3327" i="13"/>
  <c r="Q3327" i="13" s="1"/>
  <c r="R3327" i="13" s="1"/>
  <c r="S3327" i="13" s="1"/>
  <c r="U3327" i="13" s="1"/>
  <c r="Q3326" i="13"/>
  <c r="R3326" i="13" s="1"/>
  <c r="S3326" i="13" s="1"/>
  <c r="U3326" i="13" s="1"/>
  <c r="P3326" i="13"/>
  <c r="P3325" i="13"/>
  <c r="Q3325" i="13" s="1"/>
  <c r="R3325" i="13" s="1"/>
  <c r="S3325" i="13" s="1"/>
  <c r="U3325" i="13" s="1"/>
  <c r="P3324" i="13"/>
  <c r="Q3324" i="13" s="1"/>
  <c r="R3324" i="13" s="1"/>
  <c r="S3324" i="13" s="1"/>
  <c r="U3324" i="13" s="1"/>
  <c r="Q3323" i="13"/>
  <c r="R3323" i="13" s="1"/>
  <c r="S3323" i="13" s="1"/>
  <c r="U3323" i="13" s="1"/>
  <c r="P3323" i="13"/>
  <c r="Q3322" i="13"/>
  <c r="R3322" i="13" s="1"/>
  <c r="S3322" i="13" s="1"/>
  <c r="U3322" i="13" s="1"/>
  <c r="P3322" i="13"/>
  <c r="P3321" i="13"/>
  <c r="Q3321" i="13" s="1"/>
  <c r="R3321" i="13" s="1"/>
  <c r="S3321" i="13" s="1"/>
  <c r="U3321" i="13" s="1"/>
  <c r="P3320" i="13"/>
  <c r="Q3320" i="13" s="1"/>
  <c r="R3320" i="13" s="1"/>
  <c r="S3320" i="13" s="1"/>
  <c r="U3320" i="13" s="1"/>
  <c r="Q3319" i="13"/>
  <c r="R3319" i="13" s="1"/>
  <c r="S3319" i="13" s="1"/>
  <c r="U3319" i="13" s="1"/>
  <c r="P3319" i="13"/>
  <c r="P3318" i="13"/>
  <c r="Q3318" i="13" s="1"/>
  <c r="R3318" i="13" s="1"/>
  <c r="S3318" i="13" s="1"/>
  <c r="U3318" i="13" s="1"/>
  <c r="P3317" i="13"/>
  <c r="Q3317" i="13" s="1"/>
  <c r="R3317" i="13" s="1"/>
  <c r="S3317" i="13" s="1"/>
  <c r="U3317" i="13" s="1"/>
  <c r="U3316" i="13"/>
  <c r="Q3316" i="13"/>
  <c r="R3316" i="13" s="1"/>
  <c r="S3316" i="13" s="1"/>
  <c r="P3316" i="13"/>
  <c r="P3315" i="13"/>
  <c r="Q3315" i="13" s="1"/>
  <c r="R3315" i="13" s="1"/>
  <c r="S3315" i="13" s="1"/>
  <c r="U3315" i="13" s="1"/>
  <c r="U3314" i="13"/>
  <c r="P3314" i="13"/>
  <c r="Q3314" i="13" s="1"/>
  <c r="R3314" i="13" s="1"/>
  <c r="S3314" i="13" s="1"/>
  <c r="P3313" i="13"/>
  <c r="Q3313" i="13" s="1"/>
  <c r="R3313" i="13" s="1"/>
  <c r="S3313" i="13" s="1"/>
  <c r="U3313" i="13" s="1"/>
  <c r="R3312" i="13"/>
  <c r="S3312" i="13" s="1"/>
  <c r="U3312" i="13" s="1"/>
  <c r="P3312" i="13"/>
  <c r="Q3312" i="13" s="1"/>
  <c r="U3311" i="13"/>
  <c r="N3311" i="13"/>
  <c r="U3310" i="13"/>
  <c r="N3310" i="13"/>
  <c r="Q3309" i="13"/>
  <c r="R3309" i="13" s="1"/>
  <c r="S3309" i="13" s="1"/>
  <c r="U3309" i="13" s="1"/>
  <c r="P3309" i="13"/>
  <c r="N3308" i="13"/>
  <c r="S3308" i="13" s="1"/>
  <c r="U3308" i="13" s="1"/>
  <c r="U3307" i="13"/>
  <c r="N3307" i="13"/>
  <c r="P3306" i="13"/>
  <c r="Q3306" i="13" s="1"/>
  <c r="R3306" i="13" s="1"/>
  <c r="S3306" i="13" s="1"/>
  <c r="U3306" i="13" s="1"/>
  <c r="P3305" i="13"/>
  <c r="Q3305" i="13" s="1"/>
  <c r="R3305" i="13" s="1"/>
  <c r="S3305" i="13" s="1"/>
  <c r="U3305" i="13" s="1"/>
  <c r="P3304" i="13"/>
  <c r="Q3304" i="13" s="1"/>
  <c r="R3304" i="13" s="1"/>
  <c r="S3304" i="13" s="1"/>
  <c r="U3304" i="13" s="1"/>
  <c r="P3303" i="13"/>
  <c r="Q3303" i="13" s="1"/>
  <c r="R3303" i="13" s="1"/>
  <c r="S3303" i="13" s="1"/>
  <c r="U3303" i="13" s="1"/>
  <c r="P3302" i="13"/>
  <c r="Q3302" i="13" s="1"/>
  <c r="R3302" i="13" s="1"/>
  <c r="S3302" i="13" s="1"/>
  <c r="U3302" i="13" s="1"/>
  <c r="N3301" i="13"/>
  <c r="S3301" i="13" s="1"/>
  <c r="U3301" i="13" s="1"/>
  <c r="S3300" i="13"/>
  <c r="U3300" i="13" s="1"/>
  <c r="N3300" i="13"/>
  <c r="U3299" i="13"/>
  <c r="N3299" i="13"/>
  <c r="S3299" i="13" s="1"/>
  <c r="Q3298" i="13"/>
  <c r="R3298" i="13" s="1"/>
  <c r="S3298" i="13" s="1"/>
  <c r="U3298" i="13" s="1"/>
  <c r="P3298" i="13"/>
  <c r="U3297" i="13"/>
  <c r="P3297" i="13"/>
  <c r="Q3297" i="13" s="1"/>
  <c r="R3297" i="13" s="1"/>
  <c r="S3297" i="13" s="1"/>
  <c r="S3296" i="13"/>
  <c r="U3296" i="13" s="1"/>
  <c r="N3296" i="13"/>
  <c r="U3295" i="13"/>
  <c r="P3295" i="13"/>
  <c r="Q3295" i="13" s="1"/>
  <c r="R3295" i="13" s="1"/>
  <c r="S3295" i="13" s="1"/>
  <c r="S3294" i="13"/>
  <c r="U3294" i="13" s="1"/>
  <c r="N3294" i="13"/>
  <c r="U3293" i="13"/>
  <c r="N3293" i="13"/>
  <c r="N3292" i="13"/>
  <c r="S3292" i="13" s="1"/>
  <c r="U3292" i="13" s="1"/>
  <c r="P3291" i="13"/>
  <c r="Q3291" i="13" s="1"/>
  <c r="R3291" i="13" s="1"/>
  <c r="S3291" i="13" s="1"/>
  <c r="U3291" i="13" s="1"/>
  <c r="N3290" i="13"/>
  <c r="S3290" i="13" s="1"/>
  <c r="U3290" i="13" s="1"/>
  <c r="U3289" i="13"/>
  <c r="N3289" i="13"/>
  <c r="U3288" i="13"/>
  <c r="N3288" i="13"/>
  <c r="S3287" i="13"/>
  <c r="U3287" i="13" s="1"/>
  <c r="N3287" i="13"/>
  <c r="U3286" i="13"/>
  <c r="N3286" i="13"/>
  <c r="S3286" i="13" s="1"/>
  <c r="S3285" i="13"/>
  <c r="U3285" i="13" s="1"/>
  <c r="N3285" i="13"/>
  <c r="Q3284" i="13"/>
  <c r="N3284" i="13"/>
  <c r="S3284" i="13" s="1"/>
  <c r="U3284" i="13" s="1"/>
  <c r="U3283" i="13"/>
  <c r="N3283" i="13"/>
  <c r="U3282" i="13"/>
  <c r="N3282" i="13"/>
  <c r="R3281" i="13"/>
  <c r="S3281" i="13" s="1"/>
  <c r="U3281" i="13" s="1"/>
  <c r="P3281" i="13"/>
  <c r="Q3281" i="13" s="1"/>
  <c r="P3280" i="13"/>
  <c r="Q3280" i="13" s="1"/>
  <c r="R3280" i="13" s="1"/>
  <c r="S3280" i="13" s="1"/>
  <c r="U3280" i="13" s="1"/>
  <c r="U3279" i="13"/>
  <c r="N3279" i="13"/>
  <c r="U3278" i="13"/>
  <c r="N3278" i="13"/>
  <c r="N3277" i="13"/>
  <c r="S3277" i="13" s="1"/>
  <c r="U3277" i="13" s="1"/>
  <c r="Q3276" i="13"/>
  <c r="N3276" i="13"/>
  <c r="S3276" i="13" s="1"/>
  <c r="U3276" i="13" s="1"/>
  <c r="U3275" i="13"/>
  <c r="N3275" i="13"/>
  <c r="U3274" i="13"/>
  <c r="N3274" i="13"/>
  <c r="P3273" i="13"/>
  <c r="Q3273" i="13" s="1"/>
  <c r="R3273" i="13" s="1"/>
  <c r="S3273" i="13" s="1"/>
  <c r="U3273" i="13" s="1"/>
  <c r="P3272" i="13"/>
  <c r="Q3272" i="13" s="1"/>
  <c r="R3272" i="13" s="1"/>
  <c r="S3272" i="13" s="1"/>
  <c r="U3272" i="13" s="1"/>
  <c r="P3271" i="13"/>
  <c r="Q3271" i="13" s="1"/>
  <c r="R3271" i="13" s="1"/>
  <c r="S3271" i="13" s="1"/>
  <c r="U3271" i="13" s="1"/>
  <c r="P3270" i="13"/>
  <c r="Q3270" i="13" s="1"/>
  <c r="R3270" i="13" s="1"/>
  <c r="S3270" i="13" s="1"/>
  <c r="U3270" i="13" s="1"/>
  <c r="P3269" i="13"/>
  <c r="Q3269" i="13" s="1"/>
  <c r="R3269" i="13" s="1"/>
  <c r="S3269" i="13" s="1"/>
  <c r="U3269" i="13" s="1"/>
  <c r="U3268" i="13"/>
  <c r="N3268" i="13"/>
  <c r="N3267" i="13"/>
  <c r="S3267" i="13" s="1"/>
  <c r="U3267" i="13" s="1"/>
  <c r="U3266" i="13"/>
  <c r="N3266" i="13"/>
  <c r="U3265" i="13"/>
  <c r="N3265" i="13"/>
  <c r="U3264" i="13"/>
  <c r="N3264" i="13"/>
  <c r="U3263" i="13"/>
  <c r="N3263" i="13"/>
  <c r="Q3262" i="13"/>
  <c r="R3262" i="13" s="1"/>
  <c r="S3262" i="13" s="1"/>
  <c r="U3262" i="13" s="1"/>
  <c r="P3262" i="13"/>
  <c r="P3261" i="13"/>
  <c r="Q3261" i="13" s="1"/>
  <c r="R3261" i="13" s="1"/>
  <c r="S3261" i="13" s="1"/>
  <c r="U3261" i="13" s="1"/>
  <c r="U3260" i="13"/>
  <c r="N3260" i="13"/>
  <c r="P3259" i="13"/>
  <c r="Q3259" i="13" s="1"/>
  <c r="R3259" i="13" s="1"/>
  <c r="S3259" i="13" s="1"/>
  <c r="U3259" i="13" s="1"/>
  <c r="U3258" i="13"/>
  <c r="N3258" i="13"/>
  <c r="U3257" i="13"/>
  <c r="N3257" i="13"/>
  <c r="N3256" i="13"/>
  <c r="S3256" i="13" s="1"/>
  <c r="U3256" i="13" s="1"/>
  <c r="S3255" i="13"/>
  <c r="U3255" i="13" s="1"/>
  <c r="N3255" i="13"/>
  <c r="U3254" i="13"/>
  <c r="N3254" i="13"/>
  <c r="S3254" i="13" s="1"/>
  <c r="S3253" i="13"/>
  <c r="U3253" i="13" s="1"/>
  <c r="N3253" i="13"/>
  <c r="N3252" i="13"/>
  <c r="S3252" i="13" s="1"/>
  <c r="U3252" i="13" s="1"/>
  <c r="N3251" i="13"/>
  <c r="S3251" i="13" s="1"/>
  <c r="U3251" i="13" s="1"/>
  <c r="N3250" i="13"/>
  <c r="S3250" i="13" s="1"/>
  <c r="U3250" i="13" s="1"/>
  <c r="O3249" i="13"/>
  <c r="N3249" i="13"/>
  <c r="S3249" i="13" s="1"/>
  <c r="U3249" i="13" s="1"/>
  <c r="Q3248" i="13"/>
  <c r="R3248" i="13" s="1"/>
  <c r="S3248" i="13" s="1"/>
  <c r="U3248" i="13" s="1"/>
  <c r="P3248" i="13"/>
  <c r="P3247" i="13"/>
  <c r="Q3247" i="13" s="1"/>
  <c r="R3247" i="13" s="1"/>
  <c r="S3247" i="13" s="1"/>
  <c r="U3247" i="13" s="1"/>
  <c r="P3246" i="13"/>
  <c r="Q3246" i="13" s="1"/>
  <c r="R3246" i="13" s="1"/>
  <c r="S3246" i="13" s="1"/>
  <c r="U3246" i="13" s="1"/>
  <c r="P3245" i="13"/>
  <c r="Q3245" i="13" s="1"/>
  <c r="R3245" i="13" s="1"/>
  <c r="S3245" i="13" s="1"/>
  <c r="U3245" i="13" s="1"/>
  <c r="S3244" i="13"/>
  <c r="U3244" i="13" s="1"/>
  <c r="P3244" i="13"/>
  <c r="Q3244" i="13" s="1"/>
  <c r="R3244" i="13" s="1"/>
  <c r="N3243" i="13"/>
  <c r="S3243" i="13" s="1"/>
  <c r="U3243" i="13" s="1"/>
  <c r="U3242" i="13"/>
  <c r="N3242" i="13"/>
  <c r="N3241" i="13"/>
  <c r="S3241" i="13" s="1"/>
  <c r="U3241" i="13" s="1"/>
  <c r="U3240" i="13"/>
  <c r="N3240" i="13"/>
  <c r="U3239" i="13"/>
  <c r="N3239" i="13"/>
  <c r="N3238" i="13"/>
  <c r="S3238" i="13" s="1"/>
  <c r="U3238" i="13" s="1"/>
  <c r="Q3237" i="13"/>
  <c r="R3237" i="13" s="1"/>
  <c r="S3237" i="13" s="1"/>
  <c r="U3237" i="13" s="1"/>
  <c r="P3237" i="13"/>
  <c r="U3236" i="13"/>
  <c r="N3236" i="13"/>
  <c r="U3235" i="13"/>
  <c r="N3235" i="13"/>
  <c r="P3234" i="13"/>
  <c r="Q3234" i="13" s="1"/>
  <c r="R3234" i="13" s="1"/>
  <c r="S3234" i="13" s="1"/>
  <c r="U3234" i="13" s="1"/>
  <c r="P3233" i="13"/>
  <c r="Q3233" i="13" s="1"/>
  <c r="R3233" i="13" s="1"/>
  <c r="S3233" i="13" s="1"/>
  <c r="U3233" i="13" s="1"/>
  <c r="U3232" i="13"/>
  <c r="N3232" i="13"/>
  <c r="P3231" i="13"/>
  <c r="Q3231" i="13" s="1"/>
  <c r="R3231" i="13" s="1"/>
  <c r="S3231" i="13" s="1"/>
  <c r="U3231" i="13" s="1"/>
  <c r="P3230" i="13"/>
  <c r="Q3230" i="13" s="1"/>
  <c r="R3230" i="13" s="1"/>
  <c r="S3230" i="13" s="1"/>
  <c r="U3230" i="13" s="1"/>
  <c r="P3229" i="13"/>
  <c r="Q3229" i="13" s="1"/>
  <c r="R3229" i="13" s="1"/>
  <c r="S3229" i="13" s="1"/>
  <c r="U3229" i="13" s="1"/>
  <c r="P3228" i="13"/>
  <c r="Q3228" i="13" s="1"/>
  <c r="R3228" i="13" s="1"/>
  <c r="S3228" i="13" s="1"/>
  <c r="U3228" i="13" s="1"/>
  <c r="N3227" i="13"/>
  <c r="S3227" i="13" s="1"/>
  <c r="U3227" i="13" s="1"/>
  <c r="U3226" i="13"/>
  <c r="N3226" i="13"/>
  <c r="N3225" i="13"/>
  <c r="S3225" i="13" s="1"/>
  <c r="U3225" i="13" s="1"/>
  <c r="P3224" i="13"/>
  <c r="Q3224" i="13" s="1"/>
  <c r="R3224" i="13" s="1"/>
  <c r="S3224" i="13" s="1"/>
  <c r="U3224" i="13" s="1"/>
  <c r="P3223" i="13"/>
  <c r="Q3223" i="13" s="1"/>
  <c r="R3223" i="13" s="1"/>
  <c r="S3223" i="13" s="1"/>
  <c r="U3223" i="13" s="1"/>
  <c r="U3222" i="13"/>
  <c r="N3222" i="13"/>
  <c r="S3221" i="13"/>
  <c r="U3221" i="13" s="1"/>
  <c r="N3221" i="13"/>
  <c r="U3220" i="13"/>
  <c r="S3219" i="13"/>
  <c r="U3219" i="13" s="1"/>
  <c r="N3219" i="13"/>
  <c r="S3218" i="13"/>
  <c r="U3218" i="13" s="1"/>
  <c r="N3218" i="13"/>
  <c r="P3217" i="13"/>
  <c r="Q3217" i="13" s="1"/>
  <c r="R3217" i="13" s="1"/>
  <c r="S3217" i="13" s="1"/>
  <c r="U3217" i="13" s="1"/>
  <c r="N3216" i="13"/>
  <c r="S3216" i="13" s="1"/>
  <c r="U3216" i="13" s="1"/>
  <c r="P3215" i="13"/>
  <c r="Q3215" i="13" s="1"/>
  <c r="R3215" i="13" s="1"/>
  <c r="S3215" i="13" s="1"/>
  <c r="U3215" i="13" s="1"/>
  <c r="S3214" i="13"/>
  <c r="U3214" i="13" s="1"/>
  <c r="Q3214" i="13"/>
  <c r="R3214" i="13" s="1"/>
  <c r="N3214" i="13"/>
  <c r="U3213" i="13"/>
  <c r="N3213" i="13"/>
  <c r="N3212" i="13"/>
  <c r="S3212" i="13" s="1"/>
  <c r="U3212" i="13" s="1"/>
  <c r="N3211" i="13"/>
  <c r="S3211" i="13" s="1"/>
  <c r="U3211" i="13" s="1"/>
  <c r="U3210" i="13"/>
  <c r="N3210" i="13"/>
  <c r="N3209" i="13"/>
  <c r="S3209" i="13" s="1"/>
  <c r="U3209" i="13" s="1"/>
  <c r="Q3208" i="13"/>
  <c r="R3208" i="13" s="1"/>
  <c r="S3208" i="13" s="1"/>
  <c r="U3208" i="13" s="1"/>
  <c r="P3208" i="13"/>
  <c r="U3207" i="13"/>
  <c r="N3207" i="13"/>
  <c r="R3206" i="13"/>
  <c r="S3206" i="13" s="1"/>
  <c r="U3206" i="13" s="1"/>
  <c r="P3206" i="13"/>
  <c r="Q3206" i="13" s="1"/>
  <c r="U3205" i="13"/>
  <c r="N3205" i="13"/>
  <c r="U3204" i="13"/>
  <c r="N3204" i="13"/>
  <c r="S3203" i="13"/>
  <c r="U3203" i="13" s="1"/>
  <c r="N3203" i="13"/>
  <c r="U3202" i="13"/>
  <c r="N3202" i="13"/>
  <c r="S3202" i="13" s="1"/>
  <c r="S3201" i="13"/>
  <c r="U3201" i="13" s="1"/>
  <c r="N3201" i="13"/>
  <c r="U3200" i="13"/>
  <c r="N3200" i="13"/>
  <c r="U3199" i="13"/>
  <c r="N3199" i="13"/>
  <c r="S3199" i="13" s="1"/>
  <c r="P3198" i="13"/>
  <c r="Q3198" i="13" s="1"/>
  <c r="R3198" i="13" s="1"/>
  <c r="S3198" i="13" s="1"/>
  <c r="U3198" i="13" s="1"/>
  <c r="P3197" i="13"/>
  <c r="Q3197" i="13" s="1"/>
  <c r="R3197" i="13" s="1"/>
  <c r="S3197" i="13" s="1"/>
  <c r="U3197" i="13" s="1"/>
  <c r="S3196" i="13"/>
  <c r="U3196" i="13" s="1"/>
  <c r="N3196" i="13"/>
  <c r="N3195" i="13"/>
  <c r="S3195" i="13" s="1"/>
  <c r="U3195" i="13" s="1"/>
  <c r="U3194" i="13"/>
  <c r="N3194" i="13"/>
  <c r="P3193" i="13"/>
  <c r="Q3193" i="13" s="1"/>
  <c r="R3193" i="13" s="1"/>
  <c r="S3193" i="13" s="1"/>
  <c r="U3193" i="13" s="1"/>
  <c r="P3192" i="13"/>
  <c r="Q3192" i="13" s="1"/>
  <c r="R3192" i="13" s="1"/>
  <c r="S3192" i="13" s="1"/>
  <c r="U3192" i="13" s="1"/>
  <c r="N3191" i="13"/>
  <c r="S3191" i="13" s="1"/>
  <c r="U3191" i="13" s="1"/>
  <c r="N3190" i="13"/>
  <c r="S3190" i="13" s="1"/>
  <c r="U3190" i="13" s="1"/>
  <c r="S3189" i="13"/>
  <c r="U3189" i="13" s="1"/>
  <c r="N3189" i="13"/>
  <c r="N3188" i="13"/>
  <c r="S3188" i="13" s="1"/>
  <c r="U3188" i="13" s="1"/>
  <c r="U3187" i="13"/>
  <c r="N3187" i="13"/>
  <c r="S3186" i="13"/>
  <c r="U3186" i="13" s="1"/>
  <c r="N3186" i="13"/>
  <c r="N3185" i="13"/>
  <c r="S3185" i="13" s="1"/>
  <c r="U3185" i="13" s="1"/>
  <c r="N3184" i="13"/>
  <c r="S3184" i="13" s="1"/>
  <c r="U3184" i="13" s="1"/>
  <c r="N3183" i="13"/>
  <c r="S3183" i="13" s="1"/>
  <c r="U3183" i="13" s="1"/>
  <c r="S3182" i="13"/>
  <c r="U3182" i="13" s="1"/>
  <c r="N3182" i="13"/>
  <c r="S3181" i="13"/>
  <c r="U3181" i="13" s="1"/>
  <c r="N3181" i="13"/>
  <c r="S3180" i="13"/>
  <c r="U3180" i="13" s="1"/>
  <c r="N3180" i="13"/>
  <c r="U3179" i="13"/>
  <c r="N3179" i="13"/>
  <c r="S3179" i="13" s="1"/>
  <c r="Q3177" i="13"/>
  <c r="R3177" i="13" s="1"/>
  <c r="S3177" i="13" s="1"/>
  <c r="U3177" i="13" s="1"/>
  <c r="P3177" i="13"/>
  <c r="U3176" i="13"/>
  <c r="N3176" i="13"/>
  <c r="R3175" i="13"/>
  <c r="S3175" i="13" s="1"/>
  <c r="U3175" i="13" s="1"/>
  <c r="P3175" i="13"/>
  <c r="Q3175" i="13" s="1"/>
  <c r="N3174" i="13"/>
  <c r="S3174" i="13" s="1"/>
  <c r="U3174" i="13" s="1"/>
  <c r="N3173" i="13"/>
  <c r="S3173" i="13" s="1"/>
  <c r="U3173" i="13" s="1"/>
  <c r="N3172" i="13"/>
  <c r="S3172" i="13" s="1"/>
  <c r="U3172" i="13" s="1"/>
  <c r="N3171" i="13"/>
  <c r="S3171" i="13" s="1"/>
  <c r="U3171" i="13" s="1"/>
  <c r="P3170" i="13"/>
  <c r="Q3170" i="13" s="1"/>
  <c r="R3170" i="13" s="1"/>
  <c r="S3170" i="13" s="1"/>
  <c r="U3170" i="13" s="1"/>
  <c r="P3169" i="13"/>
  <c r="Q3169" i="13" s="1"/>
  <c r="R3169" i="13" s="1"/>
  <c r="S3169" i="13" s="1"/>
  <c r="U3169" i="13" s="1"/>
  <c r="P3168" i="13"/>
  <c r="Q3168" i="13" s="1"/>
  <c r="R3168" i="13" s="1"/>
  <c r="S3168" i="13" s="1"/>
  <c r="U3168" i="13" s="1"/>
  <c r="N3167" i="13"/>
  <c r="S3167" i="13" s="1"/>
  <c r="U3167" i="13" s="1"/>
  <c r="U3166" i="13"/>
  <c r="N3166" i="13"/>
  <c r="P3165" i="13"/>
  <c r="Q3165" i="13" s="1"/>
  <c r="R3165" i="13" s="1"/>
  <c r="S3165" i="13" s="1"/>
  <c r="U3165" i="13" s="1"/>
  <c r="U3164" i="13"/>
  <c r="N3164" i="13"/>
  <c r="U3163" i="13"/>
  <c r="N3163" i="13"/>
  <c r="U3162" i="13"/>
  <c r="N3162" i="13"/>
  <c r="P3161" i="13"/>
  <c r="Q3161" i="13" s="1"/>
  <c r="R3161" i="13" s="1"/>
  <c r="S3161" i="13" s="1"/>
  <c r="U3161" i="13" s="1"/>
  <c r="N3160" i="13"/>
  <c r="S3160" i="13" s="1"/>
  <c r="U3160" i="13" s="1"/>
  <c r="P3159" i="13"/>
  <c r="Q3159" i="13" s="1"/>
  <c r="R3159" i="13" s="1"/>
  <c r="S3159" i="13" s="1"/>
  <c r="U3159" i="13" s="1"/>
  <c r="U3158" i="13"/>
  <c r="N3158" i="13"/>
  <c r="P3157" i="13"/>
  <c r="Q3157" i="13" s="1"/>
  <c r="R3157" i="13" s="1"/>
  <c r="S3157" i="13" s="1"/>
  <c r="U3157" i="13" s="1"/>
  <c r="P3156" i="13"/>
  <c r="Q3156" i="13" s="1"/>
  <c r="R3156" i="13" s="1"/>
  <c r="S3156" i="13" s="1"/>
  <c r="U3156" i="13" s="1"/>
  <c r="P3155" i="13"/>
  <c r="Q3155" i="13" s="1"/>
  <c r="R3155" i="13" s="1"/>
  <c r="S3155" i="13" s="1"/>
  <c r="U3155" i="13" s="1"/>
  <c r="N3154" i="13"/>
  <c r="S3154" i="13" s="1"/>
  <c r="U3154" i="13" s="1"/>
  <c r="S3153" i="13"/>
  <c r="U3153" i="13" s="1"/>
  <c r="Q3153" i="13"/>
  <c r="N3153" i="13"/>
  <c r="P3152" i="13"/>
  <c r="Q3152" i="13" s="1"/>
  <c r="R3152" i="13" s="1"/>
  <c r="S3152" i="13" s="1"/>
  <c r="U3152" i="13" s="1"/>
  <c r="N3151" i="13"/>
  <c r="S3151" i="13" s="1"/>
  <c r="U3151" i="13" s="1"/>
  <c r="P3150" i="13"/>
  <c r="Q3150" i="13" s="1"/>
  <c r="R3150" i="13" s="1"/>
  <c r="S3150" i="13" s="1"/>
  <c r="U3150" i="13" s="1"/>
  <c r="N3149" i="13"/>
  <c r="S3149" i="13" s="1"/>
  <c r="U3149" i="13" s="1"/>
  <c r="S3148" i="13"/>
  <c r="U3148" i="13" s="1"/>
  <c r="N3148" i="13"/>
  <c r="S3147" i="13"/>
  <c r="U3147" i="13" s="1"/>
  <c r="N3147" i="13"/>
  <c r="U3146" i="13"/>
  <c r="N3146" i="13"/>
  <c r="U3145" i="13"/>
  <c r="N3145" i="13"/>
  <c r="U3144" i="13"/>
  <c r="N3144" i="13"/>
  <c r="U3143" i="13"/>
  <c r="N3143" i="13"/>
  <c r="U3142" i="13"/>
  <c r="N3142" i="13"/>
  <c r="U3141" i="13"/>
  <c r="N3141" i="13"/>
  <c r="U3140" i="13"/>
  <c r="N3140" i="13"/>
  <c r="U3139" i="13"/>
  <c r="Q3139" i="13"/>
  <c r="R3139" i="13" s="1"/>
  <c r="S3139" i="13" s="1"/>
  <c r="P3139" i="13"/>
  <c r="U3138" i="13"/>
  <c r="Q3138" i="13"/>
  <c r="N3138" i="13"/>
  <c r="S3138" i="13" s="1"/>
  <c r="U3137" i="13"/>
  <c r="N3137" i="13"/>
  <c r="U3136" i="13"/>
  <c r="N3136" i="13"/>
  <c r="U3135" i="13"/>
  <c r="N3135" i="13"/>
  <c r="S3134" i="13"/>
  <c r="U3134" i="13" s="1"/>
  <c r="N3134" i="13"/>
  <c r="S3133" i="13"/>
  <c r="U3133" i="13" s="1"/>
  <c r="N3133" i="13"/>
  <c r="U3132" i="13"/>
  <c r="N3132" i="13"/>
  <c r="S3132" i="13" s="1"/>
  <c r="N3131" i="13"/>
  <c r="S3131" i="13" s="1"/>
  <c r="U3131" i="13" s="1"/>
  <c r="U3130" i="13"/>
  <c r="N3130" i="13"/>
  <c r="N3129" i="13"/>
  <c r="S3129" i="13" s="1"/>
  <c r="U3129" i="13" s="1"/>
  <c r="N3128" i="13"/>
  <c r="S3128" i="13" s="1"/>
  <c r="U3128" i="13" s="1"/>
  <c r="N3127" i="13"/>
  <c r="S3127" i="13" s="1"/>
  <c r="U3127" i="13" s="1"/>
  <c r="S3126" i="13"/>
  <c r="U3126" i="13" s="1"/>
  <c r="N3126" i="13"/>
  <c r="N3125" i="13"/>
  <c r="S3125" i="13" s="1"/>
  <c r="U3125" i="13" s="1"/>
  <c r="S3124" i="13"/>
  <c r="U3124" i="13" s="1"/>
  <c r="N3124" i="13"/>
  <c r="N3123" i="13"/>
  <c r="S3123" i="13" s="1"/>
  <c r="U3123" i="13" s="1"/>
  <c r="N3122" i="13"/>
  <c r="S3122" i="13" s="1"/>
  <c r="U3122" i="13" s="1"/>
  <c r="U3121" i="13"/>
  <c r="N3121" i="13"/>
  <c r="S3121" i="13" s="1"/>
  <c r="S3120" i="13"/>
  <c r="U3120" i="13" s="1"/>
  <c r="N3120" i="13"/>
  <c r="N3119" i="13"/>
  <c r="S3119" i="13" s="1"/>
  <c r="U3119" i="13" s="1"/>
  <c r="N3118" i="13"/>
  <c r="S3118" i="13" s="1"/>
  <c r="U3118" i="13" s="1"/>
  <c r="N3117" i="13"/>
  <c r="S3117" i="13" s="1"/>
  <c r="U3117" i="13" s="1"/>
  <c r="U3116" i="13"/>
  <c r="N3116" i="13"/>
  <c r="S3116" i="13" s="1"/>
  <c r="S3115" i="13"/>
  <c r="U3115" i="13" s="1"/>
  <c r="N3115" i="13"/>
  <c r="N3114" i="13"/>
  <c r="S3114" i="13" s="1"/>
  <c r="U3114" i="13" s="1"/>
  <c r="N3113" i="13"/>
  <c r="S3113" i="13" s="1"/>
  <c r="U3113" i="13" s="1"/>
  <c r="N3112" i="13"/>
  <c r="S3112" i="13" s="1"/>
  <c r="U3112" i="13" s="1"/>
  <c r="N3111" i="13"/>
  <c r="S3111" i="13" s="1"/>
  <c r="U3111" i="13" s="1"/>
  <c r="S3110" i="13"/>
  <c r="U3110" i="13" s="1"/>
  <c r="N3110" i="13"/>
  <c r="N3109" i="13"/>
  <c r="S3109" i="13" s="1"/>
  <c r="U3109" i="13" s="1"/>
  <c r="U3108" i="13"/>
  <c r="N3108" i="13"/>
  <c r="U3107" i="13"/>
  <c r="N3107" i="13"/>
  <c r="S3106" i="13"/>
  <c r="U3106" i="13" s="1"/>
  <c r="N3106" i="13"/>
  <c r="N3105" i="13"/>
  <c r="S3105" i="13" s="1"/>
  <c r="U3105" i="13" s="1"/>
  <c r="U3104" i="13"/>
  <c r="N3104" i="13"/>
  <c r="Q3103" i="13"/>
  <c r="N3103" i="13"/>
  <c r="S3103" i="13" s="1"/>
  <c r="U3103" i="13" s="1"/>
  <c r="U3102" i="13"/>
  <c r="N3102" i="13"/>
  <c r="N3101" i="13"/>
  <c r="S3101" i="13" s="1"/>
  <c r="U3101" i="13" s="1"/>
  <c r="U3100" i="13"/>
  <c r="N3100" i="13"/>
  <c r="S3100" i="13" s="1"/>
  <c r="S3099" i="13"/>
  <c r="U3099" i="13" s="1"/>
  <c r="P3099" i="13"/>
  <c r="Q3099" i="13" s="1"/>
  <c r="R3099" i="13" s="1"/>
  <c r="U3098" i="13"/>
  <c r="N3098" i="13"/>
  <c r="S3097" i="13"/>
  <c r="U3097" i="13" s="1"/>
  <c r="N3097" i="13"/>
  <c r="S3096" i="13"/>
  <c r="U3096" i="13" s="1"/>
  <c r="Q3096" i="13"/>
  <c r="R3096" i="13" s="1"/>
  <c r="P3096" i="13"/>
  <c r="U3095" i="13"/>
  <c r="N3095" i="13"/>
  <c r="U3094" i="13"/>
  <c r="N3094" i="13"/>
  <c r="U3093" i="13"/>
  <c r="N3093" i="13"/>
  <c r="U3092" i="13"/>
  <c r="N3092" i="13"/>
  <c r="N3091" i="13"/>
  <c r="S3091" i="13" s="1"/>
  <c r="U3091" i="13" s="1"/>
  <c r="N3090" i="13"/>
  <c r="S3090" i="13" s="1"/>
  <c r="U3090" i="13" s="1"/>
  <c r="U3089" i="13"/>
  <c r="N3089" i="13"/>
  <c r="S3089" i="13" s="1"/>
  <c r="U3088" i="13"/>
  <c r="N3088" i="13"/>
  <c r="U3087" i="13"/>
  <c r="N3086" i="13"/>
  <c r="S3086" i="13" s="1"/>
  <c r="U3086" i="13" s="1"/>
  <c r="S3085" i="13"/>
  <c r="U3085" i="13" s="1"/>
  <c r="N3085" i="13"/>
  <c r="N3084" i="13"/>
  <c r="S3084" i="13" s="1"/>
  <c r="U3084" i="13" s="1"/>
  <c r="S3083" i="13"/>
  <c r="U3083" i="13" s="1"/>
  <c r="N3083" i="13"/>
  <c r="U3082" i="13"/>
  <c r="N3082" i="13"/>
  <c r="S3082" i="13" s="1"/>
  <c r="N3081" i="13"/>
  <c r="S3081" i="13" s="1"/>
  <c r="U3081" i="13" s="1"/>
  <c r="U3080" i="13"/>
  <c r="N3080" i="13"/>
  <c r="S3080" i="13" s="1"/>
  <c r="S3079" i="13"/>
  <c r="U3079" i="13" s="1"/>
  <c r="N3079" i="13"/>
  <c r="N3078" i="13"/>
  <c r="S3078" i="13" s="1"/>
  <c r="U3078" i="13" s="1"/>
  <c r="N3077" i="13"/>
  <c r="S3077" i="13" s="1"/>
  <c r="U3077" i="13" s="1"/>
  <c r="N3076" i="13"/>
  <c r="S3076" i="13" s="1"/>
  <c r="U3076" i="13" s="1"/>
  <c r="N3075" i="13"/>
  <c r="S3075" i="13" s="1"/>
  <c r="U3075" i="13" s="1"/>
  <c r="S3074" i="13"/>
  <c r="U3074" i="13" s="1"/>
  <c r="N3074" i="13"/>
  <c r="N3073" i="13"/>
  <c r="S3073" i="13" s="1"/>
  <c r="U3073" i="13" s="1"/>
  <c r="N3072" i="13"/>
  <c r="S3072" i="13" s="1"/>
  <c r="U3072" i="13" s="1"/>
  <c r="U3071" i="13"/>
  <c r="U3070" i="13"/>
  <c r="N3070" i="13"/>
  <c r="U3069" i="13"/>
  <c r="N3069" i="13"/>
  <c r="U3068" i="13"/>
  <c r="N3068" i="13"/>
  <c r="S3068" i="13" s="1"/>
  <c r="U3067" i="13"/>
  <c r="N3067" i="13"/>
  <c r="S3067" i="13" s="1"/>
  <c r="S3066" i="13"/>
  <c r="U3066" i="13" s="1"/>
  <c r="N3066" i="13"/>
  <c r="S3065" i="13"/>
  <c r="U3065" i="13" s="1"/>
  <c r="N3065" i="13"/>
  <c r="U3064" i="13"/>
  <c r="N3064" i="13"/>
  <c r="S3064" i="13" s="1"/>
  <c r="U3063" i="13"/>
  <c r="N3063" i="13"/>
  <c r="S3063" i="13" s="1"/>
  <c r="N3062" i="13"/>
  <c r="S3062" i="13" s="1"/>
  <c r="U3062" i="13" s="1"/>
  <c r="N3061" i="13"/>
  <c r="S3061" i="13" s="1"/>
  <c r="U3061" i="13" s="1"/>
  <c r="N3060" i="13"/>
  <c r="S3060" i="13" s="1"/>
  <c r="U3060" i="13" s="1"/>
  <c r="N3059" i="13"/>
  <c r="S3059" i="13" s="1"/>
  <c r="U3059" i="13" s="1"/>
  <c r="U3058" i="13"/>
  <c r="S3058" i="13"/>
  <c r="N3058" i="13"/>
  <c r="U3057" i="13"/>
  <c r="N3057" i="13"/>
  <c r="N3056" i="13"/>
  <c r="S3056" i="13" s="1"/>
  <c r="U3056" i="13" s="1"/>
  <c r="S3055" i="13"/>
  <c r="U3055" i="13" s="1"/>
  <c r="N3055" i="13"/>
  <c r="N3054" i="13"/>
  <c r="S3054" i="13" s="1"/>
  <c r="U3054" i="13" s="1"/>
  <c r="S3053" i="13"/>
  <c r="U3053" i="13" s="1"/>
  <c r="N3053" i="13"/>
  <c r="P3052" i="13"/>
  <c r="Q3052" i="13" s="1"/>
  <c r="R3052" i="13" s="1"/>
  <c r="S3052" i="13" s="1"/>
  <c r="U3052" i="13" s="1"/>
  <c r="S3051" i="13"/>
  <c r="U3051" i="13" s="1"/>
  <c r="N3051" i="13"/>
  <c r="U3050" i="13"/>
  <c r="N3050" i="13"/>
  <c r="U3049" i="13"/>
  <c r="U3048" i="13"/>
  <c r="U3047" i="13"/>
  <c r="U3046" i="13"/>
  <c r="U3045" i="13"/>
  <c r="S3044" i="13"/>
  <c r="U3044" i="13" s="1"/>
  <c r="N3044" i="13"/>
  <c r="Q3043" i="13"/>
  <c r="N3043" i="13"/>
  <c r="S3043" i="13" s="1"/>
  <c r="U3043" i="13" s="1"/>
  <c r="U3042" i="13"/>
  <c r="N3042" i="13"/>
  <c r="N3041" i="13"/>
  <c r="S3041" i="13" s="1"/>
  <c r="U3041" i="13" s="1"/>
  <c r="U3040" i="13"/>
  <c r="N3040" i="13"/>
  <c r="N3039" i="13"/>
  <c r="S3039" i="13" s="1"/>
  <c r="U3039" i="13" s="1"/>
  <c r="N3038" i="13"/>
  <c r="S3038" i="13" s="1"/>
  <c r="U3038" i="13" s="1"/>
  <c r="N3037" i="13"/>
  <c r="S3037" i="13" s="1"/>
  <c r="U3037" i="13" s="1"/>
  <c r="U3036" i="13"/>
  <c r="S3036" i="13"/>
  <c r="N3036" i="13"/>
  <c r="N3035" i="13"/>
  <c r="S3035" i="13" s="1"/>
  <c r="U3035" i="13" s="1"/>
  <c r="N3034" i="13"/>
  <c r="S3034" i="13" s="1"/>
  <c r="U3034" i="13" s="1"/>
  <c r="U3033" i="13"/>
  <c r="N3033" i="13"/>
  <c r="U3032" i="13"/>
  <c r="N3032" i="13"/>
  <c r="U3031" i="13"/>
  <c r="N3031" i="13"/>
  <c r="S3030" i="13"/>
  <c r="U3030" i="13" s="1"/>
  <c r="N3030" i="13"/>
  <c r="N3029" i="13"/>
  <c r="S3029" i="13" s="1"/>
  <c r="U3029" i="13" s="1"/>
  <c r="S3028" i="13"/>
  <c r="U3028" i="13" s="1"/>
  <c r="N3028" i="13"/>
  <c r="S3027" i="13"/>
  <c r="U3027" i="13" s="1"/>
  <c r="N3027" i="13"/>
  <c r="S3026" i="13"/>
  <c r="U3026" i="13" s="1"/>
  <c r="N3026" i="13"/>
  <c r="N3025" i="13"/>
  <c r="S3025" i="13" s="1"/>
  <c r="U3025" i="13" s="1"/>
  <c r="U3024" i="13"/>
  <c r="S3024" i="13"/>
  <c r="N3024" i="13"/>
  <c r="U3023" i="13"/>
  <c r="N3023" i="13"/>
  <c r="U3022" i="13"/>
  <c r="N3022" i="13"/>
  <c r="P3021" i="13"/>
  <c r="Q3021" i="13" s="1"/>
  <c r="R3021" i="13" s="1"/>
  <c r="S3021" i="13" s="1"/>
  <c r="U3021" i="13" s="1"/>
  <c r="U3020" i="13"/>
  <c r="N3020" i="13"/>
  <c r="U3019" i="13"/>
  <c r="N3019" i="13"/>
  <c r="Q3018" i="13"/>
  <c r="R3018" i="13" s="1"/>
  <c r="S3018" i="13" s="1"/>
  <c r="U3018" i="13" s="1"/>
  <c r="P3018" i="13"/>
  <c r="P3017" i="13"/>
  <c r="Q3017" i="13" s="1"/>
  <c r="R3017" i="13" s="1"/>
  <c r="S3017" i="13" s="1"/>
  <c r="U3017" i="13" s="1"/>
  <c r="U3016" i="13"/>
  <c r="S3015" i="13"/>
  <c r="U3015" i="13" s="1"/>
  <c r="N3015" i="13"/>
  <c r="U3014" i="13"/>
  <c r="N3014" i="13"/>
  <c r="Q3013" i="13"/>
  <c r="R3013" i="13" s="1"/>
  <c r="S3013" i="13" s="1"/>
  <c r="U3013" i="13" s="1"/>
  <c r="P3013" i="13"/>
  <c r="P3012" i="13"/>
  <c r="Q3012" i="13" s="1"/>
  <c r="R3012" i="13" s="1"/>
  <c r="S3012" i="13" s="1"/>
  <c r="U3012" i="13" s="1"/>
  <c r="N3011" i="13"/>
  <c r="S3011" i="13" s="1"/>
  <c r="U3011" i="13" s="1"/>
  <c r="N3010" i="13"/>
  <c r="S3010" i="13" s="1"/>
  <c r="U3010" i="13" s="1"/>
  <c r="U3009" i="13"/>
  <c r="U3008" i="13"/>
  <c r="S3007" i="13"/>
  <c r="U3007" i="13" s="1"/>
  <c r="N3007" i="13"/>
  <c r="U3006" i="13"/>
  <c r="N3006" i="13"/>
  <c r="U3005" i="13"/>
  <c r="S3005" i="13"/>
  <c r="N3005" i="13"/>
  <c r="N3004" i="13"/>
  <c r="S3004" i="13" s="1"/>
  <c r="U3004" i="13" s="1"/>
  <c r="N3003" i="13"/>
  <c r="S3003" i="13" s="1"/>
  <c r="U3003" i="13" s="1"/>
  <c r="N3002" i="13"/>
  <c r="S3002" i="13" s="1"/>
  <c r="U3002" i="13" s="1"/>
  <c r="S3001" i="13"/>
  <c r="U3001" i="13" s="1"/>
  <c r="N3001" i="13"/>
  <c r="N3000" i="13"/>
  <c r="S3000" i="13" s="1"/>
  <c r="U3000" i="13" s="1"/>
  <c r="R2999" i="13"/>
  <c r="S2999" i="13" s="1"/>
  <c r="U2999" i="13" s="1"/>
  <c r="Q2999" i="13"/>
  <c r="P2999" i="13"/>
  <c r="N2998" i="13"/>
  <c r="S2998" i="13" s="1"/>
  <c r="U2998" i="13" s="1"/>
  <c r="N2997" i="13"/>
  <c r="S2997" i="13" s="1"/>
  <c r="U2997" i="13" s="1"/>
  <c r="P2996" i="13"/>
  <c r="Q2996" i="13" s="1"/>
  <c r="R2996" i="13" s="1"/>
  <c r="S2996" i="13" s="1"/>
  <c r="U2996" i="13" s="1"/>
  <c r="N2995" i="13"/>
  <c r="S2995" i="13" s="1"/>
  <c r="U2995" i="13" s="1"/>
  <c r="S2994" i="13"/>
  <c r="U2994" i="13" s="1"/>
  <c r="N2994" i="13"/>
  <c r="U2993" i="13"/>
  <c r="N2993" i="13"/>
  <c r="N2992" i="13"/>
  <c r="S2992" i="13" s="1"/>
  <c r="U2992" i="13" s="1"/>
  <c r="U2991" i="13"/>
  <c r="N2991" i="13"/>
  <c r="U2990" i="13"/>
  <c r="N2990" i="13"/>
  <c r="U2989" i="13"/>
  <c r="N2989" i="13"/>
  <c r="U2988" i="13"/>
  <c r="N2988" i="13"/>
  <c r="N2987" i="13"/>
  <c r="S2987" i="13" s="1"/>
  <c r="U2987" i="13" s="1"/>
  <c r="S2986" i="13"/>
  <c r="U2986" i="13" s="1"/>
  <c r="N2986" i="13"/>
  <c r="N2985" i="13"/>
  <c r="S2985" i="13" s="1"/>
  <c r="U2985" i="13" s="1"/>
  <c r="N2984" i="13"/>
  <c r="S2984" i="13" s="1"/>
  <c r="U2984" i="13" s="1"/>
  <c r="N2983" i="13"/>
  <c r="S2983" i="13" s="1"/>
  <c r="U2983" i="13" s="1"/>
  <c r="U2982" i="13"/>
  <c r="S2982" i="13"/>
  <c r="N2982" i="13"/>
  <c r="N2981" i="13"/>
  <c r="S2981" i="13" s="1"/>
  <c r="U2981" i="13" s="1"/>
  <c r="N2980" i="13"/>
  <c r="S2980" i="13" s="1"/>
  <c r="U2980" i="13" s="1"/>
  <c r="N2979" i="13"/>
  <c r="S2979" i="13" s="1"/>
  <c r="U2979" i="13" s="1"/>
  <c r="S2978" i="13"/>
  <c r="U2978" i="13" s="1"/>
  <c r="N2978" i="13"/>
  <c r="N2977" i="13"/>
  <c r="S2977" i="13" s="1"/>
  <c r="U2977" i="13" s="1"/>
  <c r="N2976" i="13"/>
  <c r="S2976" i="13" s="1"/>
  <c r="U2976" i="13" s="1"/>
  <c r="N2975" i="13"/>
  <c r="S2975" i="13" s="1"/>
  <c r="U2975" i="13" s="1"/>
  <c r="U2974" i="13"/>
  <c r="S2974" i="13"/>
  <c r="N2974" i="13"/>
  <c r="N2973" i="13"/>
  <c r="S2973" i="13" s="1"/>
  <c r="U2973" i="13" s="1"/>
  <c r="N2972" i="13"/>
  <c r="S2972" i="13" s="1"/>
  <c r="U2972" i="13" s="1"/>
  <c r="N2971" i="13"/>
  <c r="S2971" i="13" s="1"/>
  <c r="U2971" i="13" s="1"/>
  <c r="S2970" i="13"/>
  <c r="U2970" i="13" s="1"/>
  <c r="N2970" i="13"/>
  <c r="N2969" i="13"/>
  <c r="S2969" i="13" s="1"/>
  <c r="U2969" i="13" s="1"/>
  <c r="N2968" i="13"/>
  <c r="S2968" i="13" s="1"/>
  <c r="U2968" i="13" s="1"/>
  <c r="N2967" i="13"/>
  <c r="S2967" i="13" s="1"/>
  <c r="U2967" i="13" s="1"/>
  <c r="U2966" i="13"/>
  <c r="S2966" i="13"/>
  <c r="N2966" i="13"/>
  <c r="N2965" i="13"/>
  <c r="S2965" i="13" s="1"/>
  <c r="U2965" i="13" s="1"/>
  <c r="N2964" i="13"/>
  <c r="S2964" i="13" s="1"/>
  <c r="U2964" i="13" s="1"/>
  <c r="N2963" i="13"/>
  <c r="S2963" i="13" s="1"/>
  <c r="U2963" i="13" s="1"/>
  <c r="S2962" i="13"/>
  <c r="U2962" i="13" s="1"/>
  <c r="N2962" i="13"/>
  <c r="N2961" i="13"/>
  <c r="S2961" i="13" s="1"/>
  <c r="U2961" i="13" s="1"/>
  <c r="N2960" i="13"/>
  <c r="S2960" i="13" s="1"/>
  <c r="U2960" i="13" s="1"/>
  <c r="N2959" i="13"/>
  <c r="S2959" i="13" s="1"/>
  <c r="U2959" i="13" s="1"/>
  <c r="U2958" i="13"/>
  <c r="S2958" i="13"/>
  <c r="N2958" i="13"/>
  <c r="N2957" i="13"/>
  <c r="S2957" i="13" s="1"/>
  <c r="U2957" i="13" s="1"/>
  <c r="N2956" i="13"/>
  <c r="S2956" i="13" s="1"/>
  <c r="U2956" i="13" s="1"/>
  <c r="N2955" i="13"/>
  <c r="S2955" i="13" s="1"/>
  <c r="U2955" i="13" s="1"/>
  <c r="S2954" i="13"/>
  <c r="U2954" i="13" s="1"/>
  <c r="N2954" i="13"/>
  <c r="N2953" i="13"/>
  <c r="S2953" i="13" s="1"/>
  <c r="U2953" i="13" s="1"/>
  <c r="N2952" i="13"/>
  <c r="S2952" i="13" s="1"/>
  <c r="U2952" i="13" s="1"/>
  <c r="U2951" i="13"/>
  <c r="N2951" i="13"/>
  <c r="U2950" i="13"/>
  <c r="N2950" i="13"/>
  <c r="N2949" i="13"/>
  <c r="S2949" i="13" s="1"/>
  <c r="U2949" i="13" s="1"/>
  <c r="U2948" i="13"/>
  <c r="S2948" i="13"/>
  <c r="N2948" i="13"/>
  <c r="N2947" i="13"/>
  <c r="S2947" i="13" s="1"/>
  <c r="U2947" i="13" s="1"/>
  <c r="N2946" i="13"/>
  <c r="S2946" i="13" s="1"/>
  <c r="U2946" i="13" s="1"/>
  <c r="N2945" i="13"/>
  <c r="S2945" i="13" s="1"/>
  <c r="U2945" i="13" s="1"/>
  <c r="S2944" i="13"/>
  <c r="U2944" i="13" s="1"/>
  <c r="N2944" i="13"/>
  <c r="N2943" i="13"/>
  <c r="S2943" i="13" s="1"/>
  <c r="U2943" i="13" s="1"/>
  <c r="N2942" i="13"/>
  <c r="S2942" i="13" s="1"/>
  <c r="U2942" i="13" s="1"/>
  <c r="N2941" i="13"/>
  <c r="S2941" i="13" s="1"/>
  <c r="U2941" i="13" s="1"/>
  <c r="U2940" i="13"/>
  <c r="S2940" i="13"/>
  <c r="N2940" i="13"/>
  <c r="N2939" i="13"/>
  <c r="S2939" i="13" s="1"/>
  <c r="U2939" i="13" s="1"/>
  <c r="N2938" i="13"/>
  <c r="S2938" i="13" s="1"/>
  <c r="U2938" i="13" s="1"/>
  <c r="N2937" i="13"/>
  <c r="S2937" i="13" s="1"/>
  <c r="U2937" i="13" s="1"/>
  <c r="S2936" i="13"/>
  <c r="U2936" i="13" s="1"/>
  <c r="N2936" i="13"/>
  <c r="N2935" i="13"/>
  <c r="S2935" i="13" s="1"/>
  <c r="U2935" i="13" s="1"/>
  <c r="N2934" i="13"/>
  <c r="S2934" i="13" s="1"/>
  <c r="U2934" i="13" s="1"/>
  <c r="N2933" i="13"/>
  <c r="S2933" i="13" s="1"/>
  <c r="U2933" i="13" s="1"/>
  <c r="U2932" i="13"/>
  <c r="S2932" i="13"/>
  <c r="N2932" i="13"/>
  <c r="N2931" i="13"/>
  <c r="S2931" i="13" s="1"/>
  <c r="U2931" i="13" s="1"/>
  <c r="N2930" i="13"/>
  <c r="S2930" i="13" s="1"/>
  <c r="U2930" i="13" s="1"/>
  <c r="N2929" i="13"/>
  <c r="S2929" i="13" s="1"/>
  <c r="U2929" i="13" s="1"/>
  <c r="S2928" i="13"/>
  <c r="U2928" i="13" s="1"/>
  <c r="N2928" i="13"/>
  <c r="N2927" i="13"/>
  <c r="S2927" i="13" s="1"/>
  <c r="U2927" i="13" s="1"/>
  <c r="N2926" i="13"/>
  <c r="S2926" i="13" s="1"/>
  <c r="U2926" i="13" s="1"/>
  <c r="Q2925" i="13"/>
  <c r="R2925" i="13" s="1"/>
  <c r="S2925" i="13" s="1"/>
  <c r="U2925" i="13" s="1"/>
  <c r="P2925" i="13"/>
  <c r="N2924" i="13"/>
  <c r="S2924" i="13" s="1"/>
  <c r="U2924" i="13" s="1"/>
  <c r="U2923" i="13"/>
  <c r="S2923" i="13"/>
  <c r="N2923" i="13"/>
  <c r="N2922" i="13"/>
  <c r="S2922" i="13" s="1"/>
  <c r="U2922" i="13" s="1"/>
  <c r="N2921" i="13"/>
  <c r="S2921" i="13" s="1"/>
  <c r="U2921" i="13" s="1"/>
  <c r="N2920" i="13"/>
  <c r="S2920" i="13" s="1"/>
  <c r="U2920" i="13" s="1"/>
  <c r="N2919" i="13"/>
  <c r="S2919" i="13" s="1"/>
  <c r="U2919" i="13" s="1"/>
  <c r="N2918" i="13"/>
  <c r="S2918" i="13" s="1"/>
  <c r="U2918" i="13" s="1"/>
  <c r="N2917" i="13"/>
  <c r="S2917" i="13" s="1"/>
  <c r="U2917" i="13" s="1"/>
  <c r="N2916" i="13"/>
  <c r="S2916" i="13" s="1"/>
  <c r="U2916" i="13" s="1"/>
  <c r="S2915" i="13"/>
  <c r="U2915" i="13" s="1"/>
  <c r="N2915" i="13"/>
  <c r="N2914" i="13"/>
  <c r="S2914" i="13" s="1"/>
  <c r="U2914" i="13" s="1"/>
  <c r="N2913" i="13"/>
  <c r="S2913" i="13" s="1"/>
  <c r="U2913" i="13" s="1"/>
  <c r="N2912" i="13"/>
  <c r="S2912" i="13" s="1"/>
  <c r="U2912" i="13" s="1"/>
  <c r="S2911" i="13"/>
  <c r="U2911" i="13" s="1"/>
  <c r="N2911" i="13"/>
  <c r="N2910" i="13"/>
  <c r="S2910" i="13" s="1"/>
  <c r="U2910" i="13" s="1"/>
  <c r="N2909" i="13"/>
  <c r="S2909" i="13" s="1"/>
  <c r="U2909" i="13" s="1"/>
  <c r="N2908" i="13"/>
  <c r="S2908" i="13" s="1"/>
  <c r="U2908" i="13" s="1"/>
  <c r="N2907" i="13"/>
  <c r="S2907" i="13" s="1"/>
  <c r="U2907" i="13" s="1"/>
  <c r="U2906" i="13"/>
  <c r="N2906" i="13"/>
  <c r="S2906" i="13" s="1"/>
  <c r="N2905" i="13"/>
  <c r="S2905" i="13" s="1"/>
  <c r="U2905" i="13" s="1"/>
  <c r="N2904" i="13"/>
  <c r="S2904" i="13" s="1"/>
  <c r="U2904" i="13" s="1"/>
  <c r="S2903" i="13"/>
  <c r="U2903" i="13" s="1"/>
  <c r="N2903" i="13"/>
  <c r="N2902" i="13"/>
  <c r="S2902" i="13" s="1"/>
  <c r="U2902" i="13" s="1"/>
  <c r="N2901" i="13"/>
  <c r="S2901" i="13" s="1"/>
  <c r="U2901" i="13" s="1"/>
  <c r="U2900" i="13"/>
  <c r="N2900" i="13"/>
  <c r="N2899" i="13"/>
  <c r="S2899" i="13" s="1"/>
  <c r="U2899" i="13" s="1"/>
  <c r="S2898" i="13"/>
  <c r="U2898" i="13" s="1"/>
  <c r="N2898" i="13"/>
  <c r="U2897" i="13"/>
  <c r="N2897" i="13"/>
  <c r="U2896" i="13"/>
  <c r="N2896" i="13"/>
  <c r="S2896" i="13" s="1"/>
  <c r="N2895" i="13"/>
  <c r="S2895" i="13" s="1"/>
  <c r="U2895" i="13" s="1"/>
  <c r="N2894" i="13"/>
  <c r="S2894" i="13" s="1"/>
  <c r="U2894" i="13" s="1"/>
  <c r="S2893" i="13"/>
  <c r="U2893" i="13" s="1"/>
  <c r="N2893" i="13"/>
  <c r="N2892" i="13"/>
  <c r="S2892" i="13" s="1"/>
  <c r="U2892" i="13" s="1"/>
  <c r="N2891" i="13"/>
  <c r="S2891" i="13" s="1"/>
  <c r="U2891" i="13" s="1"/>
  <c r="N2890" i="13"/>
  <c r="S2890" i="13" s="1"/>
  <c r="U2890" i="13" s="1"/>
  <c r="S2889" i="13"/>
  <c r="U2889" i="13" s="1"/>
  <c r="N2889" i="13"/>
  <c r="N2888" i="13"/>
  <c r="S2888" i="13" s="1"/>
  <c r="U2888" i="13" s="1"/>
  <c r="N2887" i="13"/>
  <c r="S2887" i="13" s="1"/>
  <c r="U2887" i="13" s="1"/>
  <c r="N2886" i="13"/>
  <c r="S2886" i="13" s="1"/>
  <c r="U2886" i="13" s="1"/>
  <c r="N2885" i="13"/>
  <c r="S2885" i="13" s="1"/>
  <c r="U2885" i="13" s="1"/>
  <c r="N2884" i="13"/>
  <c r="S2884" i="13" s="1"/>
  <c r="U2884" i="13" s="1"/>
  <c r="N2883" i="13"/>
  <c r="S2883" i="13" s="1"/>
  <c r="U2883" i="13" s="1"/>
  <c r="N2882" i="13"/>
  <c r="S2882" i="13" s="1"/>
  <c r="U2882" i="13" s="1"/>
  <c r="S2881" i="13"/>
  <c r="U2881" i="13" s="1"/>
  <c r="N2881" i="13"/>
  <c r="U2880" i="13"/>
  <c r="N2880" i="13"/>
  <c r="S2880" i="13" s="1"/>
  <c r="U2879" i="13"/>
  <c r="N2879" i="13"/>
  <c r="S2878" i="13"/>
  <c r="U2878" i="13" s="1"/>
  <c r="N2878" i="13"/>
  <c r="U2877" i="13"/>
  <c r="N2877" i="13"/>
  <c r="S2877" i="13" s="1"/>
  <c r="N2876" i="13"/>
  <c r="S2876" i="13" s="1"/>
  <c r="U2876" i="13" s="1"/>
  <c r="U2875" i="13"/>
  <c r="N2875" i="13"/>
  <c r="S2874" i="13"/>
  <c r="U2874" i="13" s="1"/>
  <c r="N2874" i="13"/>
  <c r="U2873" i="13"/>
  <c r="N2873" i="13"/>
  <c r="Q2872" i="13"/>
  <c r="N2872" i="13"/>
  <c r="S2872" i="13" s="1"/>
  <c r="U2872" i="13" s="1"/>
  <c r="U2871" i="13"/>
  <c r="N2871" i="13"/>
  <c r="N2870" i="13"/>
  <c r="S2870" i="13" s="1"/>
  <c r="U2870" i="13" s="1"/>
  <c r="U2869" i="13"/>
  <c r="N2869" i="13"/>
  <c r="S2869" i="13" s="1"/>
  <c r="U2868" i="13"/>
  <c r="N2868" i="13"/>
  <c r="S2867" i="13"/>
  <c r="U2867" i="13" s="1"/>
  <c r="N2867" i="13"/>
  <c r="N2866" i="13"/>
  <c r="S2866" i="13" s="1"/>
  <c r="U2866" i="13" s="1"/>
  <c r="U2865" i="13"/>
  <c r="S2865" i="13"/>
  <c r="N2865" i="13"/>
  <c r="N2864" i="13"/>
  <c r="S2864" i="13" s="1"/>
  <c r="U2864" i="13" s="1"/>
  <c r="S2863" i="13"/>
  <c r="U2863" i="13" s="1"/>
  <c r="N2863" i="13"/>
  <c r="N2862" i="13"/>
  <c r="S2862" i="13" s="1"/>
  <c r="U2862" i="13" s="1"/>
  <c r="N2861" i="13"/>
  <c r="S2861" i="13" s="1"/>
  <c r="U2861" i="13" s="1"/>
  <c r="S2860" i="13"/>
  <c r="U2860" i="13" s="1"/>
  <c r="N2860" i="13"/>
  <c r="N2859" i="13"/>
  <c r="S2859" i="13" s="1"/>
  <c r="U2859" i="13" s="1"/>
  <c r="U2858" i="13"/>
  <c r="N2858" i="13"/>
  <c r="S2858" i="13" s="1"/>
  <c r="N2857" i="13"/>
  <c r="S2857" i="13" s="1"/>
  <c r="U2857" i="13" s="1"/>
  <c r="S2856" i="13"/>
  <c r="U2856" i="13" s="1"/>
  <c r="N2856" i="13"/>
  <c r="N2855" i="13"/>
  <c r="S2855" i="13" s="1"/>
  <c r="U2855" i="13" s="1"/>
  <c r="U2854" i="13"/>
  <c r="N2854" i="13"/>
  <c r="S2854" i="13" s="1"/>
  <c r="S2853" i="13"/>
  <c r="U2853" i="13" s="1"/>
  <c r="N2853" i="13"/>
  <c r="N2852" i="13"/>
  <c r="S2852" i="13" s="1"/>
  <c r="U2852" i="13" s="1"/>
  <c r="S2851" i="13"/>
  <c r="U2851" i="13" s="1"/>
  <c r="N2851" i="13"/>
  <c r="N2850" i="13"/>
  <c r="S2850" i="13" s="1"/>
  <c r="U2850" i="13" s="1"/>
  <c r="U2849" i="13"/>
  <c r="S2849" i="13"/>
  <c r="N2849" i="13"/>
  <c r="N2848" i="13"/>
  <c r="S2848" i="13" s="1"/>
  <c r="U2848" i="13" s="1"/>
  <c r="S2847" i="13"/>
  <c r="U2847" i="13" s="1"/>
  <c r="N2847" i="13"/>
  <c r="N2846" i="13"/>
  <c r="S2846" i="13" s="1"/>
  <c r="U2846" i="13" s="1"/>
  <c r="N2845" i="13"/>
  <c r="S2845" i="13" s="1"/>
  <c r="U2845" i="13" s="1"/>
  <c r="S2844" i="13"/>
  <c r="U2844" i="13" s="1"/>
  <c r="N2844" i="13"/>
  <c r="N2843" i="13"/>
  <c r="S2843" i="13" s="1"/>
  <c r="U2843" i="13" s="1"/>
  <c r="U2842" i="13"/>
  <c r="N2842" i="13"/>
  <c r="S2842" i="13" s="1"/>
  <c r="N2841" i="13"/>
  <c r="S2841" i="13" s="1"/>
  <c r="U2841" i="13" s="1"/>
  <c r="S2840" i="13"/>
  <c r="U2840" i="13" s="1"/>
  <c r="N2840" i="13"/>
  <c r="N2839" i="13"/>
  <c r="S2839" i="13" s="1"/>
  <c r="U2839" i="13" s="1"/>
  <c r="U2838" i="13"/>
  <c r="N2838" i="13"/>
  <c r="S2838" i="13" s="1"/>
  <c r="S2837" i="13"/>
  <c r="U2837" i="13" s="1"/>
  <c r="N2837" i="13"/>
  <c r="N2836" i="13"/>
  <c r="S2836" i="13" s="1"/>
  <c r="U2836" i="13" s="1"/>
  <c r="S2835" i="13"/>
  <c r="U2835" i="13" s="1"/>
  <c r="N2835" i="13"/>
  <c r="N2834" i="13"/>
  <c r="S2834" i="13" s="1"/>
  <c r="U2834" i="13" s="1"/>
  <c r="U2833" i="13"/>
  <c r="S2833" i="13"/>
  <c r="N2833" i="13"/>
  <c r="N2832" i="13"/>
  <c r="S2832" i="13" s="1"/>
  <c r="U2832" i="13" s="1"/>
  <c r="S2831" i="13"/>
  <c r="U2831" i="13" s="1"/>
  <c r="N2831" i="13"/>
  <c r="N2830" i="13"/>
  <c r="S2830" i="13" s="1"/>
  <c r="U2830" i="13" s="1"/>
  <c r="N2829" i="13"/>
  <c r="S2829" i="13" s="1"/>
  <c r="U2829" i="13" s="1"/>
  <c r="S2828" i="13"/>
  <c r="U2828" i="13" s="1"/>
  <c r="N2828" i="13"/>
  <c r="N2827" i="13"/>
  <c r="S2827" i="13" s="1"/>
  <c r="U2827" i="13" s="1"/>
  <c r="U2826" i="13"/>
  <c r="N2826" i="13"/>
  <c r="S2826" i="13" s="1"/>
  <c r="N2825" i="13"/>
  <c r="S2825" i="13" s="1"/>
  <c r="U2825" i="13" s="1"/>
  <c r="S2824" i="13"/>
  <c r="U2824" i="13" s="1"/>
  <c r="N2824" i="13"/>
  <c r="U2823" i="13"/>
  <c r="N2823" i="13"/>
  <c r="N2822" i="13"/>
  <c r="S2822" i="13" s="1"/>
  <c r="U2822" i="13" s="1"/>
  <c r="S2821" i="13"/>
  <c r="U2821" i="13" s="1"/>
  <c r="N2821" i="13"/>
  <c r="N2820" i="13"/>
  <c r="S2820" i="13" s="1"/>
  <c r="U2820" i="13" s="1"/>
  <c r="U2819" i="13"/>
  <c r="N2819" i="13"/>
  <c r="S2819" i="13" s="1"/>
  <c r="N2818" i="13"/>
  <c r="S2818" i="13" s="1"/>
  <c r="U2818" i="13" s="1"/>
  <c r="S2817" i="13"/>
  <c r="U2817" i="13" s="1"/>
  <c r="N2817" i="13"/>
  <c r="N2816" i="13"/>
  <c r="S2816" i="13" s="1"/>
  <c r="U2816" i="13" s="1"/>
  <c r="U2815" i="13"/>
  <c r="N2815" i="13"/>
  <c r="S2815" i="13" s="1"/>
  <c r="S2814" i="13"/>
  <c r="U2814" i="13" s="1"/>
  <c r="N2814" i="13"/>
  <c r="N2813" i="13"/>
  <c r="S2813" i="13" s="1"/>
  <c r="U2813" i="13" s="1"/>
  <c r="S2812" i="13"/>
  <c r="U2812" i="13" s="1"/>
  <c r="N2812" i="13"/>
  <c r="N2811" i="13"/>
  <c r="S2811" i="13" s="1"/>
  <c r="U2811" i="13" s="1"/>
  <c r="U2810" i="13"/>
  <c r="S2810" i="13"/>
  <c r="N2810" i="13"/>
  <c r="N2809" i="13"/>
  <c r="S2809" i="13" s="1"/>
  <c r="U2809" i="13" s="1"/>
  <c r="S2808" i="13"/>
  <c r="U2808" i="13" s="1"/>
  <c r="N2808" i="13"/>
  <c r="N2807" i="13"/>
  <c r="S2807" i="13" s="1"/>
  <c r="U2807" i="13" s="1"/>
  <c r="U2806" i="13"/>
  <c r="N2806" i="13"/>
  <c r="S2806" i="13" s="1"/>
  <c r="N2805" i="13"/>
  <c r="S2805" i="13" s="1"/>
  <c r="U2805" i="13" s="1"/>
  <c r="N2804" i="13"/>
  <c r="S2804" i="13" s="1"/>
  <c r="U2804" i="13" s="1"/>
  <c r="N2803" i="13"/>
  <c r="S2803" i="13" s="1"/>
  <c r="U2803" i="13" s="1"/>
  <c r="N2802" i="13"/>
  <c r="S2802" i="13" s="1"/>
  <c r="U2802" i="13" s="1"/>
  <c r="S2801" i="13"/>
  <c r="U2801" i="13" s="1"/>
  <c r="N2801" i="13"/>
  <c r="U2800" i="13"/>
  <c r="N2800" i="13"/>
  <c r="N2799" i="13"/>
  <c r="S2799" i="13" s="1"/>
  <c r="U2799" i="13" s="1"/>
  <c r="N2798" i="13"/>
  <c r="S2798" i="13" s="1"/>
  <c r="U2798" i="13" s="1"/>
  <c r="N2797" i="13"/>
  <c r="S2797" i="13" s="1"/>
  <c r="U2797" i="13" s="1"/>
  <c r="S2796" i="13"/>
  <c r="U2796" i="13" s="1"/>
  <c r="N2796" i="13"/>
  <c r="N2795" i="13"/>
  <c r="S2795" i="13" s="1"/>
  <c r="U2795" i="13" s="1"/>
  <c r="S2794" i="13"/>
  <c r="U2794" i="13" s="1"/>
  <c r="N2794" i="13"/>
  <c r="U2793" i="13"/>
  <c r="N2793" i="13"/>
  <c r="U2792" i="13"/>
  <c r="N2792" i="13"/>
  <c r="U2791" i="13"/>
  <c r="N2791" i="13"/>
  <c r="U2790" i="13"/>
  <c r="N2790" i="13"/>
  <c r="U2789" i="13"/>
  <c r="U2788" i="13"/>
  <c r="N2788" i="13"/>
  <c r="U2787" i="13"/>
  <c r="N2787" i="13"/>
  <c r="U2786" i="13"/>
  <c r="N2786" i="13"/>
  <c r="N2785" i="13"/>
  <c r="S2785" i="13" s="1"/>
  <c r="U2785" i="13" s="1"/>
  <c r="N2784" i="13"/>
  <c r="S2784" i="13" s="1"/>
  <c r="U2784" i="13" s="1"/>
  <c r="S2783" i="13"/>
  <c r="U2783" i="13" s="1"/>
  <c r="N2783" i="13"/>
  <c r="N2782" i="13"/>
  <c r="S2782" i="13" s="1"/>
  <c r="U2782" i="13" s="1"/>
  <c r="N2781" i="13"/>
  <c r="S2781" i="13" s="1"/>
  <c r="U2781" i="13" s="1"/>
  <c r="N2780" i="13"/>
  <c r="S2780" i="13" s="1"/>
  <c r="U2780" i="13" s="1"/>
  <c r="S2779" i="13"/>
  <c r="U2779" i="13" s="1"/>
  <c r="N2779" i="13"/>
  <c r="N2778" i="13"/>
  <c r="S2778" i="13" s="1"/>
  <c r="U2778" i="13" s="1"/>
  <c r="N2777" i="13"/>
  <c r="S2777" i="13" s="1"/>
  <c r="U2777" i="13" s="1"/>
  <c r="N2776" i="13"/>
  <c r="S2776" i="13" s="1"/>
  <c r="U2776" i="13" s="1"/>
  <c r="N2775" i="13"/>
  <c r="S2775" i="13" s="1"/>
  <c r="U2775" i="13" s="1"/>
  <c r="U2774" i="13"/>
  <c r="N2774" i="13"/>
  <c r="N2773" i="13"/>
  <c r="S2773" i="13" s="1"/>
  <c r="U2773" i="13" s="1"/>
  <c r="S2772" i="13"/>
  <c r="U2772" i="13" s="1"/>
  <c r="N2772" i="13"/>
  <c r="N2771" i="13"/>
  <c r="S2771" i="13" s="1"/>
  <c r="U2771" i="13" s="1"/>
  <c r="N2770" i="13"/>
  <c r="S2770" i="13" s="1"/>
  <c r="U2770" i="13" s="1"/>
  <c r="U2769" i="13"/>
  <c r="N2769" i="13"/>
  <c r="S2769" i="13" s="1"/>
  <c r="N2768" i="13"/>
  <c r="S2768" i="13" s="1"/>
  <c r="U2768" i="13" s="1"/>
  <c r="N2767" i="13"/>
  <c r="S2767" i="13" s="1"/>
  <c r="U2767" i="13" s="1"/>
  <c r="S2766" i="13"/>
  <c r="U2766" i="13" s="1"/>
  <c r="N2766" i="13"/>
  <c r="N2765" i="13"/>
  <c r="S2765" i="13" s="1"/>
  <c r="U2765" i="13" s="1"/>
  <c r="N2764" i="13"/>
  <c r="S2764" i="13" s="1"/>
  <c r="U2764" i="13" s="1"/>
  <c r="N2763" i="13"/>
  <c r="S2763" i="13" s="1"/>
  <c r="U2763" i="13" s="1"/>
  <c r="S2762" i="13"/>
  <c r="U2762" i="13" s="1"/>
  <c r="N2762" i="13"/>
  <c r="U2761" i="13"/>
  <c r="N2761" i="13"/>
  <c r="S2761" i="13" s="1"/>
  <c r="S2760" i="13"/>
  <c r="U2760" i="13" s="1"/>
  <c r="N2760" i="13"/>
  <c r="N2759" i="13"/>
  <c r="S2759" i="13" s="1"/>
  <c r="U2759" i="13" s="1"/>
  <c r="N2758" i="13"/>
  <c r="S2758" i="13" s="1"/>
  <c r="U2758" i="13" s="1"/>
  <c r="N2757" i="13"/>
  <c r="S2757" i="13" s="1"/>
  <c r="U2757" i="13" s="1"/>
  <c r="S2756" i="13"/>
  <c r="U2756" i="13" s="1"/>
  <c r="N2756" i="13"/>
  <c r="U2755" i="13"/>
  <c r="N2755" i="13"/>
  <c r="N2754" i="13"/>
  <c r="S2754" i="13" s="1"/>
  <c r="U2754" i="13" s="1"/>
  <c r="P2753" i="13"/>
  <c r="Q2753" i="13" s="1"/>
  <c r="R2753" i="13" s="1"/>
  <c r="S2753" i="13" s="1"/>
  <c r="U2753" i="13" s="1"/>
  <c r="N2752" i="13"/>
  <c r="S2752" i="13" s="1"/>
  <c r="U2752" i="13" s="1"/>
  <c r="N2751" i="13"/>
  <c r="S2751" i="13" s="1"/>
  <c r="U2751" i="13" s="1"/>
  <c r="N2750" i="13"/>
  <c r="S2750" i="13" s="1"/>
  <c r="U2750" i="13" s="1"/>
  <c r="S2749" i="13"/>
  <c r="U2749" i="13" s="1"/>
  <c r="N2749" i="13"/>
  <c r="N2748" i="13"/>
  <c r="S2748" i="13" s="1"/>
  <c r="U2748" i="13" s="1"/>
  <c r="Q2747" i="13"/>
  <c r="R2747" i="13" s="1"/>
  <c r="S2747" i="13" s="1"/>
  <c r="U2747" i="13" s="1"/>
  <c r="P2747" i="13"/>
  <c r="P2746" i="13"/>
  <c r="Q2746" i="13" s="1"/>
  <c r="R2746" i="13" s="1"/>
  <c r="S2746" i="13" s="1"/>
  <c r="U2746" i="13" s="1"/>
  <c r="N2745" i="13"/>
  <c r="S2745" i="13" s="1"/>
  <c r="U2745" i="13" s="1"/>
  <c r="N2744" i="13"/>
  <c r="S2744" i="13" s="1"/>
  <c r="U2744" i="13" s="1"/>
  <c r="S2743" i="13"/>
  <c r="U2743" i="13" s="1"/>
  <c r="N2743" i="13"/>
  <c r="N2742" i="13"/>
  <c r="S2742" i="13" s="1"/>
  <c r="U2742" i="13" s="1"/>
  <c r="N2741" i="13"/>
  <c r="S2741" i="13" s="1"/>
  <c r="U2741" i="13" s="1"/>
  <c r="N2740" i="13"/>
  <c r="S2740" i="13" s="1"/>
  <c r="U2740" i="13" s="1"/>
  <c r="U2739" i="13"/>
  <c r="N2739" i="13"/>
  <c r="Q2738" i="13"/>
  <c r="R2738" i="13" s="1"/>
  <c r="S2738" i="13" s="1"/>
  <c r="U2738" i="13" s="1"/>
  <c r="P2738" i="13"/>
  <c r="N2737" i="13"/>
  <c r="S2737" i="13" s="1"/>
  <c r="U2737" i="13" s="1"/>
  <c r="N2736" i="13"/>
  <c r="S2736" i="13" s="1"/>
  <c r="U2736" i="13" s="1"/>
  <c r="U2735" i="13"/>
  <c r="N2735" i="13"/>
  <c r="S2735" i="13" s="1"/>
  <c r="N2734" i="13"/>
  <c r="S2734" i="13" s="1"/>
  <c r="U2734" i="13" s="1"/>
  <c r="N2733" i="13"/>
  <c r="S2733" i="13" s="1"/>
  <c r="U2733" i="13" s="1"/>
  <c r="N2732" i="13"/>
  <c r="S2732" i="13" s="1"/>
  <c r="U2732" i="13" s="1"/>
  <c r="U2731" i="13"/>
  <c r="N2731" i="13"/>
  <c r="N2730" i="13"/>
  <c r="S2730" i="13" s="1"/>
  <c r="U2730" i="13" s="1"/>
  <c r="U2729" i="13"/>
  <c r="N2729" i="13"/>
  <c r="U2728" i="13"/>
  <c r="N2728" i="13"/>
  <c r="S2727" i="13"/>
  <c r="U2727" i="13" s="1"/>
  <c r="N2727" i="13"/>
  <c r="U2726" i="13"/>
  <c r="N2726" i="13"/>
  <c r="S2726" i="13" s="1"/>
  <c r="U2725" i="13"/>
  <c r="U2724" i="13"/>
  <c r="N2724" i="13"/>
  <c r="N2723" i="13"/>
  <c r="S2723" i="13" s="1"/>
  <c r="U2723" i="13" s="1"/>
  <c r="U2722" i="13"/>
  <c r="N2722" i="13"/>
  <c r="S2721" i="13"/>
  <c r="U2721" i="13" s="1"/>
  <c r="P2721" i="13"/>
  <c r="Q2721" i="13" s="1"/>
  <c r="R2721" i="13" s="1"/>
  <c r="U2720" i="13"/>
  <c r="N2720" i="13"/>
  <c r="U2719" i="13"/>
  <c r="N2719" i="13"/>
  <c r="U2718" i="13"/>
  <c r="N2718" i="13"/>
  <c r="N2717" i="13"/>
  <c r="S2717" i="13" s="1"/>
  <c r="U2717" i="13" s="1"/>
  <c r="U2716" i="13"/>
  <c r="N2716" i="13"/>
  <c r="U2715" i="13"/>
  <c r="N2715" i="13"/>
  <c r="U2714" i="13"/>
  <c r="N2714" i="13"/>
  <c r="U2713" i="13"/>
  <c r="N2713" i="13"/>
  <c r="U2712" i="13"/>
  <c r="N2712" i="13"/>
  <c r="U2711" i="13"/>
  <c r="N2711" i="13"/>
  <c r="U2710" i="13"/>
  <c r="N2710" i="13"/>
  <c r="S2709" i="13"/>
  <c r="U2709" i="13" s="1"/>
  <c r="N2709" i="13"/>
  <c r="P2708" i="13"/>
  <c r="Q2708" i="13" s="1"/>
  <c r="R2708" i="13" s="1"/>
  <c r="S2708" i="13" s="1"/>
  <c r="U2708" i="13" s="1"/>
  <c r="S2707" i="13"/>
  <c r="U2707" i="13" s="1"/>
  <c r="N2707" i="13"/>
  <c r="N2706" i="13"/>
  <c r="S2706" i="13" s="1"/>
  <c r="U2706" i="13" s="1"/>
  <c r="S2705" i="13"/>
  <c r="U2705" i="13" s="1"/>
  <c r="N2705" i="13"/>
  <c r="N2704" i="13"/>
  <c r="S2704" i="13" s="1"/>
  <c r="U2704" i="13" s="1"/>
  <c r="N2703" i="13"/>
  <c r="S2703" i="13" s="1"/>
  <c r="U2703" i="13" s="1"/>
  <c r="N2702" i="13"/>
  <c r="S2702" i="13" s="1"/>
  <c r="U2702" i="13" s="1"/>
  <c r="N2701" i="13"/>
  <c r="S2701" i="13" s="1"/>
  <c r="U2701" i="13" s="1"/>
  <c r="N2700" i="13"/>
  <c r="S2700" i="13" s="1"/>
  <c r="U2700" i="13" s="1"/>
  <c r="N2699" i="13"/>
  <c r="S2699" i="13" s="1"/>
  <c r="U2699" i="13" s="1"/>
  <c r="N2698" i="13"/>
  <c r="S2698" i="13" s="1"/>
  <c r="U2698" i="13" s="1"/>
  <c r="S2697" i="13"/>
  <c r="U2697" i="13" s="1"/>
  <c r="N2697" i="13"/>
  <c r="N2696" i="13"/>
  <c r="S2696" i="13" s="1"/>
  <c r="U2696" i="13" s="1"/>
  <c r="S2695" i="13"/>
  <c r="U2695" i="13" s="1"/>
  <c r="N2695" i="13"/>
  <c r="N2694" i="13"/>
  <c r="S2694" i="13" s="1"/>
  <c r="U2694" i="13" s="1"/>
  <c r="N2693" i="13"/>
  <c r="S2693" i="13" s="1"/>
  <c r="U2693" i="13" s="1"/>
  <c r="U2692" i="13"/>
  <c r="N2692" i="13"/>
  <c r="S2692" i="13" s="1"/>
  <c r="N2691" i="13"/>
  <c r="S2691" i="13" s="1"/>
  <c r="U2691" i="13" s="1"/>
  <c r="N2690" i="13"/>
  <c r="S2690" i="13" s="1"/>
  <c r="U2690" i="13" s="1"/>
  <c r="N2689" i="13"/>
  <c r="S2689" i="13" s="1"/>
  <c r="U2689" i="13" s="1"/>
  <c r="N2688" i="13"/>
  <c r="S2688" i="13" s="1"/>
  <c r="U2688" i="13" s="1"/>
  <c r="S2687" i="13"/>
  <c r="U2687" i="13" s="1"/>
  <c r="N2687" i="13"/>
  <c r="N2686" i="13"/>
  <c r="S2686" i="13" s="1"/>
  <c r="U2686" i="13" s="1"/>
  <c r="N2685" i="13"/>
  <c r="S2685" i="13" s="1"/>
  <c r="U2685" i="13" s="1"/>
  <c r="N2684" i="13"/>
  <c r="S2684" i="13" s="1"/>
  <c r="U2684" i="13" s="1"/>
  <c r="S2683" i="13"/>
  <c r="U2683" i="13" s="1"/>
  <c r="N2683" i="13"/>
  <c r="N2682" i="13"/>
  <c r="S2682" i="13" s="1"/>
  <c r="U2682" i="13" s="1"/>
  <c r="N2681" i="13"/>
  <c r="S2681" i="13" s="1"/>
  <c r="U2681" i="13" s="1"/>
  <c r="N2680" i="13"/>
  <c r="S2680" i="13" s="1"/>
  <c r="U2680" i="13" s="1"/>
  <c r="N2679" i="13"/>
  <c r="S2679" i="13" s="1"/>
  <c r="U2679" i="13" s="1"/>
  <c r="N2678" i="13"/>
  <c r="S2678" i="13" s="1"/>
  <c r="U2678" i="13" s="1"/>
  <c r="S2677" i="13"/>
  <c r="U2677" i="13" s="1"/>
  <c r="N2677" i="13"/>
  <c r="U2676" i="13"/>
  <c r="N2676" i="13"/>
  <c r="S2676" i="13" s="1"/>
  <c r="S2675" i="13"/>
  <c r="U2675" i="13" s="1"/>
  <c r="N2675" i="13"/>
  <c r="N2674" i="13"/>
  <c r="S2674" i="13" s="1"/>
  <c r="U2674" i="13" s="1"/>
  <c r="N2673" i="13"/>
  <c r="S2673" i="13" s="1"/>
  <c r="U2673" i="13" s="1"/>
  <c r="N2672" i="13"/>
  <c r="S2672" i="13" s="1"/>
  <c r="U2672" i="13" s="1"/>
  <c r="S2671" i="13"/>
  <c r="U2671" i="13" s="1"/>
  <c r="N2671" i="13"/>
  <c r="N2670" i="13"/>
  <c r="S2670" i="13" s="1"/>
  <c r="U2670" i="13" s="1"/>
  <c r="N2669" i="13"/>
  <c r="S2669" i="13" s="1"/>
  <c r="U2669" i="13" s="1"/>
  <c r="N2668" i="13"/>
  <c r="S2668" i="13" s="1"/>
  <c r="U2668" i="13" s="1"/>
  <c r="N2667" i="13"/>
  <c r="S2667" i="13" s="1"/>
  <c r="U2667" i="13" s="1"/>
  <c r="N2666" i="13"/>
  <c r="S2666" i="13" s="1"/>
  <c r="U2666" i="13" s="1"/>
  <c r="S2665" i="13"/>
  <c r="U2665" i="13" s="1"/>
  <c r="N2665" i="13"/>
  <c r="N2664" i="13"/>
  <c r="S2664" i="13" s="1"/>
  <c r="U2664" i="13" s="1"/>
  <c r="N2663" i="13"/>
  <c r="S2663" i="13" s="1"/>
  <c r="U2663" i="13" s="1"/>
  <c r="N2662" i="13"/>
  <c r="S2662" i="13" s="1"/>
  <c r="U2662" i="13" s="1"/>
  <c r="S2661" i="13"/>
  <c r="U2661" i="13" s="1"/>
  <c r="N2661" i="13"/>
  <c r="U2660" i="13"/>
  <c r="N2660" i="13"/>
  <c r="S2660" i="13" s="1"/>
  <c r="S2659" i="13"/>
  <c r="U2659" i="13" s="1"/>
  <c r="N2659" i="13"/>
  <c r="N2658" i="13"/>
  <c r="S2658" i="13" s="1"/>
  <c r="U2658" i="13" s="1"/>
  <c r="N2657" i="13"/>
  <c r="S2657" i="13" s="1"/>
  <c r="U2657" i="13" s="1"/>
  <c r="N2656" i="13"/>
  <c r="S2656" i="13" s="1"/>
  <c r="U2656" i="13" s="1"/>
  <c r="U2655" i="13"/>
  <c r="N2654" i="13"/>
  <c r="S2654" i="13" s="1"/>
  <c r="U2654" i="13" s="1"/>
  <c r="N2653" i="13"/>
  <c r="S2653" i="13" s="1"/>
  <c r="U2653" i="13" s="1"/>
  <c r="U2652" i="13"/>
  <c r="N2652" i="13"/>
  <c r="N2651" i="13"/>
  <c r="S2651" i="13" s="1"/>
  <c r="U2651" i="13" s="1"/>
  <c r="N2650" i="13"/>
  <c r="S2650" i="13" s="1"/>
  <c r="U2650" i="13" s="1"/>
  <c r="N2649" i="13"/>
  <c r="S2649" i="13" s="1"/>
  <c r="U2649" i="13" s="1"/>
  <c r="S2648" i="13"/>
  <c r="U2648" i="13" s="1"/>
  <c r="N2648" i="13"/>
  <c r="N2647" i="13"/>
  <c r="S2647" i="13" s="1"/>
  <c r="U2647" i="13" s="1"/>
  <c r="N2646" i="13"/>
  <c r="S2646" i="13" s="1"/>
  <c r="U2646" i="13" s="1"/>
  <c r="N2645" i="13"/>
  <c r="S2645" i="13" s="1"/>
  <c r="U2645" i="13" s="1"/>
  <c r="S2644" i="13"/>
  <c r="U2644" i="13" s="1"/>
  <c r="N2644" i="13"/>
  <c r="U2643" i="13"/>
  <c r="N2643" i="13"/>
  <c r="S2643" i="13" s="1"/>
  <c r="S2642" i="13"/>
  <c r="U2642" i="13" s="1"/>
  <c r="N2642" i="13"/>
  <c r="N2641" i="13"/>
  <c r="S2641" i="13" s="1"/>
  <c r="U2641" i="13" s="1"/>
  <c r="N2640" i="13"/>
  <c r="S2640" i="13" s="1"/>
  <c r="U2640" i="13" s="1"/>
  <c r="N2639" i="13"/>
  <c r="S2639" i="13" s="1"/>
  <c r="U2639" i="13" s="1"/>
  <c r="S2638" i="13"/>
  <c r="U2638" i="13" s="1"/>
  <c r="N2638" i="13"/>
  <c r="N2637" i="13"/>
  <c r="S2637" i="13" s="1"/>
  <c r="U2637" i="13" s="1"/>
  <c r="N2636" i="13"/>
  <c r="S2636" i="13" s="1"/>
  <c r="U2636" i="13" s="1"/>
  <c r="N2635" i="13"/>
  <c r="S2635" i="13" s="1"/>
  <c r="U2635" i="13" s="1"/>
  <c r="N2634" i="13"/>
  <c r="S2634" i="13" s="1"/>
  <c r="U2634" i="13" s="1"/>
  <c r="N2633" i="13"/>
  <c r="S2633" i="13" s="1"/>
  <c r="U2633" i="13" s="1"/>
  <c r="S2632" i="13"/>
  <c r="U2632" i="13" s="1"/>
  <c r="N2632" i="13"/>
  <c r="N2631" i="13"/>
  <c r="S2631" i="13" s="1"/>
  <c r="U2631" i="13" s="1"/>
  <c r="N2630" i="13"/>
  <c r="S2630" i="13" s="1"/>
  <c r="U2630" i="13" s="1"/>
  <c r="N2629" i="13"/>
  <c r="S2629" i="13" s="1"/>
  <c r="U2629" i="13" s="1"/>
  <c r="S2628" i="13"/>
  <c r="U2628" i="13" s="1"/>
  <c r="N2628" i="13"/>
  <c r="U2627" i="13"/>
  <c r="N2627" i="13"/>
  <c r="S2627" i="13" s="1"/>
  <c r="S2626" i="13"/>
  <c r="U2626" i="13" s="1"/>
  <c r="N2626" i="13"/>
  <c r="N2625" i="13"/>
  <c r="S2625" i="13" s="1"/>
  <c r="U2625" i="13" s="1"/>
  <c r="N2624" i="13"/>
  <c r="S2624" i="13" s="1"/>
  <c r="U2624" i="13" s="1"/>
  <c r="N2623" i="13"/>
  <c r="S2623" i="13" s="1"/>
  <c r="U2623" i="13" s="1"/>
  <c r="S2622" i="13"/>
  <c r="U2622" i="13" s="1"/>
  <c r="N2622" i="13"/>
  <c r="N2621" i="13"/>
  <c r="S2621" i="13" s="1"/>
  <c r="U2621" i="13" s="1"/>
  <c r="N2620" i="13"/>
  <c r="S2620" i="13" s="1"/>
  <c r="U2620" i="13" s="1"/>
  <c r="N2619" i="13"/>
  <c r="S2619" i="13" s="1"/>
  <c r="U2619" i="13" s="1"/>
  <c r="N2618" i="13"/>
  <c r="S2618" i="13" s="1"/>
  <c r="U2618" i="13" s="1"/>
  <c r="N2617" i="13"/>
  <c r="S2617" i="13" s="1"/>
  <c r="U2617" i="13" s="1"/>
  <c r="S2616" i="13"/>
  <c r="U2616" i="13" s="1"/>
  <c r="N2616" i="13"/>
  <c r="N2615" i="13"/>
  <c r="S2615" i="13" s="1"/>
  <c r="U2615" i="13" s="1"/>
  <c r="N2614" i="13"/>
  <c r="S2614" i="13" s="1"/>
  <c r="U2614" i="13" s="1"/>
  <c r="N2613" i="13"/>
  <c r="S2613" i="13" s="1"/>
  <c r="U2613" i="13" s="1"/>
  <c r="S2612" i="13"/>
  <c r="U2612" i="13" s="1"/>
  <c r="N2612" i="13"/>
  <c r="U2611" i="13"/>
  <c r="N2611" i="13"/>
  <c r="S2611" i="13" s="1"/>
  <c r="S2610" i="13"/>
  <c r="U2610" i="13" s="1"/>
  <c r="N2610" i="13"/>
  <c r="N2609" i="13"/>
  <c r="S2609" i="13" s="1"/>
  <c r="U2609" i="13" s="1"/>
  <c r="N2608" i="13"/>
  <c r="S2608" i="13" s="1"/>
  <c r="U2608" i="13" s="1"/>
  <c r="N2607" i="13"/>
  <c r="S2607" i="13" s="1"/>
  <c r="U2607" i="13" s="1"/>
  <c r="S2606" i="13"/>
  <c r="U2606" i="13" s="1"/>
  <c r="N2606" i="13"/>
  <c r="N2605" i="13"/>
  <c r="S2605" i="13" s="1"/>
  <c r="U2605" i="13" s="1"/>
  <c r="N2604" i="13"/>
  <c r="S2604" i="13" s="1"/>
  <c r="U2604" i="13" s="1"/>
  <c r="N2603" i="13"/>
  <c r="S2603" i="13" s="1"/>
  <c r="U2603" i="13" s="1"/>
  <c r="N2602" i="13"/>
  <c r="S2602" i="13" s="1"/>
  <c r="U2602" i="13" s="1"/>
  <c r="N2601" i="13"/>
  <c r="S2601" i="13" s="1"/>
  <c r="U2601" i="13" s="1"/>
  <c r="S2600" i="13"/>
  <c r="U2600" i="13" s="1"/>
  <c r="N2600" i="13"/>
  <c r="N2599" i="13"/>
  <c r="S2599" i="13" s="1"/>
  <c r="U2599" i="13" s="1"/>
  <c r="P2598" i="13"/>
  <c r="Q2598" i="13" s="1"/>
  <c r="R2598" i="13" s="1"/>
  <c r="S2598" i="13" s="1"/>
  <c r="U2598" i="13" s="1"/>
  <c r="N2597" i="13"/>
  <c r="S2597" i="13" s="1"/>
  <c r="U2597" i="13" s="1"/>
  <c r="N2596" i="13"/>
  <c r="S2596" i="13" s="1"/>
  <c r="U2596" i="13" s="1"/>
  <c r="N2595" i="13"/>
  <c r="S2595" i="13" s="1"/>
  <c r="U2595" i="13" s="1"/>
  <c r="S2594" i="13"/>
  <c r="U2594" i="13" s="1"/>
  <c r="N2594" i="13"/>
  <c r="N2593" i="13"/>
  <c r="S2593" i="13" s="1"/>
  <c r="U2593" i="13" s="1"/>
  <c r="N2592" i="13"/>
  <c r="S2592" i="13" s="1"/>
  <c r="U2592" i="13" s="1"/>
  <c r="N2591" i="13"/>
  <c r="S2591" i="13" s="1"/>
  <c r="U2591" i="13" s="1"/>
  <c r="S2590" i="13"/>
  <c r="U2590" i="13" s="1"/>
  <c r="N2590" i="13"/>
  <c r="U2589" i="13"/>
  <c r="N2589" i="13"/>
  <c r="S2589" i="13" s="1"/>
  <c r="S2588" i="13"/>
  <c r="U2588" i="13" s="1"/>
  <c r="N2588" i="13"/>
  <c r="N2587" i="13"/>
  <c r="S2587" i="13" s="1"/>
  <c r="U2587" i="13" s="1"/>
  <c r="N2586" i="13"/>
  <c r="S2586" i="13" s="1"/>
  <c r="U2586" i="13" s="1"/>
  <c r="N2585" i="13"/>
  <c r="S2585" i="13" s="1"/>
  <c r="U2585" i="13" s="1"/>
  <c r="S2584" i="13"/>
  <c r="U2584" i="13" s="1"/>
  <c r="N2584" i="13"/>
  <c r="N2583" i="13"/>
  <c r="S2583" i="13" s="1"/>
  <c r="U2583" i="13" s="1"/>
  <c r="N2582" i="13"/>
  <c r="S2582" i="13" s="1"/>
  <c r="U2582" i="13" s="1"/>
  <c r="N2581" i="13"/>
  <c r="S2581" i="13" s="1"/>
  <c r="U2581" i="13" s="1"/>
  <c r="N2580" i="13"/>
  <c r="S2580" i="13" s="1"/>
  <c r="U2580" i="13" s="1"/>
  <c r="N2579" i="13"/>
  <c r="S2579" i="13" s="1"/>
  <c r="U2579" i="13" s="1"/>
  <c r="S2578" i="13"/>
  <c r="U2578" i="13" s="1"/>
  <c r="N2578" i="13"/>
  <c r="N2577" i="13"/>
  <c r="S2577" i="13" s="1"/>
  <c r="U2577" i="13" s="1"/>
  <c r="N2576" i="13"/>
  <c r="S2576" i="13" s="1"/>
  <c r="U2576" i="13" s="1"/>
  <c r="U2575" i="13"/>
  <c r="N2575" i="13"/>
  <c r="N2574" i="13"/>
  <c r="S2574" i="13" s="1"/>
  <c r="U2574" i="13" s="1"/>
  <c r="S2573" i="13"/>
  <c r="U2573" i="13" s="1"/>
  <c r="N2573" i="13"/>
  <c r="N2572" i="13"/>
  <c r="S2572" i="13" s="1"/>
  <c r="U2572" i="13" s="1"/>
  <c r="N2571" i="13"/>
  <c r="S2571" i="13" s="1"/>
  <c r="U2571" i="13" s="1"/>
  <c r="N2570" i="13"/>
  <c r="S2570" i="13" s="1"/>
  <c r="U2570" i="13" s="1"/>
  <c r="S2569" i="13"/>
  <c r="U2569" i="13" s="1"/>
  <c r="N2569" i="13"/>
  <c r="N2568" i="13"/>
  <c r="S2568" i="13" s="1"/>
  <c r="U2568" i="13" s="1"/>
  <c r="N2567" i="13"/>
  <c r="S2567" i="13" s="1"/>
  <c r="U2567" i="13" s="1"/>
  <c r="N2566" i="13"/>
  <c r="S2566" i="13" s="1"/>
  <c r="U2566" i="13" s="1"/>
  <c r="S2565" i="13"/>
  <c r="U2565" i="13" s="1"/>
  <c r="N2565" i="13"/>
  <c r="N2564" i="13"/>
  <c r="S2564" i="13" s="1"/>
  <c r="U2564" i="13" s="1"/>
  <c r="N2563" i="13"/>
  <c r="S2563" i="13" s="1"/>
  <c r="U2563" i="13" s="1"/>
  <c r="N2562" i="13"/>
  <c r="S2562" i="13" s="1"/>
  <c r="U2562" i="13" s="1"/>
  <c r="S2561" i="13"/>
  <c r="U2561" i="13" s="1"/>
  <c r="N2561" i="13"/>
  <c r="N2560" i="13"/>
  <c r="S2560" i="13" s="1"/>
  <c r="U2560" i="13" s="1"/>
  <c r="N2559" i="13"/>
  <c r="S2559" i="13" s="1"/>
  <c r="U2559" i="13" s="1"/>
  <c r="N2558" i="13"/>
  <c r="S2558" i="13" s="1"/>
  <c r="U2558" i="13" s="1"/>
  <c r="S2557" i="13"/>
  <c r="U2557" i="13" s="1"/>
  <c r="N2557" i="13"/>
  <c r="N2556" i="13"/>
  <c r="S2556" i="13" s="1"/>
  <c r="U2556" i="13" s="1"/>
  <c r="N2555" i="13"/>
  <c r="S2555" i="13" s="1"/>
  <c r="U2555" i="13" s="1"/>
  <c r="N2554" i="13"/>
  <c r="S2554" i="13" s="1"/>
  <c r="U2554" i="13" s="1"/>
  <c r="S2553" i="13"/>
  <c r="U2553" i="13" s="1"/>
  <c r="N2553" i="13"/>
  <c r="N2552" i="13"/>
  <c r="S2552" i="13" s="1"/>
  <c r="U2552" i="13" s="1"/>
  <c r="N2551" i="13"/>
  <c r="S2551" i="13" s="1"/>
  <c r="U2551" i="13" s="1"/>
  <c r="N2550" i="13"/>
  <c r="S2550" i="13" s="1"/>
  <c r="U2550" i="13" s="1"/>
  <c r="S2549" i="13"/>
  <c r="U2549" i="13" s="1"/>
  <c r="N2549" i="13"/>
  <c r="N2548" i="13"/>
  <c r="S2548" i="13" s="1"/>
  <c r="U2548" i="13" s="1"/>
  <c r="N2547" i="13"/>
  <c r="S2547" i="13" s="1"/>
  <c r="U2547" i="13" s="1"/>
  <c r="N2546" i="13"/>
  <c r="S2546" i="13" s="1"/>
  <c r="U2546" i="13" s="1"/>
  <c r="S2545" i="13"/>
  <c r="U2545" i="13" s="1"/>
  <c r="N2545" i="13"/>
  <c r="N2544" i="13"/>
  <c r="S2544" i="13" s="1"/>
  <c r="U2544" i="13" s="1"/>
  <c r="N2543" i="13"/>
  <c r="S2543" i="13" s="1"/>
  <c r="U2543" i="13" s="1"/>
  <c r="N2542" i="13"/>
  <c r="S2542" i="13" s="1"/>
  <c r="U2542" i="13" s="1"/>
  <c r="S2541" i="13"/>
  <c r="U2541" i="13" s="1"/>
  <c r="N2541" i="13"/>
  <c r="N2540" i="13"/>
  <c r="S2540" i="13" s="1"/>
  <c r="U2540" i="13" s="1"/>
  <c r="U2539" i="13"/>
  <c r="N2539" i="13"/>
  <c r="N2538" i="13"/>
  <c r="S2538" i="13" s="1"/>
  <c r="U2538" i="13" s="1"/>
  <c r="N2537" i="13"/>
  <c r="S2537" i="13" s="1"/>
  <c r="U2537" i="13" s="1"/>
  <c r="S2536" i="13"/>
  <c r="U2536" i="13" s="1"/>
  <c r="N2536" i="13"/>
  <c r="N2535" i="13"/>
  <c r="S2535" i="13" s="1"/>
  <c r="U2535" i="13" s="1"/>
  <c r="N2534" i="13"/>
  <c r="S2534" i="13" s="1"/>
  <c r="U2534" i="13" s="1"/>
  <c r="N2533" i="13"/>
  <c r="S2533" i="13" s="1"/>
  <c r="U2533" i="13" s="1"/>
  <c r="S2532" i="13"/>
  <c r="U2532" i="13" s="1"/>
  <c r="N2532" i="13"/>
  <c r="N2531" i="13"/>
  <c r="S2531" i="13" s="1"/>
  <c r="U2531" i="13" s="1"/>
  <c r="Q2530" i="13"/>
  <c r="R2530" i="13" s="1"/>
  <c r="S2530" i="13" s="1"/>
  <c r="U2530" i="13" s="1"/>
  <c r="P2530" i="13"/>
  <c r="S2529" i="13"/>
  <c r="U2529" i="13" s="1"/>
  <c r="N2529" i="13"/>
  <c r="S2528" i="13"/>
  <c r="U2528" i="13" s="1"/>
  <c r="N2528" i="13"/>
  <c r="U2527" i="13"/>
  <c r="N2527" i="13"/>
  <c r="S2527" i="13" s="1"/>
  <c r="U2526" i="13"/>
  <c r="S2526" i="13"/>
  <c r="N2526" i="13"/>
  <c r="N2525" i="13"/>
  <c r="S2525" i="13" s="1"/>
  <c r="U2525" i="13" s="1"/>
  <c r="S2524" i="13"/>
  <c r="U2524" i="13" s="1"/>
  <c r="N2524" i="13"/>
  <c r="N2523" i="13"/>
  <c r="S2523" i="13" s="1"/>
  <c r="U2523" i="13" s="1"/>
  <c r="P2522" i="13"/>
  <c r="Q2522" i="13" s="1"/>
  <c r="R2522" i="13" s="1"/>
  <c r="S2522" i="13" s="1"/>
  <c r="U2522" i="13" s="1"/>
  <c r="N2521" i="13"/>
  <c r="S2521" i="13" s="1"/>
  <c r="U2521" i="13" s="1"/>
  <c r="S2520" i="13"/>
  <c r="U2520" i="13" s="1"/>
  <c r="N2520" i="13"/>
  <c r="S2519" i="13"/>
  <c r="U2519" i="13" s="1"/>
  <c r="N2519" i="13"/>
  <c r="S2518" i="13"/>
  <c r="U2518" i="13" s="1"/>
  <c r="N2518" i="13"/>
  <c r="U2517" i="13"/>
  <c r="N2517" i="13"/>
  <c r="S2517" i="13" s="1"/>
  <c r="N2516" i="13"/>
  <c r="S2516" i="13" s="1"/>
  <c r="U2516" i="13" s="1"/>
  <c r="N2515" i="13"/>
  <c r="S2515" i="13" s="1"/>
  <c r="U2515" i="13" s="1"/>
  <c r="N2514" i="13"/>
  <c r="S2514" i="13" s="1"/>
  <c r="U2514" i="13" s="1"/>
  <c r="N2513" i="13"/>
  <c r="S2513" i="13" s="1"/>
  <c r="U2513" i="13" s="1"/>
  <c r="Q2512" i="13"/>
  <c r="R2512" i="13" s="1"/>
  <c r="S2512" i="13" s="1"/>
  <c r="U2512" i="13" s="1"/>
  <c r="P2512" i="13"/>
  <c r="U2511" i="13"/>
  <c r="N2511" i="13"/>
  <c r="S2511" i="13" s="1"/>
  <c r="U2510" i="13"/>
  <c r="N2510" i="13"/>
  <c r="S2510" i="13" s="1"/>
  <c r="N2509" i="13"/>
  <c r="S2509" i="13" s="1"/>
  <c r="U2509" i="13" s="1"/>
  <c r="N2508" i="13"/>
  <c r="S2508" i="13" s="1"/>
  <c r="U2508" i="13" s="1"/>
  <c r="N2507" i="13"/>
  <c r="S2507" i="13" s="1"/>
  <c r="U2507" i="13" s="1"/>
  <c r="S2506" i="13"/>
  <c r="U2506" i="13" s="1"/>
  <c r="N2506" i="13"/>
  <c r="S2505" i="13"/>
  <c r="U2505" i="13" s="1"/>
  <c r="N2505" i="13"/>
  <c r="S2504" i="13"/>
  <c r="U2504" i="13" s="1"/>
  <c r="N2504" i="13"/>
  <c r="U2503" i="13"/>
  <c r="N2503" i="13"/>
  <c r="S2503" i="13" s="1"/>
  <c r="N2502" i="13"/>
  <c r="S2502" i="13" s="1"/>
  <c r="U2502" i="13" s="1"/>
  <c r="S2501" i="13"/>
  <c r="U2501" i="13" s="1"/>
  <c r="N2501" i="13"/>
  <c r="N2500" i="13"/>
  <c r="S2500" i="13" s="1"/>
  <c r="U2500" i="13" s="1"/>
  <c r="N2499" i="13"/>
  <c r="S2499" i="13" s="1"/>
  <c r="U2499" i="13" s="1"/>
  <c r="S2498" i="13"/>
  <c r="U2498" i="13" s="1"/>
  <c r="N2498" i="13"/>
  <c r="S2497" i="13"/>
  <c r="U2497" i="13" s="1"/>
  <c r="N2497" i="13"/>
  <c r="S2496" i="13"/>
  <c r="U2496" i="13" s="1"/>
  <c r="N2496" i="13"/>
  <c r="U2495" i="13"/>
  <c r="N2495" i="13"/>
  <c r="S2495" i="13" s="1"/>
  <c r="U2494" i="13"/>
  <c r="S2494" i="13"/>
  <c r="N2494" i="13"/>
  <c r="N2493" i="13"/>
  <c r="S2493" i="13" s="1"/>
  <c r="U2493" i="13" s="1"/>
  <c r="N2492" i="13"/>
  <c r="S2492" i="13" s="1"/>
  <c r="U2492" i="13" s="1"/>
  <c r="N2491" i="13"/>
  <c r="S2491" i="13" s="1"/>
  <c r="U2491" i="13" s="1"/>
  <c r="S2490" i="13"/>
  <c r="U2490" i="13" s="1"/>
  <c r="N2490" i="13"/>
  <c r="S2489" i="13"/>
  <c r="U2489" i="13" s="1"/>
  <c r="N2489" i="13"/>
  <c r="S2488" i="13"/>
  <c r="U2488" i="13" s="1"/>
  <c r="N2488" i="13"/>
  <c r="U2487" i="13"/>
  <c r="N2487" i="13"/>
  <c r="S2487" i="13" s="1"/>
  <c r="N2486" i="13"/>
  <c r="S2486" i="13" s="1"/>
  <c r="U2486" i="13" s="1"/>
  <c r="S2485" i="13"/>
  <c r="U2485" i="13" s="1"/>
  <c r="N2485" i="13"/>
  <c r="N2484" i="13"/>
  <c r="S2484" i="13" s="1"/>
  <c r="U2484" i="13" s="1"/>
  <c r="N2483" i="13"/>
  <c r="S2483" i="13" s="1"/>
  <c r="U2483" i="13" s="1"/>
  <c r="S2482" i="13"/>
  <c r="U2482" i="13" s="1"/>
  <c r="N2482" i="13"/>
  <c r="S2481" i="13"/>
  <c r="U2481" i="13" s="1"/>
  <c r="N2481" i="13"/>
  <c r="S2480" i="13"/>
  <c r="U2480" i="13" s="1"/>
  <c r="N2480" i="13"/>
  <c r="U2479" i="13"/>
  <c r="N2479" i="13"/>
  <c r="S2479" i="13" s="1"/>
  <c r="U2478" i="13"/>
  <c r="S2478" i="13"/>
  <c r="N2478" i="13"/>
  <c r="R2477" i="13"/>
  <c r="Q2477" i="13"/>
  <c r="N2477" i="13"/>
  <c r="S2477" i="13" s="1"/>
  <c r="U2477" i="13" s="1"/>
  <c r="S2476" i="13"/>
  <c r="U2476" i="13" s="1"/>
  <c r="N2476" i="13"/>
  <c r="Q2475" i="13"/>
  <c r="N2475" i="13"/>
  <c r="S2475" i="13" s="1"/>
  <c r="U2475" i="13" s="1"/>
  <c r="U2474" i="13"/>
  <c r="N2473" i="13"/>
  <c r="S2473" i="13" s="1"/>
  <c r="U2473" i="13" s="1"/>
  <c r="S2472" i="13"/>
  <c r="U2472" i="13" s="1"/>
  <c r="N2472" i="13"/>
  <c r="Q2471" i="13"/>
  <c r="R2471" i="13" s="1"/>
  <c r="S2471" i="13" s="1"/>
  <c r="U2471" i="13" s="1"/>
  <c r="P2471" i="13"/>
  <c r="N2470" i="13"/>
  <c r="S2470" i="13" s="1"/>
  <c r="U2470" i="13" s="1"/>
  <c r="N2469" i="13"/>
  <c r="S2469" i="13" s="1"/>
  <c r="U2469" i="13" s="1"/>
  <c r="N2468" i="13"/>
  <c r="S2468" i="13" s="1"/>
  <c r="U2468" i="13" s="1"/>
  <c r="S2467" i="13"/>
  <c r="U2467" i="13" s="1"/>
  <c r="N2467" i="13"/>
  <c r="N2466" i="13"/>
  <c r="S2466" i="13" s="1"/>
  <c r="U2466" i="13" s="1"/>
  <c r="S2465" i="13"/>
  <c r="U2465" i="13" s="1"/>
  <c r="N2465" i="13"/>
  <c r="U2464" i="13"/>
  <c r="N2464" i="13"/>
  <c r="S2464" i="13" s="1"/>
  <c r="S2463" i="13"/>
  <c r="U2463" i="13" s="1"/>
  <c r="N2463" i="13"/>
  <c r="N2462" i="13"/>
  <c r="S2462" i="13" s="1"/>
  <c r="U2462" i="13" s="1"/>
  <c r="N2461" i="13"/>
  <c r="S2461" i="13" s="1"/>
  <c r="U2461" i="13" s="1"/>
  <c r="N2460" i="13"/>
  <c r="S2460" i="13" s="1"/>
  <c r="U2460" i="13" s="1"/>
  <c r="S2459" i="13"/>
  <c r="U2459" i="13" s="1"/>
  <c r="N2459" i="13"/>
  <c r="N2458" i="13"/>
  <c r="S2458" i="13" s="1"/>
  <c r="U2458" i="13" s="1"/>
  <c r="S2457" i="13"/>
  <c r="U2457" i="13" s="1"/>
  <c r="N2457" i="13"/>
  <c r="N2456" i="13"/>
  <c r="S2456" i="13" s="1"/>
  <c r="U2456" i="13" s="1"/>
  <c r="S2455" i="13"/>
  <c r="U2455" i="13" s="1"/>
  <c r="N2455" i="13"/>
  <c r="N2454" i="13"/>
  <c r="S2454" i="13" s="1"/>
  <c r="U2454" i="13" s="1"/>
  <c r="S2453" i="13"/>
  <c r="U2453" i="13" s="1"/>
  <c r="N2453" i="13"/>
  <c r="N2452" i="13"/>
  <c r="S2452" i="13" s="1"/>
  <c r="U2452" i="13" s="1"/>
  <c r="N2451" i="13"/>
  <c r="S2451" i="13" s="1"/>
  <c r="U2451" i="13" s="1"/>
  <c r="N2450" i="13"/>
  <c r="S2450" i="13" s="1"/>
  <c r="U2450" i="13" s="1"/>
  <c r="S2449" i="13"/>
  <c r="U2449" i="13" s="1"/>
  <c r="N2449" i="13"/>
  <c r="U2448" i="13"/>
  <c r="N2448" i="13"/>
  <c r="S2448" i="13" s="1"/>
  <c r="S2447" i="13"/>
  <c r="U2447" i="13" s="1"/>
  <c r="N2447" i="13"/>
  <c r="N2446" i="13"/>
  <c r="S2446" i="13" s="1"/>
  <c r="U2446" i="13" s="1"/>
  <c r="S2445" i="13"/>
  <c r="U2445" i="13" s="1"/>
  <c r="N2445" i="13"/>
  <c r="N2444" i="13"/>
  <c r="S2444" i="13" s="1"/>
  <c r="U2444" i="13" s="1"/>
  <c r="S2443" i="13"/>
  <c r="U2443" i="13" s="1"/>
  <c r="N2443" i="13"/>
  <c r="N2442" i="13"/>
  <c r="S2442" i="13" s="1"/>
  <c r="U2442" i="13" s="1"/>
  <c r="N2441" i="13"/>
  <c r="S2441" i="13" s="1"/>
  <c r="U2441" i="13" s="1"/>
  <c r="U2440" i="13"/>
  <c r="N2440" i="13"/>
  <c r="S2440" i="13" s="1"/>
  <c r="N2439" i="13"/>
  <c r="S2439" i="13" s="1"/>
  <c r="U2439" i="13" s="1"/>
  <c r="N2438" i="13"/>
  <c r="S2438" i="13" s="1"/>
  <c r="U2438" i="13" s="1"/>
  <c r="S2437" i="13"/>
  <c r="U2437" i="13" s="1"/>
  <c r="N2437" i="13"/>
  <c r="N2436" i="13"/>
  <c r="S2436" i="13" s="1"/>
  <c r="U2436" i="13" s="1"/>
  <c r="S2435" i="13"/>
  <c r="U2435" i="13" s="1"/>
  <c r="N2435" i="13"/>
  <c r="N2434" i="13"/>
  <c r="S2434" i="13" s="1"/>
  <c r="U2434" i="13" s="1"/>
  <c r="U2433" i="13"/>
  <c r="S2433" i="13"/>
  <c r="N2433" i="13"/>
  <c r="P2432" i="13"/>
  <c r="Q2432" i="13" s="1"/>
  <c r="R2432" i="13" s="1"/>
  <c r="S2432" i="13" s="1"/>
  <c r="U2432" i="13" s="1"/>
  <c r="U2431" i="13"/>
  <c r="S2431" i="13"/>
  <c r="N2431" i="13"/>
  <c r="S2430" i="13"/>
  <c r="U2430" i="13" s="1"/>
  <c r="N2430" i="13"/>
  <c r="U2429" i="13"/>
  <c r="N2429" i="13"/>
  <c r="N2428" i="13"/>
  <c r="S2428" i="13" s="1"/>
  <c r="U2428" i="13" s="1"/>
  <c r="N2427" i="13"/>
  <c r="S2427" i="13" s="1"/>
  <c r="U2427" i="13" s="1"/>
  <c r="N2426" i="13"/>
  <c r="S2426" i="13" s="1"/>
  <c r="U2426" i="13" s="1"/>
  <c r="N2425" i="13"/>
  <c r="S2425" i="13" s="1"/>
  <c r="U2425" i="13" s="1"/>
  <c r="U2424" i="13"/>
  <c r="N2424" i="13"/>
  <c r="S2423" i="13"/>
  <c r="U2423" i="13" s="1"/>
  <c r="N2423" i="13"/>
  <c r="N2422" i="13"/>
  <c r="S2422" i="13" s="1"/>
  <c r="U2422" i="13" s="1"/>
  <c r="U2421" i="13"/>
  <c r="N2421" i="13"/>
  <c r="N2420" i="13"/>
  <c r="S2420" i="13" s="1"/>
  <c r="U2420" i="13" s="1"/>
  <c r="N2419" i="13"/>
  <c r="S2419" i="13" s="1"/>
  <c r="U2419" i="13" s="1"/>
  <c r="U2418" i="13"/>
  <c r="N2418" i="13"/>
  <c r="S2418" i="13" s="1"/>
  <c r="N2417" i="13"/>
  <c r="S2417" i="13" s="1"/>
  <c r="U2417" i="13" s="1"/>
  <c r="N2416" i="13"/>
  <c r="S2416" i="13" s="1"/>
  <c r="U2416" i="13" s="1"/>
  <c r="N2415" i="13"/>
  <c r="S2415" i="13" s="1"/>
  <c r="U2415" i="13" s="1"/>
  <c r="U2414" i="13"/>
  <c r="N2414" i="13"/>
  <c r="S2414" i="13" s="1"/>
  <c r="N2413" i="13"/>
  <c r="S2413" i="13" s="1"/>
  <c r="U2413" i="13" s="1"/>
  <c r="U2412" i="13"/>
  <c r="N2412" i="13"/>
  <c r="N2411" i="13"/>
  <c r="S2411" i="13" s="1"/>
  <c r="U2411" i="13" s="1"/>
  <c r="N2410" i="13"/>
  <c r="S2410" i="13" s="1"/>
  <c r="U2410" i="13" s="1"/>
  <c r="N2409" i="13"/>
  <c r="S2409" i="13" s="1"/>
  <c r="U2409" i="13" s="1"/>
  <c r="N2408" i="13"/>
  <c r="S2408" i="13" s="1"/>
  <c r="U2408" i="13" s="1"/>
  <c r="N2407" i="13"/>
  <c r="S2407" i="13" s="1"/>
  <c r="U2407" i="13" s="1"/>
  <c r="N2406" i="13"/>
  <c r="S2406" i="13" s="1"/>
  <c r="U2406" i="13" s="1"/>
  <c r="Q2405" i="13"/>
  <c r="R2405" i="13" s="1"/>
  <c r="S2405" i="13" s="1"/>
  <c r="U2405" i="13" s="1"/>
  <c r="P2405" i="13"/>
  <c r="N2404" i="13"/>
  <c r="S2404" i="13" s="1"/>
  <c r="U2404" i="13" s="1"/>
  <c r="U2403" i="13"/>
  <c r="N2403" i="13"/>
  <c r="P2402" i="13"/>
  <c r="Q2402" i="13" s="1"/>
  <c r="R2402" i="13" s="1"/>
  <c r="S2402" i="13" s="1"/>
  <c r="U2402" i="13" s="1"/>
  <c r="N2401" i="13"/>
  <c r="S2401" i="13" s="1"/>
  <c r="U2401" i="13" s="1"/>
  <c r="U2400" i="13"/>
  <c r="P2399" i="13"/>
  <c r="Q2399" i="13" s="1"/>
  <c r="R2399" i="13" s="1"/>
  <c r="S2399" i="13" s="1"/>
  <c r="U2399" i="13" s="1"/>
  <c r="N2398" i="13"/>
  <c r="S2398" i="13" s="1"/>
  <c r="U2398" i="13" s="1"/>
  <c r="N2397" i="13"/>
  <c r="S2397" i="13" s="1"/>
  <c r="U2397" i="13" s="1"/>
  <c r="U2396" i="13"/>
  <c r="N2396" i="13"/>
  <c r="S2395" i="13"/>
  <c r="U2395" i="13" s="1"/>
  <c r="N2395" i="13"/>
  <c r="N2394" i="13"/>
  <c r="S2394" i="13" s="1"/>
  <c r="U2394" i="13" s="1"/>
  <c r="N2393" i="13"/>
  <c r="S2393" i="13" s="1"/>
  <c r="U2393" i="13" s="1"/>
  <c r="U2392" i="13"/>
  <c r="N2392" i="13"/>
  <c r="U2391" i="13"/>
  <c r="N2391" i="13"/>
  <c r="U2390" i="13"/>
  <c r="N2390" i="13"/>
  <c r="U2389" i="13"/>
  <c r="N2389" i="13"/>
  <c r="P2388" i="13"/>
  <c r="Q2388" i="13" s="1"/>
  <c r="R2388" i="13" s="1"/>
  <c r="S2388" i="13" s="1"/>
  <c r="U2388" i="13" s="1"/>
  <c r="S2387" i="13"/>
  <c r="U2387" i="13" s="1"/>
  <c r="N2387" i="13"/>
  <c r="Q2386" i="13"/>
  <c r="N2386" i="13"/>
  <c r="S2386" i="13" s="1"/>
  <c r="U2386" i="13" s="1"/>
  <c r="U2385" i="13"/>
  <c r="Q2385" i="13"/>
  <c r="N2385" i="13"/>
  <c r="S2385" i="13" s="1"/>
  <c r="U2384" i="13"/>
  <c r="N2384" i="13"/>
  <c r="U2383" i="13"/>
  <c r="N2383" i="13"/>
  <c r="U2382" i="13"/>
  <c r="N2382" i="13"/>
  <c r="U2381" i="13"/>
  <c r="N2381" i="13"/>
  <c r="P2380" i="13"/>
  <c r="Q2380" i="13" s="1"/>
  <c r="R2380" i="13" s="1"/>
  <c r="S2380" i="13" s="1"/>
  <c r="U2380" i="13" s="1"/>
  <c r="U2379" i="13"/>
  <c r="N2379" i="13"/>
  <c r="N2378" i="13"/>
  <c r="S2378" i="13" s="1"/>
  <c r="U2378" i="13" s="1"/>
  <c r="P2377" i="13"/>
  <c r="Q2377" i="13" s="1"/>
  <c r="R2377" i="13" s="1"/>
  <c r="S2377" i="13" s="1"/>
  <c r="U2377" i="13" s="1"/>
  <c r="S2376" i="13"/>
  <c r="U2376" i="13" s="1"/>
  <c r="N2376" i="13"/>
  <c r="N2375" i="13"/>
  <c r="S2375" i="13" s="1"/>
  <c r="U2375" i="13" s="1"/>
  <c r="U2374" i="13"/>
  <c r="N2374" i="13"/>
  <c r="N2373" i="13"/>
  <c r="S2373" i="13" s="1"/>
  <c r="U2373" i="13" s="1"/>
  <c r="N2372" i="13"/>
  <c r="S2372" i="13" s="1"/>
  <c r="U2372" i="13" s="1"/>
  <c r="S2371" i="13"/>
  <c r="U2371" i="13" s="1"/>
  <c r="N2371" i="13"/>
  <c r="N2370" i="13"/>
  <c r="S2370" i="13" s="1"/>
  <c r="U2370" i="13" s="1"/>
  <c r="N2369" i="13"/>
  <c r="S2369" i="13" s="1"/>
  <c r="U2369" i="13" s="1"/>
  <c r="N2368" i="13"/>
  <c r="S2368" i="13" s="1"/>
  <c r="U2368" i="13" s="1"/>
  <c r="S2367" i="13"/>
  <c r="U2367" i="13" s="1"/>
  <c r="N2367" i="13"/>
  <c r="U2366" i="13"/>
  <c r="N2366" i="13"/>
  <c r="S2366" i="13" s="1"/>
  <c r="S2365" i="13"/>
  <c r="U2365" i="13" s="1"/>
  <c r="N2365" i="13"/>
  <c r="N2364" i="13"/>
  <c r="S2364" i="13" s="1"/>
  <c r="U2364" i="13" s="1"/>
  <c r="N2363" i="13"/>
  <c r="S2363" i="13" s="1"/>
  <c r="U2363" i="13" s="1"/>
  <c r="N2362" i="13"/>
  <c r="S2362" i="13" s="1"/>
  <c r="U2362" i="13" s="1"/>
  <c r="S2361" i="13"/>
  <c r="U2361" i="13" s="1"/>
  <c r="N2361" i="13"/>
  <c r="N2360" i="13"/>
  <c r="S2360" i="13" s="1"/>
  <c r="U2360" i="13" s="1"/>
  <c r="U2359" i="13"/>
  <c r="P2358" i="13"/>
  <c r="Q2358" i="13" s="1"/>
  <c r="R2358" i="13" s="1"/>
  <c r="S2358" i="13" s="1"/>
  <c r="U2358" i="13" s="1"/>
  <c r="N2357" i="13"/>
  <c r="S2357" i="13" s="1"/>
  <c r="U2357" i="13" s="1"/>
  <c r="P2356" i="13"/>
  <c r="Q2356" i="13" s="1"/>
  <c r="R2356" i="13" s="1"/>
  <c r="S2356" i="13" s="1"/>
  <c r="U2356" i="13" s="1"/>
  <c r="S2355" i="13"/>
  <c r="U2355" i="13" s="1"/>
  <c r="N2355" i="13"/>
  <c r="N2354" i="13"/>
  <c r="S2354" i="13" s="1"/>
  <c r="U2354" i="13" s="1"/>
  <c r="U2353" i="13"/>
  <c r="N2353" i="13"/>
  <c r="N2352" i="13"/>
  <c r="S2352" i="13" s="1"/>
  <c r="U2352" i="13" s="1"/>
  <c r="P2351" i="13"/>
  <c r="Q2351" i="13" s="1"/>
  <c r="R2351" i="13" s="1"/>
  <c r="S2351" i="13" s="1"/>
  <c r="U2351" i="13" s="1"/>
  <c r="U2350" i="13"/>
  <c r="N2349" i="13"/>
  <c r="S2349" i="13" s="1"/>
  <c r="U2349" i="13" s="1"/>
  <c r="N2348" i="13"/>
  <c r="S2348" i="13" s="1"/>
  <c r="U2348" i="13" s="1"/>
  <c r="U2347" i="13"/>
  <c r="N2347" i="13"/>
  <c r="U2346" i="13"/>
  <c r="N2346" i="13"/>
  <c r="N2345" i="13"/>
  <c r="S2345" i="13" s="1"/>
  <c r="U2345" i="13" s="1"/>
  <c r="S2344" i="13"/>
  <c r="U2344" i="13" s="1"/>
  <c r="N2344" i="13"/>
  <c r="U2343" i="13"/>
  <c r="N2343" i="13"/>
  <c r="S2343" i="13" s="1"/>
  <c r="S2342" i="13"/>
  <c r="U2342" i="13" s="1"/>
  <c r="N2342" i="13"/>
  <c r="N2341" i="13"/>
  <c r="S2341" i="13" s="1"/>
  <c r="U2341" i="13" s="1"/>
  <c r="N2340" i="13"/>
  <c r="S2340" i="13" s="1"/>
  <c r="U2340" i="13" s="1"/>
  <c r="U2339" i="13"/>
  <c r="N2339" i="13"/>
  <c r="P2338" i="13"/>
  <c r="Q2338" i="13" s="1"/>
  <c r="R2338" i="13" s="1"/>
  <c r="S2338" i="13" s="1"/>
  <c r="U2338" i="13" s="1"/>
  <c r="Q2337" i="13"/>
  <c r="R2337" i="13" s="1"/>
  <c r="S2337" i="13" s="1"/>
  <c r="U2337" i="13" s="1"/>
  <c r="P2337" i="13"/>
  <c r="U2336" i="13"/>
  <c r="P2336" i="13"/>
  <c r="Q2336" i="13" s="1"/>
  <c r="R2336" i="13" s="1"/>
  <c r="S2336" i="13" s="1"/>
  <c r="Q2335" i="13"/>
  <c r="R2335" i="13" s="1"/>
  <c r="S2335" i="13" s="1"/>
  <c r="U2335" i="13" s="1"/>
  <c r="P2335" i="13"/>
  <c r="N2334" i="13"/>
  <c r="S2334" i="13" s="1"/>
  <c r="U2334" i="13" s="1"/>
  <c r="U2333" i="13"/>
  <c r="N2332" i="13"/>
  <c r="S2332" i="13" s="1"/>
  <c r="U2332" i="13" s="1"/>
  <c r="U2331" i="13"/>
  <c r="N2331" i="13"/>
  <c r="U2330" i="13"/>
  <c r="N2330" i="13"/>
  <c r="U2329" i="13"/>
  <c r="N2329" i="13"/>
  <c r="N2328" i="13"/>
  <c r="S2328" i="13" s="1"/>
  <c r="U2328" i="13" s="1"/>
  <c r="N2327" i="13"/>
  <c r="S2327" i="13" s="1"/>
  <c r="U2327" i="13" s="1"/>
  <c r="U2326" i="13"/>
  <c r="U2325" i="13"/>
  <c r="N2325" i="13"/>
  <c r="U2324" i="13"/>
  <c r="N2324" i="13"/>
  <c r="U2323" i="13"/>
  <c r="U2322" i="13"/>
  <c r="N2322" i="13"/>
  <c r="U2321" i="13"/>
  <c r="N2321" i="13"/>
  <c r="U2320" i="13"/>
  <c r="N2319" i="13"/>
  <c r="S2319" i="13" s="1"/>
  <c r="U2319" i="13" s="1"/>
  <c r="S2318" i="13"/>
  <c r="U2318" i="13" s="1"/>
  <c r="N2318" i="13"/>
  <c r="N2317" i="13"/>
  <c r="S2317" i="13" s="1"/>
  <c r="U2317" i="13" s="1"/>
  <c r="N2316" i="13"/>
  <c r="S2316" i="13" s="1"/>
  <c r="U2316" i="13" s="1"/>
  <c r="U2315" i="13"/>
  <c r="N2315" i="13"/>
  <c r="P2314" i="13"/>
  <c r="Q2314" i="13" s="1"/>
  <c r="R2314" i="13" s="1"/>
  <c r="S2314" i="13" s="1"/>
  <c r="U2314" i="13" s="1"/>
  <c r="Q2313" i="13"/>
  <c r="R2313" i="13" s="1"/>
  <c r="S2313" i="13" s="1"/>
  <c r="U2313" i="13" s="1"/>
  <c r="P2313" i="13"/>
  <c r="N2312" i="13"/>
  <c r="S2312" i="13" s="1"/>
  <c r="U2312" i="13" s="1"/>
  <c r="N2311" i="13"/>
  <c r="S2311" i="13" s="1"/>
  <c r="U2311" i="13" s="1"/>
  <c r="U2310" i="13"/>
  <c r="N2310" i="13"/>
  <c r="U2309" i="13"/>
  <c r="N2309" i="13"/>
  <c r="N2308" i="13"/>
  <c r="S2308" i="13" s="1"/>
  <c r="U2308" i="13" s="1"/>
  <c r="U2307" i="13"/>
  <c r="N2307" i="13"/>
  <c r="S2306" i="13"/>
  <c r="U2306" i="13" s="1"/>
  <c r="N2306" i="13"/>
  <c r="U2305" i="13"/>
  <c r="N2305" i="13"/>
  <c r="U2304" i="13"/>
  <c r="N2304" i="13"/>
  <c r="N2303" i="13"/>
  <c r="S2303" i="13" s="1"/>
  <c r="U2303" i="13" s="1"/>
  <c r="U2302" i="13"/>
  <c r="N2302" i="13"/>
  <c r="N2301" i="13"/>
  <c r="S2301" i="13" s="1"/>
  <c r="U2301" i="13" s="1"/>
  <c r="U2300" i="13"/>
  <c r="N2300" i="13"/>
  <c r="P2299" i="13"/>
  <c r="Q2299" i="13" s="1"/>
  <c r="R2299" i="13" s="1"/>
  <c r="S2299" i="13" s="1"/>
  <c r="U2299" i="13" s="1"/>
  <c r="Q2298" i="13"/>
  <c r="R2298" i="13" s="1"/>
  <c r="S2298" i="13" s="1"/>
  <c r="U2298" i="13" s="1"/>
  <c r="P2298" i="13"/>
  <c r="P2297" i="13"/>
  <c r="Q2297" i="13" s="1"/>
  <c r="R2297" i="13" s="1"/>
  <c r="S2297" i="13" s="1"/>
  <c r="U2297" i="13" s="1"/>
  <c r="P2296" i="13"/>
  <c r="Q2296" i="13" s="1"/>
  <c r="R2296" i="13" s="1"/>
  <c r="S2296" i="13" s="1"/>
  <c r="U2296" i="13" s="1"/>
  <c r="P2295" i="13"/>
  <c r="Q2295" i="13" s="1"/>
  <c r="R2295" i="13" s="1"/>
  <c r="S2295" i="13" s="1"/>
  <c r="U2295" i="13" s="1"/>
  <c r="N2294" i="13"/>
  <c r="S2294" i="13" s="1"/>
  <c r="U2294" i="13" s="1"/>
  <c r="P2293" i="13"/>
  <c r="Q2293" i="13" s="1"/>
  <c r="R2293" i="13" s="1"/>
  <c r="S2293" i="13" s="1"/>
  <c r="U2293" i="13" s="1"/>
  <c r="P2292" i="13"/>
  <c r="Q2292" i="13" s="1"/>
  <c r="R2292" i="13" s="1"/>
  <c r="S2292" i="13" s="1"/>
  <c r="U2292" i="13" s="1"/>
  <c r="N2291" i="13"/>
  <c r="S2291" i="13" s="1"/>
  <c r="U2291" i="13" s="1"/>
  <c r="S2290" i="13"/>
  <c r="U2290" i="13" s="1"/>
  <c r="N2290" i="13"/>
  <c r="U2289" i="13"/>
  <c r="N2289" i="13"/>
  <c r="U2288" i="13"/>
  <c r="N2288" i="13"/>
  <c r="U2287" i="13"/>
  <c r="N2287" i="13"/>
  <c r="U2286" i="13"/>
  <c r="N2286" i="13"/>
  <c r="P2285" i="13"/>
  <c r="Q2285" i="13" s="1"/>
  <c r="R2285" i="13" s="1"/>
  <c r="S2285" i="13" s="1"/>
  <c r="U2285" i="13" s="1"/>
  <c r="U2284" i="13"/>
  <c r="N2284" i="13"/>
  <c r="P2283" i="13"/>
  <c r="Q2283" i="13" s="1"/>
  <c r="R2283" i="13" s="1"/>
  <c r="S2283" i="13" s="1"/>
  <c r="U2283" i="13" s="1"/>
  <c r="U2282" i="13"/>
  <c r="N2282" i="13"/>
  <c r="O2281" i="13"/>
  <c r="N2281" i="13"/>
  <c r="S2281" i="13" s="1"/>
  <c r="U2281" i="13" s="1"/>
  <c r="N2280" i="13"/>
  <c r="S2280" i="13" s="1"/>
  <c r="U2280" i="13" s="1"/>
  <c r="S2279" i="13"/>
  <c r="U2279" i="13" s="1"/>
  <c r="N2279" i="13"/>
  <c r="N2278" i="13"/>
  <c r="S2278" i="13" s="1"/>
  <c r="U2278" i="13" s="1"/>
  <c r="N2277" i="13"/>
  <c r="S2277" i="13" s="1"/>
  <c r="U2277" i="13" s="1"/>
  <c r="N2276" i="13"/>
  <c r="S2276" i="13" s="1"/>
  <c r="U2276" i="13" s="1"/>
  <c r="Q2275" i="13"/>
  <c r="R2275" i="13" s="1"/>
  <c r="S2275" i="13" s="1"/>
  <c r="U2275" i="13" s="1"/>
  <c r="P2275" i="13"/>
  <c r="N2274" i="13"/>
  <c r="S2274" i="13" s="1"/>
  <c r="U2274" i="13" s="1"/>
  <c r="P2273" i="13"/>
  <c r="Q2273" i="13" s="1"/>
  <c r="R2273" i="13" s="1"/>
  <c r="S2273" i="13" s="1"/>
  <c r="U2273" i="13" s="1"/>
  <c r="U2272" i="13"/>
  <c r="N2272" i="13"/>
  <c r="N2271" i="13"/>
  <c r="S2271" i="13" s="1"/>
  <c r="U2271" i="13" s="1"/>
  <c r="S2270" i="13"/>
  <c r="U2270" i="13" s="1"/>
  <c r="N2270" i="13"/>
  <c r="U2269" i="13"/>
  <c r="N2269" i="13"/>
  <c r="P2268" i="13"/>
  <c r="Q2268" i="13" s="1"/>
  <c r="R2268" i="13" s="1"/>
  <c r="S2268" i="13" s="1"/>
  <c r="U2268" i="13" s="1"/>
  <c r="P2267" i="13"/>
  <c r="Q2267" i="13" s="1"/>
  <c r="R2267" i="13" s="1"/>
  <c r="S2267" i="13" s="1"/>
  <c r="U2267" i="13" s="1"/>
  <c r="P2266" i="13"/>
  <c r="Q2266" i="13" s="1"/>
  <c r="R2266" i="13" s="1"/>
  <c r="S2266" i="13" s="1"/>
  <c r="U2266" i="13" s="1"/>
  <c r="Q2265" i="13"/>
  <c r="R2265" i="13" s="1"/>
  <c r="S2265" i="13" s="1"/>
  <c r="U2265" i="13" s="1"/>
  <c r="P2265" i="13"/>
  <c r="U2264" i="13"/>
  <c r="N2264" i="13"/>
  <c r="U2263" i="13"/>
  <c r="N2263" i="13"/>
  <c r="U2262" i="13"/>
  <c r="N2262" i="13"/>
  <c r="N2261" i="13"/>
  <c r="S2261" i="13" s="1"/>
  <c r="U2261" i="13" s="1"/>
  <c r="N2260" i="13"/>
  <c r="S2260" i="13" s="1"/>
  <c r="U2260" i="13" s="1"/>
  <c r="N2259" i="13"/>
  <c r="S2259" i="13" s="1"/>
  <c r="U2259" i="13" s="1"/>
  <c r="U2258" i="13"/>
  <c r="N2258" i="13"/>
  <c r="U2257" i="13"/>
  <c r="N2257" i="13"/>
  <c r="U2256" i="13"/>
  <c r="N2256" i="13"/>
  <c r="U2255" i="13"/>
  <c r="N2255" i="13"/>
  <c r="Q2254" i="13"/>
  <c r="R2254" i="13" s="1"/>
  <c r="S2254" i="13" s="1"/>
  <c r="U2254" i="13" s="1"/>
  <c r="P2254" i="13"/>
  <c r="U2253" i="13"/>
  <c r="P2253" i="13"/>
  <c r="Q2253" i="13" s="1"/>
  <c r="R2253" i="13" s="1"/>
  <c r="S2253" i="13" s="1"/>
  <c r="Q2252" i="13"/>
  <c r="R2252" i="13" s="1"/>
  <c r="S2252" i="13" s="1"/>
  <c r="U2252" i="13" s="1"/>
  <c r="P2252" i="13"/>
  <c r="N2251" i="13"/>
  <c r="S2251" i="13" s="1"/>
  <c r="U2251" i="13" s="1"/>
  <c r="P2250" i="13"/>
  <c r="Q2250" i="13" s="1"/>
  <c r="R2250" i="13" s="1"/>
  <c r="S2250" i="13" s="1"/>
  <c r="U2250" i="13" s="1"/>
  <c r="P2249" i="13"/>
  <c r="Q2249" i="13" s="1"/>
  <c r="R2249" i="13" s="1"/>
  <c r="S2249" i="13" s="1"/>
  <c r="U2249" i="13" s="1"/>
  <c r="Q2248" i="13"/>
  <c r="R2248" i="13" s="1"/>
  <c r="S2248" i="13" s="1"/>
  <c r="U2248" i="13" s="1"/>
  <c r="P2248" i="13"/>
  <c r="U2247" i="13"/>
  <c r="P2247" i="13"/>
  <c r="Q2247" i="13" s="1"/>
  <c r="R2247" i="13" s="1"/>
  <c r="S2247" i="13" s="1"/>
  <c r="Q2246" i="13"/>
  <c r="R2246" i="13" s="1"/>
  <c r="S2246" i="13" s="1"/>
  <c r="U2246" i="13" s="1"/>
  <c r="P2246" i="13"/>
  <c r="R2245" i="13"/>
  <c r="S2245" i="13" s="1"/>
  <c r="U2245" i="13" s="1"/>
  <c r="P2245" i="13"/>
  <c r="Q2245" i="13" s="1"/>
  <c r="S2244" i="13"/>
  <c r="U2244" i="13" s="1"/>
  <c r="P2244" i="13"/>
  <c r="Q2244" i="13" s="1"/>
  <c r="R2244" i="13" s="1"/>
  <c r="P2243" i="13"/>
  <c r="Q2243" i="13" s="1"/>
  <c r="R2243" i="13" s="1"/>
  <c r="S2243" i="13" s="1"/>
  <c r="U2243" i="13" s="1"/>
  <c r="Q2242" i="13"/>
  <c r="R2242" i="13" s="1"/>
  <c r="S2242" i="13" s="1"/>
  <c r="U2242" i="13" s="1"/>
  <c r="P2242" i="13"/>
  <c r="P2241" i="13"/>
  <c r="Q2241" i="13" s="1"/>
  <c r="R2241" i="13" s="1"/>
  <c r="S2241" i="13" s="1"/>
  <c r="U2241" i="13" s="1"/>
  <c r="P2240" i="13"/>
  <c r="Q2240" i="13" s="1"/>
  <c r="R2240" i="13" s="1"/>
  <c r="S2240" i="13" s="1"/>
  <c r="U2240" i="13" s="1"/>
  <c r="P2239" i="13"/>
  <c r="Q2239" i="13" s="1"/>
  <c r="R2239" i="13" s="1"/>
  <c r="S2239" i="13" s="1"/>
  <c r="U2239" i="13" s="1"/>
  <c r="P2238" i="13"/>
  <c r="Q2238" i="13" s="1"/>
  <c r="R2238" i="13" s="1"/>
  <c r="S2238" i="13" s="1"/>
  <c r="U2238" i="13" s="1"/>
  <c r="P2237" i="13"/>
  <c r="Q2237" i="13" s="1"/>
  <c r="R2237" i="13" s="1"/>
  <c r="S2237" i="13" s="1"/>
  <c r="U2237" i="13" s="1"/>
  <c r="Q2236" i="13"/>
  <c r="R2236" i="13" s="1"/>
  <c r="S2236" i="13" s="1"/>
  <c r="U2236" i="13" s="1"/>
  <c r="P2236" i="13"/>
  <c r="U2235" i="13"/>
  <c r="N2235" i="13"/>
  <c r="N2234" i="13"/>
  <c r="S2234" i="13" s="1"/>
  <c r="U2234" i="13" s="1"/>
  <c r="U2233" i="13"/>
  <c r="N2233" i="13"/>
  <c r="N2232" i="13"/>
  <c r="S2232" i="13" s="1"/>
  <c r="U2232" i="13" s="1"/>
  <c r="U2231" i="13"/>
  <c r="N2231" i="13"/>
  <c r="U2230" i="13"/>
  <c r="N2230" i="13"/>
  <c r="U2229" i="13"/>
  <c r="N2229" i="13"/>
  <c r="U2228" i="13"/>
  <c r="N2228" i="13"/>
  <c r="U2227" i="13"/>
  <c r="N2227" i="13"/>
  <c r="U2226" i="13"/>
  <c r="N2226" i="13"/>
  <c r="U2225" i="13"/>
  <c r="N2225" i="13"/>
  <c r="U2224" i="13"/>
  <c r="N2224" i="13"/>
  <c r="U2223" i="13"/>
  <c r="N2223" i="13"/>
  <c r="U2222" i="13"/>
  <c r="N2222" i="13"/>
  <c r="U2221" i="13"/>
  <c r="N2221" i="13"/>
  <c r="U2220" i="13"/>
  <c r="N2220" i="13"/>
  <c r="U2219" i="13"/>
  <c r="N2219" i="13"/>
  <c r="N2218" i="13"/>
  <c r="S2218" i="13" s="1"/>
  <c r="U2218" i="13" s="1"/>
  <c r="N2217" i="13"/>
  <c r="S2217" i="13" s="1"/>
  <c r="U2217" i="13" s="1"/>
  <c r="N2216" i="13"/>
  <c r="S2216" i="13" s="1"/>
  <c r="U2216" i="13" s="1"/>
  <c r="S2215" i="13"/>
  <c r="U2215" i="13" s="1"/>
  <c r="N2215" i="13"/>
  <c r="N2214" i="13"/>
  <c r="S2214" i="13" s="1"/>
  <c r="U2214" i="13" s="1"/>
  <c r="N2213" i="13"/>
  <c r="S2213" i="13" s="1"/>
  <c r="U2213" i="13" s="1"/>
  <c r="N2212" i="13"/>
  <c r="S2212" i="13" s="1"/>
  <c r="U2212" i="13" s="1"/>
  <c r="S2211" i="13"/>
  <c r="U2211" i="13" s="1"/>
  <c r="N2211" i="13"/>
  <c r="U2210" i="13"/>
  <c r="N2210" i="13"/>
  <c r="S2210" i="13" s="1"/>
  <c r="S2209" i="13"/>
  <c r="U2209" i="13" s="1"/>
  <c r="N2209" i="13"/>
  <c r="N2208" i="13"/>
  <c r="S2208" i="13" s="1"/>
  <c r="U2208" i="13" s="1"/>
  <c r="N2207" i="13"/>
  <c r="S2207" i="13" s="1"/>
  <c r="U2207" i="13" s="1"/>
  <c r="N2206" i="13"/>
  <c r="S2206" i="13" s="1"/>
  <c r="U2206" i="13" s="1"/>
  <c r="S2205" i="13"/>
  <c r="U2205" i="13" s="1"/>
  <c r="N2205" i="13"/>
  <c r="N2204" i="13"/>
  <c r="S2204" i="13" s="1"/>
  <c r="U2204" i="13" s="1"/>
  <c r="P2203" i="13"/>
  <c r="Q2203" i="13" s="1"/>
  <c r="R2203" i="13" s="1"/>
  <c r="S2203" i="13" s="1"/>
  <c r="U2203" i="13" s="1"/>
  <c r="U2202" i="13"/>
  <c r="N2202" i="13"/>
  <c r="N2201" i="13"/>
  <c r="S2201" i="13" s="1"/>
  <c r="U2201" i="13" s="1"/>
  <c r="U2200" i="13"/>
  <c r="N2200" i="13"/>
  <c r="U2199" i="13"/>
  <c r="N2199" i="13"/>
  <c r="N2198" i="13"/>
  <c r="S2198" i="13" s="1"/>
  <c r="U2198" i="13" s="1"/>
  <c r="N2197" i="13"/>
  <c r="S2197" i="13" s="1"/>
  <c r="U2197" i="13" s="1"/>
  <c r="U2196" i="13"/>
  <c r="N2196" i="13"/>
  <c r="S2195" i="13"/>
  <c r="U2195" i="13" s="1"/>
  <c r="N2195" i="13"/>
  <c r="N2194" i="13"/>
  <c r="S2194" i="13" s="1"/>
  <c r="U2194" i="13" s="1"/>
  <c r="U2193" i="13"/>
  <c r="N2193" i="13"/>
  <c r="U2192" i="13"/>
  <c r="N2192" i="13"/>
  <c r="N2191" i="13"/>
  <c r="S2191" i="13" s="1"/>
  <c r="U2191" i="13" s="1"/>
  <c r="U2190" i="13"/>
  <c r="N2190" i="13"/>
  <c r="N2189" i="13"/>
  <c r="S2189" i="13" s="1"/>
  <c r="U2189" i="13" s="1"/>
  <c r="S2188" i="13"/>
  <c r="U2188" i="13" s="1"/>
  <c r="Q2188" i="13"/>
  <c r="R2188" i="13" s="1"/>
  <c r="P2188" i="13"/>
  <c r="U2187" i="13"/>
  <c r="N2187" i="13"/>
  <c r="P2186" i="13"/>
  <c r="Q2186" i="13" s="1"/>
  <c r="R2186" i="13" s="1"/>
  <c r="S2186" i="13" s="1"/>
  <c r="U2186" i="13" s="1"/>
  <c r="P2185" i="13"/>
  <c r="Q2185" i="13" s="1"/>
  <c r="R2185" i="13" s="1"/>
  <c r="S2185" i="13" s="1"/>
  <c r="U2185" i="13" s="1"/>
  <c r="P2184" i="13"/>
  <c r="Q2184" i="13" s="1"/>
  <c r="R2184" i="13" s="1"/>
  <c r="S2184" i="13" s="1"/>
  <c r="U2184" i="13" s="1"/>
  <c r="R2183" i="13"/>
  <c r="S2183" i="13" s="1"/>
  <c r="U2183" i="13" s="1"/>
  <c r="Q2183" i="13"/>
  <c r="P2183" i="13"/>
  <c r="P2182" i="13"/>
  <c r="Q2182" i="13" s="1"/>
  <c r="R2182" i="13" s="1"/>
  <c r="S2182" i="13" s="1"/>
  <c r="U2182" i="13" s="1"/>
  <c r="S2181" i="13"/>
  <c r="U2181" i="13" s="1"/>
  <c r="P2181" i="13"/>
  <c r="Q2181" i="13" s="1"/>
  <c r="R2181" i="13" s="1"/>
  <c r="N2180" i="13"/>
  <c r="S2180" i="13" s="1"/>
  <c r="U2180" i="13" s="1"/>
  <c r="P2179" i="13"/>
  <c r="Q2179" i="13" s="1"/>
  <c r="R2179" i="13" s="1"/>
  <c r="S2179" i="13" s="1"/>
  <c r="U2179" i="13" s="1"/>
  <c r="U2178" i="13"/>
  <c r="N2178" i="13"/>
  <c r="U2177" i="13"/>
  <c r="U2176" i="13"/>
  <c r="S2176" i="13"/>
  <c r="N2176" i="13"/>
  <c r="N2175" i="13"/>
  <c r="S2175" i="13" s="1"/>
  <c r="U2175" i="13" s="1"/>
  <c r="Q2174" i="13"/>
  <c r="R2174" i="13" s="1"/>
  <c r="S2174" i="13" s="1"/>
  <c r="U2174" i="13" s="1"/>
  <c r="P2174" i="13"/>
  <c r="P2173" i="13"/>
  <c r="Q2173" i="13" s="1"/>
  <c r="R2173" i="13" s="1"/>
  <c r="S2173" i="13" s="1"/>
  <c r="U2173" i="13" s="1"/>
  <c r="Q2172" i="13"/>
  <c r="R2172" i="13" s="1"/>
  <c r="S2172" i="13" s="1"/>
  <c r="U2172" i="13" s="1"/>
  <c r="P2172" i="13"/>
  <c r="P2171" i="13"/>
  <c r="Q2171" i="13" s="1"/>
  <c r="R2171" i="13" s="1"/>
  <c r="S2171" i="13" s="1"/>
  <c r="U2171" i="13" s="1"/>
  <c r="Q2170" i="13"/>
  <c r="R2170" i="13" s="1"/>
  <c r="S2170" i="13" s="1"/>
  <c r="U2170" i="13" s="1"/>
  <c r="P2170" i="13"/>
  <c r="P2169" i="13"/>
  <c r="Q2169" i="13" s="1"/>
  <c r="R2169" i="13" s="1"/>
  <c r="S2169" i="13" s="1"/>
  <c r="U2169" i="13" s="1"/>
  <c r="U2168" i="13"/>
  <c r="U2167" i="13"/>
  <c r="U2166" i="13"/>
  <c r="U2165" i="13"/>
  <c r="U2164" i="13"/>
  <c r="N2163" i="13"/>
  <c r="S2163" i="13" s="1"/>
  <c r="U2163" i="13" s="1"/>
  <c r="U2162" i="13"/>
  <c r="N2162" i="13"/>
  <c r="U2161" i="13"/>
  <c r="N2161" i="13"/>
  <c r="U2160" i="13"/>
  <c r="N2160" i="13"/>
  <c r="N2159" i="13"/>
  <c r="S2159" i="13" s="1"/>
  <c r="U2159" i="13" s="1"/>
  <c r="U2158" i="13"/>
  <c r="N2158" i="13"/>
  <c r="U2157" i="13"/>
  <c r="U2156" i="13"/>
  <c r="N2156" i="13"/>
  <c r="S2156" i="13" s="1"/>
  <c r="N2155" i="13"/>
  <c r="S2155" i="13" s="1"/>
  <c r="U2155" i="13" s="1"/>
  <c r="P2154" i="13"/>
  <c r="Q2154" i="13" s="1"/>
  <c r="R2154" i="13" s="1"/>
  <c r="S2154" i="13" s="1"/>
  <c r="U2154" i="13" s="1"/>
  <c r="U2153" i="13"/>
  <c r="N2153" i="13"/>
  <c r="U2152" i="13"/>
  <c r="N2152" i="13"/>
  <c r="U2151" i="13"/>
  <c r="N2151" i="13"/>
  <c r="U2150" i="13"/>
  <c r="N2150" i="13"/>
  <c r="N2149" i="13"/>
  <c r="S2149" i="13" s="1"/>
  <c r="U2149" i="13" s="1"/>
  <c r="S2148" i="13"/>
  <c r="U2148" i="13" s="1"/>
  <c r="N2148" i="13"/>
  <c r="U2147" i="13"/>
  <c r="N2147" i="13"/>
  <c r="S2147" i="13" s="1"/>
  <c r="N2146" i="13"/>
  <c r="S2146" i="13" s="1"/>
  <c r="U2146" i="13" s="1"/>
  <c r="U2145" i="13"/>
  <c r="N2145" i="13"/>
  <c r="U2144" i="13"/>
  <c r="U2143" i="13"/>
  <c r="R2142" i="13"/>
  <c r="S2142" i="13" s="1"/>
  <c r="U2142" i="13" s="1"/>
  <c r="P2142" i="13"/>
  <c r="Q2142" i="13" s="1"/>
  <c r="N2141" i="13"/>
  <c r="S2141" i="13" s="1"/>
  <c r="U2141" i="13" s="1"/>
  <c r="N2140" i="13"/>
  <c r="S2140" i="13" s="1"/>
  <c r="U2140" i="13" s="1"/>
  <c r="N2139" i="13"/>
  <c r="S2139" i="13" s="1"/>
  <c r="U2139" i="13" s="1"/>
  <c r="N2138" i="13"/>
  <c r="S2138" i="13" s="1"/>
  <c r="U2138" i="13" s="1"/>
  <c r="S2137" i="13"/>
  <c r="U2137" i="13" s="1"/>
  <c r="N2137" i="13"/>
  <c r="U2136" i="13"/>
  <c r="N2136" i="13"/>
  <c r="N2135" i="13"/>
  <c r="S2135" i="13" s="1"/>
  <c r="U2135" i="13" s="1"/>
  <c r="U2134" i="13"/>
  <c r="N2134" i="13"/>
  <c r="S2133" i="13"/>
  <c r="U2133" i="13" s="1"/>
  <c r="N2133" i="13"/>
  <c r="U2132" i="13"/>
  <c r="N2132" i="13"/>
  <c r="N2131" i="13"/>
  <c r="S2131" i="13" s="1"/>
  <c r="U2131" i="13" s="1"/>
  <c r="S2130" i="13"/>
  <c r="U2130" i="13" s="1"/>
  <c r="N2130" i="13"/>
  <c r="U2129" i="13"/>
  <c r="N2129" i="13"/>
  <c r="U2128" i="13"/>
  <c r="N2128" i="13"/>
  <c r="U2127" i="13"/>
  <c r="N2127" i="13"/>
  <c r="U2126" i="13"/>
  <c r="N2126" i="13"/>
  <c r="U2125" i="13"/>
  <c r="N2125" i="13"/>
  <c r="U2124" i="13"/>
  <c r="N2124" i="13"/>
  <c r="P2123" i="13"/>
  <c r="Q2123" i="13" s="1"/>
  <c r="R2123" i="13" s="1"/>
  <c r="S2123" i="13" s="1"/>
  <c r="U2123" i="13" s="1"/>
  <c r="Q2122" i="13"/>
  <c r="R2122" i="13" s="1"/>
  <c r="S2122" i="13" s="1"/>
  <c r="U2122" i="13" s="1"/>
  <c r="P2122" i="13"/>
  <c r="N2121" i="13"/>
  <c r="S2121" i="13" s="1"/>
  <c r="U2121" i="13" s="1"/>
  <c r="S2120" i="13"/>
  <c r="U2120" i="13" s="1"/>
  <c r="N2120" i="13"/>
  <c r="N2119" i="13"/>
  <c r="S2119" i="13" s="1"/>
  <c r="U2119" i="13" s="1"/>
  <c r="P2118" i="13"/>
  <c r="Q2118" i="13" s="1"/>
  <c r="R2118" i="13" s="1"/>
  <c r="S2118" i="13" s="1"/>
  <c r="U2118" i="13" s="1"/>
  <c r="U2117" i="13"/>
  <c r="P2117" i="13"/>
  <c r="Q2117" i="13" s="1"/>
  <c r="R2117" i="13" s="1"/>
  <c r="S2117" i="13" s="1"/>
  <c r="P2116" i="13"/>
  <c r="Q2116" i="13" s="1"/>
  <c r="R2116" i="13" s="1"/>
  <c r="S2116" i="13" s="1"/>
  <c r="U2116" i="13" s="1"/>
  <c r="N2115" i="13"/>
  <c r="S2115" i="13" s="1"/>
  <c r="U2115" i="13" s="1"/>
  <c r="P2114" i="13"/>
  <c r="Q2114" i="13" s="1"/>
  <c r="R2114" i="13" s="1"/>
  <c r="S2114" i="13" s="1"/>
  <c r="U2114" i="13" s="1"/>
  <c r="P2113" i="13"/>
  <c r="Q2113" i="13" s="1"/>
  <c r="R2113" i="13" s="1"/>
  <c r="S2113" i="13" s="1"/>
  <c r="U2113" i="13" s="1"/>
  <c r="S2112" i="13"/>
  <c r="U2112" i="13" s="1"/>
  <c r="N2112" i="13"/>
  <c r="N2111" i="13"/>
  <c r="S2111" i="13" s="1"/>
  <c r="U2111" i="13" s="1"/>
  <c r="Q2110" i="13"/>
  <c r="R2110" i="13" s="1"/>
  <c r="S2110" i="13" s="1"/>
  <c r="U2110" i="13" s="1"/>
  <c r="P2110" i="13"/>
  <c r="P2109" i="13"/>
  <c r="Q2109" i="13" s="1"/>
  <c r="R2109" i="13" s="1"/>
  <c r="S2109" i="13" s="1"/>
  <c r="U2109" i="13" s="1"/>
  <c r="U2108" i="13"/>
  <c r="N2108" i="13"/>
  <c r="N2107" i="13"/>
  <c r="S2107" i="13" s="1"/>
  <c r="U2107" i="13" s="1"/>
  <c r="U2106" i="13"/>
  <c r="N2106" i="13"/>
  <c r="N2105" i="13"/>
  <c r="S2105" i="13" s="1"/>
  <c r="U2105" i="13" s="1"/>
  <c r="N2104" i="13"/>
  <c r="S2104" i="13" s="1"/>
  <c r="U2104" i="13" s="1"/>
  <c r="N2103" i="13"/>
  <c r="S2103" i="13" s="1"/>
  <c r="U2103" i="13" s="1"/>
  <c r="P2102" i="13"/>
  <c r="Q2102" i="13" s="1"/>
  <c r="R2102" i="13" s="1"/>
  <c r="S2102" i="13" s="1"/>
  <c r="U2102" i="13" s="1"/>
  <c r="U2101" i="13"/>
  <c r="N2101" i="13"/>
  <c r="S2101" i="13" s="1"/>
  <c r="U2100" i="13"/>
  <c r="N2100" i="13"/>
  <c r="S2099" i="13"/>
  <c r="U2099" i="13" s="1"/>
  <c r="N2099" i="13"/>
  <c r="N2098" i="13"/>
  <c r="S2098" i="13" s="1"/>
  <c r="U2098" i="13" s="1"/>
  <c r="S2097" i="13"/>
  <c r="U2097" i="13" s="1"/>
  <c r="N2097" i="13"/>
  <c r="U2096" i="13"/>
  <c r="N2095" i="13"/>
  <c r="S2095" i="13" s="1"/>
  <c r="U2095" i="13" s="1"/>
  <c r="N2094" i="13"/>
  <c r="S2094" i="13" s="1"/>
  <c r="U2094" i="13" s="1"/>
  <c r="U2093" i="13"/>
  <c r="N2093" i="13"/>
  <c r="U2092" i="13"/>
  <c r="N2092" i="13"/>
  <c r="U2091" i="13"/>
  <c r="N2091" i="13"/>
  <c r="U2090" i="13"/>
  <c r="N2090" i="13"/>
  <c r="U2089" i="13"/>
  <c r="N2089" i="13"/>
  <c r="S2088" i="13"/>
  <c r="U2088" i="13" s="1"/>
  <c r="Q2088" i="13"/>
  <c r="R2088" i="13" s="1"/>
  <c r="P2088" i="13"/>
  <c r="U2087" i="13"/>
  <c r="N2087" i="13"/>
  <c r="N2086" i="13"/>
  <c r="S2086" i="13" s="1"/>
  <c r="U2086" i="13" s="1"/>
  <c r="N2085" i="13"/>
  <c r="S2085" i="13" s="1"/>
  <c r="U2085" i="13" s="1"/>
  <c r="U2084" i="13"/>
  <c r="N2084" i="13"/>
  <c r="S2084" i="13" s="1"/>
  <c r="N2083" i="13"/>
  <c r="S2083" i="13" s="1"/>
  <c r="U2083" i="13" s="1"/>
  <c r="N2082" i="13"/>
  <c r="S2082" i="13" s="1"/>
  <c r="U2082" i="13" s="1"/>
  <c r="U2081" i="13"/>
  <c r="N2081" i="13"/>
  <c r="N2080" i="13"/>
  <c r="S2080" i="13" s="1"/>
  <c r="U2080" i="13" s="1"/>
  <c r="N2079" i="13"/>
  <c r="S2079" i="13" s="1"/>
  <c r="U2079" i="13" s="1"/>
  <c r="N2078" i="13"/>
  <c r="S2078" i="13" s="1"/>
  <c r="U2078" i="13" s="1"/>
  <c r="U2077" i="13"/>
  <c r="N2077" i="13"/>
  <c r="S2077" i="13" s="1"/>
  <c r="U2076" i="13"/>
  <c r="N2076" i="13"/>
  <c r="S2075" i="13"/>
  <c r="U2075" i="13" s="1"/>
  <c r="N2075" i="13"/>
  <c r="N2074" i="13"/>
  <c r="S2074" i="13" s="1"/>
  <c r="U2074" i="13" s="1"/>
  <c r="S2073" i="13"/>
  <c r="U2073" i="13" s="1"/>
  <c r="N2073" i="13"/>
  <c r="U2072" i="13"/>
  <c r="N2072" i="13"/>
  <c r="U2071" i="13"/>
  <c r="N2071" i="13"/>
  <c r="S2071" i="13" s="1"/>
  <c r="U2070" i="13"/>
  <c r="N2070" i="13"/>
  <c r="S2069" i="13"/>
  <c r="U2069" i="13" s="1"/>
  <c r="N2069" i="13"/>
  <c r="N2068" i="13"/>
  <c r="S2068" i="13" s="1"/>
  <c r="U2068" i="13" s="1"/>
  <c r="S2067" i="13"/>
  <c r="U2067" i="13" s="1"/>
  <c r="N2067" i="13"/>
  <c r="N2066" i="13"/>
  <c r="S2066" i="13" s="1"/>
  <c r="U2066" i="13" s="1"/>
  <c r="U2065" i="13"/>
  <c r="N2065" i="13"/>
  <c r="U2064" i="13"/>
  <c r="N2064" i="13"/>
  <c r="U2063" i="13"/>
  <c r="N2063" i="13"/>
  <c r="S2062" i="13"/>
  <c r="U2062" i="13" s="1"/>
  <c r="N2062" i="13"/>
  <c r="Q2061" i="13"/>
  <c r="N2061" i="13"/>
  <c r="S2061" i="13" s="1"/>
  <c r="U2061" i="13" s="1"/>
  <c r="Q2060" i="13"/>
  <c r="N2060" i="13"/>
  <c r="S2060" i="13" s="1"/>
  <c r="U2060" i="13" s="1"/>
  <c r="N2059" i="13"/>
  <c r="S2059" i="13" s="1"/>
  <c r="U2059" i="13" s="1"/>
  <c r="Q2058" i="13"/>
  <c r="R2058" i="13" s="1"/>
  <c r="S2058" i="13" s="1"/>
  <c r="U2058" i="13" s="1"/>
  <c r="P2058" i="13"/>
  <c r="N2057" i="13"/>
  <c r="S2057" i="13" s="1"/>
  <c r="U2057" i="13" s="1"/>
  <c r="P2056" i="13"/>
  <c r="Q2056" i="13" s="1"/>
  <c r="R2056" i="13" s="1"/>
  <c r="S2056" i="13" s="1"/>
  <c r="U2056" i="13" s="1"/>
  <c r="P2055" i="13"/>
  <c r="Q2055" i="13" s="1"/>
  <c r="R2055" i="13" s="1"/>
  <c r="S2055" i="13" s="1"/>
  <c r="U2055" i="13" s="1"/>
  <c r="U2054" i="13"/>
  <c r="N2054" i="13"/>
  <c r="U2053" i="13"/>
  <c r="N2053" i="13"/>
  <c r="U2052" i="13"/>
  <c r="N2052" i="13"/>
  <c r="S2051" i="13"/>
  <c r="U2051" i="13" s="1"/>
  <c r="N2051" i="13"/>
  <c r="N2050" i="13"/>
  <c r="S2050" i="13" s="1"/>
  <c r="U2050" i="13" s="1"/>
  <c r="U2049" i="13"/>
  <c r="N2049" i="13"/>
  <c r="U2048" i="13"/>
  <c r="N2048" i="13"/>
  <c r="U2047" i="13"/>
  <c r="N2047" i="13"/>
  <c r="U2046" i="13"/>
  <c r="N2046" i="13"/>
  <c r="S2045" i="13"/>
  <c r="U2045" i="13" s="1"/>
  <c r="Q2045" i="13"/>
  <c r="N2045" i="13"/>
  <c r="Q2044" i="13"/>
  <c r="N2044" i="13"/>
  <c r="S2044" i="13" s="1"/>
  <c r="U2044" i="13" s="1"/>
  <c r="Q2043" i="13"/>
  <c r="N2043" i="13"/>
  <c r="S2043" i="13" s="1"/>
  <c r="U2043" i="13" s="1"/>
  <c r="S2042" i="13"/>
  <c r="U2042" i="13" s="1"/>
  <c r="Q2042" i="13"/>
  <c r="N2042" i="13"/>
  <c r="S2041" i="13"/>
  <c r="U2041" i="13" s="1"/>
  <c r="Q2041" i="13"/>
  <c r="N2041" i="13"/>
  <c r="U2040" i="13"/>
  <c r="N2040" i="13"/>
  <c r="S2039" i="13"/>
  <c r="U2039" i="13" s="1"/>
  <c r="N2039" i="13"/>
  <c r="U2038" i="13"/>
  <c r="N2038" i="13"/>
  <c r="N2037" i="13"/>
  <c r="S2037" i="13" s="1"/>
  <c r="U2037" i="13" s="1"/>
  <c r="U2036" i="13"/>
  <c r="N2036" i="13"/>
  <c r="S2035" i="13"/>
  <c r="U2035" i="13" s="1"/>
  <c r="Q2035" i="13"/>
  <c r="N2035" i="13"/>
  <c r="Q2034" i="13"/>
  <c r="N2034" i="13"/>
  <c r="S2034" i="13" s="1"/>
  <c r="U2034" i="13" s="1"/>
  <c r="S2033" i="13"/>
  <c r="U2033" i="13" s="1"/>
  <c r="N2033" i="13"/>
  <c r="N2032" i="13"/>
  <c r="S2032" i="13" s="1"/>
  <c r="U2032" i="13" s="1"/>
  <c r="Q2031" i="13"/>
  <c r="R2031" i="13" s="1"/>
  <c r="S2031" i="13" s="1"/>
  <c r="U2031" i="13" s="1"/>
  <c r="P2031" i="13"/>
  <c r="U2030" i="13"/>
  <c r="N2030" i="13"/>
  <c r="U2029" i="13"/>
  <c r="N2029" i="13"/>
  <c r="N2028" i="13"/>
  <c r="S2028" i="13" s="1"/>
  <c r="U2028" i="13" s="1"/>
  <c r="U2027" i="13"/>
  <c r="N2027" i="13"/>
  <c r="U2026" i="13"/>
  <c r="N2026" i="13"/>
  <c r="U2025" i="13"/>
  <c r="N2025" i="13"/>
  <c r="U2024" i="13"/>
  <c r="N2024" i="13"/>
  <c r="U2023" i="13"/>
  <c r="N2023" i="13"/>
  <c r="U2022" i="13"/>
  <c r="N2022" i="13"/>
  <c r="P2021" i="13"/>
  <c r="Q2021" i="13" s="1"/>
  <c r="R2021" i="13" s="1"/>
  <c r="S2021" i="13" s="1"/>
  <c r="U2021" i="13" s="1"/>
  <c r="N2020" i="13"/>
  <c r="S2020" i="13" s="1"/>
  <c r="U2020" i="13" s="1"/>
  <c r="U2019" i="13"/>
  <c r="N2019" i="13"/>
  <c r="U2018" i="13"/>
  <c r="N2018" i="13"/>
  <c r="U2017" i="13"/>
  <c r="N2017" i="13"/>
  <c r="S2016" i="13"/>
  <c r="U2016" i="13" s="1"/>
  <c r="N2016" i="13"/>
  <c r="N2015" i="13"/>
  <c r="S2015" i="13" s="1"/>
  <c r="U2015" i="13" s="1"/>
  <c r="N2014" i="13"/>
  <c r="S2014" i="13" s="1"/>
  <c r="U2014" i="13" s="1"/>
  <c r="N2013" i="13"/>
  <c r="S2013" i="13" s="1"/>
  <c r="U2013" i="13" s="1"/>
  <c r="N2012" i="13"/>
  <c r="S2012" i="13" s="1"/>
  <c r="U2012" i="13" s="1"/>
  <c r="N2011" i="13"/>
  <c r="S2011" i="13" s="1"/>
  <c r="U2011" i="13" s="1"/>
  <c r="S2010" i="13"/>
  <c r="U2010" i="13" s="1"/>
  <c r="N2010" i="13"/>
  <c r="N2009" i="13"/>
  <c r="S2009" i="13" s="1"/>
  <c r="U2009" i="13" s="1"/>
  <c r="U2008" i="13"/>
  <c r="N2008" i="13"/>
  <c r="U2007" i="13"/>
  <c r="N2007" i="13"/>
  <c r="S2006" i="13"/>
  <c r="U2006" i="13" s="1"/>
  <c r="N2006" i="13"/>
  <c r="N2005" i="13"/>
  <c r="S2005" i="13" s="1"/>
  <c r="U2005" i="13" s="1"/>
  <c r="U2004" i="13"/>
  <c r="S2004" i="13"/>
  <c r="N2004" i="13"/>
  <c r="U2003" i="13"/>
  <c r="U2002" i="13"/>
  <c r="U2001" i="13"/>
  <c r="N2000" i="13"/>
  <c r="S2000" i="13" s="1"/>
  <c r="U2000" i="13" s="1"/>
  <c r="U1999" i="13"/>
  <c r="U1998" i="13"/>
  <c r="U1997" i="13"/>
  <c r="U1996" i="13"/>
  <c r="U1995" i="13"/>
  <c r="U1994" i="13"/>
  <c r="U1993" i="13"/>
  <c r="U1992" i="13"/>
  <c r="N1991" i="13"/>
  <c r="S1991" i="13" s="1"/>
  <c r="U1991" i="13" s="1"/>
  <c r="N1990" i="13"/>
  <c r="S1990" i="13" s="1"/>
  <c r="U1990" i="13" s="1"/>
  <c r="U1989" i="13"/>
  <c r="N1989" i="13"/>
  <c r="U1988" i="13"/>
  <c r="N1988" i="13"/>
  <c r="U1987" i="13"/>
  <c r="S1987" i="13"/>
  <c r="N1987" i="13"/>
  <c r="R1986" i="13"/>
  <c r="S1986" i="13" s="1"/>
  <c r="U1986" i="13" s="1"/>
  <c r="Q1986" i="13"/>
  <c r="P1986" i="13"/>
  <c r="P1985" i="13"/>
  <c r="Q1985" i="13" s="1"/>
  <c r="R1985" i="13" s="1"/>
  <c r="S1985" i="13" s="1"/>
  <c r="U1985" i="13" s="1"/>
  <c r="Q1984" i="13"/>
  <c r="R1984" i="13" s="1"/>
  <c r="S1984" i="13" s="1"/>
  <c r="U1984" i="13" s="1"/>
  <c r="P1984" i="13"/>
  <c r="Q1983" i="13"/>
  <c r="R1983" i="13" s="1"/>
  <c r="S1983" i="13" s="1"/>
  <c r="U1983" i="13" s="1"/>
  <c r="P1983" i="13"/>
  <c r="U1982" i="13"/>
  <c r="N1982" i="13"/>
  <c r="U1981" i="13"/>
  <c r="S1981" i="13"/>
  <c r="N1981" i="13"/>
  <c r="P1980" i="13"/>
  <c r="Q1980" i="13" s="1"/>
  <c r="R1980" i="13" s="1"/>
  <c r="S1980" i="13" s="1"/>
  <c r="U1980" i="13" s="1"/>
  <c r="N1979" i="13"/>
  <c r="S1979" i="13" s="1"/>
  <c r="U1979" i="13" s="1"/>
  <c r="U1978" i="13"/>
  <c r="S1978" i="13"/>
  <c r="N1978" i="13"/>
  <c r="U1977" i="13"/>
  <c r="U1976" i="13"/>
  <c r="S1976" i="13"/>
  <c r="N1976" i="13"/>
  <c r="N1975" i="13"/>
  <c r="S1975" i="13" s="1"/>
  <c r="U1975" i="13" s="1"/>
  <c r="N1974" i="13"/>
  <c r="S1974" i="13" s="1"/>
  <c r="U1974" i="13" s="1"/>
  <c r="N1973" i="13"/>
  <c r="S1973" i="13" s="1"/>
  <c r="U1973" i="13" s="1"/>
  <c r="U1972" i="13"/>
  <c r="N1971" i="13"/>
  <c r="S1971" i="13" s="1"/>
  <c r="U1971" i="13" s="1"/>
  <c r="N1970" i="13"/>
  <c r="S1970" i="13" s="1"/>
  <c r="U1970" i="13" s="1"/>
  <c r="S1969" i="13"/>
  <c r="U1969" i="13" s="1"/>
  <c r="N1969" i="13"/>
  <c r="U1968" i="13"/>
  <c r="N1968" i="13"/>
  <c r="P1967" i="13"/>
  <c r="Q1967" i="13" s="1"/>
  <c r="R1967" i="13" s="1"/>
  <c r="S1967" i="13" s="1"/>
  <c r="U1967" i="13" s="1"/>
  <c r="Q1966" i="13"/>
  <c r="R1966" i="13" s="1"/>
  <c r="S1966" i="13" s="1"/>
  <c r="U1966" i="13" s="1"/>
  <c r="P1966" i="13"/>
  <c r="N1965" i="13"/>
  <c r="S1965" i="13" s="1"/>
  <c r="U1965" i="13" s="1"/>
  <c r="U1964" i="13"/>
  <c r="N1964" i="13"/>
  <c r="U1963" i="13"/>
  <c r="N1963" i="13"/>
  <c r="U1962" i="13"/>
  <c r="S1962" i="13"/>
  <c r="N1962" i="13"/>
  <c r="S1961" i="13"/>
  <c r="U1961" i="13" s="1"/>
  <c r="N1961" i="13"/>
  <c r="N1960" i="13"/>
  <c r="S1960" i="13" s="1"/>
  <c r="U1960" i="13" s="1"/>
  <c r="N1959" i="13"/>
  <c r="S1959" i="13" s="1"/>
  <c r="U1959" i="13" s="1"/>
  <c r="N1958" i="13"/>
  <c r="S1958" i="13" s="1"/>
  <c r="U1958" i="13" s="1"/>
  <c r="U1957" i="13"/>
  <c r="N1957" i="13"/>
  <c r="P1956" i="13"/>
  <c r="Q1956" i="13" s="1"/>
  <c r="R1956" i="13" s="1"/>
  <c r="S1956" i="13" s="1"/>
  <c r="U1956" i="13" s="1"/>
  <c r="P1955" i="13"/>
  <c r="Q1955" i="13" s="1"/>
  <c r="R1955" i="13" s="1"/>
  <c r="S1955" i="13" s="1"/>
  <c r="U1955" i="13" s="1"/>
  <c r="N1954" i="13"/>
  <c r="S1954" i="13" s="1"/>
  <c r="U1954" i="13" s="1"/>
  <c r="N1953" i="13"/>
  <c r="S1953" i="13" s="1"/>
  <c r="U1953" i="13" s="1"/>
  <c r="N1952" i="13"/>
  <c r="S1952" i="13" s="1"/>
  <c r="U1952" i="13" s="1"/>
  <c r="N1951" i="13"/>
  <c r="S1951" i="13" s="1"/>
  <c r="U1951" i="13" s="1"/>
  <c r="N1950" i="13"/>
  <c r="S1950" i="13" s="1"/>
  <c r="U1950" i="13" s="1"/>
  <c r="S1949" i="13"/>
  <c r="U1949" i="13" s="1"/>
  <c r="N1949" i="13"/>
  <c r="N1948" i="13"/>
  <c r="S1948" i="13" s="1"/>
  <c r="U1948" i="13" s="1"/>
  <c r="U1947" i="13"/>
  <c r="N1947" i="13"/>
  <c r="P1946" i="13"/>
  <c r="Q1946" i="13" s="1"/>
  <c r="R1946" i="13" s="1"/>
  <c r="S1946" i="13" s="1"/>
  <c r="U1946" i="13" s="1"/>
  <c r="U1945" i="13"/>
  <c r="N1945" i="13"/>
  <c r="P1944" i="13"/>
  <c r="Q1944" i="13" s="1"/>
  <c r="R1944" i="13" s="1"/>
  <c r="S1944" i="13" s="1"/>
  <c r="U1944" i="13" s="1"/>
  <c r="S1943" i="13"/>
  <c r="U1943" i="13" s="1"/>
  <c r="N1943" i="13"/>
  <c r="U1942" i="13"/>
  <c r="N1942" i="13"/>
  <c r="P1941" i="13"/>
  <c r="Q1941" i="13" s="1"/>
  <c r="R1941" i="13" s="1"/>
  <c r="S1941" i="13" s="1"/>
  <c r="U1941" i="13" s="1"/>
  <c r="U1940" i="13"/>
  <c r="N1940" i="13"/>
  <c r="U1939" i="13"/>
  <c r="N1939" i="13"/>
  <c r="U1938" i="13"/>
  <c r="N1938" i="13"/>
  <c r="U1937" i="13"/>
  <c r="N1937" i="13"/>
  <c r="S1936" i="13"/>
  <c r="U1936" i="13" s="1"/>
  <c r="N1936" i="13"/>
  <c r="U1935" i="13"/>
  <c r="N1935" i="13"/>
  <c r="U1934" i="13"/>
  <c r="N1934" i="13"/>
  <c r="U1933" i="13"/>
  <c r="U1932" i="13"/>
  <c r="U1931" i="13"/>
  <c r="N1930" i="13"/>
  <c r="S1930" i="13" s="1"/>
  <c r="U1930" i="13" s="1"/>
  <c r="U1929" i="13"/>
  <c r="U1928" i="13"/>
  <c r="U1927" i="13"/>
  <c r="N1927" i="13"/>
  <c r="N1926" i="13"/>
  <c r="S1926" i="13" s="1"/>
  <c r="U1926" i="13" s="1"/>
  <c r="S1925" i="13"/>
  <c r="U1925" i="13" s="1"/>
  <c r="N1925" i="13"/>
  <c r="N1924" i="13"/>
  <c r="S1924" i="13" s="1"/>
  <c r="U1924" i="13" s="1"/>
  <c r="S1923" i="13"/>
  <c r="U1923" i="13" s="1"/>
  <c r="N1923" i="13"/>
  <c r="U1922" i="13"/>
  <c r="N1922" i="13"/>
  <c r="U1921" i="13"/>
  <c r="N1921" i="13"/>
  <c r="N1920" i="13"/>
  <c r="S1920" i="13" s="1"/>
  <c r="U1920" i="13" s="1"/>
  <c r="N1919" i="13"/>
  <c r="S1919" i="13" s="1"/>
  <c r="U1919" i="13" s="1"/>
  <c r="U1918" i="13"/>
  <c r="N1918" i="13"/>
  <c r="N1917" i="13"/>
  <c r="S1917" i="13" s="1"/>
  <c r="U1917" i="13" s="1"/>
  <c r="S1916" i="13"/>
  <c r="U1916" i="13" s="1"/>
  <c r="N1916" i="13"/>
  <c r="N1915" i="13"/>
  <c r="S1915" i="13" s="1"/>
  <c r="U1915" i="13" s="1"/>
  <c r="N1914" i="13"/>
  <c r="S1914" i="13" s="1"/>
  <c r="U1914" i="13" s="1"/>
  <c r="N1913" i="13"/>
  <c r="S1913" i="13" s="1"/>
  <c r="U1913" i="13" s="1"/>
  <c r="N1912" i="13"/>
  <c r="S1912" i="13" s="1"/>
  <c r="U1912" i="13" s="1"/>
  <c r="U1911" i="13"/>
  <c r="N1911" i="13"/>
  <c r="S1911" i="13" s="1"/>
  <c r="N1910" i="13"/>
  <c r="S1910" i="13" s="1"/>
  <c r="U1910" i="13" s="1"/>
  <c r="N1909" i="13"/>
  <c r="S1909" i="13" s="1"/>
  <c r="U1909" i="13" s="1"/>
  <c r="S1908" i="13"/>
  <c r="U1908" i="13" s="1"/>
  <c r="N1908" i="13"/>
  <c r="N1907" i="13"/>
  <c r="S1907" i="13" s="1"/>
  <c r="U1907" i="13" s="1"/>
  <c r="S1906" i="13"/>
  <c r="U1906" i="13" s="1"/>
  <c r="N1906" i="13"/>
  <c r="N1905" i="13"/>
  <c r="S1905" i="13" s="1"/>
  <c r="U1905" i="13" s="1"/>
  <c r="N1904" i="13"/>
  <c r="S1904" i="13" s="1"/>
  <c r="U1904" i="13" s="1"/>
  <c r="U1903" i="13"/>
  <c r="N1903" i="13"/>
  <c r="S1903" i="13" s="1"/>
  <c r="U1902" i="13"/>
  <c r="N1902" i="13"/>
  <c r="U1901" i="13"/>
  <c r="N1901" i="13"/>
  <c r="N1900" i="13"/>
  <c r="S1900" i="13" s="1"/>
  <c r="U1900" i="13" s="1"/>
  <c r="N1899" i="13"/>
  <c r="S1899" i="13" s="1"/>
  <c r="U1899" i="13" s="1"/>
  <c r="U1898" i="13"/>
  <c r="N1898" i="13"/>
  <c r="U1896" i="13"/>
  <c r="N1896" i="13"/>
  <c r="U1895" i="13"/>
  <c r="N1894" i="13"/>
  <c r="S1894" i="13" s="1"/>
  <c r="U1894" i="13" s="1"/>
  <c r="S1893" i="13"/>
  <c r="U1893" i="13" s="1"/>
  <c r="N1893" i="13"/>
  <c r="U1892" i="13"/>
  <c r="N1892" i="13"/>
  <c r="N1891" i="13"/>
  <c r="S1891" i="13" s="1"/>
  <c r="U1891" i="13" s="1"/>
  <c r="U1890" i="13"/>
  <c r="N1890" i="13"/>
  <c r="N1889" i="13"/>
  <c r="S1889" i="13" s="1"/>
  <c r="U1889" i="13" s="1"/>
  <c r="N1888" i="13"/>
  <c r="S1888" i="13" s="1"/>
  <c r="U1888" i="13" s="1"/>
  <c r="U1887" i="13"/>
  <c r="N1887" i="13"/>
  <c r="U1886" i="13"/>
  <c r="N1886" i="13"/>
  <c r="U1885" i="13"/>
  <c r="N1885" i="13"/>
  <c r="U1884" i="13"/>
  <c r="N1884" i="13"/>
  <c r="U1883" i="13"/>
  <c r="N1883" i="13"/>
  <c r="S1882" i="13"/>
  <c r="U1882" i="13" s="1"/>
  <c r="N1882" i="13"/>
  <c r="N1881" i="13"/>
  <c r="S1881" i="13" s="1"/>
  <c r="U1881" i="13" s="1"/>
  <c r="U1880" i="13"/>
  <c r="N1880" i="13"/>
  <c r="U1879" i="13"/>
  <c r="N1879" i="13"/>
  <c r="P1878" i="13"/>
  <c r="Q1878" i="13" s="1"/>
  <c r="R1878" i="13" s="1"/>
  <c r="S1878" i="13" s="1"/>
  <c r="U1878" i="13" s="1"/>
  <c r="U1877" i="13"/>
  <c r="N1877" i="13"/>
  <c r="P1876" i="13"/>
  <c r="Q1876" i="13" s="1"/>
  <c r="R1876" i="13" s="1"/>
  <c r="S1876" i="13" s="1"/>
  <c r="U1876" i="13" s="1"/>
  <c r="N1875" i="13"/>
  <c r="S1875" i="13" s="1"/>
  <c r="U1875" i="13" s="1"/>
  <c r="U1874" i="13"/>
  <c r="S1874" i="13"/>
  <c r="N1874" i="13"/>
  <c r="U1873" i="13"/>
  <c r="N1873" i="13"/>
  <c r="N1872" i="13"/>
  <c r="S1872" i="13" s="1"/>
  <c r="U1872" i="13" s="1"/>
  <c r="U1871" i="13"/>
  <c r="S1871" i="13"/>
  <c r="N1871" i="13"/>
  <c r="N1870" i="13"/>
  <c r="S1870" i="13" s="1"/>
  <c r="U1870" i="13" s="1"/>
  <c r="N1869" i="13"/>
  <c r="S1869" i="13" s="1"/>
  <c r="U1869" i="13" s="1"/>
  <c r="N1868" i="13"/>
  <c r="S1868" i="13" s="1"/>
  <c r="U1868" i="13" s="1"/>
  <c r="N1867" i="13"/>
  <c r="S1867" i="13" s="1"/>
  <c r="U1867" i="13" s="1"/>
  <c r="S1866" i="13"/>
  <c r="U1866" i="13" s="1"/>
  <c r="N1866" i="13"/>
  <c r="P1865" i="13"/>
  <c r="Q1865" i="13" s="1"/>
  <c r="R1865" i="13" s="1"/>
  <c r="S1865" i="13" s="1"/>
  <c r="U1865" i="13" s="1"/>
  <c r="N1864" i="13"/>
  <c r="S1864" i="13" s="1"/>
  <c r="U1864" i="13" s="1"/>
  <c r="N1863" i="13"/>
  <c r="S1863" i="13" s="1"/>
  <c r="U1863" i="13" s="1"/>
  <c r="N1862" i="13"/>
  <c r="S1862" i="13" s="1"/>
  <c r="U1862" i="13" s="1"/>
  <c r="U1861" i="13"/>
  <c r="N1861" i="13"/>
  <c r="S1861" i="13" s="1"/>
  <c r="U1860" i="13"/>
  <c r="N1860" i="13"/>
  <c r="U1859" i="13"/>
  <c r="N1859" i="13"/>
  <c r="U1858" i="13"/>
  <c r="N1858" i="13"/>
  <c r="S1857" i="13"/>
  <c r="U1857" i="13" s="1"/>
  <c r="N1857" i="13"/>
  <c r="N1856" i="13"/>
  <c r="S1856" i="13" s="1"/>
  <c r="U1856" i="13" s="1"/>
  <c r="U1855" i="13"/>
  <c r="U1854" i="13"/>
  <c r="N1854" i="13"/>
  <c r="P1853" i="13"/>
  <c r="Q1853" i="13" s="1"/>
  <c r="R1853" i="13" s="1"/>
  <c r="S1853" i="13" s="1"/>
  <c r="U1853" i="13" s="1"/>
  <c r="S1852" i="13"/>
  <c r="U1852" i="13" s="1"/>
  <c r="N1852" i="13"/>
  <c r="N1851" i="13"/>
  <c r="S1851" i="13" s="1"/>
  <c r="U1851" i="13" s="1"/>
  <c r="N1850" i="13"/>
  <c r="S1850" i="13" s="1"/>
  <c r="U1850" i="13" s="1"/>
  <c r="U1849" i="13"/>
  <c r="N1849" i="13"/>
  <c r="U1848" i="13"/>
  <c r="N1848" i="13"/>
  <c r="U1847" i="13"/>
  <c r="N1847" i="13"/>
  <c r="N1846" i="13"/>
  <c r="S1846" i="13" s="1"/>
  <c r="U1846" i="13" s="1"/>
  <c r="S1845" i="13"/>
  <c r="U1845" i="13" s="1"/>
  <c r="N1845" i="13"/>
  <c r="U1844" i="13"/>
  <c r="N1844" i="13"/>
  <c r="U1843" i="13"/>
  <c r="N1843" i="13"/>
  <c r="P1842" i="13"/>
  <c r="Q1842" i="13" s="1"/>
  <c r="R1842" i="13" s="1"/>
  <c r="S1842" i="13" s="1"/>
  <c r="U1842" i="13" s="1"/>
  <c r="N1841" i="13"/>
  <c r="S1841" i="13" s="1"/>
  <c r="U1841" i="13" s="1"/>
  <c r="N1840" i="13"/>
  <c r="S1840" i="13" s="1"/>
  <c r="U1840" i="13" s="1"/>
  <c r="U1839" i="13"/>
  <c r="N1839" i="13"/>
  <c r="S1838" i="13"/>
  <c r="U1838" i="13" s="1"/>
  <c r="N1838" i="13"/>
  <c r="P1837" i="13"/>
  <c r="Q1837" i="13" s="1"/>
  <c r="R1837" i="13" s="1"/>
  <c r="S1837" i="13" s="1"/>
  <c r="U1837" i="13" s="1"/>
  <c r="N1836" i="13"/>
  <c r="S1836" i="13" s="1"/>
  <c r="U1836" i="13" s="1"/>
  <c r="U1835" i="13"/>
  <c r="N1835" i="13"/>
  <c r="P1834" i="13"/>
  <c r="Q1834" i="13" s="1"/>
  <c r="R1834" i="13" s="1"/>
  <c r="S1834" i="13" s="1"/>
  <c r="U1834" i="13" s="1"/>
  <c r="S1833" i="13"/>
  <c r="U1833" i="13" s="1"/>
  <c r="N1833" i="13"/>
  <c r="U1832" i="13"/>
  <c r="N1832" i="13"/>
  <c r="U1831" i="13"/>
  <c r="N1831" i="13"/>
  <c r="P1830" i="13"/>
  <c r="Q1830" i="13" s="1"/>
  <c r="R1830" i="13" s="1"/>
  <c r="S1830" i="13" s="1"/>
  <c r="U1830" i="13" s="1"/>
  <c r="U1829" i="13"/>
  <c r="N1829" i="13"/>
  <c r="Q1828" i="13"/>
  <c r="R1828" i="13" s="1"/>
  <c r="S1828" i="13" s="1"/>
  <c r="U1828" i="13" s="1"/>
  <c r="P1828" i="13"/>
  <c r="U1827" i="13"/>
  <c r="U1826" i="13"/>
  <c r="N1825" i="13"/>
  <c r="S1825" i="13" s="1"/>
  <c r="U1825" i="13" s="1"/>
  <c r="N1824" i="13"/>
  <c r="S1824" i="13" s="1"/>
  <c r="U1824" i="13" s="1"/>
  <c r="U1823" i="13"/>
  <c r="P1822" i="13"/>
  <c r="Q1822" i="13" s="1"/>
  <c r="R1822" i="13" s="1"/>
  <c r="S1822" i="13" s="1"/>
  <c r="U1822" i="13" s="1"/>
  <c r="P1821" i="13"/>
  <c r="Q1821" i="13" s="1"/>
  <c r="R1821" i="13" s="1"/>
  <c r="S1821" i="13" s="1"/>
  <c r="U1821" i="13" s="1"/>
  <c r="Q1820" i="13"/>
  <c r="R1820" i="13" s="1"/>
  <c r="S1820" i="13" s="1"/>
  <c r="U1820" i="13" s="1"/>
  <c r="P1820" i="13"/>
  <c r="P1819" i="13"/>
  <c r="Q1819" i="13" s="1"/>
  <c r="R1819" i="13" s="1"/>
  <c r="S1819" i="13" s="1"/>
  <c r="U1819" i="13" s="1"/>
  <c r="U1818" i="13"/>
  <c r="N1818" i="13"/>
  <c r="U1817" i="13"/>
  <c r="N1817" i="13"/>
  <c r="U1816" i="13"/>
  <c r="N1816" i="13"/>
  <c r="U1815" i="13"/>
  <c r="N1815" i="13"/>
  <c r="U1814" i="13"/>
  <c r="N1814" i="13"/>
  <c r="U1813" i="13"/>
  <c r="N1813" i="13"/>
  <c r="U1812" i="13"/>
  <c r="N1812" i="13"/>
  <c r="U1811" i="13"/>
  <c r="N1811" i="13"/>
  <c r="U1810" i="13"/>
  <c r="N1810" i="13"/>
  <c r="U1809" i="13"/>
  <c r="N1809" i="13"/>
  <c r="U1808" i="13"/>
  <c r="N1808" i="13"/>
  <c r="U1807" i="13"/>
  <c r="N1807" i="13"/>
  <c r="U1806" i="13"/>
  <c r="N1806" i="13"/>
  <c r="N1805" i="13"/>
  <c r="S1805" i="13" s="1"/>
  <c r="U1805" i="13" s="1"/>
  <c r="U1804" i="13"/>
  <c r="N1804" i="13"/>
  <c r="U1803" i="13"/>
  <c r="N1803" i="13"/>
  <c r="U1802" i="13"/>
  <c r="N1802" i="13"/>
  <c r="N1801" i="13"/>
  <c r="S1801" i="13" s="1"/>
  <c r="U1801" i="13" s="1"/>
  <c r="N1800" i="13"/>
  <c r="S1800" i="13" s="1"/>
  <c r="U1800" i="13" s="1"/>
  <c r="U1799" i="13"/>
  <c r="U1798" i="13"/>
  <c r="N1797" i="13"/>
  <c r="S1797" i="13" s="1"/>
  <c r="U1797" i="13" s="1"/>
  <c r="S1796" i="13"/>
  <c r="U1796" i="13" s="1"/>
  <c r="N1796" i="13"/>
  <c r="N1795" i="13"/>
  <c r="S1795" i="13" s="1"/>
  <c r="U1795" i="13" s="1"/>
  <c r="N1794" i="13"/>
  <c r="S1794" i="13" s="1"/>
  <c r="U1794" i="13" s="1"/>
  <c r="N1793" i="13"/>
  <c r="S1793" i="13" s="1"/>
  <c r="U1793" i="13" s="1"/>
  <c r="U1792" i="13"/>
  <c r="N1791" i="13"/>
  <c r="S1791" i="13" s="1"/>
  <c r="U1791" i="13" s="1"/>
  <c r="Q1790" i="13"/>
  <c r="R1790" i="13" s="1"/>
  <c r="S1790" i="13" s="1"/>
  <c r="U1790" i="13" s="1"/>
  <c r="P1790" i="13"/>
  <c r="P1789" i="13"/>
  <c r="Q1789" i="13" s="1"/>
  <c r="R1789" i="13" s="1"/>
  <c r="S1789" i="13" s="1"/>
  <c r="U1789" i="13" s="1"/>
  <c r="S1788" i="13"/>
  <c r="U1788" i="13" s="1"/>
  <c r="N1788" i="13"/>
  <c r="N1787" i="13"/>
  <c r="S1787" i="13" s="1"/>
  <c r="U1787" i="13" s="1"/>
  <c r="N1786" i="13"/>
  <c r="S1786" i="13" s="1"/>
  <c r="U1786" i="13" s="1"/>
  <c r="U1785" i="13"/>
  <c r="N1784" i="13"/>
  <c r="S1784" i="13" s="1"/>
  <c r="U1784" i="13" s="1"/>
  <c r="U1783" i="13"/>
  <c r="U1782" i="13"/>
  <c r="N1781" i="13"/>
  <c r="S1781" i="13" s="1"/>
  <c r="U1781" i="13" s="1"/>
  <c r="N1780" i="13"/>
  <c r="S1780" i="13" s="1"/>
  <c r="U1780" i="13" s="1"/>
  <c r="U1779" i="13"/>
  <c r="N1778" i="13"/>
  <c r="S1778" i="13" s="1"/>
  <c r="U1778" i="13" s="1"/>
  <c r="U1777" i="13"/>
  <c r="N1777" i="13"/>
  <c r="U1776" i="13"/>
  <c r="N1776" i="13"/>
  <c r="U1775" i="13"/>
  <c r="N1775" i="13"/>
  <c r="N1774" i="13"/>
  <c r="S1774" i="13" s="1"/>
  <c r="U1774" i="13" s="1"/>
  <c r="N1773" i="13"/>
  <c r="S1773" i="13" s="1"/>
  <c r="U1773" i="13" s="1"/>
  <c r="Q1772" i="13"/>
  <c r="N1772" i="13"/>
  <c r="S1772" i="13" s="1"/>
  <c r="U1772" i="13" s="1"/>
  <c r="U1771" i="13"/>
  <c r="N1771" i="13"/>
  <c r="U1770" i="13"/>
  <c r="N1770" i="13"/>
  <c r="U1769" i="13"/>
  <c r="N1769" i="13"/>
  <c r="U1768" i="13"/>
  <c r="N1768" i="13"/>
  <c r="U1767" i="13"/>
  <c r="N1767" i="13"/>
  <c r="U1766" i="13"/>
  <c r="N1766" i="13"/>
  <c r="U1765" i="13"/>
  <c r="P1764" i="13"/>
  <c r="Q1764" i="13" s="1"/>
  <c r="R1764" i="13" s="1"/>
  <c r="S1764" i="13" s="1"/>
  <c r="U1764" i="13" s="1"/>
  <c r="R1763" i="13"/>
  <c r="S1763" i="13" s="1"/>
  <c r="U1763" i="13" s="1"/>
  <c r="P1763" i="13"/>
  <c r="Q1763" i="13" s="1"/>
  <c r="P1762" i="13"/>
  <c r="Q1762" i="13" s="1"/>
  <c r="R1762" i="13" s="1"/>
  <c r="S1762" i="13" s="1"/>
  <c r="U1762" i="13" s="1"/>
  <c r="P1761" i="13"/>
  <c r="Q1761" i="13" s="1"/>
  <c r="R1761" i="13" s="1"/>
  <c r="S1761" i="13" s="1"/>
  <c r="U1761" i="13" s="1"/>
  <c r="P1760" i="13"/>
  <c r="Q1760" i="13" s="1"/>
  <c r="R1760" i="13" s="1"/>
  <c r="S1760" i="13" s="1"/>
  <c r="U1760" i="13" s="1"/>
  <c r="U1759" i="13"/>
  <c r="P1758" i="13"/>
  <c r="Q1758" i="13" s="1"/>
  <c r="R1758" i="13" s="1"/>
  <c r="S1758" i="13" s="1"/>
  <c r="U1758" i="13" s="1"/>
  <c r="U1757" i="13"/>
  <c r="P1757" i="13"/>
  <c r="Q1757" i="13" s="1"/>
  <c r="R1757" i="13" s="1"/>
  <c r="S1757" i="13" s="1"/>
  <c r="U1756" i="13"/>
  <c r="N1756" i="13"/>
  <c r="P1755" i="13"/>
  <c r="Q1755" i="13" s="1"/>
  <c r="R1755" i="13" s="1"/>
  <c r="S1755" i="13" s="1"/>
  <c r="U1755" i="13" s="1"/>
  <c r="U1754" i="13"/>
  <c r="N1754" i="13"/>
  <c r="N1753" i="13"/>
  <c r="S1753" i="13" s="1"/>
  <c r="U1753" i="13" s="1"/>
  <c r="U1752" i="13"/>
  <c r="S1752" i="13"/>
  <c r="N1752" i="13"/>
  <c r="S1751" i="13"/>
  <c r="U1751" i="13" s="1"/>
  <c r="N1751" i="13"/>
  <c r="U1750" i="13"/>
  <c r="N1750" i="13"/>
  <c r="U1749" i="13"/>
  <c r="N1749" i="13"/>
  <c r="N1748" i="13"/>
  <c r="S1748" i="13" s="1"/>
  <c r="U1748" i="13" s="1"/>
  <c r="U1747" i="13"/>
  <c r="N1747" i="13"/>
  <c r="N1746" i="13"/>
  <c r="S1746" i="13" s="1"/>
  <c r="U1746" i="13" s="1"/>
  <c r="S1745" i="13"/>
  <c r="U1745" i="13" s="1"/>
  <c r="N1745" i="13"/>
  <c r="U1744" i="13"/>
  <c r="U1743" i="13"/>
  <c r="U1742" i="13"/>
  <c r="U1741" i="13"/>
  <c r="N1740" i="13"/>
  <c r="S1740" i="13" s="1"/>
  <c r="U1740" i="13" s="1"/>
  <c r="U1739" i="13"/>
  <c r="S1739" i="13"/>
  <c r="N1739" i="13"/>
  <c r="U1738" i="13"/>
  <c r="U1737" i="13"/>
  <c r="N1737" i="13"/>
  <c r="U1736" i="13"/>
  <c r="N1736" i="13"/>
  <c r="U1735" i="13"/>
  <c r="S1735" i="13"/>
  <c r="N1735" i="13"/>
  <c r="S1734" i="13"/>
  <c r="U1734" i="13" s="1"/>
  <c r="N1734" i="13"/>
  <c r="Q1733" i="13"/>
  <c r="R1733" i="13" s="1"/>
  <c r="S1733" i="13" s="1"/>
  <c r="U1733" i="13" s="1"/>
  <c r="P1733" i="13"/>
  <c r="U1732" i="13"/>
  <c r="N1732" i="13"/>
  <c r="U1731" i="13"/>
  <c r="N1731" i="13"/>
  <c r="U1730" i="13"/>
  <c r="N1730" i="13"/>
  <c r="N1729" i="13"/>
  <c r="S1729" i="13" s="1"/>
  <c r="U1729" i="13" s="1"/>
  <c r="N1728" i="13"/>
  <c r="S1728" i="13" s="1"/>
  <c r="U1728" i="13" s="1"/>
  <c r="U1727" i="13"/>
  <c r="N1727" i="13"/>
  <c r="N1726" i="13"/>
  <c r="S1726" i="13" s="1"/>
  <c r="U1726" i="13" s="1"/>
  <c r="P1725" i="13"/>
  <c r="Q1725" i="13" s="1"/>
  <c r="R1725" i="13" s="1"/>
  <c r="S1725" i="13" s="1"/>
  <c r="U1725" i="13" s="1"/>
  <c r="P1724" i="13"/>
  <c r="Q1724" i="13" s="1"/>
  <c r="R1724" i="13" s="1"/>
  <c r="S1724" i="13" s="1"/>
  <c r="U1724" i="13" s="1"/>
  <c r="S1723" i="13"/>
  <c r="U1723" i="13" s="1"/>
  <c r="P1723" i="13"/>
  <c r="Q1723" i="13" s="1"/>
  <c r="R1723" i="13" s="1"/>
  <c r="P1722" i="13"/>
  <c r="Q1722" i="13" s="1"/>
  <c r="R1722" i="13" s="1"/>
  <c r="S1722" i="13" s="1"/>
  <c r="U1722" i="13" s="1"/>
  <c r="Q1721" i="13"/>
  <c r="R1721" i="13" s="1"/>
  <c r="S1721" i="13" s="1"/>
  <c r="U1721" i="13" s="1"/>
  <c r="P1721" i="13"/>
  <c r="N1720" i="13"/>
  <c r="S1720" i="13" s="1"/>
  <c r="U1720" i="13" s="1"/>
  <c r="U1719" i="13"/>
  <c r="S1719" i="13"/>
  <c r="N1719" i="13"/>
  <c r="S1718" i="13"/>
  <c r="U1718" i="13" s="1"/>
  <c r="N1718" i="13"/>
  <c r="N1717" i="13"/>
  <c r="S1717" i="13" s="1"/>
  <c r="U1717" i="13" s="1"/>
  <c r="N1716" i="13"/>
  <c r="S1716" i="13" s="1"/>
  <c r="U1716" i="13" s="1"/>
  <c r="N1715" i="13"/>
  <c r="S1715" i="13" s="1"/>
  <c r="U1715" i="13" s="1"/>
  <c r="U1714" i="13"/>
  <c r="U1713" i="13"/>
  <c r="U1712" i="13"/>
  <c r="N1711" i="13"/>
  <c r="S1711" i="13" s="1"/>
  <c r="U1711" i="13" s="1"/>
  <c r="U1710" i="13"/>
  <c r="N1709" i="13"/>
  <c r="S1709" i="13" s="1"/>
  <c r="U1709" i="13" s="1"/>
  <c r="N1708" i="13"/>
  <c r="S1708" i="13" s="1"/>
  <c r="U1708" i="13" s="1"/>
  <c r="U1707" i="13"/>
  <c r="N1706" i="13"/>
  <c r="S1706" i="13" s="1"/>
  <c r="U1706" i="13" s="1"/>
  <c r="U1705" i="13"/>
  <c r="R1704" i="13"/>
  <c r="S1704" i="13" s="1"/>
  <c r="U1704" i="13" s="1"/>
  <c r="Q1704" i="13"/>
  <c r="P1704" i="13"/>
  <c r="R1703" i="13"/>
  <c r="S1703" i="13" s="1"/>
  <c r="U1703" i="13" s="1"/>
  <c r="Q1703" i="13"/>
  <c r="P1703" i="13"/>
  <c r="U1702" i="13"/>
  <c r="N1702" i="13"/>
  <c r="U1701" i="13"/>
  <c r="U1700" i="13"/>
  <c r="N1700" i="13"/>
  <c r="U1699" i="13"/>
  <c r="N1699" i="13"/>
  <c r="U1698" i="13"/>
  <c r="N1698" i="13"/>
  <c r="U1697" i="13"/>
  <c r="S1697" i="13"/>
  <c r="N1697" i="13"/>
  <c r="S1696" i="13"/>
  <c r="U1696" i="13" s="1"/>
  <c r="N1696" i="13"/>
  <c r="U1695" i="13"/>
  <c r="N1695" i="13"/>
  <c r="U1694" i="13"/>
  <c r="N1694" i="13"/>
  <c r="N1693" i="13"/>
  <c r="S1693" i="13" s="1"/>
  <c r="U1693" i="13" s="1"/>
  <c r="R1692" i="13"/>
  <c r="S1692" i="13" s="1"/>
  <c r="U1692" i="13" s="1"/>
  <c r="Q1692" i="13"/>
  <c r="P1692" i="13"/>
  <c r="N1691" i="13"/>
  <c r="S1691" i="13" s="1"/>
  <c r="U1691" i="13" s="1"/>
  <c r="U1690" i="13"/>
  <c r="N1690" i="13"/>
  <c r="U1689" i="13"/>
  <c r="N1689" i="13"/>
  <c r="U1688" i="13"/>
  <c r="U1687" i="13"/>
  <c r="S1686" i="13"/>
  <c r="U1686" i="13" s="1"/>
  <c r="N1686" i="13"/>
  <c r="N1685" i="13"/>
  <c r="S1685" i="13" s="1"/>
  <c r="U1685" i="13" s="1"/>
  <c r="N1684" i="13"/>
  <c r="S1684" i="13" s="1"/>
  <c r="U1684" i="13" s="1"/>
  <c r="N1683" i="13"/>
  <c r="S1683" i="13" s="1"/>
  <c r="U1683" i="13" s="1"/>
  <c r="U1682" i="13"/>
  <c r="N1681" i="13"/>
  <c r="S1681" i="13" s="1"/>
  <c r="U1681" i="13" s="1"/>
  <c r="U1680" i="13"/>
  <c r="N1680" i="13"/>
  <c r="P1679" i="13"/>
  <c r="Q1679" i="13" s="1"/>
  <c r="R1679" i="13" s="1"/>
  <c r="S1679" i="13" s="1"/>
  <c r="U1679" i="13" s="1"/>
  <c r="U1678" i="13"/>
  <c r="N1678" i="13"/>
  <c r="U1677" i="13"/>
  <c r="N1677" i="13"/>
  <c r="S1676" i="13"/>
  <c r="U1676" i="13" s="1"/>
  <c r="N1676" i="13"/>
  <c r="U1675" i="13"/>
  <c r="N1675" i="13"/>
  <c r="U1674" i="13"/>
  <c r="N1674" i="13"/>
  <c r="N1673" i="13"/>
  <c r="S1673" i="13" s="1"/>
  <c r="U1673" i="13" s="1"/>
  <c r="N1672" i="13"/>
  <c r="S1672" i="13" s="1"/>
  <c r="U1672" i="13" s="1"/>
  <c r="N1671" i="13"/>
  <c r="S1671" i="13" s="1"/>
  <c r="U1671" i="13" s="1"/>
  <c r="N1670" i="13"/>
  <c r="S1670" i="13" s="1"/>
  <c r="U1670" i="13" s="1"/>
  <c r="N1669" i="13"/>
  <c r="S1669" i="13" s="1"/>
  <c r="U1669" i="13" s="1"/>
  <c r="U1668" i="13"/>
  <c r="N1667" i="13"/>
  <c r="S1667" i="13" s="1"/>
  <c r="U1667" i="13" s="1"/>
  <c r="N1666" i="13"/>
  <c r="S1666" i="13" s="1"/>
  <c r="U1666" i="13" s="1"/>
  <c r="U1665" i="13"/>
  <c r="N1665" i="13"/>
  <c r="S1665" i="13" s="1"/>
  <c r="U1664" i="13"/>
  <c r="N1664" i="13"/>
  <c r="S1663" i="13"/>
  <c r="U1663" i="13" s="1"/>
  <c r="N1663" i="13"/>
  <c r="U1662" i="13"/>
  <c r="N1662" i="13"/>
  <c r="N1661" i="13"/>
  <c r="S1661" i="13" s="1"/>
  <c r="U1661" i="13" s="1"/>
  <c r="N1660" i="13"/>
  <c r="S1660" i="13" s="1"/>
  <c r="U1660" i="13" s="1"/>
  <c r="N1659" i="13"/>
  <c r="S1659" i="13" s="1"/>
  <c r="U1659" i="13" s="1"/>
  <c r="S1658" i="13"/>
  <c r="U1658" i="13" s="1"/>
  <c r="N1658" i="13"/>
  <c r="N1657" i="13"/>
  <c r="S1657" i="13" s="1"/>
  <c r="U1657" i="13" s="1"/>
  <c r="U1656" i="13"/>
  <c r="N1656" i="13"/>
  <c r="N1655" i="13"/>
  <c r="S1655" i="13" s="1"/>
  <c r="U1655" i="13" s="1"/>
  <c r="U1654" i="13"/>
  <c r="N1654" i="13"/>
  <c r="N1653" i="13"/>
  <c r="S1653" i="13" s="1"/>
  <c r="U1653" i="13" s="1"/>
  <c r="U1652" i="13"/>
  <c r="N1652" i="13"/>
  <c r="U1651" i="13"/>
  <c r="N1651" i="13"/>
  <c r="U1650" i="13"/>
  <c r="N1650" i="13"/>
  <c r="N1649" i="13"/>
  <c r="S1649" i="13" s="1"/>
  <c r="U1649" i="13" s="1"/>
  <c r="U1648" i="13"/>
  <c r="N1648" i="13"/>
  <c r="S1648" i="13" s="1"/>
  <c r="N1647" i="13"/>
  <c r="S1647" i="13" s="1"/>
  <c r="U1647" i="13" s="1"/>
  <c r="U1646" i="13"/>
  <c r="N1646" i="13"/>
  <c r="U1645" i="13"/>
  <c r="N1645" i="13"/>
  <c r="U1644" i="13"/>
  <c r="N1644" i="13"/>
  <c r="U1643" i="13"/>
  <c r="N1642" i="13"/>
  <c r="S1642" i="13" s="1"/>
  <c r="U1642" i="13" s="1"/>
  <c r="N1641" i="13"/>
  <c r="S1641" i="13" s="1"/>
  <c r="U1641" i="13" s="1"/>
  <c r="N1640" i="13"/>
  <c r="S1640" i="13" s="1"/>
  <c r="U1640" i="13" s="1"/>
  <c r="N1639" i="13"/>
  <c r="S1639" i="13" s="1"/>
  <c r="U1639" i="13" s="1"/>
  <c r="S1638" i="13"/>
  <c r="U1638" i="13" s="1"/>
  <c r="N1638" i="13"/>
  <c r="N1637" i="13"/>
  <c r="S1637" i="13" s="1"/>
  <c r="U1637" i="13" s="1"/>
  <c r="U1636" i="13"/>
  <c r="N1636" i="13"/>
  <c r="N1635" i="13"/>
  <c r="S1635" i="13" s="1"/>
  <c r="U1635" i="13" s="1"/>
  <c r="U1634" i="13"/>
  <c r="P1634" i="13"/>
  <c r="Q1634" i="13" s="1"/>
  <c r="R1634" i="13" s="1"/>
  <c r="S1634" i="13" s="1"/>
  <c r="P1633" i="13"/>
  <c r="Q1633" i="13" s="1"/>
  <c r="R1633" i="13" s="1"/>
  <c r="S1633" i="13" s="1"/>
  <c r="U1633" i="13" s="1"/>
  <c r="N1632" i="13"/>
  <c r="S1632" i="13" s="1"/>
  <c r="U1632" i="13" s="1"/>
  <c r="N1631" i="13"/>
  <c r="S1631" i="13" s="1"/>
  <c r="U1631" i="13" s="1"/>
  <c r="U1630" i="13"/>
  <c r="P1630" i="13"/>
  <c r="Q1630" i="13" s="1"/>
  <c r="R1630" i="13" s="1"/>
  <c r="S1630" i="13" s="1"/>
  <c r="P1629" i="13"/>
  <c r="Q1629" i="13" s="1"/>
  <c r="R1629" i="13" s="1"/>
  <c r="S1629" i="13" s="1"/>
  <c r="U1629" i="13" s="1"/>
  <c r="N1628" i="13"/>
  <c r="S1628" i="13" s="1"/>
  <c r="U1628" i="13" s="1"/>
  <c r="N1627" i="13"/>
  <c r="S1627" i="13" s="1"/>
  <c r="U1627" i="13" s="1"/>
  <c r="N1626" i="13"/>
  <c r="S1626" i="13" s="1"/>
  <c r="U1626" i="13" s="1"/>
  <c r="S1625" i="13"/>
  <c r="U1625" i="13" s="1"/>
  <c r="N1625" i="13"/>
  <c r="U1624" i="13"/>
  <c r="N1624" i="13"/>
  <c r="P1623" i="13"/>
  <c r="Q1623" i="13" s="1"/>
  <c r="R1623" i="13" s="1"/>
  <c r="S1623" i="13" s="1"/>
  <c r="U1623" i="13" s="1"/>
  <c r="Q1622" i="13"/>
  <c r="R1622" i="13" s="1"/>
  <c r="S1622" i="13" s="1"/>
  <c r="U1622" i="13" s="1"/>
  <c r="P1622" i="13"/>
  <c r="Q1621" i="13"/>
  <c r="R1621" i="13" s="1"/>
  <c r="S1621" i="13" s="1"/>
  <c r="U1621" i="13" s="1"/>
  <c r="P1621" i="13"/>
  <c r="Q1620" i="13"/>
  <c r="R1620" i="13" s="1"/>
  <c r="S1620" i="13" s="1"/>
  <c r="U1620" i="13" s="1"/>
  <c r="P1620" i="13"/>
  <c r="U1619" i="13"/>
  <c r="U1618" i="13"/>
  <c r="N1618" i="13"/>
  <c r="U1617" i="13"/>
  <c r="N1617" i="13"/>
  <c r="U1616" i="13"/>
  <c r="N1616" i="13"/>
  <c r="S1615" i="13"/>
  <c r="U1615" i="13" s="1"/>
  <c r="N1615" i="13"/>
  <c r="N1614" i="13"/>
  <c r="S1614" i="13" s="1"/>
  <c r="U1614" i="13" s="1"/>
  <c r="U1613" i="13"/>
  <c r="S1613" i="13"/>
  <c r="N1613" i="13"/>
  <c r="U1612" i="13"/>
  <c r="U1611" i="13"/>
  <c r="S1611" i="13"/>
  <c r="N1611" i="13"/>
  <c r="S1610" i="13"/>
  <c r="U1610" i="13" s="1"/>
  <c r="N1610" i="13"/>
  <c r="N1609" i="13"/>
  <c r="S1609" i="13" s="1"/>
  <c r="U1609" i="13" s="1"/>
  <c r="N1608" i="13"/>
  <c r="S1608" i="13" s="1"/>
  <c r="U1608" i="13" s="1"/>
  <c r="N1607" i="13"/>
  <c r="S1607" i="13" s="1"/>
  <c r="U1607" i="13" s="1"/>
  <c r="U1606" i="13"/>
  <c r="S1606" i="13"/>
  <c r="N1606" i="13"/>
  <c r="N1605" i="13"/>
  <c r="S1605" i="13" s="1"/>
  <c r="U1605" i="13" s="1"/>
  <c r="N1604" i="13"/>
  <c r="S1604" i="13" s="1"/>
  <c r="U1604" i="13" s="1"/>
  <c r="N1603" i="13"/>
  <c r="S1603" i="13" s="1"/>
  <c r="U1603" i="13" s="1"/>
  <c r="N1602" i="13"/>
  <c r="S1602" i="13" s="1"/>
  <c r="U1602" i="13" s="1"/>
  <c r="S1601" i="13"/>
  <c r="U1601" i="13" s="1"/>
  <c r="N1601" i="13"/>
  <c r="N1600" i="13"/>
  <c r="S1600" i="13" s="1"/>
  <c r="U1600" i="13" s="1"/>
  <c r="S1599" i="13"/>
  <c r="U1599" i="13" s="1"/>
  <c r="N1599" i="13"/>
  <c r="N1598" i="13"/>
  <c r="S1598" i="13" s="1"/>
  <c r="U1598" i="13" s="1"/>
  <c r="S1597" i="13"/>
  <c r="U1597" i="13" s="1"/>
  <c r="N1597" i="13"/>
  <c r="N1596" i="13"/>
  <c r="S1596" i="13" s="1"/>
  <c r="U1596" i="13" s="1"/>
  <c r="U1595" i="13"/>
  <c r="N1595" i="13"/>
  <c r="U1594" i="13"/>
  <c r="N1594" i="13"/>
  <c r="U1593" i="13"/>
  <c r="S1593" i="13"/>
  <c r="N1593" i="13"/>
  <c r="P1592" i="13"/>
  <c r="Q1592" i="13" s="1"/>
  <c r="R1592" i="13" s="1"/>
  <c r="S1592" i="13" s="1"/>
  <c r="U1592" i="13" s="1"/>
  <c r="U1591" i="13"/>
  <c r="N1591" i="13"/>
  <c r="Q1590" i="13"/>
  <c r="R1590" i="13" s="1"/>
  <c r="S1590" i="13" s="1"/>
  <c r="U1590" i="13" s="1"/>
  <c r="P1590" i="13"/>
  <c r="N1589" i="13"/>
  <c r="S1589" i="13" s="1"/>
  <c r="U1589" i="13" s="1"/>
  <c r="U1588" i="13"/>
  <c r="N1588" i="13"/>
  <c r="P1587" i="13"/>
  <c r="Q1587" i="13" s="1"/>
  <c r="R1587" i="13" s="1"/>
  <c r="S1587" i="13" s="1"/>
  <c r="U1587" i="13" s="1"/>
  <c r="U1586" i="13"/>
  <c r="N1586" i="13"/>
  <c r="U1585" i="13"/>
  <c r="N1585" i="13"/>
  <c r="N1584" i="13"/>
  <c r="S1584" i="13" s="1"/>
  <c r="U1584" i="13" s="1"/>
  <c r="N1583" i="13"/>
  <c r="S1583" i="13" s="1"/>
  <c r="U1583" i="13" s="1"/>
  <c r="U1582" i="13"/>
  <c r="N1582" i="13"/>
  <c r="N1581" i="13"/>
  <c r="S1581" i="13" s="1"/>
  <c r="U1581" i="13" s="1"/>
  <c r="U1580" i="13"/>
  <c r="N1580" i="13"/>
  <c r="Q1579" i="13"/>
  <c r="N1579" i="13"/>
  <c r="S1579" i="13" s="1"/>
  <c r="U1579" i="13" s="1"/>
  <c r="U1578" i="13"/>
  <c r="U1577" i="13"/>
  <c r="U1576" i="13"/>
  <c r="U1575" i="13"/>
  <c r="S1574" i="13"/>
  <c r="U1574" i="13" s="1"/>
  <c r="N1574" i="13"/>
  <c r="U1573" i="13"/>
  <c r="P1572" i="13"/>
  <c r="Q1572" i="13" s="1"/>
  <c r="R1572" i="13" s="1"/>
  <c r="S1572" i="13" s="1"/>
  <c r="U1572" i="13" s="1"/>
  <c r="U1571" i="13"/>
  <c r="S1571" i="13"/>
  <c r="N1571" i="13"/>
  <c r="N1570" i="13"/>
  <c r="S1570" i="13" s="1"/>
  <c r="U1570" i="13" s="1"/>
  <c r="U1569" i="13"/>
  <c r="N1568" i="13"/>
  <c r="S1568" i="13" s="1"/>
  <c r="U1568" i="13" s="1"/>
  <c r="U1567" i="13"/>
  <c r="S1566" i="13"/>
  <c r="U1566" i="13" s="1"/>
  <c r="N1566" i="13"/>
  <c r="Q1565" i="13"/>
  <c r="R1565" i="13" s="1"/>
  <c r="S1565" i="13" s="1"/>
  <c r="U1565" i="13" s="1"/>
  <c r="P1565" i="13"/>
  <c r="U1564" i="13"/>
  <c r="N1564" i="13"/>
  <c r="U1563" i="13"/>
  <c r="S1563" i="13"/>
  <c r="N1563" i="13"/>
  <c r="U1562" i="13"/>
  <c r="N1562" i="13"/>
  <c r="P1561" i="13"/>
  <c r="Q1561" i="13" s="1"/>
  <c r="R1561" i="13" s="1"/>
  <c r="S1561" i="13" s="1"/>
  <c r="U1561" i="13" s="1"/>
  <c r="S1560" i="13"/>
  <c r="U1560" i="13" s="1"/>
  <c r="N1560" i="13"/>
  <c r="N1559" i="13"/>
  <c r="S1559" i="13" s="1"/>
  <c r="U1559" i="13" s="1"/>
  <c r="S1558" i="13"/>
  <c r="U1558" i="13" s="1"/>
  <c r="N1558" i="13"/>
  <c r="N1557" i="13"/>
  <c r="S1557" i="13" s="1"/>
  <c r="U1557" i="13" s="1"/>
  <c r="U1556" i="13"/>
  <c r="N1556" i="13"/>
  <c r="S1555" i="13"/>
  <c r="U1555" i="13" s="1"/>
  <c r="N1555" i="13"/>
  <c r="N1554" i="13"/>
  <c r="S1554" i="13" s="1"/>
  <c r="U1554" i="13" s="1"/>
  <c r="P1553" i="13"/>
  <c r="Q1553" i="13" s="1"/>
  <c r="R1553" i="13" s="1"/>
  <c r="S1553" i="13" s="1"/>
  <c r="U1553" i="13" s="1"/>
  <c r="U1552" i="13"/>
  <c r="P1552" i="13"/>
  <c r="Q1552" i="13" s="1"/>
  <c r="R1552" i="13" s="1"/>
  <c r="S1552" i="13" s="1"/>
  <c r="N1551" i="13"/>
  <c r="S1551" i="13" s="1"/>
  <c r="U1551" i="13" s="1"/>
  <c r="U1550" i="13"/>
  <c r="N1550" i="13"/>
  <c r="S1550" i="13" s="1"/>
  <c r="N1549" i="13"/>
  <c r="S1549" i="13" s="1"/>
  <c r="U1549" i="13" s="1"/>
  <c r="R1548" i="13"/>
  <c r="S1548" i="13" s="1"/>
  <c r="U1548" i="13" s="1"/>
  <c r="P1548" i="13"/>
  <c r="Q1548" i="13" s="1"/>
  <c r="N1547" i="13"/>
  <c r="S1547" i="13" s="1"/>
  <c r="U1547" i="13" s="1"/>
  <c r="U1546" i="13"/>
  <c r="N1546" i="13"/>
  <c r="N1545" i="13"/>
  <c r="S1545" i="13" s="1"/>
  <c r="U1545" i="13" s="1"/>
  <c r="U1544" i="13"/>
  <c r="N1544" i="13"/>
  <c r="U1543" i="13"/>
  <c r="N1543" i="13"/>
  <c r="N1542" i="13"/>
  <c r="S1542" i="13" s="1"/>
  <c r="U1542" i="13" s="1"/>
  <c r="N1541" i="13"/>
  <c r="S1541" i="13" s="1"/>
  <c r="U1541" i="13" s="1"/>
  <c r="U1540" i="13"/>
  <c r="N1540" i="13"/>
  <c r="U1539" i="13"/>
  <c r="N1539" i="13"/>
  <c r="P1538" i="13"/>
  <c r="Q1538" i="13" s="1"/>
  <c r="R1538" i="13" s="1"/>
  <c r="S1538" i="13" s="1"/>
  <c r="U1538" i="13" s="1"/>
  <c r="R1537" i="13"/>
  <c r="S1537" i="13" s="1"/>
  <c r="U1537" i="13" s="1"/>
  <c r="P1537" i="13"/>
  <c r="Q1537" i="13" s="1"/>
  <c r="P1536" i="13"/>
  <c r="Q1536" i="13" s="1"/>
  <c r="R1536" i="13" s="1"/>
  <c r="S1536" i="13" s="1"/>
  <c r="U1536" i="13" s="1"/>
  <c r="P1535" i="13"/>
  <c r="Q1535" i="13" s="1"/>
  <c r="R1535" i="13" s="1"/>
  <c r="S1535" i="13" s="1"/>
  <c r="U1535" i="13" s="1"/>
  <c r="P1534" i="13"/>
  <c r="Q1534" i="13" s="1"/>
  <c r="R1534" i="13" s="1"/>
  <c r="S1534" i="13" s="1"/>
  <c r="U1534" i="13" s="1"/>
  <c r="N1533" i="13"/>
  <c r="S1533" i="13" s="1"/>
  <c r="U1533" i="13" s="1"/>
  <c r="U1532" i="13"/>
  <c r="N1532" i="13"/>
  <c r="U1531" i="13"/>
  <c r="N1531" i="13"/>
  <c r="Q1530" i="13"/>
  <c r="N1530" i="13"/>
  <c r="S1530" i="13" s="1"/>
  <c r="U1530" i="13" s="1"/>
  <c r="P1529" i="13"/>
  <c r="Q1529" i="13" s="1"/>
  <c r="R1529" i="13" s="1"/>
  <c r="S1529" i="13" s="1"/>
  <c r="U1529" i="13" s="1"/>
  <c r="P1528" i="13"/>
  <c r="Q1528" i="13" s="1"/>
  <c r="R1528" i="13" s="1"/>
  <c r="S1528" i="13" s="1"/>
  <c r="U1528" i="13" s="1"/>
  <c r="S1527" i="13"/>
  <c r="U1527" i="13" s="1"/>
  <c r="N1527" i="13"/>
  <c r="N1526" i="13"/>
  <c r="S1526" i="13" s="1"/>
  <c r="U1526" i="13" s="1"/>
  <c r="U1525" i="13"/>
  <c r="N1525" i="13"/>
  <c r="P1524" i="13"/>
  <c r="Q1524" i="13" s="1"/>
  <c r="R1524" i="13" s="1"/>
  <c r="S1524" i="13" s="1"/>
  <c r="U1524" i="13" s="1"/>
  <c r="U1523" i="13"/>
  <c r="P1523" i="13"/>
  <c r="Q1523" i="13" s="1"/>
  <c r="R1523" i="13" s="1"/>
  <c r="S1523" i="13" s="1"/>
  <c r="S1522" i="13"/>
  <c r="U1522" i="13" s="1"/>
  <c r="N1522" i="13"/>
  <c r="P1521" i="13"/>
  <c r="Q1521" i="13" s="1"/>
  <c r="R1521" i="13" s="1"/>
  <c r="S1521" i="13" s="1"/>
  <c r="U1521" i="13" s="1"/>
  <c r="U1520" i="13"/>
  <c r="N1520" i="13"/>
  <c r="N1519" i="13"/>
  <c r="S1519" i="13" s="1"/>
  <c r="U1519" i="13" s="1"/>
  <c r="U1518" i="13"/>
  <c r="N1518" i="13"/>
  <c r="N1517" i="13"/>
  <c r="S1517" i="13" s="1"/>
  <c r="U1517" i="13" s="1"/>
  <c r="P1516" i="13"/>
  <c r="Q1516" i="13" s="1"/>
  <c r="R1516" i="13" s="1"/>
  <c r="S1516" i="13" s="1"/>
  <c r="U1516" i="13" s="1"/>
  <c r="N1515" i="13"/>
  <c r="S1515" i="13" s="1"/>
  <c r="U1515" i="13" s="1"/>
  <c r="Q1514" i="13"/>
  <c r="R1514" i="13" s="1"/>
  <c r="S1514" i="13" s="1"/>
  <c r="U1514" i="13" s="1"/>
  <c r="P1514" i="13"/>
  <c r="N1513" i="13"/>
  <c r="S1513" i="13" s="1"/>
  <c r="U1513" i="13" s="1"/>
  <c r="S1512" i="13"/>
  <c r="U1512" i="13" s="1"/>
  <c r="N1512" i="13"/>
  <c r="U1511" i="13"/>
  <c r="N1511" i="13"/>
  <c r="U1510" i="13"/>
  <c r="P1510" i="13"/>
  <c r="Q1510" i="13" s="1"/>
  <c r="R1510" i="13" s="1"/>
  <c r="S1510" i="13" s="1"/>
  <c r="P1509" i="13"/>
  <c r="Q1509" i="13" s="1"/>
  <c r="R1509" i="13" s="1"/>
  <c r="S1509" i="13" s="1"/>
  <c r="U1509" i="13" s="1"/>
  <c r="N1508" i="13"/>
  <c r="S1508" i="13" s="1"/>
  <c r="U1508" i="13" s="1"/>
  <c r="N1507" i="13"/>
  <c r="S1507" i="13" s="1"/>
  <c r="U1507" i="13" s="1"/>
  <c r="U1506" i="13"/>
  <c r="S1506" i="13"/>
  <c r="N1506" i="13"/>
  <c r="N1505" i="13"/>
  <c r="S1505" i="13" s="1"/>
  <c r="U1505" i="13" s="1"/>
  <c r="N1504" i="13"/>
  <c r="S1504" i="13" s="1"/>
  <c r="U1504" i="13" s="1"/>
  <c r="N1503" i="13"/>
  <c r="S1503" i="13" s="1"/>
  <c r="U1503" i="13" s="1"/>
  <c r="R1502" i="13"/>
  <c r="Q1502" i="13"/>
  <c r="N1502" i="13"/>
  <c r="S1502" i="13" s="1"/>
  <c r="U1502" i="13" s="1"/>
  <c r="U1501" i="13"/>
  <c r="S1501" i="13"/>
  <c r="N1501" i="13"/>
  <c r="S1500" i="13"/>
  <c r="U1500" i="13" s="1"/>
  <c r="N1500" i="13"/>
  <c r="N1499" i="13"/>
  <c r="S1499" i="13" s="1"/>
  <c r="U1499" i="13" s="1"/>
  <c r="N1498" i="13"/>
  <c r="S1498" i="13" s="1"/>
  <c r="U1498" i="13" s="1"/>
  <c r="N1497" i="13"/>
  <c r="S1497" i="13" s="1"/>
  <c r="U1497" i="13" s="1"/>
  <c r="U1496" i="13"/>
  <c r="S1496" i="13"/>
  <c r="N1496" i="13"/>
  <c r="N1495" i="13"/>
  <c r="S1495" i="13" s="1"/>
  <c r="U1495" i="13" s="1"/>
  <c r="N1494" i="13"/>
  <c r="S1494" i="13" s="1"/>
  <c r="U1494" i="13" s="1"/>
  <c r="P1493" i="13"/>
  <c r="Q1493" i="13" s="1"/>
  <c r="R1493" i="13" s="1"/>
  <c r="S1493" i="13" s="1"/>
  <c r="U1493" i="13" s="1"/>
  <c r="R1492" i="13"/>
  <c r="S1492" i="13" s="1"/>
  <c r="U1492" i="13" s="1"/>
  <c r="Q1492" i="13"/>
  <c r="P1492" i="13"/>
  <c r="R1491" i="13"/>
  <c r="S1491" i="13" s="1"/>
  <c r="U1491" i="13" s="1"/>
  <c r="Q1491" i="13"/>
  <c r="P1491" i="13"/>
  <c r="S1490" i="13"/>
  <c r="U1490" i="13" s="1"/>
  <c r="N1490" i="13"/>
  <c r="U1489" i="13"/>
  <c r="N1489" i="13"/>
  <c r="Q1488" i="13"/>
  <c r="R1488" i="13" s="1"/>
  <c r="S1488" i="13" s="1"/>
  <c r="U1488" i="13" s="1"/>
  <c r="P1488" i="13"/>
  <c r="P1487" i="13"/>
  <c r="Q1487" i="13" s="1"/>
  <c r="R1487" i="13" s="1"/>
  <c r="S1487" i="13" s="1"/>
  <c r="U1487" i="13" s="1"/>
  <c r="S1486" i="13"/>
  <c r="U1486" i="13" s="1"/>
  <c r="N1486" i="13"/>
  <c r="U1485" i="13"/>
  <c r="U1484" i="13"/>
  <c r="N1484" i="13"/>
  <c r="U1483" i="13"/>
  <c r="N1483" i="13"/>
  <c r="S1482" i="13"/>
  <c r="U1482" i="13" s="1"/>
  <c r="N1482" i="13"/>
  <c r="N1481" i="13"/>
  <c r="S1481" i="13" s="1"/>
  <c r="U1481" i="13" s="1"/>
  <c r="U1480" i="13"/>
  <c r="N1479" i="13"/>
  <c r="S1479" i="13" s="1"/>
  <c r="U1479" i="13" s="1"/>
  <c r="N1478" i="13"/>
  <c r="S1478" i="13" s="1"/>
  <c r="U1478" i="13" s="1"/>
  <c r="U1477" i="13"/>
  <c r="N1477" i="13"/>
  <c r="P1476" i="13"/>
  <c r="Q1476" i="13" s="1"/>
  <c r="R1476" i="13" s="1"/>
  <c r="S1476" i="13" s="1"/>
  <c r="U1476" i="13" s="1"/>
  <c r="P1475" i="13"/>
  <c r="Q1475" i="13" s="1"/>
  <c r="R1475" i="13" s="1"/>
  <c r="S1475" i="13" s="1"/>
  <c r="U1475" i="13" s="1"/>
  <c r="S1474" i="13"/>
  <c r="U1474" i="13" s="1"/>
  <c r="R1474" i="13"/>
  <c r="P1474" i="13"/>
  <c r="Q1474" i="13" s="1"/>
  <c r="U1473" i="13"/>
  <c r="N1473" i="13"/>
  <c r="P1472" i="13"/>
  <c r="Q1472" i="13" s="1"/>
  <c r="R1472" i="13" s="1"/>
  <c r="S1472" i="13" s="1"/>
  <c r="U1472" i="13" s="1"/>
  <c r="N1471" i="13"/>
  <c r="S1471" i="13" s="1"/>
  <c r="U1471" i="13" s="1"/>
  <c r="U1470" i="13"/>
  <c r="U1469" i="13"/>
  <c r="U1468" i="13"/>
  <c r="U1467" i="13"/>
  <c r="U1466" i="13"/>
  <c r="U1465" i="13"/>
  <c r="U1464" i="13"/>
  <c r="U1463" i="13"/>
  <c r="S1462" i="13"/>
  <c r="U1462" i="13" s="1"/>
  <c r="N1462" i="13"/>
  <c r="U1461" i="13"/>
  <c r="U1460" i="13"/>
  <c r="U1459" i="13"/>
  <c r="N1458" i="13"/>
  <c r="S1458" i="13" s="1"/>
  <c r="U1458" i="13" s="1"/>
  <c r="U1457" i="13"/>
  <c r="N1457" i="13"/>
  <c r="N1456" i="13"/>
  <c r="S1456" i="13" s="1"/>
  <c r="U1456" i="13" s="1"/>
  <c r="U1455" i="13"/>
  <c r="S1455" i="13"/>
  <c r="N1455" i="13"/>
  <c r="R1454" i="13"/>
  <c r="S1454" i="13" s="1"/>
  <c r="U1454" i="13" s="1"/>
  <c r="P1454" i="13"/>
  <c r="Q1454" i="13" s="1"/>
  <c r="P1453" i="13"/>
  <c r="Q1453" i="13" s="1"/>
  <c r="R1453" i="13" s="1"/>
  <c r="S1453" i="13" s="1"/>
  <c r="U1453" i="13" s="1"/>
  <c r="U1452" i="13"/>
  <c r="N1452" i="13"/>
  <c r="P1451" i="13"/>
  <c r="Q1451" i="13" s="1"/>
  <c r="R1451" i="13" s="1"/>
  <c r="S1451" i="13" s="1"/>
  <c r="U1451" i="13" s="1"/>
  <c r="N1450" i="13"/>
  <c r="S1450" i="13" s="1"/>
  <c r="U1450" i="13" s="1"/>
  <c r="N1449" i="13"/>
  <c r="S1449" i="13" s="1"/>
  <c r="U1449" i="13" s="1"/>
  <c r="U1448" i="13"/>
  <c r="N1448" i="13"/>
  <c r="S1447" i="13"/>
  <c r="U1447" i="13" s="1"/>
  <c r="N1447" i="13"/>
  <c r="N1446" i="13"/>
  <c r="S1446" i="13" s="1"/>
  <c r="U1446" i="13" s="1"/>
  <c r="N1445" i="13"/>
  <c r="S1445" i="13" s="1"/>
  <c r="U1445" i="13" s="1"/>
  <c r="U1444" i="13"/>
  <c r="U1443" i="13"/>
  <c r="U1442" i="13"/>
  <c r="S1441" i="13"/>
  <c r="U1441" i="13" s="1"/>
  <c r="N1441" i="13"/>
  <c r="U1440" i="13"/>
  <c r="N1440" i="13"/>
  <c r="P1439" i="13"/>
  <c r="Q1439" i="13" s="1"/>
  <c r="R1439" i="13" s="1"/>
  <c r="S1439" i="13" s="1"/>
  <c r="U1439" i="13" s="1"/>
  <c r="P1438" i="13"/>
  <c r="Q1438" i="13" s="1"/>
  <c r="R1438" i="13" s="1"/>
  <c r="S1438" i="13" s="1"/>
  <c r="U1438" i="13" s="1"/>
  <c r="P1437" i="13"/>
  <c r="Q1437" i="13" s="1"/>
  <c r="R1437" i="13" s="1"/>
  <c r="S1437" i="13" s="1"/>
  <c r="U1437" i="13" s="1"/>
  <c r="R1436" i="13"/>
  <c r="S1436" i="13" s="1"/>
  <c r="U1436" i="13" s="1"/>
  <c r="P1436" i="13"/>
  <c r="Q1436" i="13" s="1"/>
  <c r="P1435" i="13"/>
  <c r="Q1435" i="13" s="1"/>
  <c r="R1435" i="13" s="1"/>
  <c r="S1435" i="13" s="1"/>
  <c r="U1435" i="13" s="1"/>
  <c r="P1434" i="13"/>
  <c r="Q1434" i="13" s="1"/>
  <c r="R1434" i="13" s="1"/>
  <c r="S1434" i="13" s="1"/>
  <c r="U1434" i="13" s="1"/>
  <c r="P1433" i="13"/>
  <c r="Q1433" i="13" s="1"/>
  <c r="R1433" i="13" s="1"/>
  <c r="S1433" i="13" s="1"/>
  <c r="U1433" i="13" s="1"/>
  <c r="P1432" i="13"/>
  <c r="Q1432" i="13" s="1"/>
  <c r="R1432" i="13" s="1"/>
  <c r="S1432" i="13" s="1"/>
  <c r="U1432" i="13" s="1"/>
  <c r="Q1431" i="13"/>
  <c r="R1431" i="13" s="1"/>
  <c r="S1431" i="13" s="1"/>
  <c r="U1431" i="13" s="1"/>
  <c r="P1431" i="13"/>
  <c r="P1430" i="13"/>
  <c r="Q1430" i="13" s="1"/>
  <c r="R1430" i="13" s="1"/>
  <c r="S1430" i="13" s="1"/>
  <c r="U1430" i="13" s="1"/>
  <c r="Q1429" i="13"/>
  <c r="R1429" i="13" s="1"/>
  <c r="S1429" i="13" s="1"/>
  <c r="U1429" i="13" s="1"/>
  <c r="P1429" i="13"/>
  <c r="P1428" i="13"/>
  <c r="Q1428" i="13" s="1"/>
  <c r="R1428" i="13" s="1"/>
  <c r="S1428" i="13" s="1"/>
  <c r="U1428" i="13" s="1"/>
  <c r="P1427" i="13"/>
  <c r="Q1427" i="13" s="1"/>
  <c r="R1427" i="13" s="1"/>
  <c r="S1427" i="13" s="1"/>
  <c r="U1427" i="13" s="1"/>
  <c r="P1426" i="13"/>
  <c r="Q1426" i="13" s="1"/>
  <c r="R1426" i="13" s="1"/>
  <c r="S1426" i="13" s="1"/>
  <c r="U1426" i="13" s="1"/>
  <c r="S1425" i="13"/>
  <c r="U1425" i="13" s="1"/>
  <c r="N1425" i="13"/>
  <c r="U1424" i="13"/>
  <c r="S1423" i="13"/>
  <c r="U1423" i="13" s="1"/>
  <c r="N1423" i="13"/>
  <c r="N1422" i="13"/>
  <c r="S1422" i="13" s="1"/>
  <c r="U1422" i="13" s="1"/>
  <c r="U1421" i="13"/>
  <c r="N1420" i="13"/>
  <c r="S1420" i="13" s="1"/>
  <c r="U1420" i="13" s="1"/>
  <c r="N1419" i="13"/>
  <c r="S1419" i="13" s="1"/>
  <c r="U1419" i="13" s="1"/>
  <c r="N1418" i="13"/>
  <c r="S1418" i="13" s="1"/>
  <c r="U1418" i="13" s="1"/>
  <c r="U1417" i="13"/>
  <c r="N1417" i="13"/>
  <c r="N1416" i="13"/>
  <c r="S1416" i="13" s="1"/>
  <c r="U1416" i="13" s="1"/>
  <c r="U1415" i="13"/>
  <c r="N1415" i="13"/>
  <c r="P1414" i="13"/>
  <c r="Q1414" i="13" s="1"/>
  <c r="R1414" i="13" s="1"/>
  <c r="S1414" i="13" s="1"/>
  <c r="U1414" i="13" s="1"/>
  <c r="S1413" i="13"/>
  <c r="U1413" i="13" s="1"/>
  <c r="N1413" i="13"/>
  <c r="N1412" i="13"/>
  <c r="S1412" i="13" s="1"/>
  <c r="U1412" i="13" s="1"/>
  <c r="S1411" i="13"/>
  <c r="U1411" i="13" s="1"/>
  <c r="N1411" i="13"/>
  <c r="N1410" i="13"/>
  <c r="S1410" i="13" s="1"/>
  <c r="U1410" i="13" s="1"/>
  <c r="U1409" i="13"/>
  <c r="N1409" i="13"/>
  <c r="U1408" i="13"/>
  <c r="N1408" i="13"/>
  <c r="S1407" i="13"/>
  <c r="U1407" i="13" s="1"/>
  <c r="N1407" i="13"/>
  <c r="U1406" i="13"/>
  <c r="N1406" i="13"/>
  <c r="P1405" i="13"/>
  <c r="Q1405" i="13" s="1"/>
  <c r="R1405" i="13" s="1"/>
  <c r="S1405" i="13" s="1"/>
  <c r="U1405" i="13" s="1"/>
  <c r="Q1404" i="13"/>
  <c r="R1404" i="13" s="1"/>
  <c r="S1404" i="13" s="1"/>
  <c r="U1404" i="13" s="1"/>
  <c r="P1404" i="13"/>
  <c r="U1403" i="13"/>
  <c r="N1403" i="13"/>
  <c r="N1402" i="13"/>
  <c r="S1402" i="13" s="1"/>
  <c r="U1402" i="13" s="1"/>
  <c r="U1401" i="13"/>
  <c r="U1400" i="13"/>
  <c r="S1399" i="13"/>
  <c r="U1399" i="13" s="1"/>
  <c r="N1399" i="13"/>
  <c r="U1398" i="13"/>
  <c r="N1398" i="13"/>
  <c r="N1397" i="13"/>
  <c r="S1397" i="13" s="1"/>
  <c r="U1397" i="13" s="1"/>
  <c r="U1396" i="13"/>
  <c r="N1396" i="13"/>
  <c r="N1395" i="13"/>
  <c r="S1395" i="13" s="1"/>
  <c r="U1395" i="13" s="1"/>
  <c r="N1394" i="13"/>
  <c r="S1394" i="13" s="1"/>
  <c r="U1394" i="13" s="1"/>
  <c r="U1393" i="13"/>
  <c r="N1393" i="13"/>
  <c r="S1392" i="13"/>
  <c r="U1392" i="13" s="1"/>
  <c r="N1392" i="13"/>
  <c r="U1391" i="13"/>
  <c r="N1391" i="13"/>
  <c r="N1390" i="13"/>
  <c r="S1390" i="13" s="1"/>
  <c r="U1390" i="13" s="1"/>
  <c r="U1389" i="13"/>
  <c r="N1389" i="13"/>
  <c r="Q1388" i="13"/>
  <c r="R1388" i="13" s="1"/>
  <c r="S1388" i="13" s="1"/>
  <c r="U1388" i="13" s="1"/>
  <c r="P1388" i="13"/>
  <c r="P1387" i="13"/>
  <c r="Q1387" i="13" s="1"/>
  <c r="R1387" i="13" s="1"/>
  <c r="S1387" i="13" s="1"/>
  <c r="U1387" i="13" s="1"/>
  <c r="U1386" i="13"/>
  <c r="N1386" i="13"/>
  <c r="S1385" i="13"/>
  <c r="U1385" i="13" s="1"/>
  <c r="N1385" i="13"/>
  <c r="N1384" i="13"/>
  <c r="S1384" i="13" s="1"/>
  <c r="U1384" i="13" s="1"/>
  <c r="Q1383" i="13"/>
  <c r="R1383" i="13" s="1"/>
  <c r="S1383" i="13" s="1"/>
  <c r="U1383" i="13" s="1"/>
  <c r="P1383" i="13"/>
  <c r="N1382" i="13"/>
  <c r="S1382" i="13" s="1"/>
  <c r="U1382" i="13" s="1"/>
  <c r="N1381" i="13"/>
  <c r="S1381" i="13" s="1"/>
  <c r="U1381" i="13" s="1"/>
  <c r="P1380" i="13"/>
  <c r="Q1380" i="13" s="1"/>
  <c r="R1380" i="13" s="1"/>
  <c r="S1380" i="13" s="1"/>
  <c r="U1380" i="13" s="1"/>
  <c r="U1379" i="13"/>
  <c r="U1378" i="13"/>
  <c r="N1378" i="13"/>
  <c r="U1377" i="13"/>
  <c r="P1377" i="13"/>
  <c r="Q1377" i="13" s="1"/>
  <c r="R1377" i="13" s="1"/>
  <c r="S1377" i="13" s="1"/>
  <c r="P1376" i="13"/>
  <c r="Q1376" i="13" s="1"/>
  <c r="R1376" i="13" s="1"/>
  <c r="S1376" i="13" s="1"/>
  <c r="U1376" i="13" s="1"/>
  <c r="U1375" i="13"/>
  <c r="N1375" i="13"/>
  <c r="U1374" i="13"/>
  <c r="N1374" i="13"/>
  <c r="U1373" i="13"/>
  <c r="N1373" i="13"/>
  <c r="U1372" i="13"/>
  <c r="N1372" i="13"/>
  <c r="R1371" i="13"/>
  <c r="S1371" i="13" s="1"/>
  <c r="U1371" i="13" s="1"/>
  <c r="P1371" i="13"/>
  <c r="Q1371" i="13" s="1"/>
  <c r="U1370" i="13"/>
  <c r="N1370" i="13"/>
  <c r="U1369" i="13"/>
  <c r="N1369" i="13"/>
  <c r="N1368" i="13"/>
  <c r="S1368" i="13" s="1"/>
  <c r="U1368" i="13" s="1"/>
  <c r="R1367" i="13"/>
  <c r="S1367" i="13" s="1"/>
  <c r="U1367" i="13" s="1"/>
  <c r="P1367" i="13"/>
  <c r="Q1367" i="13" s="1"/>
  <c r="Q1366" i="13"/>
  <c r="R1366" i="13" s="1"/>
  <c r="S1366" i="13" s="1"/>
  <c r="U1366" i="13" s="1"/>
  <c r="P1366" i="13"/>
  <c r="N1365" i="13"/>
  <c r="S1365" i="13" s="1"/>
  <c r="U1365" i="13" s="1"/>
  <c r="N1364" i="13"/>
  <c r="S1364" i="13" s="1"/>
  <c r="U1364" i="13" s="1"/>
  <c r="N1363" i="13"/>
  <c r="S1363" i="13" s="1"/>
  <c r="U1363" i="13" s="1"/>
  <c r="U1362" i="13"/>
  <c r="N1362" i="13"/>
  <c r="U1361" i="13"/>
  <c r="N1361" i="13"/>
  <c r="N1360" i="13"/>
  <c r="S1360" i="13" s="1"/>
  <c r="U1360" i="13" s="1"/>
  <c r="U1359" i="13"/>
  <c r="N1359" i="13"/>
  <c r="U1358" i="13"/>
  <c r="N1358" i="13"/>
  <c r="U1357" i="13"/>
  <c r="N1357" i="13"/>
  <c r="S1357" i="13" s="1"/>
  <c r="N1356" i="13"/>
  <c r="S1356" i="13" s="1"/>
  <c r="U1356" i="13" s="1"/>
  <c r="N1355" i="13"/>
  <c r="S1355" i="13" s="1"/>
  <c r="U1355" i="13" s="1"/>
  <c r="S1354" i="13"/>
  <c r="U1354" i="13" s="1"/>
  <c r="N1354" i="13"/>
  <c r="N1353" i="13"/>
  <c r="S1353" i="13" s="1"/>
  <c r="U1353" i="13" s="1"/>
  <c r="S1352" i="13"/>
  <c r="U1352" i="13" s="1"/>
  <c r="N1352" i="13"/>
  <c r="N1351" i="13"/>
  <c r="S1351" i="13" s="1"/>
  <c r="U1351" i="13" s="1"/>
  <c r="N1350" i="13"/>
  <c r="S1350" i="13" s="1"/>
  <c r="U1350" i="13" s="1"/>
  <c r="U1349" i="13"/>
  <c r="N1349" i="13"/>
  <c r="S1349" i="13" s="1"/>
  <c r="N1348" i="13"/>
  <c r="S1348" i="13" s="1"/>
  <c r="U1348" i="13" s="1"/>
  <c r="N1347" i="13"/>
  <c r="S1347" i="13" s="1"/>
  <c r="U1347" i="13" s="1"/>
  <c r="N1346" i="13"/>
  <c r="S1346" i="13" s="1"/>
  <c r="U1346" i="13" s="1"/>
  <c r="U1345" i="13"/>
  <c r="Q1344" i="13"/>
  <c r="N1344" i="13"/>
  <c r="S1344" i="13" s="1"/>
  <c r="U1344" i="13" s="1"/>
  <c r="P1343" i="13"/>
  <c r="Q1343" i="13" s="1"/>
  <c r="R1343" i="13" s="1"/>
  <c r="S1343" i="13" s="1"/>
  <c r="U1343" i="13" s="1"/>
  <c r="N1342" i="13"/>
  <c r="S1342" i="13" s="1"/>
  <c r="U1342" i="13" s="1"/>
  <c r="N1341" i="13"/>
  <c r="S1341" i="13" s="1"/>
  <c r="U1341" i="13" s="1"/>
  <c r="U1340" i="13"/>
  <c r="N1340" i="13"/>
  <c r="N1339" i="13"/>
  <c r="S1339" i="13" s="1"/>
  <c r="U1339" i="13" s="1"/>
  <c r="U1338" i="13"/>
  <c r="S1338" i="13"/>
  <c r="N1338" i="13"/>
  <c r="S1337" i="13"/>
  <c r="U1337" i="13" s="1"/>
  <c r="N1337" i="13"/>
  <c r="N1336" i="13"/>
  <c r="S1336" i="13" s="1"/>
  <c r="U1336" i="13" s="1"/>
  <c r="N1335" i="13"/>
  <c r="S1335" i="13" s="1"/>
  <c r="U1335" i="13" s="1"/>
  <c r="N1334" i="13"/>
  <c r="S1334" i="13" s="1"/>
  <c r="U1334" i="13" s="1"/>
  <c r="N1333" i="13"/>
  <c r="S1333" i="13" s="1"/>
  <c r="U1333" i="13" s="1"/>
  <c r="S1332" i="13"/>
  <c r="U1332" i="13" s="1"/>
  <c r="N1332" i="13"/>
  <c r="N1331" i="13"/>
  <c r="S1331" i="13" s="1"/>
  <c r="U1331" i="13" s="1"/>
  <c r="S1330" i="13"/>
  <c r="U1330" i="13" s="1"/>
  <c r="N1330" i="13"/>
  <c r="N1329" i="13"/>
  <c r="S1329" i="13" s="1"/>
  <c r="U1329" i="13" s="1"/>
  <c r="S1328" i="13"/>
  <c r="U1328" i="13" s="1"/>
  <c r="N1328" i="13"/>
  <c r="P1327" i="13"/>
  <c r="Q1327" i="13" s="1"/>
  <c r="R1327" i="13" s="1"/>
  <c r="S1327" i="13" s="1"/>
  <c r="U1327" i="13" s="1"/>
  <c r="S1326" i="13"/>
  <c r="U1326" i="13" s="1"/>
  <c r="N1326" i="13"/>
  <c r="N1325" i="13"/>
  <c r="S1325" i="13" s="1"/>
  <c r="U1325" i="13" s="1"/>
  <c r="N1324" i="13"/>
  <c r="S1324" i="13" s="1"/>
  <c r="U1324" i="13" s="1"/>
  <c r="N1323" i="13"/>
  <c r="S1323" i="13" s="1"/>
  <c r="U1323" i="13" s="1"/>
  <c r="N1322" i="13"/>
  <c r="S1322" i="13" s="1"/>
  <c r="U1322" i="13" s="1"/>
  <c r="N1321" i="13"/>
  <c r="S1321" i="13" s="1"/>
  <c r="U1321" i="13" s="1"/>
  <c r="S1320" i="13"/>
  <c r="U1320" i="13" s="1"/>
  <c r="N1320" i="13"/>
  <c r="N1319" i="13"/>
  <c r="S1319" i="13" s="1"/>
  <c r="U1319" i="13" s="1"/>
  <c r="S1318" i="13"/>
  <c r="U1318" i="13" s="1"/>
  <c r="N1318" i="13"/>
  <c r="N1317" i="13"/>
  <c r="S1317" i="13" s="1"/>
  <c r="U1317" i="13" s="1"/>
  <c r="S1316" i="13"/>
  <c r="U1316" i="13" s="1"/>
  <c r="N1316" i="13"/>
  <c r="N1315" i="13"/>
  <c r="S1315" i="13" s="1"/>
  <c r="U1315" i="13" s="1"/>
  <c r="N1314" i="13"/>
  <c r="S1314" i="13" s="1"/>
  <c r="U1314" i="13" s="1"/>
  <c r="N1313" i="13"/>
  <c r="S1313" i="13" s="1"/>
  <c r="U1313" i="13" s="1"/>
  <c r="N1312" i="13"/>
  <c r="S1312" i="13" s="1"/>
  <c r="U1312" i="13" s="1"/>
  <c r="U1311" i="13"/>
  <c r="N1311" i="13"/>
  <c r="S1311" i="13" s="1"/>
  <c r="P1310" i="13"/>
  <c r="Q1310" i="13" s="1"/>
  <c r="R1310" i="13" s="1"/>
  <c r="S1310" i="13" s="1"/>
  <c r="U1310" i="13" s="1"/>
  <c r="Q1309" i="13"/>
  <c r="N1309" i="13"/>
  <c r="S1309" i="13" s="1"/>
  <c r="U1309" i="13" s="1"/>
  <c r="Q1308" i="13"/>
  <c r="N1308" i="13"/>
  <c r="S1308" i="13" s="1"/>
  <c r="U1308" i="13" s="1"/>
  <c r="Q1307" i="13"/>
  <c r="N1307" i="13"/>
  <c r="S1307" i="13" s="1"/>
  <c r="U1307" i="13" s="1"/>
  <c r="Q1306" i="13"/>
  <c r="N1306" i="13"/>
  <c r="S1306" i="13" s="1"/>
  <c r="U1306" i="13" s="1"/>
  <c r="Q1305" i="13"/>
  <c r="N1305" i="13"/>
  <c r="S1305" i="13" s="1"/>
  <c r="U1305" i="13" s="1"/>
  <c r="U1304" i="13"/>
  <c r="N1304" i="13"/>
  <c r="P1303" i="13"/>
  <c r="Q1303" i="13" s="1"/>
  <c r="R1303" i="13" s="1"/>
  <c r="S1303" i="13" s="1"/>
  <c r="U1303" i="13" s="1"/>
  <c r="S1302" i="13"/>
  <c r="U1302" i="13" s="1"/>
  <c r="N1302" i="13"/>
  <c r="N1301" i="13"/>
  <c r="S1301" i="13" s="1"/>
  <c r="U1301" i="13" s="1"/>
  <c r="N1300" i="13"/>
  <c r="S1300" i="13" s="1"/>
  <c r="U1300" i="13" s="1"/>
  <c r="U1299" i="13"/>
  <c r="N1298" i="13"/>
  <c r="S1298" i="13" s="1"/>
  <c r="U1298" i="13" s="1"/>
  <c r="N1297" i="13"/>
  <c r="S1297" i="13" s="1"/>
  <c r="U1297" i="13" s="1"/>
  <c r="S1296" i="13"/>
  <c r="U1296" i="13" s="1"/>
  <c r="N1296" i="13"/>
  <c r="N1295" i="13"/>
  <c r="S1295" i="13" s="1"/>
  <c r="U1295" i="13" s="1"/>
  <c r="S1294" i="13"/>
  <c r="U1294" i="13" s="1"/>
  <c r="N1294" i="13"/>
  <c r="N1293" i="13"/>
  <c r="S1293" i="13" s="1"/>
  <c r="U1293" i="13" s="1"/>
  <c r="S1292" i="13"/>
  <c r="U1292" i="13" s="1"/>
  <c r="N1292" i="13"/>
  <c r="N1291" i="13"/>
  <c r="S1291" i="13" s="1"/>
  <c r="U1291" i="13" s="1"/>
  <c r="N1290" i="13"/>
  <c r="S1290" i="13" s="1"/>
  <c r="U1290" i="13" s="1"/>
  <c r="N1289" i="13"/>
  <c r="S1289" i="13" s="1"/>
  <c r="U1289" i="13" s="1"/>
  <c r="N1288" i="13"/>
  <c r="S1288" i="13" s="1"/>
  <c r="U1288" i="13" s="1"/>
  <c r="N1287" i="13"/>
  <c r="S1287" i="13" s="1"/>
  <c r="U1287" i="13" s="1"/>
  <c r="S1286" i="13"/>
  <c r="U1286" i="13" s="1"/>
  <c r="N1286" i="13"/>
  <c r="U1285" i="13"/>
  <c r="U1284" i="13"/>
  <c r="N1283" i="13"/>
  <c r="S1283" i="13" s="1"/>
  <c r="U1283" i="13" s="1"/>
  <c r="U1282" i="13"/>
  <c r="P1281" i="13"/>
  <c r="Q1281" i="13" s="1"/>
  <c r="R1281" i="13" s="1"/>
  <c r="S1281" i="13" s="1"/>
  <c r="U1281" i="13" s="1"/>
  <c r="U1280" i="13"/>
  <c r="N1279" i="13"/>
  <c r="S1279" i="13" s="1"/>
  <c r="U1279" i="13" s="1"/>
  <c r="N1278" i="13"/>
  <c r="S1278" i="13" s="1"/>
  <c r="U1278" i="13" s="1"/>
  <c r="P1277" i="13"/>
  <c r="Q1277" i="13" s="1"/>
  <c r="R1277" i="13" s="1"/>
  <c r="S1277" i="13" s="1"/>
  <c r="U1277" i="13" s="1"/>
  <c r="U1276" i="13"/>
  <c r="N1276" i="13"/>
  <c r="U1275" i="13"/>
  <c r="N1275" i="13"/>
  <c r="P1274" i="13"/>
  <c r="Q1274" i="13" s="1"/>
  <c r="R1274" i="13" s="1"/>
  <c r="S1274" i="13" s="1"/>
  <c r="U1274" i="13" s="1"/>
  <c r="U1273" i="13"/>
  <c r="P1273" i="13"/>
  <c r="Q1273" i="13" s="1"/>
  <c r="R1273" i="13" s="1"/>
  <c r="S1273" i="13" s="1"/>
  <c r="Q1272" i="13"/>
  <c r="N1272" i="13"/>
  <c r="S1272" i="13" s="1"/>
  <c r="U1272" i="13" s="1"/>
  <c r="S1271" i="13"/>
  <c r="U1271" i="13" s="1"/>
  <c r="N1271" i="13"/>
  <c r="N1270" i="13"/>
  <c r="S1270" i="13" s="1"/>
  <c r="U1270" i="13" s="1"/>
  <c r="S1269" i="13"/>
  <c r="U1269" i="13" s="1"/>
  <c r="N1269" i="13"/>
  <c r="U1268" i="13"/>
  <c r="S1267" i="13"/>
  <c r="U1267" i="13" s="1"/>
  <c r="Q1267" i="13"/>
  <c r="N1267" i="13"/>
  <c r="Q1266" i="13"/>
  <c r="N1266" i="13"/>
  <c r="S1266" i="13" s="1"/>
  <c r="U1266" i="13" s="1"/>
  <c r="Q1265" i="13"/>
  <c r="N1265" i="13"/>
  <c r="S1265" i="13" s="1"/>
  <c r="U1265" i="13" s="1"/>
  <c r="S1264" i="13"/>
  <c r="U1264" i="13" s="1"/>
  <c r="Q1264" i="13"/>
  <c r="N1264" i="13"/>
  <c r="S1263" i="13"/>
  <c r="U1263" i="13" s="1"/>
  <c r="Q1263" i="13"/>
  <c r="N1263" i="13"/>
  <c r="Q1262" i="13"/>
  <c r="N1262" i="13"/>
  <c r="S1262" i="13" s="1"/>
  <c r="U1262" i="13" s="1"/>
  <c r="U1261" i="13"/>
  <c r="N1261" i="13"/>
  <c r="U1260" i="13"/>
  <c r="R1259" i="13"/>
  <c r="S1259" i="13" s="1"/>
  <c r="U1259" i="13" s="1"/>
  <c r="P1259" i="13"/>
  <c r="Q1259" i="13" s="1"/>
  <c r="N1258" i="13"/>
  <c r="S1258" i="13" s="1"/>
  <c r="U1258" i="13" s="1"/>
  <c r="U1257" i="13"/>
  <c r="N1257" i="13"/>
  <c r="U1256" i="13"/>
  <c r="N1256" i="13"/>
  <c r="U1255" i="13"/>
  <c r="N1255" i="13"/>
  <c r="U1254" i="13"/>
  <c r="N1254" i="13"/>
  <c r="U1253" i="13"/>
  <c r="N1253" i="13"/>
  <c r="U1252" i="13"/>
  <c r="N1252" i="13"/>
  <c r="U1251" i="13"/>
  <c r="N1251" i="13"/>
  <c r="U1250" i="13"/>
  <c r="N1250" i="13"/>
  <c r="U1249" i="13"/>
  <c r="N1249" i="13"/>
  <c r="U1248" i="13"/>
  <c r="N1248" i="13"/>
  <c r="U1247" i="13"/>
  <c r="N1247" i="13"/>
  <c r="N1246" i="13"/>
  <c r="S1246" i="13" s="1"/>
  <c r="U1246" i="13" s="1"/>
  <c r="U1245" i="13"/>
  <c r="N1245" i="13"/>
  <c r="U1244" i="13"/>
  <c r="N1244" i="13"/>
  <c r="U1243" i="13"/>
  <c r="N1243" i="13"/>
  <c r="U1242" i="13"/>
  <c r="N1242" i="13"/>
  <c r="U1241" i="13"/>
  <c r="N1241" i="13"/>
  <c r="N1240" i="13"/>
  <c r="S1240" i="13" s="1"/>
  <c r="U1240" i="13" s="1"/>
  <c r="U1239" i="13"/>
  <c r="N1239" i="13"/>
  <c r="U1238" i="13"/>
  <c r="N1238" i="13"/>
  <c r="U1237" i="13"/>
  <c r="N1237" i="13"/>
  <c r="N1236" i="13"/>
  <c r="S1236" i="13" s="1"/>
  <c r="U1236" i="13" s="1"/>
  <c r="N1235" i="13"/>
  <c r="S1235" i="13" s="1"/>
  <c r="U1235" i="13" s="1"/>
  <c r="U1234" i="13"/>
  <c r="N1234" i="13"/>
  <c r="U1233" i="13"/>
  <c r="N1233" i="13"/>
  <c r="U1232" i="13"/>
  <c r="N1232" i="13"/>
  <c r="U1231" i="13"/>
  <c r="N1231" i="13"/>
  <c r="N1230" i="13"/>
  <c r="S1230" i="13" s="1"/>
  <c r="U1230" i="13" s="1"/>
  <c r="U1229" i="13"/>
  <c r="N1229" i="13"/>
  <c r="U1228" i="13"/>
  <c r="N1228" i="13"/>
  <c r="U1227" i="13"/>
  <c r="N1227" i="13"/>
  <c r="U1226" i="13"/>
  <c r="N1226" i="13"/>
  <c r="U1225" i="13"/>
  <c r="N1225" i="13"/>
  <c r="U1224" i="13"/>
  <c r="N1224" i="13"/>
  <c r="U1223" i="13"/>
  <c r="N1223" i="13"/>
  <c r="U1222" i="13"/>
  <c r="N1222" i="13"/>
  <c r="U1221" i="13"/>
  <c r="N1221" i="13"/>
  <c r="U1220" i="13"/>
  <c r="N1220" i="13"/>
  <c r="U1219" i="13"/>
  <c r="N1219" i="13"/>
  <c r="U1218" i="13"/>
  <c r="N1218" i="13"/>
  <c r="U1217" i="13"/>
  <c r="N1217" i="13"/>
  <c r="U1216" i="13"/>
  <c r="N1216" i="13"/>
  <c r="U1215" i="13"/>
  <c r="N1215" i="13"/>
  <c r="U1214" i="13"/>
  <c r="N1214" i="13"/>
  <c r="U1213" i="13"/>
  <c r="N1213" i="13"/>
  <c r="U1212" i="13"/>
  <c r="N1212" i="13"/>
  <c r="U1211" i="13"/>
  <c r="N1211" i="13"/>
  <c r="U1210" i="13"/>
  <c r="N1210" i="13"/>
  <c r="U1209" i="13"/>
  <c r="N1209" i="13"/>
  <c r="U1208" i="13"/>
  <c r="N1208" i="13"/>
  <c r="U1207" i="13"/>
  <c r="N1207" i="13"/>
  <c r="U1206" i="13"/>
  <c r="N1206" i="13"/>
  <c r="U1205" i="13"/>
  <c r="N1205" i="13"/>
  <c r="U1204" i="13"/>
  <c r="N1204" i="13"/>
  <c r="U1203" i="13"/>
  <c r="N1203" i="13"/>
  <c r="S1202" i="13"/>
  <c r="U1202" i="13" s="1"/>
  <c r="N1202" i="13"/>
  <c r="P1201" i="13"/>
  <c r="Q1201" i="13" s="1"/>
  <c r="R1201" i="13" s="1"/>
  <c r="S1201" i="13" s="1"/>
  <c r="U1201" i="13" s="1"/>
  <c r="N1200" i="13"/>
  <c r="S1200" i="13" s="1"/>
  <c r="U1200" i="13" s="1"/>
  <c r="U1199" i="13"/>
  <c r="P1198" i="13"/>
  <c r="Q1198" i="13" s="1"/>
  <c r="R1198" i="13" s="1"/>
  <c r="S1198" i="13" s="1"/>
  <c r="U1198" i="13" s="1"/>
  <c r="U1197" i="13"/>
  <c r="N1197" i="13"/>
  <c r="U1196" i="13"/>
  <c r="N1196" i="13"/>
  <c r="U1195" i="13"/>
  <c r="N1195" i="13"/>
  <c r="U1194" i="13"/>
  <c r="N1194" i="13"/>
  <c r="U1193" i="13"/>
  <c r="N1193" i="13"/>
  <c r="U1192" i="13"/>
  <c r="N1192" i="13"/>
  <c r="U1191" i="13"/>
  <c r="N1191" i="13"/>
  <c r="U1190" i="13"/>
  <c r="N1190" i="13"/>
  <c r="U1189" i="13"/>
  <c r="N1189" i="13"/>
  <c r="U1188" i="13"/>
  <c r="N1188" i="13"/>
  <c r="U1187" i="13"/>
  <c r="N1187" i="13"/>
  <c r="U1186" i="13"/>
  <c r="N1186" i="13"/>
  <c r="U1185" i="13"/>
  <c r="N1185" i="13"/>
  <c r="U1184" i="13"/>
  <c r="N1184" i="13"/>
  <c r="U1183" i="13"/>
  <c r="N1183" i="13"/>
  <c r="U1182" i="13"/>
  <c r="N1182" i="13"/>
  <c r="U1181" i="13"/>
  <c r="N1181" i="13"/>
  <c r="U1180" i="13"/>
  <c r="N1180" i="13"/>
  <c r="U1179" i="13"/>
  <c r="N1179" i="13"/>
  <c r="U1178" i="13"/>
  <c r="N1178" i="13"/>
  <c r="U1177" i="13"/>
  <c r="N1177" i="13"/>
  <c r="U1176" i="13"/>
  <c r="N1176" i="13"/>
  <c r="U1175" i="13"/>
  <c r="N1175" i="13"/>
  <c r="U1174" i="13"/>
  <c r="N1174" i="13"/>
  <c r="U1173" i="13"/>
  <c r="N1173" i="13"/>
  <c r="U1172" i="13"/>
  <c r="N1172" i="13"/>
  <c r="U1171" i="13"/>
  <c r="N1171" i="13"/>
  <c r="U1170" i="13"/>
  <c r="N1170" i="13"/>
  <c r="U1169" i="13"/>
  <c r="N1169" i="13"/>
  <c r="U1168" i="13"/>
  <c r="N1168" i="13"/>
  <c r="U1167" i="13"/>
  <c r="N1167" i="13"/>
  <c r="N1166" i="13"/>
  <c r="S1166" i="13" s="1"/>
  <c r="U1166" i="13" s="1"/>
  <c r="S1165" i="13"/>
  <c r="U1165" i="13" s="1"/>
  <c r="Q1165" i="13"/>
  <c r="R1165" i="13" s="1"/>
  <c r="P1165" i="13"/>
  <c r="N1164" i="13"/>
  <c r="S1164" i="13" s="1"/>
  <c r="U1164" i="13" s="1"/>
  <c r="U1163" i="13"/>
  <c r="N1163" i="13"/>
  <c r="U1162" i="13"/>
  <c r="N1162" i="13"/>
  <c r="S1161" i="13"/>
  <c r="U1161" i="13" s="1"/>
  <c r="N1161" i="13"/>
  <c r="U1160" i="13"/>
  <c r="N1160" i="13"/>
  <c r="U1159" i="13"/>
  <c r="N1159" i="13"/>
  <c r="U1158" i="13"/>
  <c r="N1158" i="13"/>
  <c r="U1157" i="13"/>
  <c r="N1157" i="13"/>
  <c r="U1156" i="13"/>
  <c r="N1156" i="13"/>
  <c r="U1155" i="13"/>
  <c r="N1155" i="13"/>
  <c r="U1154" i="13"/>
  <c r="N1154" i="13"/>
  <c r="U1153" i="13"/>
  <c r="N1153" i="13"/>
  <c r="U1152" i="13"/>
  <c r="N1152" i="13"/>
  <c r="U1151" i="13"/>
  <c r="N1151" i="13"/>
  <c r="U1150" i="13"/>
  <c r="N1150" i="13"/>
  <c r="U1149" i="13"/>
  <c r="N1149" i="13"/>
  <c r="U1148" i="13"/>
  <c r="N1148" i="13"/>
  <c r="U1147" i="13"/>
  <c r="N1147" i="13"/>
  <c r="U1146" i="13"/>
  <c r="N1146" i="13"/>
  <c r="U1145" i="13"/>
  <c r="N1145" i="13"/>
  <c r="U1144" i="13"/>
  <c r="N1144" i="13"/>
  <c r="U1143" i="13"/>
  <c r="N1143" i="13"/>
  <c r="U1142" i="13"/>
  <c r="N1142" i="13"/>
  <c r="U1141" i="13"/>
  <c r="N1141" i="13"/>
  <c r="U1140" i="13"/>
  <c r="N1140" i="13"/>
  <c r="U1139" i="13"/>
  <c r="N1139" i="13"/>
  <c r="U1138" i="13"/>
  <c r="N1138" i="13"/>
  <c r="U1137" i="13"/>
  <c r="N1137" i="13"/>
  <c r="U1136" i="13"/>
  <c r="N1136" i="13"/>
  <c r="U1135" i="13"/>
  <c r="N1135" i="13"/>
  <c r="U1134" i="13"/>
  <c r="N1134" i="13"/>
  <c r="U1133" i="13"/>
  <c r="N1133" i="13"/>
  <c r="U1132" i="13"/>
  <c r="N1132" i="13"/>
  <c r="U1131" i="13"/>
  <c r="N1131" i="13"/>
  <c r="U1130" i="13"/>
  <c r="N1130" i="13"/>
  <c r="U1129" i="13"/>
  <c r="N1129" i="13"/>
  <c r="U1128" i="13"/>
  <c r="N1128" i="13"/>
  <c r="U1127" i="13"/>
  <c r="N1127" i="13"/>
  <c r="U1126" i="13"/>
  <c r="N1126" i="13"/>
  <c r="U1125" i="13"/>
  <c r="N1125" i="13"/>
  <c r="U1124" i="13"/>
  <c r="N1124" i="13"/>
  <c r="U1123" i="13"/>
  <c r="N1123" i="13"/>
  <c r="U1122" i="13"/>
  <c r="N1122" i="13"/>
  <c r="U1121" i="13"/>
  <c r="N1121" i="13"/>
  <c r="U1120" i="13"/>
  <c r="N1120" i="13"/>
  <c r="U1119" i="13"/>
  <c r="N1119" i="13"/>
  <c r="U1118" i="13"/>
  <c r="N1118" i="13"/>
  <c r="U1117" i="13"/>
  <c r="N1117" i="13"/>
  <c r="U1116" i="13"/>
  <c r="N1116" i="13"/>
  <c r="U1115" i="13"/>
  <c r="N1115" i="13"/>
  <c r="U1114" i="13"/>
  <c r="N1114" i="13"/>
  <c r="U1113" i="13"/>
  <c r="N1113" i="13"/>
  <c r="U1112" i="13"/>
  <c r="N1112" i="13"/>
  <c r="U1111" i="13"/>
  <c r="N1111" i="13"/>
  <c r="U1110" i="13"/>
  <c r="N1110" i="13"/>
  <c r="U1109" i="13"/>
  <c r="N1109" i="13"/>
  <c r="U1108" i="13"/>
  <c r="N1108" i="13"/>
  <c r="U1107" i="13"/>
  <c r="N1107" i="13"/>
  <c r="U1106" i="13"/>
  <c r="N1106" i="13"/>
  <c r="U1105" i="13"/>
  <c r="N1105" i="13"/>
  <c r="U1104" i="13"/>
  <c r="N1104" i="13"/>
  <c r="U1103" i="13"/>
  <c r="N1103" i="13"/>
  <c r="U1102" i="13"/>
  <c r="N1102" i="13"/>
  <c r="U1101" i="13"/>
  <c r="N1101" i="13"/>
  <c r="U1100" i="13"/>
  <c r="N1100" i="13"/>
  <c r="U1099" i="13"/>
  <c r="N1099" i="13"/>
  <c r="U1098" i="13"/>
  <c r="N1098" i="13"/>
  <c r="U1097" i="13"/>
  <c r="N1097" i="13"/>
  <c r="U1096" i="13"/>
  <c r="N1096" i="13"/>
  <c r="U1095" i="13"/>
  <c r="N1095" i="13"/>
  <c r="U1094" i="13"/>
  <c r="N1094" i="13"/>
  <c r="U1093" i="13"/>
  <c r="N1093" i="13"/>
  <c r="U1092" i="13"/>
  <c r="N1092" i="13"/>
  <c r="U1091" i="13"/>
  <c r="N1091" i="13"/>
  <c r="U1090" i="13"/>
  <c r="N1090" i="13"/>
  <c r="U1089" i="13"/>
  <c r="N1089" i="13"/>
  <c r="U1088" i="13"/>
  <c r="N1088" i="13"/>
  <c r="U1087" i="13"/>
  <c r="N1087" i="13"/>
  <c r="U1086" i="13"/>
  <c r="N1086" i="13"/>
  <c r="U1085" i="13"/>
  <c r="N1085" i="13"/>
  <c r="U1084" i="13"/>
  <c r="N1084" i="13"/>
  <c r="U1083" i="13"/>
  <c r="N1083" i="13"/>
  <c r="U1082" i="13"/>
  <c r="N1082" i="13"/>
  <c r="U1081" i="13"/>
  <c r="N1081" i="13"/>
  <c r="U1080" i="13"/>
  <c r="N1080" i="13"/>
  <c r="U1079" i="13"/>
  <c r="N1079" i="13"/>
  <c r="U1078" i="13"/>
  <c r="N1078" i="13"/>
  <c r="U1077" i="13"/>
  <c r="N1077" i="13"/>
  <c r="U1076" i="13"/>
  <c r="N1076" i="13"/>
  <c r="U1075" i="13"/>
  <c r="N1075" i="13"/>
  <c r="U1074" i="13"/>
  <c r="N1074" i="13"/>
  <c r="U1073" i="13"/>
  <c r="N1073" i="13"/>
  <c r="U1072" i="13"/>
  <c r="N1072" i="13"/>
  <c r="U1071" i="13"/>
  <c r="N1071" i="13"/>
  <c r="U1070" i="13"/>
  <c r="N1070" i="13"/>
  <c r="U1069" i="13"/>
  <c r="N1069" i="13"/>
  <c r="U1068" i="13"/>
  <c r="N1068" i="13"/>
  <c r="U1067" i="13"/>
  <c r="N1067" i="13"/>
  <c r="U1066" i="13"/>
  <c r="N1066" i="13"/>
  <c r="U1065" i="13"/>
  <c r="N1065" i="13"/>
  <c r="U1064" i="13"/>
  <c r="N1064" i="13"/>
  <c r="U1063" i="13"/>
  <c r="N1063" i="13"/>
  <c r="U1062" i="13"/>
  <c r="N1062" i="13"/>
  <c r="U1061" i="13"/>
  <c r="N1061" i="13"/>
  <c r="U1060" i="13"/>
  <c r="N1060" i="13"/>
  <c r="U1059" i="13"/>
  <c r="N1059" i="13"/>
  <c r="U1058" i="13"/>
  <c r="N1058" i="13"/>
  <c r="U1057" i="13"/>
  <c r="N1057" i="13"/>
  <c r="U1056" i="13"/>
  <c r="N1056" i="13"/>
  <c r="U1055" i="13"/>
  <c r="N1055" i="13"/>
  <c r="U1054" i="13"/>
  <c r="N1054" i="13"/>
  <c r="U1053" i="13"/>
  <c r="N1053" i="13"/>
  <c r="U1052" i="13"/>
  <c r="N1052" i="13"/>
  <c r="U1051" i="13"/>
  <c r="N1051" i="13"/>
  <c r="U1050" i="13"/>
  <c r="N1050" i="13"/>
  <c r="U1049" i="13"/>
  <c r="N1049" i="13"/>
  <c r="U1048" i="13"/>
  <c r="N1048" i="13"/>
  <c r="U1047" i="13"/>
  <c r="N1047" i="13"/>
  <c r="U1046" i="13"/>
  <c r="N1046" i="13"/>
  <c r="U1045" i="13"/>
  <c r="N1045" i="13"/>
  <c r="U1044" i="13"/>
  <c r="N1044" i="13"/>
  <c r="U1043" i="13"/>
  <c r="N1043" i="13"/>
  <c r="U1042" i="13"/>
  <c r="N1042" i="13"/>
  <c r="U1041" i="13"/>
  <c r="N1041" i="13"/>
  <c r="U1040" i="13"/>
  <c r="N1040" i="13"/>
  <c r="U1039" i="13"/>
  <c r="N1039" i="13"/>
  <c r="U1038" i="13"/>
  <c r="N1038" i="13"/>
  <c r="U1037" i="13"/>
  <c r="N1037" i="13"/>
  <c r="U1036" i="13"/>
  <c r="N1036" i="13"/>
  <c r="U1035" i="13"/>
  <c r="N1035" i="13"/>
  <c r="U1034" i="13"/>
  <c r="N1034" i="13"/>
  <c r="U1033" i="13"/>
  <c r="N1033" i="13"/>
  <c r="U1032" i="13"/>
  <c r="N1032" i="13"/>
  <c r="U1031" i="13"/>
  <c r="N1031" i="13"/>
  <c r="U1030" i="13"/>
  <c r="N1030" i="13"/>
  <c r="U1029" i="13"/>
  <c r="N1029" i="13"/>
  <c r="U1028" i="13"/>
  <c r="N1028" i="13"/>
  <c r="U1027" i="13"/>
  <c r="Q1026" i="13"/>
  <c r="R1026" i="13" s="1"/>
  <c r="S1026" i="13" s="1"/>
  <c r="U1026" i="13" s="1"/>
  <c r="P1026" i="13"/>
  <c r="Q1025" i="13"/>
  <c r="R1025" i="13" s="1"/>
  <c r="S1025" i="13" s="1"/>
  <c r="U1025" i="13" s="1"/>
  <c r="P1025" i="13"/>
  <c r="U1024" i="13"/>
  <c r="N1024" i="13"/>
  <c r="U1023" i="13"/>
  <c r="U1022" i="13"/>
  <c r="N1022" i="13"/>
  <c r="S1021" i="13"/>
  <c r="U1021" i="13" s="1"/>
  <c r="N1021" i="13"/>
  <c r="U1020" i="13"/>
  <c r="S1019" i="13"/>
  <c r="U1019" i="13" s="1"/>
  <c r="N1019" i="13"/>
  <c r="U1018" i="13"/>
  <c r="U1017" i="13"/>
  <c r="U1016" i="13"/>
  <c r="N1015" i="13"/>
  <c r="S1015" i="13" s="1"/>
  <c r="U1015" i="13" s="1"/>
  <c r="N1014" i="13"/>
  <c r="S1014" i="13" s="1"/>
  <c r="U1014" i="13" s="1"/>
  <c r="N1013" i="13"/>
  <c r="S1013" i="13" s="1"/>
  <c r="U1013" i="13" s="1"/>
  <c r="S1012" i="13"/>
  <c r="U1012" i="13" s="1"/>
  <c r="N1012" i="13"/>
  <c r="P1011" i="13"/>
  <c r="Q1011" i="13" s="1"/>
  <c r="R1011" i="13" s="1"/>
  <c r="S1011" i="13" s="1"/>
  <c r="U1011" i="13" s="1"/>
  <c r="Q1009" i="13"/>
  <c r="R1009" i="13" s="1"/>
  <c r="S1009" i="13" s="1"/>
  <c r="U1009" i="13" s="1"/>
  <c r="P1009" i="13"/>
  <c r="U1008" i="13"/>
  <c r="N1008" i="13"/>
  <c r="U1007" i="13"/>
  <c r="U1006" i="13"/>
  <c r="U1005" i="13"/>
  <c r="U1004" i="13"/>
  <c r="U1003" i="13"/>
  <c r="U1002" i="13"/>
  <c r="U1001" i="13"/>
  <c r="U1000" i="13"/>
  <c r="U999" i="13"/>
  <c r="U998" i="13"/>
  <c r="U997" i="13"/>
  <c r="U996" i="13"/>
  <c r="U995" i="13"/>
  <c r="U994" i="13"/>
  <c r="U993" i="13"/>
  <c r="U992" i="13"/>
  <c r="U991" i="13"/>
  <c r="U990" i="13"/>
  <c r="U989" i="13"/>
  <c r="U988" i="13"/>
  <c r="U987" i="13"/>
  <c r="U986" i="13"/>
  <c r="U985" i="13"/>
  <c r="U984" i="13"/>
  <c r="U983" i="13"/>
  <c r="U982" i="13"/>
  <c r="U981" i="13"/>
  <c r="U980" i="13"/>
  <c r="U979" i="13"/>
  <c r="U978" i="13"/>
  <c r="U977" i="13"/>
  <c r="U976" i="13"/>
  <c r="U975" i="13"/>
  <c r="U974" i="13"/>
  <c r="U973" i="13"/>
  <c r="U972" i="13"/>
  <c r="U971" i="13"/>
  <c r="U970" i="13"/>
  <c r="U969" i="13"/>
  <c r="U968" i="13"/>
  <c r="U967" i="13"/>
  <c r="N967" i="13"/>
  <c r="U966" i="13"/>
  <c r="N966" i="13"/>
  <c r="U965" i="13"/>
  <c r="N965" i="13"/>
  <c r="U964" i="13"/>
  <c r="P964" i="13"/>
  <c r="Q964" i="13" s="1"/>
  <c r="R964" i="13" s="1"/>
  <c r="S964" i="13" s="1"/>
  <c r="U963" i="13"/>
  <c r="N963" i="13"/>
  <c r="P962" i="13"/>
  <c r="Q962" i="13" s="1"/>
  <c r="R962" i="13" s="1"/>
  <c r="S962" i="13" s="1"/>
  <c r="U962" i="13" s="1"/>
  <c r="N961" i="13"/>
  <c r="S961" i="13" s="1"/>
  <c r="U961" i="13" s="1"/>
  <c r="P960" i="13"/>
  <c r="Q960" i="13" s="1"/>
  <c r="R960" i="13" s="1"/>
  <c r="S960" i="13" s="1"/>
  <c r="U960" i="13" s="1"/>
  <c r="Q959" i="13"/>
  <c r="N959" i="13"/>
  <c r="S959" i="13" s="1"/>
  <c r="U959" i="13" s="1"/>
  <c r="N958" i="13"/>
  <c r="S958" i="13" s="1"/>
  <c r="U958" i="13" s="1"/>
  <c r="S957" i="13"/>
  <c r="U957" i="13" s="1"/>
  <c r="N957" i="13"/>
  <c r="N956" i="13"/>
  <c r="S956" i="13" s="1"/>
  <c r="U956" i="13" s="1"/>
  <c r="N955" i="13"/>
  <c r="S955" i="13" s="1"/>
  <c r="U955" i="13" s="1"/>
  <c r="U954" i="13"/>
  <c r="S954" i="13"/>
  <c r="N954" i="13"/>
  <c r="S953" i="13"/>
  <c r="U953" i="13" s="1"/>
  <c r="N953" i="13"/>
  <c r="N952" i="13"/>
  <c r="S952" i="13" s="1"/>
  <c r="U952" i="13" s="1"/>
  <c r="U951" i="13"/>
  <c r="N951" i="13"/>
  <c r="U950" i="13"/>
  <c r="N950" i="13"/>
  <c r="P949" i="13"/>
  <c r="Q949" i="13" s="1"/>
  <c r="R949" i="13" s="1"/>
  <c r="S949" i="13" s="1"/>
  <c r="U949" i="13" s="1"/>
  <c r="R948" i="13"/>
  <c r="S948" i="13" s="1"/>
  <c r="U948" i="13" s="1"/>
  <c r="Q948" i="13"/>
  <c r="P948" i="13"/>
  <c r="U947" i="13"/>
  <c r="N947" i="13"/>
  <c r="N946" i="13"/>
  <c r="S946" i="13" s="1"/>
  <c r="U946" i="13" s="1"/>
  <c r="U945" i="13"/>
  <c r="P945" i="13"/>
  <c r="Q945" i="13" s="1"/>
  <c r="R945" i="13" s="1"/>
  <c r="S945" i="13" s="1"/>
  <c r="U944" i="13"/>
  <c r="N944" i="13"/>
  <c r="S943" i="13"/>
  <c r="U943" i="13" s="1"/>
  <c r="N943" i="13"/>
  <c r="P942" i="13"/>
  <c r="Q942" i="13" s="1"/>
  <c r="R942" i="13" s="1"/>
  <c r="S942" i="13" s="1"/>
  <c r="U942" i="13" s="1"/>
  <c r="U941" i="13"/>
  <c r="N941" i="13"/>
  <c r="U940" i="13"/>
  <c r="N940" i="13"/>
  <c r="S939" i="13"/>
  <c r="U939" i="13" s="1"/>
  <c r="N939" i="13"/>
  <c r="U938" i="13"/>
  <c r="S937" i="13"/>
  <c r="U937" i="13" s="1"/>
  <c r="N937" i="13"/>
  <c r="U936" i="13"/>
  <c r="N936" i="13"/>
  <c r="P935" i="13"/>
  <c r="Q935" i="13" s="1"/>
  <c r="R935" i="13" s="1"/>
  <c r="S935" i="13" s="1"/>
  <c r="U935" i="13" s="1"/>
  <c r="Q934" i="13"/>
  <c r="R934" i="13" s="1"/>
  <c r="S934" i="13" s="1"/>
  <c r="U934" i="13" s="1"/>
  <c r="P934" i="13"/>
  <c r="U933" i="13"/>
  <c r="N933" i="13"/>
  <c r="U932" i="13"/>
  <c r="N932" i="13"/>
  <c r="N931" i="13"/>
  <c r="S931" i="13" s="1"/>
  <c r="U931" i="13" s="1"/>
  <c r="N930" i="13"/>
  <c r="S930" i="13" s="1"/>
  <c r="U930" i="13" s="1"/>
  <c r="U929" i="13"/>
  <c r="N929" i="13"/>
  <c r="U928" i="13"/>
  <c r="N928" i="13"/>
  <c r="S927" i="13"/>
  <c r="U927" i="13" s="1"/>
  <c r="N927" i="13"/>
  <c r="S926" i="13"/>
  <c r="U926" i="13" s="1"/>
  <c r="N926" i="13"/>
  <c r="N925" i="13"/>
  <c r="S925" i="13" s="1"/>
  <c r="U925" i="13" s="1"/>
  <c r="U924" i="13"/>
  <c r="S924" i="13"/>
  <c r="N924" i="13"/>
  <c r="U923" i="13"/>
  <c r="P923" i="13"/>
  <c r="Q923" i="13" s="1"/>
  <c r="R923" i="13" s="1"/>
  <c r="S923" i="13" s="1"/>
  <c r="N922" i="13"/>
  <c r="S922" i="13" s="1"/>
  <c r="U922" i="13" s="1"/>
  <c r="P921" i="13"/>
  <c r="Q921" i="13" s="1"/>
  <c r="R921" i="13" s="1"/>
  <c r="S921" i="13" s="1"/>
  <c r="U921" i="13" s="1"/>
  <c r="U920" i="13"/>
  <c r="N920" i="13"/>
  <c r="N919" i="13"/>
  <c r="S919" i="13" s="1"/>
  <c r="U919" i="13" s="1"/>
  <c r="U918" i="13"/>
  <c r="N918" i="13"/>
  <c r="S917" i="13"/>
  <c r="U917" i="13" s="1"/>
  <c r="N917" i="13"/>
  <c r="U916" i="13"/>
  <c r="N916" i="13"/>
  <c r="U915" i="13"/>
  <c r="S915" i="13"/>
  <c r="N915" i="13"/>
  <c r="P914" i="13"/>
  <c r="Q914" i="13" s="1"/>
  <c r="R914" i="13" s="1"/>
  <c r="S914" i="13" s="1"/>
  <c r="U914" i="13" s="1"/>
  <c r="Q913" i="13"/>
  <c r="R913" i="13" s="1"/>
  <c r="S913" i="13" s="1"/>
  <c r="U913" i="13" s="1"/>
  <c r="P913" i="13"/>
  <c r="N912" i="13"/>
  <c r="S912" i="13" s="1"/>
  <c r="U912" i="13" s="1"/>
  <c r="P911" i="13"/>
  <c r="Q911" i="13" s="1"/>
  <c r="R911" i="13" s="1"/>
  <c r="S911" i="13" s="1"/>
  <c r="U911" i="13" s="1"/>
  <c r="R910" i="13"/>
  <c r="S910" i="13" s="1"/>
  <c r="U910" i="13" s="1"/>
  <c r="P910" i="13"/>
  <c r="Q910" i="13" s="1"/>
  <c r="U909" i="13"/>
  <c r="N909" i="13"/>
  <c r="U908" i="13"/>
  <c r="N908" i="13"/>
  <c r="U907" i="13"/>
  <c r="N907" i="13"/>
  <c r="U906" i="13"/>
  <c r="N906" i="13"/>
  <c r="U905" i="13"/>
  <c r="N905" i="13"/>
  <c r="U904" i="13"/>
  <c r="N904" i="13"/>
  <c r="U903" i="13"/>
  <c r="N903" i="13"/>
  <c r="U902" i="13"/>
  <c r="N902" i="13"/>
  <c r="U901" i="13"/>
  <c r="N901" i="13"/>
  <c r="S900" i="13"/>
  <c r="U900" i="13" s="1"/>
  <c r="N900" i="13"/>
  <c r="U899" i="13"/>
  <c r="N899" i="13"/>
  <c r="U898" i="13"/>
  <c r="N898" i="13"/>
  <c r="U897" i="13"/>
  <c r="N897" i="13"/>
  <c r="U896" i="13"/>
  <c r="N896" i="13"/>
  <c r="U895" i="13"/>
  <c r="N895" i="13"/>
  <c r="U894" i="13"/>
  <c r="N894" i="13"/>
  <c r="U893" i="13"/>
  <c r="N893" i="13"/>
  <c r="N892" i="13"/>
  <c r="S892" i="13" s="1"/>
  <c r="U892" i="13" s="1"/>
  <c r="U891" i="13"/>
  <c r="N891" i="13"/>
  <c r="P890" i="13"/>
  <c r="Q890" i="13" s="1"/>
  <c r="R890" i="13" s="1"/>
  <c r="S890" i="13" s="1"/>
  <c r="U890" i="13" s="1"/>
  <c r="N889" i="13"/>
  <c r="S889" i="13" s="1"/>
  <c r="U889" i="13" s="1"/>
  <c r="U888" i="13"/>
  <c r="N888" i="13"/>
  <c r="U887" i="13"/>
  <c r="N887" i="13"/>
  <c r="U886" i="13"/>
  <c r="N886" i="13"/>
  <c r="U885" i="13"/>
  <c r="N885" i="13"/>
  <c r="U884" i="13"/>
  <c r="N884" i="13"/>
  <c r="U883" i="13"/>
  <c r="N883" i="13"/>
  <c r="U882" i="13"/>
  <c r="N882" i="13"/>
  <c r="U881" i="13"/>
  <c r="N881" i="13"/>
  <c r="U880" i="13"/>
  <c r="N880" i="13"/>
  <c r="U879" i="13"/>
  <c r="N879" i="13"/>
  <c r="N878" i="13"/>
  <c r="S878" i="13" s="1"/>
  <c r="U878" i="13" s="1"/>
  <c r="U877" i="13"/>
  <c r="N877" i="13"/>
  <c r="U876" i="13"/>
  <c r="N876" i="13"/>
  <c r="U875" i="13"/>
  <c r="N875" i="13"/>
  <c r="U874" i="13"/>
  <c r="N874" i="13"/>
  <c r="U873" i="13"/>
  <c r="N873" i="13"/>
  <c r="N872" i="13"/>
  <c r="S872" i="13" s="1"/>
  <c r="U872" i="13" s="1"/>
  <c r="U871" i="13"/>
  <c r="N871" i="13"/>
  <c r="U870" i="13"/>
  <c r="N870" i="13"/>
  <c r="U869" i="13"/>
  <c r="N869" i="13"/>
  <c r="U868" i="13"/>
  <c r="N868" i="13"/>
  <c r="U867" i="13"/>
  <c r="N867" i="13"/>
  <c r="U866" i="13"/>
  <c r="N866" i="13"/>
  <c r="S865" i="13"/>
  <c r="U865" i="13" s="1"/>
  <c r="N865" i="13"/>
  <c r="U864" i="13"/>
  <c r="N864" i="13"/>
  <c r="U863" i="13"/>
  <c r="N863" i="13"/>
  <c r="N862" i="13"/>
  <c r="S862" i="13" s="1"/>
  <c r="U862" i="13" s="1"/>
  <c r="U861" i="13"/>
  <c r="N861" i="13"/>
  <c r="U860" i="13"/>
  <c r="N860" i="13"/>
  <c r="U859" i="13"/>
  <c r="N859" i="13"/>
  <c r="U858" i="13"/>
  <c r="N858" i="13"/>
  <c r="U857" i="13"/>
  <c r="N857" i="13"/>
  <c r="U856" i="13"/>
  <c r="N856" i="13"/>
  <c r="U855" i="13"/>
  <c r="N855" i="13"/>
  <c r="U854" i="13"/>
  <c r="N854" i="13"/>
  <c r="U853" i="13"/>
  <c r="N853" i="13"/>
  <c r="P852" i="13"/>
  <c r="Q852" i="13" s="1"/>
  <c r="R852" i="13" s="1"/>
  <c r="S852" i="13" s="1"/>
  <c r="U852" i="13" s="1"/>
  <c r="U851" i="13"/>
  <c r="P851" i="13"/>
  <c r="Q851" i="13" s="1"/>
  <c r="R851" i="13" s="1"/>
  <c r="S851" i="13" s="1"/>
  <c r="U850" i="13"/>
  <c r="N850" i="13"/>
  <c r="U849" i="13"/>
  <c r="N849" i="13"/>
  <c r="P848" i="13"/>
  <c r="Q848" i="13" s="1"/>
  <c r="R848" i="13" s="1"/>
  <c r="S848" i="13" s="1"/>
  <c r="U848" i="13" s="1"/>
  <c r="U847" i="13"/>
  <c r="N847" i="13"/>
  <c r="U846" i="13"/>
  <c r="N846" i="13"/>
  <c r="U845" i="13"/>
  <c r="N845" i="13"/>
  <c r="U844" i="13"/>
  <c r="N844" i="13"/>
  <c r="U843" i="13"/>
  <c r="N843" i="13"/>
  <c r="N842" i="13"/>
  <c r="S842" i="13" s="1"/>
  <c r="U842" i="13" s="1"/>
  <c r="U841" i="13"/>
  <c r="N841" i="13"/>
  <c r="N840" i="13"/>
  <c r="S840" i="13" s="1"/>
  <c r="U840" i="13" s="1"/>
  <c r="U839" i="13"/>
  <c r="S839" i="13"/>
  <c r="N839" i="13"/>
  <c r="P838" i="13"/>
  <c r="Q838" i="13" s="1"/>
  <c r="R838" i="13" s="1"/>
  <c r="S838" i="13" s="1"/>
  <c r="U838" i="13" s="1"/>
  <c r="U837" i="13"/>
  <c r="N837" i="13"/>
  <c r="P836" i="13"/>
  <c r="Q836" i="13" s="1"/>
  <c r="R836" i="13" s="1"/>
  <c r="S836" i="13" s="1"/>
  <c r="U836" i="13" s="1"/>
  <c r="U835" i="13"/>
  <c r="N835" i="13"/>
  <c r="U834" i="13"/>
  <c r="N834" i="13"/>
  <c r="U833" i="13"/>
  <c r="N833" i="13"/>
  <c r="U832" i="13"/>
  <c r="N832" i="13"/>
  <c r="U831" i="13"/>
  <c r="N831" i="13"/>
  <c r="U830" i="13"/>
  <c r="U829" i="13"/>
  <c r="N829" i="13"/>
  <c r="U828" i="13"/>
  <c r="N828" i="13"/>
  <c r="U827" i="13"/>
  <c r="N827" i="13"/>
  <c r="U826" i="13"/>
  <c r="N825" i="13"/>
  <c r="S825" i="13" s="1"/>
  <c r="U825" i="13" s="1"/>
  <c r="N824" i="13"/>
  <c r="S824" i="13" s="1"/>
  <c r="U824" i="13" s="1"/>
  <c r="S823" i="13"/>
  <c r="U823" i="13" s="1"/>
  <c r="N823" i="13"/>
  <c r="N822" i="13"/>
  <c r="S822" i="13" s="1"/>
  <c r="U822" i="13" s="1"/>
  <c r="N821" i="13"/>
  <c r="S821" i="13" s="1"/>
  <c r="U821" i="13" s="1"/>
  <c r="U820" i="13"/>
  <c r="N820" i="13"/>
  <c r="S820" i="13" s="1"/>
  <c r="N819" i="13"/>
  <c r="S819" i="13" s="1"/>
  <c r="U819" i="13" s="1"/>
  <c r="N818" i="13"/>
  <c r="S818" i="13" s="1"/>
  <c r="U818" i="13" s="1"/>
  <c r="N817" i="13"/>
  <c r="S817" i="13" s="1"/>
  <c r="U817" i="13" s="1"/>
  <c r="N816" i="13"/>
  <c r="S816" i="13" s="1"/>
  <c r="U816" i="13" s="1"/>
  <c r="S815" i="13"/>
  <c r="U815" i="13" s="1"/>
  <c r="N815" i="13"/>
  <c r="N814" i="13"/>
  <c r="S814" i="13" s="1"/>
  <c r="U814" i="13" s="1"/>
  <c r="N813" i="13"/>
  <c r="S813" i="13" s="1"/>
  <c r="U813" i="13" s="1"/>
  <c r="U812" i="13"/>
  <c r="N812" i="13"/>
  <c r="S812" i="13" s="1"/>
  <c r="N811" i="13"/>
  <c r="S811" i="13" s="1"/>
  <c r="U811" i="13" s="1"/>
  <c r="N810" i="13"/>
  <c r="S810" i="13" s="1"/>
  <c r="U810" i="13" s="1"/>
  <c r="N809" i="13"/>
  <c r="S809" i="13" s="1"/>
  <c r="U809" i="13" s="1"/>
  <c r="U808" i="13"/>
  <c r="N808" i="13"/>
  <c r="N807" i="13"/>
  <c r="S807" i="13" s="1"/>
  <c r="U807" i="13" s="1"/>
  <c r="N806" i="13"/>
  <c r="S806" i="13" s="1"/>
  <c r="U806" i="13" s="1"/>
  <c r="U805" i="13"/>
  <c r="N805" i="13"/>
  <c r="R804" i="13"/>
  <c r="S804" i="13" s="1"/>
  <c r="U804" i="13" s="1"/>
  <c r="P804" i="13"/>
  <c r="Q804" i="13" s="1"/>
  <c r="U803" i="13"/>
  <c r="N803" i="13"/>
  <c r="U802" i="13"/>
  <c r="N802" i="13"/>
  <c r="N801" i="13"/>
  <c r="S801" i="13" s="1"/>
  <c r="U801" i="13" s="1"/>
  <c r="U800" i="13"/>
  <c r="N800" i="13"/>
  <c r="U799" i="13"/>
  <c r="N799" i="13"/>
  <c r="U798" i="13"/>
  <c r="N798" i="13"/>
  <c r="P797" i="13"/>
  <c r="Q797" i="13" s="1"/>
  <c r="R797" i="13" s="1"/>
  <c r="S797" i="13" s="1"/>
  <c r="U797" i="13" s="1"/>
  <c r="U796" i="13"/>
  <c r="N796" i="13"/>
  <c r="N795" i="13"/>
  <c r="S795" i="13" s="1"/>
  <c r="U795" i="13" s="1"/>
  <c r="U794" i="13"/>
  <c r="U793" i="13"/>
  <c r="U792" i="13"/>
  <c r="N792" i="13"/>
  <c r="U791" i="13"/>
  <c r="N791" i="13"/>
  <c r="U790" i="13"/>
  <c r="N790" i="13"/>
  <c r="U789" i="13"/>
  <c r="N789" i="13"/>
  <c r="U788" i="13"/>
  <c r="N788" i="13"/>
  <c r="Q787" i="13"/>
  <c r="N787" i="13"/>
  <c r="S787" i="13" s="1"/>
  <c r="U787" i="13" s="1"/>
  <c r="Q786" i="13"/>
  <c r="N786" i="13"/>
  <c r="S786" i="13" s="1"/>
  <c r="U786" i="13" s="1"/>
  <c r="U785" i="13"/>
  <c r="N785" i="13"/>
  <c r="U784" i="13"/>
  <c r="N784" i="13"/>
  <c r="U783" i="13"/>
  <c r="N783" i="13"/>
  <c r="U782" i="13"/>
  <c r="N782" i="13"/>
  <c r="N781" i="13"/>
  <c r="S781" i="13" s="1"/>
  <c r="U781" i="13" s="1"/>
  <c r="N780" i="13"/>
  <c r="S780" i="13" s="1"/>
  <c r="U780" i="13" s="1"/>
  <c r="U779" i="13"/>
  <c r="N779" i="13"/>
  <c r="U778" i="13"/>
  <c r="N778" i="13"/>
  <c r="N777" i="13"/>
  <c r="S777" i="13" s="1"/>
  <c r="U777" i="13" s="1"/>
  <c r="S776" i="13"/>
  <c r="U776" i="13" s="1"/>
  <c r="N776" i="13"/>
  <c r="P775" i="13"/>
  <c r="Q775" i="13" s="1"/>
  <c r="R775" i="13" s="1"/>
  <c r="S775" i="13" s="1"/>
  <c r="U775" i="13" s="1"/>
  <c r="S774" i="13"/>
  <c r="U774" i="13" s="1"/>
  <c r="N774" i="13"/>
  <c r="U773" i="13"/>
  <c r="N773" i="13"/>
  <c r="U772" i="13"/>
  <c r="N772" i="13"/>
  <c r="S772" i="13" s="1"/>
  <c r="U771" i="13"/>
  <c r="N771" i="13"/>
  <c r="U770" i="13"/>
  <c r="N770" i="13"/>
  <c r="U769" i="13"/>
  <c r="N769" i="13"/>
  <c r="Q768" i="13"/>
  <c r="R768" i="13" s="1"/>
  <c r="S768" i="13" s="1"/>
  <c r="U768" i="13" s="1"/>
  <c r="P768" i="13"/>
  <c r="U767" i="13"/>
  <c r="N767" i="13"/>
  <c r="U766" i="13"/>
  <c r="N766" i="13"/>
  <c r="N765" i="13"/>
  <c r="S765" i="13" s="1"/>
  <c r="U765" i="13" s="1"/>
  <c r="S764" i="13"/>
  <c r="U764" i="13" s="1"/>
  <c r="N764" i="13"/>
  <c r="N763" i="13"/>
  <c r="S763" i="13" s="1"/>
  <c r="U763" i="13" s="1"/>
  <c r="S762" i="13"/>
  <c r="U762" i="13" s="1"/>
  <c r="N762" i="13"/>
  <c r="N761" i="13"/>
  <c r="S761" i="13" s="1"/>
  <c r="U761" i="13" s="1"/>
  <c r="U760" i="13"/>
  <c r="S760" i="13"/>
  <c r="N760" i="13"/>
  <c r="S759" i="13"/>
  <c r="U759" i="13" s="1"/>
  <c r="N759" i="13"/>
  <c r="N758" i="13"/>
  <c r="S758" i="13" s="1"/>
  <c r="U758" i="13" s="1"/>
  <c r="N757" i="13"/>
  <c r="S757" i="13" s="1"/>
  <c r="U757" i="13" s="1"/>
  <c r="U756" i="13"/>
  <c r="N756" i="13"/>
  <c r="N755" i="13"/>
  <c r="S755" i="13" s="1"/>
  <c r="U755" i="13" s="1"/>
  <c r="N754" i="13"/>
  <c r="S754" i="13" s="1"/>
  <c r="U754" i="13" s="1"/>
  <c r="N753" i="13"/>
  <c r="S753" i="13" s="1"/>
  <c r="U753" i="13" s="1"/>
  <c r="N752" i="13"/>
  <c r="S752" i="13" s="1"/>
  <c r="U752" i="13" s="1"/>
  <c r="U751" i="13"/>
  <c r="N751" i="13"/>
  <c r="N750" i="13"/>
  <c r="S750" i="13" s="1"/>
  <c r="U750" i="13" s="1"/>
  <c r="U749" i="13"/>
  <c r="N749" i="13"/>
  <c r="U748" i="13"/>
  <c r="N748" i="13"/>
  <c r="U747" i="13"/>
  <c r="S747" i="13"/>
  <c r="N747" i="13"/>
  <c r="U746" i="13"/>
  <c r="U745" i="13"/>
  <c r="N745" i="13"/>
  <c r="N744" i="13"/>
  <c r="S744" i="13" s="1"/>
  <c r="U744" i="13" s="1"/>
  <c r="U743" i="13"/>
  <c r="N743" i="13"/>
  <c r="U742" i="13"/>
  <c r="N742" i="13"/>
  <c r="U741" i="13"/>
  <c r="N741" i="13"/>
  <c r="U740" i="13"/>
  <c r="N740" i="13"/>
  <c r="U739" i="13"/>
  <c r="N739" i="13"/>
  <c r="U738" i="13"/>
  <c r="N738" i="13"/>
  <c r="U737" i="13"/>
  <c r="N737" i="13"/>
  <c r="S736" i="13"/>
  <c r="U736" i="13" s="1"/>
  <c r="N736" i="13"/>
  <c r="U735" i="13"/>
  <c r="N735" i="13"/>
  <c r="N734" i="13"/>
  <c r="S734" i="13" s="1"/>
  <c r="U734" i="13" s="1"/>
  <c r="S733" i="13"/>
  <c r="U733" i="13" s="1"/>
  <c r="N733" i="13"/>
  <c r="N732" i="13"/>
  <c r="S732" i="13" s="1"/>
  <c r="U732" i="13" s="1"/>
  <c r="S731" i="13"/>
  <c r="U731" i="13" s="1"/>
  <c r="N731" i="13"/>
  <c r="N730" i="13"/>
  <c r="S730" i="13" s="1"/>
  <c r="U730" i="13" s="1"/>
  <c r="S729" i="13"/>
  <c r="U729" i="13" s="1"/>
  <c r="N729" i="13"/>
  <c r="N728" i="13"/>
  <c r="S728" i="13" s="1"/>
  <c r="U728" i="13" s="1"/>
  <c r="U727" i="13"/>
  <c r="S727" i="13"/>
  <c r="N727" i="13"/>
  <c r="S726" i="13"/>
  <c r="U726" i="13" s="1"/>
  <c r="N726" i="13"/>
  <c r="N725" i="13"/>
  <c r="S725" i="13" s="1"/>
  <c r="U725" i="13" s="1"/>
  <c r="N724" i="13"/>
  <c r="S724" i="13" s="1"/>
  <c r="U724" i="13" s="1"/>
  <c r="N723" i="13"/>
  <c r="S723" i="13" s="1"/>
  <c r="U723" i="13" s="1"/>
  <c r="U722" i="13"/>
  <c r="N722" i="13"/>
  <c r="S722" i="13" s="1"/>
  <c r="N721" i="13"/>
  <c r="S721" i="13" s="1"/>
  <c r="U721" i="13" s="1"/>
  <c r="N720" i="13"/>
  <c r="S720" i="13" s="1"/>
  <c r="U720" i="13" s="1"/>
  <c r="S719" i="13"/>
  <c r="U719" i="13" s="1"/>
  <c r="N719" i="13"/>
  <c r="N718" i="13"/>
  <c r="S718" i="13" s="1"/>
  <c r="U718" i="13" s="1"/>
  <c r="S717" i="13"/>
  <c r="U717" i="13" s="1"/>
  <c r="N717" i="13"/>
  <c r="N716" i="13"/>
  <c r="S716" i="13" s="1"/>
  <c r="U716" i="13" s="1"/>
  <c r="N715" i="13"/>
  <c r="S715" i="13" s="1"/>
  <c r="U715" i="13" s="1"/>
  <c r="N714" i="13"/>
  <c r="S714" i="13" s="1"/>
  <c r="U714" i="13" s="1"/>
  <c r="S713" i="13"/>
  <c r="U713" i="13" s="1"/>
  <c r="N713" i="13"/>
  <c r="N712" i="13"/>
  <c r="S712" i="13" s="1"/>
  <c r="U712" i="13" s="1"/>
  <c r="N711" i="13"/>
  <c r="S711" i="13" s="1"/>
  <c r="U711" i="13" s="1"/>
  <c r="N710" i="13"/>
  <c r="S710" i="13" s="1"/>
  <c r="U710" i="13" s="1"/>
  <c r="N709" i="13"/>
  <c r="S709" i="13" s="1"/>
  <c r="U709" i="13" s="1"/>
  <c r="N708" i="13"/>
  <c r="S708" i="13" s="1"/>
  <c r="U708" i="13" s="1"/>
  <c r="N707" i="13"/>
  <c r="S707" i="13" s="1"/>
  <c r="U707" i="13" s="1"/>
  <c r="N706" i="13"/>
  <c r="S706" i="13" s="1"/>
  <c r="U706" i="13" s="1"/>
  <c r="N705" i="13"/>
  <c r="S705" i="13" s="1"/>
  <c r="U705" i="13" s="1"/>
  <c r="N704" i="13"/>
  <c r="S704" i="13" s="1"/>
  <c r="U704" i="13" s="1"/>
  <c r="N703" i="13"/>
  <c r="S703" i="13" s="1"/>
  <c r="U703" i="13" s="1"/>
  <c r="U702" i="13"/>
  <c r="N701" i="13"/>
  <c r="S701" i="13" s="1"/>
  <c r="U701" i="13" s="1"/>
  <c r="U700" i="13"/>
  <c r="N700" i="13"/>
  <c r="N699" i="13"/>
  <c r="S699" i="13" s="1"/>
  <c r="U699" i="13" s="1"/>
  <c r="N698" i="13"/>
  <c r="S698" i="13" s="1"/>
  <c r="U698" i="13" s="1"/>
  <c r="N697" i="13"/>
  <c r="S697" i="13" s="1"/>
  <c r="U697" i="13" s="1"/>
  <c r="N696" i="13"/>
  <c r="S696" i="13" s="1"/>
  <c r="U696" i="13" s="1"/>
  <c r="N695" i="13"/>
  <c r="S695" i="13" s="1"/>
  <c r="U695" i="13" s="1"/>
  <c r="Q694" i="13"/>
  <c r="R694" i="13" s="1"/>
  <c r="S694" i="13" s="1"/>
  <c r="U694" i="13" s="1"/>
  <c r="P694" i="13"/>
  <c r="N693" i="13"/>
  <c r="S693" i="13" s="1"/>
  <c r="U693" i="13" s="1"/>
  <c r="N692" i="13"/>
  <c r="S692" i="13" s="1"/>
  <c r="U692" i="13" s="1"/>
  <c r="U691" i="13"/>
  <c r="N691" i="13"/>
  <c r="N690" i="13"/>
  <c r="S690" i="13" s="1"/>
  <c r="U690" i="13" s="1"/>
  <c r="N689" i="13"/>
  <c r="S689" i="13" s="1"/>
  <c r="U689" i="13" s="1"/>
  <c r="N688" i="13"/>
  <c r="S688" i="13" s="1"/>
  <c r="U688" i="13" s="1"/>
  <c r="S687" i="13"/>
  <c r="U687" i="13" s="1"/>
  <c r="N687" i="13"/>
  <c r="N686" i="13"/>
  <c r="S686" i="13" s="1"/>
  <c r="U686" i="13" s="1"/>
  <c r="N685" i="13"/>
  <c r="S685" i="13" s="1"/>
  <c r="U685" i="13" s="1"/>
  <c r="U684" i="13"/>
  <c r="S684" i="13"/>
  <c r="N684" i="13"/>
  <c r="N683" i="13"/>
  <c r="S683" i="13" s="1"/>
  <c r="U683" i="13" s="1"/>
  <c r="N682" i="13"/>
  <c r="S682" i="13" s="1"/>
  <c r="U682" i="13" s="1"/>
  <c r="N681" i="13"/>
  <c r="S681" i="13" s="1"/>
  <c r="U681" i="13" s="1"/>
  <c r="U680" i="13"/>
  <c r="N680" i="13"/>
  <c r="N679" i="13"/>
  <c r="S679" i="13" s="1"/>
  <c r="U679" i="13" s="1"/>
  <c r="N678" i="13"/>
  <c r="S678" i="13" s="1"/>
  <c r="U678" i="13" s="1"/>
  <c r="S677" i="13"/>
  <c r="U677" i="13" s="1"/>
  <c r="N677" i="13"/>
  <c r="N676" i="13"/>
  <c r="S676" i="13" s="1"/>
  <c r="U676" i="13" s="1"/>
  <c r="N675" i="13"/>
  <c r="S675" i="13" s="1"/>
  <c r="U675" i="13" s="1"/>
  <c r="N674" i="13"/>
  <c r="S674" i="13" s="1"/>
  <c r="U674" i="13" s="1"/>
  <c r="N673" i="13"/>
  <c r="S673" i="13" s="1"/>
  <c r="U673" i="13" s="1"/>
  <c r="S672" i="13"/>
  <c r="U672" i="13" s="1"/>
  <c r="N672" i="13"/>
  <c r="N671" i="13"/>
  <c r="S671" i="13" s="1"/>
  <c r="U671" i="13" s="1"/>
  <c r="N670" i="13"/>
  <c r="S670" i="13" s="1"/>
  <c r="U670" i="13" s="1"/>
  <c r="U669" i="13"/>
  <c r="N669" i="13"/>
  <c r="S669" i="13" s="1"/>
  <c r="N668" i="13"/>
  <c r="S668" i="13" s="1"/>
  <c r="U668" i="13" s="1"/>
  <c r="N667" i="13"/>
  <c r="S667" i="13" s="1"/>
  <c r="U667" i="13" s="1"/>
  <c r="N666" i="13"/>
  <c r="S666" i="13" s="1"/>
  <c r="U666" i="13" s="1"/>
  <c r="N665" i="13"/>
  <c r="S665" i="13" s="1"/>
  <c r="U665" i="13" s="1"/>
  <c r="S664" i="13"/>
  <c r="U664" i="13" s="1"/>
  <c r="N664" i="13"/>
  <c r="N663" i="13"/>
  <c r="S663" i="13" s="1"/>
  <c r="U663" i="13" s="1"/>
  <c r="N662" i="13"/>
  <c r="S662" i="13" s="1"/>
  <c r="U662" i="13" s="1"/>
  <c r="U661" i="13"/>
  <c r="N661" i="13"/>
  <c r="S661" i="13" s="1"/>
  <c r="N660" i="13"/>
  <c r="S660" i="13" s="1"/>
  <c r="U660" i="13" s="1"/>
  <c r="N659" i="13"/>
  <c r="S659" i="13" s="1"/>
  <c r="U659" i="13" s="1"/>
  <c r="N658" i="13"/>
  <c r="S658" i="13" s="1"/>
  <c r="U658" i="13" s="1"/>
  <c r="N657" i="13"/>
  <c r="S657" i="13" s="1"/>
  <c r="U657" i="13" s="1"/>
  <c r="S656" i="13"/>
  <c r="U656" i="13" s="1"/>
  <c r="N656" i="13"/>
  <c r="N655" i="13"/>
  <c r="S655" i="13" s="1"/>
  <c r="U655" i="13" s="1"/>
  <c r="U654" i="13"/>
  <c r="N653" i="13"/>
  <c r="S653" i="13" s="1"/>
  <c r="U653" i="13" s="1"/>
  <c r="N652" i="13"/>
  <c r="S652" i="13" s="1"/>
  <c r="U652" i="13" s="1"/>
  <c r="N651" i="13"/>
  <c r="S651" i="13" s="1"/>
  <c r="U651" i="13" s="1"/>
  <c r="S650" i="13"/>
  <c r="U650" i="13" s="1"/>
  <c r="N650" i="13"/>
  <c r="U649" i="13"/>
  <c r="N649" i="13"/>
  <c r="U648" i="13"/>
  <c r="N648" i="13"/>
  <c r="S648" i="13" s="1"/>
  <c r="Q647" i="13"/>
  <c r="R647" i="13" s="1"/>
  <c r="S647" i="13" s="1"/>
  <c r="U647" i="13" s="1"/>
  <c r="N647" i="13"/>
  <c r="U646" i="13"/>
  <c r="N646" i="13"/>
  <c r="U645" i="13"/>
  <c r="N645" i="13"/>
  <c r="Q644" i="13"/>
  <c r="N644" i="13"/>
  <c r="S644" i="13" s="1"/>
  <c r="U644" i="13" s="1"/>
  <c r="Q643" i="13"/>
  <c r="N643" i="13"/>
  <c r="S643" i="13" s="1"/>
  <c r="U643" i="13" s="1"/>
  <c r="N642" i="13"/>
  <c r="S642" i="13" s="1"/>
  <c r="U642" i="13" s="1"/>
  <c r="N641" i="13"/>
  <c r="S641" i="13" s="1"/>
  <c r="U641" i="13" s="1"/>
  <c r="N640" i="13"/>
  <c r="S640" i="13" s="1"/>
  <c r="U640" i="13" s="1"/>
  <c r="N639" i="13"/>
  <c r="S639" i="13" s="1"/>
  <c r="U639" i="13" s="1"/>
  <c r="U638" i="13"/>
  <c r="N638" i="13"/>
  <c r="S638" i="13" s="1"/>
  <c r="U637" i="13"/>
  <c r="N636" i="13"/>
  <c r="S636" i="13" s="1"/>
  <c r="U636" i="13" s="1"/>
  <c r="U635" i="13"/>
  <c r="U634" i="13"/>
  <c r="N633" i="13"/>
  <c r="S633" i="13" s="1"/>
  <c r="U633" i="13" s="1"/>
  <c r="U632" i="13"/>
  <c r="N632" i="13"/>
  <c r="U631" i="13"/>
  <c r="N631" i="13"/>
  <c r="N630" i="13"/>
  <c r="S630" i="13" s="1"/>
  <c r="U630" i="13" s="1"/>
  <c r="S629" i="13"/>
  <c r="U629" i="13" s="1"/>
  <c r="N629" i="13"/>
  <c r="N628" i="13"/>
  <c r="S628" i="13" s="1"/>
  <c r="U628" i="13" s="1"/>
  <c r="N627" i="13"/>
  <c r="S627" i="13" s="1"/>
  <c r="U627" i="13" s="1"/>
  <c r="U626" i="13"/>
  <c r="N626" i="13"/>
  <c r="S626" i="13" s="1"/>
  <c r="P625" i="13"/>
  <c r="Q625" i="13" s="1"/>
  <c r="R625" i="13" s="1"/>
  <c r="S625" i="13" s="1"/>
  <c r="U625" i="13" s="1"/>
  <c r="U624" i="13"/>
  <c r="P624" i="13"/>
  <c r="Q624" i="13" s="1"/>
  <c r="R624" i="13" s="1"/>
  <c r="S624" i="13" s="1"/>
  <c r="N623" i="13"/>
  <c r="S623" i="13" s="1"/>
  <c r="U623" i="13" s="1"/>
  <c r="U622" i="13"/>
  <c r="N622" i="13"/>
  <c r="N621" i="13"/>
  <c r="S621" i="13" s="1"/>
  <c r="U621" i="13" s="1"/>
  <c r="U620" i="13"/>
  <c r="N620" i="13"/>
  <c r="U619" i="13"/>
  <c r="N619" i="13"/>
  <c r="N618" i="13"/>
  <c r="S618" i="13" s="1"/>
  <c r="U618" i="13" s="1"/>
  <c r="U617" i="13"/>
  <c r="N617" i="13"/>
  <c r="U616" i="13"/>
  <c r="N616" i="13"/>
  <c r="U615" i="13"/>
  <c r="N615" i="13"/>
  <c r="Q614" i="13"/>
  <c r="R614" i="13" s="1"/>
  <c r="S614" i="13" s="1"/>
  <c r="U614" i="13" s="1"/>
  <c r="N614" i="13"/>
  <c r="P613" i="13"/>
  <c r="Q613" i="13" s="1"/>
  <c r="R613" i="13" s="1"/>
  <c r="S613" i="13" s="1"/>
  <c r="U613" i="13" s="1"/>
  <c r="S612" i="13"/>
  <c r="U612" i="13" s="1"/>
  <c r="N612" i="13"/>
  <c r="U611" i="13"/>
  <c r="N611" i="13"/>
  <c r="U610" i="13"/>
  <c r="N610" i="13"/>
  <c r="U609" i="13"/>
  <c r="N609" i="13"/>
  <c r="U608" i="13"/>
  <c r="N608" i="13"/>
  <c r="N607" i="13"/>
  <c r="S607" i="13" s="1"/>
  <c r="U607" i="13" s="1"/>
  <c r="U606" i="13"/>
  <c r="N606" i="13"/>
  <c r="U605" i="13"/>
  <c r="N605" i="13"/>
  <c r="U604" i="13"/>
  <c r="N604" i="13"/>
  <c r="U603" i="13"/>
  <c r="N603" i="13"/>
  <c r="N602" i="13"/>
  <c r="S602" i="13" s="1"/>
  <c r="U602" i="13" s="1"/>
  <c r="U601" i="13"/>
  <c r="N601" i="13"/>
  <c r="N600" i="13"/>
  <c r="S600" i="13" s="1"/>
  <c r="U600" i="13" s="1"/>
  <c r="U599" i="13"/>
  <c r="N599" i="13"/>
  <c r="U598" i="13"/>
  <c r="N598" i="13"/>
  <c r="N597" i="13"/>
  <c r="S597" i="13" s="1"/>
  <c r="U597" i="13" s="1"/>
  <c r="N596" i="13"/>
  <c r="S596" i="13" s="1"/>
  <c r="U596" i="13" s="1"/>
  <c r="S595" i="13"/>
  <c r="U595" i="13" s="1"/>
  <c r="N595" i="13"/>
  <c r="P594" i="13"/>
  <c r="Q594" i="13" s="1"/>
  <c r="R594" i="13" s="1"/>
  <c r="S594" i="13" s="1"/>
  <c r="U594" i="13" s="1"/>
  <c r="U593" i="13"/>
  <c r="N593" i="13"/>
  <c r="N592" i="13"/>
  <c r="S592" i="13" s="1"/>
  <c r="U592" i="13" s="1"/>
  <c r="P591" i="13"/>
  <c r="Q591" i="13" s="1"/>
  <c r="R591" i="13" s="1"/>
  <c r="S591" i="13" s="1"/>
  <c r="U591" i="13" s="1"/>
  <c r="N590" i="13"/>
  <c r="S590" i="13" s="1"/>
  <c r="U590" i="13" s="1"/>
  <c r="P589" i="13"/>
  <c r="Q589" i="13" s="1"/>
  <c r="R589" i="13" s="1"/>
  <c r="S589" i="13" s="1"/>
  <c r="U589" i="13" s="1"/>
  <c r="U588" i="13"/>
  <c r="N588" i="13"/>
  <c r="U587" i="13"/>
  <c r="N587" i="13"/>
  <c r="Q586" i="13"/>
  <c r="R586" i="13" s="1"/>
  <c r="S586" i="13" s="1"/>
  <c r="U586" i="13" s="1"/>
  <c r="N586" i="13"/>
  <c r="U585" i="13"/>
  <c r="N585" i="13"/>
  <c r="U584" i="13"/>
  <c r="N584" i="13"/>
  <c r="U583" i="13"/>
  <c r="N583" i="13"/>
  <c r="Q582" i="13"/>
  <c r="N582" i="13"/>
  <c r="S582" i="13" s="1"/>
  <c r="U582" i="13" s="1"/>
  <c r="U581" i="13"/>
  <c r="N581" i="13"/>
  <c r="U580" i="13"/>
  <c r="N580" i="13"/>
  <c r="U579" i="13"/>
  <c r="N579" i="13"/>
  <c r="S578" i="13"/>
  <c r="U578" i="13" s="1"/>
  <c r="N578" i="13"/>
  <c r="N577" i="13"/>
  <c r="S577" i="13" s="1"/>
  <c r="U577" i="13" s="1"/>
  <c r="U576" i="13"/>
  <c r="N576" i="13"/>
  <c r="N575" i="13"/>
  <c r="S575" i="13" s="1"/>
  <c r="U575" i="13" s="1"/>
  <c r="U574" i="13"/>
  <c r="N574" i="13"/>
  <c r="N573" i="13"/>
  <c r="S573" i="13" s="1"/>
  <c r="U573" i="13" s="1"/>
  <c r="U572" i="13"/>
  <c r="N572" i="13"/>
  <c r="U571" i="13"/>
  <c r="U570" i="13"/>
  <c r="U569" i="13"/>
  <c r="N569" i="13"/>
  <c r="U568" i="13"/>
  <c r="N568" i="13"/>
  <c r="U567" i="13"/>
  <c r="N567" i="13"/>
  <c r="N566" i="13"/>
  <c r="S566" i="13" s="1"/>
  <c r="U566" i="13" s="1"/>
  <c r="S565" i="13"/>
  <c r="U565" i="13" s="1"/>
  <c r="N565" i="13"/>
  <c r="N564" i="13"/>
  <c r="S564" i="13" s="1"/>
  <c r="U564" i="13" s="1"/>
  <c r="N563" i="13"/>
  <c r="S563" i="13" s="1"/>
  <c r="U563" i="13" s="1"/>
  <c r="N562" i="13"/>
  <c r="S562" i="13" s="1"/>
  <c r="U562" i="13" s="1"/>
  <c r="N561" i="13"/>
  <c r="S561" i="13" s="1"/>
  <c r="U561" i="13" s="1"/>
  <c r="N560" i="13"/>
  <c r="S560" i="13" s="1"/>
  <c r="U560" i="13" s="1"/>
  <c r="N559" i="13"/>
  <c r="S559" i="13" s="1"/>
  <c r="U559" i="13" s="1"/>
  <c r="N558" i="13"/>
  <c r="S558" i="13" s="1"/>
  <c r="U558" i="13" s="1"/>
  <c r="N557" i="13"/>
  <c r="S557" i="13" s="1"/>
  <c r="U557" i="13" s="1"/>
  <c r="S556" i="13"/>
  <c r="U556" i="13" s="1"/>
  <c r="N556" i="13"/>
  <c r="N555" i="13"/>
  <c r="S555" i="13" s="1"/>
  <c r="U555" i="13" s="1"/>
  <c r="N554" i="13"/>
  <c r="S554" i="13" s="1"/>
  <c r="U554" i="13" s="1"/>
  <c r="N553" i="13"/>
  <c r="S553" i="13" s="1"/>
  <c r="U553" i="13" s="1"/>
  <c r="N552" i="13"/>
  <c r="S552" i="13" s="1"/>
  <c r="U552" i="13" s="1"/>
  <c r="N551" i="13"/>
  <c r="S551" i="13" s="1"/>
  <c r="U551" i="13" s="1"/>
  <c r="N550" i="13"/>
  <c r="S550" i="13" s="1"/>
  <c r="U550" i="13" s="1"/>
  <c r="S549" i="13"/>
  <c r="U549" i="13" s="1"/>
  <c r="N549" i="13"/>
  <c r="N548" i="13"/>
  <c r="S548" i="13" s="1"/>
  <c r="U548" i="13" s="1"/>
  <c r="N547" i="13"/>
  <c r="S547" i="13" s="1"/>
  <c r="U547" i="13" s="1"/>
  <c r="N546" i="13"/>
  <c r="S546" i="13" s="1"/>
  <c r="U546" i="13" s="1"/>
  <c r="N545" i="13"/>
  <c r="S545" i="13" s="1"/>
  <c r="U545" i="13" s="1"/>
  <c r="N544" i="13"/>
  <c r="S544" i="13" s="1"/>
  <c r="U544" i="13" s="1"/>
  <c r="N543" i="13"/>
  <c r="S543" i="13" s="1"/>
  <c r="U543" i="13" s="1"/>
  <c r="N542" i="13"/>
  <c r="S542" i="13" s="1"/>
  <c r="U542" i="13" s="1"/>
  <c r="N541" i="13"/>
  <c r="S541" i="13" s="1"/>
  <c r="U541" i="13" s="1"/>
  <c r="S540" i="13"/>
  <c r="U540" i="13" s="1"/>
  <c r="N540" i="13"/>
  <c r="N539" i="13"/>
  <c r="S539" i="13" s="1"/>
  <c r="U539" i="13" s="1"/>
  <c r="N538" i="13"/>
  <c r="S538" i="13" s="1"/>
  <c r="U538" i="13" s="1"/>
  <c r="N537" i="13"/>
  <c r="S537" i="13" s="1"/>
  <c r="U537" i="13" s="1"/>
  <c r="N536" i="13"/>
  <c r="S536" i="13" s="1"/>
  <c r="U536" i="13" s="1"/>
  <c r="N535" i="13"/>
  <c r="S535" i="13" s="1"/>
  <c r="U535" i="13" s="1"/>
  <c r="N534" i="13"/>
  <c r="S534" i="13" s="1"/>
  <c r="U534" i="13" s="1"/>
  <c r="S533" i="13"/>
  <c r="U533" i="13" s="1"/>
  <c r="N533" i="13"/>
  <c r="N532" i="13"/>
  <c r="S532" i="13" s="1"/>
  <c r="U532" i="13" s="1"/>
  <c r="N531" i="13"/>
  <c r="S531" i="13" s="1"/>
  <c r="U531" i="13" s="1"/>
  <c r="N530" i="13"/>
  <c r="S530" i="13" s="1"/>
  <c r="U530" i="13" s="1"/>
  <c r="N529" i="13"/>
  <c r="S529" i="13" s="1"/>
  <c r="U529" i="13" s="1"/>
  <c r="N528" i="13"/>
  <c r="S528" i="13" s="1"/>
  <c r="U528" i="13" s="1"/>
  <c r="N527" i="13"/>
  <c r="S527" i="13" s="1"/>
  <c r="U527" i="13" s="1"/>
  <c r="N526" i="13"/>
  <c r="S526" i="13" s="1"/>
  <c r="U526" i="13" s="1"/>
  <c r="N525" i="13"/>
  <c r="S525" i="13" s="1"/>
  <c r="U525" i="13" s="1"/>
  <c r="S524" i="13"/>
  <c r="U524" i="13" s="1"/>
  <c r="N524" i="13"/>
  <c r="N523" i="13"/>
  <c r="S523" i="13" s="1"/>
  <c r="U523" i="13" s="1"/>
  <c r="N522" i="13"/>
  <c r="S522" i="13" s="1"/>
  <c r="U522" i="13" s="1"/>
  <c r="N521" i="13"/>
  <c r="S521" i="13" s="1"/>
  <c r="U521" i="13" s="1"/>
  <c r="N520" i="13"/>
  <c r="S520" i="13" s="1"/>
  <c r="U520" i="13" s="1"/>
  <c r="U519" i="13"/>
  <c r="N519" i="13"/>
  <c r="U518" i="13"/>
  <c r="N518" i="13"/>
  <c r="U517" i="13"/>
  <c r="N517" i="13"/>
  <c r="S516" i="13"/>
  <c r="U516" i="13" s="1"/>
  <c r="N516" i="13"/>
  <c r="N515" i="13"/>
  <c r="S515" i="13" s="1"/>
  <c r="U515" i="13" s="1"/>
  <c r="N514" i="13"/>
  <c r="S514" i="13" s="1"/>
  <c r="U514" i="13" s="1"/>
  <c r="N513" i="13"/>
  <c r="S513" i="13" s="1"/>
  <c r="U513" i="13" s="1"/>
  <c r="N512" i="13"/>
  <c r="S512" i="13" s="1"/>
  <c r="U512" i="13" s="1"/>
  <c r="U511" i="13"/>
  <c r="N511" i="13"/>
  <c r="N510" i="13"/>
  <c r="S510" i="13" s="1"/>
  <c r="U510" i="13" s="1"/>
  <c r="N509" i="13"/>
  <c r="S509" i="13" s="1"/>
  <c r="U509" i="13" s="1"/>
  <c r="U508" i="13"/>
  <c r="N508" i="13"/>
  <c r="U507" i="13"/>
  <c r="N507" i="13"/>
  <c r="N506" i="13"/>
  <c r="S506" i="13" s="1"/>
  <c r="U506" i="13" s="1"/>
  <c r="N505" i="13"/>
  <c r="S505" i="13" s="1"/>
  <c r="U505" i="13" s="1"/>
  <c r="N504" i="13"/>
  <c r="S504" i="13" s="1"/>
  <c r="U504" i="13" s="1"/>
  <c r="N503" i="13"/>
  <c r="S503" i="13" s="1"/>
  <c r="U503" i="13" s="1"/>
  <c r="S502" i="13"/>
  <c r="U502" i="13" s="1"/>
  <c r="N502" i="13"/>
  <c r="P501" i="13"/>
  <c r="Q501" i="13" s="1"/>
  <c r="R501" i="13" s="1"/>
  <c r="S501" i="13" s="1"/>
  <c r="U501" i="13" s="1"/>
  <c r="N500" i="13"/>
  <c r="S500" i="13" s="1"/>
  <c r="U500" i="13" s="1"/>
  <c r="N499" i="13"/>
  <c r="S499" i="13" s="1"/>
  <c r="U499" i="13" s="1"/>
  <c r="N498" i="13"/>
  <c r="S498" i="13" s="1"/>
  <c r="U498" i="13" s="1"/>
  <c r="U497" i="13"/>
  <c r="N497" i="13"/>
  <c r="S497" i="13" s="1"/>
  <c r="N496" i="13"/>
  <c r="S496" i="13" s="1"/>
  <c r="U496" i="13" s="1"/>
  <c r="N495" i="13"/>
  <c r="S495" i="13" s="1"/>
  <c r="U495" i="13" s="1"/>
  <c r="N494" i="13"/>
  <c r="S494" i="13" s="1"/>
  <c r="U494" i="13" s="1"/>
  <c r="N493" i="13"/>
  <c r="S493" i="13" s="1"/>
  <c r="U493" i="13" s="1"/>
  <c r="S492" i="13"/>
  <c r="U492" i="13" s="1"/>
  <c r="N492" i="13"/>
  <c r="N491" i="13"/>
  <c r="S491" i="13" s="1"/>
  <c r="U491" i="13" s="1"/>
  <c r="N490" i="13"/>
  <c r="S490" i="13" s="1"/>
  <c r="U490" i="13" s="1"/>
  <c r="N489" i="13"/>
  <c r="S489" i="13" s="1"/>
  <c r="U489" i="13" s="1"/>
  <c r="N488" i="13"/>
  <c r="S488" i="13" s="1"/>
  <c r="U488" i="13" s="1"/>
  <c r="N487" i="13"/>
  <c r="S487" i="13" s="1"/>
  <c r="U487" i="13" s="1"/>
  <c r="U486" i="13"/>
  <c r="N486" i="13"/>
  <c r="S485" i="13"/>
  <c r="U485" i="13" s="1"/>
  <c r="N485" i="13"/>
  <c r="N484" i="13"/>
  <c r="S484" i="13" s="1"/>
  <c r="U484" i="13" s="1"/>
  <c r="N483" i="13"/>
  <c r="S483" i="13" s="1"/>
  <c r="U483" i="13" s="1"/>
  <c r="N482" i="13"/>
  <c r="S482" i="13" s="1"/>
  <c r="U482" i="13" s="1"/>
  <c r="N481" i="13"/>
  <c r="S481" i="13" s="1"/>
  <c r="U481" i="13" s="1"/>
  <c r="N480" i="13"/>
  <c r="S480" i="13" s="1"/>
  <c r="U480" i="13" s="1"/>
  <c r="U479" i="13"/>
  <c r="N478" i="13"/>
  <c r="S478" i="13" s="1"/>
  <c r="U478" i="13" s="1"/>
  <c r="S477" i="13"/>
  <c r="U477" i="13" s="1"/>
  <c r="N477" i="13"/>
  <c r="N476" i="13"/>
  <c r="S476" i="13" s="1"/>
  <c r="U476" i="13" s="1"/>
  <c r="N475" i="13"/>
  <c r="S475" i="13" s="1"/>
  <c r="U475" i="13" s="1"/>
  <c r="N474" i="13"/>
  <c r="S474" i="13" s="1"/>
  <c r="U474" i="13" s="1"/>
  <c r="U473" i="13"/>
  <c r="N473" i="13"/>
  <c r="U472" i="13"/>
  <c r="N472" i="13"/>
  <c r="U471" i="13"/>
  <c r="N471" i="13"/>
  <c r="U470" i="13"/>
  <c r="N470" i="13"/>
  <c r="N469" i="13"/>
  <c r="S469" i="13" s="1"/>
  <c r="U469" i="13" s="1"/>
  <c r="U468" i="13"/>
  <c r="N468" i="13"/>
  <c r="N467" i="13"/>
  <c r="S467" i="13" s="1"/>
  <c r="U467" i="13" s="1"/>
  <c r="U466" i="13"/>
  <c r="N466" i="13"/>
  <c r="N465" i="13"/>
  <c r="S465" i="13" s="1"/>
  <c r="U465" i="13" s="1"/>
  <c r="N464" i="13"/>
  <c r="S464" i="13" s="1"/>
  <c r="U464" i="13" s="1"/>
  <c r="S463" i="13"/>
  <c r="U463" i="13" s="1"/>
  <c r="N463" i="13"/>
  <c r="N462" i="13"/>
  <c r="S462" i="13" s="1"/>
  <c r="U462" i="13" s="1"/>
  <c r="S461" i="13"/>
  <c r="U461" i="13" s="1"/>
  <c r="N461" i="13"/>
  <c r="P460" i="13"/>
  <c r="Q460" i="13" s="1"/>
  <c r="R460" i="13" s="1"/>
  <c r="S460" i="13" s="1"/>
  <c r="U460" i="13" s="1"/>
  <c r="P459" i="13"/>
  <c r="Q459" i="13" s="1"/>
  <c r="R459" i="13" s="1"/>
  <c r="S459" i="13" s="1"/>
  <c r="U459" i="13" s="1"/>
  <c r="N458" i="13"/>
  <c r="S458" i="13" s="1"/>
  <c r="U458" i="13" s="1"/>
  <c r="U457" i="13"/>
  <c r="N456" i="13"/>
  <c r="S456" i="13" s="1"/>
  <c r="U456" i="13" s="1"/>
  <c r="N455" i="13"/>
  <c r="S455" i="13" s="1"/>
  <c r="U455" i="13" s="1"/>
  <c r="N454" i="13"/>
  <c r="S454" i="13" s="1"/>
  <c r="U454" i="13" s="1"/>
  <c r="P453" i="13"/>
  <c r="Q453" i="13" s="1"/>
  <c r="R453" i="13" s="1"/>
  <c r="S453" i="13" s="1"/>
  <c r="U453" i="13" s="1"/>
  <c r="U452" i="13"/>
  <c r="N452" i="13"/>
  <c r="N451" i="13"/>
  <c r="S451" i="13" s="1"/>
  <c r="U451" i="13" s="1"/>
  <c r="U450" i="13"/>
  <c r="N450" i="13"/>
  <c r="N449" i="13"/>
  <c r="S449" i="13" s="1"/>
  <c r="U449" i="13" s="1"/>
  <c r="N448" i="13"/>
  <c r="S448" i="13" s="1"/>
  <c r="U448" i="13" s="1"/>
  <c r="U447" i="13"/>
  <c r="N447" i="13"/>
  <c r="U446" i="13"/>
  <c r="N446" i="13"/>
  <c r="U445" i="13"/>
  <c r="N445" i="13"/>
  <c r="U444" i="13"/>
  <c r="N444" i="13"/>
  <c r="S443" i="13"/>
  <c r="U443" i="13" s="1"/>
  <c r="N443" i="13"/>
  <c r="N442" i="13"/>
  <c r="S442" i="13" s="1"/>
  <c r="U442" i="13" s="1"/>
  <c r="U441" i="13"/>
  <c r="N441" i="13"/>
  <c r="U440" i="13"/>
  <c r="N440" i="13"/>
  <c r="U439" i="13"/>
  <c r="N439" i="13"/>
  <c r="U438" i="13"/>
  <c r="U437" i="13"/>
  <c r="N437" i="13"/>
  <c r="N436" i="13"/>
  <c r="S436" i="13" s="1"/>
  <c r="U436" i="13" s="1"/>
  <c r="U435" i="13"/>
  <c r="N434" i="13"/>
  <c r="S434" i="13" s="1"/>
  <c r="U434" i="13" s="1"/>
  <c r="N433" i="13"/>
  <c r="S433" i="13" s="1"/>
  <c r="U433" i="13" s="1"/>
  <c r="N432" i="13"/>
  <c r="S432" i="13" s="1"/>
  <c r="U432" i="13" s="1"/>
  <c r="N431" i="13"/>
  <c r="S431" i="13" s="1"/>
  <c r="U431" i="13" s="1"/>
  <c r="N430" i="13"/>
  <c r="S430" i="13" s="1"/>
  <c r="U430" i="13" s="1"/>
  <c r="U429" i="13"/>
  <c r="N428" i="13"/>
  <c r="S428" i="13" s="1"/>
  <c r="U428" i="13" s="1"/>
  <c r="N427" i="13"/>
  <c r="S427" i="13" s="1"/>
  <c r="U427" i="13" s="1"/>
  <c r="N426" i="13"/>
  <c r="S426" i="13" s="1"/>
  <c r="U426" i="13" s="1"/>
  <c r="N425" i="13"/>
  <c r="S425" i="13" s="1"/>
  <c r="U425" i="13" s="1"/>
  <c r="N424" i="13"/>
  <c r="S424" i="13" s="1"/>
  <c r="U424" i="13" s="1"/>
  <c r="N423" i="13"/>
  <c r="S423" i="13" s="1"/>
  <c r="U423" i="13" s="1"/>
  <c r="N422" i="13"/>
  <c r="S422" i="13" s="1"/>
  <c r="U422" i="13" s="1"/>
  <c r="N421" i="13"/>
  <c r="S421" i="13" s="1"/>
  <c r="U421" i="13" s="1"/>
  <c r="N420" i="13"/>
  <c r="S420" i="13" s="1"/>
  <c r="U420" i="13" s="1"/>
  <c r="N419" i="13"/>
  <c r="S419" i="13" s="1"/>
  <c r="U419" i="13" s="1"/>
  <c r="N418" i="13"/>
  <c r="S418" i="13" s="1"/>
  <c r="U418" i="13" s="1"/>
  <c r="N417" i="13"/>
  <c r="S417" i="13" s="1"/>
  <c r="U417" i="13" s="1"/>
  <c r="N416" i="13"/>
  <c r="S416" i="13" s="1"/>
  <c r="U416" i="13" s="1"/>
  <c r="N415" i="13"/>
  <c r="S415" i="13" s="1"/>
  <c r="U415" i="13" s="1"/>
  <c r="N414" i="13"/>
  <c r="S414" i="13" s="1"/>
  <c r="U414" i="13" s="1"/>
  <c r="N413" i="13"/>
  <c r="S413" i="13" s="1"/>
  <c r="U413" i="13" s="1"/>
  <c r="N412" i="13"/>
  <c r="S412" i="13" s="1"/>
  <c r="U412" i="13" s="1"/>
  <c r="N411" i="13"/>
  <c r="S411" i="13" s="1"/>
  <c r="U411" i="13" s="1"/>
  <c r="U410" i="13"/>
  <c r="N410" i="13"/>
  <c r="U409" i="13"/>
  <c r="N409" i="13"/>
  <c r="P408" i="13"/>
  <c r="Q408" i="13" s="1"/>
  <c r="R408" i="13" s="1"/>
  <c r="S408" i="13" s="1"/>
  <c r="U408" i="13" s="1"/>
  <c r="P407" i="13"/>
  <c r="Q407" i="13" s="1"/>
  <c r="R407" i="13" s="1"/>
  <c r="S407" i="13" s="1"/>
  <c r="U407" i="13" s="1"/>
  <c r="N406" i="13"/>
  <c r="S406" i="13" s="1"/>
  <c r="U406" i="13" s="1"/>
  <c r="N405" i="13"/>
  <c r="S405" i="13" s="1"/>
  <c r="U405" i="13" s="1"/>
  <c r="N404" i="13"/>
  <c r="S404" i="13" s="1"/>
  <c r="U404" i="13" s="1"/>
  <c r="S403" i="13"/>
  <c r="U403" i="13" s="1"/>
  <c r="N403" i="13"/>
  <c r="N402" i="13"/>
  <c r="S402" i="13" s="1"/>
  <c r="U402" i="13" s="1"/>
  <c r="N401" i="13"/>
  <c r="S401" i="13" s="1"/>
  <c r="U401" i="13" s="1"/>
  <c r="N400" i="13"/>
  <c r="S400" i="13" s="1"/>
  <c r="U400" i="13" s="1"/>
  <c r="N399" i="13"/>
  <c r="S399" i="13" s="1"/>
  <c r="U399" i="13" s="1"/>
  <c r="N398" i="13"/>
  <c r="S398" i="13" s="1"/>
  <c r="U398" i="13" s="1"/>
  <c r="N397" i="13"/>
  <c r="S397" i="13" s="1"/>
  <c r="U397" i="13" s="1"/>
  <c r="S396" i="13"/>
  <c r="U396" i="13" s="1"/>
  <c r="N396" i="13"/>
  <c r="N395" i="13"/>
  <c r="S395" i="13" s="1"/>
  <c r="U395" i="13" s="1"/>
  <c r="N394" i="13"/>
  <c r="S394" i="13" s="1"/>
  <c r="U394" i="13" s="1"/>
  <c r="U393" i="13"/>
  <c r="N393" i="13"/>
  <c r="S393" i="13" s="1"/>
  <c r="N392" i="13"/>
  <c r="S392" i="13" s="1"/>
  <c r="U392" i="13" s="1"/>
  <c r="N391" i="13"/>
  <c r="S391" i="13" s="1"/>
  <c r="U391" i="13" s="1"/>
  <c r="N390" i="13"/>
  <c r="S390" i="13" s="1"/>
  <c r="U390" i="13" s="1"/>
  <c r="N389" i="13"/>
  <c r="S389" i="13" s="1"/>
  <c r="U389" i="13" s="1"/>
  <c r="N388" i="13"/>
  <c r="S388" i="13" s="1"/>
  <c r="U388" i="13" s="1"/>
  <c r="N387" i="13"/>
  <c r="S387" i="13" s="1"/>
  <c r="U387" i="13" s="1"/>
  <c r="S386" i="13"/>
  <c r="U386" i="13" s="1"/>
  <c r="N386" i="13"/>
  <c r="N385" i="13"/>
  <c r="S385" i="13" s="1"/>
  <c r="U385" i="13" s="1"/>
  <c r="N384" i="13"/>
  <c r="S384" i="13" s="1"/>
  <c r="U384" i="13" s="1"/>
  <c r="N383" i="13"/>
  <c r="S383" i="13" s="1"/>
  <c r="U383" i="13" s="1"/>
  <c r="N382" i="13"/>
  <c r="S382" i="13" s="1"/>
  <c r="U382" i="13" s="1"/>
  <c r="N381" i="13"/>
  <c r="S381" i="13" s="1"/>
  <c r="U381" i="13" s="1"/>
  <c r="N380" i="13"/>
  <c r="S380" i="13" s="1"/>
  <c r="U380" i="13" s="1"/>
  <c r="N379" i="13"/>
  <c r="S379" i="13" s="1"/>
  <c r="U379" i="13" s="1"/>
  <c r="S378" i="13"/>
  <c r="U378" i="13" s="1"/>
  <c r="N378" i="13"/>
  <c r="N377" i="13"/>
  <c r="S377" i="13" s="1"/>
  <c r="U377" i="13" s="1"/>
  <c r="N376" i="13"/>
  <c r="S376" i="13" s="1"/>
  <c r="U376" i="13" s="1"/>
  <c r="N375" i="13"/>
  <c r="S375" i="13" s="1"/>
  <c r="U375" i="13" s="1"/>
  <c r="N374" i="13"/>
  <c r="S374" i="13" s="1"/>
  <c r="U374" i="13" s="1"/>
  <c r="N373" i="13"/>
  <c r="S373" i="13" s="1"/>
  <c r="U373" i="13" s="1"/>
  <c r="N372" i="13"/>
  <c r="S372" i="13" s="1"/>
  <c r="U372" i="13" s="1"/>
  <c r="N371" i="13"/>
  <c r="S371" i="13" s="1"/>
  <c r="U371" i="13" s="1"/>
  <c r="S370" i="13"/>
  <c r="U370" i="13" s="1"/>
  <c r="N370" i="13"/>
  <c r="N369" i="13"/>
  <c r="S369" i="13" s="1"/>
  <c r="U369" i="13" s="1"/>
  <c r="N368" i="13"/>
  <c r="S368" i="13" s="1"/>
  <c r="U368" i="13" s="1"/>
  <c r="N367" i="13"/>
  <c r="S367" i="13" s="1"/>
  <c r="U367" i="13" s="1"/>
  <c r="N366" i="13"/>
  <c r="S366" i="13" s="1"/>
  <c r="U366" i="13" s="1"/>
  <c r="N365" i="13"/>
  <c r="S365" i="13" s="1"/>
  <c r="U365" i="13" s="1"/>
  <c r="N364" i="13"/>
  <c r="S364" i="13" s="1"/>
  <c r="U364" i="13" s="1"/>
  <c r="N363" i="13"/>
  <c r="S363" i="13" s="1"/>
  <c r="U363" i="13" s="1"/>
  <c r="S362" i="13"/>
  <c r="U362" i="13" s="1"/>
  <c r="N362" i="13"/>
  <c r="N361" i="13"/>
  <c r="S361" i="13" s="1"/>
  <c r="U361" i="13" s="1"/>
  <c r="N360" i="13"/>
  <c r="S360" i="13" s="1"/>
  <c r="U360" i="13" s="1"/>
  <c r="N359" i="13"/>
  <c r="S359" i="13" s="1"/>
  <c r="U359" i="13" s="1"/>
  <c r="N358" i="13"/>
  <c r="S358" i="13" s="1"/>
  <c r="U358" i="13" s="1"/>
  <c r="N357" i="13"/>
  <c r="S357" i="13" s="1"/>
  <c r="U357" i="13" s="1"/>
  <c r="N356" i="13"/>
  <c r="S356" i="13" s="1"/>
  <c r="U356" i="13" s="1"/>
  <c r="N355" i="13"/>
  <c r="S355" i="13" s="1"/>
  <c r="U355" i="13" s="1"/>
  <c r="S354" i="13"/>
  <c r="U354" i="13" s="1"/>
  <c r="N354" i="13"/>
  <c r="N353" i="13"/>
  <c r="S353" i="13" s="1"/>
  <c r="U353" i="13" s="1"/>
  <c r="N352" i="13"/>
  <c r="S352" i="13" s="1"/>
  <c r="U352" i="13" s="1"/>
  <c r="N351" i="13"/>
  <c r="S351" i="13" s="1"/>
  <c r="U351" i="13" s="1"/>
  <c r="N350" i="13"/>
  <c r="S350" i="13" s="1"/>
  <c r="U350" i="13" s="1"/>
  <c r="N349" i="13"/>
  <c r="S349" i="13" s="1"/>
  <c r="U349" i="13" s="1"/>
  <c r="N348" i="13"/>
  <c r="S348" i="13" s="1"/>
  <c r="U348" i="13" s="1"/>
  <c r="N347" i="13"/>
  <c r="S347" i="13" s="1"/>
  <c r="U347" i="13" s="1"/>
  <c r="S346" i="13"/>
  <c r="U346" i="13" s="1"/>
  <c r="N346" i="13"/>
  <c r="N345" i="13"/>
  <c r="S345" i="13" s="1"/>
  <c r="U345" i="13" s="1"/>
  <c r="N344" i="13"/>
  <c r="S344" i="13" s="1"/>
  <c r="U344" i="13" s="1"/>
  <c r="N343" i="13"/>
  <c r="S343" i="13" s="1"/>
  <c r="U343" i="13" s="1"/>
  <c r="N342" i="13"/>
  <c r="S342" i="13" s="1"/>
  <c r="U342" i="13" s="1"/>
  <c r="N341" i="13"/>
  <c r="S341" i="13" s="1"/>
  <c r="U341" i="13" s="1"/>
  <c r="N340" i="13"/>
  <c r="S340" i="13" s="1"/>
  <c r="U340" i="13" s="1"/>
  <c r="N339" i="13"/>
  <c r="S339" i="13" s="1"/>
  <c r="U339" i="13" s="1"/>
  <c r="S338" i="13"/>
  <c r="U338" i="13" s="1"/>
  <c r="N338" i="13"/>
  <c r="N337" i="13"/>
  <c r="S337" i="13" s="1"/>
  <c r="U337" i="13" s="1"/>
  <c r="N336" i="13"/>
  <c r="S336" i="13" s="1"/>
  <c r="U336" i="13" s="1"/>
  <c r="N335" i="13"/>
  <c r="S335" i="13" s="1"/>
  <c r="U335" i="13" s="1"/>
  <c r="N334" i="13"/>
  <c r="S334" i="13" s="1"/>
  <c r="U334" i="13" s="1"/>
  <c r="N333" i="13"/>
  <c r="S333" i="13" s="1"/>
  <c r="U333" i="13" s="1"/>
  <c r="N332" i="13"/>
  <c r="S332" i="13" s="1"/>
  <c r="U332" i="13" s="1"/>
  <c r="N331" i="13"/>
  <c r="S331" i="13" s="1"/>
  <c r="U331" i="13" s="1"/>
  <c r="S330" i="13"/>
  <c r="U330" i="13" s="1"/>
  <c r="N330" i="13"/>
  <c r="N329" i="13"/>
  <c r="S329" i="13" s="1"/>
  <c r="U329" i="13" s="1"/>
  <c r="N328" i="13"/>
  <c r="S328" i="13" s="1"/>
  <c r="U328" i="13" s="1"/>
  <c r="U327" i="13"/>
  <c r="N327" i="13"/>
  <c r="U326" i="13"/>
  <c r="N326" i="13"/>
  <c r="U325" i="13"/>
  <c r="N325" i="13"/>
  <c r="U324" i="13"/>
  <c r="N324" i="13"/>
  <c r="N323" i="13"/>
  <c r="S323" i="13" s="1"/>
  <c r="U323" i="13" s="1"/>
  <c r="N322" i="13"/>
  <c r="S322" i="13" s="1"/>
  <c r="U322" i="13" s="1"/>
  <c r="N321" i="13"/>
  <c r="S321" i="13" s="1"/>
  <c r="U321" i="13" s="1"/>
  <c r="N320" i="13"/>
  <c r="S320" i="13" s="1"/>
  <c r="U320" i="13" s="1"/>
  <c r="N319" i="13"/>
  <c r="S319" i="13" s="1"/>
  <c r="U319" i="13" s="1"/>
  <c r="S318" i="13"/>
  <c r="U318" i="13" s="1"/>
  <c r="N318" i="13"/>
  <c r="N317" i="13"/>
  <c r="S317" i="13" s="1"/>
  <c r="U317" i="13" s="1"/>
  <c r="N316" i="13"/>
  <c r="S316" i="13" s="1"/>
  <c r="U316" i="13" s="1"/>
  <c r="N315" i="13"/>
  <c r="S315" i="13" s="1"/>
  <c r="U315" i="13" s="1"/>
  <c r="N314" i="13"/>
  <c r="S314" i="13" s="1"/>
  <c r="U314" i="13" s="1"/>
  <c r="N313" i="13"/>
  <c r="S313" i="13" s="1"/>
  <c r="U313" i="13" s="1"/>
  <c r="N312" i="13"/>
  <c r="S312" i="13" s="1"/>
  <c r="U312" i="13" s="1"/>
  <c r="N311" i="13"/>
  <c r="S311" i="13" s="1"/>
  <c r="U311" i="13" s="1"/>
  <c r="S310" i="13"/>
  <c r="U310" i="13" s="1"/>
  <c r="N310" i="13"/>
  <c r="N309" i="13"/>
  <c r="S309" i="13" s="1"/>
  <c r="U309" i="13" s="1"/>
  <c r="N308" i="13"/>
  <c r="S308" i="13" s="1"/>
  <c r="U308" i="13" s="1"/>
  <c r="N307" i="13"/>
  <c r="S307" i="13" s="1"/>
  <c r="U307" i="13" s="1"/>
  <c r="N306" i="13"/>
  <c r="S306" i="13" s="1"/>
  <c r="U306" i="13" s="1"/>
  <c r="N305" i="13"/>
  <c r="S305" i="13" s="1"/>
  <c r="U305" i="13" s="1"/>
  <c r="N304" i="13"/>
  <c r="S304" i="13" s="1"/>
  <c r="U304" i="13" s="1"/>
  <c r="N303" i="13"/>
  <c r="S303" i="13" s="1"/>
  <c r="U303" i="13" s="1"/>
  <c r="S302" i="13"/>
  <c r="U302" i="13" s="1"/>
  <c r="N302" i="13"/>
  <c r="N301" i="13"/>
  <c r="S301" i="13" s="1"/>
  <c r="U301" i="13" s="1"/>
  <c r="N300" i="13"/>
  <c r="S300" i="13" s="1"/>
  <c r="U300" i="13" s="1"/>
  <c r="N299" i="13"/>
  <c r="S299" i="13" s="1"/>
  <c r="U299" i="13" s="1"/>
  <c r="N298" i="13"/>
  <c r="S298" i="13" s="1"/>
  <c r="U298" i="13" s="1"/>
  <c r="N297" i="13"/>
  <c r="S297" i="13" s="1"/>
  <c r="U297" i="13" s="1"/>
  <c r="N296" i="13"/>
  <c r="S296" i="13" s="1"/>
  <c r="U296" i="13" s="1"/>
  <c r="N295" i="13"/>
  <c r="S295" i="13" s="1"/>
  <c r="U295" i="13" s="1"/>
  <c r="S294" i="13"/>
  <c r="U294" i="13" s="1"/>
  <c r="N294" i="13"/>
  <c r="N293" i="13"/>
  <c r="S293" i="13" s="1"/>
  <c r="U293" i="13" s="1"/>
  <c r="N292" i="13"/>
  <c r="S292" i="13" s="1"/>
  <c r="U292" i="13" s="1"/>
  <c r="N291" i="13"/>
  <c r="S291" i="13" s="1"/>
  <c r="U291" i="13" s="1"/>
  <c r="N290" i="13"/>
  <c r="S290" i="13" s="1"/>
  <c r="U290" i="13" s="1"/>
  <c r="N289" i="13"/>
  <c r="S289" i="13" s="1"/>
  <c r="U289" i="13" s="1"/>
  <c r="N288" i="13"/>
  <c r="S288" i="13" s="1"/>
  <c r="U288" i="13" s="1"/>
  <c r="N287" i="13"/>
  <c r="S287" i="13" s="1"/>
  <c r="U287" i="13" s="1"/>
  <c r="U286" i="13"/>
  <c r="U285" i="13"/>
  <c r="N285" i="13"/>
  <c r="U284" i="13"/>
  <c r="N284" i="13"/>
  <c r="P283" i="13"/>
  <c r="Q283" i="13" s="1"/>
  <c r="R283" i="13" s="1"/>
  <c r="S283" i="13" s="1"/>
  <c r="U283" i="13" s="1"/>
  <c r="U282" i="13"/>
  <c r="N282" i="13"/>
  <c r="Q281" i="13"/>
  <c r="R281" i="13" s="1"/>
  <c r="S281" i="13" s="1"/>
  <c r="U281" i="13" s="1"/>
  <c r="P281" i="13"/>
  <c r="N280" i="13"/>
  <c r="S280" i="13" s="1"/>
  <c r="U280" i="13" s="1"/>
  <c r="U279" i="13"/>
  <c r="N279" i="13"/>
  <c r="N278" i="13"/>
  <c r="S278" i="13" s="1"/>
  <c r="U278" i="13" s="1"/>
  <c r="P277" i="13"/>
  <c r="Q277" i="13" s="1"/>
  <c r="R277" i="13" s="1"/>
  <c r="S277" i="13" s="1"/>
  <c r="U277" i="13" s="1"/>
  <c r="S276" i="13"/>
  <c r="U276" i="13" s="1"/>
  <c r="N276" i="13"/>
  <c r="N275" i="13"/>
  <c r="S275" i="13" s="1"/>
  <c r="U275" i="13" s="1"/>
  <c r="N274" i="13"/>
  <c r="S274" i="13" s="1"/>
  <c r="U274" i="13" s="1"/>
  <c r="P273" i="13"/>
  <c r="Q273" i="13" s="1"/>
  <c r="R273" i="13" s="1"/>
  <c r="S273" i="13" s="1"/>
  <c r="U273" i="13" s="1"/>
  <c r="N272" i="13"/>
  <c r="S272" i="13" s="1"/>
  <c r="U272" i="13" s="1"/>
  <c r="N271" i="13"/>
  <c r="S271" i="13" s="1"/>
  <c r="U271" i="13" s="1"/>
  <c r="N270" i="13"/>
  <c r="S270" i="13" s="1"/>
  <c r="U270" i="13" s="1"/>
  <c r="N269" i="13"/>
  <c r="S269" i="13" s="1"/>
  <c r="U269" i="13" s="1"/>
  <c r="S268" i="13"/>
  <c r="U268" i="13" s="1"/>
  <c r="N268" i="13"/>
  <c r="N267" i="13"/>
  <c r="S267" i="13" s="1"/>
  <c r="U267" i="13" s="1"/>
  <c r="U266" i="13"/>
  <c r="N266" i="13"/>
  <c r="N265" i="13"/>
  <c r="S265" i="13" s="1"/>
  <c r="U265" i="13" s="1"/>
  <c r="U264" i="13"/>
  <c r="N264" i="13"/>
  <c r="Q263" i="13"/>
  <c r="N263" i="13"/>
  <c r="S263" i="13" s="1"/>
  <c r="U263" i="13" s="1"/>
  <c r="Q262" i="13"/>
  <c r="N262" i="13"/>
  <c r="S262" i="13" s="1"/>
  <c r="U262" i="13" s="1"/>
  <c r="Q261" i="13"/>
  <c r="N261" i="13"/>
  <c r="S261" i="13" s="1"/>
  <c r="U261" i="13" s="1"/>
  <c r="N260" i="13"/>
  <c r="S260" i="13" s="1"/>
  <c r="U260" i="13" s="1"/>
  <c r="S259" i="13"/>
  <c r="U259" i="13" s="1"/>
  <c r="N259" i="13"/>
  <c r="U258" i="13"/>
  <c r="N258" i="13"/>
  <c r="N257" i="13"/>
  <c r="S257" i="13" s="1"/>
  <c r="U257" i="13" s="1"/>
  <c r="P256" i="13"/>
  <c r="Q256" i="13" s="1"/>
  <c r="R256" i="13" s="1"/>
  <c r="S256" i="13" s="1"/>
  <c r="U256" i="13" s="1"/>
  <c r="N255" i="13"/>
  <c r="S255" i="13" s="1"/>
  <c r="U255" i="13" s="1"/>
  <c r="S254" i="13"/>
  <c r="U254" i="13" s="1"/>
  <c r="N254" i="13"/>
  <c r="U253" i="13"/>
  <c r="N253" i="13"/>
  <c r="P252" i="13"/>
  <c r="Q252" i="13" s="1"/>
  <c r="R252" i="13" s="1"/>
  <c r="S252" i="13" s="1"/>
  <c r="U252" i="13" s="1"/>
  <c r="N251" i="13"/>
  <c r="S251" i="13" s="1"/>
  <c r="U251" i="13" s="1"/>
  <c r="N250" i="13"/>
  <c r="S250" i="13" s="1"/>
  <c r="U250" i="13" s="1"/>
  <c r="S249" i="13"/>
  <c r="U249" i="13" s="1"/>
  <c r="N249" i="13"/>
  <c r="N248" i="13"/>
  <c r="S248" i="13" s="1"/>
  <c r="U248" i="13" s="1"/>
  <c r="N247" i="13"/>
  <c r="S247" i="13" s="1"/>
  <c r="U247" i="13" s="1"/>
  <c r="N246" i="13"/>
  <c r="S246" i="13" s="1"/>
  <c r="U246" i="13" s="1"/>
  <c r="N245" i="13"/>
  <c r="S245" i="13" s="1"/>
  <c r="U245" i="13" s="1"/>
  <c r="N244" i="13"/>
  <c r="S244" i="13" s="1"/>
  <c r="U244" i="13" s="1"/>
  <c r="N243" i="13"/>
  <c r="S243" i="13" s="1"/>
  <c r="U243" i="13" s="1"/>
  <c r="N242" i="13"/>
  <c r="S242" i="13" s="1"/>
  <c r="U242" i="13" s="1"/>
  <c r="S241" i="13"/>
  <c r="U241" i="13" s="1"/>
  <c r="N241" i="13"/>
  <c r="N240" i="13"/>
  <c r="S240" i="13" s="1"/>
  <c r="U240" i="13" s="1"/>
  <c r="N239" i="13"/>
  <c r="S239" i="13" s="1"/>
  <c r="U239" i="13" s="1"/>
  <c r="N238" i="13"/>
  <c r="S238" i="13" s="1"/>
  <c r="U238" i="13" s="1"/>
  <c r="N237" i="13"/>
  <c r="S237" i="13" s="1"/>
  <c r="U237" i="13" s="1"/>
  <c r="N236" i="13"/>
  <c r="S236" i="13" s="1"/>
  <c r="U236" i="13" s="1"/>
  <c r="N235" i="13"/>
  <c r="S235" i="13" s="1"/>
  <c r="U235" i="13" s="1"/>
  <c r="N234" i="13"/>
  <c r="S234" i="13" s="1"/>
  <c r="U234" i="13" s="1"/>
  <c r="S233" i="13"/>
  <c r="U233" i="13" s="1"/>
  <c r="N233" i="13"/>
  <c r="N232" i="13"/>
  <c r="S232" i="13" s="1"/>
  <c r="U232" i="13" s="1"/>
  <c r="N231" i="13"/>
  <c r="S231" i="13" s="1"/>
  <c r="U231" i="13" s="1"/>
  <c r="N230" i="13"/>
  <c r="S230" i="13" s="1"/>
  <c r="U230" i="13" s="1"/>
  <c r="N229" i="13"/>
  <c r="S229" i="13" s="1"/>
  <c r="U229" i="13" s="1"/>
  <c r="N228" i="13"/>
  <c r="S228" i="13" s="1"/>
  <c r="U228" i="13" s="1"/>
  <c r="N227" i="13"/>
  <c r="S227" i="13" s="1"/>
  <c r="U227" i="13" s="1"/>
  <c r="N226" i="13"/>
  <c r="S226" i="13" s="1"/>
  <c r="U226" i="13" s="1"/>
  <c r="S225" i="13"/>
  <c r="U225" i="13" s="1"/>
  <c r="N225" i="13"/>
  <c r="N224" i="13"/>
  <c r="S224" i="13" s="1"/>
  <c r="U224" i="13" s="1"/>
  <c r="N223" i="13"/>
  <c r="S223" i="13" s="1"/>
  <c r="U223" i="13" s="1"/>
  <c r="N222" i="13"/>
  <c r="S222" i="13" s="1"/>
  <c r="U222" i="13" s="1"/>
  <c r="N221" i="13"/>
  <c r="S221" i="13" s="1"/>
  <c r="U221" i="13" s="1"/>
  <c r="N220" i="13"/>
  <c r="S220" i="13" s="1"/>
  <c r="U220" i="13" s="1"/>
  <c r="N219" i="13"/>
  <c r="S219" i="13" s="1"/>
  <c r="U219" i="13" s="1"/>
  <c r="N218" i="13"/>
  <c r="S218" i="13" s="1"/>
  <c r="U218" i="13" s="1"/>
  <c r="S217" i="13"/>
  <c r="U217" i="13" s="1"/>
  <c r="N217" i="13"/>
  <c r="N216" i="13"/>
  <c r="S216" i="13" s="1"/>
  <c r="U216" i="13" s="1"/>
  <c r="P215" i="13"/>
  <c r="Q215" i="13" s="1"/>
  <c r="R215" i="13" s="1"/>
  <c r="S215" i="13" s="1"/>
  <c r="U215" i="13" s="1"/>
  <c r="Q214" i="13"/>
  <c r="N214" i="13"/>
  <c r="S214" i="13" s="1"/>
  <c r="U214" i="13" s="1"/>
  <c r="U213" i="13"/>
  <c r="N213" i="13"/>
  <c r="U212" i="13"/>
  <c r="N212" i="13"/>
  <c r="Q211" i="13"/>
  <c r="N211" i="13"/>
  <c r="S211" i="13" s="1"/>
  <c r="U211" i="13" s="1"/>
  <c r="Q210" i="13"/>
  <c r="N210" i="13"/>
  <c r="S210" i="13" s="1"/>
  <c r="U210" i="13" s="1"/>
  <c r="Q209" i="13"/>
  <c r="N209" i="13"/>
  <c r="S209" i="13" s="1"/>
  <c r="U209" i="13" s="1"/>
  <c r="Q208" i="13"/>
  <c r="N208" i="13"/>
  <c r="S208" i="13" s="1"/>
  <c r="U208" i="13" s="1"/>
  <c r="P207" i="13"/>
  <c r="Q207" i="13" s="1"/>
  <c r="R207" i="13" s="1"/>
  <c r="S207" i="13" s="1"/>
  <c r="U207" i="13" s="1"/>
  <c r="N206" i="13"/>
  <c r="S206" i="13" s="1"/>
  <c r="U206" i="13" s="1"/>
  <c r="N205" i="13"/>
  <c r="S205" i="13" s="1"/>
  <c r="U205" i="13" s="1"/>
  <c r="U204" i="13"/>
  <c r="N204" i="13"/>
  <c r="N203" i="13"/>
  <c r="S203" i="13" s="1"/>
  <c r="U203" i="13" s="1"/>
  <c r="U202" i="13"/>
  <c r="N202" i="13"/>
  <c r="N201" i="13"/>
  <c r="S201" i="13" s="1"/>
  <c r="U201" i="13" s="1"/>
  <c r="S200" i="13"/>
  <c r="U200" i="13" s="1"/>
  <c r="N200" i="13"/>
  <c r="U199" i="13"/>
  <c r="N199" i="13"/>
  <c r="N198" i="13"/>
  <c r="S198" i="13" s="1"/>
  <c r="U198" i="13" s="1"/>
  <c r="U197" i="13"/>
  <c r="N197" i="13"/>
  <c r="U196" i="13"/>
  <c r="N196" i="13"/>
  <c r="U195" i="13"/>
  <c r="N195" i="13"/>
  <c r="N194" i="13"/>
  <c r="S194" i="13" s="1"/>
  <c r="U194" i="13" s="1"/>
  <c r="U193" i="13"/>
  <c r="N193" i="13"/>
  <c r="S192" i="13"/>
  <c r="U192" i="13" s="1"/>
  <c r="Q192" i="13"/>
  <c r="N192" i="13"/>
  <c r="S191" i="13"/>
  <c r="U191" i="13" s="1"/>
  <c r="Q191" i="13"/>
  <c r="N191" i="13"/>
  <c r="S190" i="13"/>
  <c r="U190" i="13" s="1"/>
  <c r="Q190" i="13"/>
  <c r="N190" i="13"/>
  <c r="S189" i="13"/>
  <c r="U189" i="13" s="1"/>
  <c r="Q189" i="13"/>
  <c r="N189" i="13"/>
  <c r="S188" i="13"/>
  <c r="U188" i="13" s="1"/>
  <c r="Q188" i="13"/>
  <c r="N188" i="13"/>
  <c r="S187" i="13"/>
  <c r="U187" i="13" s="1"/>
  <c r="Q187" i="13"/>
  <c r="N187" i="13"/>
  <c r="S186" i="13"/>
  <c r="U186" i="13" s="1"/>
  <c r="Q186" i="13"/>
  <c r="N186" i="13"/>
  <c r="S185" i="13"/>
  <c r="U185" i="13" s="1"/>
  <c r="Q185" i="13"/>
  <c r="N185" i="13"/>
  <c r="S184" i="13"/>
  <c r="U184" i="13" s="1"/>
  <c r="Q184" i="13"/>
  <c r="N184" i="13"/>
  <c r="S183" i="13"/>
  <c r="U183" i="13" s="1"/>
  <c r="Q183" i="13"/>
  <c r="N183" i="13"/>
  <c r="S182" i="13"/>
  <c r="U182" i="13" s="1"/>
  <c r="Q182" i="13"/>
  <c r="N182" i="13"/>
  <c r="U181" i="13"/>
  <c r="N181" i="13"/>
  <c r="N180" i="13"/>
  <c r="S180" i="13" s="1"/>
  <c r="U180" i="13" s="1"/>
  <c r="U179" i="13"/>
  <c r="N179" i="13"/>
  <c r="S178" i="13"/>
  <c r="U178" i="13" s="1"/>
  <c r="N178" i="13"/>
  <c r="N177" i="13"/>
  <c r="S177" i="13" s="1"/>
  <c r="U177" i="13" s="1"/>
  <c r="Q176" i="13"/>
  <c r="N176" i="13"/>
  <c r="S176" i="13" s="1"/>
  <c r="U176" i="13" s="1"/>
  <c r="N175" i="13"/>
  <c r="S175" i="13" s="1"/>
  <c r="U175" i="13" s="1"/>
  <c r="N174" i="13"/>
  <c r="S174" i="13" s="1"/>
  <c r="U174" i="13" s="1"/>
  <c r="S173" i="13"/>
  <c r="U173" i="13" s="1"/>
  <c r="Q173" i="13"/>
  <c r="N173" i="13"/>
  <c r="P172" i="13"/>
  <c r="Q172" i="13" s="1"/>
  <c r="R172" i="13" s="1"/>
  <c r="S172" i="13" s="1"/>
  <c r="U172" i="13" s="1"/>
  <c r="U171" i="13"/>
  <c r="N171" i="13"/>
  <c r="Q170" i="13"/>
  <c r="N170" i="13"/>
  <c r="S170" i="13" s="1"/>
  <c r="U170" i="13" s="1"/>
  <c r="U169" i="13"/>
  <c r="N169" i="13"/>
  <c r="U168" i="13"/>
  <c r="N168" i="13"/>
  <c r="U167" i="13"/>
  <c r="N167" i="13"/>
  <c r="N166" i="13"/>
  <c r="S166" i="13" s="1"/>
  <c r="U166" i="13" s="1"/>
  <c r="S165" i="13"/>
  <c r="U165" i="13" s="1"/>
  <c r="N165" i="13"/>
  <c r="N164" i="13"/>
  <c r="S164" i="13" s="1"/>
  <c r="U164" i="13" s="1"/>
  <c r="N163" i="13"/>
  <c r="S163" i="13" s="1"/>
  <c r="U163" i="13" s="1"/>
  <c r="N162" i="13"/>
  <c r="S162" i="13" s="1"/>
  <c r="U162" i="13" s="1"/>
  <c r="N161" i="13"/>
  <c r="S161" i="13" s="1"/>
  <c r="U161" i="13" s="1"/>
  <c r="N160" i="13"/>
  <c r="S160" i="13" s="1"/>
  <c r="U160" i="13" s="1"/>
  <c r="N159" i="13"/>
  <c r="S159" i="13" s="1"/>
  <c r="U159" i="13" s="1"/>
  <c r="N158" i="13"/>
  <c r="S158" i="13" s="1"/>
  <c r="U158" i="13" s="1"/>
  <c r="S157" i="13"/>
  <c r="U157" i="13" s="1"/>
  <c r="N157" i="13"/>
  <c r="N156" i="13"/>
  <c r="S156" i="13" s="1"/>
  <c r="U156" i="13" s="1"/>
  <c r="N155" i="13"/>
  <c r="S155" i="13" s="1"/>
  <c r="U155" i="13" s="1"/>
  <c r="U154" i="13"/>
  <c r="N154" i="13"/>
  <c r="N153" i="13"/>
  <c r="S153" i="13" s="1"/>
  <c r="U153" i="13" s="1"/>
  <c r="S152" i="13"/>
  <c r="U152" i="13" s="1"/>
  <c r="N152" i="13"/>
  <c r="N151" i="13"/>
  <c r="S151" i="13" s="1"/>
  <c r="U151" i="13" s="1"/>
  <c r="N150" i="13"/>
  <c r="S150" i="13" s="1"/>
  <c r="U150" i="13" s="1"/>
  <c r="N149" i="13"/>
  <c r="S149" i="13" s="1"/>
  <c r="U149" i="13" s="1"/>
  <c r="N148" i="13"/>
  <c r="S148" i="13" s="1"/>
  <c r="U148" i="13" s="1"/>
  <c r="N147" i="13"/>
  <c r="S147" i="13" s="1"/>
  <c r="U147" i="13" s="1"/>
  <c r="N146" i="13"/>
  <c r="S146" i="13" s="1"/>
  <c r="U146" i="13" s="1"/>
  <c r="N145" i="13"/>
  <c r="S145" i="13" s="1"/>
  <c r="U145" i="13" s="1"/>
  <c r="S144" i="13"/>
  <c r="U144" i="13" s="1"/>
  <c r="N144" i="13"/>
  <c r="N143" i="13"/>
  <c r="S143" i="13" s="1"/>
  <c r="U143" i="13" s="1"/>
  <c r="N142" i="13"/>
  <c r="S142" i="13" s="1"/>
  <c r="U142" i="13" s="1"/>
  <c r="N141" i="13"/>
  <c r="S141" i="13" s="1"/>
  <c r="U141" i="13" s="1"/>
  <c r="N140" i="13"/>
  <c r="S140" i="13" s="1"/>
  <c r="U140" i="13" s="1"/>
  <c r="N139" i="13"/>
  <c r="S139" i="13" s="1"/>
  <c r="U139" i="13" s="1"/>
  <c r="N138" i="13"/>
  <c r="S138" i="13" s="1"/>
  <c r="U138" i="13" s="1"/>
  <c r="N137" i="13"/>
  <c r="S137" i="13" s="1"/>
  <c r="U137" i="13" s="1"/>
  <c r="S136" i="13"/>
  <c r="U136" i="13" s="1"/>
  <c r="N136" i="13"/>
  <c r="N135" i="13"/>
  <c r="S135" i="13" s="1"/>
  <c r="U135" i="13" s="1"/>
  <c r="N134" i="13"/>
  <c r="S134" i="13" s="1"/>
  <c r="U134" i="13" s="1"/>
  <c r="N133" i="13"/>
  <c r="S133" i="13" s="1"/>
  <c r="U133" i="13" s="1"/>
  <c r="N132" i="13"/>
  <c r="S132" i="13" s="1"/>
  <c r="U132" i="13" s="1"/>
  <c r="N131" i="13"/>
  <c r="S131" i="13" s="1"/>
  <c r="U131" i="13" s="1"/>
  <c r="N130" i="13"/>
  <c r="S130" i="13" s="1"/>
  <c r="U130" i="13" s="1"/>
  <c r="N129" i="13"/>
  <c r="S129" i="13" s="1"/>
  <c r="U129" i="13" s="1"/>
  <c r="S128" i="13"/>
  <c r="U128" i="13" s="1"/>
  <c r="N128" i="13"/>
  <c r="N127" i="13"/>
  <c r="S127" i="13" s="1"/>
  <c r="U127" i="13" s="1"/>
  <c r="N126" i="13"/>
  <c r="S126" i="13" s="1"/>
  <c r="U126" i="13" s="1"/>
  <c r="N125" i="13"/>
  <c r="S125" i="13" s="1"/>
  <c r="U125" i="13" s="1"/>
  <c r="N124" i="13"/>
  <c r="S124" i="13" s="1"/>
  <c r="U124" i="13" s="1"/>
  <c r="N123" i="13"/>
  <c r="S123" i="13" s="1"/>
  <c r="U123" i="13" s="1"/>
  <c r="N122" i="13"/>
  <c r="S122" i="13" s="1"/>
  <c r="U122" i="13" s="1"/>
  <c r="N121" i="13"/>
  <c r="S121" i="13" s="1"/>
  <c r="U121" i="13" s="1"/>
  <c r="S120" i="13"/>
  <c r="U120" i="13" s="1"/>
  <c r="N120" i="13"/>
  <c r="N119" i="13"/>
  <c r="S119" i="13" s="1"/>
  <c r="U119" i="13" s="1"/>
  <c r="P118" i="13"/>
  <c r="Q118" i="13" s="1"/>
  <c r="R118" i="13" s="1"/>
  <c r="S118" i="13" s="1"/>
  <c r="U118" i="13" s="1"/>
  <c r="N117" i="13"/>
  <c r="S117" i="13" s="1"/>
  <c r="U117" i="13" s="1"/>
  <c r="N116" i="13"/>
  <c r="S116" i="13" s="1"/>
  <c r="U116" i="13" s="1"/>
  <c r="N115" i="13"/>
  <c r="S115" i="13" s="1"/>
  <c r="U115" i="13" s="1"/>
  <c r="U114" i="13"/>
  <c r="U113" i="13"/>
  <c r="N113" i="13"/>
  <c r="Q112" i="13"/>
  <c r="N112" i="13"/>
  <c r="S112" i="13" s="1"/>
  <c r="U112" i="13" s="1"/>
  <c r="Q111" i="13"/>
  <c r="N111" i="13"/>
  <c r="S111" i="13" s="1"/>
  <c r="U111" i="13" s="1"/>
  <c r="Q110" i="13"/>
  <c r="N110" i="13"/>
  <c r="S110" i="13" s="1"/>
  <c r="U110" i="13" s="1"/>
  <c r="Q109" i="13"/>
  <c r="N109" i="13"/>
  <c r="S109" i="13" s="1"/>
  <c r="U109" i="13" s="1"/>
  <c r="Q108" i="13"/>
  <c r="N108" i="13"/>
  <c r="S108" i="13" s="1"/>
  <c r="U108" i="13" s="1"/>
  <c r="N107" i="13"/>
  <c r="S107" i="13" s="1"/>
  <c r="U107" i="13" s="1"/>
  <c r="P106" i="13"/>
  <c r="Q106" i="13" s="1"/>
  <c r="R106" i="13" s="1"/>
  <c r="S106" i="13" s="1"/>
  <c r="U106" i="13" s="1"/>
  <c r="U105" i="13"/>
  <c r="N105" i="13"/>
  <c r="N104" i="13"/>
  <c r="S104" i="13" s="1"/>
  <c r="U104" i="13" s="1"/>
  <c r="U103" i="13"/>
  <c r="N103" i="13"/>
  <c r="S102" i="13"/>
  <c r="U102" i="13" s="1"/>
  <c r="N102" i="13"/>
  <c r="N101" i="13"/>
  <c r="S101" i="13" s="1"/>
  <c r="U101" i="13" s="1"/>
  <c r="N100" i="13"/>
  <c r="S100" i="13" s="1"/>
  <c r="U100" i="13" s="1"/>
  <c r="N99" i="13"/>
  <c r="S99" i="13" s="1"/>
  <c r="U99" i="13" s="1"/>
  <c r="U98" i="13"/>
  <c r="N97" i="13"/>
  <c r="S97" i="13" s="1"/>
  <c r="U97" i="13" s="1"/>
  <c r="S96" i="13"/>
  <c r="U96" i="13" s="1"/>
  <c r="N96" i="13"/>
  <c r="N95" i="13"/>
  <c r="S95" i="13" s="1"/>
  <c r="U95" i="13" s="1"/>
  <c r="P94" i="13"/>
  <c r="Q94" i="13" s="1"/>
  <c r="R94" i="13" s="1"/>
  <c r="S94" i="13" s="1"/>
  <c r="U94" i="13" s="1"/>
  <c r="N93" i="13"/>
  <c r="S93" i="13" s="1"/>
  <c r="U93" i="13" s="1"/>
  <c r="N92" i="13"/>
  <c r="S92" i="13" s="1"/>
  <c r="U92" i="13" s="1"/>
  <c r="N91" i="13"/>
  <c r="S91" i="13" s="1"/>
  <c r="U91" i="13" s="1"/>
  <c r="N90" i="13"/>
  <c r="S90" i="13" s="1"/>
  <c r="U90" i="13" s="1"/>
  <c r="N89" i="13"/>
  <c r="S89" i="13" s="1"/>
  <c r="U89" i="13" s="1"/>
  <c r="S88" i="13"/>
  <c r="U88" i="13" s="1"/>
  <c r="N88" i="13"/>
  <c r="U87" i="13"/>
  <c r="N86" i="13"/>
  <c r="S86" i="13" s="1"/>
  <c r="U86" i="13" s="1"/>
  <c r="N85" i="13"/>
  <c r="S85" i="13" s="1"/>
  <c r="U85" i="13" s="1"/>
  <c r="U84" i="13"/>
  <c r="N83" i="13"/>
  <c r="S83" i="13" s="1"/>
  <c r="U83" i="13" s="1"/>
  <c r="S82" i="13"/>
  <c r="U82" i="13" s="1"/>
  <c r="N82" i="13"/>
  <c r="U81" i="13"/>
  <c r="N80" i="13"/>
  <c r="S80" i="13" s="1"/>
  <c r="U80" i="13" s="1"/>
  <c r="N79" i="13"/>
  <c r="S79" i="13" s="1"/>
  <c r="U79" i="13" s="1"/>
  <c r="N78" i="13"/>
  <c r="S78" i="13" s="1"/>
  <c r="U78" i="13" s="1"/>
  <c r="N77" i="13"/>
  <c r="S77" i="13" s="1"/>
  <c r="U77" i="13" s="1"/>
  <c r="N76" i="13"/>
  <c r="S76" i="13" s="1"/>
  <c r="U76" i="13" s="1"/>
  <c r="N75" i="13"/>
  <c r="S75" i="13" s="1"/>
  <c r="U75" i="13" s="1"/>
  <c r="S74" i="13"/>
  <c r="U74" i="13" s="1"/>
  <c r="N74" i="13"/>
  <c r="N73" i="13"/>
  <c r="S73" i="13" s="1"/>
  <c r="U73" i="13" s="1"/>
  <c r="N72" i="13"/>
  <c r="S72" i="13" s="1"/>
  <c r="U72" i="13" s="1"/>
  <c r="N71" i="13"/>
  <c r="S71" i="13" s="1"/>
  <c r="U71" i="13" s="1"/>
  <c r="N70" i="13"/>
  <c r="S70" i="13" s="1"/>
  <c r="U70" i="13" s="1"/>
  <c r="N69" i="13"/>
  <c r="S69" i="13" s="1"/>
  <c r="U69" i="13" s="1"/>
  <c r="N68" i="13"/>
  <c r="S68" i="13" s="1"/>
  <c r="U68" i="13" s="1"/>
  <c r="N67" i="13"/>
  <c r="S67" i="13" s="1"/>
  <c r="U67" i="13" s="1"/>
  <c r="S66" i="13"/>
  <c r="U66" i="13" s="1"/>
  <c r="N66" i="13"/>
  <c r="N65" i="13"/>
  <c r="S65" i="13" s="1"/>
  <c r="U65" i="13" s="1"/>
  <c r="N64" i="13"/>
  <c r="S64" i="13" s="1"/>
  <c r="U64" i="13" s="1"/>
  <c r="U63" i="13"/>
  <c r="U62" i="13"/>
  <c r="N62" i="13"/>
  <c r="U61" i="13"/>
  <c r="N61" i="13"/>
  <c r="N60" i="13"/>
  <c r="S60" i="13" s="1"/>
  <c r="U60" i="13" s="1"/>
  <c r="N59" i="13"/>
  <c r="S59" i="13" s="1"/>
  <c r="U59" i="13" s="1"/>
  <c r="P58" i="13"/>
  <c r="Q58" i="13" s="1"/>
  <c r="R58" i="13" s="1"/>
  <c r="S58" i="13" s="1"/>
  <c r="U58" i="13" s="1"/>
  <c r="P57" i="13"/>
  <c r="Q57" i="13" s="1"/>
  <c r="R57" i="13" s="1"/>
  <c r="S57" i="13" s="1"/>
  <c r="U57" i="13" s="1"/>
  <c r="Q56" i="13"/>
  <c r="R56" i="13" s="1"/>
  <c r="S56" i="13" s="1"/>
  <c r="U56" i="13" s="1"/>
  <c r="P56" i="13"/>
  <c r="N55" i="13"/>
  <c r="S55" i="13" s="1"/>
  <c r="U55" i="13" s="1"/>
  <c r="P54" i="13"/>
  <c r="Q54" i="13" s="1"/>
  <c r="R54" i="13" s="1"/>
  <c r="S54" i="13" s="1"/>
  <c r="U54" i="13" s="1"/>
  <c r="N53" i="13"/>
  <c r="S53" i="13" s="1"/>
  <c r="U53" i="13" s="1"/>
  <c r="N52" i="13"/>
  <c r="S52" i="13" s="1"/>
  <c r="U52" i="13" s="1"/>
  <c r="N51" i="13"/>
  <c r="S51" i="13" s="1"/>
  <c r="U51" i="13" s="1"/>
  <c r="U50" i="13"/>
  <c r="N50" i="13"/>
  <c r="N49" i="13"/>
  <c r="S49" i="13" s="1"/>
  <c r="U49" i="13" s="1"/>
  <c r="N48" i="13"/>
  <c r="S48" i="13" s="1"/>
  <c r="U48" i="13" s="1"/>
  <c r="N47" i="13"/>
  <c r="S47" i="13" s="1"/>
  <c r="U47" i="13" s="1"/>
  <c r="N46" i="13"/>
  <c r="S46" i="13" s="1"/>
  <c r="U46" i="13" s="1"/>
  <c r="N45" i="13"/>
  <c r="S45" i="13" s="1"/>
  <c r="U45" i="13" s="1"/>
  <c r="N44" i="13"/>
  <c r="S44" i="13" s="1"/>
  <c r="U44" i="13" s="1"/>
  <c r="S43" i="13"/>
  <c r="U43" i="13" s="1"/>
  <c r="N43" i="13"/>
  <c r="N42" i="13"/>
  <c r="S42" i="13" s="1"/>
  <c r="U42" i="13" s="1"/>
  <c r="U41" i="13"/>
  <c r="N41" i="13"/>
  <c r="N40" i="13"/>
  <c r="S40" i="13" s="1"/>
  <c r="U40" i="13" s="1"/>
  <c r="N39" i="13"/>
  <c r="S39" i="13" s="1"/>
  <c r="U39" i="13" s="1"/>
  <c r="Q38" i="13"/>
  <c r="R38" i="13" s="1"/>
  <c r="S38" i="13" s="1"/>
  <c r="U38" i="13" s="1"/>
  <c r="P38" i="13"/>
  <c r="P37" i="13"/>
  <c r="Q37" i="13" s="1"/>
  <c r="R37" i="13" s="1"/>
  <c r="S37" i="13" s="1"/>
  <c r="U37" i="13" s="1"/>
  <c r="N36" i="13"/>
  <c r="S36" i="13" s="1"/>
  <c r="U36" i="13" s="1"/>
  <c r="N35" i="13"/>
  <c r="S35" i="13" s="1"/>
  <c r="U35" i="13" s="1"/>
  <c r="N34" i="13"/>
  <c r="S34" i="13" s="1"/>
  <c r="U34" i="13" s="1"/>
  <c r="N33" i="13"/>
  <c r="S33" i="13" s="1"/>
  <c r="U33" i="13" s="1"/>
  <c r="N32" i="13"/>
  <c r="S32" i="13" s="1"/>
  <c r="U32" i="13" s="1"/>
  <c r="P31" i="13"/>
  <c r="Q31" i="13" s="1"/>
  <c r="R31" i="13" s="1"/>
  <c r="S31" i="13" s="1"/>
  <c r="U31" i="13" s="1"/>
  <c r="Q30" i="13"/>
  <c r="R30" i="13" s="1"/>
  <c r="S30" i="13" s="1"/>
  <c r="U30" i="13" s="1"/>
  <c r="P30" i="13"/>
  <c r="P29" i="13"/>
  <c r="Q29" i="13" s="1"/>
  <c r="R29" i="13" s="1"/>
  <c r="S29" i="13" s="1"/>
  <c r="U29" i="13" s="1"/>
  <c r="N28" i="13"/>
  <c r="S28" i="13" s="1"/>
  <c r="U28" i="13" s="1"/>
  <c r="Q27" i="13"/>
  <c r="N27" i="13"/>
  <c r="S27" i="13" s="1"/>
  <c r="U27" i="13" s="1"/>
  <c r="Q26" i="13"/>
  <c r="N26" i="13"/>
  <c r="S26" i="13" s="1"/>
  <c r="U26" i="13" s="1"/>
  <c r="Q25" i="13"/>
  <c r="N25" i="13"/>
  <c r="S25" i="13" s="1"/>
  <c r="U25" i="13" s="1"/>
  <c r="U24" i="13"/>
  <c r="N24" i="13"/>
  <c r="U23" i="13"/>
  <c r="N23" i="13"/>
  <c r="P22" i="13"/>
  <c r="Q22" i="13" s="1"/>
  <c r="R22" i="13" s="1"/>
  <c r="S22" i="13" s="1"/>
  <c r="U22" i="13" s="1"/>
  <c r="S21" i="13"/>
  <c r="U21" i="13" s="1"/>
  <c r="N21" i="13"/>
  <c r="P20" i="13"/>
  <c r="Q20" i="13" s="1"/>
  <c r="R20" i="13" s="1"/>
  <c r="S20" i="13" s="1"/>
  <c r="U20" i="13" s="1"/>
  <c r="P19" i="13"/>
  <c r="Q19" i="13" s="1"/>
  <c r="R19" i="13" s="1"/>
  <c r="S19" i="13" s="1"/>
  <c r="U19" i="13" s="1"/>
  <c r="P18" i="13"/>
  <c r="Q18" i="13" s="1"/>
  <c r="R18" i="13" s="1"/>
  <c r="S18" i="13" s="1"/>
  <c r="U18" i="13" s="1"/>
  <c r="P17" i="13"/>
  <c r="Q17" i="13" s="1"/>
  <c r="R17" i="13" s="1"/>
  <c r="S17" i="13" s="1"/>
  <c r="U17" i="13" s="1"/>
  <c r="P16" i="13"/>
  <c r="Q16" i="13" s="1"/>
  <c r="R16" i="13" s="1"/>
  <c r="S16" i="13" s="1"/>
  <c r="U16" i="13" s="1"/>
  <c r="P15" i="13"/>
  <c r="Q15" i="13" s="1"/>
  <c r="R15" i="13" s="1"/>
  <c r="S15" i="13" s="1"/>
  <c r="U15" i="13" s="1"/>
  <c r="U14" i="13"/>
  <c r="N14" i="13"/>
  <c r="N13" i="13"/>
  <c r="S13" i="13" s="1"/>
  <c r="U13" i="13" s="1"/>
  <c r="N12" i="13"/>
  <c r="S12" i="13" s="1"/>
  <c r="U12" i="13" s="1"/>
  <c r="P11" i="13"/>
  <c r="Q11" i="13" s="1"/>
  <c r="R11" i="13" s="1"/>
  <c r="S11" i="13" s="1"/>
  <c r="U11" i="13" s="1"/>
  <c r="U10" i="13"/>
  <c r="N9" i="13"/>
  <c r="S9" i="13" s="1"/>
  <c r="U9" i="13" s="1"/>
  <c r="P8" i="13"/>
  <c r="Q8" i="13" s="1"/>
  <c r="R8" i="13" s="1"/>
  <c r="S8" i="13" s="1"/>
  <c r="U8" i="13" s="1"/>
  <c r="P7" i="13"/>
  <c r="Q7" i="13" s="1"/>
  <c r="R7" i="13" s="1"/>
  <c r="S7" i="13" s="1"/>
  <c r="U7" i="13" s="1"/>
  <c r="P6" i="13"/>
  <c r="Q6" i="13" s="1"/>
  <c r="R6" i="13" s="1"/>
  <c r="S6" i="13" s="1"/>
  <c r="U6" i="13" s="1"/>
  <c r="P5" i="13"/>
  <c r="Q5" i="13" s="1"/>
  <c r="R5" i="13" s="1"/>
  <c r="S5" i="13" s="1"/>
  <c r="U5" i="13" s="1"/>
  <c r="Q4" i="13"/>
  <c r="N4" i="13"/>
  <c r="S4" i="13" s="1"/>
  <c r="U4" i="13" s="1"/>
  <c r="U3" i="13"/>
  <c r="N3" i="13"/>
  <c r="U2" i="13"/>
  <c r="N2" i="13"/>
  <c r="R654" i="14" l="1"/>
  <c r="S654" i="14" s="1"/>
  <c r="U654" i="14" s="1"/>
  <c r="R80" i="14"/>
  <c r="S80" i="14" s="1"/>
  <c r="U80" i="14" s="1"/>
  <c r="R634" i="14"/>
  <c r="S634" i="14" s="1"/>
  <c r="U634" i="14" s="1"/>
  <c r="R670" i="14"/>
  <c r="S670" i="14" s="1"/>
  <c r="U670" i="14" s="1"/>
  <c r="R677" i="14"/>
  <c r="S677" i="14" s="1"/>
  <c r="U677" i="14" s="1"/>
  <c r="R87" i="14"/>
  <c r="S87" i="14" s="1"/>
  <c r="U87" i="14" s="1"/>
  <c r="R644" i="14"/>
  <c r="S644" i="14" s="1"/>
  <c r="U644" i="14" s="1"/>
  <c r="R664" i="14"/>
  <c r="S664" i="14" s="1"/>
  <c r="U664" i="14" s="1"/>
  <c r="Q677" i="14"/>
  <c r="Q681" i="14"/>
  <c r="R681" i="14" s="1"/>
  <c r="S681" i="14" s="1"/>
  <c r="U681" i="14" s="1"/>
  <c r="R699" i="14"/>
  <c r="S699" i="14" s="1"/>
  <c r="U699" i="14" s="1"/>
  <c r="R703" i="14"/>
  <c r="S703" i="14" s="1"/>
  <c r="U703" i="14" s="1"/>
  <c r="Q619" i="14"/>
  <c r="R619" i="14" s="1"/>
  <c r="S619" i="14" s="1"/>
  <c r="U619" i="14" s="1"/>
  <c r="Q621" i="14"/>
  <c r="R621" i="14" s="1"/>
  <c r="S621" i="14" s="1"/>
  <c r="U621" i="14" s="1"/>
  <c r="Q634" i="14"/>
  <c r="Q636" i="14"/>
  <c r="R636" i="14" s="1"/>
  <c r="S636" i="14" s="1"/>
  <c r="U636" i="14" s="1"/>
  <c r="Q641" i="14"/>
  <c r="R641" i="14" s="1"/>
  <c r="S641" i="14" s="1"/>
  <c r="U641" i="14" s="1"/>
  <c r="Q644" i="14"/>
  <c r="Q654" i="14"/>
  <c r="Q658" i="14"/>
  <c r="R658" i="14" s="1"/>
  <c r="S658" i="14" s="1"/>
  <c r="U658" i="14" s="1"/>
  <c r="Q660" i="14"/>
  <c r="R660" i="14" s="1"/>
  <c r="S660" i="14" s="1"/>
  <c r="U660" i="14" s="1"/>
  <c r="Q662" i="14"/>
  <c r="R662" i="14" s="1"/>
  <c r="S662" i="14" s="1"/>
  <c r="U662" i="14" s="1"/>
  <c r="Q664" i="14"/>
  <c r="Q666" i="14"/>
  <c r="R666" i="14" s="1"/>
  <c r="S666" i="14" s="1"/>
  <c r="U666" i="14" s="1"/>
  <c r="Q668" i="14"/>
  <c r="R668" i="14" s="1"/>
  <c r="S668" i="14" s="1"/>
  <c r="U668" i="14" s="1"/>
  <c r="Q670" i="14"/>
  <c r="Q672" i="14"/>
  <c r="R672" i="14" s="1"/>
  <c r="S672" i="14" s="1"/>
  <c r="U672" i="14" s="1"/>
  <c r="Q674" i="14"/>
  <c r="R674" i="14" s="1"/>
  <c r="S674" i="14" s="1"/>
  <c r="U674" i="14" s="1"/>
  <c r="R686" i="14"/>
  <c r="S686" i="14" s="1"/>
  <c r="U686" i="14" s="1"/>
  <c r="Q675" i="14"/>
  <c r="R675" i="14" s="1"/>
  <c r="S675" i="14" s="1"/>
  <c r="U675" i="14" s="1"/>
  <c r="Q679" i="14"/>
  <c r="R679" i="14" s="1"/>
  <c r="S679" i="14" s="1"/>
  <c r="U679" i="14" s="1"/>
  <c r="Q686" i="14"/>
  <c r="Q688" i="14"/>
  <c r="R688" i="14" s="1"/>
  <c r="S688" i="14" s="1"/>
  <c r="U688" i="14" s="1"/>
  <c r="Q690" i="14"/>
  <c r="R690" i="14" s="1"/>
  <c r="S690" i="14" s="1"/>
  <c r="U690" i="14" s="1"/>
  <c r="Q876" i="14"/>
  <c r="R876" i="14" s="1"/>
  <c r="S876" i="14" s="1"/>
  <c r="U876" i="14" s="1"/>
  <c r="S1000" i="14"/>
  <c r="U1000" i="14" s="1"/>
  <c r="W6373" i="10"/>
  <c r="U6324" i="10" l="1"/>
  <c r="O6424" i="10" l="1"/>
  <c r="R6424" i="10" s="1"/>
  <c r="U5227" i="10" l="1"/>
  <c r="U135" i="10"/>
  <c r="U4489" i="10"/>
  <c r="U4548" i="10"/>
  <c r="U4304" i="10"/>
  <c r="U6056" i="10"/>
  <c r="U136" i="10"/>
  <c r="U137" i="10"/>
  <c r="U138" i="10"/>
  <c r="U4968" i="10"/>
  <c r="U4668" i="10"/>
  <c r="U4669" i="10"/>
  <c r="U4667" i="10"/>
  <c r="U3344" i="10"/>
  <c r="U987" i="10"/>
  <c r="U3748" i="10"/>
  <c r="U2700" i="10"/>
  <c r="U2701" i="10"/>
  <c r="U1023" i="10"/>
  <c r="U3479" i="10"/>
  <c r="U3001" i="10"/>
  <c r="U3465" i="10"/>
  <c r="U2606" i="10"/>
  <c r="U3802" i="10"/>
  <c r="U3842" i="10"/>
  <c r="U3764" i="10"/>
  <c r="U3767" i="10"/>
  <c r="U3799" i="10"/>
  <c r="U3797" i="10"/>
  <c r="U3804" i="10"/>
  <c r="U3667" i="10"/>
  <c r="U3801" i="10"/>
  <c r="U4835" i="10"/>
  <c r="U3803" i="10"/>
  <c r="U3762" i="10"/>
  <c r="U3725" i="10"/>
  <c r="U3800" i="10"/>
  <c r="U3765" i="10"/>
  <c r="U3796" i="10"/>
  <c r="U3543" i="10"/>
  <c r="U4576" i="10"/>
  <c r="U3730" i="10"/>
  <c r="U3789" i="10"/>
  <c r="U4635" i="10"/>
  <c r="U4700" i="10"/>
  <c r="U5123" i="10"/>
  <c r="U5120" i="10"/>
  <c r="U5121" i="10"/>
  <c r="U5122" i="10"/>
  <c r="U5128" i="10"/>
  <c r="U5129" i="10"/>
  <c r="U2447" i="10"/>
  <c r="U4301" i="10"/>
  <c r="U5126" i="10"/>
  <c r="U5127" i="10"/>
  <c r="U3343" i="10"/>
  <c r="U4832" i="10"/>
  <c r="U2801" i="10"/>
  <c r="U4845" i="10"/>
  <c r="U3775" i="10"/>
  <c r="U3741" i="10"/>
  <c r="U3792" i="10"/>
  <c r="U3782" i="10"/>
  <c r="U3636" i="10"/>
  <c r="U3772" i="10"/>
  <c r="U3845" i="10"/>
  <c r="U3768" i="10"/>
  <c r="U3743" i="10"/>
  <c r="U3777" i="10"/>
  <c r="U3784" i="10"/>
  <c r="U3778" i="10"/>
  <c r="U3771" i="10"/>
  <c r="U3781" i="10"/>
  <c r="U3780" i="10"/>
  <c r="U3805" i="10"/>
  <c r="U3491" i="10"/>
  <c r="U969" i="10"/>
  <c r="U2098" i="10"/>
  <c r="U3742" i="10"/>
  <c r="U5118" i="10"/>
  <c r="U4794" i="10"/>
  <c r="U1131" i="10"/>
  <c r="U1256" i="10"/>
  <c r="U4784" i="10"/>
  <c r="U6111" i="10"/>
  <c r="U3779" i="10"/>
  <c r="U3769" i="10"/>
  <c r="U4819" i="10"/>
  <c r="U3751" i="10"/>
  <c r="U4837" i="10"/>
  <c r="U3774" i="10"/>
  <c r="U4666" i="10"/>
  <c r="U3757" i="10"/>
  <c r="U3754" i="10"/>
  <c r="U3759" i="10"/>
  <c r="U3791" i="10"/>
  <c r="U5027" i="10"/>
  <c r="U3744" i="10"/>
  <c r="U3735" i="10"/>
  <c r="U3745" i="10"/>
  <c r="U3922" i="10"/>
  <c r="U4788" i="10"/>
  <c r="U4267" i="10"/>
  <c r="U1346" i="10"/>
  <c r="U1449" i="10"/>
  <c r="U1511" i="10"/>
  <c r="U3793" i="10"/>
  <c r="U3785" i="10"/>
  <c r="U6181" i="10"/>
  <c r="U5124" i="10"/>
  <c r="U5125" i="10"/>
  <c r="U2641" i="10"/>
  <c r="U4573" i="10"/>
  <c r="U5059" i="10"/>
  <c r="U3703" i="10"/>
  <c r="U3758" i="10"/>
  <c r="U3753" i="10"/>
  <c r="U4572" i="10"/>
  <c r="U3795" i="10"/>
  <c r="U3773" i="10"/>
  <c r="U4800" i="10"/>
  <c r="U4782" i="10"/>
  <c r="U3727" i="10"/>
  <c r="U6288" i="10"/>
  <c r="U5049" i="10"/>
  <c r="U6138" i="10"/>
  <c r="U3756" i="10"/>
  <c r="U4747" i="10"/>
  <c r="U4777" i="10"/>
  <c r="U3726" i="10"/>
  <c r="U34" i="10"/>
  <c r="U64" i="10"/>
  <c r="U4816" i="10"/>
  <c r="U3794" i="10"/>
  <c r="U3747" i="10"/>
  <c r="U3786" i="10"/>
  <c r="U3783" i="10"/>
  <c r="U3766" i="10"/>
  <c r="U5050" i="10"/>
  <c r="U3752" i="10"/>
  <c r="U5060" i="10"/>
  <c r="U5912" i="10"/>
  <c r="U4757" i="10"/>
  <c r="U5091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3183" i="10"/>
  <c r="U151" i="10"/>
  <c r="U951" i="10"/>
  <c r="U3729" i="10"/>
  <c r="U2844" i="10"/>
  <c r="U152" i="10"/>
  <c r="U153" i="10"/>
  <c r="U154" i="10"/>
  <c r="U155" i="10"/>
  <c r="U3350" i="10"/>
  <c r="U1350" i="10"/>
  <c r="U2418" i="10"/>
  <c r="U2029" i="10"/>
  <c r="U2035" i="10"/>
  <c r="U156" i="10"/>
  <c r="U1512" i="10"/>
  <c r="U157" i="10"/>
  <c r="U1513" i="10"/>
  <c r="U4758" i="10"/>
  <c r="U158" i="10"/>
  <c r="U4796" i="10"/>
  <c r="U1113" i="10"/>
  <c r="U5721" i="10"/>
  <c r="U4771" i="10"/>
  <c r="U5279" i="10"/>
  <c r="U3224" i="10"/>
  <c r="U4887" i="10"/>
  <c r="U159" i="10"/>
  <c r="U91" i="10"/>
  <c r="U3405" i="10"/>
  <c r="U160" i="10"/>
  <c r="U161" i="10"/>
  <c r="U4600" i="10"/>
  <c r="U2036" i="10"/>
  <c r="U2325" i="10"/>
  <c r="U3338" i="10"/>
  <c r="U5006" i="10"/>
  <c r="U5153" i="10"/>
  <c r="U162" i="10"/>
  <c r="U5967" i="10"/>
  <c r="U896" i="10"/>
  <c r="U5058" i="10"/>
  <c r="U4979" i="10"/>
  <c r="U4423" i="10"/>
  <c r="U2426" i="10"/>
  <c r="U73" i="10"/>
  <c r="U4296" i="10"/>
  <c r="U3180" i="10"/>
  <c r="U2912" i="10"/>
  <c r="U2049" i="10"/>
  <c r="U2213" i="10"/>
  <c r="U2105" i="10"/>
  <c r="U5161" i="10"/>
  <c r="U5025" i="10"/>
  <c r="U5024" i="10"/>
  <c r="U6120" i="10"/>
  <c r="U4664" i="10"/>
  <c r="U5023" i="10"/>
  <c r="U5026" i="10"/>
  <c r="U5119" i="10"/>
  <c r="U3097" i="10"/>
  <c r="U5154" i="10"/>
  <c r="U5156" i="10"/>
  <c r="U5637" i="10"/>
  <c r="U5207" i="10"/>
  <c r="U5205" i="10"/>
  <c r="U5203" i="10"/>
  <c r="U5208" i="10"/>
  <c r="U5202" i="10"/>
  <c r="U4737" i="10"/>
  <c r="U5685" i="10"/>
  <c r="U163" i="10"/>
  <c r="U82" i="10"/>
  <c r="U4938" i="10"/>
  <c r="U1051" i="10"/>
  <c r="U1029" i="10"/>
  <c r="U60" i="10"/>
  <c r="U3182" i="10"/>
  <c r="U2359" i="10"/>
  <c r="U2454" i="10"/>
  <c r="U1514" i="10"/>
  <c r="U4597" i="10"/>
  <c r="U2573" i="10"/>
  <c r="U2782" i="10"/>
  <c r="U2816" i="10"/>
  <c r="U1450" i="10"/>
  <c r="U2479" i="10"/>
  <c r="U1451" i="10"/>
  <c r="U863" i="10"/>
  <c r="U6325" i="10"/>
  <c r="U94" i="10"/>
  <c r="U5162" i="10"/>
  <c r="U5186" i="10"/>
  <c r="U5184" i="10"/>
  <c r="U164" i="10"/>
  <c r="U5185" i="10"/>
  <c r="U3515" i="10"/>
  <c r="U165" i="10"/>
  <c r="U4441" i="10"/>
  <c r="U166" i="10"/>
  <c r="U3094" i="10"/>
  <c r="U1399" i="10"/>
  <c r="U1515" i="10"/>
  <c r="U4460" i="10"/>
  <c r="U4136" i="10"/>
  <c r="U4137" i="10"/>
  <c r="U4915" i="10"/>
  <c r="U2528" i="10"/>
  <c r="U864" i="10"/>
  <c r="U167" i="10"/>
  <c r="U168" i="10"/>
  <c r="U169" i="10"/>
  <c r="U170" i="10"/>
  <c r="U2117" i="10"/>
  <c r="U3700" i="10"/>
  <c r="U3732" i="10"/>
  <c r="U3733" i="10"/>
  <c r="U3739" i="10"/>
  <c r="U1076" i="10"/>
  <c r="U2393" i="10"/>
  <c r="U171" i="10"/>
  <c r="U2136" i="10"/>
  <c r="U996" i="10"/>
  <c r="U995" i="10"/>
  <c r="U992" i="10"/>
  <c r="U4202" i="10"/>
  <c r="U3497" i="10"/>
  <c r="U3503" i="10"/>
  <c r="U3501" i="10"/>
  <c r="U3502" i="10"/>
  <c r="U993" i="10"/>
  <c r="U4375" i="10"/>
  <c r="U998" i="10"/>
  <c r="U997" i="10"/>
  <c r="U994" i="10"/>
  <c r="U4990" i="10"/>
  <c r="U4444" i="10"/>
  <c r="U41" i="10"/>
  <c r="U4484" i="10"/>
  <c r="U1012" i="10"/>
  <c r="U991" i="10"/>
  <c r="U1516" i="10"/>
  <c r="U57" i="10"/>
  <c r="U56" i="10"/>
  <c r="U6176" i="10"/>
  <c r="U4921" i="10"/>
  <c r="U3222" i="10"/>
  <c r="U6098" i="10"/>
  <c r="U3156" i="10"/>
  <c r="U58" i="10"/>
  <c r="U5200" i="10"/>
  <c r="U3755" i="10"/>
  <c r="U4259" i="10"/>
  <c r="U172" i="10"/>
  <c r="U173" i="10"/>
  <c r="U4989" i="10"/>
  <c r="U3694" i="10"/>
  <c r="U3530" i="10"/>
  <c r="U2270" i="10"/>
  <c r="U2658" i="10"/>
  <c r="U4775" i="10"/>
  <c r="U2624" i="10"/>
  <c r="U2566" i="10"/>
  <c r="U1050" i="10"/>
  <c r="U232" i="10"/>
  <c r="U5220" i="10"/>
  <c r="U2235" i="10"/>
  <c r="U4238" i="10"/>
  <c r="U3162" i="10"/>
  <c r="U45" i="10"/>
  <c r="U2290" i="10"/>
  <c r="U2470" i="10"/>
  <c r="U2281" i="10"/>
  <c r="U1586" i="10"/>
  <c r="U288" i="10"/>
  <c r="U4756" i="10"/>
  <c r="U4985" i="10"/>
  <c r="U20" i="10"/>
  <c r="U950" i="10"/>
  <c r="U3529" i="10"/>
  <c r="U3647" i="10"/>
  <c r="U3646" i="10"/>
  <c r="U3668" i="10"/>
  <c r="U3731" i="10"/>
  <c r="U5022" i="10"/>
  <c r="U2173" i="10"/>
  <c r="U1345" i="10"/>
  <c r="U1394" i="10"/>
  <c r="U1587" i="10"/>
  <c r="U2288" i="10"/>
  <c r="U4629" i="10"/>
  <c r="U2058" i="10"/>
  <c r="U289" i="10"/>
  <c r="U3761" i="10"/>
  <c r="U1008" i="10"/>
  <c r="U290" i="10"/>
  <c r="U4785" i="10"/>
  <c r="U291" i="10"/>
  <c r="U292" i="10"/>
  <c r="U5182" i="10"/>
  <c r="U1276" i="10"/>
  <c r="U5904" i="10"/>
  <c r="U5766" i="10"/>
  <c r="U2045" i="10"/>
  <c r="U2541" i="10"/>
  <c r="U1389" i="10"/>
  <c r="U2242" i="10"/>
  <c r="U1330" i="10"/>
  <c r="U4927" i="10"/>
  <c r="U1589" i="10"/>
  <c r="U2178" i="10"/>
  <c r="U2156" i="10"/>
  <c r="U1452" i="10"/>
  <c r="U2843" i="10"/>
  <c r="U1292" i="10"/>
  <c r="U2866" i="10"/>
  <c r="U2867" i="10"/>
  <c r="U5689" i="10"/>
  <c r="U867" i="10"/>
  <c r="U103" i="10"/>
  <c r="U293" i="10"/>
  <c r="U1263" i="10"/>
  <c r="U294" i="10"/>
  <c r="U295" i="10"/>
  <c r="U3509" i="10"/>
  <c r="U1590" i="10"/>
  <c r="U1332" i="10"/>
  <c r="U2171" i="10"/>
  <c r="U1591" i="10"/>
  <c r="U1366" i="10"/>
  <c r="U1367" i="10"/>
  <c r="U296" i="10"/>
  <c r="U2064" i="10"/>
  <c r="U2395" i="10"/>
  <c r="U1592" i="10"/>
  <c r="U4289" i="10"/>
  <c r="U4861" i="10"/>
  <c r="U297" i="10"/>
  <c r="U3368" i="10"/>
  <c r="U2688" i="10"/>
  <c r="U3698" i="10"/>
  <c r="U1593" i="10"/>
  <c r="U4674" i="10"/>
  <c r="U4550" i="10"/>
  <c r="U298" i="10"/>
  <c r="U299" i="10"/>
  <c r="U1299" i="10"/>
  <c r="U2814" i="10"/>
  <c r="U1314" i="10"/>
  <c r="U1453" i="10"/>
  <c r="U1063" i="10"/>
  <c r="U1104" i="10"/>
  <c r="U1072" i="10"/>
  <c r="U1133" i="10"/>
  <c r="U5244" i="10"/>
  <c r="U3011" i="10"/>
  <c r="U5887" i="10"/>
  <c r="U1150" i="10"/>
  <c r="U3093" i="10"/>
  <c r="U3110" i="10"/>
  <c r="U2921" i="10"/>
  <c r="U3485" i="10"/>
  <c r="U3482" i="10"/>
  <c r="U3506" i="10"/>
  <c r="U3689" i="10"/>
  <c r="U4346" i="10"/>
  <c r="U4596" i="10"/>
  <c r="U4645" i="10"/>
  <c r="U4701" i="10"/>
  <c r="U4729" i="10"/>
  <c r="U4702" i="10"/>
  <c r="U4923" i="10"/>
  <c r="U4920" i="10"/>
  <c r="U4951" i="10"/>
  <c r="U5097" i="10"/>
  <c r="U3371" i="10"/>
  <c r="U5294" i="10"/>
  <c r="U5310" i="10"/>
  <c r="U5282" i="10"/>
  <c r="U5795" i="10"/>
  <c r="U5888" i="10"/>
  <c r="U5222" i="10"/>
  <c r="U5213" i="10"/>
  <c r="U2922" i="10"/>
  <c r="U5917" i="10"/>
  <c r="U4260" i="10"/>
  <c r="U5686" i="10"/>
  <c r="U6028" i="10"/>
  <c r="U6002" i="10"/>
  <c r="U1274" i="10"/>
  <c r="U1172" i="10"/>
  <c r="U4924" i="10"/>
  <c r="U5167" i="10"/>
  <c r="U2126" i="10"/>
  <c r="U2475" i="10"/>
  <c r="U929" i="10"/>
  <c r="U1594" i="10"/>
  <c r="U6156" i="10"/>
  <c r="U6163" i="10"/>
  <c r="U1049" i="10"/>
  <c r="U1147" i="10"/>
  <c r="U3366" i="10"/>
  <c r="U1174" i="10"/>
  <c r="U1162" i="10"/>
  <c r="U1101" i="10"/>
  <c r="U5629" i="10"/>
  <c r="U6162" i="10"/>
  <c r="U6260" i="10"/>
  <c r="U6124" i="10"/>
  <c r="U2124" i="10"/>
  <c r="U1149" i="10"/>
  <c r="U1252" i="10"/>
  <c r="U1260" i="10"/>
  <c r="U1160" i="10"/>
  <c r="U1065" i="10"/>
  <c r="U1004" i="10"/>
  <c r="U2337" i="10"/>
  <c r="U1100" i="10"/>
  <c r="U1140" i="10"/>
  <c r="U1270" i="10"/>
  <c r="U1175" i="10"/>
  <c r="U2180" i="10"/>
  <c r="U1454" i="10"/>
  <c r="U5688" i="10"/>
  <c r="U6164" i="10"/>
  <c r="U937" i="10"/>
  <c r="U934" i="10"/>
  <c r="U1059" i="10"/>
  <c r="U1280" i="10"/>
  <c r="U1282" i="10"/>
  <c r="U2265" i="10"/>
  <c r="U988" i="10"/>
  <c r="U1055" i="10"/>
  <c r="U1014" i="10"/>
  <c r="U5691" i="10"/>
  <c r="U5771" i="10"/>
  <c r="U5684" i="10"/>
  <c r="U2084" i="10"/>
  <c r="U1157" i="10"/>
  <c r="U5773" i="10"/>
  <c r="U4371" i="10"/>
  <c r="U5798" i="10"/>
  <c r="U5986" i="10"/>
  <c r="U6074" i="10"/>
  <c r="U1595" i="10"/>
  <c r="U2212" i="10"/>
  <c r="U2424" i="10"/>
  <c r="U1144" i="10"/>
  <c r="U1015" i="10"/>
  <c r="U1596" i="10"/>
  <c r="U1597" i="10"/>
  <c r="U1271" i="10"/>
  <c r="U1598" i="10"/>
  <c r="U1119" i="10"/>
  <c r="U1272" i="10"/>
  <c r="U1159" i="10"/>
  <c r="U33" i="10"/>
  <c r="U1105" i="10"/>
  <c r="U1106" i="10"/>
  <c r="U999" i="10"/>
  <c r="U1269" i="10"/>
  <c r="U3102" i="10"/>
  <c r="U3686" i="10"/>
  <c r="U4387" i="10"/>
  <c r="U5090" i="10"/>
  <c r="U5170" i="10"/>
  <c r="U5281" i="10"/>
  <c r="U5301" i="10"/>
  <c r="U4382" i="10"/>
  <c r="U4480" i="10"/>
  <c r="U4522" i="10"/>
  <c r="U4552" i="10"/>
  <c r="U4294" i="10"/>
  <c r="U4560" i="10"/>
  <c r="U1177" i="10"/>
  <c r="U4647" i="10"/>
  <c r="U4833" i="10"/>
  <c r="U1265" i="10"/>
  <c r="U5034" i="10"/>
  <c r="U3477" i="10"/>
  <c r="U3478" i="10"/>
  <c r="U3664" i="10"/>
  <c r="U3504" i="10"/>
  <c r="U3682" i="10"/>
  <c r="U3342" i="10"/>
  <c r="U3680" i="10"/>
  <c r="U3826" i="10"/>
  <c r="U3839" i="10"/>
  <c r="U3864" i="10"/>
  <c r="U4060" i="10"/>
  <c r="U4276" i="10"/>
  <c r="U2646" i="10"/>
  <c r="U1259" i="10"/>
  <c r="U3701" i="10"/>
  <c r="U3683" i="10"/>
  <c r="U3164" i="10"/>
  <c r="U6230" i="10"/>
  <c r="U6209" i="10"/>
  <c r="U6301" i="10"/>
  <c r="U6264" i="10"/>
  <c r="U6331" i="10"/>
  <c r="U6316" i="10"/>
  <c r="U6328" i="10"/>
  <c r="U300" i="10"/>
  <c r="U6060" i="10"/>
  <c r="U6270" i="10"/>
  <c r="U4825" i="10"/>
  <c r="U4922" i="10"/>
  <c r="U3100" i="10"/>
  <c r="U4936" i="10"/>
  <c r="U1056" i="10"/>
  <c r="U3348" i="10"/>
  <c r="U1042" i="10"/>
  <c r="U1087" i="10"/>
  <c r="U1037" i="10"/>
  <c r="U932" i="10"/>
  <c r="U11" i="10"/>
  <c r="U2899" i="10"/>
  <c r="U4820" i="10"/>
  <c r="U1039" i="10"/>
  <c r="U1068" i="10"/>
  <c r="U4454" i="10"/>
  <c r="U1251" i="10"/>
  <c r="U1090" i="10"/>
  <c r="U2157" i="10"/>
  <c r="U4781" i="10"/>
  <c r="U4745" i="10"/>
  <c r="U4355" i="10"/>
  <c r="U3481" i="10"/>
  <c r="U1599" i="10"/>
  <c r="U1600" i="10"/>
  <c r="U1601" i="10"/>
  <c r="U1602" i="10"/>
  <c r="U1455" i="10"/>
  <c r="U1060" i="10"/>
  <c r="U918" i="10"/>
  <c r="U986" i="10"/>
  <c r="U1034" i="10"/>
  <c r="U1019" i="10"/>
  <c r="U1018" i="10"/>
  <c r="U28" i="10"/>
  <c r="U1078" i="10"/>
  <c r="U931" i="10"/>
  <c r="U1094" i="10"/>
  <c r="U1009" i="10"/>
  <c r="U1109" i="10"/>
  <c r="U2948" i="10"/>
  <c r="U4173" i="10"/>
  <c r="U3865" i="10"/>
  <c r="U4486" i="10"/>
  <c r="U4493" i="10"/>
  <c r="U4272" i="10"/>
  <c r="U4271" i="10"/>
  <c r="U3830" i="10"/>
  <c r="U4159" i="10"/>
  <c r="U4057" i="10"/>
  <c r="U3861" i="10"/>
  <c r="U4291" i="10"/>
  <c r="U3906" i="10"/>
  <c r="U4257" i="10"/>
  <c r="U1066" i="10"/>
  <c r="U4438" i="10"/>
  <c r="U3687" i="10"/>
  <c r="U3863" i="10"/>
  <c r="U3920" i="10"/>
  <c r="U3818" i="10"/>
  <c r="U3831" i="10"/>
  <c r="U930" i="10"/>
  <c r="U968" i="10"/>
  <c r="U952" i="10"/>
  <c r="U4492" i="10"/>
  <c r="U5180" i="10"/>
  <c r="U5993" i="10"/>
  <c r="U5609" i="10"/>
  <c r="U5611" i="10"/>
  <c r="U5608" i="10"/>
  <c r="U5616" i="10"/>
  <c r="U5613" i="10"/>
  <c r="U4625" i="10"/>
  <c r="U40" i="10"/>
  <c r="U1013" i="10"/>
  <c r="U1141" i="10"/>
  <c r="U963" i="10"/>
  <c r="U914" i="10"/>
  <c r="U1603" i="10"/>
  <c r="U989" i="10"/>
  <c r="U908" i="10"/>
  <c r="U1161" i="10"/>
  <c r="U962" i="10"/>
  <c r="U1020" i="10"/>
  <c r="U990" i="10"/>
  <c r="U1254" i="10"/>
  <c r="U1075" i="10"/>
  <c r="U1021" i="10"/>
  <c r="U1040" i="10"/>
  <c r="U916" i="10"/>
  <c r="U1135" i="10"/>
  <c r="U1123" i="10"/>
  <c r="U1114" i="10"/>
  <c r="U1103" i="10"/>
  <c r="U1168" i="10"/>
  <c r="U1117" i="10"/>
  <c r="U1026" i="10"/>
  <c r="U1255" i="10"/>
  <c r="U961" i="10"/>
  <c r="U1088" i="10"/>
  <c r="U1086" i="10"/>
  <c r="U1080" i="10"/>
  <c r="U938" i="10"/>
  <c r="U1001" i="10"/>
  <c r="U924" i="10"/>
  <c r="U4442" i="10"/>
  <c r="U6033" i="10"/>
  <c r="U1604" i="10"/>
  <c r="U981" i="10"/>
  <c r="U1053" i="10"/>
  <c r="U2959" i="10"/>
  <c r="U3079" i="10"/>
  <c r="U5160" i="10"/>
  <c r="U5612" i="10"/>
  <c r="U4974" i="10"/>
  <c r="U5187" i="10"/>
  <c r="U301" i="10"/>
  <c r="U5996" i="10"/>
  <c r="U5219" i="10"/>
  <c r="U6108" i="10"/>
  <c r="U6332" i="10"/>
  <c r="U6333" i="10"/>
  <c r="U1121" i="10"/>
  <c r="U1132" i="10"/>
  <c r="U1148" i="10"/>
  <c r="U3003" i="10"/>
  <c r="U1122" i="10"/>
  <c r="U1262" i="10"/>
  <c r="U6034" i="10"/>
  <c r="U6137" i="10"/>
  <c r="U5990" i="10"/>
  <c r="U6133" i="10"/>
  <c r="U5992" i="10"/>
  <c r="U6105" i="10"/>
  <c r="U6134" i="10"/>
  <c r="U6173" i="10"/>
  <c r="U1110" i="10"/>
  <c r="U1605" i="10"/>
  <c r="U1275" i="10"/>
  <c r="U1142" i="10"/>
  <c r="U1456" i="10"/>
  <c r="U3095" i="10"/>
  <c r="U3111" i="10"/>
  <c r="U3151" i="10"/>
  <c r="U2960" i="10"/>
  <c r="U3384" i="10"/>
  <c r="U4268" i="10"/>
  <c r="U4270" i="10"/>
  <c r="U4256" i="10"/>
  <c r="U4284" i="10"/>
  <c r="U5051" i="10"/>
  <c r="U5094" i="10"/>
  <c r="U5088" i="10"/>
  <c r="U5048" i="10"/>
  <c r="U4950" i="10"/>
  <c r="U5117" i="10"/>
  <c r="U3688" i="10"/>
  <c r="U5280" i="10"/>
  <c r="U4483" i="10"/>
  <c r="U4598" i="10"/>
  <c r="U4654" i="10"/>
  <c r="U4704" i="10"/>
  <c r="U4730" i="10"/>
  <c r="U4727" i="10"/>
  <c r="U4799" i="10"/>
  <c r="U4963" i="10"/>
  <c r="U4991" i="10"/>
  <c r="U3486" i="10"/>
  <c r="U3483" i="10"/>
  <c r="U3508" i="10"/>
  <c r="U3544" i="10"/>
  <c r="U3637" i="10"/>
  <c r="U3638" i="10"/>
  <c r="U3671" i="10"/>
  <c r="U3676" i="10"/>
  <c r="U3681" i="10"/>
  <c r="U3690" i="10"/>
  <c r="U3827" i="10"/>
  <c r="U3849" i="10"/>
  <c r="U3838" i="10"/>
  <c r="U1606" i="10"/>
  <c r="U1457" i="10"/>
  <c r="U5237" i="10"/>
  <c r="U5245" i="10"/>
  <c r="U5889" i="10"/>
  <c r="U5891" i="10"/>
  <c r="U6242" i="10"/>
  <c r="U6191" i="10"/>
  <c r="U6229" i="10"/>
  <c r="U6180" i="10"/>
  <c r="U6248" i="10"/>
  <c r="U6064" i="10"/>
  <c r="U6306" i="10"/>
  <c r="U6177" i="10"/>
  <c r="U6273" i="10"/>
  <c r="U6291" i="10"/>
  <c r="U6000" i="10"/>
  <c r="U6035" i="10"/>
  <c r="U6307" i="10"/>
  <c r="U1607" i="10"/>
  <c r="U1608" i="10"/>
  <c r="U5004" i="10"/>
  <c r="U1125" i="10"/>
  <c r="U2939" i="10"/>
  <c r="U4716" i="10"/>
  <c r="U1041" i="10"/>
  <c r="U1153" i="10"/>
  <c r="U4925" i="10"/>
  <c r="U2347" i="10"/>
  <c r="U4462" i="10"/>
  <c r="U1173" i="10"/>
  <c r="U1152" i="10"/>
  <c r="U1143" i="10"/>
  <c r="U1118" i="10"/>
  <c r="U1267" i="10"/>
  <c r="U1239" i="10"/>
  <c r="U1273" i="10"/>
  <c r="U303" i="10"/>
  <c r="U304" i="10"/>
  <c r="U3848" i="10"/>
  <c r="U2900" i="10"/>
  <c r="U3177" i="10"/>
  <c r="U4514" i="10"/>
  <c r="U305" i="10"/>
  <c r="U4429" i="10"/>
  <c r="U306" i="10"/>
  <c r="U973" i="10"/>
  <c r="U2574" i="10"/>
  <c r="U2575" i="10"/>
  <c r="U307" i="10"/>
  <c r="U2787" i="10"/>
  <c r="U1289" i="10"/>
  <c r="U2720" i="10"/>
  <c r="U2416" i="10"/>
  <c r="U2748" i="10"/>
  <c r="U2895" i="10"/>
  <c r="U2654" i="10"/>
  <c r="U2821" i="10"/>
  <c r="U2774" i="10"/>
  <c r="U2825" i="10"/>
  <c r="U2501" i="10"/>
  <c r="U1303" i="10"/>
  <c r="U308" i="10"/>
  <c r="U2629" i="10"/>
  <c r="U309" i="10"/>
  <c r="U2631" i="10"/>
  <c r="U2562" i="10"/>
  <c r="U2449" i="10"/>
  <c r="U2699" i="10"/>
  <c r="U2779" i="10"/>
  <c r="U1298" i="10"/>
  <c r="U1376" i="10"/>
  <c r="U1611" i="10"/>
  <c r="U2893" i="10"/>
  <c r="U2633" i="10"/>
  <c r="U2680" i="10"/>
  <c r="U2805" i="10"/>
  <c r="U2484" i="10"/>
  <c r="U1403" i="10"/>
  <c r="U6166" i="10"/>
  <c r="U6235" i="10"/>
  <c r="U4917" i="10"/>
  <c r="U5614" i="10"/>
  <c r="U2427" i="10"/>
  <c r="U1614" i="10"/>
  <c r="U2886" i="10"/>
  <c r="U310" i="10"/>
  <c r="U1124" i="10"/>
  <c r="U311" i="10"/>
  <c r="U985" i="10"/>
  <c r="U1615" i="10"/>
  <c r="U4836" i="10"/>
  <c r="U4843" i="10"/>
  <c r="U312" i="10"/>
  <c r="U4862" i="10"/>
  <c r="U4142" i="10"/>
  <c r="U4080" i="10"/>
  <c r="U4015" i="10"/>
  <c r="U4029" i="10"/>
  <c r="U4102" i="10"/>
  <c r="U2227" i="10"/>
  <c r="U2553" i="10"/>
  <c r="U3999" i="10"/>
  <c r="U313" i="10"/>
  <c r="U3998" i="10"/>
  <c r="U3965" i="10"/>
  <c r="U4011" i="10"/>
  <c r="U3939" i="10"/>
  <c r="U4018" i="10"/>
  <c r="U4086" i="10"/>
  <c r="U4088" i="10"/>
  <c r="U314" i="10"/>
  <c r="U315" i="10"/>
  <c r="U3940" i="10"/>
  <c r="U316" i="10"/>
  <c r="U4008" i="10"/>
  <c r="U317" i="10"/>
  <c r="U3950" i="10"/>
  <c r="U4031" i="10"/>
  <c r="U318" i="10"/>
  <c r="U4075" i="10"/>
  <c r="U319" i="10"/>
  <c r="U4016" i="10"/>
  <c r="U4039" i="10"/>
  <c r="U3993" i="10"/>
  <c r="U3979" i="10"/>
  <c r="U4068" i="10"/>
  <c r="U320" i="10"/>
  <c r="U4090" i="10"/>
  <c r="U321" i="10"/>
  <c r="U322" i="10"/>
  <c r="U2521" i="10"/>
  <c r="U4048" i="10"/>
  <c r="U4092" i="10"/>
  <c r="U4049" i="10"/>
  <c r="U4050" i="10"/>
  <c r="U323" i="10"/>
  <c r="U4019" i="10"/>
  <c r="U4153" i="10"/>
  <c r="U324" i="10"/>
  <c r="U4151" i="10"/>
  <c r="U325" i="10"/>
  <c r="U4150" i="10"/>
  <c r="U4155" i="10"/>
  <c r="U326" i="10"/>
  <c r="U327" i="10"/>
  <c r="U4152" i="10"/>
  <c r="U328" i="10"/>
  <c r="U4131" i="10"/>
  <c r="U329" i="10"/>
  <c r="U4141" i="10"/>
  <c r="U330" i="10"/>
  <c r="U4125" i="10"/>
  <c r="U4143" i="10"/>
  <c r="U331" i="10"/>
  <c r="U4120" i="10"/>
  <c r="U4118" i="10"/>
  <c r="U332" i="10"/>
  <c r="U4056" i="10"/>
  <c r="U3934" i="10"/>
  <c r="U4010" i="10"/>
  <c r="U333" i="10"/>
  <c r="U334" i="10"/>
  <c r="U335" i="10"/>
  <c r="U3968" i="10"/>
  <c r="U4014" i="10"/>
  <c r="U2607" i="10"/>
  <c r="U336" i="10"/>
  <c r="U337" i="10"/>
  <c r="U3954" i="10"/>
  <c r="U2083" i="10"/>
  <c r="U4040" i="10"/>
  <c r="U4140" i="10"/>
  <c r="U4127" i="10"/>
  <c r="U338" i="10"/>
  <c r="U339" i="10"/>
  <c r="U340" i="10"/>
  <c r="U341" i="10"/>
  <c r="U342" i="10"/>
  <c r="U4073" i="10"/>
  <c r="U343" i="10"/>
  <c r="U344" i="10"/>
  <c r="U345" i="10"/>
  <c r="U346" i="10"/>
  <c r="U4082" i="10"/>
  <c r="U347" i="10"/>
  <c r="U348" i="10"/>
  <c r="U4093" i="10"/>
  <c r="U881" i="10"/>
  <c r="U4066" i="10"/>
  <c r="U4058" i="10"/>
  <c r="U4135" i="10"/>
  <c r="U4132" i="10"/>
  <c r="U89" i="10"/>
  <c r="U349" i="10"/>
  <c r="U4146" i="10"/>
  <c r="U350" i="10"/>
  <c r="U4148" i="10"/>
  <c r="U4106" i="10"/>
  <c r="U351" i="10"/>
  <c r="U4154" i="10"/>
  <c r="U6062" i="10"/>
  <c r="U4706" i="10"/>
  <c r="U4708" i="10"/>
  <c r="U4705" i="10"/>
  <c r="U4711" i="10"/>
  <c r="U4713" i="10"/>
  <c r="U4714" i="10"/>
  <c r="U4709" i="10"/>
  <c r="U4715" i="10"/>
  <c r="U4707" i="10"/>
  <c r="U4710" i="10"/>
  <c r="U4712" i="10"/>
  <c r="U4961" i="10"/>
  <c r="U6140" i="10"/>
  <c r="U352" i="10"/>
  <c r="U353" i="10"/>
  <c r="U4928" i="10"/>
  <c r="U96" i="10"/>
  <c r="U354" i="10"/>
  <c r="U3520" i="10"/>
  <c r="U2856" i="10"/>
  <c r="U4988" i="10"/>
  <c r="U4987" i="10"/>
  <c r="U5627" i="10"/>
  <c r="U355" i="10"/>
  <c r="U5626" i="10"/>
  <c r="U6187" i="10"/>
  <c r="U6186" i="10"/>
  <c r="U1616" i="10"/>
  <c r="U4047" i="10"/>
  <c r="U3944" i="10"/>
  <c r="U4038" i="10"/>
  <c r="U3928" i="10"/>
  <c r="U3975" i="10"/>
  <c r="U4026" i="10"/>
  <c r="U3933" i="10"/>
  <c r="U4072" i="10"/>
  <c r="U4022" i="10"/>
  <c r="U1617" i="10"/>
  <c r="U4094" i="10"/>
  <c r="U1618" i="10"/>
  <c r="U4051" i="10"/>
  <c r="U3964" i="10"/>
  <c r="U3987" i="10"/>
  <c r="U3967" i="10"/>
  <c r="U3970" i="10"/>
  <c r="U356" i="10"/>
  <c r="U357" i="10"/>
  <c r="U4006" i="10"/>
  <c r="U4055" i="10"/>
  <c r="U3957" i="10"/>
  <c r="U4054" i="10"/>
  <c r="U3960" i="10"/>
  <c r="U358" i="10"/>
  <c r="U3995" i="10"/>
  <c r="U4052" i="10"/>
  <c r="U3926" i="10"/>
  <c r="U3946" i="10"/>
  <c r="U4087" i="10"/>
  <c r="U4035" i="10"/>
  <c r="U4053" i="10"/>
  <c r="U3955" i="10"/>
  <c r="U4033" i="10"/>
  <c r="U3932" i="10"/>
  <c r="U4009" i="10"/>
  <c r="U359" i="10"/>
  <c r="U3927" i="10"/>
  <c r="U360" i="10"/>
  <c r="U4012" i="10"/>
  <c r="U361" i="10"/>
  <c r="U4030" i="10"/>
  <c r="U3989" i="10"/>
  <c r="U3983" i="10"/>
  <c r="U4083" i="10"/>
  <c r="U362" i="10"/>
  <c r="U4081" i="10"/>
  <c r="U4020" i="10"/>
  <c r="U4085" i="10"/>
  <c r="U363" i="10"/>
  <c r="U4074" i="10"/>
  <c r="U364" i="10"/>
  <c r="U4114" i="10"/>
  <c r="U365" i="10"/>
  <c r="U4069" i="10"/>
  <c r="U3959" i="10"/>
  <c r="U2327" i="10"/>
  <c r="U366" i="10"/>
  <c r="U3980" i="10"/>
  <c r="U367" i="10"/>
  <c r="U368" i="10"/>
  <c r="U3981" i="10"/>
  <c r="U4067" i="10"/>
  <c r="U369" i="10"/>
  <c r="U370" i="10"/>
  <c r="U4005" i="10"/>
  <c r="U4036" i="10"/>
  <c r="U3977" i="10"/>
  <c r="U3931" i="10"/>
  <c r="U4042" i="10"/>
  <c r="U3962" i="10"/>
  <c r="U3942" i="10"/>
  <c r="U3943" i="10"/>
  <c r="U3938" i="10"/>
  <c r="U3935" i="10"/>
  <c r="U4003" i="10"/>
  <c r="U371" i="10"/>
  <c r="U372" i="10"/>
  <c r="U373" i="10"/>
  <c r="U3973" i="10"/>
  <c r="U4037" i="10"/>
  <c r="U3953" i="10"/>
  <c r="U4024" i="10"/>
  <c r="U4147" i="10"/>
  <c r="U374" i="10"/>
  <c r="U375" i="10"/>
  <c r="U3976" i="10"/>
  <c r="U4108" i="10"/>
  <c r="U376" i="10"/>
  <c r="U4078" i="10"/>
  <c r="U377" i="10"/>
  <c r="U3971" i="10"/>
  <c r="U4071" i="10"/>
  <c r="U3972" i="10"/>
  <c r="U3992" i="10"/>
  <c r="U378" i="10"/>
  <c r="U379" i="10"/>
  <c r="U1619" i="10"/>
  <c r="U380" i="10"/>
  <c r="U2371" i="10"/>
  <c r="U2112" i="10"/>
  <c r="U2599" i="10"/>
  <c r="U1620" i="10"/>
  <c r="U1458" i="10"/>
  <c r="U2269" i="10"/>
  <c r="U4043" i="10"/>
  <c r="U381" i="10"/>
  <c r="U382" i="10"/>
  <c r="U2603" i="10"/>
  <c r="U2752" i="10"/>
  <c r="U4017" i="10"/>
  <c r="U4041" i="10"/>
  <c r="U1459" i="10"/>
  <c r="U1621" i="10"/>
  <c r="U3956" i="10"/>
  <c r="U383" i="10"/>
  <c r="U2717" i="10"/>
  <c r="U2819" i="10"/>
  <c r="U4124" i="10"/>
  <c r="U4101" i="10"/>
  <c r="U4025" i="10"/>
  <c r="U4129" i="10"/>
  <c r="U1994" i="10"/>
  <c r="U3951" i="10"/>
  <c r="U4032" i="10"/>
  <c r="U3958" i="10"/>
  <c r="U4070" i="10"/>
  <c r="U3963" i="10"/>
  <c r="U3985" i="10"/>
  <c r="U3961" i="10"/>
  <c r="U3978" i="10"/>
  <c r="U1460" i="10"/>
  <c r="U2303" i="10"/>
  <c r="U2321" i="10"/>
  <c r="U3974" i="10"/>
  <c r="U4034" i="10"/>
  <c r="U4028" i="10"/>
  <c r="U4079" i="10"/>
  <c r="U4091" i="10"/>
  <c r="U384" i="10"/>
  <c r="U1995" i="10"/>
  <c r="U3936" i="10"/>
  <c r="U3929" i="10"/>
  <c r="U385" i="10"/>
  <c r="U3945" i="10"/>
  <c r="U386" i="10"/>
  <c r="U4013" i="10"/>
  <c r="U4095" i="10"/>
  <c r="U4023" i="10"/>
  <c r="U4044" i="10"/>
  <c r="U3986" i="10"/>
  <c r="U387" i="10"/>
  <c r="U4045" i="10"/>
  <c r="U3937" i="10"/>
  <c r="U4004" i="10"/>
  <c r="U4046" i="10"/>
  <c r="U6039" i="10"/>
  <c r="U5948" i="10"/>
  <c r="U6043" i="10"/>
  <c r="U6044" i="10"/>
  <c r="U3806" i="10"/>
  <c r="U4116" i="10"/>
  <c r="U388" i="10"/>
  <c r="U4315" i="10"/>
  <c r="U4306" i="10"/>
  <c r="U4307" i="10"/>
  <c r="U4273" i="10"/>
  <c r="U389" i="10"/>
  <c r="U4549" i="10"/>
  <c r="U4313" i="10"/>
  <c r="U4409" i="10"/>
  <c r="U1622" i="10"/>
  <c r="U1623" i="10"/>
  <c r="U1624" i="10"/>
  <c r="U1625" i="10"/>
  <c r="U1626" i="10"/>
  <c r="U2324" i="10"/>
  <c r="U5155" i="10"/>
  <c r="U390" i="10"/>
  <c r="U2146" i="10"/>
  <c r="U4673" i="10"/>
  <c r="U5319" i="10"/>
  <c r="U4866" i="10"/>
  <c r="U4675" i="10"/>
  <c r="U5437" i="10"/>
  <c r="U5550" i="10"/>
  <c r="U2760" i="10"/>
  <c r="U4741" i="10"/>
  <c r="U1627" i="10"/>
  <c r="U391" i="10"/>
  <c r="U2204" i="10"/>
  <c r="U392" i="10"/>
  <c r="U1628" i="10"/>
  <c r="U393" i="10"/>
  <c r="U1461" i="10"/>
  <c r="U1629" i="10"/>
  <c r="U394" i="10"/>
  <c r="U395" i="10"/>
  <c r="U396" i="10"/>
  <c r="U4778" i="10"/>
  <c r="U5929" i="10"/>
  <c r="U397" i="10"/>
  <c r="U4790" i="10"/>
  <c r="U5930" i="10"/>
  <c r="U5931" i="10"/>
  <c r="U3996" i="10"/>
  <c r="U3997" i="10"/>
  <c r="U4021" i="10"/>
  <c r="U4000" i="10"/>
  <c r="U3988" i="10"/>
  <c r="U398" i="10"/>
  <c r="U4089" i="10"/>
  <c r="U878" i="10"/>
  <c r="U4112" i="10"/>
  <c r="U4126" i="10"/>
  <c r="U4105" i="10"/>
  <c r="U4111" i="10"/>
  <c r="U4139" i="10"/>
  <c r="U399" i="10"/>
  <c r="U4110" i="10"/>
  <c r="U1630" i="10"/>
  <c r="U1462" i="10"/>
  <c r="U2718" i="10"/>
  <c r="U1631" i="10"/>
  <c r="U1463" i="10"/>
  <c r="U400" i="10"/>
  <c r="U4084" i="10"/>
  <c r="U2849" i="10"/>
  <c r="U401" i="10"/>
  <c r="U4065" i="10"/>
  <c r="U2373" i="10"/>
  <c r="U3948" i="10"/>
  <c r="U2390" i="10"/>
  <c r="U2580" i="10"/>
  <c r="U2581" i="10"/>
  <c r="U2608" i="10"/>
  <c r="U2721" i="10"/>
  <c r="U4027" i="10"/>
  <c r="U3947" i="10"/>
  <c r="U4002" i="10"/>
  <c r="U4076" i="10"/>
  <c r="U2744" i="10"/>
  <c r="U3984" i="10"/>
  <c r="U4007" i="10"/>
  <c r="U402" i="10"/>
  <c r="U3969" i="10"/>
  <c r="U3949" i="10"/>
  <c r="U3952" i="10"/>
  <c r="U403" i="10"/>
  <c r="U3994" i="10"/>
  <c r="U3991" i="10"/>
  <c r="U404" i="10"/>
  <c r="U3982" i="10"/>
  <c r="U4145" i="10"/>
  <c r="U4117" i="10"/>
  <c r="U4104" i="10"/>
  <c r="U4149" i="10"/>
  <c r="U4122" i="10"/>
  <c r="U4115" i="10"/>
  <c r="U405" i="10"/>
  <c r="U2503" i="10"/>
  <c r="U2504" i="10"/>
  <c r="U4001" i="10"/>
  <c r="U406" i="10"/>
  <c r="U4121" i="10"/>
  <c r="U880" i="10"/>
  <c r="U4107" i="10"/>
  <c r="U407" i="10"/>
  <c r="U4123" i="10"/>
  <c r="U408" i="10"/>
  <c r="U4130" i="10"/>
  <c r="U409" i="10"/>
  <c r="U4103" i="10"/>
  <c r="U410" i="10"/>
  <c r="U4113" i="10"/>
  <c r="U3941" i="10"/>
  <c r="U3966" i="10"/>
  <c r="U3990" i="10"/>
  <c r="U3930" i="10"/>
  <c r="U6092" i="10"/>
  <c r="U6038" i="10"/>
  <c r="U6040" i="10"/>
  <c r="U6041" i="10"/>
  <c r="U6042" i="10"/>
  <c r="U3807" i="10"/>
  <c r="U4119" i="10"/>
  <c r="U4416" i="10"/>
  <c r="U4418" i="10"/>
  <c r="U4880" i="10"/>
  <c r="U2127" i="10"/>
  <c r="U2476" i="10"/>
  <c r="U5251" i="10"/>
  <c r="U5473" i="10"/>
  <c r="U5920" i="10"/>
  <c r="U5938" i="10"/>
  <c r="U6103" i="10"/>
  <c r="U6102" i="10"/>
  <c r="U411" i="10"/>
  <c r="U6205" i="10"/>
  <c r="U412" i="10"/>
  <c r="U5085" i="10"/>
  <c r="U413" i="10"/>
  <c r="U414" i="10"/>
  <c r="U5076" i="10"/>
  <c r="U415" i="10"/>
  <c r="U416" i="10"/>
  <c r="U3069" i="10"/>
  <c r="U4077" i="10"/>
  <c r="U868" i="10"/>
  <c r="U5198" i="10"/>
  <c r="U6244" i="10"/>
  <c r="U6245" i="10"/>
  <c r="U417" i="10"/>
  <c r="U418" i="10"/>
  <c r="U4746" i="10"/>
  <c r="U419" i="10"/>
  <c r="U5617" i="10"/>
  <c r="U5620" i="10"/>
  <c r="U3507" i="10"/>
  <c r="U5622" i="10"/>
  <c r="U5610" i="10"/>
  <c r="U5618" i="10"/>
  <c r="U6253" i="10"/>
  <c r="U6246" i="10"/>
  <c r="U6085" i="10"/>
  <c r="U6130" i="10"/>
  <c r="U6155" i="10"/>
  <c r="U420" i="10"/>
  <c r="U421" i="10"/>
  <c r="U422" i="10"/>
  <c r="U6275" i="10"/>
  <c r="U6326" i="10"/>
  <c r="U423" i="10"/>
  <c r="U6208" i="10"/>
  <c r="U424" i="10"/>
  <c r="U6161" i="10"/>
  <c r="U425" i="10"/>
  <c r="U426" i="10"/>
  <c r="U885" i="10"/>
  <c r="U427" i="10"/>
  <c r="U870" i="10"/>
  <c r="U6350" i="10"/>
  <c r="U6349" i="10"/>
  <c r="U37" i="10"/>
  <c r="U3669" i="10"/>
  <c r="U428" i="10"/>
  <c r="U429" i="10"/>
  <c r="U430" i="10"/>
  <c r="U431" i="10"/>
  <c r="U4752" i="10"/>
  <c r="U3091" i="10"/>
  <c r="U2877" i="10"/>
  <c r="U432" i="10"/>
  <c r="U1250" i="10"/>
  <c r="U1005" i="10"/>
  <c r="U2134" i="10"/>
  <c r="U1390" i="10"/>
  <c r="U1253" i="10"/>
  <c r="U905" i="10"/>
  <c r="U3345" i="10"/>
  <c r="U1632" i="10"/>
  <c r="U3369" i="10"/>
  <c r="U22" i="10"/>
  <c r="U3370" i="10"/>
  <c r="U944" i="10"/>
  <c r="U5698" i="10"/>
  <c r="U3814" i="10"/>
  <c r="U3517" i="10"/>
  <c r="U3578" i="10"/>
  <c r="U1115" i="10"/>
  <c r="U433" i="10"/>
  <c r="U1633" i="10"/>
  <c r="U2216" i="10"/>
  <c r="U1634" i="10"/>
  <c r="U2361" i="10"/>
  <c r="U4350" i="10"/>
  <c r="U4783" i="10"/>
  <c r="U434" i="10"/>
  <c r="U435" i="10"/>
  <c r="U5290" i="10"/>
  <c r="U4630" i="10"/>
  <c r="U1635" i="10"/>
  <c r="U1464" i="10"/>
  <c r="U4592" i="10"/>
  <c r="U1636" i="10"/>
  <c r="U1043" i="10"/>
  <c r="U4478" i="10"/>
  <c r="U4516" i="10"/>
  <c r="U436" i="10"/>
  <c r="U3665" i="10"/>
  <c r="U1637" i="10"/>
  <c r="U5131" i="10"/>
  <c r="U437" i="10"/>
  <c r="U438" i="10"/>
  <c r="U439" i="10"/>
  <c r="U3677" i="10"/>
  <c r="U1638" i="10"/>
  <c r="U911" i="10"/>
  <c r="U1639" i="10"/>
  <c r="U925" i="10"/>
  <c r="U926" i="10"/>
  <c r="U2346" i="10"/>
  <c r="U4554" i="10"/>
  <c r="U3470" i="10"/>
  <c r="U3466" i="10"/>
  <c r="U4287" i="10"/>
  <c r="U2809" i="10"/>
  <c r="U2826" i="10"/>
  <c r="U2792" i="10"/>
  <c r="U2854" i="10"/>
  <c r="U2731" i="10"/>
  <c r="U2676" i="10"/>
  <c r="U2761" i="10"/>
  <c r="U2833" i="10"/>
  <c r="U2842" i="10"/>
  <c r="U440" i="10"/>
  <c r="U2385" i="10"/>
  <c r="U2627" i="10"/>
  <c r="U2786" i="10"/>
  <c r="U2463" i="10"/>
  <c r="U2861" i="10"/>
  <c r="U1291" i="10"/>
  <c r="U4593" i="10"/>
  <c r="U106" i="10"/>
  <c r="U2549" i="10"/>
  <c r="U3052" i="10"/>
  <c r="U2863" i="10"/>
  <c r="U2726" i="10"/>
  <c r="U1640" i="10"/>
  <c r="U2344" i="10"/>
  <c r="U1641" i="10"/>
  <c r="U1642" i="10"/>
  <c r="U2519" i="10"/>
  <c r="U2735" i="10"/>
  <c r="U1643" i="10"/>
  <c r="U1644" i="10"/>
  <c r="U2473" i="10"/>
  <c r="U2881" i="10"/>
  <c r="U1465" i="10"/>
  <c r="U2183" i="10"/>
  <c r="U2724" i="10"/>
  <c r="U66" i="10"/>
  <c r="U6300" i="10"/>
  <c r="U5955" i="10"/>
  <c r="U5327" i="10"/>
  <c r="U4886" i="10"/>
  <c r="U4174" i="10"/>
  <c r="U4575" i="10"/>
  <c r="U3065" i="10"/>
  <c r="U3067" i="10"/>
  <c r="U3066" i="10"/>
  <c r="U1257" i="10"/>
  <c r="U3914" i="10"/>
  <c r="U4474" i="10"/>
  <c r="U4471" i="10"/>
  <c r="U4476" i="10"/>
  <c r="U4475" i="10"/>
  <c r="U4663" i="10"/>
  <c r="U1466" i="10"/>
  <c r="U3377" i="10"/>
  <c r="U3691" i="10"/>
  <c r="U1645" i="10"/>
  <c r="U5224" i="10"/>
  <c r="U5041" i="10"/>
  <c r="U5042" i="10"/>
  <c r="U1646" i="10"/>
  <c r="U2277" i="10"/>
  <c r="U2293" i="10"/>
  <c r="U2118" i="10"/>
  <c r="U5248" i="10"/>
  <c r="U5257" i="10"/>
  <c r="U441" i="10"/>
  <c r="U442" i="10"/>
  <c r="U5218" i="10"/>
  <c r="U2407" i="10"/>
  <c r="U1647" i="10"/>
  <c r="U443" i="10"/>
  <c r="U1648" i="10"/>
  <c r="U2318" i="10"/>
  <c r="U2309" i="10"/>
  <c r="U1649" i="10"/>
  <c r="U3891" i="10"/>
  <c r="U1467" i="10"/>
  <c r="U2577" i="10"/>
  <c r="U2239" i="10"/>
  <c r="U2259" i="10"/>
  <c r="U1650" i="10"/>
  <c r="U1651" i="10"/>
  <c r="U1652" i="10"/>
  <c r="U3916" i="10"/>
  <c r="U1653" i="10"/>
  <c r="U4473" i="10"/>
  <c r="U444" i="10"/>
  <c r="U2267" i="10"/>
  <c r="U445" i="10"/>
  <c r="U1354" i="10"/>
  <c r="U1654" i="10"/>
  <c r="U2379" i="10"/>
  <c r="U1655" i="10"/>
  <c r="U446" i="10"/>
  <c r="U2572" i="10"/>
  <c r="U447" i="10"/>
  <c r="U448" i="10"/>
  <c r="U1656" i="10"/>
  <c r="U1468" i="10"/>
  <c r="U1657" i="10"/>
  <c r="U3925" i="10"/>
  <c r="U4467" i="10"/>
  <c r="U3921" i="10"/>
  <c r="U1279" i="10"/>
  <c r="U4166" i="10"/>
  <c r="U1336" i="10"/>
  <c r="U2660" i="10"/>
  <c r="U2094" i="10"/>
  <c r="U4158" i="10"/>
  <c r="U5221" i="10"/>
  <c r="U3724" i="10"/>
  <c r="U4793" i="10"/>
  <c r="U4875" i="10"/>
  <c r="U8" i="10"/>
  <c r="U449" i="10"/>
  <c r="U450" i="10"/>
  <c r="U4566" i="10"/>
  <c r="U3533" i="10"/>
  <c r="U4697" i="10"/>
  <c r="U1358" i="10"/>
  <c r="U3532" i="10"/>
  <c r="U3535" i="10"/>
  <c r="U3644" i="10"/>
  <c r="U2593" i="10"/>
  <c r="U5075" i="10"/>
  <c r="U4180" i="10"/>
  <c r="U4178" i="10"/>
  <c r="U4183" i="10"/>
  <c r="U4657" i="10"/>
  <c r="U4182" i="10"/>
  <c r="U4599" i="10"/>
  <c r="U3898" i="10"/>
  <c r="U3901" i="10"/>
  <c r="U3885" i="10"/>
  <c r="U3878" i="10"/>
  <c r="U4826" i="10"/>
  <c r="U4830" i="10"/>
  <c r="U4827" i="10"/>
  <c r="U3897" i="10"/>
  <c r="U3889" i="10"/>
  <c r="U3866" i="10"/>
  <c r="U3900" i="10"/>
  <c r="U3884" i="10"/>
  <c r="U3870" i="10"/>
  <c r="U3902" i="10"/>
  <c r="U3879" i="10"/>
  <c r="U4831" i="10"/>
  <c r="U4829" i="10"/>
  <c r="U4465" i="10"/>
  <c r="U4580" i="10"/>
  <c r="U4611" i="10"/>
  <c r="U4605" i="10"/>
  <c r="U3905" i="10"/>
  <c r="U3881" i="10"/>
  <c r="U3875" i="10"/>
  <c r="U3918" i="10"/>
  <c r="U4097" i="10"/>
  <c r="U3888" i="10"/>
  <c r="U3871" i="10"/>
  <c r="U3880" i="10"/>
  <c r="U3867" i="10"/>
  <c r="U3896" i="10"/>
  <c r="U3903" i="10"/>
  <c r="U2110" i="10"/>
  <c r="U3895" i="10"/>
  <c r="U3886" i="10"/>
  <c r="U3873" i="10"/>
  <c r="U3877" i="10"/>
  <c r="U3876" i="10"/>
  <c r="U3872" i="10"/>
  <c r="U3892" i="10"/>
  <c r="U3893" i="10"/>
  <c r="U3894" i="10"/>
  <c r="U4683" i="10"/>
  <c r="U4724" i="10"/>
  <c r="U4725" i="10"/>
  <c r="U4378" i="10"/>
  <c r="U1364" i="10"/>
  <c r="U1320" i="10"/>
  <c r="U1355" i="10"/>
  <c r="U2271" i="10"/>
  <c r="U2518" i="10"/>
  <c r="U1379" i="10"/>
  <c r="U451" i="10"/>
  <c r="U1343" i="10"/>
  <c r="U1392" i="10"/>
  <c r="U1326" i="10"/>
  <c r="U2236" i="10"/>
  <c r="U2810" i="10"/>
  <c r="U2732" i="10"/>
  <c r="U1296" i="10"/>
  <c r="U1373" i="10"/>
  <c r="U2526" i="10"/>
  <c r="U2775" i="10"/>
  <c r="U2788" i="10"/>
  <c r="U2722" i="10"/>
  <c r="U6237" i="10"/>
  <c r="U5298" i="10"/>
  <c r="U1469" i="10"/>
  <c r="U3355" i="10"/>
  <c r="U1658" i="10"/>
  <c r="U3468" i="10"/>
  <c r="U5055" i="10"/>
  <c r="U4383" i="10"/>
  <c r="U4753" i="10"/>
  <c r="U3336" i="10"/>
  <c r="U4696" i="10"/>
  <c r="U2908" i="10"/>
  <c r="U3327" i="10"/>
  <c r="U4510" i="10"/>
  <c r="U4585" i="10"/>
  <c r="U2331" i="10"/>
  <c r="U3692" i="10"/>
  <c r="U2529" i="10"/>
  <c r="U2888" i="10"/>
  <c r="U1659" i="10"/>
  <c r="U1660" i="10"/>
  <c r="U4197" i="10"/>
  <c r="U4243" i="10"/>
  <c r="U1470" i="10"/>
  <c r="U1661" i="10"/>
  <c r="U1662" i="10"/>
  <c r="U1663" i="10"/>
  <c r="U1664" i="10"/>
  <c r="U2762" i="10"/>
  <c r="U2262" i="10"/>
  <c r="U2461" i="10"/>
  <c r="U3333" i="10"/>
  <c r="U3469" i="10"/>
  <c r="U1665" i="10"/>
  <c r="U1666" i="10"/>
  <c r="U4636" i="10"/>
  <c r="U1667" i="10"/>
  <c r="U1397" i="10"/>
  <c r="U4541" i="10"/>
  <c r="U4642" i="10"/>
  <c r="U4641" i="10"/>
  <c r="U4639" i="10"/>
  <c r="U4640" i="10"/>
  <c r="U4612" i="10"/>
  <c r="U4610" i="10"/>
  <c r="U4608" i="10"/>
  <c r="U2502" i="10"/>
  <c r="U2530" i="10"/>
  <c r="U4677" i="10"/>
  <c r="U2469" i="10"/>
  <c r="U2338" i="10"/>
  <c r="U1401" i="10"/>
  <c r="U2690" i="10"/>
  <c r="U2686" i="10"/>
  <c r="U1334" i="10"/>
  <c r="U2845" i="10"/>
  <c r="U2671" i="10"/>
  <c r="U2166" i="10"/>
  <c r="U2243" i="10"/>
  <c r="U2413" i="10"/>
  <c r="U2510" i="10"/>
  <c r="U452" i="10"/>
  <c r="U2889" i="10"/>
  <c r="U2890" i="10"/>
  <c r="U2767" i="10"/>
  <c r="U2862" i="10"/>
  <c r="U2299" i="10"/>
  <c r="U1116" i="10"/>
  <c r="U4870" i="10"/>
  <c r="U4586" i="10"/>
  <c r="U4721" i="10"/>
  <c r="U4517" i="10"/>
  <c r="U4359" i="10"/>
  <c r="U4362" i="10"/>
  <c r="U4368" i="10"/>
  <c r="U453" i="10"/>
  <c r="U4357" i="10"/>
  <c r="U4364" i="10"/>
  <c r="U4365" i="10"/>
  <c r="U4366" i="10"/>
  <c r="U4358" i="10"/>
  <c r="U4361" i="10"/>
  <c r="U4363" i="10"/>
  <c r="U4367" i="10"/>
  <c r="U1308" i="10"/>
  <c r="U3184" i="10"/>
  <c r="U1327" i="10"/>
  <c r="U2878" i="10"/>
  <c r="U454" i="10"/>
  <c r="U2188" i="10"/>
  <c r="U4742" i="10"/>
  <c r="U458" i="10"/>
  <c r="U459" i="10"/>
  <c r="U2372" i="10"/>
  <c r="U2294" i="10"/>
  <c r="U1716" i="10"/>
  <c r="U1717" i="10"/>
  <c r="U1718" i="10"/>
  <c r="U463" i="10"/>
  <c r="U2133" i="10"/>
  <c r="U4733" i="10"/>
  <c r="U5032" i="10"/>
  <c r="U5056" i="10"/>
  <c r="U5098" i="10"/>
  <c r="U5272" i="10"/>
  <c r="U5322" i="10"/>
  <c r="U5653" i="10"/>
  <c r="U5777" i="10"/>
  <c r="U4430" i="10"/>
  <c r="U6158" i="10"/>
  <c r="U4916" i="10"/>
  <c r="U6172" i="10"/>
  <c r="U4061" i="10"/>
  <c r="U3589" i="10"/>
  <c r="U3649" i="10"/>
  <c r="U3834" i="10"/>
  <c r="U4109" i="10"/>
  <c r="U6061" i="10"/>
  <c r="U5921" i="10"/>
  <c r="U5030" i="10"/>
  <c r="U5100" i="10"/>
  <c r="U5672" i="10"/>
  <c r="U5229" i="10"/>
  <c r="U5228" i="10"/>
  <c r="U5223" i="10"/>
  <c r="U5287" i="10"/>
  <c r="U5289" i="10"/>
  <c r="U467" i="10"/>
  <c r="U6292" i="10"/>
  <c r="U6305" i="10"/>
  <c r="U6314" i="10"/>
  <c r="U6353" i="10"/>
  <c r="U1348" i="10"/>
  <c r="U1754" i="10"/>
  <c r="U2857" i="10"/>
  <c r="U2263" i="10"/>
  <c r="U2278" i="10"/>
  <c r="U1294" i="10"/>
  <c r="U1295" i="10"/>
  <c r="U1311" i="10"/>
  <c r="U4994" i="10"/>
  <c r="U2827" i="10"/>
  <c r="U2096" i="10"/>
  <c r="U2789" i="10"/>
  <c r="U2341" i="10"/>
  <c r="U1471" i="10"/>
  <c r="U3728" i="10"/>
  <c r="U5623" i="10"/>
  <c r="U478" i="10"/>
  <c r="U4681" i="10"/>
  <c r="U4690" i="10"/>
  <c r="U4680" i="10"/>
  <c r="U1472" i="10"/>
  <c r="U1351" i="10"/>
  <c r="U1324" i="10"/>
  <c r="U1297" i="10"/>
  <c r="U1325" i="10"/>
  <c r="U3890" i="10"/>
  <c r="U3869" i="10"/>
  <c r="U3904" i="10"/>
  <c r="U3883" i="10"/>
  <c r="U3882" i="10"/>
  <c r="U3887" i="10"/>
  <c r="U3899" i="10"/>
  <c r="U3868" i="10"/>
  <c r="U3874" i="10"/>
  <c r="U4603" i="10"/>
  <c r="U975" i="10"/>
  <c r="U971" i="10"/>
  <c r="U964" i="10"/>
  <c r="U1030" i="10"/>
  <c r="U1036" i="10"/>
  <c r="U1038" i="10"/>
  <c r="U946" i="10"/>
  <c r="U945" i="10"/>
  <c r="U479" i="10"/>
  <c r="U480" i="10"/>
  <c r="U5065" i="10"/>
  <c r="U5062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5969" i="10"/>
  <c r="U499" i="10"/>
  <c r="U500" i="10"/>
  <c r="U501" i="10"/>
  <c r="U502" i="10"/>
  <c r="U503" i="10"/>
  <c r="U504" i="10"/>
  <c r="U505" i="10"/>
  <c r="U506" i="10"/>
  <c r="U507" i="10"/>
  <c r="U508" i="10"/>
  <c r="U509" i="10"/>
  <c r="U5687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064" i="10"/>
  <c r="U538" i="10"/>
  <c r="U539" i="10"/>
  <c r="U540" i="10"/>
  <c r="U541" i="10"/>
  <c r="U542" i="10"/>
  <c r="U543" i="10"/>
  <c r="U544" i="10"/>
  <c r="U545" i="10"/>
  <c r="U6118" i="10"/>
  <c r="U2128" i="10"/>
  <c r="U4890" i="10"/>
  <c r="U4894" i="10"/>
  <c r="U3012" i="10"/>
  <c r="U546" i="10"/>
  <c r="U547" i="10"/>
  <c r="U5372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4893" i="10"/>
  <c r="U586" i="10"/>
  <c r="U5914" i="10"/>
  <c r="U4896" i="10"/>
  <c r="U587" i="10"/>
  <c r="U4897" i="10"/>
  <c r="U4900" i="10"/>
  <c r="U588" i="10"/>
  <c r="U589" i="10"/>
  <c r="U4901" i="10"/>
  <c r="U590" i="10"/>
  <c r="U4895" i="10"/>
  <c r="U591" i="10"/>
  <c r="U592" i="10"/>
  <c r="U4899" i="10"/>
  <c r="U4891" i="10"/>
  <c r="U4892" i="10"/>
  <c r="U5985" i="10"/>
  <c r="U593" i="10"/>
  <c r="U5063" i="10"/>
  <c r="U5907" i="10"/>
  <c r="U5906" i="10"/>
  <c r="U6357" i="10"/>
  <c r="U6358" i="10"/>
  <c r="U598" i="10"/>
  <c r="U5066" i="10"/>
  <c r="U599" i="10"/>
  <c r="U5231" i="10"/>
  <c r="U600" i="10"/>
  <c r="U601" i="10"/>
  <c r="U602" i="10"/>
  <c r="U6359" i="10"/>
  <c r="U5945" i="10"/>
  <c r="U5943" i="10"/>
  <c r="U5946" i="10"/>
  <c r="U603" i="10"/>
  <c r="U5947" i="10"/>
  <c r="U5944" i="10"/>
  <c r="U6360" i="10"/>
  <c r="U6361" i="10"/>
  <c r="U2209" i="10"/>
  <c r="U5553" i="10"/>
  <c r="U1362" i="10"/>
  <c r="U1385" i="10"/>
  <c r="U2869" i="10"/>
  <c r="U2870" i="10"/>
  <c r="U1378" i="10"/>
  <c r="U2412" i="10"/>
  <c r="U2350" i="10"/>
  <c r="U1312" i="10"/>
  <c r="U3836" i="10"/>
  <c r="U3915" i="10"/>
  <c r="U1286" i="10"/>
  <c r="U4342" i="10"/>
  <c r="U4340" i="10"/>
  <c r="U4341" i="10"/>
  <c r="U2063" i="10"/>
  <c r="U6311" i="10"/>
  <c r="U6312" i="10"/>
  <c r="U2159" i="10"/>
  <c r="U2311" i="10"/>
  <c r="U2763" i="10"/>
  <c r="U4277" i="10"/>
  <c r="U4319" i="10"/>
  <c r="U4299" i="10"/>
  <c r="U2979" i="10"/>
  <c r="U2961" i="10"/>
  <c r="U2985" i="10"/>
  <c r="U2996" i="10"/>
  <c r="U2982" i="10"/>
  <c r="U2206" i="10"/>
  <c r="U4298" i="10"/>
  <c r="U4322" i="10"/>
  <c r="U617" i="10"/>
  <c r="U3552" i="10"/>
  <c r="U3600" i="10"/>
  <c r="U618" i="10"/>
  <c r="U1473" i="10"/>
  <c r="U2196" i="10"/>
  <c r="U2520" i="10"/>
  <c r="U128" i="10"/>
  <c r="U129" i="10"/>
  <c r="U130" i="10"/>
  <c r="U131" i="10"/>
  <c r="U132" i="10"/>
  <c r="U3633" i="10"/>
  <c r="U2355" i="10"/>
  <c r="U3816" i="10"/>
  <c r="U133" i="10"/>
  <c r="U3496" i="10"/>
  <c r="U3474" i="10"/>
  <c r="U1446" i="10"/>
  <c r="U2434" i="10"/>
  <c r="U2185" i="10"/>
  <c r="U3472" i="10"/>
  <c r="U2467" i="10"/>
  <c r="U5991" i="10"/>
  <c r="U2394" i="10"/>
  <c r="U2253" i="10"/>
  <c r="U3643" i="10"/>
  <c r="U5848" i="10"/>
  <c r="U6262" i="10"/>
  <c r="U6263" i="10"/>
  <c r="U5849" i="10"/>
  <c r="U4952" i="10"/>
  <c r="U4840" i="10"/>
  <c r="U4838" i="10"/>
  <c r="U134" i="10"/>
  <c r="U4338" i="10"/>
  <c r="U4970" i="10"/>
  <c r="U3415" i="10"/>
  <c r="U1499" i="10"/>
  <c r="U2741" i="10"/>
  <c r="U2436" i="10"/>
  <c r="U1500" i="10"/>
  <c r="U4934" i="10"/>
  <c r="U5940" i="10"/>
  <c r="U5918" i="10"/>
  <c r="U2" i="10"/>
  <c r="U2203" i="10"/>
  <c r="U4944" i="10"/>
  <c r="U4578" i="10"/>
  <c r="U1501" i="10"/>
  <c r="U2773" i="10"/>
  <c r="U3335" i="10"/>
  <c r="U3225" i="10"/>
  <c r="U4945" i="10"/>
  <c r="U3417" i="10"/>
  <c r="U4906" i="10"/>
  <c r="U4905" i="10"/>
  <c r="U1502" i="10"/>
  <c r="U5769" i="10"/>
  <c r="U1503" i="10"/>
  <c r="U976" i="10"/>
  <c r="U967" i="10"/>
  <c r="U948" i="10"/>
  <c r="U1158" i="10"/>
  <c r="U4665" i="10"/>
  <c r="U4946" i="10"/>
  <c r="U3406" i="10"/>
  <c r="U5043" i="10"/>
  <c r="U2793" i="10"/>
  <c r="U2742" i="10"/>
  <c r="U1447" i="10"/>
  <c r="U2605" i="10"/>
  <c r="U2276" i="10"/>
  <c r="U1313" i="10"/>
  <c r="U4381" i="10"/>
  <c r="U3598" i="10"/>
  <c r="U4947" i="10"/>
  <c r="U2082" i="10"/>
  <c r="U1504" i="10"/>
  <c r="U5133" i="10"/>
  <c r="U2085" i="10"/>
  <c r="U865" i="10"/>
  <c r="U1383" i="10"/>
  <c r="U2697" i="10"/>
  <c r="U4543" i="10"/>
  <c r="U4587" i="10"/>
  <c r="U4628" i="10"/>
  <c r="U4588" i="10"/>
  <c r="U4562" i="10"/>
  <c r="U4542" i="10"/>
  <c r="U1032" i="10"/>
  <c r="U4544" i="10"/>
  <c r="U4634" i="10"/>
  <c r="U3467" i="10"/>
  <c r="U3518" i="10"/>
  <c r="U3547" i="10"/>
  <c r="U3641" i="10"/>
  <c r="U3639" i="10"/>
  <c r="U2901" i="10"/>
  <c r="U4437" i="10"/>
  <c r="U4534" i="10"/>
  <c r="U3654" i="10"/>
  <c r="U4515" i="10"/>
  <c r="U3339" i="10"/>
  <c r="U3635" i="10"/>
  <c r="U4962" i="10"/>
  <c r="U3706" i="10"/>
  <c r="U3640" i="10"/>
  <c r="U4652" i="10"/>
  <c r="U4855" i="10"/>
  <c r="U4648" i="10"/>
  <c r="U3077" i="10"/>
  <c r="U3337" i="10"/>
  <c r="U3223" i="10"/>
  <c r="U3514" i="10"/>
  <c r="U2104" i="10"/>
  <c r="U2397" i="10"/>
  <c r="U2590" i="10"/>
  <c r="U2864" i="10"/>
  <c r="U3364" i="10"/>
  <c r="U2743" i="10"/>
  <c r="U2591" i="10"/>
  <c r="U3416" i="10"/>
  <c r="U898" i="10"/>
  <c r="U2872" i="10"/>
  <c r="U1071" i="10"/>
  <c r="U1010" i="10"/>
  <c r="U1044" i="10"/>
  <c r="U1095" i="10"/>
  <c r="U1111" i="10"/>
  <c r="U1070" i="10"/>
  <c r="U1054" i="10"/>
  <c r="U1045" i="10"/>
  <c r="U3513" i="10"/>
  <c r="U1073" i="10"/>
  <c r="U899" i="10"/>
  <c r="U2113" i="10"/>
  <c r="U1505" i="10"/>
  <c r="U1506" i="10"/>
  <c r="U1507" i="10"/>
  <c r="U2044" i="10"/>
  <c r="U5277" i="10"/>
  <c r="U3307" i="10"/>
  <c r="U3697" i="10"/>
  <c r="U3696" i="10"/>
  <c r="U4998" i="10"/>
  <c r="U3409" i="10"/>
  <c r="U3499" i="10"/>
  <c r="U910" i="10"/>
  <c r="U2366" i="10"/>
  <c r="U1508" i="10"/>
  <c r="U1448" i="10"/>
  <c r="U1509" i="10"/>
  <c r="U2691" i="10"/>
  <c r="U5886" i="10"/>
  <c r="U5690" i="10"/>
  <c r="U5968" i="10"/>
  <c r="U6005" i="10"/>
  <c r="U6006" i="10"/>
  <c r="U2053" i="10"/>
  <c r="U2043" i="10"/>
  <c r="U1025" i="10"/>
  <c r="U1024" i="10"/>
  <c r="U5288" i="10"/>
  <c r="U2818" i="10"/>
  <c r="U2808" i="10"/>
  <c r="U3308" i="10"/>
  <c r="U1319" i="10"/>
  <c r="N1591" i="10" l="1"/>
  <c r="K6373" i="10" l="1"/>
  <c r="L6373" i="10"/>
  <c r="H6373" i="10"/>
  <c r="P859" i="10"/>
  <c r="O859" i="10"/>
  <c r="P74" i="10"/>
  <c r="O74" i="10"/>
  <c r="P858" i="10"/>
  <c r="Q858" i="10" s="1"/>
  <c r="P857" i="10"/>
  <c r="Q857" i="10" s="1"/>
  <c r="P856" i="10"/>
  <c r="Q856" i="10" s="1"/>
  <c r="P855" i="10"/>
  <c r="Q855" i="10" s="1"/>
  <c r="P854" i="10"/>
  <c r="Q854" i="10" s="1"/>
  <c r="P873" i="10"/>
  <c r="Q873" i="10" s="1"/>
  <c r="P80" i="10"/>
  <c r="O80" i="10"/>
  <c r="P104" i="10"/>
  <c r="O104" i="10"/>
  <c r="P102" i="10"/>
  <c r="Q102" i="10" s="1"/>
  <c r="P2703" i="10"/>
  <c r="Q2703" i="10" s="1"/>
  <c r="P4865" i="10"/>
  <c r="Q4865" i="10" s="1"/>
  <c r="P935" i="10"/>
  <c r="Q935" i="10" s="1"/>
  <c r="P1283" i="10"/>
  <c r="Q1283" i="10" s="1"/>
  <c r="P4433" i="10"/>
  <c r="Q4433" i="10" s="1"/>
  <c r="P5000" i="10"/>
  <c r="Q5000" i="10" s="1"/>
  <c r="P3175" i="10"/>
  <c r="Q3175" i="10" s="1"/>
  <c r="R974" i="10"/>
  <c r="P2386" i="10"/>
  <c r="Q2386" i="10" s="1"/>
  <c r="P1293" i="10"/>
  <c r="Q1293" i="10" s="1"/>
  <c r="P2840" i="10"/>
  <c r="Q2840" i="10" s="1"/>
  <c r="P3113" i="10"/>
  <c r="Q3113" i="10" s="1"/>
  <c r="P2142" i="10"/>
  <c r="Q2142" i="10" s="1"/>
  <c r="P2283" i="10"/>
  <c r="Q2283" i="10" s="1"/>
  <c r="P2557" i="10"/>
  <c r="Q2557" i="10" s="1"/>
  <c r="P2381" i="10"/>
  <c r="Q2381" i="10" s="1"/>
  <c r="P5151" i="10"/>
  <c r="Q5151" i="10" s="1"/>
  <c r="P5152" i="10"/>
  <c r="Q5152" i="10" s="1"/>
  <c r="P1145" i="10"/>
  <c r="Q1145" i="10" s="1"/>
  <c r="P1130" i="10"/>
  <c r="Q1130" i="10" s="1"/>
  <c r="P1129" i="10"/>
  <c r="Q1129" i="10" s="1"/>
  <c r="P1128" i="10"/>
  <c r="Q1128" i="10" s="1"/>
  <c r="P1127" i="10"/>
  <c r="Q1127" i="10" s="1"/>
  <c r="P1126" i="10"/>
  <c r="Q1126" i="10" s="1"/>
  <c r="P5165" i="10"/>
  <c r="Q5165" i="10" s="1"/>
  <c r="P5166" i="10"/>
  <c r="Q5166" i="10" s="1"/>
  <c r="P5163" i="10"/>
  <c r="Q5163" i="10" s="1"/>
  <c r="P5164" i="10"/>
  <c r="Q5164" i="10" s="1"/>
  <c r="P2918" i="10"/>
  <c r="Q2918" i="10" s="1"/>
  <c r="P2917" i="10"/>
  <c r="Q2917" i="10" s="1"/>
  <c r="P2916" i="10"/>
  <c r="Q2916" i="10" s="1"/>
  <c r="P2915" i="10"/>
  <c r="Q2915" i="10" s="1"/>
  <c r="P2914" i="10"/>
  <c r="Q2914" i="10" s="1"/>
  <c r="P2909" i="10"/>
  <c r="Q2909" i="10" s="1"/>
  <c r="P2920" i="10"/>
  <c r="Q2920" i="10" s="1"/>
  <c r="P5040" i="10"/>
  <c r="Q5040" i="10" s="1"/>
  <c r="P4986" i="10"/>
  <c r="Q4986" i="10" s="1"/>
  <c r="P6371" i="10"/>
  <c r="Q6371" i="10" s="1"/>
  <c r="P884" i="10"/>
  <c r="Q884" i="10" s="1"/>
  <c r="P1996" i="10"/>
  <c r="Q1996" i="10" s="1"/>
  <c r="P59" i="10"/>
  <c r="Q59" i="10" s="1"/>
  <c r="P5300" i="10"/>
  <c r="Q5300" i="10" s="1"/>
  <c r="P43" i="10"/>
  <c r="Q43" i="10" s="1"/>
  <c r="P4303" i="10"/>
  <c r="Q4303" i="10" s="1"/>
  <c r="P907" i="10"/>
  <c r="Q907" i="10" s="1"/>
  <c r="P2823" i="10"/>
  <c r="Q2823" i="10" s="1"/>
  <c r="P903" i="10"/>
  <c r="Q903" i="10" s="1"/>
  <c r="P1058" i="10"/>
  <c r="Q1058" i="10" s="1"/>
  <c r="P2927" i="10"/>
  <c r="Q2927" i="10" s="1"/>
  <c r="P10" i="10"/>
  <c r="Q10" i="10" s="1"/>
  <c r="P1099" i="10"/>
  <c r="Q1099" i="10" s="1"/>
  <c r="P2952" i="10"/>
  <c r="Q2952" i="10" s="1"/>
  <c r="P4432" i="10"/>
  <c r="Q4432" i="10" s="1"/>
  <c r="P1990" i="10"/>
  <c r="Q1990" i="10" s="1"/>
  <c r="P1989" i="10"/>
  <c r="Q1989" i="10" s="1"/>
  <c r="P2477" i="10"/>
  <c r="Q2477" i="10" s="1"/>
  <c r="P6370" i="10"/>
  <c r="Q6370" i="10" s="1"/>
  <c r="P2123" i="10"/>
  <c r="Q2123" i="10" s="1"/>
  <c r="P4337" i="10"/>
  <c r="Q4337" i="10" s="1"/>
  <c r="P1097" i="10"/>
  <c r="Q1097" i="10" s="1"/>
  <c r="P68" i="10"/>
  <c r="Q68" i="10" s="1"/>
  <c r="P67" i="10"/>
  <c r="Q67" i="10" s="1"/>
  <c r="P4327" i="10"/>
  <c r="Q4327" i="10" s="1"/>
  <c r="P4324" i="10"/>
  <c r="Q4324" i="10" s="1"/>
  <c r="P4334" i="10"/>
  <c r="Q4334" i="10" s="1"/>
  <c r="P4325" i="10"/>
  <c r="Q4325" i="10" s="1"/>
  <c r="P4326" i="10"/>
  <c r="Q4326" i="10" s="1"/>
  <c r="P4331" i="10"/>
  <c r="Q4331" i="10" s="1"/>
  <c r="P4336" i="10"/>
  <c r="Q4336" i="10" s="1"/>
  <c r="P4333" i="10"/>
  <c r="Q4333" i="10" s="1"/>
  <c r="P4332" i="10"/>
  <c r="Q4332" i="10" s="1"/>
  <c r="P4330" i="10"/>
  <c r="Q4330" i="10" s="1"/>
  <c r="P4329" i="10"/>
  <c r="Q4329" i="10" s="1"/>
  <c r="P4328" i="10"/>
  <c r="Q4328" i="10" s="1"/>
  <c r="P4335" i="10"/>
  <c r="Q4335" i="10" s="1"/>
  <c r="P853" i="10"/>
  <c r="Q853" i="10" s="1"/>
  <c r="P852" i="10"/>
  <c r="Q852" i="10" s="1"/>
  <c r="P851" i="10"/>
  <c r="Q851" i="10" s="1"/>
  <c r="P81" i="10"/>
  <c r="Q81" i="10" s="1"/>
  <c r="P850" i="10"/>
  <c r="Q850" i="10" s="1"/>
  <c r="P849" i="10"/>
  <c r="Q849" i="10" s="1"/>
  <c r="P848" i="10"/>
  <c r="Q848" i="10" s="1"/>
  <c r="P847" i="10"/>
  <c r="Q847" i="10" s="1"/>
  <c r="P846" i="10"/>
  <c r="Q846" i="10" s="1"/>
  <c r="P845" i="10"/>
  <c r="Q845" i="10" s="1"/>
  <c r="P844" i="10"/>
  <c r="Q844" i="10" s="1"/>
  <c r="P78" i="10"/>
  <c r="Q78" i="10" s="1"/>
  <c r="P843" i="10"/>
  <c r="Q843" i="10" s="1"/>
  <c r="P842" i="10"/>
  <c r="Q842" i="10" s="1"/>
  <c r="P841" i="10"/>
  <c r="Q841" i="10" s="1"/>
  <c r="P840" i="10"/>
  <c r="Q840" i="10" s="1"/>
  <c r="P839" i="10"/>
  <c r="Q839" i="10" s="1"/>
  <c r="P838" i="10"/>
  <c r="Q838" i="10" s="1"/>
  <c r="P100" i="10"/>
  <c r="Q100" i="10" s="1"/>
  <c r="P837" i="10"/>
  <c r="Q837" i="10" s="1"/>
  <c r="P836" i="10"/>
  <c r="Q836" i="10" s="1"/>
  <c r="P872" i="10"/>
  <c r="Q872" i="10" s="1"/>
  <c r="P3907" i="10"/>
  <c r="Q3907" i="10" s="1"/>
  <c r="P901" i="10"/>
  <c r="Q901" i="10" s="1"/>
  <c r="P917" i="10"/>
  <c r="Q917" i="10" s="1"/>
  <c r="P21" i="10"/>
  <c r="Q21" i="10" s="1"/>
  <c r="P31" i="10"/>
  <c r="Q31" i="10" s="1"/>
  <c r="P44" i="10"/>
  <c r="Q44" i="10" s="1"/>
  <c r="P4864" i="10"/>
  <c r="Q4864" i="10" s="1"/>
  <c r="P63" i="10"/>
  <c r="Q63" i="10" s="1"/>
  <c r="P9" i="10"/>
  <c r="Q9" i="10" s="1"/>
  <c r="P4302" i="10"/>
  <c r="Q4302" i="10" s="1"/>
  <c r="P5173" i="10"/>
  <c r="Q5173" i="10" s="1"/>
  <c r="P5101" i="10"/>
  <c r="Q5101" i="10" s="1"/>
  <c r="P5086" i="10"/>
  <c r="Q5086" i="10" s="1"/>
  <c r="P4956" i="10"/>
  <c r="Q4956" i="10" s="1"/>
  <c r="P4919" i="10"/>
  <c r="Q4919" i="10" s="1"/>
  <c r="P4099" i="10"/>
  <c r="Q4099" i="10" s="1"/>
  <c r="P835" i="10"/>
  <c r="Q835" i="10" s="1"/>
  <c r="P65" i="10"/>
  <c r="Q65" i="10" s="1"/>
  <c r="P2353" i="10"/>
  <c r="Q2353" i="10" s="1"/>
  <c r="P6104" i="10"/>
  <c r="Q6104" i="10" s="1"/>
  <c r="P3846" i="10"/>
  <c r="Q3846" i="10" s="1"/>
  <c r="P919" i="10"/>
  <c r="Q919" i="10" s="1"/>
  <c r="P1382" i="10"/>
  <c r="Q1382" i="10" s="1"/>
  <c r="P3858" i="10"/>
  <c r="Q3858" i="10" s="1"/>
  <c r="P953" i="10"/>
  <c r="Q953" i="10" s="1"/>
  <c r="P1988" i="10"/>
  <c r="Q1988" i="10" s="1"/>
  <c r="R4099" i="10" l="1"/>
  <c r="S4099" i="10" s="1"/>
  <c r="U4099" i="10" s="1"/>
  <c r="R872" i="10"/>
  <c r="S872" i="10" s="1"/>
  <c r="U872" i="10" s="1"/>
  <c r="R842" i="10"/>
  <c r="S842" i="10" s="1"/>
  <c r="U842" i="10" s="1"/>
  <c r="R852" i="10"/>
  <c r="S852" i="10" s="1"/>
  <c r="U852" i="10" s="1"/>
  <c r="R4334" i="10"/>
  <c r="S4334" i="10" s="1"/>
  <c r="U4334" i="10" s="1"/>
  <c r="R4432" i="10"/>
  <c r="S4432" i="10" s="1"/>
  <c r="U4432" i="10" s="1"/>
  <c r="R907" i="10"/>
  <c r="S907" i="10" s="1"/>
  <c r="U907" i="10" s="1"/>
  <c r="R2914" i="10"/>
  <c r="S2914" i="10" s="1"/>
  <c r="U2914" i="10" s="1"/>
  <c r="R1129" i="10"/>
  <c r="S1129" i="10" s="1"/>
  <c r="U1129" i="10" s="1"/>
  <c r="R5151" i="10"/>
  <c r="S5151" i="10" s="1"/>
  <c r="U5151" i="10" s="1"/>
  <c r="R4433" i="10"/>
  <c r="S4433" i="10" s="1"/>
  <c r="U4433" i="10" s="1"/>
  <c r="R2703" i="10"/>
  <c r="S2703" i="10" s="1"/>
  <c r="U2703" i="10" s="1"/>
  <c r="R1382" i="10"/>
  <c r="S1382" i="10" s="1"/>
  <c r="U1382" i="10" s="1"/>
  <c r="R2353" i="10"/>
  <c r="S2353" i="10" s="1"/>
  <c r="U2353" i="10" s="1"/>
  <c r="R4919" i="10"/>
  <c r="S4919" i="10" s="1"/>
  <c r="U4919" i="10" s="1"/>
  <c r="R5173" i="10"/>
  <c r="S5173" i="10" s="1"/>
  <c r="U5173" i="10" s="1"/>
  <c r="R4864" i="10"/>
  <c r="R917" i="10"/>
  <c r="S917" i="10" s="1"/>
  <c r="U917" i="10" s="1"/>
  <c r="R839" i="10"/>
  <c r="R843" i="10"/>
  <c r="R846" i="10"/>
  <c r="S846" i="10" s="1"/>
  <c r="U846" i="10" s="1"/>
  <c r="R850" i="10"/>
  <c r="S850" i="10" s="1"/>
  <c r="U850" i="10" s="1"/>
  <c r="R853" i="10"/>
  <c r="S853" i="10" s="1"/>
  <c r="U853" i="10" s="1"/>
  <c r="R4330" i="10"/>
  <c r="S4330" i="10" s="1"/>
  <c r="U4330" i="10" s="1"/>
  <c r="R4331" i="10"/>
  <c r="S4331" i="10" s="1"/>
  <c r="U4331" i="10" s="1"/>
  <c r="R4324" i="10"/>
  <c r="S4324" i="10" s="1"/>
  <c r="U4324" i="10" s="1"/>
  <c r="R1097" i="10"/>
  <c r="S1097" i="10" s="1"/>
  <c r="U1097" i="10" s="1"/>
  <c r="R2477" i="10"/>
  <c r="R2952" i="10"/>
  <c r="R1058" i="10"/>
  <c r="S1058" i="10" s="1"/>
  <c r="U1058" i="10" s="1"/>
  <c r="R4303" i="10"/>
  <c r="R1996" i="10"/>
  <c r="S1996" i="10" s="1"/>
  <c r="U1996" i="10" s="1"/>
  <c r="R5040" i="10"/>
  <c r="S5040" i="10" s="1"/>
  <c r="U5040" i="10" s="1"/>
  <c r="R2915" i="10"/>
  <c r="S2915" i="10" s="1"/>
  <c r="U2915" i="10" s="1"/>
  <c r="R5164" i="10"/>
  <c r="S5164" i="10" s="1"/>
  <c r="U5164" i="10" s="1"/>
  <c r="R1126" i="10"/>
  <c r="S1126" i="10" s="1"/>
  <c r="U1126" i="10" s="1"/>
  <c r="R1130" i="10"/>
  <c r="S1130" i="10" s="1"/>
  <c r="U1130" i="10" s="1"/>
  <c r="R2381" i="10"/>
  <c r="S2381" i="10" s="1"/>
  <c r="U2381" i="10" s="1"/>
  <c r="R3113" i="10"/>
  <c r="S3113" i="10" s="1"/>
  <c r="U3113" i="10" s="1"/>
  <c r="R1283" i="10"/>
  <c r="S1283" i="10" s="1"/>
  <c r="U1283" i="10" s="1"/>
  <c r="R102" i="10"/>
  <c r="S102" i="10" s="1"/>
  <c r="U102" i="10" s="1"/>
  <c r="R856" i="10"/>
  <c r="S856" i="10" s="1"/>
  <c r="U856" i="10" s="1"/>
  <c r="R1988" i="10"/>
  <c r="S1988" i="10" s="1"/>
  <c r="U1988" i="10" s="1"/>
  <c r="R919" i="10"/>
  <c r="S919" i="10" s="1"/>
  <c r="U919" i="10" s="1"/>
  <c r="R65" i="10"/>
  <c r="S65" i="10" s="1"/>
  <c r="U65" i="10" s="1"/>
  <c r="R4956" i="10"/>
  <c r="S4956" i="10" s="1"/>
  <c r="U4956" i="10" s="1"/>
  <c r="R4302" i="10"/>
  <c r="S4302" i="10" s="1"/>
  <c r="U4302" i="10" s="1"/>
  <c r="R44" i="10"/>
  <c r="S44" i="10" s="1"/>
  <c r="U44" i="10" s="1"/>
  <c r="R901" i="10"/>
  <c r="S901" i="10" s="1"/>
  <c r="U901" i="10" s="1"/>
  <c r="R837" i="10"/>
  <c r="S837" i="10" s="1"/>
  <c r="U837" i="10" s="1"/>
  <c r="R840" i="10"/>
  <c r="S840" i="10" s="1"/>
  <c r="U840" i="10" s="1"/>
  <c r="R78" i="10"/>
  <c r="S78" i="10" s="1"/>
  <c r="U78" i="10" s="1"/>
  <c r="R847" i="10"/>
  <c r="S847" i="10" s="1"/>
  <c r="U847" i="10" s="1"/>
  <c r="R81" i="10"/>
  <c r="S81" i="10" s="1"/>
  <c r="U81" i="10" s="1"/>
  <c r="R4335" i="10"/>
  <c r="S4335" i="10" s="1"/>
  <c r="U4335" i="10" s="1"/>
  <c r="R4332" i="10"/>
  <c r="S4332" i="10" s="1"/>
  <c r="U4332" i="10" s="1"/>
  <c r="R4326" i="10"/>
  <c r="R4327" i="10"/>
  <c r="S4327" i="10" s="1"/>
  <c r="U4327" i="10" s="1"/>
  <c r="R4337" i="10"/>
  <c r="S4337" i="10" s="1"/>
  <c r="U4337" i="10" s="1"/>
  <c r="R1989" i="10"/>
  <c r="R1099" i="10"/>
  <c r="S1099" i="10" s="1"/>
  <c r="U1099" i="10" s="1"/>
  <c r="R903" i="10"/>
  <c r="S903" i="10" s="1"/>
  <c r="U903" i="10" s="1"/>
  <c r="R43" i="10"/>
  <c r="S43" i="10" s="1"/>
  <c r="U43" i="10" s="1"/>
  <c r="R884" i="10"/>
  <c r="S884" i="10" s="1"/>
  <c r="U884" i="10" s="1"/>
  <c r="R2920" i="10"/>
  <c r="S2920" i="10" s="1"/>
  <c r="U2920" i="10" s="1"/>
  <c r="R2916" i="10"/>
  <c r="S2916" i="10" s="1"/>
  <c r="U2916" i="10" s="1"/>
  <c r="R5163" i="10"/>
  <c r="S5163" i="10" s="1"/>
  <c r="U5163" i="10" s="1"/>
  <c r="R1127" i="10"/>
  <c r="S1127" i="10" s="1"/>
  <c r="U1127" i="10" s="1"/>
  <c r="R1145" i="10"/>
  <c r="S1145" i="10" s="1"/>
  <c r="U1145" i="10" s="1"/>
  <c r="R2557" i="10"/>
  <c r="S2557" i="10" s="1"/>
  <c r="U2557" i="10" s="1"/>
  <c r="R2840" i="10"/>
  <c r="R3175" i="10"/>
  <c r="S3175" i="10" s="1"/>
  <c r="U3175" i="10" s="1"/>
  <c r="R935" i="10"/>
  <c r="S935" i="10" s="1"/>
  <c r="U935" i="10" s="1"/>
  <c r="R873" i="10"/>
  <c r="S873" i="10" s="1"/>
  <c r="U873" i="10" s="1"/>
  <c r="R857" i="10"/>
  <c r="S857" i="10" s="1"/>
  <c r="U857" i="10" s="1"/>
  <c r="R953" i="10"/>
  <c r="S953" i="10" s="1"/>
  <c r="U953" i="10" s="1"/>
  <c r="R3846" i="10"/>
  <c r="S3846" i="10" s="1"/>
  <c r="U3846" i="10" s="1"/>
  <c r="R835" i="10"/>
  <c r="S835" i="10" s="1"/>
  <c r="U835" i="10" s="1"/>
  <c r="R5086" i="10"/>
  <c r="S5086" i="10" s="1"/>
  <c r="U5086" i="10" s="1"/>
  <c r="R9" i="10"/>
  <c r="S9" i="10" s="1"/>
  <c r="U9" i="10" s="1"/>
  <c r="R31" i="10"/>
  <c r="S31" i="10" s="1"/>
  <c r="U31" i="10" s="1"/>
  <c r="R3907" i="10"/>
  <c r="S3907" i="10" s="1"/>
  <c r="U3907" i="10" s="1"/>
  <c r="R100" i="10"/>
  <c r="S100" i="10" s="1"/>
  <c r="U100" i="10" s="1"/>
  <c r="R841" i="10"/>
  <c r="S841" i="10" s="1"/>
  <c r="U841" i="10" s="1"/>
  <c r="R844" i="10"/>
  <c r="S844" i="10" s="1"/>
  <c r="U844" i="10" s="1"/>
  <c r="R848" i="10"/>
  <c r="S848" i="10" s="1"/>
  <c r="U848" i="10" s="1"/>
  <c r="R851" i="10"/>
  <c r="S851" i="10" s="1"/>
  <c r="U851" i="10" s="1"/>
  <c r="R4328" i="10"/>
  <c r="S4328" i="10" s="1"/>
  <c r="U4328" i="10" s="1"/>
  <c r="R4333" i="10"/>
  <c r="S4333" i="10" s="1"/>
  <c r="U4333" i="10" s="1"/>
  <c r="R4325" i="10"/>
  <c r="S4325" i="10" s="1"/>
  <c r="U4325" i="10" s="1"/>
  <c r="R67" i="10"/>
  <c r="S67" i="10" s="1"/>
  <c r="U67" i="10" s="1"/>
  <c r="R2123" i="10"/>
  <c r="S2123" i="10" s="1"/>
  <c r="U2123" i="10" s="1"/>
  <c r="R1990" i="10"/>
  <c r="S1990" i="10" s="1"/>
  <c r="U1990" i="10" s="1"/>
  <c r="R10" i="10"/>
  <c r="S10" i="10" s="1"/>
  <c r="U10" i="10" s="1"/>
  <c r="R2823" i="10"/>
  <c r="R5300" i="10"/>
  <c r="S5300" i="10" s="1"/>
  <c r="U5300" i="10" s="1"/>
  <c r="R6371" i="10"/>
  <c r="S6371" i="10" s="1"/>
  <c r="U6371" i="10" s="1"/>
  <c r="R2909" i="10"/>
  <c r="S2909" i="10" s="1"/>
  <c r="U2909" i="10" s="1"/>
  <c r="R2917" i="10"/>
  <c r="S2917" i="10" s="1"/>
  <c r="U2917" i="10" s="1"/>
  <c r="R5166" i="10"/>
  <c r="S5166" i="10" s="1"/>
  <c r="U5166" i="10" s="1"/>
  <c r="R1128" i="10"/>
  <c r="S1128" i="10" s="1"/>
  <c r="U1128" i="10" s="1"/>
  <c r="R5152" i="10"/>
  <c r="S5152" i="10" s="1"/>
  <c r="U5152" i="10" s="1"/>
  <c r="R2283" i="10"/>
  <c r="S2283" i="10" s="1"/>
  <c r="U2283" i="10" s="1"/>
  <c r="R1293" i="10"/>
  <c r="S1293" i="10" s="1"/>
  <c r="U1293" i="10" s="1"/>
  <c r="R5000" i="10"/>
  <c r="S5000" i="10" s="1"/>
  <c r="U5000" i="10" s="1"/>
  <c r="R4865" i="10"/>
  <c r="S4865" i="10" s="1"/>
  <c r="U4865" i="10" s="1"/>
  <c r="R854" i="10"/>
  <c r="S854" i="10" s="1"/>
  <c r="U854" i="10" s="1"/>
  <c r="R858" i="10"/>
  <c r="S858" i="10" s="1"/>
  <c r="U858" i="10" s="1"/>
  <c r="R3858" i="10"/>
  <c r="R5101" i="10"/>
  <c r="S5101" i="10" s="1"/>
  <c r="U5101" i="10" s="1"/>
  <c r="R21" i="10"/>
  <c r="S21" i="10" s="1"/>
  <c r="U21" i="10" s="1"/>
  <c r="R845" i="10"/>
  <c r="S845" i="10" s="1"/>
  <c r="U845" i="10" s="1"/>
  <c r="R4329" i="10"/>
  <c r="R68" i="10"/>
  <c r="S68" i="10" s="1"/>
  <c r="U68" i="10" s="1"/>
  <c r="R2927" i="10"/>
  <c r="S2927" i="10" s="1"/>
  <c r="U2927" i="10" s="1"/>
  <c r="R4986" i="10"/>
  <c r="S4986" i="10" s="1"/>
  <c r="U4986" i="10" s="1"/>
  <c r="R5165" i="10"/>
  <c r="S5165" i="10" s="1"/>
  <c r="U5165" i="10" s="1"/>
  <c r="R2386" i="10"/>
  <c r="S2386" i="10" s="1"/>
  <c r="U2386" i="10" s="1"/>
  <c r="R855" i="10"/>
  <c r="S855" i="10" s="1"/>
  <c r="U855" i="10" s="1"/>
  <c r="R6104" i="10"/>
  <c r="S6104" i="10" s="1"/>
  <c r="U6104" i="10" s="1"/>
  <c r="R63" i="10"/>
  <c r="R838" i="10"/>
  <c r="S838" i="10" s="1"/>
  <c r="U838" i="10" s="1"/>
  <c r="R849" i="10"/>
  <c r="S849" i="10" s="1"/>
  <c r="U849" i="10" s="1"/>
  <c r="R4336" i="10"/>
  <c r="S4336" i="10" s="1"/>
  <c r="U4336" i="10" s="1"/>
  <c r="R6370" i="10"/>
  <c r="S6370" i="10" s="1"/>
  <c r="U6370" i="10" s="1"/>
  <c r="R59" i="10"/>
  <c r="S59" i="10" s="1"/>
  <c r="U59" i="10" s="1"/>
  <c r="R2918" i="10"/>
  <c r="S2918" i="10" s="1"/>
  <c r="U2918" i="10" s="1"/>
  <c r="R2142" i="10"/>
  <c r="S2142" i="10" s="1"/>
  <c r="U2142" i="10" s="1"/>
  <c r="R836" i="10"/>
  <c r="S836" i="10" s="1"/>
  <c r="U836" i="10" s="1"/>
  <c r="Q859" i="10"/>
  <c r="S2823" i="10"/>
  <c r="U2823" i="10" s="1"/>
  <c r="S974" i="10"/>
  <c r="U974" i="10" s="1"/>
  <c r="Q74" i="10"/>
  <c r="Q80" i="10"/>
  <c r="Q104" i="10"/>
  <c r="O6147" i="10"/>
  <c r="S63" i="10" l="1"/>
  <c r="U63" i="10" s="1"/>
  <c r="S1989" i="10"/>
  <c r="U1989" i="10" s="1"/>
  <c r="S2477" i="10"/>
  <c r="U2477" i="10" s="1"/>
  <c r="S843" i="10"/>
  <c r="U843" i="10" s="1"/>
  <c r="S4329" i="10"/>
  <c r="U4329" i="10" s="1"/>
  <c r="R80" i="10"/>
  <c r="R859" i="10"/>
  <c r="S859" i="10" s="1"/>
  <c r="U859" i="10" s="1"/>
  <c r="R74" i="10"/>
  <c r="S2952" i="10"/>
  <c r="U2952" i="10" s="1"/>
  <c r="S4326" i="10"/>
  <c r="U4326" i="10" s="1"/>
  <c r="S4864" i="10"/>
  <c r="U4864" i="10" s="1"/>
  <c r="S4303" i="10"/>
  <c r="U4303" i="10" s="1"/>
  <c r="S839" i="10"/>
  <c r="U839" i="10" s="1"/>
  <c r="S3858" i="10"/>
  <c r="U3858" i="10" s="1"/>
  <c r="S2840" i="10"/>
  <c r="U2840" i="10" s="1"/>
  <c r="R104" i="10"/>
  <c r="O5179" i="10"/>
  <c r="O4" i="10"/>
  <c r="Q4400" i="10"/>
  <c r="O6241" i="10"/>
  <c r="O6228" i="10"/>
  <c r="S80" i="10" l="1"/>
  <c r="U80" i="10" s="1"/>
  <c r="S74" i="10"/>
  <c r="U74" i="10" s="1"/>
  <c r="S104" i="10"/>
  <c r="U104" i="10" s="1"/>
  <c r="R4400" i="10"/>
  <c r="O19" i="10" l="1"/>
  <c r="Q6" i="10" l="1"/>
  <c r="R6" i="10"/>
  <c r="Q29" i="10"/>
  <c r="R29" i="10"/>
  <c r="P6249" i="10" l="1"/>
  <c r="Q6249" i="10" s="1"/>
  <c r="P5190" i="10"/>
  <c r="Q5190" i="10" s="1"/>
  <c r="P5191" i="10"/>
  <c r="Q5191" i="10" s="1"/>
  <c r="P5146" i="10"/>
  <c r="Q5146" i="10" s="1"/>
  <c r="P5142" i="10"/>
  <c r="Q5142" i="10" s="1"/>
  <c r="P6330" i="10"/>
  <c r="Q6330" i="10" s="1"/>
  <c r="P6318" i="10"/>
  <c r="Q6318" i="10" s="1"/>
  <c r="P6266" i="10"/>
  <c r="Q6266" i="10" s="1"/>
  <c r="P6252" i="10"/>
  <c r="Q6252" i="10" s="1"/>
  <c r="P6251" i="10"/>
  <c r="Q6251" i="10" s="1"/>
  <c r="P6193" i="10"/>
  <c r="Q6193" i="10" s="1"/>
  <c r="P6196" i="10"/>
  <c r="Q6196" i="10" s="1"/>
  <c r="P6128" i="10"/>
  <c r="Q6128" i="10" s="1"/>
  <c r="P6129" i="10"/>
  <c r="Q6129" i="10" s="1"/>
  <c r="P6127" i="10"/>
  <c r="Q6127" i="10" s="1"/>
  <c r="P6057" i="10"/>
  <c r="Q6057" i="10" s="1"/>
  <c r="P5994" i="10"/>
  <c r="Q5994" i="10" s="1"/>
  <c r="P5911" i="10"/>
  <c r="Q5911" i="10" s="1"/>
  <c r="P5286" i="10"/>
  <c r="Q5286" i="10" s="1"/>
  <c r="P5196" i="10"/>
  <c r="Q5196" i="10" s="1"/>
  <c r="P5138" i="10"/>
  <c r="Q5138" i="10" s="1"/>
  <c r="P6221" i="10"/>
  <c r="Q6221" i="10" s="1"/>
  <c r="P6216" i="10"/>
  <c r="Q6216" i="10" s="1"/>
  <c r="P6224" i="10"/>
  <c r="Q6224" i="10" s="1"/>
  <c r="P6220" i="10"/>
  <c r="Q6220" i="10" s="1"/>
  <c r="P6212" i="10"/>
  <c r="Q6212" i="10" s="1"/>
  <c r="P6211" i="10"/>
  <c r="Q6211" i="10" s="1"/>
  <c r="P6217" i="10"/>
  <c r="Q6217" i="10" s="1"/>
  <c r="P6222" i="10"/>
  <c r="Q6222" i="10" s="1"/>
  <c r="P6234" i="10"/>
  <c r="Q6234" i="10" s="1"/>
  <c r="P6219" i="10"/>
  <c r="Q6219" i="10" s="1"/>
  <c r="P6215" i="10"/>
  <c r="Q6215" i="10" s="1"/>
  <c r="P4528" i="10"/>
  <c r="Q4528" i="10" s="1"/>
  <c r="P4531" i="10"/>
  <c r="Q4531" i="10" s="1"/>
  <c r="P4532" i="10"/>
  <c r="Q4532" i="10" s="1"/>
  <c r="P6037" i="10"/>
  <c r="Q6037" i="10" s="1"/>
  <c r="P5234" i="10"/>
  <c r="Q5234" i="10" s="1"/>
  <c r="P5645" i="10"/>
  <c r="Q5645" i="10" s="1"/>
  <c r="P5651" i="10"/>
  <c r="Q5651" i="10" s="1"/>
  <c r="P5420" i="10"/>
  <c r="Q5420" i="10" s="1"/>
  <c r="P5410" i="10"/>
  <c r="Q5410" i="10" s="1"/>
  <c r="P4883" i="10"/>
  <c r="Q4883" i="10" s="1"/>
  <c r="P4882" i="10"/>
  <c r="Q4882" i="10" s="1"/>
  <c r="P4842" i="10"/>
  <c r="Q4842" i="10" s="1"/>
  <c r="P4763" i="10"/>
  <c r="Q4763" i="10" s="1"/>
  <c r="P4658" i="10"/>
  <c r="Q4658" i="10" s="1"/>
  <c r="P5897" i="10"/>
  <c r="Q5897" i="10" s="1"/>
  <c r="P5823" i="10"/>
  <c r="Q5823" i="10" s="1"/>
  <c r="P6144" i="10"/>
  <c r="Q6144" i="10" s="1"/>
  <c r="P6143" i="10"/>
  <c r="Q6143" i="10" s="1"/>
  <c r="P6145" i="10"/>
  <c r="Q6145" i="10" s="1"/>
  <c r="P6132" i="10"/>
  <c r="Q6132" i="10" s="1"/>
  <c r="P6068" i="10"/>
  <c r="Q6068" i="10" s="1"/>
  <c r="P1987" i="10"/>
  <c r="Q1987" i="10" s="1"/>
  <c r="P1986" i="10"/>
  <c r="Q1986" i="10" s="1"/>
  <c r="P2150" i="10"/>
  <c r="Q2150" i="10" s="1"/>
  <c r="P2992" i="10"/>
  <c r="Q2992" i="10" s="1"/>
  <c r="P2905" i="10"/>
  <c r="Q2905" i="10" s="1"/>
  <c r="P5256" i="10"/>
  <c r="Q5256" i="10" s="1"/>
  <c r="P5428" i="10"/>
  <c r="Q5428" i="10" s="1"/>
  <c r="P6115" i="10"/>
  <c r="Q6115" i="10" s="1"/>
  <c r="P6067" i="10"/>
  <c r="Q6067" i="10" s="1"/>
  <c r="P6142" i="10"/>
  <c r="Q6142" i="10" s="1"/>
  <c r="P1985" i="10"/>
  <c r="Q1985" i="10" s="1"/>
  <c r="P2056" i="10"/>
  <c r="Q2056" i="10" s="1"/>
  <c r="P6277" i="10"/>
  <c r="Q6277" i="10" s="1"/>
  <c r="P6278" i="10"/>
  <c r="Q6278" i="10" s="1"/>
  <c r="P6283" i="10"/>
  <c r="Q6283" i="10" s="1"/>
  <c r="P6269" i="10"/>
  <c r="Q6269" i="10" s="1"/>
  <c r="P3734" i="10"/>
  <c r="Q3734" i="10" s="1"/>
  <c r="P5070" i="10"/>
  <c r="Q5070" i="10" s="1"/>
  <c r="P5021" i="10"/>
  <c r="Q5021" i="10" s="1"/>
  <c r="P4853" i="10"/>
  <c r="Q4853" i="10" s="1"/>
  <c r="P6265" i="10"/>
  <c r="Q6265" i="10" s="1"/>
  <c r="P6268" i="10"/>
  <c r="Q6268" i="10" s="1"/>
  <c r="P5137" i="10"/>
  <c r="Q5137" i="10" s="1"/>
  <c r="P6334" i="10"/>
  <c r="Q6334" i="10" s="1"/>
  <c r="P834" i="10"/>
  <c r="Q834" i="10" s="1"/>
  <c r="P2802" i="10"/>
  <c r="Q2802" i="10" s="1"/>
  <c r="P3399" i="10"/>
  <c r="Q3399" i="10" s="1"/>
  <c r="P1984" i="10"/>
  <c r="Q1984" i="10" s="1"/>
  <c r="P1983" i="10"/>
  <c r="Q1983" i="10" s="1"/>
  <c r="P1982" i="10"/>
  <c r="Q1982" i="10" s="1"/>
  <c r="P1981" i="10"/>
  <c r="Q1981" i="10" s="1"/>
  <c r="P1980" i="10"/>
  <c r="Q1980" i="10" s="1"/>
  <c r="P1979" i="10"/>
  <c r="Q1979" i="10" s="1"/>
  <c r="P1978" i="10"/>
  <c r="Q1978" i="10" s="1"/>
  <c r="P1977" i="10"/>
  <c r="Q1977" i="10" s="1"/>
  <c r="P1976" i="10"/>
  <c r="Q1976" i="10" s="1"/>
  <c r="P1975" i="10"/>
  <c r="Q1975" i="10" s="1"/>
  <c r="P1974" i="10"/>
  <c r="Q1974" i="10" s="1"/>
  <c r="P1973" i="10"/>
  <c r="Q1973" i="10" s="1"/>
  <c r="P1972" i="10"/>
  <c r="Q1972" i="10" s="1"/>
  <c r="P1971" i="10"/>
  <c r="Q1971" i="10" s="1"/>
  <c r="P3016" i="10"/>
  <c r="Q3016" i="10" s="1"/>
  <c r="P5145" i="10"/>
  <c r="Q5145" i="10" s="1"/>
  <c r="P2936" i="10"/>
  <c r="Q2936" i="10" s="1"/>
  <c r="P6055" i="10"/>
  <c r="Q6055" i="10" s="1"/>
  <c r="P6369" i="10"/>
  <c r="Q6369" i="10" s="1"/>
  <c r="P833" i="10"/>
  <c r="Q833" i="10" s="1"/>
  <c r="P832" i="10"/>
  <c r="Q832" i="10" s="1"/>
  <c r="P1970" i="10"/>
  <c r="Q1970" i="10" s="1"/>
  <c r="P1969" i="10"/>
  <c r="Q1969" i="10" s="1"/>
  <c r="P2272" i="10"/>
  <c r="Q2272" i="10" s="1"/>
  <c r="P2078" i="10"/>
  <c r="Q2078" i="10" s="1"/>
  <c r="P2306" i="10"/>
  <c r="Q2306" i="10" s="1"/>
  <c r="P2435" i="10"/>
  <c r="Q2435" i="10" s="1"/>
  <c r="P1968" i="10"/>
  <c r="Q1968" i="10" s="1"/>
  <c r="P2452" i="10"/>
  <c r="Q2452" i="10" s="1"/>
  <c r="P2459" i="10"/>
  <c r="Q2459" i="10" s="1"/>
  <c r="P2745" i="10"/>
  <c r="Q2745" i="10" s="1"/>
  <c r="P2647" i="10"/>
  <c r="Q2647" i="10" s="1"/>
  <c r="P2777" i="10"/>
  <c r="Q2777" i="10" s="1"/>
  <c r="P2713" i="10"/>
  <c r="Q2713" i="10" s="1"/>
  <c r="P1967" i="10"/>
  <c r="Q1967" i="10" s="1"/>
  <c r="P1966" i="10"/>
  <c r="Q1966" i="10" s="1"/>
  <c r="P1284" i="10"/>
  <c r="Q1284" i="10" s="1"/>
  <c r="P1492" i="10"/>
  <c r="Q1492" i="10" s="1"/>
  <c r="P2558" i="10"/>
  <c r="Q2558" i="10" s="1"/>
  <c r="P1304" i="10"/>
  <c r="Q1304" i="10" s="1"/>
  <c r="P1965" i="10"/>
  <c r="Q1965" i="10" s="1"/>
  <c r="P2169" i="10"/>
  <c r="Q2169" i="10" s="1"/>
  <c r="P1964" i="10"/>
  <c r="Q1964" i="10" s="1"/>
  <c r="P1963" i="10"/>
  <c r="Q1963" i="10" s="1"/>
  <c r="P1962" i="10"/>
  <c r="Q1962" i="10" s="1"/>
  <c r="P1961" i="10"/>
  <c r="Q1961" i="10" s="1"/>
  <c r="P1960" i="10"/>
  <c r="Q1960" i="10" s="1"/>
  <c r="P1959" i="10"/>
  <c r="Q1959" i="10" s="1"/>
  <c r="P1958" i="10"/>
  <c r="Q1958" i="10" s="1"/>
  <c r="P1957" i="10"/>
  <c r="Q1957" i="10" s="1"/>
  <c r="P1956" i="10"/>
  <c r="Q1956" i="10" s="1"/>
  <c r="P1955" i="10"/>
  <c r="Q1955" i="10" s="1"/>
  <c r="P2865" i="10"/>
  <c r="Q2865" i="10" s="1"/>
  <c r="P2868" i="10"/>
  <c r="Q2868" i="10" s="1"/>
  <c r="P2880" i="10"/>
  <c r="Q2880" i="10" s="1"/>
  <c r="P2570" i="10"/>
  <c r="Q2570" i="10" s="1"/>
  <c r="P2560" i="10"/>
  <c r="Q2560" i="10" s="1"/>
  <c r="P1954" i="10"/>
  <c r="Q1954" i="10" s="1"/>
  <c r="P2314" i="10"/>
  <c r="Q2314" i="10" s="1"/>
  <c r="P2836" i="10"/>
  <c r="Q2836" i="10" s="1"/>
  <c r="P2898" i="10"/>
  <c r="Q2898" i="10" s="1"/>
  <c r="P2897" i="10"/>
  <c r="Q2897" i="10" s="1"/>
  <c r="P1953" i="10"/>
  <c r="Q1953" i="10" s="1"/>
  <c r="P1952" i="10"/>
  <c r="Q1952" i="10" s="1"/>
  <c r="P1951" i="10"/>
  <c r="Q1951" i="10" s="1"/>
  <c r="P1950" i="10"/>
  <c r="Q1950" i="10" s="1"/>
  <c r="P1949" i="10"/>
  <c r="Q1949" i="10" s="1"/>
  <c r="P1948" i="10"/>
  <c r="Q1948" i="10" s="1"/>
  <c r="P1947" i="10"/>
  <c r="Q1947" i="10" s="1"/>
  <c r="P1946" i="10"/>
  <c r="Q1946" i="10" s="1"/>
  <c r="P1945" i="10"/>
  <c r="Q1945" i="10" s="1"/>
  <c r="P1491" i="10"/>
  <c r="Q1491" i="10" s="1"/>
  <c r="P2392" i="10"/>
  <c r="Q2392" i="10" s="1"/>
  <c r="P2576" i="10"/>
  <c r="Q2576" i="10" s="1"/>
  <c r="P1944" i="10"/>
  <c r="Q1944" i="10" s="1"/>
  <c r="P2621" i="10"/>
  <c r="Q2621" i="10" s="1"/>
  <c r="P1490" i="10"/>
  <c r="Q1490" i="10" s="1"/>
  <c r="P1489" i="10"/>
  <c r="Q1489" i="10" s="1"/>
  <c r="P2137" i="10"/>
  <c r="Q2137" i="10" s="1"/>
  <c r="P1943" i="10"/>
  <c r="Q1943" i="10" s="1"/>
  <c r="P2354" i="10"/>
  <c r="Q2354" i="10" s="1"/>
  <c r="P1942" i="10"/>
  <c r="Q1942" i="10" s="1"/>
  <c r="P1941" i="10"/>
  <c r="Q1941" i="10" s="1"/>
  <c r="P1940" i="10"/>
  <c r="Q1940" i="10" s="1"/>
  <c r="P2679" i="10"/>
  <c r="Q2679" i="10" s="1"/>
  <c r="P1488" i="10"/>
  <c r="Q1488" i="10" s="1"/>
  <c r="P2569" i="10"/>
  <c r="Q2569" i="10" s="1"/>
  <c r="P1939" i="10"/>
  <c r="Q1939" i="10" s="1"/>
  <c r="P1938" i="10"/>
  <c r="Q1938" i="10" s="1"/>
  <c r="P2252" i="10"/>
  <c r="Q2252" i="10" s="1"/>
  <c r="P1937" i="10"/>
  <c r="Q1937" i="10" s="1"/>
  <c r="P2505" i="10"/>
  <c r="Q2505" i="10" s="1"/>
  <c r="P1936" i="10"/>
  <c r="Q1936" i="10" s="1"/>
  <c r="P1487" i="10"/>
  <c r="Q1487" i="10" s="1"/>
  <c r="P2535" i="10"/>
  <c r="Q2535" i="10" s="1"/>
  <c r="P1935" i="10"/>
  <c r="Q1935" i="10" s="1"/>
  <c r="P2399" i="10"/>
  <c r="Q2399" i="10" s="1"/>
  <c r="P1934" i="10"/>
  <c r="Q1934" i="10" s="1"/>
  <c r="P1933" i="10"/>
  <c r="Q1933" i="10" s="1"/>
  <c r="P4096" i="10"/>
  <c r="Q4096" i="10" s="1"/>
  <c r="P3070" i="10"/>
  <c r="Q3070" i="10" s="1"/>
  <c r="P2764" i="10"/>
  <c r="Q2764" i="10" s="1"/>
  <c r="P2828" i="10"/>
  <c r="Q2828" i="10" s="1"/>
  <c r="P2438" i="10"/>
  <c r="Q2438" i="10" s="1"/>
  <c r="P2584" i="10"/>
  <c r="Q2584" i="10" s="1"/>
  <c r="P4269" i="10"/>
  <c r="Q4269" i="10" s="1"/>
  <c r="P831" i="10"/>
  <c r="Q831" i="10" s="1"/>
  <c r="P2257" i="10"/>
  <c r="Q2257" i="10" s="1"/>
  <c r="P2509" i="10"/>
  <c r="Q2509" i="10" s="1"/>
  <c r="P1932" i="10"/>
  <c r="Q1932" i="10" s="1"/>
  <c r="P1931" i="10"/>
  <c r="Q1931" i="10" s="1"/>
  <c r="P1486" i="10"/>
  <c r="Q1486" i="10" s="1"/>
  <c r="P2753" i="10"/>
  <c r="Q2753" i="10" s="1"/>
  <c r="P1485" i="10"/>
  <c r="Q1485" i="10" s="1"/>
  <c r="P5195" i="10"/>
  <c r="Q5195" i="10" s="1"/>
  <c r="P5150" i="10"/>
  <c r="Q5150" i="10" s="1"/>
  <c r="P5135" i="10"/>
  <c r="Q5135" i="10" s="1"/>
  <c r="P5144" i="10"/>
  <c r="Q5144" i="10" s="1"/>
  <c r="P5147" i="10"/>
  <c r="Q5147" i="10" s="1"/>
  <c r="P5143" i="10"/>
  <c r="Q5143" i="10" s="1"/>
  <c r="P5141" i="10"/>
  <c r="Q5141" i="10" s="1"/>
  <c r="P5140" i="10"/>
  <c r="Q5140" i="10" s="1"/>
  <c r="P5081" i="10"/>
  <c r="Q5081" i="10" s="1"/>
  <c r="P4720" i="10"/>
  <c r="Q4720" i="10" s="1"/>
  <c r="P4854" i="10"/>
  <c r="Q4854" i="10" s="1"/>
  <c r="P5136" i="10"/>
  <c r="Q5136" i="10" s="1"/>
  <c r="P5148" i="10"/>
  <c r="Q5148" i="10" s="1"/>
  <c r="P6179" i="10"/>
  <c r="Q6179" i="10" s="1"/>
  <c r="P6053" i="10"/>
  <c r="Q6053" i="10" s="1"/>
  <c r="P6054" i="10"/>
  <c r="Q6054" i="10" s="1"/>
  <c r="P6255" i="10"/>
  <c r="Q6255" i="10" s="1"/>
  <c r="P6256" i="10"/>
  <c r="Q6256" i="10" s="1"/>
  <c r="P5619" i="10"/>
  <c r="Q5619" i="10" s="1"/>
  <c r="P5606" i="10"/>
  <c r="Q5606" i="10" s="1"/>
  <c r="P5139" i="10"/>
  <c r="Q5139" i="10" s="1"/>
  <c r="P5067" i="10"/>
  <c r="Q5067" i="10" s="1"/>
  <c r="P5068" i="10"/>
  <c r="Q5068" i="10" s="1"/>
  <c r="P5079" i="10"/>
  <c r="Q5079" i="10" s="1"/>
  <c r="P5071" i="10"/>
  <c r="Q5071" i="10" s="1"/>
  <c r="P5072" i="10"/>
  <c r="Q5072" i="10" s="1"/>
  <c r="P5080" i="10"/>
  <c r="Q5080" i="10" s="1"/>
  <c r="P5082" i="10"/>
  <c r="Q5082" i="10" s="1"/>
  <c r="P5084" i="10"/>
  <c r="Q5084" i="10" s="1"/>
  <c r="P5069" i="10"/>
  <c r="Q5069" i="10" s="1"/>
  <c r="P5083" i="10"/>
  <c r="Q5083" i="10" s="1"/>
  <c r="P3004" i="10"/>
  <c r="Q3004" i="10" s="1"/>
  <c r="P6160" i="10"/>
  <c r="Q6160" i="10" s="1"/>
  <c r="P830" i="10"/>
  <c r="Q830" i="10" s="1"/>
  <c r="P4653" i="10"/>
  <c r="Q4653" i="10" s="1"/>
  <c r="P4527" i="10"/>
  <c r="Q4527" i="10" s="1"/>
  <c r="P1484" i="10"/>
  <c r="Q1484" i="10" s="1"/>
  <c r="P1930" i="10"/>
  <c r="Q1930" i="10" s="1"/>
  <c r="P1929" i="10"/>
  <c r="Q1929" i="10" s="1"/>
  <c r="P3862" i="10"/>
  <c r="Q3862" i="10" s="1"/>
  <c r="P3833" i="10"/>
  <c r="Q3833" i="10" s="1"/>
  <c r="P3821" i="10"/>
  <c r="Q3821" i="10" s="1"/>
  <c r="P3812" i="10"/>
  <c r="Q3812" i="10" s="1"/>
  <c r="P4419" i="10"/>
  <c r="Q4419" i="10" s="1"/>
  <c r="P4414" i="10"/>
  <c r="Q4414" i="10" s="1"/>
  <c r="P4421" i="10"/>
  <c r="Q4421" i="10" s="1"/>
  <c r="P4412" i="10"/>
  <c r="Q4412" i="10" s="1"/>
  <c r="P4407" i="10"/>
  <c r="Q4407" i="10" s="1"/>
  <c r="P4408" i="10"/>
  <c r="Q4408" i="10" s="1"/>
  <c r="P4389" i="10"/>
  <c r="Q4389" i="10" s="1"/>
  <c r="P4281" i="10"/>
  <c r="Q4281" i="10" s="1"/>
  <c r="P1483" i="10"/>
  <c r="Q1483" i="10" s="1"/>
  <c r="P1928" i="10"/>
  <c r="Q1928" i="10" s="1"/>
  <c r="P1927" i="10"/>
  <c r="Q1927" i="10" s="1"/>
  <c r="P1926" i="10"/>
  <c r="Q1926" i="10" s="1"/>
  <c r="P1482" i="10"/>
  <c r="Q1482" i="10" s="1"/>
  <c r="P4518" i="10"/>
  <c r="Q4518" i="10" s="1"/>
  <c r="P4732" i="10"/>
  <c r="Q4732" i="10" s="1"/>
  <c r="P4726" i="10"/>
  <c r="Q4726" i="10" s="1"/>
  <c r="P4661" i="10"/>
  <c r="Q4661" i="10" s="1"/>
  <c r="P1925" i="10"/>
  <c r="Q1925" i="10" s="1"/>
  <c r="P1924" i="10"/>
  <c r="Q1924" i="10" s="1"/>
  <c r="P1923" i="10"/>
  <c r="Q1923" i="10" s="1"/>
  <c r="P1922" i="10"/>
  <c r="Q1922" i="10" s="1"/>
  <c r="P1921" i="10"/>
  <c r="Q1921" i="10" s="1"/>
  <c r="P1920" i="10"/>
  <c r="Q1920" i="10" s="1"/>
  <c r="P1919" i="10"/>
  <c r="Q1919" i="10" s="1"/>
  <c r="P1481" i="10"/>
  <c r="Q1481" i="10" s="1"/>
  <c r="P1480" i="10"/>
  <c r="Q1480" i="10" s="1"/>
  <c r="P1918" i="10"/>
  <c r="Q1918" i="10" s="1"/>
  <c r="P1917" i="10"/>
  <c r="Q1917" i="10" s="1"/>
  <c r="P1916" i="10"/>
  <c r="Q1916" i="10" s="1"/>
  <c r="P1915" i="10"/>
  <c r="Q1915" i="10" s="1"/>
  <c r="P2401" i="10"/>
  <c r="Q2401" i="10" s="1"/>
  <c r="P1479" i="10"/>
  <c r="Q1479" i="10" s="1"/>
  <c r="P1914" i="10"/>
  <c r="Q1914" i="10" s="1"/>
  <c r="P1913" i="10"/>
  <c r="Q1913" i="10" s="1"/>
  <c r="P1912" i="10"/>
  <c r="Q1912" i="10" s="1"/>
  <c r="P1911" i="10"/>
  <c r="Q1911" i="10" s="1"/>
  <c r="P1910" i="10"/>
  <c r="Q1910" i="10" s="1"/>
  <c r="P1909" i="10"/>
  <c r="Q1909" i="10" s="1"/>
  <c r="P2734" i="10"/>
  <c r="Q2734" i="10" s="1"/>
  <c r="P2342" i="10"/>
  <c r="Q2342" i="10" s="1"/>
  <c r="P2592" i="10"/>
  <c r="Q2592" i="10" s="1"/>
  <c r="P2694" i="10"/>
  <c r="Q2694" i="10" s="1"/>
  <c r="P2555" i="10"/>
  <c r="Q2555" i="10" s="1"/>
  <c r="P2319" i="10"/>
  <c r="Q2319" i="10" s="1"/>
  <c r="P2481" i="10"/>
  <c r="Q2481" i="10" s="1"/>
  <c r="P1908" i="10"/>
  <c r="Q1908" i="10" s="1"/>
  <c r="P2790" i="10"/>
  <c r="Q2790" i="10" s="1"/>
  <c r="P1907" i="10"/>
  <c r="Q1907" i="10" s="1"/>
  <c r="P1906" i="10"/>
  <c r="Q1906" i="10" s="1"/>
  <c r="P2677" i="10"/>
  <c r="Q2677" i="10" s="1"/>
  <c r="P2384" i="10"/>
  <c r="Q2384" i="10" s="1"/>
  <c r="P3695" i="10"/>
  <c r="Q3695" i="10" s="1"/>
  <c r="P2316" i="10"/>
  <c r="Q2316" i="10" s="1"/>
  <c r="P2500" i="10"/>
  <c r="Q2500" i="10" s="1"/>
  <c r="P2391" i="10"/>
  <c r="Q2391" i="10" s="1"/>
  <c r="P2935" i="10"/>
  <c r="Q2935" i="10" s="1"/>
  <c r="P2298" i="10"/>
  <c r="Q2298" i="10" s="1"/>
  <c r="P1905" i="10"/>
  <c r="Q1905" i="10" s="1"/>
  <c r="P1904" i="10"/>
  <c r="Q1904" i="10" s="1"/>
  <c r="P4422" i="10"/>
  <c r="Q4422" i="10" s="1"/>
  <c r="P4370" i="10"/>
  <c r="Q4370" i="10" s="1"/>
  <c r="P4386" i="10"/>
  <c r="Q4386" i="10" s="1"/>
  <c r="P4390" i="10"/>
  <c r="Q4390" i="10" s="1"/>
  <c r="P4446" i="10"/>
  <c r="Q4446" i="10" s="1"/>
  <c r="P4426" i="10"/>
  <c r="Q4426" i="10" s="1"/>
  <c r="P4470" i="10"/>
  <c r="Q4470" i="10" s="1"/>
  <c r="P4740" i="10"/>
  <c r="Q4740" i="10" s="1"/>
  <c r="P1903" i="10"/>
  <c r="Q1903" i="10" s="1"/>
  <c r="P1902" i="10"/>
  <c r="Q1902" i="10" s="1"/>
  <c r="P1901" i="10"/>
  <c r="Q1901" i="10" s="1"/>
  <c r="P2499" i="10"/>
  <c r="Q2499" i="10" s="1"/>
  <c r="P4265" i="10"/>
  <c r="Q4265" i="10" s="1"/>
  <c r="P4264" i="10"/>
  <c r="Q4264" i="10" s="1"/>
  <c r="P1900" i="10"/>
  <c r="Q1900" i="10" s="1"/>
  <c r="P1899" i="10"/>
  <c r="Q1899" i="10" s="1"/>
  <c r="P1898" i="10"/>
  <c r="Q1898" i="10" s="1"/>
  <c r="P1897" i="10"/>
  <c r="Q1897" i="10" s="1"/>
  <c r="P1896" i="10"/>
  <c r="Q1896" i="10" s="1"/>
  <c r="P1895" i="10"/>
  <c r="Q1895" i="10" s="1"/>
  <c r="P1894" i="10"/>
  <c r="Q1894" i="10" s="1"/>
  <c r="P1893" i="10"/>
  <c r="Q1893" i="10" s="1"/>
  <c r="P1892" i="10"/>
  <c r="Q1892" i="10" s="1"/>
  <c r="P1891" i="10"/>
  <c r="Q1891" i="10" s="1"/>
  <c r="P3788" i="10"/>
  <c r="Q3788" i="10" s="1"/>
  <c r="P6274" i="10"/>
  <c r="Q6274" i="10" s="1"/>
  <c r="P1890" i="10"/>
  <c r="Q1890" i="10" s="1"/>
  <c r="P1889" i="10"/>
  <c r="Q1889" i="10" s="1"/>
  <c r="P1888" i="10"/>
  <c r="Q1888" i="10" s="1"/>
  <c r="P1887" i="10"/>
  <c r="Q1887" i="10" s="1"/>
  <c r="P1886" i="10"/>
  <c r="Q1886" i="10" s="1"/>
  <c r="P1885" i="10"/>
  <c r="Q1885" i="10" s="1"/>
  <c r="P1884" i="10"/>
  <c r="Q1884" i="10" s="1"/>
  <c r="P2582" i="10"/>
  <c r="Q2582" i="10" s="1"/>
  <c r="P5997" i="10"/>
  <c r="Q5997" i="10" s="1"/>
  <c r="P5077" i="10"/>
  <c r="Q5077" i="10" s="1"/>
  <c r="P1883" i="10"/>
  <c r="Q1883" i="10" s="1"/>
  <c r="P1882" i="10"/>
  <c r="Q1882" i="10" s="1"/>
  <c r="P1881" i="10"/>
  <c r="Q1881" i="10" s="1"/>
  <c r="P1880" i="10"/>
  <c r="Q1880" i="10" s="1"/>
  <c r="P1879" i="10"/>
  <c r="Q1879" i="10" s="1"/>
  <c r="P1878" i="10"/>
  <c r="Q1878" i="10" s="1"/>
  <c r="P1877" i="10"/>
  <c r="Q1877" i="10" s="1"/>
  <c r="P2498" i="10"/>
  <c r="Q2498" i="10" s="1"/>
  <c r="P2610" i="10"/>
  <c r="Q2610" i="10" s="1"/>
  <c r="P1876" i="10"/>
  <c r="Q1876" i="10" s="1"/>
  <c r="P1875" i="10"/>
  <c r="Q1875" i="10" s="1"/>
  <c r="P1874" i="10"/>
  <c r="Q1874" i="10" s="1"/>
  <c r="P1873" i="10"/>
  <c r="Q1873" i="10" s="1"/>
  <c r="P1872" i="10"/>
  <c r="Q1872" i="10" s="1"/>
  <c r="P4655" i="10"/>
  <c r="Q4655" i="10" s="1"/>
  <c r="P1871" i="10"/>
  <c r="Q1871" i="10" s="1"/>
  <c r="P1870" i="10"/>
  <c r="Q1870" i="10" s="1"/>
  <c r="P1869" i="10"/>
  <c r="Q1869" i="10" s="1"/>
  <c r="P1868" i="10"/>
  <c r="Q1868" i="10" s="1"/>
  <c r="P1867" i="10"/>
  <c r="Q1867" i="10" s="1"/>
  <c r="P1866" i="10"/>
  <c r="Q1866" i="10" s="1"/>
  <c r="P1865" i="10"/>
  <c r="Q1865" i="10" s="1"/>
  <c r="P1864" i="10"/>
  <c r="Q1864" i="10" s="1"/>
  <c r="P1863" i="10"/>
  <c r="Q1863" i="10" s="1"/>
  <c r="P1862" i="10"/>
  <c r="Q1862" i="10" s="1"/>
  <c r="P1861" i="10"/>
  <c r="Q1861" i="10" s="1"/>
  <c r="P1860" i="10"/>
  <c r="Q1860" i="10" s="1"/>
  <c r="P1859" i="10"/>
  <c r="Q1859" i="10" s="1"/>
  <c r="P1858" i="10"/>
  <c r="Q1858" i="10" s="1"/>
  <c r="P1857" i="10"/>
  <c r="Q1857" i="10" s="1"/>
  <c r="P2956" i="10"/>
  <c r="Q2956" i="10" s="1"/>
  <c r="P1856" i="10"/>
  <c r="Q1856" i="10" s="1"/>
  <c r="P1855" i="10"/>
  <c r="Q1855" i="10" s="1"/>
  <c r="P1854" i="10"/>
  <c r="Q1854" i="10" s="1"/>
  <c r="P1853" i="10"/>
  <c r="Q1853" i="10" s="1"/>
  <c r="P1852" i="10"/>
  <c r="Q1852" i="10" s="1"/>
  <c r="P1851" i="10"/>
  <c r="Q1851" i="10" s="1"/>
  <c r="P1850" i="10"/>
  <c r="Q1850" i="10" s="1"/>
  <c r="P1849" i="10"/>
  <c r="Q1849" i="10" s="1"/>
  <c r="P1848" i="10"/>
  <c r="Q1848" i="10" s="1"/>
  <c r="P1847" i="10"/>
  <c r="Q1847" i="10" s="1"/>
  <c r="P1846" i="10"/>
  <c r="Q1846" i="10" s="1"/>
  <c r="P1845" i="10"/>
  <c r="Q1845" i="10" s="1"/>
  <c r="P2954" i="10"/>
  <c r="Q2954" i="10" s="1"/>
  <c r="P3171" i="10"/>
  <c r="Q3171" i="10" s="1"/>
  <c r="P5134" i="10"/>
  <c r="Q5134" i="10" s="1"/>
  <c r="P3843" i="10"/>
  <c r="Q3843" i="10" s="1"/>
  <c r="P3819" i="10"/>
  <c r="Q3819" i="10" s="1"/>
  <c r="P1844" i="10"/>
  <c r="Q1844" i="10" s="1"/>
  <c r="P1843" i="10"/>
  <c r="Q1843" i="10" s="1"/>
  <c r="P1842" i="10"/>
  <c r="Q1842" i="10" s="1"/>
  <c r="P1841" i="10"/>
  <c r="Q1841" i="10" s="1"/>
  <c r="P1840" i="10"/>
  <c r="Q1840" i="10" s="1"/>
  <c r="P2067" i="10"/>
  <c r="Q2067" i="10" s="1"/>
  <c r="P2249" i="10"/>
  <c r="Q2249" i="10" s="1"/>
  <c r="P2244" i="10"/>
  <c r="Q2244" i="10" s="1"/>
  <c r="P2193" i="10"/>
  <c r="Q2193" i="10" s="1"/>
  <c r="P2220" i="10"/>
  <c r="Q2220" i="10" s="1"/>
  <c r="P2260" i="10"/>
  <c r="Q2260" i="10" s="1"/>
  <c r="P2140" i="10"/>
  <c r="Q2140" i="10" s="1"/>
  <c r="P1478" i="10"/>
  <c r="Q1478" i="10" s="1"/>
  <c r="P4728" i="10"/>
  <c r="Q4728" i="10" s="1"/>
  <c r="P2446" i="10"/>
  <c r="Q2446" i="10" s="1"/>
  <c r="P2737" i="10"/>
  <c r="Q2737" i="10" s="1"/>
  <c r="P2672" i="10"/>
  <c r="Q2672" i="10" s="1"/>
  <c r="P1839" i="10"/>
  <c r="Q1839" i="10" s="1"/>
  <c r="P1838" i="10"/>
  <c r="Q1838" i="10" s="1"/>
  <c r="P1837" i="10"/>
  <c r="Q1837" i="10" s="1"/>
  <c r="P1836" i="10"/>
  <c r="Q1836" i="10" s="1"/>
  <c r="P1835" i="10"/>
  <c r="Q1835" i="10" s="1"/>
  <c r="P1834" i="10"/>
  <c r="Q1834" i="10" s="1"/>
  <c r="P1833" i="10"/>
  <c r="Q1833" i="10" s="1"/>
  <c r="P1832" i="10"/>
  <c r="Q1832" i="10" s="1"/>
  <c r="P1831" i="10"/>
  <c r="Q1831" i="10" s="1"/>
  <c r="P2609" i="10"/>
  <c r="Q2609" i="10" s="1"/>
  <c r="P4427" i="10"/>
  <c r="Q4427" i="10" s="1"/>
  <c r="P1830" i="10"/>
  <c r="Q1830" i="10" s="1"/>
  <c r="P3487" i="10"/>
  <c r="Q3487" i="10" s="1"/>
  <c r="P4374" i="10"/>
  <c r="Q4374" i="10" s="1"/>
  <c r="P4373" i="10"/>
  <c r="Q4373" i="10" s="1"/>
  <c r="P1829" i="10"/>
  <c r="Q1829" i="10" s="1"/>
  <c r="P1828" i="10"/>
  <c r="Q1828" i="10" s="1"/>
  <c r="P1827" i="10"/>
  <c r="Q1827" i="10" s="1"/>
  <c r="P1826" i="10"/>
  <c r="Q1826" i="10" s="1"/>
  <c r="P1825" i="10"/>
  <c r="Q1825" i="10" s="1"/>
  <c r="P1824" i="10"/>
  <c r="Q1824" i="10" s="1"/>
  <c r="P1823" i="10"/>
  <c r="Q1823" i="10" s="1"/>
  <c r="P4662" i="10"/>
  <c r="Q4662" i="10" s="1"/>
  <c r="P2406" i="10"/>
  <c r="Q2406" i="10" s="1"/>
  <c r="P3523" i="10"/>
  <c r="Q3523" i="10" s="1"/>
  <c r="P3511" i="10"/>
  <c r="Q3511" i="10" s="1"/>
  <c r="P6239" i="10"/>
  <c r="Q6239" i="10" s="1"/>
  <c r="P6226" i="10"/>
  <c r="Q6226" i="10" s="1"/>
  <c r="P6227" i="10"/>
  <c r="Q6227" i="10" s="1"/>
  <c r="P6214" i="10"/>
  <c r="Q6214" i="10" s="1"/>
  <c r="P6195" i="10"/>
  <c r="Q6195" i="10" s="1"/>
  <c r="P5916" i="10"/>
  <c r="Q5916" i="10" s="1"/>
  <c r="P5915" i="10"/>
  <c r="Q5915" i="10" s="1"/>
  <c r="P6178" i="10"/>
  <c r="Q6178" i="10" s="1"/>
  <c r="P4717" i="10"/>
  <c r="Q4717" i="10" s="1"/>
  <c r="P4719" i="10"/>
  <c r="Q4719" i="10" s="1"/>
  <c r="P4718" i="10"/>
  <c r="Q4718" i="10" s="1"/>
  <c r="P6075" i="10"/>
  <c r="Q6075" i="10" s="1"/>
  <c r="P6066" i="10"/>
  <c r="Q6066" i="10" s="1"/>
  <c r="P6339" i="10"/>
  <c r="Q6339" i="10" s="1"/>
  <c r="P6285" i="10"/>
  <c r="Q6285" i="10" s="1"/>
  <c r="P6284" i="10"/>
  <c r="Q6284" i="10" s="1"/>
  <c r="P6280" i="10"/>
  <c r="Q6280" i="10" s="1"/>
  <c r="P6282" i="10"/>
  <c r="Q6282" i="10" s="1"/>
  <c r="P6267" i="10"/>
  <c r="Q6267" i="10" s="1"/>
  <c r="P6259" i="10"/>
  <c r="Q6259" i="10" s="1"/>
  <c r="P6213" i="10"/>
  <c r="Q6213" i="10" s="1"/>
  <c r="P6210" i="10"/>
  <c r="Q6210" i="10" s="1"/>
  <c r="P6223" i="10"/>
  <c r="Q6223" i="10" s="1"/>
  <c r="P6218" i="10"/>
  <c r="Q6218" i="10" s="1"/>
  <c r="P6106" i="10"/>
  <c r="Q6106" i="10" s="1"/>
  <c r="P6200" i="10"/>
  <c r="Q6200" i="10" s="1"/>
  <c r="P6204" i="10"/>
  <c r="Q6204" i="10" s="1"/>
  <c r="P6202" i="10"/>
  <c r="Q6202" i="10" s="1"/>
  <c r="P6203" i="10"/>
  <c r="Q6203" i="10" s="1"/>
  <c r="P6201" i="10"/>
  <c r="Q6201" i="10" s="1"/>
  <c r="P6207" i="10"/>
  <c r="Q6207" i="10" s="1"/>
  <c r="P6168" i="10"/>
  <c r="Q6168" i="10" s="1"/>
  <c r="P6167" i="10"/>
  <c r="Q6167" i="10" s="1"/>
  <c r="P6170" i="10"/>
  <c r="Q6170" i="10" s="1"/>
  <c r="P6171" i="10"/>
  <c r="Q6171" i="10" s="1"/>
  <c r="P6159" i="10"/>
  <c r="Q6159" i="10" s="1"/>
  <c r="P6157" i="10"/>
  <c r="Q6157" i="10" s="1"/>
  <c r="P1822" i="10"/>
  <c r="Q1822" i="10" s="1"/>
  <c r="P4278" i="10"/>
  <c r="Q4278" i="10" s="1"/>
  <c r="P4179" i="10"/>
  <c r="Q4179" i="10" s="1"/>
  <c r="P3909" i="10"/>
  <c r="Q3909" i="10" s="1"/>
  <c r="P5278" i="10"/>
  <c r="Q5278" i="10" s="1"/>
  <c r="P5235" i="10"/>
  <c r="Q5235" i="10" s="1"/>
  <c r="P5012" i="10"/>
  <c r="Q5012" i="10" s="1"/>
  <c r="P5008" i="10"/>
  <c r="Q5008" i="10" s="1"/>
  <c r="P5015" i="10"/>
  <c r="Q5015" i="10" s="1"/>
  <c r="P5016" i="10"/>
  <c r="Q5016" i="10" s="1"/>
  <c r="P5011" i="10"/>
  <c r="Q5011" i="10" s="1"/>
  <c r="P4954" i="10"/>
  <c r="Q4954" i="10" s="1"/>
  <c r="P4953" i="10"/>
  <c r="Q4953" i="10" s="1"/>
  <c r="P4929" i="10"/>
  <c r="Q4929" i="10" s="1"/>
  <c r="P4884" i="10"/>
  <c r="Q4884" i="10" s="1"/>
  <c r="P4844" i="10"/>
  <c r="Q4844" i="10" s="1"/>
  <c r="P4659" i="10"/>
  <c r="Q4659" i="10" s="1"/>
  <c r="P1477" i="10"/>
  <c r="Q1477" i="10" s="1"/>
  <c r="P5894" i="10"/>
  <c r="Q5894" i="10" s="1"/>
  <c r="P6131" i="10"/>
  <c r="Q6131" i="10" s="1"/>
  <c r="P6122" i="10"/>
  <c r="Q6122" i="10" s="1"/>
  <c r="P1821" i="10"/>
  <c r="Q1821" i="10" s="1"/>
  <c r="P2052" i="10"/>
  <c r="Q2052" i="10" s="1"/>
  <c r="P1820" i="10"/>
  <c r="Q1820" i="10" s="1"/>
  <c r="P1819" i="10"/>
  <c r="Q1819" i="10" s="1"/>
  <c r="P1818" i="10"/>
  <c r="Q1818" i="10" s="1"/>
  <c r="P2050" i="10"/>
  <c r="Q2050" i="10" s="1"/>
  <c r="P2370" i="10"/>
  <c r="Q2370" i="10" s="1"/>
  <c r="P5211" i="10"/>
  <c r="Q5211" i="10" s="1"/>
  <c r="P6063" i="10"/>
  <c r="Q6063" i="10" s="1"/>
  <c r="P4171" i="10"/>
  <c r="Q4171" i="10" s="1"/>
  <c r="P2116" i="10"/>
  <c r="Q2116" i="10" s="1"/>
  <c r="P2617" i="10"/>
  <c r="Q2617" i="10" s="1"/>
  <c r="P2232" i="10"/>
  <c r="Q2232" i="10" s="1"/>
  <c r="P1817" i="10"/>
  <c r="Q1817" i="10" s="1"/>
  <c r="P2634" i="10"/>
  <c r="Q2634" i="10" s="1"/>
  <c r="P2114" i="10"/>
  <c r="Q2114" i="10" s="1"/>
  <c r="P2187" i="10"/>
  <c r="Q2187" i="10" s="1"/>
  <c r="P2280" i="10"/>
  <c r="Q2280" i="10" s="1"/>
  <c r="P1816" i="10"/>
  <c r="Q1816" i="10" s="1"/>
  <c r="P1815" i="10"/>
  <c r="Q1815" i="10" s="1"/>
  <c r="P2460" i="10"/>
  <c r="Q2460" i="10" s="1"/>
  <c r="P1814" i="10"/>
  <c r="Q1814" i="10" s="1"/>
  <c r="P2329" i="10"/>
  <c r="Q2329" i="10" s="1"/>
  <c r="P1813" i="10"/>
  <c r="Q1813" i="10" s="1"/>
  <c r="P1404" i="10"/>
  <c r="Q1404" i="10" s="1"/>
  <c r="P1396" i="10"/>
  <c r="Q1396" i="10" s="1"/>
  <c r="P1395" i="10"/>
  <c r="Q1395" i="10" s="1"/>
  <c r="P1476" i="10"/>
  <c r="Q1476" i="10" s="1"/>
  <c r="P3592" i="10"/>
  <c r="Q3592" i="10" s="1"/>
  <c r="P3522" i="10"/>
  <c r="Q3522" i="10" s="1"/>
  <c r="P3492" i="10"/>
  <c r="Q3492" i="10" s="1"/>
  <c r="P3154" i="10"/>
  <c r="Q3154" i="10" s="1"/>
  <c r="P2191" i="10"/>
  <c r="Q2191" i="10" s="1"/>
  <c r="P1812" i="10"/>
  <c r="Q1812" i="10" s="1"/>
  <c r="P1811" i="10"/>
  <c r="Q1811" i="10" s="1"/>
  <c r="P1810" i="10"/>
  <c r="Q1810" i="10" s="1"/>
  <c r="P5330" i="10"/>
  <c r="Q5330" i="10" s="1"/>
  <c r="P5275" i="10"/>
  <c r="Q5275" i="10" s="1"/>
  <c r="P5369" i="10"/>
  <c r="Q5369" i="10" s="1"/>
  <c r="P2092" i="10"/>
  <c r="Q2092" i="10" s="1"/>
  <c r="P2480" i="10"/>
  <c r="Q2480" i="10" s="1"/>
  <c r="P2057" i="10"/>
  <c r="Q2057" i="10" s="1"/>
  <c r="P2226" i="10"/>
  <c r="Q2226" i="10" s="1"/>
  <c r="P1809" i="10"/>
  <c r="Q1809" i="10" s="1"/>
  <c r="P2174" i="10"/>
  <c r="Q2174" i="10" s="1"/>
  <c r="P1808" i="10"/>
  <c r="Q1808" i="10" s="1"/>
  <c r="P1807" i="10"/>
  <c r="Q1807" i="10" s="1"/>
  <c r="P1806" i="10"/>
  <c r="Q1806" i="10" s="1"/>
  <c r="P2164" i="10"/>
  <c r="Q2164" i="10" s="1"/>
  <c r="P1805" i="10"/>
  <c r="Q1805" i="10" s="1"/>
  <c r="P6225" i="10"/>
  <c r="Q6225" i="10" s="1"/>
  <c r="P6096" i="10"/>
  <c r="Q6096" i="10" s="1"/>
  <c r="P1804" i="10"/>
  <c r="Q1804" i="10" s="1"/>
  <c r="P1803" i="10"/>
  <c r="Q1803" i="10" s="1"/>
  <c r="P1802" i="10"/>
  <c r="Q1802" i="10" s="1"/>
  <c r="P6135" i="10"/>
  <c r="Q6135" i="10" s="1"/>
  <c r="P1801" i="10"/>
  <c r="Q1801" i="10" s="1"/>
  <c r="P1800" i="10"/>
  <c r="Q1800" i="10" s="1"/>
  <c r="P1799" i="10"/>
  <c r="Q1799" i="10" s="1"/>
  <c r="P1798" i="10"/>
  <c r="Q1798" i="10" s="1"/>
  <c r="P1797" i="10"/>
  <c r="Q1797" i="10" s="1"/>
  <c r="P6073" i="10"/>
  <c r="Q6073" i="10" s="1"/>
  <c r="P2153" i="10"/>
  <c r="Q2153" i="10" s="1"/>
  <c r="P6309" i="10"/>
  <c r="Q6309" i="10" s="1"/>
  <c r="P6231" i="10"/>
  <c r="Q6231" i="10" s="1"/>
  <c r="P6189" i="10"/>
  <c r="Q6189" i="10" s="1"/>
  <c r="P4241" i="10"/>
  <c r="Q4241" i="10" s="1"/>
  <c r="P4063" i="10"/>
  <c r="Q4063" i="10" s="1"/>
  <c r="P5171" i="10"/>
  <c r="Q5171" i="10" s="1"/>
  <c r="P5014" i="10"/>
  <c r="Q5014" i="10" s="1"/>
  <c r="P4451" i="10"/>
  <c r="Q4451" i="10" s="1"/>
  <c r="P6113" i="10"/>
  <c r="Q6113" i="10" s="1"/>
  <c r="P6090" i="10"/>
  <c r="Q6090" i="10" s="1"/>
  <c r="P6091" i="10"/>
  <c r="Q6091" i="10" s="1"/>
  <c r="P2122" i="10"/>
  <c r="Q2122" i="10" s="1"/>
  <c r="P5212" i="10"/>
  <c r="Q5212" i="10" s="1"/>
  <c r="P6095" i="10"/>
  <c r="Q6095" i="10" s="1"/>
  <c r="P2072" i="10"/>
  <c r="Q2072" i="10" s="1"/>
  <c r="P2383" i="10"/>
  <c r="Q2383" i="10" s="1"/>
  <c r="P5007" i="10"/>
  <c r="Q5007" i="10" s="1"/>
  <c r="P5303" i="10"/>
  <c r="Q5303" i="10" s="1"/>
  <c r="P2368" i="10"/>
  <c r="Q2368" i="10" s="1"/>
  <c r="P6121" i="10"/>
  <c r="Q6121" i="10" s="1"/>
  <c r="P6146" i="10"/>
  <c r="Q6146" i="10" s="1"/>
  <c r="P5233" i="10"/>
  <c r="Q5233" i="10" s="1"/>
  <c r="P2955" i="10"/>
  <c r="Q2955" i="10" s="1"/>
  <c r="P1796" i="10"/>
  <c r="Q1796" i="10" s="1"/>
  <c r="P2548" i="10"/>
  <c r="Q2548" i="10" s="1"/>
  <c r="P2147" i="10"/>
  <c r="Q2147" i="10" s="1"/>
  <c r="P2308" i="10"/>
  <c r="Q2308" i="10" s="1"/>
  <c r="P5919" i="10"/>
  <c r="Q5919" i="10" s="1"/>
  <c r="P4351" i="10"/>
  <c r="Q4351" i="10" s="1"/>
  <c r="P2060" i="10"/>
  <c r="Q2060" i="10" s="1"/>
  <c r="P2486" i="10"/>
  <c r="Q2486" i="10" s="1"/>
  <c r="P2170" i="10"/>
  <c r="Q2170" i="10" s="1"/>
  <c r="P2439" i="10"/>
  <c r="Q2439" i="10" s="1"/>
  <c r="P2462" i="10"/>
  <c r="Q2462" i="10" s="1"/>
  <c r="P2087" i="10"/>
  <c r="Q2087" i="10" s="1"/>
  <c r="P2687" i="10"/>
  <c r="Q2687" i="10" s="1"/>
  <c r="P2561" i="10"/>
  <c r="Q2561" i="10" s="1"/>
  <c r="P2635" i="10"/>
  <c r="Q2635" i="10" s="1"/>
  <c r="P2254" i="10"/>
  <c r="Q2254" i="10" s="1"/>
  <c r="P2195" i="10"/>
  <c r="Q2195" i="10" s="1"/>
  <c r="P2184" i="10"/>
  <c r="Q2184" i="10" s="1"/>
  <c r="P2335" i="10"/>
  <c r="Q2335" i="10" s="1"/>
  <c r="P6254" i="10"/>
  <c r="Q6254" i="10" s="1"/>
  <c r="P2090" i="10"/>
  <c r="Q2090" i="10" s="1"/>
  <c r="P5636" i="10"/>
  <c r="Q5636" i="10" s="1"/>
  <c r="P5496" i="10"/>
  <c r="Q5496" i="10" s="1"/>
  <c r="P4881" i="10"/>
  <c r="Q4881" i="10" s="1"/>
  <c r="P4878" i="10"/>
  <c r="Q4878" i="10" s="1"/>
  <c r="P4839" i="10"/>
  <c r="Q4839" i="10" s="1"/>
  <c r="P4601" i="10"/>
  <c r="Q4601" i="10" s="1"/>
  <c r="P2906" i="10"/>
  <c r="Q2906" i="10" s="1"/>
  <c r="P2080" i="10"/>
  <c r="Q2080" i="10" s="1"/>
  <c r="P829" i="10"/>
  <c r="Q829" i="10" s="1"/>
  <c r="P828" i="10"/>
  <c r="Q828" i="10" s="1"/>
  <c r="P86" i="10"/>
  <c r="Q86" i="10" s="1"/>
  <c r="P871" i="10"/>
  <c r="Q871" i="10" s="1"/>
  <c r="P827" i="10"/>
  <c r="Q827" i="10" s="1"/>
  <c r="P826" i="10"/>
  <c r="Q826" i="10" s="1"/>
  <c r="P825" i="10"/>
  <c r="Q825" i="10" s="1"/>
  <c r="P824" i="10"/>
  <c r="Q824" i="10" s="1"/>
  <c r="P823" i="10"/>
  <c r="Q823" i="10" s="1"/>
  <c r="P822" i="10"/>
  <c r="Q822" i="10" s="1"/>
  <c r="P821" i="10"/>
  <c r="Q821" i="10" s="1"/>
  <c r="P820" i="10"/>
  <c r="Q820" i="10" s="1"/>
  <c r="P819" i="10"/>
  <c r="Q819" i="10" s="1"/>
  <c r="P818" i="10"/>
  <c r="Q818" i="10" s="1"/>
  <c r="P889" i="10"/>
  <c r="Q889" i="10" s="1"/>
  <c r="P893" i="10"/>
  <c r="Q893" i="10" s="1"/>
  <c r="P817" i="10"/>
  <c r="Q817" i="10" s="1"/>
  <c r="P71" i="10"/>
  <c r="Q71" i="10" s="1"/>
  <c r="P816" i="10"/>
  <c r="Q816" i="10" s="1"/>
  <c r="P815" i="10"/>
  <c r="Q815" i="10" s="1"/>
  <c r="P814" i="10"/>
  <c r="Q814" i="10" s="1"/>
  <c r="P813" i="10"/>
  <c r="Q813" i="10" s="1"/>
  <c r="P892" i="10"/>
  <c r="Q892" i="10" s="1"/>
  <c r="P812" i="10"/>
  <c r="Q812" i="10" s="1"/>
  <c r="P811" i="10"/>
  <c r="Q811" i="10" s="1"/>
  <c r="P891" i="10"/>
  <c r="Q891" i="10" s="1"/>
  <c r="P70" i="10"/>
  <c r="Q70" i="10" s="1"/>
  <c r="P810" i="10"/>
  <c r="Q810" i="10" s="1"/>
  <c r="P809" i="10"/>
  <c r="Q809" i="10" s="1"/>
  <c r="P808" i="10"/>
  <c r="Q808" i="10" s="1"/>
  <c r="P807" i="10"/>
  <c r="Q807" i="10" s="1"/>
  <c r="P806" i="10"/>
  <c r="Q806" i="10" s="1"/>
  <c r="P99" i="10"/>
  <c r="Q99" i="10" s="1"/>
  <c r="Q888" i="10"/>
  <c r="P879" i="10"/>
  <c r="Q879" i="10" s="1"/>
  <c r="P875" i="10"/>
  <c r="Q875" i="10" s="1"/>
  <c r="P90" i="10"/>
  <c r="Q90" i="10" s="1"/>
  <c r="P805" i="10"/>
  <c r="Q805" i="10" s="1"/>
  <c r="P883" i="10"/>
  <c r="Q883" i="10" s="1"/>
  <c r="P92" i="10"/>
  <c r="Q92" i="10" s="1"/>
  <c r="P874" i="10"/>
  <c r="Q874" i="10" s="1"/>
  <c r="P1091" i="10"/>
  <c r="Q1091" i="10" s="1"/>
  <c r="P1795" i="10"/>
  <c r="Q1795" i="10" s="1"/>
  <c r="P1154" i="10"/>
  <c r="Q1154" i="10" s="1"/>
  <c r="P1096" i="10"/>
  <c r="Q1096" i="10" s="1"/>
  <c r="P2664" i="10"/>
  <c r="Q2664" i="10" s="1"/>
  <c r="P3847" i="10"/>
  <c r="Q3847" i="10" s="1"/>
  <c r="P32" i="10"/>
  <c r="Q32" i="10" s="1"/>
  <c r="P3179" i="10"/>
  <c r="Q3179" i="10" s="1"/>
  <c r="P3860" i="10"/>
  <c r="Q3860" i="10" s="1"/>
  <c r="P2852" i="10"/>
  <c r="Q2852" i="10" s="1"/>
  <c r="P2894" i="10"/>
  <c r="Q2894" i="10" s="1"/>
  <c r="P1092" i="10"/>
  <c r="Q1092" i="10" s="1"/>
  <c r="P3736" i="10"/>
  <c r="Q3736" i="10" s="1"/>
  <c r="P5183" i="10"/>
  <c r="Q5183" i="10" s="1"/>
  <c r="P1301" i="10"/>
  <c r="Q1301" i="10" s="1"/>
  <c r="P1285" i="10"/>
  <c r="Q1285" i="10" s="1"/>
  <c r="P2749" i="10"/>
  <c r="Q2749" i="10" s="1"/>
  <c r="P61" i="10"/>
  <c r="Q61" i="10" s="1"/>
  <c r="P2848" i="10"/>
  <c r="Q2848" i="10" s="1"/>
  <c r="P921" i="10"/>
  <c r="Q921" i="10" s="1"/>
  <c r="P915" i="10"/>
  <c r="Q915" i="10" s="1"/>
  <c r="P1321" i="10"/>
  <c r="Q1321" i="10" s="1"/>
  <c r="P1370" i="10"/>
  <c r="Q1370" i="10" s="1"/>
  <c r="P897" i="10"/>
  <c r="Q897" i="10" s="1"/>
  <c r="P936" i="10"/>
  <c r="Q936" i="10" s="1"/>
  <c r="P4520" i="10"/>
  <c r="Q4520" i="10" s="1"/>
  <c r="P2716" i="10"/>
  <c r="Q2716" i="10" s="1"/>
  <c r="P2882" i="10"/>
  <c r="Q2882" i="10" s="1"/>
  <c r="P2234" i="10"/>
  <c r="Q2234" i="10" s="1"/>
  <c r="P804" i="10"/>
  <c r="Q804" i="10" s="1"/>
  <c r="P803" i="10"/>
  <c r="Q803" i="10" s="1"/>
  <c r="P802" i="10"/>
  <c r="Q802" i="10" s="1"/>
  <c r="P801" i="10"/>
  <c r="Q801" i="10" s="1"/>
  <c r="P800" i="10"/>
  <c r="Q800" i="10" s="1"/>
  <c r="P76" i="10"/>
  <c r="Q76" i="10" s="1"/>
  <c r="P95" i="10"/>
  <c r="Q95" i="10" s="1"/>
  <c r="P799" i="10"/>
  <c r="Q799" i="10" s="1"/>
  <c r="P798" i="10"/>
  <c r="Q798" i="10" s="1"/>
  <c r="P797" i="10"/>
  <c r="Q797" i="10" s="1"/>
  <c r="P796" i="10"/>
  <c r="Q796" i="10" s="1"/>
  <c r="P795" i="10"/>
  <c r="Q795" i="10" s="1"/>
  <c r="P794" i="10"/>
  <c r="Q794" i="10" s="1"/>
  <c r="P101" i="10"/>
  <c r="Q101" i="10" s="1"/>
  <c r="P882" i="10"/>
  <c r="Q882" i="10" s="1"/>
  <c r="P793" i="10"/>
  <c r="Q793" i="10" s="1"/>
  <c r="P792" i="10"/>
  <c r="Q792" i="10" s="1"/>
  <c r="P791" i="10"/>
  <c r="Q791" i="10" s="1"/>
  <c r="P790" i="10"/>
  <c r="Q790" i="10" s="1"/>
  <c r="P789" i="10"/>
  <c r="Q789" i="10" s="1"/>
  <c r="P788" i="10"/>
  <c r="Q788" i="10" s="1"/>
  <c r="P787" i="10"/>
  <c r="Q787" i="10" s="1"/>
  <c r="P786" i="10"/>
  <c r="Q786" i="10" s="1"/>
  <c r="P79" i="10"/>
  <c r="Q79" i="10" s="1"/>
  <c r="P785" i="10"/>
  <c r="Q785" i="10" s="1"/>
  <c r="P784" i="10"/>
  <c r="Q784" i="10" s="1"/>
  <c r="P783" i="10"/>
  <c r="Q783" i="10" s="1"/>
  <c r="P782" i="10"/>
  <c r="Q782" i="10" s="1"/>
  <c r="P781" i="10"/>
  <c r="Q781" i="10" s="1"/>
  <c r="P780" i="10"/>
  <c r="Q780" i="10" s="1"/>
  <c r="P779" i="10"/>
  <c r="Q779" i="10" s="1"/>
  <c r="P778" i="10"/>
  <c r="Q778" i="10" s="1"/>
  <c r="P777" i="10"/>
  <c r="Q777" i="10" s="1"/>
  <c r="P776" i="10"/>
  <c r="Q776" i="10" s="1"/>
  <c r="P775" i="10"/>
  <c r="Q775" i="10" s="1"/>
  <c r="P774" i="10"/>
  <c r="Q774" i="10" s="1"/>
  <c r="P773" i="10"/>
  <c r="Q773" i="10" s="1"/>
  <c r="P772" i="10"/>
  <c r="Q772" i="10" s="1"/>
  <c r="P866" i="10"/>
  <c r="Q866" i="10" s="1"/>
  <c r="P771" i="10"/>
  <c r="Q771" i="10" s="1"/>
  <c r="P770" i="10"/>
  <c r="Q770" i="10" s="1"/>
  <c r="P769" i="10"/>
  <c r="Q769" i="10" s="1"/>
  <c r="P768" i="10"/>
  <c r="Q768" i="10" s="1"/>
  <c r="P767" i="10"/>
  <c r="Q767" i="10" s="1"/>
  <c r="P766" i="10"/>
  <c r="Q766" i="10" s="1"/>
  <c r="P765" i="10"/>
  <c r="Q765" i="10" s="1"/>
  <c r="P764" i="10"/>
  <c r="Q764" i="10" s="1"/>
  <c r="P763" i="10"/>
  <c r="Q763" i="10" s="1"/>
  <c r="P98" i="10"/>
  <c r="Q98" i="10" s="1"/>
  <c r="P762" i="10"/>
  <c r="Q762" i="10" s="1"/>
  <c r="P869" i="10"/>
  <c r="Q869" i="10" s="1"/>
  <c r="P761" i="10"/>
  <c r="Q761" i="10" s="1"/>
  <c r="P760" i="10"/>
  <c r="Q760" i="10" s="1"/>
  <c r="P759" i="10"/>
  <c r="Q759" i="10" s="1"/>
  <c r="P2903" i="10"/>
  <c r="Q2903" i="10" s="1"/>
  <c r="P977" i="10"/>
  <c r="Q977" i="10" s="1"/>
  <c r="P4352" i="10"/>
  <c r="Q4352" i="10" s="1"/>
  <c r="P3750" i="10"/>
  <c r="Q3750" i="10" s="1"/>
  <c r="P3749" i="10"/>
  <c r="Q3749" i="10" s="1"/>
  <c r="P3809" i="10"/>
  <c r="Q3809" i="10" s="1"/>
  <c r="P3808" i="10"/>
  <c r="Q3808" i="10" s="1"/>
  <c r="P3746" i="10"/>
  <c r="Q3746" i="10" s="1"/>
  <c r="P3924" i="10"/>
  <c r="Q3924" i="10" s="1"/>
  <c r="P3923" i="10"/>
  <c r="Q3923" i="10" s="1"/>
  <c r="P42" i="10"/>
  <c r="Q42" i="10" s="1"/>
  <c r="P2639" i="10"/>
  <c r="Q2639" i="10" s="1"/>
  <c r="P62" i="10"/>
  <c r="Q62" i="10" s="1"/>
  <c r="P1306" i="10"/>
  <c r="Q1306" i="10" s="1"/>
  <c r="P4488" i="10"/>
  <c r="Q4488" i="10" s="1"/>
  <c r="P4490" i="10"/>
  <c r="Q4490" i="10" s="1"/>
  <c r="P4485" i="10"/>
  <c r="Q4485" i="10" s="1"/>
  <c r="P4172" i="10"/>
  <c r="Q4172" i="10" s="1"/>
  <c r="P1794" i="10"/>
  <c r="Q1794" i="10" s="1"/>
  <c r="P6126" i="10"/>
  <c r="Q6126" i="10" s="1"/>
  <c r="P4776" i="10"/>
  <c r="Q4776" i="10" s="1"/>
  <c r="P4312" i="10"/>
  <c r="Q4312" i="10" s="1"/>
  <c r="P1793" i="10"/>
  <c r="Q1793" i="10" s="1"/>
  <c r="P2115" i="10"/>
  <c r="Q2115" i="10" s="1"/>
  <c r="P4391" i="10"/>
  <c r="Q4391" i="10" s="1"/>
  <c r="P4459" i="10"/>
  <c r="Q4459" i="10" s="1"/>
  <c r="P4372" i="10"/>
  <c r="Q4372" i="10" s="1"/>
  <c r="P5297" i="10"/>
  <c r="Q5297" i="10" s="1"/>
  <c r="P1475" i="10"/>
  <c r="Q1475" i="10" s="1"/>
  <c r="P758" i="10"/>
  <c r="Q758" i="10" s="1"/>
  <c r="P757" i="10"/>
  <c r="Q757" i="10" s="1"/>
  <c r="P756" i="10"/>
  <c r="Q756" i="10" s="1"/>
  <c r="P755" i="10"/>
  <c r="Q755" i="10" s="1"/>
  <c r="P754" i="10"/>
  <c r="Q754" i="10" s="1"/>
  <c r="P753" i="10"/>
  <c r="Q753" i="10" s="1"/>
  <c r="P752" i="10"/>
  <c r="Q752" i="10" s="1"/>
  <c r="P83" i="10"/>
  <c r="Q83" i="10" s="1"/>
  <c r="P751" i="10"/>
  <c r="Q751" i="10" s="1"/>
  <c r="P750" i="10"/>
  <c r="Q750" i="10" s="1"/>
  <c r="P749" i="10"/>
  <c r="Q749" i="10" s="1"/>
  <c r="P748" i="10"/>
  <c r="Q748" i="10" s="1"/>
  <c r="P747" i="10"/>
  <c r="Q747" i="10" s="1"/>
  <c r="P746" i="10"/>
  <c r="Q746" i="10" s="1"/>
  <c r="P77" i="10"/>
  <c r="Q77" i="10" s="1"/>
  <c r="P745" i="10"/>
  <c r="Q745" i="10" s="1"/>
  <c r="P744" i="10"/>
  <c r="Q744" i="10" s="1"/>
  <c r="P743" i="10"/>
  <c r="Q743" i="10" s="1"/>
  <c r="P742" i="10"/>
  <c r="Q742" i="10" s="1"/>
  <c r="P741" i="10"/>
  <c r="Q741" i="10" s="1"/>
  <c r="P740" i="10"/>
  <c r="Q740" i="10" s="1"/>
  <c r="P739" i="10"/>
  <c r="Q739" i="10" s="1"/>
  <c r="P738" i="10"/>
  <c r="Q738" i="10" s="1"/>
  <c r="P737" i="10"/>
  <c r="Q737" i="10" s="1"/>
  <c r="P736" i="10"/>
  <c r="Q736" i="10" s="1"/>
  <c r="P97" i="10"/>
  <c r="Q97" i="10" s="1"/>
  <c r="P735" i="10"/>
  <c r="Q735" i="10" s="1"/>
  <c r="P734" i="10"/>
  <c r="Q734" i="10" s="1"/>
  <c r="P733" i="10"/>
  <c r="Q733" i="10" s="1"/>
  <c r="P732" i="10"/>
  <c r="Q732" i="10" s="1"/>
  <c r="P731" i="10"/>
  <c r="Q731" i="10" s="1"/>
  <c r="P730" i="10"/>
  <c r="Q730" i="10" s="1"/>
  <c r="P729" i="10"/>
  <c r="Q729" i="10" s="1"/>
  <c r="P728" i="10"/>
  <c r="Q728" i="10" s="1"/>
  <c r="P727" i="10"/>
  <c r="Q727" i="10" s="1"/>
  <c r="P726" i="10"/>
  <c r="Q726" i="10" s="1"/>
  <c r="P725" i="10"/>
  <c r="Q725" i="10" s="1"/>
  <c r="P724" i="10"/>
  <c r="Q724" i="10" s="1"/>
  <c r="P723" i="10"/>
  <c r="Q723" i="10" s="1"/>
  <c r="P722" i="10"/>
  <c r="Q722" i="10" s="1"/>
  <c r="P721" i="10"/>
  <c r="Q721" i="10" s="1"/>
  <c r="P720" i="10"/>
  <c r="Q720" i="10" s="1"/>
  <c r="P719" i="10"/>
  <c r="Q719" i="10" s="1"/>
  <c r="P718" i="10"/>
  <c r="Q718" i="10" s="1"/>
  <c r="P717" i="10"/>
  <c r="Q717" i="10" s="1"/>
  <c r="P716" i="10"/>
  <c r="Q716" i="10" s="1"/>
  <c r="P715" i="10"/>
  <c r="Q715" i="10" s="1"/>
  <c r="P714" i="10"/>
  <c r="Q714" i="10" s="1"/>
  <c r="P713" i="10"/>
  <c r="Q713" i="10" s="1"/>
  <c r="P712" i="10"/>
  <c r="Q712" i="10" s="1"/>
  <c r="P711" i="10"/>
  <c r="Q711" i="10" s="1"/>
  <c r="P710" i="10"/>
  <c r="Q710" i="10" s="1"/>
  <c r="P709" i="10"/>
  <c r="Q709" i="10" s="1"/>
  <c r="P708" i="10"/>
  <c r="Q708" i="10" s="1"/>
  <c r="P707" i="10"/>
  <c r="Q707" i="10" s="1"/>
  <c r="P706" i="10"/>
  <c r="Q706" i="10" s="1"/>
  <c r="S705" i="10"/>
  <c r="U705" i="10" s="1"/>
  <c r="P705" i="10"/>
  <c r="Q705" i="10" s="1"/>
  <c r="P704" i="10"/>
  <c r="Q704" i="10" s="1"/>
  <c r="P16" i="10"/>
  <c r="Q16" i="10" s="1"/>
  <c r="P6169" i="10"/>
  <c r="Q6169" i="10" s="1"/>
  <c r="P3150" i="10"/>
  <c r="Q3150" i="10" s="1"/>
  <c r="P2588" i="10"/>
  <c r="Q2588" i="10" s="1"/>
  <c r="P2860" i="10"/>
  <c r="Q2860" i="10" s="1"/>
  <c r="P3832" i="10"/>
  <c r="Q3832" i="10" s="1"/>
  <c r="P4450" i="10"/>
  <c r="Q4450" i="10" s="1"/>
  <c r="P3666" i="10"/>
  <c r="Q3666" i="10" s="1"/>
  <c r="P3702" i="10"/>
  <c r="Q3702" i="10" s="1"/>
  <c r="P4349" i="10"/>
  <c r="Q4349" i="10" s="1"/>
  <c r="P1102" i="10"/>
  <c r="Q1102" i="10" s="1"/>
  <c r="P1107" i="10"/>
  <c r="Q1107" i="10" s="1"/>
  <c r="P4521" i="10"/>
  <c r="Q4521" i="10" s="1"/>
  <c r="P900" i="10"/>
  <c r="Q900" i="10" s="1"/>
  <c r="P1792" i="10"/>
  <c r="Q1792" i="10" s="1"/>
  <c r="P2804" i="10"/>
  <c r="Q2804" i="10" s="1"/>
  <c r="P2410" i="10"/>
  <c r="Q2410" i="10" s="1"/>
  <c r="P4519" i="10"/>
  <c r="Q4519" i="10" s="1"/>
  <c r="P3489" i="10"/>
  <c r="Q3489" i="10" s="1"/>
  <c r="P1089" i="10"/>
  <c r="Q1089" i="10" s="1"/>
  <c r="P979" i="10"/>
  <c r="Q979" i="10" s="1"/>
  <c r="P4274" i="10"/>
  <c r="Q4274" i="10" s="1"/>
  <c r="P4275" i="10"/>
  <c r="Q4275" i="10" s="1"/>
  <c r="P978" i="10"/>
  <c r="Q978" i="10" s="1"/>
  <c r="P4201" i="10"/>
  <c r="Q4201" i="10" s="1"/>
  <c r="P5052" i="10"/>
  <c r="Q5052" i="10" s="1"/>
  <c r="P4577" i="10"/>
  <c r="Q4577" i="10" s="1"/>
  <c r="P5181" i="10"/>
  <c r="Q5181" i="10" s="1"/>
  <c r="R5084" i="10" l="1"/>
  <c r="S5084" i="10" s="1"/>
  <c r="U5084" i="10" s="1"/>
  <c r="R5071" i="10"/>
  <c r="R5139" i="10"/>
  <c r="R6255" i="10"/>
  <c r="R5148" i="10"/>
  <c r="S5148" i="10" s="1"/>
  <c r="U5148" i="10" s="1"/>
  <c r="R5081" i="10"/>
  <c r="R5147" i="10"/>
  <c r="R1946" i="10"/>
  <c r="S1946" i="10" s="1"/>
  <c r="U1946" i="10" s="1"/>
  <c r="R1934" i="10"/>
  <c r="S1934" i="10" s="1"/>
  <c r="U1934" i="10" s="1"/>
  <c r="R1487" i="10"/>
  <c r="R2252" i="10"/>
  <c r="S2252" i="10" s="1"/>
  <c r="U2252" i="10" s="1"/>
  <c r="R1488" i="10"/>
  <c r="R1942" i="10"/>
  <c r="S1942" i="10" s="1"/>
  <c r="U1942" i="10" s="1"/>
  <c r="R1489" i="10"/>
  <c r="R2576" i="10"/>
  <c r="S2576" i="10" s="1"/>
  <c r="U2576" i="10" s="1"/>
  <c r="R1950" i="10"/>
  <c r="S1950" i="10" s="1"/>
  <c r="U1950" i="10" s="1"/>
  <c r="R6217" i="10"/>
  <c r="R6224" i="10"/>
  <c r="R5196" i="10"/>
  <c r="S5196" i="10" s="1"/>
  <c r="U5196" i="10" s="1"/>
  <c r="R6057" i="10"/>
  <c r="R6196" i="10"/>
  <c r="S6196" i="10" s="1"/>
  <c r="U6196" i="10" s="1"/>
  <c r="R6266" i="10"/>
  <c r="R5146" i="10"/>
  <c r="S5146" i="10" s="1"/>
  <c r="U5146" i="10" s="1"/>
  <c r="R5195" i="10"/>
  <c r="R1931" i="10"/>
  <c r="S1931" i="10" s="1"/>
  <c r="U1931" i="10" s="1"/>
  <c r="R831" i="10"/>
  <c r="R2828" i="10"/>
  <c r="S2828" i="10" s="1"/>
  <c r="U2828" i="10" s="1"/>
  <c r="R1933" i="10"/>
  <c r="R2535" i="10"/>
  <c r="R1937" i="10"/>
  <c r="R2569" i="10"/>
  <c r="S2569" i="10" s="1"/>
  <c r="U2569" i="10" s="1"/>
  <c r="R1941" i="10"/>
  <c r="R2137" i="10"/>
  <c r="S2137" i="10" s="1"/>
  <c r="U2137" i="10" s="1"/>
  <c r="R1944" i="10"/>
  <c r="R1945" i="10"/>
  <c r="S1945" i="10" s="1"/>
  <c r="U1945" i="10" s="1"/>
  <c r="R1949" i="10"/>
  <c r="R1953" i="10"/>
  <c r="R2314" i="10"/>
  <c r="R2880" i="10"/>
  <c r="S2880" i="10" s="1"/>
  <c r="U2880" i="10" s="1"/>
  <c r="R1956" i="10"/>
  <c r="R1960" i="10"/>
  <c r="S1960" i="10" s="1"/>
  <c r="U1960" i="10" s="1"/>
  <c r="R1964" i="10"/>
  <c r="R2558" i="10"/>
  <c r="S2558" i="10" s="1"/>
  <c r="U2558" i="10" s="1"/>
  <c r="R1967" i="10"/>
  <c r="R2745" i="10"/>
  <c r="R2435" i="10"/>
  <c r="R1969" i="10"/>
  <c r="S1969" i="10" s="1"/>
  <c r="U1969" i="10" s="1"/>
  <c r="R6369" i="10"/>
  <c r="S6369" i="10" s="1"/>
  <c r="U6369" i="10" s="1"/>
  <c r="R3016" i="10"/>
  <c r="S3016" i="10" s="1"/>
  <c r="U3016" i="10" s="1"/>
  <c r="R1974" i="10"/>
  <c r="R1978" i="10"/>
  <c r="S1978" i="10" s="1"/>
  <c r="U1978" i="10" s="1"/>
  <c r="R1982" i="10"/>
  <c r="S1982" i="10" s="1"/>
  <c r="U1982" i="10" s="1"/>
  <c r="R2802" i="10"/>
  <c r="S2802" i="10" s="1"/>
  <c r="U2802" i="10" s="1"/>
  <c r="R6268" i="10"/>
  <c r="R5070" i="10"/>
  <c r="S5070" i="10" s="1"/>
  <c r="U5070" i="10" s="1"/>
  <c r="R6278" i="10"/>
  <c r="S6278" i="10" s="1"/>
  <c r="U6278" i="10" s="1"/>
  <c r="R6142" i="10"/>
  <c r="S6142" i="10" s="1"/>
  <c r="U6142" i="10" s="1"/>
  <c r="R5256" i="10"/>
  <c r="R1986" i="10"/>
  <c r="S1986" i="10" s="1"/>
  <c r="U1986" i="10" s="1"/>
  <c r="R6145" i="10"/>
  <c r="S6145" i="10" s="1"/>
  <c r="U6145" i="10" s="1"/>
  <c r="R5897" i="10"/>
  <c r="R4882" i="10"/>
  <c r="R5651" i="10"/>
  <c r="S5651" i="10" s="1"/>
  <c r="U5651" i="10" s="1"/>
  <c r="R4532" i="10"/>
  <c r="R6219" i="10"/>
  <c r="S6219" i="10" s="1"/>
  <c r="U6219" i="10" s="1"/>
  <c r="R6211" i="10"/>
  <c r="R6216" i="10"/>
  <c r="S6216" i="10" s="1"/>
  <c r="U6216" i="10" s="1"/>
  <c r="R5286" i="10"/>
  <c r="R6127" i="10"/>
  <c r="R6193" i="10"/>
  <c r="R6318" i="10"/>
  <c r="S6318" i="10" s="1"/>
  <c r="U6318" i="10" s="1"/>
  <c r="R5191" i="10"/>
  <c r="R2868" i="10"/>
  <c r="S2868" i="10" s="1"/>
  <c r="U2868" i="10" s="1"/>
  <c r="R1957" i="10"/>
  <c r="R1961" i="10"/>
  <c r="S1961" i="10" s="1"/>
  <c r="U1961" i="10" s="1"/>
  <c r="R2169" i="10"/>
  <c r="S2169" i="10" s="1"/>
  <c r="U2169" i="10" s="1"/>
  <c r="R1492" i="10"/>
  <c r="R2713" i="10"/>
  <c r="R2459" i="10"/>
  <c r="S2459" i="10" s="1"/>
  <c r="U2459" i="10" s="1"/>
  <c r="R2306" i="10"/>
  <c r="S2306" i="10" s="1"/>
  <c r="U2306" i="10" s="1"/>
  <c r="R1970" i="10"/>
  <c r="S1970" i="10" s="1"/>
  <c r="U1970" i="10" s="1"/>
  <c r="R6055" i="10"/>
  <c r="R1971" i="10"/>
  <c r="S1971" i="10" s="1"/>
  <c r="U1971" i="10" s="1"/>
  <c r="R1975" i="10"/>
  <c r="S1975" i="10" s="1"/>
  <c r="U1975" i="10" s="1"/>
  <c r="R1979" i="10"/>
  <c r="R1983" i="10"/>
  <c r="R834" i="10"/>
  <c r="S834" i="10" s="1"/>
  <c r="U834" i="10" s="1"/>
  <c r="R6265" i="10"/>
  <c r="S6265" i="10" s="1"/>
  <c r="U6265" i="10" s="1"/>
  <c r="R3734" i="10"/>
  <c r="S3734" i="10" s="1"/>
  <c r="U3734" i="10" s="1"/>
  <c r="R6277" i="10"/>
  <c r="R6067" i="10"/>
  <c r="S6067" i="10" s="1"/>
  <c r="U6067" i="10" s="1"/>
  <c r="R2905" i="10"/>
  <c r="S2905" i="10" s="1"/>
  <c r="U2905" i="10" s="1"/>
  <c r="R1987" i="10"/>
  <c r="R6143" i="10"/>
  <c r="R4658" i="10"/>
  <c r="S4658" i="10" s="1"/>
  <c r="U4658" i="10" s="1"/>
  <c r="R4883" i="10"/>
  <c r="S4883" i="10" s="1"/>
  <c r="U4883" i="10" s="1"/>
  <c r="R5645" i="10"/>
  <c r="S5645" i="10" s="1"/>
  <c r="U5645" i="10" s="1"/>
  <c r="R4531" i="10"/>
  <c r="R6234" i="10"/>
  <c r="S6234" i="10" s="1"/>
  <c r="U6234" i="10" s="1"/>
  <c r="R6212" i="10"/>
  <c r="S6212" i="10" s="1"/>
  <c r="U6212" i="10" s="1"/>
  <c r="R6221" i="10"/>
  <c r="R5911" i="10"/>
  <c r="R6129" i="10"/>
  <c r="S6129" i="10" s="1"/>
  <c r="U6129" i="10" s="1"/>
  <c r="R6251" i="10"/>
  <c r="S6251" i="10" s="1"/>
  <c r="U6251" i="10" s="1"/>
  <c r="R6330" i="10"/>
  <c r="S6330" i="10" s="1"/>
  <c r="U6330" i="10" s="1"/>
  <c r="R5190" i="10"/>
  <c r="R2897" i="10"/>
  <c r="S2897" i="10" s="1"/>
  <c r="U2897" i="10" s="1"/>
  <c r="R1954" i="10"/>
  <c r="S1954" i="10" s="1"/>
  <c r="U1954" i="10" s="1"/>
  <c r="S6217" i="10"/>
  <c r="U6217" i="10" s="1"/>
  <c r="S6266" i="10"/>
  <c r="U6266" i="10" s="1"/>
  <c r="S5139" i="10"/>
  <c r="U5139" i="10" s="1"/>
  <c r="R5150" i="10"/>
  <c r="R4275" i="10"/>
  <c r="R1102" i="10"/>
  <c r="R716" i="10"/>
  <c r="R728" i="10"/>
  <c r="R739" i="10"/>
  <c r="R750" i="10"/>
  <c r="R4372" i="10"/>
  <c r="R4488" i="10"/>
  <c r="R4352" i="10"/>
  <c r="R766" i="10"/>
  <c r="R777" i="10"/>
  <c r="R785" i="10"/>
  <c r="R788" i="10"/>
  <c r="R792" i="10"/>
  <c r="R794" i="10"/>
  <c r="R798" i="10"/>
  <c r="R800" i="10"/>
  <c r="R804" i="10"/>
  <c r="R4520" i="10"/>
  <c r="R1321" i="10"/>
  <c r="R61" i="10"/>
  <c r="R5183" i="10"/>
  <c r="R2852" i="10"/>
  <c r="R3847" i="10"/>
  <c r="R1795" i="10"/>
  <c r="R883" i="10"/>
  <c r="R879" i="10"/>
  <c r="R807" i="10"/>
  <c r="R70" i="10"/>
  <c r="R892" i="10"/>
  <c r="R816" i="10"/>
  <c r="R889" i="10"/>
  <c r="R821" i="10"/>
  <c r="R825" i="10"/>
  <c r="R86" i="10"/>
  <c r="R2906" i="10"/>
  <c r="R4881" i="10"/>
  <c r="R6254" i="10"/>
  <c r="R2254" i="10"/>
  <c r="R2087" i="10"/>
  <c r="R2486" i="10"/>
  <c r="R2308" i="10"/>
  <c r="R2955" i="10"/>
  <c r="R2368" i="10"/>
  <c r="R2072" i="10"/>
  <c r="R6091" i="10"/>
  <c r="R5014" i="10"/>
  <c r="R6189" i="10"/>
  <c r="R6073" i="10"/>
  <c r="R1800" i="10"/>
  <c r="R1803" i="10"/>
  <c r="R1805" i="10"/>
  <c r="R1808" i="10"/>
  <c r="R2057" i="10"/>
  <c r="R5275" i="10"/>
  <c r="R1812" i="10"/>
  <c r="R3522" i="10"/>
  <c r="R1396" i="10"/>
  <c r="R1814" i="10"/>
  <c r="R2280" i="10"/>
  <c r="R5052" i="10"/>
  <c r="R4274" i="10"/>
  <c r="R4519" i="10"/>
  <c r="R900" i="10"/>
  <c r="R4349" i="10"/>
  <c r="R3832" i="10"/>
  <c r="R6169" i="10"/>
  <c r="R709" i="10"/>
  <c r="R713" i="10"/>
  <c r="R717" i="10"/>
  <c r="R721" i="10"/>
  <c r="R725" i="10"/>
  <c r="R729" i="10"/>
  <c r="R733" i="10"/>
  <c r="R736" i="10"/>
  <c r="R740" i="10"/>
  <c r="R744" i="10"/>
  <c r="R747" i="10"/>
  <c r="R751" i="10"/>
  <c r="R754" i="10"/>
  <c r="R758" i="10"/>
  <c r="R4459" i="10"/>
  <c r="R4312" i="10"/>
  <c r="R4172" i="10"/>
  <c r="R1306" i="10"/>
  <c r="R3923" i="10"/>
  <c r="R3809" i="10"/>
  <c r="R977" i="10"/>
  <c r="R761" i="10"/>
  <c r="R763" i="10"/>
  <c r="R767" i="10"/>
  <c r="R771" i="10"/>
  <c r="R774" i="10"/>
  <c r="R778" i="10"/>
  <c r="R782" i="10"/>
  <c r="R79" i="10"/>
  <c r="R789" i="10"/>
  <c r="R793" i="10"/>
  <c r="R795" i="10"/>
  <c r="R799" i="10"/>
  <c r="R801" i="10"/>
  <c r="R2234" i="10"/>
  <c r="R936" i="10"/>
  <c r="R915" i="10"/>
  <c r="R2749" i="10"/>
  <c r="R3736" i="10"/>
  <c r="R3860" i="10"/>
  <c r="R2664" i="10"/>
  <c r="R1091" i="10"/>
  <c r="R805" i="10"/>
  <c r="R888" i="10"/>
  <c r="R808" i="10"/>
  <c r="R891" i="10"/>
  <c r="R813" i="10"/>
  <c r="R71" i="10"/>
  <c r="R818" i="10"/>
  <c r="R822" i="10"/>
  <c r="R826" i="10"/>
  <c r="R828" i="10"/>
  <c r="R4601" i="10"/>
  <c r="R5496" i="10"/>
  <c r="R2335" i="10"/>
  <c r="R2635" i="10"/>
  <c r="R2462" i="10"/>
  <c r="R2060" i="10"/>
  <c r="R2147" i="10"/>
  <c r="R5233" i="10"/>
  <c r="R5303" i="10"/>
  <c r="R6095" i="10"/>
  <c r="R6090" i="10"/>
  <c r="R5171" i="10"/>
  <c r="R6231" i="10"/>
  <c r="R1797" i="10"/>
  <c r="R1801" i="10"/>
  <c r="R1804" i="10"/>
  <c r="R2164" i="10"/>
  <c r="R2174" i="10"/>
  <c r="R2480" i="10"/>
  <c r="R5330" i="10"/>
  <c r="R2191" i="10"/>
  <c r="R3592" i="10"/>
  <c r="R1404" i="10"/>
  <c r="R2460" i="10"/>
  <c r="R2187" i="10"/>
  <c r="R2232" i="10"/>
  <c r="R6063" i="10"/>
  <c r="R1818" i="10"/>
  <c r="R1821" i="10"/>
  <c r="R1477" i="10"/>
  <c r="R4929" i="10"/>
  <c r="R5016" i="10"/>
  <c r="R5235" i="10"/>
  <c r="R4278" i="10"/>
  <c r="R6171" i="10"/>
  <c r="R6207" i="10"/>
  <c r="R6204" i="10"/>
  <c r="R6223" i="10"/>
  <c r="R6267" i="10"/>
  <c r="R6285" i="10"/>
  <c r="R4718" i="10"/>
  <c r="R5915" i="10"/>
  <c r="R6227" i="10"/>
  <c r="R3523" i="10"/>
  <c r="R1824" i="10"/>
  <c r="R1828" i="10"/>
  <c r="R3487" i="10"/>
  <c r="R1831" i="10"/>
  <c r="R1835" i="10"/>
  <c r="R1839" i="10"/>
  <c r="R4728" i="10"/>
  <c r="R2220" i="10"/>
  <c r="R2067" i="10"/>
  <c r="R1843" i="10"/>
  <c r="R5134" i="10"/>
  <c r="R1846" i="10"/>
  <c r="R1850" i="10"/>
  <c r="R1854" i="10"/>
  <c r="R1857" i="10"/>
  <c r="R1861" i="10"/>
  <c r="R1865" i="10"/>
  <c r="R1869" i="10"/>
  <c r="R1872" i="10"/>
  <c r="R1876" i="10"/>
  <c r="R1878" i="10"/>
  <c r="R1882" i="10"/>
  <c r="R2582" i="10"/>
  <c r="R1887" i="10"/>
  <c r="R6274" i="10"/>
  <c r="R1893" i="10"/>
  <c r="R1897" i="10"/>
  <c r="R4264" i="10"/>
  <c r="R1902" i="10"/>
  <c r="R4426" i="10"/>
  <c r="R4370" i="10"/>
  <c r="R2298" i="10"/>
  <c r="R2316" i="10"/>
  <c r="R1906" i="10"/>
  <c r="R2481" i="10"/>
  <c r="R2592" i="10"/>
  <c r="R1910" i="10"/>
  <c r="R1914" i="10"/>
  <c r="R1916" i="10"/>
  <c r="R1481" i="10"/>
  <c r="R1922" i="10"/>
  <c r="R4661" i="10"/>
  <c r="R1482" i="10"/>
  <c r="R1483" i="10"/>
  <c r="R4407" i="10"/>
  <c r="R4419" i="10"/>
  <c r="R3862" i="10"/>
  <c r="R4527" i="10"/>
  <c r="R3004" i="10"/>
  <c r="R5082" i="10"/>
  <c r="R5079" i="10"/>
  <c r="R5606" i="10"/>
  <c r="R6054" i="10"/>
  <c r="R5136" i="10"/>
  <c r="R5140" i="10"/>
  <c r="R5144" i="10"/>
  <c r="R3489" i="10"/>
  <c r="R4450" i="10"/>
  <c r="R708" i="10"/>
  <c r="R720" i="10"/>
  <c r="R732" i="10"/>
  <c r="R743" i="10"/>
  <c r="R753" i="10"/>
  <c r="R1793" i="10"/>
  <c r="R42" i="10"/>
  <c r="R760" i="10"/>
  <c r="R770" i="10"/>
  <c r="R781" i="10"/>
  <c r="R979" i="10"/>
  <c r="R4521" i="10"/>
  <c r="R2860" i="10"/>
  <c r="R706" i="10"/>
  <c r="R714" i="10"/>
  <c r="R722" i="10"/>
  <c r="R730" i="10"/>
  <c r="R737" i="10"/>
  <c r="R745" i="10"/>
  <c r="R83" i="10"/>
  <c r="R1475" i="10"/>
  <c r="R4776" i="10"/>
  <c r="R62" i="10"/>
  <c r="R3749" i="10"/>
  <c r="R869" i="10"/>
  <c r="R768" i="10"/>
  <c r="R775" i="10"/>
  <c r="R783" i="10"/>
  <c r="R790" i="10"/>
  <c r="R796" i="10"/>
  <c r="R802" i="10"/>
  <c r="R897" i="10"/>
  <c r="R1285" i="10"/>
  <c r="R3179" i="10"/>
  <c r="R1096" i="10"/>
  <c r="R90" i="10"/>
  <c r="R99" i="10"/>
  <c r="R809" i="10"/>
  <c r="R811" i="10"/>
  <c r="R814" i="10"/>
  <c r="R817" i="10"/>
  <c r="R819" i="10"/>
  <c r="R823" i="10"/>
  <c r="R827" i="10"/>
  <c r="R829" i="10"/>
  <c r="R4839" i="10"/>
  <c r="R5636" i="10"/>
  <c r="R2184" i="10"/>
  <c r="R2561" i="10"/>
  <c r="R2439" i="10"/>
  <c r="R4351" i="10"/>
  <c r="R2548" i="10"/>
  <c r="R6146" i="10"/>
  <c r="R5007" i="10"/>
  <c r="R5212" i="10"/>
  <c r="R6113" i="10"/>
  <c r="R4063" i="10"/>
  <c r="R6309" i="10"/>
  <c r="R1798" i="10"/>
  <c r="R6135" i="10"/>
  <c r="R6096" i="10"/>
  <c r="R1806" i="10"/>
  <c r="R1809" i="10"/>
  <c r="R2092" i="10"/>
  <c r="R1810" i="10"/>
  <c r="R3154" i="10"/>
  <c r="R1476" i="10"/>
  <c r="R1813" i="10"/>
  <c r="R1815" i="10"/>
  <c r="R2114" i="10"/>
  <c r="R2617" i="10"/>
  <c r="R5211" i="10"/>
  <c r="R1819" i="10"/>
  <c r="R6122" i="10"/>
  <c r="R4659" i="10"/>
  <c r="R4953" i="10"/>
  <c r="R5015" i="10"/>
  <c r="R5278" i="10"/>
  <c r="R1822" i="10"/>
  <c r="R6170" i="10"/>
  <c r="R6201" i="10"/>
  <c r="R6200" i="10"/>
  <c r="R6210" i="10"/>
  <c r="R6282" i="10"/>
  <c r="R6339" i="10"/>
  <c r="R4719" i="10"/>
  <c r="R5916" i="10"/>
  <c r="R6226" i="10"/>
  <c r="R2406" i="10"/>
  <c r="R1825" i="10"/>
  <c r="R1829" i="10"/>
  <c r="R1830" i="10"/>
  <c r="R1832" i="10"/>
  <c r="R1836" i="10"/>
  <c r="R2672" i="10"/>
  <c r="R1478" i="10"/>
  <c r="R2193" i="10"/>
  <c r="R1840" i="10"/>
  <c r="R1844" i="10"/>
  <c r="R3171" i="10"/>
  <c r="R1847" i="10"/>
  <c r="R1851" i="10"/>
  <c r="R1855" i="10"/>
  <c r="R1858" i="10"/>
  <c r="R1862" i="10"/>
  <c r="R1866" i="10"/>
  <c r="R1870" i="10"/>
  <c r="R1873" i="10"/>
  <c r="R2610" i="10"/>
  <c r="R1879" i="10"/>
  <c r="R1883" i="10"/>
  <c r="R1884" i="10"/>
  <c r="R1888" i="10"/>
  <c r="R3788" i="10"/>
  <c r="R1894" i="10"/>
  <c r="R1898" i="10"/>
  <c r="R4265" i="10"/>
  <c r="R1903" i="10"/>
  <c r="R4446" i="10"/>
  <c r="R4422" i="10"/>
  <c r="R2935" i="10"/>
  <c r="R3695" i="10"/>
  <c r="R1907" i="10"/>
  <c r="R2319" i="10"/>
  <c r="R2342" i="10"/>
  <c r="R1911" i="10"/>
  <c r="R1479" i="10"/>
  <c r="R1917" i="10"/>
  <c r="R1919" i="10"/>
  <c r="R1923" i="10"/>
  <c r="R4726" i="10"/>
  <c r="R1926" i="10"/>
  <c r="R4281" i="10"/>
  <c r="R4412" i="10"/>
  <c r="R3812" i="10"/>
  <c r="R1929" i="10"/>
  <c r="R4653" i="10"/>
  <c r="R5083" i="10"/>
  <c r="R5080" i="10"/>
  <c r="R5068" i="10"/>
  <c r="R5619" i="10"/>
  <c r="R6053" i="10"/>
  <c r="R4854" i="10"/>
  <c r="R5141" i="10"/>
  <c r="R5135" i="10"/>
  <c r="R1485" i="10"/>
  <c r="R1932" i="10"/>
  <c r="R4269" i="10"/>
  <c r="R2764" i="10"/>
  <c r="R4577" i="10"/>
  <c r="R1792" i="10"/>
  <c r="R3150" i="10"/>
  <c r="R712" i="10"/>
  <c r="R724" i="10"/>
  <c r="R97" i="10"/>
  <c r="R746" i="10"/>
  <c r="R757" i="10"/>
  <c r="R1794" i="10"/>
  <c r="R3808" i="10"/>
  <c r="R98" i="10"/>
  <c r="R773" i="10"/>
  <c r="R4201" i="10"/>
  <c r="R2410" i="10"/>
  <c r="R3702" i="10"/>
  <c r="R16" i="10"/>
  <c r="R710" i="10"/>
  <c r="R718" i="10"/>
  <c r="R726" i="10"/>
  <c r="R734" i="10"/>
  <c r="R741" i="10"/>
  <c r="R748" i="10"/>
  <c r="R755" i="10"/>
  <c r="R4391" i="10"/>
  <c r="R4485" i="10"/>
  <c r="R3924" i="10"/>
  <c r="R2903" i="10"/>
  <c r="R764" i="10"/>
  <c r="R866" i="10"/>
  <c r="R779" i="10"/>
  <c r="R786" i="10"/>
  <c r="R882" i="10"/>
  <c r="R95" i="10"/>
  <c r="R2882" i="10"/>
  <c r="R921" i="10"/>
  <c r="R1092" i="10"/>
  <c r="R874" i="10"/>
  <c r="R5181" i="10"/>
  <c r="R978" i="10"/>
  <c r="R1089" i="10"/>
  <c r="R2804" i="10"/>
  <c r="R1107" i="10"/>
  <c r="R3666" i="10"/>
  <c r="R2588" i="10"/>
  <c r="R704" i="10"/>
  <c r="R707" i="10"/>
  <c r="R711" i="10"/>
  <c r="R715" i="10"/>
  <c r="R719" i="10"/>
  <c r="R723" i="10"/>
  <c r="R727" i="10"/>
  <c r="R731" i="10"/>
  <c r="R735" i="10"/>
  <c r="R738" i="10"/>
  <c r="R742" i="10"/>
  <c r="R77" i="10"/>
  <c r="R749" i="10"/>
  <c r="R752" i="10"/>
  <c r="R756" i="10"/>
  <c r="R5297" i="10"/>
  <c r="R2115" i="10"/>
  <c r="R6126" i="10"/>
  <c r="R4490" i="10"/>
  <c r="R2639" i="10"/>
  <c r="R3746" i="10"/>
  <c r="R3750" i="10"/>
  <c r="R759" i="10"/>
  <c r="R762" i="10"/>
  <c r="R765" i="10"/>
  <c r="R769" i="10"/>
  <c r="R772" i="10"/>
  <c r="R776" i="10"/>
  <c r="R780" i="10"/>
  <c r="R784" i="10"/>
  <c r="R787" i="10"/>
  <c r="R791" i="10"/>
  <c r="R101" i="10"/>
  <c r="R797" i="10"/>
  <c r="R76" i="10"/>
  <c r="R803" i="10"/>
  <c r="R2716" i="10"/>
  <c r="R1370" i="10"/>
  <c r="R2848" i="10"/>
  <c r="R1301" i="10"/>
  <c r="R2894" i="10"/>
  <c r="R32" i="10"/>
  <c r="R1154" i="10"/>
  <c r="R92" i="10"/>
  <c r="R875" i="10"/>
  <c r="R806" i="10"/>
  <c r="R810" i="10"/>
  <c r="R812" i="10"/>
  <c r="R815" i="10"/>
  <c r="R893" i="10"/>
  <c r="R820" i="10"/>
  <c r="R824" i="10"/>
  <c r="R871" i="10"/>
  <c r="R2080" i="10"/>
  <c r="R4878" i="10"/>
  <c r="R2090" i="10"/>
  <c r="R2195" i="10"/>
  <c r="R2687" i="10"/>
  <c r="R2170" i="10"/>
  <c r="R5919" i="10"/>
  <c r="R1796" i="10"/>
  <c r="R6121" i="10"/>
  <c r="R2383" i="10"/>
  <c r="R2122" i="10"/>
  <c r="R4451" i="10"/>
  <c r="R4241" i="10"/>
  <c r="R2153" i="10"/>
  <c r="R1799" i="10"/>
  <c r="R1802" i="10"/>
  <c r="R6225" i="10"/>
  <c r="R1807" i="10"/>
  <c r="R2226" i="10"/>
  <c r="R5369" i="10"/>
  <c r="R1811" i="10"/>
  <c r="R3492" i="10"/>
  <c r="R1395" i="10"/>
  <c r="R2329" i="10"/>
  <c r="R1816" i="10"/>
  <c r="R2634" i="10"/>
  <c r="R2116" i="10"/>
  <c r="R2370" i="10"/>
  <c r="R1820" i="10"/>
  <c r="R6131" i="10"/>
  <c r="R4844" i="10"/>
  <c r="R4954" i="10"/>
  <c r="R5008" i="10"/>
  <c r="R3909" i="10"/>
  <c r="R6157" i="10"/>
  <c r="R6167" i="10"/>
  <c r="R6203" i="10"/>
  <c r="R6106" i="10"/>
  <c r="R6213" i="10"/>
  <c r="R6280" i="10"/>
  <c r="R6066" i="10"/>
  <c r="R4717" i="10"/>
  <c r="R6195" i="10"/>
  <c r="R6239" i="10"/>
  <c r="R4662" i="10"/>
  <c r="R1826" i="10"/>
  <c r="R4373" i="10"/>
  <c r="R4427" i="10"/>
  <c r="R1833" i="10"/>
  <c r="R1837" i="10"/>
  <c r="R2737" i="10"/>
  <c r="R2140" i="10"/>
  <c r="R2244" i="10"/>
  <c r="R1841" i="10"/>
  <c r="R3819" i="10"/>
  <c r="R2954" i="10"/>
  <c r="R1848" i="10"/>
  <c r="R1852" i="10"/>
  <c r="R1856" i="10"/>
  <c r="R1859" i="10"/>
  <c r="R1863" i="10"/>
  <c r="R1867" i="10"/>
  <c r="R1871" i="10"/>
  <c r="R1874" i="10"/>
  <c r="R2498" i="10"/>
  <c r="R1880" i="10"/>
  <c r="R5077" i="10"/>
  <c r="R1885" i="10"/>
  <c r="R1889" i="10"/>
  <c r="R1891" i="10"/>
  <c r="R1895" i="10"/>
  <c r="R1899" i="10"/>
  <c r="R2499" i="10"/>
  <c r="R4740" i="10"/>
  <c r="R4390" i="10"/>
  <c r="R1904" i="10"/>
  <c r="R2391" i="10"/>
  <c r="R2384" i="10"/>
  <c r="R2790" i="10"/>
  <c r="R2555" i="10"/>
  <c r="R2734" i="10"/>
  <c r="R1912" i="10"/>
  <c r="R2401" i="10"/>
  <c r="R1918" i="10"/>
  <c r="R1920" i="10"/>
  <c r="R1924" i="10"/>
  <c r="R4732" i="10"/>
  <c r="R1927" i="10"/>
  <c r="R4389" i="10"/>
  <c r="R4421" i="10"/>
  <c r="R3821" i="10"/>
  <c r="R1930" i="10"/>
  <c r="R830" i="10"/>
  <c r="R5069" i="10"/>
  <c r="R5072" i="10"/>
  <c r="R5067" i="10"/>
  <c r="R6256" i="10"/>
  <c r="R6179" i="10"/>
  <c r="R4720" i="10"/>
  <c r="R5143" i="10"/>
  <c r="R2753" i="10"/>
  <c r="R2509" i="10"/>
  <c r="R2584" i="10"/>
  <c r="R3070" i="10"/>
  <c r="R2399" i="10"/>
  <c r="R1936" i="10"/>
  <c r="R1938" i="10"/>
  <c r="R2679" i="10"/>
  <c r="R2354" i="10"/>
  <c r="R1490" i="10"/>
  <c r="R2392" i="10"/>
  <c r="R1947" i="10"/>
  <c r="R1951" i="10"/>
  <c r="R2898" i="10"/>
  <c r="R2560" i="10"/>
  <c r="R2865" i="10"/>
  <c r="R1958" i="10"/>
  <c r="R1962" i="10"/>
  <c r="R1965" i="10"/>
  <c r="R1284" i="10"/>
  <c r="R2777" i="10"/>
  <c r="R2452" i="10"/>
  <c r="R2078" i="10"/>
  <c r="R832" i="10"/>
  <c r="R2936" i="10"/>
  <c r="R1972" i="10"/>
  <c r="R1976" i="10"/>
  <c r="R1980" i="10"/>
  <c r="R1984" i="10"/>
  <c r="R6334" i="10"/>
  <c r="R4853" i="10"/>
  <c r="R6269" i="10"/>
  <c r="R2056" i="10"/>
  <c r="R6115" i="10"/>
  <c r="R2992" i="10"/>
  <c r="R6068" i="10"/>
  <c r="R6144" i="10"/>
  <c r="R4763" i="10"/>
  <c r="R5410" i="10"/>
  <c r="R5234" i="10"/>
  <c r="R4528" i="10"/>
  <c r="R6222" i="10"/>
  <c r="R6220" i="10"/>
  <c r="R5138" i="10"/>
  <c r="R5994" i="10"/>
  <c r="R6128" i="10"/>
  <c r="R6252" i="10"/>
  <c r="R5142" i="10"/>
  <c r="R6249" i="10"/>
  <c r="R1817" i="10"/>
  <c r="R4171" i="10"/>
  <c r="R2050" i="10"/>
  <c r="R2052" i="10"/>
  <c r="R5894" i="10"/>
  <c r="R4884" i="10"/>
  <c r="R5011" i="10"/>
  <c r="R5012" i="10"/>
  <c r="R4179" i="10"/>
  <c r="R6159" i="10"/>
  <c r="R6168" i="10"/>
  <c r="R6202" i="10"/>
  <c r="R6218" i="10"/>
  <c r="R6259" i="10"/>
  <c r="R6284" i="10"/>
  <c r="R6075" i="10"/>
  <c r="R6178" i="10"/>
  <c r="R6214" i="10"/>
  <c r="R3511" i="10"/>
  <c r="R1823" i="10"/>
  <c r="R1827" i="10"/>
  <c r="R4374" i="10"/>
  <c r="R2609" i="10"/>
  <c r="R1834" i="10"/>
  <c r="R1838" i="10"/>
  <c r="R2446" i="10"/>
  <c r="R2260" i="10"/>
  <c r="R2249" i="10"/>
  <c r="R1842" i="10"/>
  <c r="R3843" i="10"/>
  <c r="R1845" i="10"/>
  <c r="R1849" i="10"/>
  <c r="R1853" i="10"/>
  <c r="R2956" i="10"/>
  <c r="R1860" i="10"/>
  <c r="R1864" i="10"/>
  <c r="R1868" i="10"/>
  <c r="R4655" i="10"/>
  <c r="R1875" i="10"/>
  <c r="R1877" i="10"/>
  <c r="R1881" i="10"/>
  <c r="R5997" i="10"/>
  <c r="R1886" i="10"/>
  <c r="R1890" i="10"/>
  <c r="R1892" i="10"/>
  <c r="R1896" i="10"/>
  <c r="R1900" i="10"/>
  <c r="R1901" i="10"/>
  <c r="R4470" i="10"/>
  <c r="R4386" i="10"/>
  <c r="R1905" i="10"/>
  <c r="R2500" i="10"/>
  <c r="R2677" i="10"/>
  <c r="R1908" i="10"/>
  <c r="R2694" i="10"/>
  <c r="R1909" i="10"/>
  <c r="R1913" i="10"/>
  <c r="R1915" i="10"/>
  <c r="R1480" i="10"/>
  <c r="R1921" i="10"/>
  <c r="R1925" i="10"/>
  <c r="R4518" i="10"/>
  <c r="R1928" i="10"/>
  <c r="R4408" i="10"/>
  <c r="R4414" i="10"/>
  <c r="R3833" i="10"/>
  <c r="R1484" i="10"/>
  <c r="R6160" i="10"/>
  <c r="R1486" i="10"/>
  <c r="R2257" i="10"/>
  <c r="R2438" i="10"/>
  <c r="R4096" i="10"/>
  <c r="R1935" i="10"/>
  <c r="R2505" i="10"/>
  <c r="R1939" i="10"/>
  <c r="R1940" i="10"/>
  <c r="R1943" i="10"/>
  <c r="R2621" i="10"/>
  <c r="R1491" i="10"/>
  <c r="R1948" i="10"/>
  <c r="R1952" i="10"/>
  <c r="R2836" i="10"/>
  <c r="R2570" i="10"/>
  <c r="R1955" i="10"/>
  <c r="R1959" i="10"/>
  <c r="R1963" i="10"/>
  <c r="R1304" i="10"/>
  <c r="R1966" i="10"/>
  <c r="R2647" i="10"/>
  <c r="R1968" i="10"/>
  <c r="R2272" i="10"/>
  <c r="R833" i="10"/>
  <c r="R5145" i="10"/>
  <c r="R1973" i="10"/>
  <c r="R1977" i="10"/>
  <c r="R1981" i="10"/>
  <c r="R3399" i="10"/>
  <c r="R5137" i="10"/>
  <c r="R5021" i="10"/>
  <c r="R6283" i="10"/>
  <c r="R1985" i="10"/>
  <c r="R5428" i="10"/>
  <c r="R2150" i="10"/>
  <c r="R6132" i="10"/>
  <c r="R5823" i="10"/>
  <c r="R4842" i="10"/>
  <c r="R5420" i="10"/>
  <c r="R6037" i="10"/>
  <c r="R6215" i="10"/>
  <c r="S1987" i="10" l="1"/>
  <c r="U1987" i="10" s="1"/>
  <c r="S1492" i="10"/>
  <c r="U1492" i="10" s="1"/>
  <c r="S1487" i="10"/>
  <c r="U1487" i="10" s="1"/>
  <c r="S1489" i="10"/>
  <c r="U1489" i="10" s="1"/>
  <c r="S5897" i="10"/>
  <c r="U5897" i="10" s="1"/>
  <c r="S5147" i="10"/>
  <c r="U5147" i="10" s="1"/>
  <c r="S6224" i="10"/>
  <c r="U6224" i="10" s="1"/>
  <c r="S6221" i="10"/>
  <c r="U6221" i="10" s="1"/>
  <c r="S1979" i="10"/>
  <c r="U1979" i="10" s="1"/>
  <c r="S1488" i="10"/>
  <c r="U1488" i="10" s="1"/>
  <c r="S6127" i="10"/>
  <c r="U6127" i="10" s="1"/>
  <c r="S2745" i="10"/>
  <c r="U2745" i="10" s="1"/>
  <c r="S1953" i="10"/>
  <c r="U1953" i="10" s="1"/>
  <c r="S2535" i="10"/>
  <c r="U2535" i="10" s="1"/>
  <c r="S6193" i="10"/>
  <c r="U6193" i="10" s="1"/>
  <c r="S6211" i="10"/>
  <c r="U6211" i="10" s="1"/>
  <c r="S4882" i="10"/>
  <c r="U4882" i="10" s="1"/>
  <c r="S1964" i="10"/>
  <c r="U1964" i="10" s="1"/>
  <c r="S2314" i="10"/>
  <c r="U2314" i="10" s="1"/>
  <c r="S1944" i="10"/>
  <c r="U1944" i="10" s="1"/>
  <c r="S1937" i="10"/>
  <c r="U1937" i="10" s="1"/>
  <c r="S831" i="10"/>
  <c r="U831" i="10" s="1"/>
  <c r="S5081" i="10"/>
  <c r="U5081" i="10" s="1"/>
  <c r="S5071" i="10"/>
  <c r="U5071" i="10" s="1"/>
  <c r="S5190" i="10"/>
  <c r="U5190" i="10" s="1"/>
  <c r="S5911" i="10"/>
  <c r="U5911" i="10" s="1"/>
  <c r="S4531" i="10"/>
  <c r="U4531" i="10" s="1"/>
  <c r="S6143" i="10"/>
  <c r="U6143" i="10" s="1"/>
  <c r="S6277" i="10"/>
  <c r="U6277" i="10" s="1"/>
  <c r="S1983" i="10"/>
  <c r="U1983" i="10" s="1"/>
  <c r="S6055" i="10"/>
  <c r="U6055" i="10" s="1"/>
  <c r="S2713" i="10"/>
  <c r="U2713" i="10" s="1"/>
  <c r="S1957" i="10"/>
  <c r="U1957" i="10" s="1"/>
  <c r="S5256" i="10"/>
  <c r="U5256" i="10" s="1"/>
  <c r="S6268" i="10"/>
  <c r="U6268" i="10" s="1"/>
  <c r="S1974" i="10"/>
  <c r="U1974" i="10" s="1"/>
  <c r="S2435" i="10"/>
  <c r="U2435" i="10" s="1"/>
  <c r="S6057" i="10"/>
  <c r="U6057" i="10" s="1"/>
  <c r="S5191" i="10"/>
  <c r="U5191" i="10" s="1"/>
  <c r="S5286" i="10"/>
  <c r="U5286" i="10" s="1"/>
  <c r="S4532" i="10"/>
  <c r="U4532" i="10" s="1"/>
  <c r="S1967" i="10"/>
  <c r="U1967" i="10" s="1"/>
  <c r="S1956" i="10"/>
  <c r="U1956" i="10" s="1"/>
  <c r="S1949" i="10"/>
  <c r="U1949" i="10" s="1"/>
  <c r="S1941" i="10"/>
  <c r="U1941" i="10" s="1"/>
  <c r="S1933" i="10"/>
  <c r="U1933" i="10" s="1"/>
  <c r="S5195" i="10"/>
  <c r="U5195" i="10" s="1"/>
  <c r="S6255" i="10"/>
  <c r="U6255" i="10" s="1"/>
  <c r="S6220" i="10"/>
  <c r="U6220" i="10" s="1"/>
  <c r="S6063" i="10"/>
  <c r="U6063" i="10" s="1"/>
  <c r="S1404" i="10"/>
  <c r="U1404" i="10" s="1"/>
  <c r="S2480" i="10"/>
  <c r="U2480" i="10" s="1"/>
  <c r="S1801" i="10"/>
  <c r="U1801" i="10" s="1"/>
  <c r="S6090" i="10"/>
  <c r="U6090" i="10" s="1"/>
  <c r="S2147" i="10"/>
  <c r="U2147" i="10" s="1"/>
  <c r="S2335" i="10"/>
  <c r="U2335" i="10" s="1"/>
  <c r="S826" i="10"/>
  <c r="U826" i="10" s="1"/>
  <c r="S813" i="10"/>
  <c r="U813" i="10" s="1"/>
  <c r="S805" i="10"/>
  <c r="U805" i="10" s="1"/>
  <c r="S3736" i="10"/>
  <c r="U3736" i="10" s="1"/>
  <c r="S2234" i="10"/>
  <c r="U2234" i="10" s="1"/>
  <c r="S793" i="10"/>
  <c r="U793" i="10" s="1"/>
  <c r="S778" i="10"/>
  <c r="U778" i="10" s="1"/>
  <c r="S763" i="10"/>
  <c r="U763" i="10" s="1"/>
  <c r="S3923" i="10"/>
  <c r="U3923" i="10" s="1"/>
  <c r="S4459" i="10"/>
  <c r="U4459" i="10" s="1"/>
  <c r="S747" i="10"/>
  <c r="U747" i="10" s="1"/>
  <c r="S733" i="10"/>
  <c r="U733" i="10" s="1"/>
  <c r="S717" i="10"/>
  <c r="U717" i="10" s="1"/>
  <c r="S3832" i="10"/>
  <c r="U3832" i="10" s="1"/>
  <c r="S2057" i="10"/>
  <c r="U2057" i="10" s="1"/>
  <c r="S5894" i="10"/>
  <c r="U5894" i="10" s="1"/>
  <c r="S1926" i="10"/>
  <c r="U1926" i="10" s="1"/>
  <c r="S1917" i="10"/>
  <c r="U1917" i="10" s="1"/>
  <c r="S2319" i="10"/>
  <c r="U2319" i="10" s="1"/>
  <c r="S4422" i="10"/>
  <c r="U4422" i="10" s="1"/>
  <c r="S713" i="10"/>
  <c r="U713" i="10" s="1"/>
  <c r="S4842" i="10"/>
  <c r="U4842" i="10" s="1"/>
  <c r="S5137" i="10"/>
  <c r="U5137" i="10" s="1"/>
  <c r="S1968" i="10"/>
  <c r="U1968" i="10" s="1"/>
  <c r="S2836" i="10"/>
  <c r="U2836" i="10" s="1"/>
  <c r="S2505" i="10"/>
  <c r="U2505" i="10" s="1"/>
  <c r="S3833" i="10"/>
  <c r="U3833" i="10" s="1"/>
  <c r="S1915" i="10"/>
  <c r="U1915" i="10" s="1"/>
  <c r="S1896" i="10"/>
  <c r="U1896" i="10" s="1"/>
  <c r="S4655" i="10"/>
  <c r="U4655" i="10" s="1"/>
  <c r="S3843" i="10"/>
  <c r="U3843" i="10" s="1"/>
  <c r="S4374" i="10"/>
  <c r="U4374" i="10" s="1"/>
  <c r="S6259" i="10"/>
  <c r="U6259" i="10" s="1"/>
  <c r="S4884" i="10"/>
  <c r="U4884" i="10" s="1"/>
  <c r="S6252" i="10"/>
  <c r="U6252" i="10" s="1"/>
  <c r="S2992" i="10"/>
  <c r="U2992" i="10" s="1"/>
  <c r="S1976" i="10"/>
  <c r="U1976" i="10" s="1"/>
  <c r="S1965" i="10"/>
  <c r="U1965" i="10" s="1"/>
  <c r="S2392" i="10"/>
  <c r="U2392" i="10" s="1"/>
  <c r="S1938" i="10"/>
  <c r="U1938" i="10" s="1"/>
  <c r="S4720" i="10"/>
  <c r="U4720" i="10" s="1"/>
  <c r="S3821" i="10"/>
  <c r="U3821" i="10" s="1"/>
  <c r="S2401" i="10"/>
  <c r="U2401" i="10" s="1"/>
  <c r="S4390" i="10"/>
  <c r="U4390" i="10" s="1"/>
  <c r="S5077" i="10"/>
  <c r="U5077" i="10" s="1"/>
  <c r="S1856" i="10"/>
  <c r="U1856" i="10" s="1"/>
  <c r="S4373" i="10"/>
  <c r="U4373" i="10" s="1"/>
  <c r="S6213" i="10"/>
  <c r="U6213" i="10" s="1"/>
  <c r="S2116" i="10"/>
  <c r="U2116" i="10" s="1"/>
  <c r="S2226" i="10"/>
  <c r="U2226" i="10" s="1"/>
  <c r="S2122" i="10"/>
  <c r="U2122" i="10" s="1"/>
  <c r="S2090" i="10"/>
  <c r="U2090" i="10" s="1"/>
  <c r="S824" i="10"/>
  <c r="U824" i="10" s="1"/>
  <c r="S92" i="10"/>
  <c r="U92" i="10" s="1"/>
  <c r="S803" i="10"/>
  <c r="U803" i="10" s="1"/>
  <c r="S791" i="10"/>
  <c r="U791" i="10" s="1"/>
  <c r="S762" i="10"/>
  <c r="U762" i="10" s="1"/>
  <c r="S5297" i="10"/>
  <c r="U5297" i="10" s="1"/>
  <c r="S731" i="10"/>
  <c r="U731" i="10" s="1"/>
  <c r="S2588" i="10"/>
  <c r="U2588" i="10" s="1"/>
  <c r="S1092" i="10"/>
  <c r="U1092" i="10" s="1"/>
  <c r="S764" i="10"/>
  <c r="U764" i="10" s="1"/>
  <c r="S16" i="10"/>
  <c r="U16" i="10" s="1"/>
  <c r="S773" i="10"/>
  <c r="U773" i="10" s="1"/>
  <c r="S712" i="10"/>
  <c r="U712" i="10" s="1"/>
  <c r="S2764" i="10"/>
  <c r="U2764" i="10" s="1"/>
  <c r="S5135" i="10"/>
  <c r="U5135" i="10" s="1"/>
  <c r="S5619" i="10"/>
  <c r="U5619" i="10" s="1"/>
  <c r="S4281" i="10"/>
  <c r="U4281" i="10" s="1"/>
  <c r="S2342" i="10"/>
  <c r="U2342" i="10" s="1"/>
  <c r="S4265" i="10"/>
  <c r="U4265" i="10" s="1"/>
  <c r="S2610" i="10"/>
  <c r="U2610" i="10" s="1"/>
  <c r="S1847" i="10"/>
  <c r="U1847" i="10" s="1"/>
  <c r="S1832" i="10"/>
  <c r="U1832" i="10" s="1"/>
  <c r="S6339" i="10"/>
  <c r="U6339" i="10" s="1"/>
  <c r="S1810" i="10"/>
  <c r="U1810" i="10" s="1"/>
  <c r="S730" i="10"/>
  <c r="U730" i="10" s="1"/>
  <c r="S2548" i="10"/>
  <c r="U2548" i="10" s="1"/>
  <c r="S2184" i="10"/>
  <c r="U2184" i="10" s="1"/>
  <c r="S827" i="10"/>
  <c r="U827" i="10" s="1"/>
  <c r="S814" i="10"/>
  <c r="U814" i="10" s="1"/>
  <c r="S90" i="10"/>
  <c r="U90" i="10" s="1"/>
  <c r="S897" i="10"/>
  <c r="U897" i="10" s="1"/>
  <c r="S783" i="10"/>
  <c r="U783" i="10" s="1"/>
  <c r="S3749" i="10"/>
  <c r="U3749" i="10" s="1"/>
  <c r="S83" i="10"/>
  <c r="U83" i="10" s="1"/>
  <c r="S722" i="10"/>
  <c r="U722" i="10" s="1"/>
  <c r="S4521" i="10"/>
  <c r="U4521" i="10" s="1"/>
  <c r="S760" i="10"/>
  <c r="U760" i="10" s="1"/>
  <c r="S743" i="10"/>
  <c r="U743" i="10" s="1"/>
  <c r="S4450" i="10"/>
  <c r="U4450" i="10" s="1"/>
  <c r="S5136" i="10"/>
  <c r="U5136" i="10" s="1"/>
  <c r="S5082" i="10"/>
  <c r="U5082" i="10" s="1"/>
  <c r="S4419" i="10"/>
  <c r="U4419" i="10" s="1"/>
  <c r="S4661" i="10"/>
  <c r="U4661" i="10" s="1"/>
  <c r="S1914" i="10"/>
  <c r="U1914" i="10" s="1"/>
  <c r="S1906" i="10"/>
  <c r="U1906" i="10" s="1"/>
  <c r="S4426" i="10"/>
  <c r="U4426" i="10" s="1"/>
  <c r="S1893" i="10"/>
  <c r="U1893" i="10" s="1"/>
  <c r="S1882" i="10"/>
  <c r="U1882" i="10" s="1"/>
  <c r="S1869" i="10"/>
  <c r="U1869" i="10" s="1"/>
  <c r="S1854" i="10"/>
  <c r="U1854" i="10" s="1"/>
  <c r="S1843" i="10"/>
  <c r="U1843" i="10" s="1"/>
  <c r="S1839" i="10"/>
  <c r="U1839" i="10" s="1"/>
  <c r="S1828" i="10"/>
  <c r="U1828" i="10" s="1"/>
  <c r="S5915" i="10"/>
  <c r="U5915" i="10" s="1"/>
  <c r="S6223" i="10"/>
  <c r="U6223" i="10" s="1"/>
  <c r="S4278" i="10"/>
  <c r="U4278" i="10" s="1"/>
  <c r="S1477" i="10"/>
  <c r="U1477" i="10" s="1"/>
  <c r="S2232" i="10"/>
  <c r="U2232" i="10" s="1"/>
  <c r="S3592" i="10"/>
  <c r="U3592" i="10" s="1"/>
  <c r="S2174" i="10"/>
  <c r="U2174" i="10" s="1"/>
  <c r="S1797" i="10"/>
  <c r="U1797" i="10" s="1"/>
  <c r="S6095" i="10"/>
  <c r="U6095" i="10" s="1"/>
  <c r="S2060" i="10"/>
  <c r="U2060" i="10" s="1"/>
  <c r="S5496" i="10"/>
  <c r="U5496" i="10" s="1"/>
  <c r="S822" i="10"/>
  <c r="U822" i="10" s="1"/>
  <c r="S891" i="10"/>
  <c r="U891" i="10" s="1"/>
  <c r="S1091" i="10"/>
  <c r="U1091" i="10" s="1"/>
  <c r="S2749" i="10"/>
  <c r="U2749" i="10" s="1"/>
  <c r="S801" i="10"/>
  <c r="U801" i="10" s="1"/>
  <c r="S789" i="10"/>
  <c r="U789" i="10" s="1"/>
  <c r="S774" i="10"/>
  <c r="U774" i="10" s="1"/>
  <c r="S761" i="10"/>
  <c r="U761" i="10" s="1"/>
  <c r="S1306" i="10"/>
  <c r="U1306" i="10" s="1"/>
  <c r="S758" i="10"/>
  <c r="U758" i="10" s="1"/>
  <c r="S744" i="10"/>
  <c r="U744" i="10" s="1"/>
  <c r="S729" i="10"/>
  <c r="U729" i="10" s="1"/>
  <c r="S4349" i="10"/>
  <c r="U4349" i="10" s="1"/>
  <c r="S5052" i="10"/>
  <c r="U5052" i="10" s="1"/>
  <c r="S3522" i="10"/>
  <c r="U3522" i="10" s="1"/>
  <c r="S1808" i="10"/>
  <c r="U1808" i="10" s="1"/>
  <c r="S6073" i="10"/>
  <c r="U6073" i="10" s="1"/>
  <c r="S2072" i="10"/>
  <c r="U2072" i="10" s="1"/>
  <c r="S2486" i="10"/>
  <c r="U2486" i="10" s="1"/>
  <c r="S4881" i="10"/>
  <c r="U4881" i="10" s="1"/>
  <c r="S821" i="10"/>
  <c r="U821" i="10" s="1"/>
  <c r="S70" i="10"/>
  <c r="U70" i="10" s="1"/>
  <c r="S1795" i="10"/>
  <c r="U1795" i="10" s="1"/>
  <c r="S61" i="10"/>
  <c r="U61" i="10" s="1"/>
  <c r="S800" i="10"/>
  <c r="U800" i="10" s="1"/>
  <c r="S788" i="10"/>
  <c r="U788" i="10" s="1"/>
  <c r="S4352" i="10"/>
  <c r="U4352" i="10" s="1"/>
  <c r="S739" i="10"/>
  <c r="U739" i="10" s="1"/>
  <c r="S1102" i="10"/>
  <c r="U1102" i="10" s="1"/>
  <c r="S6037" i="10"/>
  <c r="U6037" i="10" s="1"/>
  <c r="S6132" i="10"/>
  <c r="U6132" i="10" s="1"/>
  <c r="S6283" i="10"/>
  <c r="U6283" i="10" s="1"/>
  <c r="S1981" i="10"/>
  <c r="U1981" i="10" s="1"/>
  <c r="S833" i="10"/>
  <c r="U833" i="10" s="1"/>
  <c r="S1966" i="10"/>
  <c r="U1966" i="10" s="1"/>
  <c r="S1955" i="10"/>
  <c r="U1955" i="10" s="1"/>
  <c r="S1948" i="10"/>
  <c r="U1948" i="10" s="1"/>
  <c r="S1940" i="10"/>
  <c r="U1940" i="10" s="1"/>
  <c r="S4096" i="10"/>
  <c r="U4096" i="10" s="1"/>
  <c r="S6160" i="10"/>
  <c r="U6160" i="10" s="1"/>
  <c r="S4408" i="10"/>
  <c r="U4408" i="10" s="1"/>
  <c r="S1921" i="10"/>
  <c r="U1921" i="10" s="1"/>
  <c r="S1909" i="10"/>
  <c r="U1909" i="10" s="1"/>
  <c r="S2500" i="10"/>
  <c r="U2500" i="10" s="1"/>
  <c r="S1901" i="10"/>
  <c r="U1901" i="10" s="1"/>
  <c r="S1890" i="10"/>
  <c r="U1890" i="10" s="1"/>
  <c r="S1877" i="10"/>
  <c r="U1877" i="10" s="1"/>
  <c r="S1864" i="10"/>
  <c r="U1864" i="10" s="1"/>
  <c r="S1849" i="10"/>
  <c r="U1849" i="10" s="1"/>
  <c r="S2249" i="10"/>
  <c r="U2249" i="10" s="1"/>
  <c r="S1834" i="10"/>
  <c r="U1834" i="10" s="1"/>
  <c r="S1823" i="10"/>
  <c r="U1823" i="10" s="1"/>
  <c r="S6075" i="10"/>
  <c r="U6075" i="10" s="1"/>
  <c r="S6202" i="10"/>
  <c r="U6202" i="10" s="1"/>
  <c r="S5012" i="10"/>
  <c r="U5012" i="10" s="1"/>
  <c r="S2052" i="10"/>
  <c r="U2052" i="10" s="1"/>
  <c r="S6249" i="10"/>
  <c r="U6249" i="10" s="1"/>
  <c r="S5994" i="10"/>
  <c r="U5994" i="10" s="1"/>
  <c r="S4528" i="10"/>
  <c r="U4528" i="10" s="1"/>
  <c r="S6144" i="10"/>
  <c r="U6144" i="10" s="1"/>
  <c r="S2056" i="10"/>
  <c r="U2056" i="10" s="1"/>
  <c r="S1984" i="10"/>
  <c r="U1984" i="10" s="1"/>
  <c r="S2936" i="10"/>
  <c r="U2936" i="10" s="1"/>
  <c r="S2777" i="10"/>
  <c r="U2777" i="10" s="1"/>
  <c r="S1958" i="10"/>
  <c r="U1958" i="10" s="1"/>
  <c r="S1951" i="10"/>
  <c r="U1951" i="10" s="1"/>
  <c r="S2354" i="10"/>
  <c r="U2354" i="10" s="1"/>
  <c r="S2399" i="10"/>
  <c r="U2399" i="10" s="1"/>
  <c r="S2753" i="10"/>
  <c r="U2753" i="10" s="1"/>
  <c r="S6256" i="10"/>
  <c r="U6256" i="10" s="1"/>
  <c r="S830" i="10"/>
  <c r="U830" i="10" s="1"/>
  <c r="S4389" i="10"/>
  <c r="U4389" i="10" s="1"/>
  <c r="S1920" i="10"/>
  <c r="U1920" i="10" s="1"/>
  <c r="S2734" i="10"/>
  <c r="U2734" i="10" s="1"/>
  <c r="S2391" i="10"/>
  <c r="U2391" i="10" s="1"/>
  <c r="S2499" i="10"/>
  <c r="U2499" i="10" s="1"/>
  <c r="S1889" i="10"/>
  <c r="U1889" i="10" s="1"/>
  <c r="S2498" i="10"/>
  <c r="U2498" i="10" s="1"/>
  <c r="S1863" i="10"/>
  <c r="U1863" i="10" s="1"/>
  <c r="S1848" i="10"/>
  <c r="U1848" i="10" s="1"/>
  <c r="S2244" i="10"/>
  <c r="U2244" i="10" s="1"/>
  <c r="S1833" i="10"/>
  <c r="U1833" i="10" s="1"/>
  <c r="S4662" i="10"/>
  <c r="U4662" i="10" s="1"/>
  <c r="S6066" i="10"/>
  <c r="U6066" i="10" s="1"/>
  <c r="S6203" i="10"/>
  <c r="U6203" i="10" s="1"/>
  <c r="S5008" i="10"/>
  <c r="U5008" i="10" s="1"/>
  <c r="S1820" i="10"/>
  <c r="U1820" i="10" s="1"/>
  <c r="S1816" i="10"/>
  <c r="U1816" i="10" s="1"/>
  <c r="S1811" i="10"/>
  <c r="U1811" i="10" s="1"/>
  <c r="S6225" i="10"/>
  <c r="U6225" i="10" s="1"/>
  <c r="S4241" i="10"/>
  <c r="U4241" i="10" s="1"/>
  <c r="S6121" i="10"/>
  <c r="U6121" i="10" s="1"/>
  <c r="S2687" i="10"/>
  <c r="U2687" i="10" s="1"/>
  <c r="S2080" i="10"/>
  <c r="U2080" i="10" s="1"/>
  <c r="S893" i="10"/>
  <c r="U893" i="10" s="1"/>
  <c r="S806" i="10"/>
  <c r="U806" i="10" s="1"/>
  <c r="S32" i="10"/>
  <c r="U32" i="10" s="1"/>
  <c r="S1370" i="10"/>
  <c r="U1370" i="10" s="1"/>
  <c r="S797" i="10"/>
  <c r="U797" i="10" s="1"/>
  <c r="S784" i="10"/>
  <c r="U784" i="10" s="1"/>
  <c r="S769" i="10"/>
  <c r="U769" i="10" s="1"/>
  <c r="S3750" i="10"/>
  <c r="U3750" i="10" s="1"/>
  <c r="S6126" i="10"/>
  <c r="U6126" i="10" s="1"/>
  <c r="S752" i="10"/>
  <c r="U752" i="10" s="1"/>
  <c r="S738" i="10"/>
  <c r="U738" i="10" s="1"/>
  <c r="S723" i="10"/>
  <c r="U723" i="10" s="1"/>
  <c r="S707" i="10"/>
  <c r="U707" i="10" s="1"/>
  <c r="S1107" i="10"/>
  <c r="U1107" i="10" s="1"/>
  <c r="S5181" i="10"/>
  <c r="U5181" i="10" s="1"/>
  <c r="S2882" i="10"/>
  <c r="U2882" i="10" s="1"/>
  <c r="S779" i="10"/>
  <c r="U779" i="10" s="1"/>
  <c r="S3924" i="10"/>
  <c r="U3924" i="10" s="1"/>
  <c r="S748" i="10"/>
  <c r="U748" i="10" s="1"/>
  <c r="S718" i="10"/>
  <c r="U718" i="10" s="1"/>
  <c r="S2410" i="10"/>
  <c r="U2410" i="10" s="1"/>
  <c r="S3808" i="10"/>
  <c r="U3808" i="10" s="1"/>
  <c r="S97" i="10"/>
  <c r="U97" i="10" s="1"/>
  <c r="S1792" i="10"/>
  <c r="U1792" i="10" s="1"/>
  <c r="S1932" i="10"/>
  <c r="U1932" i="10" s="1"/>
  <c r="S4854" i="10"/>
  <c r="U4854" i="10" s="1"/>
  <c r="S5080" i="10"/>
  <c r="U5080" i="10" s="1"/>
  <c r="S3812" i="10"/>
  <c r="U3812" i="10" s="1"/>
  <c r="S4726" i="10"/>
  <c r="U4726" i="10" s="1"/>
  <c r="S1479" i="10"/>
  <c r="U1479" i="10" s="1"/>
  <c r="S1907" i="10"/>
  <c r="U1907" i="10" s="1"/>
  <c r="S4446" i="10"/>
  <c r="U4446" i="10" s="1"/>
  <c r="S1894" i="10"/>
  <c r="U1894" i="10" s="1"/>
  <c r="S1883" i="10"/>
  <c r="U1883" i="10" s="1"/>
  <c r="S1870" i="10"/>
  <c r="U1870" i="10" s="1"/>
  <c r="S1855" i="10"/>
  <c r="U1855" i="10" s="1"/>
  <c r="S1844" i="10"/>
  <c r="U1844" i="10" s="1"/>
  <c r="S2672" i="10"/>
  <c r="U2672" i="10" s="1"/>
  <c r="S1829" i="10"/>
  <c r="U1829" i="10" s="1"/>
  <c r="S5916" i="10"/>
  <c r="U5916" i="10" s="1"/>
  <c r="S6210" i="10"/>
  <c r="U6210" i="10" s="1"/>
  <c r="S1822" i="10"/>
  <c r="U1822" i="10" s="1"/>
  <c r="S4659" i="10"/>
  <c r="U4659" i="10" s="1"/>
  <c r="S2617" i="10"/>
  <c r="U2617" i="10" s="1"/>
  <c r="S1476" i="10"/>
  <c r="U1476" i="10" s="1"/>
  <c r="S1809" i="10"/>
  <c r="U1809" i="10" s="1"/>
  <c r="S1798" i="10"/>
  <c r="U1798" i="10" s="1"/>
  <c r="S5212" i="10"/>
  <c r="U5212" i="10" s="1"/>
  <c r="S4351" i="10"/>
  <c r="U4351" i="10" s="1"/>
  <c r="S5636" i="10"/>
  <c r="U5636" i="10" s="1"/>
  <c r="S823" i="10"/>
  <c r="U823" i="10" s="1"/>
  <c r="S811" i="10"/>
  <c r="U811" i="10" s="1"/>
  <c r="S1096" i="10"/>
  <c r="U1096" i="10" s="1"/>
  <c r="S802" i="10"/>
  <c r="U802" i="10" s="1"/>
  <c r="S775" i="10"/>
  <c r="U775" i="10" s="1"/>
  <c r="S62" i="10"/>
  <c r="U62" i="10" s="1"/>
  <c r="S745" i="10"/>
  <c r="U745" i="10" s="1"/>
  <c r="S714" i="10"/>
  <c r="U714" i="10" s="1"/>
  <c r="S979" i="10"/>
  <c r="U979" i="10" s="1"/>
  <c r="S42" i="10"/>
  <c r="U42" i="10" s="1"/>
  <c r="S732" i="10"/>
  <c r="U732" i="10" s="1"/>
  <c r="S3489" i="10"/>
  <c r="U3489" i="10" s="1"/>
  <c r="S6054" i="10"/>
  <c r="U6054" i="10" s="1"/>
  <c r="S3004" i="10"/>
  <c r="U3004" i="10" s="1"/>
  <c r="S4407" i="10"/>
  <c r="U4407" i="10" s="1"/>
  <c r="S1922" i="10"/>
  <c r="U1922" i="10" s="1"/>
  <c r="S1910" i="10"/>
  <c r="U1910" i="10" s="1"/>
  <c r="S2316" i="10"/>
  <c r="U2316" i="10" s="1"/>
  <c r="S1902" i="10"/>
  <c r="U1902" i="10" s="1"/>
  <c r="S6274" i="10"/>
  <c r="U6274" i="10" s="1"/>
  <c r="S1878" i="10"/>
  <c r="U1878" i="10" s="1"/>
  <c r="S1865" i="10"/>
  <c r="U1865" i="10" s="1"/>
  <c r="S1850" i="10"/>
  <c r="U1850" i="10" s="1"/>
  <c r="S2067" i="10"/>
  <c r="U2067" i="10" s="1"/>
  <c r="S1835" i="10"/>
  <c r="U1835" i="10" s="1"/>
  <c r="S1824" i="10"/>
  <c r="U1824" i="10" s="1"/>
  <c r="S4718" i="10"/>
  <c r="U4718" i="10" s="1"/>
  <c r="S6204" i="10"/>
  <c r="U6204" i="10" s="1"/>
  <c r="S5235" i="10"/>
  <c r="U5235" i="10" s="1"/>
  <c r="S1821" i="10"/>
  <c r="U1821" i="10" s="1"/>
  <c r="S2187" i="10"/>
  <c r="U2187" i="10" s="1"/>
  <c r="S2191" i="10"/>
  <c r="U2191" i="10" s="1"/>
  <c r="S2164" i="10"/>
  <c r="U2164" i="10" s="1"/>
  <c r="S6231" i="10"/>
  <c r="U6231" i="10" s="1"/>
  <c r="S5303" i="10"/>
  <c r="U5303" i="10" s="1"/>
  <c r="S2462" i="10"/>
  <c r="U2462" i="10" s="1"/>
  <c r="S4601" i="10"/>
  <c r="U4601" i="10" s="1"/>
  <c r="S818" i="10"/>
  <c r="U818" i="10" s="1"/>
  <c r="S808" i="10"/>
  <c r="U808" i="10" s="1"/>
  <c r="S2664" i="10"/>
  <c r="U2664" i="10" s="1"/>
  <c r="S915" i="10"/>
  <c r="U915" i="10" s="1"/>
  <c r="S799" i="10"/>
  <c r="U799" i="10" s="1"/>
  <c r="S79" i="10"/>
  <c r="U79" i="10" s="1"/>
  <c r="S771" i="10"/>
  <c r="U771" i="10" s="1"/>
  <c r="S977" i="10"/>
  <c r="U977" i="10" s="1"/>
  <c r="S4172" i="10"/>
  <c r="U4172" i="10" s="1"/>
  <c r="S754" i="10"/>
  <c r="U754" i="10" s="1"/>
  <c r="S740" i="10"/>
  <c r="U740" i="10" s="1"/>
  <c r="S725" i="10"/>
  <c r="U725" i="10" s="1"/>
  <c r="S709" i="10"/>
  <c r="U709" i="10" s="1"/>
  <c r="S900" i="10"/>
  <c r="U900" i="10" s="1"/>
  <c r="S2280" i="10"/>
  <c r="U2280" i="10" s="1"/>
  <c r="S1812" i="10"/>
  <c r="U1812" i="10" s="1"/>
  <c r="S1805" i="10"/>
  <c r="U1805" i="10" s="1"/>
  <c r="S6189" i="10"/>
  <c r="U6189" i="10" s="1"/>
  <c r="S2368" i="10"/>
  <c r="U2368" i="10" s="1"/>
  <c r="S2087" i="10"/>
  <c r="U2087" i="10" s="1"/>
  <c r="S2906" i="10"/>
  <c r="U2906" i="10" s="1"/>
  <c r="S889" i="10"/>
  <c r="U889" i="10" s="1"/>
  <c r="S807" i="10"/>
  <c r="U807" i="10" s="1"/>
  <c r="S3847" i="10"/>
  <c r="U3847" i="10" s="1"/>
  <c r="S1321" i="10"/>
  <c r="U1321" i="10" s="1"/>
  <c r="S798" i="10"/>
  <c r="U798" i="10" s="1"/>
  <c r="S785" i="10"/>
  <c r="U785" i="10" s="1"/>
  <c r="S4488" i="10"/>
  <c r="U4488" i="10" s="1"/>
  <c r="S728" i="10"/>
  <c r="U728" i="10" s="1"/>
  <c r="S4275" i="10"/>
  <c r="U4275" i="10" s="1"/>
  <c r="S5428" i="10"/>
  <c r="U5428" i="10" s="1"/>
  <c r="S1973" i="10"/>
  <c r="U1973" i="10" s="1"/>
  <c r="S1963" i="10"/>
  <c r="U1963" i="10" s="1"/>
  <c r="S2621" i="10"/>
  <c r="U2621" i="10" s="1"/>
  <c r="S2257" i="10"/>
  <c r="U2257" i="10" s="1"/>
  <c r="S4518" i="10"/>
  <c r="U4518" i="10" s="1"/>
  <c r="S1908" i="10"/>
  <c r="U1908" i="10" s="1"/>
  <c r="S4386" i="10"/>
  <c r="U4386" i="10" s="1"/>
  <c r="S5997" i="10"/>
  <c r="U5997" i="10" s="1"/>
  <c r="S2956" i="10"/>
  <c r="U2956" i="10" s="1"/>
  <c r="S2446" i="10"/>
  <c r="U2446" i="10" s="1"/>
  <c r="S6214" i="10"/>
  <c r="U6214" i="10" s="1"/>
  <c r="S6159" i="10"/>
  <c r="U6159" i="10" s="1"/>
  <c r="S4171" i="10"/>
  <c r="U4171" i="10" s="1"/>
  <c r="S5410" i="10"/>
  <c r="U5410" i="10" s="1"/>
  <c r="S4853" i="10"/>
  <c r="U4853" i="10" s="1"/>
  <c r="S2078" i="10"/>
  <c r="U2078" i="10" s="1"/>
  <c r="S2560" i="10"/>
  <c r="U2560" i="10" s="1"/>
  <c r="S2584" i="10"/>
  <c r="U2584" i="10" s="1"/>
  <c r="S5072" i="10"/>
  <c r="U5072" i="10" s="1"/>
  <c r="S4732" i="10"/>
  <c r="U4732" i="10" s="1"/>
  <c r="S2790" i="10"/>
  <c r="U2790" i="10" s="1"/>
  <c r="S1895" i="10"/>
  <c r="U1895" i="10" s="1"/>
  <c r="S1871" i="10"/>
  <c r="U1871" i="10" s="1"/>
  <c r="S3819" i="10"/>
  <c r="U3819" i="10" s="1"/>
  <c r="S2737" i="10"/>
  <c r="U2737" i="10" s="1"/>
  <c r="S6195" i="10"/>
  <c r="U6195" i="10" s="1"/>
  <c r="S6157" i="10"/>
  <c r="U6157" i="10" s="1"/>
  <c r="S4844" i="10"/>
  <c r="U4844" i="10" s="1"/>
  <c r="S1395" i="10"/>
  <c r="U1395" i="10" s="1"/>
  <c r="S1799" i="10"/>
  <c r="U1799" i="10" s="1"/>
  <c r="S5919" i="10"/>
  <c r="U5919" i="10" s="1"/>
  <c r="S812" i="10"/>
  <c r="U812" i="10" s="1"/>
  <c r="S1301" i="10"/>
  <c r="U1301" i="10" s="1"/>
  <c r="S776" i="10"/>
  <c r="U776" i="10" s="1"/>
  <c r="S2639" i="10"/>
  <c r="U2639" i="10" s="1"/>
  <c r="S77" i="10"/>
  <c r="U77" i="10" s="1"/>
  <c r="S715" i="10"/>
  <c r="U715" i="10" s="1"/>
  <c r="S1089" i="10"/>
  <c r="U1089" i="10" s="1"/>
  <c r="S882" i="10"/>
  <c r="U882" i="10" s="1"/>
  <c r="S4391" i="10"/>
  <c r="U4391" i="10" s="1"/>
  <c r="S734" i="10"/>
  <c r="U734" i="10" s="1"/>
  <c r="S757" i="10"/>
  <c r="U757" i="10" s="1"/>
  <c r="S4653" i="10"/>
  <c r="U4653" i="10" s="1"/>
  <c r="S1919" i="10"/>
  <c r="U1919" i="10" s="1"/>
  <c r="S2935" i="10"/>
  <c r="U2935" i="10" s="1"/>
  <c r="S1888" i="10"/>
  <c r="U1888" i="10" s="1"/>
  <c r="S1862" i="10"/>
  <c r="U1862" i="10" s="1"/>
  <c r="S2193" i="10"/>
  <c r="U2193" i="10" s="1"/>
  <c r="S2406" i="10"/>
  <c r="U2406" i="10" s="1"/>
  <c r="S6201" i="10"/>
  <c r="U6201" i="10" s="1"/>
  <c r="S5015" i="10"/>
  <c r="U5015" i="10" s="1"/>
  <c r="S1819" i="10"/>
  <c r="U1819" i="10" s="1"/>
  <c r="S1815" i="10"/>
  <c r="U1815" i="10" s="1"/>
  <c r="S6096" i="10"/>
  <c r="U6096" i="10" s="1"/>
  <c r="S4063" i="10"/>
  <c r="U4063" i="10" s="1"/>
  <c r="S6146" i="10"/>
  <c r="U6146" i="10" s="1"/>
  <c r="S2561" i="10"/>
  <c r="U2561" i="10" s="1"/>
  <c r="S829" i="10"/>
  <c r="U829" i="10" s="1"/>
  <c r="S817" i="10"/>
  <c r="U817" i="10" s="1"/>
  <c r="S99" i="10"/>
  <c r="U99" i="10" s="1"/>
  <c r="S1285" i="10"/>
  <c r="U1285" i="10" s="1"/>
  <c r="S790" i="10"/>
  <c r="U790" i="10" s="1"/>
  <c r="S869" i="10"/>
  <c r="U869" i="10" s="1"/>
  <c r="S1475" i="10"/>
  <c r="U1475" i="10" s="1"/>
  <c r="S2860" i="10"/>
  <c r="U2860" i="10" s="1"/>
  <c r="S770" i="10"/>
  <c r="U770" i="10" s="1"/>
  <c r="S753" i="10"/>
  <c r="U753" i="10" s="1"/>
  <c r="S708" i="10"/>
  <c r="U708" i="10" s="1"/>
  <c r="S5140" i="10"/>
  <c r="U5140" i="10" s="1"/>
  <c r="S5079" i="10"/>
  <c r="U5079" i="10" s="1"/>
  <c r="S3862" i="10"/>
  <c r="U3862" i="10" s="1"/>
  <c r="S1482" i="10"/>
  <c r="U1482" i="10" s="1"/>
  <c r="S1916" i="10"/>
  <c r="U1916" i="10" s="1"/>
  <c r="S2481" i="10"/>
  <c r="U2481" i="10" s="1"/>
  <c r="S4370" i="10"/>
  <c r="U4370" i="10" s="1"/>
  <c r="S1897" i="10"/>
  <c r="U1897" i="10" s="1"/>
  <c r="S2582" i="10"/>
  <c r="U2582" i="10" s="1"/>
  <c r="S1872" i="10"/>
  <c r="U1872" i="10" s="1"/>
  <c r="S1857" i="10"/>
  <c r="U1857" i="10" s="1"/>
  <c r="S5134" i="10"/>
  <c r="U5134" i="10" s="1"/>
  <c r="S4728" i="10"/>
  <c r="U4728" i="10" s="1"/>
  <c r="S3487" i="10"/>
  <c r="U3487" i="10" s="1"/>
  <c r="S6227" i="10"/>
  <c r="U6227" i="10" s="1"/>
  <c r="S6267" i="10"/>
  <c r="U6267" i="10" s="1"/>
  <c r="S6171" i="10"/>
  <c r="U6171" i="10" s="1"/>
  <c r="S4929" i="10"/>
  <c r="U4929" i="10" s="1"/>
  <c r="S4274" i="10"/>
  <c r="U4274" i="10" s="1"/>
  <c r="S1396" i="10"/>
  <c r="U1396" i="10" s="1"/>
  <c r="S1800" i="10"/>
  <c r="U1800" i="10" s="1"/>
  <c r="S6091" i="10"/>
  <c r="U6091" i="10" s="1"/>
  <c r="S2308" i="10"/>
  <c r="U2308" i="10" s="1"/>
  <c r="S6254" i="10"/>
  <c r="U6254" i="10" s="1"/>
  <c r="S825" i="10"/>
  <c r="U825" i="10" s="1"/>
  <c r="S892" i="10"/>
  <c r="U892" i="10" s="1"/>
  <c r="S883" i="10"/>
  <c r="U883" i="10" s="1"/>
  <c r="S5183" i="10"/>
  <c r="U5183" i="10" s="1"/>
  <c r="S804" i="10"/>
  <c r="U804" i="10" s="1"/>
  <c r="S792" i="10"/>
  <c r="U792" i="10" s="1"/>
  <c r="S766" i="10"/>
  <c r="U766" i="10" s="1"/>
  <c r="S750" i="10"/>
  <c r="U750" i="10" s="1"/>
  <c r="S6215" i="10"/>
  <c r="U6215" i="10" s="1"/>
  <c r="S5823" i="10"/>
  <c r="U5823" i="10" s="1"/>
  <c r="S1985" i="10"/>
  <c r="U1985" i="10" s="1"/>
  <c r="S3399" i="10"/>
  <c r="U3399" i="10" s="1"/>
  <c r="S5145" i="10"/>
  <c r="U5145" i="10" s="1"/>
  <c r="S2647" i="10"/>
  <c r="U2647" i="10" s="1"/>
  <c r="S1959" i="10"/>
  <c r="U1959" i="10" s="1"/>
  <c r="S1952" i="10"/>
  <c r="U1952" i="10" s="1"/>
  <c r="S1943" i="10"/>
  <c r="U1943" i="10" s="1"/>
  <c r="S1935" i="10"/>
  <c r="U1935" i="10" s="1"/>
  <c r="S1486" i="10"/>
  <c r="U1486" i="10" s="1"/>
  <c r="S4414" i="10"/>
  <c r="U4414" i="10" s="1"/>
  <c r="S1925" i="10"/>
  <c r="U1925" i="10" s="1"/>
  <c r="S1913" i="10"/>
  <c r="U1913" i="10" s="1"/>
  <c r="S2677" i="10"/>
  <c r="U2677" i="10" s="1"/>
  <c r="S4470" i="10"/>
  <c r="U4470" i="10" s="1"/>
  <c r="S1892" i="10"/>
  <c r="U1892" i="10" s="1"/>
  <c r="S1881" i="10"/>
  <c r="U1881" i="10" s="1"/>
  <c r="S1868" i="10"/>
  <c r="U1868" i="10" s="1"/>
  <c r="S1853" i="10"/>
  <c r="U1853" i="10" s="1"/>
  <c r="S1842" i="10"/>
  <c r="U1842" i="10" s="1"/>
  <c r="S1838" i="10"/>
  <c r="U1838" i="10" s="1"/>
  <c r="S1827" i="10"/>
  <c r="U1827" i="10" s="1"/>
  <c r="S6178" i="10"/>
  <c r="U6178" i="10" s="1"/>
  <c r="S6218" i="10"/>
  <c r="U6218" i="10" s="1"/>
  <c r="S4179" i="10"/>
  <c r="U4179" i="10" s="1"/>
  <c r="S1817" i="10"/>
  <c r="U1817" i="10" s="1"/>
  <c r="S6128" i="10"/>
  <c r="U6128" i="10" s="1"/>
  <c r="S6222" i="10"/>
  <c r="U6222" i="10" s="1"/>
  <c r="S4763" i="10"/>
  <c r="U4763" i="10" s="1"/>
  <c r="S6115" i="10"/>
  <c r="U6115" i="10" s="1"/>
  <c r="S6334" i="10"/>
  <c r="U6334" i="10" s="1"/>
  <c r="S1972" i="10"/>
  <c r="U1972" i="10" s="1"/>
  <c r="S2452" i="10"/>
  <c r="U2452" i="10" s="1"/>
  <c r="S1962" i="10"/>
  <c r="U1962" i="10" s="1"/>
  <c r="S2898" i="10"/>
  <c r="U2898" i="10" s="1"/>
  <c r="S1490" i="10"/>
  <c r="U1490" i="10" s="1"/>
  <c r="S1936" i="10"/>
  <c r="U1936" i="10" s="1"/>
  <c r="S2509" i="10"/>
  <c r="U2509" i="10" s="1"/>
  <c r="S6179" i="10"/>
  <c r="U6179" i="10" s="1"/>
  <c r="S5069" i="10"/>
  <c r="U5069" i="10" s="1"/>
  <c r="S4421" i="10"/>
  <c r="U4421" i="10" s="1"/>
  <c r="S1924" i="10"/>
  <c r="U1924" i="10" s="1"/>
  <c r="S1912" i="10"/>
  <c r="U1912" i="10" s="1"/>
  <c r="S2384" i="10"/>
  <c r="U2384" i="10" s="1"/>
  <c r="S4740" i="10"/>
  <c r="U4740" i="10" s="1"/>
  <c r="S1891" i="10"/>
  <c r="U1891" i="10" s="1"/>
  <c r="S1880" i="10"/>
  <c r="U1880" i="10" s="1"/>
  <c r="S1867" i="10"/>
  <c r="U1867" i="10" s="1"/>
  <c r="S1852" i="10"/>
  <c r="U1852" i="10" s="1"/>
  <c r="S1841" i="10"/>
  <c r="U1841" i="10" s="1"/>
  <c r="S1837" i="10"/>
  <c r="U1837" i="10" s="1"/>
  <c r="S1826" i="10"/>
  <c r="U1826" i="10" s="1"/>
  <c r="S4717" i="10"/>
  <c r="U4717" i="10" s="1"/>
  <c r="S6106" i="10"/>
  <c r="U6106" i="10" s="1"/>
  <c r="S3909" i="10"/>
  <c r="U3909" i="10" s="1"/>
  <c r="S6131" i="10"/>
  <c r="U6131" i="10" s="1"/>
  <c r="S2634" i="10"/>
  <c r="U2634" i="10" s="1"/>
  <c r="S3492" i="10"/>
  <c r="U3492" i="10" s="1"/>
  <c r="S1807" i="10"/>
  <c r="U1807" i="10" s="1"/>
  <c r="S2153" i="10"/>
  <c r="U2153" i="10" s="1"/>
  <c r="S2383" i="10"/>
  <c r="U2383" i="10" s="1"/>
  <c r="S2170" i="10"/>
  <c r="U2170" i="10" s="1"/>
  <c r="S4878" i="10"/>
  <c r="U4878" i="10" s="1"/>
  <c r="S820" i="10"/>
  <c r="U820" i="10" s="1"/>
  <c r="S810" i="10"/>
  <c r="U810" i="10" s="1"/>
  <c r="S1154" i="10"/>
  <c r="U1154" i="10" s="1"/>
  <c r="S2848" i="10"/>
  <c r="U2848" i="10" s="1"/>
  <c r="S76" i="10"/>
  <c r="U76" i="10" s="1"/>
  <c r="S787" i="10"/>
  <c r="U787" i="10" s="1"/>
  <c r="S772" i="10"/>
  <c r="U772" i="10" s="1"/>
  <c r="S759" i="10"/>
  <c r="U759" i="10" s="1"/>
  <c r="S4490" i="10"/>
  <c r="U4490" i="10" s="1"/>
  <c r="S756" i="10"/>
  <c r="U756" i="10" s="1"/>
  <c r="S742" i="10"/>
  <c r="U742" i="10" s="1"/>
  <c r="S727" i="10"/>
  <c r="U727" i="10" s="1"/>
  <c r="S711" i="10"/>
  <c r="U711" i="10" s="1"/>
  <c r="S3666" i="10"/>
  <c r="U3666" i="10" s="1"/>
  <c r="S978" i="10"/>
  <c r="U978" i="10" s="1"/>
  <c r="S921" i="10"/>
  <c r="U921" i="10" s="1"/>
  <c r="S786" i="10"/>
  <c r="U786" i="10" s="1"/>
  <c r="S2903" i="10"/>
  <c r="U2903" i="10" s="1"/>
  <c r="S755" i="10"/>
  <c r="U755" i="10" s="1"/>
  <c r="S726" i="10"/>
  <c r="U726" i="10" s="1"/>
  <c r="S3702" i="10"/>
  <c r="U3702" i="10" s="1"/>
  <c r="S98" i="10"/>
  <c r="U98" i="10" s="1"/>
  <c r="S746" i="10"/>
  <c r="U746" i="10" s="1"/>
  <c r="S3150" i="10"/>
  <c r="U3150" i="10" s="1"/>
  <c r="S4269" i="10"/>
  <c r="U4269" i="10" s="1"/>
  <c r="S5141" i="10"/>
  <c r="U5141" i="10" s="1"/>
  <c r="S5068" i="10"/>
  <c r="U5068" i="10" s="1"/>
  <c r="S1929" i="10"/>
  <c r="U1929" i="10" s="1"/>
  <c r="S5420" i="10"/>
  <c r="U5420" i="10" s="1"/>
  <c r="S2150" i="10"/>
  <c r="U2150" i="10" s="1"/>
  <c r="S5021" i="10"/>
  <c r="U5021" i="10" s="1"/>
  <c r="S1977" i="10"/>
  <c r="U1977" i="10" s="1"/>
  <c r="S2272" i="10"/>
  <c r="U2272" i="10" s="1"/>
  <c r="S1304" i="10"/>
  <c r="U1304" i="10" s="1"/>
  <c r="S2570" i="10"/>
  <c r="U2570" i="10" s="1"/>
  <c r="S1491" i="10"/>
  <c r="U1491" i="10" s="1"/>
  <c r="S1939" i="10"/>
  <c r="U1939" i="10" s="1"/>
  <c r="S2438" i="10"/>
  <c r="U2438" i="10" s="1"/>
  <c r="S1484" i="10"/>
  <c r="U1484" i="10" s="1"/>
  <c r="S1928" i="10"/>
  <c r="U1928" i="10" s="1"/>
  <c r="S1480" i="10"/>
  <c r="U1480" i="10" s="1"/>
  <c r="S2694" i="10"/>
  <c r="U2694" i="10" s="1"/>
  <c r="S1905" i="10"/>
  <c r="U1905" i="10" s="1"/>
  <c r="S1900" i="10"/>
  <c r="U1900" i="10" s="1"/>
  <c r="S1886" i="10"/>
  <c r="U1886" i="10" s="1"/>
  <c r="S1875" i="10"/>
  <c r="U1875" i="10" s="1"/>
  <c r="S1860" i="10"/>
  <c r="U1860" i="10" s="1"/>
  <c r="S1845" i="10"/>
  <c r="U1845" i="10" s="1"/>
  <c r="S2260" i="10"/>
  <c r="U2260" i="10" s="1"/>
  <c r="S2609" i="10"/>
  <c r="U2609" i="10" s="1"/>
  <c r="S3511" i="10"/>
  <c r="U3511" i="10" s="1"/>
  <c r="S6284" i="10"/>
  <c r="U6284" i="10" s="1"/>
  <c r="S6168" i="10"/>
  <c r="U6168" i="10" s="1"/>
  <c r="S5011" i="10"/>
  <c r="U5011" i="10" s="1"/>
  <c r="S2050" i="10"/>
  <c r="U2050" i="10" s="1"/>
  <c r="S5142" i="10"/>
  <c r="U5142" i="10" s="1"/>
  <c r="S5138" i="10"/>
  <c r="U5138" i="10" s="1"/>
  <c r="S5234" i="10"/>
  <c r="U5234" i="10" s="1"/>
  <c r="S6068" i="10"/>
  <c r="U6068" i="10" s="1"/>
  <c r="S6269" i="10"/>
  <c r="U6269" i="10" s="1"/>
  <c r="S1980" i="10"/>
  <c r="U1980" i="10" s="1"/>
  <c r="S832" i="10"/>
  <c r="U832" i="10" s="1"/>
  <c r="S1284" i="10"/>
  <c r="U1284" i="10" s="1"/>
  <c r="S2865" i="10"/>
  <c r="U2865" i="10" s="1"/>
  <c r="S1947" i="10"/>
  <c r="U1947" i="10" s="1"/>
  <c r="S2679" i="10"/>
  <c r="U2679" i="10" s="1"/>
  <c r="S3070" i="10"/>
  <c r="U3070" i="10" s="1"/>
  <c r="S5143" i="10"/>
  <c r="U5143" i="10" s="1"/>
  <c r="S5067" i="10"/>
  <c r="U5067" i="10" s="1"/>
  <c r="S1930" i="10"/>
  <c r="U1930" i="10" s="1"/>
  <c r="S1927" i="10"/>
  <c r="U1927" i="10" s="1"/>
  <c r="S1918" i="10"/>
  <c r="U1918" i="10" s="1"/>
  <c r="S2555" i="10"/>
  <c r="U2555" i="10" s="1"/>
  <c r="S1904" i="10"/>
  <c r="U1904" i="10" s="1"/>
  <c r="S1899" i="10"/>
  <c r="U1899" i="10" s="1"/>
  <c r="S1885" i="10"/>
  <c r="U1885" i="10" s="1"/>
  <c r="S1874" i="10"/>
  <c r="U1874" i="10" s="1"/>
  <c r="S1859" i="10"/>
  <c r="U1859" i="10" s="1"/>
  <c r="S2954" i="10"/>
  <c r="U2954" i="10" s="1"/>
  <c r="S2140" i="10"/>
  <c r="U2140" i="10" s="1"/>
  <c r="S4427" i="10"/>
  <c r="U4427" i="10" s="1"/>
  <c r="S6239" i="10"/>
  <c r="U6239" i="10" s="1"/>
  <c r="S6280" i="10"/>
  <c r="U6280" i="10" s="1"/>
  <c r="S6167" i="10"/>
  <c r="U6167" i="10" s="1"/>
  <c r="S4954" i="10"/>
  <c r="U4954" i="10" s="1"/>
  <c r="S2370" i="10"/>
  <c r="U2370" i="10" s="1"/>
  <c r="S2329" i="10"/>
  <c r="U2329" i="10" s="1"/>
  <c r="S5369" i="10"/>
  <c r="U5369" i="10" s="1"/>
  <c r="S1802" i="10"/>
  <c r="U1802" i="10" s="1"/>
  <c r="S4451" i="10"/>
  <c r="U4451" i="10" s="1"/>
  <c r="S1796" i="10"/>
  <c r="U1796" i="10" s="1"/>
  <c r="S2195" i="10"/>
  <c r="U2195" i="10" s="1"/>
  <c r="S871" i="10"/>
  <c r="U871" i="10" s="1"/>
  <c r="S815" i="10"/>
  <c r="U815" i="10" s="1"/>
  <c r="S875" i="10"/>
  <c r="U875" i="10" s="1"/>
  <c r="S2894" i="10"/>
  <c r="U2894" i="10" s="1"/>
  <c r="S2716" i="10"/>
  <c r="U2716" i="10" s="1"/>
  <c r="S101" i="10"/>
  <c r="U101" i="10" s="1"/>
  <c r="S780" i="10"/>
  <c r="U780" i="10" s="1"/>
  <c r="S765" i="10"/>
  <c r="U765" i="10" s="1"/>
  <c r="S3746" i="10"/>
  <c r="U3746" i="10" s="1"/>
  <c r="S2115" i="10"/>
  <c r="U2115" i="10" s="1"/>
  <c r="S749" i="10"/>
  <c r="U749" i="10" s="1"/>
  <c r="S735" i="10"/>
  <c r="U735" i="10" s="1"/>
  <c r="S719" i="10"/>
  <c r="U719" i="10" s="1"/>
  <c r="S704" i="10"/>
  <c r="U704" i="10" s="1"/>
  <c r="S2804" i="10"/>
  <c r="U2804" i="10" s="1"/>
  <c r="S874" i="10"/>
  <c r="U874" i="10" s="1"/>
  <c r="S95" i="10"/>
  <c r="U95" i="10" s="1"/>
  <c r="S866" i="10"/>
  <c r="U866" i="10" s="1"/>
  <c r="S4485" i="10"/>
  <c r="U4485" i="10" s="1"/>
  <c r="S741" i="10"/>
  <c r="U741" i="10" s="1"/>
  <c r="S710" i="10"/>
  <c r="U710" i="10" s="1"/>
  <c r="S4201" i="10"/>
  <c r="U4201" i="10" s="1"/>
  <c r="S1794" i="10"/>
  <c r="U1794" i="10" s="1"/>
  <c r="S724" i="10"/>
  <c r="U724" i="10" s="1"/>
  <c r="S4577" i="10"/>
  <c r="U4577" i="10" s="1"/>
  <c r="S1485" i="10"/>
  <c r="U1485" i="10" s="1"/>
  <c r="S6053" i="10"/>
  <c r="U6053" i="10" s="1"/>
  <c r="S5083" i="10"/>
  <c r="U5083" i="10" s="1"/>
  <c r="S4412" i="10"/>
  <c r="U4412" i="10" s="1"/>
  <c r="S1923" i="10"/>
  <c r="U1923" i="10" s="1"/>
  <c r="S1911" i="10"/>
  <c r="U1911" i="10" s="1"/>
  <c r="S3695" i="10"/>
  <c r="U3695" i="10" s="1"/>
  <c r="S1903" i="10"/>
  <c r="U1903" i="10" s="1"/>
  <c r="S2439" i="10"/>
  <c r="U2439" i="10" s="1"/>
  <c r="S4839" i="10"/>
  <c r="U4839" i="10" s="1"/>
  <c r="S819" i="10"/>
  <c r="U819" i="10" s="1"/>
  <c r="S809" i="10"/>
  <c r="U809" i="10" s="1"/>
  <c r="S3179" i="10"/>
  <c r="U3179" i="10" s="1"/>
  <c r="S796" i="10"/>
  <c r="U796" i="10" s="1"/>
  <c r="S768" i="10"/>
  <c r="U768" i="10" s="1"/>
  <c r="S4776" i="10"/>
  <c r="U4776" i="10" s="1"/>
  <c r="S737" i="10"/>
  <c r="U737" i="10" s="1"/>
  <c r="S706" i="10"/>
  <c r="U706" i="10" s="1"/>
  <c r="S781" i="10"/>
  <c r="U781" i="10" s="1"/>
  <c r="S1793" i="10"/>
  <c r="U1793" i="10" s="1"/>
  <c r="S720" i="10"/>
  <c r="U720" i="10" s="1"/>
  <c r="S5144" i="10"/>
  <c r="U5144" i="10" s="1"/>
  <c r="S5606" i="10"/>
  <c r="U5606" i="10" s="1"/>
  <c r="S4527" i="10"/>
  <c r="U4527" i="10" s="1"/>
  <c r="S1483" i="10"/>
  <c r="U1483" i="10" s="1"/>
  <c r="S1481" i="10"/>
  <c r="U1481" i="10" s="1"/>
  <c r="S2592" i="10"/>
  <c r="U2592" i="10" s="1"/>
  <c r="S2298" i="10"/>
  <c r="U2298" i="10" s="1"/>
  <c r="S4264" i="10"/>
  <c r="U4264" i="10" s="1"/>
  <c r="S1887" i="10"/>
  <c r="U1887" i="10" s="1"/>
  <c r="S1876" i="10"/>
  <c r="U1876" i="10" s="1"/>
  <c r="S1861" i="10"/>
  <c r="U1861" i="10" s="1"/>
  <c r="S1846" i="10"/>
  <c r="U1846" i="10" s="1"/>
  <c r="S2220" i="10"/>
  <c r="U2220" i="10" s="1"/>
  <c r="S1831" i="10"/>
  <c r="U1831" i="10" s="1"/>
  <c r="S3523" i="10"/>
  <c r="U3523" i="10" s="1"/>
  <c r="S6285" i="10"/>
  <c r="U6285" i="10" s="1"/>
  <c r="S6207" i="10"/>
  <c r="U6207" i="10" s="1"/>
  <c r="S5016" i="10"/>
  <c r="U5016" i="10" s="1"/>
  <c r="S1818" i="10"/>
  <c r="U1818" i="10" s="1"/>
  <c r="S2460" i="10"/>
  <c r="U2460" i="10" s="1"/>
  <c r="S5330" i="10"/>
  <c r="U5330" i="10" s="1"/>
  <c r="S1804" i="10"/>
  <c r="U1804" i="10" s="1"/>
  <c r="S5171" i="10"/>
  <c r="U5171" i="10" s="1"/>
  <c r="S5233" i="10"/>
  <c r="U5233" i="10" s="1"/>
  <c r="S2635" i="10"/>
  <c r="U2635" i="10" s="1"/>
  <c r="S828" i="10"/>
  <c r="U828" i="10" s="1"/>
  <c r="S71" i="10"/>
  <c r="U71" i="10" s="1"/>
  <c r="S888" i="10"/>
  <c r="U888" i="10" s="1"/>
  <c r="S3860" i="10"/>
  <c r="U3860" i="10" s="1"/>
  <c r="S936" i="10"/>
  <c r="U936" i="10" s="1"/>
  <c r="S795" i="10"/>
  <c r="U795" i="10" s="1"/>
  <c r="S782" i="10"/>
  <c r="U782" i="10" s="1"/>
  <c r="S767" i="10"/>
  <c r="U767" i="10" s="1"/>
  <c r="S3809" i="10"/>
  <c r="U3809" i="10" s="1"/>
  <c r="S4312" i="10"/>
  <c r="U4312" i="10" s="1"/>
  <c r="S751" i="10"/>
  <c r="U751" i="10" s="1"/>
  <c r="S736" i="10"/>
  <c r="U736" i="10" s="1"/>
  <c r="S721" i="10"/>
  <c r="U721" i="10" s="1"/>
  <c r="S6169" i="10"/>
  <c r="U6169" i="10" s="1"/>
  <c r="S4519" i="10"/>
  <c r="U4519" i="10" s="1"/>
  <c r="S1814" i="10"/>
  <c r="U1814" i="10" s="1"/>
  <c r="S5275" i="10"/>
  <c r="U5275" i="10" s="1"/>
  <c r="S1803" i="10"/>
  <c r="U1803" i="10" s="1"/>
  <c r="S5014" i="10"/>
  <c r="U5014" i="10" s="1"/>
  <c r="S2955" i="10"/>
  <c r="U2955" i="10" s="1"/>
  <c r="S2254" i="10"/>
  <c r="U2254" i="10" s="1"/>
  <c r="S86" i="10"/>
  <c r="U86" i="10" s="1"/>
  <c r="S816" i="10"/>
  <c r="U816" i="10" s="1"/>
  <c r="S879" i="10"/>
  <c r="U879" i="10" s="1"/>
  <c r="S2852" i="10"/>
  <c r="U2852" i="10" s="1"/>
  <c r="S4520" i="10"/>
  <c r="U4520" i="10" s="1"/>
  <c r="S794" i="10"/>
  <c r="U794" i="10" s="1"/>
  <c r="S777" i="10"/>
  <c r="U777" i="10" s="1"/>
  <c r="S4372" i="10"/>
  <c r="U4372" i="10" s="1"/>
  <c r="S716" i="10"/>
  <c r="U716" i="10" s="1"/>
  <c r="S5150" i="10"/>
  <c r="U5150" i="10" s="1"/>
  <c r="S1879" i="10"/>
  <c r="U1879" i="10" s="1"/>
  <c r="S1851" i="10"/>
  <c r="U1851" i="10" s="1"/>
  <c r="S1836" i="10"/>
  <c r="U1836" i="10" s="1"/>
  <c r="S4719" i="10"/>
  <c r="U4719" i="10" s="1"/>
  <c r="S5278" i="10"/>
  <c r="U5278" i="10" s="1"/>
  <c r="S2114" i="10"/>
  <c r="U2114" i="10" s="1"/>
  <c r="S1806" i="10"/>
  <c r="U1806" i="10" s="1"/>
  <c r="S5007" i="10"/>
  <c r="U5007" i="10" s="1"/>
  <c r="S1884" i="10"/>
  <c r="U1884" i="10" s="1"/>
  <c r="S1858" i="10"/>
  <c r="U1858" i="10" s="1"/>
  <c r="S1478" i="10"/>
  <c r="U1478" i="10" s="1"/>
  <c r="S6226" i="10"/>
  <c r="U6226" i="10" s="1"/>
  <c r="S6170" i="10"/>
  <c r="U6170" i="10" s="1"/>
  <c r="S5211" i="10"/>
  <c r="U5211" i="10" s="1"/>
  <c r="S2092" i="10"/>
  <c r="U2092" i="10" s="1"/>
  <c r="S6113" i="10"/>
  <c r="U6113" i="10" s="1"/>
  <c r="S1898" i="10"/>
  <c r="U1898" i="10" s="1"/>
  <c r="S1873" i="10"/>
  <c r="U1873" i="10" s="1"/>
  <c r="S3171" i="10"/>
  <c r="U3171" i="10" s="1"/>
  <c r="S1830" i="10"/>
  <c r="U1830" i="10" s="1"/>
  <c r="S6282" i="10"/>
  <c r="U6282" i="10" s="1"/>
  <c r="S4953" i="10"/>
  <c r="U4953" i="10" s="1"/>
  <c r="S1813" i="10"/>
  <c r="U1813" i="10" s="1"/>
  <c r="S6135" i="10"/>
  <c r="U6135" i="10" s="1"/>
  <c r="S3788" i="10"/>
  <c r="U3788" i="10" s="1"/>
  <c r="S1866" i="10"/>
  <c r="U1866" i="10" s="1"/>
  <c r="S1840" i="10"/>
  <c r="U1840" i="10" s="1"/>
  <c r="S1825" i="10"/>
  <c r="U1825" i="10" s="1"/>
  <c r="S6200" i="10"/>
  <c r="U6200" i="10" s="1"/>
  <c r="S6122" i="10"/>
  <c r="U6122" i="10" s="1"/>
  <c r="S3154" i="10"/>
  <c r="U3154" i="10" s="1"/>
  <c r="S6309" i="10"/>
  <c r="U6309" i="10" s="1"/>
  <c r="Q3512" i="10" l="1"/>
  <c r="R3512" i="10" l="1"/>
  <c r="Q3545" i="10" l="1"/>
  <c r="R3545" i="10" l="1"/>
  <c r="Q6112" i="10"/>
  <c r="Q5375" i="10"/>
  <c r="Q3484" i="10"/>
  <c r="R6112" i="10" l="1"/>
  <c r="R5375" i="10"/>
  <c r="R3484" i="10"/>
  <c r="P2534" i="10" l="1"/>
  <c r="Q2534" i="10" s="1"/>
  <c r="P2887" i="10"/>
  <c r="Q2887" i="10" s="1"/>
  <c r="P2820" i="10"/>
  <c r="Q2820" i="10" s="1"/>
  <c r="P2681" i="10"/>
  <c r="Q2681" i="10" s="1"/>
  <c r="P1791" i="10"/>
  <c r="Q1791" i="10" s="1"/>
  <c r="P2559" i="10"/>
  <c r="Q2559" i="10" s="1"/>
  <c r="P703" i="10"/>
  <c r="O703" i="10"/>
  <c r="P702" i="10"/>
  <c r="Q702" i="10" s="1"/>
  <c r="P701" i="10"/>
  <c r="Q701" i="10" s="1"/>
  <c r="P700" i="10"/>
  <c r="Q700" i="10" s="1"/>
  <c r="P699" i="10"/>
  <c r="O699" i="10"/>
  <c r="P698" i="10"/>
  <c r="O698" i="10"/>
  <c r="P697" i="10"/>
  <c r="Q697" i="10" s="1"/>
  <c r="P696" i="10"/>
  <c r="Q696" i="10" s="1"/>
  <c r="P695" i="10"/>
  <c r="Q695" i="10" s="1"/>
  <c r="P694" i="10"/>
  <c r="Q694" i="10" s="1"/>
  <c r="P693" i="10"/>
  <c r="Q693" i="10" s="1"/>
  <c r="P692" i="10"/>
  <c r="Q692" i="10" s="1"/>
  <c r="P691" i="10"/>
  <c r="O691" i="10"/>
  <c r="P690" i="10"/>
  <c r="O690" i="10"/>
  <c r="P689" i="10"/>
  <c r="O689" i="10"/>
  <c r="P688" i="10"/>
  <c r="O688" i="10"/>
  <c r="P687" i="10"/>
  <c r="O687" i="10"/>
  <c r="P686" i="10"/>
  <c r="O686" i="10"/>
  <c r="P685" i="10"/>
  <c r="O685" i="10"/>
  <c r="P684" i="10"/>
  <c r="Q684" i="10" s="1"/>
  <c r="P683" i="10"/>
  <c r="Q683" i="10" s="1"/>
  <c r="P682" i="10"/>
  <c r="O682" i="10"/>
  <c r="P681" i="10"/>
  <c r="O681" i="10"/>
  <c r="P680" i="10"/>
  <c r="O680" i="10"/>
  <c r="P679" i="10"/>
  <c r="O679" i="10"/>
  <c r="P678" i="10"/>
  <c r="O678" i="10"/>
  <c r="P677" i="10"/>
  <c r="O677" i="10"/>
  <c r="P676" i="10"/>
  <c r="O676" i="10"/>
  <c r="P675" i="10"/>
  <c r="O675" i="10"/>
  <c r="P674" i="10"/>
  <c r="O674" i="10"/>
  <c r="P673" i="10"/>
  <c r="O673" i="10"/>
  <c r="P876" i="10"/>
  <c r="O876" i="10"/>
  <c r="P672" i="10"/>
  <c r="O672" i="10"/>
  <c r="P671" i="10"/>
  <c r="O671" i="10"/>
  <c r="P670" i="10"/>
  <c r="O670" i="10"/>
  <c r="P669" i="10"/>
  <c r="O669" i="10"/>
  <c r="P668" i="10"/>
  <c r="O668" i="10"/>
  <c r="P667" i="10"/>
  <c r="O667" i="10"/>
  <c r="P666" i="10"/>
  <c r="O666" i="10"/>
  <c r="P665" i="10"/>
  <c r="O665" i="10"/>
  <c r="P664" i="10"/>
  <c r="O664" i="10"/>
  <c r="P663" i="10"/>
  <c r="O663" i="10"/>
  <c r="P662" i="10"/>
  <c r="O662" i="10"/>
  <c r="P661" i="10"/>
  <c r="O661" i="10"/>
  <c r="P660" i="10"/>
  <c r="O660" i="10"/>
  <c r="P659" i="10"/>
  <c r="O659" i="10"/>
  <c r="P658" i="10"/>
  <c r="O658" i="10"/>
  <c r="P5910" i="10"/>
  <c r="Q5910" i="10" s="1"/>
  <c r="P657" i="10"/>
  <c r="Q657" i="10" s="1"/>
  <c r="P2295" i="10"/>
  <c r="Q2295" i="10" s="1"/>
  <c r="P4590" i="10"/>
  <c r="Q4590" i="10" s="1"/>
  <c r="P1790" i="10"/>
  <c r="Q1790" i="10" s="1"/>
  <c r="P35" i="10"/>
  <c r="Q35" i="10" s="1"/>
  <c r="P4751" i="10"/>
  <c r="Q4751" i="10" s="1"/>
  <c r="P1789" i="10"/>
  <c r="Q1789" i="10" s="1"/>
  <c r="P656" i="10"/>
  <c r="Q656" i="10" s="1"/>
  <c r="P72" i="10"/>
  <c r="Q72" i="10" s="1"/>
  <c r="Q655" i="10"/>
  <c r="P654" i="10"/>
  <c r="O654" i="10"/>
  <c r="P653" i="10"/>
  <c r="O653" i="10"/>
  <c r="P26" i="10"/>
  <c r="Q26" i="10" s="1"/>
  <c r="P30" i="10"/>
  <c r="Q30" i="10" s="1"/>
  <c r="P23" i="10"/>
  <c r="Q23" i="10" s="1"/>
  <c r="P2070" i="10"/>
  <c r="Q2070" i="10" s="1"/>
  <c r="P5236" i="10"/>
  <c r="Q5236" i="10" s="1"/>
  <c r="P1278" i="10"/>
  <c r="Q1278" i="10" s="1"/>
  <c r="P2433" i="10"/>
  <c r="Q2433" i="10" s="1"/>
  <c r="P2199" i="10"/>
  <c r="Q2199" i="10" s="1"/>
  <c r="P3811" i="10"/>
  <c r="Q3811" i="10" s="1"/>
  <c r="P4621" i="10"/>
  <c r="Q4621" i="10" s="1"/>
  <c r="P3357" i="10"/>
  <c r="Q3357" i="10" s="1"/>
  <c r="P3358" i="10"/>
  <c r="Q3358" i="10" s="1"/>
  <c r="P4687" i="10"/>
  <c r="Q4687" i="10" s="1"/>
  <c r="P6258" i="10"/>
  <c r="Q6258" i="10" s="1"/>
  <c r="P1788" i="10"/>
  <c r="Q1788" i="10" s="1"/>
  <c r="P4774" i="10"/>
  <c r="Q4774" i="10" s="1"/>
  <c r="P927" i="10"/>
  <c r="Q927" i="10" s="1"/>
  <c r="P1007" i="10"/>
  <c r="Q1007" i="10" s="1"/>
  <c r="P25" i="10"/>
  <c r="Q25" i="10" s="1"/>
  <c r="P1787" i="10"/>
  <c r="Q1787" i="10" s="1"/>
  <c r="P1337" i="10"/>
  <c r="Q1337" i="10" s="1"/>
  <c r="P1786" i="10"/>
  <c r="Q1786" i="10" s="1"/>
  <c r="P1785" i="10"/>
  <c r="Q1785" i="10" s="1"/>
  <c r="P3673" i="10"/>
  <c r="Q3673" i="10" s="1"/>
  <c r="P5644" i="10"/>
  <c r="Q5644" i="10" s="1"/>
  <c r="P4434" i="10"/>
  <c r="Q4434" i="10" s="1"/>
  <c r="P2139" i="10"/>
  <c r="Q2139" i="10" s="1"/>
  <c r="P2625" i="10"/>
  <c r="Q2625" i="10" s="1"/>
  <c r="P3181" i="10"/>
  <c r="Q3181" i="10" s="1"/>
  <c r="P2075" i="10"/>
  <c r="Q2075" i="10" s="1"/>
  <c r="P1784" i="10"/>
  <c r="Q1784" i="10" s="1"/>
  <c r="P4735" i="10"/>
  <c r="Q4735" i="10" s="1"/>
  <c r="P2317" i="10"/>
  <c r="Q2317" i="10" s="1"/>
  <c r="P652" i="10"/>
  <c r="Q652" i="10" s="1"/>
  <c r="P651" i="10"/>
  <c r="Q651" i="10" s="1"/>
  <c r="P650" i="10"/>
  <c r="Q650" i="10" s="1"/>
  <c r="P649" i="10"/>
  <c r="Q649" i="10" s="1"/>
  <c r="P648" i="10"/>
  <c r="Q648" i="10" s="1"/>
  <c r="P87" i="10"/>
  <c r="O87" i="10"/>
  <c r="P647" i="10"/>
  <c r="Q647" i="10" s="1"/>
  <c r="P646" i="10"/>
  <c r="Q646" i="10" s="1"/>
  <c r="P645" i="10"/>
  <c r="Q645" i="10" s="1"/>
  <c r="P644" i="10"/>
  <c r="O644" i="10"/>
  <c r="P643" i="10"/>
  <c r="Q643" i="10" s="1"/>
  <c r="P642" i="10"/>
  <c r="Q642" i="10" s="1"/>
  <c r="P641" i="10"/>
  <c r="O641" i="10"/>
  <c r="P640" i="10"/>
  <c r="Q640" i="10" s="1"/>
  <c r="P105" i="10"/>
  <c r="Q105" i="10" s="1"/>
  <c r="P639" i="10"/>
  <c r="O639" i="10"/>
  <c r="P638" i="10"/>
  <c r="O638" i="10"/>
  <c r="P637" i="10"/>
  <c r="Q637" i="10" s="1"/>
  <c r="P636" i="10"/>
  <c r="O636" i="10"/>
  <c r="P635" i="10"/>
  <c r="O635" i="10"/>
  <c r="P634" i="10"/>
  <c r="O634" i="10"/>
  <c r="P633" i="10"/>
  <c r="Q633" i="10" s="1"/>
  <c r="P632" i="10"/>
  <c r="O632" i="10"/>
  <c r="P631" i="10"/>
  <c r="Q631" i="10" s="1"/>
  <c r="P630" i="10"/>
  <c r="Q630" i="10" s="1"/>
  <c r="P629" i="10"/>
  <c r="Q629" i="10" s="1"/>
  <c r="P628" i="10"/>
  <c r="Q628" i="10" s="1"/>
  <c r="P2437" i="10"/>
  <c r="Q2437" i="10" s="1"/>
  <c r="P2904" i="10"/>
  <c r="Q2904" i="10" s="1"/>
  <c r="P2913" i="10"/>
  <c r="Q2913" i="10" s="1"/>
  <c r="P4157" i="10"/>
  <c r="Q4157" i="10" s="1"/>
  <c r="P2637" i="10"/>
  <c r="Q2637" i="10" s="1"/>
  <c r="P627" i="10"/>
  <c r="Q627" i="10" s="1"/>
  <c r="P2598" i="10"/>
  <c r="Q2598" i="10" s="1"/>
  <c r="P4385" i="10"/>
  <c r="Q4385" i="10" s="1"/>
  <c r="P626" i="10"/>
  <c r="Q626" i="10" s="1"/>
  <c r="P625" i="10"/>
  <c r="Q625" i="10" s="1"/>
  <c r="P624" i="10"/>
  <c r="Q624" i="10" s="1"/>
  <c r="P1783" i="10"/>
  <c r="Q1783" i="10" s="1"/>
  <c r="P3351" i="10"/>
  <c r="Q3351" i="10" s="1"/>
  <c r="P895" i="10"/>
  <c r="Q895" i="10" s="1"/>
  <c r="P1369" i="10"/>
  <c r="Q1369" i="10" s="1"/>
  <c r="P6059" i="10"/>
  <c r="Q6059" i="10" s="1"/>
  <c r="P5254" i="10"/>
  <c r="Q5254" i="10" s="1"/>
  <c r="P5020" i="10"/>
  <c r="Q5020" i="10" s="1"/>
  <c r="P1474" i="10"/>
  <c r="Q1474" i="10" s="1"/>
  <c r="P5194" i="10"/>
  <c r="Q5194" i="10" s="1"/>
  <c r="P4688" i="10"/>
  <c r="Q4688" i="10" s="1"/>
  <c r="P4175" i="10"/>
  <c r="Q4175" i="10" s="1"/>
  <c r="P4622" i="10"/>
  <c r="Q4622" i="10" s="1"/>
  <c r="P6368" i="10"/>
  <c r="Q6368" i="10" s="1"/>
  <c r="P4656" i="10"/>
  <c r="Q4656" i="10" s="1"/>
  <c r="P3306" i="10"/>
  <c r="Q3306" i="10" s="1"/>
  <c r="P4620" i="10"/>
  <c r="Q4620" i="10" s="1"/>
  <c r="P4435" i="10"/>
  <c r="Q4435" i="10" s="1"/>
  <c r="P5249" i="10"/>
  <c r="Q5249" i="10" s="1"/>
  <c r="P4623" i="10"/>
  <c r="Q4623" i="10" s="1"/>
  <c r="P24" i="10"/>
  <c r="Q24" i="10" s="1"/>
  <c r="P623" i="10"/>
  <c r="O623" i="10"/>
  <c r="P622" i="10"/>
  <c r="Q622" i="10" s="1"/>
  <c r="P621" i="10"/>
  <c r="O621" i="10"/>
  <c r="P620" i="10"/>
  <c r="O620" i="10"/>
  <c r="P619" i="10"/>
  <c r="O619" i="10"/>
  <c r="P2458" i="10"/>
  <c r="Q2458" i="10" s="1"/>
  <c r="P4225" i="10"/>
  <c r="Q4225" i="10" s="1"/>
  <c r="P4286" i="10"/>
  <c r="Q4286" i="10" s="1"/>
  <c r="P4285" i="10"/>
  <c r="Q4285" i="10" s="1"/>
  <c r="P1782" i="10"/>
  <c r="Q1782" i="10" s="1"/>
  <c r="P1781" i="10"/>
  <c r="Q1781" i="10" s="1"/>
  <c r="P1405" i="10"/>
  <c r="Q1405" i="10" s="1"/>
  <c r="P2047" i="10"/>
  <c r="Q2047" i="10" s="1"/>
  <c r="P1368" i="10"/>
  <c r="Q1368" i="10" s="1"/>
  <c r="P1033" i="10"/>
  <c r="Q1033" i="10" s="1"/>
  <c r="P7" i="10"/>
  <c r="Q7" i="10" s="1"/>
  <c r="P6240" i="10"/>
  <c r="Q6240" i="10" s="1"/>
  <c r="P5950" i="10"/>
  <c r="Q5950" i="10" s="1"/>
  <c r="P6048" i="10"/>
  <c r="Q6048" i="10" s="1"/>
  <c r="P2929" i="10"/>
  <c r="Q2929" i="10" s="1"/>
  <c r="P6050" i="10"/>
  <c r="Q6050" i="10" s="1"/>
  <c r="P5193" i="10"/>
  <c r="Q5193" i="10" s="1"/>
  <c r="P5197" i="10"/>
  <c r="Q5197" i="10" s="1"/>
  <c r="P6335" i="10"/>
  <c r="Q6335" i="10" s="1"/>
  <c r="P6337" i="10"/>
  <c r="Q6337" i="10" s="1"/>
  <c r="P6250" i="10"/>
  <c r="Q6250" i="10" s="1"/>
  <c r="P6236" i="10"/>
  <c r="Q6236" i="10" s="1"/>
  <c r="P6347" i="10"/>
  <c r="Q6347" i="10" s="1"/>
  <c r="P6343" i="10"/>
  <c r="Q6343" i="10" s="1"/>
  <c r="P6342" i="10"/>
  <c r="Q6342" i="10" s="1"/>
  <c r="P6340" i="10"/>
  <c r="Q6340" i="10" s="1"/>
  <c r="P6345" i="10"/>
  <c r="Q6345" i="10" s="1"/>
  <c r="P6344" i="10"/>
  <c r="Q6344" i="10" s="1"/>
  <c r="P6346" i="10"/>
  <c r="Q6346" i="10" s="1"/>
  <c r="P6341" i="10"/>
  <c r="Q6341" i="10" s="1"/>
  <c r="P2928" i="10"/>
  <c r="Q2928" i="10" s="1"/>
  <c r="P4660" i="10"/>
  <c r="Q4660" i="10" s="1"/>
  <c r="P4619" i="10"/>
  <c r="Q4619" i="10" s="1"/>
  <c r="P983" i="10"/>
  <c r="Q983" i="10" s="1"/>
  <c r="P1780" i="10"/>
  <c r="Q1780" i="10" s="1"/>
  <c r="P1779" i="10"/>
  <c r="Q1779" i="10" s="1"/>
  <c r="P1778" i="10"/>
  <c r="Q1778" i="10" s="1"/>
  <c r="P3840" i="10"/>
  <c r="Q3840" i="10" s="1"/>
  <c r="P1359" i="10"/>
  <c r="Q1359" i="10" s="1"/>
  <c r="P4436" i="10"/>
  <c r="Q4436" i="10" s="1"/>
  <c r="P1777" i="10"/>
  <c r="Q1777" i="10" s="1"/>
  <c r="P2776" i="10"/>
  <c r="Q2776" i="10" s="1"/>
  <c r="P1776" i="10"/>
  <c r="Q1776" i="10" s="1"/>
  <c r="P1775" i="10"/>
  <c r="Q1775" i="10" s="1"/>
  <c r="P2310" i="10"/>
  <c r="Q2310" i="10" s="1"/>
  <c r="P1774" i="10"/>
  <c r="Q1774" i="10" s="1"/>
  <c r="P1773" i="10"/>
  <c r="Q1773" i="10" s="1"/>
  <c r="P2727" i="10"/>
  <c r="Q2727" i="10" s="1"/>
  <c r="P2685" i="10"/>
  <c r="Q2685" i="10" s="1"/>
  <c r="P984" i="10"/>
  <c r="Q984" i="10" s="1"/>
  <c r="P1249" i="10"/>
  <c r="Q1249" i="10" s="1"/>
  <c r="P1772" i="10"/>
  <c r="Q1772" i="10" s="1"/>
  <c r="P1771" i="10"/>
  <c r="Q1771" i="10" s="1"/>
  <c r="P4463" i="10"/>
  <c r="Q4463" i="10" s="1"/>
  <c r="P4602" i="10"/>
  <c r="Q4602" i="10" s="1"/>
  <c r="P4631" i="10"/>
  <c r="Q4631" i="10" s="1"/>
  <c r="P1391" i="10"/>
  <c r="Q1391" i="10" s="1"/>
  <c r="P3305" i="10"/>
  <c r="Q3305" i="10" s="1"/>
  <c r="P1770" i="10"/>
  <c r="Q1770" i="10" s="1"/>
  <c r="P2739" i="10"/>
  <c r="Q2739" i="10" s="1"/>
  <c r="P4208" i="10"/>
  <c r="Q4208" i="10" s="1"/>
  <c r="P3105" i="10"/>
  <c r="Q3105" i="10" s="1"/>
  <c r="P2382" i="10"/>
  <c r="Q2382" i="10" s="1"/>
  <c r="P1347" i="10"/>
  <c r="Q1347" i="10" s="1"/>
  <c r="P1398" i="10"/>
  <c r="Q1398" i="10" s="1"/>
  <c r="P2440" i="10"/>
  <c r="Q2440" i="10" s="1"/>
  <c r="P1769" i="10"/>
  <c r="Q1769" i="10" s="1"/>
  <c r="P1768" i="10"/>
  <c r="Q1768" i="10" s="1"/>
  <c r="P1767" i="10"/>
  <c r="Q1767" i="10" s="1"/>
  <c r="Q639" i="10" l="1"/>
  <c r="Q641" i="10"/>
  <c r="Q660" i="10"/>
  <c r="Q662" i="10"/>
  <c r="Q664" i="10"/>
  <c r="Q670" i="10"/>
  <c r="Q679" i="10"/>
  <c r="Q686" i="10"/>
  <c r="Q699" i="10"/>
  <c r="R2440" i="10"/>
  <c r="R4463" i="10"/>
  <c r="R2776" i="10"/>
  <c r="R6341" i="10"/>
  <c r="R5197" i="10"/>
  <c r="R4225" i="10"/>
  <c r="R3306" i="10"/>
  <c r="R895" i="10"/>
  <c r="R2904" i="10"/>
  <c r="R645" i="10"/>
  <c r="R651" i="10"/>
  <c r="R1784" i="10"/>
  <c r="R2139" i="10"/>
  <c r="R1785" i="10"/>
  <c r="R25" i="10"/>
  <c r="R1788" i="10"/>
  <c r="R3357" i="10"/>
  <c r="R2433" i="10"/>
  <c r="R23" i="10"/>
  <c r="R72" i="10"/>
  <c r="R35" i="10"/>
  <c r="R657" i="10"/>
  <c r="R694" i="10"/>
  <c r="R700" i="10"/>
  <c r="R2820" i="10"/>
  <c r="R695" i="10"/>
  <c r="R701" i="10"/>
  <c r="R2559" i="10"/>
  <c r="R2887" i="10"/>
  <c r="R3105" i="10"/>
  <c r="R984" i="10"/>
  <c r="R3840" i="10"/>
  <c r="R6340" i="10"/>
  <c r="R6048" i="10"/>
  <c r="R1781" i="10"/>
  <c r="R4623" i="10"/>
  <c r="R4175" i="10"/>
  <c r="R625" i="10"/>
  <c r="R633" i="10"/>
  <c r="R642" i="10"/>
  <c r="R1398" i="10"/>
  <c r="R1391" i="10"/>
  <c r="R2685" i="10"/>
  <c r="R1778" i="10"/>
  <c r="R4688" i="10"/>
  <c r="R3351" i="10"/>
  <c r="R2637" i="10"/>
  <c r="R631" i="10"/>
  <c r="R640" i="10"/>
  <c r="R646" i="10"/>
  <c r="R648" i="10"/>
  <c r="R652" i="10"/>
  <c r="R2075" i="10"/>
  <c r="R4434" i="10"/>
  <c r="R1786" i="10"/>
  <c r="R1007" i="10"/>
  <c r="R6258" i="10"/>
  <c r="R4621" i="10"/>
  <c r="R1278" i="10"/>
  <c r="R30" i="10"/>
  <c r="R656" i="10"/>
  <c r="R1790" i="10"/>
  <c r="R5910" i="10"/>
  <c r="R1768" i="10"/>
  <c r="R1347" i="10"/>
  <c r="R2739" i="10"/>
  <c r="R4631" i="10"/>
  <c r="R1772" i="10"/>
  <c r="R2727" i="10"/>
  <c r="R1775" i="10"/>
  <c r="R4436" i="10"/>
  <c r="R1779" i="10"/>
  <c r="R4660" i="10"/>
  <c r="R6344" i="10"/>
  <c r="R6343" i="10"/>
  <c r="R6337" i="10"/>
  <c r="R6050" i="10"/>
  <c r="R6240" i="10"/>
  <c r="R2047" i="10"/>
  <c r="R4285" i="10"/>
  <c r="R4435" i="10"/>
  <c r="R6368" i="10"/>
  <c r="R5194" i="10"/>
  <c r="R6059" i="10"/>
  <c r="R1783" i="10"/>
  <c r="R4385" i="10"/>
  <c r="R4157" i="10"/>
  <c r="R628" i="10"/>
  <c r="R647" i="10"/>
  <c r="R649" i="10"/>
  <c r="R2317" i="10"/>
  <c r="R3181" i="10"/>
  <c r="R5644" i="10"/>
  <c r="R1337" i="10"/>
  <c r="R927" i="10"/>
  <c r="R4687" i="10"/>
  <c r="R3811" i="10"/>
  <c r="R5236" i="10"/>
  <c r="R26" i="10"/>
  <c r="R1789" i="10"/>
  <c r="R4590" i="10"/>
  <c r="R683" i="10"/>
  <c r="R692" i="10"/>
  <c r="R696" i="10"/>
  <c r="R702" i="10"/>
  <c r="R1791" i="10"/>
  <c r="R2534" i="10"/>
  <c r="R3305" i="10"/>
  <c r="R1774" i="10"/>
  <c r="R983" i="10"/>
  <c r="R6236" i="10"/>
  <c r="R1033" i="10"/>
  <c r="R622" i="10"/>
  <c r="O6431" i="10" s="1"/>
  <c r="R6431" i="10" s="1"/>
  <c r="R5020" i="10"/>
  <c r="R627" i="10"/>
  <c r="R630" i="10"/>
  <c r="R105" i="10"/>
  <c r="R1767" i="10"/>
  <c r="R4208" i="10"/>
  <c r="R1771" i="10"/>
  <c r="R2310" i="10"/>
  <c r="R1777" i="10"/>
  <c r="R4619" i="10"/>
  <c r="R6346" i="10"/>
  <c r="R6342" i="10"/>
  <c r="R6250" i="10"/>
  <c r="R5193" i="10"/>
  <c r="R5950" i="10"/>
  <c r="R1368" i="10"/>
  <c r="R1782" i="10"/>
  <c r="R2458" i="10"/>
  <c r="R5249" i="10"/>
  <c r="R4656" i="10"/>
  <c r="R5254" i="10"/>
  <c r="R626" i="10"/>
  <c r="R2437" i="10"/>
  <c r="R643" i="10"/>
  <c r="R1769" i="10"/>
  <c r="R2382" i="10"/>
  <c r="R1770" i="10"/>
  <c r="R4602" i="10"/>
  <c r="R1249" i="10"/>
  <c r="R1773" i="10"/>
  <c r="R1776" i="10"/>
  <c r="R1359" i="10"/>
  <c r="R1780" i="10"/>
  <c r="R2928" i="10"/>
  <c r="R6345" i="10"/>
  <c r="R6347" i="10"/>
  <c r="R6335" i="10"/>
  <c r="R2929" i="10"/>
  <c r="R7" i="10"/>
  <c r="R1405" i="10"/>
  <c r="R4286" i="10"/>
  <c r="R24" i="10"/>
  <c r="R4620" i="10"/>
  <c r="R4622" i="10"/>
  <c r="R1474" i="10"/>
  <c r="R1369" i="10"/>
  <c r="R624" i="10"/>
  <c r="R2598" i="10"/>
  <c r="R2913" i="10"/>
  <c r="R629" i="10"/>
  <c r="R637" i="10"/>
  <c r="R641" i="10"/>
  <c r="R650" i="10"/>
  <c r="R4735" i="10"/>
  <c r="R2625" i="10"/>
  <c r="R3673" i="10"/>
  <c r="R1787" i="10"/>
  <c r="R4774" i="10"/>
  <c r="R3358" i="10"/>
  <c r="R2199" i="10"/>
  <c r="R2070" i="10"/>
  <c r="R655" i="10"/>
  <c r="R4751" i="10"/>
  <c r="R2295" i="10"/>
  <c r="R660" i="10"/>
  <c r="R684" i="10"/>
  <c r="R693" i="10"/>
  <c r="R697" i="10"/>
  <c r="R2681" i="10"/>
  <c r="Q635" i="10"/>
  <c r="Q87" i="10"/>
  <c r="Q620" i="10"/>
  <c r="Q680" i="10"/>
  <c r="Q685" i="10"/>
  <c r="Q687" i="10"/>
  <c r="Q689" i="10"/>
  <c r="Q691" i="10"/>
  <c r="Q623" i="10"/>
  <c r="Q634" i="10"/>
  <c r="Q654" i="10"/>
  <c r="Q678" i="10"/>
  <c r="Q675" i="10"/>
  <c r="Q619" i="10"/>
  <c r="Q621" i="10"/>
  <c r="Q661" i="10"/>
  <c r="Q665" i="10"/>
  <c r="Q669" i="10"/>
  <c r="Q876" i="10"/>
  <c r="Q676" i="10"/>
  <c r="Q682" i="10"/>
  <c r="Q698" i="10"/>
  <c r="Q632" i="10"/>
  <c r="Q653" i="10"/>
  <c r="Q672" i="10"/>
  <c r="Q668" i="10"/>
  <c r="Q638" i="10"/>
  <c r="Q658" i="10"/>
  <c r="Q666" i="10"/>
  <c r="Q673" i="10"/>
  <c r="Q681" i="10"/>
  <c r="Q703" i="10"/>
  <c r="Q690" i="10"/>
  <c r="Q677" i="10"/>
  <c r="Q688" i="10"/>
  <c r="Q636" i="10"/>
  <c r="Q644" i="10"/>
  <c r="Q659" i="10"/>
  <c r="Q667" i="10"/>
  <c r="Q674" i="10"/>
  <c r="Q663" i="10"/>
  <c r="Q671" i="10"/>
  <c r="R623" i="10" l="1"/>
  <c r="R686" i="10"/>
  <c r="S686" i="10" s="1"/>
  <c r="U686" i="10" s="1"/>
  <c r="R662" i="10"/>
  <c r="R679" i="10"/>
  <c r="R670" i="10"/>
  <c r="R699" i="10"/>
  <c r="S699" i="10" s="1"/>
  <c r="U699" i="10" s="1"/>
  <c r="R664" i="10"/>
  <c r="S664" i="10" s="1"/>
  <c r="U664" i="10" s="1"/>
  <c r="R639" i="10"/>
  <c r="S639" i="10" s="1"/>
  <c r="U639" i="10" s="1"/>
  <c r="S4751" i="10"/>
  <c r="U4751" i="10" s="1"/>
  <c r="S637" i="10"/>
  <c r="U637" i="10" s="1"/>
  <c r="S4620" i="10"/>
  <c r="U4620" i="10" s="1"/>
  <c r="S6345" i="10"/>
  <c r="U6345" i="10" s="1"/>
  <c r="S2437" i="10"/>
  <c r="U2437" i="10" s="1"/>
  <c r="S6346" i="10"/>
  <c r="U6346" i="10" s="1"/>
  <c r="S630" i="10"/>
  <c r="U630" i="10" s="1"/>
  <c r="S696" i="10"/>
  <c r="U696" i="10" s="1"/>
  <c r="S628" i="10"/>
  <c r="U628" i="10" s="1"/>
  <c r="S4285" i="10"/>
  <c r="U4285" i="10" s="1"/>
  <c r="S1772" i="10"/>
  <c r="U1772" i="10" s="1"/>
  <c r="S652" i="10"/>
  <c r="U652" i="10" s="1"/>
  <c r="S1778" i="10"/>
  <c r="U1778" i="10" s="1"/>
  <c r="S3840" i="10"/>
  <c r="U3840" i="10" s="1"/>
  <c r="S72" i="10"/>
  <c r="U72" i="10" s="1"/>
  <c r="S1784" i="10"/>
  <c r="U1784" i="10" s="1"/>
  <c r="S697" i="10"/>
  <c r="U697" i="10" s="1"/>
  <c r="S4735" i="10"/>
  <c r="U4735" i="10" s="1"/>
  <c r="S2382" i="10"/>
  <c r="U2382" i="10" s="1"/>
  <c r="S4208" i="10"/>
  <c r="U4208" i="10" s="1"/>
  <c r="S26" i="10"/>
  <c r="U26" i="10" s="1"/>
  <c r="S2317" i="10"/>
  <c r="U2317" i="10" s="1"/>
  <c r="S2047" i="10"/>
  <c r="U2047" i="10" s="1"/>
  <c r="S4631" i="10"/>
  <c r="U4631" i="10" s="1"/>
  <c r="S1278" i="10"/>
  <c r="U1278" i="10" s="1"/>
  <c r="S648" i="10"/>
  <c r="U648" i="10" s="1"/>
  <c r="S2685" i="10"/>
  <c r="U2685" i="10" s="1"/>
  <c r="S1781" i="10"/>
  <c r="U1781" i="10" s="1"/>
  <c r="S984" i="10"/>
  <c r="U984" i="10" s="1"/>
  <c r="S701" i="10"/>
  <c r="U701" i="10" s="1"/>
  <c r="S23" i="10"/>
  <c r="U23" i="10" s="1"/>
  <c r="S651" i="10"/>
  <c r="U651" i="10" s="1"/>
  <c r="S3306" i="10"/>
  <c r="U3306" i="10" s="1"/>
  <c r="S2776" i="10"/>
  <c r="U2776" i="10" s="1"/>
  <c r="S2625" i="10"/>
  <c r="U2625" i="10" s="1"/>
  <c r="S7" i="10"/>
  <c r="U7" i="10" s="1"/>
  <c r="S1776" i="10"/>
  <c r="U1776" i="10" s="1"/>
  <c r="S5249" i="10"/>
  <c r="U5249" i="10" s="1"/>
  <c r="S1771" i="10"/>
  <c r="U1771" i="10" s="1"/>
  <c r="S3305" i="10"/>
  <c r="U3305" i="10" s="1"/>
  <c r="S1789" i="10"/>
  <c r="U1789" i="10" s="1"/>
  <c r="S3181" i="10"/>
  <c r="U3181" i="10" s="1"/>
  <c r="S6337" i="10"/>
  <c r="U6337" i="10" s="1"/>
  <c r="S1768" i="10"/>
  <c r="U1768" i="10" s="1"/>
  <c r="S1007" i="10"/>
  <c r="U1007" i="10" s="1"/>
  <c r="S4623" i="10"/>
  <c r="U4623" i="10" s="1"/>
  <c r="S700" i="10"/>
  <c r="U700" i="10" s="1"/>
  <c r="S895" i="10"/>
  <c r="U895" i="10" s="1"/>
  <c r="S4774" i="10"/>
  <c r="U4774" i="10" s="1"/>
  <c r="S1369" i="10"/>
  <c r="U1369" i="10" s="1"/>
  <c r="S24" i="10"/>
  <c r="U24" i="10" s="1"/>
  <c r="S2928" i="10"/>
  <c r="U2928" i="10" s="1"/>
  <c r="S626" i="10"/>
  <c r="U626" i="10" s="1"/>
  <c r="S5193" i="10"/>
  <c r="U5193" i="10" s="1"/>
  <c r="S627" i="10"/>
  <c r="U627" i="10" s="1"/>
  <c r="S2534" i="10"/>
  <c r="U2534" i="10" s="1"/>
  <c r="S927" i="10"/>
  <c r="U927" i="10" s="1"/>
  <c r="S4157" i="10"/>
  <c r="U4157" i="10" s="1"/>
  <c r="S6343" i="10"/>
  <c r="U6343" i="10" s="1"/>
  <c r="S4436" i="10"/>
  <c r="U4436" i="10" s="1"/>
  <c r="S5910" i="10"/>
  <c r="U5910" i="10" s="1"/>
  <c r="S1786" i="10"/>
  <c r="U1786" i="10" s="1"/>
  <c r="S2637" i="10"/>
  <c r="U2637" i="10" s="1"/>
  <c r="S633" i="10"/>
  <c r="U633" i="10" s="1"/>
  <c r="S694" i="10"/>
  <c r="U694" i="10" s="1"/>
  <c r="S693" i="10"/>
  <c r="U693" i="10" s="1"/>
  <c r="S660" i="10"/>
  <c r="U660" i="10" s="1"/>
  <c r="S2070" i="10"/>
  <c r="U2070" i="10" s="1"/>
  <c r="S1787" i="10"/>
  <c r="U1787" i="10" s="1"/>
  <c r="S650" i="10"/>
  <c r="U650" i="10" s="1"/>
  <c r="S2913" i="10"/>
  <c r="U2913" i="10" s="1"/>
  <c r="S1474" i="10"/>
  <c r="U1474" i="10" s="1"/>
  <c r="S4286" i="10"/>
  <c r="U4286" i="10" s="1"/>
  <c r="S6335" i="10"/>
  <c r="U6335" i="10" s="1"/>
  <c r="S1780" i="10"/>
  <c r="U1780" i="10" s="1"/>
  <c r="S1249" i="10"/>
  <c r="U1249" i="10" s="1"/>
  <c r="S1769" i="10"/>
  <c r="U1769" i="10" s="1"/>
  <c r="S5254" i="10"/>
  <c r="U5254" i="10" s="1"/>
  <c r="S1782" i="10"/>
  <c r="U1782" i="10" s="1"/>
  <c r="S6250" i="10"/>
  <c r="U6250" i="10" s="1"/>
  <c r="S1777" i="10"/>
  <c r="U1777" i="10" s="1"/>
  <c r="S1767" i="10"/>
  <c r="U1767" i="10" s="1"/>
  <c r="S5020" i="10"/>
  <c r="U5020" i="10" s="1"/>
  <c r="S983" i="10"/>
  <c r="U983" i="10" s="1"/>
  <c r="S1791" i="10"/>
  <c r="U1791" i="10" s="1"/>
  <c r="S683" i="10"/>
  <c r="U683" i="10" s="1"/>
  <c r="S5236" i="10"/>
  <c r="U5236" i="10" s="1"/>
  <c r="S1337" i="10"/>
  <c r="U1337" i="10" s="1"/>
  <c r="S649" i="10"/>
  <c r="U649" i="10" s="1"/>
  <c r="S4385" i="10"/>
  <c r="U4385" i="10" s="1"/>
  <c r="S6368" i="10"/>
  <c r="U6368" i="10" s="1"/>
  <c r="S6240" i="10"/>
  <c r="U6240" i="10" s="1"/>
  <c r="S6344" i="10"/>
  <c r="U6344" i="10" s="1"/>
  <c r="S1775" i="10"/>
  <c r="U1775" i="10" s="1"/>
  <c r="S2739" i="10"/>
  <c r="U2739" i="10" s="1"/>
  <c r="S1790" i="10"/>
  <c r="U1790" i="10" s="1"/>
  <c r="S4621" i="10"/>
  <c r="U4621" i="10" s="1"/>
  <c r="S4434" i="10"/>
  <c r="U4434" i="10" s="1"/>
  <c r="S646" i="10"/>
  <c r="U646" i="10" s="1"/>
  <c r="S3351" i="10"/>
  <c r="U3351" i="10" s="1"/>
  <c r="S1391" i="10"/>
  <c r="U1391" i="10" s="1"/>
  <c r="S625" i="10"/>
  <c r="U625" i="10" s="1"/>
  <c r="S6048" i="10"/>
  <c r="U6048" i="10" s="1"/>
  <c r="S3105" i="10"/>
  <c r="U3105" i="10" s="1"/>
  <c r="S695" i="10"/>
  <c r="U695" i="10" s="1"/>
  <c r="S657" i="10"/>
  <c r="U657" i="10" s="1"/>
  <c r="S2433" i="10"/>
  <c r="U2433" i="10" s="1"/>
  <c r="S1785" i="10"/>
  <c r="U1785" i="10" s="1"/>
  <c r="S645" i="10"/>
  <c r="U645" i="10" s="1"/>
  <c r="S4225" i="10"/>
  <c r="U4225" i="10" s="1"/>
  <c r="S4463" i="10"/>
  <c r="U4463" i="10" s="1"/>
  <c r="S3358" i="10"/>
  <c r="U3358" i="10" s="1"/>
  <c r="S624" i="10"/>
  <c r="U624" i="10" s="1"/>
  <c r="S1770" i="10"/>
  <c r="U1770" i="10" s="1"/>
  <c r="S5950" i="10"/>
  <c r="U5950" i="10" s="1"/>
  <c r="S1033" i="10"/>
  <c r="U1033" i="10" s="1"/>
  <c r="S4687" i="10"/>
  <c r="U4687" i="10" s="1"/>
  <c r="S6059" i="10"/>
  <c r="U6059" i="10" s="1"/>
  <c r="S1779" i="10"/>
  <c r="U1779" i="10" s="1"/>
  <c r="S30" i="10"/>
  <c r="U30" i="10" s="1"/>
  <c r="S631" i="10"/>
  <c r="U631" i="10" s="1"/>
  <c r="S642" i="10"/>
  <c r="U642" i="10" s="1"/>
  <c r="S2559" i="10"/>
  <c r="U2559" i="10" s="1"/>
  <c r="S1788" i="10"/>
  <c r="U1788" i="10" s="1"/>
  <c r="S6341" i="10"/>
  <c r="U6341" i="10" s="1"/>
  <c r="S655" i="10"/>
  <c r="U655" i="10" s="1"/>
  <c r="S629" i="10"/>
  <c r="U629" i="10" s="1"/>
  <c r="S2929" i="10"/>
  <c r="U2929" i="10" s="1"/>
  <c r="S1773" i="10"/>
  <c r="U1773" i="10" s="1"/>
  <c r="S2458" i="10"/>
  <c r="U2458" i="10" s="1"/>
  <c r="S4619" i="10"/>
  <c r="U4619" i="10" s="1"/>
  <c r="S6236" i="10"/>
  <c r="U6236" i="10" s="1"/>
  <c r="S692" i="10"/>
  <c r="U692" i="10" s="1"/>
  <c r="S5194" i="10"/>
  <c r="U5194" i="10" s="1"/>
  <c r="S25" i="10"/>
  <c r="U25" i="10" s="1"/>
  <c r="S2681" i="10"/>
  <c r="U2681" i="10" s="1"/>
  <c r="S684" i="10"/>
  <c r="U684" i="10" s="1"/>
  <c r="S2295" i="10"/>
  <c r="U2295" i="10" s="1"/>
  <c r="S2199" i="10"/>
  <c r="U2199" i="10" s="1"/>
  <c r="S3673" i="10"/>
  <c r="U3673" i="10" s="1"/>
  <c r="S641" i="10"/>
  <c r="U641" i="10" s="1"/>
  <c r="S2598" i="10"/>
  <c r="U2598" i="10" s="1"/>
  <c r="S4622" i="10"/>
  <c r="U4622" i="10" s="1"/>
  <c r="S1405" i="10"/>
  <c r="U1405" i="10" s="1"/>
  <c r="S6347" i="10"/>
  <c r="U6347" i="10" s="1"/>
  <c r="S1359" i="10"/>
  <c r="U1359" i="10" s="1"/>
  <c r="S4602" i="10"/>
  <c r="U4602" i="10" s="1"/>
  <c r="S643" i="10"/>
  <c r="U643" i="10" s="1"/>
  <c r="S4656" i="10"/>
  <c r="U4656" i="10" s="1"/>
  <c r="S1368" i="10"/>
  <c r="U1368" i="10" s="1"/>
  <c r="S6342" i="10"/>
  <c r="U6342" i="10" s="1"/>
  <c r="S2310" i="10"/>
  <c r="U2310" i="10" s="1"/>
  <c r="S105" i="10"/>
  <c r="U105" i="10" s="1"/>
  <c r="S622" i="10"/>
  <c r="U622" i="10" s="1"/>
  <c r="S1774" i="10"/>
  <c r="U1774" i="10" s="1"/>
  <c r="S702" i="10"/>
  <c r="U702" i="10" s="1"/>
  <c r="S4590" i="10"/>
  <c r="U4590" i="10" s="1"/>
  <c r="S3811" i="10"/>
  <c r="U3811" i="10" s="1"/>
  <c r="S5644" i="10"/>
  <c r="U5644" i="10" s="1"/>
  <c r="S647" i="10"/>
  <c r="U647" i="10" s="1"/>
  <c r="S1783" i="10"/>
  <c r="U1783" i="10" s="1"/>
  <c r="S4435" i="10"/>
  <c r="U4435" i="10" s="1"/>
  <c r="S6050" i="10"/>
  <c r="U6050" i="10" s="1"/>
  <c r="S4660" i="10"/>
  <c r="U4660" i="10" s="1"/>
  <c r="S2727" i="10"/>
  <c r="U2727" i="10" s="1"/>
  <c r="S1347" i="10"/>
  <c r="U1347" i="10" s="1"/>
  <c r="S656" i="10"/>
  <c r="U656" i="10" s="1"/>
  <c r="S6258" i="10"/>
  <c r="U6258" i="10" s="1"/>
  <c r="S2075" i="10"/>
  <c r="U2075" i="10" s="1"/>
  <c r="S640" i="10"/>
  <c r="U640" i="10" s="1"/>
  <c r="S4688" i="10"/>
  <c r="U4688" i="10" s="1"/>
  <c r="S1398" i="10"/>
  <c r="U1398" i="10" s="1"/>
  <c r="S4175" i="10"/>
  <c r="U4175" i="10" s="1"/>
  <c r="S6340" i="10"/>
  <c r="U6340" i="10" s="1"/>
  <c r="S2887" i="10"/>
  <c r="U2887" i="10" s="1"/>
  <c r="S2820" i="10"/>
  <c r="U2820" i="10" s="1"/>
  <c r="S35" i="10"/>
  <c r="U35" i="10" s="1"/>
  <c r="S3357" i="10"/>
  <c r="U3357" i="10" s="1"/>
  <c r="S2139" i="10"/>
  <c r="U2139" i="10" s="1"/>
  <c r="S2904" i="10"/>
  <c r="U2904" i="10" s="1"/>
  <c r="S5197" i="10"/>
  <c r="U5197" i="10" s="1"/>
  <c r="S2440" i="10"/>
  <c r="U2440" i="10" s="1"/>
  <c r="R703" i="10"/>
  <c r="R676" i="10"/>
  <c r="R634" i="10"/>
  <c r="R681" i="10"/>
  <c r="R876" i="10"/>
  <c r="R635" i="10"/>
  <c r="R658" i="10"/>
  <c r="O6432" i="10" s="1"/>
  <c r="R6432" i="10" s="1"/>
  <c r="R661" i="10"/>
  <c r="R87" i="10"/>
  <c r="R674" i="10"/>
  <c r="R677" i="10"/>
  <c r="R632" i="10"/>
  <c r="R621" i="10"/>
  <c r="R685" i="10"/>
  <c r="R667" i="10"/>
  <c r="R644" i="10"/>
  <c r="R690" i="10"/>
  <c r="R673" i="10"/>
  <c r="R668" i="10"/>
  <c r="R698" i="10"/>
  <c r="R669" i="10"/>
  <c r="R619" i="10"/>
  <c r="R691" i="10"/>
  <c r="R680" i="10"/>
  <c r="R688" i="10"/>
  <c r="R653" i="10"/>
  <c r="R678" i="10"/>
  <c r="R687" i="10"/>
  <c r="R671" i="10"/>
  <c r="R638" i="10"/>
  <c r="R663" i="10"/>
  <c r="R659" i="10"/>
  <c r="R636" i="10"/>
  <c r="R666" i="10"/>
  <c r="R672" i="10"/>
  <c r="R682" i="10"/>
  <c r="R665" i="10"/>
  <c r="R675" i="10"/>
  <c r="R654" i="10"/>
  <c r="R689" i="10"/>
  <c r="R620" i="10"/>
  <c r="S670" i="10" l="1"/>
  <c r="U670" i="10" s="1"/>
  <c r="S623" i="10"/>
  <c r="U623" i="10" s="1"/>
  <c r="S679" i="10"/>
  <c r="U679" i="10" s="1"/>
  <c r="S662" i="10"/>
  <c r="U662" i="10" s="1"/>
  <c r="S665" i="10"/>
  <c r="U665" i="10" s="1"/>
  <c r="S671" i="10"/>
  <c r="U671" i="10" s="1"/>
  <c r="S688" i="10"/>
  <c r="U688" i="10" s="1"/>
  <c r="S690" i="10"/>
  <c r="U690" i="10" s="1"/>
  <c r="S876" i="10"/>
  <c r="U876" i="10" s="1"/>
  <c r="S682" i="10"/>
  <c r="U682" i="10" s="1"/>
  <c r="S680" i="10"/>
  <c r="U680" i="10" s="1"/>
  <c r="S632" i="10"/>
  <c r="U632" i="10" s="1"/>
  <c r="S681" i="10"/>
  <c r="U681" i="10" s="1"/>
  <c r="S654" i="10"/>
  <c r="U654" i="10" s="1"/>
  <c r="S672" i="10"/>
  <c r="U672" i="10" s="1"/>
  <c r="S663" i="10"/>
  <c r="U663" i="10" s="1"/>
  <c r="S678" i="10"/>
  <c r="U678" i="10" s="1"/>
  <c r="S691" i="10"/>
  <c r="U691" i="10" s="1"/>
  <c r="S668" i="10"/>
  <c r="U668" i="10" s="1"/>
  <c r="S667" i="10"/>
  <c r="U667" i="10" s="1"/>
  <c r="S677" i="10"/>
  <c r="U677" i="10" s="1"/>
  <c r="S658" i="10"/>
  <c r="U658" i="10" s="1"/>
  <c r="S634" i="10"/>
  <c r="U634" i="10" s="1"/>
  <c r="S636" i="10"/>
  <c r="U636" i="10" s="1"/>
  <c r="S669" i="10"/>
  <c r="U669" i="10" s="1"/>
  <c r="S87" i="10"/>
  <c r="U87" i="10" s="1"/>
  <c r="S703" i="10"/>
  <c r="U703" i="10" s="1"/>
  <c r="S689" i="10"/>
  <c r="U689" i="10" s="1"/>
  <c r="S659" i="10"/>
  <c r="U659" i="10" s="1"/>
  <c r="S687" i="10"/>
  <c r="U687" i="10" s="1"/>
  <c r="S698" i="10"/>
  <c r="U698" i="10" s="1"/>
  <c r="S644" i="10"/>
  <c r="U644" i="10" s="1"/>
  <c r="S661" i="10"/>
  <c r="U661" i="10" s="1"/>
  <c r="S675" i="10"/>
  <c r="U675" i="10" s="1"/>
  <c r="S666" i="10"/>
  <c r="U666" i="10" s="1"/>
  <c r="S638" i="10"/>
  <c r="U638" i="10" s="1"/>
  <c r="S653" i="10"/>
  <c r="U653" i="10" s="1"/>
  <c r="S619" i="10"/>
  <c r="U619" i="10" s="1"/>
  <c r="S673" i="10"/>
  <c r="U673" i="10" s="1"/>
  <c r="S685" i="10"/>
  <c r="U685" i="10" s="1"/>
  <c r="S674" i="10"/>
  <c r="U674" i="10" s="1"/>
  <c r="S635" i="10"/>
  <c r="U635" i="10" s="1"/>
  <c r="S676" i="10"/>
  <c r="U676" i="10" s="1"/>
  <c r="S620" i="10"/>
  <c r="U620" i="10" s="1"/>
  <c r="S621" i="10"/>
  <c r="U621" i="10" s="1"/>
  <c r="N6165" i="10" l="1"/>
  <c r="N5044" i="10"/>
  <c r="N4779" i="10"/>
  <c r="N4780" i="10"/>
  <c r="N3546" i="10"/>
  <c r="N3549" i="10"/>
  <c r="N3548" i="10"/>
  <c r="N3582" i="10"/>
  <c r="N3575" i="10"/>
  <c r="N3567" i="10"/>
  <c r="N3555" i="10"/>
  <c r="N2497" i="10"/>
  <c r="N3626" i="10"/>
  <c r="N1310" i="10"/>
  <c r="N3622" i="10"/>
  <c r="N3610" i="10"/>
  <c r="N3619" i="10"/>
  <c r="N6329" i="10"/>
  <c r="N6367" i="10"/>
  <c r="N6366" i="10"/>
  <c r="N2207" i="10"/>
  <c r="N2750" i="10"/>
  <c r="N4466" i="10"/>
  <c r="N2830" i="10"/>
  <c r="N1317" i="10"/>
  <c r="N2630" i="10"/>
  <c r="N2657" i="10"/>
  <c r="N2656" i="10"/>
  <c r="N2186" i="10"/>
  <c r="N2145" i="10"/>
  <c r="N2965" i="10"/>
  <c r="N2971" i="10"/>
  <c r="N1416" i="10"/>
  <c r="N2976" i="10"/>
  <c r="N2988" i="10"/>
  <c r="N2970" i="10"/>
  <c r="N2967" i="10"/>
  <c r="N2964" i="10"/>
  <c r="N2980" i="10"/>
  <c r="N2999" i="10"/>
  <c r="N2962" i="10"/>
  <c r="N2448" i="10"/>
  <c r="N1331" i="10"/>
  <c r="N3169" i="10"/>
  <c r="N4393" i="10"/>
  <c r="N4379" i="10"/>
  <c r="N3718" i="10"/>
  <c r="N3000" i="10"/>
  <c r="N2997" i="10"/>
  <c r="N2998" i="10"/>
  <c r="N3002" i="10"/>
  <c r="N2981" i="10"/>
  <c r="N2972" i="10"/>
  <c r="N2969" i="10"/>
  <c r="N2991" i="10"/>
  <c r="N2968" i="10"/>
  <c r="N1316" i="10"/>
  <c r="N1421" i="10"/>
  <c r="N1328" i="10"/>
  <c r="N2994" i="10"/>
  <c r="N4761" i="10"/>
  <c r="N4889" i="10"/>
  <c r="N4876" i="10"/>
  <c r="N2892" i="10"/>
  <c r="O6439" i="10" s="1"/>
  <c r="R6439" i="10" s="1"/>
  <c r="N6365" i="10"/>
  <c r="N942" i="10"/>
  <c r="N1338" i="10"/>
  <c r="N1356" i="10"/>
  <c r="N2018" i="10"/>
  <c r="N4323" i="10"/>
  <c r="N4216" i="10"/>
  <c r="N2803" i="10"/>
  <c r="N2666" i="10"/>
  <c r="N2851" i="10"/>
  <c r="N2875" i="10"/>
  <c r="N2662" i="10"/>
  <c r="N2545" i="10"/>
  <c r="N2011" i="10"/>
  <c r="N3534" i="10"/>
  <c r="N1766" i="10"/>
  <c r="N2330" i="10"/>
  <c r="N1333" i="10"/>
  <c r="N2531" i="10"/>
  <c r="N4691" i="10"/>
  <c r="O6438" i="10" s="1"/>
  <c r="R6438" i="10" s="1"/>
  <c r="N6364" i="10"/>
  <c r="N616" i="10"/>
  <c r="N615" i="10"/>
  <c r="N5621" i="10"/>
  <c r="N614" i="10"/>
  <c r="N613" i="10"/>
  <c r="N612" i="10"/>
  <c r="N611" i="10"/>
  <c r="N610" i="10"/>
  <c r="N609" i="10"/>
  <c r="N608" i="10"/>
  <c r="N607" i="10"/>
  <c r="N606" i="10"/>
  <c r="N2120" i="10"/>
  <c r="N2512" i="10"/>
  <c r="N1765" i="10"/>
  <c r="N2059" i="10"/>
  <c r="N2017" i="10"/>
  <c r="N2496" i="10"/>
  <c r="N3334" i="10"/>
  <c r="N2422" i="10"/>
  <c r="N2423" i="10"/>
  <c r="N4262" i="10"/>
  <c r="N4167" i="10"/>
  <c r="N4538" i="10"/>
  <c r="N2228" i="10"/>
  <c r="N2665" i="10"/>
  <c r="N2141" i="10"/>
  <c r="N3040" i="10"/>
  <c r="N2025" i="10"/>
  <c r="N4226" i="10"/>
  <c r="N3917" i="10"/>
  <c r="N3919" i="10"/>
  <c r="N2034" i="10"/>
  <c r="N2256" i="10"/>
  <c r="N1414" i="10"/>
  <c r="N1437" i="10"/>
  <c r="N2016" i="10"/>
  <c r="N2360" i="10"/>
  <c r="N3721" i="10"/>
  <c r="N3710" i="10"/>
  <c r="N3537" i="10"/>
  <c r="N2039" i="10"/>
  <c r="N2879" i="10"/>
  <c r="N3340" i="10"/>
  <c r="N3341" i="10"/>
  <c r="N2824" i="10"/>
  <c r="N4561" i="10"/>
  <c r="N4557" i="10"/>
  <c r="N4558" i="10"/>
  <c r="N4814" i="10"/>
  <c r="N4563" i="10"/>
  <c r="N4559" i="10"/>
  <c r="N1764" i="10"/>
  <c r="N1763" i="10"/>
  <c r="N2287" i="10"/>
  <c r="N2563" i="10"/>
  <c r="N1762" i="10"/>
  <c r="N1761" i="10"/>
  <c r="N1760" i="10"/>
  <c r="N2678" i="10"/>
  <c r="N1759" i="10"/>
  <c r="N1758" i="10"/>
  <c r="N2712" i="10"/>
  <c r="N2684" i="10"/>
  <c r="N2711" i="10"/>
  <c r="N2683" i="10"/>
  <c r="N2710" i="10"/>
  <c r="N2709" i="10"/>
  <c r="N1420" i="10"/>
  <c r="N2891" i="10"/>
  <c r="N6116" i="10"/>
  <c r="N1372" i="10"/>
  <c r="N1371" i="10"/>
  <c r="N2279" i="10"/>
  <c r="N2812" i="10"/>
  <c r="N4689" i="10"/>
  <c r="N1757" i="10"/>
  <c r="N4638" i="10"/>
  <c r="N4420" i="10"/>
  <c r="N4511" i="10"/>
  <c r="N2210" i="10"/>
  <c r="N4556" i="10"/>
  <c r="N6308" i="10"/>
  <c r="N605" i="10"/>
  <c r="N6192" i="10"/>
  <c r="N4978" i="10"/>
  <c r="N4449" i="10"/>
  <c r="N3790" i="10"/>
  <c r="N3798" i="10"/>
  <c r="N3716" i="10"/>
  <c r="N3713" i="10"/>
  <c r="N3670" i="10"/>
  <c r="N3568" i="10"/>
  <c r="N3587" i="10"/>
  <c r="N3565" i="10"/>
  <c r="N3577" i="10"/>
  <c r="N3569" i="10"/>
  <c r="N3628" i="10"/>
  <c r="N3581" i="10"/>
  <c r="N3573" i="10"/>
  <c r="N3593" i="10"/>
  <c r="N3612" i="10"/>
  <c r="N3579" i="10"/>
  <c r="N2231" i="10"/>
  <c r="N2010" i="10"/>
  <c r="N3580" i="10"/>
  <c r="N3624" i="10"/>
  <c r="N3550" i="10"/>
  <c r="N3615" i="10"/>
  <c r="N3620" i="10"/>
  <c r="N3601" i="10"/>
  <c r="N3608" i="10"/>
  <c r="N3584" i="10"/>
  <c r="N4579" i="10"/>
  <c r="N4584" i="10"/>
  <c r="N4565" i="10"/>
  <c r="N5201" i="10"/>
  <c r="N5206" i="10"/>
  <c r="N4405" i="10"/>
  <c r="N5099" i="10"/>
  <c r="N5096" i="10"/>
  <c r="N4404" i="10"/>
  <c r="N4398" i="10"/>
  <c r="N5036" i="10"/>
  <c r="N5035" i="10"/>
  <c r="N1384" i="10"/>
  <c r="N2642" i="10"/>
  <c r="N3588" i="10"/>
  <c r="N3562" i="10"/>
  <c r="N2182" i="10"/>
  <c r="N3616" i="10"/>
  <c r="N3607" i="10"/>
  <c r="N3558" i="10"/>
  <c r="N3629" i="10"/>
  <c r="N3605" i="10"/>
  <c r="N2495" i="10"/>
  <c r="N3570" i="10"/>
  <c r="N3603" i="10"/>
  <c r="N3596" i="10"/>
  <c r="N3554" i="10"/>
  <c r="N3563" i="10"/>
  <c r="N3611" i="10"/>
  <c r="N2033" i="10"/>
  <c r="N3564" i="10"/>
  <c r="N2274" i="10"/>
  <c r="N2755" i="10"/>
  <c r="N2619" i="10"/>
  <c r="N2024" i="10"/>
  <c r="N3586" i="10"/>
  <c r="N3591" i="10"/>
  <c r="N3583" i="10"/>
  <c r="N3614" i="10"/>
  <c r="N3566" i="10"/>
  <c r="N3604" i="10"/>
  <c r="N3574" i="10"/>
  <c r="N3623" i="10"/>
  <c r="N3625" i="10"/>
  <c r="N3609" i="10"/>
  <c r="N3630" i="10"/>
  <c r="N3560" i="10"/>
  <c r="N3572" i="10"/>
  <c r="N3634" i="10"/>
  <c r="N3617" i="10"/>
  <c r="N1436" i="10"/>
  <c r="N3602" i="10"/>
  <c r="N3621" i="10"/>
  <c r="N3597" i="10"/>
  <c r="N3553" i="10"/>
  <c r="N3551" i="10"/>
  <c r="N3632" i="10"/>
  <c r="N2620" i="10"/>
  <c r="N2850" i="10"/>
  <c r="N2579" i="10"/>
  <c r="N2723" i="10"/>
  <c r="N2747" i="10"/>
  <c r="N3561" i="10"/>
  <c r="N3559" i="10"/>
  <c r="N3606" i="10"/>
  <c r="N3590" i="10"/>
  <c r="N3631" i="10"/>
  <c r="N3576" i="10"/>
  <c r="N3613" i="10"/>
  <c r="N3556" i="10"/>
  <c r="N3557" i="10"/>
  <c r="N3571" i="10"/>
  <c r="N3585" i="10"/>
  <c r="N2320" i="10"/>
  <c r="N1341" i="10"/>
  <c r="N4469" i="10"/>
  <c r="N4744" i="10"/>
  <c r="N4818" i="10"/>
  <c r="N4607" i="10"/>
  <c r="N3101" i="10"/>
  <c r="N6363" i="10"/>
  <c r="N6362" i="10"/>
  <c r="N4973" i="10"/>
  <c r="N4975" i="10"/>
  <c r="N1302" i="10"/>
  <c r="N2594" i="10"/>
  <c r="N3594" i="10"/>
  <c r="N2565" i="10"/>
  <c r="N4918" i="10"/>
  <c r="N604" i="10"/>
  <c r="N6148" i="10"/>
  <c r="N4770" i="10"/>
  <c r="N2190" i="10"/>
  <c r="N4872" i="10"/>
  <c r="N4873" i="10"/>
  <c r="N3627" i="10"/>
  <c r="N3595" i="10"/>
  <c r="N2313" i="10"/>
  <c r="N2038" i="10"/>
  <c r="N3618" i="10"/>
  <c r="N1309" i="10"/>
  <c r="N1443" i="10"/>
  <c r="N1329" i="10"/>
  <c r="N4874" i="10"/>
  <c r="N4863" i="10"/>
  <c r="N6149" i="10"/>
  <c r="N1756" i="10"/>
  <c r="N4858" i="10"/>
  <c r="N3599" i="10"/>
  <c r="N2651" i="10"/>
  <c r="N4567" i="10"/>
  <c r="N4537" i="10"/>
  <c r="N4209" i="10"/>
  <c r="N5772" i="10"/>
  <c r="N4266" i="10"/>
  <c r="N1755" i="10"/>
  <c r="N597" i="10"/>
  <c r="N596" i="10"/>
  <c r="N595" i="10"/>
  <c r="N4759" i="10"/>
  <c r="N18" i="10"/>
  <c r="N2550" i="10"/>
  <c r="N4935" i="10"/>
  <c r="N4869" i="10"/>
  <c r="N4868" i="10"/>
  <c r="N6188" i="10"/>
  <c r="N6206" i="10"/>
  <c r="N594" i="10"/>
  <c r="N1361" i="10"/>
  <c r="N6356" i="10"/>
  <c r="N6355" i="10"/>
  <c r="N6354" i="10"/>
  <c r="N477" i="10"/>
  <c r="N476" i="10"/>
  <c r="N475" i="10"/>
  <c r="N474" i="10"/>
  <c r="N473" i="10"/>
  <c r="N4569" i="10"/>
  <c r="N2618" i="10"/>
  <c r="N2673" i="10"/>
  <c r="N2604" i="10"/>
  <c r="N2167" i="10"/>
  <c r="N2217" i="10"/>
  <c r="N2695" i="10"/>
  <c r="N2494" i="10"/>
  <c r="N2841" i="10"/>
  <c r="N2493" i="10"/>
  <c r="N2754" i="10"/>
  <c r="N2807" i="10"/>
  <c r="N2817" i="10"/>
  <c r="N1295" i="10"/>
  <c r="N1294" i="10"/>
  <c r="N2278" i="10"/>
  <c r="N2263" i="10"/>
  <c r="N2857" i="10"/>
  <c r="N2667" i="10"/>
  <c r="N3823" i="10"/>
  <c r="N3828" i="10"/>
  <c r="N3824" i="10"/>
  <c r="N472" i="10"/>
  <c r="N2388" i="10"/>
  <c r="N4828" i="10"/>
  <c r="N2675" i="10"/>
  <c r="N2144" i="10"/>
  <c r="N4649" i="10"/>
  <c r="N3663" i="10"/>
  <c r="N904" i="10"/>
  <c r="N2689" i="10"/>
  <c r="N2417" i="10"/>
  <c r="N4215" i="10"/>
  <c r="N4339" i="10"/>
  <c r="N4220" i="10"/>
  <c r="N4212" i="10"/>
  <c r="N4211" i="10"/>
  <c r="N4221" i="10"/>
  <c r="N4214" i="10"/>
  <c r="N4219" i="10"/>
  <c r="N4218" i="10"/>
  <c r="N4540" i="10"/>
  <c r="N4481" i="10"/>
  <c r="N471" i="10"/>
  <c r="N2984" i="10"/>
  <c r="N2995" i="10"/>
  <c r="N2977" i="10"/>
  <c r="N1386" i="10"/>
  <c r="N2993" i="10"/>
  <c r="N2543" i="10"/>
  <c r="N2963" i="10"/>
  <c r="N2966" i="10"/>
  <c r="N2974" i="10"/>
  <c r="N2983" i="10"/>
  <c r="N4247" i="10"/>
  <c r="N4254" i="10"/>
  <c r="N4250" i="10"/>
  <c r="N4253" i="10"/>
  <c r="N2149" i="10"/>
  <c r="N2616" i="10"/>
  <c r="N1339" i="10"/>
  <c r="N4251" i="10"/>
  <c r="N4343" i="10"/>
  <c r="N4255" i="10"/>
  <c r="N4731" i="10"/>
  <c r="N4613" i="10"/>
  <c r="N4564" i="10"/>
  <c r="N1300" i="10"/>
  <c r="N1077" i="10"/>
  <c r="N1062" i="10"/>
  <c r="N4252" i="10"/>
  <c r="N4248" i="10"/>
  <c r="N4736" i="10"/>
  <c r="N4244" i="10"/>
  <c r="N4246" i="10"/>
  <c r="N4245" i="10"/>
  <c r="N4249" i="10"/>
  <c r="N4376" i="10"/>
  <c r="N6320" i="10"/>
  <c r="N3387" i="10"/>
  <c r="N3391" i="10"/>
  <c r="N3382" i="10"/>
  <c r="N2508" i="10"/>
  <c r="N4535" i="10"/>
  <c r="N4360" i="10"/>
  <c r="N3395" i="10"/>
  <c r="N3380" i="10"/>
  <c r="N2352" i="10"/>
  <c r="N3388" i="10"/>
  <c r="N2205" i="10"/>
  <c r="N3392" i="10"/>
  <c r="N3397" i="10"/>
  <c r="N3379" i="10"/>
  <c r="N3398" i="10"/>
  <c r="N3378" i="10"/>
  <c r="N3389" i="10"/>
  <c r="N3372" i="10"/>
  <c r="N3393" i="10"/>
  <c r="N4860" i="10"/>
  <c r="N3738" i="10"/>
  <c r="N3385" i="10"/>
  <c r="N5192" i="10"/>
  <c r="N5078" i="10"/>
  <c r="N470" i="10"/>
  <c r="N4059" i="10"/>
  <c r="N2241" i="10"/>
  <c r="N1753" i="10"/>
  <c r="N2028" i="10"/>
  <c r="N1419" i="10"/>
  <c r="N3394" i="10"/>
  <c r="N1752" i="10"/>
  <c r="N4606" i="10"/>
  <c r="N4614" i="10"/>
  <c r="N2419" i="10"/>
  <c r="N2340" i="10"/>
  <c r="N2451" i="10"/>
  <c r="N2822" i="10"/>
  <c r="N1751" i="10"/>
  <c r="N4402" i="10"/>
  <c r="N2160" i="10"/>
  <c r="N2596" i="10"/>
  <c r="N1750" i="10"/>
  <c r="N2492" i="10"/>
  <c r="N2759" i="10"/>
  <c r="N2431" i="10"/>
  <c r="N2738" i="10"/>
  <c r="N1749" i="10"/>
  <c r="N2358" i="10"/>
  <c r="N2297" i="10"/>
  <c r="N4305" i="10"/>
  <c r="N4300" i="10"/>
  <c r="N4609" i="10"/>
  <c r="N4464" i="10"/>
  <c r="N5013" i="10"/>
  <c r="N4283" i="10"/>
  <c r="N1748" i="10"/>
  <c r="N3854" i="10"/>
  <c r="N3837" i="10"/>
  <c r="N2853" i="10"/>
  <c r="N2517" i="10"/>
  <c r="N2578" i="10"/>
  <c r="N2152" i="10"/>
  <c r="N2181" i="10"/>
  <c r="N2268" i="10"/>
  <c r="N2333" i="10"/>
  <c r="N2404" i="10"/>
  <c r="N2551" i="10"/>
  <c r="N2163" i="10"/>
  <c r="N2312" i="10"/>
  <c r="N2332" i="10"/>
  <c r="N2778" i="10"/>
  <c r="N2093" i="10"/>
  <c r="N2351" i="10"/>
  <c r="N4817" i="10"/>
  <c r="N469" i="10"/>
  <c r="N468" i="10"/>
  <c r="N1747" i="10"/>
  <c r="N1746" i="10"/>
  <c r="N1745" i="10"/>
  <c r="N1288" i="10"/>
  <c r="N1388" i="10"/>
  <c r="N4168" i="10"/>
  <c r="N1744" i="10"/>
  <c r="N1743" i="10"/>
  <c r="N1742" i="10"/>
  <c r="N1741" i="10"/>
  <c r="N1740" i="10"/>
  <c r="N1739" i="10"/>
  <c r="N1738" i="10"/>
  <c r="N1737" i="10"/>
  <c r="N1736" i="10"/>
  <c r="N3538" i="10"/>
  <c r="N1375" i="10"/>
  <c r="N1340" i="10"/>
  <c r="N6353" i="10"/>
  <c r="N6314" i="10"/>
  <c r="N6305" i="10"/>
  <c r="N6292" i="10"/>
  <c r="N467" i="10"/>
  <c r="N5289" i="10"/>
  <c r="N5287" i="10"/>
  <c r="N5223" i="10"/>
  <c r="N5228" i="10"/>
  <c r="N5229" i="10"/>
  <c r="N5672" i="10"/>
  <c r="N5100" i="10"/>
  <c r="N5030" i="10"/>
  <c r="N5921" i="10"/>
  <c r="N6061" i="10"/>
  <c r="N4109" i="10"/>
  <c r="N3834" i="10"/>
  <c r="N3649" i="10"/>
  <c r="N3589" i="10"/>
  <c r="N4061" i="10"/>
  <c r="N6172" i="10"/>
  <c r="N4916" i="10"/>
  <c r="N6158" i="10"/>
  <c r="N4430" i="10"/>
  <c r="N5777" i="10"/>
  <c r="N5653" i="10"/>
  <c r="N5322" i="10"/>
  <c r="N5272" i="10"/>
  <c r="N5098" i="10"/>
  <c r="N5056" i="10"/>
  <c r="N5032" i="10"/>
  <c r="N4733" i="10"/>
  <c r="N466" i="10"/>
  <c r="N17" i="10"/>
  <c r="N3763" i="10"/>
  <c r="N4380" i="10"/>
  <c r="N2765" i="10"/>
  <c r="N4504" i="10"/>
  <c r="N4723" i="10"/>
  <c r="N4679" i="10"/>
  <c r="N2987" i="10"/>
  <c r="N1342" i="10"/>
  <c r="N2855" i="10"/>
  <c r="N1305" i="10"/>
  <c r="N3490" i="10"/>
  <c r="N2649" i="10"/>
  <c r="N465" i="10"/>
  <c r="N5692" i="10"/>
  <c r="N4501" i="10"/>
  <c r="N4644" i="10"/>
  <c r="N1735" i="10"/>
  <c r="N4722" i="10"/>
  <c r="N1424" i="10"/>
  <c r="N1734" i="10"/>
  <c r="N1733" i="10"/>
  <c r="N1732" i="10"/>
  <c r="N1731" i="10"/>
  <c r="N4684" i="10"/>
  <c r="N4692" i="10"/>
  <c r="N3526" i="10"/>
  <c r="N4384" i="10"/>
  <c r="N1393" i="10"/>
  <c r="N1730" i="10"/>
  <c r="N3531" i="10"/>
  <c r="N4440" i="10"/>
  <c r="N2474" i="10"/>
  <c r="N4223" i="10"/>
  <c r="N4536" i="10"/>
  <c r="N4539" i="10"/>
  <c r="N2933" i="10"/>
  <c r="N2015" i="10"/>
  <c r="N1729" i="10"/>
  <c r="N1728" i="10"/>
  <c r="N3473" i="10"/>
  <c r="N2926" i="10"/>
  <c r="N2934" i="10"/>
  <c r="N2430" i="10"/>
  <c r="N3859" i="10"/>
  <c r="N3829" i="10"/>
  <c r="N2638" i="10"/>
  <c r="N3659" i="10"/>
  <c r="N3662" i="10"/>
  <c r="N3642" i="10"/>
  <c r="N2663" i="10"/>
  <c r="N2405" i="10"/>
  <c r="N1727" i="10"/>
  <c r="N1726" i="10"/>
  <c r="N1725" i="10"/>
  <c r="N464" i="10"/>
  <c r="N1724" i="10"/>
  <c r="N4682" i="10"/>
  <c r="N4686" i="10"/>
  <c r="N4695" i="10"/>
  <c r="N2107" i="10"/>
  <c r="N1723" i="10"/>
  <c r="N1722" i="10"/>
  <c r="N1721" i="10"/>
  <c r="N1720" i="10"/>
  <c r="N1719" i="10"/>
  <c r="N4156" i="10"/>
  <c r="N2009" i="10"/>
  <c r="N1445" i="10"/>
  <c r="N3359" i="10"/>
  <c r="N3304" i="10"/>
  <c r="N2014" i="10"/>
  <c r="N5421" i="10"/>
  <c r="N4505" i="10"/>
  <c r="N4506" i="10"/>
  <c r="N4507" i="10"/>
  <c r="N2403" i="10"/>
  <c r="N1432" i="10"/>
  <c r="N2402" i="10"/>
  <c r="N2001" i="10"/>
  <c r="N3653" i="10"/>
  <c r="N3850" i="10"/>
  <c r="N3715" i="10"/>
  <c r="N4292" i="10"/>
  <c r="N4431" i="10"/>
  <c r="N5033" i="10"/>
  <c r="N5029" i="10"/>
  <c r="N4525" i="10"/>
  <c r="N1377" i="10"/>
  <c r="N2806" i="10"/>
  <c r="N2343" i="10"/>
  <c r="N3678" i="10"/>
  <c r="N3652" i="10"/>
  <c r="N2978" i="10"/>
  <c r="N2975" i="10"/>
  <c r="N2973" i="10"/>
  <c r="N2990" i="10"/>
  <c r="N2986" i="10"/>
  <c r="N4857" i="10"/>
  <c r="N4859" i="10"/>
  <c r="N1413" i="10"/>
  <c r="N2411" i="10"/>
  <c r="N2585" i="10"/>
  <c r="N2143" i="10"/>
  <c r="N2000" i="10"/>
  <c r="N2225" i="10"/>
  <c r="N1715" i="10"/>
  <c r="N5928" i="10"/>
  <c r="N5927" i="10"/>
  <c r="N1307" i="10"/>
  <c r="N1444" i="10"/>
  <c r="N2246" i="10"/>
  <c r="N4957" i="10"/>
  <c r="N4898" i="10"/>
  <c r="N462" i="10"/>
  <c r="N2719" i="10"/>
  <c r="N3723" i="10"/>
  <c r="N3720" i="10"/>
  <c r="N2989" i="10"/>
  <c r="N2523" i="10"/>
  <c r="N1349" i="10"/>
  <c r="N4581" i="10"/>
  <c r="N5415" i="10"/>
  <c r="N4468" i="10"/>
  <c r="N2415" i="10"/>
  <c r="N1714" i="10"/>
  <c r="N1713" i="10"/>
  <c r="N1712" i="10"/>
  <c r="N1711" i="10"/>
  <c r="N1710" i="10"/>
  <c r="N1287" i="10"/>
  <c r="N1709" i="10"/>
  <c r="N1412" i="10"/>
  <c r="N1708" i="10"/>
  <c r="N1707" i="10"/>
  <c r="N2023" i="10"/>
  <c r="N1706" i="10"/>
  <c r="N461" i="10"/>
  <c r="N2119" i="10"/>
  <c r="N1353" i="10"/>
  <c r="N4320" i="10"/>
  <c r="N4317" i="10"/>
  <c r="N4321" i="10"/>
  <c r="N4316" i="10"/>
  <c r="N1705" i="10"/>
  <c r="N1704" i="10"/>
  <c r="N1703" i="10"/>
  <c r="N5276" i="10"/>
  <c r="N4508" i="10"/>
  <c r="N2069" i="10"/>
  <c r="N1374" i="10"/>
  <c r="N1344" i="10"/>
  <c r="N2230" i="10"/>
  <c r="N2008" i="10"/>
  <c r="N1702" i="10"/>
  <c r="N1701" i="10"/>
  <c r="N4786" i="10"/>
  <c r="N460" i="10"/>
  <c r="N4240" i="10"/>
  <c r="N3820" i="10"/>
  <c r="N3510" i="10"/>
  <c r="N5057" i="10"/>
  <c r="N4993" i="10"/>
  <c r="N4498" i="10"/>
  <c r="N4513" i="10"/>
  <c r="N4512" i="10"/>
  <c r="N4497" i="10"/>
  <c r="N4496" i="10"/>
  <c r="N4495" i="10"/>
  <c r="N4503" i="10"/>
  <c r="N4502" i="10"/>
  <c r="N4500" i="10"/>
  <c r="N4494" i="10"/>
  <c r="N4472" i="10"/>
  <c r="N1700" i="10"/>
  <c r="N6123" i="10"/>
  <c r="N1699" i="10"/>
  <c r="N1698" i="10"/>
  <c r="N1697" i="10"/>
  <c r="N1696" i="10"/>
  <c r="N1695" i="10"/>
  <c r="N1694" i="10"/>
  <c r="N1693" i="10"/>
  <c r="N1692" i="10"/>
  <c r="N1098" i="10"/>
  <c r="N4509" i="10"/>
  <c r="N4972" i="10"/>
  <c r="N2846" i="10"/>
  <c r="N459" i="10"/>
  <c r="N458" i="10"/>
  <c r="N4742" i="10"/>
  <c r="N4396" i="10"/>
  <c r="N4397" i="10"/>
  <c r="N4395" i="10"/>
  <c r="N4394" i="10"/>
  <c r="N1381" i="10"/>
  <c r="N4568" i="10"/>
  <c r="N4570" i="10"/>
  <c r="N1363" i="10"/>
  <c r="N2429" i="10"/>
  <c r="N1691" i="10"/>
  <c r="N1690" i="10"/>
  <c r="N1689" i="10"/>
  <c r="N1688" i="10"/>
  <c r="N5177" i="10"/>
  <c r="N457" i="10"/>
  <c r="N4787" i="10"/>
  <c r="N4789" i="10"/>
  <c r="N4200" i="10"/>
  <c r="N4186" i="10"/>
  <c r="N4187" i="10"/>
  <c r="N2456" i="10"/>
  <c r="N4188" i="10"/>
  <c r="N4189" i="10"/>
  <c r="N4195" i="10"/>
  <c r="N4193" i="10"/>
  <c r="N4190" i="10"/>
  <c r="N4685" i="10"/>
  <c r="N4693" i="10"/>
  <c r="N4198" i="10"/>
  <c r="N4194" i="10"/>
  <c r="N4196" i="10"/>
  <c r="N4199" i="10"/>
  <c r="N4192" i="10"/>
  <c r="N4295" i="10"/>
  <c r="N2834" i="10"/>
  <c r="N4582" i="10"/>
  <c r="N4583" i="10"/>
  <c r="N2197" i="10"/>
  <c r="N2884" i="10"/>
  <c r="N2702" i="10"/>
  <c r="N2704" i="10"/>
  <c r="N1687" i="10"/>
  <c r="N1686" i="10"/>
  <c r="N1685" i="10"/>
  <c r="N1684" i="10"/>
  <c r="N1683" i="10"/>
  <c r="N1682" i="10"/>
  <c r="N2245" i="10"/>
  <c r="N2266" i="10"/>
  <c r="N4356" i="10"/>
  <c r="N4369" i="10"/>
  <c r="N4191" i="10"/>
  <c r="N6238" i="10"/>
  <c r="N5019" i="10"/>
  <c r="N2650" i="10"/>
  <c r="N1318" i="10"/>
  <c r="N2177" i="10"/>
  <c r="N4453" i="10"/>
  <c r="N4452" i="10"/>
  <c r="N4499" i="10"/>
  <c r="N2307" i="10"/>
  <c r="N4694" i="10"/>
  <c r="N4678" i="10"/>
  <c r="N1323" i="10"/>
  <c r="N4403" i="10"/>
  <c r="N3360" i="10"/>
  <c r="N3704" i="10"/>
  <c r="N3835" i="10"/>
  <c r="N3822" i="10"/>
  <c r="N5776" i="10"/>
  <c r="N4138" i="10"/>
  <c r="N4551" i="10"/>
  <c r="N456" i="10"/>
  <c r="N3844" i="10"/>
  <c r="N4643" i="10"/>
  <c r="N3383" i="10"/>
  <c r="N4406" i="10"/>
  <c r="N2068" i="10"/>
  <c r="N3390" i="10"/>
  <c r="N1402" i="10"/>
  <c r="N3376" i="10"/>
  <c r="N2176" i="10"/>
  <c r="N2323" i="10"/>
  <c r="N1681" i="10"/>
  <c r="N5791" i="10"/>
  <c r="N2389" i="10"/>
  <c r="N5409" i="10"/>
  <c r="N3787" i="10"/>
  <c r="N4637" i="10"/>
  <c r="N4754" i="10"/>
  <c r="N5774" i="10"/>
  <c r="N2692" i="10"/>
  <c r="N4314" i="10"/>
  <c r="N2725" i="10"/>
  <c r="N5178" i="10"/>
  <c r="N455" i="10"/>
  <c r="N1680" i="10"/>
  <c r="N2175" i="10"/>
  <c r="N1679" i="10"/>
  <c r="N3173" i="10"/>
  <c r="N1678" i="10"/>
  <c r="N2349" i="10"/>
  <c r="N2408" i="10"/>
  <c r="N1677" i="10"/>
  <c r="N2378" i="10"/>
  <c r="N2471" i="10"/>
  <c r="N1676" i="10"/>
  <c r="N1675" i="10"/>
  <c r="N1674" i="10"/>
  <c r="N1673" i="10"/>
  <c r="N2601" i="10"/>
  <c r="N1672" i="10"/>
  <c r="N1671" i="10"/>
  <c r="N2636" i="10"/>
  <c r="N1670" i="10"/>
  <c r="N1669" i="10"/>
  <c r="N1668" i="10"/>
  <c r="N2705" i="10"/>
  <c r="N2769" i="10"/>
  <c r="N2457" i="10"/>
  <c r="N3693" i="10"/>
  <c r="N3176" i="10"/>
  <c r="N3536" i="10"/>
  <c r="N3066" i="10"/>
  <c r="N3067" i="10"/>
  <c r="N3065" i="10"/>
  <c r="N4575" i="10"/>
  <c r="N4174" i="10"/>
  <c r="N4886" i="10"/>
  <c r="N5327" i="10"/>
  <c r="N5955" i="10"/>
  <c r="N5262" i="10"/>
  <c r="N2055" i="10"/>
  <c r="N2041" i="10"/>
  <c r="N3912" i="10"/>
  <c r="N2042" i="10"/>
  <c r="N6119" i="10"/>
  <c r="N6094" i="10"/>
  <c r="N3910" i="10"/>
  <c r="N6313" i="10"/>
  <c r="N6276" i="10"/>
  <c r="N1431" i="10"/>
  <c r="N1430" i="10"/>
  <c r="N1429" i="10"/>
  <c r="N1428" i="10"/>
  <c r="N46" i="10"/>
  <c r="N55" i="10"/>
  <c r="N54" i="10"/>
  <c r="N53" i="10"/>
  <c r="N52" i="10"/>
  <c r="N3375" i="10"/>
  <c r="N3374" i="10"/>
  <c r="N3373" i="10"/>
  <c r="N4479" i="10"/>
  <c r="N51" i="10"/>
  <c r="N50" i="10"/>
  <c r="N49" i="10"/>
  <c r="N48" i="10"/>
  <c r="N47" i="10"/>
  <c r="N5113" i="10"/>
  <c r="N5115" i="10"/>
  <c r="N5114" i="10"/>
  <c r="N5112" i="10"/>
  <c r="N5116" i="10"/>
  <c r="N5047" i="10"/>
  <c r="N6300" i="10"/>
  <c r="N66" i="10"/>
  <c r="N2724" i="10"/>
  <c r="N2183" i="10"/>
  <c r="N1465" i="10"/>
  <c r="N2881" i="10"/>
  <c r="N2473" i="10"/>
  <c r="N1644" i="10"/>
  <c r="N1643" i="10"/>
  <c r="N2735" i="10"/>
  <c r="N2519" i="10"/>
  <c r="N1642" i="10"/>
  <c r="N1641" i="10"/>
  <c r="N2344" i="10"/>
  <c r="N1640" i="10"/>
  <c r="N2726" i="10"/>
  <c r="N2863" i="10"/>
  <c r="N3052" i="10"/>
  <c r="N2549" i="10"/>
  <c r="N106" i="10"/>
  <c r="N4593" i="10"/>
  <c r="N1291" i="10"/>
  <c r="N2861" i="10"/>
  <c r="N2463" i="10"/>
  <c r="N2786" i="10"/>
  <c r="N2627" i="10"/>
  <c r="N2385" i="10"/>
  <c r="N440" i="10"/>
  <c r="N2842" i="10"/>
  <c r="N2833" i="10"/>
  <c r="N2761" i="10"/>
  <c r="N2676" i="10"/>
  <c r="N2731" i="10"/>
  <c r="N2854" i="10"/>
  <c r="N2792" i="10"/>
  <c r="N2826" i="10"/>
  <c r="N2809" i="10"/>
  <c r="N4287" i="10"/>
  <c r="N3466" i="10"/>
  <c r="N3470" i="10"/>
  <c r="N1074" i="10"/>
  <c r="N2224" i="10"/>
  <c r="N1064" i="10"/>
  <c r="N913" i="10"/>
  <c r="N38" i="10"/>
  <c r="N36" i="10"/>
  <c r="N922" i="10"/>
  <c r="N1028" i="10"/>
  <c r="N1057" i="10"/>
  <c r="N1139" i="10"/>
  <c r="N1138" i="10"/>
  <c r="N1137" i="10"/>
  <c r="N1136" i="10"/>
  <c r="N1027" i="10"/>
  <c r="N5232" i="10"/>
  <c r="N2125" i="10"/>
  <c r="N5074" i="10"/>
  <c r="N4345" i="10"/>
  <c r="N5073" i="10"/>
  <c r="N2515" i="10"/>
  <c r="N2835" i="10"/>
  <c r="N3096" i="10"/>
  <c r="N3711" i="10"/>
  <c r="N1999" i="10"/>
  <c r="N2538" i="10"/>
  <c r="N2021" i="10"/>
  <c r="N3498" i="10"/>
  <c r="N5291" i="10"/>
  <c r="N2645" i="10"/>
  <c r="N2522" i="10"/>
  <c r="N4555" i="10"/>
  <c r="N4591" i="10"/>
  <c r="N5214" i="10"/>
  <c r="N5095" i="10"/>
  <c r="N5909" i="10"/>
  <c r="N5953" i="10"/>
  <c r="N5933" i="10"/>
  <c r="N6303" i="10"/>
  <c r="N6243" i="10"/>
  <c r="N2258" i="10"/>
  <c r="N2409" i="10"/>
  <c r="N5998" i="10"/>
  <c r="N3674" i="10"/>
  <c r="N4937" i="10"/>
  <c r="N3386" i="10"/>
  <c r="N6058" i="10"/>
  <c r="N4399" i="10"/>
  <c r="N5717" i="10"/>
  <c r="N5822" i="10"/>
  <c r="N5895" i="10"/>
  <c r="N3650" i="10"/>
  <c r="N3852" i="10"/>
  <c r="N3672" i="10"/>
  <c r="N6154" i="10"/>
  <c r="N4239" i="10"/>
  <c r="N4976" i="10"/>
  <c r="N5902" i="10"/>
  <c r="N4764" i="10"/>
  <c r="N6109" i="10"/>
  <c r="N5718" i="10"/>
  <c r="N6114" i="10"/>
  <c r="N6321" i="10"/>
  <c r="N6317" i="10"/>
  <c r="N5615" i="10"/>
  <c r="N6153" i="10"/>
  <c r="N6069" i="10"/>
  <c r="N6175" i="10"/>
  <c r="N6070" i="10"/>
  <c r="N5995" i="10"/>
  <c r="N6293" i="10"/>
  <c r="N5803" i="10"/>
  <c r="N5285" i="10"/>
  <c r="N4545" i="10"/>
  <c r="N6047" i="10"/>
  <c r="N5174" i="10"/>
  <c r="N5102" i="10"/>
  <c r="N4554" i="10"/>
  <c r="N2346" i="10"/>
  <c r="N926" i="10"/>
  <c r="N925" i="10"/>
  <c r="N1639" i="10"/>
  <c r="N911" i="10"/>
  <c r="N1638" i="10"/>
  <c r="N3677" i="10"/>
  <c r="N439" i="10"/>
  <c r="N438" i="10"/>
  <c r="N437" i="10"/>
  <c r="N5131" i="10"/>
  <c r="N1637" i="10"/>
  <c r="N3665" i="10"/>
  <c r="N436" i="10"/>
  <c r="N4516" i="10"/>
  <c r="N4478" i="10"/>
  <c r="N1043" i="10"/>
  <c r="N1636" i="10"/>
  <c r="N4592" i="10"/>
  <c r="N1464" i="10"/>
  <c r="N1635" i="10"/>
  <c r="N4630" i="10"/>
  <c r="N5290" i="10"/>
  <c r="N435" i="10"/>
  <c r="N434" i="10"/>
  <c r="N4783" i="10"/>
  <c r="N4350" i="10"/>
  <c r="N2361" i="10"/>
  <c r="N1634" i="10"/>
  <c r="N2216" i="10"/>
  <c r="N1633" i="10"/>
  <c r="N433" i="10"/>
  <c r="N1115" i="10"/>
  <c r="N3578" i="10"/>
  <c r="N3517" i="10"/>
  <c r="N3814" i="10"/>
  <c r="N5698" i="10"/>
  <c r="N944" i="10"/>
  <c r="N3370" i="10"/>
  <c r="N22" i="10"/>
  <c r="N3369" i="10"/>
  <c r="N1632" i="10"/>
  <c r="N3345" i="10"/>
  <c r="N905" i="10"/>
  <c r="N1253" i="10"/>
  <c r="N1390" i="10"/>
  <c r="N2134" i="10"/>
  <c r="N1005" i="10"/>
  <c r="N1250" i="10"/>
  <c r="N432" i="10"/>
  <c r="N2877" i="10"/>
  <c r="N3091" i="10"/>
  <c r="N4752" i="10"/>
  <c r="N431" i="10"/>
  <c r="N430" i="10"/>
  <c r="N429" i="10"/>
  <c r="N428" i="10"/>
  <c r="N3669" i="10"/>
  <c r="N37" i="10"/>
  <c r="N6349" i="10"/>
  <c r="N6350" i="10"/>
  <c r="N870" i="10"/>
  <c r="N427" i="10"/>
  <c r="N885" i="10"/>
  <c r="N426" i="10"/>
  <c r="N425" i="10"/>
  <c r="N6161" i="10"/>
  <c r="N424" i="10"/>
  <c r="N6208" i="10"/>
  <c r="N423" i="10"/>
  <c r="N6326" i="10"/>
  <c r="N6275" i="10"/>
  <c r="N422" i="10"/>
  <c r="N421" i="10"/>
  <c r="N420" i="10"/>
  <c r="N6155" i="10"/>
  <c r="N6130" i="10"/>
  <c r="N6085" i="10"/>
  <c r="N6246" i="10"/>
  <c r="N6253" i="10"/>
  <c r="N5618" i="10"/>
  <c r="N5610" i="10"/>
  <c r="N5622" i="10"/>
  <c r="N3507" i="10"/>
  <c r="N5620" i="10"/>
  <c r="N5617" i="10"/>
  <c r="N419" i="10"/>
  <c r="N4746" i="10"/>
  <c r="N418" i="10"/>
  <c r="N417" i="10"/>
  <c r="N6245" i="10"/>
  <c r="N6244" i="10"/>
  <c r="N5198" i="10"/>
  <c r="N868" i="10"/>
  <c r="N4077" i="10"/>
  <c r="N3069" i="10"/>
  <c r="N416" i="10"/>
  <c r="N415" i="10"/>
  <c r="N5076" i="10"/>
  <c r="N414" i="10"/>
  <c r="N413" i="10"/>
  <c r="N5085" i="10"/>
  <c r="N412" i="10"/>
  <c r="N6205" i="10"/>
  <c r="N411" i="10"/>
  <c r="N6102" i="10"/>
  <c r="N6103" i="10"/>
  <c r="N5938" i="10"/>
  <c r="N5920" i="10"/>
  <c r="N5473" i="10"/>
  <c r="N5251" i="10"/>
  <c r="N2476" i="10"/>
  <c r="N2127" i="10"/>
  <c r="N4880" i="10"/>
  <c r="N4418" i="10"/>
  <c r="N4416" i="10"/>
  <c r="N4119" i="10"/>
  <c r="N3807" i="10"/>
  <c r="N6042" i="10"/>
  <c r="N6041" i="10"/>
  <c r="N6040" i="10"/>
  <c r="N6038" i="10"/>
  <c r="N6092" i="10"/>
  <c r="N3930" i="10"/>
  <c r="N3990" i="10"/>
  <c r="N3966" i="10"/>
  <c r="N3941" i="10"/>
  <c r="N4113" i="10"/>
  <c r="N410" i="10"/>
  <c r="N4103" i="10"/>
  <c r="N409" i="10"/>
  <c r="N4130" i="10"/>
  <c r="N408" i="10"/>
  <c r="N4123" i="10"/>
  <c r="N407" i="10"/>
  <c r="N4107" i="10"/>
  <c r="N880" i="10"/>
  <c r="N4121" i="10"/>
  <c r="N406" i="10"/>
  <c r="N4001" i="10"/>
  <c r="N2504" i="10"/>
  <c r="N2503" i="10"/>
  <c r="N405" i="10"/>
  <c r="N4115" i="10"/>
  <c r="N4122" i="10"/>
  <c r="N4149" i="10"/>
  <c r="N4104" i="10"/>
  <c r="N4117" i="10"/>
  <c r="N4145" i="10"/>
  <c r="N3982" i="10"/>
  <c r="N404" i="10"/>
  <c r="N3991" i="10"/>
  <c r="N3994" i="10"/>
  <c r="N403" i="10"/>
  <c r="N3952" i="10"/>
  <c r="N3949" i="10"/>
  <c r="N3969" i="10"/>
  <c r="N402" i="10"/>
  <c r="N4007" i="10"/>
  <c r="N3984" i="10"/>
  <c r="N2744" i="10"/>
  <c r="N4076" i="10"/>
  <c r="N4002" i="10"/>
  <c r="N3947" i="10"/>
  <c r="N4027" i="10"/>
  <c r="N2721" i="10"/>
  <c r="N2608" i="10"/>
  <c r="N2581" i="10"/>
  <c r="N2580" i="10"/>
  <c r="N2390" i="10"/>
  <c r="N3948" i="10"/>
  <c r="N2373" i="10"/>
  <c r="N4065" i="10"/>
  <c r="N401" i="10"/>
  <c r="N2849" i="10"/>
  <c r="N4084" i="10"/>
  <c r="N400" i="10"/>
  <c r="N1463" i="10"/>
  <c r="N1631" i="10"/>
  <c r="N2718" i="10"/>
  <c r="N1462" i="10"/>
  <c r="N1630" i="10"/>
  <c r="N4110" i="10"/>
  <c r="N399" i="10"/>
  <c r="N4139" i="10"/>
  <c r="N4111" i="10"/>
  <c r="N4105" i="10"/>
  <c r="N4126" i="10"/>
  <c r="N4112" i="10"/>
  <c r="N878" i="10"/>
  <c r="N4089" i="10"/>
  <c r="N398" i="10"/>
  <c r="N3988" i="10"/>
  <c r="N4000" i="10"/>
  <c r="N4021" i="10"/>
  <c r="N3997" i="10"/>
  <c r="N3996" i="10"/>
  <c r="N5931" i="10"/>
  <c r="N5930" i="10"/>
  <c r="N4790" i="10"/>
  <c r="N397" i="10"/>
  <c r="N5929" i="10"/>
  <c r="N4778" i="10"/>
  <c r="N396" i="10"/>
  <c r="N395" i="10"/>
  <c r="N394" i="10"/>
  <c r="N1629" i="10"/>
  <c r="N1461" i="10"/>
  <c r="N393" i="10"/>
  <c r="N1628" i="10"/>
  <c r="N392" i="10"/>
  <c r="N2204" i="10"/>
  <c r="N391" i="10"/>
  <c r="N1627" i="10"/>
  <c r="N4741" i="10"/>
  <c r="N2760" i="10"/>
  <c r="N5550" i="10"/>
  <c r="N5437" i="10"/>
  <c r="N4675" i="10"/>
  <c r="N4866" i="10"/>
  <c r="N5319" i="10"/>
  <c r="N4673" i="10"/>
  <c r="N2146" i="10"/>
  <c r="N390" i="10"/>
  <c r="N5155" i="10"/>
  <c r="N2324" i="10"/>
  <c r="N1626" i="10"/>
  <c r="N1625" i="10"/>
  <c r="N1624" i="10"/>
  <c r="N1623" i="10"/>
  <c r="N1622" i="10"/>
  <c r="N4409" i="10"/>
  <c r="N4313" i="10"/>
  <c r="N4549" i="10"/>
  <c r="N389" i="10"/>
  <c r="N4273" i="10"/>
  <c r="N4307" i="10"/>
  <c r="N4306" i="10"/>
  <c r="N4315" i="10"/>
  <c r="N388" i="10"/>
  <c r="N4116" i="10"/>
  <c r="N3806" i="10"/>
  <c r="N6044" i="10"/>
  <c r="N6043" i="10"/>
  <c r="N5948" i="10"/>
  <c r="N6039" i="10"/>
  <c r="N4046" i="10"/>
  <c r="N4004" i="10"/>
  <c r="N3937" i="10"/>
  <c r="N4045" i="10"/>
  <c r="N387" i="10"/>
  <c r="N3986" i="10"/>
  <c r="N4044" i="10"/>
  <c r="N4023" i="10"/>
  <c r="N4095" i="10"/>
  <c r="N4013" i="10"/>
  <c r="N386" i="10"/>
  <c r="N3945" i="10"/>
  <c r="N385" i="10"/>
  <c r="N3929" i="10"/>
  <c r="N3936" i="10"/>
  <c r="N1995" i="10"/>
  <c r="N384" i="10"/>
  <c r="N4091" i="10"/>
  <c r="N4079" i="10"/>
  <c r="N4028" i="10"/>
  <c r="N4034" i="10"/>
  <c r="N3974" i="10"/>
  <c r="N2321" i="10"/>
  <c r="N2303" i="10"/>
  <c r="N1460" i="10"/>
  <c r="N3978" i="10"/>
  <c r="N3961" i="10"/>
  <c r="N3985" i="10"/>
  <c r="N3963" i="10"/>
  <c r="N4070" i="10"/>
  <c r="N3958" i="10"/>
  <c r="N4032" i="10"/>
  <c r="N3951" i="10"/>
  <c r="N1994" i="10"/>
  <c r="N4129" i="10"/>
  <c r="N4025" i="10"/>
  <c r="N4101" i="10"/>
  <c r="N4124" i="10"/>
  <c r="N2819" i="10"/>
  <c r="N2717" i="10"/>
  <c r="N383" i="10"/>
  <c r="N3956" i="10"/>
  <c r="N1621" i="10"/>
  <c r="N1459" i="10"/>
  <c r="N4041" i="10"/>
  <c r="N4017" i="10"/>
  <c r="N2752" i="10"/>
  <c r="N2603" i="10"/>
  <c r="N382" i="10"/>
  <c r="N381" i="10"/>
  <c r="N4043" i="10"/>
  <c r="N2269" i="10"/>
  <c r="N1458" i="10"/>
  <c r="N1620" i="10"/>
  <c r="N2599" i="10"/>
  <c r="N2112" i="10"/>
  <c r="N2371" i="10"/>
  <c r="N380" i="10"/>
  <c r="N1619" i="10"/>
  <c r="N379" i="10"/>
  <c r="N378" i="10"/>
  <c r="N3992" i="10"/>
  <c r="N3972" i="10"/>
  <c r="N4071" i="10"/>
  <c r="N3971" i="10"/>
  <c r="N377" i="10"/>
  <c r="N4078" i="10"/>
  <c r="N376" i="10"/>
  <c r="N4108" i="10"/>
  <c r="N3976" i="10"/>
  <c r="N375" i="10"/>
  <c r="N374" i="10"/>
  <c r="N4147" i="10"/>
  <c r="N4024" i="10"/>
  <c r="N3953" i="10"/>
  <c r="N4037" i="10"/>
  <c r="N3973" i="10"/>
  <c r="N373" i="10"/>
  <c r="N372" i="10"/>
  <c r="N371" i="10"/>
  <c r="N4003" i="10"/>
  <c r="N3935" i="10"/>
  <c r="N3938" i="10"/>
  <c r="N3943" i="10"/>
  <c r="N3942" i="10"/>
  <c r="N3962" i="10"/>
  <c r="N4042" i="10"/>
  <c r="N3931" i="10"/>
  <c r="N3977" i="10"/>
  <c r="N4036" i="10"/>
  <c r="N4005" i="10"/>
  <c r="N370" i="10"/>
  <c r="N369" i="10"/>
  <c r="N4067" i="10"/>
  <c r="N3981" i="10"/>
  <c r="N368" i="10"/>
  <c r="N367" i="10"/>
  <c r="N3980" i="10"/>
  <c r="N366" i="10"/>
  <c r="N2327" i="10"/>
  <c r="N3959" i="10"/>
  <c r="N4069" i="10"/>
  <c r="N365" i="10"/>
  <c r="N4114" i="10"/>
  <c r="N364" i="10"/>
  <c r="N4074" i="10"/>
  <c r="N363" i="10"/>
  <c r="N4085" i="10"/>
  <c r="N4020" i="10"/>
  <c r="N4081" i="10"/>
  <c r="N362" i="10"/>
  <c r="N4083" i="10"/>
  <c r="N3983" i="10"/>
  <c r="N3989" i="10"/>
  <c r="N4030" i="10"/>
  <c r="N361" i="10"/>
  <c r="N4012" i="10"/>
  <c r="N360" i="10"/>
  <c r="N3927" i="10"/>
  <c r="N359" i="10"/>
  <c r="N4009" i="10"/>
  <c r="N3932" i="10"/>
  <c r="N4033" i="10"/>
  <c r="N3955" i="10"/>
  <c r="N4053" i="10"/>
  <c r="N4035" i="10"/>
  <c r="N4087" i="10"/>
  <c r="N3946" i="10"/>
  <c r="N3926" i="10"/>
  <c r="N4052" i="10"/>
  <c r="N3995" i="10"/>
  <c r="N358" i="10"/>
  <c r="N3960" i="10"/>
  <c r="N4054" i="10"/>
  <c r="N3957" i="10"/>
  <c r="N4055" i="10"/>
  <c r="N4006" i="10"/>
  <c r="N357" i="10"/>
  <c r="N356" i="10"/>
  <c r="N3970" i="10"/>
  <c r="N3967" i="10"/>
  <c r="N3987" i="10"/>
  <c r="N3964" i="10"/>
  <c r="N4051" i="10"/>
  <c r="N1618" i="10"/>
  <c r="N4094" i="10"/>
  <c r="N1617" i="10"/>
  <c r="N4022" i="10"/>
  <c r="N4072" i="10"/>
  <c r="N3933" i="10"/>
  <c r="N4026" i="10"/>
  <c r="N3975" i="10"/>
  <c r="N3928" i="10"/>
  <c r="N4038" i="10"/>
  <c r="N3944" i="10"/>
  <c r="N4047" i="10"/>
  <c r="N1616" i="10"/>
  <c r="N6186" i="10"/>
  <c r="N6187" i="10"/>
  <c r="N5626" i="10"/>
  <c r="N355" i="10"/>
  <c r="N5627" i="10"/>
  <c r="N4987" i="10"/>
  <c r="N4988" i="10"/>
  <c r="N2856" i="10"/>
  <c r="N3520" i="10"/>
  <c r="N354" i="10"/>
  <c r="N96" i="10"/>
  <c r="N4928" i="10"/>
  <c r="N353" i="10"/>
  <c r="N352" i="10"/>
  <c r="N6140" i="10"/>
  <c r="N4961" i="10"/>
  <c r="N4712" i="10"/>
  <c r="N4710" i="10"/>
  <c r="N4707" i="10"/>
  <c r="N4715" i="10"/>
  <c r="N4709" i="10"/>
  <c r="N4714" i="10"/>
  <c r="N4713" i="10"/>
  <c r="N4711" i="10"/>
  <c r="N4705" i="10"/>
  <c r="N4708" i="10"/>
  <c r="N4706" i="10"/>
  <c r="N6062" i="10"/>
  <c r="N4154" i="10"/>
  <c r="N351" i="10"/>
  <c r="N4106" i="10"/>
  <c r="N4148" i="10"/>
  <c r="N350" i="10"/>
  <c r="N4146" i="10"/>
  <c r="N349" i="10"/>
  <c r="N89" i="10"/>
  <c r="N4132" i="10"/>
  <c r="N4135" i="10"/>
  <c r="N4058" i="10"/>
  <c r="N4066" i="10"/>
  <c r="N881" i="10"/>
  <c r="N4093" i="10"/>
  <c r="N348" i="10"/>
  <c r="N347" i="10"/>
  <c r="N4082" i="10"/>
  <c r="N346" i="10"/>
  <c r="N345" i="10"/>
  <c r="N344" i="10"/>
  <c r="N343" i="10"/>
  <c r="N4073" i="10"/>
  <c r="N342" i="10"/>
  <c r="N341" i="10"/>
  <c r="N340" i="10"/>
  <c r="N339" i="10"/>
  <c r="N338" i="10"/>
  <c r="N4127" i="10"/>
  <c r="N4140" i="10"/>
  <c r="N4040" i="10"/>
  <c r="N2083" i="10"/>
  <c r="N3954" i="10"/>
  <c r="N337" i="10"/>
  <c r="N336" i="10"/>
  <c r="N2607" i="10"/>
  <c r="N4014" i="10"/>
  <c r="N3968" i="10"/>
  <c r="N335" i="10"/>
  <c r="N334" i="10"/>
  <c r="N333" i="10"/>
  <c r="N4010" i="10"/>
  <c r="N3934" i="10"/>
  <c r="N4056" i="10"/>
  <c r="N332" i="10"/>
  <c r="N4118" i="10"/>
  <c r="N4120" i="10"/>
  <c r="N331" i="10"/>
  <c r="N4143" i="10"/>
  <c r="N4125" i="10"/>
  <c r="N330" i="10"/>
  <c r="N4141" i="10"/>
  <c r="N329" i="10"/>
  <c r="N4131" i="10"/>
  <c r="N328" i="10"/>
  <c r="N4152" i="10"/>
  <c r="N327" i="10"/>
  <c r="N326" i="10"/>
  <c r="N4155" i="10"/>
  <c r="N4150" i="10"/>
  <c r="N325" i="10"/>
  <c r="N4151" i="10"/>
  <c r="N324" i="10"/>
  <c r="N4153" i="10"/>
  <c r="N4019" i="10"/>
  <c r="N323" i="10"/>
  <c r="N4050" i="10"/>
  <c r="N4049" i="10"/>
  <c r="N4092" i="10"/>
  <c r="N4048" i="10"/>
  <c r="N2521" i="10"/>
  <c r="N322" i="10"/>
  <c r="N321" i="10"/>
  <c r="N4090" i="10"/>
  <c r="N320" i="10"/>
  <c r="N4068" i="10"/>
  <c r="N3979" i="10"/>
  <c r="N3993" i="10"/>
  <c r="N4039" i="10"/>
  <c r="N4016" i="10"/>
  <c r="N319" i="10"/>
  <c r="N4075" i="10"/>
  <c r="N318" i="10"/>
  <c r="N4031" i="10"/>
  <c r="N3950" i="10"/>
  <c r="N317" i="10"/>
  <c r="N4008" i="10"/>
  <c r="N316" i="10"/>
  <c r="N3940" i="10"/>
  <c r="N315" i="10"/>
  <c r="N314" i="10"/>
  <c r="N4088" i="10"/>
  <c r="N4086" i="10"/>
  <c r="N4018" i="10"/>
  <c r="N3939" i="10"/>
  <c r="N4011" i="10"/>
  <c r="N3965" i="10"/>
  <c r="N3998" i="10"/>
  <c r="N313" i="10"/>
  <c r="N3999" i="10"/>
  <c r="N2553" i="10"/>
  <c r="N2227" i="10"/>
  <c r="N4102" i="10"/>
  <c r="N4029" i="10"/>
  <c r="N4015" i="10"/>
  <c r="N4080" i="10"/>
  <c r="N4142" i="10"/>
  <c r="N4862" i="10"/>
  <c r="N312" i="10"/>
  <c r="N4843" i="10"/>
  <c r="N4836" i="10"/>
  <c r="N1615" i="10"/>
  <c r="N985" i="10"/>
  <c r="N311" i="10"/>
  <c r="N1124" i="10"/>
  <c r="N310" i="10"/>
  <c r="N2886" i="10"/>
  <c r="N1614" i="10"/>
  <c r="N2427" i="10"/>
  <c r="N5614" i="10"/>
  <c r="N4917" i="10"/>
  <c r="N6235" i="10"/>
  <c r="N6166" i="10"/>
  <c r="N1613" i="10"/>
  <c r="N5215" i="10"/>
  <c r="N4417" i="10"/>
  <c r="N4413" i="10"/>
  <c r="N1612" i="10"/>
  <c r="N1403" i="10"/>
  <c r="N2484" i="10"/>
  <c r="N2805" i="10"/>
  <c r="N2680" i="10"/>
  <c r="N2633" i="10"/>
  <c r="N2893" i="10"/>
  <c r="N1611" i="10"/>
  <c r="N1376" i="10"/>
  <c r="N1298" i="10"/>
  <c r="N2779" i="10"/>
  <c r="N2699" i="10"/>
  <c r="N2449" i="10"/>
  <c r="N2562" i="10"/>
  <c r="N2631" i="10"/>
  <c r="N309" i="10"/>
  <c r="N2629" i="10"/>
  <c r="N308" i="10"/>
  <c r="N1303" i="10"/>
  <c r="N2501" i="10"/>
  <c r="N2825" i="10"/>
  <c r="N2774" i="10"/>
  <c r="N2821" i="10"/>
  <c r="N2654" i="10"/>
  <c r="N2895" i="10"/>
  <c r="N2748" i="10"/>
  <c r="N2416" i="10"/>
  <c r="N2720" i="10"/>
  <c r="N1289" i="10"/>
  <c r="N2787" i="10"/>
  <c r="N307" i="10"/>
  <c r="N2575" i="10"/>
  <c r="N2574" i="10"/>
  <c r="N973" i="10"/>
  <c r="N306" i="10"/>
  <c r="N4429" i="10"/>
  <c r="N305" i="10"/>
  <c r="N4514" i="10"/>
  <c r="N3177" i="10"/>
  <c r="N2900" i="10"/>
  <c r="N3848" i="10"/>
  <c r="N304" i="10"/>
  <c r="N303" i="10"/>
  <c r="N1273" i="10"/>
  <c r="N1239" i="10"/>
  <c r="N1267" i="10"/>
  <c r="N1118" i="10"/>
  <c r="N1143" i="10"/>
  <c r="N1152" i="10"/>
  <c r="N1173" i="10"/>
  <c r="N1247" i="10"/>
  <c r="N4462" i="10"/>
  <c r="N1277" i="10"/>
  <c r="N2347" i="10"/>
  <c r="N4925" i="10"/>
  <c r="N1153" i="10"/>
  <c r="N1041" i="10"/>
  <c r="N4716" i="10"/>
  <c r="N4798" i="10"/>
  <c r="N4797" i="10"/>
  <c r="N5320" i="10"/>
  <c r="N6310" i="10"/>
  <c r="N5230" i="10"/>
  <c r="N6086" i="10"/>
  <c r="N5768" i="10"/>
  <c r="N6107" i="10"/>
  <c r="N6261" i="10"/>
  <c r="N3815" i="10"/>
  <c r="N1610" i="10"/>
  <c r="N2237" i="10"/>
  <c r="N2514" i="10"/>
  <c r="N302" i="10"/>
  <c r="N2589" i="10"/>
  <c r="N2315" i="10"/>
  <c r="N2682" i="10"/>
  <c r="N2640" i="10"/>
  <c r="N2273" i="10"/>
  <c r="N1408" i="10"/>
  <c r="N2223" i="10"/>
  <c r="N2507" i="10"/>
  <c r="N2622" i="10"/>
  <c r="N2540" i="10"/>
  <c r="N2643" i="10"/>
  <c r="N2367" i="10"/>
  <c r="N2595" i="10"/>
  <c r="N2375" i="10"/>
  <c r="N2811" i="10"/>
  <c r="N2795" i="10"/>
  <c r="N1609" i="10"/>
  <c r="N2615" i="10"/>
  <c r="N2568" i="10"/>
  <c r="N2829" i="10"/>
  <c r="N2013" i="10"/>
  <c r="N1427" i="10"/>
  <c r="N2007" i="10"/>
  <c r="N6100" i="10"/>
  <c r="N6097" i="10"/>
  <c r="N2482" i="10"/>
  <c r="N2074" i="10"/>
  <c r="N5767" i="10"/>
  <c r="N6125" i="10"/>
  <c r="N6110" i="10"/>
  <c r="N4867" i="10"/>
  <c r="N4846" i="10"/>
  <c r="N4834" i="10"/>
  <c r="N4841" i="10"/>
  <c r="N4888" i="10"/>
  <c r="N4676" i="10"/>
  <c r="N3488" i="10"/>
  <c r="N4981" i="10"/>
  <c r="N6247" i="10"/>
  <c r="N5989" i="10"/>
  <c r="N5204" i="10"/>
  <c r="N2939" i="10"/>
  <c r="N1125" i="10"/>
  <c r="N5004" i="10"/>
  <c r="N1608" i="10"/>
  <c r="N1607" i="10"/>
  <c r="N6307" i="10"/>
  <c r="N6035" i="10"/>
  <c r="N6000" i="10"/>
  <c r="N6291" i="10"/>
  <c r="N6273" i="10"/>
  <c r="N6177" i="10"/>
  <c r="N6306" i="10"/>
  <c r="N6064" i="10"/>
  <c r="N6248" i="10"/>
  <c r="N6180" i="10"/>
  <c r="N6229" i="10"/>
  <c r="N6191" i="10"/>
  <c r="N6242" i="10"/>
  <c r="N5891" i="10"/>
  <c r="N5889" i="10"/>
  <c r="N5245" i="10"/>
  <c r="N5237" i="10"/>
  <c r="N1457" i="10"/>
  <c r="N1606" i="10"/>
  <c r="N3838" i="10"/>
  <c r="N3849" i="10"/>
  <c r="N3827" i="10"/>
  <c r="N3690" i="10"/>
  <c r="N3681" i="10"/>
  <c r="N3676" i="10"/>
  <c r="N3671" i="10"/>
  <c r="N3638" i="10"/>
  <c r="N3637" i="10"/>
  <c r="N3544" i="10"/>
  <c r="N3508" i="10"/>
  <c r="N3483" i="10"/>
  <c r="N3486" i="10"/>
  <c r="N4991" i="10"/>
  <c r="N4963" i="10"/>
  <c r="N4799" i="10"/>
  <c r="N4727" i="10"/>
  <c r="N4730" i="10"/>
  <c r="N4704" i="10"/>
  <c r="N4654" i="10"/>
  <c r="N4598" i="10"/>
  <c r="N4483" i="10"/>
  <c r="N5280" i="10"/>
  <c r="N3688" i="10"/>
  <c r="N5117" i="10"/>
  <c r="N4950" i="10"/>
  <c r="N5048" i="10"/>
  <c r="N5088" i="10"/>
  <c r="N5094" i="10"/>
  <c r="N5051" i="10"/>
  <c r="N4284" i="10"/>
  <c r="N4256" i="10"/>
  <c r="N4270" i="10"/>
  <c r="N4268" i="10"/>
  <c r="N3384" i="10"/>
  <c r="N2960" i="10"/>
  <c r="N3151" i="10"/>
  <c r="N3111" i="10"/>
  <c r="N3095" i="10"/>
  <c r="N1456" i="10"/>
  <c r="N1142" i="10"/>
  <c r="N19" i="10"/>
  <c r="S19" i="10" s="1"/>
  <c r="U19" i="10" s="1"/>
  <c r="N1275" i="10"/>
  <c r="N1605" i="10"/>
  <c r="N1110" i="10"/>
  <c r="N6173" i="10"/>
  <c r="N6134" i="10"/>
  <c r="N6105" i="10"/>
  <c r="N5992" i="10"/>
  <c r="N6133" i="10"/>
  <c r="N5990" i="10"/>
  <c r="N6137" i="10"/>
  <c r="N6034" i="10"/>
  <c r="N1262" i="10"/>
  <c r="N1122" i="10"/>
  <c r="N3003" i="10"/>
  <c r="N1148" i="10"/>
  <c r="N1132" i="10"/>
  <c r="N1121" i="10"/>
  <c r="N6333" i="10"/>
  <c r="N6332" i="10"/>
  <c r="N6108" i="10"/>
  <c r="N5219" i="10"/>
  <c r="N5996" i="10"/>
  <c r="N301" i="10"/>
  <c r="N5187" i="10"/>
  <c r="N4974" i="10"/>
  <c r="N5612" i="10"/>
  <c r="N5160" i="10"/>
  <c r="N3079" i="10"/>
  <c r="N2959" i="10"/>
  <c r="N1053" i="10"/>
  <c r="N981" i="10"/>
  <c r="N1604" i="10"/>
  <c r="N6033" i="10"/>
  <c r="N4442" i="10"/>
  <c r="N924" i="10"/>
  <c r="N1001" i="10"/>
  <c r="N938" i="10"/>
  <c r="N1080" i="10"/>
  <c r="N1086" i="10"/>
  <c r="N1088" i="10"/>
  <c r="N961" i="10"/>
  <c r="N1255" i="10"/>
  <c r="N1026" i="10"/>
  <c r="N1117" i="10"/>
  <c r="N1168" i="10"/>
  <c r="N1103" i="10"/>
  <c r="N1114" i="10"/>
  <c r="N1123" i="10"/>
  <c r="N1135" i="10"/>
  <c r="N916" i="10"/>
  <c r="N1040" i="10"/>
  <c r="N1021" i="10"/>
  <c r="N1075" i="10"/>
  <c r="N1254" i="10"/>
  <c r="N990" i="10"/>
  <c r="N1020" i="10"/>
  <c r="N962" i="10"/>
  <c r="N1161" i="10"/>
  <c r="N908" i="10"/>
  <c r="N989" i="10"/>
  <c r="N1603" i="10"/>
  <c r="N914" i="10"/>
  <c r="N963" i="10"/>
  <c r="N1141" i="10"/>
  <c r="N1013" i="10"/>
  <c r="N40" i="10"/>
  <c r="N4" i="10"/>
  <c r="N4625" i="10"/>
  <c r="N5613" i="10"/>
  <c r="N5616" i="10"/>
  <c r="N5608" i="10"/>
  <c r="N5611" i="10"/>
  <c r="N5609" i="10"/>
  <c r="N5993" i="10"/>
  <c r="N5180" i="10"/>
  <c r="N4492" i="10"/>
  <c r="N952" i="10"/>
  <c r="N968" i="10"/>
  <c r="N930" i="10"/>
  <c r="N3831" i="10"/>
  <c r="N3818" i="10"/>
  <c r="N3920" i="10"/>
  <c r="N3863" i="10"/>
  <c r="N3687" i="10"/>
  <c r="N4438" i="10"/>
  <c r="N1066" i="10"/>
  <c r="N4257" i="10"/>
  <c r="N3906" i="10"/>
  <c r="N4291" i="10"/>
  <c r="N3861" i="10"/>
  <c r="N4057" i="10"/>
  <c r="N4159" i="10"/>
  <c r="N3830" i="10"/>
  <c r="N4271" i="10"/>
  <c r="N4272" i="10"/>
  <c r="N4493" i="10"/>
  <c r="N4486" i="10"/>
  <c r="N3865" i="10"/>
  <c r="N4173" i="10"/>
  <c r="N2948" i="10"/>
  <c r="N1109" i="10"/>
  <c r="N1009" i="10"/>
  <c r="N1094" i="10"/>
  <c r="N931" i="10"/>
  <c r="N1078" i="10"/>
  <c r="N28" i="10"/>
  <c r="N1018" i="10"/>
  <c r="N1019" i="10"/>
  <c r="N1034" i="10"/>
  <c r="N986" i="10"/>
  <c r="N918" i="10"/>
  <c r="N1060" i="10"/>
  <c r="N1455" i="10"/>
  <c r="N1602" i="10"/>
  <c r="N1601" i="10"/>
  <c r="N1600" i="10"/>
  <c r="N1599" i="10"/>
  <c r="N3481" i="10"/>
  <c r="N4355" i="10"/>
  <c r="N4745" i="10"/>
  <c r="N4781" i="10"/>
  <c r="N2157" i="10"/>
  <c r="N1090" i="10"/>
  <c r="N1251" i="10"/>
  <c r="N4454" i="10"/>
  <c r="N1068" i="10"/>
  <c r="N1039" i="10"/>
  <c r="N4820" i="10"/>
  <c r="N2899" i="10"/>
  <c r="N11" i="10"/>
  <c r="N932" i="10"/>
  <c r="N1037" i="10"/>
  <c r="N1087" i="10"/>
  <c r="N1042" i="10"/>
  <c r="N3348" i="10"/>
  <c r="N1056" i="10"/>
  <c r="N4936" i="10"/>
  <c r="N3100" i="10"/>
  <c r="N4922" i="10"/>
  <c r="N4825" i="10"/>
  <c r="N5179" i="10"/>
  <c r="N6270" i="10"/>
  <c r="N6060" i="10"/>
  <c r="N300" i="10"/>
  <c r="N6328" i="10"/>
  <c r="N6316" i="10"/>
  <c r="N6331" i="10"/>
  <c r="N6264" i="10"/>
  <c r="N6301" i="10"/>
  <c r="N6241" i="10"/>
  <c r="N6228" i="10"/>
  <c r="N6209" i="10"/>
  <c r="N6230" i="10"/>
  <c r="N3164" i="10"/>
  <c r="N3683" i="10"/>
  <c r="N3701" i="10"/>
  <c r="N1259" i="10"/>
  <c r="N2646" i="10"/>
  <c r="N4276" i="10"/>
  <c r="N4060" i="10"/>
  <c r="N3864" i="10"/>
  <c r="N3839" i="10"/>
  <c r="N3826" i="10"/>
  <c r="N3680" i="10"/>
  <c r="N3342" i="10"/>
  <c r="N3682" i="10"/>
  <c r="N3504" i="10"/>
  <c r="N3664" i="10"/>
  <c r="N3478" i="10"/>
  <c r="N3477" i="10"/>
  <c r="N5034" i="10"/>
  <c r="N1265" i="10"/>
  <c r="N4833" i="10"/>
  <c r="N4647" i="10"/>
  <c r="N1177" i="10"/>
  <c r="N4560" i="10"/>
  <c r="N4294" i="10"/>
  <c r="N4552" i="10"/>
  <c r="N4522" i="10"/>
  <c r="N4480" i="10"/>
  <c r="N4382" i="10"/>
  <c r="N5301" i="10"/>
  <c r="N5281" i="10"/>
  <c r="N5170" i="10"/>
  <c r="N5090" i="10"/>
  <c r="N4387" i="10"/>
  <c r="N3686" i="10"/>
  <c r="N3102" i="10"/>
  <c r="N1269" i="10"/>
  <c r="N999" i="10"/>
  <c r="N1106" i="10"/>
  <c r="N1105" i="10"/>
  <c r="N33" i="10"/>
  <c r="N1159" i="10"/>
  <c r="N1272" i="10"/>
  <c r="N1119" i="10"/>
  <c r="N1598" i="10"/>
  <c r="N1271" i="10"/>
  <c r="N1597" i="10"/>
  <c r="N1596" i="10"/>
  <c r="N1015" i="10"/>
  <c r="N1144" i="10"/>
  <c r="N2424" i="10"/>
  <c r="N2212" i="10"/>
  <c r="N1595" i="10"/>
  <c r="N6074" i="10"/>
  <c r="N5986" i="10"/>
  <c r="N5798" i="10"/>
  <c r="N4371" i="10"/>
  <c r="N5773" i="10"/>
  <c r="N1157" i="10"/>
  <c r="N2084" i="10"/>
  <c r="N5684" i="10"/>
  <c r="N5771" i="10"/>
  <c r="N5691" i="10"/>
  <c r="N1014" i="10"/>
  <c r="N1055" i="10"/>
  <c r="N988" i="10"/>
  <c r="N2265" i="10"/>
  <c r="N1282" i="10"/>
  <c r="N1280" i="10"/>
  <c r="N1059" i="10"/>
  <c r="N934" i="10"/>
  <c r="N937" i="10"/>
  <c r="N6164" i="10"/>
  <c r="N5688" i="10"/>
  <c r="N1454" i="10"/>
  <c r="N2180" i="10"/>
  <c r="N1175" i="10"/>
  <c r="N1270" i="10"/>
  <c r="N1140" i="10"/>
  <c r="N1100" i="10"/>
  <c r="N2337" i="10"/>
  <c r="N1004" i="10"/>
  <c r="N1065" i="10"/>
  <c r="N1160" i="10"/>
  <c r="N1260" i="10"/>
  <c r="N1252" i="10"/>
  <c r="N1149" i="10"/>
  <c r="N2124" i="10"/>
  <c r="N6124" i="10"/>
  <c r="N6260" i="10"/>
  <c r="N6162" i="10"/>
  <c r="N5629" i="10"/>
  <c r="N1101" i="10"/>
  <c r="N1162" i="10"/>
  <c r="N1174" i="10"/>
  <c r="N3366" i="10"/>
  <c r="N1147" i="10"/>
  <c r="N1049" i="10"/>
  <c r="N6163" i="10"/>
  <c r="N6156" i="10"/>
  <c r="N1594" i="10"/>
  <c r="N929" i="10"/>
  <c r="N2475" i="10"/>
  <c r="N2126" i="10"/>
  <c r="N5167" i="10"/>
  <c r="N4924" i="10"/>
  <c r="N1172" i="10"/>
  <c r="N1274" i="10"/>
  <c r="N6002" i="10"/>
  <c r="N6028" i="10"/>
  <c r="N5686" i="10"/>
  <c r="N4260" i="10"/>
  <c r="N5917" i="10"/>
  <c r="N4400" i="10"/>
  <c r="N6147" i="10"/>
  <c r="N2922" i="10"/>
  <c r="N5213" i="10"/>
  <c r="N5222" i="10"/>
  <c r="N5888" i="10"/>
  <c r="N5795" i="10"/>
  <c r="N5282" i="10"/>
  <c r="N5310" i="10"/>
  <c r="N5294" i="10"/>
  <c r="N3371" i="10"/>
  <c r="N5097" i="10"/>
  <c r="N4951" i="10"/>
  <c r="N4920" i="10"/>
  <c r="N4923" i="10"/>
  <c r="N4702" i="10"/>
  <c r="N4729" i="10"/>
  <c r="N4701" i="10"/>
  <c r="N4645" i="10"/>
  <c r="N4596" i="10"/>
  <c r="N4346" i="10"/>
  <c r="N3689" i="10"/>
  <c r="N3506" i="10"/>
  <c r="N3482" i="10"/>
  <c r="N3485" i="10"/>
  <c r="N2921" i="10"/>
  <c r="N3110" i="10"/>
  <c r="N3093" i="10"/>
  <c r="N1150" i="10"/>
  <c r="N5887" i="10"/>
  <c r="N3011" i="10"/>
  <c r="N5244" i="10"/>
  <c r="N1133" i="10"/>
  <c r="N1072" i="10"/>
  <c r="N1104" i="10"/>
  <c r="N1063" i="10"/>
  <c r="N1453" i="10"/>
  <c r="N1314" i="10"/>
  <c r="N2814" i="10"/>
  <c r="N1299" i="10"/>
  <c r="N299" i="10"/>
  <c r="N298" i="10"/>
  <c r="N4550" i="10"/>
  <c r="N4674" i="10"/>
  <c r="N1593" i="10"/>
  <c r="N3698" i="10"/>
  <c r="N2688" i="10"/>
  <c r="N3368" i="10"/>
  <c r="N297" i="10"/>
  <c r="N4861" i="10"/>
  <c r="N4289" i="10"/>
  <c r="N1592" i="10"/>
  <c r="N2395" i="10"/>
  <c r="N2064" i="10"/>
  <c r="N296" i="10"/>
  <c r="N1367" i="10"/>
  <c r="N1366" i="10"/>
  <c r="N2171" i="10"/>
  <c r="N1332" i="10"/>
  <c r="N1590" i="10"/>
  <c r="N3509" i="10"/>
  <c r="N295" i="10"/>
  <c r="N294" i="10"/>
  <c r="N1263" i="10"/>
  <c r="N293" i="10"/>
  <c r="N103" i="10"/>
  <c r="N867" i="10"/>
  <c r="N5689" i="10"/>
  <c r="N2867" i="10"/>
  <c r="N2866" i="10"/>
  <c r="N1292" i="10"/>
  <c r="N2843" i="10"/>
  <c r="N1452" i="10"/>
  <c r="N2156" i="10"/>
  <c r="N2178" i="10"/>
  <c r="N1589" i="10"/>
  <c r="N4927" i="10"/>
  <c r="N1330" i="10"/>
  <c r="N2242" i="10"/>
  <c r="N1389" i="10"/>
  <c r="N2541" i="10"/>
  <c r="N2045" i="10"/>
  <c r="N5766" i="10"/>
  <c r="N5904" i="10"/>
  <c r="N1276" i="10"/>
  <c r="N5182" i="10"/>
  <c r="N292" i="10"/>
  <c r="N291" i="10"/>
  <c r="N4785" i="10"/>
  <c r="N290" i="10"/>
  <c r="N1048" i="10"/>
  <c r="N1047" i="10"/>
  <c r="N1046" i="10"/>
  <c r="N1082" i="10"/>
  <c r="N1081" i="10"/>
  <c r="N1588" i="10"/>
  <c r="N1084" i="10"/>
  <c r="N1083" i="10"/>
  <c r="N3347" i="10"/>
  <c r="N3346" i="10"/>
  <c r="N4282" i="10"/>
  <c r="N5045" i="10"/>
  <c r="N5089" i="10"/>
  <c r="N5001" i="10"/>
  <c r="N1008" i="10"/>
  <c r="N3761" i="10"/>
  <c r="N289" i="10"/>
  <c r="N2058" i="10"/>
  <c r="N4629" i="10"/>
  <c r="N2288" i="10"/>
  <c r="N1587" i="10"/>
  <c r="N1394" i="10"/>
  <c r="N1345" i="10"/>
  <c r="N2173" i="10"/>
  <c r="N5022" i="10"/>
  <c r="N3731" i="10"/>
  <c r="N3668" i="10"/>
  <c r="N3646" i="10"/>
  <c r="N3647" i="10"/>
  <c r="N3529" i="10"/>
  <c r="N950" i="10"/>
  <c r="N20" i="10"/>
  <c r="N4985" i="10"/>
  <c r="N4756" i="10"/>
  <c r="N288" i="10"/>
  <c r="N1586" i="10"/>
  <c r="N2281" i="10"/>
  <c r="N2470" i="10"/>
  <c r="N2290" i="10"/>
  <c r="N45" i="10"/>
  <c r="N3162" i="10"/>
  <c r="N4238" i="10"/>
  <c r="N2235" i="10"/>
  <c r="N5018" i="10"/>
  <c r="N287" i="10"/>
  <c r="N941" i="10"/>
  <c r="N939" i="10"/>
  <c r="N920" i="10"/>
  <c r="N1264" i="10"/>
  <c r="N4618" i="10"/>
  <c r="N5999" i="10"/>
  <c r="O6" i="10"/>
  <c r="N6" i="10"/>
  <c r="O29" i="10"/>
  <c r="N29" i="10"/>
  <c r="N2103" i="10"/>
  <c r="N5" i="10"/>
  <c r="N4547" i="10"/>
  <c r="N912" i="10"/>
  <c r="O6426" i="10" s="1"/>
  <c r="R6426" i="10" s="1"/>
  <c r="N4526" i="10"/>
  <c r="N2054" i="10"/>
  <c r="N2380" i="10"/>
  <c r="N2525" i="10"/>
  <c r="N2155" i="10"/>
  <c r="N1585" i="10"/>
  <c r="N2192" i="10"/>
  <c r="N1584" i="10"/>
  <c r="N1583" i="10"/>
  <c r="N1582" i="10"/>
  <c r="N3841" i="10"/>
  <c r="N3813" i="10"/>
  <c r="N2544" i="10"/>
  <c r="N2229" i="10"/>
  <c r="N1435" i="10"/>
  <c r="N1442" i="10"/>
  <c r="N2552" i="10"/>
  <c r="N286" i="10"/>
  <c r="N2365" i="10"/>
  <c r="N285" i="10"/>
  <c r="N4524" i="10"/>
  <c r="N4439" i="10"/>
  <c r="N284" i="10"/>
  <c r="N4210" i="10"/>
  <c r="N4425" i="10"/>
  <c r="N2442" i="10"/>
  <c r="N4062" i="10"/>
  <c r="N4064" i="10"/>
  <c r="N1352" i="10"/>
  <c r="N2547" i="10"/>
  <c r="N283" i="10"/>
  <c r="N970" i="10"/>
  <c r="N4445" i="10"/>
  <c r="N4377" i="10"/>
  <c r="N4392" i="10"/>
  <c r="N4482" i="10"/>
  <c r="N282" i="10"/>
  <c r="N960" i="10"/>
  <c r="N909" i="10"/>
  <c r="N1165" i="10"/>
  <c r="N1258" i="10"/>
  <c r="N1171" i="10"/>
  <c r="N1266" i="10"/>
  <c r="N1164" i="10"/>
  <c r="N1156" i="10"/>
  <c r="N1146" i="10"/>
  <c r="N1169" i="10"/>
  <c r="N1166" i="10"/>
  <c r="N1261" i="10"/>
  <c r="N1268" i="10"/>
  <c r="N281" i="10"/>
  <c r="N4743" i="10"/>
  <c r="N3476" i="10"/>
  <c r="N6185" i="10"/>
  <c r="N280" i="10"/>
  <c r="N279" i="10"/>
  <c r="N6281" i="10"/>
  <c r="N5149" i="10"/>
  <c r="N5607" i="10"/>
  <c r="N6257" i="10"/>
  <c r="N6233" i="10"/>
  <c r="N6099" i="10"/>
  <c r="N5638" i="10"/>
  <c r="N4879" i="10"/>
  <c r="N2957" i="10"/>
  <c r="N2958" i="10"/>
  <c r="N4646" i="10"/>
  <c r="N2032" i="10"/>
  <c r="N5028" i="10"/>
  <c r="N4964" i="10"/>
  <c r="N4258" i="10"/>
  <c r="N5046" i="10"/>
  <c r="N4768" i="10"/>
  <c r="N5469" i="10"/>
  <c r="N5720" i="10"/>
  <c r="N2937" i="10"/>
  <c r="N3363" i="10"/>
  <c r="N4348" i="10"/>
  <c r="N2632" i="10"/>
  <c r="N3527" i="10"/>
  <c r="N3059" i="10"/>
  <c r="N4523" i="10"/>
  <c r="N3708" i="10"/>
  <c r="N3851" i="10"/>
  <c r="N3092" i="10"/>
  <c r="N3149" i="10"/>
  <c r="N2953" i="10"/>
  <c r="N3540" i="10"/>
  <c r="N3524" i="10"/>
  <c r="N2219" i="10"/>
  <c r="N4347" i="10"/>
  <c r="N2099" i="10"/>
  <c r="N5039" i="10"/>
  <c r="N3098" i="10"/>
  <c r="N3361" i="10"/>
  <c r="N5003" i="10"/>
  <c r="N6141" i="10"/>
  <c r="N4734" i="10"/>
  <c r="N3853" i="10"/>
  <c r="N4181" i="10"/>
  <c r="N5949" i="10"/>
  <c r="N4236" i="10"/>
  <c r="N6150" i="10"/>
  <c r="N3525" i="10"/>
  <c r="N1581" i="10"/>
  <c r="N3521" i="10"/>
  <c r="N1580" i="10"/>
  <c r="N2339" i="10"/>
  <c r="N3148" i="10"/>
  <c r="N1579" i="10"/>
  <c r="N2135" i="10"/>
  <c r="N3719" i="10"/>
  <c r="N5407" i="10"/>
  <c r="N4280" i="10"/>
  <c r="N3717" i="10"/>
  <c r="N3512" i="10"/>
  <c r="N5956" i="10"/>
  <c r="N278" i="10"/>
  <c r="N6348" i="10"/>
  <c r="N6336" i="10"/>
  <c r="N5225" i="10"/>
  <c r="N5053" i="10"/>
  <c r="N5987" i="10"/>
  <c r="N6302" i="10"/>
  <c r="N5908" i="10"/>
  <c r="N2201" i="10"/>
  <c r="N2079" i="10"/>
  <c r="N3495" i="10"/>
  <c r="N2945" i="10"/>
  <c r="N277" i="10"/>
  <c r="N2946" i="10"/>
  <c r="N4851" i="10"/>
  <c r="N2947" i="10"/>
  <c r="N5913" i="10"/>
  <c r="N2942" i="10"/>
  <c r="N2943" i="10"/>
  <c r="N2941" i="10"/>
  <c r="N2944" i="10"/>
  <c r="N5892" i="10"/>
  <c r="N5905" i="10"/>
  <c r="N5893" i="10"/>
  <c r="N4815" i="10"/>
  <c r="N5865" i="10"/>
  <c r="N4293" i="10"/>
  <c r="N5104" i="10"/>
  <c r="N109" i="10"/>
  <c r="N276" i="10"/>
  <c r="N275" i="10"/>
  <c r="N274" i="10"/>
  <c r="N273" i="10"/>
  <c r="N272" i="10"/>
  <c r="N271" i="10"/>
  <c r="N5247" i="10"/>
  <c r="N270" i="10"/>
  <c r="N269" i="10"/>
  <c r="N268" i="10"/>
  <c r="N267" i="10"/>
  <c r="N5867" i="10"/>
  <c r="N266" i="10"/>
  <c r="N5796" i="10"/>
  <c r="N5775" i="10"/>
  <c r="N4297" i="10"/>
  <c r="N5719" i="10"/>
  <c r="N2938" i="10"/>
  <c r="N4791" i="10"/>
  <c r="N265" i="10"/>
  <c r="N3134" i="10"/>
  <c r="N4792" i="10"/>
  <c r="N5716" i="10"/>
  <c r="N4750" i="10"/>
  <c r="N1578" i="10"/>
  <c r="N1577" i="10"/>
  <c r="N1576" i="10"/>
  <c r="N1575" i="10"/>
  <c r="N2784" i="10"/>
  <c r="N2286" i="10"/>
  <c r="N264" i="10"/>
  <c r="N1574" i="10"/>
  <c r="N1573" i="10"/>
  <c r="N1572" i="10"/>
  <c r="N2374" i="10"/>
  <c r="N2121" i="10"/>
  <c r="N2455" i="10"/>
  <c r="N2668" i="10"/>
  <c r="N2490" i="10"/>
  <c r="N2111" i="10"/>
  <c r="N2251" i="10"/>
  <c r="N2250" i="10"/>
  <c r="N2813" i="10"/>
  <c r="N2670" i="10"/>
  <c r="N2240" i="10"/>
  <c r="N2489" i="10"/>
  <c r="N2304" i="10"/>
  <c r="N2300" i="10"/>
  <c r="N2264" i="10"/>
  <c r="N2194" i="10"/>
  <c r="N1571" i="10"/>
  <c r="N2736" i="10"/>
  <c r="N2871" i="10"/>
  <c r="N2602" i="10"/>
  <c r="N2468" i="10"/>
  <c r="N2305" i="10"/>
  <c r="N2542" i="10"/>
  <c r="N2511" i="10"/>
  <c r="N4184" i="10"/>
  <c r="N4308" i="10"/>
  <c r="N263" i="10"/>
  <c r="N4185" i="10"/>
  <c r="N2081" i="10"/>
  <c r="N1423" i="10"/>
  <c r="N2799" i="10"/>
  <c r="N1418" i="10"/>
  <c r="N3825" i="10"/>
  <c r="N3770" i="10"/>
  <c r="N2222" i="10"/>
  <c r="N2571" i="10"/>
  <c r="N3709" i="10"/>
  <c r="N2130" i="10"/>
  <c r="N262" i="10"/>
  <c r="N4491" i="10"/>
  <c r="N4487" i="10"/>
  <c r="N1570" i="10"/>
  <c r="N1569" i="10"/>
  <c r="N1441" i="10"/>
  <c r="N2614" i="10"/>
  <c r="N2746" i="10"/>
  <c r="N4410" i="10"/>
  <c r="N4411" i="10"/>
  <c r="N2567" i="10"/>
  <c r="N2296" i="10"/>
  <c r="N4318" i="10"/>
  <c r="N2138" i="10"/>
  <c r="N2715" i="10"/>
  <c r="N2932" i="10"/>
  <c r="N2931" i="10"/>
  <c r="N4766" i="10"/>
  <c r="N4765" i="10"/>
  <c r="N4767" i="10"/>
  <c r="N4762" i="10"/>
  <c r="N2613" i="10"/>
  <c r="N4703" i="10"/>
  <c r="N2275" i="10"/>
  <c r="N261" i="10"/>
  <c r="N75" i="10"/>
  <c r="N260" i="10"/>
  <c r="N1387" i="10"/>
  <c r="N862" i="10"/>
  <c r="N1998" i="10"/>
  <c r="N2450" i="10"/>
  <c r="N2377" i="10"/>
  <c r="N2536" i="10"/>
  <c r="N2292" i="10"/>
  <c r="N2546" i="10"/>
  <c r="N4616" i="10"/>
  <c r="N4617" i="10"/>
  <c r="N4615" i="10"/>
  <c r="N5175" i="10"/>
  <c r="N2612" i="10"/>
  <c r="N2020" i="10"/>
  <c r="N4447" i="10"/>
  <c r="N2730" i="10"/>
  <c r="N259" i="10"/>
  <c r="N2781" i="10"/>
  <c r="N4263" i="10"/>
  <c r="N4222" i="10"/>
  <c r="N4213" i="10"/>
  <c r="N4354" i="10"/>
  <c r="N4217" i="10"/>
  <c r="N258" i="10"/>
  <c r="N2109" i="10"/>
  <c r="N2798" i="10"/>
  <c r="N2729" i="10"/>
  <c r="N1407" i="10"/>
  <c r="N2728" i="10"/>
  <c r="N3356" i="10"/>
  <c r="N3362" i="10"/>
  <c r="N3153" i="10"/>
  <c r="N2772" i="10"/>
  <c r="N2554" i="10"/>
  <c r="N1568" i="10"/>
  <c r="N2289" i="10"/>
  <c r="N2189" i="10"/>
  <c r="N2131" i="10"/>
  <c r="N1411" i="10"/>
  <c r="N2758" i="10"/>
  <c r="N2600" i="10"/>
  <c r="N2376" i="10"/>
  <c r="N2238" i="10"/>
  <c r="N2478" i="10"/>
  <c r="N2387" i="10"/>
  <c r="N2488" i="10"/>
  <c r="N2532" i="10"/>
  <c r="N1422" i="10"/>
  <c r="N2062" i="10"/>
  <c r="N2030" i="10"/>
  <c r="N2527" i="10"/>
  <c r="N2168" i="10"/>
  <c r="N2088" i="10"/>
  <c r="N2655" i="10"/>
  <c r="N2791" i="10"/>
  <c r="N1567" i="10"/>
  <c r="N1566" i="10"/>
  <c r="N1565" i="10"/>
  <c r="N1564" i="10"/>
  <c r="N1563" i="10"/>
  <c r="N1562" i="10"/>
  <c r="N1561" i="10"/>
  <c r="N1560" i="10"/>
  <c r="N1559" i="10"/>
  <c r="N2674" i="10"/>
  <c r="N2537" i="10"/>
  <c r="N2414" i="10"/>
  <c r="N1558" i="10"/>
  <c r="N1557" i="10"/>
  <c r="N1556" i="10"/>
  <c r="N2006" i="10"/>
  <c r="N1555" i="10"/>
  <c r="N1554" i="10"/>
  <c r="N1553" i="10"/>
  <c r="N1993" i="10"/>
  <c r="N1552" i="10"/>
  <c r="N2202" i="10"/>
  <c r="N2073" i="10"/>
  <c r="N2061" i="10"/>
  <c r="N1551" i="10"/>
  <c r="N1550" i="10"/>
  <c r="N1549" i="10"/>
  <c r="N2162" i="10"/>
  <c r="N2326" i="10"/>
  <c r="N6190" i="10"/>
  <c r="N5002" i="10"/>
  <c r="N4997" i="10"/>
  <c r="N4996" i="10"/>
  <c r="N4995" i="10"/>
  <c r="N6136" i="10"/>
  <c r="N2883" i="10"/>
  <c r="N2796" i="10"/>
  <c r="N4760" i="10"/>
  <c r="N2885" i="10"/>
  <c r="N4769" i="10"/>
  <c r="N2896" i="10"/>
  <c r="N6072" i="10"/>
  <c r="N257" i="10"/>
  <c r="N2950" i="10"/>
  <c r="N6049" i="10"/>
  <c r="N2951" i="10"/>
  <c r="N256" i="10"/>
  <c r="N255" i="10"/>
  <c r="N6184" i="10"/>
  <c r="N5037" i="10"/>
  <c r="N5038" i="10"/>
  <c r="N254" i="10"/>
  <c r="N253" i="10"/>
  <c r="N861" i="10"/>
  <c r="N252" i="10"/>
  <c r="N251" i="10"/>
  <c r="N3737" i="10"/>
  <c r="N3471" i="10"/>
  <c r="N982" i="10"/>
  <c r="N1079" i="10"/>
  <c r="N4424" i="10"/>
  <c r="N1380" i="10"/>
  <c r="N1163" i="10"/>
  <c r="N4448" i="10"/>
  <c r="N2322" i="10"/>
  <c r="N2756" i="10"/>
  <c r="N3484" i="10"/>
  <c r="N6112" i="10"/>
  <c r="N5375" i="10"/>
  <c r="N4969" i="10"/>
  <c r="N2949" i="10"/>
  <c r="N3494" i="10"/>
  <c r="N3740" i="10"/>
  <c r="N4965" i="10"/>
  <c r="N4971" i="10"/>
  <c r="N1548" i="10"/>
  <c r="N2215" i="10"/>
  <c r="N2097" i="10"/>
  <c r="N3911" i="10"/>
  <c r="N3913" i="10"/>
  <c r="N3679" i="10"/>
  <c r="N3152" i="10"/>
  <c r="N2907" i="10"/>
  <c r="N4848" i="10"/>
  <c r="N4849" i="10"/>
  <c r="N4847" i="10"/>
  <c r="N4850" i="10"/>
  <c r="N2751" i="10"/>
  <c r="N2466" i="10"/>
  <c r="N4739" i="10"/>
  <c r="N2516" i="10"/>
  <c r="N39" i="10"/>
  <c r="N4310" i="10"/>
  <c r="N27" i="10"/>
  <c r="O6382" i="10" s="1"/>
  <c r="R6382" i="10" s="1"/>
  <c r="N2086" i="10"/>
  <c r="N2441" i="10"/>
  <c r="N2873" i="10"/>
  <c r="N1426" i="10"/>
  <c r="N3170" i="10"/>
  <c r="N1290" i="10"/>
  <c r="N2837" i="10"/>
  <c r="N3714" i="10"/>
  <c r="Q6182" i="10"/>
  <c r="N6182" i="10"/>
  <c r="N6319" i="10"/>
  <c r="N6194" i="10"/>
  <c r="Q5284" i="10"/>
  <c r="N5284" i="10"/>
  <c r="Q5283" i="10"/>
  <c r="N5283" i="10"/>
  <c r="Q4670" i="10"/>
  <c r="N4670" i="10"/>
  <c r="Q6001" i="10"/>
  <c r="N6001" i="10"/>
  <c r="Q4477" i="10"/>
  <c r="N4477" i="10"/>
  <c r="N6271" i="10"/>
  <c r="Q4242" i="10"/>
  <c r="N4242" i="10"/>
  <c r="Q3685" i="10"/>
  <c r="N3685" i="10"/>
  <c r="Q3684" i="10"/>
  <c r="N3684" i="10"/>
  <c r="Q3542" i="10"/>
  <c r="N3542" i="10"/>
  <c r="Q3541" i="10"/>
  <c r="N3541" i="10"/>
  <c r="N250" i="10"/>
  <c r="N249" i="10"/>
  <c r="N248" i="10"/>
  <c r="N247" i="10"/>
  <c r="N3500" i="10"/>
  <c r="Q2902" i="10"/>
  <c r="N2902" i="10"/>
  <c r="N4926" i="10"/>
  <c r="Q1196" i="10"/>
  <c r="N1196" i="10"/>
  <c r="N4228" i="10"/>
  <c r="N4237" i="10"/>
  <c r="N4234" i="10"/>
  <c r="N4230" i="10"/>
  <c r="N3856" i="10"/>
  <c r="Q1229" i="10"/>
  <c r="N1229" i="10"/>
  <c r="Q1186" i="10"/>
  <c r="N1186" i="10"/>
  <c r="Q1185" i="10"/>
  <c r="N1185" i="10"/>
  <c r="Q1214" i="10"/>
  <c r="N1214" i="10"/>
  <c r="Q1205" i="10"/>
  <c r="N1205" i="10"/>
  <c r="Q1184" i="10"/>
  <c r="N1184" i="10"/>
  <c r="Q1228" i="10"/>
  <c r="N1228" i="10"/>
  <c r="Q1227" i="10"/>
  <c r="N1227" i="10"/>
  <c r="Q1199" i="10"/>
  <c r="N1199" i="10"/>
  <c r="Q1223" i="10"/>
  <c r="N1223" i="10"/>
  <c r="Q1189" i="10"/>
  <c r="N1189" i="10"/>
  <c r="Q1208" i="10"/>
  <c r="N1208" i="10"/>
  <c r="N246" i="10"/>
  <c r="N245" i="10"/>
  <c r="N244" i="10"/>
  <c r="N243" i="10"/>
  <c r="N242" i="10"/>
  <c r="N241" i="10"/>
  <c r="Q1238" i="10"/>
  <c r="N1238" i="10"/>
  <c r="Q1188" i="10"/>
  <c r="N1188" i="10"/>
  <c r="Q1240" i="10"/>
  <c r="N1240" i="10"/>
  <c r="Q1197" i="10"/>
  <c r="N1197" i="10"/>
  <c r="Q1216" i="10"/>
  <c r="N1216" i="10"/>
  <c r="Q1211" i="10"/>
  <c r="N1211" i="10"/>
  <c r="Q4170" i="10"/>
  <c r="N4170" i="10"/>
  <c r="Q4165" i="10"/>
  <c r="N4165" i="10"/>
  <c r="Q1245" i="10"/>
  <c r="N1245" i="10"/>
  <c r="N4227" i="10"/>
  <c r="Q1230" i="10"/>
  <c r="N1230" i="10"/>
  <c r="Q1207" i="10"/>
  <c r="N1207" i="10"/>
  <c r="Q1178" i="10"/>
  <c r="N1178" i="10"/>
  <c r="Q1241" i="10"/>
  <c r="N1241" i="10"/>
  <c r="Q1182" i="10"/>
  <c r="N1182" i="10"/>
  <c r="Q1195" i="10"/>
  <c r="N1195" i="10"/>
  <c r="Q1206" i="10"/>
  <c r="N1206" i="10"/>
  <c r="Q1201" i="10"/>
  <c r="N1201" i="10"/>
  <c r="Q1212" i="10"/>
  <c r="N1212" i="10"/>
  <c r="Q1236" i="10"/>
  <c r="N1236" i="10"/>
  <c r="Q1204" i="10"/>
  <c r="N1204" i="10"/>
  <c r="Q1221" i="10"/>
  <c r="N1221" i="10"/>
  <c r="N108" i="10"/>
  <c r="N107" i="10"/>
  <c r="Q1215" i="10"/>
  <c r="N1215" i="10"/>
  <c r="Q1200" i="10"/>
  <c r="N1200" i="10"/>
  <c r="Q1225" i="10"/>
  <c r="N1225" i="10"/>
  <c r="Q1213" i="10"/>
  <c r="N1213" i="10"/>
  <c r="Q1202" i="10"/>
  <c r="N1202" i="10"/>
  <c r="Q5941" i="10"/>
  <c r="N5941" i="10"/>
  <c r="Q3074" i="10"/>
  <c r="N3074" i="10"/>
  <c r="Q3071" i="10"/>
  <c r="N3071" i="10"/>
  <c r="Q3068" i="10"/>
  <c r="N3068" i="10"/>
  <c r="Q3480" i="10"/>
  <c r="N3480" i="10"/>
  <c r="Q5770" i="10"/>
  <c r="N5770" i="10"/>
  <c r="Q2925" i="10"/>
  <c r="N2925" i="10"/>
  <c r="Q5373" i="10"/>
  <c r="N5373" i="10"/>
  <c r="Q3008" i="10"/>
  <c r="N3008" i="10"/>
  <c r="Q3010" i="10"/>
  <c r="N3010" i="10"/>
  <c r="N240" i="10"/>
  <c r="N239" i="10"/>
  <c r="Q3009" i="10"/>
  <c r="N3009" i="10"/>
  <c r="Q3007" i="10"/>
  <c r="N3007" i="10"/>
  <c r="Q3006" i="10"/>
  <c r="N3006" i="10"/>
  <c r="Q2924" i="10"/>
  <c r="N2924" i="10"/>
  <c r="Q2923" i="10"/>
  <c r="N2923" i="10"/>
  <c r="Q1219" i="10"/>
  <c r="N1219" i="10"/>
  <c r="Q1235" i="10"/>
  <c r="N1235" i="10"/>
  <c r="Q1234" i="10"/>
  <c r="N1234" i="10"/>
  <c r="Q1179" i="10"/>
  <c r="N1179" i="10"/>
  <c r="Q1242" i="10"/>
  <c r="N1242" i="10"/>
  <c r="Q1246" i="10"/>
  <c r="N1246" i="10"/>
  <c r="Q4428" i="10"/>
  <c r="N4428" i="10"/>
  <c r="N238" i="10"/>
  <c r="Q1193" i="10"/>
  <c r="N1193" i="10"/>
  <c r="Q1222" i="10"/>
  <c r="N1222" i="10"/>
  <c r="Q1183" i="10"/>
  <c r="N1183" i="10"/>
  <c r="N4231" i="10"/>
  <c r="Q4204" i="10"/>
  <c r="N4204" i="10"/>
  <c r="N4229" i="10"/>
  <c r="N4235" i="10"/>
  <c r="N4232" i="10"/>
  <c r="N4233" i="10"/>
  <c r="N3855" i="10"/>
  <c r="Q1218" i="10"/>
  <c r="N1218" i="10"/>
  <c r="Q1217" i="10"/>
  <c r="N1217" i="10"/>
  <c r="Q1243" i="10"/>
  <c r="N1243" i="10"/>
  <c r="Q1198" i="10"/>
  <c r="N1198" i="10"/>
  <c r="Q1187" i="10"/>
  <c r="N1187" i="10"/>
  <c r="N237" i="10"/>
  <c r="Q1194" i="10"/>
  <c r="N1194" i="10"/>
  <c r="Q1209" i="10"/>
  <c r="N1209" i="10"/>
  <c r="N236" i="10"/>
  <c r="N235" i="10"/>
  <c r="Q3159" i="10"/>
  <c r="N3159" i="10"/>
  <c r="N890" i="10"/>
  <c r="Q1226" i="10"/>
  <c r="N1226" i="10"/>
  <c r="Q3160" i="10"/>
  <c r="N3160" i="10"/>
  <c r="Q6174" i="10"/>
  <c r="N6174" i="10"/>
  <c r="Q3161" i="10"/>
  <c r="N3161" i="10"/>
  <c r="Q1233" i="10"/>
  <c r="N1233" i="10"/>
  <c r="Q1224" i="10"/>
  <c r="N1224" i="10"/>
  <c r="Q1231" i="10"/>
  <c r="N1231" i="10"/>
  <c r="Q1180" i="10"/>
  <c r="N1180" i="10"/>
  <c r="Q1248" i="10"/>
  <c r="N1248" i="10"/>
  <c r="N234" i="10"/>
  <c r="N6152" i="10"/>
  <c r="Q3112" i="10"/>
  <c r="N3112" i="10"/>
  <c r="N6151" i="10"/>
  <c r="N233" i="10"/>
  <c r="Q3107" i="10"/>
  <c r="N3107" i="10"/>
  <c r="Q3106" i="10"/>
  <c r="N3106" i="10"/>
  <c r="Q3108" i="10"/>
  <c r="N3108" i="10"/>
  <c r="Q3109" i="10"/>
  <c r="N3109" i="10"/>
  <c r="Q1220" i="10"/>
  <c r="N1220" i="10"/>
  <c r="Q3080" i="10"/>
  <c r="N3080" i="10"/>
  <c r="Q3088" i="10"/>
  <c r="N3088" i="10"/>
  <c r="Q3090" i="10"/>
  <c r="N3090" i="10"/>
  <c r="Q3089" i="10"/>
  <c r="N3089" i="10"/>
  <c r="Q6051" i="10"/>
  <c r="N6051" i="10"/>
  <c r="Q4959" i="10"/>
  <c r="N4959" i="10"/>
  <c r="Q4958" i="10"/>
  <c r="N4958" i="10"/>
  <c r="Q4943" i="10"/>
  <c r="N4943" i="10"/>
  <c r="Q4163" i="10"/>
  <c r="N4163" i="10"/>
  <c r="Q4164" i="10"/>
  <c r="N4164" i="10"/>
  <c r="Q4207" i="10"/>
  <c r="N4207" i="10"/>
  <c r="Q4161" i="10"/>
  <c r="N4161" i="10"/>
  <c r="Q4162" i="10"/>
  <c r="N4162" i="10"/>
  <c r="Q1181" i="10"/>
  <c r="N1181" i="10"/>
  <c r="Q4206" i="10"/>
  <c r="N4206" i="10"/>
  <c r="Q1203" i="10"/>
  <c r="N1203" i="10"/>
  <c r="Q4160" i="10"/>
  <c r="N4160" i="10"/>
  <c r="Q4203" i="10"/>
  <c r="N4203" i="10"/>
  <c r="Q4205" i="10"/>
  <c r="N4205" i="10"/>
  <c r="Q1190" i="10"/>
  <c r="N1190" i="10"/>
  <c r="Q1210" i="10"/>
  <c r="N1210" i="10"/>
  <c r="Q1191" i="10"/>
  <c r="N1191" i="10"/>
  <c r="Q1232" i="10"/>
  <c r="N1232" i="10"/>
  <c r="Q1244" i="10"/>
  <c r="N1244" i="10"/>
  <c r="Q1192" i="10"/>
  <c r="N1192" i="10"/>
  <c r="Q1237" i="10"/>
  <c r="N1237" i="10"/>
  <c r="Q3084" i="10"/>
  <c r="N3084" i="10"/>
  <c r="Q3086" i="10"/>
  <c r="N3086" i="10"/>
  <c r="Q6036" i="10"/>
  <c r="N6036" i="10"/>
  <c r="Q3082" i="10"/>
  <c r="N3082" i="10"/>
  <c r="Q3857" i="10"/>
  <c r="N3857" i="10"/>
  <c r="Q3085" i="10"/>
  <c r="N3085" i="10"/>
  <c r="Q4939" i="10"/>
  <c r="N4939" i="10"/>
  <c r="Q4941" i="10"/>
  <c r="N4941" i="10"/>
  <c r="Q4940" i="10"/>
  <c r="N4940" i="10"/>
  <c r="Q3087" i="10"/>
  <c r="N3087" i="10"/>
  <c r="Q3083" i="10"/>
  <c r="N3083" i="10"/>
  <c r="Q4942" i="10"/>
  <c r="N4942" i="10"/>
  <c r="Q3081" i="10"/>
  <c r="N3081" i="10"/>
  <c r="Q4933" i="10"/>
  <c r="N4933" i="10"/>
  <c r="Q4932" i="10"/>
  <c r="N4932" i="10"/>
  <c r="N3722" i="10"/>
  <c r="N5220" i="10"/>
  <c r="N1547" i="10"/>
  <c r="N5250" i="10"/>
  <c r="N4699" i="10"/>
  <c r="N4651" i="10"/>
  <c r="N4698" i="10"/>
  <c r="N2693" i="10"/>
  <c r="N2285" i="10"/>
  <c r="N2398" i="10"/>
  <c r="N2628" i="10"/>
  <c r="N2233" i="10"/>
  <c r="N1546" i="10"/>
  <c r="N2364" i="10"/>
  <c r="N2363" i="10"/>
  <c r="N1545" i="10"/>
  <c r="N2432" i="10"/>
  <c r="N2334" i="10"/>
  <c r="N2815" i="10"/>
  <c r="N2539" i="10"/>
  <c r="N1544" i="10"/>
  <c r="N2648" i="10"/>
  <c r="N3099" i="10"/>
  <c r="N1035" i="10"/>
  <c r="N980" i="10"/>
  <c r="N1031" i="10"/>
  <c r="N972" i="10"/>
  <c r="N923" i="10"/>
  <c r="N2733" i="10"/>
  <c r="N2740" i="10"/>
  <c r="N2421" i="10"/>
  <c r="N2076" i="10"/>
  <c r="N2291" i="10"/>
  <c r="N965" i="10"/>
  <c r="N2102" i="10"/>
  <c r="N2348" i="10"/>
  <c r="N2108" i="10"/>
  <c r="N2261" i="10"/>
  <c r="N2623" i="10"/>
  <c r="N2445" i="10"/>
  <c r="N2444" i="10"/>
  <c r="N2400" i="10"/>
  <c r="N2132" i="10"/>
  <c r="N1409" i="10"/>
  <c r="N2046" i="10"/>
  <c r="N2100" i="10"/>
  <c r="N2031" i="10"/>
  <c r="N1543" i="10"/>
  <c r="N1542" i="10"/>
  <c r="N2698" i="10"/>
  <c r="N2659" i="10"/>
  <c r="N2211" i="10"/>
  <c r="N2653" i="10"/>
  <c r="N2524" i="10"/>
  <c r="N2255" i="10"/>
  <c r="N2301" i="10"/>
  <c r="N2785" i="10"/>
  <c r="N1440" i="10"/>
  <c r="N2644" i="10"/>
  <c r="N2768" i="10"/>
  <c r="N2586" i="10"/>
  <c r="N1434" i="10"/>
  <c r="N2533" i="10"/>
  <c r="N2148" i="10"/>
  <c r="N2465" i="10"/>
  <c r="N1541" i="10"/>
  <c r="N1540" i="10"/>
  <c r="N2587" i="10"/>
  <c r="N2556" i="10"/>
  <c r="N1539" i="10"/>
  <c r="N2464" i="10"/>
  <c r="N2838" i="10"/>
  <c r="N1538" i="10"/>
  <c r="N2708" i="10"/>
  <c r="N1537" i="10"/>
  <c r="N1536" i="10"/>
  <c r="N2336" i="10"/>
  <c r="N2345" i="10"/>
  <c r="N2766" i="10"/>
  <c r="N1535" i="10"/>
  <c r="N2012" i="10"/>
  <c r="N1534" i="10"/>
  <c r="N2669" i="10"/>
  <c r="N2022" i="10"/>
  <c r="N2564" i="10"/>
  <c r="N2284" i="10"/>
  <c r="N1533" i="10"/>
  <c r="N2154" i="10"/>
  <c r="N2129" i="10"/>
  <c r="N1532" i="10"/>
  <c r="N1531" i="10"/>
  <c r="N1530" i="10"/>
  <c r="N1529" i="10"/>
  <c r="N2362" i="10"/>
  <c r="N2443" i="10"/>
  <c r="N2597" i="10"/>
  <c r="N1439" i="10"/>
  <c r="N2626" i="10"/>
  <c r="N1415" i="10"/>
  <c r="N1528" i="10"/>
  <c r="N2095" i="10"/>
  <c r="N2048" i="10"/>
  <c r="N2040" i="10"/>
  <c r="N2161" i="10"/>
  <c r="N2453" i="10"/>
  <c r="N2472" i="10"/>
  <c r="N1527" i="10"/>
  <c r="N2652" i="10"/>
  <c r="N2420" i="10"/>
  <c r="N2428" i="10"/>
  <c r="N1526" i="10"/>
  <c r="N2027" i="10"/>
  <c r="N2089" i="10"/>
  <c r="N2165" i="10"/>
  <c r="N1525" i="10"/>
  <c r="N2800" i="10"/>
  <c r="N2208" i="10"/>
  <c r="N2847" i="10"/>
  <c r="N2101" i="10"/>
  <c r="N2874" i="10"/>
  <c r="N2485" i="10"/>
  <c r="N2483" i="10"/>
  <c r="N1524" i="10"/>
  <c r="N2218" i="10"/>
  <c r="N2091" i="10"/>
  <c r="N1523" i="10"/>
  <c r="N2425" i="10"/>
  <c r="N2200" i="10"/>
  <c r="N2583" i="10"/>
  <c r="N2198" i="10"/>
  <c r="N2757" i="10"/>
  <c r="N2706" i="10"/>
  <c r="N2839" i="10"/>
  <c r="N5299" i="10"/>
  <c r="N5005" i="10"/>
  <c r="N4671" i="10"/>
  <c r="N4571" i="10"/>
  <c r="N232" i="10"/>
  <c r="N1050" i="10"/>
  <c r="N2566" i="10"/>
  <c r="N2624" i="10"/>
  <c r="N4775" i="10"/>
  <c r="N3699" i="10"/>
  <c r="N2506" i="10"/>
  <c r="N231" i="10"/>
  <c r="N4098" i="10"/>
  <c r="N1067" i="10"/>
  <c r="N3528" i="10"/>
  <c r="N4627" i="10"/>
  <c r="N5093" i="10"/>
  <c r="N5017" i="10"/>
  <c r="N906" i="10"/>
  <c r="N2005" i="10"/>
  <c r="N933" i="10"/>
  <c r="N2066" i="10"/>
  <c r="N2106" i="10"/>
  <c r="N2077" i="10"/>
  <c r="N2065" i="10"/>
  <c r="N4553" i="10"/>
  <c r="N5054" i="10"/>
  <c r="N230" i="10"/>
  <c r="N2783" i="10"/>
  <c r="N2004" i="10"/>
  <c r="N1406" i="10"/>
  <c r="N2714" i="10"/>
  <c r="N2661" i="10"/>
  <c r="N2248" i="10"/>
  <c r="N3539" i="10"/>
  <c r="N1522" i="10"/>
  <c r="N3078" i="10"/>
  <c r="N3075" i="10"/>
  <c r="N3354" i="10"/>
  <c r="N4457" i="10"/>
  <c r="N4455" i="10"/>
  <c r="N3076" i="10"/>
  <c r="N4169" i="10"/>
  <c r="N3712" i="10"/>
  <c r="N4456" i="10"/>
  <c r="N2051" i="10"/>
  <c r="N4529" i="10"/>
  <c r="N5935" i="10"/>
  <c r="N4801" i="10"/>
  <c r="N6045" i="10"/>
  <c r="N6046" i="10"/>
  <c r="N4530" i="10"/>
  <c r="N6139" i="10"/>
  <c r="N4134" i="10"/>
  <c r="N4133" i="10"/>
  <c r="N2794" i="10"/>
  <c r="N229" i="10"/>
  <c r="N2797" i="10"/>
  <c r="N2357" i="10"/>
  <c r="N2859" i="10"/>
  <c r="N4748" i="10"/>
  <c r="N4443" i="10"/>
  <c r="N3353" i="10"/>
  <c r="N3057" i="10"/>
  <c r="N2832" i="10"/>
  <c r="N228" i="10"/>
  <c r="N227" i="10"/>
  <c r="N226" i="10"/>
  <c r="N225" i="10"/>
  <c r="N6272" i="10"/>
  <c r="N1997" i="10"/>
  <c r="N6352" i="10"/>
  <c r="N2780" i="10"/>
  <c r="N3104" i="10"/>
  <c r="N4100" i="10"/>
  <c r="N6286" i="10"/>
  <c r="N1521" i="10"/>
  <c r="N5673" i="10"/>
  <c r="N4966" i="10"/>
  <c r="N6322" i="10"/>
  <c r="N1520" i="10"/>
  <c r="N2369" i="10"/>
  <c r="N4755" i="10"/>
  <c r="N2151" i="10"/>
  <c r="N6101" i="10"/>
  <c r="N6079" i="10"/>
  <c r="N4856" i="10"/>
  <c r="N3810" i="10"/>
  <c r="N4279" i="10"/>
  <c r="N6183" i="10"/>
  <c r="N5216" i="10"/>
  <c r="N6296" i="10"/>
  <c r="N5217" i="10"/>
  <c r="N4309" i="10"/>
  <c r="N6198" i="10"/>
  <c r="N6294" i="10"/>
  <c r="N6083" i="10"/>
  <c r="N6279" i="10"/>
  <c r="N5061" i="10"/>
  <c r="N6199" i="10"/>
  <c r="N6295" i="10"/>
  <c r="N4311" i="10"/>
  <c r="N4144" i="10"/>
  <c r="N4128" i="10"/>
  <c r="N4177" i="10"/>
  <c r="N4388" i="10"/>
  <c r="N6299" i="10"/>
  <c r="N6298" i="10"/>
  <c r="N6084" i="10"/>
  <c r="N6297" i="10"/>
  <c r="N6078" i="10"/>
  <c r="N6304" i="10"/>
  <c r="N6232" i="10"/>
  <c r="N6197" i="10"/>
  <c r="N6081" i="10"/>
  <c r="N3645" i="10"/>
  <c r="N6087" i="10"/>
  <c r="N6088" i="10"/>
  <c r="N3174" i="10"/>
  <c r="N6082" i="10"/>
  <c r="N6080" i="10"/>
  <c r="N6089" i="10"/>
  <c r="N5105" i="10"/>
  <c r="N4633" i="10"/>
  <c r="N6077" i="10"/>
  <c r="N3172" i="10"/>
  <c r="N5374" i="10"/>
  <c r="N5106" i="10"/>
  <c r="N3705" i="10"/>
  <c r="N1992" i="10"/>
  <c r="N6351" i="10"/>
  <c r="N6289" i="10"/>
  <c r="N6327" i="10"/>
  <c r="N4821" i="10"/>
  <c r="N4546" i="10"/>
  <c r="N4353" i="10"/>
  <c r="N4632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88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877" i="10"/>
  <c r="N195" i="10"/>
  <c r="N194" i="10"/>
  <c r="N193" i="10"/>
  <c r="N192" i="10"/>
  <c r="N5103" i="10"/>
  <c r="N191" i="10"/>
  <c r="N190" i="10"/>
  <c r="N189" i="10"/>
  <c r="N188" i="10"/>
  <c r="N187" i="10"/>
  <c r="N186" i="10"/>
  <c r="N185" i="10"/>
  <c r="N860" i="10"/>
  <c r="N184" i="10"/>
  <c r="N183" i="10"/>
  <c r="N2037" i="10"/>
  <c r="N3493" i="10"/>
  <c r="N1433" i="10"/>
  <c r="N4822" i="10"/>
  <c r="N1519" i="10"/>
  <c r="N1518" i="10"/>
  <c r="N1517" i="10"/>
  <c r="N1410" i="10"/>
  <c r="N2003" i="10"/>
  <c r="N3064" i="10"/>
  <c r="N4461" i="10"/>
  <c r="N2328" i="10"/>
  <c r="N93" i="10"/>
  <c r="N182" i="10"/>
  <c r="N181" i="10"/>
  <c r="N180" i="10"/>
  <c r="N179" i="10"/>
  <c r="N3058" i="10"/>
  <c r="N178" i="10"/>
  <c r="N177" i="10"/>
  <c r="N2356" i="10"/>
  <c r="N176" i="10"/>
  <c r="N2611" i="10"/>
  <c r="N175" i="10"/>
  <c r="N174" i="10"/>
  <c r="N2658" i="10"/>
  <c r="N2270" i="10"/>
  <c r="N3530" i="10"/>
  <c r="N3694" i="10"/>
  <c r="N4989" i="10"/>
  <c r="N173" i="10"/>
  <c r="N172" i="10"/>
  <c r="O6379" i="10" s="1"/>
  <c r="R6379" i="10" s="1"/>
  <c r="N4259" i="10"/>
  <c r="N3755" i="10"/>
  <c r="N5200" i="10"/>
  <c r="N58" i="10"/>
  <c r="N3156" i="10"/>
  <c r="N6098" i="10"/>
  <c r="N3222" i="10"/>
  <c r="N4921" i="10"/>
  <c r="N6176" i="10"/>
  <c r="N56" i="10"/>
  <c r="N57" i="10"/>
  <c r="N1516" i="10"/>
  <c r="N991" i="10"/>
  <c r="N1012" i="10"/>
  <c r="N4484" i="10"/>
  <c r="N41" i="10"/>
  <c r="N4444" i="10"/>
  <c r="N4990" i="10"/>
  <c r="N994" i="10"/>
  <c r="N997" i="10"/>
  <c r="N998" i="10"/>
  <c r="N4375" i="10"/>
  <c r="N993" i="10"/>
  <c r="N3502" i="10"/>
  <c r="N3501" i="10"/>
  <c r="N3503" i="10"/>
  <c r="N3497" i="10"/>
  <c r="N4202" i="10"/>
  <c r="N992" i="10"/>
  <c r="N995" i="10"/>
  <c r="N996" i="10"/>
  <c r="N2136" i="10"/>
  <c r="N171" i="10"/>
  <c r="N2393" i="10"/>
  <c r="N1076" i="10"/>
  <c r="N3739" i="10"/>
  <c r="N3733" i="10"/>
  <c r="N3732" i="10"/>
  <c r="N3700" i="10"/>
  <c r="N2117" i="10"/>
  <c r="N170" i="10"/>
  <c r="N169" i="10"/>
  <c r="N168" i="10"/>
  <c r="N167" i="10"/>
  <c r="N864" i="10"/>
  <c r="N2528" i="10"/>
  <c r="N4915" i="10"/>
  <c r="N4137" i="10"/>
  <c r="N4136" i="10"/>
  <c r="N4460" i="10"/>
  <c r="N1515" i="10"/>
  <c r="N1399" i="10"/>
  <c r="N3094" i="10"/>
  <c r="N166" i="10"/>
  <c r="N4441" i="10"/>
  <c r="N165" i="10"/>
  <c r="N3515" i="10"/>
  <c r="N5984" i="10"/>
  <c r="N3545" i="10"/>
  <c r="N5158" i="10"/>
  <c r="N5157" i="10"/>
  <c r="N5159" i="10"/>
  <c r="N5226" i="10"/>
  <c r="N4415" i="10"/>
  <c r="N5185" i="10"/>
  <c r="N164" i="10"/>
  <c r="N5184" i="10"/>
  <c r="N5186" i="10"/>
  <c r="N5162" i="10"/>
  <c r="N94" i="10"/>
  <c r="N1357" i="10"/>
  <c r="N2396" i="10"/>
  <c r="N6325" i="10"/>
  <c r="N863" i="10"/>
  <c r="N1451" i="10"/>
  <c r="N2479" i="10"/>
  <c r="N1450" i="10"/>
  <c r="N2816" i="10"/>
  <c r="N2782" i="10"/>
  <c r="N2573" i="10"/>
  <c r="N4597" i="10"/>
  <c r="N1514" i="10"/>
  <c r="N2454" i="10"/>
  <c r="N2359" i="10"/>
  <c r="N3182" i="10"/>
  <c r="N60" i="10"/>
  <c r="N1029" i="10"/>
  <c r="N1051" i="10"/>
  <c r="N4938" i="10"/>
  <c r="N82" i="10"/>
  <c r="N163" i="10"/>
  <c r="N5685" i="10"/>
  <c r="N4737" i="10"/>
  <c r="N5202" i="10"/>
  <c r="N5208" i="10"/>
  <c r="N5203" i="10"/>
  <c r="N5205" i="10"/>
  <c r="N5207" i="10"/>
  <c r="N5637" i="10"/>
  <c r="N5156" i="10"/>
  <c r="N5154" i="10"/>
  <c r="N3097" i="10"/>
  <c r="N5119" i="10"/>
  <c r="N5026" i="10"/>
  <c r="N5023" i="10"/>
  <c r="N4664" i="10"/>
  <c r="N6120" i="10"/>
  <c r="N5024" i="10"/>
  <c r="N5025" i="10"/>
  <c r="N5161" i="10"/>
  <c r="N2105" i="10"/>
  <c r="N2213" i="10"/>
  <c r="N2049" i="10"/>
  <c r="N2912" i="10"/>
  <c r="N3180" i="10"/>
  <c r="N4296" i="10"/>
  <c r="N73" i="10"/>
  <c r="N2426" i="10"/>
  <c r="N4423" i="10"/>
  <c r="N4979" i="10"/>
  <c r="N5058" i="10"/>
  <c r="N896" i="10"/>
  <c r="N5967" i="10"/>
  <c r="N162" i="10"/>
  <c r="N5153" i="10"/>
  <c r="N5006" i="10"/>
  <c r="N3338" i="10"/>
  <c r="N2325" i="10"/>
  <c r="N2036" i="10"/>
  <c r="N4600" i="10"/>
  <c r="N161" i="10"/>
  <c r="N160" i="10"/>
  <c r="N3405" i="10"/>
  <c r="N91" i="10"/>
  <c r="N159" i="10"/>
  <c r="N4887" i="10"/>
  <c r="N3224" i="10"/>
  <c r="N5279" i="10"/>
  <c r="N4771" i="10"/>
  <c r="N5721" i="10"/>
  <c r="N1113" i="10"/>
  <c r="N4796" i="10"/>
  <c r="N158" i="10"/>
  <c r="N4758" i="10"/>
  <c r="N1513" i="10"/>
  <c r="N157" i="10"/>
  <c r="N1512" i="10"/>
  <c r="N156" i="10"/>
  <c r="N2035" i="10"/>
  <c r="N2029" i="10"/>
  <c r="N2418" i="10"/>
  <c r="N1350" i="10"/>
  <c r="N3350" i="10"/>
  <c r="N155" i="10"/>
  <c r="N154" i="10"/>
  <c r="N153" i="10"/>
  <c r="N152" i="10"/>
  <c r="N2844" i="10"/>
  <c r="N3729" i="10"/>
  <c r="N951" i="10"/>
  <c r="N151" i="10"/>
  <c r="N3183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5091" i="10"/>
  <c r="N4757" i="10"/>
  <c r="N5912" i="10"/>
  <c r="N5060" i="10"/>
  <c r="N3752" i="10"/>
  <c r="N5050" i="10"/>
  <c r="N3766" i="10"/>
  <c r="N3783" i="10"/>
  <c r="N3786" i="10"/>
  <c r="N3747" i="10"/>
  <c r="N3794" i="10"/>
  <c r="N4816" i="10"/>
  <c r="N64" i="10"/>
  <c r="N34" i="10"/>
  <c r="N3726" i="10"/>
  <c r="N4777" i="10"/>
  <c r="N4747" i="10"/>
  <c r="N3756" i="10"/>
  <c r="N6138" i="10"/>
  <c r="N5049" i="10"/>
  <c r="N6288" i="10"/>
  <c r="N3727" i="10"/>
  <c r="N4782" i="10"/>
  <c r="N4800" i="10"/>
  <c r="N3773" i="10"/>
  <c r="N3795" i="10"/>
  <c r="N4572" i="10"/>
  <c r="N3753" i="10"/>
  <c r="N3758" i="10"/>
  <c r="N3703" i="10"/>
  <c r="N5059" i="10"/>
  <c r="N4573" i="10"/>
  <c r="N2641" i="10"/>
  <c r="N5125" i="10"/>
  <c r="N5124" i="10"/>
  <c r="N6181" i="10"/>
  <c r="N3785" i="10"/>
  <c r="N3793" i="10"/>
  <c r="N1511" i="10"/>
  <c r="N1449" i="10"/>
  <c r="N1346" i="10"/>
  <c r="N4267" i="10"/>
  <c r="N4788" i="10"/>
  <c r="N3922" i="10"/>
  <c r="N3745" i="10"/>
  <c r="N3735" i="10"/>
  <c r="N3744" i="10"/>
  <c r="N5027" i="10"/>
  <c r="N3791" i="10"/>
  <c r="N3759" i="10"/>
  <c r="N3754" i="10"/>
  <c r="N3757" i="10"/>
  <c r="N4666" i="10"/>
  <c r="N3774" i="10"/>
  <c r="N4837" i="10"/>
  <c r="N3751" i="10"/>
  <c r="N4819" i="10"/>
  <c r="N3769" i="10"/>
  <c r="N3779" i="10"/>
  <c r="N6111" i="10"/>
  <c r="N4784" i="10"/>
  <c r="N1256" i="10"/>
  <c r="N1131" i="10"/>
  <c r="N4794" i="10"/>
  <c r="N5118" i="10"/>
  <c r="N3742" i="10"/>
  <c r="N2098" i="10"/>
  <c r="N969" i="10"/>
  <c r="N3491" i="10"/>
  <c r="N3805" i="10"/>
  <c r="N3780" i="10"/>
  <c r="N3781" i="10"/>
  <c r="N3771" i="10"/>
  <c r="N3778" i="10"/>
  <c r="N3784" i="10"/>
  <c r="N3777" i="10"/>
  <c r="N3743" i="10"/>
  <c r="N3768" i="10"/>
  <c r="N3845" i="10"/>
  <c r="N3772" i="10"/>
  <c r="N3636" i="10"/>
  <c r="N3782" i="10"/>
  <c r="N3792" i="10"/>
  <c r="N3741" i="10"/>
  <c r="N3775" i="10"/>
  <c r="N4845" i="10"/>
  <c r="N2801" i="10"/>
  <c r="N4832" i="10"/>
  <c r="N3343" i="10"/>
  <c r="N5127" i="10"/>
  <c r="N5126" i="10"/>
  <c r="N4301" i="10"/>
  <c r="N2447" i="10"/>
  <c r="N5129" i="10"/>
  <c r="N5128" i="10"/>
  <c r="N5122" i="10"/>
  <c r="N5121" i="10"/>
  <c r="N5120" i="10"/>
  <c r="N5123" i="10"/>
  <c r="N4700" i="10"/>
  <c r="N4635" i="10"/>
  <c r="N3789" i="10"/>
  <c r="N3730" i="10"/>
  <c r="N4576" i="10"/>
  <c r="N3543" i="10"/>
  <c r="N3796" i="10"/>
  <c r="N3765" i="10"/>
  <c r="N3800" i="10"/>
  <c r="N3725" i="10"/>
  <c r="N3762" i="10"/>
  <c r="N3803" i="10"/>
  <c r="N4835" i="10"/>
  <c r="N3801" i="10"/>
  <c r="N3667" i="10"/>
  <c r="N3804" i="10"/>
  <c r="N3797" i="10"/>
  <c r="N3799" i="10"/>
  <c r="N3767" i="10"/>
  <c r="N3764" i="10"/>
  <c r="N3842" i="10"/>
  <c r="N3802" i="10"/>
  <c r="N2606" i="10"/>
  <c r="N3465" i="10"/>
  <c r="N3001" i="10"/>
  <c r="N3479" i="10"/>
  <c r="N1023" i="10"/>
  <c r="N2701" i="10"/>
  <c r="N2700" i="10"/>
  <c r="N3748" i="10"/>
  <c r="N987" i="10"/>
  <c r="N5890" i="10"/>
  <c r="N3344" i="10"/>
  <c r="N4667" i="10"/>
  <c r="N4669" i="10"/>
  <c r="N4668" i="10"/>
  <c r="N1093" i="10"/>
  <c r="N4968" i="10"/>
  <c r="N138" i="10"/>
  <c r="N137" i="10"/>
  <c r="N136" i="10"/>
  <c r="N6056" i="10"/>
  <c r="N4304" i="10"/>
  <c r="N4548" i="10"/>
  <c r="N4489" i="10"/>
  <c r="N135" i="10"/>
  <c r="O6435" i="10" s="1"/>
  <c r="R6435" i="10" s="1"/>
  <c r="N2696" i="10"/>
  <c r="N12" i="10"/>
  <c r="N13" i="10"/>
  <c r="N15" i="10"/>
  <c r="N5132" i="10"/>
  <c r="N5227" i="10"/>
  <c r="N4977" i="10"/>
  <c r="N5939" i="10"/>
  <c r="N4999" i="10"/>
  <c r="N2707" i="10"/>
  <c r="N5942" i="10"/>
  <c r="N3365" i="10"/>
  <c r="N5988" i="10"/>
  <c r="N3286" i="10"/>
  <c r="N3285" i="10"/>
  <c r="N3284" i="10"/>
  <c r="N3332" i="10"/>
  <c r="N3283" i="10"/>
  <c r="N3282" i="10"/>
  <c r="N3281" i="10"/>
  <c r="N3280" i="10"/>
  <c r="N4948" i="10"/>
  <c r="N3279" i="10"/>
  <c r="N3278" i="10"/>
  <c r="N3277" i="10"/>
  <c r="N3014" i="10"/>
  <c r="N4344" i="10"/>
  <c r="N3276" i="10"/>
  <c r="N3275" i="10"/>
  <c r="N3274" i="10"/>
  <c r="N3273" i="10"/>
  <c r="N3272" i="10"/>
  <c r="N5821" i="10"/>
  <c r="N5790" i="10"/>
  <c r="N5864" i="10"/>
  <c r="N5789" i="10"/>
  <c r="N5792" i="10"/>
  <c r="N5820" i="10"/>
  <c r="N5863" i="10"/>
  <c r="N5862" i="10"/>
  <c r="N5809" i="10"/>
  <c r="N5801" i="10"/>
  <c r="N5806" i="10"/>
  <c r="N5788" i="10"/>
  <c r="N5861" i="10"/>
  <c r="N5885" i="10"/>
  <c r="N5884" i="10"/>
  <c r="N3324" i="10"/>
  <c r="N3323" i="10"/>
  <c r="N5841" i="10"/>
  <c r="N5840" i="10"/>
  <c r="N3302" i="10"/>
  <c r="N3301" i="10"/>
  <c r="N5860" i="10"/>
  <c r="N5883" i="10"/>
  <c r="N5882" i="10"/>
  <c r="N5881" i="10"/>
  <c r="N3322" i="10"/>
  <c r="N3321" i="10"/>
  <c r="N3320" i="10"/>
  <c r="N3271" i="10"/>
  <c r="N3270" i="10"/>
  <c r="N3269" i="10"/>
  <c r="N3268" i="10"/>
  <c r="N3267" i="10"/>
  <c r="N3266" i="10"/>
  <c r="N3265" i="10"/>
  <c r="N3264" i="10"/>
  <c r="N3263" i="10"/>
  <c r="N3262" i="10"/>
  <c r="N3261" i="10"/>
  <c r="N3260" i="10"/>
  <c r="N3259" i="10"/>
  <c r="N3258" i="10"/>
  <c r="N5966" i="10"/>
  <c r="N5965" i="10"/>
  <c r="N5964" i="10"/>
  <c r="N5963" i="10"/>
  <c r="N5962" i="10"/>
  <c r="N5961" i="10"/>
  <c r="N5960" i="10"/>
  <c r="N5959" i="10"/>
  <c r="N5958" i="10"/>
  <c r="N5957" i="10"/>
  <c r="N3257" i="10"/>
  <c r="N3157" i="10"/>
  <c r="N3158" i="10"/>
  <c r="N3256" i="10"/>
  <c r="N3255" i="10"/>
  <c r="N3254" i="10"/>
  <c r="N3253" i="10"/>
  <c r="N3331" i="10"/>
  <c r="N3005" i="10"/>
  <c r="N3252" i="10"/>
  <c r="N3251" i="10"/>
  <c r="N3250" i="10"/>
  <c r="N5866" i="10"/>
  <c r="N4949" i="10"/>
  <c r="N3249" i="10"/>
  <c r="N3330" i="10"/>
  <c r="N3248" i="10"/>
  <c r="N3247" i="10"/>
  <c r="N3246" i="10"/>
  <c r="N3245" i="10"/>
  <c r="N3244" i="10"/>
  <c r="N3243" i="10"/>
  <c r="N3242" i="10"/>
  <c r="N3326" i="10"/>
  <c r="N3329" i="10"/>
  <c r="N3241" i="10"/>
  <c r="N3240" i="10"/>
  <c r="N5743" i="10"/>
  <c r="N5742" i="10"/>
  <c r="N5741" i="10"/>
  <c r="N5740" i="10"/>
  <c r="N5739" i="10"/>
  <c r="N5738" i="10"/>
  <c r="N5737" i="10"/>
  <c r="N5736" i="10"/>
  <c r="N5735" i="10"/>
  <c r="N5734" i="10"/>
  <c r="N5733" i="10"/>
  <c r="N5732" i="10"/>
  <c r="N5731" i="10"/>
  <c r="N3239" i="10"/>
  <c r="N3238" i="10"/>
  <c r="N3237" i="10"/>
  <c r="N3236" i="10"/>
  <c r="N3235" i="10"/>
  <c r="N3166" i="10"/>
  <c r="N3234" i="10"/>
  <c r="N3233" i="10"/>
  <c r="N3232" i="10"/>
  <c r="N3231" i="10"/>
  <c r="N3230" i="10"/>
  <c r="N3122" i="10"/>
  <c r="N3121" i="10"/>
  <c r="N6027" i="10"/>
  <c r="N6026" i="10"/>
  <c r="N5839" i="10"/>
  <c r="N5838" i="10"/>
  <c r="N5837" i="10"/>
  <c r="N3300" i="10"/>
  <c r="N3299" i="10"/>
  <c r="N3298" i="10"/>
  <c r="N5787" i="10"/>
  <c r="N6025" i="10"/>
  <c r="N6024" i="10"/>
  <c r="N6023" i="10"/>
  <c r="N6022" i="10"/>
  <c r="N6021" i="10"/>
  <c r="N6020" i="10"/>
  <c r="N6019" i="10"/>
  <c r="N6018" i="10"/>
  <c r="N6017" i="10"/>
  <c r="N6016" i="10"/>
  <c r="N6015" i="10"/>
  <c r="N6014" i="10"/>
  <c r="N6013" i="10"/>
  <c r="N6012" i="10"/>
  <c r="N6011" i="10"/>
  <c r="N6010" i="10"/>
  <c r="N6009" i="10"/>
  <c r="N6008" i="10"/>
  <c r="N6032" i="10"/>
  <c r="N6031" i="10"/>
  <c r="N6030" i="10"/>
  <c r="N6029" i="10"/>
  <c r="N5800" i="10"/>
  <c r="N5786" i="10"/>
  <c r="N5847" i="10"/>
  <c r="N5880" i="10"/>
  <c r="N3319" i="10"/>
  <c r="N5836" i="10"/>
  <c r="N3297" i="10"/>
  <c r="N5785" i="10"/>
  <c r="N5811" i="10"/>
  <c r="N3328" i="10"/>
  <c r="N3229" i="10"/>
  <c r="N3228" i="10"/>
  <c r="N3227" i="10"/>
  <c r="N3226" i="10"/>
  <c r="N3165" i="10"/>
  <c r="N3120" i="10"/>
  <c r="N3119" i="10"/>
  <c r="N5693" i="10"/>
  <c r="N3155" i="10"/>
  <c r="N3118" i="10"/>
  <c r="N3117" i="10"/>
  <c r="N3116" i="10"/>
  <c r="N3115" i="10"/>
  <c r="N3114" i="10"/>
  <c r="N5730" i="10"/>
  <c r="N5729" i="10"/>
  <c r="N5728" i="10"/>
  <c r="N5727" i="10"/>
  <c r="N5726" i="10"/>
  <c r="N5725" i="10"/>
  <c r="N5724" i="10"/>
  <c r="N5723" i="10"/>
  <c r="N5722" i="10"/>
  <c r="N5544" i="10"/>
  <c r="N5392" i="10"/>
  <c r="N5417" i="10"/>
  <c r="N5438" i="10"/>
  <c r="N5480" i="10"/>
  <c r="N5391" i="10"/>
  <c r="N5543" i="10"/>
  <c r="N5605" i="10"/>
  <c r="N4224" i="10"/>
  <c r="N5542" i="10"/>
  <c r="N5604" i="10"/>
  <c r="N4914" i="10"/>
  <c r="N5541" i="10"/>
  <c r="N5390" i="10"/>
  <c r="N5389" i="10"/>
  <c r="N5505" i="10"/>
  <c r="N5494" i="10"/>
  <c r="N5540" i="10"/>
  <c r="N5603" i="10"/>
  <c r="N5577" i="10"/>
  <c r="N5423" i="10"/>
  <c r="N5479" i="10"/>
  <c r="N5454" i="10"/>
  <c r="N4902" i="10"/>
  <c r="N5504" i="10"/>
  <c r="N5493" i="10"/>
  <c r="N5453" i="10"/>
  <c r="N3464" i="10"/>
  <c r="N5539" i="10"/>
  <c r="N5602" i="10"/>
  <c r="N5576" i="10"/>
  <c r="N4913" i="10"/>
  <c r="N3454" i="10"/>
  <c r="N5408" i="10"/>
  <c r="N5575" i="10"/>
  <c r="N5513" i="10"/>
  <c r="N3047" i="10"/>
  <c r="N3046" i="10"/>
  <c r="N3045" i="10"/>
  <c r="N3044" i="10"/>
  <c r="N3039" i="10"/>
  <c r="N5671" i="10"/>
  <c r="N5654" i="10"/>
  <c r="N5660" i="10"/>
  <c r="N5659" i="10"/>
  <c r="N5658" i="10"/>
  <c r="N5670" i="10"/>
  <c r="N5669" i="10"/>
  <c r="N5668" i="10"/>
  <c r="N5667" i="10"/>
  <c r="N5666" i="10"/>
  <c r="N3133" i="10"/>
  <c r="N3132" i="10"/>
  <c r="N3131" i="10"/>
  <c r="N5765" i="10"/>
  <c r="N5764" i="10"/>
  <c r="N5169" i="10"/>
  <c r="N5763" i="10"/>
  <c r="N5762" i="10"/>
  <c r="N5761" i="10"/>
  <c r="N5760" i="10"/>
  <c r="N5759" i="10"/>
  <c r="N5758" i="10"/>
  <c r="N5757" i="10"/>
  <c r="N5756" i="10"/>
  <c r="N5755" i="10"/>
  <c r="N5754" i="10"/>
  <c r="N5753" i="10"/>
  <c r="N5168" i="10"/>
  <c r="N5752" i="10"/>
  <c r="N5751" i="10"/>
  <c r="N5750" i="10"/>
  <c r="N5749" i="10"/>
  <c r="N3043" i="10"/>
  <c r="N3042" i="10"/>
  <c r="N3041" i="10"/>
  <c r="N3038" i="10"/>
  <c r="N3037" i="10"/>
  <c r="N3036" i="10"/>
  <c r="N3051" i="10"/>
  <c r="N3056" i="10"/>
  <c r="N3050" i="10"/>
  <c r="N3055" i="10"/>
  <c r="N3035" i="10"/>
  <c r="N3034" i="10"/>
  <c r="N3033" i="10"/>
  <c r="N3032" i="10"/>
  <c r="N3031" i="10"/>
  <c r="N3054" i="10"/>
  <c r="N3053" i="10"/>
  <c r="N3030" i="10"/>
  <c r="N3029" i="10"/>
  <c r="N3028" i="10"/>
  <c r="N2910" i="10"/>
  <c r="N3027" i="10"/>
  <c r="N5748" i="10"/>
  <c r="N5747" i="10"/>
  <c r="N5746" i="10"/>
  <c r="N5745" i="10"/>
  <c r="N5744" i="10"/>
  <c r="N3147" i="10"/>
  <c r="N3146" i="10"/>
  <c r="N3145" i="10"/>
  <c r="N3144" i="10"/>
  <c r="N3073" i="10"/>
  <c r="N3143" i="10"/>
  <c r="N3142" i="10"/>
  <c r="N3141" i="10"/>
  <c r="N3140" i="10"/>
  <c r="N3139" i="10"/>
  <c r="N3138" i="10"/>
  <c r="N3137" i="10"/>
  <c r="N3136" i="10"/>
  <c r="N3135" i="10"/>
  <c r="N3130" i="10"/>
  <c r="N3072" i="10"/>
  <c r="N3129" i="10"/>
  <c r="N3128" i="10"/>
  <c r="N3127" i="10"/>
  <c r="N3126" i="10"/>
  <c r="N3125" i="10"/>
  <c r="N3124" i="10"/>
  <c r="N3123" i="10"/>
  <c r="N5657" i="10"/>
  <c r="N5656" i="10"/>
  <c r="N5665" i="10"/>
  <c r="N5664" i="10"/>
  <c r="N5663" i="10"/>
  <c r="N5655" i="10"/>
  <c r="N5662" i="10"/>
  <c r="N5661" i="10"/>
  <c r="N5652" i="10"/>
  <c r="N5635" i="10"/>
  <c r="N5646" i="10"/>
  <c r="N5634" i="10"/>
  <c r="N5683" i="10"/>
  <c r="N5682" i="10"/>
  <c r="N5681" i="10"/>
  <c r="N5680" i="10"/>
  <c r="N5679" i="10"/>
  <c r="N5633" i="10"/>
  <c r="N5632" i="10"/>
  <c r="N5678" i="10"/>
  <c r="N5677" i="10"/>
  <c r="N5676" i="10"/>
  <c r="N5631" i="10"/>
  <c r="N5675" i="10"/>
  <c r="N5674" i="10"/>
  <c r="N3049" i="10"/>
  <c r="N3063" i="10"/>
  <c r="N3048" i="10"/>
  <c r="N3062" i="10"/>
  <c r="N3026" i="10"/>
  <c r="N3025" i="10"/>
  <c r="N3024" i="10"/>
  <c r="N3023" i="10"/>
  <c r="N3022" i="10"/>
  <c r="N3061" i="10"/>
  <c r="N3060" i="10"/>
  <c r="N3021" i="10"/>
  <c r="N3020" i="10"/>
  <c r="N3019" i="10"/>
  <c r="N2911" i="10"/>
  <c r="N3018" i="10"/>
  <c r="N3017" i="10"/>
  <c r="N5492" i="10"/>
  <c r="N5452" i="10"/>
  <c r="N5512" i="10"/>
  <c r="N5388" i="10"/>
  <c r="N5406" i="10"/>
  <c r="N3453" i="10"/>
  <c r="N5601" i="10"/>
  <c r="N5574" i="10"/>
  <c r="N5387" i="10"/>
  <c r="N5405" i="10"/>
  <c r="N5538" i="10"/>
  <c r="N5600" i="10"/>
  <c r="N5573" i="10"/>
  <c r="N5599" i="10"/>
  <c r="N5572" i="10"/>
  <c r="N5537" i="10"/>
  <c r="N5598" i="10"/>
  <c r="N5571" i="10"/>
  <c r="N5597" i="10"/>
  <c r="N5511" i="10"/>
  <c r="N5386" i="10"/>
  <c r="N5404" i="10"/>
  <c r="N3463" i="10"/>
  <c r="N5536" i="10"/>
  <c r="N5596" i="10"/>
  <c r="N5784" i="10"/>
  <c r="N5879" i="10"/>
  <c r="N3318" i="10"/>
  <c r="N5835" i="10"/>
  <c r="N3296" i="10"/>
  <c r="N5819" i="10"/>
  <c r="N5859" i="10"/>
  <c r="N5794" i="10"/>
  <c r="N5846" i="10"/>
  <c r="N5858" i="10"/>
  <c r="N5783" i="10"/>
  <c r="N5368" i="10"/>
  <c r="N5367" i="10"/>
  <c r="N5345" i="10"/>
  <c r="N5366" i="10"/>
  <c r="N5365" i="10"/>
  <c r="N5364" i="10"/>
  <c r="N5363" i="10"/>
  <c r="N5362" i="10"/>
  <c r="N5344" i="10"/>
  <c r="N5343" i="10"/>
  <c r="N5342" i="10"/>
  <c r="N5304" i="10"/>
  <c r="N5361" i="10"/>
  <c r="N5341" i="10"/>
  <c r="N5340" i="10"/>
  <c r="N5360" i="10"/>
  <c r="N5339" i="10"/>
  <c r="N5338" i="10"/>
  <c r="N5337" i="10"/>
  <c r="N5359" i="10"/>
  <c r="N5336" i="10"/>
  <c r="N5335" i="10"/>
  <c r="N5331" i="10"/>
  <c r="N5334" i="10"/>
  <c r="N5358" i="10"/>
  <c r="N5357" i="10"/>
  <c r="N5356" i="10"/>
  <c r="N5355" i="10"/>
  <c r="N5354" i="10"/>
  <c r="N5353" i="10"/>
  <c r="N5352" i="10"/>
  <c r="N5351" i="10"/>
  <c r="N5350" i="10"/>
  <c r="N5333" i="10"/>
  <c r="N5309" i="10"/>
  <c r="N5349" i="10"/>
  <c r="N5348" i="10"/>
  <c r="N5332" i="10"/>
  <c r="N5347" i="10"/>
  <c r="N5346" i="10"/>
  <c r="N3418" i="10"/>
  <c r="N3402" i="10"/>
  <c r="N3401" i="10"/>
  <c r="N3400" i="10"/>
  <c r="N3403" i="10"/>
  <c r="N3404" i="10"/>
  <c r="N3414" i="10"/>
  <c r="N3413" i="10"/>
  <c r="N3434" i="10"/>
  <c r="N3412" i="10"/>
  <c r="N3433" i="10"/>
  <c r="N4877" i="10"/>
  <c r="N3432" i="10"/>
  <c r="N3431" i="10"/>
  <c r="N3430" i="10"/>
  <c r="N3429" i="10"/>
  <c r="N3428" i="10"/>
  <c r="N3408" i="10"/>
  <c r="N3427" i="10"/>
  <c r="N3426" i="10"/>
  <c r="N3425" i="10"/>
  <c r="N3424" i="10"/>
  <c r="N3423" i="10"/>
  <c r="N3422" i="10"/>
  <c r="N3421" i="10"/>
  <c r="N3411" i="10"/>
  <c r="N3410" i="10"/>
  <c r="N3420" i="10"/>
  <c r="N5805" i="10"/>
  <c r="N5878" i="10"/>
  <c r="N5877" i="10"/>
  <c r="N3317" i="10"/>
  <c r="N3316" i="10"/>
  <c r="N5834" i="10"/>
  <c r="N5833" i="10"/>
  <c r="N3295" i="10"/>
  <c r="N3294" i="10"/>
  <c r="N5782" i="10"/>
  <c r="N5781" i="10"/>
  <c r="N5857" i="10"/>
  <c r="N5818" i="10"/>
  <c r="N5793" i="10"/>
  <c r="N5876" i="10"/>
  <c r="N3015" i="10"/>
  <c r="N5832" i="10"/>
  <c r="N3013" i="10"/>
  <c r="N5468" i="10"/>
  <c r="N5549" i="10"/>
  <c r="N3457" i="10"/>
  <c r="N3315" i="10"/>
  <c r="N3314" i="10"/>
  <c r="N5831" i="10"/>
  <c r="N5830" i="10"/>
  <c r="N3293" i="10"/>
  <c r="N3292" i="10"/>
  <c r="N5856" i="10"/>
  <c r="N5817" i="10"/>
  <c r="N5780" i="10"/>
  <c r="N5875" i="10"/>
  <c r="N3313" i="10"/>
  <c r="N5829" i="10"/>
  <c r="N3291" i="10"/>
  <c r="N5816" i="10"/>
  <c r="N5810" i="10"/>
  <c r="N5874" i="10"/>
  <c r="N3312" i="10"/>
  <c r="N5828" i="10"/>
  <c r="N3290" i="10"/>
  <c r="N5855" i="10"/>
  <c r="N5845" i="10"/>
  <c r="N5815" i="10"/>
  <c r="N5854" i="10"/>
  <c r="N5779" i="10"/>
  <c r="N5873" i="10"/>
  <c r="N3168" i="10"/>
  <c r="N5827" i="10"/>
  <c r="N3167" i="10"/>
  <c r="N5872" i="10"/>
  <c r="N3311" i="10"/>
  <c r="N5826" i="10"/>
  <c r="N3289" i="10"/>
  <c r="N5844" i="10"/>
  <c r="N5843" i="10"/>
  <c r="N5871" i="10"/>
  <c r="N5870" i="10"/>
  <c r="N5535" i="10"/>
  <c r="N5595" i="10"/>
  <c r="N5842" i="10"/>
  <c r="N5814" i="10"/>
  <c r="N5869" i="10"/>
  <c r="N3310" i="10"/>
  <c r="N5825" i="10"/>
  <c r="N3288" i="10"/>
  <c r="N5853" i="10"/>
  <c r="N5852" i="10"/>
  <c r="N5851" i="10"/>
  <c r="N5778" i="10"/>
  <c r="N5868" i="10"/>
  <c r="N3309" i="10"/>
  <c r="N5824" i="10"/>
  <c r="N3287" i="10"/>
  <c r="N5813" i="10"/>
  <c r="N5812" i="10"/>
  <c r="N5799" i="10"/>
  <c r="N5850" i="10"/>
  <c r="N5570" i="10"/>
  <c r="N3452" i="10"/>
  <c r="N5534" i="10"/>
  <c r="N5385" i="10"/>
  <c r="N5403" i="10"/>
  <c r="N5594" i="10"/>
  <c r="N5569" i="10"/>
  <c r="N5503" i="10"/>
  <c r="N5491" i="10"/>
  <c r="N5451" i="10"/>
  <c r="N3461" i="10"/>
  <c r="N5502" i="10"/>
  <c r="N5414" i="10"/>
  <c r="N3460" i="10"/>
  <c r="N5419" i="10"/>
  <c r="N5411" i="10"/>
  <c r="N3456" i="10"/>
  <c r="N5533" i="10"/>
  <c r="N5402" i="10"/>
  <c r="N3451" i="10"/>
  <c r="N5450" i="10"/>
  <c r="N5532" i="10"/>
  <c r="N5401" i="10"/>
  <c r="N3450" i="10"/>
  <c r="N5418" i="10"/>
  <c r="N5413" i="10"/>
  <c r="N3449" i="10"/>
  <c r="N3419" i="10"/>
  <c r="N3407" i="10"/>
  <c r="N5593" i="10"/>
  <c r="N5568" i="10"/>
  <c r="N5531" i="10"/>
  <c r="N5490" i="10"/>
  <c r="N5449" i="10"/>
  <c r="N3448" i="10"/>
  <c r="N5501" i="10"/>
  <c r="N5489" i="10"/>
  <c r="N5448" i="10"/>
  <c r="N3459" i="10"/>
  <c r="N5530" i="10"/>
  <c r="N5592" i="10"/>
  <c r="N5567" i="10"/>
  <c r="N3447" i="10"/>
  <c r="N5529" i="10"/>
  <c r="N5384" i="10"/>
  <c r="N5188" i="10"/>
  <c r="N3349" i="10"/>
  <c r="N5510" i="10"/>
  <c r="N5488" i="10"/>
  <c r="N5447" i="10"/>
  <c r="N3446" i="10"/>
  <c r="N5528" i="10"/>
  <c r="N5591" i="10"/>
  <c r="N5566" i="10"/>
  <c r="N3445" i="10"/>
  <c r="N5527" i="10"/>
  <c r="N5383" i="10"/>
  <c r="N5400" i="10"/>
  <c r="N5382" i="10"/>
  <c r="N5399" i="10"/>
  <c r="N5526" i="10"/>
  <c r="N5381" i="10"/>
  <c r="N5398" i="10"/>
  <c r="N5590" i="10"/>
  <c r="N3218" i="10"/>
  <c r="N3217" i="10"/>
  <c r="N3216" i="10"/>
  <c r="N3215" i="10"/>
  <c r="N3214" i="10"/>
  <c r="N3213" i="10"/>
  <c r="N3212" i="10"/>
  <c r="N3211" i="10"/>
  <c r="N3210" i="10"/>
  <c r="N3209" i="10"/>
  <c r="N3208" i="10"/>
  <c r="N3207" i="10"/>
  <c r="N3206" i="10"/>
  <c r="N3205" i="10"/>
  <c r="N3219" i="10"/>
  <c r="N3204" i="10"/>
  <c r="N3203" i="10"/>
  <c r="N3202" i="10"/>
  <c r="N3201" i="10"/>
  <c r="N3200" i="10"/>
  <c r="N3199" i="10"/>
  <c r="N3198" i="10"/>
  <c r="N3197" i="10"/>
  <c r="N3196" i="10"/>
  <c r="N3220" i="10"/>
  <c r="N3195" i="10"/>
  <c r="N4803" i="10"/>
  <c r="N4812" i="10"/>
  <c r="N4808" i="10"/>
  <c r="N4809" i="10"/>
  <c r="N4813" i="10"/>
  <c r="N4807" i="10"/>
  <c r="N4806" i="10"/>
  <c r="N4810" i="10"/>
  <c r="N4811" i="10"/>
  <c r="N4804" i="10"/>
  <c r="N4805" i="10"/>
  <c r="N3194" i="10"/>
  <c r="N3193" i="10"/>
  <c r="N3192" i="10"/>
  <c r="N3191" i="10"/>
  <c r="N3190" i="10"/>
  <c r="N3189" i="10"/>
  <c r="N3178" i="10"/>
  <c r="N3221" i="10"/>
  <c r="N3188" i="10"/>
  <c r="N3187" i="10"/>
  <c r="N3163" i="10"/>
  <c r="N4802" i="10"/>
  <c r="N3186" i="10"/>
  <c r="N3185" i="10"/>
  <c r="N5589" i="10"/>
  <c r="N5565" i="10"/>
  <c r="N5525" i="10"/>
  <c r="N5380" i="10"/>
  <c r="N5397" i="10"/>
  <c r="N5588" i="10"/>
  <c r="N5564" i="10"/>
  <c r="N5446" i="10"/>
  <c r="N5524" i="10"/>
  <c r="N5487" i="10"/>
  <c r="N5445" i="10"/>
  <c r="N3444" i="10"/>
  <c r="N5500" i="10"/>
  <c r="N5416" i="10"/>
  <c r="N5412" i="10"/>
  <c r="N3458" i="10"/>
  <c r="N5587" i="10"/>
  <c r="N5563" i="10"/>
  <c r="N5523" i="10"/>
  <c r="N5586" i="10"/>
  <c r="N5562" i="10"/>
  <c r="N5522" i="10"/>
  <c r="N5585" i="10"/>
  <c r="N5561" i="10"/>
  <c r="N3443" i="10"/>
  <c r="N5584" i="10"/>
  <c r="N5560" i="10"/>
  <c r="N5422" i="10"/>
  <c r="N5547" i="10"/>
  <c r="N3455" i="10"/>
  <c r="N5521" i="10"/>
  <c r="N5583" i="10"/>
  <c r="N3442" i="10"/>
  <c r="N5509" i="10"/>
  <c r="N5486" i="10"/>
  <c r="N5444" i="10"/>
  <c r="N3441" i="10"/>
  <c r="N4912" i="10"/>
  <c r="N5520" i="10"/>
  <c r="N5519" i="10"/>
  <c r="N5499" i="10"/>
  <c r="N5485" i="10"/>
  <c r="N5443" i="10"/>
  <c r="N5508" i="10"/>
  <c r="N5484" i="10"/>
  <c r="N5442" i="10"/>
  <c r="N3440" i="10"/>
  <c r="N5498" i="10"/>
  <c r="N5483" i="10"/>
  <c r="N5441" i="10"/>
  <c r="N3439" i="10"/>
  <c r="N4911" i="10"/>
  <c r="N5518" i="10"/>
  <c r="N5582" i="10"/>
  <c r="N5559" i="10"/>
  <c r="N5517" i="10"/>
  <c r="N5581" i="10"/>
  <c r="N5558" i="10"/>
  <c r="N5516" i="10"/>
  <c r="N5580" i="10"/>
  <c r="N5557" i="10"/>
  <c r="N4904" i="10"/>
  <c r="N5507" i="10"/>
  <c r="N5552" i="10"/>
  <c r="N5546" i="10"/>
  <c r="N3462" i="10"/>
  <c r="N4910" i="10"/>
  <c r="N5556" i="10"/>
  <c r="N3438" i="10"/>
  <c r="N4903" i="10"/>
  <c r="N5379" i="10"/>
  <c r="N5396" i="10"/>
  <c r="N3437" i="10"/>
  <c r="N4909" i="10"/>
  <c r="N5515" i="10"/>
  <c r="N5482" i="10"/>
  <c r="N5579" i="10"/>
  <c r="N5555" i="10"/>
  <c r="N5378" i="10"/>
  <c r="N5395" i="10"/>
  <c r="N5377" i="10"/>
  <c r="N5394" i="10"/>
  <c r="N5497" i="10"/>
  <c r="N5548" i="10"/>
  <c r="N5495" i="10"/>
  <c r="N3436" i="10"/>
  <c r="N4908" i="10"/>
  <c r="N5578" i="10"/>
  <c r="N5554" i="10"/>
  <c r="N5506" i="10"/>
  <c r="N5551" i="10"/>
  <c r="N5545" i="10"/>
  <c r="N5514" i="10"/>
  <c r="N5376" i="10"/>
  <c r="N5393" i="10"/>
  <c r="N3435" i="10"/>
  <c r="N4907" i="10"/>
  <c r="N6093" i="10"/>
  <c r="N3396" i="10"/>
  <c r="N6071" i="10"/>
  <c r="N5031" i="10"/>
  <c r="N5981" i="10"/>
  <c r="N6003" i="10"/>
  <c r="N6007" i="10"/>
  <c r="N5243" i="10"/>
  <c r="N6004" i="10"/>
  <c r="N4885" i="10"/>
  <c r="N5923" i="10"/>
  <c r="N5972" i="10"/>
  <c r="N5979" i="10"/>
  <c r="N5976" i="10"/>
  <c r="N5970" i="10"/>
  <c r="N5624" i="10"/>
  <c r="N5292" i="10"/>
  <c r="N5973" i="10"/>
  <c r="N5983" i="10"/>
  <c r="N5978" i="10"/>
  <c r="N5971" i="10"/>
  <c r="N5977" i="10"/>
  <c r="N5980" i="10"/>
  <c r="N5974" i="10"/>
  <c r="N5975" i="10"/>
  <c r="N5982" i="10"/>
  <c r="N5625" i="10"/>
  <c r="N5630" i="10"/>
  <c r="N5951" i="10"/>
  <c r="N5370" i="10"/>
  <c r="N5371" i="10"/>
  <c r="N5954" i="10"/>
  <c r="N5952" i="10"/>
  <c r="N5926" i="10"/>
  <c r="N5922" i="10"/>
  <c r="N5924" i="10"/>
  <c r="N5936" i="10"/>
  <c r="N5937" i="10"/>
  <c r="N5934" i="10"/>
  <c r="N5932" i="10"/>
  <c r="N5925" i="10"/>
  <c r="N5899" i="10"/>
  <c r="N5901" i="10"/>
  <c r="N5896" i="10"/>
  <c r="N5898" i="10"/>
  <c r="N5900" i="10"/>
  <c r="N5628" i="10"/>
  <c r="N4931" i="10"/>
  <c r="N5797" i="10"/>
  <c r="N5439" i="10"/>
  <c r="N5440" i="10"/>
  <c r="N5427" i="10"/>
  <c r="N5455" i="10"/>
  <c r="N5434" i="10"/>
  <c r="N5478" i="10"/>
  <c r="N5639" i="10"/>
  <c r="N4871" i="10"/>
  <c r="N5640" i="10"/>
  <c r="N5649" i="10"/>
  <c r="N5647" i="10"/>
  <c r="N5650" i="10"/>
  <c r="N5648" i="10"/>
  <c r="N5709" i="10"/>
  <c r="N5711" i="10"/>
  <c r="N5707" i="10"/>
  <c r="N5704" i="10"/>
  <c r="N5715" i="10"/>
  <c r="N4852" i="10"/>
  <c r="N5703" i="10"/>
  <c r="N5714" i="10"/>
  <c r="N5706" i="10"/>
  <c r="N5713" i="10"/>
  <c r="N5712" i="10"/>
  <c r="N5701" i="10"/>
  <c r="N5705" i="10"/>
  <c r="N5702" i="10"/>
  <c r="S5702" i="10" s="1"/>
  <c r="U5702" i="10" s="1"/>
  <c r="N5708" i="10"/>
  <c r="N5695" i="10"/>
  <c r="N5699" i="10"/>
  <c r="N5696" i="10"/>
  <c r="N5710" i="10"/>
  <c r="N5694" i="10"/>
  <c r="N5697" i="10"/>
  <c r="N5700" i="10"/>
  <c r="N5641" i="10"/>
  <c r="N5642" i="10"/>
  <c r="N5210" i="10"/>
  <c r="N5643" i="10"/>
  <c r="N5430" i="10"/>
  <c r="N5463" i="10"/>
  <c r="N5242" i="10"/>
  <c r="N5324" i="10"/>
  <c r="N5317" i="10"/>
  <c r="N5238" i="10"/>
  <c r="N5240" i="10"/>
  <c r="N5807" i="10"/>
  <c r="N5802" i="10"/>
  <c r="N5808" i="10"/>
  <c r="N5804" i="10"/>
  <c r="N5241" i="10"/>
  <c r="N5239" i="10"/>
  <c r="N5461" i="10"/>
  <c r="N5476" i="10"/>
  <c r="N5470" i="10"/>
  <c r="N5475" i="10"/>
  <c r="N5474" i="10"/>
  <c r="N5467" i="10"/>
  <c r="N5426" i="10"/>
  <c r="N5424" i="10"/>
  <c r="N5457" i="10"/>
  <c r="N5311" i="10"/>
  <c r="N5316" i="10"/>
  <c r="N5306" i="10"/>
  <c r="N5318" i="10"/>
  <c r="N5313" i="10"/>
  <c r="N5307" i="10"/>
  <c r="N5315" i="10"/>
  <c r="N5328" i="10"/>
  <c r="N5308" i="10"/>
  <c r="N5321" i="10"/>
  <c r="N5326" i="10"/>
  <c r="N5329" i="10"/>
  <c r="N5312" i="10"/>
  <c r="N5305" i="10"/>
  <c r="N5323" i="10"/>
  <c r="N5325" i="10"/>
  <c r="N5314" i="10"/>
  <c r="N5293" i="10"/>
  <c r="N5296" i="10"/>
  <c r="N5246" i="10"/>
  <c r="N5295" i="10"/>
  <c r="N5477" i="10"/>
  <c r="N5429" i="10"/>
  <c r="N5471" i="10"/>
  <c r="N5472" i="10"/>
  <c r="N5481" i="10"/>
  <c r="N5466" i="10"/>
  <c r="N5189" i="10"/>
  <c r="N5462" i="10"/>
  <c r="N5432" i="10"/>
  <c r="N5264" i="10"/>
  <c r="N5253" i="10"/>
  <c r="N5267" i="10"/>
  <c r="N5271" i="10"/>
  <c r="N5261" i="10"/>
  <c r="N5265" i="10"/>
  <c r="N5259" i="10"/>
  <c r="N5270" i="10"/>
  <c r="N5255" i="10"/>
  <c r="N5274" i="10"/>
  <c r="N5258" i="10"/>
  <c r="N5266" i="10"/>
  <c r="S5266" i="10" s="1"/>
  <c r="U5266" i="10" s="1"/>
  <c r="N4955" i="10"/>
  <c r="N5273" i="10"/>
  <c r="N5209" i="10"/>
  <c r="N5260" i="10"/>
  <c r="N5263" i="10"/>
  <c r="N5130" i="10"/>
  <c r="N5252" i="10"/>
  <c r="N5108" i="10"/>
  <c r="N5268" i="10"/>
  <c r="N5269" i="10"/>
  <c r="N5460" i="10"/>
  <c r="N5459" i="10"/>
  <c r="N5458" i="10"/>
  <c r="N5435" i="10"/>
  <c r="N5425" i="10"/>
  <c r="N5436" i="10"/>
  <c r="N5464" i="10"/>
  <c r="N5465" i="10"/>
  <c r="N5431" i="10"/>
  <c r="N5433" i="10"/>
  <c r="N4984" i="10"/>
  <c r="N1510" i="10"/>
  <c r="N2513" i="10"/>
  <c r="N1365" i="10"/>
  <c r="N1319" i="10"/>
  <c r="N3308" i="10"/>
  <c r="N2808" i="10"/>
  <c r="N2818" i="10"/>
  <c r="N5288" i="10"/>
  <c r="N1024" i="10"/>
  <c r="N1025" i="10"/>
  <c r="N2043" i="10"/>
  <c r="N2053" i="10"/>
  <c r="N6006" i="10"/>
  <c r="N6005" i="10"/>
  <c r="N5968" i="10"/>
  <c r="N5690" i="10"/>
  <c r="N5886" i="10"/>
  <c r="N2691" i="10"/>
  <c r="N1509" i="10"/>
  <c r="N1448" i="10"/>
  <c r="N1508" i="10"/>
  <c r="N2366" i="10"/>
  <c r="N910" i="10"/>
  <c r="N3499" i="10"/>
  <c r="N3409" i="10"/>
  <c r="N4998" i="10"/>
  <c r="N3696" i="10"/>
  <c r="N3697" i="10"/>
  <c r="N3307" i="10"/>
  <c r="N5277" i="10"/>
  <c r="N2044" i="10"/>
  <c r="N1507" i="10"/>
  <c r="N1506" i="10"/>
  <c r="N1505" i="10"/>
  <c r="N2113" i="10"/>
  <c r="N899" i="10"/>
  <c r="N1073" i="10"/>
  <c r="N3513" i="10"/>
  <c r="N1045" i="10"/>
  <c r="N1054" i="10"/>
  <c r="N1070" i="10"/>
  <c r="N1111" i="10"/>
  <c r="N1095" i="10"/>
  <c r="N1044" i="10"/>
  <c r="N1010" i="10"/>
  <c r="N1071" i="10"/>
  <c r="N2872" i="10"/>
  <c r="N898" i="10"/>
  <c r="N3416" i="10"/>
  <c r="N2591" i="10"/>
  <c r="N2743" i="10"/>
  <c r="N3364" i="10"/>
  <c r="N2864" i="10"/>
  <c r="N2590" i="10"/>
  <c r="N2397" i="10"/>
  <c r="N2104" i="10"/>
  <c r="N3514" i="10"/>
  <c r="N3223" i="10"/>
  <c r="N3337" i="10"/>
  <c r="N3077" i="10"/>
  <c r="N4648" i="10"/>
  <c r="N4855" i="10"/>
  <c r="N4652" i="10"/>
  <c r="N3640" i="10"/>
  <c r="N3706" i="10"/>
  <c r="N4962" i="10"/>
  <c r="N3635" i="10"/>
  <c r="N3339" i="10"/>
  <c r="N4515" i="10"/>
  <c r="N3654" i="10"/>
  <c r="N4534" i="10"/>
  <c r="N4437" i="10"/>
  <c r="N2901" i="10"/>
  <c r="N3639" i="10"/>
  <c r="N3641" i="10"/>
  <c r="N3547" i="10"/>
  <c r="N3518" i="10"/>
  <c r="N3467" i="10"/>
  <c r="N4634" i="10"/>
  <c r="N4544" i="10"/>
  <c r="N1032" i="10"/>
  <c r="N4542" i="10"/>
  <c r="N4562" i="10"/>
  <c r="N4588" i="10"/>
  <c r="N4628" i="10"/>
  <c r="N4587" i="10"/>
  <c r="N4543" i="10"/>
  <c r="N2697" i="10"/>
  <c r="N1281" i="10"/>
  <c r="N1383" i="10"/>
  <c r="N865" i="10"/>
  <c r="N2085" i="10"/>
  <c r="N5133" i="10"/>
  <c r="N1504" i="10"/>
  <c r="N2082" i="10"/>
  <c r="N4947" i="10"/>
  <c r="N3598" i="10"/>
  <c r="N4381" i="10"/>
  <c r="N2876" i="10"/>
  <c r="N1313" i="10"/>
  <c r="N2276" i="10"/>
  <c r="N2605" i="10"/>
  <c r="N1447" i="10"/>
  <c r="N2742" i="10"/>
  <c r="N2793" i="10"/>
  <c r="N5043" i="10"/>
  <c r="N3406" i="10"/>
  <c r="N4946" i="10"/>
  <c r="N4665" i="10"/>
  <c r="N1158" i="10"/>
  <c r="N948" i="10"/>
  <c r="N967" i="10"/>
  <c r="N976" i="10"/>
  <c r="N1503" i="10"/>
  <c r="N5769" i="10"/>
  <c r="N1502" i="10"/>
  <c r="N4905" i="10"/>
  <c r="N4906" i="10"/>
  <c r="N3417" i="10"/>
  <c r="N4945" i="10"/>
  <c r="N3225" i="10"/>
  <c r="N3335" i="10"/>
  <c r="N2773" i="10"/>
  <c r="N1501" i="10"/>
  <c r="N2831" i="10"/>
  <c r="N4578" i="10"/>
  <c r="N4944" i="10"/>
  <c r="N2203" i="10"/>
  <c r="N1167" i="10"/>
  <c r="N2" i="10"/>
  <c r="N5918" i="10"/>
  <c r="N5940" i="10"/>
  <c r="N4934" i="10"/>
  <c r="N1500" i="10"/>
  <c r="N2436" i="10"/>
  <c r="N2741" i="10"/>
  <c r="N1499" i="10"/>
  <c r="N3415" i="10"/>
  <c r="N4970" i="10"/>
  <c r="N4338" i="10"/>
  <c r="N134" i="10"/>
  <c r="N4838" i="10"/>
  <c r="N4840" i="10"/>
  <c r="N4952" i="10"/>
  <c r="N5849" i="10"/>
  <c r="N6263" i="10"/>
  <c r="N6262" i="10"/>
  <c r="N5848" i="10"/>
  <c r="N3643" i="10"/>
  <c r="N2253" i="10"/>
  <c r="N2394" i="10"/>
  <c r="N5991" i="10"/>
  <c r="N2467" i="10"/>
  <c r="N3472" i="10"/>
  <c r="N2185" i="10"/>
  <c r="N2434" i="10"/>
  <c r="N1446" i="10"/>
  <c r="N3474" i="10"/>
  <c r="N3496" i="10"/>
  <c r="N133" i="10"/>
  <c r="N3816" i="10"/>
  <c r="N2355" i="10"/>
  <c r="N3633" i="10"/>
  <c r="N132" i="10"/>
  <c r="N131" i="10"/>
  <c r="N130" i="10"/>
  <c r="N129" i="10"/>
  <c r="N128" i="10"/>
  <c r="N1112" i="10"/>
  <c r="N3367" i="10"/>
  <c r="N3381" i="10"/>
  <c r="N4824" i="10"/>
  <c r="N3817" i="10"/>
  <c r="N1134" i="10"/>
  <c r="N1022" i="10"/>
  <c r="N1120" i="10"/>
  <c r="N3760" i="10"/>
  <c r="N2158" i="10"/>
  <c r="N3103" i="10"/>
  <c r="N1016" i="10"/>
  <c r="N2940" i="10"/>
  <c r="N2919" i="10"/>
  <c r="N4574" i="10"/>
  <c r="N127" i="10"/>
  <c r="N126" i="10"/>
  <c r="N3707" i="10"/>
  <c r="N6117" i="10"/>
  <c r="N5302" i="10"/>
  <c r="N125" i="10"/>
  <c r="N124" i="10"/>
  <c r="N966" i="10"/>
  <c r="N1085" i="10"/>
  <c r="N2221" i="10"/>
  <c r="N2487" i="10"/>
  <c r="N2771" i="10"/>
  <c r="N1052" i="10"/>
  <c r="N123" i="10"/>
  <c r="N4458" i="10"/>
  <c r="N2491" i="10"/>
  <c r="N5110" i="10"/>
  <c r="N1176" i="10"/>
  <c r="N2179" i="10"/>
  <c r="N6315" i="10"/>
  <c r="N3325" i="10"/>
  <c r="N4672" i="10"/>
  <c r="N4261" i="10"/>
  <c r="N3516" i="10"/>
  <c r="N3352" i="10"/>
  <c r="O6413" i="10" s="1"/>
  <c r="R6413" i="10" s="1"/>
  <c r="N122" i="10"/>
  <c r="N886" i="10"/>
  <c r="N121" i="10"/>
  <c r="N1006" i="10"/>
  <c r="N4738" i="10"/>
  <c r="N4290" i="10"/>
  <c r="N4533" i="10"/>
  <c r="N4595" i="10"/>
  <c r="N4624" i="10"/>
  <c r="N4594" i="10"/>
  <c r="N4749" i="10"/>
  <c r="N4626" i="10"/>
  <c r="N4589" i="10"/>
  <c r="N1155" i="10"/>
  <c r="N4930" i="10"/>
  <c r="N4604" i="10"/>
  <c r="N1011" i="10"/>
  <c r="N3661" i="10"/>
  <c r="N2930" i="10"/>
  <c r="N1438" i="10"/>
  <c r="N4823" i="10"/>
  <c r="N4772" i="10"/>
  <c r="N4773" i="10"/>
  <c r="N1498" i="10"/>
  <c r="N2770" i="10"/>
  <c r="N1497" i="10"/>
  <c r="N1496" i="10"/>
  <c r="N120" i="10"/>
  <c r="N119" i="10"/>
  <c r="N69" i="10"/>
  <c r="N887" i="10"/>
  <c r="N118" i="10"/>
  <c r="N5092" i="10"/>
  <c r="N5109" i="10"/>
  <c r="N3648" i="10"/>
  <c r="N3656" i="10"/>
  <c r="N4982" i="10"/>
  <c r="N4980" i="10"/>
  <c r="N3660" i="10"/>
  <c r="N3658" i="10"/>
  <c r="N1315" i="10"/>
  <c r="N3655" i="10"/>
  <c r="N3657" i="10"/>
  <c r="N1495" i="10"/>
  <c r="N1322" i="10"/>
  <c r="N117" i="10"/>
  <c r="N1400" i="10"/>
  <c r="N2282" i="10"/>
  <c r="N2247" i="10"/>
  <c r="N2214" i="10"/>
  <c r="N1417" i="10"/>
  <c r="N2002" i="10"/>
  <c r="N1991" i="10"/>
  <c r="N4650" i="10"/>
  <c r="N5903" i="10"/>
  <c r="N940" i="10"/>
  <c r="R1151" i="10"/>
  <c r="N1151" i="10"/>
  <c r="N1360" i="10"/>
  <c r="N2026" i="10"/>
  <c r="N3505" i="10"/>
  <c r="N5172" i="10"/>
  <c r="N5176" i="10"/>
  <c r="N4967" i="10"/>
  <c r="N5087" i="10"/>
  <c r="N14" i="10"/>
  <c r="N1335" i="10"/>
  <c r="O6387" i="10" s="1"/>
  <c r="N3475" i="10"/>
  <c r="N5111" i="10"/>
  <c r="N4983" i="10"/>
  <c r="N5107" i="10"/>
  <c r="N4288" i="10"/>
  <c r="N4401" i="10"/>
  <c r="N928" i="10"/>
  <c r="N947" i="10"/>
  <c r="N1170" i="10"/>
  <c r="O6381" i="10" s="1"/>
  <c r="R6381" i="10" s="1"/>
  <c r="N949" i="10"/>
  <c r="N3651" i="10"/>
  <c r="N2172" i="10"/>
  <c r="N4960" i="10"/>
  <c r="N6052" i="10"/>
  <c r="N1061" i="10"/>
  <c r="N943" i="10"/>
  <c r="N6065" i="10"/>
  <c r="N116" i="10"/>
  <c r="N115" i="10"/>
  <c r="R1000" i="10"/>
  <c r="N1000" i="10"/>
  <c r="N6290" i="10"/>
  <c r="N3776" i="10"/>
  <c r="N5456" i="10"/>
  <c r="N6323" i="10"/>
  <c r="N958" i="10"/>
  <c r="N957" i="10"/>
  <c r="N954" i="10"/>
  <c r="N955" i="10"/>
  <c r="N959" i="10"/>
  <c r="N956" i="10"/>
  <c r="N1069" i="10"/>
  <c r="N114" i="10"/>
  <c r="N1003" i="10"/>
  <c r="N5199" i="10"/>
  <c r="N113" i="10"/>
  <c r="N3519" i="10"/>
  <c r="N3" i="10"/>
  <c r="N112" i="10"/>
  <c r="N85" i="10"/>
  <c r="N111" i="10"/>
  <c r="N84" i="10"/>
  <c r="N3675" i="10"/>
  <c r="N5010" i="10"/>
  <c r="N1494" i="10"/>
  <c r="N1425" i="10"/>
  <c r="N1017" i="10"/>
  <c r="N1493" i="10"/>
  <c r="N2019" i="10"/>
  <c r="N1108" i="10"/>
  <c r="N3303" i="10"/>
  <c r="N4176" i="10"/>
  <c r="N110" i="10"/>
  <c r="N894" i="10"/>
  <c r="N5009" i="10"/>
  <c r="N2858" i="10"/>
  <c r="N902" i="10"/>
  <c r="N2071" i="10"/>
  <c r="N2302" i="10"/>
  <c r="N1002" i="10"/>
  <c r="N4992" i="10"/>
  <c r="O6376" i="10" l="1"/>
  <c r="R6376" i="10" s="1"/>
  <c r="O6419" i="10"/>
  <c r="O6407" i="10"/>
  <c r="O6436" i="10"/>
  <c r="O6444" i="10"/>
  <c r="O6395" i="10"/>
  <c r="O6396" i="10"/>
  <c r="O6392" i="10"/>
  <c r="R6392" i="10" s="1"/>
  <c r="O6401" i="10"/>
  <c r="R6401" i="10" s="1"/>
  <c r="O6411" i="10"/>
  <c r="R6411" i="10" s="1"/>
  <c r="O6434" i="10"/>
  <c r="R6434" i="10" s="1"/>
  <c r="O6442" i="10"/>
  <c r="R6442" i="10" s="1"/>
  <c r="O6409" i="10"/>
  <c r="R6409" i="10" s="1"/>
  <c r="O6394" i="10"/>
  <c r="R6394" i="10" s="1"/>
  <c r="O6398" i="10"/>
  <c r="R6398" i="10" s="1"/>
  <c r="O6408" i="10"/>
  <c r="R6408" i="10" s="1"/>
  <c r="R6387" i="10"/>
  <c r="O6418" i="10"/>
  <c r="R6418" i="10" s="1"/>
  <c r="O6428" i="10"/>
  <c r="R6428" i="10" s="1"/>
  <c r="R6419" i="10"/>
  <c r="O6443" i="10"/>
  <c r="R6443" i="10" s="1"/>
  <c r="O6430" i="10"/>
  <c r="R6430" i="10" s="1"/>
  <c r="R6444" i="10"/>
  <c r="O6388" i="10"/>
  <c r="R6388" i="10" s="1"/>
  <c r="O6378" i="10"/>
  <c r="R6378" i="10" s="1"/>
  <c r="O6422" i="10"/>
  <c r="R6422" i="10" s="1"/>
  <c r="O6420" i="10"/>
  <c r="R6420" i="10" s="1"/>
  <c r="O6399" i="10"/>
  <c r="R6399" i="10" s="1"/>
  <c r="R6407" i="10"/>
  <c r="O6389" i="10"/>
  <c r="R6389" i="10" s="1"/>
  <c r="O6427" i="10"/>
  <c r="R6427" i="10" s="1"/>
  <c r="O6437" i="10"/>
  <c r="R6437" i="10" s="1"/>
  <c r="O6375" i="10"/>
  <c r="O6421" i="10"/>
  <c r="R6421" i="10" s="1"/>
  <c r="R6436" i="10"/>
  <c r="O6410" i="10"/>
  <c r="R6410" i="10" s="1"/>
  <c r="O6416" i="10"/>
  <c r="R6416" i="10" s="1"/>
  <c r="O6406" i="10"/>
  <c r="R6406" i="10" s="1"/>
  <c r="O6433" i="10"/>
  <c r="R6433" i="10" s="1"/>
  <c r="O6402" i="10"/>
  <c r="R6402" i="10" s="1"/>
  <c r="O6384" i="10"/>
  <c r="R6384" i="10" s="1"/>
  <c r="O6403" i="10"/>
  <c r="R6403" i="10" s="1"/>
  <c r="O6441" i="10"/>
  <c r="R6441" i="10" s="1"/>
  <c r="O6377" i="10"/>
  <c r="R6377" i="10" s="1"/>
  <c r="O6385" i="10"/>
  <c r="R6385" i="10" s="1"/>
  <c r="O6423" i="10"/>
  <c r="R6423" i="10" s="1"/>
  <c r="O6380" i="10"/>
  <c r="R6380" i="10" s="1"/>
  <c r="O6390" i="10"/>
  <c r="R6390" i="10" s="1"/>
  <c r="O6393" i="10"/>
  <c r="R6393" i="10" s="1"/>
  <c r="R6395" i="10"/>
  <c r="O6404" i="10"/>
  <c r="R6404" i="10" s="1"/>
  <c r="O6417" i="10"/>
  <c r="R6417" i="10" s="1"/>
  <c r="O6425" i="10"/>
  <c r="R6425" i="10" s="1"/>
  <c r="O6400" i="10"/>
  <c r="R6400" i="10" s="1"/>
  <c r="R6396" i="10"/>
  <c r="O6383" i="10"/>
  <c r="R6383" i="10" s="1"/>
  <c r="O6386" i="10"/>
  <c r="R6386" i="10" s="1"/>
  <c r="O6405" i="10"/>
  <c r="R6405" i="10" s="1"/>
  <c r="O6391" i="10"/>
  <c r="R6391" i="10" s="1"/>
  <c r="O6412" i="10"/>
  <c r="R6412" i="10" s="1"/>
  <c r="O6414" i="10"/>
  <c r="R6414" i="10" s="1"/>
  <c r="O6415" i="10"/>
  <c r="R6415" i="10" s="1"/>
  <c r="O6429" i="10"/>
  <c r="R6429" i="10" s="1"/>
  <c r="O6440" i="10"/>
  <c r="R6440" i="10" s="1"/>
  <c r="O6397" i="10"/>
  <c r="R6397" i="10" s="1"/>
  <c r="O6373" i="10"/>
  <c r="N6373" i="10"/>
  <c r="S1247" i="10"/>
  <c r="U1247" i="10" s="1"/>
  <c r="S1277" i="10"/>
  <c r="U1277" i="10" s="1"/>
  <c r="S1002" i="10"/>
  <c r="U1002" i="10" s="1"/>
  <c r="S1493" i="10"/>
  <c r="U1493" i="10" s="1"/>
  <c r="S113" i="10"/>
  <c r="U113" i="10" s="1"/>
  <c r="S947" i="10"/>
  <c r="U947" i="10" s="1"/>
  <c r="S5176" i="10"/>
  <c r="U5176" i="10" s="1"/>
  <c r="S5903" i="10"/>
  <c r="U5903" i="10" s="1"/>
  <c r="S1400" i="10"/>
  <c r="U1400" i="10" s="1"/>
  <c r="S3648" i="10"/>
  <c r="U3648" i="10" s="1"/>
  <c r="S4773" i="10"/>
  <c r="U4773" i="10" s="1"/>
  <c r="S4749" i="10"/>
  <c r="U4749" i="10" s="1"/>
  <c r="S3516" i="10"/>
  <c r="U3516" i="10" s="1"/>
  <c r="S2771" i="10"/>
  <c r="U2771" i="10" s="1"/>
  <c r="S4574" i="10"/>
  <c r="U4574" i="10" s="1"/>
  <c r="S2876" i="10"/>
  <c r="U2876" i="10" s="1"/>
  <c r="S5470" i="10"/>
  <c r="U5470" i="10" s="1"/>
  <c r="S5779" i="10"/>
  <c r="U5779" i="10" s="1"/>
  <c r="S4176" i="10"/>
  <c r="U4176" i="10" s="1"/>
  <c r="S85" i="10"/>
  <c r="U85" i="10" s="1"/>
  <c r="S954" i="10"/>
  <c r="U954" i="10" s="1"/>
  <c r="S943" i="10"/>
  <c r="U943" i="10" s="1"/>
  <c r="S1335" i="10"/>
  <c r="U1335" i="10" s="1"/>
  <c r="S1417" i="10"/>
  <c r="U1417" i="10" s="1"/>
  <c r="S3660" i="10"/>
  <c r="U3660" i="10" s="1"/>
  <c r="S887" i="10"/>
  <c r="U887" i="10" s="1"/>
  <c r="S2930" i="10"/>
  <c r="U2930" i="10" s="1"/>
  <c r="S4533" i="10"/>
  <c r="U4533" i="10" s="1"/>
  <c r="S2491" i="10"/>
  <c r="U2491" i="10" s="1"/>
  <c r="S6117" i="10"/>
  <c r="U6117" i="10" s="1"/>
  <c r="S1022" i="10"/>
  <c r="U1022" i="10" s="1"/>
  <c r="S5433" i="10"/>
  <c r="U5433" i="10" s="1"/>
  <c r="S5459" i="10"/>
  <c r="U5459" i="10" s="1"/>
  <c r="S5260" i="10"/>
  <c r="U5260" i="10" s="1"/>
  <c r="S5271" i="10"/>
  <c r="U5271" i="10" s="1"/>
  <c r="S5481" i="10"/>
  <c r="U5481" i="10" s="1"/>
  <c r="S5293" i="10"/>
  <c r="U5293" i="10" s="1"/>
  <c r="S5321" i="10"/>
  <c r="U5321" i="10" s="1"/>
  <c r="S5316" i="10"/>
  <c r="U5316" i="10" s="1"/>
  <c r="S5807" i="10"/>
  <c r="U5807" i="10" s="1"/>
  <c r="S5643" i="10"/>
  <c r="U5643" i="10" s="1"/>
  <c r="S5696" i="10"/>
  <c r="U5696" i="10" s="1"/>
  <c r="S5713" i="10"/>
  <c r="U5713" i="10" s="1"/>
  <c r="S4852" i="10"/>
  <c r="U4852" i="10" s="1"/>
  <c r="S5647" i="10"/>
  <c r="U5647" i="10" s="1"/>
  <c r="S5639" i="10"/>
  <c r="U5639" i="10" s="1"/>
  <c r="S4931" i="10"/>
  <c r="U4931" i="10" s="1"/>
  <c r="S5932" i="10"/>
  <c r="U5932" i="10" s="1"/>
  <c r="S5954" i="10"/>
  <c r="U5954" i="10" s="1"/>
  <c r="S5630" i="10"/>
  <c r="U5630" i="10" s="1"/>
  <c r="S5624" i="10"/>
  <c r="U5624" i="10" s="1"/>
  <c r="S5243" i="10"/>
  <c r="U5243" i="10" s="1"/>
  <c r="S4907" i="10"/>
  <c r="U4907" i="10" s="1"/>
  <c r="S5554" i="10"/>
  <c r="U5554" i="10" s="1"/>
  <c r="S5377" i="10"/>
  <c r="U5377" i="10" s="1"/>
  <c r="S5579" i="10"/>
  <c r="U5579" i="10" s="1"/>
  <c r="S3438" i="10"/>
  <c r="U3438" i="10" s="1"/>
  <c r="S5557" i="10"/>
  <c r="U5557" i="10" s="1"/>
  <c r="S5518" i="10"/>
  <c r="U5518" i="10" s="1"/>
  <c r="S5499" i="10"/>
  <c r="U5499" i="10" s="1"/>
  <c r="S3442" i="10"/>
  <c r="U3442" i="10" s="1"/>
  <c r="S3443" i="10"/>
  <c r="U3443" i="10" s="1"/>
  <c r="S5587" i="10"/>
  <c r="U5587" i="10" s="1"/>
  <c r="S5500" i="10"/>
  <c r="U5500" i="10" s="1"/>
  <c r="S5397" i="10"/>
  <c r="U5397" i="10" s="1"/>
  <c r="S3163" i="10"/>
  <c r="U3163" i="10" s="1"/>
  <c r="S3192" i="10"/>
  <c r="U3192" i="10" s="1"/>
  <c r="S4807" i="10"/>
  <c r="U4807" i="10" s="1"/>
  <c r="S4812" i="10"/>
  <c r="U4812" i="10" s="1"/>
  <c r="S3200" i="10"/>
  <c r="U3200" i="10" s="1"/>
  <c r="S3207" i="10"/>
  <c r="U3207" i="10" s="1"/>
  <c r="S3215" i="10"/>
  <c r="U3215" i="10" s="1"/>
  <c r="S5399" i="10"/>
  <c r="U5399" i="10" s="1"/>
  <c r="S5528" i="10"/>
  <c r="U5528" i="10" s="1"/>
  <c r="S5529" i="10"/>
  <c r="U5529" i="10" s="1"/>
  <c r="S5530" i="10"/>
  <c r="U5530" i="10" s="1"/>
  <c r="S3419" i="10"/>
  <c r="U3419" i="10" s="1"/>
  <c r="S3451" i="10"/>
  <c r="U3451" i="10" s="1"/>
  <c r="S5385" i="10"/>
  <c r="U5385" i="10" s="1"/>
  <c r="S3289" i="10"/>
  <c r="U3289" i="10" s="1"/>
  <c r="S2858" i="10"/>
  <c r="U2858" i="10" s="1"/>
  <c r="S5010" i="10"/>
  <c r="U5010" i="10" s="1"/>
  <c r="S1069" i="10"/>
  <c r="U1069" i="10" s="1"/>
  <c r="S5456" i="10"/>
  <c r="U5456" i="10" s="1"/>
  <c r="S2172" i="10"/>
  <c r="U2172" i="10" s="1"/>
  <c r="S5107" i="10"/>
  <c r="U5107" i="10" s="1"/>
  <c r="S1360" i="10"/>
  <c r="U1360" i="10" s="1"/>
  <c r="S3657" i="10"/>
  <c r="U3657" i="10" s="1"/>
  <c r="S1496" i="10"/>
  <c r="U1496" i="10" s="1"/>
  <c r="S4930" i="10"/>
  <c r="U4930" i="10" s="1"/>
  <c r="S121" i="10"/>
  <c r="U121" i="10" s="1"/>
  <c r="S6315" i="10"/>
  <c r="U6315" i="10" s="1"/>
  <c r="S966" i="10"/>
  <c r="U966" i="10" s="1"/>
  <c r="S3103" i="10"/>
  <c r="U3103" i="10" s="1"/>
  <c r="S3381" i="10"/>
  <c r="U3381" i="10" s="1"/>
  <c r="S1365" i="10"/>
  <c r="U1365" i="10" s="1"/>
  <c r="S5436" i="10"/>
  <c r="U5436" i="10" s="1"/>
  <c r="S5108" i="10"/>
  <c r="U5108" i="10" s="1"/>
  <c r="S5270" i="10"/>
  <c r="U5270" i="10" s="1"/>
  <c r="S5432" i="10"/>
  <c r="U5432" i="10" s="1"/>
  <c r="S5477" i="10"/>
  <c r="U5477" i="10" s="1"/>
  <c r="S5305" i="10"/>
  <c r="U5305" i="10" s="1"/>
  <c r="S5307" i="10"/>
  <c r="U5307" i="10" s="1"/>
  <c r="S5426" i="10"/>
  <c r="U5426" i="10" s="1"/>
  <c r="S5241" i="10"/>
  <c r="U5241" i="10" s="1"/>
  <c r="S5324" i="10"/>
  <c r="U5324" i="10" s="1"/>
  <c r="S5700" i="10"/>
  <c r="U5700" i="10" s="1"/>
  <c r="S5711" i="10"/>
  <c r="U5711" i="10" s="1"/>
  <c r="S5427" i="10"/>
  <c r="U5427" i="10" s="1"/>
  <c r="S5896" i="10"/>
  <c r="U5896" i="10" s="1"/>
  <c r="S5924" i="10"/>
  <c r="U5924" i="10" s="1"/>
  <c r="S5974" i="10"/>
  <c r="U5974" i="10" s="1"/>
  <c r="S5978" i="10"/>
  <c r="U5978" i="10" s="1"/>
  <c r="S5972" i="10"/>
  <c r="U5972" i="10" s="1"/>
  <c r="S5031" i="10"/>
  <c r="U5031" i="10" s="1"/>
  <c r="S5514" i="10"/>
  <c r="U5514" i="10" s="1"/>
  <c r="S5495" i="10"/>
  <c r="U5495" i="10" s="1"/>
  <c r="S3437" i="10"/>
  <c r="U3437" i="10" s="1"/>
  <c r="S5546" i="10"/>
  <c r="U5546" i="10" s="1"/>
  <c r="S5581" i="10"/>
  <c r="U5581" i="10" s="1"/>
  <c r="S5483" i="10"/>
  <c r="U5483" i="10" s="1"/>
  <c r="S5484" i="10"/>
  <c r="U5484" i="10" s="1"/>
  <c r="S3441" i="10"/>
  <c r="U3441" i="10" s="1"/>
  <c r="S5547" i="10"/>
  <c r="U5547" i="10" s="1"/>
  <c r="S5562" i="10"/>
  <c r="U5562" i="10" s="1"/>
  <c r="S5524" i="10"/>
  <c r="U5524" i="10" s="1"/>
  <c r="S5589" i="10"/>
  <c r="U5589" i="10" s="1"/>
  <c r="S3178" i="10"/>
  <c r="U3178" i="10" s="1"/>
  <c r="S4804" i="10"/>
  <c r="U4804" i="10" s="1"/>
  <c r="S3196" i="10"/>
  <c r="U3196" i="10" s="1"/>
  <c r="S3204" i="10"/>
  <c r="U3204" i="10" s="1"/>
  <c r="S3211" i="10"/>
  <c r="U3211" i="10" s="1"/>
  <c r="S5590" i="10"/>
  <c r="U5590" i="10" s="1"/>
  <c r="S5527" i="10"/>
  <c r="U5527" i="10" s="1"/>
  <c r="S5510" i="10"/>
  <c r="U5510" i="10" s="1"/>
  <c r="S5501" i="10"/>
  <c r="U5501" i="10" s="1"/>
  <c r="S5531" i="10"/>
  <c r="U5531" i="10" s="1"/>
  <c r="S3450" i="10"/>
  <c r="U3450" i="10" s="1"/>
  <c r="S5411" i="10"/>
  <c r="U5411" i="10" s="1"/>
  <c r="S5502" i="10"/>
  <c r="U5502" i="10" s="1"/>
  <c r="S5503" i="10"/>
  <c r="U5503" i="10" s="1"/>
  <c r="S5850" i="10"/>
  <c r="U5850" i="10" s="1"/>
  <c r="S3287" i="10"/>
  <c r="U3287" i="10" s="1"/>
  <c r="S5778" i="10"/>
  <c r="U5778" i="10" s="1"/>
  <c r="S3288" i="10"/>
  <c r="U3288" i="10" s="1"/>
  <c r="S5814" i="10"/>
  <c r="U5814" i="10" s="1"/>
  <c r="S5870" i="10"/>
  <c r="U5870" i="10" s="1"/>
  <c r="S3167" i="10"/>
  <c r="U3167" i="10" s="1"/>
  <c r="S3917" i="10"/>
  <c r="U3917" i="10" s="1"/>
  <c r="S2141" i="10"/>
  <c r="U2141" i="10" s="1"/>
  <c r="S4167" i="10"/>
  <c r="U4167" i="10" s="1"/>
  <c r="S3334" i="10"/>
  <c r="U3334" i="10" s="1"/>
  <c r="S1765" i="10"/>
  <c r="U1765" i="10" s="1"/>
  <c r="S607" i="10"/>
  <c r="U607" i="10" s="1"/>
  <c r="S611" i="10"/>
  <c r="U611" i="10" s="1"/>
  <c r="S5621" i="10"/>
  <c r="U5621" i="10" s="1"/>
  <c r="S4691" i="10"/>
  <c r="U4691" i="10" s="1"/>
  <c r="S1766" i="10"/>
  <c r="U1766" i="10" s="1"/>
  <c r="S2662" i="10"/>
  <c r="U2662" i="10" s="1"/>
  <c r="S2803" i="10"/>
  <c r="U2803" i="10" s="1"/>
  <c r="S1356" i="10"/>
  <c r="U1356" i="10" s="1"/>
  <c r="S2892" i="10"/>
  <c r="U2892" i="10" s="1"/>
  <c r="S2994" i="10"/>
  <c r="U2994" i="10" s="1"/>
  <c r="S2968" i="10"/>
  <c r="U2968" i="10" s="1"/>
  <c r="S2981" i="10"/>
  <c r="U2981" i="10" s="1"/>
  <c r="S3000" i="10"/>
  <c r="U3000" i="10" s="1"/>
  <c r="S3169" i="10"/>
  <c r="U3169" i="10" s="1"/>
  <c r="S2999" i="10"/>
  <c r="U2999" i="10" s="1"/>
  <c r="S2970" i="10"/>
  <c r="U2970" i="10" s="1"/>
  <c r="S2971" i="10"/>
  <c r="U2971" i="10" s="1"/>
  <c r="S2656" i="10"/>
  <c r="U2656" i="10" s="1"/>
  <c r="S2830" i="10"/>
  <c r="U2830" i="10" s="1"/>
  <c r="S6366" i="10"/>
  <c r="U6366" i="10" s="1"/>
  <c r="S3610" i="10"/>
  <c r="U3610" i="10" s="1"/>
  <c r="S2497" i="10"/>
  <c r="U2497" i="10" s="1"/>
  <c r="S3582" i="10"/>
  <c r="U3582" i="10" s="1"/>
  <c r="S4780" i="10"/>
  <c r="U4780" i="10" s="1"/>
  <c r="S5874" i="10"/>
  <c r="U5874" i="10" s="1"/>
  <c r="S5829" i="10"/>
  <c r="U5829" i="10" s="1"/>
  <c r="S5830" i="10"/>
  <c r="U5830" i="10" s="1"/>
  <c r="S5832" i="10"/>
  <c r="U5832" i="10" s="1"/>
  <c r="S3294" i="10"/>
  <c r="U3294" i="10" s="1"/>
  <c r="S5805" i="10"/>
  <c r="U5805" i="10" s="1"/>
  <c r="S3425" i="10"/>
  <c r="U3425" i="10" s="1"/>
  <c r="S3432" i="10"/>
  <c r="U3432" i="10" s="1"/>
  <c r="S3434" i="10"/>
  <c r="U3434" i="10" s="1"/>
  <c r="S3418" i="10"/>
  <c r="U3418" i="10" s="1"/>
  <c r="S5350" i="10"/>
  <c r="U5350" i="10" s="1"/>
  <c r="S5336" i="10"/>
  <c r="U5336" i="10" s="1"/>
  <c r="S5339" i="10"/>
  <c r="U5339" i="10" s="1"/>
  <c r="S5344" i="10"/>
  <c r="U5344" i="10" s="1"/>
  <c r="S5368" i="10"/>
  <c r="U5368" i="10" s="1"/>
  <c r="S5835" i="10"/>
  <c r="U5835" i="10" s="1"/>
  <c r="S5386" i="10"/>
  <c r="U5386" i="10" s="1"/>
  <c r="S5573" i="10"/>
  <c r="U5573" i="10" s="1"/>
  <c r="S5492" i="10"/>
  <c r="U5492" i="10" s="1"/>
  <c r="S3061" i="10"/>
  <c r="U3061" i="10" s="1"/>
  <c r="S3025" i="10"/>
  <c r="U3025" i="10" s="1"/>
  <c r="S5632" i="10"/>
  <c r="U5632" i="10" s="1"/>
  <c r="S5646" i="10"/>
  <c r="U5646" i="10" s="1"/>
  <c r="S5662" i="10"/>
  <c r="U5662" i="10" s="1"/>
  <c r="S3124" i="10"/>
  <c r="U3124" i="10" s="1"/>
  <c r="S3135" i="10"/>
  <c r="U3135" i="10" s="1"/>
  <c r="S3143" i="10"/>
  <c r="U3143" i="10" s="1"/>
  <c r="S2910" i="10"/>
  <c r="U2910" i="10" s="1"/>
  <c r="S3033" i="10"/>
  <c r="U3033" i="10" s="1"/>
  <c r="S3037" i="10"/>
  <c r="U3037" i="10" s="1"/>
  <c r="S5755" i="10"/>
  <c r="U5755" i="10" s="1"/>
  <c r="S5763" i="10"/>
  <c r="U5763" i="10" s="1"/>
  <c r="S3131" i="10"/>
  <c r="U3131" i="10" s="1"/>
  <c r="S5658" i="10"/>
  <c r="U5658" i="10" s="1"/>
  <c r="S3046" i="10"/>
  <c r="U3046" i="10" s="1"/>
  <c r="S5408" i="10"/>
  <c r="U5408" i="10" s="1"/>
  <c r="S5493" i="10"/>
  <c r="U5493" i="10" s="1"/>
  <c r="S5540" i="10"/>
  <c r="U5540" i="10" s="1"/>
  <c r="S5542" i="10"/>
  <c r="U5542" i="10" s="1"/>
  <c r="S5392" i="10"/>
  <c r="U5392" i="10" s="1"/>
  <c r="S5728" i="10"/>
  <c r="U5728" i="10" s="1"/>
  <c r="S3155" i="10"/>
  <c r="U3155" i="10" s="1"/>
  <c r="S3165" i="10"/>
  <c r="U3165" i="10" s="1"/>
  <c r="S3297" i="10"/>
  <c r="U3297" i="10" s="1"/>
  <c r="S6030" i="10"/>
  <c r="U6030" i="10" s="1"/>
  <c r="S6009" i="10"/>
  <c r="U6009" i="10" s="1"/>
  <c r="S6017" i="10"/>
  <c r="U6017" i="10" s="1"/>
  <c r="S6025" i="10"/>
  <c r="U6025" i="10" s="1"/>
  <c r="S6026" i="10"/>
  <c r="U6026" i="10" s="1"/>
  <c r="S3237" i="10"/>
  <c r="U3237" i="10" s="1"/>
  <c r="S5736" i="10"/>
  <c r="U5736" i="10" s="1"/>
  <c r="S5740" i="10"/>
  <c r="U5740" i="10" s="1"/>
  <c r="S3246" i="10"/>
  <c r="U3246" i="10" s="1"/>
  <c r="S3251" i="10"/>
  <c r="U3251" i="10" s="1"/>
  <c r="S3253" i="10"/>
  <c r="U3253" i="10" s="1"/>
  <c r="S5962" i="10"/>
  <c r="U5962" i="10" s="1"/>
  <c r="S3261" i="10"/>
  <c r="U3261" i="10" s="1"/>
  <c r="S3265" i="10"/>
  <c r="U3265" i="10" s="1"/>
  <c r="S3321" i="10"/>
  <c r="U3321" i="10" s="1"/>
  <c r="S5840" i="10"/>
  <c r="U5840" i="10" s="1"/>
  <c r="S5806" i="10"/>
  <c r="U5806" i="10" s="1"/>
  <c r="S5864" i="10"/>
  <c r="U5864" i="10" s="1"/>
  <c r="S3273" i="10"/>
  <c r="U3273" i="10" s="1"/>
  <c r="S3279" i="10"/>
  <c r="U3279" i="10" s="1"/>
  <c r="S3285" i="10"/>
  <c r="U3285" i="10" s="1"/>
  <c r="S4977" i="10"/>
  <c r="U4977" i="10" s="1"/>
  <c r="S5159" i="10"/>
  <c r="U5159" i="10" s="1"/>
  <c r="S3058" i="10"/>
  <c r="U3058" i="10" s="1"/>
  <c r="S3064" i="10"/>
  <c r="U3064" i="10" s="1"/>
  <c r="S860" i="10"/>
  <c r="U860" i="10" s="1"/>
  <c r="S198" i="10"/>
  <c r="U198" i="10" s="1"/>
  <c r="S210" i="10"/>
  <c r="U210" i="10" s="1"/>
  <c r="S217" i="10"/>
  <c r="U217" i="10" s="1"/>
  <c r="S6327" i="10"/>
  <c r="U6327" i="10" s="1"/>
  <c r="S6080" i="10"/>
  <c r="U6080" i="10" s="1"/>
  <c r="S6084" i="10"/>
  <c r="U6084" i="10" s="1"/>
  <c r="S4177" i="10"/>
  <c r="U4177" i="10" s="1"/>
  <c r="S5217" i="10"/>
  <c r="U5217" i="10" s="1"/>
  <c r="S1520" i="10"/>
  <c r="U1520" i="10" s="1"/>
  <c r="S2780" i="10"/>
  <c r="U2780" i="10" s="1"/>
  <c r="S2832" i="10"/>
  <c r="U2832" i="10" s="1"/>
  <c r="S4801" i="10"/>
  <c r="U4801" i="10" s="1"/>
  <c r="S3078" i="10"/>
  <c r="U3078" i="10" s="1"/>
  <c r="S2065" i="10"/>
  <c r="U2065" i="10" s="1"/>
  <c r="S1523" i="10"/>
  <c r="U1523" i="10" s="1"/>
  <c r="S2165" i="10"/>
  <c r="U2165" i="10" s="1"/>
  <c r="S2048" i="10"/>
  <c r="U2048" i="10" s="1"/>
  <c r="S1532" i="10"/>
  <c r="U1532" i="10" s="1"/>
  <c r="S2345" i="10"/>
  <c r="U2345" i="10" s="1"/>
  <c r="S1539" i="10"/>
  <c r="U1539" i="10" s="1"/>
  <c r="S2524" i="10"/>
  <c r="U2524" i="10" s="1"/>
  <c r="S2261" i="10"/>
  <c r="U2261" i="10" s="1"/>
  <c r="S2648" i="10"/>
  <c r="U2648" i="10" s="1"/>
  <c r="S3087" i="10"/>
  <c r="U3087" i="10" s="1"/>
  <c r="S3082" i="10"/>
  <c r="U3082" i="10" s="1"/>
  <c r="S1244" i="10"/>
  <c r="U1244" i="10" s="1"/>
  <c r="S1203" i="10"/>
  <c r="U1203" i="10" s="1"/>
  <c r="S4164" i="10"/>
  <c r="U4164" i="10" s="1"/>
  <c r="S4959" i="10"/>
  <c r="U4959" i="10" s="1"/>
  <c r="S1220" i="10"/>
  <c r="U1220" i="10" s="1"/>
  <c r="S3112" i="10"/>
  <c r="U3112" i="10" s="1"/>
  <c r="S1233" i="10"/>
  <c r="U1233" i="10" s="1"/>
  <c r="S1226" i="10"/>
  <c r="U1226" i="10" s="1"/>
  <c r="S1187" i="10"/>
  <c r="U1187" i="10" s="1"/>
  <c r="S1222" i="10"/>
  <c r="U1222" i="10" s="1"/>
  <c r="S1216" i="10"/>
  <c r="U1216" i="10" s="1"/>
  <c r="S243" i="10"/>
  <c r="U243" i="10" s="1"/>
  <c r="S1227" i="10"/>
  <c r="U1227" i="10" s="1"/>
  <c r="S1186" i="10"/>
  <c r="U1186" i="10" s="1"/>
  <c r="S2902" i="10"/>
  <c r="U2902" i="10" s="1"/>
  <c r="S6001" i="10"/>
  <c r="U6001" i="10" s="1"/>
  <c r="S3714" i="10"/>
  <c r="U3714" i="10" s="1"/>
  <c r="S4739" i="10"/>
  <c r="U4739" i="10" s="1"/>
  <c r="S2097" i="10"/>
  <c r="U2097" i="10" s="1"/>
  <c r="S2756" i="10"/>
  <c r="U2756" i="10" s="1"/>
  <c r="S861" i="10"/>
  <c r="U861" i="10" s="1"/>
  <c r="S6072" i="10"/>
  <c r="U6072" i="10" s="1"/>
  <c r="S1550" i="10"/>
  <c r="U1550" i="10" s="1"/>
  <c r="S1557" i="10"/>
  <c r="U1557" i="10" s="1"/>
  <c r="S1562" i="10"/>
  <c r="U1562" i="10" s="1"/>
  <c r="S2387" i="10"/>
  <c r="U2387" i="10" s="1"/>
  <c r="S2772" i="10"/>
  <c r="U2772" i="10" s="1"/>
  <c r="S2728" i="10"/>
  <c r="U2728" i="10" s="1"/>
  <c r="S259" i="10"/>
  <c r="U259" i="10" s="1"/>
  <c r="S2377" i="10"/>
  <c r="U2377" i="10" s="1"/>
  <c r="S4767" i="10"/>
  <c r="U4767" i="10" s="1"/>
  <c r="S2746" i="10"/>
  <c r="U2746" i="10" s="1"/>
  <c r="S2130" i="10"/>
  <c r="U2130" i="10" s="1"/>
  <c r="S2305" i="10"/>
  <c r="U2305" i="10" s="1"/>
  <c r="S2670" i="10"/>
  <c r="U2670" i="10" s="1"/>
  <c r="S1574" i="10"/>
  <c r="U1574" i="10" s="1"/>
  <c r="S4750" i="10"/>
  <c r="U4750" i="10" s="1"/>
  <c r="S5867" i="10"/>
  <c r="U5867" i="10" s="1"/>
  <c r="S109" i="10"/>
  <c r="U109" i="10" s="1"/>
  <c r="S5913" i="10"/>
  <c r="U5913" i="10" s="1"/>
  <c r="S2201" i="10"/>
  <c r="U2201" i="10" s="1"/>
  <c r="S278" i="10"/>
  <c r="U278" i="10" s="1"/>
  <c r="S3521" i="10"/>
  <c r="U3521" i="10" s="1"/>
  <c r="S3098" i="10"/>
  <c r="U3098" i="10" s="1"/>
  <c r="S3149" i="10"/>
  <c r="U3149" i="10" s="1"/>
  <c r="S5469" i="10"/>
  <c r="U5469" i="10" s="1"/>
  <c r="S6099" i="10"/>
  <c r="U6099" i="10" s="1"/>
  <c r="S1268" i="10"/>
  <c r="U1268" i="10" s="1"/>
  <c r="S960" i="10"/>
  <c r="U960" i="10" s="1"/>
  <c r="S2442" i="10"/>
  <c r="U2442" i="10" s="1"/>
  <c r="S286" i="10"/>
  <c r="U286" i="10" s="1"/>
  <c r="S1585" i="10"/>
  <c r="U1585" i="10" s="1"/>
  <c r="S6" i="10"/>
  <c r="U6" i="10" s="1"/>
  <c r="S287" i="10"/>
  <c r="U287" i="10" s="1"/>
  <c r="S5089" i="10"/>
  <c r="U5089" i="10" s="1"/>
  <c r="S1048" i="10"/>
  <c r="U1048" i="10" s="1"/>
  <c r="S5179" i="10"/>
  <c r="U5179" i="10" s="1"/>
  <c r="S5989" i="10"/>
  <c r="U5989" i="10" s="1"/>
  <c r="S4676" i="10"/>
  <c r="U4676" i="10" s="1"/>
  <c r="S4846" i="10"/>
  <c r="U4846" i="10" s="1"/>
  <c r="S5767" i="10"/>
  <c r="U5767" i="10" s="1"/>
  <c r="S6100" i="10"/>
  <c r="U6100" i="10" s="1"/>
  <c r="S2829" i="10"/>
  <c r="U2829" i="10" s="1"/>
  <c r="S2795" i="10"/>
  <c r="U2795" i="10" s="1"/>
  <c r="S2367" i="10"/>
  <c r="U2367" i="10" s="1"/>
  <c r="S2507" i="10"/>
  <c r="U2507" i="10" s="1"/>
  <c r="S2640" i="10"/>
  <c r="U2640" i="10" s="1"/>
  <c r="S302" i="10"/>
  <c r="U302" i="10" s="1"/>
  <c r="S3815" i="10"/>
  <c r="U3815" i="10" s="1"/>
  <c r="S6086" i="10"/>
  <c r="U6086" i="10" s="1"/>
  <c r="S4797" i="10"/>
  <c r="U4797" i="10" s="1"/>
  <c r="S4413" i="10"/>
  <c r="U4413" i="10" s="1"/>
  <c r="S6293" i="10"/>
  <c r="U6293" i="10" s="1"/>
  <c r="S4764" i="10"/>
  <c r="U4764" i="10" s="1"/>
  <c r="S6058" i="10"/>
  <c r="U6058" i="10" s="1"/>
  <c r="S5095" i="10"/>
  <c r="U5095" i="10" s="1"/>
  <c r="S4345" i="10"/>
  <c r="U4345" i="10" s="1"/>
  <c r="S2224" i="10"/>
  <c r="U2224" i="10" s="1"/>
  <c r="S47" i="10"/>
  <c r="U47" i="10" s="1"/>
  <c r="S55" i="10"/>
  <c r="U55" i="10" s="1"/>
  <c r="S2769" i="10"/>
  <c r="U2769" i="10" s="1"/>
  <c r="S1679" i="10"/>
  <c r="U1679" i="10" s="1"/>
  <c r="S5409" i="10"/>
  <c r="U5409" i="10" s="1"/>
  <c r="S4643" i="10"/>
  <c r="U4643" i="10" s="1"/>
  <c r="S4678" i="10"/>
  <c r="U4678" i="10" s="1"/>
  <c r="S4369" i="10"/>
  <c r="U4369" i="10" s="1"/>
  <c r="S2884" i="10"/>
  <c r="U2884" i="10" s="1"/>
  <c r="S4196" i="10"/>
  <c r="U4196" i="10" s="1"/>
  <c r="S4186" i="10"/>
  <c r="U4186" i="10" s="1"/>
  <c r="S1698" i="10"/>
  <c r="U1698" i="10" s="1"/>
  <c r="S4503" i="10"/>
  <c r="U4503" i="10" s="1"/>
  <c r="S460" i="10"/>
  <c r="U460" i="10" s="1"/>
  <c r="S4317" i="10"/>
  <c r="U4317" i="10" s="1"/>
  <c r="S1710" i="10"/>
  <c r="U1710" i="10" s="1"/>
  <c r="S4898" i="10"/>
  <c r="U4898" i="10" s="1"/>
  <c r="S2411" i="10"/>
  <c r="U2411" i="10" s="1"/>
  <c r="S2806" i="10"/>
  <c r="U2806" i="10" s="1"/>
  <c r="S1432" i="10"/>
  <c r="U1432" i="10" s="1"/>
  <c r="S1723" i="10"/>
  <c r="U1723" i="10" s="1"/>
  <c r="S3829" i="10"/>
  <c r="U3829" i="10" s="1"/>
  <c r="S4223" i="10"/>
  <c r="U4223" i="10" s="1"/>
  <c r="S1733" i="10"/>
  <c r="U1733" i="10" s="1"/>
  <c r="S2855" i="10"/>
  <c r="U2855" i="10" s="1"/>
  <c r="S3763" i="10"/>
  <c r="U3763" i="10" s="1"/>
  <c r="S1375" i="10"/>
  <c r="U1375" i="10" s="1"/>
  <c r="S1747" i="10"/>
  <c r="U1747" i="10" s="1"/>
  <c r="S2333" i="10"/>
  <c r="U2333" i="10" s="1"/>
  <c r="S4464" i="10"/>
  <c r="U4464" i="10" s="1"/>
  <c r="S2431" i="10"/>
  <c r="U2431" i="10" s="1"/>
  <c r="S1419" i="10"/>
  <c r="U1419" i="10" s="1"/>
  <c r="S3372" i="10"/>
  <c r="U3372" i="10" s="1"/>
  <c r="S4360" i="10"/>
  <c r="U4360" i="10" s="1"/>
  <c r="S4736" i="10"/>
  <c r="U4736" i="10" s="1"/>
  <c r="S1339" i="10"/>
  <c r="U1339" i="10" s="1"/>
  <c r="S2974" i="10"/>
  <c r="U2974" i="10" s="1"/>
  <c r="S2984" i="10"/>
  <c r="U2984" i="10" s="1"/>
  <c r="S4211" i="10"/>
  <c r="U4211" i="10" s="1"/>
  <c r="S3663" i="10"/>
  <c r="U3663" i="10" s="1"/>
  <c r="S4828" i="10"/>
  <c r="U4828" i="10" s="1"/>
  <c r="S2817" i="10"/>
  <c r="U2817" i="10" s="1"/>
  <c r="S2841" i="10"/>
  <c r="U2841" i="10" s="1"/>
  <c r="S2167" i="10"/>
  <c r="U2167" i="10" s="1"/>
  <c r="S476" i="10"/>
  <c r="U476" i="10" s="1"/>
  <c r="S6356" i="10"/>
  <c r="U6356" i="10" s="1"/>
  <c r="S6188" i="10"/>
  <c r="U6188" i="10" s="1"/>
  <c r="S2550" i="10"/>
  <c r="U2550" i="10" s="1"/>
  <c r="S596" i="10"/>
  <c r="U596" i="10" s="1"/>
  <c r="S5772" i="10"/>
  <c r="U5772" i="10" s="1"/>
  <c r="S2651" i="10"/>
  <c r="U2651" i="10" s="1"/>
  <c r="S6149" i="10"/>
  <c r="U6149" i="10" s="1"/>
  <c r="S1443" i="10"/>
  <c r="U1443" i="10" s="1"/>
  <c r="S2313" i="10"/>
  <c r="U2313" i="10" s="1"/>
  <c r="S4872" i="10"/>
  <c r="U4872" i="10" s="1"/>
  <c r="S604" i="10"/>
  <c r="U604" i="10" s="1"/>
  <c r="S2594" i="10"/>
  <c r="U2594" i="10" s="1"/>
  <c r="S6362" i="10"/>
  <c r="U6362" i="10" s="1"/>
  <c r="S4818" i="10"/>
  <c r="U4818" i="10" s="1"/>
  <c r="S2320" i="10"/>
  <c r="U2320" i="10" s="1"/>
  <c r="S3556" i="10"/>
  <c r="U3556" i="10" s="1"/>
  <c r="S3590" i="10"/>
  <c r="U3590" i="10" s="1"/>
  <c r="S2747" i="10"/>
  <c r="U2747" i="10" s="1"/>
  <c r="S2620" i="10"/>
  <c r="U2620" i="10" s="1"/>
  <c r="S3597" i="10"/>
  <c r="U3597" i="10" s="1"/>
  <c r="S3617" i="10"/>
  <c r="U3617" i="10" s="1"/>
  <c r="S3630" i="10"/>
  <c r="U3630" i="10" s="1"/>
  <c r="S3574" i="10"/>
  <c r="U3574" i="10" s="1"/>
  <c r="S3583" i="10"/>
  <c r="U3583" i="10" s="1"/>
  <c r="S2619" i="10"/>
  <c r="U2619" i="10" s="1"/>
  <c r="S2033" i="10"/>
  <c r="U2033" i="10" s="1"/>
  <c r="S3596" i="10"/>
  <c r="U3596" i="10" s="1"/>
  <c r="S3605" i="10"/>
  <c r="U3605" i="10" s="1"/>
  <c r="S3616" i="10"/>
  <c r="U3616" i="10" s="1"/>
  <c r="S2642" i="10"/>
  <c r="U2642" i="10" s="1"/>
  <c r="S4398" i="10"/>
  <c r="U4398" i="10" s="1"/>
  <c r="S4405" i="10"/>
  <c r="U4405" i="10" s="1"/>
  <c r="S4584" i="10"/>
  <c r="U4584" i="10" s="1"/>
  <c r="S3601" i="10"/>
  <c r="U3601" i="10" s="1"/>
  <c r="S3624" i="10"/>
  <c r="U3624" i="10" s="1"/>
  <c r="S3579" i="10"/>
  <c r="U3579" i="10" s="1"/>
  <c r="S3581" i="10"/>
  <c r="U3581" i="10" s="1"/>
  <c r="S3565" i="10"/>
  <c r="U3565" i="10" s="1"/>
  <c r="S3713" i="10"/>
  <c r="U3713" i="10" s="1"/>
  <c r="S4449" i="10"/>
  <c r="U4449" i="10" s="1"/>
  <c r="S6308" i="10"/>
  <c r="U6308" i="10" s="1"/>
  <c r="S4420" i="10"/>
  <c r="U4420" i="10" s="1"/>
  <c r="S2812" i="10"/>
  <c r="U2812" i="10" s="1"/>
  <c r="S6116" i="10"/>
  <c r="U6116" i="10" s="1"/>
  <c r="S2710" i="10"/>
  <c r="U2710" i="10" s="1"/>
  <c r="S2712" i="10"/>
  <c r="U2712" i="10" s="1"/>
  <c r="S1760" i="10"/>
  <c r="U1760" i="10" s="1"/>
  <c r="S2287" i="10"/>
  <c r="U2287" i="10" s="1"/>
  <c r="S4563" i="10"/>
  <c r="U4563" i="10" s="1"/>
  <c r="S4561" i="10"/>
  <c r="U4561" i="10" s="1"/>
  <c r="S1414" i="10"/>
  <c r="U1414" i="10" s="1"/>
  <c r="S2302" i="10"/>
  <c r="U2302" i="10" s="1"/>
  <c r="S5009" i="10"/>
  <c r="U5009" i="10" s="1"/>
  <c r="S3303" i="10"/>
  <c r="U3303" i="10" s="1"/>
  <c r="S1017" i="10"/>
  <c r="U1017" i="10" s="1"/>
  <c r="S3675" i="10"/>
  <c r="U3675" i="10" s="1"/>
  <c r="S112" i="10"/>
  <c r="U112" i="10" s="1"/>
  <c r="S5199" i="10"/>
  <c r="U5199" i="10" s="1"/>
  <c r="S957" i="10"/>
  <c r="U957" i="10" s="1"/>
  <c r="S3776" i="10"/>
  <c r="U3776" i="10" s="1"/>
  <c r="S115" i="10"/>
  <c r="U115" i="10" s="1"/>
  <c r="S1061" i="10"/>
  <c r="U1061" i="10" s="1"/>
  <c r="S3651" i="10"/>
  <c r="U3651" i="10" s="1"/>
  <c r="S928" i="10"/>
  <c r="U928" i="10" s="1"/>
  <c r="S4983" i="10"/>
  <c r="U4983" i="10" s="1"/>
  <c r="S14" i="10"/>
  <c r="U14" i="10" s="1"/>
  <c r="S5172" i="10"/>
  <c r="U5172" i="10" s="1"/>
  <c r="S4650" i="10"/>
  <c r="U4650" i="10" s="1"/>
  <c r="S2214" i="10"/>
  <c r="U2214" i="10" s="1"/>
  <c r="S117" i="10"/>
  <c r="U117" i="10" s="1"/>
  <c r="S3655" i="10"/>
  <c r="U3655" i="10" s="1"/>
  <c r="S4980" i="10"/>
  <c r="U4980" i="10" s="1"/>
  <c r="S5109" i="10"/>
  <c r="U5109" i="10" s="1"/>
  <c r="S69" i="10"/>
  <c r="U69" i="10" s="1"/>
  <c r="S1497" i="10"/>
  <c r="U1497" i="10" s="1"/>
  <c r="S4772" i="10"/>
  <c r="U4772" i="10" s="1"/>
  <c r="S3661" i="10"/>
  <c r="U3661" i="10" s="1"/>
  <c r="S1155" i="10"/>
  <c r="U1155" i="10" s="1"/>
  <c r="S4594" i="10"/>
  <c r="U4594" i="10" s="1"/>
  <c r="S4290" i="10"/>
  <c r="U4290" i="10" s="1"/>
  <c r="S886" i="10"/>
  <c r="U886" i="10" s="1"/>
  <c r="S4261" i="10"/>
  <c r="U4261" i="10" s="1"/>
  <c r="S2179" i="10"/>
  <c r="U2179" i="10" s="1"/>
  <c r="S4458" i="10"/>
  <c r="U4458" i="10" s="1"/>
  <c r="S2487" i="10"/>
  <c r="U2487" i="10" s="1"/>
  <c r="S124" i="10"/>
  <c r="U124" i="10" s="1"/>
  <c r="S3707" i="10"/>
  <c r="U3707" i="10" s="1"/>
  <c r="S2919" i="10"/>
  <c r="U2919" i="10" s="1"/>
  <c r="S2158" i="10"/>
  <c r="U2158" i="10" s="1"/>
  <c r="S1134" i="10"/>
  <c r="U1134" i="10" s="1"/>
  <c r="S3367" i="10"/>
  <c r="U3367" i="10" s="1"/>
  <c r="S2513" i="10"/>
  <c r="U2513" i="10" s="1"/>
  <c r="S5431" i="10"/>
  <c r="U5431" i="10" s="1"/>
  <c r="S5425" i="10"/>
  <c r="U5425" i="10" s="1"/>
  <c r="S5460" i="10"/>
  <c r="U5460" i="10" s="1"/>
  <c r="S5252" i="10"/>
  <c r="U5252" i="10" s="1"/>
  <c r="S5209" i="10"/>
  <c r="U5209" i="10" s="1"/>
  <c r="S5258" i="10"/>
  <c r="U5258" i="10" s="1"/>
  <c r="S5259" i="10"/>
  <c r="U5259" i="10" s="1"/>
  <c r="S5267" i="10"/>
  <c r="U5267" i="10" s="1"/>
  <c r="S5462" i="10"/>
  <c r="U5462" i="10" s="1"/>
  <c r="S5472" i="10"/>
  <c r="U5472" i="10" s="1"/>
  <c r="S5295" i="10"/>
  <c r="U5295" i="10" s="1"/>
  <c r="S5314" i="10"/>
  <c r="U5314" i="10" s="1"/>
  <c r="S5312" i="10"/>
  <c r="U5312" i="10" s="1"/>
  <c r="S5308" i="10"/>
  <c r="U5308" i="10" s="1"/>
  <c r="S5313" i="10"/>
  <c r="U5313" i="10" s="1"/>
  <c r="S5311" i="10"/>
  <c r="U5311" i="10" s="1"/>
  <c r="S5467" i="10"/>
  <c r="U5467" i="10" s="1"/>
  <c r="S5476" i="10"/>
  <c r="U5476" i="10" s="1"/>
  <c r="S5804" i="10"/>
  <c r="U5804" i="10" s="1"/>
  <c r="S5240" i="10"/>
  <c r="U5240" i="10" s="1"/>
  <c r="S5242" i="10"/>
  <c r="U5242" i="10" s="1"/>
  <c r="S5210" i="10"/>
  <c r="U5210" i="10" s="1"/>
  <c r="S5697" i="10"/>
  <c r="U5697" i="10" s="1"/>
  <c r="S5699" i="10"/>
  <c r="U5699" i="10" s="1"/>
  <c r="S5705" i="10"/>
  <c r="U5705" i="10" s="1"/>
  <c r="S5706" i="10"/>
  <c r="U5706" i="10" s="1"/>
  <c r="S5715" i="10"/>
  <c r="U5715" i="10" s="1"/>
  <c r="S5709" i="10"/>
  <c r="U5709" i="10" s="1"/>
  <c r="S5649" i="10"/>
  <c r="U5649" i="10" s="1"/>
  <c r="S5478" i="10"/>
  <c r="U5478" i="10" s="1"/>
  <c r="S5440" i="10"/>
  <c r="U5440" i="10" s="1"/>
  <c r="S5628" i="10"/>
  <c r="U5628" i="10" s="1"/>
  <c r="S5901" i="10"/>
  <c r="U5901" i="10" s="1"/>
  <c r="S5934" i="10"/>
  <c r="U5934" i="10" s="1"/>
  <c r="S5922" i="10"/>
  <c r="U5922" i="10" s="1"/>
  <c r="S5371" i="10"/>
  <c r="U5371" i="10" s="1"/>
  <c r="S5625" i="10"/>
  <c r="U5625" i="10" s="1"/>
  <c r="S5980" i="10"/>
  <c r="U5980" i="10" s="1"/>
  <c r="S5983" i="10"/>
  <c r="U5983" i="10" s="1"/>
  <c r="S5970" i="10"/>
  <c r="U5970" i="10" s="1"/>
  <c r="S5923" i="10"/>
  <c r="U5923" i="10" s="1"/>
  <c r="S6007" i="10"/>
  <c r="U6007" i="10" s="1"/>
  <c r="S6071" i="10"/>
  <c r="U6071" i="10" s="1"/>
  <c r="S3435" i="10"/>
  <c r="U3435" i="10" s="1"/>
  <c r="S5545" i="10"/>
  <c r="U5545" i="10" s="1"/>
  <c r="S5578" i="10"/>
  <c r="U5578" i="10" s="1"/>
  <c r="S5548" i="10"/>
  <c r="U5548" i="10" s="1"/>
  <c r="S5395" i="10"/>
  <c r="U5395" i="10" s="1"/>
  <c r="S5482" i="10"/>
  <c r="U5482" i="10" s="1"/>
  <c r="S5396" i="10"/>
  <c r="U5396" i="10" s="1"/>
  <c r="S5556" i="10"/>
  <c r="U5556" i="10" s="1"/>
  <c r="S5552" i="10"/>
  <c r="U5552" i="10" s="1"/>
  <c r="S5580" i="10"/>
  <c r="U5580" i="10" s="1"/>
  <c r="S5517" i="10"/>
  <c r="U5517" i="10" s="1"/>
  <c r="S4911" i="10"/>
  <c r="U4911" i="10" s="1"/>
  <c r="S5498" i="10"/>
  <c r="U5498" i="10" s="1"/>
  <c r="S5508" i="10"/>
  <c r="U5508" i="10" s="1"/>
  <c r="S5519" i="10"/>
  <c r="U5519" i="10" s="1"/>
  <c r="S5444" i="10"/>
  <c r="U5444" i="10" s="1"/>
  <c r="S5583" i="10"/>
  <c r="U5583" i="10" s="1"/>
  <c r="S5422" i="10"/>
  <c r="U5422" i="10" s="1"/>
  <c r="S5561" i="10"/>
  <c r="U5561" i="10" s="1"/>
  <c r="S5586" i="10"/>
  <c r="U5586" i="10" s="1"/>
  <c r="S3458" i="10"/>
  <c r="U3458" i="10" s="1"/>
  <c r="S3444" i="10"/>
  <c r="U3444" i="10" s="1"/>
  <c r="S5446" i="10"/>
  <c r="U5446" i="10" s="1"/>
  <c r="S5380" i="10"/>
  <c r="U5380" i="10" s="1"/>
  <c r="S3185" i="10"/>
  <c r="U3185" i="10" s="1"/>
  <c r="S3187" i="10"/>
  <c r="U3187" i="10" s="1"/>
  <c r="S3189" i="10"/>
  <c r="U3189" i="10" s="1"/>
  <c r="S3193" i="10"/>
  <c r="U3193" i="10" s="1"/>
  <c r="S4811" i="10"/>
  <c r="U4811" i="10" s="1"/>
  <c r="S4813" i="10"/>
  <c r="U4813" i="10" s="1"/>
  <c r="S4803" i="10"/>
  <c r="U4803" i="10" s="1"/>
  <c r="S3197" i="10"/>
  <c r="U3197" i="10" s="1"/>
  <c r="S3201" i="10"/>
  <c r="U3201" i="10" s="1"/>
  <c r="S3219" i="10"/>
  <c r="U3219" i="10" s="1"/>
  <c r="S3208" i="10"/>
  <c r="U3208" i="10" s="1"/>
  <c r="S3212" i="10"/>
  <c r="U3212" i="10" s="1"/>
  <c r="S3216" i="10"/>
  <c r="U3216" i="10" s="1"/>
  <c r="S5398" i="10"/>
  <c r="U5398" i="10" s="1"/>
  <c r="S5382" i="10"/>
  <c r="U5382" i="10" s="1"/>
  <c r="S3445" i="10"/>
  <c r="U3445" i="10" s="1"/>
  <c r="S3446" i="10"/>
  <c r="U3446" i="10" s="1"/>
  <c r="S3349" i="10"/>
  <c r="U3349" i="10" s="1"/>
  <c r="S3447" i="10"/>
  <c r="U3447" i="10" s="1"/>
  <c r="S3459" i="10"/>
  <c r="U3459" i="10" s="1"/>
  <c r="S3448" i="10"/>
  <c r="U3448" i="10" s="1"/>
  <c r="S5568" i="10"/>
  <c r="U5568" i="10" s="1"/>
  <c r="S3449" i="10"/>
  <c r="U3449" i="10" s="1"/>
  <c r="S5401" i="10"/>
  <c r="U5401" i="10" s="1"/>
  <c r="S5402" i="10"/>
  <c r="U5402" i="10" s="1"/>
  <c r="S5419" i="10"/>
  <c r="U5419" i="10" s="1"/>
  <c r="S3461" i="10"/>
  <c r="U3461" i="10" s="1"/>
  <c r="S5569" i="10"/>
  <c r="U5569" i="10" s="1"/>
  <c r="S5534" i="10"/>
  <c r="U5534" i="10" s="1"/>
  <c r="S5799" i="10"/>
  <c r="U5799" i="10" s="1"/>
  <c r="S5824" i="10"/>
  <c r="U5824" i="10" s="1"/>
  <c r="S5851" i="10"/>
  <c r="U5851" i="10" s="1"/>
  <c r="S5825" i="10"/>
  <c r="U5825" i="10" s="1"/>
  <c r="S5842" i="10"/>
  <c r="U5842" i="10" s="1"/>
  <c r="S5871" i="10"/>
  <c r="U5871" i="10" s="1"/>
  <c r="S5826" i="10"/>
  <c r="U5826" i="10" s="1"/>
  <c r="S5827" i="10"/>
  <c r="U5827" i="10" s="1"/>
  <c r="S5854" i="10"/>
  <c r="U5854" i="10" s="1"/>
  <c r="S3290" i="10"/>
  <c r="U3290" i="10" s="1"/>
  <c r="S5810" i="10"/>
  <c r="U5810" i="10" s="1"/>
  <c r="S3313" i="10"/>
  <c r="U3313" i="10" s="1"/>
  <c r="S5856" i="10"/>
  <c r="U5856" i="10" s="1"/>
  <c r="S5831" i="10"/>
  <c r="U5831" i="10" s="1"/>
  <c r="S5549" i="10"/>
  <c r="U5549" i="10" s="1"/>
  <c r="S3015" i="10"/>
  <c r="U3015" i="10" s="1"/>
  <c r="S5857" i="10"/>
  <c r="U5857" i="10" s="1"/>
  <c r="S3295" i="10"/>
  <c r="U3295" i="10" s="1"/>
  <c r="S3317" i="10"/>
  <c r="U3317" i="10" s="1"/>
  <c r="S3420" i="10"/>
  <c r="U3420" i="10" s="1"/>
  <c r="S3422" i="10"/>
  <c r="U3422" i="10" s="1"/>
  <c r="S3426" i="10"/>
  <c r="U3426" i="10" s="1"/>
  <c r="S3429" i="10"/>
  <c r="U3429" i="10" s="1"/>
  <c r="S4877" i="10"/>
  <c r="U4877" i="10" s="1"/>
  <c r="S3413" i="10"/>
  <c r="U3413" i="10" s="1"/>
  <c r="S3400" i="10"/>
  <c r="U3400" i="10" s="1"/>
  <c r="S5346" i="10"/>
  <c r="U5346" i="10" s="1"/>
  <c r="S5349" i="10"/>
  <c r="U5349" i="10" s="1"/>
  <c r="S5351" i="10"/>
  <c r="U5351" i="10" s="1"/>
  <c r="S5355" i="10"/>
  <c r="U5355" i="10" s="1"/>
  <c r="S5334" i="10"/>
  <c r="U5334" i="10" s="1"/>
  <c r="S5359" i="10"/>
  <c r="U5359" i="10" s="1"/>
  <c r="S5360" i="10"/>
  <c r="U5360" i="10" s="1"/>
  <c r="S5304" i="10"/>
  <c r="U5304" i="10" s="1"/>
  <c r="S5362" i="10"/>
  <c r="U5362" i="10" s="1"/>
  <c r="S5366" i="10"/>
  <c r="U5366" i="10" s="1"/>
  <c r="S5783" i="10"/>
  <c r="U5783" i="10" s="1"/>
  <c r="S5859" i="10"/>
  <c r="U5859" i="10" s="1"/>
  <c r="S3318" i="10"/>
  <c r="U3318" i="10" s="1"/>
  <c r="S5536" i="10"/>
  <c r="U5536" i="10" s="1"/>
  <c r="S5511" i="10"/>
  <c r="U5511" i="10" s="1"/>
  <c r="S5537" i="10"/>
  <c r="U5537" i="10" s="1"/>
  <c r="S5600" i="10"/>
  <c r="U5600" i="10" s="1"/>
  <c r="S5574" i="10"/>
  <c r="U5574" i="10" s="1"/>
  <c r="S5388" i="10"/>
  <c r="U5388" i="10" s="1"/>
  <c r="S3017" i="10"/>
  <c r="U3017" i="10" s="1"/>
  <c r="S3020" i="10"/>
  <c r="U3020" i="10" s="1"/>
  <c r="S3022" i="10"/>
  <c r="U3022" i="10" s="1"/>
  <c r="S3026" i="10"/>
  <c r="U3026" i="10" s="1"/>
  <c r="S3049" i="10"/>
  <c r="U3049" i="10" s="1"/>
  <c r="S5676" i="10"/>
  <c r="U5676" i="10" s="1"/>
  <c r="S5633" i="10"/>
  <c r="U5633" i="10" s="1"/>
  <c r="S5682" i="10"/>
  <c r="U5682" i="10" s="1"/>
  <c r="S5635" i="10"/>
  <c r="U5635" i="10" s="1"/>
  <c r="S5655" i="10"/>
  <c r="U5655" i="10" s="1"/>
  <c r="S5656" i="10"/>
  <c r="U5656" i="10" s="1"/>
  <c r="S3125" i="10"/>
  <c r="U3125" i="10" s="1"/>
  <c r="S3129" i="10"/>
  <c r="U3129" i="10" s="1"/>
  <c r="S3136" i="10"/>
  <c r="U3136" i="10" s="1"/>
  <c r="S3140" i="10"/>
  <c r="U3140" i="10" s="1"/>
  <c r="S3073" i="10"/>
  <c r="U3073" i="10" s="1"/>
  <c r="S3147" i="10"/>
  <c r="U3147" i="10" s="1"/>
  <c r="S5747" i="10"/>
  <c r="U5747" i="10" s="1"/>
  <c r="S3028" i="10"/>
  <c r="U3028" i="10" s="1"/>
  <c r="S3054" i="10"/>
  <c r="U3054" i="10" s="1"/>
  <c r="S3034" i="10"/>
  <c r="U3034" i="10" s="1"/>
  <c r="S3056" i="10"/>
  <c r="U3056" i="10" s="1"/>
  <c r="S3038" i="10"/>
  <c r="U3038" i="10" s="1"/>
  <c r="S5749" i="10"/>
  <c r="U5749" i="10" s="1"/>
  <c r="S5168" i="10"/>
  <c r="U5168" i="10" s="1"/>
  <c r="S5756" i="10"/>
  <c r="U5756" i="10" s="1"/>
  <c r="S5760" i="10"/>
  <c r="U5760" i="10" s="1"/>
  <c r="S5169" i="10"/>
  <c r="U5169" i="10" s="1"/>
  <c r="S3132" i="10"/>
  <c r="U3132" i="10" s="1"/>
  <c r="S5668" i="10"/>
  <c r="U5668" i="10" s="1"/>
  <c r="S5659" i="10"/>
  <c r="U5659" i="10" s="1"/>
  <c r="S3039" i="10"/>
  <c r="U3039" i="10" s="1"/>
  <c r="S3047" i="10"/>
  <c r="U3047" i="10" s="1"/>
  <c r="S3454" i="10"/>
  <c r="U3454" i="10" s="1"/>
  <c r="S5539" i="10"/>
  <c r="U5539" i="10" s="1"/>
  <c r="S5504" i="10"/>
  <c r="U5504" i="10" s="1"/>
  <c r="S5423" i="10"/>
  <c r="U5423" i="10" s="1"/>
  <c r="S5494" i="10"/>
  <c r="U5494" i="10" s="1"/>
  <c r="S5541" i="10"/>
  <c r="U5541" i="10" s="1"/>
  <c r="S4224" i="10"/>
  <c r="U4224" i="10" s="1"/>
  <c r="S5480" i="10"/>
  <c r="U5480" i="10" s="1"/>
  <c r="S5544" i="10"/>
  <c r="U5544" i="10" s="1"/>
  <c r="S5725" i="10"/>
  <c r="U5725" i="10" s="1"/>
  <c r="S5729" i="10"/>
  <c r="U5729" i="10" s="1"/>
  <c r="S3116" i="10"/>
  <c r="U3116" i="10" s="1"/>
  <c r="S5693" i="10"/>
  <c r="U5693" i="10" s="1"/>
  <c r="S3226" i="10"/>
  <c r="U3226" i="10" s="1"/>
  <c r="S3328" i="10"/>
  <c r="U3328" i="10" s="1"/>
  <c r="S5836" i="10"/>
  <c r="U5836" i="10" s="1"/>
  <c r="S5786" i="10"/>
  <c r="U5786" i="10" s="1"/>
  <c r="S6031" i="10"/>
  <c r="U6031" i="10" s="1"/>
  <c r="S6010" i="10"/>
  <c r="U6010" i="10" s="1"/>
  <c r="S6014" i="10"/>
  <c r="U6014" i="10" s="1"/>
  <c r="S6018" i="10"/>
  <c r="U6018" i="10" s="1"/>
  <c r="S6022" i="10"/>
  <c r="U6022" i="10" s="1"/>
  <c r="S5787" i="10"/>
  <c r="U5787" i="10" s="1"/>
  <c r="S5837" i="10"/>
  <c r="U5837" i="10" s="1"/>
  <c r="S6027" i="10"/>
  <c r="U6027" i="10" s="1"/>
  <c r="S3231" i="10"/>
  <c r="U3231" i="10" s="1"/>
  <c r="S3166" i="10"/>
  <c r="U3166" i="10" s="1"/>
  <c r="S3238" i="10"/>
  <c r="U3238" i="10" s="1"/>
  <c r="S5733" i="10"/>
  <c r="U5733" i="10" s="1"/>
  <c r="S5737" i="10"/>
  <c r="U5737" i="10" s="1"/>
  <c r="S5741" i="10"/>
  <c r="U5741" i="10" s="1"/>
  <c r="S3241" i="10"/>
  <c r="U3241" i="10" s="1"/>
  <c r="S3243" i="10"/>
  <c r="U3243" i="10" s="1"/>
  <c r="S3247" i="10"/>
  <c r="U3247" i="10" s="1"/>
  <c r="S4949" i="10"/>
  <c r="U4949" i="10" s="1"/>
  <c r="S3252" i="10"/>
  <c r="U3252" i="10" s="1"/>
  <c r="S3254" i="10"/>
  <c r="U3254" i="10" s="1"/>
  <c r="S3157" i="10"/>
  <c r="U3157" i="10" s="1"/>
  <c r="S5959" i="10"/>
  <c r="U5959" i="10" s="1"/>
  <c r="S5963" i="10"/>
  <c r="U5963" i="10" s="1"/>
  <c r="S3258" i="10"/>
  <c r="U3258" i="10" s="1"/>
  <c r="S3262" i="10"/>
  <c r="U3262" i="10" s="1"/>
  <c r="S3266" i="10"/>
  <c r="U3266" i="10" s="1"/>
  <c r="S3270" i="10"/>
  <c r="U3270" i="10" s="1"/>
  <c r="S3322" i="10"/>
  <c r="U3322" i="10" s="1"/>
  <c r="S5860" i="10"/>
  <c r="U5860" i="10" s="1"/>
  <c r="S5841" i="10"/>
  <c r="U5841" i="10" s="1"/>
  <c r="S5885" i="10"/>
  <c r="U5885" i="10" s="1"/>
  <c r="S5801" i="10"/>
  <c r="U5801" i="10" s="1"/>
  <c r="S5820" i="10"/>
  <c r="U5820" i="10" s="1"/>
  <c r="S5790" i="10"/>
  <c r="U5790" i="10" s="1"/>
  <c r="S3274" i="10"/>
  <c r="U3274" i="10" s="1"/>
  <c r="S3014" i="10"/>
  <c r="U3014" i="10" s="1"/>
  <c r="S4948" i="10"/>
  <c r="U4948" i="10" s="1"/>
  <c r="S3283" i="10"/>
  <c r="U3283" i="10" s="1"/>
  <c r="S3286" i="10"/>
  <c r="U3286" i="10" s="1"/>
  <c r="S2707" i="10"/>
  <c r="U2707" i="10" s="1"/>
  <c r="S12" i="10"/>
  <c r="U12" i="10" s="1"/>
  <c r="S5890" i="10"/>
  <c r="U5890" i="10" s="1"/>
  <c r="S5157" i="10"/>
  <c r="U5157" i="10" s="1"/>
  <c r="S174" i="10"/>
  <c r="U174" i="10" s="1"/>
  <c r="S2356" i="10"/>
  <c r="U2356" i="10" s="1"/>
  <c r="S179" i="10"/>
  <c r="U179" i="10" s="1"/>
  <c r="S93" i="10"/>
  <c r="U93" i="10" s="1"/>
  <c r="S2003" i="10"/>
  <c r="U2003" i="10" s="1"/>
  <c r="S1519" i="10"/>
  <c r="U1519" i="10" s="1"/>
  <c r="S2037" i="10"/>
  <c r="U2037" i="10" s="1"/>
  <c r="S185" i="10"/>
  <c r="U185" i="10" s="1"/>
  <c r="S189" i="10"/>
  <c r="U189" i="10" s="1"/>
  <c r="S192" i="10"/>
  <c r="U192" i="10" s="1"/>
  <c r="S877" i="10"/>
  <c r="U877" i="10" s="1"/>
  <c r="S199" i="10"/>
  <c r="U199" i="10" s="1"/>
  <c r="S203" i="10"/>
  <c r="U203" i="10" s="1"/>
  <c r="S207" i="10"/>
  <c r="U207" i="10" s="1"/>
  <c r="S211" i="10"/>
  <c r="U211" i="10" s="1"/>
  <c r="S214" i="10"/>
  <c r="U214" i="10" s="1"/>
  <c r="S218" i="10"/>
  <c r="U218" i="10" s="1"/>
  <c r="S222" i="10"/>
  <c r="U222" i="10" s="1"/>
  <c r="S4353" i="10"/>
  <c r="U4353" i="10" s="1"/>
  <c r="S6289" i="10"/>
  <c r="U6289" i="10" s="1"/>
  <c r="S5106" i="10"/>
  <c r="U5106" i="10" s="1"/>
  <c r="S4633" i="10"/>
  <c r="U4633" i="10" s="1"/>
  <c r="S6082" i="10"/>
  <c r="U6082" i="10" s="1"/>
  <c r="S3645" i="10"/>
  <c r="U3645" i="10" s="1"/>
  <c r="S6304" i="10"/>
  <c r="U6304" i="10" s="1"/>
  <c r="S6298" i="10"/>
  <c r="U6298" i="10" s="1"/>
  <c r="S4128" i="10"/>
  <c r="U4128" i="10" s="1"/>
  <c r="S6199" i="10"/>
  <c r="U6199" i="10" s="1"/>
  <c r="S6294" i="10"/>
  <c r="U6294" i="10" s="1"/>
  <c r="S6296" i="10"/>
  <c r="U6296" i="10" s="1"/>
  <c r="S3810" i="10"/>
  <c r="U3810" i="10" s="1"/>
  <c r="S2151" i="10"/>
  <c r="U2151" i="10" s="1"/>
  <c r="S6322" i="10"/>
  <c r="U6322" i="10" s="1"/>
  <c r="S6286" i="10"/>
  <c r="U6286" i="10" s="1"/>
  <c r="S6352" i="10"/>
  <c r="U6352" i="10" s="1"/>
  <c r="S226" i="10"/>
  <c r="U226" i="10" s="1"/>
  <c r="S3057" i="10"/>
  <c r="U3057" i="10" s="1"/>
  <c r="S2859" i="10"/>
  <c r="U2859" i="10" s="1"/>
  <c r="S2794" i="10"/>
  <c r="U2794" i="10" s="1"/>
  <c r="S4530" i="10"/>
  <c r="U4530" i="10" s="1"/>
  <c r="S5935" i="10"/>
  <c r="U5935" i="10" s="1"/>
  <c r="S3712" i="10"/>
  <c r="U3712" i="10" s="1"/>
  <c r="S4457" i="10"/>
  <c r="U4457" i="10" s="1"/>
  <c r="S1522" i="10"/>
  <c r="U1522" i="10" s="1"/>
  <c r="S2714" i="10"/>
  <c r="U2714" i="10" s="1"/>
  <c r="S230" i="10"/>
  <c r="U230" i="10" s="1"/>
  <c r="S2077" i="10"/>
  <c r="U2077" i="10" s="1"/>
  <c r="S2005" i="10"/>
  <c r="U2005" i="10" s="1"/>
  <c r="S4627" i="10"/>
  <c r="U4627" i="10" s="1"/>
  <c r="S231" i="10"/>
  <c r="U231" i="10" s="1"/>
  <c r="S4571" i="10"/>
  <c r="U4571" i="10" s="1"/>
  <c r="S2839" i="10"/>
  <c r="U2839" i="10" s="1"/>
  <c r="S2583" i="10"/>
  <c r="U2583" i="10" s="1"/>
  <c r="S2091" i="10"/>
  <c r="U2091" i="10" s="1"/>
  <c r="S2485" i="10"/>
  <c r="U2485" i="10" s="1"/>
  <c r="S2208" i="10"/>
  <c r="U2208" i="10" s="1"/>
  <c r="S2089" i="10"/>
  <c r="U2089" i="10" s="1"/>
  <c r="S2420" i="10"/>
  <c r="U2420" i="10" s="1"/>
  <c r="S2453" i="10"/>
  <c r="U2453" i="10" s="1"/>
  <c r="S2095" i="10"/>
  <c r="U2095" i="10" s="1"/>
  <c r="S1439" i="10"/>
  <c r="U1439" i="10" s="1"/>
  <c r="S1529" i="10"/>
  <c r="U1529" i="10" s="1"/>
  <c r="S2129" i="10"/>
  <c r="U2129" i="10" s="1"/>
  <c r="S2564" i="10"/>
  <c r="U2564" i="10" s="1"/>
  <c r="S2012" i="10"/>
  <c r="U2012" i="10" s="1"/>
  <c r="S2336" i="10"/>
  <c r="U2336" i="10" s="1"/>
  <c r="S1538" i="10"/>
  <c r="U1538" i="10" s="1"/>
  <c r="S2556" i="10"/>
  <c r="U2556" i="10" s="1"/>
  <c r="S2465" i="10"/>
  <c r="U2465" i="10" s="1"/>
  <c r="S2586" i="10"/>
  <c r="U2586" i="10" s="1"/>
  <c r="S2785" i="10"/>
  <c r="U2785" i="10" s="1"/>
  <c r="S2653" i="10"/>
  <c r="U2653" i="10" s="1"/>
  <c r="S1542" i="10"/>
  <c r="U1542" i="10" s="1"/>
  <c r="S2046" i="10"/>
  <c r="U2046" i="10" s="1"/>
  <c r="S2444" i="10"/>
  <c r="U2444" i="10" s="1"/>
  <c r="S2108" i="10"/>
  <c r="U2108" i="10" s="1"/>
  <c r="S2291" i="10"/>
  <c r="U2291" i="10" s="1"/>
  <c r="S2733" i="10"/>
  <c r="U2733" i="10" s="1"/>
  <c r="S980" i="10"/>
  <c r="U980" i="10" s="1"/>
  <c r="S1544" i="10"/>
  <c r="U1544" i="10" s="1"/>
  <c r="S2432" i="10"/>
  <c r="U2432" i="10" s="1"/>
  <c r="S1546" i="10"/>
  <c r="U1546" i="10" s="1"/>
  <c r="S2285" i="10"/>
  <c r="U2285" i="10" s="1"/>
  <c r="S4699" i="10"/>
  <c r="U4699" i="10" s="1"/>
  <c r="S3722" i="10"/>
  <c r="U3722" i="10" s="1"/>
  <c r="S235" i="10"/>
  <c r="U235" i="10" s="1"/>
  <c r="S1194" i="10"/>
  <c r="U1194" i="10" s="1"/>
  <c r="S4235" i="10"/>
  <c r="U4235" i="10" s="1"/>
  <c r="S4231" i="10"/>
  <c r="U4231" i="10" s="1"/>
  <c r="S4428" i="10"/>
  <c r="U4428" i="10" s="1"/>
  <c r="S1242" i="10"/>
  <c r="U1242" i="10" s="1"/>
  <c r="S1234" i="10"/>
  <c r="U1234" i="10" s="1"/>
  <c r="S1219" i="10"/>
  <c r="U1219" i="10" s="1"/>
  <c r="S2924" i="10"/>
  <c r="U2924" i="10" s="1"/>
  <c r="S3007" i="10"/>
  <c r="U3007" i="10" s="1"/>
  <c r="S239" i="10"/>
  <c r="U239" i="10" s="1"/>
  <c r="S3008" i="10"/>
  <c r="U3008" i="10" s="1"/>
  <c r="S2925" i="10"/>
  <c r="U2925" i="10" s="1"/>
  <c r="S3480" i="10"/>
  <c r="U3480" i="10" s="1"/>
  <c r="S3071" i="10"/>
  <c r="U3071" i="10" s="1"/>
  <c r="S5941" i="10"/>
  <c r="U5941" i="10" s="1"/>
  <c r="S1213" i="10"/>
  <c r="U1213" i="10" s="1"/>
  <c r="S1200" i="10"/>
  <c r="U1200" i="10" s="1"/>
  <c r="S107" i="10"/>
  <c r="U107" i="10" s="1"/>
  <c r="S1204" i="10"/>
  <c r="U1204" i="10" s="1"/>
  <c r="S1212" i="10"/>
  <c r="U1212" i="10" s="1"/>
  <c r="S1206" i="10"/>
  <c r="U1206" i="10" s="1"/>
  <c r="S1182" i="10"/>
  <c r="U1182" i="10" s="1"/>
  <c r="S1178" i="10"/>
  <c r="U1178" i="10" s="1"/>
  <c r="S1230" i="10"/>
  <c r="U1230" i="10" s="1"/>
  <c r="S244" i="10"/>
  <c r="U244" i="10" s="1"/>
  <c r="S4230" i="10"/>
  <c r="U4230" i="10" s="1"/>
  <c r="S1196" i="10"/>
  <c r="U1196" i="10" s="1"/>
  <c r="S249" i="10"/>
  <c r="U249" i="10" s="1"/>
  <c r="S3542" i="10"/>
  <c r="U3542" i="10" s="1"/>
  <c r="S3685" i="10"/>
  <c r="U3685" i="10" s="1"/>
  <c r="S6271" i="10"/>
  <c r="U6271" i="10" s="1"/>
  <c r="S6319" i="10"/>
  <c r="U6319" i="10" s="1"/>
  <c r="S2837" i="10"/>
  <c r="U2837" i="10" s="1"/>
  <c r="S2873" i="10"/>
  <c r="U2873" i="10" s="1"/>
  <c r="S4310" i="10"/>
  <c r="U4310" i="10" s="1"/>
  <c r="S2466" i="10"/>
  <c r="U2466" i="10" s="1"/>
  <c r="S4849" i="10"/>
  <c r="U4849" i="10" s="1"/>
  <c r="S3679" i="10"/>
  <c r="U3679" i="10" s="1"/>
  <c r="S2215" i="10"/>
  <c r="U2215" i="10" s="1"/>
  <c r="S3740" i="10"/>
  <c r="U3740" i="10" s="1"/>
  <c r="S5375" i="10"/>
  <c r="U5375" i="10" s="1"/>
  <c r="S2322" i="10"/>
  <c r="U2322" i="10" s="1"/>
  <c r="S4424" i="10"/>
  <c r="U4424" i="10" s="1"/>
  <c r="S3737" i="10"/>
  <c r="U3737" i="10" s="1"/>
  <c r="S253" i="10"/>
  <c r="U253" i="10" s="1"/>
  <c r="S6184" i="10"/>
  <c r="U6184" i="10" s="1"/>
  <c r="S6049" i="10"/>
  <c r="U6049" i="10" s="1"/>
  <c r="S2896" i="10"/>
  <c r="U2896" i="10" s="1"/>
  <c r="S2796" i="10"/>
  <c r="U2796" i="10" s="1"/>
  <c r="S4996" i="10"/>
  <c r="U4996" i="10" s="1"/>
  <c r="S2326" i="10"/>
  <c r="U2326" i="10" s="1"/>
  <c r="S1551" i="10"/>
  <c r="U1551" i="10" s="1"/>
  <c r="S1552" i="10"/>
  <c r="U1552" i="10" s="1"/>
  <c r="S1555" i="10"/>
  <c r="U1555" i="10" s="1"/>
  <c r="S1558" i="10"/>
  <c r="U1558" i="10" s="1"/>
  <c r="S1559" i="10"/>
  <c r="U1559" i="10" s="1"/>
  <c r="S1563" i="10"/>
  <c r="U1563" i="10" s="1"/>
  <c r="S1567" i="10"/>
  <c r="U1567" i="10" s="1"/>
  <c r="S2168" i="10"/>
  <c r="U2168" i="10" s="1"/>
  <c r="S1422" i="10"/>
  <c r="U1422" i="10" s="1"/>
  <c r="S2478" i="10"/>
  <c r="U2478" i="10" s="1"/>
  <c r="S2758" i="10"/>
  <c r="U2758" i="10" s="1"/>
  <c r="S2289" i="10"/>
  <c r="U2289" i="10" s="1"/>
  <c r="S3153" i="10"/>
  <c r="U3153" i="10" s="1"/>
  <c r="S1407" i="10"/>
  <c r="U1407" i="10" s="1"/>
  <c r="S258" i="10"/>
  <c r="U258" i="10" s="1"/>
  <c r="S4222" i="10"/>
  <c r="U4222" i="10" s="1"/>
  <c r="S2730" i="10"/>
  <c r="U2730" i="10" s="1"/>
  <c r="S5175" i="10"/>
  <c r="U5175" i="10" s="1"/>
  <c r="S2546" i="10"/>
  <c r="U2546" i="10" s="1"/>
  <c r="S2450" i="10"/>
  <c r="U2450" i="10" s="1"/>
  <c r="S260" i="10"/>
  <c r="U260" i="10" s="1"/>
  <c r="S4703" i="10"/>
  <c r="U4703" i="10" s="1"/>
  <c r="S4765" i="10"/>
  <c r="U4765" i="10" s="1"/>
  <c r="S2715" i="10"/>
  <c r="U2715" i="10" s="1"/>
  <c r="S2567" i="10"/>
  <c r="U2567" i="10" s="1"/>
  <c r="S2614" i="10"/>
  <c r="U2614" i="10" s="1"/>
  <c r="S4487" i="10"/>
  <c r="U4487" i="10" s="1"/>
  <c r="S3709" i="10"/>
  <c r="U3709" i="10" s="1"/>
  <c r="S3825" i="10"/>
  <c r="U3825" i="10" s="1"/>
  <c r="S2081" i="10"/>
  <c r="U2081" i="10" s="1"/>
  <c r="S4184" i="10"/>
  <c r="U4184" i="10" s="1"/>
  <c r="S2468" i="10"/>
  <c r="U2468" i="10" s="1"/>
  <c r="S1571" i="10"/>
  <c r="U1571" i="10" s="1"/>
  <c r="S2304" i="10"/>
  <c r="U2304" i="10" s="1"/>
  <c r="S2813" i="10"/>
  <c r="U2813" i="10" s="1"/>
  <c r="S2490" i="10"/>
  <c r="U2490" i="10" s="1"/>
  <c r="S2374" i="10"/>
  <c r="U2374" i="10" s="1"/>
  <c r="S264" i="10"/>
  <c r="U264" i="10" s="1"/>
  <c r="S1576" i="10"/>
  <c r="U1576" i="10" s="1"/>
  <c r="S5716" i="10"/>
  <c r="U5716" i="10" s="1"/>
  <c r="S4791" i="10"/>
  <c r="U4791" i="10" s="1"/>
  <c r="S5775" i="10"/>
  <c r="U5775" i="10" s="1"/>
  <c r="S267" i="10"/>
  <c r="U267" i="10" s="1"/>
  <c r="S5247" i="10"/>
  <c r="U5247" i="10" s="1"/>
  <c r="S274" i="10"/>
  <c r="U274" i="10" s="1"/>
  <c r="S5104" i="10"/>
  <c r="U5104" i="10" s="1"/>
  <c r="S5893" i="10"/>
  <c r="U5893" i="10" s="1"/>
  <c r="S2941" i="10"/>
  <c r="U2941" i="10" s="1"/>
  <c r="S2947" i="10"/>
  <c r="U2947" i="10" s="1"/>
  <c r="S2945" i="10"/>
  <c r="U2945" i="10" s="1"/>
  <c r="S5908" i="10"/>
  <c r="U5908" i="10" s="1"/>
  <c r="S5225" i="10"/>
  <c r="U5225" i="10" s="1"/>
  <c r="S5956" i="10"/>
  <c r="U5956" i="10" s="1"/>
  <c r="S5407" i="10"/>
  <c r="U5407" i="10" s="1"/>
  <c r="S3148" i="10"/>
  <c r="U3148" i="10" s="1"/>
  <c r="S1581" i="10"/>
  <c r="U1581" i="10" s="1"/>
  <c r="S5949" i="10"/>
  <c r="U5949" i="10" s="1"/>
  <c r="S6141" i="10"/>
  <c r="U6141" i="10" s="1"/>
  <c r="S5039" i="10"/>
  <c r="U5039" i="10" s="1"/>
  <c r="S3524" i="10"/>
  <c r="U3524" i="10" s="1"/>
  <c r="S3092" i="10"/>
  <c r="U3092" i="10" s="1"/>
  <c r="S3059" i="10"/>
  <c r="U3059" i="10" s="1"/>
  <c r="S3363" i="10"/>
  <c r="U3363" i="10" s="1"/>
  <c r="S4768" i="10"/>
  <c r="U4768" i="10" s="1"/>
  <c r="S5028" i="10"/>
  <c r="U5028" i="10" s="1"/>
  <c r="S2957" i="10"/>
  <c r="U2957" i="10" s="1"/>
  <c r="S6233" i="10"/>
  <c r="U6233" i="10" s="1"/>
  <c r="S6281" i="10"/>
  <c r="U6281" i="10" s="1"/>
  <c r="S3476" i="10"/>
  <c r="U3476" i="10" s="1"/>
  <c r="S1261" i="10"/>
  <c r="U1261" i="10" s="1"/>
  <c r="S1156" i="10"/>
  <c r="U1156" i="10" s="1"/>
  <c r="S1258" i="10"/>
  <c r="U1258" i="10" s="1"/>
  <c r="S282" i="10"/>
  <c r="U282" i="10" s="1"/>
  <c r="S4445" i="10"/>
  <c r="U4445" i="10" s="1"/>
  <c r="S1352" i="10"/>
  <c r="U1352" i="10" s="1"/>
  <c r="S4425" i="10"/>
  <c r="U4425" i="10" s="1"/>
  <c r="S4524" i="10"/>
  <c r="U4524" i="10" s="1"/>
  <c r="S2552" i="10"/>
  <c r="U2552" i="10" s="1"/>
  <c r="S2544" i="10"/>
  <c r="U2544" i="10" s="1"/>
  <c r="S1583" i="10"/>
  <c r="U1583" i="10" s="1"/>
  <c r="S2155" i="10"/>
  <c r="U2155" i="10" s="1"/>
  <c r="S4526" i="10"/>
  <c r="U4526" i="10" s="1"/>
  <c r="S2103" i="10"/>
  <c r="U2103" i="10" s="1"/>
  <c r="S920" i="10"/>
  <c r="U920" i="10" s="1"/>
  <c r="S5018" i="10"/>
  <c r="U5018" i="10" s="1"/>
  <c r="S5045" i="10"/>
  <c r="U5045" i="10" s="1"/>
  <c r="S1083" i="10"/>
  <c r="U1083" i="10" s="1"/>
  <c r="S1082" i="10"/>
  <c r="U1082" i="10" s="1"/>
  <c r="S6247" i="10"/>
  <c r="U6247" i="10" s="1"/>
  <c r="S4888" i="10"/>
  <c r="U4888" i="10" s="1"/>
  <c r="S4867" i="10"/>
  <c r="U4867" i="10" s="1"/>
  <c r="S2074" i="10"/>
  <c r="U2074" i="10" s="1"/>
  <c r="S2007" i="10"/>
  <c r="U2007" i="10" s="1"/>
  <c r="S2568" i="10"/>
  <c r="U2568" i="10" s="1"/>
  <c r="S2811" i="10"/>
  <c r="U2811" i="10" s="1"/>
  <c r="S2643" i="10"/>
  <c r="U2643" i="10" s="1"/>
  <c r="S2223" i="10"/>
  <c r="U2223" i="10" s="1"/>
  <c r="S2682" i="10"/>
  <c r="U2682" i="10" s="1"/>
  <c r="S2514" i="10"/>
  <c r="U2514" i="10" s="1"/>
  <c r="S6261" i="10"/>
  <c r="U6261" i="10" s="1"/>
  <c r="S5230" i="10"/>
  <c r="U5230" i="10" s="1"/>
  <c r="S4798" i="10"/>
  <c r="U4798" i="10" s="1"/>
  <c r="S4417" i="10"/>
  <c r="U4417" i="10" s="1"/>
  <c r="S4545" i="10"/>
  <c r="U4545" i="10" s="1"/>
  <c r="S5995" i="10"/>
  <c r="U5995" i="10" s="1"/>
  <c r="S6153" i="10"/>
  <c r="U6153" i="10" s="1"/>
  <c r="S6114" i="10"/>
  <c r="U6114" i="10" s="1"/>
  <c r="S5902" i="10"/>
  <c r="U5902" i="10" s="1"/>
  <c r="S3672" i="10"/>
  <c r="U3672" i="10" s="1"/>
  <c r="S5822" i="10"/>
  <c r="U5822" i="10" s="1"/>
  <c r="S3386" i="10"/>
  <c r="U3386" i="10" s="1"/>
  <c r="S2409" i="10"/>
  <c r="U2409" i="10" s="1"/>
  <c r="S5933" i="10"/>
  <c r="U5933" i="10" s="1"/>
  <c r="S5214" i="10"/>
  <c r="U5214" i="10" s="1"/>
  <c r="S2645" i="10"/>
  <c r="U2645" i="10" s="1"/>
  <c r="S2538" i="10"/>
  <c r="U2538" i="10" s="1"/>
  <c r="S2835" i="10"/>
  <c r="U2835" i="10" s="1"/>
  <c r="S5074" i="10"/>
  <c r="U5074" i="10" s="1"/>
  <c r="S1136" i="10"/>
  <c r="U1136" i="10" s="1"/>
  <c r="S1057" i="10"/>
  <c r="U1057" i="10" s="1"/>
  <c r="S38" i="10"/>
  <c r="U38" i="10" s="1"/>
  <c r="S1074" i="10"/>
  <c r="U1074" i="10" s="1"/>
  <c r="S5114" i="10"/>
  <c r="U5114" i="10" s="1"/>
  <c r="S48" i="10"/>
  <c r="U48" i="10" s="1"/>
  <c r="S4479" i="10"/>
  <c r="U4479" i="10" s="1"/>
  <c r="S52" i="10"/>
  <c r="U52" i="10" s="1"/>
  <c r="S46" i="10"/>
  <c r="U46" i="10" s="1"/>
  <c r="S1431" i="10"/>
  <c r="U1431" i="10" s="1"/>
  <c r="S6094" i="10"/>
  <c r="U6094" i="10" s="1"/>
  <c r="S2041" i="10"/>
  <c r="U2041" i="10" s="1"/>
  <c r="S3176" i="10"/>
  <c r="U3176" i="10" s="1"/>
  <c r="S2705" i="10"/>
  <c r="U2705" i="10" s="1"/>
  <c r="S2636" i="10"/>
  <c r="U2636" i="10" s="1"/>
  <c r="S1673" i="10"/>
  <c r="U1673" i="10" s="1"/>
  <c r="S2471" i="10"/>
  <c r="U2471" i="10" s="1"/>
  <c r="S2349" i="10"/>
  <c r="U2349" i="10" s="1"/>
  <c r="S2175" i="10"/>
  <c r="U2175" i="10" s="1"/>
  <c r="S2725" i="10"/>
  <c r="U2725" i="10" s="1"/>
  <c r="S4754" i="10"/>
  <c r="U4754" i="10" s="1"/>
  <c r="S2389" i="10"/>
  <c r="U2389" i="10" s="1"/>
  <c r="S2176" i="10"/>
  <c r="U2176" i="10" s="1"/>
  <c r="S2068" i="10"/>
  <c r="U2068" i="10" s="1"/>
  <c r="S3844" i="10"/>
  <c r="U3844" i="10" s="1"/>
  <c r="S5776" i="10"/>
  <c r="U5776" i="10" s="1"/>
  <c r="S3360" i="10"/>
  <c r="U3360" i="10" s="1"/>
  <c r="S4694" i="10"/>
  <c r="U4694" i="10" s="1"/>
  <c r="S4453" i="10"/>
  <c r="U4453" i="10" s="1"/>
  <c r="S5019" i="10"/>
  <c r="U5019" i="10" s="1"/>
  <c r="S4356" i="10"/>
  <c r="U4356" i="10" s="1"/>
  <c r="S1683" i="10"/>
  <c r="U1683" i="10" s="1"/>
  <c r="S1687" i="10"/>
  <c r="U1687" i="10" s="1"/>
  <c r="S2197" i="10"/>
  <c r="U2197" i="10" s="1"/>
  <c r="S4295" i="10"/>
  <c r="U4295" i="10" s="1"/>
  <c r="S4194" i="10"/>
  <c r="U4194" i="10" s="1"/>
  <c r="S4190" i="10"/>
  <c r="U4190" i="10" s="1"/>
  <c r="S4188" i="10"/>
  <c r="U4188" i="10" s="1"/>
  <c r="S4200" i="10"/>
  <c r="U4200" i="10" s="1"/>
  <c r="S5177" i="10"/>
  <c r="U5177" i="10" s="1"/>
  <c r="S1691" i="10"/>
  <c r="U1691" i="10" s="1"/>
  <c r="S4568" i="10"/>
  <c r="U4568" i="10" s="1"/>
  <c r="S4397" i="10"/>
  <c r="U4397" i="10" s="1"/>
  <c r="S1098" i="10"/>
  <c r="U1098" i="10" s="1"/>
  <c r="S1695" i="10"/>
  <c r="U1695" i="10" s="1"/>
  <c r="S1699" i="10"/>
  <c r="U1699" i="10" s="1"/>
  <c r="S4494" i="10"/>
  <c r="U4494" i="10" s="1"/>
  <c r="S4495" i="10"/>
  <c r="U4495" i="10" s="1"/>
  <c r="S4513" i="10"/>
  <c r="U4513" i="10" s="1"/>
  <c r="S3510" i="10"/>
  <c r="U3510" i="10" s="1"/>
  <c r="S4786" i="10"/>
  <c r="U4786" i="10" s="1"/>
  <c r="S2230" i="10"/>
  <c r="U2230" i="10" s="1"/>
  <c r="S4508" i="10"/>
  <c r="U4508" i="10" s="1"/>
  <c r="S1705" i="10"/>
  <c r="U1705" i="10" s="1"/>
  <c r="S4320" i="10"/>
  <c r="U4320" i="10" s="1"/>
  <c r="S1706" i="10"/>
  <c r="U1706" i="10" s="1"/>
  <c r="S1412" i="10"/>
  <c r="U1412" i="10" s="1"/>
  <c r="S1711" i="10"/>
  <c r="U1711" i="10" s="1"/>
  <c r="S2415" i="10"/>
  <c r="U2415" i="10" s="1"/>
  <c r="S1349" i="10"/>
  <c r="U1349" i="10" s="1"/>
  <c r="S3723" i="10"/>
  <c r="U3723" i="10" s="1"/>
  <c r="S4957" i="10"/>
  <c r="U4957" i="10" s="1"/>
  <c r="S5927" i="10"/>
  <c r="U5927" i="10" s="1"/>
  <c r="S2000" i="10"/>
  <c r="U2000" i="10" s="1"/>
  <c r="S1413" i="10"/>
  <c r="U1413" i="10" s="1"/>
  <c r="S2990" i="10"/>
  <c r="U2990" i="10" s="1"/>
  <c r="S3652" i="10"/>
  <c r="U3652" i="10" s="1"/>
  <c r="S1377" i="10"/>
  <c r="U1377" i="10" s="1"/>
  <c r="S4431" i="10"/>
  <c r="U4431" i="10" s="1"/>
  <c r="S3653" i="10"/>
  <c r="U3653" i="10" s="1"/>
  <c r="S2403" i="10"/>
  <c r="U2403" i="10" s="1"/>
  <c r="S5421" i="10"/>
  <c r="U5421" i="10" s="1"/>
  <c r="S1445" i="10"/>
  <c r="U1445" i="10" s="1"/>
  <c r="S1720" i="10"/>
  <c r="U1720" i="10" s="1"/>
  <c r="S2107" i="10"/>
  <c r="U2107" i="10" s="1"/>
  <c r="S1724" i="10"/>
  <c r="U1724" i="10" s="1"/>
  <c r="S1727" i="10"/>
  <c r="U1727" i="10" s="1"/>
  <c r="S3662" i="10"/>
  <c r="U3662" i="10" s="1"/>
  <c r="S3859" i="10"/>
  <c r="U3859" i="10" s="1"/>
  <c r="S3473" i="10"/>
  <c r="U3473" i="10" s="1"/>
  <c r="S2933" i="10"/>
  <c r="U2933" i="10" s="1"/>
  <c r="S2474" i="10"/>
  <c r="U2474" i="10" s="1"/>
  <c r="S1393" i="10"/>
  <c r="U1393" i="10" s="1"/>
  <c r="S4684" i="10"/>
  <c r="U4684" i="10" s="1"/>
  <c r="S1734" i="10"/>
  <c r="U1734" i="10" s="1"/>
  <c r="S4644" i="10"/>
  <c r="U4644" i="10" s="1"/>
  <c r="S2649" i="10"/>
  <c r="U2649" i="10" s="1"/>
  <c r="S1342" i="10"/>
  <c r="U1342" i="10" s="1"/>
  <c r="S4504" i="10"/>
  <c r="U4504" i="10" s="1"/>
  <c r="S17" i="10"/>
  <c r="U17" i="10" s="1"/>
  <c r="S3538" i="10"/>
  <c r="U3538" i="10" s="1"/>
  <c r="S1739" i="10"/>
  <c r="U1739" i="10" s="1"/>
  <c r="S1743" i="10"/>
  <c r="U1743" i="10" s="1"/>
  <c r="S1288" i="10"/>
  <c r="U1288" i="10" s="1"/>
  <c r="S468" i="10"/>
  <c r="U468" i="10" s="1"/>
  <c r="S2093" i="10"/>
  <c r="U2093" i="10" s="1"/>
  <c r="S2163" i="10"/>
  <c r="U2163" i="10" s="1"/>
  <c r="S2268" i="10"/>
  <c r="U2268" i="10" s="1"/>
  <c r="S2517" i="10"/>
  <c r="U2517" i="10" s="1"/>
  <c r="S1748" i="10"/>
  <c r="U1748" i="10" s="1"/>
  <c r="S4609" i="10"/>
  <c r="U4609" i="10" s="1"/>
  <c r="S2358" i="10"/>
  <c r="U2358" i="10" s="1"/>
  <c r="S2759" i="10"/>
  <c r="U2759" i="10" s="1"/>
  <c r="S2160" i="10"/>
  <c r="U2160" i="10" s="1"/>
  <c r="S2451" i="10"/>
  <c r="U2451" i="10" s="1"/>
  <c r="S4606" i="10"/>
  <c r="U4606" i="10" s="1"/>
  <c r="S2028" i="10"/>
  <c r="U2028" i="10" s="1"/>
  <c r="S470" i="10"/>
  <c r="U470" i="10" s="1"/>
  <c r="S3738" i="10"/>
  <c r="U3738" i="10" s="1"/>
  <c r="S3389" i="10"/>
  <c r="U3389" i="10" s="1"/>
  <c r="S3397" i="10"/>
  <c r="U3397" i="10" s="1"/>
  <c r="S2352" i="10"/>
  <c r="U2352" i="10" s="1"/>
  <c r="S4535" i="10"/>
  <c r="U4535" i="10" s="1"/>
  <c r="S3387" i="10"/>
  <c r="U3387" i="10" s="1"/>
  <c r="S4245" i="10"/>
  <c r="U4245" i="10" s="1"/>
  <c r="S4248" i="10"/>
  <c r="U4248" i="10" s="1"/>
  <c r="S1300" i="10"/>
  <c r="U1300" i="10" s="1"/>
  <c r="S4255" i="10"/>
  <c r="U4255" i="10" s="1"/>
  <c r="S2616" i="10"/>
  <c r="U2616" i="10" s="1"/>
  <c r="S4254" i="10"/>
  <c r="U4254" i="10" s="1"/>
  <c r="S2966" i="10"/>
  <c r="U2966" i="10" s="1"/>
  <c r="S1386" i="10"/>
  <c r="U1386" i="10" s="1"/>
  <c r="S471" i="10"/>
  <c r="U471" i="10" s="1"/>
  <c r="S4219" i="10"/>
  <c r="U4219" i="10" s="1"/>
  <c r="S4212" i="10"/>
  <c r="U4212" i="10" s="1"/>
  <c r="S2417" i="10"/>
  <c r="U2417" i="10" s="1"/>
  <c r="S4649" i="10"/>
  <c r="U4649" i="10" s="1"/>
  <c r="S2388" i="10"/>
  <c r="U2388" i="10" s="1"/>
  <c r="S3823" i="10"/>
  <c r="U3823" i="10" s="1"/>
  <c r="S2807" i="10"/>
  <c r="U2807" i="10" s="1"/>
  <c r="S2494" i="10"/>
  <c r="U2494" i="10" s="1"/>
  <c r="S2604" i="10"/>
  <c r="U2604" i="10" s="1"/>
  <c r="S473" i="10"/>
  <c r="U473" i="10" s="1"/>
  <c r="S477" i="10"/>
  <c r="U477" i="10" s="1"/>
  <c r="S1361" i="10"/>
  <c r="U1361" i="10" s="1"/>
  <c r="S4868" i="10"/>
  <c r="U4868" i="10" s="1"/>
  <c r="S18" i="10"/>
  <c r="U18" i="10" s="1"/>
  <c r="S597" i="10"/>
  <c r="U597" i="10" s="1"/>
  <c r="S4209" i="10"/>
  <c r="U4209" i="10" s="1"/>
  <c r="S3599" i="10"/>
  <c r="U3599" i="10" s="1"/>
  <c r="S4863" i="10"/>
  <c r="U4863" i="10" s="1"/>
  <c r="S1309" i="10"/>
  <c r="U1309" i="10" s="1"/>
  <c r="S3595" i="10"/>
  <c r="U3595" i="10" s="1"/>
  <c r="S2190" i="10"/>
  <c r="U2190" i="10" s="1"/>
  <c r="S4918" i="10"/>
  <c r="U4918" i="10" s="1"/>
  <c r="S1302" i="10"/>
  <c r="U1302" i="10" s="1"/>
  <c r="S6363" i="10"/>
  <c r="U6363" i="10" s="1"/>
  <c r="S4744" i="10"/>
  <c r="U4744" i="10" s="1"/>
  <c r="S3585" i="10"/>
  <c r="U3585" i="10" s="1"/>
  <c r="S3613" i="10"/>
  <c r="U3613" i="10" s="1"/>
  <c r="S3606" i="10"/>
  <c r="U3606" i="10" s="1"/>
  <c r="S2723" i="10"/>
  <c r="U2723" i="10" s="1"/>
  <c r="S3632" i="10"/>
  <c r="U3632" i="10" s="1"/>
  <c r="S3621" i="10"/>
  <c r="U3621" i="10" s="1"/>
  <c r="S3634" i="10"/>
  <c r="U3634" i="10" s="1"/>
  <c r="S3609" i="10"/>
  <c r="U3609" i="10" s="1"/>
  <c r="S3604" i="10"/>
  <c r="U3604" i="10" s="1"/>
  <c r="S3591" i="10"/>
  <c r="U3591" i="10" s="1"/>
  <c r="S2755" i="10"/>
  <c r="U2755" i="10" s="1"/>
  <c r="S3611" i="10"/>
  <c r="U3611" i="10" s="1"/>
  <c r="S3603" i="10"/>
  <c r="U3603" i="10" s="1"/>
  <c r="S3629" i="10"/>
  <c r="U3629" i="10" s="1"/>
  <c r="S2182" i="10"/>
  <c r="U2182" i="10" s="1"/>
  <c r="S1384" i="10"/>
  <c r="U1384" i="10" s="1"/>
  <c r="S4404" i="10"/>
  <c r="U4404" i="10" s="1"/>
  <c r="S5206" i="10"/>
  <c r="U5206" i="10" s="1"/>
  <c r="S4579" i="10"/>
  <c r="U4579" i="10" s="1"/>
  <c r="S3620" i="10"/>
  <c r="U3620" i="10" s="1"/>
  <c r="S3580" i="10"/>
  <c r="U3580" i="10" s="1"/>
  <c r="S3612" i="10"/>
  <c r="U3612" i="10" s="1"/>
  <c r="S3628" i="10"/>
  <c r="U3628" i="10" s="1"/>
  <c r="S3587" i="10"/>
  <c r="U3587" i="10" s="1"/>
  <c r="S3716" i="10"/>
  <c r="U3716" i="10" s="1"/>
  <c r="S4978" i="10"/>
  <c r="U4978" i="10" s="1"/>
  <c r="S4556" i="10"/>
  <c r="U4556" i="10" s="1"/>
  <c r="S4638" i="10"/>
  <c r="U4638" i="10" s="1"/>
  <c r="S2279" i="10"/>
  <c r="U2279" i="10" s="1"/>
  <c r="S2891" i="10"/>
  <c r="U2891" i="10" s="1"/>
  <c r="S2683" i="10"/>
  <c r="U2683" i="10" s="1"/>
  <c r="S1758" i="10"/>
  <c r="U1758" i="10" s="1"/>
  <c r="S1761" i="10"/>
  <c r="U1761" i="10" s="1"/>
  <c r="S1763" i="10"/>
  <c r="U1763" i="10" s="1"/>
  <c r="S4814" i="10"/>
  <c r="U4814" i="10" s="1"/>
  <c r="S2824" i="10"/>
  <c r="U2824" i="10" s="1"/>
  <c r="S2039" i="10"/>
  <c r="U2039" i="10" s="1"/>
  <c r="S2360" i="10"/>
  <c r="U2360" i="10" s="1"/>
  <c r="S2256" i="10"/>
  <c r="U2256" i="10" s="1"/>
  <c r="S4226" i="10"/>
  <c r="U4226" i="10" s="1"/>
  <c r="S2665" i="10"/>
  <c r="U2665" i="10" s="1"/>
  <c r="S4262" i="10"/>
  <c r="U4262" i="10" s="1"/>
  <c r="S2496" i="10"/>
  <c r="U2496" i="10" s="1"/>
  <c r="S2512" i="10"/>
  <c r="U2512" i="10" s="1"/>
  <c r="S608" i="10"/>
  <c r="U608" i="10" s="1"/>
  <c r="S612" i="10"/>
  <c r="U612" i="10" s="1"/>
  <c r="S615" i="10"/>
  <c r="U615" i="10" s="1"/>
  <c r="S2531" i="10"/>
  <c r="U2531" i="10" s="1"/>
  <c r="S3534" i="10"/>
  <c r="U3534" i="10" s="1"/>
  <c r="S2875" i="10"/>
  <c r="U2875" i="10" s="1"/>
  <c r="S4216" i="10"/>
  <c r="U4216" i="10" s="1"/>
  <c r="S1338" i="10"/>
  <c r="U1338" i="10" s="1"/>
  <c r="S4876" i="10"/>
  <c r="U4876" i="10" s="1"/>
  <c r="S1328" i="10"/>
  <c r="U1328" i="10" s="1"/>
  <c r="S2991" i="10"/>
  <c r="U2991" i="10" s="1"/>
  <c r="S3002" i="10"/>
  <c r="U3002" i="10" s="1"/>
  <c r="S3718" i="10"/>
  <c r="U3718" i="10" s="1"/>
  <c r="S1331" i="10"/>
  <c r="U1331" i="10" s="1"/>
  <c r="S2980" i="10"/>
  <c r="U2980" i="10" s="1"/>
  <c r="S2988" i="10"/>
  <c r="U2988" i="10" s="1"/>
  <c r="S2965" i="10"/>
  <c r="U2965" i="10" s="1"/>
  <c r="S2657" i="10"/>
  <c r="U2657" i="10" s="1"/>
  <c r="S4466" i="10"/>
  <c r="U4466" i="10" s="1"/>
  <c r="S6367" i="10"/>
  <c r="U6367" i="10" s="1"/>
  <c r="S3622" i="10"/>
  <c r="U3622" i="10" s="1"/>
  <c r="S3555" i="10"/>
  <c r="U3555" i="10" s="1"/>
  <c r="S3548" i="10"/>
  <c r="U3548" i="10" s="1"/>
  <c r="S4779" i="10"/>
  <c r="U4779" i="10" s="1"/>
  <c r="S5984" i="10"/>
  <c r="U5984" i="10" s="1"/>
  <c r="S176" i="10"/>
  <c r="U176" i="10" s="1"/>
  <c r="S1518" i="10"/>
  <c r="U1518" i="10" s="1"/>
  <c r="S188" i="10"/>
  <c r="U188" i="10" s="1"/>
  <c r="S195" i="10"/>
  <c r="U195" i="10" s="1"/>
  <c r="S202" i="10"/>
  <c r="U202" i="10" s="1"/>
  <c r="S213" i="10"/>
  <c r="U213" i="10" s="1"/>
  <c r="S4632" i="10"/>
  <c r="U4632" i="10" s="1"/>
  <c r="S6077" i="10"/>
  <c r="U6077" i="10" s="1"/>
  <c r="S6087" i="10"/>
  <c r="U6087" i="10" s="1"/>
  <c r="S6295" i="10"/>
  <c r="U6295" i="10" s="1"/>
  <c r="S4279" i="10"/>
  <c r="U4279" i="10" s="1"/>
  <c r="S225" i="10"/>
  <c r="U225" i="10" s="1"/>
  <c r="S229" i="10"/>
  <c r="U229" i="10" s="1"/>
  <c r="S4456" i="10"/>
  <c r="U4456" i="10" s="1"/>
  <c r="S4455" i="10"/>
  <c r="U4455" i="10" s="1"/>
  <c r="S2783" i="10"/>
  <c r="U2783" i="10" s="1"/>
  <c r="S5093" i="10"/>
  <c r="U5093" i="10" s="1"/>
  <c r="S4098" i="10"/>
  <c r="U4098" i="10" s="1"/>
  <c r="S5299" i="10"/>
  <c r="U5299" i="10" s="1"/>
  <c r="S2483" i="10"/>
  <c r="U2483" i="10" s="1"/>
  <c r="S2428" i="10"/>
  <c r="U2428" i="10" s="1"/>
  <c r="S2626" i="10"/>
  <c r="U2626" i="10" s="1"/>
  <c r="S2284" i="10"/>
  <c r="U2284" i="10" s="1"/>
  <c r="S2708" i="10"/>
  <c r="U2708" i="10" s="1"/>
  <c r="S1434" i="10"/>
  <c r="U1434" i="10" s="1"/>
  <c r="S2698" i="10"/>
  <c r="U2698" i="10" s="1"/>
  <c r="S2400" i="10"/>
  <c r="U2400" i="10" s="1"/>
  <c r="S2740" i="10"/>
  <c r="U2740" i="10" s="1"/>
  <c r="S2334" i="10"/>
  <c r="U2334" i="10" s="1"/>
  <c r="S4651" i="10"/>
  <c r="U4651" i="10" s="1"/>
  <c r="S4942" i="10"/>
  <c r="U4942" i="10" s="1"/>
  <c r="S3085" i="10"/>
  <c r="U3085" i="10" s="1"/>
  <c r="S1237" i="10"/>
  <c r="U1237" i="10" s="1"/>
  <c r="S1190" i="10"/>
  <c r="U1190" i="10" s="1"/>
  <c r="S4161" i="10"/>
  <c r="U4161" i="10" s="1"/>
  <c r="S3089" i="10"/>
  <c r="U3089" i="10" s="1"/>
  <c r="S3108" i="10"/>
  <c r="U3108" i="10" s="1"/>
  <c r="S1248" i="10"/>
  <c r="U1248" i="10" s="1"/>
  <c r="S1218" i="10"/>
  <c r="U1218" i="10" s="1"/>
  <c r="S1245" i="10"/>
  <c r="U1245" i="10" s="1"/>
  <c r="S1240" i="10"/>
  <c r="U1240" i="10" s="1"/>
  <c r="S1208" i="10"/>
  <c r="U1208" i="10" s="1"/>
  <c r="S1184" i="10"/>
  <c r="U1184" i="10" s="1"/>
  <c r="S3856" i="10"/>
  <c r="U3856" i="10" s="1"/>
  <c r="S248" i="10"/>
  <c r="U248" i="10" s="1"/>
  <c r="S6194" i="10"/>
  <c r="U6194" i="10" s="1"/>
  <c r="S1426" i="10"/>
  <c r="U1426" i="10" s="1"/>
  <c r="S4847" i="10"/>
  <c r="U4847" i="10" s="1"/>
  <c r="S4965" i="10"/>
  <c r="U4965" i="10" s="1"/>
  <c r="S1380" i="10"/>
  <c r="U1380" i="10" s="1"/>
  <c r="S5037" i="10"/>
  <c r="U5037" i="10" s="1"/>
  <c r="S4760" i="10"/>
  <c r="U4760" i="10" s="1"/>
  <c r="S6190" i="10"/>
  <c r="U6190" i="10" s="1"/>
  <c r="S1554" i="10"/>
  <c r="U1554" i="10" s="1"/>
  <c r="S1566" i="10"/>
  <c r="U1566" i="10" s="1"/>
  <c r="S2088" i="10"/>
  <c r="U2088" i="10" s="1"/>
  <c r="S2600" i="10"/>
  <c r="U2600" i="10" s="1"/>
  <c r="S2109" i="10"/>
  <c r="U2109" i="10" s="1"/>
  <c r="S2612" i="10"/>
  <c r="U2612" i="10" s="1"/>
  <c r="S2275" i="10"/>
  <c r="U2275" i="10" s="1"/>
  <c r="S2932" i="10"/>
  <c r="U2932" i="10" s="1"/>
  <c r="S1570" i="10"/>
  <c r="U1570" i="10" s="1"/>
  <c r="S1423" i="10"/>
  <c r="U1423" i="10" s="1"/>
  <c r="S2736" i="10"/>
  <c r="U2736" i="10" s="1"/>
  <c r="S2111" i="10"/>
  <c r="U2111" i="10" s="1"/>
  <c r="S1575" i="10"/>
  <c r="U1575" i="10" s="1"/>
  <c r="S4297" i="10"/>
  <c r="U4297" i="10" s="1"/>
  <c r="S273" i="10"/>
  <c r="U273" i="10" s="1"/>
  <c r="S2944" i="10"/>
  <c r="U2944" i="10" s="1"/>
  <c r="S5053" i="10"/>
  <c r="U5053" i="10" s="1"/>
  <c r="S1579" i="10"/>
  <c r="U1579" i="10" s="1"/>
  <c r="S4734" i="10"/>
  <c r="U4734" i="10" s="1"/>
  <c r="S4348" i="10"/>
  <c r="U4348" i="10" s="1"/>
  <c r="S2958" i="10"/>
  <c r="U2958" i="10" s="1"/>
  <c r="S5149" i="10"/>
  <c r="U5149" i="10" s="1"/>
  <c r="S1146" i="10"/>
  <c r="U1146" i="10" s="1"/>
  <c r="S2229" i="10"/>
  <c r="U2229" i="10" s="1"/>
  <c r="S6047" i="10"/>
  <c r="U6047" i="10" s="1"/>
  <c r="S6321" i="10"/>
  <c r="U6321" i="10" s="1"/>
  <c r="S5895" i="10"/>
  <c r="U5895" i="10" s="1"/>
  <c r="S6303" i="10"/>
  <c r="U6303" i="10" s="1"/>
  <c r="S2021" i="10"/>
  <c r="U2021" i="10" s="1"/>
  <c r="S1027" i="10"/>
  <c r="U1027" i="10" s="1"/>
  <c r="S36" i="10"/>
  <c r="U36" i="10" s="1"/>
  <c r="S5112" i="10"/>
  <c r="U5112" i="10" s="1"/>
  <c r="S3375" i="10"/>
  <c r="U3375" i="10" s="1"/>
  <c r="S1670" i="10"/>
  <c r="U1670" i="10" s="1"/>
  <c r="S1676" i="10"/>
  <c r="U1676" i="10" s="1"/>
  <c r="S5178" i="10"/>
  <c r="U5178" i="10" s="1"/>
  <c r="S2323" i="10"/>
  <c r="U2323" i="10" s="1"/>
  <c r="S4138" i="10"/>
  <c r="U4138" i="10" s="1"/>
  <c r="S2650" i="10"/>
  <c r="U2650" i="10" s="1"/>
  <c r="S1686" i="10"/>
  <c r="U1686" i="10" s="1"/>
  <c r="S4189" i="10"/>
  <c r="U4189" i="10" s="1"/>
  <c r="S1690" i="10"/>
  <c r="U1690" i="10" s="1"/>
  <c r="S4395" i="10"/>
  <c r="U4395" i="10" s="1"/>
  <c r="S1694" i="10"/>
  <c r="U1694" i="10" s="1"/>
  <c r="S4512" i="10"/>
  <c r="U4512" i="10" s="1"/>
  <c r="S2008" i="10"/>
  <c r="U2008" i="10" s="1"/>
  <c r="S1704" i="10"/>
  <c r="U1704" i="10" s="1"/>
  <c r="S1708" i="10"/>
  <c r="U1708" i="10" s="1"/>
  <c r="S4581" i="10"/>
  <c r="U4581" i="10" s="1"/>
  <c r="S1307" i="10"/>
  <c r="U1307" i="10" s="1"/>
  <c r="S2978" i="10"/>
  <c r="U2978" i="10" s="1"/>
  <c r="S3850" i="10"/>
  <c r="U3850" i="10" s="1"/>
  <c r="S3359" i="10"/>
  <c r="U3359" i="10" s="1"/>
  <c r="S4682" i="10"/>
  <c r="U4682" i="10" s="1"/>
  <c r="S3642" i="10"/>
  <c r="U3642" i="10" s="1"/>
  <c r="S2015" i="10"/>
  <c r="U2015" i="10" s="1"/>
  <c r="S4692" i="10"/>
  <c r="U4692" i="10" s="1"/>
  <c r="S465" i="10"/>
  <c r="U465" i="10" s="1"/>
  <c r="S1742" i="10"/>
  <c r="U1742" i="10" s="1"/>
  <c r="S2351" i="10"/>
  <c r="U2351" i="10" s="1"/>
  <c r="S2578" i="10"/>
  <c r="U2578" i="10" s="1"/>
  <c r="S2297" i="10"/>
  <c r="U2297" i="10" s="1"/>
  <c r="S2822" i="10"/>
  <c r="U2822" i="10" s="1"/>
  <c r="S4059" i="10"/>
  <c r="U4059" i="10" s="1"/>
  <c r="S3379" i="10"/>
  <c r="U3379" i="10" s="1"/>
  <c r="S3391" i="10"/>
  <c r="U3391" i="10" s="1"/>
  <c r="S1077" i="10"/>
  <c r="U1077" i="10" s="1"/>
  <c r="S2993" i="10"/>
  <c r="U2993" i="10" s="1"/>
  <c r="S2879" i="10"/>
  <c r="U2879" i="10" s="1"/>
  <c r="S2071" i="10"/>
  <c r="U2071" i="10" s="1"/>
  <c r="S894" i="10"/>
  <c r="U894" i="10" s="1"/>
  <c r="S1108" i="10"/>
  <c r="U1108" i="10" s="1"/>
  <c r="S1425" i="10"/>
  <c r="U1425" i="10" s="1"/>
  <c r="S84" i="10"/>
  <c r="U84" i="10" s="1"/>
  <c r="S3" i="10"/>
  <c r="U3" i="10" s="1"/>
  <c r="S1003" i="10"/>
  <c r="U1003" i="10" s="1"/>
  <c r="S959" i="10"/>
  <c r="U959" i="10" s="1"/>
  <c r="S958" i="10"/>
  <c r="U958" i="10" s="1"/>
  <c r="S6290" i="10"/>
  <c r="U6290" i="10" s="1"/>
  <c r="S116" i="10"/>
  <c r="U116" i="10" s="1"/>
  <c r="S6052" i="10"/>
  <c r="U6052" i="10" s="1"/>
  <c r="S949" i="10"/>
  <c r="U949" i="10" s="1"/>
  <c r="S4401" i="10"/>
  <c r="U4401" i="10" s="1"/>
  <c r="S5111" i="10"/>
  <c r="U5111" i="10" s="1"/>
  <c r="S5087" i="10"/>
  <c r="U5087" i="10" s="1"/>
  <c r="S3505" i="10"/>
  <c r="U3505" i="10" s="1"/>
  <c r="S1991" i="10"/>
  <c r="U1991" i="10" s="1"/>
  <c r="S2247" i="10"/>
  <c r="U2247" i="10" s="1"/>
  <c r="S1322" i="10"/>
  <c r="U1322" i="10" s="1"/>
  <c r="S1315" i="10"/>
  <c r="U1315" i="10" s="1"/>
  <c r="S4982" i="10"/>
  <c r="U4982" i="10" s="1"/>
  <c r="S5092" i="10"/>
  <c r="U5092" i="10" s="1"/>
  <c r="S119" i="10"/>
  <c r="U119" i="10" s="1"/>
  <c r="S2770" i="10"/>
  <c r="U2770" i="10" s="1"/>
  <c r="S4823" i="10"/>
  <c r="U4823" i="10" s="1"/>
  <c r="S1011" i="10"/>
  <c r="U1011" i="10" s="1"/>
  <c r="S4589" i="10"/>
  <c r="U4589" i="10" s="1"/>
  <c r="S4624" i="10"/>
  <c r="U4624" i="10" s="1"/>
  <c r="S4738" i="10"/>
  <c r="U4738" i="10" s="1"/>
  <c r="S122" i="10"/>
  <c r="U122" i="10" s="1"/>
  <c r="S4672" i="10"/>
  <c r="U4672" i="10" s="1"/>
  <c r="S1176" i="10"/>
  <c r="U1176" i="10" s="1"/>
  <c r="S123" i="10"/>
  <c r="U123" i="10" s="1"/>
  <c r="S2221" i="10"/>
  <c r="U2221" i="10" s="1"/>
  <c r="S125" i="10"/>
  <c r="U125" i="10" s="1"/>
  <c r="S126" i="10"/>
  <c r="U126" i="10" s="1"/>
  <c r="S2940" i="10"/>
  <c r="U2940" i="10" s="1"/>
  <c r="S3760" i="10"/>
  <c r="U3760" i="10" s="1"/>
  <c r="S3817" i="10"/>
  <c r="U3817" i="10" s="1"/>
  <c r="S1112" i="10"/>
  <c r="U1112" i="10" s="1"/>
  <c r="S1167" i="10"/>
  <c r="U1167" i="10" s="1"/>
  <c r="S2831" i="10"/>
  <c r="U2831" i="10" s="1"/>
  <c r="S1281" i="10"/>
  <c r="U1281" i="10" s="1"/>
  <c r="S1510" i="10"/>
  <c r="U1510" i="10" s="1"/>
  <c r="S5465" i="10"/>
  <c r="U5465" i="10" s="1"/>
  <c r="S5435" i="10"/>
  <c r="U5435" i="10" s="1"/>
  <c r="S5269" i="10"/>
  <c r="U5269" i="10" s="1"/>
  <c r="S5130" i="10"/>
  <c r="U5130" i="10" s="1"/>
  <c r="S5273" i="10"/>
  <c r="U5273" i="10" s="1"/>
  <c r="S5274" i="10"/>
  <c r="U5274" i="10" s="1"/>
  <c r="S5265" i="10"/>
  <c r="U5265" i="10" s="1"/>
  <c r="S5253" i="10"/>
  <c r="U5253" i="10" s="1"/>
  <c r="S5189" i="10"/>
  <c r="U5189" i="10" s="1"/>
  <c r="S5471" i="10"/>
  <c r="U5471" i="10" s="1"/>
  <c r="S5246" i="10"/>
  <c r="U5246" i="10" s="1"/>
  <c r="S5325" i="10"/>
  <c r="U5325" i="10" s="1"/>
  <c r="S5329" i="10"/>
  <c r="U5329" i="10" s="1"/>
  <c r="S5328" i="10"/>
  <c r="U5328" i="10" s="1"/>
  <c r="S5318" i="10"/>
  <c r="U5318" i="10" s="1"/>
  <c r="S5457" i="10"/>
  <c r="U5457" i="10" s="1"/>
  <c r="S5474" i="10"/>
  <c r="U5474" i="10" s="1"/>
  <c r="S5461" i="10"/>
  <c r="U5461" i="10" s="1"/>
  <c r="S5808" i="10"/>
  <c r="U5808" i="10" s="1"/>
  <c r="S5238" i="10"/>
  <c r="U5238" i="10" s="1"/>
  <c r="S5463" i="10"/>
  <c r="U5463" i="10" s="1"/>
  <c r="S5642" i="10"/>
  <c r="U5642" i="10" s="1"/>
  <c r="S5694" i="10"/>
  <c r="U5694" i="10" s="1"/>
  <c r="S5695" i="10"/>
  <c r="U5695" i="10" s="1"/>
  <c r="S5701" i="10"/>
  <c r="U5701" i="10" s="1"/>
  <c r="S5714" i="10"/>
  <c r="U5714" i="10" s="1"/>
  <c r="S5704" i="10"/>
  <c r="U5704" i="10" s="1"/>
  <c r="S5648" i="10"/>
  <c r="U5648" i="10" s="1"/>
  <c r="S5640" i="10"/>
  <c r="U5640" i="10" s="1"/>
  <c r="S5434" i="10"/>
  <c r="U5434" i="10" s="1"/>
  <c r="S5439" i="10"/>
  <c r="U5439" i="10" s="1"/>
  <c r="S5900" i="10"/>
  <c r="U5900" i="10" s="1"/>
  <c r="S5899" i="10"/>
  <c r="U5899" i="10" s="1"/>
  <c r="S5937" i="10"/>
  <c r="U5937" i="10" s="1"/>
  <c r="S5926" i="10"/>
  <c r="U5926" i="10" s="1"/>
  <c r="S5370" i="10"/>
  <c r="U5370" i="10" s="1"/>
  <c r="S5982" i="10"/>
  <c r="U5982" i="10" s="1"/>
  <c r="S5977" i="10"/>
  <c r="U5977" i="10" s="1"/>
  <c r="S5973" i="10"/>
  <c r="U5973" i="10" s="1"/>
  <c r="S5976" i="10"/>
  <c r="U5976" i="10" s="1"/>
  <c r="S4885" i="10"/>
  <c r="U4885" i="10" s="1"/>
  <c r="S6003" i="10"/>
  <c r="U6003" i="10" s="1"/>
  <c r="S3396" i="10"/>
  <c r="U3396" i="10" s="1"/>
  <c r="S5393" i="10"/>
  <c r="U5393" i="10" s="1"/>
  <c r="S5551" i="10"/>
  <c r="U5551" i="10" s="1"/>
  <c r="S4908" i="10"/>
  <c r="U4908" i="10" s="1"/>
  <c r="S5497" i="10"/>
  <c r="U5497" i="10" s="1"/>
  <c r="S5378" i="10"/>
  <c r="U5378" i="10" s="1"/>
  <c r="S5515" i="10"/>
  <c r="U5515" i="10" s="1"/>
  <c r="S5379" i="10"/>
  <c r="U5379" i="10" s="1"/>
  <c r="S4910" i="10"/>
  <c r="U4910" i="10" s="1"/>
  <c r="S5507" i="10"/>
  <c r="U5507" i="10" s="1"/>
  <c r="S5516" i="10"/>
  <c r="U5516" i="10" s="1"/>
  <c r="S5559" i="10"/>
  <c r="U5559" i="10" s="1"/>
  <c r="S3439" i="10"/>
  <c r="U3439" i="10" s="1"/>
  <c r="S3440" i="10"/>
  <c r="U3440" i="10" s="1"/>
  <c r="S5443" i="10"/>
  <c r="U5443" i="10" s="1"/>
  <c r="S5520" i="10"/>
  <c r="U5520" i="10" s="1"/>
  <c r="S5486" i="10"/>
  <c r="U5486" i="10" s="1"/>
  <c r="S5521" i="10"/>
  <c r="U5521" i="10" s="1"/>
  <c r="S5560" i="10"/>
  <c r="U5560" i="10" s="1"/>
  <c r="S5585" i="10"/>
  <c r="U5585" i="10" s="1"/>
  <c r="S5523" i="10"/>
  <c r="U5523" i="10" s="1"/>
  <c r="S5412" i="10"/>
  <c r="U5412" i="10" s="1"/>
  <c r="S5445" i="10"/>
  <c r="U5445" i="10" s="1"/>
  <c r="S5564" i="10"/>
  <c r="U5564" i="10" s="1"/>
  <c r="S5525" i="10"/>
  <c r="U5525" i="10" s="1"/>
  <c r="S3186" i="10"/>
  <c r="U3186" i="10" s="1"/>
  <c r="S3188" i="10"/>
  <c r="U3188" i="10" s="1"/>
  <c r="S3190" i="10"/>
  <c r="U3190" i="10" s="1"/>
  <c r="S3194" i="10"/>
  <c r="U3194" i="10" s="1"/>
  <c r="S4810" i="10"/>
  <c r="U4810" i="10" s="1"/>
  <c r="S4809" i="10"/>
  <c r="U4809" i="10" s="1"/>
  <c r="S3195" i="10"/>
  <c r="U3195" i="10" s="1"/>
  <c r="S3198" i="10"/>
  <c r="U3198" i="10" s="1"/>
  <c r="S3202" i="10"/>
  <c r="U3202" i="10" s="1"/>
  <c r="S3205" i="10"/>
  <c r="U3205" i="10" s="1"/>
  <c r="S3209" i="10"/>
  <c r="U3209" i="10" s="1"/>
  <c r="S3213" i="10"/>
  <c r="U3213" i="10" s="1"/>
  <c r="S3217" i="10"/>
  <c r="U3217" i="10" s="1"/>
  <c r="S5381" i="10"/>
  <c r="U5381" i="10" s="1"/>
  <c r="S5400" i="10"/>
  <c r="U5400" i="10" s="1"/>
  <c r="S5566" i="10"/>
  <c r="U5566" i="10" s="1"/>
  <c r="S5447" i="10"/>
  <c r="U5447" i="10" s="1"/>
  <c r="S5188" i="10"/>
  <c r="U5188" i="10" s="1"/>
  <c r="S5567" i="10"/>
  <c r="U5567" i="10" s="1"/>
  <c r="S5448" i="10"/>
  <c r="U5448" i="10" s="1"/>
  <c r="S5449" i="10"/>
  <c r="U5449" i="10" s="1"/>
  <c r="S5593" i="10"/>
  <c r="U5593" i="10" s="1"/>
  <c r="S5413" i="10"/>
  <c r="U5413" i="10" s="1"/>
  <c r="S5532" i="10"/>
  <c r="U5532" i="10" s="1"/>
  <c r="S5533" i="10"/>
  <c r="U5533" i="10" s="1"/>
  <c r="S3460" i="10"/>
  <c r="U3460" i="10" s="1"/>
  <c r="S5451" i="10"/>
  <c r="U5451" i="10" s="1"/>
  <c r="S5594" i="10"/>
  <c r="U5594" i="10" s="1"/>
  <c r="S3452" i="10"/>
  <c r="U3452" i="10" s="1"/>
  <c r="S5812" i="10"/>
  <c r="U5812" i="10" s="1"/>
  <c r="S3309" i="10"/>
  <c r="U3309" i="10" s="1"/>
  <c r="S5852" i="10"/>
  <c r="U5852" i="10" s="1"/>
  <c r="S3310" i="10"/>
  <c r="U3310" i="10" s="1"/>
  <c r="S5595" i="10"/>
  <c r="U5595" i="10" s="1"/>
  <c r="S5843" i="10"/>
  <c r="U5843" i="10" s="1"/>
  <c r="S3311" i="10"/>
  <c r="U3311" i="10" s="1"/>
  <c r="S3168" i="10"/>
  <c r="U3168" i="10" s="1"/>
  <c r="S5815" i="10"/>
  <c r="U5815" i="10" s="1"/>
  <c r="S5828" i="10"/>
  <c r="U5828" i="10" s="1"/>
  <c r="S5816" i="10"/>
  <c r="U5816" i="10" s="1"/>
  <c r="S5875" i="10"/>
  <c r="U5875" i="10" s="1"/>
  <c r="S3292" i="10"/>
  <c r="U3292" i="10" s="1"/>
  <c r="S3314" i="10"/>
  <c r="U3314" i="10" s="1"/>
  <c r="S5468" i="10"/>
  <c r="U5468" i="10" s="1"/>
  <c r="S5876" i="10"/>
  <c r="U5876" i="10" s="1"/>
  <c r="S5781" i="10"/>
  <c r="U5781" i="10" s="1"/>
  <c r="S5833" i="10"/>
  <c r="U5833" i="10" s="1"/>
  <c r="S5877" i="10"/>
  <c r="U5877" i="10" s="1"/>
  <c r="S3410" i="10"/>
  <c r="U3410" i="10" s="1"/>
  <c r="S3423" i="10"/>
  <c r="U3423" i="10" s="1"/>
  <c r="S3427" i="10"/>
  <c r="U3427" i="10" s="1"/>
  <c r="S3430" i="10"/>
  <c r="U3430" i="10" s="1"/>
  <c r="S3433" i="10"/>
  <c r="U3433" i="10" s="1"/>
  <c r="S3414" i="10"/>
  <c r="U3414" i="10" s="1"/>
  <c r="S3401" i="10"/>
  <c r="U3401" i="10" s="1"/>
  <c r="S5347" i="10"/>
  <c r="U5347" i="10" s="1"/>
  <c r="S5309" i="10"/>
  <c r="U5309" i="10" s="1"/>
  <c r="S5352" i="10"/>
  <c r="U5352" i="10" s="1"/>
  <c r="S5356" i="10"/>
  <c r="U5356" i="10" s="1"/>
  <c r="S5331" i="10"/>
  <c r="U5331" i="10" s="1"/>
  <c r="S5337" i="10"/>
  <c r="U5337" i="10" s="1"/>
  <c r="S5340" i="10"/>
  <c r="U5340" i="10" s="1"/>
  <c r="S5342" i="10"/>
  <c r="U5342" i="10" s="1"/>
  <c r="S5363" i="10"/>
  <c r="U5363" i="10" s="1"/>
  <c r="S5345" i="10"/>
  <c r="U5345" i="10" s="1"/>
  <c r="S5858" i="10"/>
  <c r="U5858" i="10" s="1"/>
  <c r="S5819" i="10"/>
  <c r="U5819" i="10" s="1"/>
  <c r="S5879" i="10"/>
  <c r="U5879" i="10" s="1"/>
  <c r="S3463" i="10"/>
  <c r="U3463" i="10" s="1"/>
  <c r="S5597" i="10"/>
  <c r="U5597" i="10" s="1"/>
  <c r="S5572" i="10"/>
  <c r="U5572" i="10" s="1"/>
  <c r="S5538" i="10"/>
  <c r="U5538" i="10" s="1"/>
  <c r="S5601" i="10"/>
  <c r="U5601" i="10" s="1"/>
  <c r="S5512" i="10"/>
  <c r="U5512" i="10" s="1"/>
  <c r="S3018" i="10"/>
  <c r="U3018" i="10" s="1"/>
  <c r="S3021" i="10"/>
  <c r="U3021" i="10" s="1"/>
  <c r="S3023" i="10"/>
  <c r="U3023" i="10" s="1"/>
  <c r="S3062" i="10"/>
  <c r="U3062" i="10" s="1"/>
  <c r="S5674" i="10"/>
  <c r="U5674" i="10" s="1"/>
  <c r="S5677" i="10"/>
  <c r="U5677" i="10" s="1"/>
  <c r="S5679" i="10"/>
  <c r="U5679" i="10" s="1"/>
  <c r="S5683" i="10"/>
  <c r="U5683" i="10" s="1"/>
  <c r="S5652" i="10"/>
  <c r="U5652" i="10" s="1"/>
  <c r="S5663" i="10"/>
  <c r="U5663" i="10" s="1"/>
  <c r="S5657" i="10"/>
  <c r="U5657" i="10" s="1"/>
  <c r="S3126" i="10"/>
  <c r="U3126" i="10" s="1"/>
  <c r="S3072" i="10"/>
  <c r="U3072" i="10" s="1"/>
  <c r="S3137" i="10"/>
  <c r="U3137" i="10" s="1"/>
  <c r="S3141" i="10"/>
  <c r="U3141" i="10" s="1"/>
  <c r="S3144" i="10"/>
  <c r="U3144" i="10" s="1"/>
  <c r="S5744" i="10"/>
  <c r="U5744" i="10" s="1"/>
  <c r="S5748" i="10"/>
  <c r="U5748" i="10" s="1"/>
  <c r="S3029" i="10"/>
  <c r="U3029" i="10" s="1"/>
  <c r="S3031" i="10"/>
  <c r="U3031" i="10" s="1"/>
  <c r="S3035" i="10"/>
  <c r="U3035" i="10" s="1"/>
  <c r="S3051" i="10"/>
  <c r="U3051" i="10" s="1"/>
  <c r="S3041" i="10"/>
  <c r="U3041" i="10" s="1"/>
  <c r="S5750" i="10"/>
  <c r="U5750" i="10" s="1"/>
  <c r="S5753" i="10"/>
  <c r="U5753" i="10" s="1"/>
  <c r="S5757" i="10"/>
  <c r="U5757" i="10" s="1"/>
  <c r="S5761" i="10"/>
  <c r="U5761" i="10" s="1"/>
  <c r="S5764" i="10"/>
  <c r="U5764" i="10" s="1"/>
  <c r="S3133" i="10"/>
  <c r="U3133" i="10" s="1"/>
  <c r="S5669" i="10"/>
  <c r="U5669" i="10" s="1"/>
  <c r="S5660" i="10"/>
  <c r="U5660" i="10" s="1"/>
  <c r="S3044" i="10"/>
  <c r="U3044" i="10" s="1"/>
  <c r="S5513" i="10"/>
  <c r="U5513" i="10" s="1"/>
  <c r="S4913" i="10"/>
  <c r="U4913" i="10" s="1"/>
  <c r="S3464" i="10"/>
  <c r="U3464" i="10" s="1"/>
  <c r="S4902" i="10"/>
  <c r="U4902" i="10" s="1"/>
  <c r="S5577" i="10"/>
  <c r="U5577" i="10" s="1"/>
  <c r="S5505" i="10"/>
  <c r="U5505" i="10" s="1"/>
  <c r="S4914" i="10"/>
  <c r="U4914" i="10" s="1"/>
  <c r="S5605" i="10"/>
  <c r="U5605" i="10" s="1"/>
  <c r="S5438" i="10"/>
  <c r="U5438" i="10" s="1"/>
  <c r="S5722" i="10"/>
  <c r="U5722" i="10" s="1"/>
  <c r="S5726" i="10"/>
  <c r="U5726" i="10" s="1"/>
  <c r="S5730" i="10"/>
  <c r="U5730" i="10" s="1"/>
  <c r="S3117" i="10"/>
  <c r="U3117" i="10" s="1"/>
  <c r="S3119" i="10"/>
  <c r="U3119" i="10" s="1"/>
  <c r="S3227" i="10"/>
  <c r="U3227" i="10" s="1"/>
  <c r="S5811" i="10"/>
  <c r="U5811" i="10" s="1"/>
  <c r="S3319" i="10"/>
  <c r="U3319" i="10" s="1"/>
  <c r="S5800" i="10"/>
  <c r="U5800" i="10" s="1"/>
  <c r="S6032" i="10"/>
  <c r="U6032" i="10" s="1"/>
  <c r="S6011" i="10"/>
  <c r="U6011" i="10" s="1"/>
  <c r="S6015" i="10"/>
  <c r="U6015" i="10" s="1"/>
  <c r="S6019" i="10"/>
  <c r="U6019" i="10" s="1"/>
  <c r="S6023" i="10"/>
  <c r="U6023" i="10" s="1"/>
  <c r="S3298" i="10"/>
  <c r="U3298" i="10" s="1"/>
  <c r="S5838" i="10"/>
  <c r="U5838" i="10" s="1"/>
  <c r="S3121" i="10"/>
  <c r="U3121" i="10" s="1"/>
  <c r="S3232" i="10"/>
  <c r="U3232" i="10" s="1"/>
  <c r="S3235" i="10"/>
  <c r="U3235" i="10" s="1"/>
  <c r="S3239" i="10"/>
  <c r="U3239" i="10" s="1"/>
  <c r="S5734" i="10"/>
  <c r="U5734" i="10" s="1"/>
  <c r="S5738" i="10"/>
  <c r="U5738" i="10" s="1"/>
  <c r="S5742" i="10"/>
  <c r="U5742" i="10" s="1"/>
  <c r="S3329" i="10"/>
  <c r="U3329" i="10" s="1"/>
  <c r="S3244" i="10"/>
  <c r="U3244" i="10" s="1"/>
  <c r="S3248" i="10"/>
  <c r="U3248" i="10" s="1"/>
  <c r="S5866" i="10"/>
  <c r="U5866" i="10" s="1"/>
  <c r="S3005" i="10"/>
  <c r="U3005" i="10" s="1"/>
  <c r="S3255" i="10"/>
  <c r="U3255" i="10" s="1"/>
  <c r="S3257" i="10"/>
  <c r="U3257" i="10" s="1"/>
  <c r="S5960" i="10"/>
  <c r="U5960" i="10" s="1"/>
  <c r="S5964" i="10"/>
  <c r="U5964" i="10" s="1"/>
  <c r="S3259" i="10"/>
  <c r="U3259" i="10" s="1"/>
  <c r="S3263" i="10"/>
  <c r="U3263" i="10" s="1"/>
  <c r="S3267" i="10"/>
  <c r="U3267" i="10" s="1"/>
  <c r="S3271" i="10"/>
  <c r="U3271" i="10" s="1"/>
  <c r="S5881" i="10"/>
  <c r="U5881" i="10" s="1"/>
  <c r="S3301" i="10"/>
  <c r="U3301" i="10" s="1"/>
  <c r="S3323" i="10"/>
  <c r="U3323" i="10" s="1"/>
  <c r="S5861" i="10"/>
  <c r="U5861" i="10" s="1"/>
  <c r="S5809" i="10"/>
  <c r="U5809" i="10" s="1"/>
  <c r="S5792" i="10"/>
  <c r="U5792" i="10" s="1"/>
  <c r="S5821" i="10"/>
  <c r="U5821" i="10" s="1"/>
  <c r="S3275" i="10"/>
  <c r="U3275" i="10" s="1"/>
  <c r="S3277" i="10"/>
  <c r="U3277" i="10" s="1"/>
  <c r="S3280" i="10"/>
  <c r="U3280" i="10" s="1"/>
  <c r="S3332" i="10"/>
  <c r="U3332" i="10" s="1"/>
  <c r="S5988" i="10"/>
  <c r="U5988" i="10" s="1"/>
  <c r="S4999" i="10"/>
  <c r="U4999" i="10" s="1"/>
  <c r="S5132" i="10"/>
  <c r="U5132" i="10" s="1"/>
  <c r="S2696" i="10"/>
  <c r="U2696" i="10" s="1"/>
  <c r="S2396" i="10"/>
  <c r="U2396" i="10" s="1"/>
  <c r="S4415" i="10"/>
  <c r="U4415" i="10" s="1"/>
  <c r="S5158" i="10"/>
  <c r="U5158" i="10" s="1"/>
  <c r="S175" i="10"/>
  <c r="U175" i="10" s="1"/>
  <c r="S177" i="10"/>
  <c r="U177" i="10" s="1"/>
  <c r="S180" i="10"/>
  <c r="U180" i="10" s="1"/>
  <c r="S2328" i="10"/>
  <c r="U2328" i="10" s="1"/>
  <c r="S1410" i="10"/>
  <c r="U1410" i="10" s="1"/>
  <c r="S4822" i="10"/>
  <c r="U4822" i="10" s="1"/>
  <c r="S183" i="10"/>
  <c r="U183" i="10" s="1"/>
  <c r="S186" i="10"/>
  <c r="U186" i="10" s="1"/>
  <c r="S190" i="10"/>
  <c r="U190" i="10" s="1"/>
  <c r="S193" i="10"/>
  <c r="U193" i="10" s="1"/>
  <c r="S196" i="10"/>
  <c r="U196" i="10" s="1"/>
  <c r="S200" i="10"/>
  <c r="U200" i="10" s="1"/>
  <c r="S204" i="10"/>
  <c r="U204" i="10" s="1"/>
  <c r="S208" i="10"/>
  <c r="U208" i="10" s="1"/>
  <c r="S212" i="10"/>
  <c r="U212" i="10" s="1"/>
  <c r="S215" i="10"/>
  <c r="U215" i="10" s="1"/>
  <c r="S219" i="10"/>
  <c r="U219" i="10" s="1"/>
  <c r="S223" i="10"/>
  <c r="U223" i="10" s="1"/>
  <c r="S4546" i="10"/>
  <c r="U4546" i="10" s="1"/>
  <c r="S6351" i="10"/>
  <c r="U6351" i="10" s="1"/>
  <c r="S5374" i="10"/>
  <c r="U5374" i="10" s="1"/>
  <c r="S5105" i="10"/>
  <c r="U5105" i="10" s="1"/>
  <c r="S3174" i="10"/>
  <c r="U3174" i="10" s="1"/>
  <c r="S6081" i="10"/>
  <c r="U6081" i="10" s="1"/>
  <c r="S6078" i="10"/>
  <c r="U6078" i="10" s="1"/>
  <c r="S6299" i="10"/>
  <c r="U6299" i="10" s="1"/>
  <c r="S4144" i="10"/>
  <c r="U4144" i="10" s="1"/>
  <c r="S5061" i="10"/>
  <c r="U5061" i="10" s="1"/>
  <c r="S6198" i="10"/>
  <c r="U6198" i="10" s="1"/>
  <c r="S5216" i="10"/>
  <c r="U5216" i="10" s="1"/>
  <c r="S4856" i="10"/>
  <c r="U4856" i="10" s="1"/>
  <c r="S4755" i="10"/>
  <c r="U4755" i="10" s="1"/>
  <c r="S4966" i="10"/>
  <c r="U4966" i="10" s="1"/>
  <c r="S4100" i="10"/>
  <c r="U4100" i="10" s="1"/>
  <c r="S1997" i="10"/>
  <c r="U1997" i="10" s="1"/>
  <c r="S227" i="10"/>
  <c r="U227" i="10" s="1"/>
  <c r="S3353" i="10"/>
  <c r="U3353" i="10" s="1"/>
  <c r="S2357" i="10"/>
  <c r="U2357" i="10" s="1"/>
  <c r="S4133" i="10"/>
  <c r="U4133" i="10" s="1"/>
  <c r="S6046" i="10"/>
  <c r="U6046" i="10" s="1"/>
  <c r="S4529" i="10"/>
  <c r="U4529" i="10" s="1"/>
  <c r="S4169" i="10"/>
  <c r="U4169" i="10" s="1"/>
  <c r="S3354" i="10"/>
  <c r="U3354" i="10" s="1"/>
  <c r="S3539" i="10"/>
  <c r="U3539" i="10" s="1"/>
  <c r="S1406" i="10"/>
  <c r="U1406" i="10" s="1"/>
  <c r="S5054" i="10"/>
  <c r="U5054" i="10" s="1"/>
  <c r="S2106" i="10"/>
  <c r="U2106" i="10" s="1"/>
  <c r="S906" i="10"/>
  <c r="U906" i="10" s="1"/>
  <c r="S3528" i="10"/>
  <c r="U3528" i="10" s="1"/>
  <c r="S2506" i="10"/>
  <c r="U2506" i="10" s="1"/>
  <c r="S4671" i="10"/>
  <c r="U4671" i="10" s="1"/>
  <c r="S2706" i="10"/>
  <c r="U2706" i="10" s="1"/>
  <c r="S2200" i="10"/>
  <c r="U2200" i="10" s="1"/>
  <c r="S2218" i="10"/>
  <c r="U2218" i="10" s="1"/>
  <c r="S2874" i="10"/>
  <c r="U2874" i="10" s="1"/>
  <c r="S2800" i="10"/>
  <c r="U2800" i="10" s="1"/>
  <c r="S2027" i="10"/>
  <c r="U2027" i="10" s="1"/>
  <c r="S2652" i="10"/>
  <c r="U2652" i="10" s="1"/>
  <c r="S2161" i="10"/>
  <c r="U2161" i="10" s="1"/>
  <c r="S1528" i="10"/>
  <c r="U1528" i="10" s="1"/>
  <c r="S2597" i="10"/>
  <c r="U2597" i="10" s="1"/>
  <c r="S1530" i="10"/>
  <c r="U1530" i="10" s="1"/>
  <c r="S2154" i="10"/>
  <c r="U2154" i="10" s="1"/>
  <c r="S2022" i="10"/>
  <c r="U2022" i="10" s="1"/>
  <c r="S1535" i="10"/>
  <c r="U1535" i="10" s="1"/>
  <c r="S1536" i="10"/>
  <c r="U1536" i="10" s="1"/>
  <c r="S2838" i="10"/>
  <c r="U2838" i="10" s="1"/>
  <c r="S2587" i="10"/>
  <c r="U2587" i="10" s="1"/>
  <c r="S2148" i="10"/>
  <c r="U2148" i="10" s="1"/>
  <c r="S2768" i="10"/>
  <c r="U2768" i="10" s="1"/>
  <c r="S2301" i="10"/>
  <c r="U2301" i="10" s="1"/>
  <c r="S2211" i="10"/>
  <c r="U2211" i="10" s="1"/>
  <c r="S1543" i="10"/>
  <c r="U1543" i="10" s="1"/>
  <c r="S1409" i="10"/>
  <c r="U1409" i="10" s="1"/>
  <c r="S2445" i="10"/>
  <c r="U2445" i="10" s="1"/>
  <c r="S2348" i="10"/>
  <c r="U2348" i="10" s="1"/>
  <c r="S2076" i="10"/>
  <c r="U2076" i="10" s="1"/>
  <c r="S923" i="10"/>
  <c r="U923" i="10" s="1"/>
  <c r="S1035" i="10"/>
  <c r="U1035" i="10" s="1"/>
  <c r="S2539" i="10"/>
  <c r="U2539" i="10" s="1"/>
  <c r="S1545" i="10"/>
  <c r="U1545" i="10" s="1"/>
  <c r="S2233" i="10"/>
  <c r="U2233" i="10" s="1"/>
  <c r="S2693" i="10"/>
  <c r="U2693" i="10" s="1"/>
  <c r="S5250" i="10"/>
  <c r="U5250" i="10" s="1"/>
  <c r="S4932" i="10"/>
  <c r="U4932" i="10" s="1"/>
  <c r="S3081" i="10"/>
  <c r="U3081" i="10" s="1"/>
  <c r="S3083" i="10"/>
  <c r="U3083" i="10" s="1"/>
  <c r="S4940" i="10"/>
  <c r="U4940" i="10" s="1"/>
  <c r="S4939" i="10"/>
  <c r="U4939" i="10" s="1"/>
  <c r="S3857" i="10"/>
  <c r="U3857" i="10" s="1"/>
  <c r="S6036" i="10"/>
  <c r="U6036" i="10" s="1"/>
  <c r="S3084" i="10"/>
  <c r="U3084" i="10" s="1"/>
  <c r="S1192" i="10"/>
  <c r="U1192" i="10" s="1"/>
  <c r="S1232" i="10"/>
  <c r="U1232" i="10" s="1"/>
  <c r="S1210" i="10"/>
  <c r="U1210" i="10" s="1"/>
  <c r="S4205" i="10"/>
  <c r="U4205" i="10" s="1"/>
  <c r="S4160" i="10"/>
  <c r="U4160" i="10" s="1"/>
  <c r="S4206" i="10"/>
  <c r="U4206" i="10" s="1"/>
  <c r="S4162" i="10"/>
  <c r="U4162" i="10" s="1"/>
  <c r="S4207" i="10"/>
  <c r="U4207" i="10" s="1"/>
  <c r="S4163" i="10"/>
  <c r="U4163" i="10" s="1"/>
  <c r="S4958" i="10"/>
  <c r="U4958" i="10" s="1"/>
  <c r="S6051" i="10"/>
  <c r="U6051" i="10" s="1"/>
  <c r="S3090" i="10"/>
  <c r="U3090" i="10" s="1"/>
  <c r="S3080" i="10"/>
  <c r="U3080" i="10" s="1"/>
  <c r="S3109" i="10"/>
  <c r="U3109" i="10" s="1"/>
  <c r="S3106" i="10"/>
  <c r="U3106" i="10" s="1"/>
  <c r="S233" i="10"/>
  <c r="U233" i="10" s="1"/>
  <c r="S6152" i="10"/>
  <c r="U6152" i="10" s="1"/>
  <c r="S1180" i="10"/>
  <c r="U1180" i="10" s="1"/>
  <c r="S1224" i="10"/>
  <c r="U1224" i="10" s="1"/>
  <c r="S3161" i="10"/>
  <c r="U3161" i="10" s="1"/>
  <c r="S3160" i="10"/>
  <c r="U3160" i="10" s="1"/>
  <c r="S890" i="10"/>
  <c r="U890" i="10" s="1"/>
  <c r="S236" i="10"/>
  <c r="U236" i="10" s="1"/>
  <c r="S1198" i="10"/>
  <c r="U1198" i="10" s="1"/>
  <c r="S1217" i="10"/>
  <c r="U1217" i="10" s="1"/>
  <c r="S3855" i="10"/>
  <c r="U3855" i="10" s="1"/>
  <c r="S4229" i="10"/>
  <c r="U4229" i="10" s="1"/>
  <c r="S1183" i="10"/>
  <c r="U1183" i="10" s="1"/>
  <c r="S1193" i="10"/>
  <c r="U1193" i="10" s="1"/>
  <c r="S240" i="10"/>
  <c r="U240" i="10" s="1"/>
  <c r="S108" i="10"/>
  <c r="U108" i="10" s="1"/>
  <c r="S4165" i="10"/>
  <c r="U4165" i="10" s="1"/>
  <c r="S1211" i="10"/>
  <c r="U1211" i="10" s="1"/>
  <c r="S1197" i="10"/>
  <c r="U1197" i="10" s="1"/>
  <c r="S1188" i="10"/>
  <c r="U1188" i="10" s="1"/>
  <c r="S241" i="10"/>
  <c r="U241" i="10" s="1"/>
  <c r="S245" i="10"/>
  <c r="U245" i="10" s="1"/>
  <c r="S1189" i="10"/>
  <c r="U1189" i="10" s="1"/>
  <c r="S1199" i="10"/>
  <c r="U1199" i="10" s="1"/>
  <c r="S1228" i="10"/>
  <c r="U1228" i="10" s="1"/>
  <c r="S1205" i="10"/>
  <c r="U1205" i="10" s="1"/>
  <c r="S1185" i="10"/>
  <c r="U1185" i="10" s="1"/>
  <c r="S1229" i="10"/>
  <c r="U1229" i="10" s="1"/>
  <c r="S4234" i="10"/>
  <c r="U4234" i="10" s="1"/>
  <c r="S3500" i="10"/>
  <c r="U3500" i="10" s="1"/>
  <c r="S250" i="10"/>
  <c r="U250" i="10" s="1"/>
  <c r="S4477" i="10"/>
  <c r="U4477" i="10" s="1"/>
  <c r="S4670" i="10"/>
  <c r="U4670" i="10" s="1"/>
  <c r="S5284" i="10"/>
  <c r="U5284" i="10" s="1"/>
  <c r="S6182" i="10"/>
  <c r="U6182" i="10" s="1"/>
  <c r="S1290" i="10"/>
  <c r="U1290" i="10" s="1"/>
  <c r="S2441" i="10"/>
  <c r="U2441" i="10" s="1"/>
  <c r="S39" i="10"/>
  <c r="U39" i="10" s="1"/>
  <c r="S2751" i="10"/>
  <c r="U2751" i="10" s="1"/>
  <c r="S4848" i="10"/>
  <c r="U4848" i="10" s="1"/>
  <c r="S3913" i="10"/>
  <c r="U3913" i="10" s="1"/>
  <c r="S1548" i="10"/>
  <c r="U1548" i="10" s="1"/>
  <c r="S3494" i="10"/>
  <c r="U3494" i="10" s="1"/>
  <c r="S6112" i="10"/>
  <c r="U6112" i="10" s="1"/>
  <c r="S4448" i="10"/>
  <c r="U4448" i="10" s="1"/>
  <c r="S1079" i="10"/>
  <c r="U1079" i="10" s="1"/>
  <c r="S251" i="10"/>
  <c r="U251" i="10" s="1"/>
  <c r="S254" i="10"/>
  <c r="U254" i="10" s="1"/>
  <c r="S255" i="10"/>
  <c r="U255" i="10" s="1"/>
  <c r="S2950" i="10"/>
  <c r="U2950" i="10" s="1"/>
  <c r="S4769" i="10"/>
  <c r="U4769" i="10" s="1"/>
  <c r="S2883" i="10"/>
  <c r="U2883" i="10" s="1"/>
  <c r="S4997" i="10"/>
  <c r="U4997" i="10" s="1"/>
  <c r="S2162" i="10"/>
  <c r="U2162" i="10" s="1"/>
  <c r="S2061" i="10"/>
  <c r="U2061" i="10" s="1"/>
  <c r="S1993" i="10"/>
  <c r="U1993" i="10" s="1"/>
  <c r="S2006" i="10"/>
  <c r="U2006" i="10" s="1"/>
  <c r="S2414" i="10"/>
  <c r="U2414" i="10" s="1"/>
  <c r="S1560" i="10"/>
  <c r="U1560" i="10" s="1"/>
  <c r="S1564" i="10"/>
  <c r="U1564" i="10" s="1"/>
  <c r="S2791" i="10"/>
  <c r="U2791" i="10" s="1"/>
  <c r="S2527" i="10"/>
  <c r="U2527" i="10" s="1"/>
  <c r="S2532" i="10"/>
  <c r="U2532" i="10" s="1"/>
  <c r="S2238" i="10"/>
  <c r="U2238" i="10" s="1"/>
  <c r="S1411" i="10"/>
  <c r="U1411" i="10" s="1"/>
  <c r="S1568" i="10"/>
  <c r="U1568" i="10" s="1"/>
  <c r="S3362" i="10"/>
  <c r="U3362" i="10" s="1"/>
  <c r="S2729" i="10"/>
  <c r="U2729" i="10" s="1"/>
  <c r="S4217" i="10"/>
  <c r="U4217" i="10" s="1"/>
  <c r="S4263" i="10"/>
  <c r="U4263" i="10" s="1"/>
  <c r="S4447" i="10"/>
  <c r="U4447" i="10" s="1"/>
  <c r="S4615" i="10"/>
  <c r="U4615" i="10" s="1"/>
  <c r="S2292" i="10"/>
  <c r="U2292" i="10" s="1"/>
  <c r="S1998" i="10"/>
  <c r="U1998" i="10" s="1"/>
  <c r="S75" i="10"/>
  <c r="U75" i="10" s="1"/>
  <c r="S2613" i="10"/>
  <c r="U2613" i="10" s="1"/>
  <c r="S4766" i="10"/>
  <c r="U4766" i="10" s="1"/>
  <c r="S2138" i="10"/>
  <c r="U2138" i="10" s="1"/>
  <c r="S4411" i="10"/>
  <c r="U4411" i="10" s="1"/>
  <c r="S1441" i="10"/>
  <c r="U1441" i="10" s="1"/>
  <c r="S4491" i="10"/>
  <c r="U4491" i="10" s="1"/>
  <c r="S2571" i="10"/>
  <c r="U2571" i="10" s="1"/>
  <c r="S1418" i="10"/>
  <c r="U1418" i="10" s="1"/>
  <c r="S4185" i="10"/>
  <c r="U4185" i="10" s="1"/>
  <c r="S2511" i="10"/>
  <c r="U2511" i="10" s="1"/>
  <c r="S2602" i="10"/>
  <c r="U2602" i="10" s="1"/>
  <c r="S2194" i="10"/>
  <c r="U2194" i="10" s="1"/>
  <c r="S2489" i="10"/>
  <c r="U2489" i="10" s="1"/>
  <c r="S2250" i="10"/>
  <c r="U2250" i="10" s="1"/>
  <c r="S2668" i="10"/>
  <c r="U2668" i="10" s="1"/>
  <c r="S1572" i="10"/>
  <c r="U1572" i="10" s="1"/>
  <c r="S2286" i="10"/>
  <c r="U2286" i="10" s="1"/>
  <c r="S1577" i="10"/>
  <c r="U1577" i="10" s="1"/>
  <c r="S4792" i="10"/>
  <c r="U4792" i="10" s="1"/>
  <c r="S2938" i="10"/>
  <c r="U2938" i="10" s="1"/>
  <c r="S5796" i="10"/>
  <c r="U5796" i="10" s="1"/>
  <c r="S268" i="10"/>
  <c r="U268" i="10" s="1"/>
  <c r="S271" i="10"/>
  <c r="U271" i="10" s="1"/>
  <c r="S275" i="10"/>
  <c r="U275" i="10" s="1"/>
  <c r="S4293" i="10"/>
  <c r="U4293" i="10" s="1"/>
  <c r="S5905" i="10"/>
  <c r="U5905" i="10" s="1"/>
  <c r="S2943" i="10"/>
  <c r="U2943" i="10" s="1"/>
  <c r="S4851" i="10"/>
  <c r="U4851" i="10" s="1"/>
  <c r="S3495" i="10"/>
  <c r="U3495" i="10" s="1"/>
  <c r="S6302" i="10"/>
  <c r="U6302" i="10" s="1"/>
  <c r="S6336" i="10"/>
  <c r="U6336" i="10" s="1"/>
  <c r="S3512" i="10"/>
  <c r="U3512" i="10" s="1"/>
  <c r="S3719" i="10"/>
  <c r="U3719" i="10" s="1"/>
  <c r="S2339" i="10"/>
  <c r="U2339" i="10" s="1"/>
  <c r="S3525" i="10"/>
  <c r="U3525" i="10" s="1"/>
  <c r="S4181" i="10"/>
  <c r="U4181" i="10" s="1"/>
  <c r="S5003" i="10"/>
  <c r="U5003" i="10" s="1"/>
  <c r="S2099" i="10"/>
  <c r="U2099" i="10" s="1"/>
  <c r="S3540" i="10"/>
  <c r="U3540" i="10" s="1"/>
  <c r="S3851" i="10"/>
  <c r="U3851" i="10" s="1"/>
  <c r="S3527" i="10"/>
  <c r="U3527" i="10" s="1"/>
  <c r="S2937" i="10"/>
  <c r="U2937" i="10" s="1"/>
  <c r="S5046" i="10"/>
  <c r="U5046" i="10" s="1"/>
  <c r="S2032" i="10"/>
  <c r="U2032" i="10" s="1"/>
  <c r="S4879" i="10"/>
  <c r="U4879" i="10" s="1"/>
  <c r="S6257" i="10"/>
  <c r="U6257" i="10" s="1"/>
  <c r="S279" i="10"/>
  <c r="U279" i="10" s="1"/>
  <c r="S4743" i="10"/>
  <c r="U4743" i="10" s="1"/>
  <c r="S1166" i="10"/>
  <c r="U1166" i="10" s="1"/>
  <c r="S1164" i="10"/>
  <c r="U1164" i="10" s="1"/>
  <c r="S1165" i="10"/>
  <c r="U1165" i="10" s="1"/>
  <c r="S4482" i="10"/>
  <c r="U4482" i="10" s="1"/>
  <c r="S970" i="10"/>
  <c r="U970" i="10" s="1"/>
  <c r="S4064" i="10"/>
  <c r="U4064" i="10" s="1"/>
  <c r="S4210" i="10"/>
  <c r="U4210" i="10" s="1"/>
  <c r="S285" i="10"/>
  <c r="U285" i="10" s="1"/>
  <c r="S1442" i="10"/>
  <c r="U1442" i="10" s="1"/>
  <c r="S3813" i="10"/>
  <c r="U3813" i="10" s="1"/>
  <c r="S1584" i="10"/>
  <c r="U1584" i="10" s="1"/>
  <c r="S2525" i="10"/>
  <c r="U2525" i="10" s="1"/>
  <c r="S912" i="10"/>
  <c r="U912" i="10" s="1"/>
  <c r="S29" i="10"/>
  <c r="U29" i="10" s="1"/>
  <c r="S5999" i="10"/>
  <c r="U5999" i="10" s="1"/>
  <c r="S939" i="10"/>
  <c r="U939" i="10" s="1"/>
  <c r="S4282" i="10"/>
  <c r="U4282" i="10" s="1"/>
  <c r="S1084" i="10"/>
  <c r="U1084" i="10" s="1"/>
  <c r="S1046" i="10"/>
  <c r="U1046" i="10" s="1"/>
  <c r="S6147" i="10"/>
  <c r="U6147" i="10" s="1"/>
  <c r="S6228" i="10"/>
  <c r="U6228" i="10" s="1"/>
  <c r="S4" i="10"/>
  <c r="U4" i="10" s="1"/>
  <c r="S4981" i="10"/>
  <c r="U4981" i="10" s="1"/>
  <c r="S4841" i="10"/>
  <c r="U4841" i="10" s="1"/>
  <c r="S6110" i="10"/>
  <c r="U6110" i="10" s="1"/>
  <c r="S2482" i="10"/>
  <c r="U2482" i="10" s="1"/>
  <c r="S1427" i="10"/>
  <c r="U1427" i="10" s="1"/>
  <c r="S2615" i="10"/>
  <c r="U2615" i="10" s="1"/>
  <c r="S2375" i="10"/>
  <c r="U2375" i="10" s="1"/>
  <c r="S2540" i="10"/>
  <c r="U2540" i="10" s="1"/>
  <c r="S1408" i="10"/>
  <c r="U1408" i="10" s="1"/>
  <c r="S2315" i="10"/>
  <c r="U2315" i="10" s="1"/>
  <c r="S2237" i="10"/>
  <c r="U2237" i="10" s="1"/>
  <c r="S6107" i="10"/>
  <c r="U6107" i="10" s="1"/>
  <c r="S6310" i="10"/>
  <c r="U6310" i="10" s="1"/>
  <c r="S5215" i="10"/>
  <c r="U5215" i="10" s="1"/>
  <c r="S5102" i="10"/>
  <c r="U5102" i="10" s="1"/>
  <c r="S5285" i="10"/>
  <c r="U5285" i="10" s="1"/>
  <c r="S6070" i="10"/>
  <c r="U6070" i="10" s="1"/>
  <c r="S5615" i="10"/>
  <c r="U5615" i="10" s="1"/>
  <c r="S5718" i="10"/>
  <c r="U5718" i="10" s="1"/>
  <c r="S4976" i="10"/>
  <c r="U4976" i="10" s="1"/>
  <c r="S3852" i="10"/>
  <c r="U3852" i="10" s="1"/>
  <c r="S5717" i="10"/>
  <c r="U5717" i="10" s="1"/>
  <c r="S4937" i="10"/>
  <c r="U4937" i="10" s="1"/>
  <c r="S2258" i="10"/>
  <c r="U2258" i="10" s="1"/>
  <c r="S5953" i="10"/>
  <c r="U5953" i="10" s="1"/>
  <c r="S4591" i="10"/>
  <c r="U4591" i="10" s="1"/>
  <c r="S5291" i="10"/>
  <c r="U5291" i="10" s="1"/>
  <c r="S1999" i="10"/>
  <c r="U1999" i="10" s="1"/>
  <c r="S2515" i="10"/>
  <c r="U2515" i="10" s="1"/>
  <c r="S2125" i="10"/>
  <c r="U2125" i="10" s="1"/>
  <c r="S1137" i="10"/>
  <c r="U1137" i="10" s="1"/>
  <c r="S1028" i="10"/>
  <c r="U1028" i="10" s="1"/>
  <c r="S913" i="10"/>
  <c r="U913" i="10" s="1"/>
  <c r="S5047" i="10"/>
  <c r="U5047" i="10" s="1"/>
  <c r="S5115" i="10"/>
  <c r="U5115" i="10" s="1"/>
  <c r="S49" i="10"/>
  <c r="U49" i="10" s="1"/>
  <c r="S3373" i="10"/>
  <c r="U3373" i="10" s="1"/>
  <c r="S53" i="10"/>
  <c r="U53" i="10" s="1"/>
  <c r="S1428" i="10"/>
  <c r="U1428" i="10" s="1"/>
  <c r="S6276" i="10"/>
  <c r="U6276" i="10" s="1"/>
  <c r="S6119" i="10"/>
  <c r="U6119" i="10" s="1"/>
  <c r="S2055" i="10"/>
  <c r="U2055" i="10" s="1"/>
  <c r="S3693" i="10"/>
  <c r="U3693" i="10" s="1"/>
  <c r="S1668" i="10"/>
  <c r="U1668" i="10" s="1"/>
  <c r="S1671" i="10"/>
  <c r="U1671" i="10" s="1"/>
  <c r="S1674" i="10"/>
  <c r="U1674" i="10" s="1"/>
  <c r="S2378" i="10"/>
  <c r="U2378" i="10" s="1"/>
  <c r="S1678" i="10"/>
  <c r="U1678" i="10" s="1"/>
  <c r="S1680" i="10"/>
  <c r="U1680" i="10" s="1"/>
  <c r="S4314" i="10"/>
  <c r="U4314" i="10" s="1"/>
  <c r="S4637" i="10"/>
  <c r="U4637" i="10" s="1"/>
  <c r="S5791" i="10"/>
  <c r="U5791" i="10" s="1"/>
  <c r="S3376" i="10"/>
  <c r="U3376" i="10" s="1"/>
  <c r="S4406" i="10"/>
  <c r="U4406" i="10" s="1"/>
  <c r="S456" i="10"/>
  <c r="U456" i="10" s="1"/>
  <c r="S3822" i="10"/>
  <c r="U3822" i="10" s="1"/>
  <c r="S4403" i="10"/>
  <c r="U4403" i="10" s="1"/>
  <c r="S2307" i="10"/>
  <c r="U2307" i="10" s="1"/>
  <c r="S2177" i="10"/>
  <c r="U2177" i="10" s="1"/>
  <c r="S6238" i="10"/>
  <c r="U6238" i="10" s="1"/>
  <c r="S2266" i="10"/>
  <c r="U2266" i="10" s="1"/>
  <c r="S1684" i="10"/>
  <c r="U1684" i="10" s="1"/>
  <c r="S2704" i="10"/>
  <c r="U2704" i="10" s="1"/>
  <c r="S4583" i="10"/>
  <c r="U4583" i="10" s="1"/>
  <c r="S4192" i="10"/>
  <c r="U4192" i="10" s="1"/>
  <c r="S4198" i="10"/>
  <c r="U4198" i="10" s="1"/>
  <c r="S4193" i="10"/>
  <c r="U4193" i="10" s="1"/>
  <c r="S2456" i="10"/>
  <c r="U2456" i="10" s="1"/>
  <c r="S4789" i="10"/>
  <c r="U4789" i="10" s="1"/>
  <c r="S1688" i="10"/>
  <c r="U1688" i="10" s="1"/>
  <c r="S2429" i="10"/>
  <c r="U2429" i="10" s="1"/>
  <c r="S1381" i="10"/>
  <c r="U1381" i="10" s="1"/>
  <c r="S4396" i="10"/>
  <c r="U4396" i="10" s="1"/>
  <c r="S2846" i="10"/>
  <c r="U2846" i="10" s="1"/>
  <c r="S1692" i="10"/>
  <c r="U1692" i="10" s="1"/>
  <c r="S1696" i="10"/>
  <c r="U1696" i="10" s="1"/>
  <c r="S6123" i="10"/>
  <c r="U6123" i="10" s="1"/>
  <c r="S4500" i="10"/>
  <c r="U4500" i="10" s="1"/>
  <c r="S4496" i="10"/>
  <c r="U4496" i="10" s="1"/>
  <c r="S4498" i="10"/>
  <c r="U4498" i="10" s="1"/>
  <c r="S3820" i="10"/>
  <c r="U3820" i="10" s="1"/>
  <c r="S1701" i="10"/>
  <c r="U1701" i="10" s="1"/>
  <c r="S1344" i="10"/>
  <c r="U1344" i="10" s="1"/>
  <c r="S5276" i="10"/>
  <c r="U5276" i="10" s="1"/>
  <c r="S4316" i="10"/>
  <c r="U4316" i="10" s="1"/>
  <c r="S1353" i="10"/>
  <c r="U1353" i="10" s="1"/>
  <c r="S2023" i="10"/>
  <c r="U2023" i="10" s="1"/>
  <c r="S1709" i="10"/>
  <c r="U1709" i="10" s="1"/>
  <c r="S1712" i="10"/>
  <c r="U1712" i="10" s="1"/>
  <c r="S4468" i="10"/>
  <c r="U4468" i="10" s="1"/>
  <c r="S2523" i="10"/>
  <c r="U2523" i="10" s="1"/>
  <c r="S2719" i="10"/>
  <c r="U2719" i="10" s="1"/>
  <c r="S2246" i="10"/>
  <c r="U2246" i="10" s="1"/>
  <c r="S5928" i="10"/>
  <c r="U5928" i="10" s="1"/>
  <c r="S2143" i="10"/>
  <c r="U2143" i="10" s="1"/>
  <c r="S4859" i="10"/>
  <c r="U4859" i="10" s="1"/>
  <c r="S2973" i="10"/>
  <c r="U2973" i="10" s="1"/>
  <c r="S3678" i="10"/>
  <c r="U3678" i="10" s="1"/>
  <c r="S4525" i="10"/>
  <c r="U4525" i="10" s="1"/>
  <c r="S4292" i="10"/>
  <c r="U4292" i="10" s="1"/>
  <c r="S2001" i="10"/>
  <c r="U2001" i="10" s="1"/>
  <c r="S4507" i="10"/>
  <c r="U4507" i="10" s="1"/>
  <c r="S2014" i="10"/>
  <c r="U2014" i="10" s="1"/>
  <c r="S2009" i="10"/>
  <c r="U2009" i="10" s="1"/>
  <c r="S1721" i="10"/>
  <c r="U1721" i="10" s="1"/>
  <c r="S4695" i="10"/>
  <c r="U4695" i="10" s="1"/>
  <c r="S464" i="10"/>
  <c r="U464" i="10" s="1"/>
  <c r="S2405" i="10"/>
  <c r="U2405" i="10" s="1"/>
  <c r="S3659" i="10"/>
  <c r="U3659" i="10" s="1"/>
  <c r="S2430" i="10"/>
  <c r="U2430" i="10" s="1"/>
  <c r="S1728" i="10"/>
  <c r="U1728" i="10" s="1"/>
  <c r="S4539" i="10"/>
  <c r="U4539" i="10" s="1"/>
  <c r="S4440" i="10"/>
  <c r="U4440" i="10" s="1"/>
  <c r="S4384" i="10"/>
  <c r="U4384" i="10" s="1"/>
  <c r="S1731" i="10"/>
  <c r="U1731" i="10" s="1"/>
  <c r="S1424" i="10"/>
  <c r="U1424" i="10" s="1"/>
  <c r="S4501" i="10"/>
  <c r="U4501" i="10" s="1"/>
  <c r="S3490" i="10"/>
  <c r="U3490" i="10" s="1"/>
  <c r="S2987" i="10"/>
  <c r="U2987" i="10" s="1"/>
  <c r="S2765" i="10"/>
  <c r="U2765" i="10" s="1"/>
  <c r="S466" i="10"/>
  <c r="U466" i="10" s="1"/>
  <c r="S1736" i="10"/>
  <c r="U1736" i="10" s="1"/>
  <c r="S1740" i="10"/>
  <c r="U1740" i="10" s="1"/>
  <c r="S1744" i="10"/>
  <c r="U1744" i="10" s="1"/>
  <c r="S1745" i="10"/>
  <c r="U1745" i="10" s="1"/>
  <c r="S469" i="10"/>
  <c r="U469" i="10" s="1"/>
  <c r="S2778" i="10"/>
  <c r="U2778" i="10" s="1"/>
  <c r="S2551" i="10"/>
  <c r="U2551" i="10" s="1"/>
  <c r="S2181" i="10"/>
  <c r="U2181" i="10" s="1"/>
  <c r="S2853" i="10"/>
  <c r="U2853" i="10" s="1"/>
  <c r="S4283" i="10"/>
  <c r="U4283" i="10" s="1"/>
  <c r="S4300" i="10"/>
  <c r="U4300" i="10" s="1"/>
  <c r="S1749" i="10"/>
  <c r="U1749" i="10" s="1"/>
  <c r="S2492" i="10"/>
  <c r="U2492" i="10" s="1"/>
  <c r="S4402" i="10"/>
  <c r="U4402" i="10" s="1"/>
  <c r="S2340" i="10"/>
  <c r="U2340" i="10" s="1"/>
  <c r="S1752" i="10"/>
  <c r="U1752" i="10" s="1"/>
  <c r="S1753" i="10"/>
  <c r="U1753" i="10" s="1"/>
  <c r="S5078" i="10"/>
  <c r="U5078" i="10" s="1"/>
  <c r="S4860" i="10"/>
  <c r="U4860" i="10" s="1"/>
  <c r="S3378" i="10"/>
  <c r="U3378" i="10" s="1"/>
  <c r="S3392" i="10"/>
  <c r="U3392" i="10" s="1"/>
  <c r="S3380" i="10"/>
  <c r="U3380" i="10" s="1"/>
  <c r="S2508" i="10"/>
  <c r="U2508" i="10" s="1"/>
  <c r="S6320" i="10"/>
  <c r="U6320" i="10" s="1"/>
  <c r="S4246" i="10"/>
  <c r="U4246" i="10" s="1"/>
  <c r="S4252" i="10"/>
  <c r="U4252" i="10" s="1"/>
  <c r="S4564" i="10"/>
  <c r="U4564" i="10" s="1"/>
  <c r="S4343" i="10"/>
  <c r="U4343" i="10" s="1"/>
  <c r="S2149" i="10"/>
  <c r="U2149" i="10" s="1"/>
  <c r="S4247" i="10"/>
  <c r="U4247" i="10" s="1"/>
  <c r="S2963" i="10"/>
  <c r="U2963" i="10" s="1"/>
  <c r="S2977" i="10"/>
  <c r="U2977" i="10" s="1"/>
  <c r="S4481" i="10"/>
  <c r="U4481" i="10" s="1"/>
  <c r="S4214" i="10"/>
  <c r="U4214" i="10" s="1"/>
  <c r="S4220" i="10"/>
  <c r="U4220" i="10" s="1"/>
  <c r="S2689" i="10"/>
  <c r="U2689" i="10" s="1"/>
  <c r="S2144" i="10"/>
  <c r="U2144" i="10" s="1"/>
  <c r="S472" i="10"/>
  <c r="U472" i="10" s="1"/>
  <c r="S2667" i="10"/>
  <c r="U2667" i="10" s="1"/>
  <c r="S2754" i="10"/>
  <c r="U2754" i="10" s="1"/>
  <c r="S2695" i="10"/>
  <c r="U2695" i="10" s="1"/>
  <c r="S2673" i="10"/>
  <c r="U2673" i="10" s="1"/>
  <c r="S474" i="10"/>
  <c r="U474" i="10" s="1"/>
  <c r="S6354" i="10"/>
  <c r="U6354" i="10" s="1"/>
  <c r="S594" i="10"/>
  <c r="U594" i="10" s="1"/>
  <c r="S4869" i="10"/>
  <c r="U4869" i="10" s="1"/>
  <c r="S4759" i="10"/>
  <c r="U4759" i="10" s="1"/>
  <c r="S1755" i="10"/>
  <c r="U1755" i="10" s="1"/>
  <c r="S4537" i="10"/>
  <c r="U4537" i="10" s="1"/>
  <c r="S4858" i="10"/>
  <c r="U4858" i="10" s="1"/>
  <c r="S4874" i="10"/>
  <c r="U4874" i="10" s="1"/>
  <c r="S3618" i="10"/>
  <c r="U3618" i="10" s="1"/>
  <c r="S3627" i="10"/>
  <c r="U3627" i="10" s="1"/>
  <c r="S4770" i="10"/>
  <c r="U4770" i="10" s="1"/>
  <c r="S2565" i="10"/>
  <c r="U2565" i="10" s="1"/>
  <c r="S4975" i="10"/>
  <c r="U4975" i="10" s="1"/>
  <c r="S3101" i="10"/>
  <c r="U3101" i="10" s="1"/>
  <c r="S4469" i="10"/>
  <c r="U4469" i="10" s="1"/>
  <c r="S3571" i="10"/>
  <c r="U3571" i="10" s="1"/>
  <c r="S3576" i="10"/>
  <c r="U3576" i="10" s="1"/>
  <c r="S3559" i="10"/>
  <c r="U3559" i="10" s="1"/>
  <c r="S2579" i="10"/>
  <c r="U2579" i="10" s="1"/>
  <c r="S3551" i="10"/>
  <c r="U3551" i="10" s="1"/>
  <c r="S3602" i="10"/>
  <c r="U3602" i="10" s="1"/>
  <c r="S3572" i="10"/>
  <c r="U3572" i="10" s="1"/>
  <c r="S3625" i="10"/>
  <c r="U3625" i="10" s="1"/>
  <c r="S3566" i="10"/>
  <c r="U3566" i="10" s="1"/>
  <c r="S3586" i="10"/>
  <c r="U3586" i="10" s="1"/>
  <c r="S2274" i="10"/>
  <c r="U2274" i="10" s="1"/>
  <c r="S3563" i="10"/>
  <c r="U3563" i="10" s="1"/>
  <c r="S3570" i="10"/>
  <c r="U3570" i="10" s="1"/>
  <c r="S3558" i="10"/>
  <c r="U3558" i="10" s="1"/>
  <c r="S3562" i="10"/>
  <c r="U3562" i="10" s="1"/>
  <c r="S5035" i="10"/>
  <c r="U5035" i="10" s="1"/>
  <c r="S5096" i="10"/>
  <c r="U5096" i="10" s="1"/>
  <c r="S5201" i="10"/>
  <c r="U5201" i="10" s="1"/>
  <c r="S3584" i="10"/>
  <c r="U3584" i="10" s="1"/>
  <c r="S3615" i="10"/>
  <c r="U3615" i="10" s="1"/>
  <c r="S2010" i="10"/>
  <c r="U2010" i="10" s="1"/>
  <c r="S3593" i="10"/>
  <c r="U3593" i="10" s="1"/>
  <c r="S3569" i="10"/>
  <c r="U3569" i="10" s="1"/>
  <c r="S3568" i="10"/>
  <c r="U3568" i="10" s="1"/>
  <c r="S3798" i="10"/>
  <c r="U3798" i="10" s="1"/>
  <c r="S6192" i="10"/>
  <c r="U6192" i="10" s="1"/>
  <c r="S2210" i="10"/>
  <c r="U2210" i="10" s="1"/>
  <c r="S1757" i="10"/>
  <c r="U1757" i="10" s="1"/>
  <c r="S1371" i="10"/>
  <c r="U1371" i="10" s="1"/>
  <c r="S1420" i="10"/>
  <c r="U1420" i="10" s="1"/>
  <c r="S2711" i="10"/>
  <c r="U2711" i="10" s="1"/>
  <c r="S1759" i="10"/>
  <c r="U1759" i="10" s="1"/>
  <c r="S1762" i="10"/>
  <c r="U1762" i="10" s="1"/>
  <c r="S1764" i="10"/>
  <c r="U1764" i="10" s="1"/>
  <c r="S4558" i="10"/>
  <c r="U4558" i="10" s="1"/>
  <c r="S3341" i="10"/>
  <c r="U3341" i="10" s="1"/>
  <c r="S3537" i="10"/>
  <c r="U3537" i="10" s="1"/>
  <c r="S2016" i="10"/>
  <c r="U2016" i="10" s="1"/>
  <c r="S2034" i="10"/>
  <c r="U2034" i="10" s="1"/>
  <c r="S2025" i="10"/>
  <c r="U2025" i="10" s="1"/>
  <c r="S2228" i="10"/>
  <c r="U2228" i="10" s="1"/>
  <c r="S2423" i="10"/>
  <c r="U2423" i="10" s="1"/>
  <c r="S2017" i="10"/>
  <c r="U2017" i="10" s="1"/>
  <c r="S2120" i="10"/>
  <c r="U2120" i="10" s="1"/>
  <c r="S609" i="10"/>
  <c r="U609" i="10" s="1"/>
  <c r="S613" i="10"/>
  <c r="U613" i="10" s="1"/>
  <c r="S616" i="10"/>
  <c r="U616" i="10" s="1"/>
  <c r="S1333" i="10"/>
  <c r="U1333" i="10" s="1"/>
  <c r="S2011" i="10"/>
  <c r="U2011" i="10" s="1"/>
  <c r="S2851" i="10"/>
  <c r="U2851" i="10" s="1"/>
  <c r="S4323" i="10"/>
  <c r="U4323" i="10" s="1"/>
  <c r="S942" i="10"/>
  <c r="U942" i="10" s="1"/>
  <c r="S4889" i="10"/>
  <c r="U4889" i="10" s="1"/>
  <c r="S1421" i="10"/>
  <c r="U1421" i="10" s="1"/>
  <c r="S2969" i="10"/>
  <c r="U2969" i="10" s="1"/>
  <c r="S2998" i="10"/>
  <c r="U2998" i="10" s="1"/>
  <c r="S4379" i="10"/>
  <c r="U4379" i="10" s="1"/>
  <c r="S2448" i="10"/>
  <c r="U2448" i="10" s="1"/>
  <c r="S2964" i="10"/>
  <c r="U2964" i="10" s="1"/>
  <c r="S2976" i="10"/>
  <c r="U2976" i="10" s="1"/>
  <c r="S2145" i="10"/>
  <c r="U2145" i="10" s="1"/>
  <c r="S2630" i="10"/>
  <c r="U2630" i="10" s="1"/>
  <c r="S2750" i="10"/>
  <c r="U2750" i="10" s="1"/>
  <c r="S6329" i="10"/>
  <c r="U6329" i="10" s="1"/>
  <c r="S1310" i="10"/>
  <c r="U1310" i="10" s="1"/>
  <c r="S3567" i="10"/>
  <c r="U3567" i="10" s="1"/>
  <c r="S3549" i="10"/>
  <c r="U3549" i="10" s="1"/>
  <c r="S5044" i="10"/>
  <c r="U5044" i="10" s="1"/>
  <c r="S5855" i="10"/>
  <c r="U5855" i="10" s="1"/>
  <c r="S5817" i="10"/>
  <c r="U5817" i="10" s="1"/>
  <c r="S3457" i="10"/>
  <c r="U3457" i="10" s="1"/>
  <c r="S5818" i="10"/>
  <c r="U5818" i="10" s="1"/>
  <c r="S3316" i="10"/>
  <c r="U3316" i="10" s="1"/>
  <c r="S3421" i="10"/>
  <c r="U3421" i="10" s="1"/>
  <c r="S3428" i="10"/>
  <c r="U3428" i="10" s="1"/>
  <c r="S3403" i="10"/>
  <c r="U3403" i="10" s="1"/>
  <c r="S5348" i="10"/>
  <c r="U5348" i="10" s="1"/>
  <c r="S5354" i="10"/>
  <c r="U5354" i="10" s="1"/>
  <c r="S5358" i="10"/>
  <c r="U5358" i="10" s="1"/>
  <c r="S5361" i="10"/>
  <c r="U5361" i="10" s="1"/>
  <c r="S5365" i="10"/>
  <c r="U5365" i="10" s="1"/>
  <c r="S5794" i="10"/>
  <c r="U5794" i="10" s="1"/>
  <c r="S5596" i="10"/>
  <c r="U5596" i="10" s="1"/>
  <c r="S5598" i="10"/>
  <c r="U5598" i="10" s="1"/>
  <c r="S5387" i="10"/>
  <c r="U5387" i="10" s="1"/>
  <c r="S5406" i="10"/>
  <c r="U5406" i="10" s="1"/>
  <c r="S3019" i="10"/>
  <c r="U3019" i="10" s="1"/>
  <c r="S3063" i="10"/>
  <c r="U3063" i="10" s="1"/>
  <c r="S5631" i="10"/>
  <c r="U5631" i="10" s="1"/>
  <c r="S5681" i="10"/>
  <c r="U5681" i="10" s="1"/>
  <c r="S5665" i="10"/>
  <c r="U5665" i="10" s="1"/>
  <c r="S3128" i="10"/>
  <c r="U3128" i="10" s="1"/>
  <c r="S3139" i="10"/>
  <c r="U3139" i="10" s="1"/>
  <c r="S3146" i="10"/>
  <c r="U3146" i="10" s="1"/>
  <c r="S5746" i="10"/>
  <c r="U5746" i="10" s="1"/>
  <c r="S3053" i="10"/>
  <c r="U3053" i="10" s="1"/>
  <c r="S3050" i="10"/>
  <c r="U3050" i="10" s="1"/>
  <c r="S3043" i="10"/>
  <c r="U3043" i="10" s="1"/>
  <c r="S5752" i="10"/>
  <c r="U5752" i="10" s="1"/>
  <c r="S5759" i="10"/>
  <c r="U5759" i="10" s="1"/>
  <c r="S5667" i="10"/>
  <c r="U5667" i="10" s="1"/>
  <c r="S5671" i="10"/>
  <c r="U5671" i="10" s="1"/>
  <c r="S5602" i="10"/>
  <c r="U5602" i="10" s="1"/>
  <c r="S5479" i="10"/>
  <c r="U5479" i="10" s="1"/>
  <c r="S5390" i="10"/>
  <c r="U5390" i="10" s="1"/>
  <c r="S5391" i="10"/>
  <c r="U5391" i="10" s="1"/>
  <c r="S5724" i="10"/>
  <c r="U5724" i="10" s="1"/>
  <c r="S3115" i="10"/>
  <c r="U3115" i="10" s="1"/>
  <c r="S3229" i="10"/>
  <c r="U3229" i="10" s="1"/>
  <c r="S5847" i="10"/>
  <c r="U5847" i="10" s="1"/>
  <c r="S6013" i="10"/>
  <c r="U6013" i="10" s="1"/>
  <c r="S6021" i="10"/>
  <c r="U6021" i="10" s="1"/>
  <c r="S3300" i="10"/>
  <c r="U3300" i="10" s="1"/>
  <c r="S3230" i="10"/>
  <c r="U3230" i="10" s="1"/>
  <c r="S3234" i="10"/>
  <c r="U3234" i="10" s="1"/>
  <c r="S5732" i="10"/>
  <c r="U5732" i="10" s="1"/>
  <c r="S3240" i="10"/>
  <c r="U3240" i="10" s="1"/>
  <c r="S3242" i="10"/>
  <c r="U3242" i="10" s="1"/>
  <c r="S3249" i="10"/>
  <c r="U3249" i="10" s="1"/>
  <c r="S3158" i="10"/>
  <c r="U3158" i="10" s="1"/>
  <c r="S5958" i="10"/>
  <c r="U5958" i="10" s="1"/>
  <c r="S5966" i="10"/>
  <c r="U5966" i="10" s="1"/>
  <c r="S3269" i="10"/>
  <c r="U3269" i="10" s="1"/>
  <c r="S5883" i="10"/>
  <c r="U5883" i="10" s="1"/>
  <c r="S5884" i="10"/>
  <c r="U5884" i="10" s="1"/>
  <c r="S5863" i="10"/>
  <c r="U5863" i="10" s="1"/>
  <c r="S4344" i="10"/>
  <c r="U4344" i="10" s="1"/>
  <c r="S3282" i="10"/>
  <c r="U3282" i="10" s="1"/>
  <c r="S5942" i="10"/>
  <c r="U5942" i="10" s="1"/>
  <c r="S13" i="10"/>
  <c r="U13" i="10" s="1"/>
  <c r="S1093" i="10"/>
  <c r="U1093" i="10" s="1"/>
  <c r="S182" i="10"/>
  <c r="U182" i="10" s="1"/>
  <c r="S3493" i="10"/>
  <c r="U3493" i="10" s="1"/>
  <c r="S5103" i="10"/>
  <c r="U5103" i="10" s="1"/>
  <c r="S206" i="10"/>
  <c r="U206" i="10" s="1"/>
  <c r="S221" i="10"/>
  <c r="U221" i="10" s="1"/>
  <c r="S3705" i="10"/>
  <c r="U3705" i="10" s="1"/>
  <c r="S6232" i="10"/>
  <c r="U6232" i="10" s="1"/>
  <c r="S6083" i="10"/>
  <c r="U6083" i="10" s="1"/>
  <c r="S6101" i="10"/>
  <c r="U6101" i="10" s="1"/>
  <c r="S1521" i="10"/>
  <c r="U1521" i="10" s="1"/>
  <c r="S4748" i="10"/>
  <c r="U4748" i="10" s="1"/>
  <c r="S6139" i="10"/>
  <c r="U6139" i="10" s="1"/>
  <c r="S2661" i="10"/>
  <c r="U2661" i="10" s="1"/>
  <c r="S933" i="10"/>
  <c r="U933" i="10" s="1"/>
  <c r="S2198" i="10"/>
  <c r="U2198" i="10" s="1"/>
  <c r="S2847" i="10"/>
  <c r="U2847" i="10" s="1"/>
  <c r="S2472" i="10"/>
  <c r="U2472" i="10" s="1"/>
  <c r="S2362" i="10"/>
  <c r="U2362" i="10" s="1"/>
  <c r="S1534" i="10"/>
  <c r="U1534" i="10" s="1"/>
  <c r="S1541" i="10"/>
  <c r="U1541" i="10" s="1"/>
  <c r="S1440" i="10"/>
  <c r="U1440" i="10" s="1"/>
  <c r="S2100" i="10"/>
  <c r="U2100" i="10" s="1"/>
  <c r="S965" i="10"/>
  <c r="U965" i="10" s="1"/>
  <c r="S1031" i="10"/>
  <c r="U1031" i="10" s="1"/>
  <c r="S2364" i="10"/>
  <c r="U2364" i="10" s="1"/>
  <c r="S2398" i="10"/>
  <c r="U2398" i="10" s="1"/>
  <c r="S4933" i="10"/>
  <c r="U4933" i="10" s="1"/>
  <c r="S4941" i="10"/>
  <c r="U4941" i="10" s="1"/>
  <c r="S3086" i="10"/>
  <c r="U3086" i="10" s="1"/>
  <c r="S1191" i="10"/>
  <c r="U1191" i="10" s="1"/>
  <c r="S4203" i="10"/>
  <c r="U4203" i="10" s="1"/>
  <c r="S1181" i="10"/>
  <c r="U1181" i="10" s="1"/>
  <c r="S4943" i="10"/>
  <c r="U4943" i="10" s="1"/>
  <c r="S3088" i="10"/>
  <c r="U3088" i="10" s="1"/>
  <c r="S3107" i="10"/>
  <c r="U3107" i="10" s="1"/>
  <c r="S1231" i="10"/>
  <c r="U1231" i="10" s="1"/>
  <c r="S6174" i="10"/>
  <c r="U6174" i="10" s="1"/>
  <c r="S1243" i="10"/>
  <c r="U1243" i="10" s="1"/>
  <c r="S4232" i="10"/>
  <c r="U4232" i="10" s="1"/>
  <c r="S238" i="10"/>
  <c r="U238" i="10" s="1"/>
  <c r="S4170" i="10"/>
  <c r="U4170" i="10" s="1"/>
  <c r="S1238" i="10"/>
  <c r="U1238" i="10" s="1"/>
  <c r="S1223" i="10"/>
  <c r="U1223" i="10" s="1"/>
  <c r="S1214" i="10"/>
  <c r="U1214" i="10" s="1"/>
  <c r="S4228" i="10"/>
  <c r="U4228" i="10" s="1"/>
  <c r="S5283" i="10"/>
  <c r="U5283" i="10" s="1"/>
  <c r="S27" i="10"/>
  <c r="U27" i="10" s="1"/>
  <c r="S3152" i="10"/>
  <c r="U3152" i="10" s="1"/>
  <c r="S4969" i="10"/>
  <c r="U4969" i="10" s="1"/>
  <c r="S3471" i="10"/>
  <c r="U3471" i="10" s="1"/>
  <c r="S2951" i="10"/>
  <c r="U2951" i="10" s="1"/>
  <c r="S4995" i="10"/>
  <c r="U4995" i="10" s="1"/>
  <c r="S2202" i="10"/>
  <c r="U2202" i="10" s="1"/>
  <c r="S2674" i="10"/>
  <c r="U2674" i="10" s="1"/>
  <c r="S2062" i="10"/>
  <c r="U2062" i="10" s="1"/>
  <c r="S2189" i="10"/>
  <c r="U2189" i="10" s="1"/>
  <c r="S4213" i="10"/>
  <c r="U4213" i="10" s="1"/>
  <c r="S4616" i="10"/>
  <c r="U4616" i="10" s="1"/>
  <c r="S1387" i="10"/>
  <c r="U1387" i="10" s="1"/>
  <c r="S2296" i="10"/>
  <c r="U2296" i="10" s="1"/>
  <c r="S3770" i="10"/>
  <c r="U3770" i="10" s="1"/>
  <c r="S4308" i="10"/>
  <c r="U4308" i="10" s="1"/>
  <c r="S2300" i="10"/>
  <c r="U2300" i="10" s="1"/>
  <c r="S2121" i="10"/>
  <c r="U2121" i="10" s="1"/>
  <c r="S265" i="10"/>
  <c r="U265" i="10" s="1"/>
  <c r="S270" i="10"/>
  <c r="U270" i="10" s="1"/>
  <c r="S4815" i="10"/>
  <c r="U4815" i="10" s="1"/>
  <c r="S277" i="10"/>
  <c r="U277" i="10" s="1"/>
  <c r="S4280" i="10"/>
  <c r="U4280" i="10" s="1"/>
  <c r="S4236" i="10"/>
  <c r="U4236" i="10" s="1"/>
  <c r="S2219" i="10"/>
  <c r="U2219" i="10" s="1"/>
  <c r="S4523" i="10"/>
  <c r="U4523" i="10" s="1"/>
  <c r="S4964" i="10"/>
  <c r="U4964" i="10" s="1"/>
  <c r="S6185" i="10"/>
  <c r="U6185" i="10" s="1"/>
  <c r="S1171" i="10"/>
  <c r="U1171" i="10" s="1"/>
  <c r="S4377" i="10"/>
  <c r="U4377" i="10" s="1"/>
  <c r="S2547" i="10"/>
  <c r="U2547" i="10" s="1"/>
  <c r="S4439" i="10"/>
  <c r="U4439" i="10" s="1"/>
  <c r="S1582" i="10"/>
  <c r="U1582" i="10" s="1"/>
  <c r="S2054" i="10"/>
  <c r="U2054" i="10" s="1"/>
  <c r="S5" i="10"/>
  <c r="U5" i="10" s="1"/>
  <c r="S1264" i="10"/>
  <c r="U1264" i="10" s="1"/>
  <c r="S3347" i="10"/>
  <c r="U3347" i="10" s="1"/>
  <c r="S1081" i="10"/>
  <c r="U1081" i="10" s="1"/>
  <c r="S6069" i="10"/>
  <c r="U6069" i="10" s="1"/>
  <c r="S6154" i="10"/>
  <c r="U6154" i="10" s="1"/>
  <c r="S5998" i="10"/>
  <c r="U5998" i="10" s="1"/>
  <c r="S2522" i="10"/>
  <c r="U2522" i="10" s="1"/>
  <c r="S3096" i="10"/>
  <c r="U3096" i="10" s="1"/>
  <c r="S1139" i="10"/>
  <c r="U1139" i="10" s="1"/>
  <c r="S51" i="10"/>
  <c r="U51" i="10" s="1"/>
  <c r="S1430" i="10"/>
  <c r="U1430" i="10" s="1"/>
  <c r="S3910" i="10"/>
  <c r="U3910" i="10" s="1"/>
  <c r="S3912" i="10"/>
  <c r="U3912" i="10" s="1"/>
  <c r="S3536" i="10"/>
  <c r="U3536" i="10" s="1"/>
  <c r="S2601" i="10"/>
  <c r="U2601" i="10" s="1"/>
  <c r="S2408" i="10"/>
  <c r="U2408" i="10" s="1"/>
  <c r="S5774" i="10"/>
  <c r="U5774" i="10" s="1"/>
  <c r="S3390" i="10"/>
  <c r="U3390" i="10" s="1"/>
  <c r="S3704" i="10"/>
  <c r="U3704" i="10" s="1"/>
  <c r="S4452" i="10"/>
  <c r="U4452" i="10" s="1"/>
  <c r="S1682" i="10"/>
  <c r="U1682" i="10" s="1"/>
  <c r="S2834" i="10"/>
  <c r="U2834" i="10" s="1"/>
  <c r="S4685" i="10"/>
  <c r="U4685" i="10" s="1"/>
  <c r="S457" i="10"/>
  <c r="U457" i="10" s="1"/>
  <c r="S4570" i="10"/>
  <c r="U4570" i="10" s="1"/>
  <c r="S4509" i="10"/>
  <c r="U4509" i="10" s="1"/>
  <c r="S4472" i="10"/>
  <c r="U4472" i="10" s="1"/>
  <c r="S5057" i="10"/>
  <c r="U5057" i="10" s="1"/>
  <c r="S2069" i="10"/>
  <c r="U2069" i="10" s="1"/>
  <c r="S461" i="10"/>
  <c r="U461" i="10" s="1"/>
  <c r="S1714" i="10"/>
  <c r="U1714" i="10" s="1"/>
  <c r="S3720" i="10"/>
  <c r="U3720" i="10" s="1"/>
  <c r="S2225" i="10"/>
  <c r="U2225" i="10" s="1"/>
  <c r="S2986" i="10"/>
  <c r="U2986" i="10" s="1"/>
  <c r="S5033" i="10"/>
  <c r="U5033" i="10" s="1"/>
  <c r="S4505" i="10"/>
  <c r="U4505" i="10" s="1"/>
  <c r="S1719" i="10"/>
  <c r="U1719" i="10" s="1"/>
  <c r="S1726" i="10"/>
  <c r="U1726" i="10" s="1"/>
  <c r="S2926" i="10"/>
  <c r="U2926" i="10" s="1"/>
  <c r="S1730" i="10"/>
  <c r="U1730" i="10" s="1"/>
  <c r="S1735" i="10"/>
  <c r="U1735" i="10" s="1"/>
  <c r="S4723" i="10"/>
  <c r="U4723" i="10" s="1"/>
  <c r="S1738" i="10"/>
  <c r="U1738" i="10" s="1"/>
  <c r="S1388" i="10"/>
  <c r="U1388" i="10" s="1"/>
  <c r="S2312" i="10"/>
  <c r="U2312" i="10" s="1"/>
  <c r="S3854" i="10"/>
  <c r="U3854" i="10" s="1"/>
  <c r="S2596" i="10"/>
  <c r="U2596" i="10" s="1"/>
  <c r="S4614" i="10"/>
  <c r="U4614" i="10" s="1"/>
  <c r="S3385" i="10"/>
  <c r="U3385" i="10" s="1"/>
  <c r="S3388" i="10"/>
  <c r="U3388" i="10" s="1"/>
  <c r="S4249" i="10"/>
  <c r="U4249" i="10" s="1"/>
  <c r="S4731" i="10"/>
  <c r="U4731" i="10" s="1"/>
  <c r="S4250" i="10"/>
  <c r="U4250" i="10" s="1"/>
  <c r="S4218" i="10"/>
  <c r="U4218" i="10" s="1"/>
  <c r="S4215" i="10"/>
  <c r="U4215" i="10" s="1"/>
  <c r="S3828" i="10"/>
  <c r="U3828" i="10" s="1"/>
  <c r="S4569" i="10"/>
  <c r="U4569" i="10" s="1"/>
  <c r="S3721" i="10"/>
  <c r="U3721" i="10" s="1"/>
  <c r="S902" i="10"/>
  <c r="U902" i="10" s="1"/>
  <c r="S110" i="10"/>
  <c r="U110" i="10" s="1"/>
  <c r="S2019" i="10"/>
  <c r="U2019" i="10" s="1"/>
  <c r="S1494" i="10"/>
  <c r="U1494" i="10" s="1"/>
  <c r="S111" i="10"/>
  <c r="U111" i="10" s="1"/>
  <c r="S3519" i="10"/>
  <c r="U3519" i="10" s="1"/>
  <c r="S114" i="10"/>
  <c r="U114" i="10" s="1"/>
  <c r="S955" i="10"/>
  <c r="U955" i="10" s="1"/>
  <c r="S6323" i="10"/>
  <c r="U6323" i="10" s="1"/>
  <c r="S6065" i="10"/>
  <c r="U6065" i="10" s="1"/>
  <c r="S4960" i="10"/>
  <c r="U4960" i="10" s="1"/>
  <c r="S1170" i="10"/>
  <c r="U1170" i="10" s="1"/>
  <c r="S4288" i="10"/>
  <c r="U4288" i="10" s="1"/>
  <c r="S3475" i="10"/>
  <c r="U3475" i="10" s="1"/>
  <c r="S4967" i="10"/>
  <c r="U4967" i="10" s="1"/>
  <c r="S2026" i="10"/>
  <c r="U2026" i="10" s="1"/>
  <c r="S940" i="10"/>
  <c r="U940" i="10" s="1"/>
  <c r="S2002" i="10"/>
  <c r="U2002" i="10" s="1"/>
  <c r="S2282" i="10"/>
  <c r="U2282" i="10" s="1"/>
  <c r="S1495" i="10"/>
  <c r="U1495" i="10" s="1"/>
  <c r="S3658" i="10"/>
  <c r="U3658" i="10" s="1"/>
  <c r="S3656" i="10"/>
  <c r="U3656" i="10" s="1"/>
  <c r="S118" i="10"/>
  <c r="U118" i="10" s="1"/>
  <c r="S120" i="10"/>
  <c r="U120" i="10" s="1"/>
  <c r="S1498" i="10"/>
  <c r="U1498" i="10" s="1"/>
  <c r="S1438" i="10"/>
  <c r="U1438" i="10" s="1"/>
  <c r="S4604" i="10"/>
  <c r="U4604" i="10" s="1"/>
  <c r="S4626" i="10"/>
  <c r="U4626" i="10" s="1"/>
  <c r="S4595" i="10"/>
  <c r="U4595" i="10" s="1"/>
  <c r="S1006" i="10"/>
  <c r="U1006" i="10" s="1"/>
  <c r="S3352" i="10"/>
  <c r="U3352" i="10" s="1"/>
  <c r="S3325" i="10"/>
  <c r="U3325" i="10" s="1"/>
  <c r="S5110" i="10"/>
  <c r="U5110" i="10" s="1"/>
  <c r="S1052" i="10"/>
  <c r="U1052" i="10" s="1"/>
  <c r="S1085" i="10"/>
  <c r="U1085" i="10" s="1"/>
  <c r="S5302" i="10"/>
  <c r="U5302" i="10" s="1"/>
  <c r="S127" i="10"/>
  <c r="U127" i="10" s="1"/>
  <c r="S1016" i="10"/>
  <c r="U1016" i="10" s="1"/>
  <c r="S1120" i="10"/>
  <c r="U1120" i="10" s="1"/>
  <c r="S4824" i="10"/>
  <c r="U4824" i="10" s="1"/>
  <c r="S4984" i="10"/>
  <c r="U4984" i="10" s="1"/>
  <c r="S5464" i="10"/>
  <c r="U5464" i="10" s="1"/>
  <c r="S5458" i="10"/>
  <c r="U5458" i="10" s="1"/>
  <c r="S5268" i="10"/>
  <c r="U5268" i="10" s="1"/>
  <c r="S5263" i="10"/>
  <c r="U5263" i="10" s="1"/>
  <c r="S4955" i="10"/>
  <c r="U4955" i="10" s="1"/>
  <c r="S5255" i="10"/>
  <c r="U5255" i="10" s="1"/>
  <c r="S5261" i="10"/>
  <c r="U5261" i="10" s="1"/>
  <c r="S5264" i="10"/>
  <c r="U5264" i="10" s="1"/>
  <c r="S5466" i="10"/>
  <c r="U5466" i="10" s="1"/>
  <c r="S5429" i="10"/>
  <c r="U5429" i="10" s="1"/>
  <c r="S5296" i="10"/>
  <c r="U5296" i="10" s="1"/>
  <c r="S5323" i="10"/>
  <c r="U5323" i="10" s="1"/>
  <c r="S5326" i="10"/>
  <c r="U5326" i="10" s="1"/>
  <c r="S5315" i="10"/>
  <c r="U5315" i="10" s="1"/>
  <c r="S5306" i="10"/>
  <c r="U5306" i="10" s="1"/>
  <c r="S5424" i="10"/>
  <c r="U5424" i="10" s="1"/>
  <c r="S5475" i="10"/>
  <c r="U5475" i="10" s="1"/>
  <c r="S5239" i="10"/>
  <c r="U5239" i="10" s="1"/>
  <c r="S5802" i="10"/>
  <c r="U5802" i="10" s="1"/>
  <c r="S5317" i="10"/>
  <c r="U5317" i="10" s="1"/>
  <c r="S5430" i="10"/>
  <c r="U5430" i="10" s="1"/>
  <c r="S5641" i="10"/>
  <c r="U5641" i="10" s="1"/>
  <c r="S5710" i="10"/>
  <c r="U5710" i="10" s="1"/>
  <c r="S5708" i="10"/>
  <c r="U5708" i="10" s="1"/>
  <c r="S5712" i="10"/>
  <c r="U5712" i="10" s="1"/>
  <c r="S5703" i="10"/>
  <c r="U5703" i="10" s="1"/>
  <c r="S5707" i="10"/>
  <c r="U5707" i="10" s="1"/>
  <c r="S5650" i="10"/>
  <c r="U5650" i="10" s="1"/>
  <c r="S4871" i="10"/>
  <c r="U4871" i="10" s="1"/>
  <c r="S5455" i="10"/>
  <c r="U5455" i="10" s="1"/>
  <c r="S5797" i="10"/>
  <c r="U5797" i="10" s="1"/>
  <c r="S5898" i="10"/>
  <c r="U5898" i="10" s="1"/>
  <c r="S5925" i="10"/>
  <c r="U5925" i="10" s="1"/>
  <c r="S5936" i="10"/>
  <c r="U5936" i="10" s="1"/>
  <c r="S5952" i="10"/>
  <c r="U5952" i="10" s="1"/>
  <c r="S5951" i="10"/>
  <c r="U5951" i="10" s="1"/>
  <c r="S5975" i="10"/>
  <c r="U5975" i="10" s="1"/>
  <c r="S5971" i="10"/>
  <c r="U5971" i="10" s="1"/>
  <c r="S5292" i="10"/>
  <c r="U5292" i="10" s="1"/>
  <c r="S5979" i="10"/>
  <c r="U5979" i="10" s="1"/>
  <c r="S6004" i="10"/>
  <c r="U6004" i="10" s="1"/>
  <c r="S5981" i="10"/>
  <c r="U5981" i="10" s="1"/>
  <c r="S6093" i="10"/>
  <c r="U6093" i="10" s="1"/>
  <c r="S5376" i="10"/>
  <c r="U5376" i="10" s="1"/>
  <c r="S5506" i="10"/>
  <c r="U5506" i="10" s="1"/>
  <c r="S3436" i="10"/>
  <c r="U3436" i="10" s="1"/>
  <c r="S5394" i="10"/>
  <c r="U5394" i="10" s="1"/>
  <c r="S5555" i="10"/>
  <c r="U5555" i="10" s="1"/>
  <c r="S4909" i="10"/>
  <c r="U4909" i="10" s="1"/>
  <c r="S4903" i="10"/>
  <c r="U4903" i="10" s="1"/>
  <c r="S3462" i="10"/>
  <c r="U3462" i="10" s="1"/>
  <c r="S4904" i="10"/>
  <c r="U4904" i="10" s="1"/>
  <c r="S5558" i="10"/>
  <c r="U5558" i="10" s="1"/>
  <c r="S5582" i="10"/>
  <c r="U5582" i="10" s="1"/>
  <c r="S5441" i="10"/>
  <c r="U5441" i="10" s="1"/>
  <c r="S5442" i="10"/>
  <c r="U5442" i="10" s="1"/>
  <c r="S5485" i="10"/>
  <c r="U5485" i="10" s="1"/>
  <c r="S4912" i="10"/>
  <c r="U4912" i="10" s="1"/>
  <c r="S5509" i="10"/>
  <c r="U5509" i="10" s="1"/>
  <c r="S3455" i="10"/>
  <c r="U3455" i="10" s="1"/>
  <c r="S5584" i="10"/>
  <c r="U5584" i="10" s="1"/>
  <c r="S5522" i="10"/>
  <c r="U5522" i="10" s="1"/>
  <c r="S5563" i="10"/>
  <c r="U5563" i="10" s="1"/>
  <c r="S5416" i="10"/>
  <c r="U5416" i="10" s="1"/>
  <c r="S5487" i="10"/>
  <c r="U5487" i="10" s="1"/>
  <c r="S5588" i="10"/>
  <c r="U5588" i="10" s="1"/>
  <c r="S5565" i="10"/>
  <c r="U5565" i="10" s="1"/>
  <c r="S4802" i="10"/>
  <c r="U4802" i="10" s="1"/>
  <c r="S3221" i="10"/>
  <c r="U3221" i="10" s="1"/>
  <c r="S3191" i="10"/>
  <c r="U3191" i="10" s="1"/>
  <c r="S4805" i="10"/>
  <c r="U4805" i="10" s="1"/>
  <c r="S4806" i="10"/>
  <c r="U4806" i="10" s="1"/>
  <c r="S4808" i="10"/>
  <c r="U4808" i="10" s="1"/>
  <c r="S3220" i="10"/>
  <c r="U3220" i="10" s="1"/>
  <c r="S3199" i="10"/>
  <c r="U3199" i="10" s="1"/>
  <c r="S3203" i="10"/>
  <c r="U3203" i="10" s="1"/>
  <c r="S3206" i="10"/>
  <c r="U3206" i="10" s="1"/>
  <c r="S3210" i="10"/>
  <c r="U3210" i="10" s="1"/>
  <c r="S3214" i="10"/>
  <c r="U3214" i="10" s="1"/>
  <c r="S3218" i="10"/>
  <c r="U3218" i="10" s="1"/>
  <c r="S5526" i="10"/>
  <c r="U5526" i="10" s="1"/>
  <c r="S5383" i="10"/>
  <c r="U5383" i="10" s="1"/>
  <c r="S5591" i="10"/>
  <c r="U5591" i="10" s="1"/>
  <c r="S5488" i="10"/>
  <c r="U5488" i="10" s="1"/>
  <c r="S5384" i="10"/>
  <c r="U5384" i="10" s="1"/>
  <c r="S5592" i="10"/>
  <c r="U5592" i="10" s="1"/>
  <c r="S5489" i="10"/>
  <c r="U5489" i="10" s="1"/>
  <c r="S5490" i="10"/>
  <c r="U5490" i="10" s="1"/>
  <c r="S3407" i="10"/>
  <c r="U3407" i="10" s="1"/>
  <c r="S5418" i="10"/>
  <c r="U5418" i="10" s="1"/>
  <c r="S5450" i="10"/>
  <c r="U5450" i="10" s="1"/>
  <c r="S3456" i="10"/>
  <c r="U3456" i="10" s="1"/>
  <c r="S5414" i="10"/>
  <c r="U5414" i="10" s="1"/>
  <c r="S5491" i="10"/>
  <c r="U5491" i="10" s="1"/>
  <c r="S5403" i="10"/>
  <c r="U5403" i="10" s="1"/>
  <c r="S5570" i="10"/>
  <c r="U5570" i="10" s="1"/>
  <c r="S5813" i="10"/>
  <c r="U5813" i="10" s="1"/>
  <c r="S5868" i="10"/>
  <c r="U5868" i="10" s="1"/>
  <c r="S5853" i="10"/>
  <c r="U5853" i="10" s="1"/>
  <c r="S5869" i="10"/>
  <c r="U5869" i="10" s="1"/>
  <c r="S5535" i="10"/>
  <c r="U5535" i="10" s="1"/>
  <c r="S5844" i="10"/>
  <c r="U5844" i="10" s="1"/>
  <c r="S5872" i="10"/>
  <c r="U5872" i="10" s="1"/>
  <c r="S5873" i="10"/>
  <c r="U5873" i="10" s="1"/>
  <c r="S5845" i="10"/>
  <c r="U5845" i="10" s="1"/>
  <c r="S3312" i="10"/>
  <c r="U3312" i="10" s="1"/>
  <c r="S3291" i="10"/>
  <c r="U3291" i="10" s="1"/>
  <c r="S5780" i="10"/>
  <c r="U5780" i="10" s="1"/>
  <c r="S3293" i="10"/>
  <c r="U3293" i="10" s="1"/>
  <c r="S3315" i="10"/>
  <c r="U3315" i="10" s="1"/>
  <c r="S3013" i="10"/>
  <c r="U3013" i="10" s="1"/>
  <c r="S5793" i="10"/>
  <c r="U5793" i="10" s="1"/>
  <c r="S5782" i="10"/>
  <c r="U5782" i="10" s="1"/>
  <c r="S5834" i="10"/>
  <c r="U5834" i="10" s="1"/>
  <c r="S5878" i="10"/>
  <c r="U5878" i="10" s="1"/>
  <c r="S3411" i="10"/>
  <c r="U3411" i="10" s="1"/>
  <c r="S3424" i="10"/>
  <c r="U3424" i="10" s="1"/>
  <c r="S3408" i="10"/>
  <c r="U3408" i="10" s="1"/>
  <c r="S3431" i="10"/>
  <c r="U3431" i="10" s="1"/>
  <c r="S3412" i="10"/>
  <c r="U3412" i="10" s="1"/>
  <c r="S3404" i="10"/>
  <c r="U3404" i="10" s="1"/>
  <c r="S3402" i="10"/>
  <c r="U3402" i="10" s="1"/>
  <c r="S5332" i="10"/>
  <c r="U5332" i="10" s="1"/>
  <c r="S5333" i="10"/>
  <c r="U5333" i="10" s="1"/>
  <c r="S5353" i="10"/>
  <c r="U5353" i="10" s="1"/>
  <c r="S5357" i="10"/>
  <c r="U5357" i="10" s="1"/>
  <c r="S5335" i="10"/>
  <c r="U5335" i="10" s="1"/>
  <c r="S5338" i="10"/>
  <c r="U5338" i="10" s="1"/>
  <c r="S5341" i="10"/>
  <c r="U5341" i="10" s="1"/>
  <c r="S5343" i="10"/>
  <c r="U5343" i="10" s="1"/>
  <c r="S5364" i="10"/>
  <c r="U5364" i="10" s="1"/>
  <c r="S5367" i="10"/>
  <c r="U5367" i="10" s="1"/>
  <c r="S5846" i="10"/>
  <c r="U5846" i="10" s="1"/>
  <c r="S3296" i="10"/>
  <c r="U3296" i="10" s="1"/>
  <c r="S5784" i="10"/>
  <c r="U5784" i="10" s="1"/>
  <c r="S5404" i="10"/>
  <c r="U5404" i="10" s="1"/>
  <c r="S5571" i="10"/>
  <c r="U5571" i="10" s="1"/>
  <c r="S5599" i="10"/>
  <c r="U5599" i="10" s="1"/>
  <c r="S5405" i="10"/>
  <c r="U5405" i="10" s="1"/>
  <c r="S3453" i="10"/>
  <c r="U3453" i="10" s="1"/>
  <c r="S5452" i="10"/>
  <c r="U5452" i="10" s="1"/>
  <c r="S2911" i="10"/>
  <c r="U2911" i="10" s="1"/>
  <c r="S3060" i="10"/>
  <c r="U3060" i="10" s="1"/>
  <c r="S3024" i="10"/>
  <c r="U3024" i="10" s="1"/>
  <c r="S3048" i="10"/>
  <c r="U3048" i="10" s="1"/>
  <c r="S5675" i="10"/>
  <c r="U5675" i="10" s="1"/>
  <c r="S5678" i="10"/>
  <c r="U5678" i="10" s="1"/>
  <c r="S5680" i="10"/>
  <c r="U5680" i="10" s="1"/>
  <c r="S5634" i="10"/>
  <c r="U5634" i="10" s="1"/>
  <c r="S5661" i="10"/>
  <c r="U5661" i="10" s="1"/>
  <c r="S5664" i="10"/>
  <c r="U5664" i="10" s="1"/>
  <c r="S3123" i="10"/>
  <c r="U3123" i="10" s="1"/>
  <c r="S3127" i="10"/>
  <c r="U3127" i="10" s="1"/>
  <c r="S3130" i="10"/>
  <c r="U3130" i="10" s="1"/>
  <c r="S3138" i="10"/>
  <c r="U3138" i="10" s="1"/>
  <c r="S3142" i="10"/>
  <c r="U3142" i="10" s="1"/>
  <c r="S3145" i="10"/>
  <c r="U3145" i="10" s="1"/>
  <c r="S5745" i="10"/>
  <c r="U5745" i="10" s="1"/>
  <c r="S3027" i="10"/>
  <c r="U3027" i="10" s="1"/>
  <c r="S3030" i="10"/>
  <c r="U3030" i="10" s="1"/>
  <c r="S3032" i="10"/>
  <c r="U3032" i="10" s="1"/>
  <c r="S3055" i="10"/>
  <c r="U3055" i="10" s="1"/>
  <c r="S3036" i="10"/>
  <c r="U3036" i="10" s="1"/>
  <c r="S3042" i="10"/>
  <c r="U3042" i="10" s="1"/>
  <c r="S5751" i="10"/>
  <c r="U5751" i="10" s="1"/>
  <c r="S5754" i="10"/>
  <c r="U5754" i="10" s="1"/>
  <c r="S5758" i="10"/>
  <c r="U5758" i="10" s="1"/>
  <c r="S5762" i="10"/>
  <c r="U5762" i="10" s="1"/>
  <c r="S5765" i="10"/>
  <c r="U5765" i="10" s="1"/>
  <c r="S5666" i="10"/>
  <c r="U5666" i="10" s="1"/>
  <c r="S5670" i="10"/>
  <c r="U5670" i="10" s="1"/>
  <c r="S5654" i="10"/>
  <c r="U5654" i="10" s="1"/>
  <c r="S3045" i="10"/>
  <c r="U3045" i="10" s="1"/>
  <c r="S5575" i="10"/>
  <c r="U5575" i="10" s="1"/>
  <c r="S5576" i="10"/>
  <c r="U5576" i="10" s="1"/>
  <c r="S5453" i="10"/>
  <c r="U5453" i="10" s="1"/>
  <c r="S5454" i="10"/>
  <c r="U5454" i="10" s="1"/>
  <c r="S5603" i="10"/>
  <c r="U5603" i="10" s="1"/>
  <c r="S5389" i="10"/>
  <c r="U5389" i="10" s="1"/>
  <c r="S5604" i="10"/>
  <c r="U5604" i="10" s="1"/>
  <c r="S5543" i="10"/>
  <c r="U5543" i="10" s="1"/>
  <c r="S5417" i="10"/>
  <c r="U5417" i="10" s="1"/>
  <c r="S5723" i="10"/>
  <c r="U5723" i="10" s="1"/>
  <c r="S5727" i="10"/>
  <c r="U5727" i="10" s="1"/>
  <c r="S3114" i="10"/>
  <c r="U3114" i="10" s="1"/>
  <c r="S3118" i="10"/>
  <c r="U3118" i="10" s="1"/>
  <c r="S3120" i="10"/>
  <c r="U3120" i="10" s="1"/>
  <c r="S3228" i="10"/>
  <c r="U3228" i="10" s="1"/>
  <c r="S5785" i="10"/>
  <c r="U5785" i="10" s="1"/>
  <c r="S5880" i="10"/>
  <c r="U5880" i="10" s="1"/>
  <c r="S6029" i="10"/>
  <c r="U6029" i="10" s="1"/>
  <c r="S6008" i="10"/>
  <c r="U6008" i="10" s="1"/>
  <c r="S6012" i="10"/>
  <c r="U6012" i="10" s="1"/>
  <c r="S6016" i="10"/>
  <c r="U6016" i="10" s="1"/>
  <c r="S6020" i="10"/>
  <c r="U6020" i="10" s="1"/>
  <c r="S6024" i="10"/>
  <c r="U6024" i="10" s="1"/>
  <c r="S3299" i="10"/>
  <c r="U3299" i="10" s="1"/>
  <c r="S5839" i="10"/>
  <c r="U5839" i="10" s="1"/>
  <c r="S3122" i="10"/>
  <c r="U3122" i="10" s="1"/>
  <c r="S3233" i="10"/>
  <c r="U3233" i="10" s="1"/>
  <c r="S3236" i="10"/>
  <c r="U3236" i="10" s="1"/>
  <c r="S5731" i="10"/>
  <c r="U5731" i="10" s="1"/>
  <c r="S5735" i="10"/>
  <c r="U5735" i="10" s="1"/>
  <c r="S5739" i="10"/>
  <c r="U5739" i="10" s="1"/>
  <c r="S5743" i="10"/>
  <c r="U5743" i="10" s="1"/>
  <c r="S3326" i="10"/>
  <c r="U3326" i="10" s="1"/>
  <c r="S3245" i="10"/>
  <c r="U3245" i="10" s="1"/>
  <c r="S3330" i="10"/>
  <c r="U3330" i="10" s="1"/>
  <c r="S3250" i="10"/>
  <c r="U3250" i="10" s="1"/>
  <c r="S3331" i="10"/>
  <c r="U3331" i="10" s="1"/>
  <c r="S3256" i="10"/>
  <c r="U3256" i="10" s="1"/>
  <c r="S5957" i="10"/>
  <c r="U5957" i="10" s="1"/>
  <c r="S5961" i="10"/>
  <c r="U5961" i="10" s="1"/>
  <c r="S5965" i="10"/>
  <c r="U5965" i="10" s="1"/>
  <c r="S3260" i="10"/>
  <c r="U3260" i="10" s="1"/>
  <c r="S3264" i="10"/>
  <c r="U3264" i="10" s="1"/>
  <c r="S3268" i="10"/>
  <c r="U3268" i="10" s="1"/>
  <c r="S3320" i="10"/>
  <c r="U3320" i="10" s="1"/>
  <c r="S5882" i="10"/>
  <c r="U5882" i="10" s="1"/>
  <c r="S3302" i="10"/>
  <c r="U3302" i="10" s="1"/>
  <c r="S3324" i="10"/>
  <c r="U3324" i="10" s="1"/>
  <c r="S5788" i="10"/>
  <c r="U5788" i="10" s="1"/>
  <c r="S5862" i="10"/>
  <c r="U5862" i="10" s="1"/>
  <c r="S5789" i="10"/>
  <c r="U5789" i="10" s="1"/>
  <c r="S3272" i="10"/>
  <c r="U3272" i="10" s="1"/>
  <c r="S3276" i="10"/>
  <c r="U3276" i="10" s="1"/>
  <c r="S3278" i="10"/>
  <c r="U3278" i="10" s="1"/>
  <c r="S3281" i="10"/>
  <c r="U3281" i="10" s="1"/>
  <c r="S3284" i="10"/>
  <c r="U3284" i="10" s="1"/>
  <c r="S3365" i="10"/>
  <c r="U3365" i="10" s="1"/>
  <c r="S5939" i="10"/>
  <c r="U5939" i="10" s="1"/>
  <c r="S15" i="10"/>
  <c r="U15" i="10" s="1"/>
  <c r="S1357" i="10"/>
  <c r="U1357" i="10" s="1"/>
  <c r="S5226" i="10"/>
  <c r="U5226" i="10" s="1"/>
  <c r="S3545" i="10"/>
  <c r="U3545" i="10" s="1"/>
  <c r="S2611" i="10"/>
  <c r="U2611" i="10" s="1"/>
  <c r="S178" i="10"/>
  <c r="U178" i="10" s="1"/>
  <c r="S181" i="10"/>
  <c r="U181" i="10" s="1"/>
  <c r="S4461" i="10"/>
  <c r="U4461" i="10" s="1"/>
  <c r="S1517" i="10"/>
  <c r="U1517" i="10" s="1"/>
  <c r="S1433" i="10"/>
  <c r="U1433" i="10" s="1"/>
  <c r="S184" i="10"/>
  <c r="U184" i="10" s="1"/>
  <c r="S187" i="10"/>
  <c r="U187" i="10" s="1"/>
  <c r="S191" i="10"/>
  <c r="U191" i="10" s="1"/>
  <c r="S194" i="10"/>
  <c r="U194" i="10" s="1"/>
  <c r="S197" i="10"/>
  <c r="U197" i="10" s="1"/>
  <c r="S201" i="10"/>
  <c r="U201" i="10" s="1"/>
  <c r="S205" i="10"/>
  <c r="U205" i="10" s="1"/>
  <c r="S209" i="10"/>
  <c r="U209" i="10" s="1"/>
  <c r="S88" i="10"/>
  <c r="U88" i="10" s="1"/>
  <c r="S216" i="10"/>
  <c r="U216" i="10" s="1"/>
  <c r="S220" i="10"/>
  <c r="U220" i="10" s="1"/>
  <c r="S224" i="10"/>
  <c r="U224" i="10" s="1"/>
  <c r="S4821" i="10"/>
  <c r="U4821" i="10" s="1"/>
  <c r="S1992" i="10"/>
  <c r="U1992" i="10" s="1"/>
  <c r="S3172" i="10"/>
  <c r="U3172" i="10" s="1"/>
  <c r="S6089" i="10"/>
  <c r="U6089" i="10" s="1"/>
  <c r="S6088" i="10"/>
  <c r="U6088" i="10" s="1"/>
  <c r="S6197" i="10"/>
  <c r="U6197" i="10" s="1"/>
  <c r="S6297" i="10"/>
  <c r="U6297" i="10" s="1"/>
  <c r="S4388" i="10"/>
  <c r="U4388" i="10" s="1"/>
  <c r="S4311" i="10"/>
  <c r="U4311" i="10" s="1"/>
  <c r="S6279" i="10"/>
  <c r="U6279" i="10" s="1"/>
  <c r="S4309" i="10"/>
  <c r="U4309" i="10" s="1"/>
  <c r="S6183" i="10"/>
  <c r="U6183" i="10" s="1"/>
  <c r="S6079" i="10"/>
  <c r="U6079" i="10" s="1"/>
  <c r="S2369" i="10"/>
  <c r="U2369" i="10" s="1"/>
  <c r="S5673" i="10"/>
  <c r="U5673" i="10" s="1"/>
  <c r="S3104" i="10"/>
  <c r="U3104" i="10" s="1"/>
  <c r="S6272" i="10"/>
  <c r="U6272" i="10" s="1"/>
  <c r="S228" i="10"/>
  <c r="U228" i="10" s="1"/>
  <c r="S4443" i="10"/>
  <c r="U4443" i="10" s="1"/>
  <c r="S2797" i="10"/>
  <c r="U2797" i="10" s="1"/>
  <c r="S4134" i="10"/>
  <c r="U4134" i="10" s="1"/>
  <c r="S6045" i="10"/>
  <c r="U6045" i="10" s="1"/>
  <c r="S2051" i="10"/>
  <c r="U2051" i="10" s="1"/>
  <c r="S3076" i="10"/>
  <c r="U3076" i="10" s="1"/>
  <c r="S3075" i="10"/>
  <c r="U3075" i="10" s="1"/>
  <c r="S2248" i="10"/>
  <c r="U2248" i="10" s="1"/>
  <c r="S2004" i="10"/>
  <c r="U2004" i="10" s="1"/>
  <c r="S4553" i="10"/>
  <c r="U4553" i="10" s="1"/>
  <c r="S2066" i="10"/>
  <c r="U2066" i="10" s="1"/>
  <c r="S5017" i="10"/>
  <c r="U5017" i="10" s="1"/>
  <c r="S1067" i="10"/>
  <c r="U1067" i="10" s="1"/>
  <c r="S3699" i="10"/>
  <c r="U3699" i="10" s="1"/>
  <c r="S5005" i="10"/>
  <c r="U5005" i="10" s="1"/>
  <c r="S2757" i="10"/>
  <c r="U2757" i="10" s="1"/>
  <c r="S2425" i="10"/>
  <c r="U2425" i="10" s="1"/>
  <c r="S1524" i="10"/>
  <c r="U1524" i="10" s="1"/>
  <c r="S2101" i="10"/>
  <c r="U2101" i="10" s="1"/>
  <c r="S1525" i="10"/>
  <c r="U1525" i="10" s="1"/>
  <c r="S1526" i="10"/>
  <c r="U1526" i="10" s="1"/>
  <c r="S1527" i="10"/>
  <c r="U1527" i="10" s="1"/>
  <c r="S2040" i="10"/>
  <c r="U2040" i="10" s="1"/>
  <c r="S1415" i="10"/>
  <c r="U1415" i="10" s="1"/>
  <c r="S2443" i="10"/>
  <c r="U2443" i="10" s="1"/>
  <c r="S1531" i="10"/>
  <c r="U1531" i="10" s="1"/>
  <c r="S1533" i="10"/>
  <c r="U1533" i="10" s="1"/>
  <c r="S2669" i="10"/>
  <c r="U2669" i="10" s="1"/>
  <c r="S2766" i="10"/>
  <c r="U2766" i="10" s="1"/>
  <c r="S1537" i="10"/>
  <c r="U1537" i="10" s="1"/>
  <c r="S2464" i="10"/>
  <c r="U2464" i="10" s="1"/>
  <c r="S1540" i="10"/>
  <c r="U1540" i="10" s="1"/>
  <c r="S2533" i="10"/>
  <c r="U2533" i="10" s="1"/>
  <c r="S2644" i="10"/>
  <c r="U2644" i="10" s="1"/>
  <c r="S2255" i="10"/>
  <c r="U2255" i="10" s="1"/>
  <c r="S2659" i="10"/>
  <c r="U2659" i="10" s="1"/>
  <c r="S2031" i="10"/>
  <c r="U2031" i="10" s="1"/>
  <c r="S2132" i="10"/>
  <c r="U2132" i="10" s="1"/>
  <c r="S2623" i="10"/>
  <c r="U2623" i="10" s="1"/>
  <c r="S2102" i="10"/>
  <c r="U2102" i="10" s="1"/>
  <c r="S2421" i="10"/>
  <c r="U2421" i="10" s="1"/>
  <c r="S972" i="10"/>
  <c r="U972" i="10" s="1"/>
  <c r="S3099" i="10"/>
  <c r="U3099" i="10" s="1"/>
  <c r="S2815" i="10"/>
  <c r="U2815" i="10" s="1"/>
  <c r="S2363" i="10"/>
  <c r="U2363" i="10" s="1"/>
  <c r="S2628" i="10"/>
  <c r="U2628" i="10" s="1"/>
  <c r="S4698" i="10"/>
  <c r="U4698" i="10" s="1"/>
  <c r="S1547" i="10"/>
  <c r="U1547" i="10" s="1"/>
  <c r="S6151" i="10"/>
  <c r="U6151" i="10" s="1"/>
  <c r="S234" i="10"/>
  <c r="U234" i="10" s="1"/>
  <c r="S3159" i="10"/>
  <c r="U3159" i="10" s="1"/>
  <c r="S1209" i="10"/>
  <c r="U1209" i="10" s="1"/>
  <c r="S237" i="10"/>
  <c r="U237" i="10" s="1"/>
  <c r="S4233" i="10"/>
  <c r="U4233" i="10" s="1"/>
  <c r="S4204" i="10"/>
  <c r="U4204" i="10" s="1"/>
  <c r="S1246" i="10"/>
  <c r="U1246" i="10" s="1"/>
  <c r="S1179" i="10"/>
  <c r="U1179" i="10" s="1"/>
  <c r="S1235" i="10"/>
  <c r="U1235" i="10" s="1"/>
  <c r="S2923" i="10"/>
  <c r="U2923" i="10" s="1"/>
  <c r="S3006" i="10"/>
  <c r="U3006" i="10" s="1"/>
  <c r="S3009" i="10"/>
  <c r="U3009" i="10" s="1"/>
  <c r="S3010" i="10"/>
  <c r="U3010" i="10" s="1"/>
  <c r="S5373" i="10"/>
  <c r="U5373" i="10" s="1"/>
  <c r="S5770" i="10"/>
  <c r="U5770" i="10" s="1"/>
  <c r="S3068" i="10"/>
  <c r="U3068" i="10" s="1"/>
  <c r="S3074" i="10"/>
  <c r="U3074" i="10" s="1"/>
  <c r="S1202" i="10"/>
  <c r="U1202" i="10" s="1"/>
  <c r="S1225" i="10"/>
  <c r="U1225" i="10" s="1"/>
  <c r="S1215" i="10"/>
  <c r="U1215" i="10" s="1"/>
  <c r="S1221" i="10"/>
  <c r="U1221" i="10" s="1"/>
  <c r="S1236" i="10"/>
  <c r="U1236" i="10" s="1"/>
  <c r="S1201" i="10"/>
  <c r="U1201" i="10" s="1"/>
  <c r="S1195" i="10"/>
  <c r="U1195" i="10" s="1"/>
  <c r="S1241" i="10"/>
  <c r="U1241" i="10" s="1"/>
  <c r="S1207" i="10"/>
  <c r="U1207" i="10" s="1"/>
  <c r="S4227" i="10"/>
  <c r="U4227" i="10" s="1"/>
  <c r="S242" i="10"/>
  <c r="U242" i="10" s="1"/>
  <c r="S246" i="10"/>
  <c r="U246" i="10" s="1"/>
  <c r="S4237" i="10"/>
  <c r="U4237" i="10" s="1"/>
  <c r="S4926" i="10"/>
  <c r="U4926" i="10" s="1"/>
  <c r="S247" i="10"/>
  <c r="U247" i="10" s="1"/>
  <c r="S3541" i="10"/>
  <c r="U3541" i="10" s="1"/>
  <c r="S3684" i="10"/>
  <c r="U3684" i="10" s="1"/>
  <c r="S4242" i="10"/>
  <c r="U4242" i="10" s="1"/>
  <c r="S3170" i="10"/>
  <c r="U3170" i="10" s="1"/>
  <c r="S2086" i="10"/>
  <c r="U2086" i="10" s="1"/>
  <c r="S2516" i="10"/>
  <c r="U2516" i="10" s="1"/>
  <c r="S4850" i="10"/>
  <c r="U4850" i="10" s="1"/>
  <c r="S2907" i="10"/>
  <c r="U2907" i="10" s="1"/>
  <c r="S3911" i="10"/>
  <c r="U3911" i="10" s="1"/>
  <c r="S4971" i="10"/>
  <c r="U4971" i="10" s="1"/>
  <c r="S2949" i="10"/>
  <c r="U2949" i="10" s="1"/>
  <c r="S3484" i="10"/>
  <c r="U3484" i="10" s="1"/>
  <c r="S1163" i="10"/>
  <c r="U1163" i="10" s="1"/>
  <c r="S982" i="10"/>
  <c r="U982" i="10" s="1"/>
  <c r="S252" i="10"/>
  <c r="U252" i="10" s="1"/>
  <c r="S5038" i="10"/>
  <c r="U5038" i="10" s="1"/>
  <c r="S256" i="10"/>
  <c r="U256" i="10" s="1"/>
  <c r="S257" i="10"/>
  <c r="U257" i="10" s="1"/>
  <c r="S2885" i="10"/>
  <c r="U2885" i="10" s="1"/>
  <c r="S6136" i="10"/>
  <c r="U6136" i="10" s="1"/>
  <c r="S5002" i="10"/>
  <c r="U5002" i="10" s="1"/>
  <c r="S1549" i="10"/>
  <c r="U1549" i="10" s="1"/>
  <c r="S2073" i="10"/>
  <c r="U2073" i="10" s="1"/>
  <c r="S1553" i="10"/>
  <c r="U1553" i="10" s="1"/>
  <c r="S1556" i="10"/>
  <c r="U1556" i="10" s="1"/>
  <c r="S2537" i="10"/>
  <c r="U2537" i="10" s="1"/>
  <c r="S1561" i="10"/>
  <c r="U1561" i="10" s="1"/>
  <c r="S1565" i="10"/>
  <c r="U1565" i="10" s="1"/>
  <c r="S2655" i="10"/>
  <c r="U2655" i="10" s="1"/>
  <c r="S2030" i="10"/>
  <c r="U2030" i="10" s="1"/>
  <c r="S2488" i="10"/>
  <c r="U2488" i="10" s="1"/>
  <c r="S2376" i="10"/>
  <c r="U2376" i="10" s="1"/>
  <c r="S2131" i="10"/>
  <c r="U2131" i="10" s="1"/>
  <c r="S2554" i="10"/>
  <c r="U2554" i="10" s="1"/>
  <c r="S3356" i="10"/>
  <c r="U3356" i="10" s="1"/>
  <c r="S2798" i="10"/>
  <c r="U2798" i="10" s="1"/>
  <c r="S4354" i="10"/>
  <c r="U4354" i="10" s="1"/>
  <c r="S2781" i="10"/>
  <c r="U2781" i="10" s="1"/>
  <c r="S2020" i="10"/>
  <c r="U2020" i="10" s="1"/>
  <c r="S4617" i="10"/>
  <c r="U4617" i="10" s="1"/>
  <c r="S2536" i="10"/>
  <c r="U2536" i="10" s="1"/>
  <c r="S862" i="10"/>
  <c r="U862" i="10" s="1"/>
  <c r="S261" i="10"/>
  <c r="U261" i="10" s="1"/>
  <c r="S4762" i="10"/>
  <c r="U4762" i="10" s="1"/>
  <c r="S2931" i="10"/>
  <c r="U2931" i="10" s="1"/>
  <c r="S4318" i="10"/>
  <c r="U4318" i="10" s="1"/>
  <c r="S4410" i="10"/>
  <c r="U4410" i="10" s="1"/>
  <c r="S1569" i="10"/>
  <c r="U1569" i="10" s="1"/>
  <c r="S262" i="10"/>
  <c r="U262" i="10" s="1"/>
  <c r="S2222" i="10"/>
  <c r="U2222" i="10" s="1"/>
  <c r="S2799" i="10"/>
  <c r="U2799" i="10" s="1"/>
  <c r="S263" i="10"/>
  <c r="U263" i="10" s="1"/>
  <c r="S2542" i="10"/>
  <c r="U2542" i="10" s="1"/>
  <c r="S2871" i="10"/>
  <c r="U2871" i="10" s="1"/>
  <c r="S2264" i="10"/>
  <c r="U2264" i="10" s="1"/>
  <c r="S2240" i="10"/>
  <c r="U2240" i="10" s="1"/>
  <c r="S2251" i="10"/>
  <c r="U2251" i="10" s="1"/>
  <c r="S2455" i="10"/>
  <c r="U2455" i="10" s="1"/>
  <c r="S1573" i="10"/>
  <c r="U1573" i="10" s="1"/>
  <c r="S2784" i="10"/>
  <c r="U2784" i="10" s="1"/>
  <c r="S1578" i="10"/>
  <c r="U1578" i="10" s="1"/>
  <c r="S3134" i="10"/>
  <c r="U3134" i="10" s="1"/>
  <c r="S5719" i="10"/>
  <c r="U5719" i="10" s="1"/>
  <c r="S266" i="10"/>
  <c r="U266" i="10" s="1"/>
  <c r="S269" i="10"/>
  <c r="U269" i="10" s="1"/>
  <c r="S272" i="10"/>
  <c r="U272" i="10" s="1"/>
  <c r="S276" i="10"/>
  <c r="U276" i="10" s="1"/>
  <c r="S5865" i="10"/>
  <c r="U5865" i="10" s="1"/>
  <c r="S5892" i="10"/>
  <c r="U5892" i="10" s="1"/>
  <c r="S2942" i="10"/>
  <c r="U2942" i="10" s="1"/>
  <c r="S2946" i="10"/>
  <c r="U2946" i="10" s="1"/>
  <c r="S2079" i="10"/>
  <c r="U2079" i="10" s="1"/>
  <c r="S5987" i="10"/>
  <c r="U5987" i="10" s="1"/>
  <c r="S6348" i="10"/>
  <c r="U6348" i="10" s="1"/>
  <c r="S3717" i="10"/>
  <c r="U3717" i="10" s="1"/>
  <c r="S2135" i="10"/>
  <c r="U2135" i="10" s="1"/>
  <c r="S1580" i="10"/>
  <c r="U1580" i="10" s="1"/>
  <c r="S6150" i="10"/>
  <c r="U6150" i="10" s="1"/>
  <c r="S3853" i="10"/>
  <c r="U3853" i="10" s="1"/>
  <c r="S3361" i="10"/>
  <c r="U3361" i="10" s="1"/>
  <c r="S4347" i="10"/>
  <c r="U4347" i="10" s="1"/>
  <c r="S2953" i="10"/>
  <c r="U2953" i="10" s="1"/>
  <c r="S3708" i="10"/>
  <c r="U3708" i="10" s="1"/>
  <c r="S2632" i="10"/>
  <c r="U2632" i="10" s="1"/>
  <c r="S5720" i="10"/>
  <c r="U5720" i="10" s="1"/>
  <c r="S4258" i="10"/>
  <c r="U4258" i="10" s="1"/>
  <c r="S4646" i="10"/>
  <c r="U4646" i="10" s="1"/>
  <c r="S5638" i="10"/>
  <c r="U5638" i="10" s="1"/>
  <c r="S5607" i="10"/>
  <c r="U5607" i="10" s="1"/>
  <c r="S280" i="10"/>
  <c r="U280" i="10" s="1"/>
  <c r="S281" i="10"/>
  <c r="U281" i="10" s="1"/>
  <c r="S1169" i="10"/>
  <c r="U1169" i="10" s="1"/>
  <c r="S1266" i="10"/>
  <c r="U1266" i="10" s="1"/>
  <c r="S909" i="10"/>
  <c r="U909" i="10" s="1"/>
  <c r="S4392" i="10"/>
  <c r="U4392" i="10" s="1"/>
  <c r="S283" i="10"/>
  <c r="U283" i="10" s="1"/>
  <c r="S4062" i="10"/>
  <c r="U4062" i="10" s="1"/>
  <c r="S284" i="10"/>
  <c r="U284" i="10" s="1"/>
  <c r="S2365" i="10"/>
  <c r="U2365" i="10" s="1"/>
  <c r="S1435" i="10"/>
  <c r="U1435" i="10" s="1"/>
  <c r="S3841" i="10"/>
  <c r="U3841" i="10" s="1"/>
  <c r="S2192" i="10"/>
  <c r="U2192" i="10" s="1"/>
  <c r="S2380" i="10"/>
  <c r="U2380" i="10" s="1"/>
  <c r="S4547" i="10"/>
  <c r="U4547" i="10" s="1"/>
  <c r="S4618" i="10"/>
  <c r="U4618" i="10" s="1"/>
  <c r="S941" i="10"/>
  <c r="U941" i="10" s="1"/>
  <c r="S5001" i="10"/>
  <c r="U5001" i="10" s="1"/>
  <c r="S3346" i="10"/>
  <c r="U3346" i="10" s="1"/>
  <c r="S1588" i="10"/>
  <c r="U1588" i="10" s="1"/>
  <c r="S1047" i="10"/>
  <c r="U1047" i="10" s="1"/>
  <c r="S4400" i="10"/>
  <c r="U4400" i="10" s="1"/>
  <c r="S6241" i="10"/>
  <c r="U6241" i="10" s="1"/>
  <c r="S5204" i="10"/>
  <c r="U5204" i="10" s="1"/>
  <c r="S3488" i="10"/>
  <c r="U3488" i="10" s="1"/>
  <c r="S4834" i="10"/>
  <c r="U4834" i="10" s="1"/>
  <c r="S6125" i="10"/>
  <c r="U6125" i="10" s="1"/>
  <c r="S6097" i="10"/>
  <c r="U6097" i="10" s="1"/>
  <c r="S2013" i="10"/>
  <c r="U2013" i="10" s="1"/>
  <c r="S1609" i="10"/>
  <c r="U1609" i="10" s="1"/>
  <c r="S2595" i="10"/>
  <c r="U2595" i="10" s="1"/>
  <c r="S2622" i="10"/>
  <c r="U2622" i="10" s="1"/>
  <c r="S2273" i="10"/>
  <c r="U2273" i="10" s="1"/>
  <c r="S2589" i="10"/>
  <c r="U2589" i="10" s="1"/>
  <c r="S1610" i="10"/>
  <c r="U1610" i="10" s="1"/>
  <c r="S5768" i="10"/>
  <c r="U5768" i="10" s="1"/>
  <c r="S5320" i="10"/>
  <c r="U5320" i="10" s="1"/>
  <c r="S1612" i="10"/>
  <c r="U1612" i="10" s="1"/>
  <c r="S1613" i="10"/>
  <c r="U1613" i="10" s="1"/>
  <c r="S5174" i="10"/>
  <c r="U5174" i="10" s="1"/>
  <c r="S5803" i="10"/>
  <c r="U5803" i="10" s="1"/>
  <c r="S6175" i="10"/>
  <c r="U6175" i="10" s="1"/>
  <c r="S6317" i="10"/>
  <c r="U6317" i="10" s="1"/>
  <c r="S6109" i="10"/>
  <c r="U6109" i="10" s="1"/>
  <c r="S4239" i="10"/>
  <c r="U4239" i="10" s="1"/>
  <c r="S3650" i="10"/>
  <c r="U3650" i="10" s="1"/>
  <c r="S4399" i="10"/>
  <c r="U4399" i="10" s="1"/>
  <c r="S3674" i="10"/>
  <c r="U3674" i="10" s="1"/>
  <c r="S6243" i="10"/>
  <c r="U6243" i="10" s="1"/>
  <c r="S5909" i="10"/>
  <c r="U5909" i="10" s="1"/>
  <c r="S4555" i="10"/>
  <c r="U4555" i="10" s="1"/>
  <c r="S3498" i="10"/>
  <c r="U3498" i="10" s="1"/>
  <c r="S3711" i="10"/>
  <c r="U3711" i="10" s="1"/>
  <c r="S5073" i="10"/>
  <c r="U5073" i="10" s="1"/>
  <c r="S5232" i="10"/>
  <c r="U5232" i="10" s="1"/>
  <c r="S1138" i="10"/>
  <c r="U1138" i="10" s="1"/>
  <c r="S922" i="10"/>
  <c r="U922" i="10" s="1"/>
  <c r="S1064" i="10"/>
  <c r="U1064" i="10" s="1"/>
  <c r="S5116" i="10"/>
  <c r="U5116" i="10" s="1"/>
  <c r="S5113" i="10"/>
  <c r="U5113" i="10" s="1"/>
  <c r="S50" i="10"/>
  <c r="U50" i="10" s="1"/>
  <c r="S3374" i="10"/>
  <c r="U3374" i="10" s="1"/>
  <c r="S54" i="10"/>
  <c r="U54" i="10" s="1"/>
  <c r="S1429" i="10"/>
  <c r="U1429" i="10" s="1"/>
  <c r="S6313" i="10"/>
  <c r="U6313" i="10" s="1"/>
  <c r="S2042" i="10"/>
  <c r="U2042" i="10" s="1"/>
  <c r="S5262" i="10"/>
  <c r="U5262" i="10" s="1"/>
  <c r="S2457" i="10"/>
  <c r="U2457" i="10" s="1"/>
  <c r="S1669" i="10"/>
  <c r="U1669" i="10" s="1"/>
  <c r="S1672" i="10"/>
  <c r="U1672" i="10" s="1"/>
  <c r="S1675" i="10"/>
  <c r="U1675" i="10" s="1"/>
  <c r="S1677" i="10"/>
  <c r="U1677" i="10" s="1"/>
  <c r="S3173" i="10"/>
  <c r="U3173" i="10" s="1"/>
  <c r="S455" i="10"/>
  <c r="U455" i="10" s="1"/>
  <c r="S2692" i="10"/>
  <c r="U2692" i="10" s="1"/>
  <c r="S3787" i="10"/>
  <c r="U3787" i="10" s="1"/>
  <c r="S1681" i="10"/>
  <c r="U1681" i="10" s="1"/>
  <c r="S1402" i="10"/>
  <c r="U1402" i="10" s="1"/>
  <c r="S3383" i="10"/>
  <c r="U3383" i="10" s="1"/>
  <c r="S4551" i="10"/>
  <c r="U4551" i="10" s="1"/>
  <c r="S3835" i="10"/>
  <c r="U3835" i="10" s="1"/>
  <c r="S1323" i="10"/>
  <c r="U1323" i="10" s="1"/>
  <c r="S4499" i="10"/>
  <c r="U4499" i="10" s="1"/>
  <c r="S1318" i="10"/>
  <c r="U1318" i="10" s="1"/>
  <c r="S4191" i="10"/>
  <c r="U4191" i="10" s="1"/>
  <c r="S2245" i="10"/>
  <c r="U2245" i="10" s="1"/>
  <c r="S1685" i="10"/>
  <c r="U1685" i="10" s="1"/>
  <c r="S2702" i="10"/>
  <c r="U2702" i="10" s="1"/>
  <c r="S4582" i="10"/>
  <c r="U4582" i="10" s="1"/>
  <c r="S4199" i="10"/>
  <c r="U4199" i="10" s="1"/>
  <c r="S4693" i="10"/>
  <c r="U4693" i="10" s="1"/>
  <c r="S4195" i="10"/>
  <c r="U4195" i="10" s="1"/>
  <c r="S4187" i="10"/>
  <c r="U4187" i="10" s="1"/>
  <c r="S4787" i="10"/>
  <c r="U4787" i="10" s="1"/>
  <c r="S1689" i="10"/>
  <c r="U1689" i="10" s="1"/>
  <c r="S1363" i="10"/>
  <c r="U1363" i="10" s="1"/>
  <c r="S4394" i="10"/>
  <c r="U4394" i="10" s="1"/>
  <c r="S4972" i="10"/>
  <c r="U4972" i="10" s="1"/>
  <c r="S1693" i="10"/>
  <c r="U1693" i="10" s="1"/>
  <c r="S1697" i="10"/>
  <c r="U1697" i="10" s="1"/>
  <c r="S1700" i="10"/>
  <c r="U1700" i="10" s="1"/>
  <c r="S4502" i="10"/>
  <c r="U4502" i="10" s="1"/>
  <c r="S4497" i="10"/>
  <c r="U4497" i="10" s="1"/>
  <c r="S4993" i="10"/>
  <c r="U4993" i="10" s="1"/>
  <c r="S4240" i="10"/>
  <c r="U4240" i="10" s="1"/>
  <c r="S1702" i="10"/>
  <c r="U1702" i="10" s="1"/>
  <c r="S1374" i="10"/>
  <c r="U1374" i="10" s="1"/>
  <c r="S1703" i="10"/>
  <c r="U1703" i="10" s="1"/>
  <c r="S4321" i="10"/>
  <c r="U4321" i="10" s="1"/>
  <c r="S2119" i="10"/>
  <c r="U2119" i="10" s="1"/>
  <c r="S1707" i="10"/>
  <c r="U1707" i="10" s="1"/>
  <c r="S1287" i="10"/>
  <c r="U1287" i="10" s="1"/>
  <c r="S1713" i="10"/>
  <c r="U1713" i="10" s="1"/>
  <c r="S5415" i="10"/>
  <c r="U5415" i="10" s="1"/>
  <c r="S2989" i="10"/>
  <c r="U2989" i="10" s="1"/>
  <c r="S462" i="10"/>
  <c r="U462" i="10" s="1"/>
  <c r="S1444" i="10"/>
  <c r="U1444" i="10" s="1"/>
  <c r="S1715" i="10"/>
  <c r="U1715" i="10" s="1"/>
  <c r="S2585" i="10"/>
  <c r="U2585" i="10" s="1"/>
  <c r="S4857" i="10"/>
  <c r="U4857" i="10" s="1"/>
  <c r="S2975" i="10"/>
  <c r="U2975" i="10" s="1"/>
  <c r="S2343" i="10"/>
  <c r="U2343" i="10" s="1"/>
  <c r="S5029" i="10"/>
  <c r="U5029" i="10" s="1"/>
  <c r="S3715" i="10"/>
  <c r="U3715" i="10" s="1"/>
  <c r="S2402" i="10"/>
  <c r="U2402" i="10" s="1"/>
  <c r="S4506" i="10"/>
  <c r="U4506" i="10" s="1"/>
  <c r="S3304" i="10"/>
  <c r="U3304" i="10" s="1"/>
  <c r="S4156" i="10"/>
  <c r="U4156" i="10" s="1"/>
  <c r="S1722" i="10"/>
  <c r="U1722" i="10" s="1"/>
  <c r="S4686" i="10"/>
  <c r="U4686" i="10" s="1"/>
  <c r="S1725" i="10"/>
  <c r="U1725" i="10" s="1"/>
  <c r="S2663" i="10"/>
  <c r="U2663" i="10" s="1"/>
  <c r="S2638" i="10"/>
  <c r="U2638" i="10" s="1"/>
  <c r="S2934" i="10"/>
  <c r="U2934" i="10" s="1"/>
  <c r="S1729" i="10"/>
  <c r="U1729" i="10" s="1"/>
  <c r="S4536" i="10"/>
  <c r="U4536" i="10" s="1"/>
  <c r="S3531" i="10"/>
  <c r="U3531" i="10" s="1"/>
  <c r="S3526" i="10"/>
  <c r="U3526" i="10" s="1"/>
  <c r="S1732" i="10"/>
  <c r="U1732" i="10" s="1"/>
  <c r="S4722" i="10"/>
  <c r="U4722" i="10" s="1"/>
  <c r="S5692" i="10"/>
  <c r="U5692" i="10" s="1"/>
  <c r="S1305" i="10"/>
  <c r="U1305" i="10" s="1"/>
  <c r="S4679" i="10"/>
  <c r="U4679" i="10" s="1"/>
  <c r="S4380" i="10"/>
  <c r="U4380" i="10" s="1"/>
  <c r="S1340" i="10"/>
  <c r="U1340" i="10" s="1"/>
  <c r="S1737" i="10"/>
  <c r="U1737" i="10" s="1"/>
  <c r="S1741" i="10"/>
  <c r="U1741" i="10" s="1"/>
  <c r="S4168" i="10"/>
  <c r="U4168" i="10" s="1"/>
  <c r="S1746" i="10"/>
  <c r="U1746" i="10" s="1"/>
  <c r="S4817" i="10"/>
  <c r="U4817" i="10" s="1"/>
  <c r="S2332" i="10"/>
  <c r="U2332" i="10" s="1"/>
  <c r="S2404" i="10"/>
  <c r="U2404" i="10" s="1"/>
  <c r="S2152" i="10"/>
  <c r="U2152" i="10" s="1"/>
  <c r="S3837" i="10"/>
  <c r="U3837" i="10" s="1"/>
  <c r="S5013" i="10"/>
  <c r="U5013" i="10" s="1"/>
  <c r="S4305" i="10"/>
  <c r="U4305" i="10" s="1"/>
  <c r="S2738" i="10"/>
  <c r="U2738" i="10" s="1"/>
  <c r="S1750" i="10"/>
  <c r="U1750" i="10" s="1"/>
  <c r="S1751" i="10"/>
  <c r="U1751" i="10" s="1"/>
  <c r="S2419" i="10"/>
  <c r="U2419" i="10" s="1"/>
  <c r="S3394" i="10"/>
  <c r="U3394" i="10" s="1"/>
  <c r="S2241" i="10"/>
  <c r="U2241" i="10" s="1"/>
  <c r="S5192" i="10"/>
  <c r="U5192" i="10" s="1"/>
  <c r="S3393" i="10"/>
  <c r="U3393" i="10" s="1"/>
  <c r="S3398" i="10"/>
  <c r="U3398" i="10" s="1"/>
  <c r="S2205" i="10"/>
  <c r="U2205" i="10" s="1"/>
  <c r="S3395" i="10"/>
  <c r="U3395" i="10" s="1"/>
  <c r="S3382" i="10"/>
  <c r="U3382" i="10" s="1"/>
  <c r="S4376" i="10"/>
  <c r="U4376" i="10" s="1"/>
  <c r="S4244" i="10"/>
  <c r="U4244" i="10" s="1"/>
  <c r="S1062" i="10"/>
  <c r="U1062" i="10" s="1"/>
  <c r="S4613" i="10"/>
  <c r="U4613" i="10" s="1"/>
  <c r="S4251" i="10"/>
  <c r="U4251" i="10" s="1"/>
  <c r="S4253" i="10"/>
  <c r="U4253" i="10" s="1"/>
  <c r="S2983" i="10"/>
  <c r="U2983" i="10" s="1"/>
  <c r="S2543" i="10"/>
  <c r="U2543" i="10" s="1"/>
  <c r="S2995" i="10"/>
  <c r="U2995" i="10" s="1"/>
  <c r="S4540" i="10"/>
  <c r="U4540" i="10" s="1"/>
  <c r="S4221" i="10"/>
  <c r="U4221" i="10" s="1"/>
  <c r="S4339" i="10"/>
  <c r="U4339" i="10" s="1"/>
  <c r="S904" i="10"/>
  <c r="U904" i="10" s="1"/>
  <c r="S2675" i="10"/>
  <c r="U2675" i="10" s="1"/>
  <c r="S3824" i="10"/>
  <c r="U3824" i="10" s="1"/>
  <c r="S2493" i="10"/>
  <c r="U2493" i="10" s="1"/>
  <c r="S2217" i="10"/>
  <c r="U2217" i="10" s="1"/>
  <c r="S2618" i="10"/>
  <c r="U2618" i="10" s="1"/>
  <c r="S475" i="10"/>
  <c r="U475" i="10" s="1"/>
  <c r="S6355" i="10"/>
  <c r="U6355" i="10" s="1"/>
  <c r="S6206" i="10"/>
  <c r="U6206" i="10" s="1"/>
  <c r="S4935" i="10"/>
  <c r="U4935" i="10" s="1"/>
  <c r="S595" i="10"/>
  <c r="U595" i="10" s="1"/>
  <c r="S4266" i="10"/>
  <c r="U4266" i="10" s="1"/>
  <c r="S4567" i="10"/>
  <c r="U4567" i="10" s="1"/>
  <c r="S1756" i="10"/>
  <c r="U1756" i="10" s="1"/>
  <c r="S1329" i="10"/>
  <c r="U1329" i="10" s="1"/>
  <c r="S2038" i="10"/>
  <c r="U2038" i="10" s="1"/>
  <c r="S4873" i="10"/>
  <c r="U4873" i="10" s="1"/>
  <c r="S6148" i="10"/>
  <c r="U6148" i="10" s="1"/>
  <c r="S3594" i="10"/>
  <c r="U3594" i="10" s="1"/>
  <c r="S4973" i="10"/>
  <c r="U4973" i="10" s="1"/>
  <c r="S4607" i="10"/>
  <c r="U4607" i="10" s="1"/>
  <c r="S1341" i="10"/>
  <c r="U1341" i="10" s="1"/>
  <c r="S3557" i="10"/>
  <c r="U3557" i="10" s="1"/>
  <c r="S3631" i="10"/>
  <c r="U3631" i="10" s="1"/>
  <c r="S3561" i="10"/>
  <c r="U3561" i="10" s="1"/>
  <c r="S2850" i="10"/>
  <c r="U2850" i="10" s="1"/>
  <c r="S3553" i="10"/>
  <c r="U3553" i="10" s="1"/>
  <c r="S1436" i="10"/>
  <c r="U1436" i="10" s="1"/>
  <c r="S3560" i="10"/>
  <c r="U3560" i="10" s="1"/>
  <c r="S3623" i="10"/>
  <c r="U3623" i="10" s="1"/>
  <c r="S3614" i="10"/>
  <c r="U3614" i="10" s="1"/>
  <c r="S2024" i="10"/>
  <c r="U2024" i="10" s="1"/>
  <c r="S3564" i="10"/>
  <c r="U3564" i="10" s="1"/>
  <c r="S3554" i="10"/>
  <c r="U3554" i="10" s="1"/>
  <c r="S2495" i="10"/>
  <c r="U2495" i="10" s="1"/>
  <c r="S3607" i="10"/>
  <c r="U3607" i="10" s="1"/>
  <c r="S3588" i="10"/>
  <c r="U3588" i="10" s="1"/>
  <c r="S5036" i="10"/>
  <c r="U5036" i="10" s="1"/>
  <c r="S5099" i="10"/>
  <c r="U5099" i="10" s="1"/>
  <c r="S4565" i="10"/>
  <c r="U4565" i="10" s="1"/>
  <c r="S3608" i="10"/>
  <c r="U3608" i="10" s="1"/>
  <c r="S3550" i="10"/>
  <c r="U3550" i="10" s="1"/>
  <c r="S2231" i="10"/>
  <c r="U2231" i="10" s="1"/>
  <c r="S3573" i="10"/>
  <c r="U3573" i="10" s="1"/>
  <c r="S3577" i="10"/>
  <c r="U3577" i="10" s="1"/>
  <c r="S3670" i="10"/>
  <c r="U3670" i="10" s="1"/>
  <c r="S3790" i="10"/>
  <c r="U3790" i="10" s="1"/>
  <c r="S605" i="10"/>
  <c r="U605" i="10" s="1"/>
  <c r="S4511" i="10"/>
  <c r="U4511" i="10" s="1"/>
  <c r="S4689" i="10"/>
  <c r="U4689" i="10" s="1"/>
  <c r="S1372" i="10"/>
  <c r="U1372" i="10" s="1"/>
  <c r="S2709" i="10"/>
  <c r="U2709" i="10" s="1"/>
  <c r="S2684" i="10"/>
  <c r="U2684" i="10" s="1"/>
  <c r="S2678" i="10"/>
  <c r="U2678" i="10" s="1"/>
  <c r="S2563" i="10"/>
  <c r="U2563" i="10" s="1"/>
  <c r="S4559" i="10"/>
  <c r="U4559" i="10" s="1"/>
  <c r="S4557" i="10"/>
  <c r="U4557" i="10" s="1"/>
  <c r="S3340" i="10"/>
  <c r="U3340" i="10" s="1"/>
  <c r="S3710" i="10"/>
  <c r="U3710" i="10" s="1"/>
  <c r="S1437" i="10"/>
  <c r="U1437" i="10" s="1"/>
  <c r="S3919" i="10"/>
  <c r="U3919" i="10" s="1"/>
  <c r="S3040" i="10"/>
  <c r="U3040" i="10" s="1"/>
  <c r="S4538" i="10"/>
  <c r="U4538" i="10" s="1"/>
  <c r="S2422" i="10"/>
  <c r="U2422" i="10" s="1"/>
  <c r="S2059" i="10"/>
  <c r="U2059" i="10" s="1"/>
  <c r="S606" i="10"/>
  <c r="U606" i="10" s="1"/>
  <c r="S610" i="10"/>
  <c r="U610" i="10" s="1"/>
  <c r="S614" i="10"/>
  <c r="U614" i="10" s="1"/>
  <c r="S6364" i="10"/>
  <c r="U6364" i="10" s="1"/>
  <c r="S2330" i="10"/>
  <c r="U2330" i="10" s="1"/>
  <c r="S2545" i="10"/>
  <c r="U2545" i="10" s="1"/>
  <c r="S2666" i="10"/>
  <c r="U2666" i="10" s="1"/>
  <c r="S2018" i="10"/>
  <c r="U2018" i="10" s="1"/>
  <c r="S6365" i="10"/>
  <c r="U6365" i="10" s="1"/>
  <c r="S4761" i="10"/>
  <c r="U4761" i="10" s="1"/>
  <c r="S1316" i="10"/>
  <c r="U1316" i="10" s="1"/>
  <c r="S2972" i="10"/>
  <c r="U2972" i="10" s="1"/>
  <c r="S2997" i="10"/>
  <c r="U2997" i="10" s="1"/>
  <c r="S4393" i="10"/>
  <c r="U4393" i="10" s="1"/>
  <c r="S2962" i="10"/>
  <c r="U2962" i="10" s="1"/>
  <c r="S2967" i="10"/>
  <c r="U2967" i="10" s="1"/>
  <c r="S1416" i="10"/>
  <c r="U1416" i="10" s="1"/>
  <c r="S2186" i="10"/>
  <c r="U2186" i="10" s="1"/>
  <c r="S1317" i="10"/>
  <c r="U1317" i="10" s="1"/>
  <c r="S2207" i="10"/>
  <c r="U2207" i="10" s="1"/>
  <c r="S3619" i="10"/>
  <c r="U3619" i="10" s="1"/>
  <c r="S3626" i="10"/>
  <c r="U3626" i="10" s="1"/>
  <c r="S3575" i="10"/>
  <c r="U3575" i="10" s="1"/>
  <c r="S3546" i="10"/>
  <c r="U3546" i="10" s="1"/>
  <c r="S6165" i="10"/>
  <c r="U6165" i="10" s="1"/>
  <c r="S956" i="10"/>
  <c r="U956" i="10" s="1"/>
  <c r="S1151" i="10"/>
  <c r="U1151" i="10" s="1"/>
  <c r="S1000" i="10"/>
  <c r="U1000" i="10" s="1"/>
  <c r="S4992" i="10"/>
  <c r="U4992" i="10" l="1"/>
  <c r="S6373" i="10"/>
  <c r="O6445" i="10" s="1"/>
  <c r="R6375" i="10"/>
  <c r="Q6373" i="10"/>
  <c r="R6373" i="10"/>
</calcChain>
</file>

<file path=xl/sharedStrings.xml><?xml version="1.0" encoding="utf-8"?>
<sst xmlns="http://schemas.openxmlformats.org/spreadsheetml/2006/main" count="38436" uniqueCount="3494">
  <si>
    <t>序号</t>
  </si>
  <si>
    <t>账套</t>
  </si>
  <si>
    <t>固定资产编号</t>
  </si>
  <si>
    <t>名称</t>
  </si>
  <si>
    <t>报废数量</t>
  </si>
  <si>
    <t>折旧年限</t>
  </si>
  <si>
    <t>会计科目</t>
  </si>
  <si>
    <t>报废原值</t>
  </si>
  <si>
    <t>残值率</t>
  </si>
  <si>
    <t>使用日期</t>
  </si>
  <si>
    <t>月折旧额</t>
  </si>
  <si>
    <t>报废累计折旧</t>
  </si>
  <si>
    <t>报废日期</t>
  </si>
  <si>
    <t>账面余值</t>
  </si>
  <si>
    <t>残值收入</t>
  </si>
  <si>
    <t>税率</t>
  </si>
  <si>
    <t>税金</t>
  </si>
  <si>
    <t>残值净收入</t>
  </si>
  <si>
    <t>净损失</t>
  </si>
  <si>
    <t>成本中心</t>
  </si>
  <si>
    <t>特洁Swingo755B全自动洗地机</t>
  </si>
  <si>
    <t>D</t>
  </si>
  <si>
    <t>塑料仓板 1200*800*14 5兰色</t>
  </si>
  <si>
    <t>E</t>
  </si>
  <si>
    <t>荔枝台1200*1000*800</t>
  </si>
  <si>
    <t>TXD收银系统 塑料链条</t>
  </si>
  <si>
    <t>TXD收银系统 红外线感应器红外线</t>
  </si>
  <si>
    <t>TXD收银系统 解扣盒</t>
  </si>
  <si>
    <t>三分类垃圾桶950*380*950</t>
  </si>
  <si>
    <t>木仓板</t>
  </si>
  <si>
    <t>木仓板1200*800*210</t>
  </si>
  <si>
    <t>木质仓板</t>
  </si>
  <si>
    <t>TXD 济强JPL352打印机</t>
  </si>
  <si>
    <t>C</t>
  </si>
  <si>
    <t>HONEYWELL 手持终端-EDA51K</t>
  </si>
  <si>
    <t>洗地机充电器&amp;电瓶</t>
  </si>
  <si>
    <t>O</t>
  </si>
  <si>
    <t>冷柜</t>
  </si>
  <si>
    <t>法棍整形机</t>
  </si>
  <si>
    <t>切丝机</t>
  </si>
  <si>
    <t>无盖盒</t>
  </si>
  <si>
    <t>TXD 松下双门冷藏柜SRM-CD471</t>
  </si>
  <si>
    <t>TXD 松下双门冷冻柜SRL-CD4075</t>
  </si>
  <si>
    <t>仓板PALLET</t>
  </si>
  <si>
    <t>Audastore八边形宠物柜1350*1350</t>
  </si>
  <si>
    <t>岛柜玻璃盖</t>
  </si>
  <si>
    <t>不锈钢网盘Dish</t>
  </si>
  <si>
    <t>铝钉扎口机</t>
  </si>
  <si>
    <t>促销台跨式标牌架</t>
  </si>
  <si>
    <t>亚克力试吃架</t>
  </si>
  <si>
    <t>法包架</t>
  </si>
  <si>
    <t>促销台亚克力罩</t>
  </si>
  <si>
    <t>木制转角面包架toast rack</t>
  </si>
  <si>
    <t>法棍架</t>
  </si>
  <si>
    <t>面包架</t>
  </si>
  <si>
    <t>挂架shelf</t>
  </si>
  <si>
    <t>面粉车Truck</t>
  </si>
  <si>
    <t>面包架toast rack</t>
  </si>
  <si>
    <t>4连土司盒(不沾)</t>
  </si>
  <si>
    <t>20层车</t>
  </si>
  <si>
    <t>TXD 收银椅子</t>
  </si>
  <si>
    <t>仓板</t>
  </si>
  <si>
    <t>叠蓝/挂钩</t>
  </si>
  <si>
    <t>置物框</t>
  </si>
  <si>
    <t>寄包柜（24门）</t>
  </si>
  <si>
    <t>寄包柜（20门）</t>
  </si>
  <si>
    <t>垃圾桶</t>
  </si>
  <si>
    <t>仓储笼</t>
  </si>
  <si>
    <t>SOFTWARE</t>
  </si>
  <si>
    <t>BasicProBook650G1笔记本</t>
  </si>
  <si>
    <t>HP 清洁带</t>
  </si>
  <si>
    <t>数据流带DATE TAPE HP</t>
  </si>
  <si>
    <t>宏正KVM视频切换器CS1308</t>
  </si>
  <si>
    <t>双钟声广播话筒</t>
  </si>
  <si>
    <t>冷冻系统改造</t>
  </si>
  <si>
    <t>AZ</t>
  </si>
  <si>
    <t>铝钉扎口机711型</t>
  </si>
  <si>
    <t>TXD龙门架1000*400*1513</t>
  </si>
  <si>
    <t>手动液压车</t>
  </si>
  <si>
    <t>桌子Table3#1300*900*800</t>
  </si>
  <si>
    <t>收货处电脑台</t>
  </si>
  <si>
    <t>手推车</t>
  </si>
  <si>
    <t>南北干果货Drawing Board</t>
  </si>
  <si>
    <t>F</t>
  </si>
  <si>
    <t>模特台1300*1300*30</t>
  </si>
  <si>
    <t>充氧机</t>
  </si>
  <si>
    <t>三层面包架</t>
  </si>
  <si>
    <t>TXDidata95VHM移动终端</t>
  </si>
  <si>
    <t>冷柜showcases</t>
  </si>
  <si>
    <t>手持终端-EDA50K</t>
  </si>
  <si>
    <t>联想台式机</t>
  </si>
  <si>
    <t>Building 09装饰 (使用部门)</t>
  </si>
  <si>
    <t>纺织促销框1200*800*800</t>
  </si>
  <si>
    <t>五层袜柜</t>
  </si>
  <si>
    <t>125升购物车含车锁</t>
  </si>
  <si>
    <t>优纳可购物车 180升(不带车锁)</t>
  </si>
  <si>
    <t>屏风铝合金边框</t>
  </si>
  <si>
    <t>双门五层理货车1200*800*1800</t>
  </si>
  <si>
    <t>屏风</t>
  </si>
  <si>
    <t>塑料600型更衣柜</t>
  </si>
  <si>
    <t>洗地机</t>
  </si>
  <si>
    <t>化妆品收银台</t>
  </si>
  <si>
    <t>面包搅拌机</t>
  </si>
  <si>
    <t>冰水机180L</t>
  </si>
  <si>
    <t>配引坡R1500×745×90</t>
  </si>
  <si>
    <t>全自动洗地机 特洁Swingo1650B</t>
  </si>
  <si>
    <t>热卖车</t>
  </si>
  <si>
    <t>防盗镜</t>
  </si>
  <si>
    <t>禁止通行门电镀</t>
  </si>
  <si>
    <t>冷柜拐角防撞</t>
  </si>
  <si>
    <t>抛饼工作台</t>
  </si>
  <si>
    <t>蒸包机JH-MME500H</t>
  </si>
  <si>
    <t>台式绞肉机</t>
  </si>
  <si>
    <t>活动工作台1200*700*800</t>
  </si>
  <si>
    <t>双层工作台1400*700*800</t>
  </si>
  <si>
    <t>烤箱支架910*810*600</t>
  </si>
  <si>
    <t>面粉车</t>
  </si>
  <si>
    <t>打蛋机</t>
  </si>
  <si>
    <t>油烟过滤器</t>
  </si>
  <si>
    <t>塑料仓板 1200*800*14</t>
  </si>
  <si>
    <t>烤肠机JH-RXK-7</t>
  </si>
  <si>
    <t>双层挂鸭架</t>
  </si>
  <si>
    <t>TXD收银机配件</t>
  </si>
  <si>
    <t>TXD双层工作台1400*700*800</t>
  </si>
  <si>
    <t>TXD收银机台围挡</t>
  </si>
  <si>
    <t>高增益全向天线10.2dB健博通 TQJ</t>
  </si>
  <si>
    <t>冷柜八字防撞</t>
  </si>
  <si>
    <t>U型防撞杆</t>
  </si>
  <si>
    <t>收银台处隔离栏杆</t>
  </si>
  <si>
    <t>收货称重用 电子落地秤</t>
  </si>
  <si>
    <t>双层篮车</t>
  </si>
  <si>
    <t>民用厨乐宝电热水器 容积10升</t>
  </si>
  <si>
    <t>定制柜(玻璃银包箱下柜)</t>
  </si>
  <si>
    <t>不锈钢支架</t>
  </si>
  <si>
    <t>活动柜420W*460D*650H</t>
  </si>
  <si>
    <t>高银包柜</t>
  </si>
  <si>
    <t>双门五层理货车</t>
  </si>
  <si>
    <t>收银台-支撑杆和信号灯</t>
  </si>
  <si>
    <t>存储模块1（柜子1）</t>
  </si>
  <si>
    <t>中间模块（扫描台）</t>
  </si>
  <si>
    <t>输出模块880D（顾客理货台右）</t>
  </si>
  <si>
    <t>输出模块660SG（顾客理货台左）</t>
  </si>
  <si>
    <t>存储模块2（柜子2）</t>
  </si>
  <si>
    <t>POS终端S58Q</t>
  </si>
  <si>
    <t>无线条码秤</t>
  </si>
  <si>
    <t>家具架1300*800*800</t>
  </si>
  <si>
    <t>顾客服务台（矮）</t>
  </si>
  <si>
    <t>饮水机？</t>
  </si>
  <si>
    <t>TXDLED彩电</t>
  </si>
  <si>
    <t>笔记本Basic ProBook 650</t>
  </si>
  <si>
    <t>台式联想套机</t>
  </si>
  <si>
    <t>针式打印机 EPSON LQ-2680K</t>
  </si>
  <si>
    <t>普印力打印机YA760KB</t>
  </si>
  <si>
    <t>联想TCM720s-N000</t>
  </si>
  <si>
    <t>平板C5</t>
  </si>
  <si>
    <t>休息室定制红色沙发</t>
  </si>
  <si>
    <t>联想A7400一体机H110G3900</t>
  </si>
  <si>
    <t>中控密码打印机StarTSP650</t>
  </si>
  <si>
    <t>EPSONLQ730K打印机</t>
  </si>
  <si>
    <t>大办公桌1600W*800D*760H</t>
  </si>
  <si>
    <t>小办公桌1200W600D*760H</t>
  </si>
  <si>
    <t>职员椅</t>
  </si>
  <si>
    <t>钢制24抽文件柜</t>
  </si>
  <si>
    <t>现金办点钞台</t>
  </si>
  <si>
    <t>打钉桌</t>
  </si>
  <si>
    <t>FS-012现流台</t>
  </si>
  <si>
    <t>TXD拣货架 2000*1300*550</t>
  </si>
  <si>
    <t>（货架）挂钩</t>
  </si>
  <si>
    <t>二门冷藏工作台</t>
  </si>
  <si>
    <t>三菱电机空调</t>
  </si>
  <si>
    <t>货架 双面立柱(430+430)*1500</t>
  </si>
  <si>
    <t>货架载物杆1300W</t>
  </si>
  <si>
    <t>电瓶</t>
  </si>
  <si>
    <t>双层工作台1400</t>
  </si>
  <si>
    <t>不锈钢猪肉架</t>
  </si>
  <si>
    <t>单杠油水混合炸炉</t>
  </si>
  <si>
    <t>三文鱼台</t>
  </si>
  <si>
    <t>TXD-idata 1900VHM移动终端</t>
  </si>
  <si>
    <t>TXD悬挂链衣架270*150</t>
  </si>
  <si>
    <t>冰鲜台</t>
  </si>
  <si>
    <t>双层工作台</t>
  </si>
  <si>
    <t>不锈钢面粉架子</t>
  </si>
  <si>
    <t>优纳可180升购物车</t>
  </si>
  <si>
    <t>购物车180升</t>
  </si>
  <si>
    <t>主/客显机械手臂</t>
  </si>
  <si>
    <t>标准机柜 19英寸荣恩 RE-19</t>
  </si>
  <si>
    <t>联想商用启天主机M520</t>
  </si>
  <si>
    <t>摩托罗拉对讲机P3688</t>
  </si>
  <si>
    <t>空调Air conditioner</t>
  </si>
  <si>
    <t>饮水机</t>
  </si>
  <si>
    <t>数字手持对讲机含电池VXD-720</t>
  </si>
  <si>
    <t>摩托罗拉数字对讲机P3688</t>
  </si>
  <si>
    <t>塑料600型更衣柜450</t>
  </si>
  <si>
    <t>塑料600型更衣柜450*500*600</t>
  </si>
  <si>
    <t>冷柜改造（夜帘）</t>
  </si>
  <si>
    <t>岗亭crow's nest</t>
  </si>
  <si>
    <t>Audastore猪肉陈列分隔板</t>
  </si>
  <si>
    <t>木制仓板 Wood Pallet</t>
  </si>
  <si>
    <t>Audastore仿木塑料垫板606*300*2</t>
  </si>
  <si>
    <t>Audastore电子标价签StellarM</t>
  </si>
  <si>
    <t>Audastore电子标价签StellarXXXL</t>
  </si>
  <si>
    <t>Audastore电子标价签StellarMF</t>
  </si>
  <si>
    <t>Audastore电子标价签StellarXL</t>
  </si>
  <si>
    <t>Audastore双线挂钩25*25*400</t>
  </si>
  <si>
    <t>Audastore活动层板长1195*586*25</t>
  </si>
  <si>
    <t>Audastore竖隔板2080*588*30</t>
  </si>
  <si>
    <t>不锈钢灯箱</t>
  </si>
  <si>
    <t>广告牌（可持续发展）</t>
  </si>
  <si>
    <t>POS路由器MSR930</t>
  </si>
  <si>
    <t>木仓板 1200*800*210</t>
  </si>
  <si>
    <t>手推车含车锁</t>
  </si>
  <si>
    <t>配置车载电台Base Control Syste</t>
  </si>
  <si>
    <t>椅子</t>
  </si>
  <si>
    <t>顾客手推车</t>
  </si>
  <si>
    <t>广告牌-路牌</t>
  </si>
  <si>
    <t>广告牌（欧诺卡）</t>
  </si>
  <si>
    <t>网络型考勤机HTA830P-SMO内建TCP</t>
  </si>
  <si>
    <t>寄包柜（高柜）700*400*2200</t>
  </si>
  <si>
    <t>数字手持对讲机+电池</t>
  </si>
  <si>
    <t>双面彩色证卡打印机HiTi  CS-310</t>
  </si>
  <si>
    <t>打印机HP</t>
  </si>
  <si>
    <t>圆桌子?800*750</t>
  </si>
  <si>
    <t>圆桌子?700*600</t>
  </si>
  <si>
    <t>职员椅塑料红色</t>
  </si>
  <si>
    <t>圆桌子?1000*750</t>
  </si>
  <si>
    <t>21抽材料箱860*400*1500</t>
  </si>
  <si>
    <t>全自动洗地机</t>
  </si>
  <si>
    <t>散装台抽屉</t>
  </si>
  <si>
    <t>TXD收银机围挡</t>
  </si>
  <si>
    <t>手持终端PDA-EDA50K</t>
  </si>
  <si>
    <t>洋酒柜</t>
  </si>
  <si>
    <t>大米桶（小）</t>
  </si>
  <si>
    <t>POS机</t>
  </si>
  <si>
    <t>连接横杆</t>
  </si>
  <si>
    <t>收货区防撞</t>
  </si>
  <si>
    <t>防火卷帘门防撞杆</t>
  </si>
  <si>
    <t>通道防撞</t>
  </si>
  <si>
    <t>促销台围边</t>
  </si>
  <si>
    <t>玻璃隔断</t>
  </si>
  <si>
    <t>海信手持智能POS终端</t>
  </si>
  <si>
    <t>大办公桌尺寸</t>
  </si>
  <si>
    <t>小办公桌</t>
  </si>
  <si>
    <t>书报架</t>
  </si>
  <si>
    <t>公平秤</t>
  </si>
  <si>
    <t>餐盘架</t>
  </si>
  <si>
    <t>华为麦芒6手机</t>
  </si>
  <si>
    <t>TXD1900VH移动终端</t>
  </si>
  <si>
    <t>杀菌刀箱sterilize box</t>
  </si>
  <si>
    <t>奥普电视机</t>
  </si>
  <si>
    <t>TXD济强打印机</t>
  </si>
  <si>
    <t>双星水槽带平台flume</t>
  </si>
  <si>
    <t>烤鸡藏车roast dolly</t>
  </si>
  <si>
    <t>面粉车 flour dolly</t>
  </si>
  <si>
    <t>砧板台chopping block desk</t>
  </si>
  <si>
    <t>试吃台</t>
  </si>
  <si>
    <t>肉科砧板</t>
  </si>
  <si>
    <t>入炉台车10BRV2-10B</t>
  </si>
  <si>
    <t>弧形展柜</t>
  </si>
  <si>
    <t>TXD95VH移动终端</t>
  </si>
  <si>
    <t>四层平板货架flat gondola</t>
  </si>
  <si>
    <t>鱼科冷柜</t>
  </si>
  <si>
    <t>收银台及服务台综合布线改造</t>
  </si>
  <si>
    <t>MC</t>
  </si>
  <si>
    <t>TXD利盟打印机</t>
  </si>
  <si>
    <t>操作台  OPERATER TABLE</t>
  </si>
  <si>
    <t>4门一组塑料更衣柜 尺寸：450*50</t>
  </si>
  <si>
    <t>H</t>
  </si>
  <si>
    <t>退货柜</t>
  </si>
  <si>
    <t>寄包柜（高柜）</t>
  </si>
  <si>
    <t>香油粉冷藏展示柜</t>
  </si>
  <si>
    <t>促销台</t>
  </si>
  <si>
    <t>砧板台1800*900*800</t>
  </si>
  <si>
    <t>试衣间</t>
  </si>
  <si>
    <t>总服务台</t>
  </si>
  <si>
    <t>单头电磁灶JYT140</t>
  </si>
  <si>
    <t>顾客用寄包柜Locker for Custome</t>
  </si>
  <si>
    <t>数字手持对讲机403-470MHZ威泰克</t>
  </si>
  <si>
    <t>整机岛柜</t>
  </si>
  <si>
    <t>安防设备</t>
  </si>
  <si>
    <t>IE</t>
  </si>
  <si>
    <t>旺众 EL160-F系列手推车</t>
  </si>
  <si>
    <t>安防改造</t>
  </si>
  <si>
    <t>建筑物附属物-监控系统Fitting u</t>
  </si>
  <si>
    <t>电子落地秤 收货称重 BBA211 150</t>
  </si>
  <si>
    <t>SM120LLP无线高精度电子条码秤</t>
  </si>
  <si>
    <t>秤重打印计价电子秤</t>
  </si>
  <si>
    <t>中文吊秤含支架</t>
  </si>
  <si>
    <t>自服务用PC智能秤</t>
  </si>
  <si>
    <t>自服务用PC智能秤RM5800LLBS</t>
  </si>
  <si>
    <t>无盖盒(高200mm配分隔板)</t>
  </si>
  <si>
    <t>CASIO DT940 手持终端</t>
  </si>
  <si>
    <t>智能秤</t>
  </si>
  <si>
    <t>手持式终端CASIO DT970</t>
  </si>
  <si>
    <t>15层15盘出炉台车T-15</t>
  </si>
  <si>
    <t>POS路由器MSR2600</t>
  </si>
  <si>
    <t>落地式绞肉机HKS-432(含绞刀2把</t>
  </si>
  <si>
    <t>TXD 不锈钢广告牌支架</t>
  </si>
  <si>
    <t>尼龙菜墩架600*600*800</t>
  </si>
  <si>
    <t>TXD新款蔬菜架 850*850*800</t>
  </si>
  <si>
    <t>微波炉茶水柜</t>
  </si>
  <si>
    <t>DG-006揉面压皮机（银鹰GYP350）</t>
  </si>
  <si>
    <t>货架</t>
  </si>
  <si>
    <t>G</t>
  </si>
  <si>
    <t>射灯</t>
  </si>
  <si>
    <t>促销台台面 1000*1000*230</t>
  </si>
  <si>
    <t>促销台托架 800*800*670</t>
  </si>
  <si>
    <t>糖果柜台1200L*1000W*1125H</t>
  </si>
  <si>
    <t>糖果柜抽屉1200L*600W*520H</t>
  </si>
  <si>
    <t>糖果弧形TG台2000L*1000W*1125H</t>
  </si>
  <si>
    <t>散装鸡蛋架1150L*900W*1200H</t>
  </si>
  <si>
    <t>包装鸡蛋1150L*900W*1200H</t>
  </si>
  <si>
    <t>包装鸡蛋（非标）1600L*900W*120</t>
  </si>
  <si>
    <t>鸡蛋秤台900L*600W*900H</t>
  </si>
  <si>
    <t>鸡蛋促销桶900L*600W*600H</t>
  </si>
  <si>
    <t>移动称台600*600*800</t>
  </si>
  <si>
    <t>平缝机（工作台）8500</t>
  </si>
  <si>
    <t>蒸汽电熨斗</t>
  </si>
  <si>
    <t>手推车 旺众</t>
  </si>
  <si>
    <t>12W楼梯LED圆形吸顶灯</t>
  </si>
  <si>
    <t>EEM内置LED18W灯管</t>
  </si>
  <si>
    <t>书报架690*1020*680</t>
  </si>
  <si>
    <t>斜式斜面无盖盒</t>
  </si>
  <si>
    <t>2T手动液压车550*1150聚双</t>
  </si>
  <si>
    <t>180升购物车（含车锁）</t>
  </si>
  <si>
    <t>防盗箱</t>
  </si>
  <si>
    <t>POS终端S58G</t>
  </si>
  <si>
    <t>红盆架</t>
  </si>
  <si>
    <t>散装台阶梯展示台</t>
  </si>
  <si>
    <t>三层面包架withdoors</t>
  </si>
  <si>
    <t>面包架without doors</t>
  </si>
  <si>
    <t>水果促销台亚克力分隔板</t>
  </si>
  <si>
    <t>红雀卡服务台</t>
  </si>
  <si>
    <t>团购台现金口</t>
  </si>
  <si>
    <t>干肉不锈钢盘分隔板</t>
  </si>
  <si>
    <t>退货柜玻璃展示板</t>
  </si>
  <si>
    <t>烟酒柜</t>
  </si>
  <si>
    <t>烟酒货柜</t>
  </si>
  <si>
    <t>水果促销台</t>
  </si>
  <si>
    <t>寄包柜  3440L*450W*1800H</t>
  </si>
  <si>
    <t>办公桌</t>
  </si>
  <si>
    <t>大办公桌  1600*800*750</t>
  </si>
  <si>
    <t>曲线锯</t>
  </si>
  <si>
    <t>移动升降平台</t>
  </si>
  <si>
    <t>TXD长凳1200*350*450</t>
  </si>
  <si>
    <t>LED日光灯驱动电源2*20W</t>
  </si>
  <si>
    <t>灯管3000K/4000K/6000K</t>
  </si>
  <si>
    <t>蓄电池（12V65AH）</t>
  </si>
  <si>
    <t>重架</t>
  </si>
  <si>
    <t>摇摆汤炉容量80L尺寸</t>
  </si>
  <si>
    <t>TXD 不锈钢支架+雪弗板裱双面写</t>
  </si>
  <si>
    <t>叉车 Forklift</t>
  </si>
  <si>
    <t>单槽带垃圾口</t>
  </si>
  <si>
    <t>SS 包柱 protection for pillar</t>
  </si>
  <si>
    <t>生鲜区包柱</t>
  </si>
  <si>
    <t>磅称台</t>
  </si>
  <si>
    <t>洗手台</t>
  </si>
  <si>
    <t>四层货架</t>
  </si>
  <si>
    <t>调料车</t>
  </si>
  <si>
    <t>不锈钢电热烧饼炉</t>
  </si>
  <si>
    <t>180升购物车 （不含车锁）</t>
  </si>
  <si>
    <t>赠品高柜 900*400*2200</t>
  </si>
  <si>
    <t>大台子  1330   1300   630</t>
  </si>
  <si>
    <t>小台子 900   700   450</t>
  </si>
  <si>
    <t>三层台  1300  1300  1240</t>
  </si>
  <si>
    <t>货架-PT家具架（SF06）1300*800*</t>
  </si>
  <si>
    <t>货架 秤台1000*600*900</t>
  </si>
  <si>
    <t>蔬果柜</t>
  </si>
  <si>
    <t>T大秤台</t>
  </si>
  <si>
    <t>单头电磁矮仔炉</t>
  </si>
  <si>
    <t>大米桶+标签1</t>
  </si>
  <si>
    <t>新款蔬菜架 850*850*800</t>
  </si>
  <si>
    <t>花洒龙头 bibcock</t>
  </si>
  <si>
    <t>感应龙头 bibcock</t>
  </si>
  <si>
    <t>钥匙箱(48把钥匙的） Key Cabine</t>
  </si>
  <si>
    <t>不锈钢肉类台（带毡板） SS TABL</t>
  </si>
  <si>
    <t>不锈钢双层工作台 SS TABLE</t>
  </si>
  <si>
    <t>不锈钢三层架 SS RACK</t>
  </si>
  <si>
    <t>手推车 旺众 EL160-F系列</t>
  </si>
  <si>
    <t>TXD 双层工作台1400*700*800</t>
  </si>
  <si>
    <t>TXD 拣货架 Shelf 2000*1300*550</t>
  </si>
  <si>
    <t>电饼铛 electric cake maker</t>
  </si>
  <si>
    <t>和面机 Flour mixer</t>
  </si>
  <si>
    <t>移动柜 drawer</t>
  </si>
  <si>
    <t>SM401-200搅拌缸</t>
  </si>
  <si>
    <t>促销台亚克力连接角L型</t>
  </si>
  <si>
    <t>有盖盒</t>
  </si>
  <si>
    <t>木制仓板 woodpallet</t>
  </si>
  <si>
    <t>包装机 wrapping machine</t>
  </si>
  <si>
    <t>防盗器材 anti-theft product</t>
  </si>
  <si>
    <t>垃圾车带轮子带盖子 garbage tru</t>
  </si>
  <si>
    <t>900G 4连吐司盒 box</t>
  </si>
  <si>
    <t>蓝色塑料周转箱(配盖子) turnove</t>
  </si>
  <si>
    <t>红色塑料周转箱（格栅镂空）turn</t>
  </si>
  <si>
    <t>塑料仓板（红色）Plastic Pallet</t>
  </si>
  <si>
    <t>收货电梯限高栏  Anti-bumper fo</t>
  </si>
  <si>
    <t>大汤桶 bucket</t>
  </si>
  <si>
    <t>灭蝇灯 destrou fiy lamp</t>
  </si>
  <si>
    <t>手推车 TROLLEY</t>
  </si>
  <si>
    <t>TXD海尔卧柜275SEN</t>
  </si>
  <si>
    <t>TXD拣货架2000*1300*550</t>
  </si>
  <si>
    <t>价格牌跨架1250*1000*870</t>
  </si>
  <si>
    <t>购物车锁</t>
  </si>
  <si>
    <t>更衣柜</t>
  </si>
  <si>
    <t>人行翼闸改造</t>
  </si>
  <si>
    <t>广告牌</t>
  </si>
  <si>
    <t>加固层板配搁角1300*530</t>
  </si>
  <si>
    <t>绿色草帽灯</t>
  </si>
  <si>
    <t>手推车收集点 移动一米二排 不锈</t>
  </si>
  <si>
    <t>手推车收集点 移动（备用）一米</t>
  </si>
  <si>
    <t>180升购物车</t>
  </si>
  <si>
    <t>正方形宠物柜1000*1000*1500</t>
  </si>
  <si>
    <t>八边形宠物柜1350*1350*850</t>
  </si>
  <si>
    <t>架子</t>
  </si>
  <si>
    <t>货架Gondola</t>
  </si>
  <si>
    <t>登高梯</t>
  </si>
  <si>
    <t>货架Goldola</t>
  </si>
  <si>
    <t>BC吊挂梯形灯箱</t>
  </si>
  <si>
    <t>梯形吊顶</t>
  </si>
  <si>
    <t>亚克力盒</t>
  </si>
  <si>
    <t>20层烤盘车</t>
  </si>
  <si>
    <t>LED 灯-土色草帽灯 sourcing SAN</t>
  </si>
  <si>
    <t>货架-叠篮630*530*250</t>
  </si>
  <si>
    <t>货架-叠篮630*530*400</t>
  </si>
  <si>
    <t>花洒龙头</t>
  </si>
  <si>
    <t>散装展示台</t>
  </si>
  <si>
    <t>货架一批</t>
  </si>
  <si>
    <t>液压搬运车</t>
  </si>
  <si>
    <t>TXD 悬挂链衣架 270 *150</t>
  </si>
  <si>
    <t>TXD 吊挂架 不锈钢带网兜</t>
  </si>
  <si>
    <t>垃圾压缩机更换改造</t>
  </si>
  <si>
    <t>广告播放用TCL液晶电视机L43P1AF</t>
  </si>
  <si>
    <t>23WLED宽屏液晶显示器</t>
  </si>
  <si>
    <t>呈妍P280E证卡打印机</t>
  </si>
  <si>
    <t>烟酒精品矮柜A</t>
  </si>
  <si>
    <t>干肉柜台A</t>
  </si>
  <si>
    <t>德利多富收银机及360扫描平台</t>
  </si>
  <si>
    <t>手推车收集点</t>
  </si>
  <si>
    <t>职员椅优质PVC</t>
  </si>
  <si>
    <t>机台改造 主/客显机械手臂</t>
  </si>
  <si>
    <t>EL160-F系列手推车</t>
  </si>
  <si>
    <t>砧板台</t>
  </si>
  <si>
    <t>8层车（每层2只）</t>
  </si>
  <si>
    <t>四层平板货架</t>
  </si>
  <si>
    <t>出炉台车(大)  W71*H97*175cmR3-</t>
  </si>
  <si>
    <t>POS终端S90RF</t>
  </si>
  <si>
    <t>TXD-创维电视机43G6A</t>
  </si>
  <si>
    <t>质量追溯系统</t>
  </si>
  <si>
    <t>SW</t>
  </si>
  <si>
    <t>小办公桌OFFICE SMALL TABLE</t>
  </si>
  <si>
    <t>寄包柜(18门）Locker of 18Door</t>
  </si>
  <si>
    <t>手推车(电梯轮</t>
  </si>
  <si>
    <t>冷柜（压缩机）</t>
  </si>
  <si>
    <t>商场木制货柜</t>
  </si>
  <si>
    <t>平扒炉</t>
  </si>
  <si>
    <t>创维32E200E液晶电视</t>
  </si>
  <si>
    <t>落地杀菌刀柜</t>
  </si>
  <si>
    <t>加货车</t>
  </si>
  <si>
    <t>油炸锅</t>
  </si>
  <si>
    <t>压面机</t>
  </si>
  <si>
    <t>双缸油水混合炸炉</t>
  </si>
  <si>
    <t>食品安全监测箱</t>
  </si>
  <si>
    <t>隔离栏 close off baluster</t>
  </si>
  <si>
    <t>TXD防盗镜</t>
  </si>
  <si>
    <t>电子条码计价器生鲜称重用</t>
  </si>
  <si>
    <t>TXD悬挂链衣架上海三禾II型挂钩</t>
  </si>
  <si>
    <t>融资租赁Vacumat44T吸尘吸水机</t>
  </si>
  <si>
    <t>甘蔗皮回收台1000*1000*850</t>
  </si>
  <si>
    <t>钱箱</t>
  </si>
  <si>
    <t>联想Y50笔记本</t>
  </si>
  <si>
    <t>验钞机（现金办专用）</t>
  </si>
  <si>
    <t>披萨展示柜含超声波加湿器，13KW</t>
  </si>
  <si>
    <t>塑料仓板1200*800*145兰色</t>
  </si>
  <si>
    <t>吊柜</t>
  </si>
  <si>
    <t>点钞台</t>
  </si>
  <si>
    <t>票据架</t>
  </si>
  <si>
    <t>信用卡柜台</t>
  </si>
  <si>
    <t>手持终端黑色2+8GB</t>
  </si>
  <si>
    <t>手动液压车Handpallet</t>
  </si>
  <si>
    <t>玻璃缸400*800*150</t>
  </si>
  <si>
    <t>华夫饼烤炉 500*380*300</t>
  </si>
  <si>
    <t>佰菲炉</t>
  </si>
  <si>
    <t>肉品制冷促销柜（带喷雾）</t>
  </si>
  <si>
    <t>TXD济强JLP352打印机</t>
  </si>
  <si>
    <t>旺众EL160F手推车</t>
  </si>
  <si>
    <t>仓管退货打印机佳博S-U802</t>
  </si>
  <si>
    <t>虹光扫描仪</t>
  </si>
  <si>
    <t>促销笼</t>
  </si>
  <si>
    <t>TXD 饮水机？330*380*1230</t>
  </si>
  <si>
    <t>高增益全向天线&amp;电缆线</t>
  </si>
  <si>
    <t>洞洞背板 1300*600 PW-A743（纺</t>
  </si>
  <si>
    <t>乘用车雷克萨斯RX300</t>
  </si>
  <si>
    <t>T</t>
  </si>
  <si>
    <t>安防工程改造</t>
  </si>
  <si>
    <t>消防工程改造</t>
  </si>
  <si>
    <t>干湿喷淋消防设备工程改造</t>
  </si>
  <si>
    <t>消防改造</t>
  </si>
  <si>
    <t>TXD 消防喷淋及防火门改造</t>
  </si>
  <si>
    <t>TXD监控设备改造</t>
  </si>
  <si>
    <t>EEM节能改造照明灯具</t>
  </si>
  <si>
    <t>门禁控制器（2门）HDS HDS2202</t>
  </si>
  <si>
    <t>停车场改造</t>
  </si>
  <si>
    <t>灯管</t>
  </si>
  <si>
    <t>停车场地面改造</t>
  </si>
  <si>
    <t>优纳可 180升购物车</t>
  </si>
  <si>
    <t>监控改造</t>
  </si>
  <si>
    <t>停车场收费系统改造</t>
  </si>
  <si>
    <t>EEM节能 MEP部分</t>
  </si>
  <si>
    <t>收银台防盗改造</t>
  </si>
  <si>
    <t>灯具</t>
  </si>
  <si>
    <t>非机动车广场地面装修</t>
  </si>
  <si>
    <t>淘鲜达控制器</t>
  </si>
  <si>
    <t>OZ</t>
  </si>
  <si>
    <t>照明设备</t>
  </si>
  <si>
    <t>吊挂系统</t>
  </si>
  <si>
    <t>冷冻冷藏系统压缩机</t>
  </si>
  <si>
    <t>A</t>
  </si>
  <si>
    <t>吊挂消防系统</t>
  </si>
  <si>
    <t>LOGO</t>
  </si>
  <si>
    <t>松下风幕机FY-35ELCW1</t>
  </si>
  <si>
    <t>手持终端</t>
  </si>
  <si>
    <t>不锈钢花洒22*33</t>
  </si>
  <si>
    <t>三星水槽</t>
  </si>
  <si>
    <t>干手机</t>
  </si>
  <si>
    <t>塑料仓板（红色） Plastic Palle</t>
  </si>
  <si>
    <t>不锈钢垃圾车Stainless steel du</t>
  </si>
  <si>
    <t>120L 脚踏式垃圾桶 (黄色）</t>
  </si>
  <si>
    <t>双温龙头</t>
  </si>
  <si>
    <t>洗手盆配套水笼头</t>
  </si>
  <si>
    <t>长虹电视机</t>
  </si>
  <si>
    <t>射灯(LED)40W</t>
  </si>
  <si>
    <t>数字对讲机电池</t>
  </si>
  <si>
    <t>收银机信息采集器</t>
  </si>
  <si>
    <t>智能传真收发管理软件Eastfax  M</t>
  </si>
  <si>
    <t>四线传真卡Modem  Card   SHT-8B</t>
  </si>
  <si>
    <t>组装台式机3340</t>
  </si>
  <si>
    <t>价格查询机</t>
  </si>
  <si>
    <t>冰水机</t>
  </si>
  <si>
    <t>对讲机(带1块电池块和1个充电器)</t>
  </si>
  <si>
    <t>配置车载电台</t>
  </si>
  <si>
    <t>三眼蒸炉连广式点心炉 380V/27KW</t>
  </si>
  <si>
    <t>防盗天线</t>
  </si>
  <si>
    <t>新鲜肉类广告牌</t>
  </si>
  <si>
    <t>海报杆</t>
  </si>
  <si>
    <t>停车场看板8.5*6*1</t>
  </si>
  <si>
    <t>手持扫描枪 HHP  3800LTP（KB）</t>
  </si>
  <si>
    <t>条码打印机 ZEBRA 105SL (203dpi</t>
  </si>
  <si>
    <t>液压分块机D-20</t>
  </si>
  <si>
    <t>弧型展柜(后开门)RH3-B6</t>
  </si>
  <si>
    <t>寄包柜（高柜）1050*500*2200</t>
  </si>
  <si>
    <t>双槽带平台 1600*700*800</t>
  </si>
  <si>
    <t>扫描仪</t>
  </si>
  <si>
    <t>360度室内摄像机</t>
  </si>
  <si>
    <t>360度室外摄像机</t>
  </si>
  <si>
    <t>矩阵系统设备</t>
  </si>
  <si>
    <t>扫描平台</t>
  </si>
  <si>
    <t>货架-促销台台面 1000*1000*230</t>
  </si>
  <si>
    <t>压花铝板平板车</t>
  </si>
  <si>
    <t>嵌入式油炸炉600*700*320</t>
  </si>
  <si>
    <t>披萨展示柜</t>
  </si>
  <si>
    <t>HP T790打印机</t>
  </si>
  <si>
    <t>宏正KVM视频切换器</t>
  </si>
  <si>
    <t>便携式农残仪</t>
  </si>
  <si>
    <t>一体机Scanner + Twist</t>
  </si>
  <si>
    <t>铝钉扎口机Parcel Hooping Machi</t>
  </si>
  <si>
    <t>16路硬盘录像机</t>
  </si>
  <si>
    <t>海康监控摄像机</t>
  </si>
  <si>
    <t>网络硬盘录像机含硬盘</t>
  </si>
  <si>
    <t>新款圆型服饰架700D</t>
  </si>
  <si>
    <t>360度室内中速球彩色摄像机</t>
  </si>
  <si>
    <t>手推车 旺众 EL160-F</t>
  </si>
  <si>
    <t>利盟刷卡打印解决方案+读卡器</t>
  </si>
  <si>
    <t>创维液晶监视器含护罩支架</t>
  </si>
  <si>
    <t>创维液晶监视器</t>
  </si>
  <si>
    <t>开水器1*.26.602.5KW</t>
  </si>
  <si>
    <t>液晶监视器</t>
  </si>
  <si>
    <t>寺冈 称重计价电子秤</t>
  </si>
  <si>
    <t>固定半球彩色摄像机</t>
  </si>
  <si>
    <t>专业19寸液晶屏 监控 林达</t>
  </si>
  <si>
    <t>针孔彩色摄像机</t>
  </si>
  <si>
    <t>林达 2000G DVR专用硬盘</t>
  </si>
  <si>
    <t>生鲜草帽射灯</t>
  </si>
  <si>
    <t>监控设备</t>
  </si>
  <si>
    <t>收货区防撞 H=600mm</t>
  </si>
  <si>
    <t>塑料仓板1200*800*145</t>
  </si>
  <si>
    <t>卖场货架</t>
  </si>
  <si>
    <t>小柜亚克力架8mm压克力</t>
  </si>
  <si>
    <t>垃圾车120L</t>
  </si>
  <si>
    <t>堆头分层隔板(红色)</t>
  </si>
  <si>
    <t>移动收银台</t>
  </si>
  <si>
    <t>高档白酒柜</t>
  </si>
  <si>
    <t>包装机450型</t>
  </si>
  <si>
    <t>购物车 180升(带车锁购物车)</t>
  </si>
  <si>
    <t>不锈钢圆形垃圾桶(无烟缸)</t>
  </si>
  <si>
    <t>禁止通行门</t>
  </si>
  <si>
    <t>连接横杆 H=1000</t>
  </si>
  <si>
    <t>TXD一体化支架灯1200含光源电器</t>
  </si>
  <si>
    <t>投影仪</t>
  </si>
  <si>
    <t>PC智能秤 iSmart-Evo-GLT-15D-11</t>
  </si>
  <si>
    <t>电子条码计价秤器 RL00-W3880HE+</t>
  </si>
  <si>
    <t>电子条码计价器 RL00-W3880E+无</t>
  </si>
  <si>
    <t>旺众牌手推车ELC160</t>
  </si>
  <si>
    <t>柱子护角（卖场）H=1200mm</t>
  </si>
  <si>
    <t>冷柜八字防撞H=200mmΦ60不锈钢</t>
  </si>
  <si>
    <t>烤鸡藏车根据烤鸡炉</t>
  </si>
  <si>
    <t>屠体吊架1400*700*1800</t>
  </si>
  <si>
    <t>干肉柜台 1200*900*1200</t>
  </si>
  <si>
    <t>自助称重台 1000*600*900</t>
  </si>
  <si>
    <t>鸡蛋柜台 1200*1000*1500</t>
  </si>
  <si>
    <t>打印机 HP OfficeJet 7110</t>
  </si>
  <si>
    <t>打印机 HP T790</t>
  </si>
  <si>
    <t>碎纸机 科密 黑金刚</t>
  </si>
  <si>
    <t>手动液压托盘车g115540</t>
  </si>
  <si>
    <t>TXD龙门架吊挂架</t>
  </si>
  <si>
    <t>促销台亚克力盒</t>
  </si>
  <si>
    <t>肉糜架</t>
  </si>
  <si>
    <t>尼龙平板车</t>
  </si>
  <si>
    <t>截油槽</t>
  </si>
  <si>
    <t>现金办充电柜900W*45D*2000H</t>
  </si>
  <si>
    <t>屏风隔断</t>
  </si>
  <si>
    <t>化妆品收银台亚克力盒 1600*1200</t>
  </si>
  <si>
    <t>特产柜 1200*1000*1200</t>
  </si>
  <si>
    <t>干肉剁肉称台 1200*1000*800</t>
  </si>
  <si>
    <t>蔬菜架 1250*850*800</t>
  </si>
  <si>
    <t>大汤桶</t>
  </si>
  <si>
    <t>不锈钢包柱</t>
  </si>
  <si>
    <t>单缸油水混合炸炉</t>
  </si>
  <si>
    <t>证卡打印机 HITI</t>
  </si>
  <si>
    <t>购物车</t>
  </si>
  <si>
    <t>收银线包柱</t>
  </si>
  <si>
    <t>消防栓防撞杆</t>
  </si>
  <si>
    <t>试用杂粮柜B1250*800*870</t>
  </si>
  <si>
    <t>输入模块（收银操作台）</t>
  </si>
  <si>
    <t>输入模块支撑</t>
  </si>
  <si>
    <t>支撑杆和信号灯</t>
  </si>
  <si>
    <t>砧板台 1800*900*800</t>
  </si>
  <si>
    <t>不锈钢电饼铛</t>
  </si>
  <si>
    <t>20层烤盘车452*600*1800</t>
  </si>
  <si>
    <t>试鞋凳1200*400*450</t>
  </si>
  <si>
    <t>仓库货架</t>
  </si>
  <si>
    <t>电子落地秤</t>
  </si>
  <si>
    <t>O2O触屏接单器</t>
  </si>
  <si>
    <t>180升购物车(含车锁)</t>
  </si>
  <si>
    <t>对讲机</t>
  </si>
  <si>
    <t>台式多功能电炸炉95*40*10cm</t>
  </si>
  <si>
    <t>旺众EL160 F系列手推车</t>
  </si>
  <si>
    <t>鸡蛋柜台</t>
  </si>
  <si>
    <t>无盖盒(高度200mm配分隔板）</t>
  </si>
  <si>
    <t>大米桶</t>
  </si>
  <si>
    <t>欧诺卡 广告牌</t>
  </si>
  <si>
    <t>冰吧台</t>
  </si>
  <si>
    <t>冷水高压清洗机(MH13/8)MaHa Col</t>
  </si>
  <si>
    <t>四斗文件柜446*620*1417</t>
  </si>
  <si>
    <t>四斗文件柜446*620*1380</t>
  </si>
  <si>
    <t>操作台钢化玻璃2400*1200*10</t>
  </si>
  <si>
    <t>配料台</t>
  </si>
  <si>
    <t>电饼档</t>
  </si>
  <si>
    <t>塑料平板车</t>
  </si>
  <si>
    <t>南北货促销台斜隔板</t>
  </si>
  <si>
    <t>散装糕点柜抽屉a</t>
  </si>
  <si>
    <t>尼龙菜墩架</t>
  </si>
  <si>
    <t>依特佳 白色塑料防盗天线</t>
  </si>
  <si>
    <t>TXD龙门架</t>
  </si>
  <si>
    <t>烤鸡炉</t>
  </si>
  <si>
    <t>电气层炉</t>
  </si>
  <si>
    <t>电热风炉</t>
  </si>
  <si>
    <t>前开门展示柜</t>
  </si>
  <si>
    <t>展示柜</t>
  </si>
  <si>
    <t>汤面两用台</t>
  </si>
  <si>
    <t>立式多功能电炸炉</t>
  </si>
  <si>
    <t>白色 ABS塑料 防盗天线</t>
  </si>
  <si>
    <t>外仓货架</t>
  </si>
  <si>
    <t>TXD桌面式打印机GT820</t>
  </si>
  <si>
    <t>移动终端</t>
  </si>
  <si>
    <t>挂墙平板双层层架</t>
  </si>
  <si>
    <t>大棚架</t>
  </si>
  <si>
    <t>二层交换机H3C SMB-S2626</t>
  </si>
  <si>
    <t>钢制四门文件柜</t>
  </si>
  <si>
    <t>有盖盒高200mm带铲子</t>
  </si>
  <si>
    <t>散装台底架</t>
  </si>
  <si>
    <t>陈列板L=6900</t>
  </si>
  <si>
    <t>HP 计算机</t>
  </si>
  <si>
    <t>G1笔记本Basic ProBook 650</t>
  </si>
  <si>
    <t>笔记本HP650 G2</t>
  </si>
  <si>
    <t>美工特配机器(含显示器)HP800 G2</t>
  </si>
  <si>
    <t>LED背光IPS液晶显示器</t>
  </si>
  <si>
    <t>惠普液晶显示屏</t>
  </si>
  <si>
    <t>液晶显示器</t>
  </si>
  <si>
    <t>台式机显示器</t>
  </si>
  <si>
    <t>土司盒装筐</t>
  </si>
  <si>
    <t>网盘装筐</t>
  </si>
  <si>
    <t>针式温度感应计</t>
  </si>
  <si>
    <t>自助促销框（亚克框）</t>
  </si>
  <si>
    <t>RV2入炉台车15BRV2-15B</t>
  </si>
  <si>
    <t>艾克烘手机</t>
  </si>
  <si>
    <t>包装机</t>
  </si>
  <si>
    <t>笔记本 联想Y50</t>
  </si>
  <si>
    <t>玻璃银包矮柜</t>
  </si>
  <si>
    <t>不锈钢盘</t>
  </si>
  <si>
    <t>不锈钢圆形垃圾桶（无烟缸）</t>
  </si>
  <si>
    <t>叉车+电瓶+电瓶架+充电器</t>
  </si>
  <si>
    <t>创维液晶电视机</t>
  </si>
  <si>
    <t>单层工作台1400*700*800</t>
  </si>
  <si>
    <t>单门蒸柜</t>
  </si>
  <si>
    <t>登高式扶梯车 H1200</t>
  </si>
  <si>
    <t>登高式扶梯车 H1800</t>
  </si>
  <si>
    <t>10L打蛋机SM-101-S</t>
  </si>
  <si>
    <t>封闭式烤盘车452*600*1800</t>
  </si>
  <si>
    <t>钢制更衣柜</t>
  </si>
  <si>
    <t>高银包箱带锁</t>
  </si>
  <si>
    <t>关东光锯刀（日本）</t>
  </si>
  <si>
    <t>180升带车锁购物车</t>
  </si>
  <si>
    <t>弧型展柜(前开门)欧尚RH3-F5</t>
  </si>
  <si>
    <t>弧型展柜(前开门)欧尚RH3-F7</t>
  </si>
  <si>
    <t>鸡蛋磅秤台</t>
  </si>
  <si>
    <t>卡式四出风风机盘管</t>
  </si>
  <si>
    <t>24门储物柜带锁</t>
  </si>
  <si>
    <t>落地杀菌刀柜1100*500*1800</t>
  </si>
  <si>
    <t>落地式绞肉机（送手套）</t>
  </si>
  <si>
    <t>三凌机柜600*600*750</t>
  </si>
  <si>
    <t>杀菌刀箱600*240*620</t>
  </si>
  <si>
    <t>商用电视43HS260</t>
  </si>
  <si>
    <t>史密斯厨乐宝容积式电热水器</t>
  </si>
  <si>
    <t>收货区打钉桌</t>
  </si>
  <si>
    <t>手提风机</t>
  </si>
  <si>
    <t>双门蒸柜</t>
  </si>
  <si>
    <t>蜜饯促销桶（带压克力罩）</t>
  </si>
  <si>
    <t>道路工程及停车场（红线内）Buil</t>
  </si>
  <si>
    <t>B</t>
  </si>
  <si>
    <t>融资租赁-特洁Swingo755B洗地机</t>
  </si>
  <si>
    <t>散装台底架W1200mmD1000mmH585</t>
  </si>
  <si>
    <t>电子称搬运车2000kg</t>
  </si>
  <si>
    <t>15门不锈钢女更衣柜</t>
  </si>
  <si>
    <t>草帽灯</t>
  </si>
  <si>
    <t>截油槽  450*120*120</t>
  </si>
  <si>
    <t>575系列带孔筐 610*420*220</t>
  </si>
  <si>
    <t>手推车 EL 180TROLLEY</t>
  </si>
  <si>
    <t>空调air-condition</t>
  </si>
  <si>
    <t>手推车 EL 180（带儿童座）TROLL</t>
  </si>
  <si>
    <t>盘点枪</t>
  </si>
  <si>
    <t>促销区包柱</t>
  </si>
  <si>
    <t>价格查询器包柱</t>
  </si>
  <si>
    <t>超市导入口</t>
  </si>
  <si>
    <t>工作台B</t>
  </si>
  <si>
    <t>工作台A</t>
  </si>
  <si>
    <t>茶杯架</t>
  </si>
  <si>
    <t>登高式扶梯车 LADDER VEHICLE  H</t>
  </si>
  <si>
    <t>台式电脑</t>
  </si>
  <si>
    <t>空调</t>
  </si>
  <si>
    <t>对讲机KENWOOD TK3207-C2</t>
  </si>
  <si>
    <t>摄像机/镜头/键盘</t>
  </si>
  <si>
    <t>HP打印机</t>
  </si>
  <si>
    <t>TCL液晶电视</t>
  </si>
  <si>
    <t>控制器control</t>
  </si>
  <si>
    <t>数码相机Digital Camera</t>
  </si>
  <si>
    <t>电动平台车</t>
  </si>
  <si>
    <t>入炉烤车10层</t>
  </si>
  <si>
    <t>点钞机</t>
  </si>
  <si>
    <t>电动堆高机</t>
  </si>
  <si>
    <t>三层架</t>
  </si>
  <si>
    <t>电动叉车</t>
  </si>
  <si>
    <t>屠体吊架 1400*700*1900</t>
  </si>
  <si>
    <t>连卷袋架 360*1200</t>
  </si>
  <si>
    <t>钩子</t>
  </si>
  <si>
    <t>挂墙双温龙头</t>
  </si>
  <si>
    <t>隔离钢片350*150*100</t>
  </si>
  <si>
    <t>单反套机 佳能（Canon）EOS 760D</t>
  </si>
  <si>
    <t>四门冷冻柜SD-C4</t>
  </si>
  <si>
    <t>高档白酒柜 1300*500*2200</t>
  </si>
  <si>
    <t>TXDZebra GT820桌面式打印机</t>
  </si>
  <si>
    <t>硬币清分机</t>
  </si>
  <si>
    <t>O2O接单器5.5寸全触屏</t>
  </si>
  <si>
    <t>打印机佳博S-U802</t>
  </si>
  <si>
    <t>数字手持对讲机403-470MHZ</t>
  </si>
  <si>
    <t>感应龙头</t>
  </si>
  <si>
    <t>大烤车(耐高温橡胶轮)</t>
  </si>
  <si>
    <t>TXD钢制更衣柜900*400*1800</t>
  </si>
  <si>
    <t>扬子空调KFRd-26GW/083-E3</t>
  </si>
  <si>
    <t>粉红色灯管</t>
  </si>
  <si>
    <t>防火卷帘门及控制箱</t>
  </si>
  <si>
    <t>货架 家具架1300*800*800</t>
  </si>
  <si>
    <t>手推车EL160-F系列</t>
  </si>
  <si>
    <t>兑币机HY058</t>
  </si>
  <si>
    <t>手动液压推车</t>
  </si>
  <si>
    <t>托盘车</t>
  </si>
  <si>
    <t>蒸饭车</t>
  </si>
  <si>
    <t>陈列器材</t>
  </si>
  <si>
    <t>叠篮630*530*250铁质</t>
  </si>
  <si>
    <t>叠篮630*530*250</t>
  </si>
  <si>
    <t>冷水高压清洗机</t>
  </si>
  <si>
    <t>手推车（电梯轮）</t>
  </si>
  <si>
    <t>双面服饰架（OEM矮架）1300*450*</t>
  </si>
  <si>
    <t>顾客寄包柜DKC-T-24 1890*1700*4</t>
  </si>
  <si>
    <t>顾客寄包柜DKC-T-30 1890*2160*4</t>
  </si>
  <si>
    <t>顾客寄包柜DKC-T-42 1890*2160*4</t>
  </si>
  <si>
    <t>电视机</t>
  </si>
  <si>
    <t>模特台Table1#1300*900*500</t>
  </si>
  <si>
    <t>荣耀HONOR60手机</t>
  </si>
  <si>
    <t>台式多功能电炸炉</t>
  </si>
  <si>
    <t>摄像机+探头</t>
  </si>
  <si>
    <t>RF主机充电柜</t>
  </si>
  <si>
    <t>联想LED显示器</t>
  </si>
  <si>
    <t>数字车载电台</t>
  </si>
  <si>
    <t>数据采集终端</t>
  </si>
  <si>
    <t>叉车电瓶及充电器battery of For</t>
  </si>
  <si>
    <t>TXD尼龙平板车</t>
  </si>
  <si>
    <t>仓储笼1200*800*800</t>
  </si>
  <si>
    <t>高压清洗机马哈440</t>
  </si>
  <si>
    <t>电锤</t>
  </si>
  <si>
    <t>团购文件柜</t>
  </si>
  <si>
    <t>数字手持对讲机 403-470MHZ</t>
  </si>
  <si>
    <t>TXDLED音视频设备*G彩电</t>
  </si>
  <si>
    <t>木质仓板(1200x800mm)</t>
  </si>
  <si>
    <t>POS机S58Q</t>
  </si>
  <si>
    <t>纯后级广播功放 MP3600DSPPA</t>
  </si>
  <si>
    <t>格力3匹空调KFR-72TW(UPS机房）</t>
  </si>
  <si>
    <t>烤肠机580*360*490</t>
  </si>
  <si>
    <t>叶菜展示台</t>
  </si>
  <si>
    <t>大办公桌</t>
  </si>
  <si>
    <t>钢制文件柜</t>
  </si>
  <si>
    <t>酥皮机 SM520E</t>
  </si>
  <si>
    <t>惠普笔记本650 G1</t>
  </si>
  <si>
    <t>惠普台式机600 G1</t>
  </si>
  <si>
    <t>打蛋机 SM201-S20L</t>
  </si>
  <si>
    <t>三文鱼切割车/刀架可拆卸</t>
  </si>
  <si>
    <t>保鲜雾化器</t>
  </si>
  <si>
    <t>两联二分类垃圾桶</t>
  </si>
  <si>
    <t>冰淇淋展示柜</t>
  </si>
  <si>
    <t>星星一体柜</t>
  </si>
  <si>
    <t>出炉台车</t>
  </si>
  <si>
    <t>电动收银台</t>
  </si>
  <si>
    <t>手动液压车2T 550*1150聚双</t>
  </si>
  <si>
    <t>台式机</t>
  </si>
  <si>
    <t>购物篮</t>
  </si>
  <si>
    <t>TXD悬空吊挂</t>
  </si>
  <si>
    <t>TXD通道防撞H200</t>
  </si>
  <si>
    <t>木仓板1200*800*240</t>
  </si>
  <si>
    <t>传真机 佳能Cannon Fax L150</t>
  </si>
  <si>
    <t>德利多富周边扫描枪</t>
  </si>
  <si>
    <t>德利多富价查机</t>
  </si>
  <si>
    <t>收银台MAST AND LAMP</t>
  </si>
  <si>
    <t>收银台ANTI-THEFT DEVICE BOX</t>
  </si>
  <si>
    <t>收银台INPUT MODULE SUPPORT</t>
  </si>
  <si>
    <t>收银台LIMITATION ACCES CORD</t>
  </si>
  <si>
    <t>收银台check-out line 每套</t>
  </si>
  <si>
    <t>SM-101-S10L打蛋机</t>
  </si>
  <si>
    <t>R1-18热卖台车</t>
  </si>
  <si>
    <t>R1-1515层15盘出炉台车</t>
  </si>
  <si>
    <t>美工柜</t>
  </si>
  <si>
    <t>美工桌</t>
  </si>
  <si>
    <t>美工室货架</t>
  </si>
  <si>
    <t>美工操作台</t>
  </si>
  <si>
    <t>隔板</t>
  </si>
  <si>
    <t>调料车750*500*800</t>
  </si>
  <si>
    <t>单槽带平台1000*700*800</t>
  </si>
  <si>
    <t>四层平板货架1000*500*1800</t>
  </si>
  <si>
    <t>干手机干手机型号AK2630T－K，22</t>
  </si>
  <si>
    <t>脚踏式洗手星盆</t>
  </si>
  <si>
    <t>蔬果架600*1200*1200</t>
  </si>
  <si>
    <t>顾客服务/发票/团购/赠品直角柜</t>
  </si>
  <si>
    <t>自助打包台</t>
  </si>
  <si>
    <t>自助称台</t>
  </si>
  <si>
    <t>法式面包架</t>
  </si>
  <si>
    <t>促销台台面</t>
  </si>
  <si>
    <t>促销台托架</t>
  </si>
  <si>
    <t>活动柜</t>
  </si>
  <si>
    <t>贝类缸1400*1000*800</t>
  </si>
  <si>
    <t>烤鸡藏车根据烤鸡炉尺寸定做</t>
  </si>
  <si>
    <t>不锈钢蔬菜台1000*1000*800</t>
  </si>
  <si>
    <t>叶菜展示架1150*900*(670+1250)</t>
  </si>
  <si>
    <t>红盆架1900*1000*800</t>
  </si>
  <si>
    <t>二层亚克力盒</t>
  </si>
  <si>
    <t>有盖盒（高度200mm，有铲子）</t>
  </si>
  <si>
    <t>热水器 商用容积式电热水器</t>
  </si>
  <si>
    <t>马哈 M16/9冷水高压清洗机</t>
  </si>
  <si>
    <t>分配器</t>
  </si>
  <si>
    <t>货架-框架 90*67*1.8/2100H/1050</t>
  </si>
  <si>
    <t>货架-横梁B120/1.5/2700CE/3000k</t>
  </si>
  <si>
    <t>手动液压托盘车</t>
  </si>
  <si>
    <t>LED 橘色草帽灯</t>
  </si>
  <si>
    <t>货架 散装台底架</t>
  </si>
  <si>
    <t>货架 散装台阶梯展示台</t>
  </si>
  <si>
    <t>货架-蔬菜架 850*850*800</t>
  </si>
  <si>
    <t>货架-蔬菜架 1250*850*800</t>
  </si>
  <si>
    <t>TXD95VHM移动终端</t>
  </si>
  <si>
    <t>TXD吊挂架带网兜1000*400*1513</t>
  </si>
  <si>
    <t>四合一水果促销台亚克力围边</t>
  </si>
  <si>
    <t>单桶四边斜凸台</t>
  </si>
  <si>
    <t>水果促销台凸台</t>
  </si>
  <si>
    <t>店长意见箱</t>
  </si>
  <si>
    <t>柱子护角 （卖场）</t>
  </si>
  <si>
    <t>手推车收集点 移动（备用）</t>
  </si>
  <si>
    <t>银台处隔离栏杆</t>
  </si>
  <si>
    <t>消防栓防撞杆 靠墙</t>
  </si>
  <si>
    <t>电梯防撞</t>
  </si>
  <si>
    <t>防火卷帘门 单根防撞 （卖场）</t>
  </si>
  <si>
    <t>不锈钢防撞柱</t>
  </si>
  <si>
    <t>顾客寄包柜 1890×1700×430</t>
  </si>
  <si>
    <t>生鲜称重用 RL00-W3880E+带立杆</t>
  </si>
  <si>
    <t>高压清洗机</t>
  </si>
  <si>
    <t>手推车（含锁）</t>
  </si>
  <si>
    <t>指示：禁止一切车辆驶入</t>
  </si>
  <si>
    <t>杀菌刀箱</t>
  </si>
  <si>
    <t>旺众 EL160-F系列手推车 T1/T4电</t>
  </si>
  <si>
    <t>TXD 充电柜 1600*1300*750</t>
  </si>
  <si>
    <t>家具架（SF06）1300*800*1500</t>
  </si>
  <si>
    <t>安防系统工程Building2</t>
  </si>
  <si>
    <t>扫描枪</t>
  </si>
  <si>
    <t>中控密码打印机Star</t>
  </si>
  <si>
    <t>制冰机</t>
  </si>
  <si>
    <t>手持终端PDAEDA50K黑色二维</t>
  </si>
  <si>
    <t>不锈钢手推车</t>
  </si>
  <si>
    <t>20层车 455*605*1800</t>
  </si>
  <si>
    <t>三星水槽 1800*700*800</t>
  </si>
  <si>
    <t>9层固定式铝合金台车</t>
  </si>
  <si>
    <t>木制仓板 Wood Pallet(1200*800m</t>
  </si>
  <si>
    <t>椅子chair</t>
  </si>
  <si>
    <t>电话telephone</t>
  </si>
  <si>
    <t>可视系统video Walkie-talkie</t>
  </si>
  <si>
    <t>转角展示柜 1600*850*800/1000</t>
  </si>
  <si>
    <t>烧烤类展示柜 1550*850*800/1850</t>
  </si>
  <si>
    <t>3号带盖周转箱</t>
  </si>
  <si>
    <t>储物桶</t>
  </si>
  <si>
    <t>烤箱支架</t>
  </si>
  <si>
    <t>木质仓板1200x800mm</t>
  </si>
  <si>
    <t>保安非购物通道柜台</t>
  </si>
  <si>
    <t>投影仪松下X303c</t>
  </si>
  <si>
    <t>油炸机FR40</t>
  </si>
  <si>
    <t>4层不锈钢架子</t>
  </si>
  <si>
    <t>脚踏式垃圾桶</t>
  </si>
  <si>
    <t>门禁控制器（2门）</t>
  </si>
  <si>
    <t>定制操作台</t>
  </si>
  <si>
    <t>电动车</t>
  </si>
  <si>
    <t>手动液压托盘车（普通缸）</t>
  </si>
  <si>
    <t>彩色摄像机</t>
  </si>
  <si>
    <t>Casio DT970手持终端</t>
  </si>
  <si>
    <t>带强插音控器</t>
  </si>
  <si>
    <t>木质仓板1200*800</t>
  </si>
  <si>
    <t>中央空调冷却塔填料更换</t>
  </si>
  <si>
    <t>木仓板 1200*800*240</t>
  </si>
  <si>
    <t>TXD 移动终端95VHM</t>
  </si>
  <si>
    <t>TXD移动终端1900VHM</t>
  </si>
  <si>
    <t>方腔合路器HL4004</t>
  </si>
  <si>
    <t>TXDIdata移动终端</t>
  </si>
  <si>
    <t>射灯（40W）</t>
  </si>
  <si>
    <t>塑料600型更衣柜 450*500*600</t>
  </si>
  <si>
    <t>对讲机TK-3207G</t>
  </si>
  <si>
    <t>TK-3207G对讲机</t>
  </si>
  <si>
    <t>热卖台车</t>
  </si>
  <si>
    <t>海信电视</t>
  </si>
  <si>
    <t>绘图仪</t>
  </si>
  <si>
    <t>花车</t>
  </si>
  <si>
    <t>摄像机</t>
  </si>
  <si>
    <t>数字硬盘录像机vidicon</t>
  </si>
  <si>
    <t>数红外线彩色摄像机vidicon</t>
  </si>
  <si>
    <t>摄像机vidicon</t>
  </si>
  <si>
    <t>硬盘录像机</t>
  </si>
  <si>
    <t>凯驰冷水高压清洗机</t>
  </si>
  <si>
    <t>数字手持对讲机(标配)</t>
  </si>
  <si>
    <t>得实针式打印机</t>
  </si>
  <si>
    <t>海信自助POS</t>
  </si>
  <si>
    <t>高铁皮柜 1500*1200*2000</t>
  </si>
  <si>
    <t>矮铁皮柜 1500*1200*1500</t>
  </si>
  <si>
    <t>9门式员工用更衣箱</t>
  </si>
  <si>
    <t>三星投像机</t>
  </si>
  <si>
    <t>奥图垃圾桶</t>
  </si>
  <si>
    <t>爱普生投影仪 Epson EB-X8 Proj</t>
  </si>
  <si>
    <t>大办公桌1600*800*750</t>
  </si>
  <si>
    <t>活动柜 480*520*620</t>
  </si>
  <si>
    <t>现金办打印机柜 1600*600*750</t>
  </si>
  <si>
    <t>草帽灯(金卤灯)70W</t>
  </si>
  <si>
    <t>清扫机电池D4612215</t>
  </si>
  <si>
    <t>凯远DELL台式机Chengming3991-标配</t>
  </si>
  <si>
    <t>MD-016立式多功能电炸炉</t>
  </si>
  <si>
    <t>LOGO梯形吊顶</t>
  </si>
  <si>
    <t>铁制 H1200 上货用 登高扶梯车</t>
  </si>
  <si>
    <t>美工操作台1800*800*750</t>
  </si>
  <si>
    <t>小办公桌尺寸：1200W*600D*760H</t>
  </si>
  <si>
    <t>钢制文件柜尺寸：860W*400D*950H</t>
  </si>
  <si>
    <t>收银线区域包柱0.15x4.2x1</t>
  </si>
  <si>
    <t>收银线区域包柱1.13x4.2x4</t>
  </si>
  <si>
    <t>收银线区域包柱1.12x4.2x2</t>
  </si>
  <si>
    <t>收银线区域包柱0.2x4.2x1</t>
  </si>
  <si>
    <t>新款蔬菜架 1250*850*800</t>
  </si>
  <si>
    <t>模特台1300*1300*30+支架</t>
  </si>
  <si>
    <t>试衣间服务台</t>
  </si>
  <si>
    <t>更衣柜（15门）</t>
  </si>
  <si>
    <t>更衣柜（9门）</t>
  </si>
  <si>
    <t>店长意见箱cash_12_Aname</t>
  </si>
  <si>
    <t>鞋类促销台TXT_01_Aname</t>
  </si>
  <si>
    <t>干肉柜台DryMeat_01_Aname</t>
  </si>
  <si>
    <t>散装台底架DVF_02_A</t>
  </si>
  <si>
    <t>纺织促销框</t>
  </si>
  <si>
    <t>包柱（9根）</t>
  </si>
  <si>
    <t>收银台处隔离栏杆 H=1000mm L=56</t>
  </si>
  <si>
    <t>木质仓板+运费 南方松杂木(1200x</t>
  </si>
  <si>
    <t>鞋子展示货架 塑料 300mm</t>
  </si>
  <si>
    <t>优纳可180升购物车 不含车锁</t>
  </si>
  <si>
    <t>180升购物车 不含车锁</t>
  </si>
  <si>
    <t>4K飞利浦43PU6701/T3</t>
  </si>
  <si>
    <t>飞利浦32PHF5021/T3</t>
  </si>
  <si>
    <t>TXD 双门钢制文件柜 900*400*106</t>
  </si>
  <si>
    <t>TXD- GT820 桌面式打印机</t>
  </si>
  <si>
    <t>TXD悬空吊挂广告牌</t>
  </si>
  <si>
    <t>TXD艾美特风扇办公室</t>
  </si>
  <si>
    <t>TXD内置天线</t>
  </si>
  <si>
    <t>手推车(含车锁)</t>
  </si>
  <si>
    <t>吊顶射灯</t>
  </si>
  <si>
    <t>弧型展柜(后开门)三层</t>
  </si>
  <si>
    <t>TXD松下冷冻柜</t>
  </si>
  <si>
    <t>登高扶梯车</t>
  </si>
  <si>
    <t>新款冰鲜台</t>
  </si>
  <si>
    <t>登高式扶梯车H1200</t>
  </si>
  <si>
    <t>现金办木质立柜 带锁 W900*D400*</t>
  </si>
  <si>
    <t>屏风（普通）</t>
  </si>
  <si>
    <t>收银机I/O卡</t>
  </si>
  <si>
    <t>蹲厕带隔气AC-506型</t>
  </si>
  <si>
    <t>史密斯厨乐宝容积式电热水器EWH-</t>
  </si>
  <si>
    <t>tabie 1300*900*800</t>
  </si>
  <si>
    <t>tabie 1300*900*1100</t>
  </si>
  <si>
    <t>烤鸭展示台</t>
  </si>
  <si>
    <t>广点\汤面两用台</t>
  </si>
  <si>
    <t>AP-7522-67030-WR内置天线</t>
  </si>
  <si>
    <t>针式打印机DS-620</t>
  </si>
  <si>
    <t>饮水机330*380*1230</t>
  </si>
  <si>
    <t>叶菜展示架</t>
  </si>
  <si>
    <t>干手机型号AK2630T－K</t>
  </si>
  <si>
    <t>烘手机</t>
  </si>
  <si>
    <t>宣传资料架</t>
  </si>
  <si>
    <t>电器盒42W900MA</t>
  </si>
  <si>
    <t>165L购物车</t>
  </si>
  <si>
    <t>星星4尺冷藏一体式高柜</t>
  </si>
  <si>
    <t>披萨陈列保温柜</t>
  </si>
  <si>
    <t>水蒸柜L=1250</t>
  </si>
  <si>
    <t>干肉柜台</t>
  </si>
  <si>
    <t>油炸机1345*700*1035</t>
  </si>
  <si>
    <t>标准收银台</t>
  </si>
  <si>
    <t>180升购物车车锁</t>
  </si>
  <si>
    <t>现流台</t>
  </si>
  <si>
    <t>入炉台车15B RV2-15BRV2</t>
  </si>
  <si>
    <t>干手机艾克，带接水盘</t>
  </si>
  <si>
    <t>特洁Swingo150B全自动洗地机</t>
  </si>
  <si>
    <t>旺众 salsa150-塑料手推车（含车</t>
  </si>
  <si>
    <t>平面雪柜 1200*600*810</t>
  </si>
  <si>
    <t>顾客候车改造</t>
  </si>
  <si>
    <t>数码相机number  camera</t>
  </si>
  <si>
    <t>80升带车锁购物车</t>
  </si>
  <si>
    <t>饮水机 冷热两用型</t>
  </si>
  <si>
    <t>TXD拣货架2000*1300</t>
  </si>
  <si>
    <t>新款收银机台</t>
  </si>
  <si>
    <t>收银台禁止通行门</t>
  </si>
  <si>
    <t>电叉车</t>
  </si>
  <si>
    <t>长虹32D2000 液晶电视机</t>
  </si>
  <si>
    <t>数字手持对讲机403 470MHZ</t>
  </si>
  <si>
    <t>普通台式机</t>
  </si>
  <si>
    <t>显示器-HP台式计算机</t>
  </si>
  <si>
    <t>新款冰鲜台分摊</t>
  </si>
  <si>
    <t>东芝空调</t>
  </si>
  <si>
    <t>志高空调KFR-120LW</t>
  </si>
  <si>
    <t>杂粮促销桶A1000*1000*800</t>
  </si>
  <si>
    <t>椅子 Chair</t>
  </si>
  <si>
    <t>杂粮柜B1250*800*870</t>
  </si>
  <si>
    <t>货架 框架</t>
  </si>
  <si>
    <t>ADJ#20065 减少货架</t>
  </si>
  <si>
    <t>货架 双面立柱</t>
  </si>
  <si>
    <t>层板灯</t>
  </si>
  <si>
    <t>TXD自助付款机海信HS6500</t>
  </si>
  <si>
    <t>17402 华为麦芒6 64G</t>
  </si>
  <si>
    <t>建筑附属物-冷柜 BUILDING FITTI</t>
  </si>
  <si>
    <t>TXD移动终端</t>
  </si>
  <si>
    <t>TXD悬挂链衣架</t>
  </si>
  <si>
    <t>电动堆高车永恒力EJ112N G115 32</t>
  </si>
  <si>
    <t>收货区快速门 2500*3000</t>
  </si>
  <si>
    <t>电动托盘车</t>
  </si>
  <si>
    <t>充电器</t>
  </si>
  <si>
    <t>地磅地基改造</t>
  </si>
  <si>
    <t>专案装潢机电部分</t>
  </si>
  <si>
    <t>精装修</t>
  </si>
  <si>
    <t>EEM节能 冷冻控制系统</t>
  </si>
  <si>
    <t>冷冻冷藏照明改造</t>
  </si>
  <si>
    <t>自动人行道及货梯改造</t>
  </si>
  <si>
    <t>外围出入口斜坡装修</t>
  </si>
  <si>
    <t>商业街商铺精装修</t>
  </si>
  <si>
    <t>电箱</t>
  </si>
  <si>
    <t>收货区改造</t>
  </si>
  <si>
    <t>正压送风和商铺过道喷淋改造</t>
  </si>
  <si>
    <t>卫生间空调</t>
  </si>
  <si>
    <t>冷却塔填料工程合同</t>
  </si>
  <si>
    <t>配电维修改造</t>
  </si>
  <si>
    <t>充电间改造</t>
  </si>
  <si>
    <t>环形车道路面修复改造</t>
  </si>
  <si>
    <t>屋顶入口地面装修</t>
  </si>
  <si>
    <t>生鲜区草帽灯改造工程</t>
  </si>
  <si>
    <t>电控柜改造及灯具改造</t>
  </si>
  <si>
    <t>铝塑板包屋北面钢梁工程</t>
  </si>
  <si>
    <t>办公室改造</t>
  </si>
  <si>
    <t>正压送风和过道喷淋改造</t>
  </si>
  <si>
    <t>酒区单POS机</t>
  </si>
  <si>
    <t>密封式铝合金台车</t>
  </si>
  <si>
    <t>艾克变频双面喷气式高速干手器</t>
  </si>
  <si>
    <t>验钞机</t>
  </si>
  <si>
    <t>吊挂系统机电</t>
  </si>
  <si>
    <t>TXD机房改造</t>
  </si>
  <si>
    <t>TXD吊挂系统</t>
  </si>
  <si>
    <t>升降机 GKC6 100L</t>
  </si>
  <si>
    <t>海尔空调 KFR_72LW/09YBA13</t>
  </si>
  <si>
    <t>TXD showcase 淘鲜达海尔卧柜</t>
  </si>
  <si>
    <t>TXD饮水机330*380*1230</t>
  </si>
  <si>
    <t>TXD 15门钢制更衣柜 900*400*180</t>
  </si>
  <si>
    <t>TXD 吊挂卷帘门一批</t>
  </si>
  <si>
    <t>收货用平台秤</t>
  </si>
  <si>
    <t>康亿点钞机</t>
  </si>
  <si>
    <t>德利多富收银机及扫描平台</t>
  </si>
  <si>
    <t>塑料垃圾桶</t>
  </si>
  <si>
    <t>不锈钢圆形垃圾桶</t>
  </si>
  <si>
    <t>坦能吸水吸尘机</t>
  </si>
  <si>
    <t>融资-755B洗地机Swingo</t>
  </si>
  <si>
    <t>饮水机?330*380*1230</t>
  </si>
  <si>
    <t>厨乐宝容积式电热水器 EWH-10B</t>
  </si>
  <si>
    <t>海尔分体空调</t>
  </si>
  <si>
    <t>TXD 饮水机330*380*1230</t>
  </si>
  <si>
    <t>登高式扶梯车</t>
  </si>
  <si>
    <t>砧板台cutting table</t>
  </si>
  <si>
    <t>条码打印机</t>
  </si>
  <si>
    <t>落地杀菌刀柜Floor sterilizatio</t>
  </si>
  <si>
    <t>促销台/亚克力盒</t>
  </si>
  <si>
    <t>角向磨光机GWS5-100</t>
  </si>
  <si>
    <t>电焊机(需要直流)BX6-160(含电缆</t>
  </si>
  <si>
    <t>冲击钻GSB20-2</t>
  </si>
  <si>
    <t>石材和木材两用切割机配石材和木</t>
  </si>
  <si>
    <t>充电式手电钻WU155.3+K型夹头</t>
  </si>
  <si>
    <t>厨乐宝容积式电热水器</t>
  </si>
  <si>
    <t>梯子(11级)</t>
  </si>
  <si>
    <t>平板车</t>
  </si>
  <si>
    <t>促销台800*800</t>
  </si>
  <si>
    <t>杂粮柜（有盖子亚克力盒）1200L*</t>
  </si>
  <si>
    <t>双星水槽1200*700*800</t>
  </si>
  <si>
    <t>三星水槽1800*700*800</t>
  </si>
  <si>
    <t>登高式扶梯车（H 3000）  Ladder</t>
  </si>
  <si>
    <t>飞羽牌快速热水器</t>
  </si>
  <si>
    <t>员工休息室单面书报架</t>
  </si>
  <si>
    <t>梯子(7级)</t>
  </si>
  <si>
    <t>乒乓球桌</t>
  </si>
  <si>
    <t>TCL液晶电视机</t>
  </si>
  <si>
    <t>佳能数码相机</t>
  </si>
  <si>
    <t>长虹液晶电视</t>
  </si>
  <si>
    <t>海尔热水器</t>
  </si>
  <si>
    <t>飞利浦液晶电视</t>
  </si>
  <si>
    <t>大办公桌Big Table</t>
  </si>
  <si>
    <t>移动柜Drawer</t>
  </si>
  <si>
    <t>小办公桌Small Table</t>
  </si>
  <si>
    <t>双门文件柜（高柜）</t>
  </si>
  <si>
    <t>融资洗地机755B</t>
  </si>
  <si>
    <t>AM（4G）B142300/1/2/3自助售货</t>
  </si>
  <si>
    <t>AM(4G)B148300自助售货设备</t>
  </si>
  <si>
    <t>AM(4G)B148301自助售货设备</t>
  </si>
  <si>
    <t>AM(4G)B148302自助售货设备</t>
  </si>
  <si>
    <t>AM(4G)B148303自助售货设备</t>
  </si>
  <si>
    <t>AM(4G)B148304自助售货设备</t>
  </si>
  <si>
    <t>AM-防盗系统B148300</t>
  </si>
  <si>
    <t>AM-防盗系统B148301</t>
  </si>
  <si>
    <t>AM-防盗系统B148302</t>
  </si>
  <si>
    <t>AM-防盗系统B148303</t>
  </si>
  <si>
    <t>AM-防盗系统B148304</t>
  </si>
  <si>
    <t>AM 选配PDA</t>
  </si>
  <si>
    <t>AM 防盗系统</t>
  </si>
  <si>
    <t>AM 交换机B148300</t>
  </si>
  <si>
    <t>AM 交换机B148301</t>
  </si>
  <si>
    <t>AM 交换机B148302</t>
  </si>
  <si>
    <t>AM 交换机B148303</t>
  </si>
  <si>
    <t>AM 交换机B148304</t>
  </si>
  <si>
    <t>AM 交换机</t>
  </si>
  <si>
    <t>1F润子乐园商铺调改</t>
  </si>
  <si>
    <t>商铺排烟装潢</t>
  </si>
  <si>
    <t>自动人行道</t>
  </si>
  <si>
    <t>城市办公室改造</t>
  </si>
  <si>
    <t>装潢工程 (工程部用)Building 06</t>
  </si>
  <si>
    <t>水电安装工程Building 05</t>
  </si>
  <si>
    <t>墙面美化工程</t>
  </si>
  <si>
    <t>冷冻岛柜改造</t>
  </si>
  <si>
    <t>寄包柜（矮）</t>
  </si>
  <si>
    <t>寄包柜（高）</t>
  </si>
  <si>
    <t>联想A7400一体机G3900</t>
  </si>
  <si>
    <t>北门自行车棚改造</t>
  </si>
  <si>
    <t>升降机</t>
  </si>
  <si>
    <t>TCL空调</t>
  </si>
  <si>
    <t>TXD-95VHM移动终端</t>
  </si>
  <si>
    <t>空调 Air conditioner</t>
  </si>
  <si>
    <t>打蛋机新麦SM401</t>
  </si>
  <si>
    <t>收银机及扫描平台</t>
  </si>
  <si>
    <t>美的空调</t>
  </si>
  <si>
    <t>特大米桶</t>
  </si>
  <si>
    <t>执法记录仪</t>
  </si>
  <si>
    <t>手推车 含车锁</t>
  </si>
  <si>
    <t>数字手持对讲机</t>
  </si>
  <si>
    <t>无线电子条码秤</t>
  </si>
  <si>
    <t>无线wifi</t>
  </si>
  <si>
    <t>瓷砖</t>
  </si>
  <si>
    <t>电瓶24V/210Ah</t>
  </si>
  <si>
    <t>AM（4G）B104300/1/2自助售货设</t>
  </si>
  <si>
    <t>AM(4G)B142307自动售货设备</t>
  </si>
  <si>
    <t>AM(4G)B305301自动售货设备</t>
  </si>
  <si>
    <t>AM-防盗系统</t>
  </si>
  <si>
    <t>明基投影仪BENQ  CP220  Barcode</t>
  </si>
  <si>
    <t>登高车</t>
  </si>
  <si>
    <t>美工用登高式扶梯车（H3000）</t>
  </si>
  <si>
    <t>弧型展柜(前开门)三层</t>
  </si>
  <si>
    <t>TXD自服务用PC智能秤</t>
  </si>
  <si>
    <t>TXD收银台组合</t>
  </si>
  <si>
    <t>收银机及360扫描平台</t>
  </si>
  <si>
    <t>单缸油炸炉</t>
  </si>
  <si>
    <t>矮移动柜 带锁（桌边柜）W420*D4</t>
  </si>
  <si>
    <t>揉面压皮机（银鹰GYP350）</t>
  </si>
  <si>
    <t>网络型考勤机</t>
  </si>
  <si>
    <t>收银机及扫描枪</t>
  </si>
  <si>
    <t>HP商用台式机</t>
  </si>
  <si>
    <t>大办公桌 W1600*D800*H750mm</t>
  </si>
  <si>
    <t>小办公桌 W1200*D600*H750mm</t>
  </si>
  <si>
    <t>TXD收银机台组合</t>
  </si>
  <si>
    <t>文创中岛、食品货架（降维版）</t>
  </si>
  <si>
    <t>铁木设备-上扬</t>
  </si>
  <si>
    <t>HP 台式机(含显示器）</t>
  </si>
  <si>
    <t>HP台式机</t>
  </si>
  <si>
    <t>惠普普通台式机</t>
  </si>
  <si>
    <t>手持终端PDAEDA50K黑色</t>
  </si>
  <si>
    <t>HP 普通台式机</t>
  </si>
  <si>
    <t>IMMO建筑物附属物-客梯Fitting u</t>
  </si>
  <si>
    <t>木制仓板</t>
  </si>
  <si>
    <t>手持扫描枪</t>
  </si>
  <si>
    <t>FRINOX 肉品制冷促销柜LCT1000W-D</t>
  </si>
  <si>
    <t>货架 横梁</t>
  </si>
  <si>
    <t>寄包柜(24门）Locker of 24 Door</t>
  </si>
  <si>
    <t>TXD idata 95VHM移动终端</t>
  </si>
  <si>
    <t>笔记本 HP Probook 430 G3</t>
  </si>
  <si>
    <t>水果促销桶</t>
  </si>
  <si>
    <t>员工餐厅椅1300*1200*650</t>
  </si>
  <si>
    <t>建筑附属物-发电机 BUILDING FIT</t>
  </si>
  <si>
    <t>建筑附属物-冷库 BUILDING FITTI</t>
  </si>
  <si>
    <t>建筑物附属物-冷库Fitting up-Re</t>
  </si>
  <si>
    <t>建筑附属物-中央空调 BUILDING F</t>
  </si>
  <si>
    <t>和#12362算在一起建筑物 Buildin</t>
  </si>
  <si>
    <t>和#17025算在一起 建筑附属物-中</t>
  </si>
  <si>
    <t>和#12364算在一起 建筑物（道路</t>
  </si>
  <si>
    <t>LED改造</t>
  </si>
  <si>
    <t>电容柜升级改造</t>
  </si>
  <si>
    <t>员工更衣室改造</t>
  </si>
  <si>
    <t>空调改造</t>
  </si>
  <si>
    <t>消防设备改造</t>
  </si>
  <si>
    <t>外立面改造</t>
  </si>
  <si>
    <t>停车场上下行坡道改造</t>
  </si>
  <si>
    <t>上行坡道防水改造</t>
  </si>
  <si>
    <t>屋顶消火栓改造</t>
  </si>
  <si>
    <t>排烟风机改造</t>
  </si>
  <si>
    <t>防火卷帘门改造</t>
  </si>
  <si>
    <t>安防系统改造</t>
  </si>
  <si>
    <t>厕所翻新改造</t>
  </si>
  <si>
    <t>商铺消防改造</t>
  </si>
  <si>
    <t>空调机箱表冷凝器改造</t>
  </si>
  <si>
    <t>停车场照明LED改造</t>
  </si>
  <si>
    <t>6台人行道电梯大修/3台货梯电梯</t>
  </si>
  <si>
    <t>原服务台改造商铺</t>
  </si>
  <si>
    <t>物业办公室改造</t>
  </si>
  <si>
    <t>商铺改造改造</t>
  </si>
  <si>
    <t>消防设施改造</t>
  </si>
  <si>
    <t>和#12351算在一起建筑物 Buildin</t>
  </si>
  <si>
    <t>和#12353算在一起 建筑物（道路</t>
  </si>
  <si>
    <t>卷帘门</t>
  </si>
  <si>
    <t>冷藏冷冻设备</t>
  </si>
  <si>
    <t>纺织处货架背板</t>
  </si>
  <si>
    <t>百杂促销陈列架</t>
  </si>
  <si>
    <t>休息长凳2400*650*400mm</t>
  </si>
  <si>
    <t>冷柜Showcase</t>
  </si>
  <si>
    <t>垃圾压缩机Waste compressor</t>
  </si>
  <si>
    <t>客流计数系统（QUANTAFLOW）</t>
  </si>
  <si>
    <t>消防设施更换</t>
  </si>
  <si>
    <t>融资租赁Swingo755B洗地机</t>
  </si>
  <si>
    <t>货架 GONDOLA</t>
  </si>
  <si>
    <t>电油炸炉1024*960*1216</t>
  </si>
  <si>
    <t>三洋立式风幕柜</t>
  </si>
  <si>
    <t>烤鸭陈列柜</t>
  </si>
  <si>
    <t>干肉实木顶吊架 wood top</t>
  </si>
  <si>
    <t>不锈钢包柱 Pillar Stainless st</t>
  </si>
  <si>
    <t>电子地衡 Floor Scale (SCS-2T 1</t>
  </si>
  <si>
    <t>带制冷贝类缸1500*1000*1050</t>
  </si>
  <si>
    <t>油炸炉</t>
  </si>
  <si>
    <t>MD-TF(1)-1.8汤粉工作台</t>
  </si>
  <si>
    <t>SINMAG打蛋机</t>
  </si>
  <si>
    <t>面包区域广告牌 ADVERTISING BOA</t>
  </si>
  <si>
    <t>面包搅拌机 BREAD STIRRER</t>
  </si>
  <si>
    <t>连续分割滚圆机 DIVIDER AND ROU</t>
  </si>
  <si>
    <t>电烤炉 RACK OVEN</t>
  </si>
  <si>
    <t>电烤炉加石板蒸气 DECK OVEN</t>
  </si>
  <si>
    <t>二门冷藏工作台 2DOORS FRIGRATO</t>
  </si>
  <si>
    <t>四门冰箱 4DOORS FRIGRATOR</t>
  </si>
  <si>
    <t>点心区域广告牌 ADVERTISING BOA</t>
  </si>
  <si>
    <t>半自动分割滚圆机</t>
  </si>
  <si>
    <t>摇摆汤炉</t>
  </si>
  <si>
    <t>Combi oven (for 10 trays)</t>
  </si>
  <si>
    <t>旋风式烤鸡炉 Chicken roaster</t>
  </si>
  <si>
    <t>自助熟食区域广告牌 ADVERTISING</t>
  </si>
  <si>
    <t>熟食区域广告牌 ADVERTISING BOA</t>
  </si>
  <si>
    <t>炸炉1000*650*1000</t>
  </si>
  <si>
    <t>新型双门蒸饭车</t>
  </si>
  <si>
    <t>扒炉台</t>
  </si>
  <si>
    <t>煎炉台</t>
  </si>
  <si>
    <t>喷雾灭火系统(食人鱼系统）</t>
  </si>
  <si>
    <t>喷雾灭火系统（食人鱼系统）</t>
  </si>
  <si>
    <t>肉类区域广告牌 ADVERTISING BOA</t>
  </si>
  <si>
    <t>屠体吊架 1400*700*1800</t>
  </si>
  <si>
    <t>白雪冰柜</t>
  </si>
  <si>
    <t>低温自携柜</t>
  </si>
  <si>
    <t>台式切片机</t>
  </si>
  <si>
    <t>落地式绞肉机</t>
  </si>
  <si>
    <t>切丝机630*630*515</t>
  </si>
  <si>
    <t>鱼类区域广告牌 ADVERTISING BOA</t>
  </si>
  <si>
    <t>双层转角鱼缸</t>
  </si>
  <si>
    <t>TXD收银台</t>
  </si>
  <si>
    <t>中文吊秤bPro-H22</t>
  </si>
  <si>
    <t>自动扶梯</t>
  </si>
  <si>
    <t>一楼交通指示advertisement</t>
  </si>
  <si>
    <t>三楼交通指示advertisement</t>
  </si>
  <si>
    <t>超市导入口广告牌 ADVERTISING B</t>
  </si>
  <si>
    <t>寄包柜(20门） Locker of 20Door</t>
  </si>
  <si>
    <t>寄包柜(24门） Locker of 24Door</t>
  </si>
  <si>
    <t>隔栏 Barrier for trolley colle</t>
  </si>
  <si>
    <t>收银台之间的分隔栏 Barrier bet</t>
  </si>
  <si>
    <t>自动感应门 Automatic Door</t>
  </si>
  <si>
    <t>仓库货架 rack for wearhouse</t>
  </si>
  <si>
    <t>叉车Forklift EJC112 3200ZC(Jun</t>
  </si>
  <si>
    <t>消防监控报警系统Check Out Acce</t>
  </si>
  <si>
    <t>叉车电瓶Electric Palett Stacke</t>
  </si>
  <si>
    <t>电瓶叉车</t>
  </si>
  <si>
    <t>甲级钢制防火门</t>
  </si>
  <si>
    <t>价查机</t>
  </si>
  <si>
    <t>压缩机</t>
  </si>
  <si>
    <t>自携柜</t>
  </si>
  <si>
    <t>摇摆汤炉(老店款式）900*650*100</t>
  </si>
  <si>
    <t>落地式锯骨机 HKS-240</t>
  </si>
  <si>
    <t>蔬果冷藏柜 2705*1080*1450mm</t>
  </si>
  <si>
    <t>披萨展示柜（含超声波加湿器）</t>
  </si>
  <si>
    <t>清洁高压水枪</t>
  </si>
  <si>
    <t>披萨烤炉</t>
  </si>
  <si>
    <t>单头电磁炒炉</t>
  </si>
  <si>
    <t>美的空调KFR-7210/BP2DN1Y-PA400</t>
  </si>
  <si>
    <t>矩阵控制主机FOKO FK-SP92096-16</t>
  </si>
  <si>
    <t>货架-新款散装台 1250*1000*870</t>
  </si>
  <si>
    <t>格力空调 KFR-72LW</t>
  </si>
  <si>
    <t>冷藏柜移动</t>
  </si>
  <si>
    <t>美的空调 KFR-72LW</t>
  </si>
  <si>
    <t>模拟视频输入8路 监控硬盘</t>
  </si>
  <si>
    <t>秤重计价地磅</t>
  </si>
  <si>
    <t>秤重计价地磅 寺冈 SCS-2T 1.5*2</t>
  </si>
  <si>
    <t>美的空调KFR-72KW</t>
  </si>
  <si>
    <t>固定式垃圾压缩设备HYHB-LJ-D</t>
  </si>
  <si>
    <t>楼顶停车场指示</t>
  </si>
  <si>
    <t>消火栓防撞栏</t>
  </si>
  <si>
    <t>show cases冷柜</t>
  </si>
  <si>
    <t>油炸炉设备台</t>
  </si>
  <si>
    <t>快消品后仓冷库</t>
  </si>
  <si>
    <t>油炸机FR50-T1</t>
  </si>
  <si>
    <t>冷冻冷藏设备</t>
  </si>
  <si>
    <t>冷冻冷藏系统</t>
  </si>
  <si>
    <t>6'敞开服务柜(甲供)</t>
  </si>
  <si>
    <t>6'全罩干热柜(甲供)</t>
  </si>
  <si>
    <t>8'敞开服务柜(甲供)</t>
  </si>
  <si>
    <t>8'水产冷冻柜台柜DK0.5WFC</t>
  </si>
  <si>
    <t>海尔卧柜</t>
  </si>
  <si>
    <t>感应门</t>
  </si>
  <si>
    <t>CHKELOGO梯形吊顶</t>
  </si>
  <si>
    <t>BC吊挂梯形灯箱2600*400*200</t>
  </si>
  <si>
    <t>BC多层架</t>
  </si>
  <si>
    <t>手持智能POS终端</t>
  </si>
  <si>
    <t>电炸炉</t>
  </si>
  <si>
    <t>电饼铛</t>
  </si>
  <si>
    <t>杀鱼台用垃圾桶 DUSTBIN FOR FIS</t>
  </si>
  <si>
    <t>灭蝇灯</t>
  </si>
  <si>
    <t>万能蒸烤箱 oven</t>
  </si>
  <si>
    <t>华夫饼设备</t>
  </si>
  <si>
    <t>打蛋器</t>
  </si>
  <si>
    <t>电饼档782*640*750</t>
  </si>
  <si>
    <t>碗架</t>
  </si>
  <si>
    <t>组合柜边柜A</t>
  </si>
  <si>
    <t>组柜端头柜</t>
  </si>
  <si>
    <t>O2O接单器HI98</t>
  </si>
  <si>
    <t>TXD收银台处隔离栏杆</t>
  </si>
  <si>
    <t>两联三分类垃圾桶</t>
  </si>
  <si>
    <t>标准寄存柜</t>
  </si>
  <si>
    <t>办公室家具OFFICE FURNITURE</t>
  </si>
  <si>
    <t>Access for staff (from office</t>
  </si>
  <si>
    <t>顾客入口(包括非购物出口) MDX 1</t>
  </si>
  <si>
    <t>非购物通道 Exit without purcha</t>
  </si>
  <si>
    <t>顾客用购物蓝 Plastic basket fo</t>
  </si>
  <si>
    <t>文件柜</t>
  </si>
  <si>
    <t>纸箱车Carton Trolley</t>
  </si>
  <si>
    <t>手动液压车 Handpallet</t>
  </si>
  <si>
    <t>促销员用更衣箱 Locker for PC</t>
  </si>
  <si>
    <t>女更衣室用更衣箱 Locker for ma</t>
  </si>
  <si>
    <t>男更衣室用更衣箱 Locker for ma</t>
  </si>
  <si>
    <t>美工用登高式扶梯车 Ladder Vehi</t>
  </si>
  <si>
    <t>回收笼带轮 Returning goods bas</t>
  </si>
  <si>
    <t>保险柜  Cashbox</t>
  </si>
  <si>
    <t>闭门器</t>
  </si>
  <si>
    <t>保险柜</t>
  </si>
  <si>
    <t>绝缘梯</t>
  </si>
  <si>
    <t>志高空调</t>
  </si>
  <si>
    <t>纺织促销框 Dimensions:120L0*80</t>
  </si>
  <si>
    <t>杂粮柜A1250*1000*870</t>
  </si>
  <si>
    <t>杂粮柜 铁质，地下室使用 D1250*</t>
  </si>
  <si>
    <t>桌子Table5#1300*900*1100</t>
  </si>
  <si>
    <t>桌子Table1#1300*900*500</t>
  </si>
  <si>
    <t>离心机</t>
  </si>
  <si>
    <t>电饼档尺寸782*640*750MM</t>
  </si>
  <si>
    <t>定制操作台（配套披萨设备）</t>
  </si>
  <si>
    <t>被动红外探测器</t>
  </si>
  <si>
    <t>360度室外中速球彩色摄像机</t>
  </si>
  <si>
    <t>电饼档782*640*750mm 220V 50HZ</t>
  </si>
  <si>
    <t>美的空调KFR-356W/DY-DA40</t>
  </si>
  <si>
    <t>主控键盘FOKO FK-SPK3030 液晶显</t>
  </si>
  <si>
    <t>促销台 亚克力盒 912*920*515</t>
  </si>
  <si>
    <t>美的空调 KFR-355-W/DY-IA</t>
  </si>
  <si>
    <t>美的空调KFR-5KW</t>
  </si>
  <si>
    <t>美的空调KFR-511W/D</t>
  </si>
  <si>
    <t>液压车</t>
  </si>
  <si>
    <t>阿里斯顿电热水器</t>
  </si>
  <si>
    <t>防盗门禁系统</t>
  </si>
  <si>
    <t>美的空调 KFR-35GW  收货区</t>
  </si>
  <si>
    <t>冷冻冷藏灯光</t>
  </si>
  <si>
    <t>高防眩转角线型灯4000K</t>
  </si>
  <si>
    <t>LED灯箱</t>
  </si>
  <si>
    <t>3M隔热膜</t>
  </si>
  <si>
    <t>冷冻卧柜上方加灯</t>
  </si>
  <si>
    <t>不锈钢垃圾箱 480*480*800mm</t>
  </si>
  <si>
    <t>苏宁弱电布线POS机点位</t>
  </si>
  <si>
    <t>TXD录像机</t>
  </si>
  <si>
    <t>HP5800DesignJet打印机</t>
  </si>
  <si>
    <t>联想A7400一体机</t>
  </si>
  <si>
    <t>TSC条码打印机</t>
  </si>
  <si>
    <t>空调 AIRCONDITIONAL</t>
  </si>
  <si>
    <t>绘图仪(60英寸机型) HP designje</t>
  </si>
  <si>
    <t>奥克斯空调</t>
  </si>
  <si>
    <t>分体式空调</t>
  </si>
  <si>
    <t>HPT790 打印机</t>
  </si>
  <si>
    <t>固定枪式彩色摄像机</t>
  </si>
  <si>
    <t>电梯专用半球彩色摄像机</t>
  </si>
  <si>
    <t>液晶免提平板可视对讲</t>
  </si>
  <si>
    <t>19寸液晶监视器创维</t>
  </si>
  <si>
    <t>彩色摄像机海康威视</t>
  </si>
  <si>
    <t>大功率宽带双工器</t>
  </si>
  <si>
    <t>方腔合路器</t>
  </si>
  <si>
    <t>标准机柜 19英寸</t>
  </si>
  <si>
    <t>饮水机？330*380*1230 220V/2KW</t>
  </si>
  <si>
    <t>HO DEC HP T790 打印机</t>
  </si>
  <si>
    <t>专业19寸液晶屏 监控</t>
  </si>
  <si>
    <t>19寸液晶屏（标屏）监控</t>
  </si>
  <si>
    <t>格力空调</t>
  </si>
  <si>
    <t>无线条码秤bCom-T2B-W15D</t>
  </si>
  <si>
    <t>大的办公桌 Office table big 16</t>
  </si>
  <si>
    <t>300*150疏散指示牌</t>
  </si>
  <si>
    <t>地埋式应急灯</t>
  </si>
  <si>
    <t>上虞离心式消防排烟风机</t>
  </si>
  <si>
    <t>塑料更衣柜450*500*600</t>
  </si>
  <si>
    <t>日百货装修</t>
  </si>
  <si>
    <t>特洁全自动洗地机1650</t>
  </si>
  <si>
    <t>停车场路面标识</t>
  </si>
  <si>
    <t>HD磨地机</t>
  </si>
  <si>
    <t>团购处柜台(2019版)</t>
  </si>
  <si>
    <t>消防栓</t>
  </si>
  <si>
    <t>和#17024算在一起 建筑附属物-中</t>
  </si>
  <si>
    <t>点心部门改造</t>
  </si>
  <si>
    <t>淘鲜达空调改造</t>
  </si>
  <si>
    <t>EEM节能改造 照明部分</t>
  </si>
  <si>
    <t>动线指示改造</t>
  </si>
  <si>
    <t>外广场改造</t>
  </si>
  <si>
    <t>卖场改造工程Hypermarket modifi</t>
  </si>
  <si>
    <t>改造工程</t>
  </si>
  <si>
    <t>改造工程（配电器)</t>
  </si>
  <si>
    <t>中央空调改造</t>
  </si>
  <si>
    <t>收银线综合布线改造</t>
  </si>
  <si>
    <t>服务/团购台改造</t>
  </si>
  <si>
    <t>收银台改造</t>
  </si>
  <si>
    <t>消防卷帘门改造</t>
  </si>
  <si>
    <t>EAS设备改造工程</t>
  </si>
  <si>
    <t>熟食糕点区域改造</t>
  </si>
  <si>
    <t>消防改造工程</t>
  </si>
  <si>
    <t>水泵房及喷淋稳压泵管网阀门改造</t>
  </si>
  <si>
    <t>草帽灯光源改造工程</t>
  </si>
  <si>
    <t>卖场内外区域改造</t>
  </si>
  <si>
    <t>自动扶梯屋面改造</t>
  </si>
  <si>
    <t>EAS设备改造</t>
  </si>
  <si>
    <t>室外消火栓改造</t>
  </si>
  <si>
    <t>新增配电箱工程</t>
  </si>
  <si>
    <t>安防系统增加工程</t>
  </si>
  <si>
    <t>消防楼梯、门吸及防火门等工程改</t>
  </si>
  <si>
    <t>收货区雨棚改造</t>
  </si>
  <si>
    <t>噪声治理改造</t>
  </si>
  <si>
    <t>隔音墙改造</t>
  </si>
  <si>
    <t>纯水RO膜改造</t>
  </si>
  <si>
    <t>办公区卫生间改造</t>
  </si>
  <si>
    <t>厕所改造</t>
  </si>
  <si>
    <t>家电区域改造</t>
  </si>
  <si>
    <t>EEM制冷系统改造</t>
  </si>
  <si>
    <t>EEM照明改造</t>
  </si>
  <si>
    <t>卖场灯光照明</t>
  </si>
  <si>
    <t>冷库装修</t>
  </si>
  <si>
    <t>外广场装修</t>
  </si>
  <si>
    <t>大理石</t>
  </si>
  <si>
    <t>充电房装修</t>
  </si>
  <si>
    <t>专案装潢工程部分</t>
  </si>
  <si>
    <t>商店街砌墙、地面装潢</t>
  </si>
  <si>
    <t>商店街机电装修</t>
  </si>
  <si>
    <t>商铺装修</t>
  </si>
  <si>
    <t>1F卓多姿商铺调改</t>
  </si>
  <si>
    <t>木制仓板 wood pallet(1200*800m</t>
  </si>
  <si>
    <t>95VHM移动终端</t>
  </si>
  <si>
    <t>收货区分节提升门2500*3000</t>
  </si>
  <si>
    <t>中文吊秤含支架bPro-H22</t>
  </si>
  <si>
    <t>手持智能POS终端Hi98</t>
  </si>
  <si>
    <t>TXDAP752267030WR内置天线</t>
  </si>
  <si>
    <t>台秤BBA211-5CA150</t>
  </si>
  <si>
    <t>无线条码秤bCom-T2B</t>
  </si>
  <si>
    <t>CSLRFID门店输送带读取设备CS463-7</t>
  </si>
  <si>
    <t>梅特勒-托利多 定制Freshbase Plus 识别秤</t>
  </si>
  <si>
    <t>TXD4K康佳LED50CQ液晶电视</t>
  </si>
  <si>
    <t>TXDTCLL43P1AF液晶电视</t>
  </si>
  <si>
    <t>TXD Zebra GT820 桌面式打印机</t>
  </si>
  <si>
    <t>打印机105SLPlus 200dpi</t>
  </si>
  <si>
    <t>笔记本HP Probook 430 G3</t>
  </si>
  <si>
    <t>32寸液晶监视器创维</t>
  </si>
  <si>
    <t>美工打印机CanonIX-6580</t>
  </si>
  <si>
    <t>联想黑色23WLED显示器</t>
  </si>
  <si>
    <t>惠普400G2台式机含显示器</t>
  </si>
  <si>
    <t>激光打印机</t>
  </si>
  <si>
    <t>电脑HP G4050</t>
  </si>
  <si>
    <t>投影仪 松下X303c</t>
  </si>
  <si>
    <t>条码打印机（203dpi)</t>
  </si>
  <si>
    <t>打印机 HP M401dn</t>
  </si>
  <si>
    <t>笔记本Basic ProBook 650 G1</t>
  </si>
  <si>
    <t>笔记本HP</t>
  </si>
  <si>
    <t>三凌机柜</t>
  </si>
  <si>
    <t>喷绘输出软件HP5800打印机</t>
  </si>
  <si>
    <t>映翰通4G路由器</t>
  </si>
  <si>
    <t>联想一体机A7400</t>
  </si>
  <si>
    <t>条码打印机（含线）TSC</t>
  </si>
  <si>
    <t>能量转换器</t>
  </si>
  <si>
    <t>钉钉魔点D2Plus智能人脸考勤门禁机</t>
  </si>
  <si>
    <t>智能挡车器</t>
  </si>
  <si>
    <t>TXD 收银改造</t>
  </si>
  <si>
    <t>180升手推车</t>
  </si>
  <si>
    <t>职员椅Chairs</t>
  </si>
  <si>
    <t>网络型考勤机 HTA830P-SMO内建TC</t>
  </si>
  <si>
    <t>点钞机（现金办用）永杰 B类 银</t>
  </si>
  <si>
    <t>联想商用台式机新启天(DVD-ROM)M</t>
  </si>
  <si>
    <t>联想商用台式机新启天(DVD-RW +</t>
  </si>
  <si>
    <t>HP G4050 Scanner  扫描仪</t>
  </si>
  <si>
    <t>松下PTWX3300投影仪</t>
  </si>
  <si>
    <t>小办公桌1200*600*760</t>
  </si>
  <si>
    <t>四斗资料柜446*620*1417</t>
  </si>
  <si>
    <t>12门式员工用更衣箱</t>
  </si>
  <si>
    <t>整机半高柜</t>
  </si>
  <si>
    <t>showcases冷柜</t>
  </si>
  <si>
    <t>分体空调</t>
  </si>
  <si>
    <t>面条机</t>
  </si>
  <si>
    <t>24门顾客寄包柜DKC-T-20</t>
  </si>
  <si>
    <t>180升购物车1005mmL x 600mmW x</t>
  </si>
  <si>
    <t>中文字库卡  Lexmark 57X9112 3*</t>
  </si>
  <si>
    <t>中文字库卡 Lexmark 57X9112 3*1</t>
  </si>
  <si>
    <t>木器1</t>
  </si>
  <si>
    <t>移动收银台650*680*1100</t>
  </si>
  <si>
    <t>15门式员工用更衣箱</t>
  </si>
  <si>
    <t>不锈钢圆形垃圾桶（无烟缸）380*</t>
  </si>
  <si>
    <t>回收柜1400*800*1000</t>
  </si>
  <si>
    <t>意见箱400*300*800</t>
  </si>
  <si>
    <t>广告牌-包塑钢丝</t>
  </si>
  <si>
    <t>广告牌-U型夹</t>
  </si>
  <si>
    <t>广告牌-海报杆</t>
  </si>
  <si>
    <t>TXD桌面式打印机</t>
  </si>
  <si>
    <t>仓管退货打印机</t>
  </si>
  <si>
    <t>联想18.5LED液晶显示器</t>
  </si>
  <si>
    <t>现金办休息室杯子柜</t>
  </si>
  <si>
    <t>联想商用台式机启天M7180</t>
  </si>
  <si>
    <t>Cannon fax L140 佳能传真机</t>
  </si>
  <si>
    <t>图王牌刻字机CE5000-60</t>
  </si>
  <si>
    <t>商用喷墨打印机HP Business Inkj</t>
  </si>
  <si>
    <t>打印机HP P2055dn Printer</t>
  </si>
  <si>
    <t>椅子(in Red</t>
  </si>
  <si>
    <t>员工餐厅定制餐桌椅1800（长）*7</t>
  </si>
  <si>
    <t>茶水柜900*1300*350</t>
  </si>
  <si>
    <t>圆桌子1000*750H</t>
  </si>
  <si>
    <t>小办公桌1200*600*750</t>
  </si>
  <si>
    <t>人事衣服柜</t>
  </si>
  <si>
    <t>德实打印机 DS 6400III Needle P</t>
  </si>
  <si>
    <t>德利多富价格查询机</t>
  </si>
  <si>
    <t>工程设备-中央空调Heating</t>
  </si>
  <si>
    <t>客流量咨询系统</t>
  </si>
  <si>
    <t>客流量系统网络布线</t>
  </si>
  <si>
    <t>智盛 RGB标准4人位顾客休息椅</t>
  </si>
  <si>
    <t>胡椒饼炉展示车</t>
  </si>
  <si>
    <t>木器设备</t>
  </si>
  <si>
    <t>DIY电脑</t>
  </si>
  <si>
    <t>台式电脑 M7180</t>
  </si>
  <si>
    <t>显示器-HP 600电脑</t>
  </si>
  <si>
    <t>服饰中岛陈列桌C（降维）</t>
  </si>
  <si>
    <t>SM-380B法棍整形机</t>
  </si>
  <si>
    <t>TXD-龙门架吊挂架</t>
  </si>
  <si>
    <t>热水器DRE-80-54 300L</t>
  </si>
  <si>
    <t>H1800 登高扶梯车</t>
  </si>
  <si>
    <t>1200*800*1800 双门五层理货车</t>
  </si>
  <si>
    <t>H1200 登高扶梯车</t>
  </si>
  <si>
    <t>落地式绞肉机 HKS-432</t>
  </si>
  <si>
    <t>收银部定制保险柜 1750*950*600</t>
  </si>
  <si>
    <t>收银部收银包保险柜 1500*600*50</t>
  </si>
  <si>
    <t>蛋挞陈列保温柜</t>
  </si>
  <si>
    <t>RV2-15BRV2入炉台车15B</t>
  </si>
  <si>
    <t>SM-302NS切片机</t>
  </si>
  <si>
    <t>转角叶菜展示架</t>
  </si>
  <si>
    <t>新款冰鲜台1300*1000*800</t>
  </si>
  <si>
    <t>包材柜1100*500*1800</t>
  </si>
  <si>
    <t>杀鱼台1000*700*800</t>
  </si>
  <si>
    <t>促销鱼缸1000*1000*800</t>
  </si>
  <si>
    <t>货架背板</t>
  </si>
  <si>
    <t>包柱不锈钢材质</t>
  </si>
  <si>
    <t>双槽带平台1600*700*800</t>
  </si>
  <si>
    <t>DKC-T-24 顾客寄包柜</t>
  </si>
  <si>
    <t>串鸡台1400*700*800</t>
  </si>
  <si>
    <t>生煎炉</t>
  </si>
  <si>
    <t>SM201-S20L打蛋机</t>
  </si>
  <si>
    <t>FR40油炸机</t>
  </si>
  <si>
    <t>SM401-S40L打蛋机</t>
  </si>
  <si>
    <t>SCT-5W2D二门冷藏工作台</t>
  </si>
  <si>
    <t>SC-C2两门冷藏柜</t>
  </si>
  <si>
    <t>SM520E酥皮机</t>
  </si>
  <si>
    <t>SM-330半自动分割滚圆机</t>
  </si>
  <si>
    <t>SM603F+1S+1B电烤炉</t>
  </si>
  <si>
    <t>防盗天线 EG2280B 160*38</t>
  </si>
  <si>
    <t>SM-80T面包搅拌机</t>
  </si>
  <si>
    <t>D-20液压分块机</t>
  </si>
  <si>
    <t>DC-3R冻藏醒发箱</t>
  </si>
  <si>
    <t>RV2上挂式电旋转炉</t>
  </si>
  <si>
    <t>14SM20L-32搅拌缸</t>
  </si>
  <si>
    <t>SM401-230搅拌球</t>
  </si>
  <si>
    <t>华夫饼烤炉</t>
  </si>
  <si>
    <t>促销台亚克力围边</t>
  </si>
  <si>
    <t>促销台亚克力连接角（L型）</t>
  </si>
  <si>
    <t>平台车(喷漆)</t>
  </si>
  <si>
    <t>数字车载电台403-470MHZ</t>
  </si>
  <si>
    <t>信号覆盖</t>
  </si>
  <si>
    <t>加湿器 250*300*450</t>
  </si>
  <si>
    <t>三文鱼台1000*700*800</t>
  </si>
  <si>
    <t>撕裂袋支架</t>
  </si>
  <si>
    <t>磨刀石架400*600*750</t>
  </si>
  <si>
    <t>WM-175水量计</t>
  </si>
  <si>
    <t>SMC-180L冰水机</t>
  </si>
  <si>
    <t>胶带扎口机SE-12</t>
  </si>
  <si>
    <t>F6磨地机</t>
  </si>
  <si>
    <t>RH3-F7弧型展柜(前开门)</t>
  </si>
  <si>
    <t>三眼蒸炉</t>
  </si>
  <si>
    <t>平扒、生煎炉设备台</t>
  </si>
  <si>
    <t>八角翼闸CY238-CX01</t>
  </si>
  <si>
    <t>促销台亚克力连接角</t>
  </si>
  <si>
    <t>有盖盒高度200</t>
  </si>
  <si>
    <t>服饰区组合架</t>
  </si>
  <si>
    <t>坦能手推式洗地机T300e</t>
  </si>
  <si>
    <t>液压分块机</t>
  </si>
  <si>
    <t>纸盒</t>
  </si>
  <si>
    <t>博世GBH4-DSC电锤</t>
  </si>
  <si>
    <t>PEMS系统西门子自控改造</t>
  </si>
  <si>
    <t>M级金库门</t>
  </si>
  <si>
    <t>化妆品收银台亚克力盒</t>
  </si>
  <si>
    <t>移动主管台</t>
  </si>
  <si>
    <t>团购台工作台</t>
  </si>
  <si>
    <t>试鞋凳</t>
  </si>
  <si>
    <t>干鱼柜台</t>
  </si>
  <si>
    <t>鞋类促销台</t>
  </si>
  <si>
    <t>试衣间熨衣台</t>
  </si>
  <si>
    <t>服装配饰包柱</t>
  </si>
  <si>
    <t>干肉不锈钢盘</t>
  </si>
  <si>
    <t>立招电脑刻字“试衣间”</t>
  </si>
  <si>
    <t>大米桶价格牌</t>
  </si>
  <si>
    <t>干肉柜台实木牌匾（干肉铺）</t>
  </si>
  <si>
    <t>服装配饰包柱（镜子）</t>
  </si>
  <si>
    <t>促销台格挡</t>
  </si>
  <si>
    <t>试衣间吊顶格栅</t>
  </si>
  <si>
    <t>吊顶射灯轨道</t>
  </si>
  <si>
    <t>水果促销台绿垫</t>
  </si>
  <si>
    <t>家电收银台</t>
  </si>
  <si>
    <t>大米桶（大）</t>
  </si>
  <si>
    <t>SD-C4四门冷冻柜</t>
  </si>
  <si>
    <t>自制面包架</t>
  </si>
  <si>
    <t>落地式锯骨机</t>
  </si>
  <si>
    <t>特殊散装台</t>
  </si>
  <si>
    <t>试衣间吊顶立招</t>
  </si>
  <si>
    <t>票夹柜</t>
  </si>
  <si>
    <t>顾客服务台</t>
  </si>
  <si>
    <t>干肉金属木格顶（实木尖顶）</t>
  </si>
  <si>
    <t>床品展示地台</t>
  </si>
  <si>
    <t>高压清洗机马哈</t>
  </si>
  <si>
    <t>铁质15门更衣柜</t>
  </si>
  <si>
    <t>坦能T500e全自动洗地机</t>
  </si>
  <si>
    <t>电动叉车CDD15R 1.5T-3.3M</t>
  </si>
  <si>
    <t>SM-50面包搅拌机</t>
  </si>
  <si>
    <t>防盗天线 EG2266 152*36</t>
  </si>
  <si>
    <t>依特佳 平板电脑防盗支架</t>
  </si>
  <si>
    <t>依特佳 通用防盗器</t>
  </si>
  <si>
    <t>依特佳  相机防盗器</t>
  </si>
  <si>
    <t>圆桌子</t>
  </si>
  <si>
    <t>标签打印架</t>
  </si>
  <si>
    <t>TXD16路网络硬盘录像机海康威视</t>
  </si>
  <si>
    <t>收货区电脑桌</t>
  </si>
  <si>
    <t>报损区电脑桌</t>
  </si>
  <si>
    <t>定制电脑架</t>
  </si>
  <si>
    <t>玻璃银包箱</t>
  </si>
  <si>
    <t>员工餐厅椅</t>
  </si>
  <si>
    <t>TXD半球摄像机海康威视及配件</t>
  </si>
  <si>
    <t>现金办操作台</t>
  </si>
  <si>
    <t>钢制双门文件柜</t>
  </si>
  <si>
    <t>鱼缸项目二层活鱼缸1500*1100*13</t>
  </si>
  <si>
    <t>鱼缸项目虾缸2000*1000*1050</t>
  </si>
  <si>
    <t>鱼缸项目带制冷贝类缸2000*1000*</t>
  </si>
  <si>
    <t>干手机干手机型号AK2630T－K</t>
  </si>
  <si>
    <t>嵌入式油炸炉</t>
  </si>
  <si>
    <t>手推车收集点 移动</t>
  </si>
  <si>
    <t>拷边机（工作台）120*60(cm)</t>
  </si>
  <si>
    <t>撬边机 25*25(cm)</t>
  </si>
  <si>
    <t>180升购物车含车锁</t>
  </si>
  <si>
    <t>网盘框</t>
  </si>
  <si>
    <t>TXD海康威视红外中速球机</t>
  </si>
  <si>
    <t>数字对讲机电池适配VXD-720</t>
  </si>
  <si>
    <t>净水器 圆柱体 350*100*2</t>
  </si>
  <si>
    <t>SE601F  天平 量程600g</t>
  </si>
  <si>
    <t>无盖盒（高度200mm配分隔板）</t>
  </si>
  <si>
    <t>洗手星盆连水龙400*300*(200+360</t>
  </si>
  <si>
    <t>红外线温度感应计TESTO 0560 830</t>
  </si>
  <si>
    <t>技术部定制敞开文件柜</t>
  </si>
  <si>
    <t>连体玻璃移门柜</t>
  </si>
  <si>
    <t>MAST AND LAMP灯箱B</t>
  </si>
  <si>
    <t>网络考勤机 HTA830 含电源</t>
  </si>
  <si>
    <t>Building 00+01土地所有权+工程</t>
  </si>
  <si>
    <t>Building 02工程咨询费和保险费</t>
  </si>
  <si>
    <t>Building 03道路工程及停车场（</t>
  </si>
  <si>
    <t>Building 04土建工程</t>
  </si>
  <si>
    <t>Building 06装潢工程 (工程部用)</t>
  </si>
  <si>
    <t>Building 08安保系统 (非土建部</t>
  </si>
  <si>
    <t>自由门</t>
  </si>
  <si>
    <t>分体空调增补</t>
  </si>
  <si>
    <t>双面服饰架</t>
  </si>
  <si>
    <t>便携式农残仪PR-2003N</t>
  </si>
  <si>
    <t>监控设备（开关电源适配器）</t>
  </si>
  <si>
    <t>监控设备（网络硬盘录像机）</t>
  </si>
  <si>
    <t>监控设备（针孔彩色摄像机）</t>
  </si>
  <si>
    <t>监控设备(PVC直管）</t>
  </si>
  <si>
    <t>监控设备(视频电缆)</t>
  </si>
  <si>
    <t>光荣 GFS-150CN纸币清分机</t>
  </si>
  <si>
    <t>CD5 防火门改造</t>
  </si>
  <si>
    <t>商品补货梯</t>
  </si>
  <si>
    <t>TXD -收银机 围挡</t>
  </si>
  <si>
    <t>TXD 龙门架1000*400*1513</t>
  </si>
  <si>
    <t>TXD安防项目改造</t>
  </si>
  <si>
    <t>外卖柜5720*100*3000</t>
  </si>
  <si>
    <t>TXD饮水机冷热两用型</t>
  </si>
  <si>
    <t>TXD悬空吊挂不锈钢支架</t>
  </si>
  <si>
    <t>TXD长虹液晶电视机淘鲜达内部</t>
  </si>
  <si>
    <t>数字手持对讲机威泰克斯</t>
  </si>
  <si>
    <t>TXDDVR专用硬盘西数</t>
  </si>
  <si>
    <t>飞利浦液晶电视机收银监控系统</t>
  </si>
  <si>
    <t>液晶电视机TCL178食堂区用</t>
  </si>
  <si>
    <t>落地式试吃架不锈钢材质</t>
  </si>
  <si>
    <t>EEM节能改造照明部分</t>
  </si>
  <si>
    <t>TXD电梯</t>
  </si>
  <si>
    <t>TXD淘鲜达改造</t>
  </si>
  <si>
    <t>鱼缸项目冰鲜台1100*1000*800</t>
  </si>
  <si>
    <t>公共区域装饰包柱</t>
  </si>
  <si>
    <t>TXT区域悬空装饰</t>
  </si>
  <si>
    <t>生鲜区域悬空装饰</t>
  </si>
  <si>
    <t>化妆品区域悬空装饰</t>
  </si>
  <si>
    <t>净化器</t>
  </si>
  <si>
    <t>热水器 小厨宝 EWH-10B2</t>
  </si>
  <si>
    <t>四抽吊夹柜</t>
  </si>
  <si>
    <t>技术部定制24抽材料箱</t>
  </si>
  <si>
    <t>现金办大立柜</t>
  </si>
  <si>
    <t>技术部不锈钢台面工作台</t>
  </si>
  <si>
    <t>茶杯柜</t>
  </si>
  <si>
    <t>保安充电柜</t>
  </si>
  <si>
    <t>人事前台</t>
  </si>
  <si>
    <t>PO24-卖场货架基架</t>
  </si>
  <si>
    <t>卖场货架基架</t>
  </si>
  <si>
    <t>相机</t>
  </si>
  <si>
    <t>排烟罩+油烟过滤器</t>
  </si>
  <si>
    <t>哈高-明德美P12扶梯清洗机</t>
  </si>
  <si>
    <t>哈克逊台式切片机HKS-320</t>
  </si>
  <si>
    <t>T125电瓶(不含电瓶框绑带吊绳)</t>
  </si>
  <si>
    <t>T1275电瓶(不含电瓶框绑带吊绳)</t>
  </si>
  <si>
    <t>叠篮</t>
  </si>
  <si>
    <t>快乐生活装修改造</t>
  </si>
  <si>
    <t>商铺美化</t>
  </si>
  <si>
    <t>休闲椅</t>
  </si>
  <si>
    <t>客流计数系统</t>
  </si>
  <si>
    <t>商铺基础改造</t>
  </si>
  <si>
    <t>消防改造及报批工程</t>
  </si>
  <si>
    <t>休息长凳2400*970*400</t>
  </si>
  <si>
    <t>休息长凳350*650*400</t>
  </si>
  <si>
    <t>TXD冷藏柜松下双门</t>
  </si>
  <si>
    <t>TXD冷冻柜松下双门</t>
  </si>
  <si>
    <t>坦能吸水吸尘机V27</t>
  </si>
  <si>
    <t>坦能吸水吸尘机V72</t>
  </si>
  <si>
    <t>监控系统</t>
  </si>
  <si>
    <t>照明系统</t>
  </si>
  <si>
    <t>淘鲜达安装</t>
  </si>
  <si>
    <t>塑封机TYPE320</t>
  </si>
  <si>
    <t>门禁系统</t>
  </si>
  <si>
    <t>促销台托架DVF_01_A</t>
  </si>
  <si>
    <t>灯具一批</t>
  </si>
  <si>
    <t>哈克逊台式绞肉机HKS-22M</t>
  </si>
  <si>
    <t>安防系统</t>
  </si>
  <si>
    <t>防盗系统</t>
  </si>
  <si>
    <t>大润发入口灯箱(LED灯管)单面1F红</t>
  </si>
  <si>
    <t>高级锯刀</t>
  </si>
  <si>
    <t>2T手动液压车</t>
  </si>
  <si>
    <t>重构木器设备:烘焙面包架</t>
  </si>
  <si>
    <t>重构：【铁木设备-1】上扬端架组合桌A-矮桌（含高桌）</t>
  </si>
  <si>
    <t>重构：【木器设备】家纺促销桶</t>
  </si>
  <si>
    <t>赠品高柜</t>
  </si>
  <si>
    <t>职员椅优质</t>
  </si>
  <si>
    <t>收银系统POS  System</t>
  </si>
  <si>
    <t>特洁Swingo1650洗地机</t>
  </si>
  <si>
    <t>优纳可180升购物车含锁</t>
  </si>
  <si>
    <t>UPS不间断电源</t>
  </si>
  <si>
    <t>移动护栏</t>
  </si>
  <si>
    <t>单擦机</t>
  </si>
  <si>
    <t>新款收银椅</t>
  </si>
  <si>
    <t>吸尘吸水机</t>
  </si>
  <si>
    <t>玻璃银包箱玻璃</t>
  </si>
  <si>
    <t>散装台阶梯展示台1200*970*615</t>
  </si>
  <si>
    <t>散装台底架1200*1000*585</t>
  </si>
  <si>
    <t>促销台托架800*800*670</t>
  </si>
  <si>
    <t>三凌机柜800*1000*2000</t>
  </si>
  <si>
    <t>苏宁弱电布线机柜</t>
  </si>
  <si>
    <t>惠普台式机含显示器</t>
  </si>
  <si>
    <t>烤鸡炉985*800*2055mm</t>
  </si>
  <si>
    <t>摇摆汤炉80L 900*650*1000</t>
  </si>
  <si>
    <t>整机岛柜冷冻冷藏2580*1080*910</t>
  </si>
  <si>
    <t>服务台吊顶招牌</t>
  </si>
  <si>
    <t>发票台服务台换购台改造</t>
  </si>
  <si>
    <t>POS（主机+主客显+打印机）</t>
  </si>
  <si>
    <t>TXD 95VHM移动终端</t>
  </si>
  <si>
    <t>3层12盘烤炉  Dack Oven</t>
  </si>
  <si>
    <t>蛋糕展柜</t>
  </si>
  <si>
    <t>肉品制冷促销柜</t>
  </si>
  <si>
    <t>商店街烟酒G-CASE(新)烟柜</t>
  </si>
  <si>
    <t>转角叶菜展示台</t>
  </si>
  <si>
    <t>联想液晶显示器</t>
  </si>
  <si>
    <t>TXD-淘鲜达改造</t>
  </si>
  <si>
    <t>TXD-无线AP</t>
  </si>
  <si>
    <t>卖场标准货架-叠篮</t>
  </si>
  <si>
    <t>显示器-台式计算机</t>
  </si>
  <si>
    <t>G4050扫描仪</t>
  </si>
  <si>
    <t>熟食促销车</t>
  </si>
  <si>
    <t>悬挂链衣架II型挂钩270mm*150mm</t>
  </si>
  <si>
    <t>1900VHM移动终端</t>
  </si>
  <si>
    <t>18层密封式铝合金台车</t>
  </si>
  <si>
    <t>网络架构改造</t>
  </si>
  <si>
    <t>方盘 squareness dish</t>
  </si>
  <si>
    <t>出炉台车(大) RACK</t>
  </si>
  <si>
    <t>(长杆显示)电子条码计价器（带</t>
  </si>
  <si>
    <t>电子条码计价器（带网卡</t>
  </si>
  <si>
    <t>冻藏醒发箱 PROOFER</t>
  </si>
  <si>
    <t>出炉台车(小) RACK</t>
  </si>
  <si>
    <t>前开门三层展柜 SHOWCASE</t>
  </si>
  <si>
    <t>串鸡台 WORKING TABLE 1200*700*</t>
  </si>
  <si>
    <t>价格查询点柱 GONDOLA ACCESSARY</t>
  </si>
  <si>
    <t>数据采集器CASIO DT930M51E Data</t>
  </si>
  <si>
    <t>普印力高速打印机 P7206H  High</t>
  </si>
  <si>
    <t>惠普打印机 HP LaserJet 4250 pr</t>
  </si>
  <si>
    <t>软件许可证 Global Store Softwa</t>
  </si>
  <si>
    <t>收银线包柱 GONDOLA ACCESSARY</t>
  </si>
  <si>
    <t>收银线 Cashier Line MDX 14 Sin</t>
  </si>
  <si>
    <t>解码器(简易收银台用) Deactivat</t>
  </si>
  <si>
    <t>单星水槽 1000*700*800</t>
  </si>
  <si>
    <t>双槽带平台 1600*760*800</t>
  </si>
  <si>
    <t>洗手台 WASHING TABLE</t>
  </si>
  <si>
    <t>12层车 TRUCK 452*600*1810</t>
  </si>
  <si>
    <t>15层车 TRUCK 452*600*1810</t>
  </si>
  <si>
    <t>烤鸡藏车  TRUCK FOR CHICKEN</t>
  </si>
  <si>
    <t>保险柜 Cashbox for cashier</t>
  </si>
  <si>
    <t>干手机 Electric Hand Dryer</t>
  </si>
  <si>
    <t>叉车电瓶充电器Battery Charge F</t>
  </si>
  <si>
    <t>搅拌球Stirrer</t>
  </si>
  <si>
    <t>RT server</t>
  </si>
  <si>
    <t>服务台</t>
  </si>
  <si>
    <t>赠品柜台</t>
  </si>
  <si>
    <t>面包货架</t>
  </si>
  <si>
    <t>常温展柜</t>
  </si>
  <si>
    <t>敞开式展柜</t>
  </si>
  <si>
    <t>操作展台</t>
  </si>
  <si>
    <t>转角展台</t>
  </si>
  <si>
    <t>玻璃烟罩</t>
  </si>
  <si>
    <t>玻璃灯罩</t>
  </si>
  <si>
    <t>不锈钢烟罩4000*1200*600</t>
  </si>
  <si>
    <t>不锈钢烟罩900*1000*5600</t>
  </si>
  <si>
    <t>创维电视</t>
  </si>
  <si>
    <t>蔬果促销台</t>
  </si>
  <si>
    <t>康佳电视机</t>
  </si>
  <si>
    <t>二层交换机</t>
  </si>
  <si>
    <t>S2126二层交换机</t>
  </si>
  <si>
    <t>EPSON 针式打印机</t>
  </si>
  <si>
    <t>HPM401打印机</t>
  </si>
  <si>
    <t>月饼陈列柜</t>
  </si>
  <si>
    <t>商业用PDA掌上电脑Honeywell D61</t>
  </si>
  <si>
    <t>收货专用PDA掌上电脑Honeywell D</t>
  </si>
  <si>
    <t>手持终端CASIO DT940</t>
  </si>
  <si>
    <t>硬币清分机 Coin sorter</t>
  </si>
  <si>
    <t>UPS-逆变旁路静态开关模块组</t>
  </si>
  <si>
    <t>笔记本电脑</t>
  </si>
  <si>
    <t>O2O外卖柜 整套5720*100*3000</t>
  </si>
  <si>
    <t>SANBEN LED光源套件</t>
  </si>
  <si>
    <t>SANBEN 土色草帽灯</t>
  </si>
  <si>
    <t>杂粮柜 铁质，地下室使用 C1250*</t>
  </si>
  <si>
    <t>利盟打印机 CX725de</t>
  </si>
  <si>
    <t>利盟打印机 MX511de</t>
  </si>
  <si>
    <t>利盟打印机 MS811dn</t>
  </si>
  <si>
    <t>利盟打印机 MX711dhe</t>
  </si>
  <si>
    <t>利盟刷卡打印解决方案</t>
  </si>
  <si>
    <t>数字车载电台 威泰克斯</t>
  </si>
  <si>
    <t>农残仪 天迈PR-2003N</t>
  </si>
  <si>
    <t>电子条码计价器 RL00-W3880E 无</t>
  </si>
  <si>
    <t>三层交换机</t>
  </si>
  <si>
    <t>无线服务器安装及调试</t>
  </si>
  <si>
    <t>便携式农残仪 天迈PR-2003N</t>
  </si>
  <si>
    <t>无线高精度电子条码秤</t>
  </si>
  <si>
    <t>HP Probook 430 G3笔记本</t>
  </si>
  <si>
    <t>带强插音控器DSPPA WH-1F(60W)</t>
  </si>
  <si>
    <t>专业19寸液晶监视器创维 M19LA</t>
  </si>
  <si>
    <t>电瓶 24V 2PZB150 660*146*590</t>
  </si>
  <si>
    <t>服务器 R420+</t>
  </si>
  <si>
    <t>落地称</t>
  </si>
  <si>
    <t>HP LaserJet 600 M602n 打印机</t>
  </si>
  <si>
    <t>HOCN-IT Zebra105SL 条码打印机</t>
  </si>
  <si>
    <t>生鲜草帽灯改造</t>
  </si>
  <si>
    <t>电脑及20'液晶屏HP 880G1 PC</t>
  </si>
  <si>
    <t>普通台式机HP Pro Desk 600 G1</t>
  </si>
  <si>
    <t>秤重打印计价电子秤SM-110B 382*</t>
  </si>
  <si>
    <t>UPS改造</t>
  </si>
  <si>
    <t>蛋糕模具</t>
  </si>
  <si>
    <t>HP服务器备份器</t>
  </si>
  <si>
    <t>封口机</t>
  </si>
  <si>
    <t>户外垃圾桶</t>
  </si>
  <si>
    <t>烟酒库房门</t>
  </si>
  <si>
    <t>烟酒高柜A</t>
  </si>
  <si>
    <t>生鲜更衣室用更衣箱 Locker for</t>
  </si>
  <si>
    <t>干货蜜饯盒</t>
  </si>
  <si>
    <t>包装糕点架TG</t>
  </si>
  <si>
    <t>包装糕点架 shelf</t>
  </si>
  <si>
    <t>蔬果磅称台  F&amp;V scale</t>
  </si>
  <si>
    <t>蔬菜水果台 promotion table</t>
  </si>
  <si>
    <t>干肉操作台  dry meat display</t>
  </si>
  <si>
    <t>干肉磅秤台  dry meat display</t>
  </si>
  <si>
    <t>干肉架  dry meat display</t>
  </si>
  <si>
    <t>四层糖果架 shelf</t>
  </si>
  <si>
    <t>三层面包架（包装，通道中间）</t>
  </si>
  <si>
    <t>糕点包装称重台  shelf</t>
  </si>
  <si>
    <t>法式面包架  baguette shelf</t>
  </si>
  <si>
    <t>面包果酱架  three layer shelf</t>
  </si>
  <si>
    <t>三层面包架（包装）layer shelf</t>
  </si>
  <si>
    <t>三层面包架（散装）layer shelf</t>
  </si>
  <si>
    <t>塑料周转箱</t>
  </si>
  <si>
    <t>电子条码计价器 SM-80BCS  WEIGH</t>
  </si>
  <si>
    <t>熟食岛区包墙面Pillar Stainless</t>
  </si>
  <si>
    <t>块冰机530*570*830</t>
  </si>
  <si>
    <t>糖果盒（无盖）</t>
  </si>
  <si>
    <t>意见箱</t>
  </si>
  <si>
    <t>无线交换机设备 Wireless  Equip</t>
  </si>
  <si>
    <t>双筒垃圾桶(棕色)Dustbin (doubl</t>
  </si>
  <si>
    <t>冰鲜台ice table</t>
  </si>
  <si>
    <t>TXD海尔卧柜</t>
  </si>
  <si>
    <t>TXD成套UPS机组10KVA</t>
  </si>
  <si>
    <t>TXD小办公桌1200*600*760</t>
  </si>
  <si>
    <t>TXD龙门架吊挂架不锈钢带网兜</t>
  </si>
  <si>
    <t>TXD淘鲜达项目改造</t>
  </si>
  <si>
    <t>生鲜处货架背板</t>
  </si>
  <si>
    <t>TXD仓库安防系统改造</t>
  </si>
  <si>
    <t>TXD吊挂处安防系统改造</t>
  </si>
  <si>
    <t>TXD防盗天线依特佳</t>
  </si>
  <si>
    <t>新款散装台 1000*1000*800</t>
  </si>
  <si>
    <t>自携柜 2065×1065×915</t>
  </si>
  <si>
    <t>弧型展柜(前开门)RH3-F7</t>
  </si>
  <si>
    <t>草帽灯一批</t>
  </si>
  <si>
    <t>验钞机(现金办专用)</t>
  </si>
  <si>
    <t>包缝机</t>
  </si>
  <si>
    <t>冰鲜台1300*1000*800</t>
  </si>
  <si>
    <t>熟食售卖车1500*900*1400</t>
  </si>
  <si>
    <t>铝钉扎口机711</t>
  </si>
  <si>
    <t>利盟打印机</t>
  </si>
  <si>
    <t>TXD交换机Huawei</t>
  </si>
  <si>
    <t>TXDPOE网络交换机</t>
  </si>
  <si>
    <t>TXD拣货架</t>
  </si>
  <si>
    <t>苏宁弱电布线光纤节点</t>
  </si>
  <si>
    <t>平板车 TROLLEY FOR BASKET</t>
  </si>
  <si>
    <t>苏宁弱电布线华为交换机</t>
  </si>
  <si>
    <t>无油空压机YX7503</t>
  </si>
  <si>
    <t>水量计WM-175</t>
  </si>
  <si>
    <t>酒区单POS机(2019版)</t>
  </si>
  <si>
    <t>云AP布线</t>
  </si>
  <si>
    <t>吊挂系统土建</t>
  </si>
  <si>
    <t>蔬果区域广告牌 ADVERTISING BOA</t>
  </si>
  <si>
    <t>UPS</t>
  </si>
  <si>
    <t>垃圾压缩机</t>
  </si>
  <si>
    <t>北面消防楼梯防锈改造</t>
  </si>
  <si>
    <t>LED剩余车位指示牌工程</t>
  </si>
  <si>
    <t>TXD 安防设备</t>
  </si>
  <si>
    <t>三楼接待人行翼闸</t>
  </si>
  <si>
    <t>消防防火卷帘门</t>
  </si>
  <si>
    <t>消防泵</t>
  </si>
  <si>
    <t>中速球彩色摄像机海康威视</t>
  </si>
  <si>
    <t>16路视频光端机HOE HOE8613-L</t>
  </si>
  <si>
    <t>猫咪宠物柜150*60*210</t>
  </si>
  <si>
    <t>家纺陈列设备</t>
  </si>
  <si>
    <t>吊挂梯形灯箱</t>
  </si>
  <si>
    <t>鱼科防水改造</t>
  </si>
  <si>
    <t>手推车召集点工程</t>
  </si>
  <si>
    <t>不锈钢防撞块</t>
  </si>
  <si>
    <t>扬子空调KFRd-72LW</t>
  </si>
  <si>
    <t>除草机</t>
  </si>
  <si>
    <t>TXD红米手机5PLUS64G</t>
  </si>
  <si>
    <t>TXD海尔空调SKFR72LW</t>
  </si>
  <si>
    <t>动托盘搬运车</t>
  </si>
  <si>
    <t>蓝色草帽灯</t>
  </si>
  <si>
    <t>绿色草帽灯含灯具和电气箱</t>
  </si>
  <si>
    <t>海尔灵动岛柜</t>
  </si>
  <si>
    <t>海信收银机</t>
  </si>
  <si>
    <t>TXD海信HS6500自助付款机</t>
  </si>
  <si>
    <t>永冠巧乐奇组合架</t>
  </si>
  <si>
    <t>停车场标示</t>
  </si>
  <si>
    <t>SINMAG冻藏醒发箱DC2R3S</t>
  </si>
  <si>
    <t>贝类缸</t>
  </si>
  <si>
    <t>杀鱼台</t>
  </si>
  <si>
    <t>活鱼缸</t>
  </si>
  <si>
    <t>HONEYWELL手持终端-EDA50K</t>
  </si>
  <si>
    <t>自助收银机器</t>
  </si>
  <si>
    <t>打印机+字库条(HP LaserJet P401</t>
  </si>
  <si>
    <t>双面彩色证卡打印机 HiTi CS-310</t>
  </si>
  <si>
    <t>HP1606DN打印机</t>
  </si>
  <si>
    <t>HP2055打印机</t>
  </si>
  <si>
    <t>打印机</t>
  </si>
  <si>
    <t>针式打印机</t>
  </si>
  <si>
    <t>饮水机Drinking machine</t>
  </si>
  <si>
    <t>手推车180 LShopping trolley mo</t>
  </si>
  <si>
    <t>顾客服务台发票台团购台赠品</t>
  </si>
  <si>
    <t>电脑</t>
  </si>
  <si>
    <t>养生康 医用充氧机</t>
  </si>
  <si>
    <t>AM（4G）B112301自助售货设备</t>
  </si>
  <si>
    <t>AM 冰激凌柜SD-338WYL</t>
  </si>
  <si>
    <t>切割台</t>
  </si>
  <si>
    <t>数码相机number camera</t>
  </si>
  <si>
    <t>收货电脑台desk</t>
  </si>
  <si>
    <t>银包柜</t>
  </si>
  <si>
    <t>AM-价格标签</t>
  </si>
  <si>
    <t>AM 电子标价签Stellar-MF</t>
  </si>
  <si>
    <t>数据采集器CASIO DT930M51E  Ter</t>
  </si>
  <si>
    <t>二层交换机H3C S2126  swich</t>
  </si>
  <si>
    <t>条码打印机ZEBRA 105SL (203dpi)</t>
  </si>
  <si>
    <t>数据采集终端SYMBOL MC50  Data</t>
  </si>
  <si>
    <t>普印力高速打印机P7206H High Sp</t>
  </si>
  <si>
    <t>视频设备video frequency Equipm</t>
  </si>
  <si>
    <t>防伪税控系统</t>
  </si>
  <si>
    <t>无线网络network</t>
  </si>
  <si>
    <t>网络布线工程Building2</t>
  </si>
  <si>
    <t>更衣箱LOCKER(6DOOR)</t>
  </si>
  <si>
    <t>建筑物附属物-发电机Fitting up-</t>
  </si>
  <si>
    <t>建筑物附属物-电梯Fitting up-Li</t>
  </si>
  <si>
    <t>更衣箱(9门) LOCKER(9DOOR)</t>
  </si>
  <si>
    <t>更衣箱(6门) LOCKER(6DOOR)</t>
  </si>
  <si>
    <t>T1275电瓶</t>
  </si>
  <si>
    <t>双槽带平台</t>
  </si>
  <si>
    <t>屠体吊架</t>
  </si>
  <si>
    <t>双层工作台1200*700*800</t>
  </si>
  <si>
    <t>16层烤盘车</t>
  </si>
  <si>
    <t>主机充电柜200*108*29cm</t>
  </si>
  <si>
    <t>林德手动托盘搬运车</t>
  </si>
  <si>
    <t>旺众EL160-F系列手推车</t>
  </si>
  <si>
    <t>不锈钢小方形垃圾桶（带烟缸）</t>
  </si>
  <si>
    <t>员工用更衣箱Locker for  staff</t>
  </si>
  <si>
    <t>9门式员工用更衣箱9 door Locker</t>
  </si>
  <si>
    <t>手动托盘搬运车M20-530</t>
  </si>
  <si>
    <t>GCCAR-24刻字机</t>
  </si>
  <si>
    <t>TXD壁挂网络机柜12U</t>
  </si>
  <si>
    <t>优纳可 180升购物车 （不含车锁</t>
  </si>
  <si>
    <t>海鲜平缸（一体机）L1500</t>
  </si>
  <si>
    <t>木仓板1.2*0.8m</t>
  </si>
  <si>
    <t>松下投影仪</t>
  </si>
  <si>
    <t>笔记本HP650G2</t>
  </si>
  <si>
    <t>重构：2.0复制1.0鞋中岛四层陈列桌（降维版）</t>
  </si>
  <si>
    <t>AM（4G）B114300/01自助售货设备</t>
  </si>
  <si>
    <t>AM(4G)B303302自动售货设备</t>
  </si>
  <si>
    <t>AM（4G）B162300自助售货设备</t>
  </si>
  <si>
    <t>货架 Gondola</t>
  </si>
  <si>
    <t>针孔摄像机Film Camera For Chec</t>
  </si>
  <si>
    <t>红外线测温仪</t>
  </si>
  <si>
    <t>16层车</t>
  </si>
  <si>
    <t>条状四层货架</t>
  </si>
  <si>
    <t>包材柜</t>
  </si>
  <si>
    <t>烤鸡藏车</t>
  </si>
  <si>
    <t>蔬菜节束机</t>
  </si>
  <si>
    <t>红外线温度感应计</t>
  </si>
  <si>
    <t>柜式秤台</t>
  </si>
  <si>
    <t>斩台</t>
  </si>
  <si>
    <t>单槽带平台</t>
  </si>
  <si>
    <t>单星水槽</t>
  </si>
  <si>
    <t>干肉不锈钢盆</t>
  </si>
  <si>
    <t>干肉金属木格顶</t>
  </si>
  <si>
    <t>电动叉车Forklift(Jungheinrich</t>
  </si>
  <si>
    <t>货架gondola</t>
  </si>
  <si>
    <t>人事接待台desk</t>
  </si>
  <si>
    <t>总接待台desk</t>
  </si>
  <si>
    <t>对讲机柜desk</t>
  </si>
  <si>
    <t>紫外线消毒灯</t>
  </si>
  <si>
    <t>三文鱼刀</t>
  </si>
  <si>
    <t>生鲜不锈钢包柱SS pillar protec</t>
  </si>
  <si>
    <t>40L打蛋机（含安全罩）</t>
  </si>
  <si>
    <t>酥皮机</t>
  </si>
  <si>
    <t>RV2入炉台车（30盘）</t>
  </si>
  <si>
    <t>RV2出炉台车（15盘）</t>
  </si>
  <si>
    <t>15层30盘出炉车</t>
  </si>
  <si>
    <t>不锈钢圆形垃圾桶(不带烟缸)squa</t>
  </si>
  <si>
    <t>平台车</t>
  </si>
  <si>
    <t>不锈钢垃圾桶SS dustbin</t>
  </si>
  <si>
    <t>脚盆架</t>
  </si>
  <si>
    <t>磨刀石架</t>
  </si>
  <si>
    <t>工作手册架</t>
  </si>
  <si>
    <t>挂墙柜</t>
  </si>
  <si>
    <t>挂墙架</t>
  </si>
  <si>
    <t>电磁单头炒炉</t>
  </si>
  <si>
    <t>扒炉</t>
  </si>
  <si>
    <t>双星水槽  1600*500*800</t>
  </si>
  <si>
    <t>保安通道柜desk</t>
  </si>
  <si>
    <t>餐厅物品架</t>
  </si>
  <si>
    <t>烟柜</t>
  </si>
  <si>
    <t>电脑桌</t>
  </si>
  <si>
    <t>文件柜(有门)</t>
  </si>
  <si>
    <t>收银口交款台</t>
  </si>
  <si>
    <t>促销台压克力罩</t>
  </si>
  <si>
    <t>更衣箱Locker for staff</t>
  </si>
  <si>
    <t>12门式员工用更衣箱 12 door Loc</t>
  </si>
  <si>
    <t>供应商面包架</t>
  </si>
  <si>
    <t>顾客用寄包</t>
  </si>
  <si>
    <t>永发防火保险箱</t>
  </si>
  <si>
    <t>防障条</t>
  </si>
  <si>
    <t>防护栏</t>
  </si>
  <si>
    <t>电脑台Table for computer</t>
  </si>
  <si>
    <t>餐桌椅Table and chair</t>
  </si>
  <si>
    <t>绘图仪HP5500  Designjet  (60 I</t>
  </si>
  <si>
    <t>图王牌刻字机CE5000-60  Letter</t>
  </si>
  <si>
    <t>覆膜机cover machine</t>
  </si>
  <si>
    <t>Surface Pro 4</t>
  </si>
  <si>
    <t>Basic ProBook 650 G1笔记本</t>
  </si>
  <si>
    <t>笔记本HP820 G3</t>
  </si>
  <si>
    <t>计算机</t>
  </si>
  <si>
    <t>职员椅Chairs For Staff (in Red</t>
  </si>
  <si>
    <t>四门文件柜Cabinet high</t>
  </si>
  <si>
    <t>三斗资料柜</t>
  </si>
  <si>
    <t>店长圆桌table</t>
  </si>
  <si>
    <t>普通文件柜(移门)File Cabinet</t>
  </si>
  <si>
    <t>小办公桌small Table</t>
  </si>
  <si>
    <t>手提式吸尘器</t>
  </si>
  <si>
    <t>格力1.5P空调KFR-35GW</t>
  </si>
  <si>
    <t>打印机LQ730K</t>
  </si>
  <si>
    <t>木器</t>
  </si>
  <si>
    <t>木器一批</t>
  </si>
  <si>
    <t>百杂促销陈列设备</t>
  </si>
  <si>
    <t>上扬散称杂粮柜-2022版-单桶开头架（带层板）</t>
  </si>
  <si>
    <t>上扬散称杂粮柜-2022版-端头</t>
  </si>
  <si>
    <t>上扬散称杂粮柜-2022版-单桶连接架（带层板）</t>
  </si>
  <si>
    <t>单缸油炸炉930*480*780mm</t>
  </si>
  <si>
    <t>不锈钢汤桶推车</t>
  </si>
  <si>
    <t>TSC条码打印机（含线）</t>
  </si>
  <si>
    <t>摇摆汤锅</t>
  </si>
  <si>
    <t>pop打印机</t>
  </si>
  <si>
    <t>悬挂链衣架</t>
  </si>
  <si>
    <t>TXD利盟黑白激光打印机</t>
  </si>
  <si>
    <t>橘色草帽灯</t>
  </si>
  <si>
    <t>THINKPAD X230I75 笔记本</t>
  </si>
  <si>
    <t>打印机HP T790</t>
  </si>
  <si>
    <t>松下PT-WX3300投影仪</t>
  </si>
  <si>
    <t>纬那防火墙</t>
  </si>
  <si>
    <t>浪潮SA5112M41U服务器</t>
  </si>
  <si>
    <t>打印机佳博</t>
  </si>
  <si>
    <t>TXD-C121KRC扫描枪</t>
  </si>
  <si>
    <t>DELL服务器</t>
  </si>
  <si>
    <t>华为USG</t>
  </si>
  <si>
    <t>证卡打印机</t>
  </si>
  <si>
    <t>打印机HP M401dn</t>
  </si>
  <si>
    <t>防火墙NETGEAR Firewall</t>
  </si>
  <si>
    <t>纤小型机箱HP ProDesk 600 G1</t>
  </si>
  <si>
    <t>机架式服务器PowerEdge R420</t>
  </si>
  <si>
    <t>2吨 1.5×2米平台秤</t>
  </si>
  <si>
    <t>德利多富主线扫描平台</t>
  </si>
  <si>
    <t>德利多富周边收银机</t>
  </si>
  <si>
    <t>德利多富主线收银机</t>
  </si>
  <si>
    <t>电子条码计价器RL00-W3880E+</t>
  </si>
  <si>
    <t>PC智能秤iSmart-Evo-GLT-15D-110</t>
  </si>
  <si>
    <t>电子落地秤BBA211-5CA150 150KG</t>
  </si>
  <si>
    <t>电子条码计价器RL00-W3880E</t>
  </si>
  <si>
    <t>无线条码秤bCom</t>
  </si>
  <si>
    <t>触摸屏自助服务PC秤</t>
  </si>
  <si>
    <t>仁和EPSON690K打印机</t>
  </si>
  <si>
    <t>仁和EPSON730K打印机</t>
  </si>
  <si>
    <t>收银线包柱0.74*3.9*4*12根</t>
  </si>
  <si>
    <t>121部康佳液晶电视LED48M2600B</t>
  </si>
  <si>
    <t>康佳LED电视机</t>
  </si>
  <si>
    <t>4K 创维液晶电视 50M9</t>
  </si>
  <si>
    <t>大办公桌 Big Table</t>
  </si>
  <si>
    <t>移动柜(要带挂勾) Drawer</t>
  </si>
  <si>
    <t>9门式员工用更衣箱 (豪华锁)  Lo</t>
  </si>
  <si>
    <t>LED-蓝色草帽灯</t>
  </si>
  <si>
    <t>土色草帽灯含电器</t>
  </si>
  <si>
    <t>红色草帽灯含光源 电器</t>
  </si>
  <si>
    <t>LED-土色草帽灯</t>
  </si>
  <si>
    <t>12'冷藏高柜(甲供)</t>
  </si>
  <si>
    <t>8'冷藏高柜(甲供)</t>
  </si>
  <si>
    <t>FRINOX 前移门展示柜 M1580D-D</t>
  </si>
  <si>
    <t>SINMAG半自动分割滚圆机</t>
  </si>
  <si>
    <t>液晶电视</t>
  </si>
  <si>
    <t>新款蔬菜架</t>
  </si>
  <si>
    <t>蔬果柜 AMADP18156 L=1875mm</t>
  </si>
  <si>
    <t>AMADP18156 水果保鲜柜</t>
  </si>
  <si>
    <t>SG-009保鲜雾化器</t>
  </si>
  <si>
    <t>.G-011叶菜展示台</t>
  </si>
  <si>
    <t>消毒刀具箱</t>
  </si>
  <si>
    <t>杂粮促销台</t>
  </si>
  <si>
    <t>开口工作台</t>
  </si>
  <si>
    <t>促销鱼缸</t>
  </si>
  <si>
    <t>开口工作台(单开口)</t>
  </si>
  <si>
    <t>电平扒炉</t>
  </si>
  <si>
    <t>开口工作台(带调料)</t>
  </si>
  <si>
    <t>揉面压皮机</t>
  </si>
  <si>
    <t>热卖台台车</t>
  </si>
  <si>
    <t>海蛰缸</t>
  </si>
  <si>
    <t>哈克逊切丝机HKS-Q200</t>
  </si>
  <si>
    <t>SINMAG油炸机FR50-T1</t>
  </si>
  <si>
    <t>中岛面包架端头柜</t>
  </si>
  <si>
    <t>SG-010转角叶菜展示台</t>
  </si>
  <si>
    <t>烘焙热卖台</t>
  </si>
  <si>
    <t>SINMAG吐司整形机SM307</t>
  </si>
  <si>
    <t>方形大蒸笼展示台</t>
  </si>
  <si>
    <t>蛋糕冷藏立柜 2705*1950*1450mm</t>
  </si>
  <si>
    <t>电烤炉 SM603F+1S+1B</t>
  </si>
  <si>
    <t>面包搅拌机SM-80T</t>
  </si>
  <si>
    <t>法棍整形机SM-380B</t>
  </si>
  <si>
    <t>半罩展示台（干加热）</t>
  </si>
  <si>
    <t>带制冷贝类缸</t>
  </si>
  <si>
    <t>草帽灯含光源电器</t>
  </si>
  <si>
    <t>INTECH电磁单头单尾炒炉</t>
  </si>
  <si>
    <t>烘焙面包架</t>
  </si>
  <si>
    <t>岛弧形面包架</t>
  </si>
  <si>
    <t>虾缸</t>
  </si>
  <si>
    <t>纯水机组改造</t>
  </si>
  <si>
    <t>冻藏醒发箱1215*2730*2450</t>
  </si>
  <si>
    <t>SINMAG电烤炉加石板蒸气</t>
  </si>
  <si>
    <t>电旋转炉(含油烟过滤器)</t>
  </si>
  <si>
    <t>电油炸炉E18-2</t>
  </si>
  <si>
    <t>冷藏冰柜AMADP18156</t>
  </si>
  <si>
    <t>精品酒柜</t>
  </si>
  <si>
    <t>促销台亚克力盒 910L*910D*410H</t>
  </si>
  <si>
    <t>酒柜</t>
  </si>
  <si>
    <t>亚克力立体灯箱</t>
  </si>
  <si>
    <t>4'敞开式服务柜</t>
  </si>
  <si>
    <t>2吨 收货用 1.5×2米平台秤</t>
  </si>
  <si>
    <t>硬币包装机 辰达、光荣WS-21</t>
  </si>
  <si>
    <t>旺众牌入口机械门</t>
  </si>
  <si>
    <t>机柜600*1000*2000</t>
  </si>
  <si>
    <t>CSJ-450包装机220V/1.5KW</t>
  </si>
  <si>
    <t>智盛 RGB标准2人位顾客休息椅</t>
  </si>
  <si>
    <t>过磅台</t>
  </si>
  <si>
    <t>自携柜 2035×1205×870</t>
  </si>
  <si>
    <t>冰水机SMC-180L</t>
  </si>
  <si>
    <t>登高式扶梯车 Ladder Vehicle (H</t>
  </si>
  <si>
    <t>台式蛋挞柜ROTORT-160L</t>
  </si>
  <si>
    <t>大米桶1000*1000*900</t>
  </si>
  <si>
    <t>陈列板</t>
  </si>
  <si>
    <t>海信商用电视</t>
  </si>
  <si>
    <t>追溯系统软件</t>
  </si>
  <si>
    <t>电梯大修改造</t>
  </si>
  <si>
    <t>冷冻冷藏库改造</t>
  </si>
  <si>
    <t>打印机HPT790</t>
  </si>
  <si>
    <t>利盟打印机MX711dhe</t>
  </si>
  <si>
    <t>利盟刷卡打印LPM+读卡器</t>
  </si>
  <si>
    <t>利盟打印机CX725de</t>
  </si>
  <si>
    <t>美工刻字机</t>
  </si>
  <si>
    <t>华为交换机</t>
  </si>
  <si>
    <t>Taoxianda悬挂链衣架</t>
  </si>
  <si>
    <t>利盟一体机 刷卡打印软件+读卡器</t>
  </si>
  <si>
    <t>HP Pro Desk 600 G1 普通台式机</t>
  </si>
  <si>
    <t>平缝机（工作台）120*60(cm)</t>
  </si>
  <si>
    <t>无线宽带接入安全审计网关</t>
  </si>
  <si>
    <t>无线宽带接入POE交换机</t>
  </si>
  <si>
    <t>HP ProDisplay 20宽屏-LED</t>
  </si>
  <si>
    <t>公共场所无线宽带接入安装组件</t>
  </si>
  <si>
    <t>Building 05水电安装工程</t>
  </si>
  <si>
    <t>Distribution工程设备-配电器</t>
  </si>
  <si>
    <t>Heating工程设备-中央空调</t>
  </si>
  <si>
    <t>Elevators工程设备-货梯</t>
  </si>
  <si>
    <t>Escalators工程设备-人行步道</t>
  </si>
  <si>
    <t>联想C200一体机</t>
  </si>
  <si>
    <t>无线WIFI</t>
  </si>
  <si>
    <t>网络布线</t>
  </si>
  <si>
    <t>Zebra打印机GK888T</t>
  </si>
  <si>
    <t>斑马打印机ZR628</t>
  </si>
  <si>
    <t>Thinkpad笔记本电脑E555</t>
  </si>
  <si>
    <t>TXD HP Standard Desktop 600 se</t>
  </si>
  <si>
    <t>TXD-济强JPL352打印机</t>
  </si>
  <si>
    <t>TXD GT820 桌面式打印机</t>
  </si>
  <si>
    <t>TXD-台式机HP600 series</t>
  </si>
  <si>
    <t>TXD 悬挂链衣架  270 *150</t>
  </si>
  <si>
    <t>台式机HP600 series</t>
  </si>
  <si>
    <t>TXD-idata 95VHM移动终端</t>
  </si>
  <si>
    <t>TXD-海信HS6500自助付款机</t>
  </si>
  <si>
    <t>TXD打印机利盟</t>
  </si>
  <si>
    <t>TXD成套UPS机组</t>
  </si>
  <si>
    <t>TXD12U壁挂网络机柜</t>
  </si>
  <si>
    <t>TXD19寸电脑液晶显示器戴尔</t>
  </si>
  <si>
    <t>打印机Zebra</t>
  </si>
  <si>
    <t>TXD无线网络改造</t>
  </si>
  <si>
    <t>无线宽带接入首次Portal</t>
  </si>
  <si>
    <t>无线宽带接入外网线路</t>
  </si>
  <si>
    <t>无线宽带接入无线设备许可证</t>
  </si>
  <si>
    <t>无线宽带接入无线接入点</t>
  </si>
  <si>
    <t>无线宽带接入WIFI portal 服务器</t>
  </si>
  <si>
    <t>RFS 6000无线交换机备机（24口）</t>
  </si>
  <si>
    <t>RFS 6000无线交换机主机（24口）</t>
  </si>
  <si>
    <t>三层交换机H3C LS3600V2-28TP-SI</t>
  </si>
  <si>
    <t>AP622外置天线</t>
  </si>
  <si>
    <t>视频切换器Aten Desk Top 4port</t>
  </si>
  <si>
    <t>布线工程</t>
  </si>
  <si>
    <t>AP安装支架（自制）</t>
  </si>
  <si>
    <t>AMP光跳线（SC-SC）3M</t>
  </si>
  <si>
    <t>D-Link光纤收发器(100MHE)</t>
  </si>
  <si>
    <t>显示器</t>
  </si>
  <si>
    <t>扫描平台 MK 2422</t>
  </si>
  <si>
    <t>电子条码计价器 RL00-W3880E</t>
  </si>
  <si>
    <t>佳能传真机</t>
  </si>
  <si>
    <t>电脑HP OfficeJet 7110</t>
  </si>
  <si>
    <t>自服务用PC智能秤 iSmart-Evo-GL</t>
  </si>
  <si>
    <t>门店网络架构改造</t>
  </si>
  <si>
    <t>电脑网络布线</t>
  </si>
  <si>
    <t>AP布线</t>
  </si>
  <si>
    <t>收银布线</t>
  </si>
  <si>
    <t>蓄电池（12V65AH）UPS配套用</t>
  </si>
  <si>
    <t>蓄电池连接电缆 UPS改造用</t>
  </si>
  <si>
    <t>电池柜 KELONG UPS机房用</t>
  </si>
  <si>
    <t>PDA掌上电脑(收货专用）</t>
  </si>
  <si>
    <t>利盟刷卡打印解决方案 LPM+读卡</t>
  </si>
  <si>
    <t>机架式服务器Rack-Mount</t>
  </si>
  <si>
    <t>仓储货架</t>
  </si>
  <si>
    <t>KELONG+SNMP卡+UPS网络监控用</t>
  </si>
  <si>
    <t>Datalogic QD2100(1DKBW黑色)</t>
  </si>
  <si>
    <t>Zebra105SL 条码打印机（203dpi)</t>
  </si>
  <si>
    <t>HP T790 打印机</t>
  </si>
  <si>
    <t>HP 5800 DesignJet 打印机</t>
  </si>
  <si>
    <t>OfficeJet 7110 宽幅打印机</t>
  </si>
  <si>
    <t>喷绘输出软件-蒙泰</t>
  </si>
  <si>
    <t>check-out line</t>
  </si>
  <si>
    <t>PDA掌上电脑 D6110 (收货专用)</t>
  </si>
  <si>
    <t>PDA掌上电脑 D6110 (商业用)</t>
  </si>
  <si>
    <t>DIY PC HP 电脑</t>
  </si>
  <si>
    <t>利盟一体机 中文字库卡</t>
  </si>
  <si>
    <t>利盟一体机 MX511de+550纸盒</t>
  </si>
  <si>
    <t>利盟一体机 MS811dn+550纸盒</t>
  </si>
  <si>
    <t>Building 09 装饰（商铺电表安装</t>
  </si>
  <si>
    <t>ELO自助发票打印机</t>
  </si>
  <si>
    <t>交换机内置天线</t>
  </si>
  <si>
    <t>自助POS机Elo挂壁式</t>
  </si>
  <si>
    <t>制冷系统</t>
  </si>
  <si>
    <t>HONEYWELL 手持终端</t>
  </si>
  <si>
    <t>AP4220</t>
  </si>
  <si>
    <t>地磅视频叠加单仪表含支架</t>
  </si>
  <si>
    <t>定制可抬升式全不锈钢600公斤地中衡</t>
  </si>
  <si>
    <t>冷冻冷藏监控服务器主机</t>
  </si>
  <si>
    <t>DELL Precision3650</t>
  </si>
  <si>
    <t>杂粮促销桶 C800*800*800</t>
  </si>
  <si>
    <t>糖果柜端头</t>
  </si>
  <si>
    <t>海信商用电视43HS260</t>
  </si>
  <si>
    <t>(Drive)扬子空调</t>
  </si>
  <si>
    <t>空调AIR CONDITIONER</t>
  </si>
  <si>
    <t>LIFT升降机</t>
  </si>
  <si>
    <t>IMMO冷柜Showcase</t>
  </si>
  <si>
    <t>不间断电源UPS</t>
  </si>
  <si>
    <t>试用 杂粮柜B1250*800*870</t>
  </si>
  <si>
    <t>灯箱改造</t>
  </si>
  <si>
    <t>鑫恒智海鲜平缸（分体机）L1500</t>
  </si>
  <si>
    <t>LED 草帽灯</t>
  </si>
  <si>
    <t>LED 绿色草帽灯</t>
  </si>
  <si>
    <t>职员椅Chairs For Staff  (in R</t>
  </si>
  <si>
    <t>货架-加固层板1300*530</t>
  </si>
  <si>
    <t>货架-单面基架1300*530*2200</t>
  </si>
  <si>
    <t>货架-高家具架1300*600*1500</t>
  </si>
  <si>
    <t>DIY 电脑</t>
  </si>
  <si>
    <t>平缝机（工作台）120*60cm</t>
  </si>
  <si>
    <t>烤鸡炉985*800*2055</t>
  </si>
  <si>
    <t>卖场货架Gondola</t>
  </si>
  <si>
    <t>层板配搁脚1300*300</t>
  </si>
  <si>
    <t>层板配搁脚1300*450</t>
  </si>
  <si>
    <t>卖场标准货架</t>
  </si>
  <si>
    <t>货架-层板(配搁脚)1300*530</t>
  </si>
  <si>
    <t>货架-TG端头背板 1300*1500</t>
  </si>
  <si>
    <t>货架 层板(配搁脚)1300*530</t>
  </si>
  <si>
    <t>货架 TG端头背板1300*1500</t>
  </si>
  <si>
    <t>货架 电脑桌#1300*900*1100</t>
  </si>
  <si>
    <t>货架 层板（配搁脚）600*530</t>
  </si>
  <si>
    <t>OEM货架</t>
  </si>
  <si>
    <t>开放式三明治柜B（幕帘）KF1585B-C-D</t>
  </si>
  <si>
    <t>中文吊秤</t>
  </si>
  <si>
    <t>出炉台车R1-15 15层15盘</t>
  </si>
  <si>
    <t>LOGO改造工程</t>
  </si>
  <si>
    <t>收银机台</t>
  </si>
  <si>
    <t>TXD收银系统凯华电动控制器</t>
  </si>
  <si>
    <t>TXD收银系统马达茂尔电动马达</t>
  </si>
  <si>
    <t>TXD收银系统上海永利传送带</t>
  </si>
  <si>
    <t>自助收银机器（HS2200）</t>
  </si>
  <si>
    <t>金牛店安防系统改造</t>
  </si>
  <si>
    <t>称重计价地磅  SCS-2T 1.5*2M</t>
  </si>
  <si>
    <t>BC多层架（新款）</t>
  </si>
  <si>
    <t>陈列柜</t>
  </si>
  <si>
    <t>纤小型机箱 HP ProDesk 600 G1 S</t>
  </si>
  <si>
    <t>收银台MASTANDLAMP</t>
  </si>
  <si>
    <t>顾客寄包柜DKC-T-241890×1700×</t>
  </si>
  <si>
    <t>收银台INPUTMODULESUPPORT</t>
  </si>
  <si>
    <t>180升购物车（不含车锁）</t>
  </si>
  <si>
    <t>条码打印机 Zebra105SL</t>
  </si>
  <si>
    <t>联想TCM910T</t>
  </si>
  <si>
    <t>佳能传真机 Cannon Fax L140</t>
  </si>
  <si>
    <t>点钞格</t>
  </si>
  <si>
    <t>收货区电脑桌Table</t>
  </si>
  <si>
    <t>无线手持话筒</t>
  </si>
  <si>
    <t>永杰 2点钞机（现金办用)B类</t>
  </si>
  <si>
    <t>公务车</t>
  </si>
  <si>
    <t>弧形吊顶立招Woodfurniture</t>
  </si>
  <si>
    <t>收银台处隔离栏杆Barrier betwee</t>
  </si>
  <si>
    <t>电子价签</t>
  </si>
  <si>
    <t>电子落地秤 DI-30GB 500*600</t>
  </si>
  <si>
    <t>POP打印机</t>
  </si>
  <si>
    <t>Audastore货架</t>
  </si>
  <si>
    <t>Taoxianda-idata95VHM移动终端</t>
  </si>
  <si>
    <t>标准铝合金收银台2700*D1100*850</t>
  </si>
  <si>
    <t>落地式试吃架</t>
  </si>
  <si>
    <t>干手机带接水盘</t>
  </si>
  <si>
    <t>洗手星盆连水龙头400*300*(200+3</t>
  </si>
  <si>
    <t>法棍架600L*700W*1450H</t>
  </si>
  <si>
    <t>仓库货架Rack for warehouse</t>
  </si>
  <si>
    <t>仓库货架Gondola</t>
  </si>
  <si>
    <t>ADJ 19116仓库货架Rack for ware</t>
  </si>
  <si>
    <t>ADJ #19116 仓库货架Rack for wa</t>
  </si>
  <si>
    <t>ADJ #22476 货架Gondola 价格差</t>
  </si>
  <si>
    <t>货架配件Gondola accessories</t>
  </si>
  <si>
    <t>O2O外卖柜5720*100*3000</t>
  </si>
  <si>
    <t>主管椅</t>
  </si>
  <si>
    <t>职员椅450*400*800</t>
  </si>
  <si>
    <t>刷卡考勤机</t>
  </si>
  <si>
    <t>永发防火保险箱Strongbox firepr</t>
  </si>
  <si>
    <t>布衣沙发Sofa</t>
  </si>
  <si>
    <t>人事部接待台</t>
  </si>
  <si>
    <t>华为平板电脑</t>
  </si>
  <si>
    <t>电感式灭蝇灯</t>
  </si>
  <si>
    <t>6门式员工用更衣箱 (豪华锁)6 do</t>
  </si>
  <si>
    <t>9门式员工用更衣箱 (豪华锁)(180</t>
  </si>
  <si>
    <t>AM（4G）B167300/1自助售货设备</t>
  </si>
  <si>
    <t>AM（4G）B117306自助售货设备</t>
  </si>
  <si>
    <t>LED光源套件 36W/4000K/RA&gt;90</t>
  </si>
  <si>
    <t>42W/900MA电器盒</t>
  </si>
  <si>
    <t>土色草帽灯</t>
  </si>
  <si>
    <t>TXD idata95移动终端</t>
  </si>
  <si>
    <t>TXD松下双门冷藏柜</t>
  </si>
  <si>
    <t>中式点心广告牌</t>
  </si>
  <si>
    <t>活鱼缸1500*1100*1500</t>
  </si>
  <si>
    <t>转角活鱼缸1700*1100*1500</t>
  </si>
  <si>
    <t>单头电磁炒炉 老店款式 1100*115</t>
  </si>
  <si>
    <t>海信收银机HK2800</t>
  </si>
  <si>
    <t>杂粮促销桶B800*800*800</t>
  </si>
  <si>
    <t>12'敞开服务柜(甲供)</t>
  </si>
  <si>
    <t>Table5#130*90*110</t>
  </si>
  <si>
    <t>爱普生发票打印机LQ-615R</t>
  </si>
  <si>
    <t>寄包柜</t>
  </si>
  <si>
    <t>海信55EC290</t>
  </si>
  <si>
    <t>电瓶24V/210AH</t>
  </si>
  <si>
    <t>T125电瓶</t>
  </si>
  <si>
    <t>冷柜showcase</t>
  </si>
  <si>
    <t>新款冰鲜台1200*1000*800</t>
  </si>
  <si>
    <t>兄弟一体机</t>
  </si>
  <si>
    <t>打印机 Zebra GK888T</t>
  </si>
  <si>
    <t>TXD 兄弟多功能一体机 DCP-7057</t>
  </si>
  <si>
    <t>ADJ 20566蔬果架</t>
  </si>
  <si>
    <t>寄包柜(18门） Locker of 18Door</t>
  </si>
  <si>
    <t>寄包柜30门  LOCKER FOR CUSTOME</t>
  </si>
  <si>
    <t>寄包柜24门  LOCKER FOR CUSTOME</t>
  </si>
  <si>
    <t>HP打印机 7110</t>
  </si>
  <si>
    <t>华硕台式机</t>
  </si>
  <si>
    <t>职员椅优质PVC色</t>
  </si>
  <si>
    <t>冷冻食品---广告牌</t>
  </si>
  <si>
    <t>UPS电源</t>
  </si>
  <si>
    <t>女体模特</t>
  </si>
  <si>
    <t>童模</t>
  </si>
  <si>
    <t>男模特</t>
  </si>
  <si>
    <t>干肉柜台实木牌匾</t>
  </si>
  <si>
    <t>干鱼柜金属网格</t>
  </si>
  <si>
    <t>切配台cutting table</t>
  </si>
  <si>
    <t>服装配饰包柱(镜子)</t>
  </si>
  <si>
    <t>货架-高货架背板 高密度3mm</t>
  </si>
  <si>
    <t>纺织处墙面彩色粉刷</t>
  </si>
  <si>
    <t>挂式糖果架斗勺190*200</t>
  </si>
  <si>
    <t>面包架、促销台</t>
  </si>
  <si>
    <t>蓄电池</t>
  </si>
  <si>
    <t>纺织促销框 1200*800*800</t>
  </si>
  <si>
    <t>弧型展柜(前开门)1500*780*1300</t>
  </si>
  <si>
    <t>弧型展柜(前开门)2100*780*1300</t>
  </si>
  <si>
    <t>普印力高速打印机  P7206H High</t>
  </si>
  <si>
    <t>纤小型机箱</t>
  </si>
  <si>
    <t>笔记本 650 G1</t>
  </si>
  <si>
    <t>办公电脑</t>
  </si>
  <si>
    <t>条码标签打印机</t>
  </si>
  <si>
    <t>电梯</t>
  </si>
  <si>
    <t>建筑物附属物-中央空调Fitting u</t>
  </si>
  <si>
    <t>单槽</t>
  </si>
  <si>
    <t>陈列板 L=6900</t>
  </si>
  <si>
    <t>AM（4G）B155301自助售货设备</t>
  </si>
  <si>
    <t>AM（4G）B305300自助售货设备</t>
  </si>
  <si>
    <t>AM（4G）B122302自助售货设备</t>
  </si>
  <si>
    <t>AM（4G）B123302自助售货设备</t>
  </si>
  <si>
    <t>AM（4G）B125302自助售货设备</t>
  </si>
  <si>
    <t>LED灯具改造</t>
  </si>
  <si>
    <t>机电</t>
  </si>
  <si>
    <t>龙骨架</t>
  </si>
  <si>
    <t>拷边机工作台120*60cm</t>
  </si>
  <si>
    <t>撬边机</t>
  </si>
  <si>
    <t>LAMP LED RITPOFIT改造</t>
  </si>
  <si>
    <t>手持终端收货区</t>
  </si>
  <si>
    <t>液晶显示</t>
  </si>
  <si>
    <t>传真机佳能</t>
  </si>
  <si>
    <t>HODAI-RT机柜</t>
  </si>
  <si>
    <t>打印机AISINO 东莞继尚用</t>
  </si>
  <si>
    <t>华为手机VOVA2</t>
  </si>
  <si>
    <t>撬边机25*25cm</t>
  </si>
  <si>
    <t>立招电脑刻字</t>
  </si>
  <si>
    <t>拷边机工作台</t>
  </si>
  <si>
    <t>收银台</t>
  </si>
  <si>
    <t>海蛰缸1400*1000*800</t>
  </si>
  <si>
    <t>LED绿色草帽灯</t>
  </si>
  <si>
    <t>LED橘色草帽灯</t>
  </si>
  <si>
    <t>HO1 Engineer/POS机</t>
  </si>
  <si>
    <t>拷边机（工作台）</t>
  </si>
  <si>
    <t>平缝机（工作台）</t>
  </si>
  <si>
    <t>撬边机25*25(cm)</t>
  </si>
  <si>
    <t>鞋子展示柜</t>
  </si>
  <si>
    <t>纺织墙面广告牌</t>
  </si>
  <si>
    <t>化妆品货架背板广告牌</t>
  </si>
  <si>
    <t>货架背板广告牌</t>
  </si>
  <si>
    <t>季节性区域装饰包柱</t>
  </si>
  <si>
    <t>价格查询装饰包柱</t>
  </si>
  <si>
    <t>生鲜区墙面广告牌</t>
  </si>
  <si>
    <t>发康陶瓷免水便斗</t>
  </si>
  <si>
    <t>展厅环幕大屏投影项目</t>
  </si>
  <si>
    <t>POE供电模块</t>
  </si>
  <si>
    <t>商业区域装饰包柱</t>
  </si>
  <si>
    <t>收银线装饰包柱</t>
  </si>
  <si>
    <t>防火卷帘门单根防撞</t>
  </si>
  <si>
    <t>消防栓防撞杆靠墙</t>
  </si>
  <si>
    <t>柱子护角（卖场）</t>
  </si>
  <si>
    <t>洗手星盆连水龙头</t>
  </si>
  <si>
    <t>自制专用试吃台</t>
  </si>
  <si>
    <t>自助收银机磁控系统</t>
  </si>
  <si>
    <t>LED光源套件</t>
  </si>
  <si>
    <t>配电器</t>
  </si>
  <si>
    <t>鱼缸项目二层活鱼缸</t>
  </si>
  <si>
    <t>草帽灯（LED）</t>
  </si>
  <si>
    <t>连接横杆H=1000</t>
  </si>
  <si>
    <t>打蛋机40L</t>
  </si>
  <si>
    <t>水量计</t>
  </si>
  <si>
    <t>虾缸2000*1000*1050</t>
  </si>
  <si>
    <t>鱼缸项目虾缸</t>
  </si>
  <si>
    <t>10L打蛋机10L</t>
  </si>
  <si>
    <t>电子水量调温计</t>
  </si>
  <si>
    <t>鱼缸项目二层转角鱼缸</t>
  </si>
  <si>
    <t>平台秤1.5×2米收货用</t>
  </si>
  <si>
    <t>酥皮机SM520E</t>
  </si>
  <si>
    <t>二门冷藏工作台SCT-5W2D</t>
  </si>
  <si>
    <t>热卖台车R1-18</t>
  </si>
  <si>
    <t>15层15盘出炉台车 R1-15</t>
  </si>
  <si>
    <t>定制：兑币机HY058</t>
  </si>
  <si>
    <t>AM（4G）B152304自助售货设备</t>
  </si>
  <si>
    <t>AM（4G）B135302自助售货设备</t>
  </si>
  <si>
    <t>AM（4G）B135303自助售货设备</t>
  </si>
  <si>
    <t>AM（4G）B135304自助售货设备</t>
  </si>
  <si>
    <t>AM（4G）B134300自助售货设备</t>
  </si>
  <si>
    <t>AM（4G）B133300/1自助售货设备</t>
  </si>
  <si>
    <t>AM（4G）B138300/01自助售货设备</t>
  </si>
  <si>
    <t>AM（4G）B166300自助售货设备</t>
  </si>
  <si>
    <t>AM（4G）B146300自助售货设备</t>
  </si>
  <si>
    <t>AM（4G）B151300/1自助售货设备</t>
  </si>
  <si>
    <t>AM（4G）B153300/01/02/03/04自</t>
  </si>
  <si>
    <t>AM（4G）B171300自助售货设备</t>
  </si>
  <si>
    <t>AM（4G）B103301自助售货设备</t>
  </si>
  <si>
    <t>AM（4G）B106300自助售货设备</t>
  </si>
  <si>
    <t>AM（4G）B107300自助售货设备</t>
  </si>
  <si>
    <t>AM（4G）B111300/01自助售货设备</t>
  </si>
  <si>
    <t>AM（4G）B113300自助售货设备</t>
  </si>
  <si>
    <t>AM（4G）B117300/1/2/3自助售货</t>
  </si>
  <si>
    <t>AM（4G）B125300自助售货设备</t>
  </si>
  <si>
    <t>AM（4G）B130300自助售货设备</t>
  </si>
  <si>
    <t>AM（4G）B303300/1自助售货设备</t>
  </si>
  <si>
    <t>AM（4G）B129300自助售货设备</t>
  </si>
  <si>
    <t>AM（4G）B145300自助售货设备</t>
  </si>
  <si>
    <t>AM（4G）B149300自助售货设备</t>
  </si>
  <si>
    <t>AM（4G）B131302自助售货设备</t>
  </si>
  <si>
    <t>AM（4G）B145302自助售货设备</t>
  </si>
  <si>
    <t>AM（4G）B161300自助售货设备</t>
  </si>
  <si>
    <t>AM（4G）B154301自助售货设备</t>
  </si>
  <si>
    <t>AM（4G）B154302自助售货设备</t>
  </si>
  <si>
    <t>AM（4G）B152300自助售货设备</t>
  </si>
  <si>
    <t>AM（4G）B152302自助售货设备</t>
  </si>
  <si>
    <t>AM（4G）B152303自助售货设备</t>
  </si>
  <si>
    <t>AM（4G）B124302/3自助售货设备</t>
  </si>
  <si>
    <t>AM（4G）B123300自助售货设备</t>
  </si>
  <si>
    <t>AM（4G）B130301自助售货设备</t>
  </si>
  <si>
    <t>AM（4G）B111302/03自助售货设备</t>
  </si>
  <si>
    <t>AM（4G）B117304/5自助售货设备</t>
  </si>
  <si>
    <t>AM（4G）B121300自助售货设备</t>
  </si>
  <si>
    <t>AM（4G）B127301自助售货设备</t>
  </si>
  <si>
    <t>AM（4G）B116300自助售货设备</t>
  </si>
  <si>
    <t>AM（4G）B123301自助售货设备</t>
  </si>
  <si>
    <t>AM（4G）B125301自助售货设备</t>
  </si>
  <si>
    <t>AM（4G）B132300/1/2自助售货设</t>
  </si>
  <si>
    <t>AM（4G）B129301自助售货设备</t>
  </si>
  <si>
    <t>AM（4G）B155300自助售货设备</t>
  </si>
  <si>
    <t>AM（4G）B166301/2自助售货设备</t>
  </si>
  <si>
    <t>AM（4G）B166303自助售货设备</t>
  </si>
  <si>
    <t>AM（4G）B140300自助售货设备</t>
  </si>
  <si>
    <t>AM（4G）B141301/3自助售货设备</t>
  </si>
  <si>
    <t>AM（4G）B165300自助售货设备</t>
  </si>
  <si>
    <t>AM（4G）B105301自助售货设备</t>
  </si>
  <si>
    <t>AM（4G）B105302自助售货设备</t>
  </si>
  <si>
    <t>AM（4G）B102304自助售货设备</t>
  </si>
  <si>
    <t>AM（4G）B109302自助售货设备</t>
  </si>
  <si>
    <t>AM（4G）B109304自助售货设备</t>
  </si>
  <si>
    <t>AM（4G）B301302自助售货设备</t>
  </si>
  <si>
    <t>AM（4G）B301303自助售货设备</t>
  </si>
  <si>
    <t>AM（4G）B301304自助售货设备</t>
  </si>
  <si>
    <t>AM（4G）B110300自助售货设备</t>
  </si>
  <si>
    <t>AM（4G）B110301自助售货设备</t>
  </si>
  <si>
    <t>AM（4G）B110302自助售货设备</t>
  </si>
  <si>
    <t>AM(4G)B207300自助售货设备</t>
  </si>
  <si>
    <t>AM(4G)B145301自助售货设备</t>
  </si>
  <si>
    <t>AM(4G)B152306自助售货设备</t>
  </si>
  <si>
    <t>AM(4G)B139303自助售货设备</t>
  </si>
  <si>
    <t>AM(4G)B155302自助售货设备</t>
  </si>
  <si>
    <t>AM(4G)B123303自助售货设备</t>
  </si>
  <si>
    <t>AM(4G)B205300自助售货设备</t>
  </si>
  <si>
    <t>AM(4G)B205301自助售货设备</t>
  </si>
  <si>
    <t>AM（4G）B102301/2/3自助售货设</t>
  </si>
  <si>
    <t>AM（4G）B107301自助售货设备</t>
  </si>
  <si>
    <t>AM（4G）B156300自助售货设备</t>
  </si>
  <si>
    <t>AM（4G）B156301自助售货设备</t>
  </si>
  <si>
    <t>AM（4G）B171301自助售货设备</t>
  </si>
  <si>
    <t>AM(4G)B166306自动售货设备</t>
  </si>
  <si>
    <t>AM(4G)B203302自动售货设备</t>
  </si>
  <si>
    <t>AM(4G)B152305自动售货设备</t>
  </si>
  <si>
    <t>AM(4G)B170301自动售货设备</t>
  </si>
  <si>
    <t>AM(4G)B111306自助售货设备</t>
  </si>
  <si>
    <t>AM(4G)B137300自助售货设备</t>
  </si>
  <si>
    <t>AM(4G)B137302自助售货设备</t>
  </si>
  <si>
    <t>AM(4G)B111304自助售货设备</t>
  </si>
  <si>
    <t>AM(4G)B125303自助售货设备</t>
  </si>
  <si>
    <t>AM(4G)B111305自助售货设备</t>
  </si>
  <si>
    <t>AM(4G)B168304自助售货设备</t>
  </si>
  <si>
    <t>AM(4G)B105303自助售货设备</t>
  </si>
  <si>
    <t>AM(4G)B104305自助售货设备</t>
  </si>
  <si>
    <t>AM(4G)B102306自助售货设备</t>
  </si>
  <si>
    <t>AM(4G)B301308自助售货设备</t>
  </si>
  <si>
    <t>AM(4G)B155303自助售货设备</t>
  </si>
  <si>
    <t>AM(4G)B302302自助售货设备</t>
  </si>
  <si>
    <t>AM(4G)B302303自助售货设备</t>
  </si>
  <si>
    <t>AM(4G)B302304自助售货设备</t>
  </si>
  <si>
    <t>AM(4G)B302305自助售货设备</t>
  </si>
  <si>
    <t>AM(4G)B304302自助售货设备</t>
  </si>
  <si>
    <t>AM(4G)B304303自助售货设备</t>
  </si>
  <si>
    <t>AM(4G)B127304自助售货设备</t>
  </si>
  <si>
    <t>AM(4G)B303304自助售货设备</t>
  </si>
  <si>
    <t>AM(4G)B116301自助售货设备</t>
  </si>
  <si>
    <t>AM(4G)B116302自助售货设备</t>
  </si>
  <si>
    <t>AM(4G)B130302自动售货设备</t>
  </si>
  <si>
    <t>AM(4G)B104303自动售货设备</t>
  </si>
  <si>
    <t>AM(4G)B142306自动售货设备</t>
  </si>
  <si>
    <t>AM(4G)B301306自动售货设备</t>
  </si>
  <si>
    <t>AM(4G)B150302自动售货设备</t>
  </si>
  <si>
    <t>AM(4G)B301305自动售货设备</t>
  </si>
  <si>
    <t>AM(4G)B303303自动售货设备</t>
  </si>
  <si>
    <t>AM（4G）B159300自助售货设备</t>
  </si>
  <si>
    <t>AM（4G）B166304自助售货设备</t>
  </si>
  <si>
    <t>AM（4G）B166305自助售货设备</t>
  </si>
  <si>
    <t>AM（4G）B141300自助售货设备</t>
  </si>
  <si>
    <t>AM（4G）B144301自助售货设备</t>
  </si>
  <si>
    <t>AM（4G）B304300自助售货设备</t>
  </si>
  <si>
    <t>AM(4G)B104308自助售货设备</t>
  </si>
  <si>
    <t>AM(4G)B301309自助售货设备</t>
  </si>
  <si>
    <t>AM(4G)B203303自助销售设备</t>
  </si>
  <si>
    <t>AM(4G)B133303自动售货设备</t>
  </si>
  <si>
    <t>AM(4G)B138303自动售货设备</t>
  </si>
  <si>
    <t>AM(4G)B151303自动售货设备</t>
  </si>
  <si>
    <t>AM(4G)B154304自动售货设备</t>
  </si>
  <si>
    <t>AM(4G)B164302自动售货设备</t>
  </si>
  <si>
    <t>AM(4G)B127305自动售货设备</t>
  </si>
  <si>
    <t>AM(4G)B127306自动售货设备</t>
  </si>
  <si>
    <t>AM(4G)B128303自动售货设备</t>
  </si>
  <si>
    <t>AM(4G)B129304自动售货设备</t>
  </si>
  <si>
    <t>AM(4G)B139304自动售货设备</t>
  </si>
  <si>
    <t>AM(4G)B144306自动售货设备</t>
  </si>
  <si>
    <t>AM(4G)B149301自动售货设备</t>
  </si>
  <si>
    <t>AM(4G)B169301自动售货设备</t>
  </si>
  <si>
    <t>AM(4G)B118306自动售货设备</t>
  </si>
  <si>
    <t>AM(4G)B170305自动售货设备</t>
  </si>
  <si>
    <t>AM(4G)B207302自动售货设备</t>
  </si>
  <si>
    <t>AM(4G)B207303自动售货设备</t>
  </si>
  <si>
    <t>AM(4G)B301310自动售货设备</t>
  </si>
  <si>
    <t>AM(4G)B148307自动售货设备</t>
  </si>
  <si>
    <t>AM(4G)B203301自助售货设备</t>
  </si>
  <si>
    <t>AM(4G)B154303自助售货设备</t>
  </si>
  <si>
    <t>AM(4G)B301307自助售货设备</t>
  </si>
  <si>
    <t>AM(4G)B302306自助售货设备</t>
  </si>
  <si>
    <t>AM(4G)B161301自助售货设备</t>
  </si>
  <si>
    <t>AM(4G)B104309自助售货设备</t>
  </si>
  <si>
    <t>AM(4G)B104310自助售货设备</t>
  </si>
  <si>
    <t>AM(4G)B104311自助售货设备</t>
  </si>
  <si>
    <t>AM(4G)B123304自助售货设备</t>
  </si>
  <si>
    <t>AM(4G)B132303自助售货设备</t>
  </si>
  <si>
    <t>AM安装工程</t>
  </si>
  <si>
    <t>AM(4G)B201300自助售货设备</t>
  </si>
  <si>
    <t>AM(4G)B305303自助售货设备</t>
  </si>
  <si>
    <t>AM(4G)B110303自助售货设备</t>
  </si>
  <si>
    <t>AM(4G)B111307自助售货设备</t>
  </si>
  <si>
    <t>AM(4G)B144307自助售货设备</t>
  </si>
  <si>
    <t>AM(4G)B305302自动售货设备</t>
  </si>
  <si>
    <t>AM(4G)B304304自助售货设备</t>
  </si>
  <si>
    <t>AM(4G)B145303自助销售设备</t>
  </si>
  <si>
    <t>AM(4G)B207301自动售货设备</t>
  </si>
  <si>
    <t>AM(4G)B141302自助销售设备</t>
  </si>
  <si>
    <t>AM(4G)B144302自助销售设备</t>
  </si>
  <si>
    <t>AM(4G)B103303自助售货设备</t>
  </si>
  <si>
    <t>AM 电子价签</t>
  </si>
  <si>
    <t>AM 冷柜套装</t>
  </si>
  <si>
    <t>AM特殊定制盒子</t>
  </si>
  <si>
    <t>AM-货架</t>
  </si>
  <si>
    <t>AM 交换机B155302</t>
  </si>
  <si>
    <t>AM 冷柜套装B155302</t>
  </si>
  <si>
    <t>AM-防盗系统B155302</t>
  </si>
  <si>
    <t>AM-货架B155302</t>
  </si>
  <si>
    <t>AM 交换机B123303</t>
  </si>
  <si>
    <t>AM 冷柜套装B123303</t>
  </si>
  <si>
    <t>AM-防盗系统B123303</t>
  </si>
  <si>
    <t>AM-货架B123303</t>
  </si>
  <si>
    <t>AM-货架B205300</t>
  </si>
  <si>
    <t>AM-货架B205301</t>
  </si>
  <si>
    <t>AM 交换机B207300</t>
  </si>
  <si>
    <t>AM 冷柜套装B207300</t>
  </si>
  <si>
    <t>AM-防盗系统B207300</t>
  </si>
  <si>
    <t>AM-货架B207300</t>
  </si>
  <si>
    <t>AM 交换机B145301</t>
  </si>
  <si>
    <t>AM 冷柜套装B145301</t>
  </si>
  <si>
    <t>AM-防盗系统B145301</t>
  </si>
  <si>
    <t>AM-货架B145301</t>
  </si>
  <si>
    <t>AM 交换机B152306</t>
  </si>
  <si>
    <t>AM 冷柜套装B152306</t>
  </si>
  <si>
    <t>AM-防盗系统B152306</t>
  </si>
  <si>
    <t>AM-货架B152306</t>
  </si>
  <si>
    <t>AM 交换机B139303</t>
  </si>
  <si>
    <t>AM 冷柜套装B139303</t>
  </si>
  <si>
    <t>AM-防盗系统B139303</t>
  </si>
  <si>
    <t>AM-货架B139303</t>
  </si>
  <si>
    <t>AM 交换机B205300</t>
  </si>
  <si>
    <t>AM 交换机B205301</t>
  </si>
  <si>
    <t>AM 冷柜套装B205300</t>
  </si>
  <si>
    <t>AM 冷柜套装B205301</t>
  </si>
  <si>
    <t>AM-防盗系统B205300</t>
  </si>
  <si>
    <t>AM-防盗系统B205301</t>
  </si>
  <si>
    <t>AM 交换机B301309</t>
  </si>
  <si>
    <t>AM 冷柜套装B301309</t>
  </si>
  <si>
    <t>AM-防盗系统B301309</t>
  </si>
  <si>
    <t>AM-货架B301309</t>
  </si>
  <si>
    <t>AM 交换机B119308</t>
  </si>
  <si>
    <t>AM 交换机B119309</t>
  </si>
  <si>
    <t>AM 冷柜套装B119308</t>
  </si>
  <si>
    <t>AM 冷柜套装B119309</t>
  </si>
  <si>
    <t>AM-防盗系统B119308</t>
  </si>
  <si>
    <t>AM-防盗系统B119309</t>
  </si>
  <si>
    <t>AM-货架B119308</t>
  </si>
  <si>
    <t>AM-货架B119309</t>
  </si>
  <si>
    <t>AM交换机</t>
  </si>
  <si>
    <t>AM 交换机B146302</t>
  </si>
  <si>
    <t>AM 冷柜套装B146302</t>
  </si>
  <si>
    <t>AM-防盗系统B146302</t>
  </si>
  <si>
    <t>AM-货架B146302</t>
  </si>
  <si>
    <t>AM 法拉蒂电动车</t>
  </si>
  <si>
    <t>AM 金彭电动三轮车</t>
  </si>
  <si>
    <t>AM-Zebra桌面式打印机</t>
  </si>
  <si>
    <t>AM 桌面式打印机 GT820</t>
  </si>
  <si>
    <t>AM Zebra GT820 桌面式打印机</t>
  </si>
  <si>
    <t>AM 手持式终端</t>
  </si>
  <si>
    <t>AM 桌面式打印机</t>
  </si>
  <si>
    <t>AM-Zebra GT820打印机</t>
  </si>
  <si>
    <t>AM-利盟打印机 MX511de</t>
  </si>
  <si>
    <t>AM 交换机B104308</t>
  </si>
  <si>
    <t>AM 冷柜套装B104308</t>
  </si>
  <si>
    <t>AM-防盗系统B104308</t>
  </si>
  <si>
    <t>AM-货架B104308</t>
  </si>
  <si>
    <t>AM 货架</t>
  </si>
  <si>
    <t>AM 交换机B162301</t>
  </si>
  <si>
    <t>AM 交换机B162302</t>
  </si>
  <si>
    <t>AM 交换机B162304</t>
  </si>
  <si>
    <t>AM 冷柜套装B162301</t>
  </si>
  <si>
    <t>AM 冷柜套装B162302</t>
  </si>
  <si>
    <t>AM 冷柜套装B162304</t>
  </si>
  <si>
    <t>AM Zebra桌面式打印机</t>
  </si>
  <si>
    <t>AM-手持终端PDA</t>
  </si>
  <si>
    <t>AM-塑料仓板</t>
  </si>
  <si>
    <t>AM GT820 桌面式打印机</t>
  </si>
  <si>
    <t>AM 电子标价签手持终端PDA</t>
  </si>
  <si>
    <t>AM 电动车</t>
  </si>
  <si>
    <t>AM 电子标价签系统手持终端 PDA</t>
  </si>
  <si>
    <t>AM-防盗系统B162301</t>
  </si>
  <si>
    <t>AM-防盗系统B162302</t>
  </si>
  <si>
    <t>AM-防盗系统B162304</t>
  </si>
  <si>
    <t>AM-货架B162301</t>
  </si>
  <si>
    <t>AM-货架B162302</t>
  </si>
  <si>
    <t>AM-货架B162304</t>
  </si>
  <si>
    <t>AM 交换机B304304</t>
  </si>
  <si>
    <t>AM 交换机B304305</t>
  </si>
  <si>
    <t>AM 冷柜套装B304304</t>
  </si>
  <si>
    <t>AM 冷柜套装B304305</t>
  </si>
  <si>
    <t>AM-防盗系统B304304</t>
  </si>
  <si>
    <t>AM-防盗系统B304305</t>
  </si>
  <si>
    <t>AM-货架B304304</t>
  </si>
  <si>
    <t>AM-货架B304305</t>
  </si>
  <si>
    <t>AM-电子标价签系统 PDA EDA50k</t>
  </si>
  <si>
    <t>AM冰激凌柜SD338WYL</t>
  </si>
  <si>
    <t>AM选配PDA</t>
  </si>
  <si>
    <t>AMZebra桌面式打印机</t>
  </si>
  <si>
    <t>AM捷奥电动车</t>
  </si>
  <si>
    <t>叠篮630*530*400</t>
  </si>
  <si>
    <t>九人更衣柜</t>
  </si>
  <si>
    <t>冷柜（冷凝器）</t>
  </si>
  <si>
    <t>鑫恒智海鲜平缸</t>
  </si>
  <si>
    <t>TXD  95VHM移动终端</t>
  </si>
  <si>
    <t>通用防盗器</t>
  </si>
  <si>
    <t>电动堆高车</t>
  </si>
  <si>
    <t>收银部定制保险柜</t>
  </si>
  <si>
    <t>顾客寄包柜</t>
  </si>
  <si>
    <t>特洁Swingo1650全自动洗地机</t>
  </si>
  <si>
    <t>寄包柜(24门)Locker of 24 Door</t>
  </si>
  <si>
    <t>货架 Gondola (TXT项目使用）</t>
  </si>
  <si>
    <t>冷热两用型 饮水机</t>
  </si>
  <si>
    <t>健康乳制品---广告牌</t>
  </si>
  <si>
    <t>冷藏便利食品---广告牌</t>
  </si>
  <si>
    <t>散装台底架 1200*1000*585</t>
  </si>
  <si>
    <t>散装台阶梯展示台 1200*970*615</t>
  </si>
  <si>
    <t>TXD-95VH移动终端</t>
  </si>
  <si>
    <t>复印机Copier Machine</t>
  </si>
  <si>
    <t>激光打印机prnit</t>
  </si>
  <si>
    <t>一体机</t>
  </si>
  <si>
    <t>传真机</t>
  </si>
  <si>
    <t>电子条码秤 SM-110P</t>
  </si>
  <si>
    <t>电子条码秤SM-110P</t>
  </si>
  <si>
    <t>绘图仪 HP5100  Designjet</t>
  </si>
  <si>
    <t>收银工作台</t>
  </si>
  <si>
    <t>垃圾车120L 脚踏式</t>
  </si>
  <si>
    <t>干鱼柜台 1200*1000*700</t>
  </si>
  <si>
    <t>鞋类促销台 1800*1500*1200</t>
  </si>
  <si>
    <t>流水台1300*900*800</t>
  </si>
  <si>
    <t>促销框</t>
  </si>
  <si>
    <t>烘焙中岛弧形面包架</t>
  </si>
  <si>
    <t>扫描终端</t>
  </si>
  <si>
    <t>艾克烘手机 2006H ABS</t>
  </si>
  <si>
    <t>打印机 GK888T</t>
  </si>
  <si>
    <t>德利多富热敏打印机</t>
  </si>
  <si>
    <t>不锈钢小方型垃圾桶（带烟缸）</t>
  </si>
  <si>
    <t>旺众牌入口自动感应门</t>
  </si>
  <si>
    <t>SNOWENERGY制冰机AM-600</t>
  </si>
  <si>
    <t>长虹电视32D2000-FP</t>
  </si>
  <si>
    <t>飞利浦液晶电视39PHF3251/T3-MCP</t>
  </si>
  <si>
    <t>长虹43D2000n液晶电视</t>
  </si>
  <si>
    <t>长虹液晶电视机32D200（生鲜用）</t>
  </si>
  <si>
    <t>一体机 MX910DE</t>
  </si>
  <si>
    <t>平台秤</t>
  </si>
  <si>
    <t>优纳可180升购物车 车锁</t>
  </si>
  <si>
    <t>寄包柜（18门）</t>
  </si>
  <si>
    <t>LED项目灯具改造工程</t>
  </si>
  <si>
    <t>外仓重架</t>
  </si>
  <si>
    <t>双门文件柜（低柜）</t>
  </si>
  <si>
    <t>蔬果磅称台</t>
  </si>
  <si>
    <t>塑封机</t>
  </si>
  <si>
    <t>连卷袋架</t>
  </si>
  <si>
    <t>炒货蜜饯柜</t>
  </si>
  <si>
    <t>非标炒货蜜饯柜</t>
  </si>
  <si>
    <t>非标杂粮柜台</t>
  </si>
  <si>
    <t>UPS蓄电池</t>
  </si>
  <si>
    <t>醒房 PROOFER</t>
  </si>
  <si>
    <t>椅子Chair</t>
  </si>
  <si>
    <t>升降机GKC6-100L</t>
  </si>
  <si>
    <t>手推车EL180  Trolley</t>
  </si>
  <si>
    <t>手推车trolley</t>
  </si>
  <si>
    <t>热成像测温仪</t>
  </si>
  <si>
    <t>EEM项目冷冻改造</t>
  </si>
  <si>
    <t>团购办公室改造</t>
  </si>
  <si>
    <t>年节礼台架</t>
  </si>
  <si>
    <t>特洁Swingo755B洗地机</t>
  </si>
  <si>
    <t>融资租赁特洁Swingo1650全自动洗</t>
  </si>
  <si>
    <t>AZ01</t>
  </si>
  <si>
    <t>A13</t>
  </si>
  <si>
    <t>IE01</t>
  </si>
  <si>
    <t>OZ02</t>
  </si>
  <si>
    <t>AZ02</t>
  </si>
  <si>
    <t>四合一果品柜</t>
  </si>
  <si>
    <t>六合一果品柜</t>
  </si>
  <si>
    <t>八合一果品柜</t>
  </si>
  <si>
    <t>斩肉工作台</t>
  </si>
  <si>
    <t>不锈钢展台</t>
  </si>
  <si>
    <t>活鱼促销缸</t>
  </si>
  <si>
    <t>休息区改造（楼顶防护栏杆更换）</t>
  </si>
  <si>
    <t>佳能激光一体机Scanner + Twist</t>
  </si>
  <si>
    <t>爱普生发票打印机</t>
  </si>
  <si>
    <t>斑马打印机 ZR628</t>
  </si>
  <si>
    <t>手机华为</t>
  </si>
  <si>
    <t>惠普黑白激光一体机</t>
  </si>
  <si>
    <t>德实打印机DS 6400III</t>
  </si>
  <si>
    <t>惠普黑白多功能激光一体机</t>
  </si>
  <si>
    <t>三星打印机 2071W</t>
  </si>
  <si>
    <t>Zebra GK888T 打印机</t>
  </si>
  <si>
    <t>HP打印机 M401dn</t>
  </si>
  <si>
    <t>手动液压车2T</t>
  </si>
  <si>
    <t>移动柜</t>
  </si>
  <si>
    <t>2门文件柜</t>
  </si>
  <si>
    <t>PC智能秤</t>
  </si>
  <si>
    <t>4'敞开式服务柜(含拼接费运费)</t>
  </si>
  <si>
    <t>6'敞开服务柜(甲供)(含拼接费运费)</t>
  </si>
  <si>
    <t>8'敞开服务柜(甲供）(含拼接费运费)</t>
  </si>
  <si>
    <t>8'冷冻柜台柜(甲供)(含拼接费运费侧板)</t>
  </si>
  <si>
    <t>8'全罩干热柜(甲供)(含拼接费运费侧板)</t>
  </si>
  <si>
    <t>90度敞开服务内角柜(甲供)(含拼接费运费侧板)</t>
  </si>
  <si>
    <t>控制器</t>
  </si>
  <si>
    <t>自动门</t>
  </si>
  <si>
    <t>喷雾机LZ-20（宁泰/宏宇）</t>
  </si>
  <si>
    <t>EEM节能  REF制冷系统</t>
  </si>
  <si>
    <t>EEM节能-照明系统改造</t>
  </si>
  <si>
    <t>员工淋浴卫生间改造</t>
  </si>
  <si>
    <t>卖场灯具</t>
  </si>
  <si>
    <t>货架-高货架背板铁架2*2</t>
  </si>
  <si>
    <t>L型分隔板</t>
  </si>
  <si>
    <t>TXD松下双门冷藏柜SRMCD471</t>
  </si>
  <si>
    <t>手动液压车载重</t>
  </si>
  <si>
    <t>双门蒸柜 380V/12KW*2内置24层</t>
  </si>
  <si>
    <t>动线指示</t>
  </si>
  <si>
    <t>EEM节能改造冷冻系统</t>
  </si>
  <si>
    <t>大米桶(大)</t>
  </si>
  <si>
    <t>和#21285 建筑物附属品？冷库 Re</t>
  </si>
  <si>
    <t>联想笔记本</t>
  </si>
  <si>
    <t>台式计算机</t>
  </si>
  <si>
    <t>自选散装面包架（无门）1300L*76</t>
  </si>
  <si>
    <t>齐美 鲜花柜</t>
  </si>
  <si>
    <t>旋转门1500*1070</t>
  </si>
  <si>
    <t>惠普430G3笔记本</t>
  </si>
  <si>
    <t>利盟打印机 MS811dn High Volt</t>
  </si>
  <si>
    <t>欧冶子 烤鸡炉及底座</t>
  </si>
  <si>
    <t>SINMAG热风炉SM-705EE</t>
  </si>
  <si>
    <t>鑫恒智 弧形环岛蟹贝缸（一体机）</t>
  </si>
  <si>
    <t>欧冶子 开放式双层热展示柜（自带工作台）</t>
  </si>
  <si>
    <t>刻字机</t>
  </si>
  <si>
    <t>惠普600台式机含显示器</t>
  </si>
  <si>
    <t>双门平台冷藏冰箱L1500</t>
  </si>
  <si>
    <t>酒区改造</t>
  </si>
  <si>
    <t>服务台(含发票台)</t>
  </si>
  <si>
    <t>顾客意见箱(挂式)</t>
  </si>
  <si>
    <t>杂粮促销桶1000*1000*800</t>
  </si>
  <si>
    <t>SINMAG搅拌机</t>
  </si>
  <si>
    <t>德利多富周边收银机+扫描枪</t>
  </si>
  <si>
    <t>德利多富主线收银机+扫描平台</t>
  </si>
  <si>
    <t>木质移动收银台650L*600W*1100H</t>
  </si>
  <si>
    <t>移动主管台1200L*600W*1200H</t>
  </si>
  <si>
    <t>收银椅子  L=600mm</t>
  </si>
  <si>
    <t>干货货架</t>
  </si>
  <si>
    <t>品牌服饰货架</t>
  </si>
  <si>
    <t>服饰组合架及多功能架</t>
  </si>
  <si>
    <t>平缝机(工作台)</t>
  </si>
  <si>
    <t>T125电瓶Trojan</t>
  </si>
  <si>
    <t>录音电话机</t>
  </si>
  <si>
    <t>证卡打印机 呈妍P280E</t>
  </si>
  <si>
    <t>3F门厅出入口，1F外围地面装修</t>
  </si>
  <si>
    <t>电动叉车ElectricStacker</t>
  </si>
  <si>
    <t>利盟打印机LPM</t>
  </si>
  <si>
    <t>电叉车配件电瓶24V</t>
  </si>
  <si>
    <t>电动托盘车G115-54</t>
  </si>
  <si>
    <t>HP打印机(HP 5800)</t>
  </si>
  <si>
    <t>人民币A类点钞机(现金办）</t>
  </si>
  <si>
    <t>德利多价格查询机</t>
  </si>
  <si>
    <t>HPT790打印机</t>
  </si>
  <si>
    <t>利盟打印机LPM+读卡器</t>
  </si>
  <si>
    <t>利盟打印机MX511d（502 x 489 x</t>
  </si>
  <si>
    <t>利盟打印机 MS811dn（419 x 425</t>
  </si>
  <si>
    <t>电动托盘堆垛车G115320zt</t>
  </si>
  <si>
    <t>利盟打印机S521</t>
  </si>
  <si>
    <t>利盟黑白激光打印机MS521dn</t>
  </si>
  <si>
    <t>利盟打印机 MX711dhe（727 x 548</t>
  </si>
  <si>
    <t>利盟打印机 CX725de（648 x 505</t>
  </si>
  <si>
    <t>伸缩输送机</t>
  </si>
  <si>
    <t>针式打印机 epsonlq-2680k</t>
  </si>
  <si>
    <t>利盟打印机MX511de</t>
  </si>
  <si>
    <t>利盟打印机  CX725de</t>
  </si>
  <si>
    <t>登高式扶梯车（H1800）Ladder Ve</t>
  </si>
  <si>
    <t>登高式扶梯车（H1200）Ladder Ve</t>
  </si>
  <si>
    <t>笔记本/HP</t>
  </si>
  <si>
    <t>利盟黑白激光打印机MS521</t>
  </si>
  <si>
    <t>40L打蛋机beat up egg machine</t>
  </si>
  <si>
    <t>收货区电脑台Woodfurniture</t>
  </si>
  <si>
    <t>截油槽cut oil flume</t>
  </si>
  <si>
    <t>双温龙头spigot</t>
  </si>
  <si>
    <t>管台钳forceps</t>
  </si>
  <si>
    <t>顾客用购物蓝Plastic basket for</t>
  </si>
  <si>
    <t>AM(4G)B304306自助售货设备</t>
  </si>
  <si>
    <t>AM货架</t>
  </si>
  <si>
    <t>AM-防盗系统B304306</t>
  </si>
  <si>
    <t>AM防盗系统</t>
  </si>
  <si>
    <t>AM价格标签</t>
  </si>
  <si>
    <t>AM 交换机B304306</t>
  </si>
  <si>
    <t>塑料仓板</t>
  </si>
  <si>
    <t>民用厨乐宝电热水器</t>
  </si>
  <si>
    <t>升降机苏州GKC6-100L</t>
  </si>
  <si>
    <t>自服务用PC智能秤iSmart-Evo-GLT</t>
  </si>
  <si>
    <t>生鲜称重用RL00-W3880E+带立杆 6</t>
  </si>
  <si>
    <t>登高式扶梯车（H1200）</t>
  </si>
  <si>
    <t>丰田轿车</t>
  </si>
  <si>
    <t>FRINOX热风柜L1500</t>
  </si>
  <si>
    <t>十六层醒发箱</t>
  </si>
  <si>
    <t>双门蒸柜老店款式1100*700*140</t>
  </si>
  <si>
    <t>自携柜 2660×1205×870</t>
  </si>
  <si>
    <t>自携柜 2500*1205*915</t>
  </si>
  <si>
    <t>干肉促销台</t>
  </si>
  <si>
    <t>便携式农残仪+离心仪</t>
  </si>
  <si>
    <t>塑料仓板 1200*800*14 兰色</t>
  </si>
  <si>
    <t>24门顾客寄包柜</t>
  </si>
  <si>
    <t>女臀体裤模</t>
  </si>
  <si>
    <t>男臀模(内衣用)</t>
  </si>
  <si>
    <t>男上半身模(内衣用)</t>
  </si>
  <si>
    <t>TXD彩电LED43HS268</t>
  </si>
  <si>
    <t>针式打印机SP712</t>
  </si>
  <si>
    <t>ProBook 650 G2笔记本</t>
  </si>
  <si>
    <t>HPProbook430G3笔记本</t>
  </si>
  <si>
    <t>L2-70中型吸尘吸水机</t>
  </si>
  <si>
    <t>干手机350*200*550</t>
    <phoneticPr fontId="3" type="noConversion"/>
  </si>
  <si>
    <t>浪潮服务器SA5112M4</t>
  </si>
  <si>
    <t>API服务器R440</t>
  </si>
  <si>
    <t>无线条码秤</t>
    <phoneticPr fontId="3" type="noConversion"/>
  </si>
  <si>
    <t>手持终端PDA-EDA50K</t>
    <phoneticPr fontId="3" type="noConversion"/>
  </si>
  <si>
    <t>TXD联想台式机M710Q</t>
    <phoneticPr fontId="3" type="noConversion"/>
  </si>
  <si>
    <t>无线高精度电子条码SM-120LLP</t>
  </si>
  <si>
    <t>O2O接单器</t>
  </si>
  <si>
    <t>TXD idata 1900VHM移动终端</t>
  </si>
  <si>
    <t>无线Wifi</t>
  </si>
  <si>
    <t>TXDS5720交换机</t>
  </si>
  <si>
    <t>职员椅Chairs For Staff  (in R</t>
  </si>
  <si>
    <t>爬行缸</t>
  </si>
  <si>
    <t>收银操作台</t>
  </si>
  <si>
    <t>显示器-HP台式机</t>
  </si>
  <si>
    <t>无线条码秤W15D</t>
  </si>
  <si>
    <t>熟食促销台</t>
  </si>
  <si>
    <t>金港华胡椒饼炉展示车</t>
  </si>
  <si>
    <t>180L 冰水机</t>
  </si>
  <si>
    <t>升降机 GKC6-100L</t>
  </si>
  <si>
    <t>转角展示台</t>
  </si>
  <si>
    <t>全罩抛饼工作台</t>
  </si>
  <si>
    <t>真空包装机(飞牛生鲜仓专用)</t>
  </si>
  <si>
    <t>手持终端PDAEDA50K</t>
  </si>
  <si>
    <t>宏正KVM切换器CS1308</t>
  </si>
  <si>
    <t>HP600G1普通台式机</t>
  </si>
  <si>
    <t>普通台式机HP 600 G1</t>
  </si>
  <si>
    <t>普通台式机HPProDesk</t>
  </si>
  <si>
    <t>24口百兆交换机华为S2720</t>
  </si>
  <si>
    <t>台式机HP</t>
  </si>
  <si>
    <t>文件服务器File server</t>
  </si>
  <si>
    <t>爱普生针式打印机LQ300KH</t>
  </si>
  <si>
    <t>HP台式机StandardDesktop600</t>
  </si>
  <si>
    <t>收货用 1.5×2米平台秤</t>
    <phoneticPr fontId="3" type="noConversion"/>
  </si>
  <si>
    <t>建筑物附属品-电梯FITTING UP-LI</t>
  </si>
  <si>
    <t>饮水机？冷热两用型</t>
  </si>
  <si>
    <t>梯子(7级)7档×2.1M</t>
  </si>
  <si>
    <t>钢制文件柜（矮）900*400*1060</t>
  </si>
  <si>
    <t>吊挂设计工程改造</t>
  </si>
  <si>
    <t>电动叉车CDD15R1.5T-3.3M</t>
  </si>
  <si>
    <t>上货用登高扶梯车</t>
  </si>
  <si>
    <t>TXDidata1900VHM移动终端</t>
  </si>
  <si>
    <t>安装支架(自制)</t>
  </si>
  <si>
    <t>海信商用电视-型号：43HS260</t>
  </si>
  <si>
    <t>二分类垃圾桶</t>
  </si>
  <si>
    <t>冷藏中柜端头柜(甲供)</t>
  </si>
  <si>
    <t>8'冷冻柜台柜(甲供)</t>
  </si>
  <si>
    <t>重架货架片</t>
  </si>
  <si>
    <t>重架横梁</t>
  </si>
  <si>
    <t>重架连接杆</t>
  </si>
  <si>
    <t>重架保护脚</t>
  </si>
  <si>
    <t>两门冷藏柜SCT-5W2D</t>
  </si>
  <si>
    <t>饮水机330*380*1230</t>
    <phoneticPr fontId="3" type="noConversion"/>
  </si>
  <si>
    <t>立式风幕柜</t>
    <phoneticPr fontId="3" type="noConversion"/>
  </si>
  <si>
    <t>冷却塔更换填料改造</t>
  </si>
  <si>
    <t>人行道电梯大修改造</t>
  </si>
  <si>
    <t>二楼卫生间改造</t>
  </si>
  <si>
    <t>客梯大修改造</t>
  </si>
  <si>
    <t>货架Gondola(TXT)</t>
  </si>
  <si>
    <t>货架 （TXT项目使用）</t>
  </si>
  <si>
    <t>纺织货架</t>
  </si>
  <si>
    <t>休息长凳(2人位标准型)</t>
  </si>
  <si>
    <t>人造休息石凳</t>
  </si>
  <si>
    <t>货架MCP</t>
  </si>
  <si>
    <t>货架配件</t>
  </si>
  <si>
    <t>Wine侧端货架1300xH2400*430</t>
  </si>
  <si>
    <t>货架 前拦网1300*50</t>
  </si>
  <si>
    <t>电烤炉</t>
  </si>
  <si>
    <t>岛柜节能盖</t>
  </si>
  <si>
    <t>INTECH电磁单头矮汤炉</t>
  </si>
  <si>
    <t>威尔宝单门不锈钢电蒸饭车</t>
  </si>
  <si>
    <t>货架 荔枝台1200*1000*800</t>
  </si>
  <si>
    <t>无线电子条码吊秤SM-120LLH</t>
  </si>
  <si>
    <t>Franke双门平台冷藏冰箱</t>
  </si>
  <si>
    <t>防雾玻璃</t>
  </si>
  <si>
    <t>FRINOX 开放式三明治柜B（幕帘）KF2085B-C</t>
  </si>
  <si>
    <t>展示柜（圆弧蛋糕）</t>
  </si>
  <si>
    <t>SS-1A 面包搅拌机 1包粉</t>
  </si>
  <si>
    <t>电旋转炉(底盘)窄</t>
  </si>
  <si>
    <t>蒸柜Steaming Machine</t>
  </si>
  <si>
    <t>烤鸡炉(FRESH）Chicken roaster</t>
  </si>
  <si>
    <t>油烟罩</t>
  </si>
  <si>
    <t>ADJ 18771周转箱车</t>
  </si>
  <si>
    <t>冷冻独立柜</t>
  </si>
  <si>
    <t>切片切丝机</t>
  </si>
  <si>
    <t>TXD松下双门冷冻柜SRLCD4075</t>
  </si>
  <si>
    <t>不锈钢台面</t>
  </si>
  <si>
    <t>收银保险柜</t>
  </si>
  <si>
    <t>单头电磁炉</t>
  </si>
  <si>
    <t>ADJ 19038消防防撞条</t>
  </si>
  <si>
    <t>ADJ 木制家具PO 11-b</t>
  </si>
  <si>
    <t>ADJ 木制家具PO 11-a</t>
  </si>
  <si>
    <t>ADJ 19075 POS 机</t>
  </si>
  <si>
    <t>监控设备Check Out Accessories</t>
  </si>
  <si>
    <t>仓库货架Gondola 与#21532相同</t>
  </si>
  <si>
    <t>和#20908算在一起 冷柜Showcase</t>
  </si>
  <si>
    <t>仓库货架Gondola 与#21532 #2321</t>
  </si>
  <si>
    <t>不锈钢展示架</t>
  </si>
  <si>
    <t>木质电脑货架</t>
  </si>
  <si>
    <t>卖场标准货架-层板配搁脚</t>
  </si>
  <si>
    <t>容积式电热水器</t>
  </si>
  <si>
    <t>超市导入口广告牌</t>
  </si>
  <si>
    <t>指路牌及看板</t>
  </si>
  <si>
    <t>叉车Forklift</t>
  </si>
  <si>
    <t>服饰货架</t>
  </si>
  <si>
    <t>直流屏电池更换</t>
  </si>
  <si>
    <t>2吨地中衡 1.5×2米</t>
  </si>
  <si>
    <t>单头电磁炒炉(老店款式）1100*11</t>
  </si>
  <si>
    <t>扬子空调</t>
  </si>
  <si>
    <t>货架 层板(配搁脚)700*300</t>
  </si>
  <si>
    <t>货架 TG端头背板 1000*1500</t>
  </si>
  <si>
    <t>货架 双面基架1300*(430+430)*15</t>
  </si>
  <si>
    <t>货架 层板(配搁脚)1300*300</t>
  </si>
  <si>
    <t>2吨地中衡1.5×2米</t>
  </si>
  <si>
    <t>草帽灯灯具</t>
  </si>
  <si>
    <t>儿童世界货架</t>
  </si>
  <si>
    <t>CDL型装卸平台Crawford</t>
  </si>
  <si>
    <t>SINMAG搅拌机（普通面板）SM2-50T</t>
  </si>
  <si>
    <t>威尔宝单门不锈钢电蒸饭车JH-RS-12B</t>
  </si>
  <si>
    <t>哈克逊落地式锯骨机HKS-240</t>
  </si>
  <si>
    <t>电烤炉(含排烟罩+油烟过滤器)SM603F</t>
  </si>
  <si>
    <t>电烤炉(含排烟罩+油烟过滤器)SM603F+1S+1B</t>
  </si>
  <si>
    <t>全罩展示台（干加热）</t>
  </si>
  <si>
    <t>汤粉工作台</t>
  </si>
  <si>
    <t>蛋区展台</t>
  </si>
  <si>
    <t>敞开式鱼缸</t>
  </si>
  <si>
    <t>排油烟设备</t>
  </si>
  <si>
    <t>冷藏柜</t>
  </si>
  <si>
    <t>排油烟设备一批</t>
  </si>
  <si>
    <t>新骥款喷雾冰鲜台-第二代</t>
  </si>
  <si>
    <t>双面冷冻卧柜端头柜</t>
  </si>
  <si>
    <t>3门冷冻立柜</t>
  </si>
  <si>
    <t>6'双面冷冻卧柜</t>
  </si>
  <si>
    <t>2门冷冻立柜</t>
  </si>
  <si>
    <t>冷冻冷藏系统工程</t>
  </si>
  <si>
    <t>拣货架</t>
  </si>
  <si>
    <t>层板配搁脚1300*530</t>
  </si>
  <si>
    <t>货架 横梁BeamP50*30*1.2</t>
  </si>
  <si>
    <t>货架 单面立柱530*2200</t>
  </si>
  <si>
    <t>不锈钢单开自由门</t>
  </si>
  <si>
    <t>双门平台冷藏冰箱</t>
  </si>
  <si>
    <t>试鞋凳A</t>
  </si>
  <si>
    <t>试鞋凳B</t>
  </si>
  <si>
    <t>流水台B</t>
  </si>
  <si>
    <t>流水台C</t>
  </si>
  <si>
    <t>拷边机(工作台)</t>
  </si>
  <si>
    <t>撬边机（不带工作台）</t>
  </si>
  <si>
    <t>流水台1300*900*500</t>
  </si>
  <si>
    <t>室外垃圾桶</t>
  </si>
  <si>
    <t>烟酒精品高柜</t>
  </si>
  <si>
    <t>Wine红酒展示柜536.6*125*315</t>
  </si>
  <si>
    <t>不锈钢平板车</t>
  </si>
  <si>
    <t>洗手星盆</t>
  </si>
  <si>
    <t>脚踏水笼头</t>
  </si>
  <si>
    <t>垃圾车</t>
  </si>
  <si>
    <t>便携式农残速测仪</t>
  </si>
  <si>
    <t>入炉台车</t>
  </si>
  <si>
    <t>健康乳制品广告牌</t>
  </si>
  <si>
    <t>现烤面包广告牌</t>
  </si>
  <si>
    <t>美味熟食广告牌</t>
  </si>
  <si>
    <t>冷藏便利食品广告牌</t>
  </si>
  <si>
    <t>河鲜海鲜广告牌</t>
  </si>
  <si>
    <t>豆腐制品广告牌</t>
  </si>
  <si>
    <t>工作台</t>
  </si>
  <si>
    <t>双星盆水槽</t>
  </si>
  <si>
    <t>蔬菜节束机 scoth close machine</t>
  </si>
  <si>
    <t>电子条码计价器</t>
  </si>
  <si>
    <t>自助称重台Self Weighing Table</t>
  </si>
  <si>
    <t>油炸炉及开口台</t>
  </si>
  <si>
    <t>15层15盘出</t>
  </si>
  <si>
    <t>称台</t>
  </si>
  <si>
    <t>SC-20L 螺旋搅拌机  容量20L</t>
  </si>
  <si>
    <t>6.7L打蛋机(乳白色漆)</t>
  </si>
  <si>
    <t>RV2入炉台车15B</t>
  </si>
  <si>
    <t>15盘不锈钢台车</t>
  </si>
  <si>
    <t>切片机</t>
  </si>
  <si>
    <t>大单星水槽</t>
  </si>
  <si>
    <t>包装材料柜</t>
  </si>
  <si>
    <t>烤鸡堆放车</t>
  </si>
  <si>
    <t>干手机 hand dryer</t>
  </si>
  <si>
    <t>活动工作台</t>
  </si>
  <si>
    <t>CSJ-450包装机220V/1.7KW</t>
  </si>
  <si>
    <t>促销鱼缸（无轮子）</t>
  </si>
  <si>
    <t>养生康 充氧机</t>
  </si>
  <si>
    <t>蔬果冷藏柜</t>
  </si>
  <si>
    <t>ADJ 18756蔬果架</t>
  </si>
  <si>
    <t>CSJ-450包装机220V/1.10KW</t>
  </si>
  <si>
    <t>自行车工作台</t>
  </si>
  <si>
    <t>TXD双层工作台</t>
  </si>
  <si>
    <t>TXD淘鲜达海尔卧柜275SEN</t>
  </si>
  <si>
    <t>TXD海尔空调KFR72LW</t>
  </si>
  <si>
    <t>保险柜  Cashbox</t>
  </si>
  <si>
    <t>六门式员工更衣箱</t>
  </si>
  <si>
    <t>不锈钢垃圾桶</t>
  </si>
  <si>
    <t>保险箱</t>
  </si>
  <si>
    <t>登高式扶梯车（H 3000）Ladder V</t>
  </si>
  <si>
    <t>冰箱</t>
  </si>
  <si>
    <t>木制货柜</t>
  </si>
  <si>
    <t>中央热水器</t>
  </si>
  <si>
    <t>亚克力弧形罩</t>
  </si>
  <si>
    <t>绝缘梯子</t>
  </si>
  <si>
    <t>不锈钢圆形垃圾桶(不带烟缸) squ</t>
  </si>
  <si>
    <t>消防栓防撞</t>
  </si>
  <si>
    <t>总接待台</t>
  </si>
  <si>
    <t>对讲机柜A</t>
  </si>
  <si>
    <t>对讲机柜B</t>
  </si>
  <si>
    <t>包装台</t>
  </si>
  <si>
    <t>砂轮切割机(220V)</t>
  </si>
  <si>
    <t>电焊机(需要交流)</t>
  </si>
  <si>
    <t>疏通机</t>
  </si>
  <si>
    <t>充电式手电钻</t>
  </si>
  <si>
    <t>UPS机房空调</t>
  </si>
  <si>
    <t>生鲜操作间自由门</t>
  </si>
  <si>
    <t>淘鲜达云AP</t>
  </si>
  <si>
    <t>刷卡考勤机M880Idcard</t>
  </si>
  <si>
    <t>点钞台A</t>
  </si>
  <si>
    <t>手动液压托盘车 载重2500KG</t>
  </si>
  <si>
    <t>鲜奶油打发机46*28*48</t>
  </si>
  <si>
    <t>手动液压托盘车载重2500KG</t>
  </si>
  <si>
    <t>UPS蓄电池12V65AH</t>
  </si>
  <si>
    <t>新款蔬菜架850*850*800</t>
  </si>
  <si>
    <t>新款蔬菜架1250*850*800</t>
  </si>
  <si>
    <t>乙级钢制防火门</t>
  </si>
  <si>
    <t>OEMTable</t>
  </si>
  <si>
    <t>弧形吊顶立招</t>
  </si>
  <si>
    <t>永冠叠篮/分隔片</t>
  </si>
  <si>
    <t>三层展示柜　three levels showc</t>
  </si>
  <si>
    <t>SINMAG打蛋器SM401（一缸一钩一扇）</t>
  </si>
  <si>
    <t>W型图书架</t>
  </si>
  <si>
    <t>快速点心炉</t>
  </si>
  <si>
    <t>MD-ZZ(B)-1.0转角展示台</t>
  </si>
  <si>
    <t>MD-PB-1.5抛饼工作台</t>
  </si>
  <si>
    <t>MD-PB-2.0抛饼工作台</t>
  </si>
  <si>
    <t>全罩展示台（可加冰）</t>
  </si>
  <si>
    <t>MD-KKT(TL)-1.5开口工作台(带调料)</t>
  </si>
  <si>
    <t>不锈钢设备</t>
  </si>
  <si>
    <t>FS-015海蜇展示台</t>
  </si>
  <si>
    <t>FS-016爬行/水发类展示台</t>
  </si>
  <si>
    <t>鑫恒智二层海鲜池（一体机）L1800</t>
  </si>
  <si>
    <t>鑫恒智二层转角海鲜池(一体机)L2000</t>
  </si>
  <si>
    <t>6英尺双体岛柜上下推拉移窗</t>
  </si>
  <si>
    <t>岛柜端头柜上下推拉移窗</t>
  </si>
  <si>
    <t>电梯主板</t>
  </si>
  <si>
    <t>入口灯箱(LED灯管)单面1F红</t>
  </si>
  <si>
    <t>隔离钢片100*150*500</t>
  </si>
  <si>
    <t>指示系统</t>
  </si>
  <si>
    <t>Wine触摸式液晶电视柜</t>
  </si>
  <si>
    <t>海信电视 TV SET</t>
  </si>
  <si>
    <t>创维电视机</t>
  </si>
  <si>
    <t>收银线改造</t>
  </si>
  <si>
    <t>150公斤台秤</t>
  </si>
  <si>
    <t>TXD华为P交换机</t>
  </si>
  <si>
    <t>TXD 济强JLP352打印机</t>
  </si>
  <si>
    <t>尼康数码相机Digital Camera</t>
  </si>
  <si>
    <t>交换机exchange machine</t>
  </si>
  <si>
    <t>海尔空调</t>
  </si>
  <si>
    <t>条码打印机Barcode Printer</t>
  </si>
  <si>
    <t>宏基投影仪+幕布</t>
  </si>
  <si>
    <t>数码相机 尼康S3000</t>
  </si>
  <si>
    <t>数码相机</t>
  </si>
  <si>
    <t>交换机</t>
  </si>
  <si>
    <t>对讲机Walkie-talkie</t>
  </si>
  <si>
    <t>无线话筒套机mike without line</t>
  </si>
  <si>
    <t>网络设备</t>
  </si>
  <si>
    <t>海信空调</t>
  </si>
  <si>
    <t>对讲机(带2块电池块和1个充电器)</t>
  </si>
  <si>
    <t>利盟一体机中文字库卡</t>
  </si>
  <si>
    <t>餐桌椅</t>
  </si>
  <si>
    <t>杂志架900(宽)*2200(高)*350(深)</t>
  </si>
  <si>
    <t>现场定制电脑桌(钢架</t>
  </si>
  <si>
    <t>报刊架</t>
  </si>
  <si>
    <t>杂志架</t>
  </si>
  <si>
    <t>木制茶几1200*600</t>
  </si>
  <si>
    <t>思科路由器CISCO1841  Router</t>
  </si>
  <si>
    <t>华为二层交换机Huawei 3Com S212</t>
  </si>
  <si>
    <t>磁带机 Tape Drive DLT VS160 Ex</t>
  </si>
  <si>
    <t>双面彩色证卡打印机HiTi  CS-310</t>
  </si>
  <si>
    <t>绘图仪HP5100  Designjet 2 year</t>
  </si>
  <si>
    <t>数据采集终端CASIO DT930M51E</t>
  </si>
  <si>
    <t>数据采集终端SYMBOL MC50  Data</t>
  </si>
  <si>
    <t>三层交换机H3C S3600-28TP-SI</t>
  </si>
  <si>
    <t>施耐德远程控制模块</t>
  </si>
  <si>
    <t>联想商用启天主机M520-N000</t>
  </si>
  <si>
    <t>联想18.5LED</t>
  </si>
  <si>
    <t>无线接入交换机</t>
  </si>
  <si>
    <t>针式打印机EPSONLQ2680K</t>
  </si>
  <si>
    <t>上行电梯口电视机 康佳</t>
  </si>
  <si>
    <t>华为荣耀8青春版手机</t>
  </si>
  <si>
    <t>服务器</t>
  </si>
  <si>
    <t>半球摄像机</t>
  </si>
  <si>
    <t>笔记本</t>
  </si>
  <si>
    <t>自控系统</t>
  </si>
  <si>
    <t>木制家具</t>
  </si>
  <si>
    <t>职员椅Chairs For Staff</t>
  </si>
  <si>
    <t>普通文件柜File Cabinet</t>
  </si>
  <si>
    <t>普通文件柜Document Cabinet</t>
  </si>
  <si>
    <t>活动柜Active Cabinet</t>
  </si>
  <si>
    <t>四斗资料柜Cabinet high</t>
  </si>
  <si>
    <t>椅子Chairs</t>
  </si>
  <si>
    <t>普通文件柜</t>
  </si>
  <si>
    <t>四斗资料柜</t>
  </si>
  <si>
    <t>三凌 机柜（800*1000*2000）</t>
  </si>
  <si>
    <t>混响器</t>
  </si>
  <si>
    <t>上扬散称杂粮柜-单桶开头架（带层板）</t>
  </si>
  <si>
    <t>上扬散称杂粮柜-端头</t>
  </si>
  <si>
    <t>北入口涂料及团购区围栏隔断</t>
  </si>
  <si>
    <t>B2B收货区混凝土路面</t>
  </si>
  <si>
    <t>火警联网监控设备</t>
  </si>
  <si>
    <t>日百货改造</t>
  </si>
  <si>
    <t>淘鲜达空调安装</t>
  </si>
  <si>
    <t>淘鲜达快拣仓空调改造</t>
  </si>
  <si>
    <t>TXD收银改造</t>
  </si>
  <si>
    <t>TXD淘鲜达设计改造</t>
  </si>
  <si>
    <t>收银线综合布线</t>
  </si>
  <si>
    <t>手扶梯改造工程</t>
  </si>
  <si>
    <t>网络改造</t>
  </si>
  <si>
    <t>停车棚改造</t>
  </si>
  <si>
    <t>灯光改造</t>
  </si>
  <si>
    <t>EEM节能改造FMS</t>
  </si>
  <si>
    <t>弱电系统改造</t>
  </si>
  <si>
    <t>消防干式喷淋改造</t>
  </si>
  <si>
    <t>货梯大修改造</t>
  </si>
  <si>
    <t>EEM节能改造</t>
  </si>
  <si>
    <t>EEM节能改造制冷系统</t>
  </si>
  <si>
    <t>兰色草帽灯</t>
  </si>
  <si>
    <t>冷库装潢</t>
  </si>
  <si>
    <t>客服区，生鲜区土建装修</t>
  </si>
  <si>
    <t>卖场装修机电部分</t>
  </si>
  <si>
    <t>机电装修</t>
  </si>
  <si>
    <t>客服部分机电装修</t>
  </si>
  <si>
    <t>米面点、熟食课机电装修</t>
  </si>
  <si>
    <t>生鲜土建</t>
  </si>
  <si>
    <t>停车场铁丝围网栏</t>
  </si>
  <si>
    <t>3F停车场刷白</t>
  </si>
  <si>
    <t>热回收装修</t>
  </si>
  <si>
    <t>外墙翻新及屋面漏水治理</t>
  </si>
  <si>
    <t>外仓缩减土建装潢</t>
  </si>
  <si>
    <t>南广场沥青路面</t>
  </si>
  <si>
    <t>1F商铺调改</t>
  </si>
  <si>
    <t>华为荣耀手机(O2O）</t>
  </si>
  <si>
    <t>FLOOR SCALE(SCS-2T 1.5*2M) 电</t>
  </si>
  <si>
    <t>电瓶小推车</t>
  </si>
  <si>
    <t>卖场货架 Gondola</t>
  </si>
  <si>
    <t>TXD快拣仓空调风机盘改造</t>
  </si>
  <si>
    <t>点钞台Woodfurniture</t>
  </si>
  <si>
    <t>票据架Woodfurniture</t>
  </si>
  <si>
    <t>银包柜Woodfurniture</t>
  </si>
  <si>
    <t>RGB厕所改造</t>
  </si>
  <si>
    <t>商铺改造</t>
  </si>
  <si>
    <t>天迈便携式农残仪</t>
  </si>
  <si>
    <t>普通台式机 HP600 G1</t>
  </si>
  <si>
    <t>哈克逊630*630*515</t>
  </si>
  <si>
    <t>四门冷冻柜 SD-C4</t>
  </si>
  <si>
    <t>海鲜平缸</t>
  </si>
  <si>
    <t>海信HS2200自助收银机</t>
  </si>
  <si>
    <t>促销台台面1000*1000*230</t>
  </si>
  <si>
    <t>水产专用充氧机</t>
  </si>
  <si>
    <t>洗地机充电器</t>
  </si>
  <si>
    <t>TXD收银系统 凯华电动控制器</t>
  </si>
  <si>
    <t>TXD收银系统 直台</t>
  </si>
  <si>
    <t>TXD收银系统 L型斜台</t>
  </si>
  <si>
    <t>TXD收银系统 直型斜台</t>
  </si>
  <si>
    <t>TXD收银系统 马达茂尔电动马达</t>
  </si>
  <si>
    <t>TXD收银系统 老款机台拆除和改造</t>
  </si>
  <si>
    <t>TXD收银系统 副台打票机台</t>
  </si>
  <si>
    <t>TXD收银系统 上海永利传送带</t>
  </si>
  <si>
    <t>TXD收银系统 货台底座</t>
  </si>
  <si>
    <t>TXD收银系统 主体键盘架</t>
  </si>
  <si>
    <t>TXD收银系统 灯杆灯箱</t>
  </si>
  <si>
    <t>TXD收银系统 方管底座</t>
  </si>
  <si>
    <t>建筑物 Building 2</t>
  </si>
  <si>
    <t>联想商用台式机新启天M7180 desk</t>
  </si>
  <si>
    <t>HP DECHP T790 打印机</t>
  </si>
  <si>
    <t>融资特洁Vacumat44T吸尘吸水机</t>
  </si>
  <si>
    <t>20门寄包柜  LOCKER FOR CUSTOME</t>
  </si>
  <si>
    <t>24门寄包柜  LOCKER FOR CUSTOME</t>
  </si>
  <si>
    <t>挂式电旋转炉</t>
  </si>
  <si>
    <t>冷藏醒发箱</t>
  </si>
  <si>
    <t>员工餐厅定制餐桌椅 1800*750*13</t>
  </si>
  <si>
    <t>欧尚logo</t>
  </si>
  <si>
    <t>TXD龙门架吊挂</t>
  </si>
  <si>
    <t>Waste compressor垃圾压缩机</t>
    <phoneticPr fontId="3" type="noConversion"/>
  </si>
  <si>
    <t>AM(4G)B168306自动售货设备</t>
  </si>
  <si>
    <t>AM(4G)B124300自助售货设备</t>
  </si>
  <si>
    <t>AM(4G)B148305自动售货设备</t>
  </si>
  <si>
    <t>AM(4G)B148306自动售货设备</t>
  </si>
  <si>
    <t>AM(4G)B148308自动售货设备</t>
  </si>
  <si>
    <t>AM(4G)B148309自动售货设备</t>
  </si>
  <si>
    <t>AM4GB170306自助售货设备</t>
  </si>
  <si>
    <t>AM（4G）B122300/01自助售货设备</t>
    <phoneticPr fontId="3" type="noConversion"/>
  </si>
  <si>
    <t>AM（4G）B150300/1自助售货设备</t>
    <phoneticPr fontId="3" type="noConversion"/>
  </si>
  <si>
    <t>建筑物附属物-电梯Fitting up-Li</t>
    <phoneticPr fontId="3" type="noConversion"/>
  </si>
  <si>
    <t>建筑物附属物-电梯Fitting up-Li</t>
    <phoneticPr fontId="3" type="noConversion"/>
  </si>
  <si>
    <t>新店：重型货架</t>
  </si>
  <si>
    <t>新店：三清池水槽（L2000)-M</t>
  </si>
  <si>
    <t>联想台式机M920T</t>
  </si>
  <si>
    <t>惠普600台式机</t>
  </si>
  <si>
    <t>HP普通台式机</t>
  </si>
  <si>
    <t>Drawer  移动柜665*445*525</t>
  </si>
  <si>
    <t>非标不锈钢酒柜</t>
  </si>
  <si>
    <t>Locker of 24 Door 寄包柜(24门</t>
  </si>
  <si>
    <t>平台秤 1.5×2米</t>
  </si>
  <si>
    <t>BC多层架新款</t>
  </si>
  <si>
    <t>平缝机</t>
  </si>
  <si>
    <t>重构：【铁木设备-1】上扬瓷器组合桌（含顶、中、底桌）</t>
  </si>
  <si>
    <t>组合柜Woodfurniture</t>
    <phoneticPr fontId="3" type="noConversion"/>
  </si>
  <si>
    <t>文件标题</t>
  </si>
  <si>
    <t>FA报损-上海欧尚</t>
  </si>
  <si>
    <t>FA报损-上海新欧尚</t>
  </si>
  <si>
    <t>FA报损-宁波欧尚</t>
  </si>
  <si>
    <t>FA报损-嘉兴欧尚</t>
  </si>
  <si>
    <t>FA报损-苏州欧尚</t>
  </si>
  <si>
    <t>FA报损-无锡欧尚</t>
  </si>
  <si>
    <t>FA报损-常州欧尚</t>
  </si>
  <si>
    <t>FA报损-南京新尚</t>
  </si>
  <si>
    <t>FA报损-安徽欧尚</t>
  </si>
  <si>
    <t>FA报损-镇江欧尚</t>
  </si>
  <si>
    <t>FA报损-欧投</t>
  </si>
  <si>
    <t>FA报损-北京欧尚</t>
  </si>
  <si>
    <t>FA报损-成都欧尚</t>
  </si>
  <si>
    <t>FA报损-东莞欧尚</t>
  </si>
  <si>
    <t>FA报损-杭州欧尚</t>
  </si>
  <si>
    <t>FA报损-湖州欧尚</t>
  </si>
  <si>
    <t>FA报损-苏州相城</t>
  </si>
  <si>
    <t>FA报损-蚌埠欧尚</t>
  </si>
  <si>
    <t>FA报损-南通欧尚</t>
  </si>
  <si>
    <t>FA报损-南通新欧尚</t>
  </si>
  <si>
    <t>FA报损-宁波颐尚</t>
  </si>
  <si>
    <t>FA报损-舟山欧尚</t>
  </si>
  <si>
    <t>FA报损-梅州欧尚</t>
  </si>
  <si>
    <t>FA报损-台州欧尚</t>
  </si>
  <si>
    <t>FA报损-扬州欧尚</t>
  </si>
  <si>
    <t>FA报损-南京宁尚</t>
  </si>
  <si>
    <t>FA报损-无锡新尚</t>
  </si>
  <si>
    <t>FA报损-欧发</t>
  </si>
  <si>
    <t>FA报损-绍兴润泰</t>
  </si>
  <si>
    <t>同税号转移，不开发票</t>
    <phoneticPr fontId="3" type="noConversion"/>
  </si>
  <si>
    <t>报损清单-2023</t>
    <phoneticPr fontId="3" type="noConversion"/>
  </si>
  <si>
    <t>EBS：57110101-57110103</t>
    <phoneticPr fontId="3" type="noConversion"/>
  </si>
  <si>
    <t>差异</t>
    <phoneticPr fontId="3" type="noConversion"/>
  </si>
  <si>
    <t>EBS：变卖入账51150101</t>
    <phoneticPr fontId="3" type="noConversion"/>
  </si>
  <si>
    <t>收货用 1.5×2米平台秤</t>
  </si>
  <si>
    <t>保险赔款收入冲报废净损失</t>
    <phoneticPr fontId="3" type="noConversion"/>
  </si>
  <si>
    <t>备注</t>
    <phoneticPr fontId="3" type="noConversion"/>
  </si>
  <si>
    <t>订单收货金额调整时对应资产已报废，直接调报废损益</t>
    <phoneticPr fontId="3" type="noConversion"/>
  </si>
  <si>
    <t>取得变卖收入时对应资产已报废，直接调报废损益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</si>
</sst>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76" formatCode="0_);[Red]\(0\)"/>
    <numFmt numFmtId="177" formatCode="_ * #,##0.00_ ;[Red]_ * \-#,##0.00_ ;_ * &quot;-&quot;??_ ;_ @_ "/>
    <numFmt numFmtId="178" formatCode="yyyy/m/d;@"/>
    <numFmt numFmtId="179" formatCode="yyyy/mm/dd;@"/>
    <numFmt numFmtId="180" formatCode="0.0000_ "/>
    <numFmt numFmtId="181" formatCode="0_ "/>
    <numFmt numFmtId="182" formatCode="0.000000_);[Red]\(0.000000\)"/>
    <numFmt numFmtId="183" formatCode="0.000000"/>
    <numFmt numFmtId="184" formatCode="_ * #,##0_ ;[Red]_ * \-#,##0_ ;_ * &quot;-&quot;??_ ;_ @_ "/>
  </numFmts>
  <fonts count="31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等线"/>
      <family val="3"/>
      <charset val="134"/>
    </font>
    <font>
      <sz val="11"/>
      <name val="宋体"/>
      <family val="3"/>
      <charset val="134"/>
    </font>
    <font>
      <sz val="10"/>
      <name val="宋体"/>
      <family val="3"/>
      <charset val="134"/>
    </font>
    <font>
      <sz val="11"/>
      <name val="SimSun"/>
      <charset val="134"/>
    </font>
    <font>
      <b/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b/>
      <sz val="11"/>
      <name val="SimSun"/>
      <family val="3"/>
      <charset val="134"/>
    </font>
    <font>
      <sz val="12"/>
      <name val="等线"/>
      <family val="3"/>
      <charset val="134"/>
    </font>
    <font>
      <b/>
      <sz val="12"/>
      <name val="等线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9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7" borderId="8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9" applyNumberFormat="0" applyFont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1" fillId="8" borderId="9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94">
    <xf numFmtId="0" fontId="0" fillId="0" borderId="0" xfId="0">
      <alignment vertical="center"/>
    </xf>
    <xf numFmtId="0" fontId="7" fillId="0" borderId="0" xfId="0" applyFont="1" applyFill="1" applyBorder="1">
      <alignment vertical="center"/>
    </xf>
    <xf numFmtId="0" fontId="7" fillId="0" borderId="1" xfId="0" applyFont="1" applyFill="1" applyBorder="1" applyProtection="1">
      <alignment vertical="center"/>
    </xf>
    <xf numFmtId="0" fontId="26" fillId="0" borderId="0" xfId="0" applyFont="1" applyFill="1">
      <alignment vertical="center"/>
    </xf>
    <xf numFmtId="0" fontId="5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4" fontId="7" fillId="0" borderId="0" xfId="0" applyNumberFormat="1" applyFont="1" applyFill="1" applyBorder="1" applyAlignment="1">
      <alignment horizontal="right" vertical="center"/>
    </xf>
    <xf numFmtId="0" fontId="4" fillId="0" borderId="0" xfId="0" applyFont="1" applyFill="1">
      <alignment vertical="center"/>
    </xf>
    <xf numFmtId="0" fontId="4" fillId="0" borderId="0" xfId="0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>
      <alignment horizontal="center" vertical="center"/>
    </xf>
    <xf numFmtId="4" fontId="4" fillId="0" borderId="0" xfId="0" applyNumberFormat="1" applyFont="1" applyFill="1">
      <alignment vertical="center"/>
    </xf>
    <xf numFmtId="0" fontId="7" fillId="0" borderId="0" xfId="0" applyNumberFormat="1" applyFont="1" applyFill="1" applyBorder="1" applyAlignment="1">
      <alignment horizontal="right" vertical="center"/>
    </xf>
    <xf numFmtId="10" fontId="7" fillId="0" borderId="0" xfId="0" applyNumberFormat="1" applyFont="1" applyFill="1">
      <alignment vertical="center"/>
    </xf>
    <xf numFmtId="10" fontId="4" fillId="0" borderId="0" xfId="0" applyNumberFormat="1" applyFont="1" applyFill="1">
      <alignment vertical="center"/>
    </xf>
    <xf numFmtId="10" fontId="7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1" xfId="0" applyFont="1" applyFill="1" applyBorder="1" applyAlignment="1" applyProtection="1">
      <alignment horizontal="center" vertical="center"/>
    </xf>
    <xf numFmtId="4" fontId="29" fillId="0" borderId="0" xfId="0" applyNumberFormat="1" applyFont="1" applyFill="1">
      <alignment vertical="center"/>
    </xf>
    <xf numFmtId="0" fontId="2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7" fillId="0" borderId="0" xfId="0" applyFont="1" applyFill="1" applyBorder="1" applyAlignment="1" applyProtection="1">
      <alignment horizontal="center" vertical="center"/>
    </xf>
    <xf numFmtId="4" fontId="30" fillId="0" borderId="0" xfId="0" applyNumberFormat="1" applyFont="1" applyFill="1" applyBorder="1" applyAlignment="1">
      <alignment horizontal="right" vertical="center"/>
    </xf>
    <xf numFmtId="179" fontId="7" fillId="0" borderId="0" xfId="0" applyNumberFormat="1" applyFont="1" applyFill="1" applyBorder="1" applyAlignment="1">
      <alignment horizontal="right" vertical="center"/>
    </xf>
    <xf numFmtId="178" fontId="29" fillId="0" borderId="0" xfId="0" applyNumberFormat="1" applyFont="1" applyFill="1" applyBorder="1" applyAlignment="1">
      <alignment horizontal="right" vertical="center"/>
    </xf>
    <xf numFmtId="0" fontId="28" fillId="0" borderId="1" xfId="0" applyFont="1" applyFill="1" applyBorder="1" applyAlignment="1" applyProtection="1">
      <alignment horizontal="center" vertical="center" wrapText="1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49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left" vertical="center" wrapText="1"/>
    </xf>
    <xf numFmtId="176" fontId="7" fillId="0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 applyProtection="1">
      <alignment horizontal="center" vertical="center" wrapText="1"/>
    </xf>
    <xf numFmtId="4" fontId="7" fillId="0" borderId="1" xfId="0" applyNumberFormat="1" applyFont="1" applyFill="1" applyBorder="1" applyAlignment="1" applyProtection="1">
      <alignment horizontal="right" vertical="center" wrapText="1"/>
    </xf>
    <xf numFmtId="10" fontId="7" fillId="0" borderId="1" xfId="0" applyNumberFormat="1" applyFont="1" applyFill="1" applyBorder="1" applyAlignment="1" applyProtection="1">
      <alignment horizontal="center" vertical="center" wrapText="1"/>
    </xf>
    <xf numFmtId="179" fontId="7" fillId="0" borderId="1" xfId="0" applyNumberFormat="1" applyFont="1" applyFill="1" applyBorder="1" applyAlignment="1" applyProtection="1">
      <alignment horizontal="right" vertical="center" wrapText="1"/>
    </xf>
    <xf numFmtId="178" fontId="6" fillId="0" borderId="1" xfId="0" applyNumberFormat="1" applyFont="1" applyFill="1" applyBorder="1" applyAlignment="1" applyProtection="1">
      <alignment horizontal="right" vertical="center" wrapText="1"/>
    </xf>
    <xf numFmtId="9" fontId="7" fillId="0" borderId="1" xfId="0" applyNumberFormat="1" applyFont="1" applyFill="1" applyBorder="1" applyAlignment="1" applyProtection="1">
      <alignment horizontal="center" vertical="center" wrapText="1"/>
    </xf>
    <xf numFmtId="0" fontId="26" fillId="0" borderId="1" xfId="0" applyFont="1" applyFill="1" applyBorder="1">
      <alignment vertical="center"/>
    </xf>
    <xf numFmtId="0" fontId="7" fillId="0" borderId="1" xfId="0" applyFont="1" applyFill="1" applyBorder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left" vertical="center"/>
    </xf>
    <xf numFmtId="176" fontId="7" fillId="0" borderId="1" xfId="0" applyNumberFormat="1" applyFont="1" applyFill="1" applyBorder="1" applyAlignment="1" applyProtection="1">
      <alignment horizontal="center" vertical="center"/>
    </xf>
    <xf numFmtId="4" fontId="7" fillId="0" borderId="1" xfId="0" applyNumberFormat="1" applyFont="1" applyFill="1" applyBorder="1" applyAlignment="1" applyProtection="1">
      <alignment horizontal="right" vertical="center"/>
    </xf>
    <xf numFmtId="43" fontId="7" fillId="0" borderId="1" xfId="0" applyNumberFormat="1" applyFont="1" applyFill="1" applyBorder="1" applyProtection="1">
      <alignment vertical="center"/>
    </xf>
    <xf numFmtId="14" fontId="7" fillId="0" borderId="1" xfId="0" applyNumberFormat="1" applyFont="1" applyFill="1" applyBorder="1" applyAlignment="1" applyProtection="1">
      <alignment horizontal="right" vertical="center"/>
    </xf>
    <xf numFmtId="9" fontId="7" fillId="0" borderId="1" xfId="0" applyNumberFormat="1" applyFont="1" applyFill="1" applyBorder="1" applyAlignment="1" applyProtection="1">
      <alignment horizontal="center" vertical="center"/>
    </xf>
    <xf numFmtId="183" fontId="7" fillId="0" borderId="1" xfId="0" applyNumberFormat="1" applyFont="1" applyFill="1" applyBorder="1" applyAlignment="1" applyProtection="1">
      <alignment horizontal="center" vertical="center"/>
    </xf>
    <xf numFmtId="182" fontId="7" fillId="0" borderId="1" xfId="0" applyNumberFormat="1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 applyProtection="1">
      <alignment horizontal="center"/>
    </xf>
    <xf numFmtId="177" fontId="7" fillId="0" borderId="1" xfId="0" applyNumberFormat="1" applyFont="1" applyFill="1" applyBorder="1" applyAlignment="1" applyProtection="1">
      <alignment horizontal="center"/>
    </xf>
    <xf numFmtId="184" fontId="7" fillId="0" borderId="1" xfId="0" applyNumberFormat="1" applyFont="1" applyFill="1" applyBorder="1" applyAlignment="1" applyProtection="1">
      <alignment horizontal="center" vertical="center"/>
    </xf>
    <xf numFmtId="14" fontId="7" fillId="0" borderId="1" xfId="0" applyNumberFormat="1" applyFont="1" applyFill="1" applyBorder="1" applyAlignment="1" applyProtection="1">
      <alignment horizontal="center" vertical="center"/>
    </xf>
    <xf numFmtId="43" fontId="7" fillId="0" borderId="1" xfId="0" applyNumberFormat="1" applyFont="1" applyFill="1" applyBorder="1" applyAlignment="1" applyProtection="1">
      <alignment horizontal="center"/>
    </xf>
    <xf numFmtId="0" fontId="5" fillId="0" borderId="1" xfId="0" applyFont="1" applyFill="1" applyBorder="1" applyAlignment="1" applyProtection="1"/>
    <xf numFmtId="43" fontId="5" fillId="0" borderId="1" xfId="0" applyNumberFormat="1" applyFont="1" applyFill="1" applyBorder="1" applyAlignment="1" applyProtection="1"/>
    <xf numFmtId="43" fontId="5" fillId="0" borderId="1" xfId="0" applyNumberFormat="1" applyFont="1" applyFill="1" applyBorder="1" applyProtection="1">
      <alignment vertical="center"/>
    </xf>
    <xf numFmtId="0" fontId="4" fillId="0" borderId="1" xfId="0" applyFont="1" applyFill="1" applyBorder="1" applyProtection="1">
      <alignment vertical="center"/>
    </xf>
    <xf numFmtId="0" fontId="6" fillId="0" borderId="1" xfId="0" applyFont="1" applyFill="1" applyBorder="1" applyAlignment="1" applyProtection="1"/>
    <xf numFmtId="181" fontId="7" fillId="0" borderId="1" xfId="0" applyNumberFormat="1" applyFont="1" applyFill="1" applyBorder="1" applyAlignment="1" applyProtection="1">
      <alignment horizontal="center" vertical="center"/>
    </xf>
    <xf numFmtId="180" fontId="7" fillId="0" borderId="1" xfId="0" applyNumberFormat="1" applyFont="1" applyFill="1" applyBorder="1" applyAlignment="1" applyProtection="1">
      <alignment horizontal="left" vertical="center"/>
    </xf>
    <xf numFmtId="4" fontId="7" fillId="0" borderId="1" xfId="0" applyNumberFormat="1" applyFont="1" applyFill="1" applyBorder="1" applyAlignment="1">
      <alignment horizontal="right" vertical="center"/>
    </xf>
    <xf numFmtId="0" fontId="27" fillId="0" borderId="1" xfId="0" applyFont="1" applyFill="1" applyBorder="1">
      <alignment vertical="center"/>
    </xf>
    <xf numFmtId="43" fontId="26" fillId="0" borderId="1" xfId="43" applyFont="1" applyFill="1" applyBorder="1">
      <alignment vertical="center"/>
    </xf>
    <xf numFmtId="43" fontId="7" fillId="0" borderId="0" xfId="43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12" xfId="0" applyNumberFormat="1" applyFont="1" applyFill="1" applyBorder="1" applyAlignment="1" applyProtection="1">
      <alignment horizontal="center" vertical="center"/>
    </xf>
    <xf numFmtId="0" fontId="7" fillId="0" borderId="12" xfId="0" applyFont="1" applyFill="1" applyBorder="1" applyAlignment="1" applyProtection="1">
      <alignment horizontal="center" vertical="center"/>
    </xf>
    <xf numFmtId="0" fontId="7" fillId="0" borderId="12" xfId="0" applyFont="1" applyFill="1" applyBorder="1" applyAlignment="1" applyProtection="1">
      <alignment horizontal="left" vertical="center"/>
    </xf>
    <xf numFmtId="181" fontId="7" fillId="0" borderId="12" xfId="0" applyNumberFormat="1" applyFont="1" applyFill="1" applyBorder="1" applyAlignment="1" applyProtection="1">
      <alignment horizontal="center" vertical="center"/>
    </xf>
    <xf numFmtId="4" fontId="7" fillId="0" borderId="12" xfId="0" applyNumberFormat="1" applyFont="1" applyFill="1" applyBorder="1" applyAlignment="1" applyProtection="1">
      <alignment horizontal="right" vertical="center"/>
    </xf>
    <xf numFmtId="14" fontId="7" fillId="0" borderId="12" xfId="0" applyNumberFormat="1" applyFont="1" applyFill="1" applyBorder="1" applyAlignment="1" applyProtection="1">
      <alignment horizontal="right" vertical="center"/>
    </xf>
    <xf numFmtId="9" fontId="7" fillId="0" borderId="12" xfId="0" applyNumberFormat="1" applyFont="1" applyFill="1" applyBorder="1" applyAlignment="1" applyProtection="1">
      <alignment horizontal="center" vertical="center"/>
    </xf>
    <xf numFmtId="4" fontId="7" fillId="0" borderId="11" xfId="0" applyNumberFormat="1" applyFont="1" applyFill="1" applyBorder="1" applyAlignment="1" applyProtection="1">
      <alignment horizontal="right" vertical="center"/>
    </xf>
    <xf numFmtId="14" fontId="7" fillId="0" borderId="11" xfId="0" applyNumberFormat="1" applyFont="1" applyFill="1" applyBorder="1" applyAlignment="1" applyProtection="1">
      <alignment horizontal="right" vertical="center"/>
    </xf>
    <xf numFmtId="0" fontId="6" fillId="0" borderId="11" xfId="0" applyFont="1" applyFill="1" applyBorder="1">
      <alignment vertical="center"/>
    </xf>
    <xf numFmtId="0" fontId="5" fillId="0" borderId="11" xfId="0" applyNumberFormat="1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left" vertical="center"/>
    </xf>
    <xf numFmtId="9" fontId="7" fillId="0" borderId="11" xfId="0" applyNumberFormat="1" applyFont="1" applyFill="1" applyBorder="1" applyAlignment="1" applyProtection="1">
      <alignment horizontal="center" vertical="center"/>
    </xf>
    <xf numFmtId="0" fontId="6" fillId="0" borderId="1" xfId="0" applyFont="1" applyFill="1" applyBorder="1">
      <alignment vertical="center"/>
    </xf>
    <xf numFmtId="4" fontId="26" fillId="0" borderId="0" xfId="0" applyNumberFormat="1" applyFont="1" applyFill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1" xfId="0" applyNumberFormat="1" applyFont="1" applyFill="1" applyBorder="1" applyAlignment="1" applyProtection="1">
      <alignment horizontal="center" vertical="center"/>
    </xf>
    <xf numFmtId="0" fontId="7" fillId="0" borderId="11" xfId="0" applyFont="1" applyFill="1" applyBorder="1" applyAlignment="1" applyProtection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1" xfId="0" applyFont="1" applyFill="1" applyBorder="1" applyAlignment="1" applyProtection="1">
      <alignment horizontal="left" vertical="center"/>
    </xf>
    <xf numFmtId="181" fontId="7" fillId="0" borderId="11" xfId="0" applyNumberFormat="1" applyFont="1" applyFill="1" applyBorder="1" applyAlignment="1" applyProtection="1">
      <alignment horizontal="center" vertical="center"/>
    </xf>
    <xf numFmtId="0" fontId="26" fillId="0" borderId="11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6" fillId="0" borderId="11" xfId="0" applyFont="1" applyFill="1" applyBorder="1" applyAlignment="1" applyProtection="1"/>
    <xf numFmtId="0" fontId="6" fillId="0" borderId="12" xfId="0" applyFont="1" applyFill="1" applyBorder="1" applyAlignment="1" applyProtection="1"/>
    <xf numFmtId="0" fontId="5" fillId="0" borderId="0" xfId="0" applyFont="1" applyFill="1" applyBorder="1" applyProtection="1">
      <alignment vertical="center"/>
    </xf>
  </cellXfs>
  <cellStyles count="59">
    <cellStyle name="20% - 强调文字颜色 1 2" xfId="47"/>
    <cellStyle name="20% - 强调文字颜色 2 2" xfId="49"/>
    <cellStyle name="20% - 强调文字颜色 3 2" xfId="51"/>
    <cellStyle name="20% - 强调文字颜色 4 2" xfId="53"/>
    <cellStyle name="20% - 强调文字颜色 5 2" xfId="55"/>
    <cellStyle name="20% - 强调文字颜色 6 2" xfId="57"/>
    <cellStyle name="20% - 着色 1" xfId="18" builtinId="30" customBuiltin="1"/>
    <cellStyle name="20% - 着色 2" xfId="22" builtinId="34" customBuiltin="1"/>
    <cellStyle name="20% - 着色 3" xfId="26" builtinId="38" customBuiltin="1"/>
    <cellStyle name="20% - 着色 4" xfId="30" builtinId="42" customBuiltin="1"/>
    <cellStyle name="20% - 着色 5" xfId="34" builtinId="46" customBuiltin="1"/>
    <cellStyle name="20% - 着色 6" xfId="38" builtinId="50" customBuiltin="1"/>
    <cellStyle name="40% - 强调文字颜色 1 2" xfId="48"/>
    <cellStyle name="40% - 强调文字颜色 2 2" xfId="50"/>
    <cellStyle name="40% - 强调文字颜色 3 2" xfId="52"/>
    <cellStyle name="40% - 强调文字颜色 4 2" xfId="54"/>
    <cellStyle name="40% - 强调文字颜色 5 2" xfId="56"/>
    <cellStyle name="40% - 强调文字颜色 6 2" xfId="58"/>
    <cellStyle name="40% - 着色 1" xfId="19" builtinId="31" customBuiltin="1"/>
    <cellStyle name="40% - 着色 2" xfId="23" builtinId="35" customBuiltin="1"/>
    <cellStyle name="40% - 着色 3" xfId="27" builtinId="39" customBuiltin="1"/>
    <cellStyle name="40% - 着色 4" xfId="31" builtinId="43" customBuiltin="1"/>
    <cellStyle name="40% - 着色 5" xfId="35" builtinId="47" customBuiltin="1"/>
    <cellStyle name="40% - 着色 6" xfId="39" builtinId="51" customBuiltin="1"/>
    <cellStyle name="60% - 着色 1" xfId="20" builtinId="32" customBuiltin="1"/>
    <cellStyle name="60% - 着色 2" xfId="24" builtinId="36" customBuiltin="1"/>
    <cellStyle name="60% - 着色 3" xfId="28" builtinId="40" customBuiltin="1"/>
    <cellStyle name="60% - 着色 4" xfId="32" builtinId="44" customBuiltin="1"/>
    <cellStyle name="60% - 着色 5" xfId="36" builtinId="48" customBuiltin="1"/>
    <cellStyle name="60% - 着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常规 3" xfId="44"/>
    <cellStyle name="常规 4" xfId="45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千位分隔" xfId="43" builtinId="3"/>
    <cellStyle name="适中" xfId="8" builtinId="28" customBuiltin="1"/>
    <cellStyle name="输出" xfId="10" builtinId="21" customBuiltin="1"/>
    <cellStyle name="输入" xfId="9" builtinId="20" customBuiltin="1"/>
    <cellStyle name="着色 1" xfId="17" builtinId="29" customBuiltin="1"/>
    <cellStyle name="着色 2" xfId="21" builtinId="33" customBuiltin="1"/>
    <cellStyle name="着色 3" xfId="25" builtinId="37" customBuiltin="1"/>
    <cellStyle name="着色 4" xfId="29" builtinId="41" customBuiltin="1"/>
    <cellStyle name="着色 5" xfId="33" builtinId="45" customBuiltin="1"/>
    <cellStyle name="着色 6" xfId="37" builtinId="49" customBuiltin="1"/>
    <cellStyle name="注释 2" xfId="42"/>
    <cellStyle name="注释 3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52525" cy="190500"/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2525" cy="190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533650" cy="190500"/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533650" cy="190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outlinePr summaryBelow="0" summaryRight="0"/>
    <pageSetUpPr fitToPage="1"/>
  </sheetPr>
  <dimension ref="A1:AK10465"/>
  <sheetViews>
    <sheetView zoomScaleNormal="100" workbookViewId="0">
      <pane ySplit="1" topLeftCell="A2" activePane="bottomLeft" state="frozen"/>
      <selection activeCell="I1" sqref="I1"/>
      <selection pane="bottomLeft" activeCell="T19" sqref="T19"/>
    </sheetView>
  </sheetViews>
  <sheetFormatPr defaultColWidth="10" defaultRowHeight="16.5" customHeight="1"/>
  <cols>
    <col min="1" max="1" width="10" style="1"/>
    <col min="2" max="2" width="10" style="4"/>
    <col min="3" max="3" width="17" style="64" bestFit="1" customWidth="1"/>
    <col min="4" max="4" width="27.25" style="5" customWidth="1"/>
    <col min="5" max="5" width="12.625" style="64" customWidth="1"/>
    <col min="6" max="6" width="7.375" style="64" customWidth="1"/>
    <col min="7" max="7" width="7.75" style="64" customWidth="1"/>
    <col min="8" max="8" width="18.25" style="8" customWidth="1"/>
    <col min="9" max="9" width="6.25" style="1" customWidth="1"/>
    <col min="10" max="10" width="17.25" style="24" customWidth="1"/>
    <col min="11" max="11" width="12.625" style="8" customWidth="1"/>
    <col min="12" max="12" width="18.875" style="8" customWidth="1"/>
    <col min="13" max="13" width="11.375" style="25" customWidth="1"/>
    <col min="14" max="14" width="16.125" style="8" customWidth="1"/>
    <col min="15" max="15" width="17.25" style="8" customWidth="1"/>
    <col min="16" max="16" width="24.875" style="64" customWidth="1"/>
    <col min="17" max="17" width="20.5" style="8" customWidth="1"/>
    <col min="18" max="18" width="24.625" style="8" customWidth="1"/>
    <col min="19" max="19" width="21" style="8" customWidth="1"/>
    <col min="20" max="20" width="23.375" style="64" customWidth="1"/>
    <col min="21" max="21" width="14.5" style="14" customWidth="1"/>
    <col min="22" max="22" width="18.625" style="3" customWidth="1"/>
    <col min="23" max="23" width="24.875" style="3" customWidth="1"/>
    <col min="24" max="24" width="23.75" style="3" customWidth="1"/>
    <col min="25" max="16384" width="10" style="3"/>
  </cols>
  <sheetData>
    <row r="1" spans="1:37" s="18" customFormat="1" ht="25.5" customHeight="1">
      <c r="A1" s="26" t="s">
        <v>0</v>
      </c>
      <c r="B1" s="27" t="s">
        <v>1</v>
      </c>
      <c r="C1" s="28" t="s">
        <v>2</v>
      </c>
      <c r="D1" s="29" t="s">
        <v>3</v>
      </c>
      <c r="E1" s="30" t="s">
        <v>4</v>
      </c>
      <c r="F1" s="31" t="s">
        <v>5</v>
      </c>
      <c r="G1" s="31" t="s">
        <v>6</v>
      </c>
      <c r="H1" s="32" t="s">
        <v>7</v>
      </c>
      <c r="I1" s="33" t="s">
        <v>8</v>
      </c>
      <c r="J1" s="34" t="s">
        <v>9</v>
      </c>
      <c r="K1" s="32" t="s">
        <v>10</v>
      </c>
      <c r="L1" s="32" t="s">
        <v>11</v>
      </c>
      <c r="M1" s="35" t="s">
        <v>12</v>
      </c>
      <c r="N1" s="32" t="s">
        <v>13</v>
      </c>
      <c r="O1" s="32" t="s">
        <v>14</v>
      </c>
      <c r="P1" s="36" t="s">
        <v>15</v>
      </c>
      <c r="Q1" s="32" t="s">
        <v>16</v>
      </c>
      <c r="R1" s="32" t="s">
        <v>17</v>
      </c>
      <c r="S1" s="32" t="s">
        <v>18</v>
      </c>
      <c r="T1" s="28" t="s">
        <v>19</v>
      </c>
      <c r="U1" s="16"/>
      <c r="V1" s="17" t="s">
        <v>3491</v>
      </c>
      <c r="W1" s="17"/>
      <c r="X1" s="18" t="s">
        <v>3454</v>
      </c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7" ht="16.5" customHeight="1">
      <c r="A2" s="38">
        <v>29</v>
      </c>
      <c r="B2" s="39">
        <v>10725</v>
      </c>
      <c r="C2" s="38">
        <v>10346861</v>
      </c>
      <c r="D2" s="40" t="s">
        <v>409</v>
      </c>
      <c r="E2" s="38">
        <v>150</v>
      </c>
      <c r="F2" s="38">
        <v>1</v>
      </c>
      <c r="G2" s="38" t="s">
        <v>266</v>
      </c>
      <c r="H2" s="42">
        <v>788.78</v>
      </c>
      <c r="I2" s="2"/>
      <c r="J2" s="44">
        <v>44592</v>
      </c>
      <c r="K2" s="42">
        <v>0</v>
      </c>
      <c r="L2" s="42">
        <v>0</v>
      </c>
      <c r="M2" s="44">
        <v>45016</v>
      </c>
      <c r="N2" s="42">
        <f>H2-K2-L2</f>
        <v>788.78</v>
      </c>
      <c r="O2" s="42">
        <v>4500</v>
      </c>
      <c r="P2" s="45">
        <v>0.13</v>
      </c>
      <c r="Q2" s="42">
        <v>517.70000000000005</v>
      </c>
      <c r="R2" s="42">
        <v>3982.3</v>
      </c>
      <c r="S2" s="42">
        <v>-3193.52</v>
      </c>
      <c r="T2" s="38">
        <v>5000</v>
      </c>
      <c r="U2" s="14">
        <f>S2/H2</f>
        <v>-4.0486827759324528</v>
      </c>
      <c r="V2" s="19"/>
      <c r="W2" s="19"/>
      <c r="X2" s="37" t="s">
        <v>3459</v>
      </c>
    </row>
    <row r="3" spans="1:37" ht="16.5" customHeight="1">
      <c r="A3" s="38">
        <v>1</v>
      </c>
      <c r="B3" s="39">
        <v>10741</v>
      </c>
      <c r="C3" s="38">
        <v>10282163</v>
      </c>
      <c r="D3" s="40" t="s">
        <v>2901</v>
      </c>
      <c r="E3" s="41">
        <v>154</v>
      </c>
      <c r="F3" s="38">
        <v>1</v>
      </c>
      <c r="G3" s="38" t="s">
        <v>23</v>
      </c>
      <c r="H3" s="42">
        <v>2711.45</v>
      </c>
      <c r="I3" s="2"/>
      <c r="J3" s="44">
        <v>43157</v>
      </c>
      <c r="K3" s="42">
        <v>0</v>
      </c>
      <c r="L3" s="42">
        <v>2575.87</v>
      </c>
      <c r="M3" s="44">
        <v>44957</v>
      </c>
      <c r="N3" s="42">
        <f>H3-K3-L3</f>
        <v>135.57999999999993</v>
      </c>
      <c r="O3" s="42">
        <v>5952</v>
      </c>
      <c r="P3" s="45">
        <v>0.13</v>
      </c>
      <c r="Q3" s="42">
        <v>684.74</v>
      </c>
      <c r="R3" s="42">
        <v>5267.26</v>
      </c>
      <c r="S3" s="42">
        <f>N3-R3</f>
        <v>-5131.68</v>
      </c>
      <c r="T3" s="38">
        <v>5000</v>
      </c>
      <c r="U3" s="14">
        <f>S3/H3</f>
        <v>-1.8925962123587012</v>
      </c>
      <c r="V3" s="19"/>
      <c r="W3" s="19"/>
      <c r="X3" s="37" t="s">
        <v>3462</v>
      </c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</row>
    <row r="4" spans="1:37" ht="16.5" customHeight="1">
      <c r="A4" s="38">
        <v>498</v>
      </c>
      <c r="B4" s="39">
        <v>10736</v>
      </c>
      <c r="C4" s="38">
        <v>10338127</v>
      </c>
      <c r="D4" s="40" t="s">
        <v>1430</v>
      </c>
      <c r="E4" s="38">
        <v>8</v>
      </c>
      <c r="F4" s="38">
        <v>1</v>
      </c>
      <c r="G4" s="38" t="s">
        <v>266</v>
      </c>
      <c r="H4" s="42">
        <v>724.7</v>
      </c>
      <c r="I4" s="55"/>
      <c r="J4" s="44">
        <v>44469</v>
      </c>
      <c r="K4" s="42">
        <v>0</v>
      </c>
      <c r="L4" s="42">
        <v>724.7</v>
      </c>
      <c r="M4" s="44">
        <v>45138</v>
      </c>
      <c r="N4" s="42">
        <f>H4-K4-L4</f>
        <v>0</v>
      </c>
      <c r="O4" s="42">
        <f>40+1300</f>
        <v>1340</v>
      </c>
      <c r="P4" s="45">
        <v>0.13</v>
      </c>
      <c r="Q4" s="42">
        <v>154.16</v>
      </c>
      <c r="R4" s="42">
        <v>1185.8399999999999</v>
      </c>
      <c r="S4" s="42">
        <f>N4-R4</f>
        <v>-1185.8399999999999</v>
      </c>
      <c r="T4" s="38">
        <v>5000</v>
      </c>
      <c r="U4" s="14">
        <f>S4/H4</f>
        <v>-1.6363184766110113</v>
      </c>
      <c r="V4" s="19"/>
      <c r="W4" s="19"/>
      <c r="X4" s="37" t="s">
        <v>3461</v>
      </c>
    </row>
    <row r="5" spans="1:37" ht="16.5" customHeight="1">
      <c r="A5" s="38">
        <v>4</v>
      </c>
      <c r="B5" s="39">
        <v>10873</v>
      </c>
      <c r="C5" s="38">
        <v>10313060</v>
      </c>
      <c r="D5" s="40" t="s">
        <v>1270</v>
      </c>
      <c r="E5" s="38">
        <v>4375</v>
      </c>
      <c r="F5" s="38">
        <v>120</v>
      </c>
      <c r="G5" s="38" t="s">
        <v>21</v>
      </c>
      <c r="H5" s="42">
        <v>222118.75</v>
      </c>
      <c r="I5" s="49"/>
      <c r="J5" s="44">
        <v>39813</v>
      </c>
      <c r="K5" s="42">
        <v>0</v>
      </c>
      <c r="L5" s="42">
        <v>211012.81</v>
      </c>
      <c r="M5" s="44">
        <v>45107</v>
      </c>
      <c r="N5" s="42">
        <f>H5-K5-L5</f>
        <v>11105.940000000002</v>
      </c>
      <c r="O5" s="42">
        <v>279242.65000000002</v>
      </c>
      <c r="P5" s="45">
        <v>0.03</v>
      </c>
      <c r="Q5" s="42">
        <v>5422.19</v>
      </c>
      <c r="R5" s="42">
        <v>273820.46000000002</v>
      </c>
      <c r="S5" s="42">
        <f>N5-R5</f>
        <v>-262714.52</v>
      </c>
      <c r="T5" s="38">
        <v>5000</v>
      </c>
      <c r="U5" s="14">
        <f>S5/H5</f>
        <v>-1.1827660654492249</v>
      </c>
      <c r="V5" s="19"/>
      <c r="W5" s="19"/>
      <c r="X5" s="37" t="s">
        <v>3480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</row>
    <row r="6" spans="1:37" ht="16.5" customHeight="1">
      <c r="A6" s="38">
        <v>7</v>
      </c>
      <c r="B6" s="39">
        <v>10873</v>
      </c>
      <c r="C6" s="38">
        <v>10313057</v>
      </c>
      <c r="D6" s="40" t="s">
        <v>3440</v>
      </c>
      <c r="E6" s="46">
        <v>2.5000000000000001E-2</v>
      </c>
      <c r="F6" s="38">
        <v>120</v>
      </c>
      <c r="G6" s="38" t="s">
        <v>2909</v>
      </c>
      <c r="H6" s="42">
        <v>44046.11</v>
      </c>
      <c r="I6" s="49"/>
      <c r="J6" s="44">
        <v>39813</v>
      </c>
      <c r="K6" s="42">
        <v>0</v>
      </c>
      <c r="L6" s="42">
        <v>41843.800000000003</v>
      </c>
      <c r="M6" s="44">
        <v>45107</v>
      </c>
      <c r="N6" s="42">
        <f>H6-K6-L6</f>
        <v>2202.3099999999977</v>
      </c>
      <c r="O6" s="42">
        <f>Q6+R6</f>
        <v>48000.01</v>
      </c>
      <c r="P6" s="45">
        <v>0.03</v>
      </c>
      <c r="Q6" s="42">
        <f>883.5+48.54</f>
        <v>932.04</v>
      </c>
      <c r="R6" s="42">
        <f>44616.51+2451.46</f>
        <v>47067.97</v>
      </c>
      <c r="S6" s="42">
        <f>N6-R6</f>
        <v>-44865.66</v>
      </c>
      <c r="T6" s="38">
        <v>5000</v>
      </c>
      <c r="U6" s="14">
        <f>S6/H6</f>
        <v>-1.0186066374533416</v>
      </c>
      <c r="V6" s="19"/>
      <c r="W6" s="19"/>
      <c r="X6" s="37" t="s">
        <v>3480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ht="16.5" customHeight="1">
      <c r="A7" s="38">
        <v>398</v>
      </c>
      <c r="B7" s="39">
        <v>10745</v>
      </c>
      <c r="C7" s="38">
        <v>10308626</v>
      </c>
      <c r="D7" s="40" t="s">
        <v>2947</v>
      </c>
      <c r="E7" s="58">
        <v>8</v>
      </c>
      <c r="F7" s="38">
        <v>120</v>
      </c>
      <c r="G7" s="38" t="s">
        <v>21</v>
      </c>
      <c r="H7" s="42">
        <v>444.48</v>
      </c>
      <c r="I7" s="37"/>
      <c r="J7" s="44">
        <v>43034</v>
      </c>
      <c r="K7" s="42">
        <v>0</v>
      </c>
      <c r="L7" s="42">
        <v>253.36</v>
      </c>
      <c r="M7" s="44">
        <v>45205</v>
      </c>
      <c r="N7" s="42">
        <v>191.12</v>
      </c>
      <c r="O7" s="42">
        <v>690</v>
      </c>
      <c r="P7" s="45">
        <f>IF(J7&lt;DATEVALUE("2009-1-1"),3%,13%)</f>
        <v>0.13</v>
      </c>
      <c r="Q7" s="42">
        <f>IF(P7=13%,ROUND(O7/(1+P7)*P7,2),ROUND(O7/(1+0.03)*0.02,2))</f>
        <v>79.38</v>
      </c>
      <c r="R7" s="42">
        <f>O7-Q7</f>
        <v>610.62</v>
      </c>
      <c r="S7" s="42">
        <f>N7-R7</f>
        <v>-419.5</v>
      </c>
      <c r="T7" s="38">
        <v>2001</v>
      </c>
      <c r="U7" s="14">
        <f>S7/H7</f>
        <v>-0.94379949604031677</v>
      </c>
      <c r="V7" s="19"/>
      <c r="W7" s="19"/>
      <c r="X7" s="37" t="s">
        <v>3463</v>
      </c>
    </row>
    <row r="8" spans="1:37" ht="16.5" customHeight="1">
      <c r="A8" s="38">
        <v>22</v>
      </c>
      <c r="B8" s="39">
        <v>10706</v>
      </c>
      <c r="C8" s="38">
        <v>10324818</v>
      </c>
      <c r="D8" s="40" t="s">
        <v>89</v>
      </c>
      <c r="E8" s="38">
        <v>1</v>
      </c>
      <c r="F8" s="38">
        <v>36</v>
      </c>
      <c r="G8" s="38" t="s">
        <v>33</v>
      </c>
      <c r="H8" s="42">
        <v>2202.2800000000002</v>
      </c>
      <c r="I8" s="57"/>
      <c r="J8" s="44">
        <v>44227</v>
      </c>
      <c r="K8" s="42">
        <v>61.17</v>
      </c>
      <c r="L8" s="42">
        <v>1896.39</v>
      </c>
      <c r="M8" s="44">
        <v>45199</v>
      </c>
      <c r="N8" s="42">
        <v>244.72</v>
      </c>
      <c r="O8" s="42">
        <v>2366</v>
      </c>
      <c r="P8" s="45">
        <v>0.13</v>
      </c>
      <c r="Q8" s="42">
        <v>272.19</v>
      </c>
      <c r="R8" s="42">
        <v>2093.81</v>
      </c>
      <c r="S8" s="42">
        <v>-1849.09</v>
      </c>
      <c r="T8" s="38">
        <v>2504</v>
      </c>
      <c r="U8" s="14">
        <f>S8/H8</f>
        <v>-0.83962529741903835</v>
      </c>
      <c r="V8" s="19"/>
      <c r="W8" s="19"/>
      <c r="X8" s="37" t="s">
        <v>3457</v>
      </c>
    </row>
    <row r="9" spans="1:37" ht="16.5" customHeight="1">
      <c r="A9" s="38">
        <v>456</v>
      </c>
      <c r="B9" s="39">
        <v>10877</v>
      </c>
      <c r="C9" s="38">
        <v>10330671</v>
      </c>
      <c r="D9" s="40" t="s">
        <v>2370</v>
      </c>
      <c r="E9" s="58">
        <v>1.5037566835321758E-2</v>
      </c>
      <c r="F9" s="38">
        <v>36</v>
      </c>
      <c r="G9" s="38" t="s">
        <v>33</v>
      </c>
      <c r="H9" s="42">
        <v>2123.89</v>
      </c>
      <c r="I9" s="37"/>
      <c r="J9" s="44">
        <v>44377</v>
      </c>
      <c r="K9" s="42">
        <v>58.99</v>
      </c>
      <c r="L9" s="42">
        <v>1710.91</v>
      </c>
      <c r="M9" s="44">
        <v>45261</v>
      </c>
      <c r="N9" s="42">
        <v>353.99</v>
      </c>
      <c r="O9" s="42">
        <v>2400</v>
      </c>
      <c r="P9" s="45">
        <f>IF(J9&lt;DATEVALUE("2009-1-1"),3%,13%)</f>
        <v>0.13</v>
      </c>
      <c r="Q9" s="42">
        <f>IF(P9=13%,ROUND(O9/(1+P9)*P9,2),ROUND(O9/(1+0.03)*0.02,2))</f>
        <v>276.11</v>
      </c>
      <c r="R9" s="42">
        <f>O9-Q9</f>
        <v>2123.89</v>
      </c>
      <c r="S9" s="42">
        <f>N9-R9</f>
        <v>-1769.8999999999999</v>
      </c>
      <c r="T9" s="38">
        <v>2506</v>
      </c>
      <c r="U9" s="14">
        <f>S9/H9</f>
        <v>-0.83332940971519243</v>
      </c>
      <c r="V9" s="19"/>
      <c r="W9" s="19"/>
      <c r="X9" s="37" t="s">
        <v>3462</v>
      </c>
    </row>
    <row r="10" spans="1:37" ht="16.5" customHeight="1">
      <c r="A10" s="38">
        <v>131</v>
      </c>
      <c r="B10" s="39">
        <v>10734</v>
      </c>
      <c r="C10" s="38">
        <v>10298836</v>
      </c>
      <c r="D10" s="40" t="s">
        <v>3429</v>
      </c>
      <c r="E10" s="58">
        <v>1.0733944742403842E-2</v>
      </c>
      <c r="F10" s="38">
        <v>120</v>
      </c>
      <c r="G10" s="38" t="s">
        <v>21</v>
      </c>
      <c r="H10" s="42">
        <v>2000</v>
      </c>
      <c r="I10" s="37"/>
      <c r="J10" s="44">
        <v>41815</v>
      </c>
      <c r="K10" s="42">
        <v>0</v>
      </c>
      <c r="L10" s="42">
        <v>1805</v>
      </c>
      <c r="M10" s="44">
        <v>45272</v>
      </c>
      <c r="N10" s="42">
        <v>195</v>
      </c>
      <c r="O10" s="42">
        <v>2000</v>
      </c>
      <c r="P10" s="45">
        <f>IF(J10&lt;DATEVALUE("2009-1-1"),3%,13%)</f>
        <v>0.13</v>
      </c>
      <c r="Q10" s="42">
        <f>IF(P10=13%,ROUND(O10/(1+P10)*P10,2),ROUND(O10/(1+0.03)*0.02,2))</f>
        <v>230.09</v>
      </c>
      <c r="R10" s="42">
        <f>O10-Q10</f>
        <v>1769.91</v>
      </c>
      <c r="S10" s="42">
        <f>N10-R10</f>
        <v>-1574.91</v>
      </c>
      <c r="T10" s="38">
        <v>5000</v>
      </c>
      <c r="U10" s="14">
        <f>S10/H10</f>
        <v>-0.78745500000000002</v>
      </c>
      <c r="V10" s="19"/>
      <c r="W10" s="19"/>
      <c r="X10" s="37" t="s">
        <v>3460</v>
      </c>
    </row>
    <row r="11" spans="1:37" ht="16.5" customHeight="1">
      <c r="A11" s="38">
        <v>435</v>
      </c>
      <c r="B11" s="39">
        <v>10736</v>
      </c>
      <c r="C11" s="38">
        <v>10284397</v>
      </c>
      <c r="D11" s="40" t="s">
        <v>1375</v>
      </c>
      <c r="E11" s="38">
        <v>6</v>
      </c>
      <c r="F11" s="38">
        <v>120</v>
      </c>
      <c r="G11" s="38" t="s">
        <v>23</v>
      </c>
      <c r="H11" s="42">
        <v>960</v>
      </c>
      <c r="I11" s="55"/>
      <c r="J11" s="44">
        <v>39269</v>
      </c>
      <c r="K11" s="42">
        <v>0</v>
      </c>
      <c r="L11" s="42">
        <v>912</v>
      </c>
      <c r="M11" s="44">
        <v>45138</v>
      </c>
      <c r="N11" s="42">
        <f>H11-K11-L11</f>
        <v>48</v>
      </c>
      <c r="O11" s="42">
        <v>600</v>
      </c>
      <c r="P11" s="45">
        <v>0.03</v>
      </c>
      <c r="Q11" s="42">
        <v>11.65</v>
      </c>
      <c r="R11" s="42">
        <v>588.35</v>
      </c>
      <c r="S11" s="42">
        <v>-540.35</v>
      </c>
      <c r="T11" s="38">
        <v>2101</v>
      </c>
      <c r="U11" s="14">
        <f>S11/H11</f>
        <v>-0.56286458333333333</v>
      </c>
      <c r="V11" s="19"/>
      <c r="W11" s="19"/>
      <c r="X11" s="37" t="s">
        <v>3461</v>
      </c>
    </row>
    <row r="12" spans="1:37" ht="16.5" customHeight="1">
      <c r="A12" s="38">
        <v>5</v>
      </c>
      <c r="B12" s="39">
        <v>10877</v>
      </c>
      <c r="C12" s="38">
        <v>10323692</v>
      </c>
      <c r="D12" s="40" t="s">
        <v>2841</v>
      </c>
      <c r="E12" s="38">
        <v>1</v>
      </c>
      <c r="F12" s="38">
        <v>120</v>
      </c>
      <c r="G12" s="38" t="s">
        <v>23</v>
      </c>
      <c r="H12" s="42">
        <v>666.67</v>
      </c>
      <c r="I12" s="2"/>
      <c r="J12" s="44">
        <v>40512</v>
      </c>
      <c r="K12" s="42">
        <v>0</v>
      </c>
      <c r="L12" s="42">
        <v>633.33000000000004</v>
      </c>
      <c r="M12" s="44">
        <v>45016</v>
      </c>
      <c r="N12" s="42">
        <f>H12-K12-L12</f>
        <v>33.339999999999918</v>
      </c>
      <c r="O12" s="42">
        <v>440</v>
      </c>
      <c r="P12" s="45">
        <v>0.13</v>
      </c>
      <c r="Q12" s="42">
        <v>50.62</v>
      </c>
      <c r="R12" s="42">
        <v>389.38</v>
      </c>
      <c r="S12" s="42">
        <f>N12-R12</f>
        <v>-356.04000000000008</v>
      </c>
      <c r="T12" s="38">
        <v>2102</v>
      </c>
      <c r="U12" s="14">
        <f>S12/H12</f>
        <v>-0.53405732971335163</v>
      </c>
      <c r="V12" s="19"/>
      <c r="W12" s="19"/>
      <c r="X12" s="37" t="s">
        <v>3462</v>
      </c>
    </row>
    <row r="13" spans="1:37" ht="16.5" customHeight="1">
      <c r="A13" s="38">
        <v>4</v>
      </c>
      <c r="B13" s="39">
        <v>10877</v>
      </c>
      <c r="C13" s="38">
        <v>10323726</v>
      </c>
      <c r="D13" s="40" t="s">
        <v>2840</v>
      </c>
      <c r="E13" s="38">
        <v>35</v>
      </c>
      <c r="F13" s="38">
        <v>77</v>
      </c>
      <c r="G13" s="38" t="s">
        <v>23</v>
      </c>
      <c r="H13" s="42">
        <v>2177</v>
      </c>
      <c r="I13" s="2"/>
      <c r="J13" s="44">
        <v>43522</v>
      </c>
      <c r="K13" s="42">
        <v>0</v>
      </c>
      <c r="L13" s="42">
        <v>1168.79</v>
      </c>
      <c r="M13" s="44">
        <v>45016</v>
      </c>
      <c r="N13" s="42">
        <f>H13-K13-L13</f>
        <v>1008.21</v>
      </c>
      <c r="O13" s="42">
        <v>2401.19</v>
      </c>
      <c r="P13" s="45">
        <v>0.13</v>
      </c>
      <c r="Q13" s="42">
        <v>276.24</v>
      </c>
      <c r="R13" s="42">
        <v>2124.9499999999998</v>
      </c>
      <c r="S13" s="42">
        <f>N13-R13</f>
        <v>-1116.7399999999998</v>
      </c>
      <c r="T13" s="38">
        <v>2006</v>
      </c>
      <c r="U13" s="14">
        <f>S13/H13</f>
        <v>-0.51297197978869991</v>
      </c>
      <c r="V13" s="19"/>
      <c r="W13" s="19"/>
      <c r="X13" s="37" t="s">
        <v>3462</v>
      </c>
    </row>
    <row r="14" spans="1:37" ht="16.5" customHeight="1">
      <c r="A14" s="38">
        <v>1</v>
      </c>
      <c r="B14" s="39">
        <v>10721</v>
      </c>
      <c r="C14" s="38">
        <v>10337287</v>
      </c>
      <c r="D14" s="40" t="s">
        <v>34</v>
      </c>
      <c r="E14" s="38">
        <v>1</v>
      </c>
      <c r="F14" s="38">
        <v>36</v>
      </c>
      <c r="G14" s="38" t="s">
        <v>33</v>
      </c>
      <c r="H14" s="42">
        <v>2123.0100000000002</v>
      </c>
      <c r="I14" s="2"/>
      <c r="J14" s="44">
        <v>44469</v>
      </c>
      <c r="K14" s="42">
        <v>58.97</v>
      </c>
      <c r="L14" s="42">
        <v>943.56</v>
      </c>
      <c r="M14" s="44">
        <v>44985</v>
      </c>
      <c r="N14" s="42">
        <f>H14-K14-L14</f>
        <v>1120.4800000000005</v>
      </c>
      <c r="O14" s="42">
        <v>2366</v>
      </c>
      <c r="P14" s="45">
        <v>0.13</v>
      </c>
      <c r="Q14" s="42">
        <v>272.19</v>
      </c>
      <c r="R14" s="42">
        <v>2093.81</v>
      </c>
      <c r="S14" s="42">
        <f>N14-R14</f>
        <v>-973.32999999999947</v>
      </c>
      <c r="T14" s="38">
        <v>2101</v>
      </c>
      <c r="U14" s="14">
        <f>S14/H14</f>
        <v>-0.45846698790867652</v>
      </c>
      <c r="V14" s="19"/>
      <c r="W14" s="19"/>
      <c r="X14" s="37" t="s">
        <v>3469</v>
      </c>
    </row>
    <row r="15" spans="1:37" ht="16.5" customHeight="1">
      <c r="A15" s="38">
        <v>3</v>
      </c>
      <c r="B15" s="39">
        <v>10877</v>
      </c>
      <c r="C15" s="38">
        <v>10323724</v>
      </c>
      <c r="D15" s="40" t="s">
        <v>787</v>
      </c>
      <c r="E15" s="38">
        <v>43</v>
      </c>
      <c r="F15" s="38">
        <v>77</v>
      </c>
      <c r="G15" s="38" t="s">
        <v>23</v>
      </c>
      <c r="H15" s="42">
        <v>2693.09</v>
      </c>
      <c r="I15" s="2"/>
      <c r="J15" s="44">
        <v>43522</v>
      </c>
      <c r="K15" s="42">
        <v>0</v>
      </c>
      <c r="L15" s="42">
        <v>1445.97</v>
      </c>
      <c r="M15" s="44">
        <v>45016</v>
      </c>
      <c r="N15" s="42">
        <f>H15-K15-L15</f>
        <v>1247.1200000000001</v>
      </c>
      <c r="O15" s="42">
        <v>2401.21</v>
      </c>
      <c r="P15" s="45">
        <v>0.13</v>
      </c>
      <c r="Q15" s="42">
        <v>276.25</v>
      </c>
      <c r="R15" s="42">
        <v>2124.96</v>
      </c>
      <c r="S15" s="42">
        <f>N15-R15</f>
        <v>-877.83999999999992</v>
      </c>
      <c r="T15" s="38">
        <v>2006</v>
      </c>
      <c r="U15" s="14">
        <f>S15/H15</f>
        <v>-0.32596014243861138</v>
      </c>
      <c r="V15" s="19"/>
      <c r="W15" s="19"/>
      <c r="X15" s="37" t="s">
        <v>3462</v>
      </c>
    </row>
    <row r="16" spans="1:37" ht="16.5" customHeight="1">
      <c r="A16" s="38">
        <v>92</v>
      </c>
      <c r="B16" s="39">
        <v>10878</v>
      </c>
      <c r="C16" s="38">
        <v>10331496</v>
      </c>
      <c r="D16" s="40" t="s">
        <v>409</v>
      </c>
      <c r="E16" s="58">
        <v>112</v>
      </c>
      <c r="F16" s="38">
        <v>5</v>
      </c>
      <c r="G16" s="38" t="s">
        <v>23</v>
      </c>
      <c r="H16" s="42">
        <v>4869.74</v>
      </c>
      <c r="I16" s="37"/>
      <c r="J16" s="44">
        <v>44377</v>
      </c>
      <c r="K16" s="42">
        <v>0</v>
      </c>
      <c r="L16" s="42">
        <v>4869.74</v>
      </c>
      <c r="M16" s="44">
        <v>45231</v>
      </c>
      <c r="N16" s="42">
        <v>0</v>
      </c>
      <c r="O16" s="42">
        <v>1680</v>
      </c>
      <c r="P16" s="45">
        <f>IF(J16&lt;DATEVALUE("2009-1-1"),3%,13%)</f>
        <v>0.13</v>
      </c>
      <c r="Q16" s="42">
        <f>IF(P16=13%,ROUND(O16/(1+P16)*P16,2),ROUND(O16/(1+0.03)*0.02,2))</f>
        <v>193.27</v>
      </c>
      <c r="R16" s="42">
        <f>O16-Q16</f>
        <v>1486.73</v>
      </c>
      <c r="S16" s="42">
        <f>N16-R16</f>
        <v>-1486.73</v>
      </c>
      <c r="T16" s="38">
        <v>5000</v>
      </c>
      <c r="U16" s="14">
        <f>S16/H16</f>
        <v>-0.30529966692266941</v>
      </c>
      <c r="V16" s="19"/>
      <c r="W16" s="19"/>
      <c r="X16" s="37" t="s">
        <v>3475</v>
      </c>
    </row>
    <row r="17" spans="1:37" ht="16.5" customHeight="1">
      <c r="A17" s="38">
        <v>354</v>
      </c>
      <c r="B17" s="39">
        <v>10739</v>
      </c>
      <c r="C17" s="38">
        <v>10318315</v>
      </c>
      <c r="D17" s="40" t="s">
        <v>490</v>
      </c>
      <c r="E17" s="41">
        <v>1</v>
      </c>
      <c r="F17" s="38">
        <v>48</v>
      </c>
      <c r="G17" s="38" t="s">
        <v>491</v>
      </c>
      <c r="H17" s="42">
        <v>465420.94</v>
      </c>
      <c r="I17" s="57"/>
      <c r="J17" s="44">
        <v>43676</v>
      </c>
      <c r="K17" s="42">
        <v>0</v>
      </c>
      <c r="L17" s="42">
        <v>442149.89</v>
      </c>
      <c r="M17" s="44">
        <v>45199</v>
      </c>
      <c r="N17" s="42">
        <f>H17-L17</f>
        <v>23271.049999999988</v>
      </c>
      <c r="O17" s="42">
        <v>180000</v>
      </c>
      <c r="P17" s="45">
        <v>0.13</v>
      </c>
      <c r="Q17" s="42">
        <v>20707.96</v>
      </c>
      <c r="R17" s="42">
        <v>159292.04</v>
      </c>
      <c r="S17" s="42">
        <f>N17-R17</f>
        <v>-136020.99000000002</v>
      </c>
      <c r="T17" s="38">
        <v>5000</v>
      </c>
      <c r="U17" s="14">
        <f>S17/H17</f>
        <v>-0.29225369619166686</v>
      </c>
      <c r="V17" s="19"/>
      <c r="W17" s="19"/>
      <c r="X17" s="37" t="s">
        <v>3462</v>
      </c>
    </row>
    <row r="18" spans="1:37" ht="16.5" customHeight="1">
      <c r="A18" s="38">
        <v>396</v>
      </c>
      <c r="B18" s="39">
        <v>10877</v>
      </c>
      <c r="C18" s="38">
        <v>10324116</v>
      </c>
      <c r="D18" s="40" t="s">
        <v>789</v>
      </c>
      <c r="E18" s="58">
        <v>600</v>
      </c>
      <c r="F18" s="38">
        <v>1</v>
      </c>
      <c r="G18" s="38" t="s">
        <v>23</v>
      </c>
      <c r="H18" s="42">
        <v>12179.49</v>
      </c>
      <c r="I18" s="57"/>
      <c r="J18" s="44">
        <v>43187</v>
      </c>
      <c r="K18" s="42">
        <v>0</v>
      </c>
      <c r="L18" s="42">
        <v>11570.51</v>
      </c>
      <c r="M18" s="44">
        <v>45199</v>
      </c>
      <c r="N18" s="42">
        <f>H18-K18-L18</f>
        <v>608.97999999999956</v>
      </c>
      <c r="O18" s="42">
        <v>3411</v>
      </c>
      <c r="P18" s="45">
        <v>0.13</v>
      </c>
      <c r="Q18" s="60">
        <v>392.42</v>
      </c>
      <c r="R18" s="60">
        <v>3018.58</v>
      </c>
      <c r="S18" s="42">
        <f>N18-R18</f>
        <v>-2409.6000000000004</v>
      </c>
      <c r="T18" s="38">
        <v>5000</v>
      </c>
      <c r="U18" s="14">
        <f>S18/H18</f>
        <v>-0.19784079628949983</v>
      </c>
      <c r="V18" s="19"/>
      <c r="W18" s="19"/>
      <c r="X18" s="37" t="s">
        <v>3462</v>
      </c>
    </row>
    <row r="19" spans="1:37" ht="16.5" customHeight="1">
      <c r="A19" s="38">
        <v>565</v>
      </c>
      <c r="B19" s="39">
        <v>10736</v>
      </c>
      <c r="C19" s="38">
        <v>10284068</v>
      </c>
      <c r="D19" s="40" t="s">
        <v>1475</v>
      </c>
      <c r="E19" s="38">
        <v>1</v>
      </c>
      <c r="F19" s="38">
        <v>120</v>
      </c>
      <c r="G19" s="38" t="s">
        <v>262</v>
      </c>
      <c r="H19" s="42">
        <v>292000</v>
      </c>
      <c r="I19" s="55"/>
      <c r="J19" s="44">
        <v>41144</v>
      </c>
      <c r="K19" s="42">
        <v>0</v>
      </c>
      <c r="L19" s="42">
        <v>277400</v>
      </c>
      <c r="M19" s="44">
        <v>45138</v>
      </c>
      <c r="N19" s="42">
        <f>H19-K19-L19</f>
        <v>14600</v>
      </c>
      <c r="O19" s="42">
        <f>1500+71000</f>
        <v>72500</v>
      </c>
      <c r="P19" s="45">
        <v>0.13</v>
      </c>
      <c r="Q19" s="42">
        <v>8340.7099999999991</v>
      </c>
      <c r="R19" s="42">
        <v>64159.29</v>
      </c>
      <c r="S19" s="42">
        <f>N19-R19</f>
        <v>-49559.29</v>
      </c>
      <c r="T19" s="38">
        <v>5000</v>
      </c>
      <c r="U19" s="14">
        <f>S19/H19</f>
        <v>-0.16972359589041097</v>
      </c>
      <c r="V19" s="19"/>
      <c r="W19" s="19"/>
      <c r="X19" s="37" t="s">
        <v>3461</v>
      </c>
    </row>
    <row r="20" spans="1:37" ht="16.5" customHeight="1">
      <c r="A20" s="38">
        <v>24</v>
      </c>
      <c r="B20" s="39">
        <v>10704</v>
      </c>
      <c r="C20" s="38">
        <v>10280299</v>
      </c>
      <c r="D20" s="40" t="s">
        <v>1045</v>
      </c>
      <c r="E20" s="38">
        <v>11</v>
      </c>
      <c r="F20" s="38">
        <v>8</v>
      </c>
      <c r="G20" s="38" t="s">
        <v>23</v>
      </c>
      <c r="H20" s="42">
        <v>850.62</v>
      </c>
      <c r="I20" s="53"/>
      <c r="J20" s="44">
        <v>43157</v>
      </c>
      <c r="K20" s="42">
        <v>0</v>
      </c>
      <c r="L20" s="42">
        <v>808.09</v>
      </c>
      <c r="M20" s="44">
        <v>45138</v>
      </c>
      <c r="N20" s="42">
        <f>H20-K20-L20</f>
        <v>42.529999999999973</v>
      </c>
      <c r="O20" s="42">
        <v>200</v>
      </c>
      <c r="P20" s="45">
        <v>0.13</v>
      </c>
      <c r="Q20" s="42">
        <v>23.01</v>
      </c>
      <c r="R20" s="42">
        <v>176.99</v>
      </c>
      <c r="S20" s="42">
        <v>-134.46</v>
      </c>
      <c r="T20" s="38">
        <v>5000</v>
      </c>
      <c r="U20" s="14">
        <f>S20/H20</f>
        <v>-0.15807293503562109</v>
      </c>
      <c r="V20" s="19"/>
      <c r="W20" s="19"/>
      <c r="X20" s="37" t="s">
        <v>3455</v>
      </c>
    </row>
    <row r="21" spans="1:37" ht="16.5" customHeight="1">
      <c r="A21" s="38">
        <v>98</v>
      </c>
      <c r="B21" s="39">
        <v>10878</v>
      </c>
      <c r="C21" s="38">
        <v>10331823</v>
      </c>
      <c r="D21" s="40" t="s">
        <v>3398</v>
      </c>
      <c r="E21" s="58">
        <v>6</v>
      </c>
      <c r="F21" s="38">
        <v>2</v>
      </c>
      <c r="G21" s="38" t="s">
        <v>33</v>
      </c>
      <c r="H21" s="42">
        <v>1729.65</v>
      </c>
      <c r="I21" s="37"/>
      <c r="J21" s="44">
        <v>44377</v>
      </c>
      <c r="K21" s="42">
        <v>0</v>
      </c>
      <c r="L21" s="42">
        <v>1729.65</v>
      </c>
      <c r="M21" s="44">
        <v>45265</v>
      </c>
      <c r="N21" s="42">
        <v>0</v>
      </c>
      <c r="O21" s="42">
        <v>300</v>
      </c>
      <c r="P21" s="45">
        <f>IF(J21&lt;DATEVALUE("2009-1-1"),3%,13%)</f>
        <v>0.13</v>
      </c>
      <c r="Q21" s="42">
        <f>IF(P21=13%,ROUND(O21/(1+P21)*P21,2),ROUND(O21/(1+0.03)*0.02,2))</f>
        <v>34.51</v>
      </c>
      <c r="R21" s="42">
        <f>O21-Q21</f>
        <v>265.49</v>
      </c>
      <c r="S21" s="42">
        <f>N21-R21</f>
        <v>-265.49</v>
      </c>
      <c r="T21" s="38">
        <v>5000</v>
      </c>
      <c r="U21" s="14">
        <f>S21/H21</f>
        <v>-0.15349348134015553</v>
      </c>
      <c r="V21" s="19"/>
      <c r="W21" s="19"/>
      <c r="X21" s="37" t="s">
        <v>3475</v>
      </c>
    </row>
    <row r="22" spans="1:37" ht="16.5" customHeight="1">
      <c r="A22" s="38">
        <v>35</v>
      </c>
      <c r="B22" s="39">
        <v>10704</v>
      </c>
      <c r="C22" s="38">
        <v>10280299</v>
      </c>
      <c r="D22" s="40" t="s">
        <v>1045</v>
      </c>
      <c r="E22" s="38">
        <v>23</v>
      </c>
      <c r="F22" s="38">
        <v>8</v>
      </c>
      <c r="G22" s="38" t="s">
        <v>23</v>
      </c>
      <c r="H22" s="42">
        <v>1778.57</v>
      </c>
      <c r="I22" s="53"/>
      <c r="J22" s="44">
        <v>43157</v>
      </c>
      <c r="K22" s="42">
        <v>0</v>
      </c>
      <c r="L22" s="42">
        <v>1689.64</v>
      </c>
      <c r="M22" s="44">
        <v>45169</v>
      </c>
      <c r="N22" s="42">
        <f>H22-K22-L22</f>
        <v>88.929999999999836</v>
      </c>
      <c r="O22" s="42">
        <v>345</v>
      </c>
      <c r="P22" s="45">
        <v>0.13</v>
      </c>
      <c r="Q22" s="42">
        <v>39.69</v>
      </c>
      <c r="R22" s="42">
        <v>305.31</v>
      </c>
      <c r="S22" s="42">
        <v>-216.38</v>
      </c>
      <c r="T22" s="38">
        <v>5000</v>
      </c>
      <c r="U22" s="14">
        <f>S22/H22</f>
        <v>-0.12165953546950641</v>
      </c>
      <c r="V22" s="19"/>
      <c r="W22" s="19"/>
      <c r="X22" s="37" t="s">
        <v>3455</v>
      </c>
    </row>
    <row r="23" spans="1:37" ht="16.5" customHeight="1">
      <c r="A23" s="38">
        <v>89</v>
      </c>
      <c r="B23" s="39">
        <v>10878</v>
      </c>
      <c r="C23" s="38">
        <v>10331417</v>
      </c>
      <c r="D23" s="40" t="s">
        <v>2980</v>
      </c>
      <c r="E23" s="58">
        <v>20</v>
      </c>
      <c r="F23" s="38">
        <v>1</v>
      </c>
      <c r="G23" s="38" t="s">
        <v>21</v>
      </c>
      <c r="H23" s="42">
        <v>2761.84</v>
      </c>
      <c r="I23" s="37"/>
      <c r="J23" s="44">
        <v>44377</v>
      </c>
      <c r="K23" s="42">
        <v>0</v>
      </c>
      <c r="L23" s="42">
        <v>2761.84</v>
      </c>
      <c r="M23" s="44">
        <v>45223</v>
      </c>
      <c r="N23" s="42">
        <v>0</v>
      </c>
      <c r="O23" s="42">
        <v>350</v>
      </c>
      <c r="P23" s="45">
        <f>IF(J23&lt;DATEVALUE("2009-1-1"),3%,13%)</f>
        <v>0.13</v>
      </c>
      <c r="Q23" s="42">
        <f>IF(P23=13%,ROUND(O23/(1+P23)*P23,2),ROUND(O23/(1+0.03)*0.02,2))</f>
        <v>40.270000000000003</v>
      </c>
      <c r="R23" s="42">
        <f>O23-Q23</f>
        <v>309.73</v>
      </c>
      <c r="S23" s="42">
        <f>N23-R23</f>
        <v>-309.73</v>
      </c>
      <c r="T23" s="38">
        <v>2108</v>
      </c>
      <c r="U23" s="14">
        <f>S23/H23</f>
        <v>-0.11214625032586971</v>
      </c>
      <c r="V23" s="19"/>
      <c r="W23" s="19"/>
      <c r="X23" s="37" t="s">
        <v>3475</v>
      </c>
    </row>
    <row r="24" spans="1:37" ht="16.5" customHeight="1">
      <c r="A24" s="38">
        <v>119</v>
      </c>
      <c r="B24" s="39">
        <v>10704</v>
      </c>
      <c r="C24" s="38">
        <v>10280299</v>
      </c>
      <c r="D24" s="40" t="s">
        <v>1045</v>
      </c>
      <c r="E24" s="58">
        <v>11</v>
      </c>
      <c r="F24" s="38">
        <v>8</v>
      </c>
      <c r="G24" s="38" t="s">
        <v>23</v>
      </c>
      <c r="H24" s="42">
        <v>850.62</v>
      </c>
      <c r="I24" s="61"/>
      <c r="J24" s="44">
        <v>43157</v>
      </c>
      <c r="K24" s="42">
        <v>0</v>
      </c>
      <c r="L24" s="42">
        <v>808.09</v>
      </c>
      <c r="M24" s="44">
        <v>45213</v>
      </c>
      <c r="N24" s="42">
        <v>42.53</v>
      </c>
      <c r="O24" s="42">
        <v>145</v>
      </c>
      <c r="P24" s="45">
        <f>IF(J24&lt;DATEVALUE("2009-1-1"),3%,13%)</f>
        <v>0.13</v>
      </c>
      <c r="Q24" s="42">
        <f>IF(P24=13%,ROUND(O24/(1+P24)*P24,2),ROUND(O24/(1+0.03)*0.02,2))</f>
        <v>16.68</v>
      </c>
      <c r="R24" s="42">
        <f>O24-Q24</f>
        <v>128.32</v>
      </c>
      <c r="S24" s="42">
        <f>N24-R24</f>
        <v>-85.789999999999992</v>
      </c>
      <c r="T24" s="38">
        <v>5000</v>
      </c>
      <c r="U24" s="14">
        <f>S24/H24</f>
        <v>-0.10085584632385788</v>
      </c>
      <c r="V24" s="19"/>
      <c r="W24" s="19"/>
      <c r="X24" s="37" t="s">
        <v>3455</v>
      </c>
    </row>
    <row r="25" spans="1:37" ht="16.5" customHeight="1">
      <c r="A25" s="38">
        <v>697</v>
      </c>
      <c r="B25" s="39">
        <v>10738</v>
      </c>
      <c r="C25" s="38">
        <v>10285203</v>
      </c>
      <c r="D25" s="40" t="s">
        <v>301</v>
      </c>
      <c r="E25" s="58">
        <v>1</v>
      </c>
      <c r="F25" s="38">
        <v>120</v>
      </c>
      <c r="G25" s="38" t="s">
        <v>21</v>
      </c>
      <c r="H25" s="42">
        <v>1282.05</v>
      </c>
      <c r="I25" s="37"/>
      <c r="J25" s="44">
        <v>40628</v>
      </c>
      <c r="K25" s="42">
        <v>0</v>
      </c>
      <c r="L25" s="42">
        <v>1217.94</v>
      </c>
      <c r="M25" s="44">
        <v>45222</v>
      </c>
      <c r="N25" s="42">
        <v>64.11</v>
      </c>
      <c r="O25" s="42">
        <v>200</v>
      </c>
      <c r="P25" s="45">
        <f>IF(J25&lt;DATEVALUE("2009-1-1"),3%,13%)</f>
        <v>0.13</v>
      </c>
      <c r="Q25" s="42">
        <f>IF(P25=13%,ROUND(O25/(1+P25)*P25,2),ROUND(O25/(1+0.03)*0.02,2))</f>
        <v>23.01</v>
      </c>
      <c r="R25" s="42">
        <f>O25-Q25</f>
        <v>176.99</v>
      </c>
      <c r="S25" s="42">
        <f>N25-R25</f>
        <v>-112.88000000000001</v>
      </c>
      <c r="T25" s="38">
        <v>5000</v>
      </c>
      <c r="U25" s="14">
        <f>S25/H25</f>
        <v>-8.8046488046488056E-2</v>
      </c>
      <c r="V25" s="19"/>
      <c r="W25" s="19"/>
      <c r="X25" s="37" t="s">
        <v>3461</v>
      </c>
    </row>
    <row r="26" spans="1:37" ht="16.5" customHeight="1">
      <c r="A26" s="38">
        <v>91</v>
      </c>
      <c r="B26" s="39">
        <v>10878</v>
      </c>
      <c r="C26" s="38">
        <v>10331536</v>
      </c>
      <c r="D26" s="40" t="s">
        <v>301</v>
      </c>
      <c r="E26" s="58">
        <v>1</v>
      </c>
      <c r="F26" s="38">
        <v>25</v>
      </c>
      <c r="G26" s="38" t="s">
        <v>21</v>
      </c>
      <c r="H26" s="42">
        <v>14539.79</v>
      </c>
      <c r="I26" s="37"/>
      <c r="J26" s="44">
        <v>44377</v>
      </c>
      <c r="K26" s="42">
        <v>0</v>
      </c>
      <c r="L26" s="42">
        <v>14539.79</v>
      </c>
      <c r="M26" s="44">
        <v>45223</v>
      </c>
      <c r="N26" s="42">
        <v>0</v>
      </c>
      <c r="O26" s="42">
        <v>1321</v>
      </c>
      <c r="P26" s="45">
        <f>IF(J26&lt;DATEVALUE("2009-1-1"),3%,13%)</f>
        <v>0.13</v>
      </c>
      <c r="Q26" s="42">
        <f>IF(P26=13%,ROUND(O26/(1+P26)*P26,2),ROUND(O26/(1+0.03)*0.02,2))</f>
        <v>151.97</v>
      </c>
      <c r="R26" s="42">
        <f>O26-Q26</f>
        <v>1169.03</v>
      </c>
      <c r="S26" s="42">
        <f>N26-R26</f>
        <v>-1169.03</v>
      </c>
      <c r="T26" s="38">
        <v>5000</v>
      </c>
      <c r="U26" s="14">
        <f>S26/H26</f>
        <v>-8.0402124102205041E-2</v>
      </c>
      <c r="V26" s="19"/>
      <c r="W26" s="19"/>
      <c r="X26" s="37" t="s">
        <v>3475</v>
      </c>
    </row>
    <row r="27" spans="1:37" ht="16.5" customHeight="1">
      <c r="A27" s="38">
        <v>9</v>
      </c>
      <c r="B27" s="39">
        <v>10706</v>
      </c>
      <c r="C27" s="38">
        <v>10304485</v>
      </c>
      <c r="D27" s="40" t="s">
        <v>1823</v>
      </c>
      <c r="E27" s="38">
        <v>59</v>
      </c>
      <c r="F27" s="38">
        <v>45</v>
      </c>
      <c r="G27" s="38" t="s">
        <v>23</v>
      </c>
      <c r="H27" s="42">
        <v>7173.49</v>
      </c>
      <c r="I27" s="48"/>
      <c r="J27" s="44">
        <v>43309</v>
      </c>
      <c r="K27" s="42">
        <v>0</v>
      </c>
      <c r="L27" s="42">
        <v>6814.81</v>
      </c>
      <c r="M27" s="44">
        <v>45107</v>
      </c>
      <c r="N27" s="42">
        <f>H27-K27-L27</f>
        <v>358.67999999999938</v>
      </c>
      <c r="O27" s="42">
        <v>900</v>
      </c>
      <c r="P27" s="45">
        <v>0.13</v>
      </c>
      <c r="Q27" s="42">
        <v>103.54</v>
      </c>
      <c r="R27" s="42">
        <v>796.46</v>
      </c>
      <c r="S27" s="42">
        <f>N27-R27</f>
        <v>-437.78000000000065</v>
      </c>
      <c r="T27" s="38">
        <v>5000</v>
      </c>
      <c r="U27" s="14">
        <f>S27/H27</f>
        <v>-6.1027477559737406E-2</v>
      </c>
      <c r="V27" s="19"/>
      <c r="W27" s="19"/>
      <c r="X27" s="37" t="s">
        <v>3457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 ht="16.5" customHeight="1">
      <c r="A28" s="38">
        <v>459</v>
      </c>
      <c r="B28" s="39">
        <v>10736</v>
      </c>
      <c r="C28" s="38">
        <v>10283989</v>
      </c>
      <c r="D28" s="40" t="s">
        <v>1397</v>
      </c>
      <c r="E28" s="38">
        <v>1</v>
      </c>
      <c r="F28" s="38">
        <v>120</v>
      </c>
      <c r="G28" s="38" t="s">
        <v>23</v>
      </c>
      <c r="H28" s="42">
        <v>2800</v>
      </c>
      <c r="I28" s="55"/>
      <c r="J28" s="44">
        <v>39269</v>
      </c>
      <c r="K28" s="42">
        <v>0</v>
      </c>
      <c r="L28" s="42">
        <v>2660</v>
      </c>
      <c r="M28" s="44">
        <v>45138</v>
      </c>
      <c r="N28" s="42">
        <f>H28-K28-L28</f>
        <v>140</v>
      </c>
      <c r="O28" s="42">
        <v>300</v>
      </c>
      <c r="P28" s="45">
        <v>0.03</v>
      </c>
      <c r="Q28" s="42">
        <v>5.83</v>
      </c>
      <c r="R28" s="42">
        <v>294.17</v>
      </c>
      <c r="S28" s="42">
        <v>-154.16999999999999</v>
      </c>
      <c r="T28" s="38">
        <v>5000</v>
      </c>
      <c r="U28" s="14">
        <f>S28/H28</f>
        <v>-5.5060714285714282E-2</v>
      </c>
      <c r="V28" s="19"/>
      <c r="W28" s="19"/>
      <c r="X28" s="37" t="s">
        <v>3461</v>
      </c>
    </row>
    <row r="29" spans="1:37" ht="16.5" customHeight="1">
      <c r="A29" s="38">
        <v>6</v>
      </c>
      <c r="B29" s="39">
        <v>10873</v>
      </c>
      <c r="C29" s="38">
        <v>10312927</v>
      </c>
      <c r="D29" s="40" t="s">
        <v>3439</v>
      </c>
      <c r="E29" s="46">
        <v>0.5</v>
      </c>
      <c r="F29" s="38">
        <v>120</v>
      </c>
      <c r="G29" s="38" t="s">
        <v>2910</v>
      </c>
      <c r="H29" s="42">
        <v>454617.82</v>
      </c>
      <c r="I29" s="49"/>
      <c r="J29" s="44">
        <v>39813</v>
      </c>
      <c r="K29" s="42">
        <v>0</v>
      </c>
      <c r="L29" s="42">
        <v>431886.92</v>
      </c>
      <c r="M29" s="44">
        <v>45107</v>
      </c>
      <c r="N29" s="42">
        <f>H29-K29-L29</f>
        <v>22730.900000000023</v>
      </c>
      <c r="O29" s="42">
        <f>Q29+R29</f>
        <v>47999.99</v>
      </c>
      <c r="P29" s="45">
        <v>0.03</v>
      </c>
      <c r="Q29" s="42">
        <f>883.49+48.54</f>
        <v>932.03</v>
      </c>
      <c r="R29" s="42">
        <f>44616.5+2451.46</f>
        <v>47067.96</v>
      </c>
      <c r="S29" s="42">
        <f>N29-R29</f>
        <v>-24337.059999999976</v>
      </c>
      <c r="T29" s="38">
        <v>1802</v>
      </c>
      <c r="U29" s="14">
        <f>S29/H29</f>
        <v>-5.3533009330782449E-2</v>
      </c>
      <c r="V29" s="19"/>
      <c r="W29" s="19"/>
      <c r="X29" s="37" t="s">
        <v>3480</v>
      </c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ht="16.5" customHeight="1">
      <c r="A30" s="38">
        <v>90</v>
      </c>
      <c r="B30" s="39">
        <v>10878</v>
      </c>
      <c r="C30" s="38">
        <v>10331530</v>
      </c>
      <c r="D30" s="40" t="s">
        <v>301</v>
      </c>
      <c r="E30" s="58">
        <v>1</v>
      </c>
      <c r="F30" s="38">
        <v>12</v>
      </c>
      <c r="G30" s="38" t="s">
        <v>21</v>
      </c>
      <c r="H30" s="42">
        <v>4296.6499999999996</v>
      </c>
      <c r="I30" s="37"/>
      <c r="J30" s="44">
        <v>44377</v>
      </c>
      <c r="K30" s="42">
        <v>0</v>
      </c>
      <c r="L30" s="42">
        <v>4296.6499999999996</v>
      </c>
      <c r="M30" s="44">
        <v>45223</v>
      </c>
      <c r="N30" s="42">
        <v>0</v>
      </c>
      <c r="O30" s="42">
        <v>256</v>
      </c>
      <c r="P30" s="45">
        <f>IF(J30&lt;DATEVALUE("2009-1-1"),3%,13%)</f>
        <v>0.13</v>
      </c>
      <c r="Q30" s="42">
        <f>IF(P30=13%,ROUND(O30/(1+P30)*P30,2),ROUND(O30/(1+0.03)*0.02,2))</f>
        <v>29.45</v>
      </c>
      <c r="R30" s="42">
        <f>O30-Q30</f>
        <v>226.55</v>
      </c>
      <c r="S30" s="42">
        <f>N30-R30</f>
        <v>-226.55</v>
      </c>
      <c r="T30" s="38">
        <v>2108</v>
      </c>
      <c r="U30" s="14">
        <f>S30/H30</f>
        <v>-5.2727124620343763E-2</v>
      </c>
      <c r="V30" s="19"/>
      <c r="W30" s="19"/>
      <c r="X30" s="37" t="s">
        <v>3475</v>
      </c>
    </row>
    <row r="31" spans="1:37" ht="16.5" customHeight="1">
      <c r="A31" s="38">
        <v>97</v>
      </c>
      <c r="B31" s="39">
        <v>10878</v>
      </c>
      <c r="C31" s="38">
        <v>10331702</v>
      </c>
      <c r="D31" s="40" t="s">
        <v>800</v>
      </c>
      <c r="E31" s="58">
        <v>1</v>
      </c>
      <c r="F31" s="38">
        <v>25</v>
      </c>
      <c r="G31" s="38" t="s">
        <v>33</v>
      </c>
      <c r="H31" s="42">
        <v>371.34</v>
      </c>
      <c r="I31" s="37"/>
      <c r="J31" s="44">
        <v>44377</v>
      </c>
      <c r="K31" s="42">
        <v>0</v>
      </c>
      <c r="L31" s="42">
        <v>371.34</v>
      </c>
      <c r="M31" s="44">
        <v>45265</v>
      </c>
      <c r="N31" s="42">
        <v>0</v>
      </c>
      <c r="O31" s="42">
        <v>20</v>
      </c>
      <c r="P31" s="45">
        <f>IF(J31&lt;DATEVALUE("2009-1-1"),3%,13%)</f>
        <v>0.13</v>
      </c>
      <c r="Q31" s="42">
        <f>IF(P31=13%,ROUND(O31/(1+P31)*P31,2),ROUND(O31/(1+0.03)*0.02,2))</f>
        <v>2.2999999999999998</v>
      </c>
      <c r="R31" s="42">
        <f>O31-Q31</f>
        <v>17.7</v>
      </c>
      <c r="S31" s="42">
        <f>N31-R31</f>
        <v>-17.7</v>
      </c>
      <c r="T31" s="38">
        <v>5000</v>
      </c>
      <c r="U31" s="14">
        <f>S31/H31</f>
        <v>-4.7665212473743737E-2</v>
      </c>
      <c r="V31" s="19"/>
      <c r="W31" s="19"/>
      <c r="X31" s="37" t="s">
        <v>3475</v>
      </c>
    </row>
    <row r="32" spans="1:37" ht="16.5" customHeight="1">
      <c r="A32" s="38">
        <v>178</v>
      </c>
      <c r="B32" s="39">
        <v>50099</v>
      </c>
      <c r="C32" s="38">
        <v>10297346</v>
      </c>
      <c r="D32" s="40" t="s">
        <v>1815</v>
      </c>
      <c r="E32" s="58">
        <v>7</v>
      </c>
      <c r="F32" s="38">
        <v>60</v>
      </c>
      <c r="G32" s="38" t="s">
        <v>23</v>
      </c>
      <c r="H32" s="42">
        <v>11367.51</v>
      </c>
      <c r="I32" s="37"/>
      <c r="J32" s="44">
        <v>42001</v>
      </c>
      <c r="K32" s="42">
        <v>0</v>
      </c>
      <c r="L32" s="42">
        <v>10799.13</v>
      </c>
      <c r="M32" s="44">
        <v>45252</v>
      </c>
      <c r="N32" s="42">
        <v>568.38</v>
      </c>
      <c r="O32" s="42">
        <v>1050</v>
      </c>
      <c r="P32" s="45">
        <f>IF(J32&lt;DATEVALUE("2009-1-1"),3%,13%)</f>
        <v>0.13</v>
      </c>
      <c r="Q32" s="42">
        <f>IF(P32=13%,ROUND(O32/(1+P32)*P32,2),ROUND(O32/(1+0.03)*0.02,2))</f>
        <v>120.8</v>
      </c>
      <c r="R32" s="42">
        <f>O32-Q32</f>
        <v>929.2</v>
      </c>
      <c r="S32" s="42">
        <f>N32-R32</f>
        <v>-360.82000000000005</v>
      </c>
      <c r="T32" s="38">
        <v>5000</v>
      </c>
      <c r="U32" s="14">
        <f>S32/H32</f>
        <v>-3.1741340012016707E-2</v>
      </c>
      <c r="V32" s="19"/>
      <c r="W32" s="19"/>
      <c r="X32" s="37" t="s">
        <v>3468</v>
      </c>
    </row>
    <row r="33" spans="1:37" ht="16.5" customHeight="1">
      <c r="A33" s="38">
        <v>372</v>
      </c>
      <c r="B33" s="39">
        <v>10736</v>
      </c>
      <c r="C33" s="38">
        <v>10284016</v>
      </c>
      <c r="D33" s="40" t="s">
        <v>1329</v>
      </c>
      <c r="E33" s="38">
        <v>1</v>
      </c>
      <c r="F33" s="38">
        <v>120</v>
      </c>
      <c r="G33" s="38" t="s">
        <v>21</v>
      </c>
      <c r="H33" s="42">
        <v>5451.66</v>
      </c>
      <c r="I33" s="55"/>
      <c r="J33" s="44">
        <v>40323</v>
      </c>
      <c r="K33" s="42">
        <v>0</v>
      </c>
      <c r="L33" s="42">
        <v>5179.07</v>
      </c>
      <c r="M33" s="44">
        <v>45138</v>
      </c>
      <c r="N33" s="42">
        <f>H33-K33-L33</f>
        <v>272.59000000000015</v>
      </c>
      <c r="O33" s="42">
        <v>500</v>
      </c>
      <c r="P33" s="45">
        <v>0.13</v>
      </c>
      <c r="Q33" s="42">
        <v>57.52</v>
      </c>
      <c r="R33" s="42">
        <v>442.48</v>
      </c>
      <c r="S33" s="42">
        <v>-169.89</v>
      </c>
      <c r="T33" s="38">
        <v>5000</v>
      </c>
      <c r="U33" s="14">
        <f>S33/H33</f>
        <v>-3.1162985219180945E-2</v>
      </c>
      <c r="V33" s="19"/>
      <c r="W33" s="19"/>
      <c r="X33" s="37" t="s">
        <v>3461</v>
      </c>
    </row>
    <row r="34" spans="1:37" ht="16.5" customHeight="1">
      <c r="A34" s="38">
        <v>131</v>
      </c>
      <c r="B34" s="39">
        <v>50099</v>
      </c>
      <c r="C34" s="38">
        <v>10297817</v>
      </c>
      <c r="D34" s="40" t="s">
        <v>1611</v>
      </c>
      <c r="E34" s="38">
        <v>3</v>
      </c>
      <c r="F34" s="38">
        <v>3</v>
      </c>
      <c r="G34" s="38" t="s">
        <v>23</v>
      </c>
      <c r="H34" s="42">
        <v>337.61</v>
      </c>
      <c r="I34" s="2"/>
      <c r="J34" s="44">
        <v>43828</v>
      </c>
      <c r="K34" s="42">
        <v>0</v>
      </c>
      <c r="L34" s="42">
        <v>320.72000000000003</v>
      </c>
      <c r="M34" s="44">
        <v>45016</v>
      </c>
      <c r="N34" s="42">
        <f>H34-K34-L34</f>
        <v>16.889999999999986</v>
      </c>
      <c r="O34" s="42">
        <v>30</v>
      </c>
      <c r="P34" s="45">
        <v>0.13</v>
      </c>
      <c r="Q34" s="42">
        <v>3.45</v>
      </c>
      <c r="R34" s="42">
        <v>26.55</v>
      </c>
      <c r="S34" s="42">
        <v>-9.66</v>
      </c>
      <c r="T34" s="38">
        <v>5000</v>
      </c>
      <c r="U34" s="14">
        <f>S34/H34</f>
        <v>-2.861289653742484E-2</v>
      </c>
      <c r="V34" s="19"/>
      <c r="W34" s="19"/>
      <c r="X34" s="37" t="s">
        <v>3468</v>
      </c>
    </row>
    <row r="35" spans="1:37" ht="16.5" customHeight="1">
      <c r="A35" s="38">
        <v>285</v>
      </c>
      <c r="B35" s="39">
        <v>10731</v>
      </c>
      <c r="C35" s="38">
        <v>10289148</v>
      </c>
      <c r="D35" s="40" t="s">
        <v>747</v>
      </c>
      <c r="E35" s="58">
        <v>1</v>
      </c>
      <c r="F35" s="38">
        <v>120</v>
      </c>
      <c r="G35" s="38" t="s">
        <v>33</v>
      </c>
      <c r="H35" s="42">
        <v>10200</v>
      </c>
      <c r="I35" s="37"/>
      <c r="J35" s="44">
        <v>39411</v>
      </c>
      <c r="K35" s="42">
        <v>0</v>
      </c>
      <c r="L35" s="42">
        <v>9690</v>
      </c>
      <c r="M35" s="44">
        <v>45225</v>
      </c>
      <c r="N35" s="42">
        <v>510</v>
      </c>
      <c r="O35" s="42">
        <v>800</v>
      </c>
      <c r="P35" s="45">
        <f>IF(J35&lt;DATEVALUE("2009-1-1"),3%,13%)</f>
        <v>0.03</v>
      </c>
      <c r="Q35" s="42">
        <f>IF(P35=13%,ROUND(O35/(1+P35)*P35,2),ROUND(O35/(1+0.03)*0.02,2))</f>
        <v>15.53</v>
      </c>
      <c r="R35" s="42">
        <f>O35-Q35</f>
        <v>784.47</v>
      </c>
      <c r="S35" s="42">
        <f>N35-R35</f>
        <v>-274.47000000000003</v>
      </c>
      <c r="T35" s="38">
        <v>5000</v>
      </c>
      <c r="U35" s="14">
        <f>S35/H35</f>
        <v>-2.6908823529411766E-2</v>
      </c>
      <c r="V35" s="19"/>
      <c r="W35" s="19"/>
      <c r="X35" s="37" t="s">
        <v>3459</v>
      </c>
    </row>
    <row r="36" spans="1:37" ht="16.5" customHeight="1">
      <c r="A36" s="38">
        <v>159</v>
      </c>
      <c r="B36" s="39">
        <v>10743</v>
      </c>
      <c r="C36" s="38">
        <v>10337798</v>
      </c>
      <c r="D36" s="40" t="s">
        <v>1119</v>
      </c>
      <c r="E36" s="38">
        <v>1</v>
      </c>
      <c r="F36" s="38">
        <v>22</v>
      </c>
      <c r="G36" s="38" t="s">
        <v>23</v>
      </c>
      <c r="H36" s="42">
        <v>690.27</v>
      </c>
      <c r="I36" s="56"/>
      <c r="J36" s="44">
        <v>44469</v>
      </c>
      <c r="K36" s="42">
        <v>0</v>
      </c>
      <c r="L36" s="42">
        <v>690.27</v>
      </c>
      <c r="M36" s="44">
        <v>45169</v>
      </c>
      <c r="N36" s="42">
        <f>H36-K36-L36</f>
        <v>0</v>
      </c>
      <c r="O36" s="42">
        <v>20</v>
      </c>
      <c r="P36" s="45">
        <v>0.13</v>
      </c>
      <c r="Q36" s="42">
        <v>2.2999999999999998</v>
      </c>
      <c r="R36" s="42">
        <v>17.7</v>
      </c>
      <c r="S36" s="42">
        <f>N36-R36</f>
        <v>-17.7</v>
      </c>
      <c r="T36" s="38">
        <v>5000</v>
      </c>
      <c r="U36" s="14">
        <f>S36/H36</f>
        <v>-2.5642140032161326E-2</v>
      </c>
      <c r="V36" s="19"/>
      <c r="W36" s="19"/>
      <c r="X36" s="37" t="s">
        <v>3463</v>
      </c>
    </row>
    <row r="37" spans="1:37" ht="16.5" customHeight="1">
      <c r="A37" s="38">
        <v>152</v>
      </c>
      <c r="B37" s="39">
        <v>50099</v>
      </c>
      <c r="C37" s="38">
        <v>10297346</v>
      </c>
      <c r="D37" s="40" t="s">
        <v>1815</v>
      </c>
      <c r="E37" s="38">
        <v>12</v>
      </c>
      <c r="F37" s="38">
        <v>60</v>
      </c>
      <c r="G37" s="38" t="s">
        <v>23</v>
      </c>
      <c r="H37" s="42">
        <v>19487.16</v>
      </c>
      <c r="I37" s="55"/>
      <c r="J37" s="44">
        <v>42001</v>
      </c>
      <c r="K37" s="42">
        <v>0</v>
      </c>
      <c r="L37" s="42">
        <v>18512.8</v>
      </c>
      <c r="M37" s="44">
        <v>45138</v>
      </c>
      <c r="N37" s="42">
        <f>H37-K37-L37</f>
        <v>974.36000000000058</v>
      </c>
      <c r="O37" s="42">
        <v>1650</v>
      </c>
      <c r="P37" s="45">
        <v>0.13</v>
      </c>
      <c r="Q37" s="42">
        <v>189.82</v>
      </c>
      <c r="R37" s="42">
        <v>1460.18</v>
      </c>
      <c r="S37" s="42">
        <v>-485.82</v>
      </c>
      <c r="T37" s="38">
        <v>5000</v>
      </c>
      <c r="U37" s="14">
        <f>S37/H37</f>
        <v>-2.4930261772367037E-2</v>
      </c>
      <c r="V37" s="19"/>
      <c r="W37" s="19"/>
      <c r="X37" s="37" t="s">
        <v>3468</v>
      </c>
    </row>
    <row r="38" spans="1:37" ht="16.5" customHeight="1">
      <c r="A38" s="38">
        <v>160</v>
      </c>
      <c r="B38" s="39">
        <v>10743</v>
      </c>
      <c r="C38" s="38">
        <v>10337799</v>
      </c>
      <c r="D38" s="40" t="s">
        <v>1106</v>
      </c>
      <c r="E38" s="38">
        <v>1</v>
      </c>
      <c r="F38" s="38">
        <v>22</v>
      </c>
      <c r="G38" s="38" t="s">
        <v>23</v>
      </c>
      <c r="H38" s="42">
        <v>740.84</v>
      </c>
      <c r="I38" s="56"/>
      <c r="J38" s="44">
        <v>44469</v>
      </c>
      <c r="K38" s="42">
        <v>0</v>
      </c>
      <c r="L38" s="42">
        <v>740.84</v>
      </c>
      <c r="M38" s="44">
        <v>45169</v>
      </c>
      <c r="N38" s="42">
        <f>H38-K38-L38</f>
        <v>0</v>
      </c>
      <c r="O38" s="42">
        <v>20</v>
      </c>
      <c r="P38" s="45">
        <v>0.13</v>
      </c>
      <c r="Q38" s="42">
        <v>2.2999999999999998</v>
      </c>
      <c r="R38" s="42">
        <v>17.7</v>
      </c>
      <c r="S38" s="42">
        <f>N38-R38</f>
        <v>-17.7</v>
      </c>
      <c r="T38" s="38">
        <v>5000</v>
      </c>
      <c r="U38" s="14">
        <f>S38/H38</f>
        <v>-2.3891798499001131E-2</v>
      </c>
      <c r="V38" s="19"/>
      <c r="W38" s="19"/>
      <c r="X38" s="37" t="s">
        <v>3463</v>
      </c>
    </row>
    <row r="39" spans="1:37" ht="16.5" customHeight="1">
      <c r="A39" s="38">
        <v>6</v>
      </c>
      <c r="B39" s="39">
        <v>10712</v>
      </c>
      <c r="C39" s="38">
        <v>10283697</v>
      </c>
      <c r="D39" s="40" t="s">
        <v>1825</v>
      </c>
      <c r="E39" s="38">
        <v>5</v>
      </c>
      <c r="F39" s="38">
        <v>120</v>
      </c>
      <c r="G39" s="38" t="s">
        <v>23</v>
      </c>
      <c r="H39" s="42">
        <v>6750</v>
      </c>
      <c r="I39" s="48"/>
      <c r="J39" s="44">
        <v>39446</v>
      </c>
      <c r="K39" s="42">
        <v>0</v>
      </c>
      <c r="L39" s="42">
        <v>6412.5</v>
      </c>
      <c r="M39" s="44">
        <v>45107</v>
      </c>
      <c r="N39" s="42">
        <f>H39-K39-L39</f>
        <v>337.5</v>
      </c>
      <c r="O39" s="42">
        <v>500</v>
      </c>
      <c r="P39" s="45">
        <v>0.03</v>
      </c>
      <c r="Q39" s="42">
        <v>9.7100000000000009</v>
      </c>
      <c r="R39" s="42">
        <v>490.29</v>
      </c>
      <c r="S39" s="42">
        <f>N39-R39</f>
        <v>-152.79000000000002</v>
      </c>
      <c r="T39" s="38">
        <v>5000</v>
      </c>
      <c r="U39" s="14">
        <f>S39/H39</f>
        <v>-2.2635555555555558E-2</v>
      </c>
      <c r="V39" s="19"/>
      <c r="W39" s="19"/>
      <c r="X39" s="37" t="s">
        <v>3458</v>
      </c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 spans="1:37" ht="16.5" customHeight="1">
      <c r="A40" s="38">
        <v>499</v>
      </c>
      <c r="B40" s="39">
        <v>10736</v>
      </c>
      <c r="C40" s="38">
        <v>10284609</v>
      </c>
      <c r="D40" s="40" t="s">
        <v>1431</v>
      </c>
      <c r="E40" s="38">
        <v>2</v>
      </c>
      <c r="F40" s="38">
        <v>55</v>
      </c>
      <c r="G40" s="38" t="s">
        <v>33</v>
      </c>
      <c r="H40" s="42">
        <v>19811.32</v>
      </c>
      <c r="I40" s="55"/>
      <c r="J40" s="44">
        <v>43460</v>
      </c>
      <c r="K40" s="42">
        <v>0</v>
      </c>
      <c r="L40" s="42">
        <v>18820.75</v>
      </c>
      <c r="M40" s="44">
        <v>45138</v>
      </c>
      <c r="N40" s="42">
        <f>H40-K40-L40</f>
        <v>990.56999999999971</v>
      </c>
      <c r="O40" s="42">
        <v>1600</v>
      </c>
      <c r="P40" s="45">
        <v>0.13</v>
      </c>
      <c r="Q40" s="42">
        <v>184.07</v>
      </c>
      <c r="R40" s="42">
        <v>1415.93</v>
      </c>
      <c r="S40" s="42">
        <v>-425.36</v>
      </c>
      <c r="T40" s="38">
        <v>2205</v>
      </c>
      <c r="U40" s="14">
        <f>S40/H40</f>
        <v>-2.1470553198878219E-2</v>
      </c>
      <c r="V40" s="19"/>
      <c r="W40" s="19"/>
      <c r="X40" s="37" t="s">
        <v>3461</v>
      </c>
    </row>
    <row r="41" spans="1:37" ht="16.5" customHeight="1">
      <c r="A41" s="38">
        <v>45</v>
      </c>
      <c r="B41" s="39">
        <v>10501</v>
      </c>
      <c r="C41" s="38">
        <v>10369600</v>
      </c>
      <c r="D41" s="40" t="s">
        <v>2074</v>
      </c>
      <c r="E41" s="38">
        <v>1</v>
      </c>
      <c r="F41" s="38">
        <v>74</v>
      </c>
      <c r="G41" s="38" t="s">
        <v>23</v>
      </c>
      <c r="H41" s="42">
        <v>3649.57</v>
      </c>
      <c r="I41" s="2"/>
      <c r="J41" s="44">
        <v>43613</v>
      </c>
      <c r="K41" s="42">
        <v>0</v>
      </c>
      <c r="L41" s="42">
        <v>2139.88</v>
      </c>
      <c r="M41" s="44">
        <v>45077</v>
      </c>
      <c r="N41" s="42">
        <f>H41-K41-L41</f>
        <v>1509.69</v>
      </c>
      <c r="O41" s="42">
        <v>1788.53</v>
      </c>
      <c r="P41" s="45">
        <v>0.13</v>
      </c>
      <c r="Q41" s="42">
        <v>205.76</v>
      </c>
      <c r="R41" s="42">
        <v>1582.77</v>
      </c>
      <c r="S41" s="42">
        <v>-73.08</v>
      </c>
      <c r="T41" s="38">
        <v>5000</v>
      </c>
      <c r="U41" s="14">
        <f>S41/H41</f>
        <v>-2.0024276832613156E-2</v>
      </c>
      <c r="V41" s="19"/>
      <c r="W41" s="19"/>
      <c r="X41" s="37" t="s">
        <v>3479</v>
      </c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 spans="1:37" ht="16.5" customHeight="1">
      <c r="A42" s="38">
        <v>416</v>
      </c>
      <c r="B42" s="39">
        <v>10745</v>
      </c>
      <c r="C42" s="38">
        <v>10308314</v>
      </c>
      <c r="D42" s="40" t="s">
        <v>161</v>
      </c>
      <c r="E42" s="58">
        <v>22</v>
      </c>
      <c r="F42" s="38">
        <v>60</v>
      </c>
      <c r="G42" s="38" t="s">
        <v>83</v>
      </c>
      <c r="H42" s="42">
        <v>1786.4</v>
      </c>
      <c r="I42" s="37"/>
      <c r="J42" s="44">
        <v>41848</v>
      </c>
      <c r="K42" s="42">
        <v>0</v>
      </c>
      <c r="L42" s="42">
        <v>1697.08</v>
      </c>
      <c r="M42" s="44">
        <v>45244</v>
      </c>
      <c r="N42" s="42">
        <v>89.32</v>
      </c>
      <c r="O42" s="42">
        <v>139.4</v>
      </c>
      <c r="P42" s="45">
        <f>IF(J42&lt;DATEVALUE("2009-1-1"),3%,13%)</f>
        <v>0.13</v>
      </c>
      <c r="Q42" s="42">
        <f>IF(P42=13%,ROUND(O42/(1+P42)*P42,2),ROUND(O42/(1+0.03)*0.02,2))</f>
        <v>16.04</v>
      </c>
      <c r="R42" s="42">
        <f>O42-Q42</f>
        <v>123.36000000000001</v>
      </c>
      <c r="S42" s="42">
        <f>N42-R42</f>
        <v>-34.04000000000002</v>
      </c>
      <c r="T42" s="38">
        <v>5000</v>
      </c>
      <c r="U42" s="14">
        <f>S42/H42</f>
        <v>-1.9055082848186307E-2</v>
      </c>
      <c r="V42" s="19"/>
      <c r="W42" s="19"/>
      <c r="X42" s="37" t="s">
        <v>3463</v>
      </c>
    </row>
    <row r="43" spans="1:37" ht="16.5" customHeight="1">
      <c r="A43" s="38">
        <v>460</v>
      </c>
      <c r="B43" s="39">
        <v>10877</v>
      </c>
      <c r="C43" s="38">
        <v>10340530</v>
      </c>
      <c r="D43" s="40" t="s">
        <v>2410</v>
      </c>
      <c r="E43" s="58">
        <v>1</v>
      </c>
      <c r="F43" s="38">
        <v>36</v>
      </c>
      <c r="G43" s="38" t="s">
        <v>33</v>
      </c>
      <c r="H43" s="42">
        <v>14862.97</v>
      </c>
      <c r="I43" s="37"/>
      <c r="J43" s="44">
        <v>44500</v>
      </c>
      <c r="K43" s="42">
        <v>412.86</v>
      </c>
      <c r="L43" s="42">
        <v>10321.5</v>
      </c>
      <c r="M43" s="44">
        <v>45275</v>
      </c>
      <c r="N43" s="42">
        <v>4128.6099999999997</v>
      </c>
      <c r="O43" s="42">
        <v>4954.33</v>
      </c>
      <c r="P43" s="45">
        <f>IF(J43&lt;DATEVALUE("2009-1-1"),3%,13%)</f>
        <v>0.13</v>
      </c>
      <c r="Q43" s="42">
        <f>IF(P43=13%,ROUND(O43/(1+P43)*P43,2),ROUND(O43/(1+0.03)*0.02,2))</f>
        <v>569.97</v>
      </c>
      <c r="R43" s="42">
        <f>O43-Q43</f>
        <v>4384.3599999999997</v>
      </c>
      <c r="S43" s="42">
        <f>N43-R43</f>
        <v>-255.75</v>
      </c>
      <c r="T43" s="38">
        <v>5000</v>
      </c>
      <c r="U43" s="14">
        <f>S43/H43</f>
        <v>-1.7207193447877512E-2</v>
      </c>
      <c r="V43" s="19"/>
      <c r="W43" s="19"/>
      <c r="X43" s="37" t="s">
        <v>3462</v>
      </c>
    </row>
    <row r="44" spans="1:37" ht="16.5" customHeight="1">
      <c r="A44" s="38">
        <v>96</v>
      </c>
      <c r="B44" s="39">
        <v>10878</v>
      </c>
      <c r="C44" s="38">
        <v>10331274</v>
      </c>
      <c r="D44" s="40" t="s">
        <v>771</v>
      </c>
      <c r="E44" s="58">
        <v>3</v>
      </c>
      <c r="F44" s="38">
        <v>25</v>
      </c>
      <c r="G44" s="38" t="s">
        <v>33</v>
      </c>
      <c r="H44" s="42">
        <v>986.29</v>
      </c>
      <c r="I44" s="37"/>
      <c r="J44" s="44">
        <v>44377</v>
      </c>
      <c r="K44" s="42">
        <v>0</v>
      </c>
      <c r="L44" s="42">
        <v>986.29</v>
      </c>
      <c r="M44" s="44">
        <v>45265</v>
      </c>
      <c r="N44" s="42">
        <v>0</v>
      </c>
      <c r="O44" s="42">
        <v>15</v>
      </c>
      <c r="P44" s="45">
        <f>IF(J44&lt;DATEVALUE("2009-1-1"),3%,13%)</f>
        <v>0.13</v>
      </c>
      <c r="Q44" s="42">
        <f>IF(P44=13%,ROUND(O44/(1+P44)*P44,2),ROUND(O44/(1+0.03)*0.02,2))</f>
        <v>1.73</v>
      </c>
      <c r="R44" s="42">
        <f>O44-Q44</f>
        <v>13.27</v>
      </c>
      <c r="S44" s="42">
        <f>N44-R44</f>
        <v>-13.27</v>
      </c>
      <c r="T44" s="38">
        <v>5000</v>
      </c>
      <c r="U44" s="14">
        <f>S44/H44</f>
        <v>-1.3454460655588113E-2</v>
      </c>
      <c r="V44" s="19"/>
      <c r="W44" s="19"/>
      <c r="X44" s="37" t="s">
        <v>3475</v>
      </c>
    </row>
    <row r="45" spans="1:37" ht="16.5" customHeight="1">
      <c r="A45" s="38">
        <v>30</v>
      </c>
      <c r="B45" s="39">
        <v>10702</v>
      </c>
      <c r="C45" s="38">
        <v>10291413</v>
      </c>
      <c r="D45" s="40" t="s">
        <v>1184</v>
      </c>
      <c r="E45" s="38">
        <v>1</v>
      </c>
      <c r="F45" s="38">
        <v>120</v>
      </c>
      <c r="G45" s="38" t="s">
        <v>23</v>
      </c>
      <c r="H45" s="42">
        <v>2298</v>
      </c>
      <c r="I45" s="53"/>
      <c r="J45" s="44">
        <v>41084</v>
      </c>
      <c r="K45" s="42">
        <v>0</v>
      </c>
      <c r="L45" s="42">
        <v>2183.1</v>
      </c>
      <c r="M45" s="44">
        <v>45138</v>
      </c>
      <c r="N45" s="42">
        <f>H45-K45-L45</f>
        <v>114.90000000000009</v>
      </c>
      <c r="O45" s="42">
        <v>160</v>
      </c>
      <c r="P45" s="45">
        <v>0.13</v>
      </c>
      <c r="Q45" s="42">
        <v>18.41</v>
      </c>
      <c r="R45" s="42">
        <v>141.59</v>
      </c>
      <c r="S45" s="42">
        <v>-26.69</v>
      </c>
      <c r="T45" s="38">
        <v>2101</v>
      </c>
      <c r="U45" s="14">
        <f>S45/H45</f>
        <v>-1.1614447345517842E-2</v>
      </c>
      <c r="V45" s="19"/>
      <c r="W45" s="19"/>
      <c r="X45" s="37" t="s">
        <v>3456</v>
      </c>
    </row>
    <row r="46" spans="1:37" ht="16.5" customHeight="1">
      <c r="A46" s="38">
        <v>1126</v>
      </c>
      <c r="B46" s="39">
        <v>10800</v>
      </c>
      <c r="C46" s="38">
        <v>10315345</v>
      </c>
      <c r="D46" s="40" t="s">
        <v>1169</v>
      </c>
      <c r="E46" s="38">
        <v>1</v>
      </c>
      <c r="F46" s="38">
        <v>60</v>
      </c>
      <c r="G46" s="38" t="s">
        <v>33</v>
      </c>
      <c r="H46" s="42">
        <v>2142</v>
      </c>
      <c r="I46" s="53"/>
      <c r="J46" s="44">
        <v>43309</v>
      </c>
      <c r="K46" s="42">
        <v>0</v>
      </c>
      <c r="L46" s="42">
        <v>2034.9</v>
      </c>
      <c r="M46" s="44">
        <v>45169</v>
      </c>
      <c r="N46" s="42">
        <f>H46-K46-L46</f>
        <v>107.09999999999991</v>
      </c>
      <c r="O46" s="42">
        <v>148.52000000000001</v>
      </c>
      <c r="P46" s="45">
        <v>0.13</v>
      </c>
      <c r="Q46" s="42">
        <v>17.07</v>
      </c>
      <c r="R46" s="42">
        <v>131.44999999999999</v>
      </c>
      <c r="S46" s="42">
        <f>N46-R46</f>
        <v>-24.35000000000008</v>
      </c>
      <c r="T46" s="38">
        <v>2505</v>
      </c>
      <c r="U46" s="14">
        <f>S46/H46</f>
        <v>-1.1367880485527582E-2</v>
      </c>
      <c r="V46" s="19"/>
      <c r="W46" s="19"/>
      <c r="X46" s="37" t="s">
        <v>3465</v>
      </c>
    </row>
    <row r="47" spans="1:37" ht="16.5" customHeight="1">
      <c r="A47" s="38">
        <v>1113</v>
      </c>
      <c r="B47" s="39">
        <v>10800</v>
      </c>
      <c r="C47" s="38">
        <v>10315356</v>
      </c>
      <c r="D47" s="40" t="s">
        <v>1158</v>
      </c>
      <c r="E47" s="38">
        <v>1</v>
      </c>
      <c r="F47" s="38">
        <v>60</v>
      </c>
      <c r="G47" s="38" t="s">
        <v>23</v>
      </c>
      <c r="H47" s="42">
        <v>3095</v>
      </c>
      <c r="I47" s="53"/>
      <c r="J47" s="44">
        <v>43309</v>
      </c>
      <c r="K47" s="42">
        <v>0</v>
      </c>
      <c r="L47" s="42">
        <v>2940.25</v>
      </c>
      <c r="M47" s="44">
        <v>45169</v>
      </c>
      <c r="N47" s="42">
        <f>H47-K47-L47</f>
        <v>154.75</v>
      </c>
      <c r="O47" s="42">
        <v>214.62</v>
      </c>
      <c r="P47" s="45">
        <v>0.13</v>
      </c>
      <c r="Q47" s="42">
        <v>24.69</v>
      </c>
      <c r="R47" s="42">
        <v>189.93</v>
      </c>
      <c r="S47" s="42">
        <f>N47-R47</f>
        <v>-35.180000000000007</v>
      </c>
      <c r="T47" s="38">
        <v>2505</v>
      </c>
      <c r="U47" s="14">
        <f>S47/H47</f>
        <v>-1.1366720516962846E-2</v>
      </c>
      <c r="V47" s="19"/>
      <c r="W47" s="19"/>
      <c r="X47" s="37" t="s">
        <v>3465</v>
      </c>
    </row>
    <row r="48" spans="1:37" ht="16.5" customHeight="1">
      <c r="A48" s="38">
        <v>1114</v>
      </c>
      <c r="B48" s="39">
        <v>10800</v>
      </c>
      <c r="C48" s="38">
        <v>10315357</v>
      </c>
      <c r="D48" s="40" t="s">
        <v>1159</v>
      </c>
      <c r="E48" s="38">
        <v>1</v>
      </c>
      <c r="F48" s="38">
        <v>60</v>
      </c>
      <c r="G48" s="38" t="s">
        <v>23</v>
      </c>
      <c r="H48" s="42">
        <v>3095</v>
      </c>
      <c r="I48" s="53"/>
      <c r="J48" s="44">
        <v>43309</v>
      </c>
      <c r="K48" s="42">
        <v>0</v>
      </c>
      <c r="L48" s="42">
        <v>2940.25</v>
      </c>
      <c r="M48" s="44">
        <v>45169</v>
      </c>
      <c r="N48" s="42">
        <f>H48-K48-L48</f>
        <v>154.75</v>
      </c>
      <c r="O48" s="42">
        <v>214.62</v>
      </c>
      <c r="P48" s="45">
        <v>0.13</v>
      </c>
      <c r="Q48" s="42">
        <v>24.69</v>
      </c>
      <c r="R48" s="42">
        <v>189.93</v>
      </c>
      <c r="S48" s="42">
        <f>N48-R48</f>
        <v>-35.180000000000007</v>
      </c>
      <c r="T48" s="38">
        <v>2505</v>
      </c>
      <c r="U48" s="14">
        <f>S48/H48</f>
        <v>-1.1366720516962846E-2</v>
      </c>
      <c r="V48" s="19"/>
      <c r="W48" s="19"/>
      <c r="X48" s="37" t="s">
        <v>3465</v>
      </c>
    </row>
    <row r="49" spans="1:37" ht="16.5" customHeight="1">
      <c r="A49" s="38">
        <v>1115</v>
      </c>
      <c r="B49" s="39">
        <v>10800</v>
      </c>
      <c r="C49" s="38">
        <v>10315358</v>
      </c>
      <c r="D49" s="40" t="s">
        <v>1160</v>
      </c>
      <c r="E49" s="38">
        <v>1</v>
      </c>
      <c r="F49" s="38">
        <v>60</v>
      </c>
      <c r="G49" s="38" t="s">
        <v>23</v>
      </c>
      <c r="H49" s="42">
        <v>3095</v>
      </c>
      <c r="I49" s="53"/>
      <c r="J49" s="44">
        <v>43309</v>
      </c>
      <c r="K49" s="42">
        <v>0</v>
      </c>
      <c r="L49" s="42">
        <v>2940.25</v>
      </c>
      <c r="M49" s="44">
        <v>45169</v>
      </c>
      <c r="N49" s="42">
        <f>H49-K49-L49</f>
        <v>154.75</v>
      </c>
      <c r="O49" s="42">
        <v>214.62</v>
      </c>
      <c r="P49" s="45">
        <v>0.13</v>
      </c>
      <c r="Q49" s="42">
        <v>24.69</v>
      </c>
      <c r="R49" s="42">
        <v>189.93</v>
      </c>
      <c r="S49" s="42">
        <f>N49-R49</f>
        <v>-35.180000000000007</v>
      </c>
      <c r="T49" s="38">
        <v>2505</v>
      </c>
      <c r="U49" s="14">
        <f>S49/H49</f>
        <v>-1.1366720516962846E-2</v>
      </c>
      <c r="V49" s="19"/>
      <c r="W49" s="19"/>
      <c r="X49" s="37" t="s">
        <v>3465</v>
      </c>
    </row>
    <row r="50" spans="1:37" ht="16.5" customHeight="1">
      <c r="A50" s="38">
        <v>1116</v>
      </c>
      <c r="B50" s="39">
        <v>10800</v>
      </c>
      <c r="C50" s="38">
        <v>10315359</v>
      </c>
      <c r="D50" s="40" t="s">
        <v>1161</v>
      </c>
      <c r="E50" s="38">
        <v>1</v>
      </c>
      <c r="F50" s="38">
        <v>60</v>
      </c>
      <c r="G50" s="38" t="s">
        <v>23</v>
      </c>
      <c r="H50" s="42">
        <v>3095</v>
      </c>
      <c r="I50" s="53"/>
      <c r="J50" s="44">
        <v>43309</v>
      </c>
      <c r="K50" s="42">
        <v>0</v>
      </c>
      <c r="L50" s="42">
        <v>2940.25</v>
      </c>
      <c r="M50" s="44">
        <v>45169</v>
      </c>
      <c r="N50" s="42">
        <f>H50-K50-L50</f>
        <v>154.75</v>
      </c>
      <c r="O50" s="42">
        <v>214.62</v>
      </c>
      <c r="P50" s="45">
        <v>0.13</v>
      </c>
      <c r="Q50" s="42">
        <v>24.69</v>
      </c>
      <c r="R50" s="42">
        <v>189.93</v>
      </c>
      <c r="S50" s="42">
        <f>N50-R50</f>
        <v>-35.180000000000007</v>
      </c>
      <c r="T50" s="38">
        <v>2505</v>
      </c>
      <c r="U50" s="14">
        <f>S50/H50</f>
        <v>-1.1366720516962846E-2</v>
      </c>
      <c r="V50" s="19"/>
      <c r="W50" s="19"/>
      <c r="X50" s="37" t="s">
        <v>3465</v>
      </c>
    </row>
    <row r="51" spans="1:37" ht="16.5" customHeight="1">
      <c r="A51" s="38">
        <v>1117</v>
      </c>
      <c r="B51" s="39">
        <v>10800</v>
      </c>
      <c r="C51" s="38">
        <v>10315360</v>
      </c>
      <c r="D51" s="40" t="s">
        <v>1162</v>
      </c>
      <c r="E51" s="38">
        <v>1</v>
      </c>
      <c r="F51" s="38">
        <v>60</v>
      </c>
      <c r="G51" s="38" t="s">
        <v>23</v>
      </c>
      <c r="H51" s="42">
        <v>3095</v>
      </c>
      <c r="I51" s="53"/>
      <c r="J51" s="44">
        <v>43309</v>
      </c>
      <c r="K51" s="42">
        <v>0</v>
      </c>
      <c r="L51" s="42">
        <v>2940.25</v>
      </c>
      <c r="M51" s="44">
        <v>45169</v>
      </c>
      <c r="N51" s="42">
        <f>H51-K51-L51</f>
        <v>154.75</v>
      </c>
      <c r="O51" s="42">
        <v>214.62</v>
      </c>
      <c r="P51" s="45">
        <v>0.13</v>
      </c>
      <c r="Q51" s="42">
        <v>24.69</v>
      </c>
      <c r="R51" s="42">
        <v>189.93</v>
      </c>
      <c r="S51" s="42">
        <f>N51-R51</f>
        <v>-35.180000000000007</v>
      </c>
      <c r="T51" s="38">
        <v>2505</v>
      </c>
      <c r="U51" s="14">
        <f>S51/H51</f>
        <v>-1.1366720516962846E-2</v>
      </c>
      <c r="V51" s="19"/>
      <c r="W51" s="19"/>
      <c r="X51" s="37" t="s">
        <v>3465</v>
      </c>
    </row>
    <row r="52" spans="1:37" ht="16.5" customHeight="1">
      <c r="A52" s="38">
        <v>1122</v>
      </c>
      <c r="B52" s="39">
        <v>10800</v>
      </c>
      <c r="C52" s="38">
        <v>10315341</v>
      </c>
      <c r="D52" s="40" t="s">
        <v>1165</v>
      </c>
      <c r="E52" s="38">
        <v>1</v>
      </c>
      <c r="F52" s="38">
        <v>60</v>
      </c>
      <c r="G52" s="38" t="s">
        <v>33</v>
      </c>
      <c r="H52" s="42">
        <v>2142</v>
      </c>
      <c r="I52" s="53"/>
      <c r="J52" s="44">
        <v>43309</v>
      </c>
      <c r="K52" s="42">
        <v>0</v>
      </c>
      <c r="L52" s="42">
        <v>2034.9</v>
      </c>
      <c r="M52" s="44">
        <v>45169</v>
      </c>
      <c r="N52" s="42">
        <f>H52-K52-L52</f>
        <v>107.09999999999991</v>
      </c>
      <c r="O52" s="42">
        <v>148.53</v>
      </c>
      <c r="P52" s="45">
        <v>0.13</v>
      </c>
      <c r="Q52" s="42">
        <v>17.09</v>
      </c>
      <c r="R52" s="42">
        <v>131.44</v>
      </c>
      <c r="S52" s="42">
        <f>N52-R52</f>
        <v>-24.340000000000089</v>
      </c>
      <c r="T52" s="38">
        <v>2505</v>
      </c>
      <c r="U52" s="14">
        <f>S52/H52</f>
        <v>-1.1363211951447287E-2</v>
      </c>
      <c r="V52" s="19"/>
      <c r="W52" s="19"/>
      <c r="X52" s="37" t="s">
        <v>3465</v>
      </c>
    </row>
    <row r="53" spans="1:37" ht="16.5" customHeight="1">
      <c r="A53" s="38">
        <v>1123</v>
      </c>
      <c r="B53" s="39">
        <v>10800</v>
      </c>
      <c r="C53" s="38">
        <v>10315342</v>
      </c>
      <c r="D53" s="40" t="s">
        <v>1166</v>
      </c>
      <c r="E53" s="38">
        <v>1</v>
      </c>
      <c r="F53" s="38">
        <v>60</v>
      </c>
      <c r="G53" s="38" t="s">
        <v>33</v>
      </c>
      <c r="H53" s="42">
        <v>2142</v>
      </c>
      <c r="I53" s="53"/>
      <c r="J53" s="44">
        <v>43309</v>
      </c>
      <c r="K53" s="42">
        <v>0</v>
      </c>
      <c r="L53" s="42">
        <v>2034.9</v>
      </c>
      <c r="M53" s="44">
        <v>45169</v>
      </c>
      <c r="N53" s="42">
        <f>H53-K53-L53</f>
        <v>107.09999999999991</v>
      </c>
      <c r="O53" s="42">
        <v>148.53</v>
      </c>
      <c r="P53" s="45">
        <v>0.13</v>
      </c>
      <c r="Q53" s="42">
        <v>17.09</v>
      </c>
      <c r="R53" s="42">
        <v>131.44</v>
      </c>
      <c r="S53" s="42">
        <f>N53-R53</f>
        <v>-24.340000000000089</v>
      </c>
      <c r="T53" s="38">
        <v>2505</v>
      </c>
      <c r="U53" s="14">
        <f>S53/H53</f>
        <v>-1.1363211951447287E-2</v>
      </c>
      <c r="V53" s="19"/>
      <c r="W53" s="19"/>
      <c r="X53" s="37" t="s">
        <v>3465</v>
      </c>
    </row>
    <row r="54" spans="1:37" ht="16.5" customHeight="1">
      <c r="A54" s="38">
        <v>1124</v>
      </c>
      <c r="B54" s="39">
        <v>10800</v>
      </c>
      <c r="C54" s="38">
        <v>10315343</v>
      </c>
      <c r="D54" s="40" t="s">
        <v>1167</v>
      </c>
      <c r="E54" s="38">
        <v>1</v>
      </c>
      <c r="F54" s="38">
        <v>60</v>
      </c>
      <c r="G54" s="38" t="s">
        <v>33</v>
      </c>
      <c r="H54" s="42">
        <v>2142</v>
      </c>
      <c r="I54" s="53"/>
      <c r="J54" s="44">
        <v>43309</v>
      </c>
      <c r="K54" s="42">
        <v>0</v>
      </c>
      <c r="L54" s="42">
        <v>2034.9</v>
      </c>
      <c r="M54" s="44">
        <v>45169</v>
      </c>
      <c r="N54" s="42">
        <f>H54-K54-L54</f>
        <v>107.09999999999991</v>
      </c>
      <c r="O54" s="42">
        <v>148.53</v>
      </c>
      <c r="P54" s="45">
        <v>0.13</v>
      </c>
      <c r="Q54" s="42">
        <v>17.09</v>
      </c>
      <c r="R54" s="42">
        <v>131.44</v>
      </c>
      <c r="S54" s="42">
        <f>N54-R54</f>
        <v>-24.340000000000089</v>
      </c>
      <c r="T54" s="38">
        <v>2505</v>
      </c>
      <c r="U54" s="14">
        <f>S54/H54</f>
        <v>-1.1363211951447287E-2</v>
      </c>
      <c r="V54" s="19"/>
      <c r="W54" s="19"/>
      <c r="X54" s="37" t="s">
        <v>3465</v>
      </c>
    </row>
    <row r="55" spans="1:37" ht="16.5" customHeight="1">
      <c r="A55" s="38">
        <v>1125</v>
      </c>
      <c r="B55" s="39">
        <v>10800</v>
      </c>
      <c r="C55" s="38">
        <v>10315344</v>
      </c>
      <c r="D55" s="40" t="s">
        <v>1168</v>
      </c>
      <c r="E55" s="38">
        <v>1</v>
      </c>
      <c r="F55" s="38">
        <v>60</v>
      </c>
      <c r="G55" s="38" t="s">
        <v>33</v>
      </c>
      <c r="H55" s="42">
        <v>2142</v>
      </c>
      <c r="I55" s="53"/>
      <c r="J55" s="44">
        <v>43309</v>
      </c>
      <c r="K55" s="42">
        <v>0</v>
      </c>
      <c r="L55" s="42">
        <v>2034.9</v>
      </c>
      <c r="M55" s="44">
        <v>45169</v>
      </c>
      <c r="N55" s="42">
        <f>H55-K55-L55</f>
        <v>107.09999999999991</v>
      </c>
      <c r="O55" s="42">
        <v>148.53</v>
      </c>
      <c r="P55" s="45">
        <v>0.13</v>
      </c>
      <c r="Q55" s="42">
        <v>17.09</v>
      </c>
      <c r="R55" s="42">
        <v>131.44</v>
      </c>
      <c r="S55" s="42">
        <f>N55-R55</f>
        <v>-24.340000000000089</v>
      </c>
      <c r="T55" s="38">
        <v>2505</v>
      </c>
      <c r="U55" s="14">
        <f>S55/H55</f>
        <v>-1.1363211951447287E-2</v>
      </c>
      <c r="V55" s="19"/>
      <c r="W55" s="19"/>
      <c r="X55" s="37" t="s">
        <v>3465</v>
      </c>
    </row>
    <row r="56" spans="1:37" ht="16.5" customHeight="1">
      <c r="A56" s="38">
        <v>51</v>
      </c>
      <c r="B56" s="39">
        <v>10501</v>
      </c>
      <c r="C56" s="38">
        <v>10369792</v>
      </c>
      <c r="D56" s="40" t="s">
        <v>2079</v>
      </c>
      <c r="E56" s="38">
        <v>4</v>
      </c>
      <c r="F56" s="38">
        <v>120</v>
      </c>
      <c r="G56" s="38" t="s">
        <v>23</v>
      </c>
      <c r="H56" s="42">
        <v>3360</v>
      </c>
      <c r="I56" s="2"/>
      <c r="J56" s="44">
        <v>39812</v>
      </c>
      <c r="K56" s="42">
        <v>0</v>
      </c>
      <c r="L56" s="42">
        <v>3192</v>
      </c>
      <c r="M56" s="44">
        <v>45077</v>
      </c>
      <c r="N56" s="42">
        <f>H56-K56-L56</f>
        <v>168</v>
      </c>
      <c r="O56" s="42">
        <v>199.03</v>
      </c>
      <c r="P56" s="45">
        <v>0.03</v>
      </c>
      <c r="Q56" s="42">
        <v>3.86</v>
      </c>
      <c r="R56" s="42">
        <v>195.17</v>
      </c>
      <c r="S56" s="42">
        <v>-27.17</v>
      </c>
      <c r="T56" s="38">
        <v>5000</v>
      </c>
      <c r="U56" s="14">
        <f>S56/H56</f>
        <v>-8.0863095238095251E-3</v>
      </c>
      <c r="V56" s="19"/>
      <c r="W56" s="19"/>
      <c r="X56" s="37" t="s">
        <v>3479</v>
      </c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 spans="1:37" ht="16.5" customHeight="1">
      <c r="A57" s="38">
        <v>50</v>
      </c>
      <c r="B57" s="39">
        <v>10501</v>
      </c>
      <c r="C57" s="38">
        <v>10369791</v>
      </c>
      <c r="D57" s="40" t="s">
        <v>2078</v>
      </c>
      <c r="E57" s="38">
        <v>75</v>
      </c>
      <c r="F57" s="38">
        <v>120</v>
      </c>
      <c r="G57" s="38" t="s">
        <v>23</v>
      </c>
      <c r="H57" s="42">
        <v>56250</v>
      </c>
      <c r="I57" s="2"/>
      <c r="J57" s="44">
        <v>39812</v>
      </c>
      <c r="K57" s="42">
        <v>0</v>
      </c>
      <c r="L57" s="42">
        <v>53437.5</v>
      </c>
      <c r="M57" s="44">
        <v>45077</v>
      </c>
      <c r="N57" s="42">
        <f>H57-K57-L57</f>
        <v>2812.5</v>
      </c>
      <c r="O57" s="42">
        <v>3331.98</v>
      </c>
      <c r="P57" s="45">
        <v>0.03</v>
      </c>
      <c r="Q57" s="42">
        <v>64.7</v>
      </c>
      <c r="R57" s="42">
        <v>3267.28</v>
      </c>
      <c r="S57" s="42">
        <v>-454.78</v>
      </c>
      <c r="T57" s="38">
        <v>5000</v>
      </c>
      <c r="U57" s="14">
        <f>S57/H57</f>
        <v>-8.0849777777777781E-3</v>
      </c>
      <c r="V57" s="19"/>
      <c r="W57" s="19"/>
      <c r="X57" s="37" t="s">
        <v>3479</v>
      </c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 spans="1:37" ht="16.5" customHeight="1">
      <c r="A58" s="38">
        <v>57</v>
      </c>
      <c r="B58" s="39">
        <v>10501</v>
      </c>
      <c r="C58" s="38">
        <v>10369720</v>
      </c>
      <c r="D58" s="40" t="s">
        <v>2082</v>
      </c>
      <c r="E58" s="38">
        <v>3</v>
      </c>
      <c r="F58" s="38">
        <v>60</v>
      </c>
      <c r="G58" s="38" t="s">
        <v>83</v>
      </c>
      <c r="H58" s="42">
        <v>2700</v>
      </c>
      <c r="I58" s="2"/>
      <c r="J58" s="44">
        <v>43462</v>
      </c>
      <c r="K58" s="42">
        <v>0</v>
      </c>
      <c r="L58" s="42">
        <v>2265.75</v>
      </c>
      <c r="M58" s="44">
        <v>45077</v>
      </c>
      <c r="N58" s="42">
        <f>H58-K58-L58</f>
        <v>434.25</v>
      </c>
      <c r="O58" s="42">
        <v>514.46</v>
      </c>
      <c r="P58" s="45">
        <v>0.13</v>
      </c>
      <c r="Q58" s="42">
        <v>59.19</v>
      </c>
      <c r="R58" s="42">
        <v>455.27</v>
      </c>
      <c r="S58" s="42">
        <v>-21.02</v>
      </c>
      <c r="T58" s="38">
        <v>2506</v>
      </c>
      <c r="U58" s="14">
        <f>S58/H58</f>
        <v>-7.7851851851851849E-3</v>
      </c>
      <c r="V58" s="19"/>
      <c r="W58" s="19"/>
      <c r="X58" s="37" t="s">
        <v>3479</v>
      </c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 spans="1:37" ht="16.5" customHeight="1">
      <c r="A59" s="38">
        <v>63</v>
      </c>
      <c r="B59" s="39">
        <v>50100</v>
      </c>
      <c r="C59" s="38">
        <v>10308933</v>
      </c>
      <c r="D59" s="40" t="s">
        <v>189</v>
      </c>
      <c r="E59" s="58">
        <v>1</v>
      </c>
      <c r="F59" s="38">
        <v>1</v>
      </c>
      <c r="G59" s="38" t="s">
        <v>23</v>
      </c>
      <c r="H59" s="42">
        <v>157.55000000000001</v>
      </c>
      <c r="I59" s="37"/>
      <c r="J59" s="44">
        <v>43828</v>
      </c>
      <c r="K59" s="42">
        <v>0</v>
      </c>
      <c r="L59" s="42">
        <v>149.66999999999999</v>
      </c>
      <c r="M59" s="44">
        <v>45278</v>
      </c>
      <c r="N59" s="42">
        <v>7.88</v>
      </c>
      <c r="O59" s="42">
        <v>10</v>
      </c>
      <c r="P59" s="45">
        <f>IF(J59&lt;DATEVALUE("2009-1-1"),3%,13%)</f>
        <v>0.13</v>
      </c>
      <c r="Q59" s="42">
        <f>IF(P59=13%,ROUND(O59/(1+P59)*P59,2),ROUND(O59/(1+0.03)*0.02,2))</f>
        <v>1.1499999999999999</v>
      </c>
      <c r="R59" s="42">
        <f>O59-Q59</f>
        <v>8.85</v>
      </c>
      <c r="S59" s="42">
        <f>N59-R59</f>
        <v>-0.96999999999999975</v>
      </c>
      <c r="T59" s="38">
        <v>5000</v>
      </c>
      <c r="U59" s="14">
        <f>S59/H59</f>
        <v>-6.1567756267851452E-3</v>
      </c>
      <c r="V59" s="19"/>
      <c r="W59" s="19"/>
      <c r="X59" s="37" t="s">
        <v>3477</v>
      </c>
    </row>
    <row r="60" spans="1:37" ht="16.5" customHeight="1">
      <c r="A60" s="38">
        <v>17</v>
      </c>
      <c r="B60" s="39">
        <v>10751</v>
      </c>
      <c r="C60" s="38">
        <v>10305437</v>
      </c>
      <c r="D60" s="40" t="s">
        <v>2408</v>
      </c>
      <c r="E60" s="38">
        <v>1</v>
      </c>
      <c r="F60" s="38">
        <v>120</v>
      </c>
      <c r="G60" s="38" t="s">
        <v>23</v>
      </c>
      <c r="H60" s="42">
        <v>1282.05</v>
      </c>
      <c r="I60" s="2"/>
      <c r="J60" s="44">
        <v>41269</v>
      </c>
      <c r="K60" s="42">
        <v>0</v>
      </c>
      <c r="L60" s="42">
        <v>1217.95</v>
      </c>
      <c r="M60" s="44">
        <v>45046</v>
      </c>
      <c r="N60" s="42">
        <f>H60-K60-L60</f>
        <v>64.099999999999909</v>
      </c>
      <c r="O60" s="42">
        <v>80</v>
      </c>
      <c r="P60" s="45">
        <v>0.13</v>
      </c>
      <c r="Q60" s="42">
        <v>9.1999999999999993</v>
      </c>
      <c r="R60" s="42">
        <v>70.8</v>
      </c>
      <c r="S60" s="42">
        <v>-6.7000000000000997</v>
      </c>
      <c r="T60" s="38">
        <v>2102</v>
      </c>
      <c r="U60" s="14">
        <f>S60/H60</f>
        <v>-5.2260052260053036E-3</v>
      </c>
      <c r="V60" s="19"/>
      <c r="W60" s="19"/>
      <c r="X60" s="37" t="s">
        <v>3474</v>
      </c>
    </row>
    <row r="61" spans="1:37" ht="16.5" customHeight="1">
      <c r="A61" s="38">
        <v>99</v>
      </c>
      <c r="B61" s="39">
        <v>10749</v>
      </c>
      <c r="C61" s="38">
        <v>10300895</v>
      </c>
      <c r="D61" s="40" t="s">
        <v>3084</v>
      </c>
      <c r="E61" s="58">
        <v>1</v>
      </c>
      <c r="F61" s="38">
        <v>120</v>
      </c>
      <c r="G61" s="38" t="s">
        <v>23</v>
      </c>
      <c r="H61" s="42">
        <v>324.77999999999997</v>
      </c>
      <c r="I61" s="37"/>
      <c r="J61" s="44">
        <v>40468</v>
      </c>
      <c r="K61" s="42">
        <v>0</v>
      </c>
      <c r="L61" s="42">
        <v>308.54000000000002</v>
      </c>
      <c r="M61" s="44">
        <v>45250</v>
      </c>
      <c r="N61" s="42">
        <v>16.239999999999998</v>
      </c>
      <c r="O61" s="42">
        <v>20</v>
      </c>
      <c r="P61" s="45">
        <f>IF(J61&lt;DATEVALUE("2009-1-1"),3%,13%)</f>
        <v>0.13</v>
      </c>
      <c r="Q61" s="42">
        <f>IF(P61=13%,ROUND(O61/(1+P61)*P61,2),ROUND(O61/(1+0.03)*0.02,2))</f>
        <v>2.2999999999999998</v>
      </c>
      <c r="R61" s="42">
        <f>O61-Q61</f>
        <v>17.7</v>
      </c>
      <c r="S61" s="42">
        <f>N61-R61</f>
        <v>-1.4600000000000009</v>
      </c>
      <c r="T61" s="38">
        <v>5000</v>
      </c>
      <c r="U61" s="14">
        <f>S61/H61</f>
        <v>-4.4953506989346666E-3</v>
      </c>
      <c r="V61" s="19"/>
      <c r="W61" s="19"/>
      <c r="X61" s="37" t="s">
        <v>3473</v>
      </c>
    </row>
    <row r="62" spans="1:37" ht="16.5" customHeight="1">
      <c r="A62" s="38">
        <v>414</v>
      </c>
      <c r="B62" s="39">
        <v>10745</v>
      </c>
      <c r="C62" s="38">
        <v>10308297</v>
      </c>
      <c r="D62" s="40" t="s">
        <v>1713</v>
      </c>
      <c r="E62" s="58">
        <v>4</v>
      </c>
      <c r="F62" s="38">
        <v>60</v>
      </c>
      <c r="G62" s="38" t="s">
        <v>83</v>
      </c>
      <c r="H62" s="42">
        <v>2700.84</v>
      </c>
      <c r="I62" s="37"/>
      <c r="J62" s="44">
        <v>41848</v>
      </c>
      <c r="K62" s="42">
        <v>0</v>
      </c>
      <c r="L62" s="42">
        <v>2565.8000000000002</v>
      </c>
      <c r="M62" s="44">
        <v>45244</v>
      </c>
      <c r="N62" s="42">
        <v>135.04</v>
      </c>
      <c r="O62" s="42">
        <v>165.6</v>
      </c>
      <c r="P62" s="45">
        <f>IF(J62&lt;DATEVALUE("2009-1-1"),3%,13%)</f>
        <v>0.13</v>
      </c>
      <c r="Q62" s="42">
        <f>IF(P62=13%,ROUND(O62/(1+P62)*P62,2),ROUND(O62/(1+0.03)*0.02,2))</f>
        <v>19.05</v>
      </c>
      <c r="R62" s="42">
        <f>O62-Q62</f>
        <v>146.54999999999998</v>
      </c>
      <c r="S62" s="42">
        <f>N62-R62</f>
        <v>-11.509999999999991</v>
      </c>
      <c r="T62" s="38">
        <v>5000</v>
      </c>
      <c r="U62" s="14">
        <f>S62/H62</f>
        <v>-4.2616371203033094E-3</v>
      </c>
      <c r="V62" s="19"/>
      <c r="W62" s="19"/>
      <c r="X62" s="37" t="s">
        <v>3463</v>
      </c>
    </row>
    <row r="63" spans="1:37" ht="16.5" customHeight="1">
      <c r="A63" s="38">
        <v>94</v>
      </c>
      <c r="B63" s="39">
        <v>10878</v>
      </c>
      <c r="C63" s="38">
        <v>10331051</v>
      </c>
      <c r="D63" s="40" t="s">
        <v>232</v>
      </c>
      <c r="E63" s="58">
        <v>1</v>
      </c>
      <c r="F63" s="38">
        <v>11</v>
      </c>
      <c r="G63" s="38" t="s">
        <v>21</v>
      </c>
      <c r="H63" s="42">
        <v>104027.77</v>
      </c>
      <c r="I63" s="37"/>
      <c r="J63" s="44">
        <v>44377</v>
      </c>
      <c r="K63" s="42">
        <v>0</v>
      </c>
      <c r="L63" s="42">
        <v>104027.77</v>
      </c>
      <c r="M63" s="44">
        <v>45265</v>
      </c>
      <c r="N63" s="42">
        <v>0</v>
      </c>
      <c r="O63" s="42">
        <v>320</v>
      </c>
      <c r="P63" s="45">
        <f>IF(J63&lt;DATEVALUE("2009-1-1"),3%,13%)</f>
        <v>0.13</v>
      </c>
      <c r="Q63" s="42">
        <f>IF(P63=13%,ROUND(O63/(1+P63)*P63,2),ROUND(O63/(1+0.03)*0.02,2))</f>
        <v>36.81</v>
      </c>
      <c r="R63" s="42">
        <f>O63-Q63</f>
        <v>283.19</v>
      </c>
      <c r="S63" s="42">
        <f>N63-R63</f>
        <v>-283.19</v>
      </c>
      <c r="T63" s="38">
        <v>5000</v>
      </c>
      <c r="U63" s="14">
        <f>S63/H63</f>
        <v>-2.7222538750950828E-3</v>
      </c>
      <c r="V63" s="19"/>
      <c r="W63" s="19"/>
      <c r="X63" s="37" t="s">
        <v>3475</v>
      </c>
    </row>
    <row r="64" spans="1:37" ht="16.5" customHeight="1">
      <c r="A64" s="38">
        <v>132</v>
      </c>
      <c r="B64" s="39">
        <v>50099</v>
      </c>
      <c r="C64" s="38">
        <v>10297835</v>
      </c>
      <c r="D64" s="40" t="s">
        <v>1611</v>
      </c>
      <c r="E64" s="38">
        <v>2</v>
      </c>
      <c r="F64" s="38">
        <v>2</v>
      </c>
      <c r="G64" s="38" t="s">
        <v>23</v>
      </c>
      <c r="H64" s="42">
        <v>337.61</v>
      </c>
      <c r="I64" s="2"/>
      <c r="J64" s="44">
        <v>43828</v>
      </c>
      <c r="K64" s="42">
        <v>0</v>
      </c>
      <c r="L64" s="42">
        <v>320.72000000000003</v>
      </c>
      <c r="M64" s="44">
        <v>45016</v>
      </c>
      <c r="N64" s="42">
        <f>H64-K64-L64</f>
        <v>16.889999999999986</v>
      </c>
      <c r="O64" s="42">
        <v>20</v>
      </c>
      <c r="P64" s="45">
        <v>0.13</v>
      </c>
      <c r="Q64" s="42">
        <v>2.2999999999999998</v>
      </c>
      <c r="R64" s="42">
        <v>17.7</v>
      </c>
      <c r="S64" s="42">
        <v>-0.81</v>
      </c>
      <c r="T64" s="38">
        <v>5000</v>
      </c>
      <c r="U64" s="14">
        <f>S64/H64</f>
        <v>-2.3992180326412134E-3</v>
      </c>
      <c r="V64" s="19"/>
      <c r="W64" s="19"/>
      <c r="X64" s="37" t="s">
        <v>3468</v>
      </c>
    </row>
    <row r="65" spans="1:37" ht="16.5" customHeight="1">
      <c r="A65" s="38">
        <v>423</v>
      </c>
      <c r="B65" s="39">
        <v>10745</v>
      </c>
      <c r="C65" s="38">
        <v>10308622</v>
      </c>
      <c r="D65" s="40" t="s">
        <v>145</v>
      </c>
      <c r="E65" s="58">
        <v>4</v>
      </c>
      <c r="F65" s="38">
        <v>94</v>
      </c>
      <c r="G65" s="38" t="s">
        <v>23</v>
      </c>
      <c r="H65" s="42">
        <v>2579.36</v>
      </c>
      <c r="I65" s="37"/>
      <c r="J65" s="44">
        <v>43002</v>
      </c>
      <c r="K65" s="42">
        <v>0</v>
      </c>
      <c r="L65" s="42">
        <v>1894.27</v>
      </c>
      <c r="M65" s="44">
        <v>45268</v>
      </c>
      <c r="N65" s="42">
        <v>685.09</v>
      </c>
      <c r="O65" s="42">
        <v>778.4</v>
      </c>
      <c r="P65" s="45">
        <f>IF(J65&lt;DATEVALUE("2009-1-1"),3%,13%)</f>
        <v>0.13</v>
      </c>
      <c r="Q65" s="42">
        <f>IF(P65=13%,ROUND(O65/(1+P65)*P65,2),ROUND(O65/(1+0.03)*0.02,2))</f>
        <v>89.55</v>
      </c>
      <c r="R65" s="42">
        <f>O65-Q65</f>
        <v>688.85</v>
      </c>
      <c r="S65" s="42">
        <f>N65-R65</f>
        <v>-3.7599999999999909</v>
      </c>
      <c r="T65" s="38">
        <v>2201</v>
      </c>
      <c r="U65" s="14">
        <f>S65/H65</f>
        <v>-1.4577259475218624E-3</v>
      </c>
      <c r="V65" s="19"/>
      <c r="W65" s="19"/>
      <c r="X65" s="37" t="s">
        <v>3463</v>
      </c>
    </row>
    <row r="66" spans="1:37" ht="16.5" customHeight="1">
      <c r="A66" s="38">
        <v>60</v>
      </c>
      <c r="B66" s="39">
        <v>10755</v>
      </c>
      <c r="C66" s="38">
        <v>10321195</v>
      </c>
      <c r="D66" s="40" t="s">
        <v>1151</v>
      </c>
      <c r="E66" s="38">
        <v>1</v>
      </c>
      <c r="F66" s="38">
        <v>3</v>
      </c>
      <c r="G66" s="38" t="s">
        <v>36</v>
      </c>
      <c r="H66" s="42">
        <v>7532.8</v>
      </c>
      <c r="I66" s="53"/>
      <c r="J66" s="44">
        <v>44043</v>
      </c>
      <c r="K66" s="42">
        <v>0</v>
      </c>
      <c r="L66" s="42">
        <v>7532.8</v>
      </c>
      <c r="M66" s="44">
        <v>45169</v>
      </c>
      <c r="N66" s="42">
        <f>H66-K66-L66</f>
        <v>0</v>
      </c>
      <c r="O66" s="42">
        <v>10</v>
      </c>
      <c r="P66" s="45">
        <v>0.13</v>
      </c>
      <c r="Q66" s="42">
        <v>1.1499999999999999</v>
      </c>
      <c r="R66" s="42">
        <v>8.85</v>
      </c>
      <c r="S66" s="42">
        <v>-8.85</v>
      </c>
      <c r="T66" s="38">
        <v>1801</v>
      </c>
      <c r="U66" s="14">
        <f>S66/H66</f>
        <v>-1.1748619371282922E-3</v>
      </c>
      <c r="V66" s="19"/>
      <c r="W66" s="19"/>
      <c r="X66" s="37" t="s">
        <v>3464</v>
      </c>
    </row>
    <row r="67" spans="1:37" ht="16.5" customHeight="1">
      <c r="A67" s="38">
        <v>186</v>
      </c>
      <c r="B67" s="39">
        <v>10702</v>
      </c>
      <c r="C67" s="38">
        <v>10319491</v>
      </c>
      <c r="D67" s="40" t="s">
        <v>3418</v>
      </c>
      <c r="E67" s="58">
        <v>1.1032390361445448E-2</v>
      </c>
      <c r="F67" s="38">
        <v>120</v>
      </c>
      <c r="G67" s="38" t="s">
        <v>75</v>
      </c>
      <c r="H67" s="42">
        <v>90562.39</v>
      </c>
      <c r="I67" s="37"/>
      <c r="J67" s="44">
        <v>39813</v>
      </c>
      <c r="K67" s="42">
        <v>0</v>
      </c>
      <c r="L67" s="42">
        <v>90562.39</v>
      </c>
      <c r="M67" s="44">
        <v>45273</v>
      </c>
      <c r="N67" s="42">
        <v>0</v>
      </c>
      <c r="O67" s="42">
        <v>50</v>
      </c>
      <c r="P67" s="45">
        <f>IF(J67&lt;DATEVALUE("2009-1-1"),3%,13%)</f>
        <v>0.03</v>
      </c>
      <c r="Q67" s="42">
        <f>IF(P67=13%,ROUND(O67/(1+P67)*P67,2),ROUND(O67/(1+0.03)*0.02,2))</f>
        <v>0.97</v>
      </c>
      <c r="R67" s="42">
        <f>O67-Q67</f>
        <v>49.03</v>
      </c>
      <c r="S67" s="42">
        <f>N67-R67</f>
        <v>-49.03</v>
      </c>
      <c r="T67" s="38">
        <v>1802</v>
      </c>
      <c r="U67" s="14">
        <f>S67/H67</f>
        <v>-5.4139472246701975E-4</v>
      </c>
      <c r="V67" s="19"/>
      <c r="W67" s="19"/>
      <c r="X67" s="37" t="s">
        <v>3456</v>
      </c>
    </row>
    <row r="68" spans="1:37" ht="16.5" customHeight="1">
      <c r="A68" s="38">
        <v>187</v>
      </c>
      <c r="B68" s="39">
        <v>10702</v>
      </c>
      <c r="C68" s="38">
        <v>10291746</v>
      </c>
      <c r="D68" s="40" t="s">
        <v>3418</v>
      </c>
      <c r="E68" s="58">
        <v>1.1032390290756275E-2</v>
      </c>
      <c r="F68" s="38">
        <v>120</v>
      </c>
      <c r="G68" s="38" t="s">
        <v>75</v>
      </c>
      <c r="H68" s="42">
        <v>149437.60999999999</v>
      </c>
      <c r="I68" s="37"/>
      <c r="J68" s="44">
        <v>39813</v>
      </c>
      <c r="K68" s="42">
        <v>0</v>
      </c>
      <c r="L68" s="42">
        <v>149437.60999999999</v>
      </c>
      <c r="M68" s="44">
        <v>45273</v>
      </c>
      <c r="N68" s="42">
        <v>0</v>
      </c>
      <c r="O68" s="42">
        <v>50</v>
      </c>
      <c r="P68" s="45">
        <f>IF(J68&lt;DATEVALUE("2009-1-1"),3%,13%)</f>
        <v>0.03</v>
      </c>
      <c r="Q68" s="42">
        <f>IF(P68=13%,ROUND(O68/(1+P68)*P68,2),ROUND(O68/(1+0.03)*0.02,2))</f>
        <v>0.97</v>
      </c>
      <c r="R68" s="42">
        <f>O68-Q68</f>
        <v>49.03</v>
      </c>
      <c r="S68" s="42">
        <f>N68-R68</f>
        <v>-49.03</v>
      </c>
      <c r="T68" s="38">
        <v>5000</v>
      </c>
      <c r="U68" s="14">
        <f>S68/H68</f>
        <v>-3.2809678902118422E-4</v>
      </c>
      <c r="V68" s="19"/>
      <c r="W68" s="19"/>
      <c r="X68" s="37" t="s">
        <v>3456</v>
      </c>
    </row>
    <row r="69" spans="1:37" ht="16.5" customHeight="1">
      <c r="A69" s="38">
        <v>4</v>
      </c>
      <c r="B69" s="39">
        <v>10742</v>
      </c>
      <c r="C69" s="38">
        <v>10324669</v>
      </c>
      <c r="D69" s="40" t="s">
        <v>425</v>
      </c>
      <c r="E69" s="38">
        <v>8.1599999999999999E-4</v>
      </c>
      <c r="F69" s="38">
        <v>120</v>
      </c>
      <c r="G69" s="38" t="s">
        <v>302</v>
      </c>
      <c r="H69" s="42">
        <v>47.88</v>
      </c>
      <c r="I69" s="2"/>
      <c r="J69" s="44">
        <v>44255</v>
      </c>
      <c r="K69" s="42">
        <v>0.42</v>
      </c>
      <c r="L69" s="42">
        <v>9.17</v>
      </c>
      <c r="M69" s="44">
        <v>44985</v>
      </c>
      <c r="N69" s="42">
        <f>H69-K69-L69</f>
        <v>38.29</v>
      </c>
      <c r="O69" s="42">
        <v>43.28</v>
      </c>
      <c r="P69" s="45">
        <v>0.13</v>
      </c>
      <c r="Q69" s="42">
        <v>4.9800000000000004</v>
      </c>
      <c r="R69" s="42">
        <v>38.299999999999997</v>
      </c>
      <c r="S69" s="42">
        <f>N69-R69</f>
        <v>-9.9999999999980105E-3</v>
      </c>
      <c r="T69" s="38">
        <v>5000</v>
      </c>
      <c r="U69" s="14">
        <f>S69/H69</f>
        <v>-2.0885547201332519E-4</v>
      </c>
      <c r="V69" s="19"/>
      <c r="W69" s="19"/>
      <c r="X69" s="37" t="s">
        <v>3463</v>
      </c>
    </row>
    <row r="70" spans="1:37" ht="16.5" customHeight="1">
      <c r="A70" s="38">
        <v>129</v>
      </c>
      <c r="B70" s="39">
        <v>10754</v>
      </c>
      <c r="C70" s="38">
        <v>10295278</v>
      </c>
      <c r="D70" s="40" t="s">
        <v>3096</v>
      </c>
      <c r="E70" s="58">
        <v>200</v>
      </c>
      <c r="F70" s="38">
        <v>60</v>
      </c>
      <c r="G70" s="38" t="s">
        <v>23</v>
      </c>
      <c r="H70" s="42">
        <v>8540.35</v>
      </c>
      <c r="I70" s="37"/>
      <c r="J70" s="44">
        <v>44004</v>
      </c>
      <c r="K70" s="42">
        <v>0</v>
      </c>
      <c r="L70" s="42">
        <v>5544.07</v>
      </c>
      <c r="M70" s="44">
        <v>45253</v>
      </c>
      <c r="N70" s="42">
        <v>2996.28</v>
      </c>
      <c r="O70" s="42">
        <v>3386.21</v>
      </c>
      <c r="P70" s="45">
        <f>IF(J70&lt;DATEVALUE("2009-1-1"),3%,13%)</f>
        <v>0.13</v>
      </c>
      <c r="Q70" s="42">
        <f>IF(P70=13%,ROUND(O70/(1+P70)*P70,2),ROUND(O70/(1+0.03)*0.02,2))</f>
        <v>389.56</v>
      </c>
      <c r="R70" s="42">
        <f>O70-Q70</f>
        <v>2996.65</v>
      </c>
      <c r="S70" s="42">
        <f>N70-R70</f>
        <v>-0.36999999999989086</v>
      </c>
      <c r="T70" s="38">
        <v>5000</v>
      </c>
      <c r="U70" s="14">
        <f>S70/H70</f>
        <v>-4.3323751368490855E-5</v>
      </c>
      <c r="V70" s="19"/>
      <c r="W70" s="19"/>
      <c r="X70" s="37" t="s">
        <v>3464</v>
      </c>
    </row>
    <row r="71" spans="1:37" ht="16.5" customHeight="1">
      <c r="A71" s="38">
        <v>138</v>
      </c>
      <c r="B71" s="39">
        <v>10754</v>
      </c>
      <c r="C71" s="38">
        <v>10295277</v>
      </c>
      <c r="D71" s="40" t="s">
        <v>3096</v>
      </c>
      <c r="E71" s="58">
        <v>200</v>
      </c>
      <c r="F71" s="38">
        <v>22</v>
      </c>
      <c r="G71" s="38" t="s">
        <v>23</v>
      </c>
      <c r="H71" s="42">
        <v>4936.53</v>
      </c>
      <c r="I71" s="37"/>
      <c r="J71" s="44">
        <v>44004</v>
      </c>
      <c r="K71" s="42">
        <v>0</v>
      </c>
      <c r="L71" s="42">
        <v>4689.7</v>
      </c>
      <c r="M71" s="44">
        <v>45253</v>
      </c>
      <c r="N71" s="42">
        <v>246.83</v>
      </c>
      <c r="O71" s="42">
        <v>279.06</v>
      </c>
      <c r="P71" s="45">
        <f>IF(J71&lt;DATEVALUE("2009-1-1"),3%,13%)</f>
        <v>0.13</v>
      </c>
      <c r="Q71" s="42">
        <f>IF(P71=13%,ROUND(O71/(1+P71)*P71,2),ROUND(O71/(1+0.03)*0.02,2))</f>
        <v>32.1</v>
      </c>
      <c r="R71" s="42">
        <f>O71-Q71</f>
        <v>246.96</v>
      </c>
      <c r="S71" s="42">
        <f>N71-R71</f>
        <v>-0.12999999999999545</v>
      </c>
      <c r="T71" s="38">
        <v>5000</v>
      </c>
      <c r="U71" s="14">
        <f>S71/H71</f>
        <v>-2.6334287444823683E-5</v>
      </c>
      <c r="V71" s="19"/>
      <c r="W71" s="19"/>
      <c r="X71" s="37" t="s">
        <v>3464</v>
      </c>
    </row>
    <row r="72" spans="1:37" ht="16.5" customHeight="1">
      <c r="A72" s="38">
        <v>437</v>
      </c>
      <c r="B72" s="39">
        <v>10739</v>
      </c>
      <c r="C72" s="38">
        <v>10277852</v>
      </c>
      <c r="D72" s="40" t="s">
        <v>484</v>
      </c>
      <c r="E72" s="58">
        <v>1</v>
      </c>
      <c r="F72" s="38">
        <v>48</v>
      </c>
      <c r="G72" s="38" t="s">
        <v>33</v>
      </c>
      <c r="H72" s="42">
        <v>603.45000000000005</v>
      </c>
      <c r="I72" s="37"/>
      <c r="J72" s="44">
        <v>43674</v>
      </c>
      <c r="K72" s="42">
        <v>0</v>
      </c>
      <c r="L72" s="42">
        <v>573.28</v>
      </c>
      <c r="M72" s="44">
        <v>45225</v>
      </c>
      <c r="N72" s="42">
        <v>30.17</v>
      </c>
      <c r="O72" s="42">
        <v>34.1</v>
      </c>
      <c r="P72" s="45">
        <f>IF(J72&lt;DATEVALUE("2009-1-1"),3%,13%)</f>
        <v>0.13</v>
      </c>
      <c r="Q72" s="42">
        <f>IF(P72=13%,ROUND(O72/(1+P72)*P72,2),ROUND(O72/(1+0.03)*0.02,2))</f>
        <v>3.92</v>
      </c>
      <c r="R72" s="42">
        <f>O72-Q72</f>
        <v>30.18</v>
      </c>
      <c r="S72" s="42">
        <f>N72-R72</f>
        <v>-9.9999999999980105E-3</v>
      </c>
      <c r="T72" s="38">
        <v>5000</v>
      </c>
      <c r="U72" s="14">
        <f>S72/H72</f>
        <v>-1.6571381224621774E-5</v>
      </c>
      <c r="V72" s="19"/>
      <c r="W72" s="19"/>
      <c r="X72" s="37" t="s">
        <v>3462</v>
      </c>
    </row>
    <row r="73" spans="1:37" ht="16.5" customHeight="1">
      <c r="A73" s="38">
        <v>73</v>
      </c>
      <c r="B73" s="39">
        <v>10745</v>
      </c>
      <c r="C73" s="38">
        <v>10308185</v>
      </c>
      <c r="D73" s="40" t="s">
        <v>584</v>
      </c>
      <c r="E73" s="46">
        <v>4.9369999999999997E-2</v>
      </c>
      <c r="F73" s="38">
        <v>120</v>
      </c>
      <c r="G73" s="38" t="s">
        <v>21</v>
      </c>
      <c r="H73" s="42">
        <v>6000</v>
      </c>
      <c r="I73" s="2"/>
      <c r="J73" s="44">
        <v>41848</v>
      </c>
      <c r="K73" s="42">
        <v>0</v>
      </c>
      <c r="L73" s="42">
        <v>4987.5</v>
      </c>
      <c r="M73" s="44">
        <v>45046</v>
      </c>
      <c r="N73" s="42">
        <f>H73-K73-L73</f>
        <v>1012.5</v>
      </c>
      <c r="O73" s="42">
        <v>1144.22</v>
      </c>
      <c r="P73" s="45">
        <v>0.13</v>
      </c>
      <c r="Q73" s="42">
        <v>131.63999999999999</v>
      </c>
      <c r="R73" s="42">
        <v>1012.58</v>
      </c>
      <c r="S73" s="42">
        <v>-8.00000000000409E-2</v>
      </c>
      <c r="T73" s="38">
        <v>2205</v>
      </c>
      <c r="U73" s="14">
        <f>S73/H73</f>
        <v>-1.333333333334015E-5</v>
      </c>
      <c r="V73" s="19"/>
      <c r="W73" s="19"/>
      <c r="X73" s="37" t="s">
        <v>3463</v>
      </c>
    </row>
    <row r="74" spans="1:37" ht="16.5" customHeight="1">
      <c r="A74" s="38">
        <v>185</v>
      </c>
      <c r="B74" s="39">
        <v>50099</v>
      </c>
      <c r="C74" s="38">
        <v>10374675</v>
      </c>
      <c r="D74" s="40" t="s">
        <v>3452</v>
      </c>
      <c r="E74" s="58">
        <v>1</v>
      </c>
      <c r="F74" s="38">
        <v>60</v>
      </c>
      <c r="G74" s="38" t="s">
        <v>36</v>
      </c>
      <c r="H74" s="42">
        <v>1214.25</v>
      </c>
      <c r="I74" s="37"/>
      <c r="J74" s="44">
        <v>45107</v>
      </c>
      <c r="K74" s="42">
        <v>20.239999999999998</v>
      </c>
      <c r="L74" s="42">
        <v>101.19</v>
      </c>
      <c r="M74" s="44">
        <v>45281</v>
      </c>
      <c r="N74" s="42">
        <v>1092.82</v>
      </c>
      <c r="O74" s="42">
        <f>1092.83+142.07</f>
        <v>1234.8999999999999</v>
      </c>
      <c r="P74" s="45">
        <f>IF(J74&lt;DATEVALUE("2009-1-1"),3%,13%)</f>
        <v>0.13</v>
      </c>
      <c r="Q74" s="42">
        <f>IF(P74=13%,ROUND(O74/(1+P74)*P74,2),ROUND(O74/(1+0.03)*0.02,2))</f>
        <v>142.07</v>
      </c>
      <c r="R74" s="42">
        <f>O74-Q74</f>
        <v>1092.83</v>
      </c>
      <c r="S74" s="42">
        <f>N74-R74</f>
        <v>-9.9999999999909051E-3</v>
      </c>
      <c r="T74" s="38">
        <v>5000</v>
      </c>
      <c r="U74" s="14">
        <f>S74/H74</f>
        <v>-8.2355363392966072E-6</v>
      </c>
      <c r="V74" s="19"/>
      <c r="W74" s="19"/>
      <c r="X74" s="37" t="s">
        <v>3468</v>
      </c>
    </row>
    <row r="75" spans="1:37" ht="16.5" customHeight="1">
      <c r="A75" s="38">
        <v>137</v>
      </c>
      <c r="B75" s="39">
        <v>10736</v>
      </c>
      <c r="C75" s="38">
        <v>10325079</v>
      </c>
      <c r="D75" s="40" t="s">
        <v>301</v>
      </c>
      <c r="E75" s="38">
        <v>4.0001000000000002E-2</v>
      </c>
      <c r="F75" s="38">
        <v>120</v>
      </c>
      <c r="G75" s="38" t="s">
        <v>302</v>
      </c>
      <c r="H75" s="42">
        <v>1589</v>
      </c>
      <c r="I75" s="49"/>
      <c r="J75" s="44">
        <v>44286</v>
      </c>
      <c r="K75" s="42">
        <v>13.25</v>
      </c>
      <c r="L75" s="42">
        <v>344.29</v>
      </c>
      <c r="M75" s="44">
        <v>45107</v>
      </c>
      <c r="N75" s="42">
        <f>H75-K75-L75</f>
        <v>1231.46</v>
      </c>
      <c r="O75" s="42">
        <v>1391.56</v>
      </c>
      <c r="P75" s="45">
        <v>0.13</v>
      </c>
      <c r="Q75" s="42">
        <v>160.09</v>
      </c>
      <c r="R75" s="42">
        <v>1231.47</v>
      </c>
      <c r="S75" s="42">
        <f>N75-R75</f>
        <v>-9.9999999999909051E-3</v>
      </c>
      <c r="T75" s="38">
        <v>5000</v>
      </c>
      <c r="U75" s="14">
        <f>S75/H75</f>
        <v>-6.2932662051547543E-6</v>
      </c>
      <c r="V75" s="19"/>
      <c r="W75" s="19"/>
      <c r="X75" s="37" t="s">
        <v>3461</v>
      </c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</row>
    <row r="76" spans="1:37" ht="16.5" customHeight="1">
      <c r="A76" s="38">
        <v>180</v>
      </c>
      <c r="B76" s="39">
        <v>20700</v>
      </c>
      <c r="C76" s="38">
        <v>10280945</v>
      </c>
      <c r="D76" s="40" t="s">
        <v>3076</v>
      </c>
      <c r="E76" s="58">
        <v>1</v>
      </c>
      <c r="F76" s="38">
        <v>41</v>
      </c>
      <c r="G76" s="38" t="s">
        <v>33</v>
      </c>
      <c r="H76" s="42">
        <v>3185.84</v>
      </c>
      <c r="I76" s="37"/>
      <c r="J76" s="44">
        <v>43888</v>
      </c>
      <c r="K76" s="42">
        <v>0</v>
      </c>
      <c r="L76" s="42">
        <v>3026.55</v>
      </c>
      <c r="M76" s="44">
        <v>45247</v>
      </c>
      <c r="N76" s="42">
        <v>159.29</v>
      </c>
      <c r="O76" s="42">
        <v>180.01000000000002</v>
      </c>
      <c r="P76" s="45">
        <f>IF(J76&lt;DATEVALUE("2009-1-1"),3%,13%)</f>
        <v>0.13</v>
      </c>
      <c r="Q76" s="42">
        <f>IF(P76=13%,ROUND(O76/(1+P76)*P76,2),ROUND(O76/(1+0.03)*0.02,2))</f>
        <v>20.71</v>
      </c>
      <c r="R76" s="42">
        <f>O76-Q76</f>
        <v>159.30000000000001</v>
      </c>
      <c r="S76" s="42">
        <f>N76-R76</f>
        <v>-1.0000000000019327E-2</v>
      </c>
      <c r="T76" s="38">
        <v>5000</v>
      </c>
      <c r="U76" s="14">
        <f>S76/H76</f>
        <v>-3.1388895864259744E-6</v>
      </c>
      <c r="V76" s="19"/>
      <c r="W76" s="19"/>
      <c r="X76" s="37" t="s">
        <v>3466</v>
      </c>
    </row>
    <row r="77" spans="1:37" ht="16.5" customHeight="1">
      <c r="A77" s="38">
        <v>125</v>
      </c>
      <c r="B77" s="39">
        <v>20700</v>
      </c>
      <c r="C77" s="38">
        <v>10281341</v>
      </c>
      <c r="D77" s="40" t="s">
        <v>3053</v>
      </c>
      <c r="E77" s="58">
        <v>1</v>
      </c>
      <c r="F77" s="38">
        <v>58</v>
      </c>
      <c r="G77" s="38" t="s">
        <v>33</v>
      </c>
      <c r="H77" s="42">
        <v>3448.28</v>
      </c>
      <c r="I77" s="37"/>
      <c r="J77" s="44">
        <v>43367</v>
      </c>
      <c r="K77" s="42">
        <v>0</v>
      </c>
      <c r="L77" s="42">
        <v>3275.87</v>
      </c>
      <c r="M77" s="44">
        <v>45231</v>
      </c>
      <c r="N77" s="42">
        <v>172.41</v>
      </c>
      <c r="O77" s="42">
        <v>194.82999999999998</v>
      </c>
      <c r="P77" s="45">
        <f>IF(J77&lt;DATEVALUE("2009-1-1"),3%,13%)</f>
        <v>0.13</v>
      </c>
      <c r="Q77" s="42">
        <f>IF(P77=13%,ROUND(O77/(1+P77)*P77,2),ROUND(O77/(1+0.03)*0.02,2))</f>
        <v>22.41</v>
      </c>
      <c r="R77" s="42">
        <f>O77-Q77</f>
        <v>172.42</v>
      </c>
      <c r="S77" s="42">
        <f>N77-R77</f>
        <v>-9.9999999999909051E-3</v>
      </c>
      <c r="T77" s="38">
        <v>2506</v>
      </c>
      <c r="U77" s="14">
        <f>S77/H77</f>
        <v>-2.8999965200015385E-6</v>
      </c>
      <c r="V77" s="19"/>
      <c r="W77" s="19"/>
      <c r="X77" s="37" t="s">
        <v>3466</v>
      </c>
    </row>
    <row r="78" spans="1:37" ht="16.5" customHeight="1">
      <c r="A78" s="38">
        <v>142</v>
      </c>
      <c r="B78" s="39">
        <v>10704</v>
      </c>
      <c r="C78" s="38">
        <v>10280395</v>
      </c>
      <c r="D78" s="40" t="s">
        <v>3403</v>
      </c>
      <c r="E78" s="58">
        <v>3</v>
      </c>
      <c r="F78" s="38">
        <v>78</v>
      </c>
      <c r="G78" s="38" t="s">
        <v>23</v>
      </c>
      <c r="H78" s="42">
        <v>3648.72</v>
      </c>
      <c r="I78" s="37"/>
      <c r="J78" s="44">
        <v>43493</v>
      </c>
      <c r="K78" s="42">
        <v>0</v>
      </c>
      <c r="L78" s="42">
        <v>2533.27</v>
      </c>
      <c r="M78" s="44">
        <v>45261</v>
      </c>
      <c r="N78" s="42">
        <v>1115.45</v>
      </c>
      <c r="O78" s="42">
        <v>1260.47</v>
      </c>
      <c r="P78" s="45">
        <f>IF(J78&lt;DATEVALUE("2009-1-1"),3%,13%)</f>
        <v>0.13</v>
      </c>
      <c r="Q78" s="42">
        <f>IF(P78=13%,ROUND(O78/(1+P78)*P78,2),ROUND(O78/(1+0.03)*0.02,2))</f>
        <v>145.01</v>
      </c>
      <c r="R78" s="42">
        <f>O78-Q78</f>
        <v>1115.46</v>
      </c>
      <c r="S78" s="42">
        <f>N78-R78</f>
        <v>-9.9999999999909051E-3</v>
      </c>
      <c r="T78" s="38">
        <v>2108</v>
      </c>
      <c r="U78" s="14">
        <f>S78/H78</f>
        <v>-2.7406871450785222E-6</v>
      </c>
      <c r="V78" s="19"/>
      <c r="W78" s="19"/>
      <c r="X78" s="37" t="s">
        <v>3455</v>
      </c>
    </row>
    <row r="79" spans="1:37" ht="16.5" customHeight="1">
      <c r="A79" s="38">
        <v>162</v>
      </c>
      <c r="B79" s="39">
        <v>20700</v>
      </c>
      <c r="C79" s="38">
        <v>10343802</v>
      </c>
      <c r="D79" s="40" t="s">
        <v>1810</v>
      </c>
      <c r="E79" s="58">
        <v>1</v>
      </c>
      <c r="F79" s="38">
        <v>60</v>
      </c>
      <c r="G79" s="38" t="s">
        <v>23</v>
      </c>
      <c r="H79" s="42">
        <v>3853.36</v>
      </c>
      <c r="I79" s="37"/>
      <c r="J79" s="44">
        <v>44561</v>
      </c>
      <c r="K79" s="42">
        <v>64.23</v>
      </c>
      <c r="L79" s="42">
        <v>1412.92</v>
      </c>
      <c r="M79" s="44">
        <v>45246</v>
      </c>
      <c r="N79" s="42">
        <v>2376.21</v>
      </c>
      <c r="O79" s="42">
        <v>2685.1299999999997</v>
      </c>
      <c r="P79" s="45">
        <f>IF(J79&lt;DATEVALUE("2009-1-1"),3%,13%)</f>
        <v>0.13</v>
      </c>
      <c r="Q79" s="42">
        <f>IF(P79=13%,ROUND(O79/(1+P79)*P79,2),ROUND(O79/(1+0.03)*0.02,2))</f>
        <v>308.91000000000003</v>
      </c>
      <c r="R79" s="42">
        <f>O79-Q79</f>
        <v>2376.2199999999998</v>
      </c>
      <c r="S79" s="42">
        <f>N79-R79</f>
        <v>-9.9999999997635314E-3</v>
      </c>
      <c r="T79" s="38">
        <v>5000</v>
      </c>
      <c r="U79" s="14">
        <f>S79/H79</f>
        <v>-2.5951377498503982E-6</v>
      </c>
      <c r="V79" s="19"/>
      <c r="W79" s="19"/>
      <c r="X79" s="37" t="s">
        <v>3466</v>
      </c>
    </row>
    <row r="80" spans="1:37" ht="16.5" customHeight="1">
      <c r="A80" s="38">
        <v>61</v>
      </c>
      <c r="B80" s="39">
        <v>10501</v>
      </c>
      <c r="C80" s="38">
        <v>10375127</v>
      </c>
      <c r="D80" s="40" t="s">
        <v>3442</v>
      </c>
      <c r="E80" s="58">
        <v>1</v>
      </c>
      <c r="F80" s="38">
        <v>60</v>
      </c>
      <c r="G80" s="38" t="s">
        <v>23</v>
      </c>
      <c r="H80" s="42">
        <v>3991.15</v>
      </c>
      <c r="I80" s="37"/>
      <c r="J80" s="44">
        <v>45046</v>
      </c>
      <c r="K80" s="42">
        <v>66.52</v>
      </c>
      <c r="L80" s="42">
        <v>465.64</v>
      </c>
      <c r="M80" s="44">
        <v>45285</v>
      </c>
      <c r="N80" s="42">
        <v>3458.99</v>
      </c>
      <c r="O80" s="42">
        <f>3459+449.67</f>
        <v>3908.67</v>
      </c>
      <c r="P80" s="45">
        <f>IF(J80&lt;DATEVALUE("2009-1-1"),3%,13%)</f>
        <v>0.13</v>
      </c>
      <c r="Q80" s="42">
        <f>IF(P80=13%,ROUND(O80/(1+P80)*P80,2),ROUND(O80/(1+0.03)*0.02,2))</f>
        <v>449.67</v>
      </c>
      <c r="R80" s="42">
        <f>O80-Q80</f>
        <v>3459</v>
      </c>
      <c r="S80" s="42">
        <f>N80-R80</f>
        <v>-1.0000000000218279E-2</v>
      </c>
      <c r="T80" s="38">
        <v>5000</v>
      </c>
      <c r="U80" s="14">
        <f>S80/H80</f>
        <v>-2.5055435150816878E-6</v>
      </c>
      <c r="V80" s="19"/>
      <c r="W80" s="19"/>
      <c r="X80" s="37" t="s">
        <v>3479</v>
      </c>
    </row>
    <row r="81" spans="1:37" ht="16.5" customHeight="1">
      <c r="A81" s="38">
        <v>150</v>
      </c>
      <c r="B81" s="39">
        <v>10704</v>
      </c>
      <c r="C81" s="38">
        <v>10325171</v>
      </c>
      <c r="D81" s="40" t="s">
        <v>3405</v>
      </c>
      <c r="E81" s="58">
        <v>1</v>
      </c>
      <c r="F81" s="38">
        <v>60</v>
      </c>
      <c r="G81" s="38" t="s">
        <v>36</v>
      </c>
      <c r="H81" s="42">
        <v>8882.5300000000007</v>
      </c>
      <c r="I81" s="37"/>
      <c r="J81" s="44">
        <v>44286</v>
      </c>
      <c r="K81" s="42">
        <v>148.05000000000001</v>
      </c>
      <c r="L81" s="42">
        <v>4737.37</v>
      </c>
      <c r="M81" s="44">
        <v>45261</v>
      </c>
      <c r="N81" s="42">
        <v>3997.11</v>
      </c>
      <c r="O81" s="42">
        <v>4516.76</v>
      </c>
      <c r="P81" s="45">
        <f>IF(J81&lt;DATEVALUE("2009-1-1"),3%,13%)</f>
        <v>0.13</v>
      </c>
      <c r="Q81" s="42">
        <f>IF(P81=13%,ROUND(O81/(1+P81)*P81,2),ROUND(O81/(1+0.03)*0.02,2))</f>
        <v>519.63</v>
      </c>
      <c r="R81" s="42">
        <f>O81-Q81</f>
        <v>3997.13</v>
      </c>
      <c r="S81" s="42">
        <f>N81-R81</f>
        <v>-1.999999999998181E-2</v>
      </c>
      <c r="T81" s="38">
        <v>5000</v>
      </c>
      <c r="U81" s="14">
        <f>S81/H81</f>
        <v>-2.2516107460353983E-6</v>
      </c>
      <c r="V81" s="19"/>
      <c r="W81" s="19"/>
      <c r="X81" s="37" t="s">
        <v>3455</v>
      </c>
    </row>
    <row r="82" spans="1:37" ht="16.5" customHeight="1">
      <c r="A82" s="38">
        <v>38</v>
      </c>
      <c r="B82" s="39">
        <v>10750</v>
      </c>
      <c r="C82" s="38">
        <v>10330600</v>
      </c>
      <c r="D82" s="40" t="s">
        <v>2407</v>
      </c>
      <c r="E82" s="38">
        <v>1</v>
      </c>
      <c r="F82" s="38">
        <v>36</v>
      </c>
      <c r="G82" s="38" t="s">
        <v>33</v>
      </c>
      <c r="H82" s="42">
        <v>5452.99</v>
      </c>
      <c r="I82" s="2"/>
      <c r="J82" s="44">
        <v>44377</v>
      </c>
      <c r="K82" s="42">
        <v>151.47999999999999</v>
      </c>
      <c r="L82" s="42">
        <v>3180.91</v>
      </c>
      <c r="M82" s="44">
        <v>45046</v>
      </c>
      <c r="N82" s="42">
        <f>H82-K82-L82</f>
        <v>2120.6000000000004</v>
      </c>
      <c r="O82" s="42">
        <v>2396.29</v>
      </c>
      <c r="P82" s="45">
        <v>0.13</v>
      </c>
      <c r="Q82" s="42">
        <v>275.68</v>
      </c>
      <c r="R82" s="42">
        <v>2120.61</v>
      </c>
      <c r="S82" s="42">
        <v>-1.00000000002183E-2</v>
      </c>
      <c r="T82" s="38">
        <v>2106</v>
      </c>
      <c r="U82" s="14">
        <f>S82/H82</f>
        <v>-1.8338562880581661E-6</v>
      </c>
      <c r="V82" s="19"/>
      <c r="W82" s="19"/>
      <c r="X82" s="37" t="s">
        <v>3473</v>
      </c>
    </row>
    <row r="83" spans="1:37" ht="16.5" customHeight="1">
      <c r="A83" s="38">
        <v>132</v>
      </c>
      <c r="B83" s="39">
        <v>20700</v>
      </c>
      <c r="C83" s="38">
        <v>10280922</v>
      </c>
      <c r="D83" s="40" t="s">
        <v>3052</v>
      </c>
      <c r="E83" s="58">
        <v>3</v>
      </c>
      <c r="F83" s="38">
        <v>43</v>
      </c>
      <c r="G83" s="38" t="s">
        <v>33</v>
      </c>
      <c r="H83" s="42">
        <v>6282.05</v>
      </c>
      <c r="I83" s="37"/>
      <c r="J83" s="44">
        <v>43827</v>
      </c>
      <c r="K83" s="42">
        <v>0</v>
      </c>
      <c r="L83" s="42">
        <v>5967.95</v>
      </c>
      <c r="M83" s="44">
        <v>45231</v>
      </c>
      <c r="N83" s="42">
        <v>314.10000000000002</v>
      </c>
      <c r="O83" s="42">
        <v>354.94</v>
      </c>
      <c r="P83" s="45">
        <f>IF(J83&lt;DATEVALUE("2009-1-1"),3%,13%)</f>
        <v>0.13</v>
      </c>
      <c r="Q83" s="42">
        <f>IF(P83=13%,ROUND(O83/(1+P83)*P83,2),ROUND(O83/(1+0.03)*0.02,2))</f>
        <v>40.83</v>
      </c>
      <c r="R83" s="42">
        <f>O83-Q83</f>
        <v>314.11</v>
      </c>
      <c r="S83" s="42">
        <f>N83-R83</f>
        <v>-9.9999999999909051E-3</v>
      </c>
      <c r="T83" s="38">
        <v>5000</v>
      </c>
      <c r="U83" s="14">
        <f>S83/H83</f>
        <v>-1.5918370595571357E-6</v>
      </c>
      <c r="V83" s="19"/>
      <c r="W83" s="19"/>
      <c r="X83" s="37" t="s">
        <v>3466</v>
      </c>
    </row>
    <row r="84" spans="1:37" ht="16.5" customHeight="1">
      <c r="A84" s="38">
        <v>1</v>
      </c>
      <c r="B84" s="39">
        <v>10738</v>
      </c>
      <c r="C84" s="38">
        <v>10346847</v>
      </c>
      <c r="D84" s="40" t="s">
        <v>1722</v>
      </c>
      <c r="E84" s="41">
        <v>125</v>
      </c>
      <c r="F84" s="38">
        <v>42</v>
      </c>
      <c r="G84" s="38" t="s">
        <v>266</v>
      </c>
      <c r="H84" s="42">
        <v>20049.02</v>
      </c>
      <c r="I84" s="2"/>
      <c r="J84" s="44">
        <v>44592</v>
      </c>
      <c r="K84" s="42">
        <v>477.36</v>
      </c>
      <c r="L84" s="42">
        <v>5250.93</v>
      </c>
      <c r="M84" s="44">
        <v>44957</v>
      </c>
      <c r="N84" s="42">
        <f>H84-K84-L84</f>
        <v>14320.73</v>
      </c>
      <c r="O84" s="42">
        <v>16182.45</v>
      </c>
      <c r="P84" s="45">
        <v>0.13</v>
      </c>
      <c r="Q84" s="42">
        <v>1861.69</v>
      </c>
      <c r="R84" s="42">
        <v>14320.76</v>
      </c>
      <c r="S84" s="42">
        <f>N84-R84</f>
        <v>-3.0000000000654836E-2</v>
      </c>
      <c r="T84" s="38">
        <v>5000</v>
      </c>
      <c r="U84" s="14">
        <f>S84/H84</f>
        <v>-1.4963324891019529E-6</v>
      </c>
      <c r="V84" s="19"/>
      <c r="W84" s="19"/>
      <c r="X84" s="37" t="s">
        <v>3461</v>
      </c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</row>
    <row r="85" spans="1:37" ht="16.5" customHeight="1">
      <c r="A85" s="38">
        <v>3</v>
      </c>
      <c r="B85" s="39">
        <v>10738</v>
      </c>
      <c r="C85" s="38">
        <v>10346847</v>
      </c>
      <c r="D85" s="40" t="s">
        <v>1722</v>
      </c>
      <c r="E85" s="41">
        <v>125</v>
      </c>
      <c r="F85" s="38">
        <v>42</v>
      </c>
      <c r="G85" s="38" t="s">
        <v>266</v>
      </c>
      <c r="H85" s="42">
        <v>20049.03</v>
      </c>
      <c r="I85" s="2"/>
      <c r="J85" s="44">
        <v>44592</v>
      </c>
      <c r="K85" s="42">
        <v>477.36</v>
      </c>
      <c r="L85" s="42">
        <v>5250.94</v>
      </c>
      <c r="M85" s="44">
        <v>44957</v>
      </c>
      <c r="N85" s="42">
        <f>H85-K85-L85</f>
        <v>14320.73</v>
      </c>
      <c r="O85" s="42">
        <v>16182.45</v>
      </c>
      <c r="P85" s="45">
        <v>0.13</v>
      </c>
      <c r="Q85" s="42">
        <v>1861.69</v>
      </c>
      <c r="R85" s="42">
        <v>14320.76</v>
      </c>
      <c r="S85" s="42">
        <f>N85-R85</f>
        <v>-3.0000000000654836E-2</v>
      </c>
      <c r="T85" s="38">
        <v>5000</v>
      </c>
      <c r="U85" s="14">
        <f>S85/H85</f>
        <v>-1.4963317427653526E-6</v>
      </c>
      <c r="V85" s="19"/>
      <c r="W85" s="19"/>
      <c r="X85" s="37" t="s">
        <v>3461</v>
      </c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</row>
    <row r="86" spans="1:37" ht="16.5" customHeight="1">
      <c r="A86" s="38">
        <v>197</v>
      </c>
      <c r="B86" s="39">
        <v>20700</v>
      </c>
      <c r="C86" s="38">
        <v>10347807</v>
      </c>
      <c r="D86" s="40" t="s">
        <v>229</v>
      </c>
      <c r="E86" s="58">
        <v>5</v>
      </c>
      <c r="F86" s="38">
        <v>36</v>
      </c>
      <c r="G86" s="38" t="s">
        <v>33</v>
      </c>
      <c r="H86" s="42">
        <v>6892.38</v>
      </c>
      <c r="I86" s="37"/>
      <c r="J86" s="44">
        <v>44620</v>
      </c>
      <c r="K86" s="42">
        <v>191.46</v>
      </c>
      <c r="L86" s="42">
        <v>3829.1</v>
      </c>
      <c r="M86" s="44">
        <v>45250</v>
      </c>
      <c r="N86" s="42">
        <v>2871.82</v>
      </c>
      <c r="O86" s="42">
        <v>3245.17</v>
      </c>
      <c r="P86" s="45">
        <f>IF(J86&lt;DATEVALUE("2009-1-1"),3%,13%)</f>
        <v>0.13</v>
      </c>
      <c r="Q86" s="42">
        <f>IF(P86=13%,ROUND(O86/(1+P86)*P86,2),ROUND(O86/(1+0.03)*0.02,2))</f>
        <v>373.34</v>
      </c>
      <c r="R86" s="42">
        <f>O86-Q86</f>
        <v>2871.83</v>
      </c>
      <c r="S86" s="42">
        <f>N86-R86</f>
        <v>-9.9999999997635314E-3</v>
      </c>
      <c r="T86" s="38">
        <v>5000</v>
      </c>
      <c r="U86" s="14">
        <f>S86/H86</f>
        <v>-1.4508776358476363E-6</v>
      </c>
      <c r="V86" s="19"/>
      <c r="W86" s="19"/>
      <c r="X86" s="37" t="s">
        <v>3466</v>
      </c>
    </row>
    <row r="87" spans="1:37" ht="16.5" customHeight="1">
      <c r="A87" s="38">
        <v>275</v>
      </c>
      <c r="B87" s="39">
        <v>10729</v>
      </c>
      <c r="C87" s="38">
        <v>10292964</v>
      </c>
      <c r="D87" s="40" t="s">
        <v>1224</v>
      </c>
      <c r="E87" s="58">
        <v>2</v>
      </c>
      <c r="F87" s="38">
        <v>60</v>
      </c>
      <c r="G87" s="38" t="s">
        <v>33</v>
      </c>
      <c r="H87" s="42">
        <v>7059.84</v>
      </c>
      <c r="I87" s="37"/>
      <c r="J87" s="44">
        <v>42303</v>
      </c>
      <c r="K87" s="42">
        <v>0</v>
      </c>
      <c r="L87" s="42">
        <v>6706.85</v>
      </c>
      <c r="M87" s="44">
        <v>45219</v>
      </c>
      <c r="N87" s="42">
        <v>352.99</v>
      </c>
      <c r="O87" s="42">
        <f>353+45.89</f>
        <v>398.89</v>
      </c>
      <c r="P87" s="45">
        <f>IF(J87&lt;DATEVALUE("2009-1-1"),3%,13%)</f>
        <v>0.13</v>
      </c>
      <c r="Q87" s="42">
        <f>IF(P87=13%,ROUND(O87/(1+P87)*P87,2),ROUND(O87/(1+0.03)*0.02,2))</f>
        <v>45.89</v>
      </c>
      <c r="R87" s="42">
        <f>O87-Q87</f>
        <v>353</v>
      </c>
      <c r="S87" s="42">
        <f>N87-R87</f>
        <v>-9.9999999999909051E-3</v>
      </c>
      <c r="T87" s="38">
        <v>5000</v>
      </c>
      <c r="U87" s="14">
        <f>S87/H87</f>
        <v>-1.4164626960371489E-6</v>
      </c>
      <c r="V87" s="19"/>
      <c r="W87" s="19"/>
      <c r="X87" s="37" t="s">
        <v>3459</v>
      </c>
    </row>
    <row r="88" spans="1:37" ht="16.5" customHeight="1">
      <c r="A88" s="38">
        <v>35</v>
      </c>
      <c r="B88" s="39">
        <v>10741</v>
      </c>
      <c r="C88" s="38">
        <v>10353477</v>
      </c>
      <c r="D88" s="40" t="s">
        <v>409</v>
      </c>
      <c r="E88" s="38">
        <v>70</v>
      </c>
      <c r="F88" s="38">
        <v>34</v>
      </c>
      <c r="G88" s="38" t="s">
        <v>266</v>
      </c>
      <c r="H88" s="42">
        <v>7883.65</v>
      </c>
      <c r="I88" s="2"/>
      <c r="J88" s="44">
        <v>44772</v>
      </c>
      <c r="K88" s="42">
        <v>231.88</v>
      </c>
      <c r="L88" s="42">
        <v>2086.86</v>
      </c>
      <c r="M88" s="44">
        <v>45077</v>
      </c>
      <c r="N88" s="42">
        <f>H88-K88-L88</f>
        <v>5564.91</v>
      </c>
      <c r="O88" s="42">
        <v>6288.36</v>
      </c>
      <c r="P88" s="45">
        <v>0.13</v>
      </c>
      <c r="Q88" s="42">
        <v>723.44</v>
      </c>
      <c r="R88" s="42">
        <v>5564.92</v>
      </c>
      <c r="S88" s="42">
        <f>N88-R88</f>
        <v>-1.0000000000218279E-2</v>
      </c>
      <c r="T88" s="38">
        <v>5000</v>
      </c>
      <c r="U88" s="14">
        <f>S88/H88</f>
        <v>-1.2684479904889587E-6</v>
      </c>
      <c r="V88" s="19"/>
      <c r="W88" s="19"/>
      <c r="X88" s="37" t="s">
        <v>3462</v>
      </c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</row>
    <row r="89" spans="1:37" ht="16.5" customHeight="1">
      <c r="A89" s="38">
        <v>316</v>
      </c>
      <c r="B89" s="39">
        <v>40712</v>
      </c>
      <c r="C89" s="38">
        <v>10322191</v>
      </c>
      <c r="D89" s="40" t="s">
        <v>1652</v>
      </c>
      <c r="E89" s="38">
        <v>1</v>
      </c>
      <c r="F89" s="38">
        <v>60</v>
      </c>
      <c r="G89" s="38" t="s">
        <v>36</v>
      </c>
      <c r="H89" s="42">
        <v>8260</v>
      </c>
      <c r="I89" s="55"/>
      <c r="J89" s="44">
        <v>44105</v>
      </c>
      <c r="K89" s="42">
        <v>137.66999999999999</v>
      </c>
      <c r="L89" s="42">
        <v>4405.3</v>
      </c>
      <c r="M89" s="44">
        <v>45138</v>
      </c>
      <c r="N89" s="42">
        <f>H89-K89-L89</f>
        <v>3717.0299999999997</v>
      </c>
      <c r="O89" s="42">
        <v>4200.26</v>
      </c>
      <c r="P89" s="45">
        <v>0.13</v>
      </c>
      <c r="Q89" s="42">
        <v>483.22</v>
      </c>
      <c r="R89" s="42">
        <v>3717.04</v>
      </c>
      <c r="S89" s="42">
        <v>-0.01</v>
      </c>
      <c r="T89" s="38">
        <v>5000</v>
      </c>
      <c r="U89" s="14">
        <f>S89/H89</f>
        <v>-1.2106537530266345E-6</v>
      </c>
      <c r="V89" s="19"/>
      <c r="W89" s="19"/>
      <c r="X89" s="37" t="s">
        <v>3467</v>
      </c>
    </row>
    <row r="90" spans="1:37" ht="16.5" customHeight="1">
      <c r="A90" s="38">
        <v>128</v>
      </c>
      <c r="B90" s="39">
        <v>10704</v>
      </c>
      <c r="C90" s="38">
        <v>10325319</v>
      </c>
      <c r="D90" s="40" t="s">
        <v>1652</v>
      </c>
      <c r="E90" s="58">
        <v>1</v>
      </c>
      <c r="F90" s="38">
        <v>60</v>
      </c>
      <c r="G90" s="38" t="s">
        <v>36</v>
      </c>
      <c r="H90" s="42">
        <v>8260</v>
      </c>
      <c r="I90" s="37"/>
      <c r="J90" s="44">
        <v>44255</v>
      </c>
      <c r="K90" s="42">
        <v>137.66999999999999</v>
      </c>
      <c r="L90" s="42">
        <v>4405.3</v>
      </c>
      <c r="M90" s="44">
        <v>45251</v>
      </c>
      <c r="N90" s="42">
        <v>3717.03</v>
      </c>
      <c r="O90" s="42">
        <v>4200.26</v>
      </c>
      <c r="P90" s="45">
        <f>IF(J90&lt;DATEVALUE("2009-1-1"),3%,13%)</f>
        <v>0.13</v>
      </c>
      <c r="Q90" s="42">
        <f>IF(P90=13%,ROUND(O90/(1+P90)*P90,2),ROUND(O90/(1+0.03)*0.02,2))</f>
        <v>483.22</v>
      </c>
      <c r="R90" s="42">
        <f>O90-Q90</f>
        <v>3717.04</v>
      </c>
      <c r="S90" s="42">
        <f>N90-R90</f>
        <v>-9.9999999997635314E-3</v>
      </c>
      <c r="T90" s="38">
        <v>5000</v>
      </c>
      <c r="U90" s="14">
        <f>S90/H90</f>
        <v>-1.2106537529980063E-6</v>
      </c>
      <c r="V90" s="19"/>
      <c r="W90" s="19"/>
      <c r="X90" s="37" t="s">
        <v>3455</v>
      </c>
    </row>
    <row r="91" spans="1:37" ht="16.5" customHeight="1">
      <c r="A91" s="38">
        <v>37</v>
      </c>
      <c r="B91" s="39">
        <v>10733</v>
      </c>
      <c r="C91" s="38">
        <v>10290807</v>
      </c>
      <c r="D91" s="40" t="s">
        <v>1918</v>
      </c>
      <c r="E91" s="38">
        <v>1</v>
      </c>
      <c r="F91" s="38">
        <v>60</v>
      </c>
      <c r="G91" s="38" t="s">
        <v>33</v>
      </c>
      <c r="H91" s="42">
        <v>9620.51</v>
      </c>
      <c r="I91" s="2"/>
      <c r="J91" s="44">
        <v>43186</v>
      </c>
      <c r="K91" s="42">
        <v>0</v>
      </c>
      <c r="L91" s="42">
        <v>9139.48</v>
      </c>
      <c r="M91" s="44">
        <v>45046</v>
      </c>
      <c r="N91" s="42">
        <f>H91-K91-L91</f>
        <v>481.03000000000065</v>
      </c>
      <c r="O91" s="42">
        <v>543.57000000000005</v>
      </c>
      <c r="P91" s="45">
        <v>0.13</v>
      </c>
      <c r="Q91" s="42">
        <v>62.53</v>
      </c>
      <c r="R91" s="42">
        <v>481.04</v>
      </c>
      <c r="S91" s="42">
        <v>-0.01</v>
      </c>
      <c r="T91" s="38">
        <v>5000</v>
      </c>
      <c r="U91" s="14">
        <f>S91/H91</f>
        <v>-1.0394459337394795E-6</v>
      </c>
      <c r="V91" s="19"/>
      <c r="W91" s="19"/>
      <c r="X91" s="37" t="s">
        <v>3460</v>
      </c>
    </row>
    <row r="92" spans="1:37" ht="16.5" customHeight="1">
      <c r="A92" s="38">
        <v>125</v>
      </c>
      <c r="B92" s="39">
        <v>10704</v>
      </c>
      <c r="C92" s="38">
        <v>10325187</v>
      </c>
      <c r="D92" s="40" t="s">
        <v>2164</v>
      </c>
      <c r="E92" s="58">
        <v>0.19940099434938002</v>
      </c>
      <c r="F92" s="38">
        <v>60</v>
      </c>
      <c r="G92" s="38" t="s">
        <v>266</v>
      </c>
      <c r="H92" s="42">
        <v>9986.6</v>
      </c>
      <c r="I92" s="37"/>
      <c r="J92" s="44">
        <v>44286</v>
      </c>
      <c r="K92" s="42">
        <v>166.45</v>
      </c>
      <c r="L92" s="42">
        <v>5159.76</v>
      </c>
      <c r="M92" s="44">
        <v>45252</v>
      </c>
      <c r="N92" s="42">
        <v>4660.3900000000003</v>
      </c>
      <c r="O92" s="42">
        <v>5266.25</v>
      </c>
      <c r="P92" s="45">
        <f>IF(J92&lt;DATEVALUE("2009-1-1"),3%,13%)</f>
        <v>0.13</v>
      </c>
      <c r="Q92" s="42">
        <f>IF(P92=13%,ROUND(O92/(1+P92)*P92,2),ROUND(O92/(1+0.03)*0.02,2))</f>
        <v>605.85</v>
      </c>
      <c r="R92" s="42">
        <f>O92-Q92</f>
        <v>4660.3999999999996</v>
      </c>
      <c r="S92" s="42">
        <f>N92-R92</f>
        <v>-9.999999999308784E-3</v>
      </c>
      <c r="T92" s="38">
        <v>1001</v>
      </c>
      <c r="U92" s="14">
        <f>S92/H92</f>
        <v>-1.0013417979401182E-6</v>
      </c>
      <c r="V92" s="19"/>
      <c r="W92" s="19"/>
      <c r="X92" s="37" t="s">
        <v>3455</v>
      </c>
    </row>
    <row r="93" spans="1:37" ht="16.5" customHeight="1">
      <c r="A93" s="38">
        <v>68</v>
      </c>
      <c r="B93" s="39">
        <v>10724</v>
      </c>
      <c r="C93" s="38">
        <v>10352719</v>
      </c>
      <c r="D93" s="40" t="s">
        <v>1361</v>
      </c>
      <c r="E93" s="38">
        <v>1</v>
      </c>
      <c r="F93" s="38">
        <v>120</v>
      </c>
      <c r="G93" s="38" t="s">
        <v>21</v>
      </c>
      <c r="H93" s="42">
        <v>10718.77</v>
      </c>
      <c r="I93" s="2"/>
      <c r="J93" s="44">
        <v>44773</v>
      </c>
      <c r="K93" s="42">
        <v>89.33</v>
      </c>
      <c r="L93" s="42">
        <v>803.92</v>
      </c>
      <c r="M93" s="44">
        <v>45077</v>
      </c>
      <c r="N93" s="42">
        <f>H93-K93-L93</f>
        <v>9825.52</v>
      </c>
      <c r="O93" s="42">
        <v>11102.85</v>
      </c>
      <c r="P93" s="45">
        <v>0.13</v>
      </c>
      <c r="Q93" s="42">
        <v>1277.32</v>
      </c>
      <c r="R93" s="42">
        <v>9825.5300000000007</v>
      </c>
      <c r="S93" s="42">
        <f>N93-R93</f>
        <v>-1.0000000000218279E-2</v>
      </c>
      <c r="T93" s="38">
        <v>5000</v>
      </c>
      <c r="U93" s="14">
        <f>S93/H93</f>
        <v>-9.3294286566632911E-7</v>
      </c>
      <c r="V93" s="19"/>
      <c r="W93" s="19"/>
      <c r="X93" s="37" t="s">
        <v>3459</v>
      </c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</row>
    <row r="94" spans="1:37" ht="16.5" customHeight="1">
      <c r="A94" s="38">
        <v>5</v>
      </c>
      <c r="B94" s="39">
        <v>10867</v>
      </c>
      <c r="C94" s="38">
        <v>10351593</v>
      </c>
      <c r="D94" s="40" t="s">
        <v>2434</v>
      </c>
      <c r="E94" s="38">
        <v>5.6158E-2</v>
      </c>
      <c r="F94" s="38">
        <v>36</v>
      </c>
      <c r="G94" s="38" t="s">
        <v>33</v>
      </c>
      <c r="H94" s="42">
        <v>12411.5</v>
      </c>
      <c r="I94" s="2"/>
      <c r="J94" s="44">
        <v>44742</v>
      </c>
      <c r="K94" s="42">
        <v>344.77</v>
      </c>
      <c r="L94" s="42">
        <v>3102.88</v>
      </c>
      <c r="M94" s="44">
        <v>45046</v>
      </c>
      <c r="N94" s="42">
        <f>H94-K94-L94</f>
        <v>8963.8499999999985</v>
      </c>
      <c r="O94" s="42">
        <v>10129.16</v>
      </c>
      <c r="P94" s="45">
        <v>0.13</v>
      </c>
      <c r="Q94" s="42">
        <v>1165.3</v>
      </c>
      <c r="R94" s="42">
        <v>8963.86</v>
      </c>
      <c r="S94" s="42">
        <v>-1.00000000002183E-2</v>
      </c>
      <c r="T94" s="38">
        <v>2101</v>
      </c>
      <c r="U94" s="14">
        <f>S94/H94</f>
        <v>-8.0570438707797605E-7</v>
      </c>
      <c r="V94" s="19"/>
      <c r="W94" s="19"/>
      <c r="X94" s="37" t="s">
        <v>3475</v>
      </c>
    </row>
    <row r="95" spans="1:37" ht="16.5" customHeight="1">
      <c r="A95" s="38">
        <v>179</v>
      </c>
      <c r="B95" s="39">
        <v>20700</v>
      </c>
      <c r="C95" s="38">
        <v>10280925</v>
      </c>
      <c r="D95" s="40" t="s">
        <v>3075</v>
      </c>
      <c r="E95" s="58">
        <v>11</v>
      </c>
      <c r="F95" s="38">
        <v>12</v>
      </c>
      <c r="G95" s="38" t="s">
        <v>33</v>
      </c>
      <c r="H95" s="42">
        <v>12540.81</v>
      </c>
      <c r="I95" s="37"/>
      <c r="J95" s="44">
        <v>43828</v>
      </c>
      <c r="K95" s="42">
        <v>0</v>
      </c>
      <c r="L95" s="42">
        <v>11913.77</v>
      </c>
      <c r="M95" s="44">
        <v>45244</v>
      </c>
      <c r="N95" s="42">
        <v>627.04</v>
      </c>
      <c r="O95" s="42">
        <v>708.56999999999994</v>
      </c>
      <c r="P95" s="45">
        <f>IF(J95&lt;DATEVALUE("2009-1-1"),3%,13%)</f>
        <v>0.13</v>
      </c>
      <c r="Q95" s="42">
        <f>IF(P95=13%,ROUND(O95/(1+P95)*P95,2),ROUND(O95/(1+0.03)*0.02,2))</f>
        <v>81.52</v>
      </c>
      <c r="R95" s="42">
        <f>O95-Q95</f>
        <v>627.04999999999995</v>
      </c>
      <c r="S95" s="42">
        <f>N95-R95</f>
        <v>-9.9999999999909051E-3</v>
      </c>
      <c r="T95" s="38">
        <v>5000</v>
      </c>
      <c r="U95" s="14">
        <f>S95/H95</f>
        <v>-7.9739665938570994E-7</v>
      </c>
      <c r="V95" s="19"/>
      <c r="W95" s="19"/>
      <c r="X95" s="37" t="s">
        <v>3466</v>
      </c>
    </row>
    <row r="96" spans="1:37" ht="16.5" customHeight="1">
      <c r="A96" s="38">
        <v>341</v>
      </c>
      <c r="B96" s="39">
        <v>40712</v>
      </c>
      <c r="C96" s="38">
        <v>10322190</v>
      </c>
      <c r="D96" s="40" t="s">
        <v>1660</v>
      </c>
      <c r="E96" s="38">
        <v>1</v>
      </c>
      <c r="F96" s="38">
        <v>60</v>
      </c>
      <c r="G96" s="38" t="s">
        <v>36</v>
      </c>
      <c r="H96" s="42">
        <v>16798</v>
      </c>
      <c r="I96" s="55"/>
      <c r="J96" s="44">
        <v>44105</v>
      </c>
      <c r="K96" s="42">
        <v>279.97000000000003</v>
      </c>
      <c r="L96" s="42">
        <v>8958.94</v>
      </c>
      <c r="M96" s="44">
        <v>45138</v>
      </c>
      <c r="N96" s="42">
        <f>H96-K96-L96</f>
        <v>7559.0899999999983</v>
      </c>
      <c r="O96" s="42">
        <v>8541.7800000000007</v>
      </c>
      <c r="P96" s="45">
        <v>0.13</v>
      </c>
      <c r="Q96" s="42">
        <v>982.68</v>
      </c>
      <c r="R96" s="42">
        <v>7559.1</v>
      </c>
      <c r="S96" s="42">
        <v>-0.01</v>
      </c>
      <c r="T96" s="38">
        <v>5000</v>
      </c>
      <c r="U96" s="14">
        <f>S96/H96</f>
        <v>-5.9530896535301819E-7</v>
      </c>
      <c r="V96" s="19"/>
      <c r="W96" s="19"/>
      <c r="X96" s="37" t="s">
        <v>3467</v>
      </c>
    </row>
    <row r="97" spans="1:37" ht="16.5" customHeight="1">
      <c r="A97" s="38">
        <v>114</v>
      </c>
      <c r="B97" s="39">
        <v>20700</v>
      </c>
      <c r="C97" s="38">
        <v>10280913</v>
      </c>
      <c r="D97" s="40" t="s">
        <v>3051</v>
      </c>
      <c r="E97" s="58">
        <v>5</v>
      </c>
      <c r="F97" s="38">
        <v>68</v>
      </c>
      <c r="G97" s="38" t="s">
        <v>23</v>
      </c>
      <c r="H97" s="42">
        <v>17021.79</v>
      </c>
      <c r="I97" s="37"/>
      <c r="J97" s="44">
        <v>43797</v>
      </c>
      <c r="K97" s="42">
        <v>0</v>
      </c>
      <c r="L97" s="42">
        <v>11155.4</v>
      </c>
      <c r="M97" s="44">
        <v>45231</v>
      </c>
      <c r="N97" s="42">
        <v>5866.39</v>
      </c>
      <c r="O97" s="42">
        <v>6629.03</v>
      </c>
      <c r="P97" s="45">
        <f>IF(J97&lt;DATEVALUE("2009-1-1"),3%,13%)</f>
        <v>0.13</v>
      </c>
      <c r="Q97" s="42">
        <f>IF(P97=13%,ROUND(O97/(1+P97)*P97,2),ROUND(O97/(1+0.03)*0.02,2))</f>
        <v>762.63</v>
      </c>
      <c r="R97" s="42">
        <f>O97-Q97</f>
        <v>5866.4</v>
      </c>
      <c r="S97" s="42">
        <f>N97-R97</f>
        <v>-9.999999999308784E-3</v>
      </c>
      <c r="T97" s="38">
        <v>5000</v>
      </c>
      <c r="U97" s="14">
        <f>S97/H97</f>
        <v>-5.874822800251198E-7</v>
      </c>
      <c r="V97" s="19"/>
      <c r="W97" s="19"/>
      <c r="X97" s="37" t="s">
        <v>3466</v>
      </c>
    </row>
    <row r="98" spans="1:37" ht="16.5" customHeight="1">
      <c r="A98" s="38">
        <v>300</v>
      </c>
      <c r="B98" s="39">
        <v>10729</v>
      </c>
      <c r="C98" s="38">
        <v>10292633</v>
      </c>
      <c r="D98" s="40" t="s">
        <v>1454</v>
      </c>
      <c r="E98" s="58">
        <v>5</v>
      </c>
      <c r="F98" s="38">
        <v>75</v>
      </c>
      <c r="G98" s="38" t="s">
        <v>23</v>
      </c>
      <c r="H98" s="42">
        <v>17435.900000000001</v>
      </c>
      <c r="I98" s="37"/>
      <c r="J98" s="44">
        <v>43582</v>
      </c>
      <c r="K98" s="42">
        <v>0</v>
      </c>
      <c r="L98" s="42">
        <v>11732.91</v>
      </c>
      <c r="M98" s="44">
        <v>45249</v>
      </c>
      <c r="N98" s="42">
        <v>5702.99</v>
      </c>
      <c r="O98" s="42">
        <v>6444.39</v>
      </c>
      <c r="P98" s="45">
        <f>IF(J98&lt;DATEVALUE("2009-1-1"),3%,13%)</f>
        <v>0.13</v>
      </c>
      <c r="Q98" s="42">
        <f>IF(P98=13%,ROUND(O98/(1+P98)*P98,2),ROUND(O98/(1+0.03)*0.02,2))</f>
        <v>741.39</v>
      </c>
      <c r="R98" s="42">
        <f>O98-Q98</f>
        <v>5703</v>
      </c>
      <c r="S98" s="42">
        <f>N98-R98</f>
        <v>-1.0000000000218279E-2</v>
      </c>
      <c r="T98" s="38">
        <v>5000</v>
      </c>
      <c r="U98" s="14">
        <f>S98/H98</f>
        <v>-5.7352932743467663E-7</v>
      </c>
      <c r="V98" s="19"/>
      <c r="W98" s="19"/>
      <c r="X98" s="37" t="s">
        <v>3459</v>
      </c>
    </row>
    <row r="99" spans="1:37" ht="16.5" customHeight="1">
      <c r="A99" s="38">
        <v>302</v>
      </c>
      <c r="B99" s="39">
        <v>10724</v>
      </c>
      <c r="C99" s="38">
        <v>10326331</v>
      </c>
      <c r="D99" s="40" t="s">
        <v>37</v>
      </c>
      <c r="E99" s="58">
        <v>1.4779095055762375E-2</v>
      </c>
      <c r="F99" s="38">
        <v>120</v>
      </c>
      <c r="G99" s="38" t="s">
        <v>21</v>
      </c>
      <c r="H99" s="42">
        <v>20000</v>
      </c>
      <c r="I99" s="37"/>
      <c r="J99" s="44">
        <v>44286</v>
      </c>
      <c r="K99" s="42">
        <v>166.67</v>
      </c>
      <c r="L99" s="42">
        <v>5166.67</v>
      </c>
      <c r="M99" s="44">
        <v>45252</v>
      </c>
      <c r="N99" s="42">
        <v>14666.66</v>
      </c>
      <c r="O99" s="42">
        <v>16573.34</v>
      </c>
      <c r="P99" s="45">
        <f>IF(J99&lt;DATEVALUE("2009-1-1"),3%,13%)</f>
        <v>0.13</v>
      </c>
      <c r="Q99" s="42">
        <f>IF(P99=13%,ROUND(O99/(1+P99)*P99,2),ROUND(O99/(1+0.03)*0.02,2))</f>
        <v>1906.67</v>
      </c>
      <c r="R99" s="42">
        <f>O99-Q99</f>
        <v>14666.67</v>
      </c>
      <c r="S99" s="42">
        <f>N99-R99</f>
        <v>-1.0000000000218279E-2</v>
      </c>
      <c r="T99" s="38">
        <v>5000</v>
      </c>
      <c r="U99" s="14">
        <f>S99/H99</f>
        <v>-5.0000000001091389E-7</v>
      </c>
      <c r="V99" s="19"/>
      <c r="W99" s="19"/>
      <c r="X99" s="37" t="s">
        <v>3459</v>
      </c>
    </row>
    <row r="100" spans="1:37" ht="16.5" customHeight="1">
      <c r="A100" s="38">
        <v>135</v>
      </c>
      <c r="B100" s="39">
        <v>10704</v>
      </c>
      <c r="C100" s="38">
        <v>10279329</v>
      </c>
      <c r="D100" s="40" t="s">
        <v>144</v>
      </c>
      <c r="E100" s="58">
        <v>6</v>
      </c>
      <c r="F100" s="38">
        <v>74</v>
      </c>
      <c r="G100" s="38" t="s">
        <v>23</v>
      </c>
      <c r="H100" s="42">
        <v>20923.080000000002</v>
      </c>
      <c r="I100" s="37"/>
      <c r="J100" s="44">
        <v>43613</v>
      </c>
      <c r="K100" s="42">
        <v>0</v>
      </c>
      <c r="L100" s="42">
        <v>14316.91</v>
      </c>
      <c r="M100" s="44">
        <v>45261</v>
      </c>
      <c r="N100" s="42">
        <v>6606.17</v>
      </c>
      <c r="O100" s="42">
        <v>7464.98</v>
      </c>
      <c r="P100" s="45">
        <f>IF(J100&lt;DATEVALUE("2009-1-1"),3%,13%)</f>
        <v>0.13</v>
      </c>
      <c r="Q100" s="42">
        <f>IF(P100=13%,ROUND(O100/(1+P100)*P100,2),ROUND(O100/(1+0.03)*0.02,2))</f>
        <v>858.8</v>
      </c>
      <c r="R100" s="42">
        <f>O100-Q100</f>
        <v>6606.1799999999994</v>
      </c>
      <c r="S100" s="42">
        <f>N100-R100</f>
        <v>-9.999999999308784E-3</v>
      </c>
      <c r="T100" s="38">
        <v>5000</v>
      </c>
      <c r="U100" s="14">
        <f>S100/H100</f>
        <v>-4.779411061520954E-7</v>
      </c>
      <c r="V100" s="19"/>
      <c r="W100" s="19"/>
      <c r="X100" s="37" t="s">
        <v>3455</v>
      </c>
    </row>
    <row r="101" spans="1:37" ht="16.5" customHeight="1">
      <c r="A101" s="38">
        <v>172</v>
      </c>
      <c r="B101" s="39">
        <v>20700</v>
      </c>
      <c r="C101" s="38">
        <v>10279835</v>
      </c>
      <c r="D101" s="40" t="s">
        <v>229</v>
      </c>
      <c r="E101" s="58">
        <v>10</v>
      </c>
      <c r="F101" s="38">
        <v>37</v>
      </c>
      <c r="G101" s="38" t="s">
        <v>33</v>
      </c>
      <c r="H101" s="42">
        <v>20940.16</v>
      </c>
      <c r="I101" s="37"/>
      <c r="J101" s="44">
        <v>44004</v>
      </c>
      <c r="K101" s="42">
        <v>0</v>
      </c>
      <c r="L101" s="42">
        <v>19893.16</v>
      </c>
      <c r="M101" s="44">
        <v>45246</v>
      </c>
      <c r="N101" s="42">
        <v>1047</v>
      </c>
      <c r="O101" s="42">
        <v>1183.1199999999999</v>
      </c>
      <c r="P101" s="45">
        <f>IF(J101&lt;DATEVALUE("2009-1-1"),3%,13%)</f>
        <v>0.13</v>
      </c>
      <c r="Q101" s="42">
        <f>IF(P101=13%,ROUND(O101/(1+P101)*P101,2),ROUND(O101/(1+0.03)*0.02,2))</f>
        <v>136.11000000000001</v>
      </c>
      <c r="R101" s="42">
        <f>O101-Q101</f>
        <v>1047.0099999999998</v>
      </c>
      <c r="S101" s="42">
        <f>N101-R101</f>
        <v>-9.9999999997635314E-3</v>
      </c>
      <c r="T101" s="38">
        <v>5000</v>
      </c>
      <c r="U101" s="14">
        <f>S101/H101</f>
        <v>-4.7755126989304434E-7</v>
      </c>
      <c r="V101" s="19"/>
      <c r="W101" s="19"/>
      <c r="X101" s="37" t="s">
        <v>3466</v>
      </c>
    </row>
    <row r="102" spans="1:37" ht="16.5" customHeight="1">
      <c r="A102" s="38">
        <v>59</v>
      </c>
      <c r="B102" s="39">
        <v>10501</v>
      </c>
      <c r="C102" s="38">
        <v>10379555</v>
      </c>
      <c r="D102" s="40" t="s">
        <v>662</v>
      </c>
      <c r="E102" s="58">
        <v>1</v>
      </c>
      <c r="F102" s="38">
        <v>120</v>
      </c>
      <c r="G102" s="38" t="s">
        <v>21</v>
      </c>
      <c r="H102" s="42">
        <v>46902.65</v>
      </c>
      <c r="I102" s="37"/>
      <c r="J102" s="44">
        <v>45199</v>
      </c>
      <c r="K102" s="42">
        <v>390.86</v>
      </c>
      <c r="L102" s="42">
        <v>781.72</v>
      </c>
      <c r="M102" s="44">
        <v>45285</v>
      </c>
      <c r="N102" s="42">
        <v>45730.07</v>
      </c>
      <c r="O102" s="42">
        <v>51675</v>
      </c>
      <c r="P102" s="45">
        <f>IF(J102&lt;DATEVALUE("2009-1-1"),3%,13%)</f>
        <v>0.13</v>
      </c>
      <c r="Q102" s="42">
        <f>IF(P102=13%,ROUND(O102/(1+P102)*P102,2),ROUND(O102/(1+0.03)*0.02,2))</f>
        <v>5944.91</v>
      </c>
      <c r="R102" s="42">
        <f>O102-Q102</f>
        <v>45730.09</v>
      </c>
      <c r="S102" s="42">
        <f>N102-R102</f>
        <v>-1.9999999996798579E-2</v>
      </c>
      <c r="T102" s="38">
        <v>5000</v>
      </c>
      <c r="U102" s="14">
        <f>S102/H102</f>
        <v>-4.264151385219935E-7</v>
      </c>
      <c r="V102" s="19"/>
      <c r="W102" s="19"/>
      <c r="X102" s="37" t="s">
        <v>3479</v>
      </c>
    </row>
    <row r="103" spans="1:37" ht="16.5" customHeight="1">
      <c r="A103" s="38">
        <v>11</v>
      </c>
      <c r="B103" s="39">
        <v>10721</v>
      </c>
      <c r="C103" s="38">
        <v>10321883</v>
      </c>
      <c r="D103" s="40" t="s">
        <v>301</v>
      </c>
      <c r="E103" s="38">
        <v>0.26785700000000001</v>
      </c>
      <c r="F103" s="38">
        <v>120</v>
      </c>
      <c r="G103" s="38" t="s">
        <v>302</v>
      </c>
      <c r="H103" s="42">
        <v>24827.59</v>
      </c>
      <c r="I103" s="55"/>
      <c r="J103" s="44">
        <v>44104</v>
      </c>
      <c r="K103" s="42">
        <v>206.9</v>
      </c>
      <c r="L103" s="42">
        <v>6827.59</v>
      </c>
      <c r="M103" s="44">
        <v>45138</v>
      </c>
      <c r="N103" s="42">
        <f>H103-K103-L103</f>
        <v>17793.099999999999</v>
      </c>
      <c r="O103" s="42">
        <v>20106.21</v>
      </c>
      <c r="P103" s="45">
        <v>0.13</v>
      </c>
      <c r="Q103" s="42">
        <v>2313.1</v>
      </c>
      <c r="R103" s="42">
        <v>17793.11</v>
      </c>
      <c r="S103" s="42">
        <v>-0.01</v>
      </c>
      <c r="T103" s="38">
        <v>5000</v>
      </c>
      <c r="U103" s="14">
        <f>S103/H103</f>
        <v>-4.0277771624229334E-7</v>
      </c>
      <c r="V103" s="19"/>
      <c r="W103" s="19"/>
      <c r="X103" s="37" t="s">
        <v>3469</v>
      </c>
    </row>
    <row r="104" spans="1:37" ht="16.5" customHeight="1">
      <c r="A104" s="38">
        <v>60</v>
      </c>
      <c r="B104" s="39">
        <v>10501</v>
      </c>
      <c r="C104" s="38">
        <v>10379554</v>
      </c>
      <c r="D104" s="40" t="s">
        <v>3441</v>
      </c>
      <c r="E104" s="58">
        <v>2.8916740196711737E-2</v>
      </c>
      <c r="F104" s="38">
        <v>120</v>
      </c>
      <c r="G104" s="38" t="s">
        <v>302</v>
      </c>
      <c r="H104" s="42">
        <v>27127.37</v>
      </c>
      <c r="I104" s="37"/>
      <c r="J104" s="44">
        <v>45199</v>
      </c>
      <c r="K104" s="42">
        <v>226.07</v>
      </c>
      <c r="L104" s="42">
        <v>452.12</v>
      </c>
      <c r="M104" s="44">
        <v>45285</v>
      </c>
      <c r="N104" s="42">
        <v>26449.18</v>
      </c>
      <c r="O104" s="42">
        <f>26449.19+3438.39</f>
        <v>29887.579999999998</v>
      </c>
      <c r="P104" s="45">
        <f>IF(J104&lt;DATEVALUE("2009-1-1"),3%,13%)</f>
        <v>0.13</v>
      </c>
      <c r="Q104" s="42">
        <f>IF(P104=13%,ROUND(O104/(1+P104)*P104,2),ROUND(O104/(1+0.03)*0.02,2))</f>
        <v>3438.39</v>
      </c>
      <c r="R104" s="42">
        <f>O104-Q104</f>
        <v>26449.19</v>
      </c>
      <c r="S104" s="42">
        <f>N104-R104</f>
        <v>-9.9999999983992893E-3</v>
      </c>
      <c r="T104" s="38">
        <v>5000</v>
      </c>
      <c r="U104" s="14">
        <f>S104/H104</f>
        <v>-3.6863138588072822E-7</v>
      </c>
      <c r="V104" s="19"/>
      <c r="W104" s="19"/>
      <c r="X104" s="37" t="s">
        <v>3479</v>
      </c>
    </row>
    <row r="105" spans="1:37" ht="16.5" customHeight="1">
      <c r="A105" s="38">
        <v>266</v>
      </c>
      <c r="B105" s="39">
        <v>10729</v>
      </c>
      <c r="C105" s="38">
        <v>10292633</v>
      </c>
      <c r="D105" s="40" t="s">
        <v>1454</v>
      </c>
      <c r="E105" s="58">
        <v>10</v>
      </c>
      <c r="F105" s="38">
        <v>75</v>
      </c>
      <c r="G105" s="38" t="s">
        <v>23</v>
      </c>
      <c r="H105" s="42">
        <v>34871.800000000003</v>
      </c>
      <c r="I105" s="37"/>
      <c r="J105" s="44">
        <v>43582</v>
      </c>
      <c r="K105" s="42">
        <v>0</v>
      </c>
      <c r="L105" s="42">
        <v>22982.71</v>
      </c>
      <c r="M105" s="44">
        <v>45219</v>
      </c>
      <c r="N105" s="42">
        <v>11889.09</v>
      </c>
      <c r="O105" s="42">
        <v>13434.68</v>
      </c>
      <c r="P105" s="45">
        <f>IF(J105&lt;DATEVALUE("2009-1-1"),3%,13%)</f>
        <v>0.13</v>
      </c>
      <c r="Q105" s="42">
        <f>IF(P105=13%,ROUND(O105/(1+P105)*P105,2),ROUND(O105/(1+0.03)*0.02,2))</f>
        <v>1545.58</v>
      </c>
      <c r="R105" s="42">
        <f>O105-Q105</f>
        <v>11889.1</v>
      </c>
      <c r="S105" s="42">
        <f>N105-R105</f>
        <v>-1.0000000000218279E-2</v>
      </c>
      <c r="T105" s="38">
        <v>5000</v>
      </c>
      <c r="U105" s="14">
        <f>S105/H105</f>
        <v>-2.8676466371733832E-7</v>
      </c>
      <c r="V105" s="19"/>
      <c r="W105" s="19"/>
      <c r="X105" s="37" t="s">
        <v>3459</v>
      </c>
    </row>
    <row r="106" spans="1:37" ht="16.5" customHeight="1">
      <c r="A106" s="38">
        <v>42</v>
      </c>
      <c r="B106" s="39">
        <v>10755</v>
      </c>
      <c r="C106" s="38">
        <v>10332826</v>
      </c>
      <c r="D106" s="40" t="s">
        <v>37</v>
      </c>
      <c r="E106" s="38">
        <v>2.0974E-2</v>
      </c>
      <c r="F106" s="38">
        <v>120</v>
      </c>
      <c r="G106" s="38" t="s">
        <v>21</v>
      </c>
      <c r="H106" s="42">
        <v>36504.449999999997</v>
      </c>
      <c r="I106" s="53"/>
      <c r="J106" s="44">
        <v>44408</v>
      </c>
      <c r="K106" s="42">
        <v>304.20999999999998</v>
      </c>
      <c r="L106" s="42">
        <v>7300.89</v>
      </c>
      <c r="M106" s="44">
        <v>45169</v>
      </c>
      <c r="N106" s="42">
        <f>H106-K106-L106</f>
        <v>28899.35</v>
      </c>
      <c r="O106" s="42">
        <v>32656.28</v>
      </c>
      <c r="P106" s="45">
        <v>0.13</v>
      </c>
      <c r="Q106" s="42">
        <v>3756.92</v>
      </c>
      <c r="R106" s="42">
        <v>28899.360000000001</v>
      </c>
      <c r="S106" s="42">
        <v>-0.01</v>
      </c>
      <c r="T106" s="38">
        <v>5000</v>
      </c>
      <c r="U106" s="14">
        <f>S106/H106</f>
        <v>-2.739392046723071E-7</v>
      </c>
      <c r="V106" s="19"/>
      <c r="W106" s="19"/>
      <c r="X106" s="37" t="s">
        <v>3464</v>
      </c>
    </row>
    <row r="107" spans="1:37" ht="16.5" customHeight="1">
      <c r="A107" s="38">
        <v>136</v>
      </c>
      <c r="B107" s="39">
        <v>40712</v>
      </c>
      <c r="C107" s="38">
        <v>10303910</v>
      </c>
      <c r="D107" s="40" t="s">
        <v>1618</v>
      </c>
      <c r="E107" s="46">
        <v>0.49</v>
      </c>
      <c r="F107" s="38">
        <v>120</v>
      </c>
      <c r="G107" s="38" t="s">
        <v>21</v>
      </c>
      <c r="H107" s="42">
        <v>126510.33</v>
      </c>
      <c r="I107" s="2"/>
      <c r="J107" s="44">
        <v>42277</v>
      </c>
      <c r="K107" s="42">
        <v>0</v>
      </c>
      <c r="L107" s="42">
        <v>92141.71</v>
      </c>
      <c r="M107" s="44">
        <v>45077</v>
      </c>
      <c r="N107" s="42">
        <f>H107-K107-L107</f>
        <v>34368.619999999995</v>
      </c>
      <c r="O107" s="42">
        <v>38836.550000000003</v>
      </c>
      <c r="P107" s="45">
        <v>0.13</v>
      </c>
      <c r="Q107" s="42">
        <v>4467.92</v>
      </c>
      <c r="R107" s="42">
        <v>34368.629999999997</v>
      </c>
      <c r="S107" s="42">
        <f>N107-R107</f>
        <v>-1.0000000002037268E-2</v>
      </c>
      <c r="T107" s="38">
        <v>5000</v>
      </c>
      <c r="U107" s="14">
        <f>S107/H107</f>
        <v>-7.9044928600196265E-8</v>
      </c>
      <c r="V107" s="19"/>
      <c r="W107" s="19"/>
      <c r="X107" s="37" t="s">
        <v>3467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</row>
    <row r="108" spans="1:37" ht="16.5" customHeight="1">
      <c r="A108" s="38">
        <v>137</v>
      </c>
      <c r="B108" s="39">
        <v>40712</v>
      </c>
      <c r="C108" s="38">
        <v>10303915</v>
      </c>
      <c r="D108" s="40" t="s">
        <v>584</v>
      </c>
      <c r="E108" s="46">
        <v>0.49</v>
      </c>
      <c r="F108" s="38">
        <v>120</v>
      </c>
      <c r="G108" s="38" t="s">
        <v>21</v>
      </c>
      <c r="H108" s="42">
        <v>167500.62</v>
      </c>
      <c r="I108" s="2"/>
      <c r="J108" s="44">
        <v>42277</v>
      </c>
      <c r="K108" s="42">
        <v>0</v>
      </c>
      <c r="L108" s="42">
        <v>121996.32</v>
      </c>
      <c r="M108" s="44">
        <v>45077</v>
      </c>
      <c r="N108" s="42">
        <f>H108-K108-L108</f>
        <v>45504.299999999988</v>
      </c>
      <c r="O108" s="42">
        <v>51419.87</v>
      </c>
      <c r="P108" s="45">
        <v>0.13</v>
      </c>
      <c r="Q108" s="42">
        <v>5915.56</v>
      </c>
      <c r="R108" s="42">
        <v>45504.31</v>
      </c>
      <c r="S108" s="42">
        <f>N108-R108</f>
        <v>-1.0000000009313226E-2</v>
      </c>
      <c r="T108" s="38">
        <v>2001</v>
      </c>
      <c r="U108" s="14">
        <f>S108/H108</f>
        <v>-5.9701271609103447E-8</v>
      </c>
      <c r="V108" s="19"/>
      <c r="W108" s="19"/>
      <c r="X108" s="37" t="s">
        <v>3467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</row>
    <row r="109" spans="1:37" ht="16.5" customHeight="1">
      <c r="A109" s="38">
        <v>235</v>
      </c>
      <c r="B109" s="39">
        <v>10736</v>
      </c>
      <c r="C109" s="38">
        <v>10284175</v>
      </c>
      <c r="D109" s="40" t="s">
        <v>439</v>
      </c>
      <c r="E109" s="38">
        <v>20</v>
      </c>
      <c r="F109" s="38">
        <v>60</v>
      </c>
      <c r="G109" s="38" t="s">
        <v>23</v>
      </c>
      <c r="H109" s="42">
        <v>9914.6</v>
      </c>
      <c r="I109" s="49"/>
      <c r="J109" s="44">
        <v>43124</v>
      </c>
      <c r="K109" s="42">
        <v>0</v>
      </c>
      <c r="L109" s="42">
        <v>9418.8700000000008</v>
      </c>
      <c r="M109" s="44">
        <v>45107</v>
      </c>
      <c r="N109" s="42">
        <f>H109-K109-L109</f>
        <v>495.72999999999956</v>
      </c>
      <c r="O109" s="42">
        <v>560.16999999999996</v>
      </c>
      <c r="P109" s="45">
        <v>0.13</v>
      </c>
      <c r="Q109" s="42">
        <v>64.44</v>
      </c>
      <c r="R109" s="42">
        <v>495.73</v>
      </c>
      <c r="S109" s="42">
        <f>N109-R109</f>
        <v>-4.5474735088646412E-13</v>
      </c>
      <c r="T109" s="38">
        <v>5000</v>
      </c>
      <c r="U109" s="14">
        <f>S109/H109</f>
        <v>-4.5866434438753367E-17</v>
      </c>
      <c r="V109" s="19"/>
      <c r="W109" s="19"/>
      <c r="X109" s="37" t="s">
        <v>3461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 spans="1:37" ht="16.5" customHeight="1">
      <c r="A110" s="38">
        <v>1</v>
      </c>
      <c r="B110" s="39">
        <v>10724</v>
      </c>
      <c r="C110" s="38">
        <v>10276414</v>
      </c>
      <c r="D110" s="40" t="s">
        <v>24</v>
      </c>
      <c r="E110" s="41">
        <v>3</v>
      </c>
      <c r="F110" s="38">
        <v>86</v>
      </c>
      <c r="G110" s="38" t="s">
        <v>23</v>
      </c>
      <c r="H110" s="42">
        <v>9593.3700000000008</v>
      </c>
      <c r="I110" s="2"/>
      <c r="J110" s="44">
        <v>43247</v>
      </c>
      <c r="K110" s="42">
        <v>0</v>
      </c>
      <c r="L110" s="42">
        <v>5544.2</v>
      </c>
      <c r="M110" s="44">
        <v>44957</v>
      </c>
      <c r="N110" s="42">
        <f>H110-K110-L110</f>
        <v>4049.170000000001</v>
      </c>
      <c r="O110" s="42">
        <v>4575.5600000000004</v>
      </c>
      <c r="P110" s="45">
        <v>0.13</v>
      </c>
      <c r="Q110" s="42">
        <v>526.39</v>
      </c>
      <c r="R110" s="42">
        <v>4049.17</v>
      </c>
      <c r="S110" s="42">
        <f>N110-R110</f>
        <v>0</v>
      </c>
      <c r="T110" s="38">
        <v>2107</v>
      </c>
      <c r="U110" s="14">
        <f>S110/H110</f>
        <v>0</v>
      </c>
      <c r="V110" s="19"/>
      <c r="W110" s="19"/>
      <c r="X110" s="37" t="s">
        <v>3459</v>
      </c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</row>
    <row r="111" spans="1:37" ht="16.5" customHeight="1">
      <c r="A111" s="38">
        <v>2</v>
      </c>
      <c r="B111" s="39">
        <v>10738</v>
      </c>
      <c r="C111" s="38">
        <v>10285853</v>
      </c>
      <c r="D111" s="40" t="s">
        <v>2900</v>
      </c>
      <c r="E111" s="41">
        <v>15</v>
      </c>
      <c r="F111" s="38">
        <v>120</v>
      </c>
      <c r="G111" s="38" t="s">
        <v>23</v>
      </c>
      <c r="H111" s="42">
        <v>7350</v>
      </c>
      <c r="I111" s="2"/>
      <c r="J111" s="44">
        <v>39687</v>
      </c>
      <c r="K111" s="42">
        <v>0</v>
      </c>
      <c r="L111" s="42">
        <v>6982.5</v>
      </c>
      <c r="M111" s="44">
        <v>44957</v>
      </c>
      <c r="N111" s="42">
        <f>H111-K111-L111</f>
        <v>367.5</v>
      </c>
      <c r="O111" s="42">
        <v>415.28</v>
      </c>
      <c r="P111" s="45">
        <v>0.13</v>
      </c>
      <c r="Q111" s="42">
        <v>47.78</v>
      </c>
      <c r="R111" s="42">
        <v>367.5</v>
      </c>
      <c r="S111" s="42">
        <f>N111-R111</f>
        <v>0</v>
      </c>
      <c r="T111" s="38">
        <v>5000</v>
      </c>
      <c r="U111" s="14">
        <f>S111/H111</f>
        <v>0</v>
      </c>
      <c r="V111" s="19"/>
      <c r="W111" s="19"/>
      <c r="X111" s="37" t="s">
        <v>3461</v>
      </c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</row>
    <row r="112" spans="1:37" ht="16.5" customHeight="1">
      <c r="A112" s="38">
        <v>4</v>
      </c>
      <c r="B112" s="39">
        <v>10738</v>
      </c>
      <c r="C112" s="38">
        <v>10285853</v>
      </c>
      <c r="D112" s="40" t="s">
        <v>2900</v>
      </c>
      <c r="E112" s="41">
        <v>15</v>
      </c>
      <c r="F112" s="38">
        <v>120</v>
      </c>
      <c r="G112" s="38" t="s">
        <v>23</v>
      </c>
      <c r="H112" s="42">
        <v>7350</v>
      </c>
      <c r="I112" s="2"/>
      <c r="J112" s="44">
        <v>39687</v>
      </c>
      <c r="K112" s="42">
        <v>0</v>
      </c>
      <c r="L112" s="42">
        <v>6982.5</v>
      </c>
      <c r="M112" s="44">
        <v>44957</v>
      </c>
      <c r="N112" s="42">
        <f>H112-K112-L112</f>
        <v>367.5</v>
      </c>
      <c r="O112" s="42">
        <v>415.28</v>
      </c>
      <c r="P112" s="45">
        <v>0.13</v>
      </c>
      <c r="Q112" s="42">
        <v>47.78</v>
      </c>
      <c r="R112" s="42">
        <v>367.5</v>
      </c>
      <c r="S112" s="42">
        <f>N112-R112</f>
        <v>0</v>
      </c>
      <c r="T112" s="38">
        <v>5000</v>
      </c>
      <c r="U112" s="14">
        <f>S112/H112</f>
        <v>0</v>
      </c>
      <c r="V112" s="19"/>
      <c r="W112" s="19"/>
      <c r="X112" s="37" t="s">
        <v>3461</v>
      </c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</row>
    <row r="113" spans="1:36" ht="16.5" customHeight="1">
      <c r="A113" s="38">
        <v>1</v>
      </c>
      <c r="B113" s="39">
        <v>10755</v>
      </c>
      <c r="C113" s="38">
        <v>10287340</v>
      </c>
      <c r="D113" s="40" t="s">
        <v>2887</v>
      </c>
      <c r="E113" s="47">
        <v>5.6000000000000001E-2</v>
      </c>
      <c r="F113" s="38">
        <v>120</v>
      </c>
      <c r="G113" s="38" t="s">
        <v>262</v>
      </c>
      <c r="H113" s="42">
        <v>5801.78</v>
      </c>
      <c r="I113" s="2"/>
      <c r="J113" s="44">
        <v>43096</v>
      </c>
      <c r="K113" s="42">
        <v>0</v>
      </c>
      <c r="L113" s="42">
        <v>2801.78</v>
      </c>
      <c r="M113" s="44">
        <v>44957</v>
      </c>
      <c r="N113" s="42">
        <f>H113-K113-L113</f>
        <v>2999.9999999999995</v>
      </c>
      <c r="O113" s="42">
        <v>3390</v>
      </c>
      <c r="P113" s="45">
        <v>0.13</v>
      </c>
      <c r="Q113" s="42">
        <v>390</v>
      </c>
      <c r="R113" s="42">
        <v>3000</v>
      </c>
      <c r="S113" s="42">
        <f>N113-R113</f>
        <v>0</v>
      </c>
      <c r="T113" s="38">
        <v>5000</v>
      </c>
      <c r="U113" s="14">
        <f>S113/H113</f>
        <v>0</v>
      </c>
      <c r="V113" s="19"/>
      <c r="W113" s="19"/>
      <c r="X113" s="37" t="s">
        <v>3464</v>
      </c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</row>
    <row r="114" spans="1:36" ht="16.5" customHeight="1">
      <c r="A114" s="38">
        <v>4</v>
      </c>
      <c r="B114" s="39">
        <v>10755</v>
      </c>
      <c r="C114" s="38">
        <v>10286971</v>
      </c>
      <c r="D114" s="40" t="s">
        <v>2888</v>
      </c>
      <c r="E114" s="47">
        <v>0.16200000000000001</v>
      </c>
      <c r="F114" s="38">
        <v>120</v>
      </c>
      <c r="G114" s="38" t="s">
        <v>21</v>
      </c>
      <c r="H114" s="42">
        <v>6637.14</v>
      </c>
      <c r="I114" s="2"/>
      <c r="J114" s="44">
        <v>43860</v>
      </c>
      <c r="K114" s="42">
        <v>0</v>
      </c>
      <c r="L114" s="42">
        <v>1891.59</v>
      </c>
      <c r="M114" s="44">
        <v>44957</v>
      </c>
      <c r="N114" s="42">
        <f>H114-K114-L114</f>
        <v>4745.55</v>
      </c>
      <c r="O114" s="42">
        <v>5362.47</v>
      </c>
      <c r="P114" s="45">
        <v>0.13</v>
      </c>
      <c r="Q114" s="42">
        <v>616.91999999999996</v>
      </c>
      <c r="R114" s="42">
        <v>4745.55</v>
      </c>
      <c r="S114" s="42">
        <f>N114-R114</f>
        <v>0</v>
      </c>
      <c r="T114" s="38">
        <v>5000</v>
      </c>
      <c r="U114" s="14">
        <f>S114/H114</f>
        <v>0</v>
      </c>
      <c r="V114" s="19"/>
      <c r="W114" s="19"/>
      <c r="X114" s="37" t="s">
        <v>3464</v>
      </c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</row>
    <row r="115" spans="1:36" ht="16.5" customHeight="1">
      <c r="A115" s="38">
        <v>5</v>
      </c>
      <c r="B115" s="39">
        <v>40708</v>
      </c>
      <c r="C115" s="38">
        <v>10278654</v>
      </c>
      <c r="D115" s="40" t="s">
        <v>1790</v>
      </c>
      <c r="E115" s="41">
        <v>65</v>
      </c>
      <c r="F115" s="38">
        <v>120</v>
      </c>
      <c r="G115" s="38" t="s">
        <v>23</v>
      </c>
      <c r="H115" s="42">
        <v>3693.08</v>
      </c>
      <c r="I115" s="2"/>
      <c r="J115" s="44">
        <v>41967</v>
      </c>
      <c r="K115" s="42">
        <v>0</v>
      </c>
      <c r="L115" s="42">
        <v>2865.26</v>
      </c>
      <c r="M115" s="44">
        <v>44957</v>
      </c>
      <c r="N115" s="42">
        <f>H115-K115-L115</f>
        <v>827.81999999999971</v>
      </c>
      <c r="O115" s="42">
        <v>935.44</v>
      </c>
      <c r="P115" s="45">
        <v>0.13</v>
      </c>
      <c r="Q115" s="42">
        <v>107.62</v>
      </c>
      <c r="R115" s="42">
        <v>827.82</v>
      </c>
      <c r="S115" s="42">
        <f>N115-R115</f>
        <v>0</v>
      </c>
      <c r="T115" s="38">
        <v>2101</v>
      </c>
      <c r="U115" s="14">
        <f>S115/H115</f>
        <v>0</v>
      </c>
      <c r="V115" s="19"/>
      <c r="W115" s="19"/>
      <c r="X115" s="37" t="s">
        <v>3467</v>
      </c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</row>
    <row r="116" spans="1:36" ht="16.5" customHeight="1">
      <c r="A116" s="38">
        <v>6</v>
      </c>
      <c r="B116" s="39">
        <v>40708</v>
      </c>
      <c r="C116" s="38">
        <v>10278641</v>
      </c>
      <c r="D116" s="40" t="s">
        <v>1790</v>
      </c>
      <c r="E116" s="41">
        <v>85</v>
      </c>
      <c r="F116" s="38">
        <v>120</v>
      </c>
      <c r="G116" s="38" t="s">
        <v>23</v>
      </c>
      <c r="H116" s="42">
        <v>5493.55</v>
      </c>
      <c r="I116" s="2"/>
      <c r="J116" s="44">
        <v>41876</v>
      </c>
      <c r="K116" s="42">
        <v>0</v>
      </c>
      <c r="L116" s="42">
        <v>4392.54</v>
      </c>
      <c r="M116" s="44">
        <v>44957</v>
      </c>
      <c r="N116" s="42">
        <f>H116-K116-L116</f>
        <v>1101.0100000000002</v>
      </c>
      <c r="O116" s="42">
        <v>1244.1400000000001</v>
      </c>
      <c r="P116" s="45">
        <v>0.13</v>
      </c>
      <c r="Q116" s="42">
        <v>143.13</v>
      </c>
      <c r="R116" s="42">
        <v>1101.01</v>
      </c>
      <c r="S116" s="42">
        <f>N116-R116</f>
        <v>0</v>
      </c>
      <c r="T116" s="38">
        <v>5000</v>
      </c>
      <c r="U116" s="14">
        <f>S116/H116</f>
        <v>0</v>
      </c>
      <c r="V116" s="19"/>
      <c r="W116" s="19"/>
      <c r="X116" s="37" t="s">
        <v>3467</v>
      </c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</row>
    <row r="117" spans="1:36" ht="16.5" customHeight="1">
      <c r="A117" s="38">
        <v>9</v>
      </c>
      <c r="B117" s="39">
        <v>10734</v>
      </c>
      <c r="C117" s="38">
        <v>10298986</v>
      </c>
      <c r="D117" s="40" t="s">
        <v>1454</v>
      </c>
      <c r="E117" s="38">
        <v>2</v>
      </c>
      <c r="F117" s="38">
        <v>75</v>
      </c>
      <c r="G117" s="38" t="s">
        <v>23</v>
      </c>
      <c r="H117" s="42">
        <v>6974.36</v>
      </c>
      <c r="I117" s="2"/>
      <c r="J117" s="44">
        <v>43582</v>
      </c>
      <c r="K117" s="42">
        <v>0</v>
      </c>
      <c r="L117" s="42">
        <v>3823.55</v>
      </c>
      <c r="M117" s="44">
        <v>44985</v>
      </c>
      <c r="N117" s="42">
        <f>H117-K117-L117</f>
        <v>3150.8099999999995</v>
      </c>
      <c r="O117" s="42">
        <v>3560.42</v>
      </c>
      <c r="P117" s="45">
        <v>0.13</v>
      </c>
      <c r="Q117" s="42">
        <v>409.61</v>
      </c>
      <c r="R117" s="42">
        <v>3150.81</v>
      </c>
      <c r="S117" s="42">
        <f>N117-R117</f>
        <v>0</v>
      </c>
      <c r="T117" s="38">
        <v>5000</v>
      </c>
      <c r="U117" s="14">
        <f>S117/H117</f>
        <v>0</v>
      </c>
      <c r="V117" s="19"/>
      <c r="W117" s="19"/>
      <c r="X117" s="37" t="s">
        <v>3460</v>
      </c>
    </row>
    <row r="118" spans="1:36" ht="16.5" customHeight="1">
      <c r="A118" s="38">
        <v>2</v>
      </c>
      <c r="B118" s="39">
        <v>10742</v>
      </c>
      <c r="C118" s="38">
        <v>10324669</v>
      </c>
      <c r="D118" s="40" t="s">
        <v>425</v>
      </c>
      <c r="E118" s="46">
        <v>4.5500000000000002E-3</v>
      </c>
      <c r="F118" s="38">
        <v>120</v>
      </c>
      <c r="G118" s="38" t="s">
        <v>302</v>
      </c>
      <c r="H118" s="42">
        <v>266.99</v>
      </c>
      <c r="I118" s="2"/>
      <c r="J118" s="44">
        <v>44255</v>
      </c>
      <c r="K118" s="42">
        <v>2.2200000000000002</v>
      </c>
      <c r="L118" s="42">
        <v>51.17</v>
      </c>
      <c r="M118" s="44">
        <v>44985</v>
      </c>
      <c r="N118" s="42">
        <f>H118-K118-L118</f>
        <v>213.59999999999997</v>
      </c>
      <c r="O118" s="42">
        <v>241.36799999999999</v>
      </c>
      <c r="P118" s="45">
        <v>0.13</v>
      </c>
      <c r="Q118" s="42">
        <v>27.77</v>
      </c>
      <c r="R118" s="42">
        <v>213.6</v>
      </c>
      <c r="S118" s="42">
        <f>N118-R118</f>
        <v>0</v>
      </c>
      <c r="T118" s="38">
        <v>5000</v>
      </c>
      <c r="U118" s="14">
        <f>S118/H118</f>
        <v>0</v>
      </c>
      <c r="V118" s="19"/>
      <c r="W118" s="19"/>
      <c r="X118" s="37" t="s">
        <v>3463</v>
      </c>
    </row>
    <row r="119" spans="1:36" ht="16.5" customHeight="1">
      <c r="A119" s="38">
        <v>5</v>
      </c>
      <c r="B119" s="39">
        <v>10742</v>
      </c>
      <c r="C119" s="38">
        <v>10324669</v>
      </c>
      <c r="D119" s="40" t="s">
        <v>425</v>
      </c>
      <c r="E119" s="38">
        <v>5.836E-3</v>
      </c>
      <c r="F119" s="38">
        <v>120</v>
      </c>
      <c r="G119" s="38" t="s">
        <v>302</v>
      </c>
      <c r="H119" s="42">
        <v>342.45</v>
      </c>
      <c r="I119" s="2"/>
      <c r="J119" s="44">
        <v>44255</v>
      </c>
      <c r="K119" s="42">
        <v>2.85</v>
      </c>
      <c r="L119" s="42">
        <v>65.64</v>
      </c>
      <c r="M119" s="44">
        <v>44985</v>
      </c>
      <c r="N119" s="42">
        <f>H119-K119-L119</f>
        <v>273.95999999999998</v>
      </c>
      <c r="O119" s="42">
        <v>309.57</v>
      </c>
      <c r="P119" s="45">
        <v>0.13</v>
      </c>
      <c r="Q119" s="42">
        <v>35.61</v>
      </c>
      <c r="R119" s="42">
        <v>273.95999999999998</v>
      </c>
      <c r="S119" s="42">
        <f>N119-R119</f>
        <v>0</v>
      </c>
      <c r="T119" s="38">
        <v>5000</v>
      </c>
      <c r="U119" s="14">
        <f>S119/H119</f>
        <v>0</v>
      </c>
      <c r="V119" s="19"/>
      <c r="W119" s="19"/>
      <c r="X119" s="37" t="s">
        <v>3463</v>
      </c>
    </row>
    <row r="120" spans="1:36" ht="16.5" customHeight="1">
      <c r="A120" s="38">
        <v>6</v>
      </c>
      <c r="B120" s="39">
        <v>10742</v>
      </c>
      <c r="C120" s="38">
        <v>10323652</v>
      </c>
      <c r="D120" s="40" t="s">
        <v>425</v>
      </c>
      <c r="E120" s="38">
        <v>4.5713999999999998E-2</v>
      </c>
      <c r="F120" s="38">
        <v>120</v>
      </c>
      <c r="G120" s="38" t="s">
        <v>302</v>
      </c>
      <c r="H120" s="42">
        <v>7263.05</v>
      </c>
      <c r="I120" s="2"/>
      <c r="J120" s="44">
        <v>44196</v>
      </c>
      <c r="K120" s="42">
        <v>60.53</v>
      </c>
      <c r="L120" s="42">
        <v>1513.13</v>
      </c>
      <c r="M120" s="44">
        <v>44985</v>
      </c>
      <c r="N120" s="42">
        <f>H120-K120-L120</f>
        <v>5689.39</v>
      </c>
      <c r="O120" s="42">
        <v>6429.01</v>
      </c>
      <c r="P120" s="45">
        <v>0.13</v>
      </c>
      <c r="Q120" s="42">
        <v>739.62</v>
      </c>
      <c r="R120" s="42">
        <v>5689.39</v>
      </c>
      <c r="S120" s="42">
        <f>N120-R120</f>
        <v>0</v>
      </c>
      <c r="T120" s="38">
        <v>5000</v>
      </c>
      <c r="U120" s="14">
        <f>S120/H120</f>
        <v>0</v>
      </c>
      <c r="V120" s="19"/>
      <c r="W120" s="19"/>
      <c r="X120" s="37" t="s">
        <v>3463</v>
      </c>
    </row>
    <row r="121" spans="1:36" ht="16.5" customHeight="1">
      <c r="A121" s="38">
        <v>31</v>
      </c>
      <c r="B121" s="39">
        <v>10746</v>
      </c>
      <c r="C121" s="38">
        <v>10310641</v>
      </c>
      <c r="D121" s="40" t="s">
        <v>2507</v>
      </c>
      <c r="E121" s="38">
        <v>7</v>
      </c>
      <c r="F121" s="38">
        <v>103</v>
      </c>
      <c r="G121" s="38" t="s">
        <v>23</v>
      </c>
      <c r="H121" s="42">
        <v>10225.11</v>
      </c>
      <c r="I121" s="2"/>
      <c r="J121" s="44">
        <v>42727</v>
      </c>
      <c r="K121" s="42">
        <v>0</v>
      </c>
      <c r="L121" s="42">
        <v>6509.7</v>
      </c>
      <c r="M121" s="44">
        <v>44985</v>
      </c>
      <c r="N121" s="42">
        <f>H121-K121-L121</f>
        <v>3715.4100000000008</v>
      </c>
      <c r="O121" s="42">
        <v>4198.41</v>
      </c>
      <c r="P121" s="45">
        <v>0.13</v>
      </c>
      <c r="Q121" s="42">
        <v>483</v>
      </c>
      <c r="R121" s="42">
        <v>3715.41</v>
      </c>
      <c r="S121" s="42">
        <f>N121-R121</f>
        <v>0</v>
      </c>
      <c r="T121" s="38">
        <v>2101</v>
      </c>
      <c r="U121" s="14">
        <f>S121/H121</f>
        <v>0</v>
      </c>
      <c r="V121" s="19"/>
      <c r="W121" s="19"/>
      <c r="X121" s="37" t="s">
        <v>3463</v>
      </c>
    </row>
    <row r="122" spans="1:36" ht="16.5" customHeight="1">
      <c r="A122" s="38">
        <v>33</v>
      </c>
      <c r="B122" s="39">
        <v>10746</v>
      </c>
      <c r="C122" s="38">
        <v>10310721</v>
      </c>
      <c r="D122" s="40" t="s">
        <v>2869</v>
      </c>
      <c r="E122" s="38">
        <v>2</v>
      </c>
      <c r="F122" s="38">
        <v>82</v>
      </c>
      <c r="G122" s="38" t="s">
        <v>23</v>
      </c>
      <c r="H122" s="42">
        <v>3555.56</v>
      </c>
      <c r="I122" s="2"/>
      <c r="J122" s="44">
        <v>43367</v>
      </c>
      <c r="K122" s="42">
        <v>0</v>
      </c>
      <c r="L122" s="42">
        <v>2044.47</v>
      </c>
      <c r="M122" s="44">
        <v>44985</v>
      </c>
      <c r="N122" s="42">
        <f>H122-K122-L122</f>
        <v>1511.09</v>
      </c>
      <c r="O122" s="42">
        <v>1707.53</v>
      </c>
      <c r="P122" s="45">
        <v>0.13</v>
      </c>
      <c r="Q122" s="42">
        <v>196.44</v>
      </c>
      <c r="R122" s="42">
        <v>1511.09</v>
      </c>
      <c r="S122" s="42">
        <f>N122-R122</f>
        <v>0</v>
      </c>
      <c r="T122" s="38">
        <v>5000</v>
      </c>
      <c r="U122" s="14">
        <f>S122/H122</f>
        <v>0</v>
      </c>
      <c r="V122" s="19"/>
      <c r="W122" s="19"/>
      <c r="X122" s="37" t="s">
        <v>3463</v>
      </c>
    </row>
    <row r="123" spans="1:36" ht="16.5" customHeight="1">
      <c r="A123" s="38">
        <v>6</v>
      </c>
      <c r="B123" s="39">
        <v>10755</v>
      </c>
      <c r="C123" s="38">
        <v>10286740</v>
      </c>
      <c r="D123" s="40" t="s">
        <v>2013</v>
      </c>
      <c r="E123" s="38">
        <v>0.38309300000000002</v>
      </c>
      <c r="F123" s="38">
        <v>120</v>
      </c>
      <c r="G123" s="38" t="s">
        <v>21</v>
      </c>
      <c r="H123" s="42">
        <v>2288.4299999999998</v>
      </c>
      <c r="I123" s="2"/>
      <c r="J123" s="44">
        <v>43829</v>
      </c>
      <c r="K123" s="42">
        <v>0</v>
      </c>
      <c r="L123" s="42">
        <v>688.43</v>
      </c>
      <c r="M123" s="44">
        <v>44985</v>
      </c>
      <c r="N123" s="42">
        <f>H123-K123-L123</f>
        <v>1600</v>
      </c>
      <c r="O123" s="42">
        <v>1808</v>
      </c>
      <c r="P123" s="45">
        <v>0.13</v>
      </c>
      <c r="Q123" s="42">
        <v>208</v>
      </c>
      <c r="R123" s="42">
        <v>1600</v>
      </c>
      <c r="S123" s="42">
        <f>N123-R123</f>
        <v>0</v>
      </c>
      <c r="T123" s="38">
        <v>1604</v>
      </c>
      <c r="U123" s="14">
        <f>S123/H123</f>
        <v>0</v>
      </c>
      <c r="V123" s="19"/>
      <c r="W123" s="19"/>
      <c r="X123" s="37" t="s">
        <v>3464</v>
      </c>
    </row>
    <row r="124" spans="1:36" ht="16.5" customHeight="1">
      <c r="A124" s="38">
        <v>1</v>
      </c>
      <c r="B124" s="39">
        <v>10867</v>
      </c>
      <c r="C124" s="38">
        <v>10331070</v>
      </c>
      <c r="D124" s="40" t="s">
        <v>1435</v>
      </c>
      <c r="E124" s="38">
        <v>1</v>
      </c>
      <c r="F124" s="38">
        <v>25</v>
      </c>
      <c r="G124" s="38" t="s">
        <v>33</v>
      </c>
      <c r="H124" s="42">
        <v>2647.62</v>
      </c>
      <c r="I124" s="2"/>
      <c r="J124" s="44">
        <v>44377</v>
      </c>
      <c r="K124" s="42">
        <v>0</v>
      </c>
      <c r="L124" s="42">
        <v>2118.08</v>
      </c>
      <c r="M124" s="44">
        <v>44985</v>
      </c>
      <c r="N124" s="42">
        <f>H124-K124-L124</f>
        <v>529.54</v>
      </c>
      <c r="O124" s="42">
        <v>598.38</v>
      </c>
      <c r="P124" s="45">
        <v>0.13</v>
      </c>
      <c r="Q124" s="42">
        <v>68.84</v>
      </c>
      <c r="R124" s="42">
        <v>529.54</v>
      </c>
      <c r="S124" s="42">
        <f>N124-R124</f>
        <v>0</v>
      </c>
      <c r="T124" s="38">
        <v>5000</v>
      </c>
      <c r="U124" s="14">
        <f>S124/H124</f>
        <v>0</v>
      </c>
      <c r="V124" s="19"/>
      <c r="W124" s="19"/>
      <c r="X124" s="37" t="s">
        <v>3475</v>
      </c>
    </row>
    <row r="125" spans="1:36" ht="16.5" customHeight="1">
      <c r="A125" s="38">
        <v>2</v>
      </c>
      <c r="B125" s="39">
        <v>10867</v>
      </c>
      <c r="C125" s="38">
        <v>10330842</v>
      </c>
      <c r="D125" s="40" t="s">
        <v>2877</v>
      </c>
      <c r="E125" s="38">
        <v>1</v>
      </c>
      <c r="F125" s="38">
        <v>115</v>
      </c>
      <c r="G125" s="38" t="s">
        <v>302</v>
      </c>
      <c r="H125" s="42">
        <v>27808.05</v>
      </c>
      <c r="I125" s="2"/>
      <c r="J125" s="44">
        <v>44377</v>
      </c>
      <c r="K125" s="42">
        <v>0</v>
      </c>
      <c r="L125" s="42">
        <v>4836.18</v>
      </c>
      <c r="M125" s="44">
        <v>44985</v>
      </c>
      <c r="N125" s="42">
        <f>H125-K125-L125</f>
        <v>22971.87</v>
      </c>
      <c r="O125" s="42">
        <v>25958.21</v>
      </c>
      <c r="P125" s="45">
        <v>0.13</v>
      </c>
      <c r="Q125" s="42">
        <v>2986.34</v>
      </c>
      <c r="R125" s="42">
        <v>22971.87</v>
      </c>
      <c r="S125" s="42">
        <f>N125-R125</f>
        <v>0</v>
      </c>
      <c r="T125" s="38">
        <v>5000</v>
      </c>
      <c r="U125" s="14">
        <f>S125/H125</f>
        <v>0</v>
      </c>
      <c r="V125" s="19"/>
      <c r="W125" s="19"/>
      <c r="X125" s="37" t="s">
        <v>3475</v>
      </c>
    </row>
    <row r="126" spans="1:36" ht="16.5" customHeight="1">
      <c r="A126" s="38">
        <v>7</v>
      </c>
      <c r="B126" s="39">
        <v>40708</v>
      </c>
      <c r="C126" s="38">
        <v>10322661</v>
      </c>
      <c r="D126" s="40" t="s">
        <v>2878</v>
      </c>
      <c r="E126" s="38">
        <v>1</v>
      </c>
      <c r="F126" s="38">
        <v>120</v>
      </c>
      <c r="G126" s="38" t="s">
        <v>21</v>
      </c>
      <c r="H126" s="42">
        <v>12820.51</v>
      </c>
      <c r="I126" s="2"/>
      <c r="J126" s="44">
        <v>44165</v>
      </c>
      <c r="K126" s="42">
        <v>106.84</v>
      </c>
      <c r="L126" s="42">
        <v>2777.8</v>
      </c>
      <c r="M126" s="44">
        <v>44985</v>
      </c>
      <c r="N126" s="42">
        <f>H126-K126-L126</f>
        <v>9935.869999999999</v>
      </c>
      <c r="O126" s="42">
        <v>11227.53</v>
      </c>
      <c r="P126" s="45">
        <v>0.13</v>
      </c>
      <c r="Q126" s="42">
        <v>1291.6600000000001</v>
      </c>
      <c r="R126" s="42">
        <v>9935.8700000000008</v>
      </c>
      <c r="S126" s="42">
        <f>N126-R126</f>
        <v>0</v>
      </c>
      <c r="T126" s="38">
        <v>5000</v>
      </c>
      <c r="U126" s="14">
        <f>S126/H126</f>
        <v>0</v>
      </c>
      <c r="V126" s="19"/>
      <c r="W126" s="19"/>
      <c r="X126" s="37" t="s">
        <v>3467</v>
      </c>
    </row>
    <row r="127" spans="1:36" ht="16.5" customHeight="1">
      <c r="A127" s="38">
        <v>8</v>
      </c>
      <c r="B127" s="39">
        <v>40708</v>
      </c>
      <c r="C127" s="38">
        <v>10278641</v>
      </c>
      <c r="D127" s="40" t="s">
        <v>1790</v>
      </c>
      <c r="E127" s="38">
        <v>90</v>
      </c>
      <c r="F127" s="38">
        <v>120</v>
      </c>
      <c r="G127" s="38" t="s">
        <v>23</v>
      </c>
      <c r="H127" s="42">
        <v>5816.7</v>
      </c>
      <c r="I127" s="2"/>
      <c r="J127" s="44">
        <v>41876</v>
      </c>
      <c r="K127" s="42">
        <v>0</v>
      </c>
      <c r="L127" s="42">
        <v>4696.9799999999996</v>
      </c>
      <c r="M127" s="44">
        <v>44985</v>
      </c>
      <c r="N127" s="42">
        <f>H127-K127-L127</f>
        <v>1119.7200000000003</v>
      </c>
      <c r="O127" s="42">
        <v>1265.28</v>
      </c>
      <c r="P127" s="45">
        <v>0.13</v>
      </c>
      <c r="Q127" s="42">
        <v>145.56</v>
      </c>
      <c r="R127" s="42">
        <v>1119.72</v>
      </c>
      <c r="S127" s="42">
        <f>N127-R127</f>
        <v>0</v>
      </c>
      <c r="T127" s="38">
        <v>5000</v>
      </c>
      <c r="U127" s="14">
        <f>S127/H127</f>
        <v>0</v>
      </c>
      <c r="V127" s="19"/>
      <c r="W127" s="19"/>
      <c r="X127" s="37" t="s">
        <v>3467</v>
      </c>
    </row>
    <row r="128" spans="1:36" ht="16.5" customHeight="1">
      <c r="A128" s="38">
        <v>10</v>
      </c>
      <c r="B128" s="39">
        <v>10700</v>
      </c>
      <c r="C128" s="38">
        <v>10274898</v>
      </c>
      <c r="D128" s="40" t="s">
        <v>2436</v>
      </c>
      <c r="E128" s="38">
        <v>1</v>
      </c>
      <c r="F128" s="38">
        <v>39</v>
      </c>
      <c r="G128" s="38" t="s">
        <v>33</v>
      </c>
      <c r="H128" s="42">
        <v>13097.35</v>
      </c>
      <c r="I128" s="2"/>
      <c r="J128" s="44">
        <v>43948</v>
      </c>
      <c r="K128" s="42">
        <v>0</v>
      </c>
      <c r="L128" s="42">
        <v>11129.14</v>
      </c>
      <c r="M128" s="44">
        <v>45016</v>
      </c>
      <c r="N128" s="42">
        <f>H128-K128-L128</f>
        <v>1968.2100000000009</v>
      </c>
      <c r="O128" s="42">
        <v>0</v>
      </c>
      <c r="P128" s="45">
        <v>0.13</v>
      </c>
      <c r="Q128" s="42">
        <v>0</v>
      </c>
      <c r="R128" s="42">
        <v>1968.21</v>
      </c>
      <c r="S128" s="42">
        <v>0</v>
      </c>
      <c r="T128" s="38">
        <v>5000</v>
      </c>
      <c r="U128" s="14">
        <f>S128/H128</f>
        <v>0</v>
      </c>
      <c r="V128" s="19" t="s">
        <v>3484</v>
      </c>
      <c r="W128" s="19"/>
      <c r="X128" s="37" t="s">
        <v>3455</v>
      </c>
    </row>
    <row r="129" spans="1:24" ht="16.5" customHeight="1">
      <c r="A129" s="38">
        <v>11</v>
      </c>
      <c r="B129" s="39">
        <v>10701</v>
      </c>
      <c r="C129" s="38">
        <v>10330721</v>
      </c>
      <c r="D129" s="40" t="s">
        <v>2178</v>
      </c>
      <c r="E129" s="38">
        <v>1</v>
      </c>
      <c r="F129" s="38">
        <v>1</v>
      </c>
      <c r="G129" s="38" t="s">
        <v>33</v>
      </c>
      <c r="H129" s="42">
        <v>668.04</v>
      </c>
      <c r="I129" s="2"/>
      <c r="J129" s="44">
        <v>44377</v>
      </c>
      <c r="K129" s="42">
        <v>0</v>
      </c>
      <c r="L129" s="42">
        <v>668.04</v>
      </c>
      <c r="M129" s="44">
        <v>45016</v>
      </c>
      <c r="N129" s="42">
        <f>H129-K129-L129</f>
        <v>0</v>
      </c>
      <c r="O129" s="42">
        <v>0</v>
      </c>
      <c r="P129" s="45">
        <v>0.13</v>
      </c>
      <c r="Q129" s="42">
        <v>0</v>
      </c>
      <c r="R129" s="42">
        <v>0</v>
      </c>
      <c r="S129" s="42">
        <v>0</v>
      </c>
      <c r="T129" s="38">
        <v>5000</v>
      </c>
      <c r="U129" s="14">
        <f>S129/H129</f>
        <v>0</v>
      </c>
      <c r="V129" s="19"/>
      <c r="W129" s="19"/>
      <c r="X129" s="37" t="s">
        <v>3455</v>
      </c>
    </row>
    <row r="130" spans="1:24" ht="16.5" customHeight="1">
      <c r="A130" s="38">
        <v>3</v>
      </c>
      <c r="B130" s="39">
        <v>10712</v>
      </c>
      <c r="C130" s="38">
        <v>10284776</v>
      </c>
      <c r="D130" s="40" t="s">
        <v>2437</v>
      </c>
      <c r="E130" s="38">
        <v>3.7390000000000001E-3</v>
      </c>
      <c r="F130" s="38">
        <v>120</v>
      </c>
      <c r="G130" s="38" t="s">
        <v>21</v>
      </c>
      <c r="H130" s="42">
        <v>9831.76</v>
      </c>
      <c r="I130" s="2"/>
      <c r="J130" s="44">
        <v>43462</v>
      </c>
      <c r="K130" s="42">
        <v>0</v>
      </c>
      <c r="L130" s="42">
        <v>3969.57</v>
      </c>
      <c r="M130" s="44">
        <v>45016</v>
      </c>
      <c r="N130" s="42">
        <f>H130-K130-L130</f>
        <v>5862.1900000000005</v>
      </c>
      <c r="O130" s="42">
        <v>6624.27</v>
      </c>
      <c r="P130" s="45">
        <v>0.13</v>
      </c>
      <c r="Q130" s="42">
        <v>762.08</v>
      </c>
      <c r="R130" s="42">
        <v>5862.19</v>
      </c>
      <c r="S130" s="42">
        <v>0</v>
      </c>
      <c r="T130" s="38">
        <v>5000</v>
      </c>
      <c r="U130" s="14">
        <f>S130/H130</f>
        <v>0</v>
      </c>
      <c r="V130" s="19"/>
      <c r="W130" s="19"/>
      <c r="X130" s="37" t="s">
        <v>3458</v>
      </c>
    </row>
    <row r="131" spans="1:24" ht="16.5" customHeight="1">
      <c r="A131" s="38">
        <v>4</v>
      </c>
      <c r="B131" s="39">
        <v>10712</v>
      </c>
      <c r="C131" s="38">
        <v>10366024</v>
      </c>
      <c r="D131" s="40" t="s">
        <v>1218</v>
      </c>
      <c r="E131" s="38">
        <v>1</v>
      </c>
      <c r="F131" s="38">
        <v>60</v>
      </c>
      <c r="G131" s="38" t="s">
        <v>36</v>
      </c>
      <c r="H131" s="42">
        <v>2217.89</v>
      </c>
      <c r="I131" s="2"/>
      <c r="J131" s="44">
        <v>44985</v>
      </c>
      <c r="K131" s="42">
        <v>36.96</v>
      </c>
      <c r="L131" s="42">
        <v>0</v>
      </c>
      <c r="M131" s="44">
        <v>45016</v>
      </c>
      <c r="N131" s="42">
        <f>H131-K131-L131</f>
        <v>2180.9299999999998</v>
      </c>
      <c r="O131" s="42">
        <v>2464.4499999999998</v>
      </c>
      <c r="P131" s="45">
        <v>0.13</v>
      </c>
      <c r="Q131" s="42">
        <v>283.52</v>
      </c>
      <c r="R131" s="42">
        <v>2180.9299999999998</v>
      </c>
      <c r="S131" s="42">
        <v>0</v>
      </c>
      <c r="T131" s="38">
        <v>5000</v>
      </c>
      <c r="U131" s="14">
        <f>S131/H131</f>
        <v>0</v>
      </c>
      <c r="V131" s="19"/>
      <c r="W131" s="19"/>
      <c r="X131" s="37" t="s">
        <v>3458</v>
      </c>
    </row>
    <row r="132" spans="1:24" ht="16.5" customHeight="1">
      <c r="A132" s="38">
        <v>5</v>
      </c>
      <c r="B132" s="39">
        <v>10712</v>
      </c>
      <c r="C132" s="38">
        <v>10283778</v>
      </c>
      <c r="D132" s="40" t="s">
        <v>425</v>
      </c>
      <c r="E132" s="38">
        <v>10</v>
      </c>
      <c r="F132" s="38">
        <v>117</v>
      </c>
      <c r="G132" s="38" t="s">
        <v>21</v>
      </c>
      <c r="H132" s="42">
        <v>3363.33</v>
      </c>
      <c r="I132" s="2"/>
      <c r="J132" s="44">
        <v>43979</v>
      </c>
      <c r="K132" s="42">
        <v>0</v>
      </c>
      <c r="L132" s="42">
        <v>928.51</v>
      </c>
      <c r="M132" s="44">
        <v>45016</v>
      </c>
      <c r="N132" s="42">
        <f>H132-K132-L132</f>
        <v>2434.8199999999997</v>
      </c>
      <c r="O132" s="42">
        <v>2751.35</v>
      </c>
      <c r="P132" s="45">
        <v>0.13</v>
      </c>
      <c r="Q132" s="42">
        <v>316.52999999999997</v>
      </c>
      <c r="R132" s="42">
        <v>2434.8200000000002</v>
      </c>
      <c r="S132" s="42">
        <v>0</v>
      </c>
      <c r="T132" s="38">
        <v>1602</v>
      </c>
      <c r="U132" s="14">
        <f>S132/H132</f>
        <v>0</v>
      </c>
      <c r="V132" s="19"/>
      <c r="W132" s="19"/>
      <c r="X132" s="37" t="s">
        <v>3458</v>
      </c>
    </row>
    <row r="133" spans="1:24" ht="16.5" customHeight="1">
      <c r="A133" s="38">
        <v>2</v>
      </c>
      <c r="B133" s="39">
        <v>10721</v>
      </c>
      <c r="C133" s="38">
        <v>10277126</v>
      </c>
      <c r="D133" s="40" t="s">
        <v>158</v>
      </c>
      <c r="E133" s="38">
        <v>1</v>
      </c>
      <c r="F133" s="38">
        <v>50</v>
      </c>
      <c r="G133" s="38" t="s">
        <v>33</v>
      </c>
      <c r="H133" s="42">
        <v>1543.1</v>
      </c>
      <c r="I133" s="2"/>
      <c r="J133" s="44">
        <v>43613</v>
      </c>
      <c r="K133" s="42">
        <v>0</v>
      </c>
      <c r="L133" s="42">
        <v>1341.06</v>
      </c>
      <c r="M133" s="44">
        <v>45016</v>
      </c>
      <c r="N133" s="42">
        <f>H133-K133-L133</f>
        <v>202.03999999999996</v>
      </c>
      <c r="O133" s="42">
        <v>228.31</v>
      </c>
      <c r="P133" s="45">
        <v>0.13</v>
      </c>
      <c r="Q133" s="42">
        <v>26.27</v>
      </c>
      <c r="R133" s="42">
        <v>202.04</v>
      </c>
      <c r="S133" s="42">
        <v>0</v>
      </c>
      <c r="T133" s="38">
        <v>5000</v>
      </c>
      <c r="U133" s="14">
        <f>S133/H133</f>
        <v>0</v>
      </c>
      <c r="V133" s="19"/>
      <c r="W133" s="19"/>
      <c r="X133" s="37" t="s">
        <v>3469</v>
      </c>
    </row>
    <row r="134" spans="1:24" ht="16.5" customHeight="1">
      <c r="A134" s="38">
        <v>18</v>
      </c>
      <c r="B134" s="39">
        <v>10724</v>
      </c>
      <c r="C134" s="38">
        <v>10352712</v>
      </c>
      <c r="D134" s="40" t="s">
        <v>2474</v>
      </c>
      <c r="E134" s="38">
        <v>2</v>
      </c>
      <c r="F134" s="38">
        <v>120</v>
      </c>
      <c r="G134" s="38" t="s">
        <v>21</v>
      </c>
      <c r="H134" s="42">
        <v>20787.48</v>
      </c>
      <c r="I134" s="2"/>
      <c r="J134" s="44">
        <v>44773</v>
      </c>
      <c r="K134" s="42">
        <v>173.23</v>
      </c>
      <c r="L134" s="42">
        <v>1212.5999999999999</v>
      </c>
      <c r="M134" s="44">
        <v>45016</v>
      </c>
      <c r="N134" s="42">
        <f>H134-K134-L134</f>
        <v>19401.650000000001</v>
      </c>
      <c r="O134" s="42">
        <v>0</v>
      </c>
      <c r="P134" s="45">
        <v>0.13</v>
      </c>
      <c r="Q134" s="42">
        <v>0</v>
      </c>
      <c r="R134" s="42">
        <v>19401.650000000001</v>
      </c>
      <c r="S134" s="42">
        <v>0</v>
      </c>
      <c r="T134" s="38">
        <v>5000</v>
      </c>
      <c r="U134" s="14">
        <f>S134/H134</f>
        <v>0</v>
      </c>
      <c r="V134" s="19" t="s">
        <v>3484</v>
      </c>
      <c r="W134" s="19"/>
      <c r="X134" s="37" t="s">
        <v>3459</v>
      </c>
    </row>
    <row r="135" spans="1:24" ht="16.5" customHeight="1">
      <c r="A135" s="38">
        <v>65</v>
      </c>
      <c r="B135" s="39">
        <v>40704</v>
      </c>
      <c r="C135" s="38">
        <v>10330483</v>
      </c>
      <c r="D135" s="40" t="s">
        <v>2843</v>
      </c>
      <c r="E135" s="38">
        <v>2</v>
      </c>
      <c r="F135" s="38">
        <v>120</v>
      </c>
      <c r="G135" s="38" t="s">
        <v>23</v>
      </c>
      <c r="H135" s="42">
        <v>42123.89</v>
      </c>
      <c r="I135" s="2"/>
      <c r="J135" s="44">
        <v>44377</v>
      </c>
      <c r="K135" s="42">
        <v>351.03</v>
      </c>
      <c r="L135" s="42">
        <v>7020.63</v>
      </c>
      <c r="M135" s="44">
        <v>45016</v>
      </c>
      <c r="N135" s="42">
        <f>H135-K135-L135</f>
        <v>34752.230000000003</v>
      </c>
      <c r="O135" s="42">
        <v>39270.019999999997</v>
      </c>
      <c r="P135" s="45">
        <v>0.13</v>
      </c>
      <c r="Q135" s="42">
        <v>4517.79</v>
      </c>
      <c r="R135" s="42">
        <v>34752.230000000003</v>
      </c>
      <c r="S135" s="42">
        <v>0</v>
      </c>
      <c r="T135" s="38">
        <v>2101</v>
      </c>
      <c r="U135" s="14">
        <f>S135/H135</f>
        <v>0</v>
      </c>
      <c r="V135" s="19"/>
      <c r="W135" s="19"/>
      <c r="X135" s="37" t="s">
        <v>3463</v>
      </c>
    </row>
    <row r="136" spans="1:24" ht="16.5" customHeight="1">
      <c r="A136" s="38">
        <v>14</v>
      </c>
      <c r="B136" s="39">
        <v>40708</v>
      </c>
      <c r="C136" s="38">
        <v>10278937</v>
      </c>
      <c r="D136" s="40" t="s">
        <v>2526</v>
      </c>
      <c r="E136" s="38">
        <v>6000</v>
      </c>
      <c r="F136" s="38">
        <v>120</v>
      </c>
      <c r="G136" s="38" t="s">
        <v>23</v>
      </c>
      <c r="H136" s="42">
        <v>141530</v>
      </c>
      <c r="I136" s="2"/>
      <c r="J136" s="44">
        <v>37954</v>
      </c>
      <c r="K136" s="42">
        <v>0</v>
      </c>
      <c r="L136" s="42">
        <v>141530</v>
      </c>
      <c r="M136" s="44">
        <v>45016</v>
      </c>
      <c r="N136" s="42">
        <f>H136-K136-L136</f>
        <v>0</v>
      </c>
      <c r="O136" s="42">
        <v>0</v>
      </c>
      <c r="P136" s="45">
        <v>0.03</v>
      </c>
      <c r="Q136" s="42">
        <v>0</v>
      </c>
      <c r="R136" s="42">
        <v>0</v>
      </c>
      <c r="S136" s="42">
        <v>0</v>
      </c>
      <c r="T136" s="38">
        <v>5000</v>
      </c>
      <c r="U136" s="14">
        <f>S136/H136</f>
        <v>0</v>
      </c>
      <c r="V136" s="19"/>
      <c r="W136" s="19"/>
      <c r="X136" s="37" t="s">
        <v>3467</v>
      </c>
    </row>
    <row r="137" spans="1:24" ht="16.5" customHeight="1">
      <c r="A137" s="38">
        <v>15</v>
      </c>
      <c r="B137" s="39">
        <v>40708</v>
      </c>
      <c r="C137" s="38">
        <v>10278172</v>
      </c>
      <c r="D137" s="40" t="s">
        <v>2527</v>
      </c>
      <c r="E137" s="38">
        <v>1</v>
      </c>
      <c r="F137" s="38">
        <v>63</v>
      </c>
      <c r="G137" s="38" t="s">
        <v>23</v>
      </c>
      <c r="H137" s="42">
        <v>1463.46</v>
      </c>
      <c r="I137" s="2"/>
      <c r="J137" s="44">
        <v>43858</v>
      </c>
      <c r="K137" s="42">
        <v>0</v>
      </c>
      <c r="L137" s="42">
        <v>838.62</v>
      </c>
      <c r="M137" s="44">
        <v>45016</v>
      </c>
      <c r="N137" s="42">
        <f>H137-K137-L137</f>
        <v>624.84</v>
      </c>
      <c r="O137" s="42">
        <v>706.07</v>
      </c>
      <c r="P137" s="45">
        <v>0.13</v>
      </c>
      <c r="Q137" s="42">
        <v>81.23</v>
      </c>
      <c r="R137" s="42">
        <v>624.84</v>
      </c>
      <c r="S137" s="42">
        <v>0</v>
      </c>
      <c r="T137" s="38">
        <v>1601</v>
      </c>
      <c r="U137" s="14">
        <f>S137/H137</f>
        <v>0</v>
      </c>
      <c r="V137" s="19"/>
      <c r="W137" s="19"/>
      <c r="X137" s="37" t="s">
        <v>3467</v>
      </c>
    </row>
    <row r="138" spans="1:24" ht="16.5" customHeight="1">
      <c r="A138" s="38">
        <v>16</v>
      </c>
      <c r="B138" s="39">
        <v>40708</v>
      </c>
      <c r="C138" s="38">
        <v>10278173</v>
      </c>
      <c r="D138" s="40" t="s">
        <v>2528</v>
      </c>
      <c r="E138" s="38">
        <v>1</v>
      </c>
      <c r="F138" s="38">
        <v>63</v>
      </c>
      <c r="G138" s="38" t="s">
        <v>23</v>
      </c>
      <c r="H138" s="42">
        <v>628.59</v>
      </c>
      <c r="I138" s="2"/>
      <c r="J138" s="44">
        <v>43858</v>
      </c>
      <c r="K138" s="42">
        <v>0</v>
      </c>
      <c r="L138" s="42">
        <v>360.21</v>
      </c>
      <c r="M138" s="44">
        <v>45016</v>
      </c>
      <c r="N138" s="42">
        <f>H138-K138-L138</f>
        <v>268.38000000000005</v>
      </c>
      <c r="O138" s="42">
        <v>303.27</v>
      </c>
      <c r="P138" s="45">
        <v>0.13</v>
      </c>
      <c r="Q138" s="42">
        <v>34.89</v>
      </c>
      <c r="R138" s="42">
        <v>268.38</v>
      </c>
      <c r="S138" s="42">
        <v>0</v>
      </c>
      <c r="T138" s="38">
        <v>1601</v>
      </c>
      <c r="U138" s="14">
        <f>S138/H138</f>
        <v>0</v>
      </c>
      <c r="V138" s="19"/>
      <c r="W138" s="19"/>
      <c r="X138" s="37" t="s">
        <v>3467</v>
      </c>
    </row>
    <row r="139" spans="1:24" ht="16.5" customHeight="1">
      <c r="A139" s="38">
        <v>5</v>
      </c>
      <c r="B139" s="39">
        <v>50101</v>
      </c>
      <c r="C139" s="38">
        <v>10301855</v>
      </c>
      <c r="D139" s="40" t="s">
        <v>1124</v>
      </c>
      <c r="E139" s="38">
        <v>27</v>
      </c>
      <c r="F139" s="38">
        <v>120</v>
      </c>
      <c r="G139" s="38" t="s">
        <v>23</v>
      </c>
      <c r="H139" s="42">
        <v>35100</v>
      </c>
      <c r="I139" s="2"/>
      <c r="J139" s="44">
        <v>42001</v>
      </c>
      <c r="K139" s="42">
        <v>0</v>
      </c>
      <c r="L139" s="42">
        <v>27509.63</v>
      </c>
      <c r="M139" s="44">
        <v>45016</v>
      </c>
      <c r="N139" s="42">
        <f>H139-K139-L139</f>
        <v>7590.369999999999</v>
      </c>
      <c r="O139" s="42">
        <v>0</v>
      </c>
      <c r="P139" s="45">
        <v>0.13</v>
      </c>
      <c r="Q139" s="42">
        <v>0</v>
      </c>
      <c r="R139" s="42">
        <v>0</v>
      </c>
      <c r="S139" s="42">
        <v>0</v>
      </c>
      <c r="T139" s="38">
        <v>5000</v>
      </c>
      <c r="U139" s="14">
        <f>S139/H139</f>
        <v>0</v>
      </c>
      <c r="V139" s="19" t="s">
        <v>3490</v>
      </c>
      <c r="W139" s="19"/>
      <c r="X139" s="37" t="s">
        <v>3477</v>
      </c>
    </row>
    <row r="140" spans="1:24" ht="16.5" customHeight="1">
      <c r="A140" s="38">
        <v>6</v>
      </c>
      <c r="B140" s="39">
        <v>50101</v>
      </c>
      <c r="C140" s="38">
        <v>10302414</v>
      </c>
      <c r="D140" s="40" t="s">
        <v>711</v>
      </c>
      <c r="E140" s="38">
        <v>1</v>
      </c>
      <c r="F140" s="38">
        <v>120</v>
      </c>
      <c r="G140" s="38" t="s">
        <v>21</v>
      </c>
      <c r="H140" s="42">
        <v>14102.56</v>
      </c>
      <c r="I140" s="2"/>
      <c r="J140" s="44">
        <v>42003</v>
      </c>
      <c r="K140" s="42">
        <v>0</v>
      </c>
      <c r="L140" s="42">
        <v>11052.86</v>
      </c>
      <c r="M140" s="44">
        <v>45016</v>
      </c>
      <c r="N140" s="42">
        <f>H140-K140-L140</f>
        <v>3049.6999999999989</v>
      </c>
      <c r="O140" s="42">
        <v>0</v>
      </c>
      <c r="P140" s="45">
        <v>0.13</v>
      </c>
      <c r="Q140" s="42">
        <v>0</v>
      </c>
      <c r="R140" s="42">
        <v>0</v>
      </c>
      <c r="S140" s="42">
        <v>0</v>
      </c>
      <c r="T140" s="38">
        <v>2101</v>
      </c>
      <c r="U140" s="14">
        <f>S140/H140</f>
        <v>0</v>
      </c>
      <c r="V140" s="19" t="s">
        <v>3490</v>
      </c>
      <c r="W140" s="19"/>
      <c r="X140" s="37" t="s">
        <v>3477</v>
      </c>
    </row>
    <row r="141" spans="1:24" ht="16.5" customHeight="1">
      <c r="A141" s="38">
        <v>7</v>
      </c>
      <c r="B141" s="39">
        <v>50101</v>
      </c>
      <c r="C141" s="38">
        <v>10302422</v>
      </c>
      <c r="D141" s="40" t="s">
        <v>2578</v>
      </c>
      <c r="E141" s="38">
        <v>1</v>
      </c>
      <c r="F141" s="38">
        <v>120</v>
      </c>
      <c r="G141" s="38" t="s">
        <v>21</v>
      </c>
      <c r="H141" s="42">
        <v>16666.669999999998</v>
      </c>
      <c r="I141" s="2"/>
      <c r="J141" s="44">
        <v>42003</v>
      </c>
      <c r="K141" s="42">
        <v>0</v>
      </c>
      <c r="L141" s="42">
        <v>13062.36</v>
      </c>
      <c r="M141" s="44">
        <v>45016</v>
      </c>
      <c r="N141" s="42">
        <f>H141-K141-L141</f>
        <v>3604.3099999999977</v>
      </c>
      <c r="O141" s="42">
        <v>0</v>
      </c>
      <c r="P141" s="45">
        <v>0.13</v>
      </c>
      <c r="Q141" s="42">
        <v>0</v>
      </c>
      <c r="R141" s="42">
        <v>0</v>
      </c>
      <c r="S141" s="42">
        <v>0</v>
      </c>
      <c r="T141" s="38">
        <v>2101</v>
      </c>
      <c r="U141" s="14">
        <f>S141/H141</f>
        <v>0</v>
      </c>
      <c r="V141" s="19" t="s">
        <v>3490</v>
      </c>
      <c r="W141" s="19"/>
      <c r="X141" s="37" t="s">
        <v>3477</v>
      </c>
    </row>
    <row r="142" spans="1:24" ht="16.5" customHeight="1">
      <c r="A142" s="38">
        <v>8</v>
      </c>
      <c r="B142" s="39">
        <v>50101</v>
      </c>
      <c r="C142" s="38">
        <v>10302425</v>
      </c>
      <c r="D142" s="40" t="s">
        <v>2579</v>
      </c>
      <c r="E142" s="38">
        <v>1</v>
      </c>
      <c r="F142" s="38">
        <v>120</v>
      </c>
      <c r="G142" s="38" t="s">
        <v>21</v>
      </c>
      <c r="H142" s="42">
        <v>6410.26</v>
      </c>
      <c r="I142" s="2"/>
      <c r="J142" s="44">
        <v>42003</v>
      </c>
      <c r="K142" s="42">
        <v>0</v>
      </c>
      <c r="L142" s="42">
        <v>5024</v>
      </c>
      <c r="M142" s="44">
        <v>45016</v>
      </c>
      <c r="N142" s="42">
        <f>H142-K142-L142</f>
        <v>1386.2600000000002</v>
      </c>
      <c r="O142" s="42">
        <v>0</v>
      </c>
      <c r="P142" s="45">
        <v>0.13</v>
      </c>
      <c r="Q142" s="42">
        <v>0</v>
      </c>
      <c r="R142" s="42">
        <v>0</v>
      </c>
      <c r="S142" s="42">
        <v>0</v>
      </c>
      <c r="T142" s="38">
        <v>2101</v>
      </c>
      <c r="U142" s="14">
        <f>S142/H142</f>
        <v>0</v>
      </c>
      <c r="V142" s="19" t="s">
        <v>3490</v>
      </c>
      <c r="W142" s="19"/>
      <c r="X142" s="37" t="s">
        <v>3477</v>
      </c>
    </row>
    <row r="143" spans="1:24" ht="16.5" customHeight="1">
      <c r="A143" s="38">
        <v>9</v>
      </c>
      <c r="B143" s="39">
        <v>50101</v>
      </c>
      <c r="C143" s="38">
        <v>10302431</v>
      </c>
      <c r="D143" s="40" t="s">
        <v>2580</v>
      </c>
      <c r="E143" s="38">
        <v>1</v>
      </c>
      <c r="F143" s="38">
        <v>120</v>
      </c>
      <c r="G143" s="38" t="s">
        <v>23</v>
      </c>
      <c r="H143" s="42">
        <v>2991.45</v>
      </c>
      <c r="I143" s="2"/>
      <c r="J143" s="44">
        <v>42002</v>
      </c>
      <c r="K143" s="42">
        <v>0</v>
      </c>
      <c r="L143" s="42">
        <v>2344.52</v>
      </c>
      <c r="M143" s="44">
        <v>45016</v>
      </c>
      <c r="N143" s="42">
        <f>H143-K143-L143</f>
        <v>646.92999999999984</v>
      </c>
      <c r="O143" s="42">
        <v>0</v>
      </c>
      <c r="P143" s="45">
        <v>0.13</v>
      </c>
      <c r="Q143" s="42">
        <v>0</v>
      </c>
      <c r="R143" s="42">
        <v>0</v>
      </c>
      <c r="S143" s="42">
        <v>0</v>
      </c>
      <c r="T143" s="38">
        <v>2101</v>
      </c>
      <c r="U143" s="14">
        <f>S143/H143</f>
        <v>0</v>
      </c>
      <c r="V143" s="19" t="s">
        <v>3490</v>
      </c>
      <c r="W143" s="19"/>
      <c r="X143" s="37" t="s">
        <v>3477</v>
      </c>
    </row>
    <row r="144" spans="1:24" ht="16.5" customHeight="1">
      <c r="A144" s="38">
        <v>10</v>
      </c>
      <c r="B144" s="39">
        <v>50101</v>
      </c>
      <c r="C144" s="38">
        <v>10302433</v>
      </c>
      <c r="D144" s="40" t="s">
        <v>2581</v>
      </c>
      <c r="E144" s="38">
        <v>5</v>
      </c>
      <c r="F144" s="38">
        <v>60</v>
      </c>
      <c r="G144" s="38" t="s">
        <v>23</v>
      </c>
      <c r="H144" s="42">
        <v>6410.25</v>
      </c>
      <c r="I144" s="2"/>
      <c r="J144" s="44">
        <v>42002</v>
      </c>
      <c r="K144" s="42">
        <v>0</v>
      </c>
      <c r="L144" s="42">
        <v>6089.73</v>
      </c>
      <c r="M144" s="44">
        <v>45016</v>
      </c>
      <c r="N144" s="42">
        <f>H144-K144-L144</f>
        <v>320.52000000000044</v>
      </c>
      <c r="O144" s="42">
        <v>0</v>
      </c>
      <c r="P144" s="45">
        <v>0.13</v>
      </c>
      <c r="Q144" s="42">
        <v>0</v>
      </c>
      <c r="R144" s="42">
        <v>0</v>
      </c>
      <c r="S144" s="42">
        <v>0</v>
      </c>
      <c r="T144" s="38">
        <v>2101</v>
      </c>
      <c r="U144" s="14">
        <f>S144/H144</f>
        <v>0</v>
      </c>
      <c r="V144" s="19" t="s">
        <v>3490</v>
      </c>
      <c r="W144" s="19"/>
      <c r="X144" s="37" t="s">
        <v>3477</v>
      </c>
    </row>
    <row r="145" spans="1:24" ht="16.5" customHeight="1">
      <c r="A145" s="38">
        <v>11</v>
      </c>
      <c r="B145" s="39">
        <v>50101</v>
      </c>
      <c r="C145" s="38">
        <v>10302680</v>
      </c>
      <c r="D145" s="40" t="s">
        <v>1728</v>
      </c>
      <c r="E145" s="38">
        <v>357</v>
      </c>
      <c r="F145" s="38">
        <v>120</v>
      </c>
      <c r="G145" s="38" t="s">
        <v>23</v>
      </c>
      <c r="H145" s="42">
        <v>34174.36</v>
      </c>
      <c r="I145" s="2"/>
      <c r="J145" s="44">
        <v>42001</v>
      </c>
      <c r="K145" s="42">
        <v>0</v>
      </c>
      <c r="L145" s="42">
        <v>26784.19</v>
      </c>
      <c r="M145" s="44">
        <v>45016</v>
      </c>
      <c r="N145" s="42">
        <f>H145-K145-L145</f>
        <v>7390.1700000000019</v>
      </c>
      <c r="O145" s="42">
        <v>0</v>
      </c>
      <c r="P145" s="45">
        <v>0.13</v>
      </c>
      <c r="Q145" s="42">
        <v>0</v>
      </c>
      <c r="R145" s="42">
        <v>0</v>
      </c>
      <c r="S145" s="42">
        <v>0</v>
      </c>
      <c r="T145" s="38">
        <v>5000</v>
      </c>
      <c r="U145" s="14">
        <f>S145/H145</f>
        <v>0</v>
      </c>
      <c r="V145" s="19" t="s">
        <v>3490</v>
      </c>
      <c r="W145" s="19"/>
      <c r="X145" s="37" t="s">
        <v>3477</v>
      </c>
    </row>
    <row r="146" spans="1:24" ht="16.5" customHeight="1">
      <c r="A146" s="38">
        <v>12</v>
      </c>
      <c r="B146" s="39">
        <v>50101</v>
      </c>
      <c r="C146" s="38">
        <v>10301851</v>
      </c>
      <c r="D146" s="40" t="s">
        <v>244</v>
      </c>
      <c r="E146" s="38">
        <v>1</v>
      </c>
      <c r="F146" s="38">
        <v>120</v>
      </c>
      <c r="G146" s="38" t="s">
        <v>23</v>
      </c>
      <c r="H146" s="42">
        <v>1480</v>
      </c>
      <c r="I146" s="2"/>
      <c r="J146" s="44">
        <v>42001</v>
      </c>
      <c r="K146" s="42">
        <v>0</v>
      </c>
      <c r="L146" s="42">
        <v>1160.01</v>
      </c>
      <c r="M146" s="44">
        <v>45016</v>
      </c>
      <c r="N146" s="42">
        <f>H146-K146-L146</f>
        <v>319.99</v>
      </c>
      <c r="O146" s="42">
        <v>0</v>
      </c>
      <c r="P146" s="45">
        <v>0.13</v>
      </c>
      <c r="Q146" s="42">
        <v>0</v>
      </c>
      <c r="R146" s="42">
        <v>0</v>
      </c>
      <c r="S146" s="42">
        <v>0</v>
      </c>
      <c r="T146" s="38">
        <v>5000</v>
      </c>
      <c r="U146" s="14">
        <f>S146/H146</f>
        <v>0</v>
      </c>
      <c r="V146" s="19" t="s">
        <v>3490</v>
      </c>
      <c r="W146" s="19"/>
      <c r="X146" s="37" t="s">
        <v>3477</v>
      </c>
    </row>
    <row r="147" spans="1:24" ht="16.5" customHeight="1">
      <c r="A147" s="38">
        <v>13</v>
      </c>
      <c r="B147" s="39">
        <v>50101</v>
      </c>
      <c r="C147" s="38">
        <v>10342264</v>
      </c>
      <c r="D147" s="40" t="s">
        <v>2582</v>
      </c>
      <c r="E147" s="38">
        <v>1</v>
      </c>
      <c r="F147" s="38">
        <v>60</v>
      </c>
      <c r="G147" s="38" t="s">
        <v>266</v>
      </c>
      <c r="H147" s="42">
        <v>4115.04</v>
      </c>
      <c r="I147" s="2"/>
      <c r="J147" s="44">
        <v>44530</v>
      </c>
      <c r="K147" s="42">
        <v>68.58</v>
      </c>
      <c r="L147" s="42">
        <v>1028.74</v>
      </c>
      <c r="M147" s="44">
        <v>45016</v>
      </c>
      <c r="N147" s="42">
        <f>H147-K147-L147</f>
        <v>3017.7200000000003</v>
      </c>
      <c r="O147" s="42">
        <v>0</v>
      </c>
      <c r="P147" s="45">
        <v>0.13</v>
      </c>
      <c r="Q147" s="42">
        <v>0</v>
      </c>
      <c r="R147" s="42">
        <v>0</v>
      </c>
      <c r="S147" s="42">
        <v>0</v>
      </c>
      <c r="T147" s="38">
        <v>2403</v>
      </c>
      <c r="U147" s="14">
        <f>S147/H147</f>
        <v>0</v>
      </c>
      <c r="V147" s="19" t="s">
        <v>3490</v>
      </c>
      <c r="W147" s="19"/>
      <c r="X147" s="37" t="s">
        <v>3477</v>
      </c>
    </row>
    <row r="148" spans="1:24" ht="16.5" customHeight="1">
      <c r="A148" s="38">
        <v>14</v>
      </c>
      <c r="B148" s="39">
        <v>50101</v>
      </c>
      <c r="C148" s="38">
        <v>10302418</v>
      </c>
      <c r="D148" s="40" t="s">
        <v>546</v>
      </c>
      <c r="E148" s="38">
        <v>1</v>
      </c>
      <c r="F148" s="38">
        <v>120</v>
      </c>
      <c r="G148" s="38" t="s">
        <v>21</v>
      </c>
      <c r="H148" s="42">
        <v>29914.53</v>
      </c>
      <c r="I148" s="2"/>
      <c r="J148" s="44">
        <v>42003</v>
      </c>
      <c r="K148" s="42">
        <v>0</v>
      </c>
      <c r="L148" s="42">
        <v>23445.42</v>
      </c>
      <c r="M148" s="44">
        <v>45016</v>
      </c>
      <c r="N148" s="42">
        <f>H148-K148-L148</f>
        <v>6469.1100000000006</v>
      </c>
      <c r="O148" s="42">
        <v>0</v>
      </c>
      <c r="P148" s="45">
        <v>0.13</v>
      </c>
      <c r="Q148" s="42">
        <v>0</v>
      </c>
      <c r="R148" s="42">
        <v>0</v>
      </c>
      <c r="S148" s="42">
        <v>0</v>
      </c>
      <c r="T148" s="38">
        <v>2101</v>
      </c>
      <c r="U148" s="14">
        <f>S148/H148</f>
        <v>0</v>
      </c>
      <c r="V148" s="19" t="s">
        <v>3490</v>
      </c>
      <c r="W148" s="19"/>
      <c r="X148" s="37" t="s">
        <v>3477</v>
      </c>
    </row>
    <row r="149" spans="1:24" ht="16.5" customHeight="1">
      <c r="A149" s="38">
        <v>15</v>
      </c>
      <c r="B149" s="39">
        <v>50101</v>
      </c>
      <c r="C149" s="38">
        <v>10302164</v>
      </c>
      <c r="D149" s="40" t="s">
        <v>1620</v>
      </c>
      <c r="E149" s="38">
        <v>1</v>
      </c>
      <c r="F149" s="38">
        <v>60</v>
      </c>
      <c r="G149" s="38" t="s">
        <v>23</v>
      </c>
      <c r="H149" s="42">
        <v>1188.82</v>
      </c>
      <c r="I149" s="2"/>
      <c r="J149" s="44">
        <v>43827</v>
      </c>
      <c r="K149" s="42">
        <v>0</v>
      </c>
      <c r="L149" s="42">
        <v>734.09</v>
      </c>
      <c r="M149" s="44">
        <v>45016</v>
      </c>
      <c r="N149" s="42">
        <f>H149-K149-L149</f>
        <v>454.7299999999999</v>
      </c>
      <c r="O149" s="42">
        <v>0</v>
      </c>
      <c r="P149" s="45">
        <v>0.13</v>
      </c>
      <c r="Q149" s="42">
        <v>0</v>
      </c>
      <c r="R149" s="42">
        <v>0</v>
      </c>
      <c r="S149" s="42">
        <v>0</v>
      </c>
      <c r="T149" s="38">
        <v>5000</v>
      </c>
      <c r="U149" s="14">
        <f>S149/H149</f>
        <v>0</v>
      </c>
      <c r="V149" s="19" t="s">
        <v>3490</v>
      </c>
      <c r="W149" s="19"/>
      <c r="X149" s="37" t="s">
        <v>3477</v>
      </c>
    </row>
    <row r="150" spans="1:24" ht="16.5" customHeight="1">
      <c r="A150" s="38">
        <v>12</v>
      </c>
      <c r="B150" s="39">
        <v>10700</v>
      </c>
      <c r="C150" s="38">
        <v>10274893</v>
      </c>
      <c r="D150" s="40" t="s">
        <v>144</v>
      </c>
      <c r="E150" s="38">
        <v>1</v>
      </c>
      <c r="F150" s="38">
        <v>73</v>
      </c>
      <c r="G150" s="38" t="s">
        <v>23</v>
      </c>
      <c r="H150" s="42">
        <v>3487.18</v>
      </c>
      <c r="I150" s="2"/>
      <c r="J150" s="44">
        <v>43641</v>
      </c>
      <c r="K150" s="42">
        <v>0</v>
      </c>
      <c r="L150" s="42">
        <v>1983.55</v>
      </c>
      <c r="M150" s="44">
        <v>45046</v>
      </c>
      <c r="N150" s="42">
        <f>H150-K150-L150</f>
        <v>1503.6299999999999</v>
      </c>
      <c r="O150" s="42">
        <v>1699.1</v>
      </c>
      <c r="P150" s="45">
        <v>0.13</v>
      </c>
      <c r="Q150" s="42">
        <v>195.47</v>
      </c>
      <c r="R150" s="42">
        <v>1503.63</v>
      </c>
      <c r="S150" s="42">
        <v>0</v>
      </c>
      <c r="T150" s="38">
        <v>5000</v>
      </c>
      <c r="U150" s="14">
        <f>S150/H150</f>
        <v>0</v>
      </c>
      <c r="V150" s="19"/>
      <c r="W150" s="19"/>
      <c r="X150" s="37" t="s">
        <v>3455</v>
      </c>
    </row>
    <row r="151" spans="1:24" ht="16.5" customHeight="1">
      <c r="A151" s="38">
        <v>14</v>
      </c>
      <c r="B151" s="39">
        <v>10702</v>
      </c>
      <c r="C151" s="38">
        <v>10325421</v>
      </c>
      <c r="D151" s="40" t="s">
        <v>37</v>
      </c>
      <c r="E151" s="38">
        <v>1.0170999999999999E-2</v>
      </c>
      <c r="F151" s="38">
        <v>120</v>
      </c>
      <c r="G151" s="38" t="s">
        <v>21</v>
      </c>
      <c r="H151" s="42">
        <v>13000</v>
      </c>
      <c r="I151" s="2"/>
      <c r="J151" s="44">
        <v>44286</v>
      </c>
      <c r="K151" s="42">
        <v>108.33</v>
      </c>
      <c r="L151" s="42">
        <v>2600</v>
      </c>
      <c r="M151" s="44">
        <v>45046</v>
      </c>
      <c r="N151" s="42">
        <f>H151-K151-L151</f>
        <v>10291.67</v>
      </c>
      <c r="O151" s="42">
        <v>11629.59</v>
      </c>
      <c r="P151" s="45">
        <v>0.13</v>
      </c>
      <c r="Q151" s="42">
        <v>1337.92</v>
      </c>
      <c r="R151" s="42">
        <v>10291.67</v>
      </c>
      <c r="S151" s="42">
        <v>0</v>
      </c>
      <c r="T151" s="38">
        <v>5000</v>
      </c>
      <c r="U151" s="14">
        <f>S151/H151</f>
        <v>0</v>
      </c>
      <c r="V151" s="19"/>
      <c r="W151" s="19"/>
      <c r="X151" s="37" t="s">
        <v>3456</v>
      </c>
    </row>
    <row r="152" spans="1:24" ht="16.5" customHeight="1">
      <c r="A152" s="38">
        <v>3</v>
      </c>
      <c r="B152" s="39">
        <v>10721</v>
      </c>
      <c r="C152" s="38">
        <v>10324788</v>
      </c>
      <c r="D152" s="40" t="s">
        <v>2376</v>
      </c>
      <c r="E152" s="38">
        <v>4</v>
      </c>
      <c r="F152" s="38">
        <v>60</v>
      </c>
      <c r="G152" s="38" t="s">
        <v>23</v>
      </c>
      <c r="H152" s="42">
        <v>8794.8700000000008</v>
      </c>
      <c r="I152" s="2"/>
      <c r="J152" s="44">
        <v>44255</v>
      </c>
      <c r="K152" s="42">
        <v>146.58000000000001</v>
      </c>
      <c r="L152" s="42">
        <v>3664.51</v>
      </c>
      <c r="M152" s="44">
        <v>45046</v>
      </c>
      <c r="N152" s="42">
        <f>H152-K152-L152</f>
        <v>4983.7800000000007</v>
      </c>
      <c r="O152" s="42">
        <v>5631.67</v>
      </c>
      <c r="P152" s="45">
        <v>0.13</v>
      </c>
      <c r="Q152" s="42">
        <v>647.89</v>
      </c>
      <c r="R152" s="42">
        <v>4983.78</v>
      </c>
      <c r="S152" s="42">
        <v>0</v>
      </c>
      <c r="T152" s="38">
        <v>5000</v>
      </c>
      <c r="U152" s="14">
        <f>S152/H152</f>
        <v>0</v>
      </c>
      <c r="V152" s="19"/>
      <c r="W152" s="19"/>
      <c r="X152" s="37" t="s">
        <v>3469</v>
      </c>
    </row>
    <row r="153" spans="1:24" ht="16.5" customHeight="1">
      <c r="A153" s="38">
        <v>4</v>
      </c>
      <c r="B153" s="39">
        <v>10721</v>
      </c>
      <c r="C153" s="38">
        <v>10326480</v>
      </c>
      <c r="D153" s="40" t="s">
        <v>2164</v>
      </c>
      <c r="E153" s="46">
        <v>0.5</v>
      </c>
      <c r="F153" s="38">
        <v>60</v>
      </c>
      <c r="G153" s="38" t="s">
        <v>266</v>
      </c>
      <c r="H153" s="42">
        <v>127499.17</v>
      </c>
      <c r="I153" s="2"/>
      <c r="J153" s="44">
        <v>44286</v>
      </c>
      <c r="K153" s="42">
        <v>2124.98</v>
      </c>
      <c r="L153" s="42">
        <v>50999.65</v>
      </c>
      <c r="M153" s="44">
        <v>45046</v>
      </c>
      <c r="N153" s="42">
        <f>H153-K153-L153</f>
        <v>74374.540000000008</v>
      </c>
      <c r="O153" s="42">
        <v>84043.23</v>
      </c>
      <c r="P153" s="45">
        <v>0.13</v>
      </c>
      <c r="Q153" s="42">
        <v>9668.69</v>
      </c>
      <c r="R153" s="42">
        <v>74374.539999999994</v>
      </c>
      <c r="S153" s="42">
        <v>0</v>
      </c>
      <c r="T153" s="38">
        <v>5000</v>
      </c>
      <c r="U153" s="14">
        <f>S153/H153</f>
        <v>0</v>
      </c>
      <c r="V153" s="19"/>
      <c r="W153" s="19"/>
      <c r="X153" s="37" t="s">
        <v>3469</v>
      </c>
    </row>
    <row r="154" spans="1:24" ht="16.5" customHeight="1">
      <c r="A154" s="38">
        <v>5</v>
      </c>
      <c r="B154" s="39">
        <v>10721</v>
      </c>
      <c r="C154" s="38">
        <v>10321883</v>
      </c>
      <c r="D154" s="40" t="s">
        <v>301</v>
      </c>
      <c r="E154" s="38">
        <v>119</v>
      </c>
      <c r="F154" s="38">
        <v>120</v>
      </c>
      <c r="G154" s="38" t="s">
        <v>302</v>
      </c>
      <c r="H154" s="42">
        <v>19845.61</v>
      </c>
      <c r="I154" s="2"/>
      <c r="J154" s="44">
        <v>44104</v>
      </c>
      <c r="K154" s="42">
        <v>165.38</v>
      </c>
      <c r="L154" s="42">
        <v>4961.3999999999996</v>
      </c>
      <c r="M154" s="44">
        <v>45046</v>
      </c>
      <c r="N154" s="42">
        <f>H154-K154-L154</f>
        <v>14718.83</v>
      </c>
      <c r="O154" s="42">
        <v>16632.28</v>
      </c>
      <c r="P154" s="45">
        <v>0.13</v>
      </c>
      <c r="Q154" s="42">
        <v>1913.45</v>
      </c>
      <c r="R154" s="42">
        <v>14718.83</v>
      </c>
      <c r="S154" s="42">
        <v>0</v>
      </c>
      <c r="T154" s="38">
        <v>5000</v>
      </c>
      <c r="U154" s="14">
        <f>S154/H154</f>
        <v>0</v>
      </c>
      <c r="V154" s="19"/>
      <c r="W154" s="19"/>
      <c r="X154" s="37" t="s">
        <v>3469</v>
      </c>
    </row>
    <row r="155" spans="1:24" ht="16.5" customHeight="1">
      <c r="A155" s="38">
        <v>6</v>
      </c>
      <c r="B155" s="39">
        <v>10721</v>
      </c>
      <c r="C155" s="38">
        <v>10321883</v>
      </c>
      <c r="D155" s="40" t="s">
        <v>301</v>
      </c>
      <c r="E155" s="38">
        <v>120</v>
      </c>
      <c r="F155" s="38">
        <v>120</v>
      </c>
      <c r="G155" s="38" t="s">
        <v>302</v>
      </c>
      <c r="H155" s="42">
        <v>20012.38</v>
      </c>
      <c r="I155" s="2"/>
      <c r="J155" s="44">
        <v>44104</v>
      </c>
      <c r="K155" s="42">
        <v>166.77</v>
      </c>
      <c r="L155" s="42">
        <v>5003.1000000000004</v>
      </c>
      <c r="M155" s="44">
        <v>45046</v>
      </c>
      <c r="N155" s="42">
        <f>H155-K155-L155</f>
        <v>14842.51</v>
      </c>
      <c r="O155" s="42">
        <v>16772.04</v>
      </c>
      <c r="P155" s="45">
        <v>0.13</v>
      </c>
      <c r="Q155" s="42">
        <v>1929.53</v>
      </c>
      <c r="R155" s="42">
        <v>14842.51</v>
      </c>
      <c r="S155" s="42">
        <v>0</v>
      </c>
      <c r="T155" s="38">
        <v>5000</v>
      </c>
      <c r="U155" s="14">
        <f>S155/H155</f>
        <v>0</v>
      </c>
      <c r="V155" s="19"/>
      <c r="W155" s="19"/>
      <c r="X155" s="37" t="s">
        <v>3469</v>
      </c>
    </row>
    <row r="156" spans="1:24" ht="16.5" customHeight="1">
      <c r="A156" s="38">
        <v>49</v>
      </c>
      <c r="B156" s="39">
        <v>10724</v>
      </c>
      <c r="C156" s="38">
        <v>10276527</v>
      </c>
      <c r="D156" s="40" t="s">
        <v>2379</v>
      </c>
      <c r="E156" s="38">
        <v>1</v>
      </c>
      <c r="F156" s="38">
        <v>60</v>
      </c>
      <c r="G156" s="38" t="s">
        <v>33</v>
      </c>
      <c r="H156" s="42">
        <v>2460</v>
      </c>
      <c r="I156" s="2"/>
      <c r="J156" s="44">
        <v>37375</v>
      </c>
      <c r="K156" s="42">
        <v>0</v>
      </c>
      <c r="L156" s="42">
        <v>2460</v>
      </c>
      <c r="M156" s="44">
        <v>45046</v>
      </c>
      <c r="N156" s="42">
        <f>H156-K156-L156</f>
        <v>0</v>
      </c>
      <c r="O156" s="42">
        <v>0</v>
      </c>
      <c r="P156" s="45">
        <v>0.03</v>
      </c>
      <c r="Q156" s="42">
        <v>0</v>
      </c>
      <c r="R156" s="42">
        <v>0</v>
      </c>
      <c r="S156" s="42">
        <v>0</v>
      </c>
      <c r="T156" s="38">
        <v>1103</v>
      </c>
      <c r="U156" s="14">
        <f>S156/H156</f>
        <v>0</v>
      </c>
      <c r="V156" s="19"/>
      <c r="W156" s="19"/>
      <c r="X156" s="37" t="s">
        <v>3459</v>
      </c>
    </row>
    <row r="157" spans="1:24" ht="16.5" customHeight="1">
      <c r="A157" s="38">
        <v>51</v>
      </c>
      <c r="B157" s="39">
        <v>10724</v>
      </c>
      <c r="C157" s="38">
        <v>10276592</v>
      </c>
      <c r="D157" s="40" t="s">
        <v>2380</v>
      </c>
      <c r="E157" s="38">
        <v>1</v>
      </c>
      <c r="F157" s="38">
        <v>120</v>
      </c>
      <c r="G157" s="38" t="s">
        <v>21</v>
      </c>
      <c r="H157" s="42">
        <v>32000</v>
      </c>
      <c r="I157" s="2"/>
      <c r="J157" s="44">
        <v>37218</v>
      </c>
      <c r="K157" s="42">
        <v>0</v>
      </c>
      <c r="L157" s="42">
        <v>32000</v>
      </c>
      <c r="M157" s="44">
        <v>45046</v>
      </c>
      <c r="N157" s="42">
        <f>H157-K157-L157</f>
        <v>0</v>
      </c>
      <c r="O157" s="42">
        <v>0</v>
      </c>
      <c r="P157" s="45">
        <v>0.03</v>
      </c>
      <c r="Q157" s="42">
        <v>0</v>
      </c>
      <c r="R157" s="42">
        <v>0</v>
      </c>
      <c r="S157" s="42">
        <v>0</v>
      </c>
      <c r="T157" s="38">
        <v>1007</v>
      </c>
      <c r="U157" s="14">
        <f>S157/H157</f>
        <v>0</v>
      </c>
      <c r="V157" s="19"/>
      <c r="W157" s="19"/>
      <c r="X157" s="37" t="s">
        <v>3459</v>
      </c>
    </row>
    <row r="158" spans="1:24" ht="16.5" customHeight="1">
      <c r="A158" s="38">
        <v>54</v>
      </c>
      <c r="B158" s="39">
        <v>10725</v>
      </c>
      <c r="C158" s="38">
        <v>10326231</v>
      </c>
      <c r="D158" s="40" t="s">
        <v>2163</v>
      </c>
      <c r="E158" s="38">
        <v>1</v>
      </c>
      <c r="F158" s="38">
        <v>60</v>
      </c>
      <c r="G158" s="38" t="s">
        <v>266</v>
      </c>
      <c r="H158" s="42">
        <v>8988.49</v>
      </c>
      <c r="I158" s="2"/>
      <c r="J158" s="44">
        <v>44286</v>
      </c>
      <c r="K158" s="42">
        <v>149.81</v>
      </c>
      <c r="L158" s="42">
        <v>3595.41</v>
      </c>
      <c r="M158" s="44">
        <v>45046</v>
      </c>
      <c r="N158" s="42">
        <f>H158-K158-L158</f>
        <v>5243.27</v>
      </c>
      <c r="O158" s="42">
        <v>5924.9</v>
      </c>
      <c r="P158" s="45">
        <v>0.13</v>
      </c>
      <c r="Q158" s="42">
        <v>681.63</v>
      </c>
      <c r="R158" s="42">
        <v>5243.27</v>
      </c>
      <c r="S158" s="42">
        <v>0</v>
      </c>
      <c r="T158" s="38">
        <v>5000</v>
      </c>
      <c r="U158" s="14">
        <f>S158/H158</f>
        <v>0</v>
      </c>
      <c r="V158" s="19"/>
      <c r="W158" s="19"/>
      <c r="X158" s="37" t="s">
        <v>3459</v>
      </c>
    </row>
    <row r="159" spans="1:24" ht="16.5" customHeight="1">
      <c r="A159" s="38">
        <v>36</v>
      </c>
      <c r="B159" s="39">
        <v>10732</v>
      </c>
      <c r="C159" s="38">
        <v>10340341</v>
      </c>
      <c r="D159" s="40" t="s">
        <v>2385</v>
      </c>
      <c r="E159" s="38">
        <v>2</v>
      </c>
      <c r="F159" s="38">
        <v>120</v>
      </c>
      <c r="G159" s="38" t="s">
        <v>23</v>
      </c>
      <c r="H159" s="42">
        <v>43893.81</v>
      </c>
      <c r="I159" s="2"/>
      <c r="J159" s="44">
        <v>44500</v>
      </c>
      <c r="K159" s="42">
        <v>365.79</v>
      </c>
      <c r="L159" s="42">
        <v>6218.29</v>
      </c>
      <c r="M159" s="44">
        <v>45046</v>
      </c>
      <c r="N159" s="42">
        <f>H159-K159-L159</f>
        <v>37309.729999999996</v>
      </c>
      <c r="O159" s="42">
        <v>42159.99</v>
      </c>
      <c r="P159" s="45">
        <v>0.13</v>
      </c>
      <c r="Q159" s="42">
        <v>4850.26</v>
      </c>
      <c r="R159" s="42">
        <v>37309.730000000003</v>
      </c>
      <c r="S159" s="42">
        <v>0</v>
      </c>
      <c r="T159" s="38">
        <v>5000</v>
      </c>
      <c r="U159" s="14">
        <f>S159/H159</f>
        <v>0</v>
      </c>
      <c r="V159" s="19"/>
      <c r="W159" s="19"/>
      <c r="X159" s="37" t="s">
        <v>3460</v>
      </c>
    </row>
    <row r="160" spans="1:24" ht="16.5" customHeight="1">
      <c r="A160" s="38">
        <v>39</v>
      </c>
      <c r="B160" s="39">
        <v>10734</v>
      </c>
      <c r="C160" s="38">
        <v>10299386</v>
      </c>
      <c r="D160" s="40" t="s">
        <v>2386</v>
      </c>
      <c r="E160" s="38">
        <v>12</v>
      </c>
      <c r="F160" s="38">
        <v>85</v>
      </c>
      <c r="G160" s="38" t="s">
        <v>23</v>
      </c>
      <c r="H160" s="42">
        <v>6153.96</v>
      </c>
      <c r="I160" s="2"/>
      <c r="J160" s="44">
        <v>43278</v>
      </c>
      <c r="K160" s="42">
        <v>0</v>
      </c>
      <c r="L160" s="42">
        <v>3579.65</v>
      </c>
      <c r="M160" s="44">
        <v>45046</v>
      </c>
      <c r="N160" s="42">
        <f>H160-K160-L160</f>
        <v>2574.31</v>
      </c>
      <c r="O160" s="42">
        <v>2908.97</v>
      </c>
      <c r="P160" s="45">
        <v>0.13</v>
      </c>
      <c r="Q160" s="42">
        <v>334.66</v>
      </c>
      <c r="R160" s="42">
        <v>2574.31</v>
      </c>
      <c r="S160" s="42">
        <v>0</v>
      </c>
      <c r="T160" s="38">
        <v>2108</v>
      </c>
      <c r="U160" s="14">
        <f>S160/H160</f>
        <v>0</v>
      </c>
      <c r="V160" s="19"/>
      <c r="W160" s="19"/>
      <c r="X160" s="37" t="s">
        <v>3460</v>
      </c>
    </row>
    <row r="161" spans="1:37" ht="16.5" customHeight="1">
      <c r="A161" s="38">
        <v>40</v>
      </c>
      <c r="B161" s="39">
        <v>10734</v>
      </c>
      <c r="C161" s="38">
        <v>10299358</v>
      </c>
      <c r="D161" s="40" t="s">
        <v>2387</v>
      </c>
      <c r="E161" s="38">
        <v>9</v>
      </c>
      <c r="F161" s="38">
        <v>91</v>
      </c>
      <c r="G161" s="38" t="s">
        <v>23</v>
      </c>
      <c r="H161" s="42">
        <v>4615.47</v>
      </c>
      <c r="I161" s="2"/>
      <c r="J161" s="44">
        <v>43094</v>
      </c>
      <c r="K161" s="42">
        <v>0</v>
      </c>
      <c r="L161" s="42">
        <v>2921.33</v>
      </c>
      <c r="M161" s="44">
        <v>45046</v>
      </c>
      <c r="N161" s="42">
        <f>H161-K161-L161</f>
        <v>1694.1400000000003</v>
      </c>
      <c r="O161" s="42">
        <v>1914.38</v>
      </c>
      <c r="P161" s="45">
        <v>0.13</v>
      </c>
      <c r="Q161" s="42">
        <v>220.24</v>
      </c>
      <c r="R161" s="42">
        <v>1694.14</v>
      </c>
      <c r="S161" s="42">
        <v>0</v>
      </c>
      <c r="T161" s="38">
        <v>5000</v>
      </c>
      <c r="U161" s="14">
        <f>S161/H161</f>
        <v>0</v>
      </c>
      <c r="V161" s="19"/>
      <c r="W161" s="19"/>
      <c r="X161" s="37" t="s">
        <v>3460</v>
      </c>
    </row>
    <row r="162" spans="1:37" ht="16.5" customHeight="1">
      <c r="A162" s="38">
        <v>66</v>
      </c>
      <c r="B162" s="39">
        <v>10742</v>
      </c>
      <c r="C162" s="38">
        <v>10323652</v>
      </c>
      <c r="D162" s="40" t="s">
        <v>425</v>
      </c>
      <c r="E162" s="38">
        <v>3.8323000000000003E-2</v>
      </c>
      <c r="F162" s="38">
        <v>120</v>
      </c>
      <c r="G162" s="38" t="s">
        <v>302</v>
      </c>
      <c r="H162" s="42">
        <v>5810.44</v>
      </c>
      <c r="I162" s="2"/>
      <c r="J162" s="44">
        <v>44196</v>
      </c>
      <c r="K162" s="42">
        <v>48.42</v>
      </c>
      <c r="L162" s="42">
        <v>1307.3499999999999</v>
      </c>
      <c r="M162" s="44">
        <v>45046</v>
      </c>
      <c r="N162" s="42">
        <f>H162-K162-L162</f>
        <v>4454.67</v>
      </c>
      <c r="O162" s="42">
        <v>5033.78</v>
      </c>
      <c r="P162" s="45">
        <v>0.13</v>
      </c>
      <c r="Q162" s="42">
        <v>579.11</v>
      </c>
      <c r="R162" s="42">
        <v>4454.67</v>
      </c>
      <c r="S162" s="42">
        <v>0</v>
      </c>
      <c r="T162" s="38">
        <v>5000</v>
      </c>
      <c r="U162" s="14">
        <f>S162/H162</f>
        <v>0</v>
      </c>
      <c r="V162" s="19"/>
      <c r="W162" s="19"/>
      <c r="X162" s="37" t="s">
        <v>3463</v>
      </c>
    </row>
    <row r="163" spans="1:37" ht="16.5" customHeight="1">
      <c r="A163" s="38">
        <v>37</v>
      </c>
      <c r="B163" s="39">
        <v>10749</v>
      </c>
      <c r="C163" s="38">
        <v>10323392</v>
      </c>
      <c r="D163" s="40" t="s">
        <v>2406</v>
      </c>
      <c r="E163" s="38">
        <v>1</v>
      </c>
      <c r="F163" s="38">
        <v>120</v>
      </c>
      <c r="G163" s="38" t="s">
        <v>21</v>
      </c>
      <c r="H163" s="42">
        <v>13584.07</v>
      </c>
      <c r="I163" s="2"/>
      <c r="J163" s="44">
        <v>44196</v>
      </c>
      <c r="K163" s="42">
        <v>113.2</v>
      </c>
      <c r="L163" s="42">
        <v>3056.41</v>
      </c>
      <c r="M163" s="44">
        <v>45046</v>
      </c>
      <c r="N163" s="42">
        <f>H163-K163-L163</f>
        <v>10414.459999999999</v>
      </c>
      <c r="O163" s="42">
        <v>11768.34</v>
      </c>
      <c r="P163" s="45">
        <v>0.13</v>
      </c>
      <c r="Q163" s="42">
        <v>1353.88</v>
      </c>
      <c r="R163" s="42">
        <v>10414.459999999999</v>
      </c>
      <c r="S163" s="42">
        <v>0</v>
      </c>
      <c r="T163" s="38">
        <v>5000</v>
      </c>
      <c r="U163" s="14">
        <f>S163/H163</f>
        <v>0</v>
      </c>
      <c r="V163" s="19"/>
      <c r="W163" s="19"/>
      <c r="X163" s="37" t="s">
        <v>3473</v>
      </c>
    </row>
    <row r="164" spans="1:37" ht="16.5" customHeight="1">
      <c r="A164" s="38">
        <v>6</v>
      </c>
      <c r="B164" s="39">
        <v>10876</v>
      </c>
      <c r="C164" s="38">
        <v>10322736</v>
      </c>
      <c r="D164" s="40" t="s">
        <v>747</v>
      </c>
      <c r="E164" s="38">
        <v>2</v>
      </c>
      <c r="F164" s="38">
        <v>1</v>
      </c>
      <c r="G164" s="38" t="s">
        <v>23</v>
      </c>
      <c r="H164" s="42">
        <v>361.6</v>
      </c>
      <c r="I164" s="2"/>
      <c r="J164" s="44">
        <v>44165</v>
      </c>
      <c r="K164" s="42">
        <v>0</v>
      </c>
      <c r="L164" s="42">
        <v>361.6</v>
      </c>
      <c r="M164" s="44">
        <v>45046</v>
      </c>
      <c r="N164" s="42">
        <f>H164-K164-L164</f>
        <v>0</v>
      </c>
      <c r="O164" s="42">
        <v>0</v>
      </c>
      <c r="P164" s="45">
        <v>0.13</v>
      </c>
      <c r="Q164" s="42">
        <v>0</v>
      </c>
      <c r="R164" s="42">
        <v>0</v>
      </c>
      <c r="S164" s="42">
        <v>0</v>
      </c>
      <c r="T164" s="38">
        <v>5000</v>
      </c>
      <c r="U164" s="14">
        <f>S164/H164</f>
        <v>0</v>
      </c>
      <c r="V164" s="19"/>
      <c r="W164" s="19"/>
      <c r="X164" s="37" t="s">
        <v>3476</v>
      </c>
    </row>
    <row r="165" spans="1:37" ht="16.5" customHeight="1">
      <c r="A165" s="38">
        <v>4</v>
      </c>
      <c r="B165" s="39">
        <v>20704</v>
      </c>
      <c r="C165" s="38">
        <v>10296104</v>
      </c>
      <c r="D165" s="40" t="s">
        <v>2414</v>
      </c>
      <c r="E165" s="38">
        <v>1</v>
      </c>
      <c r="F165" s="38">
        <v>120</v>
      </c>
      <c r="G165" s="38" t="s">
        <v>21</v>
      </c>
      <c r="H165" s="42">
        <v>9734.51</v>
      </c>
      <c r="I165" s="2"/>
      <c r="J165" s="44">
        <v>43950</v>
      </c>
      <c r="K165" s="42">
        <v>0</v>
      </c>
      <c r="L165" s="42">
        <v>2774.34</v>
      </c>
      <c r="M165" s="44">
        <v>45046</v>
      </c>
      <c r="N165" s="42">
        <f>H165-K165-L165</f>
        <v>6960.17</v>
      </c>
      <c r="O165" s="42">
        <v>7864.99</v>
      </c>
      <c r="P165" s="45">
        <v>0.13</v>
      </c>
      <c r="Q165" s="42">
        <v>904.82</v>
      </c>
      <c r="R165" s="42">
        <v>6960.17</v>
      </c>
      <c r="S165" s="42">
        <v>0</v>
      </c>
      <c r="T165" s="38">
        <v>5000</v>
      </c>
      <c r="U165" s="14">
        <f>S165/H165</f>
        <v>0</v>
      </c>
      <c r="V165" s="19"/>
      <c r="W165" s="19"/>
      <c r="X165" s="37" t="s">
        <v>3466</v>
      </c>
    </row>
    <row r="166" spans="1:37" ht="16.5" customHeight="1">
      <c r="A166" s="38">
        <v>19</v>
      </c>
      <c r="B166" s="39">
        <v>40708</v>
      </c>
      <c r="C166" s="38">
        <v>10278669</v>
      </c>
      <c r="D166" s="40" t="s">
        <v>2349</v>
      </c>
      <c r="E166" s="38">
        <v>14</v>
      </c>
      <c r="F166" s="38">
        <v>120</v>
      </c>
      <c r="G166" s="38" t="s">
        <v>21</v>
      </c>
      <c r="H166" s="42">
        <v>3166.8</v>
      </c>
      <c r="I166" s="2"/>
      <c r="J166" s="44">
        <v>42032</v>
      </c>
      <c r="K166" s="42">
        <v>0</v>
      </c>
      <c r="L166" s="42">
        <v>2481.96</v>
      </c>
      <c r="M166" s="44">
        <v>45046</v>
      </c>
      <c r="N166" s="42">
        <f>H166-K166-L166</f>
        <v>684.84000000000015</v>
      </c>
      <c r="O166" s="42">
        <v>773.87</v>
      </c>
      <c r="P166" s="45">
        <v>0.13</v>
      </c>
      <c r="Q166" s="42">
        <v>89.03</v>
      </c>
      <c r="R166" s="42">
        <v>684.84</v>
      </c>
      <c r="S166" s="42">
        <v>0</v>
      </c>
      <c r="T166" s="38">
        <v>5000</v>
      </c>
      <c r="U166" s="14">
        <f>S166/H166</f>
        <v>0</v>
      </c>
      <c r="V166" s="19"/>
      <c r="W166" s="19"/>
      <c r="X166" s="37" t="s">
        <v>3467</v>
      </c>
    </row>
    <row r="167" spans="1:37" ht="16.5" customHeight="1">
      <c r="A167" s="38">
        <v>146</v>
      </c>
      <c r="B167" s="39">
        <v>50099</v>
      </c>
      <c r="C167" s="38">
        <v>10324746</v>
      </c>
      <c r="D167" s="40" t="s">
        <v>2417</v>
      </c>
      <c r="E167" s="38">
        <v>2</v>
      </c>
      <c r="F167" s="38">
        <v>60</v>
      </c>
      <c r="G167" s="38" t="s">
        <v>266</v>
      </c>
      <c r="H167" s="42">
        <v>6852.4</v>
      </c>
      <c r="I167" s="2"/>
      <c r="J167" s="44">
        <v>44255</v>
      </c>
      <c r="K167" s="42">
        <v>114.21</v>
      </c>
      <c r="L167" s="42">
        <v>2855.21</v>
      </c>
      <c r="M167" s="44">
        <v>45046</v>
      </c>
      <c r="N167" s="42">
        <f>H167-K167-L167</f>
        <v>3882.9799999999996</v>
      </c>
      <c r="O167" s="42">
        <v>4387.7700000000004</v>
      </c>
      <c r="P167" s="45">
        <v>0.13</v>
      </c>
      <c r="Q167" s="42">
        <v>504.79</v>
      </c>
      <c r="R167" s="42">
        <v>3882.98</v>
      </c>
      <c r="S167" s="42">
        <v>0</v>
      </c>
      <c r="T167" s="38">
        <v>5000</v>
      </c>
      <c r="U167" s="14">
        <f>S167/H167</f>
        <v>0</v>
      </c>
      <c r="V167" s="19"/>
      <c r="W167" s="19"/>
      <c r="X167" s="37" t="s">
        <v>3468</v>
      </c>
    </row>
    <row r="168" spans="1:37" ht="16.5" customHeight="1">
      <c r="A168" s="38">
        <v>147</v>
      </c>
      <c r="B168" s="39">
        <v>50099</v>
      </c>
      <c r="C168" s="38">
        <v>10326276</v>
      </c>
      <c r="D168" s="40" t="s">
        <v>2418</v>
      </c>
      <c r="E168" s="38">
        <v>1</v>
      </c>
      <c r="F168" s="38">
        <v>120</v>
      </c>
      <c r="G168" s="38" t="s">
        <v>302</v>
      </c>
      <c r="H168" s="42">
        <v>25049.78</v>
      </c>
      <c r="I168" s="2"/>
      <c r="J168" s="44">
        <v>44286</v>
      </c>
      <c r="K168" s="42">
        <v>208.75</v>
      </c>
      <c r="L168" s="42">
        <v>5009.97</v>
      </c>
      <c r="M168" s="44">
        <v>45046</v>
      </c>
      <c r="N168" s="42">
        <f>H168-K168-L168</f>
        <v>19831.059999999998</v>
      </c>
      <c r="O168" s="42">
        <v>22409.1</v>
      </c>
      <c r="P168" s="45">
        <v>0.13</v>
      </c>
      <c r="Q168" s="42">
        <v>2578.04</v>
      </c>
      <c r="R168" s="42">
        <v>19831.060000000001</v>
      </c>
      <c r="S168" s="42">
        <v>0</v>
      </c>
      <c r="T168" s="38">
        <v>5000</v>
      </c>
      <c r="U168" s="14">
        <f>S168/H168</f>
        <v>0</v>
      </c>
      <c r="V168" s="19"/>
      <c r="W168" s="19"/>
      <c r="X168" s="37" t="s">
        <v>3468</v>
      </c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</row>
    <row r="169" spans="1:37" ht="16.5" customHeight="1">
      <c r="A169" s="38">
        <v>148</v>
      </c>
      <c r="B169" s="39">
        <v>50099</v>
      </c>
      <c r="C169" s="38">
        <v>10297301</v>
      </c>
      <c r="D169" s="40" t="s">
        <v>1743</v>
      </c>
      <c r="E169" s="38">
        <v>9</v>
      </c>
      <c r="F169" s="38">
        <v>108</v>
      </c>
      <c r="G169" s="38" t="s">
        <v>23</v>
      </c>
      <c r="H169" s="42">
        <v>4523.22</v>
      </c>
      <c r="I169" s="2"/>
      <c r="J169" s="44">
        <v>42576</v>
      </c>
      <c r="K169" s="42">
        <v>0</v>
      </c>
      <c r="L169" s="42">
        <v>3136.83</v>
      </c>
      <c r="M169" s="44">
        <v>45046</v>
      </c>
      <c r="N169" s="42">
        <f>H169-K169-L169</f>
        <v>1386.3900000000003</v>
      </c>
      <c r="O169" s="42">
        <v>1566.62</v>
      </c>
      <c r="P169" s="45">
        <v>0.13</v>
      </c>
      <c r="Q169" s="42">
        <v>180.23</v>
      </c>
      <c r="R169" s="42">
        <v>1386.39</v>
      </c>
      <c r="S169" s="42">
        <v>0</v>
      </c>
      <c r="T169" s="38">
        <v>5000</v>
      </c>
      <c r="U169" s="14">
        <f>S169/H169</f>
        <v>0</v>
      </c>
      <c r="V169" s="19"/>
      <c r="W169" s="19"/>
      <c r="X169" s="37" t="s">
        <v>3468</v>
      </c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</row>
    <row r="170" spans="1:37" ht="16.5" customHeight="1">
      <c r="A170" s="38">
        <v>149</v>
      </c>
      <c r="B170" s="39">
        <v>50099</v>
      </c>
      <c r="C170" s="38">
        <v>10297329</v>
      </c>
      <c r="D170" s="40" t="s">
        <v>301</v>
      </c>
      <c r="E170" s="38">
        <v>1</v>
      </c>
      <c r="F170" s="38">
        <v>120</v>
      </c>
      <c r="G170" s="38" t="s">
        <v>21</v>
      </c>
      <c r="H170" s="42">
        <v>116400.83</v>
      </c>
      <c r="I170" s="2"/>
      <c r="J170" s="44">
        <v>42002</v>
      </c>
      <c r="K170" s="42">
        <v>0</v>
      </c>
      <c r="L170" s="42">
        <v>92150.69</v>
      </c>
      <c r="M170" s="44">
        <v>45046</v>
      </c>
      <c r="N170" s="42">
        <f>H170-K170-L170</f>
        <v>24250.14</v>
      </c>
      <c r="O170" s="42">
        <v>27402.66</v>
      </c>
      <c r="P170" s="45">
        <v>0.13</v>
      </c>
      <c r="Q170" s="42">
        <v>3152.52</v>
      </c>
      <c r="R170" s="42">
        <v>24250.14</v>
      </c>
      <c r="S170" s="42">
        <v>0</v>
      </c>
      <c r="T170" s="38">
        <v>1601</v>
      </c>
      <c r="U170" s="14">
        <f>S170/H170</f>
        <v>0</v>
      </c>
      <c r="V170" s="19"/>
      <c r="W170" s="19"/>
      <c r="X170" s="37" t="s">
        <v>3468</v>
      </c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</row>
    <row r="171" spans="1:37" ht="16.5" customHeight="1">
      <c r="A171" s="38">
        <v>23</v>
      </c>
      <c r="B171" s="39">
        <v>50101</v>
      </c>
      <c r="C171" s="38">
        <v>10338032</v>
      </c>
      <c r="D171" s="40" t="s">
        <v>182</v>
      </c>
      <c r="E171" s="38">
        <v>71</v>
      </c>
      <c r="F171" s="38">
        <v>1</v>
      </c>
      <c r="G171" s="38" t="s">
        <v>266</v>
      </c>
      <c r="H171" s="42">
        <v>2400.44</v>
      </c>
      <c r="I171" s="2"/>
      <c r="J171" s="44">
        <v>44469</v>
      </c>
      <c r="K171" s="42">
        <v>0</v>
      </c>
      <c r="L171" s="42">
        <v>2400.44</v>
      </c>
      <c r="M171" s="44">
        <v>45046</v>
      </c>
      <c r="N171" s="42">
        <f>H171-K171-L171</f>
        <v>0</v>
      </c>
      <c r="O171" s="42">
        <v>0</v>
      </c>
      <c r="P171" s="45">
        <v>0.13</v>
      </c>
      <c r="Q171" s="42">
        <v>0</v>
      </c>
      <c r="R171" s="42">
        <v>0</v>
      </c>
      <c r="S171" s="42">
        <v>0</v>
      </c>
      <c r="T171" s="38">
        <v>5000</v>
      </c>
      <c r="U171" s="14">
        <f>S171/H171</f>
        <v>0</v>
      </c>
      <c r="V171" s="19"/>
      <c r="W171" s="19"/>
      <c r="X171" s="37" t="s">
        <v>3477</v>
      </c>
    </row>
    <row r="172" spans="1:37" ht="16.5" customHeight="1">
      <c r="A172" s="38">
        <v>21</v>
      </c>
      <c r="B172" s="39">
        <v>10703</v>
      </c>
      <c r="C172" s="38">
        <v>10322686</v>
      </c>
      <c r="D172" s="40" t="s">
        <v>2084</v>
      </c>
      <c r="E172" s="38">
        <v>2</v>
      </c>
      <c r="F172" s="38">
        <v>120</v>
      </c>
      <c r="G172" s="38" t="s">
        <v>23</v>
      </c>
      <c r="H172" s="42">
        <v>41592.92</v>
      </c>
      <c r="I172" s="2"/>
      <c r="J172" s="44">
        <v>44165</v>
      </c>
      <c r="K172" s="42">
        <v>346.61</v>
      </c>
      <c r="L172" s="42">
        <v>10051.66</v>
      </c>
      <c r="M172" s="44">
        <v>45077</v>
      </c>
      <c r="N172" s="42">
        <f>H172-K172-L172</f>
        <v>31194.649999999998</v>
      </c>
      <c r="O172" s="42">
        <v>35249.949999999997</v>
      </c>
      <c r="P172" s="45">
        <v>0.13</v>
      </c>
      <c r="Q172" s="42">
        <v>4055.3</v>
      </c>
      <c r="R172" s="42">
        <v>31194.65</v>
      </c>
      <c r="S172" s="42">
        <v>0</v>
      </c>
      <c r="T172" s="38">
        <v>5000</v>
      </c>
      <c r="U172" s="14">
        <f>S172/H172</f>
        <v>0</v>
      </c>
      <c r="V172" s="19"/>
      <c r="W172" s="19"/>
      <c r="X172" s="37" t="s">
        <v>3456</v>
      </c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</row>
    <row r="173" spans="1:37" ht="16.5" customHeight="1">
      <c r="A173" s="38">
        <v>22</v>
      </c>
      <c r="B173" s="39">
        <v>10705</v>
      </c>
      <c r="C173" s="38">
        <v>10279594</v>
      </c>
      <c r="D173" s="40" t="s">
        <v>37</v>
      </c>
      <c r="E173" s="38">
        <v>6.2849999999999998E-3</v>
      </c>
      <c r="F173" s="38">
        <v>120</v>
      </c>
      <c r="G173" s="38" t="s">
        <v>21</v>
      </c>
      <c r="H173" s="42">
        <v>9000</v>
      </c>
      <c r="I173" s="2"/>
      <c r="J173" s="44">
        <v>44006</v>
      </c>
      <c r="K173" s="42">
        <v>0</v>
      </c>
      <c r="L173" s="42">
        <v>2493.75</v>
      </c>
      <c r="M173" s="44">
        <v>45077</v>
      </c>
      <c r="N173" s="42">
        <f>H173-K173-L173</f>
        <v>6506.25</v>
      </c>
      <c r="O173" s="42">
        <v>7352.06</v>
      </c>
      <c r="P173" s="45">
        <v>0.13</v>
      </c>
      <c r="Q173" s="42">
        <v>845.81</v>
      </c>
      <c r="R173" s="42">
        <v>6506.25</v>
      </c>
      <c r="S173" s="42">
        <v>0</v>
      </c>
      <c r="T173" s="38">
        <v>5000</v>
      </c>
      <c r="U173" s="14">
        <f>S173/H173</f>
        <v>0</v>
      </c>
      <c r="V173" s="19"/>
      <c r="W173" s="19"/>
      <c r="X173" s="37" t="s">
        <v>3456</v>
      </c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</row>
    <row r="174" spans="1:37" ht="16.5" customHeight="1">
      <c r="A174" s="38">
        <v>7</v>
      </c>
      <c r="B174" s="39">
        <v>10721</v>
      </c>
      <c r="C174" s="38">
        <v>10321883</v>
      </c>
      <c r="D174" s="40" t="s">
        <v>301</v>
      </c>
      <c r="E174" s="38">
        <v>200</v>
      </c>
      <c r="F174" s="38">
        <v>120</v>
      </c>
      <c r="G174" s="38" t="s">
        <v>302</v>
      </c>
      <c r="H174" s="42">
        <v>33353.97</v>
      </c>
      <c r="I174" s="2"/>
      <c r="J174" s="44">
        <v>44104</v>
      </c>
      <c r="K174" s="42">
        <v>277.95</v>
      </c>
      <c r="L174" s="42">
        <v>8616.44</v>
      </c>
      <c r="M174" s="44">
        <v>45077</v>
      </c>
      <c r="N174" s="42">
        <f>H174-K174-L174</f>
        <v>24459.58</v>
      </c>
      <c r="O174" s="42">
        <v>27639.33</v>
      </c>
      <c r="P174" s="45">
        <v>0.13</v>
      </c>
      <c r="Q174" s="42">
        <v>3179.75</v>
      </c>
      <c r="R174" s="42">
        <v>24459.58</v>
      </c>
      <c r="S174" s="42">
        <f>N174-R174</f>
        <v>0</v>
      </c>
      <c r="T174" s="38">
        <v>5000</v>
      </c>
      <c r="U174" s="14">
        <f>S174/H174</f>
        <v>0</v>
      </c>
      <c r="V174" s="19"/>
      <c r="W174" s="19"/>
      <c r="X174" s="37" t="s">
        <v>3469</v>
      </c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</row>
    <row r="175" spans="1:37" ht="16.5" customHeight="1">
      <c r="A175" s="38">
        <v>8</v>
      </c>
      <c r="B175" s="39">
        <v>10721</v>
      </c>
      <c r="C175" s="38">
        <v>10325880</v>
      </c>
      <c r="D175" s="40" t="s">
        <v>2163</v>
      </c>
      <c r="E175" s="46">
        <v>0.45200000000000001</v>
      </c>
      <c r="F175" s="38">
        <v>60</v>
      </c>
      <c r="G175" s="38" t="s">
        <v>266</v>
      </c>
      <c r="H175" s="42">
        <v>22500</v>
      </c>
      <c r="I175" s="2"/>
      <c r="J175" s="44">
        <v>44286</v>
      </c>
      <c r="K175" s="42">
        <v>375</v>
      </c>
      <c r="L175" s="42">
        <v>9375</v>
      </c>
      <c r="M175" s="44">
        <v>45077</v>
      </c>
      <c r="N175" s="42">
        <f>H175-K175-L175</f>
        <v>12750</v>
      </c>
      <c r="O175" s="42">
        <v>14407.5</v>
      </c>
      <c r="P175" s="45">
        <v>0.13</v>
      </c>
      <c r="Q175" s="42">
        <v>1657.5</v>
      </c>
      <c r="R175" s="42">
        <v>12750</v>
      </c>
      <c r="S175" s="42">
        <f>N175-R175</f>
        <v>0</v>
      </c>
      <c r="T175" s="38">
        <v>5000</v>
      </c>
      <c r="U175" s="14">
        <f>S175/H175</f>
        <v>0</v>
      </c>
      <c r="V175" s="19"/>
      <c r="W175" s="19"/>
      <c r="X175" s="37" t="s">
        <v>3469</v>
      </c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</row>
    <row r="176" spans="1:37" ht="16.5" customHeight="1">
      <c r="A176" s="38">
        <v>27</v>
      </c>
      <c r="B176" s="39">
        <v>10723</v>
      </c>
      <c r="C176" s="38">
        <v>10321596</v>
      </c>
      <c r="D176" s="40" t="s">
        <v>2177</v>
      </c>
      <c r="E176" s="38">
        <v>1</v>
      </c>
      <c r="F176" s="38">
        <v>1</v>
      </c>
      <c r="G176" s="38" t="s">
        <v>33</v>
      </c>
      <c r="H176" s="42">
        <v>405.99</v>
      </c>
      <c r="I176" s="2"/>
      <c r="J176" s="44">
        <v>44074</v>
      </c>
      <c r="K176" s="42">
        <v>0</v>
      </c>
      <c r="L176" s="42">
        <v>405.99</v>
      </c>
      <c r="M176" s="44">
        <v>45077</v>
      </c>
      <c r="N176" s="42">
        <f>H176-K176-L176</f>
        <v>0</v>
      </c>
      <c r="O176" s="42">
        <v>0</v>
      </c>
      <c r="P176" s="45">
        <v>0.13</v>
      </c>
      <c r="Q176" s="42">
        <v>0</v>
      </c>
      <c r="R176" s="42">
        <v>0</v>
      </c>
      <c r="S176" s="42">
        <f>N176-R176</f>
        <v>0</v>
      </c>
      <c r="T176" s="38">
        <v>5000</v>
      </c>
      <c r="U176" s="14">
        <f>S176/H176</f>
        <v>0</v>
      </c>
      <c r="V176" s="19"/>
      <c r="W176" s="19"/>
      <c r="X176" s="37" t="s">
        <v>3470</v>
      </c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</row>
    <row r="177" spans="1:37" ht="16.5" customHeight="1">
      <c r="A177" s="38">
        <v>61</v>
      </c>
      <c r="B177" s="39">
        <v>10724</v>
      </c>
      <c r="C177" s="38">
        <v>10326221</v>
      </c>
      <c r="D177" s="40" t="s">
        <v>2163</v>
      </c>
      <c r="E177" s="46">
        <v>0.31</v>
      </c>
      <c r="F177" s="38">
        <v>60</v>
      </c>
      <c r="G177" s="38" t="s">
        <v>266</v>
      </c>
      <c r="H177" s="42">
        <v>41164.82</v>
      </c>
      <c r="I177" s="2"/>
      <c r="J177" s="44">
        <v>44286</v>
      </c>
      <c r="K177" s="42">
        <v>686.08</v>
      </c>
      <c r="L177" s="42">
        <v>17152</v>
      </c>
      <c r="M177" s="44">
        <v>45077</v>
      </c>
      <c r="N177" s="42">
        <f>H177-K177-L177</f>
        <v>23326.739999999998</v>
      </c>
      <c r="O177" s="42">
        <v>26359.22</v>
      </c>
      <c r="P177" s="45">
        <v>0.13</v>
      </c>
      <c r="Q177" s="42">
        <v>3032.48</v>
      </c>
      <c r="R177" s="42">
        <v>23326.74</v>
      </c>
      <c r="S177" s="42">
        <f>N177-R177</f>
        <v>0</v>
      </c>
      <c r="T177" s="38">
        <v>5000</v>
      </c>
      <c r="U177" s="14">
        <f>S177/H177</f>
        <v>0</v>
      </c>
      <c r="V177" s="19"/>
      <c r="W177" s="19"/>
      <c r="X177" s="37" t="s">
        <v>3459</v>
      </c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</row>
    <row r="178" spans="1:37" ht="16.5" customHeight="1">
      <c r="A178" s="38">
        <v>62</v>
      </c>
      <c r="B178" s="39">
        <v>10724</v>
      </c>
      <c r="C178" s="38">
        <v>10330529</v>
      </c>
      <c r="D178" s="40" t="s">
        <v>2164</v>
      </c>
      <c r="E178" s="46">
        <v>0.14000000000000001</v>
      </c>
      <c r="F178" s="38">
        <v>60</v>
      </c>
      <c r="G178" s="38" t="s">
        <v>266</v>
      </c>
      <c r="H178" s="42">
        <v>62579.51</v>
      </c>
      <c r="I178" s="2"/>
      <c r="J178" s="44">
        <v>44377</v>
      </c>
      <c r="K178" s="42">
        <v>1042.99</v>
      </c>
      <c r="L178" s="42">
        <v>22945.82</v>
      </c>
      <c r="M178" s="44">
        <v>45077</v>
      </c>
      <c r="N178" s="42">
        <f>H178-K178-L178</f>
        <v>38590.700000000004</v>
      </c>
      <c r="O178" s="42">
        <v>43607.49</v>
      </c>
      <c r="P178" s="45">
        <v>0.13</v>
      </c>
      <c r="Q178" s="42">
        <v>5016.79</v>
      </c>
      <c r="R178" s="42">
        <v>38590.699999999997</v>
      </c>
      <c r="S178" s="42">
        <f>N178-R178</f>
        <v>0</v>
      </c>
      <c r="T178" s="38">
        <v>5000</v>
      </c>
      <c r="U178" s="14">
        <f>S178/H178</f>
        <v>0</v>
      </c>
      <c r="V178" s="19"/>
      <c r="W178" s="19"/>
      <c r="X178" s="37" t="s">
        <v>3459</v>
      </c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</row>
    <row r="179" spans="1:37" ht="16.5" customHeight="1">
      <c r="A179" s="38">
        <v>64</v>
      </c>
      <c r="B179" s="39">
        <v>10724</v>
      </c>
      <c r="C179" s="38">
        <v>10352714</v>
      </c>
      <c r="D179" s="40" t="s">
        <v>2214</v>
      </c>
      <c r="E179" s="38">
        <v>1</v>
      </c>
      <c r="F179" s="38">
        <v>120</v>
      </c>
      <c r="G179" s="38" t="s">
        <v>21</v>
      </c>
      <c r="H179" s="42">
        <v>12831.21</v>
      </c>
      <c r="I179" s="2"/>
      <c r="J179" s="44">
        <v>44773</v>
      </c>
      <c r="K179" s="42">
        <v>106.93</v>
      </c>
      <c r="L179" s="42">
        <v>962.35</v>
      </c>
      <c r="M179" s="44">
        <v>45077</v>
      </c>
      <c r="N179" s="42">
        <f>H179-K179-L179</f>
        <v>11761.929999999998</v>
      </c>
      <c r="O179" s="42">
        <v>13290.98</v>
      </c>
      <c r="P179" s="45">
        <v>0.13</v>
      </c>
      <c r="Q179" s="42">
        <v>1529.05</v>
      </c>
      <c r="R179" s="42">
        <v>11761.93</v>
      </c>
      <c r="S179" s="42">
        <f>N179-R179</f>
        <v>0</v>
      </c>
      <c r="T179" s="38">
        <v>5000</v>
      </c>
      <c r="U179" s="14">
        <f>S179/H179</f>
        <v>0</v>
      </c>
      <c r="V179" s="19"/>
      <c r="W179" s="19"/>
      <c r="X179" s="37" t="s">
        <v>3459</v>
      </c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</row>
    <row r="180" spans="1:37" ht="16.5" customHeight="1">
      <c r="A180" s="38">
        <v>65</v>
      </c>
      <c r="B180" s="39">
        <v>10724</v>
      </c>
      <c r="C180" s="38">
        <v>10352723</v>
      </c>
      <c r="D180" s="40" t="s">
        <v>2215</v>
      </c>
      <c r="E180" s="38">
        <v>1</v>
      </c>
      <c r="F180" s="38">
        <v>120</v>
      </c>
      <c r="G180" s="38" t="s">
        <v>21</v>
      </c>
      <c r="H180" s="42">
        <v>11396.55</v>
      </c>
      <c r="I180" s="2"/>
      <c r="J180" s="44">
        <v>44773</v>
      </c>
      <c r="K180" s="42">
        <v>94.97</v>
      </c>
      <c r="L180" s="42">
        <v>854.73</v>
      </c>
      <c r="M180" s="44">
        <v>45077</v>
      </c>
      <c r="N180" s="42">
        <f>H180-K180-L180</f>
        <v>10446.85</v>
      </c>
      <c r="O180" s="42">
        <v>11804.94</v>
      </c>
      <c r="P180" s="45">
        <v>0.13</v>
      </c>
      <c r="Q180" s="42">
        <v>1358.09</v>
      </c>
      <c r="R180" s="42">
        <v>10446.85</v>
      </c>
      <c r="S180" s="42">
        <f>N180-R180</f>
        <v>0</v>
      </c>
      <c r="T180" s="38">
        <v>5000</v>
      </c>
      <c r="U180" s="14">
        <f>S180/H180</f>
        <v>0</v>
      </c>
      <c r="V180" s="19"/>
      <c r="W180" s="19"/>
      <c r="X180" s="37" t="s">
        <v>3459</v>
      </c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</row>
    <row r="181" spans="1:37" ht="16.5" customHeight="1">
      <c r="A181" s="38">
        <v>66</v>
      </c>
      <c r="B181" s="39">
        <v>10724</v>
      </c>
      <c r="C181" s="38">
        <v>10321987</v>
      </c>
      <c r="D181" s="40" t="s">
        <v>2216</v>
      </c>
      <c r="E181" s="38">
        <v>1</v>
      </c>
      <c r="F181" s="38">
        <v>120</v>
      </c>
      <c r="G181" s="38" t="s">
        <v>21</v>
      </c>
      <c r="H181" s="42">
        <v>16900</v>
      </c>
      <c r="I181" s="2"/>
      <c r="J181" s="44">
        <v>44105</v>
      </c>
      <c r="K181" s="42">
        <v>140.84</v>
      </c>
      <c r="L181" s="42">
        <v>4225.0200000000004</v>
      </c>
      <c r="M181" s="44">
        <v>45077</v>
      </c>
      <c r="N181" s="42">
        <f>H181-K181-L181</f>
        <v>12534.14</v>
      </c>
      <c r="O181" s="42">
        <v>14163.58</v>
      </c>
      <c r="P181" s="45">
        <v>0.13</v>
      </c>
      <c r="Q181" s="42">
        <v>1629.44</v>
      </c>
      <c r="R181" s="42">
        <v>12534.14</v>
      </c>
      <c r="S181" s="42">
        <f>N181-R181</f>
        <v>0</v>
      </c>
      <c r="T181" s="38">
        <v>5000</v>
      </c>
      <c r="U181" s="14">
        <f>S181/H181</f>
        <v>0</v>
      </c>
      <c r="V181" s="19"/>
      <c r="W181" s="19"/>
      <c r="X181" s="37" t="s">
        <v>3459</v>
      </c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</row>
    <row r="182" spans="1:37" ht="16.5" customHeight="1">
      <c r="A182" s="38">
        <v>67</v>
      </c>
      <c r="B182" s="39">
        <v>10724</v>
      </c>
      <c r="C182" s="38">
        <v>10321987</v>
      </c>
      <c r="D182" s="40" t="s">
        <v>2216</v>
      </c>
      <c r="E182" s="38">
        <v>1</v>
      </c>
      <c r="F182" s="38">
        <v>120</v>
      </c>
      <c r="G182" s="38" t="s">
        <v>21</v>
      </c>
      <c r="H182" s="42">
        <v>16900</v>
      </c>
      <c r="I182" s="2"/>
      <c r="J182" s="44">
        <v>44105</v>
      </c>
      <c r="K182" s="42">
        <v>140.83000000000001</v>
      </c>
      <c r="L182" s="42">
        <v>4225.03</v>
      </c>
      <c r="M182" s="44">
        <v>45077</v>
      </c>
      <c r="N182" s="42">
        <f>H182-K182-L182</f>
        <v>12534.14</v>
      </c>
      <c r="O182" s="42">
        <v>14163.58</v>
      </c>
      <c r="P182" s="45">
        <v>0.13</v>
      </c>
      <c r="Q182" s="42">
        <v>1629.44</v>
      </c>
      <c r="R182" s="42">
        <v>12534.14</v>
      </c>
      <c r="S182" s="42">
        <f>N182-R182</f>
        <v>0</v>
      </c>
      <c r="T182" s="38">
        <v>5000</v>
      </c>
      <c r="U182" s="14">
        <f>S182/H182</f>
        <v>0</v>
      </c>
      <c r="V182" s="19"/>
      <c r="W182" s="19"/>
      <c r="X182" s="37" t="s">
        <v>3459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</row>
    <row r="183" spans="1:37" ht="16.5" customHeight="1">
      <c r="A183" s="38">
        <v>15</v>
      </c>
      <c r="B183" s="39">
        <v>10736</v>
      </c>
      <c r="C183" s="38">
        <v>10284243</v>
      </c>
      <c r="D183" s="40" t="s">
        <v>2270</v>
      </c>
      <c r="E183" s="38">
        <v>1</v>
      </c>
      <c r="F183" s="38">
        <v>120</v>
      </c>
      <c r="G183" s="38" t="s">
        <v>21</v>
      </c>
      <c r="H183" s="42">
        <v>14410.26</v>
      </c>
      <c r="I183" s="2"/>
      <c r="J183" s="44">
        <v>42976</v>
      </c>
      <c r="K183" s="42">
        <v>0</v>
      </c>
      <c r="L183" s="42">
        <v>7871.56</v>
      </c>
      <c r="M183" s="44">
        <v>45077</v>
      </c>
      <c r="N183" s="42">
        <f>H183-K183-L183</f>
        <v>6538.7</v>
      </c>
      <c r="O183" s="42">
        <v>7388.73</v>
      </c>
      <c r="P183" s="45">
        <v>0.13</v>
      </c>
      <c r="Q183" s="42">
        <v>850.03</v>
      </c>
      <c r="R183" s="42">
        <v>6538.7</v>
      </c>
      <c r="S183" s="42">
        <f>N183-R183</f>
        <v>0</v>
      </c>
      <c r="T183" s="38">
        <v>5000</v>
      </c>
      <c r="U183" s="14">
        <f>S183/H183</f>
        <v>0</v>
      </c>
      <c r="V183" s="19"/>
      <c r="W183" s="19"/>
      <c r="X183" s="37" t="s">
        <v>3461</v>
      </c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 spans="1:37" ht="16.5" customHeight="1">
      <c r="A184" s="38">
        <v>16</v>
      </c>
      <c r="B184" s="39">
        <v>10736</v>
      </c>
      <c r="C184" s="38">
        <v>10337775</v>
      </c>
      <c r="D184" s="40" t="s">
        <v>2271</v>
      </c>
      <c r="E184" s="38">
        <v>1</v>
      </c>
      <c r="F184" s="38">
        <v>52</v>
      </c>
      <c r="G184" s="38" t="s">
        <v>21</v>
      </c>
      <c r="H184" s="42">
        <v>7164.19</v>
      </c>
      <c r="I184" s="2"/>
      <c r="J184" s="44">
        <v>44469</v>
      </c>
      <c r="K184" s="42">
        <v>137.77000000000001</v>
      </c>
      <c r="L184" s="42">
        <v>2617.66</v>
      </c>
      <c r="M184" s="44">
        <v>45077</v>
      </c>
      <c r="N184" s="42">
        <f>H184-K184-L184</f>
        <v>4408.7599999999993</v>
      </c>
      <c r="O184" s="42">
        <v>4981.8999999999996</v>
      </c>
      <c r="P184" s="45">
        <v>0.13</v>
      </c>
      <c r="Q184" s="42">
        <v>573.14</v>
      </c>
      <c r="R184" s="42">
        <v>4408.76</v>
      </c>
      <c r="S184" s="42">
        <f>N184-R184</f>
        <v>0</v>
      </c>
      <c r="T184" s="38">
        <v>5000</v>
      </c>
      <c r="U184" s="14">
        <f>S184/H184</f>
        <v>0</v>
      </c>
      <c r="V184" s="19"/>
      <c r="W184" s="19"/>
      <c r="X184" s="37" t="s">
        <v>3461</v>
      </c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 spans="1:37" ht="16.5" customHeight="1">
      <c r="A185" s="38">
        <v>18</v>
      </c>
      <c r="B185" s="39">
        <v>10736</v>
      </c>
      <c r="C185" s="38">
        <v>10346143</v>
      </c>
      <c r="D185" s="40" t="s">
        <v>1228</v>
      </c>
      <c r="E185" s="38">
        <v>4</v>
      </c>
      <c r="F185" s="38">
        <v>120</v>
      </c>
      <c r="G185" s="38" t="s">
        <v>21</v>
      </c>
      <c r="H185" s="42">
        <v>33869.03</v>
      </c>
      <c r="I185" s="2"/>
      <c r="J185" s="44">
        <v>44592</v>
      </c>
      <c r="K185" s="42">
        <v>282.24</v>
      </c>
      <c r="L185" s="42">
        <v>4233.62</v>
      </c>
      <c r="M185" s="44">
        <v>45077</v>
      </c>
      <c r="N185" s="42">
        <f>H185-K185-L185</f>
        <v>29353.170000000002</v>
      </c>
      <c r="O185" s="42">
        <v>33169.08</v>
      </c>
      <c r="P185" s="45">
        <v>0.13</v>
      </c>
      <c r="Q185" s="42">
        <v>3815.91</v>
      </c>
      <c r="R185" s="42">
        <v>29353.17</v>
      </c>
      <c r="S185" s="42">
        <f>N185-R185</f>
        <v>0</v>
      </c>
      <c r="T185" s="38">
        <v>5000</v>
      </c>
      <c r="U185" s="14">
        <f>S185/H185</f>
        <v>0</v>
      </c>
      <c r="V185" s="19"/>
      <c r="W185" s="19"/>
      <c r="X185" s="37" t="s">
        <v>3461</v>
      </c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</row>
    <row r="186" spans="1:37" ht="16.5" customHeight="1">
      <c r="A186" s="38">
        <v>19</v>
      </c>
      <c r="B186" s="39">
        <v>10736</v>
      </c>
      <c r="C186" s="38">
        <v>10283988</v>
      </c>
      <c r="D186" s="40" t="s">
        <v>2272</v>
      </c>
      <c r="E186" s="38">
        <v>5</v>
      </c>
      <c r="F186" s="38">
        <v>120</v>
      </c>
      <c r="G186" s="38" t="s">
        <v>23</v>
      </c>
      <c r="H186" s="42">
        <v>7666.67</v>
      </c>
      <c r="I186" s="2"/>
      <c r="J186" s="44">
        <v>39269</v>
      </c>
      <c r="K186" s="42">
        <v>0</v>
      </c>
      <c r="L186" s="42">
        <v>7283.34</v>
      </c>
      <c r="M186" s="44">
        <v>45077</v>
      </c>
      <c r="N186" s="42">
        <f>H186-K186-L186</f>
        <v>383.32999999999993</v>
      </c>
      <c r="O186" s="42">
        <v>433.16</v>
      </c>
      <c r="P186" s="45">
        <v>0.13</v>
      </c>
      <c r="Q186" s="42">
        <v>49.83</v>
      </c>
      <c r="R186" s="42">
        <v>383.33</v>
      </c>
      <c r="S186" s="42">
        <f>N186-R186</f>
        <v>0</v>
      </c>
      <c r="T186" s="38">
        <v>5000</v>
      </c>
      <c r="U186" s="14">
        <f>S186/H186</f>
        <v>0</v>
      </c>
      <c r="V186" s="19"/>
      <c r="W186" s="19"/>
      <c r="X186" s="37" t="s">
        <v>3461</v>
      </c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</row>
    <row r="187" spans="1:37" ht="16.5" customHeight="1">
      <c r="A187" s="38">
        <v>20</v>
      </c>
      <c r="B187" s="39">
        <v>10736</v>
      </c>
      <c r="C187" s="38">
        <v>10343748</v>
      </c>
      <c r="D187" s="40" t="s">
        <v>2273</v>
      </c>
      <c r="E187" s="38">
        <v>1</v>
      </c>
      <c r="F187" s="38">
        <v>60</v>
      </c>
      <c r="G187" s="38" t="s">
        <v>23</v>
      </c>
      <c r="H187" s="42">
        <v>2902.65</v>
      </c>
      <c r="I187" s="2"/>
      <c r="J187" s="44">
        <v>44561</v>
      </c>
      <c r="K187" s="42">
        <v>48.38</v>
      </c>
      <c r="L187" s="42">
        <v>774.05</v>
      </c>
      <c r="M187" s="44">
        <v>45077</v>
      </c>
      <c r="N187" s="42">
        <f>H187-K187-L187</f>
        <v>2080.2200000000003</v>
      </c>
      <c r="O187" s="42">
        <v>2350.65</v>
      </c>
      <c r="P187" s="45">
        <v>0.13</v>
      </c>
      <c r="Q187" s="42">
        <v>270.43</v>
      </c>
      <c r="R187" s="42">
        <v>2080.2199999999998</v>
      </c>
      <c r="S187" s="42">
        <f>N187-R187</f>
        <v>0</v>
      </c>
      <c r="T187" s="38">
        <v>2101</v>
      </c>
      <c r="U187" s="14">
        <f>S187/H187</f>
        <v>0</v>
      </c>
      <c r="V187" s="19"/>
      <c r="W187" s="19"/>
      <c r="X187" s="37" t="s">
        <v>3461</v>
      </c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</row>
    <row r="188" spans="1:37" ht="16.5" customHeight="1">
      <c r="A188" s="38">
        <v>21</v>
      </c>
      <c r="B188" s="39">
        <v>10736</v>
      </c>
      <c r="C188" s="38">
        <v>10284608</v>
      </c>
      <c r="D188" s="40" t="s">
        <v>2274</v>
      </c>
      <c r="E188" s="38">
        <v>2</v>
      </c>
      <c r="F188" s="38">
        <v>79</v>
      </c>
      <c r="G188" s="38" t="s">
        <v>23</v>
      </c>
      <c r="H188" s="42">
        <v>3453</v>
      </c>
      <c r="I188" s="2"/>
      <c r="J188" s="44">
        <v>43461</v>
      </c>
      <c r="K188" s="42">
        <v>0</v>
      </c>
      <c r="L188" s="42">
        <v>1980.56</v>
      </c>
      <c r="M188" s="44">
        <v>45077</v>
      </c>
      <c r="N188" s="42">
        <f>H188-K188-L188</f>
        <v>1472.44</v>
      </c>
      <c r="O188" s="42">
        <v>1663.86</v>
      </c>
      <c r="P188" s="45">
        <v>0.13</v>
      </c>
      <c r="Q188" s="42">
        <v>191.42</v>
      </c>
      <c r="R188" s="42">
        <v>1472.44</v>
      </c>
      <c r="S188" s="42">
        <f>N188-R188</f>
        <v>0</v>
      </c>
      <c r="T188" s="38">
        <v>2108</v>
      </c>
      <c r="U188" s="14">
        <f>S188/H188</f>
        <v>0</v>
      </c>
      <c r="V188" s="19"/>
      <c r="W188" s="19"/>
      <c r="X188" s="37" t="s">
        <v>3461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</row>
    <row r="189" spans="1:37" ht="16.5" customHeight="1">
      <c r="A189" s="38">
        <v>22</v>
      </c>
      <c r="B189" s="39">
        <v>10736</v>
      </c>
      <c r="C189" s="38">
        <v>10337797</v>
      </c>
      <c r="D189" s="40" t="s">
        <v>270</v>
      </c>
      <c r="E189" s="38">
        <v>1</v>
      </c>
      <c r="F189" s="38">
        <v>52</v>
      </c>
      <c r="G189" s="38" t="s">
        <v>36</v>
      </c>
      <c r="H189" s="42">
        <v>24600</v>
      </c>
      <c r="I189" s="2"/>
      <c r="J189" s="44">
        <v>44469</v>
      </c>
      <c r="K189" s="42">
        <v>473.08</v>
      </c>
      <c r="L189" s="42">
        <v>8988.4699999999993</v>
      </c>
      <c r="M189" s="44">
        <v>45077</v>
      </c>
      <c r="N189" s="42">
        <f>H189-K189-L189</f>
        <v>15138.449999999999</v>
      </c>
      <c r="O189" s="42">
        <v>17106.45</v>
      </c>
      <c r="P189" s="45">
        <v>0.13</v>
      </c>
      <c r="Q189" s="42">
        <v>1968</v>
      </c>
      <c r="R189" s="42">
        <v>15138.45</v>
      </c>
      <c r="S189" s="42">
        <f>N189-R189</f>
        <v>0</v>
      </c>
      <c r="T189" s="38">
        <v>5000</v>
      </c>
      <c r="U189" s="14">
        <f>S189/H189</f>
        <v>0</v>
      </c>
      <c r="V189" s="19"/>
      <c r="W189" s="19"/>
      <c r="X189" s="37" t="s">
        <v>3461</v>
      </c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</row>
    <row r="190" spans="1:37" ht="16.5" customHeight="1">
      <c r="A190" s="38">
        <v>23</v>
      </c>
      <c r="B190" s="39">
        <v>10736</v>
      </c>
      <c r="C190" s="38">
        <v>10323367</v>
      </c>
      <c r="D190" s="40" t="s">
        <v>2275</v>
      </c>
      <c r="E190" s="38">
        <v>1</v>
      </c>
      <c r="F190" s="38">
        <v>120</v>
      </c>
      <c r="G190" s="38" t="s">
        <v>302</v>
      </c>
      <c r="H190" s="42">
        <v>20877.93</v>
      </c>
      <c r="I190" s="2"/>
      <c r="J190" s="44">
        <v>44196</v>
      </c>
      <c r="K190" s="42">
        <v>173.98</v>
      </c>
      <c r="L190" s="42">
        <v>4871.47</v>
      </c>
      <c r="M190" s="44">
        <v>45077</v>
      </c>
      <c r="N190" s="42">
        <f>H190-K190-L190</f>
        <v>15832.48</v>
      </c>
      <c r="O190" s="42">
        <v>17890.7</v>
      </c>
      <c r="P190" s="45">
        <v>0.13</v>
      </c>
      <c r="Q190" s="42">
        <v>2058.2199999999998</v>
      </c>
      <c r="R190" s="42">
        <v>15832.48</v>
      </c>
      <c r="S190" s="42">
        <f>N190-R190</f>
        <v>0</v>
      </c>
      <c r="T190" s="38">
        <v>5000</v>
      </c>
      <c r="U190" s="14">
        <f>S190/H190</f>
        <v>0</v>
      </c>
      <c r="V190" s="19"/>
      <c r="W190" s="19"/>
      <c r="X190" s="37" t="s">
        <v>3461</v>
      </c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</row>
    <row r="191" spans="1:37" ht="16.5" customHeight="1">
      <c r="A191" s="38">
        <v>24</v>
      </c>
      <c r="B191" s="39">
        <v>10736</v>
      </c>
      <c r="C191" s="38">
        <v>10354527</v>
      </c>
      <c r="D191" s="40" t="s">
        <v>1520</v>
      </c>
      <c r="E191" s="38">
        <v>1</v>
      </c>
      <c r="F191" s="38">
        <v>36</v>
      </c>
      <c r="G191" s="38" t="s">
        <v>33</v>
      </c>
      <c r="H191" s="42">
        <v>7442.48</v>
      </c>
      <c r="I191" s="2"/>
      <c r="J191" s="44">
        <v>44804</v>
      </c>
      <c r="K191" s="42">
        <v>206.74</v>
      </c>
      <c r="L191" s="42">
        <v>1653.9</v>
      </c>
      <c r="M191" s="44">
        <v>45077</v>
      </c>
      <c r="N191" s="42">
        <f>H191-K191-L191</f>
        <v>5581.84</v>
      </c>
      <c r="O191" s="42">
        <v>6307.48</v>
      </c>
      <c r="P191" s="45">
        <v>0.13</v>
      </c>
      <c r="Q191" s="42">
        <v>725.64</v>
      </c>
      <c r="R191" s="42">
        <v>5581.84</v>
      </c>
      <c r="S191" s="42">
        <f>N191-R191</f>
        <v>0</v>
      </c>
      <c r="T191" s="38">
        <v>2101</v>
      </c>
      <c r="U191" s="14">
        <f>S191/H191</f>
        <v>0</v>
      </c>
      <c r="V191" s="19"/>
      <c r="W191" s="19"/>
      <c r="X191" s="37" t="s">
        <v>3461</v>
      </c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</row>
    <row r="192" spans="1:37" ht="16.5" customHeight="1">
      <c r="A192" s="38">
        <v>13</v>
      </c>
      <c r="B192" s="39">
        <v>10741</v>
      </c>
      <c r="C192" s="38">
        <v>10282524</v>
      </c>
      <c r="D192" s="40" t="s">
        <v>1454</v>
      </c>
      <c r="E192" s="38">
        <v>8</v>
      </c>
      <c r="F192" s="38">
        <v>75</v>
      </c>
      <c r="G192" s="38" t="s">
        <v>23</v>
      </c>
      <c r="H192" s="42">
        <v>27897.439999999999</v>
      </c>
      <c r="I192" s="2"/>
      <c r="J192" s="44">
        <v>43582</v>
      </c>
      <c r="K192" s="42">
        <v>0</v>
      </c>
      <c r="L192" s="42">
        <v>16453.689999999999</v>
      </c>
      <c r="M192" s="44">
        <v>45077</v>
      </c>
      <c r="N192" s="42">
        <f>H192-K192-L192</f>
        <v>11443.75</v>
      </c>
      <c r="O192" s="42">
        <v>12931.44</v>
      </c>
      <c r="P192" s="45">
        <v>0.13</v>
      </c>
      <c r="Q192" s="42">
        <v>1487.69</v>
      </c>
      <c r="R192" s="42">
        <v>11443.75</v>
      </c>
      <c r="S192" s="42">
        <f>N192-R192</f>
        <v>0</v>
      </c>
      <c r="T192" s="38">
        <v>5000</v>
      </c>
      <c r="U192" s="14">
        <f>S192/H192</f>
        <v>0</v>
      </c>
      <c r="V192" s="19"/>
      <c r="W192" s="19"/>
      <c r="X192" s="37" t="s">
        <v>3462</v>
      </c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</row>
    <row r="193" spans="1:37" ht="16.5" customHeight="1">
      <c r="A193" s="38">
        <v>14</v>
      </c>
      <c r="B193" s="39">
        <v>10741</v>
      </c>
      <c r="C193" s="38">
        <v>10282240</v>
      </c>
      <c r="D193" s="40" t="s">
        <v>2165</v>
      </c>
      <c r="E193" s="46">
        <v>0.05</v>
      </c>
      <c r="F193" s="38">
        <v>120</v>
      </c>
      <c r="G193" s="38" t="s">
        <v>21</v>
      </c>
      <c r="H193" s="42">
        <v>2000</v>
      </c>
      <c r="I193" s="2"/>
      <c r="J193" s="44">
        <v>44006</v>
      </c>
      <c r="K193" s="42">
        <v>0</v>
      </c>
      <c r="L193" s="42">
        <v>552.71</v>
      </c>
      <c r="M193" s="44">
        <v>45077</v>
      </c>
      <c r="N193" s="42">
        <f>H193-K193-L193</f>
        <v>1447.29</v>
      </c>
      <c r="O193" s="42">
        <v>1635.44</v>
      </c>
      <c r="P193" s="45">
        <v>0.13</v>
      </c>
      <c r="Q193" s="42">
        <v>188.15</v>
      </c>
      <c r="R193" s="42">
        <v>1447.29</v>
      </c>
      <c r="S193" s="42">
        <f>N193-R193</f>
        <v>0</v>
      </c>
      <c r="T193" s="38">
        <v>1602</v>
      </c>
      <c r="U193" s="14">
        <f>S193/H193</f>
        <v>0</v>
      </c>
      <c r="V193" s="19"/>
      <c r="W193" s="19"/>
      <c r="X193" s="37" t="s">
        <v>3462</v>
      </c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</row>
    <row r="194" spans="1:37" ht="16.5" customHeight="1">
      <c r="A194" s="38">
        <v>15</v>
      </c>
      <c r="B194" s="39">
        <v>10741</v>
      </c>
      <c r="C194" s="38">
        <v>10366020</v>
      </c>
      <c r="D194" s="40" t="s">
        <v>2166</v>
      </c>
      <c r="E194" s="38">
        <v>2</v>
      </c>
      <c r="F194" s="38">
        <v>60</v>
      </c>
      <c r="G194" s="38" t="s">
        <v>36</v>
      </c>
      <c r="H194" s="42">
        <v>7969.96</v>
      </c>
      <c r="I194" s="2"/>
      <c r="J194" s="44">
        <v>44985</v>
      </c>
      <c r="K194" s="42">
        <v>132.83000000000001</v>
      </c>
      <c r="L194" s="42">
        <v>265.66000000000003</v>
      </c>
      <c r="M194" s="44">
        <v>45077</v>
      </c>
      <c r="N194" s="42">
        <f>H194-K194-L194</f>
        <v>7571.47</v>
      </c>
      <c r="O194" s="42">
        <v>8555.76</v>
      </c>
      <c r="P194" s="45">
        <v>0.13</v>
      </c>
      <c r="Q194" s="42">
        <v>984.29</v>
      </c>
      <c r="R194" s="42">
        <v>7571.47</v>
      </c>
      <c r="S194" s="42">
        <f>N194-R194</f>
        <v>0</v>
      </c>
      <c r="T194" s="38">
        <v>5000</v>
      </c>
      <c r="U194" s="14">
        <f>S194/H194</f>
        <v>0</v>
      </c>
      <c r="V194" s="19"/>
      <c r="W194" s="19"/>
      <c r="X194" s="37" t="s">
        <v>3462</v>
      </c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</row>
    <row r="195" spans="1:37" ht="16.5" customHeight="1">
      <c r="A195" s="38">
        <v>16</v>
      </c>
      <c r="B195" s="39">
        <v>10741</v>
      </c>
      <c r="C195" s="38">
        <v>10366063</v>
      </c>
      <c r="D195" s="40" t="s">
        <v>2167</v>
      </c>
      <c r="E195" s="38">
        <v>2</v>
      </c>
      <c r="F195" s="38">
        <v>60</v>
      </c>
      <c r="G195" s="38" t="s">
        <v>36</v>
      </c>
      <c r="H195" s="42">
        <v>4662.26</v>
      </c>
      <c r="I195" s="2"/>
      <c r="J195" s="44">
        <v>44985</v>
      </c>
      <c r="K195" s="42">
        <v>77.7</v>
      </c>
      <c r="L195" s="42">
        <v>155.4</v>
      </c>
      <c r="M195" s="44">
        <v>45077</v>
      </c>
      <c r="N195" s="42">
        <f>H195-K195-L195</f>
        <v>4429.1600000000008</v>
      </c>
      <c r="O195" s="42">
        <v>5004.95</v>
      </c>
      <c r="P195" s="45">
        <v>0.13</v>
      </c>
      <c r="Q195" s="42">
        <v>575.79</v>
      </c>
      <c r="R195" s="42">
        <v>4429.16</v>
      </c>
      <c r="S195" s="42">
        <f>N195-R195</f>
        <v>0</v>
      </c>
      <c r="T195" s="38">
        <v>5000</v>
      </c>
      <c r="U195" s="14">
        <f>S195/H195</f>
        <v>0</v>
      </c>
      <c r="V195" s="19"/>
      <c r="W195" s="19"/>
      <c r="X195" s="37" t="s">
        <v>3462</v>
      </c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</row>
    <row r="196" spans="1:37" ht="16.5" customHeight="1">
      <c r="A196" s="38">
        <v>18</v>
      </c>
      <c r="B196" s="39">
        <v>10741</v>
      </c>
      <c r="C196" s="38">
        <v>10281832</v>
      </c>
      <c r="D196" s="40" t="s">
        <v>2169</v>
      </c>
      <c r="E196" s="38">
        <v>1</v>
      </c>
      <c r="F196" s="38">
        <v>91</v>
      </c>
      <c r="G196" s="38" t="s">
        <v>23</v>
      </c>
      <c r="H196" s="42">
        <v>2991.45</v>
      </c>
      <c r="I196" s="2"/>
      <c r="J196" s="44">
        <v>43094</v>
      </c>
      <c r="K196" s="42">
        <v>0</v>
      </c>
      <c r="L196" s="42">
        <v>1928.52</v>
      </c>
      <c r="M196" s="44">
        <v>45077</v>
      </c>
      <c r="N196" s="42">
        <f>H196-K196-L196</f>
        <v>1062.9299999999998</v>
      </c>
      <c r="O196" s="42">
        <v>1201.1099999999999</v>
      </c>
      <c r="P196" s="45">
        <v>0.13</v>
      </c>
      <c r="Q196" s="42">
        <v>138.18</v>
      </c>
      <c r="R196" s="42">
        <v>1062.93</v>
      </c>
      <c r="S196" s="42">
        <f>N196-R196</f>
        <v>0</v>
      </c>
      <c r="T196" s="38">
        <v>2102</v>
      </c>
      <c r="U196" s="14">
        <f>S196/H196</f>
        <v>0</v>
      </c>
      <c r="V196" s="19"/>
      <c r="W196" s="19"/>
      <c r="X196" s="37" t="s">
        <v>3462</v>
      </c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</row>
    <row r="197" spans="1:37" ht="16.5" customHeight="1">
      <c r="A197" s="38">
        <v>19</v>
      </c>
      <c r="B197" s="39">
        <v>10741</v>
      </c>
      <c r="C197" s="38">
        <v>10282488</v>
      </c>
      <c r="D197" s="40" t="s">
        <v>458</v>
      </c>
      <c r="E197" s="38">
        <v>1</v>
      </c>
      <c r="F197" s="38">
        <v>120</v>
      </c>
      <c r="G197" s="38" t="s">
        <v>21</v>
      </c>
      <c r="H197" s="42">
        <v>5299.14</v>
      </c>
      <c r="I197" s="2"/>
      <c r="J197" s="44">
        <v>42335</v>
      </c>
      <c r="K197" s="42">
        <v>0</v>
      </c>
      <c r="L197" s="42">
        <v>3775.55</v>
      </c>
      <c r="M197" s="44">
        <v>45077</v>
      </c>
      <c r="N197" s="42">
        <f>H197-K197-L197</f>
        <v>1523.5900000000001</v>
      </c>
      <c r="O197" s="42">
        <v>1721.66</v>
      </c>
      <c r="P197" s="45">
        <v>0.13</v>
      </c>
      <c r="Q197" s="42">
        <v>198.07</v>
      </c>
      <c r="R197" s="42">
        <v>1523.59</v>
      </c>
      <c r="S197" s="42">
        <f>N197-R197</f>
        <v>0</v>
      </c>
      <c r="T197" s="38">
        <v>5000</v>
      </c>
      <c r="U197" s="14">
        <f>S197/H197</f>
        <v>0</v>
      </c>
      <c r="V197" s="19"/>
      <c r="W197" s="19"/>
      <c r="X197" s="37" t="s">
        <v>3462</v>
      </c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</row>
    <row r="198" spans="1:37" ht="16.5" customHeight="1">
      <c r="A198" s="38">
        <v>20</v>
      </c>
      <c r="B198" s="39">
        <v>10741</v>
      </c>
      <c r="C198" s="38">
        <v>10332878</v>
      </c>
      <c r="D198" s="40" t="s">
        <v>668</v>
      </c>
      <c r="E198" s="38">
        <v>1</v>
      </c>
      <c r="F198" s="38">
        <v>60</v>
      </c>
      <c r="G198" s="38" t="s">
        <v>23</v>
      </c>
      <c r="H198" s="42">
        <v>3720.77</v>
      </c>
      <c r="I198" s="2"/>
      <c r="J198" s="44">
        <v>44408</v>
      </c>
      <c r="K198" s="42">
        <v>62.01</v>
      </c>
      <c r="L198" s="42">
        <v>1302.25</v>
      </c>
      <c r="M198" s="44">
        <v>45077</v>
      </c>
      <c r="N198" s="42">
        <f>H198-K198-L198</f>
        <v>2356.5099999999998</v>
      </c>
      <c r="O198" s="42">
        <v>2662.86</v>
      </c>
      <c r="P198" s="45">
        <v>0.13</v>
      </c>
      <c r="Q198" s="42">
        <v>306.35000000000002</v>
      </c>
      <c r="R198" s="42">
        <v>2356.5100000000002</v>
      </c>
      <c r="S198" s="42">
        <f>N198-R198</f>
        <v>0</v>
      </c>
      <c r="T198" s="38">
        <v>5000</v>
      </c>
      <c r="U198" s="14">
        <f>S198/H198</f>
        <v>0</v>
      </c>
      <c r="V198" s="19"/>
      <c r="W198" s="19"/>
      <c r="X198" s="37" t="s">
        <v>3462</v>
      </c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</row>
    <row r="199" spans="1:37" ht="16.5" customHeight="1">
      <c r="A199" s="38">
        <v>21</v>
      </c>
      <c r="B199" s="39">
        <v>10741</v>
      </c>
      <c r="C199" s="38">
        <v>10330501</v>
      </c>
      <c r="D199" s="40" t="s">
        <v>2170</v>
      </c>
      <c r="E199" s="38">
        <v>1</v>
      </c>
      <c r="F199" s="38">
        <v>60</v>
      </c>
      <c r="G199" s="38" t="s">
        <v>23</v>
      </c>
      <c r="H199" s="42">
        <v>2566.37</v>
      </c>
      <c r="I199" s="2"/>
      <c r="J199" s="44">
        <v>44377</v>
      </c>
      <c r="K199" s="42">
        <v>42.77</v>
      </c>
      <c r="L199" s="42">
        <v>940.98</v>
      </c>
      <c r="M199" s="44">
        <v>45077</v>
      </c>
      <c r="N199" s="42">
        <f>H199-K199-L199</f>
        <v>1582.62</v>
      </c>
      <c r="O199" s="42">
        <v>1788.36</v>
      </c>
      <c r="P199" s="45">
        <v>0.13</v>
      </c>
      <c r="Q199" s="42">
        <v>205.74</v>
      </c>
      <c r="R199" s="42">
        <v>1582.62</v>
      </c>
      <c r="S199" s="42">
        <f>N199-R199</f>
        <v>0</v>
      </c>
      <c r="T199" s="38">
        <v>5000</v>
      </c>
      <c r="U199" s="14">
        <f>S199/H199</f>
        <v>0</v>
      </c>
      <c r="V199" s="19"/>
      <c r="W199" s="19"/>
      <c r="X199" s="37" t="s">
        <v>3462</v>
      </c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</row>
    <row r="200" spans="1:37" ht="16.5" customHeight="1">
      <c r="A200" s="38">
        <v>22</v>
      </c>
      <c r="B200" s="39">
        <v>10741</v>
      </c>
      <c r="C200" s="38">
        <v>10282212</v>
      </c>
      <c r="D200" s="40" t="s">
        <v>2171</v>
      </c>
      <c r="E200" s="38">
        <v>1</v>
      </c>
      <c r="F200" s="38">
        <v>46</v>
      </c>
      <c r="G200" s="38" t="s">
        <v>33</v>
      </c>
      <c r="H200" s="42">
        <v>4700</v>
      </c>
      <c r="I200" s="2"/>
      <c r="J200" s="44">
        <v>43733</v>
      </c>
      <c r="K200" s="42">
        <v>0</v>
      </c>
      <c r="L200" s="42">
        <v>4258.29</v>
      </c>
      <c r="M200" s="44">
        <v>45077</v>
      </c>
      <c r="N200" s="42">
        <f>H200-K200-L200</f>
        <v>441.71000000000004</v>
      </c>
      <c r="O200" s="42">
        <v>499.13</v>
      </c>
      <c r="P200" s="45">
        <v>0.13</v>
      </c>
      <c r="Q200" s="42">
        <v>57.42</v>
      </c>
      <c r="R200" s="42">
        <v>441.71</v>
      </c>
      <c r="S200" s="42">
        <f>N200-R200</f>
        <v>0</v>
      </c>
      <c r="T200" s="38">
        <v>5000</v>
      </c>
      <c r="U200" s="14">
        <f>S200/H200</f>
        <v>0</v>
      </c>
      <c r="V200" s="19"/>
      <c r="W200" s="19"/>
      <c r="X200" s="37" t="s">
        <v>3462</v>
      </c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</row>
    <row r="201" spans="1:37" ht="16.5" customHeight="1">
      <c r="A201" s="38">
        <v>23</v>
      </c>
      <c r="B201" s="39">
        <v>10741</v>
      </c>
      <c r="C201" s="38">
        <v>10282227</v>
      </c>
      <c r="D201" s="40" t="s">
        <v>2172</v>
      </c>
      <c r="E201" s="38">
        <v>1</v>
      </c>
      <c r="F201" s="38">
        <v>120</v>
      </c>
      <c r="G201" s="38" t="s">
        <v>21</v>
      </c>
      <c r="H201" s="42">
        <v>16983.97</v>
      </c>
      <c r="I201" s="2"/>
      <c r="J201" s="44">
        <v>43950</v>
      </c>
      <c r="K201" s="42">
        <v>0</v>
      </c>
      <c r="L201" s="42">
        <v>4974.97</v>
      </c>
      <c r="M201" s="44">
        <v>45077</v>
      </c>
      <c r="N201" s="42">
        <f>H201-K201-L201</f>
        <v>12009</v>
      </c>
      <c r="O201" s="42">
        <v>13570.17</v>
      </c>
      <c r="P201" s="45">
        <v>0.13</v>
      </c>
      <c r="Q201" s="42">
        <v>1561.17</v>
      </c>
      <c r="R201" s="42">
        <v>12009</v>
      </c>
      <c r="S201" s="42">
        <f>N201-R201</f>
        <v>0</v>
      </c>
      <c r="T201" s="38">
        <v>2103</v>
      </c>
      <c r="U201" s="14">
        <f>S201/H201</f>
        <v>0</v>
      </c>
      <c r="V201" s="19"/>
      <c r="W201" s="19"/>
      <c r="X201" s="37" t="s">
        <v>3462</v>
      </c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</row>
    <row r="202" spans="1:37" ht="16.5" customHeight="1">
      <c r="A202" s="38">
        <v>24</v>
      </c>
      <c r="B202" s="39">
        <v>10741</v>
      </c>
      <c r="C202" s="38">
        <v>10327064</v>
      </c>
      <c r="D202" s="40" t="s">
        <v>2173</v>
      </c>
      <c r="E202" s="38">
        <v>1</v>
      </c>
      <c r="F202" s="38">
        <v>36</v>
      </c>
      <c r="G202" s="38" t="s">
        <v>33</v>
      </c>
      <c r="H202" s="42">
        <v>17522.12</v>
      </c>
      <c r="I202" s="2"/>
      <c r="J202" s="44">
        <v>44347</v>
      </c>
      <c r="K202" s="42">
        <v>486.73</v>
      </c>
      <c r="L202" s="42">
        <v>11194.73</v>
      </c>
      <c r="M202" s="44">
        <v>45077</v>
      </c>
      <c r="N202" s="42">
        <f>H202-K202-L202</f>
        <v>5840.66</v>
      </c>
      <c r="O202" s="42">
        <v>0</v>
      </c>
      <c r="P202" s="45">
        <v>0.13</v>
      </c>
      <c r="Q202" s="42">
        <v>0</v>
      </c>
      <c r="R202" s="42">
        <v>5840.66</v>
      </c>
      <c r="S202" s="42">
        <f>N202-R202</f>
        <v>0</v>
      </c>
      <c r="T202" s="38">
        <v>1005</v>
      </c>
      <c r="U202" s="14">
        <f>S202/H202</f>
        <v>0</v>
      </c>
      <c r="V202" s="19" t="s">
        <v>3484</v>
      </c>
      <c r="W202" s="19"/>
      <c r="X202" s="37" t="s">
        <v>3462</v>
      </c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</row>
    <row r="203" spans="1:37" ht="16.5" customHeight="1">
      <c r="A203" s="38">
        <v>25</v>
      </c>
      <c r="B203" s="39">
        <v>10741</v>
      </c>
      <c r="C203" s="38">
        <v>10319381</v>
      </c>
      <c r="D203" s="40" t="s">
        <v>1070</v>
      </c>
      <c r="E203" s="38">
        <v>1</v>
      </c>
      <c r="F203" s="38">
        <v>120</v>
      </c>
      <c r="G203" s="38" t="s">
        <v>21</v>
      </c>
      <c r="H203" s="42">
        <v>15447.74</v>
      </c>
      <c r="I203" s="2"/>
      <c r="J203" s="44">
        <v>43067</v>
      </c>
      <c r="K203" s="42">
        <v>0</v>
      </c>
      <c r="L203" s="42">
        <v>8071.29</v>
      </c>
      <c r="M203" s="44">
        <v>45077</v>
      </c>
      <c r="N203" s="42">
        <f>H203-K203-L203</f>
        <v>7376.45</v>
      </c>
      <c r="O203" s="42">
        <v>0</v>
      </c>
      <c r="P203" s="45">
        <v>0.13</v>
      </c>
      <c r="Q203" s="42">
        <v>0</v>
      </c>
      <c r="R203" s="42">
        <v>7376.45</v>
      </c>
      <c r="S203" s="42">
        <f>N203-R203</f>
        <v>0</v>
      </c>
      <c r="T203" s="38">
        <v>1802</v>
      </c>
      <c r="U203" s="14">
        <f>S203/H203</f>
        <v>0</v>
      </c>
      <c r="V203" s="19" t="s">
        <v>3484</v>
      </c>
      <c r="W203" s="19"/>
      <c r="X203" s="37" t="s">
        <v>3462</v>
      </c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</row>
    <row r="204" spans="1:37" ht="16.5" customHeight="1">
      <c r="A204" s="38">
        <v>26</v>
      </c>
      <c r="B204" s="39">
        <v>10741</v>
      </c>
      <c r="C204" s="38">
        <v>10282221</v>
      </c>
      <c r="D204" s="40" t="s">
        <v>301</v>
      </c>
      <c r="E204" s="38">
        <v>3</v>
      </c>
      <c r="F204" s="38">
        <v>44</v>
      </c>
      <c r="G204" s="38" t="s">
        <v>21</v>
      </c>
      <c r="H204" s="42">
        <v>4000</v>
      </c>
      <c r="I204" s="2"/>
      <c r="J204" s="44">
        <v>43950</v>
      </c>
      <c r="K204" s="42">
        <v>0</v>
      </c>
      <c r="L204" s="42">
        <v>3195.36</v>
      </c>
      <c r="M204" s="44">
        <v>45077</v>
      </c>
      <c r="N204" s="42">
        <f>H204-K204-L204</f>
        <v>804.63999999999987</v>
      </c>
      <c r="O204" s="42">
        <v>0</v>
      </c>
      <c r="P204" s="45">
        <v>0.13</v>
      </c>
      <c r="Q204" s="42">
        <v>0</v>
      </c>
      <c r="R204" s="42">
        <v>804.64</v>
      </c>
      <c r="S204" s="42">
        <f>N204-R204</f>
        <v>0</v>
      </c>
      <c r="T204" s="38">
        <v>2001</v>
      </c>
      <c r="U204" s="14">
        <f>S204/H204</f>
        <v>0</v>
      </c>
      <c r="V204" s="19" t="s">
        <v>3484</v>
      </c>
      <c r="W204" s="19"/>
      <c r="X204" s="37" t="s">
        <v>3462</v>
      </c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</row>
    <row r="205" spans="1:37" ht="16.5" customHeight="1">
      <c r="A205" s="38">
        <v>27</v>
      </c>
      <c r="B205" s="39">
        <v>10741</v>
      </c>
      <c r="C205" s="38">
        <v>10282320</v>
      </c>
      <c r="D205" s="40" t="s">
        <v>1033</v>
      </c>
      <c r="E205" s="38">
        <v>2</v>
      </c>
      <c r="F205" s="38">
        <v>120</v>
      </c>
      <c r="G205" s="38" t="s">
        <v>21</v>
      </c>
      <c r="H205" s="42">
        <v>40581.86</v>
      </c>
      <c r="I205" s="2"/>
      <c r="J205" s="44">
        <v>42551</v>
      </c>
      <c r="K205" s="42">
        <v>0</v>
      </c>
      <c r="L205" s="42">
        <v>26665.55</v>
      </c>
      <c r="M205" s="44">
        <v>45077</v>
      </c>
      <c r="N205" s="42">
        <f>H205-K205-L205</f>
        <v>13916.310000000001</v>
      </c>
      <c r="O205" s="42">
        <v>0</v>
      </c>
      <c r="P205" s="45">
        <v>0.13</v>
      </c>
      <c r="Q205" s="42">
        <v>0</v>
      </c>
      <c r="R205" s="42">
        <v>13916.31</v>
      </c>
      <c r="S205" s="42">
        <f>N205-R205</f>
        <v>0</v>
      </c>
      <c r="T205" s="38">
        <v>2105</v>
      </c>
      <c r="U205" s="14">
        <f>S205/H205</f>
        <v>0</v>
      </c>
      <c r="V205" s="19" t="s">
        <v>3484</v>
      </c>
      <c r="W205" s="19"/>
      <c r="X205" s="37" t="s">
        <v>3462</v>
      </c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</row>
    <row r="206" spans="1:37" ht="16.5" customHeight="1">
      <c r="A206" s="38">
        <v>28</v>
      </c>
      <c r="B206" s="39">
        <v>10741</v>
      </c>
      <c r="C206" s="38">
        <v>10282243</v>
      </c>
      <c r="D206" s="40" t="s">
        <v>2174</v>
      </c>
      <c r="E206" s="38">
        <v>100</v>
      </c>
      <c r="F206" s="38">
        <v>61</v>
      </c>
      <c r="G206" s="38" t="s">
        <v>23</v>
      </c>
      <c r="H206" s="42">
        <v>2413</v>
      </c>
      <c r="I206" s="2"/>
      <c r="J206" s="44">
        <v>44004</v>
      </c>
      <c r="K206" s="42">
        <v>0</v>
      </c>
      <c r="L206" s="42">
        <v>1307.32</v>
      </c>
      <c r="M206" s="44">
        <v>45077</v>
      </c>
      <c r="N206" s="42">
        <f>H206-K206-L206</f>
        <v>1105.68</v>
      </c>
      <c r="O206" s="42">
        <v>0</v>
      </c>
      <c r="P206" s="45">
        <v>0.13</v>
      </c>
      <c r="Q206" s="42">
        <v>0</v>
      </c>
      <c r="R206" s="42">
        <v>1105.68</v>
      </c>
      <c r="S206" s="42">
        <f>N206-R206</f>
        <v>0</v>
      </c>
      <c r="T206" s="38">
        <v>2506</v>
      </c>
      <c r="U206" s="14">
        <f>S206/H206</f>
        <v>0</v>
      </c>
      <c r="V206" s="19" t="s">
        <v>3484</v>
      </c>
      <c r="W206" s="19"/>
      <c r="X206" s="37" t="s">
        <v>3462</v>
      </c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</row>
    <row r="207" spans="1:37" ht="16.5" customHeight="1">
      <c r="A207" s="38">
        <v>29</v>
      </c>
      <c r="B207" s="39">
        <v>10741</v>
      </c>
      <c r="C207" s="38">
        <v>10282068</v>
      </c>
      <c r="D207" s="40" t="s">
        <v>2175</v>
      </c>
      <c r="E207" s="38">
        <v>1</v>
      </c>
      <c r="F207" s="38">
        <v>55</v>
      </c>
      <c r="G207" s="38" t="s">
        <v>33</v>
      </c>
      <c r="H207" s="42">
        <v>2241.38</v>
      </c>
      <c r="I207" s="2"/>
      <c r="J207" s="44">
        <v>43460</v>
      </c>
      <c r="K207" s="42">
        <v>0</v>
      </c>
      <c r="L207" s="42">
        <v>2048.38</v>
      </c>
      <c r="M207" s="44">
        <v>45077</v>
      </c>
      <c r="N207" s="42">
        <f>H207-K207-L207</f>
        <v>193</v>
      </c>
      <c r="O207" s="42">
        <v>0</v>
      </c>
      <c r="P207" s="45">
        <v>0.13</v>
      </c>
      <c r="Q207" s="42">
        <v>0</v>
      </c>
      <c r="R207" s="42">
        <v>193</v>
      </c>
      <c r="S207" s="42">
        <f>N207-R207</f>
        <v>0</v>
      </c>
      <c r="T207" s="38">
        <v>2506</v>
      </c>
      <c r="U207" s="14">
        <f>S207/H207</f>
        <v>0</v>
      </c>
      <c r="V207" s="19" t="s">
        <v>3484</v>
      </c>
      <c r="W207" s="19"/>
      <c r="X207" s="37" t="s">
        <v>3462</v>
      </c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</row>
    <row r="208" spans="1:37" ht="16.5" customHeight="1">
      <c r="A208" s="38">
        <v>30</v>
      </c>
      <c r="B208" s="39">
        <v>10741</v>
      </c>
      <c r="C208" s="38">
        <v>10282217</v>
      </c>
      <c r="D208" s="40" t="s">
        <v>406</v>
      </c>
      <c r="E208" s="38">
        <v>20</v>
      </c>
      <c r="F208" s="38">
        <v>70</v>
      </c>
      <c r="G208" s="38" t="s">
        <v>23</v>
      </c>
      <c r="H208" s="42">
        <v>10412</v>
      </c>
      <c r="I208" s="2"/>
      <c r="J208" s="44">
        <v>43733</v>
      </c>
      <c r="K208" s="42">
        <v>0</v>
      </c>
      <c r="L208" s="42">
        <v>5962.33</v>
      </c>
      <c r="M208" s="44">
        <v>45077</v>
      </c>
      <c r="N208" s="42">
        <f>H208-K208-L208</f>
        <v>4449.67</v>
      </c>
      <c r="O208" s="42">
        <v>0</v>
      </c>
      <c r="P208" s="45">
        <v>0.13</v>
      </c>
      <c r="Q208" s="42">
        <v>0</v>
      </c>
      <c r="R208" s="42">
        <v>4449.67</v>
      </c>
      <c r="S208" s="42">
        <f>N208-R208</f>
        <v>0</v>
      </c>
      <c r="T208" s="38">
        <v>5000</v>
      </c>
      <c r="U208" s="14">
        <f>S208/H208</f>
        <v>0</v>
      </c>
      <c r="V208" s="19" t="s">
        <v>3484</v>
      </c>
      <c r="W208" s="19"/>
      <c r="X208" s="37" t="s">
        <v>3462</v>
      </c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</row>
    <row r="209" spans="1:37" ht="16.5" customHeight="1">
      <c r="A209" s="38">
        <v>31</v>
      </c>
      <c r="B209" s="39">
        <v>10741</v>
      </c>
      <c r="C209" s="38">
        <v>10282216</v>
      </c>
      <c r="D209" s="40" t="s">
        <v>2176</v>
      </c>
      <c r="E209" s="38">
        <v>20</v>
      </c>
      <c r="F209" s="38">
        <v>70</v>
      </c>
      <c r="G209" s="38" t="s">
        <v>23</v>
      </c>
      <c r="H209" s="42">
        <v>10412</v>
      </c>
      <c r="I209" s="2"/>
      <c r="J209" s="44">
        <v>43733</v>
      </c>
      <c r="K209" s="42">
        <v>0</v>
      </c>
      <c r="L209" s="42">
        <v>5962.3</v>
      </c>
      <c r="M209" s="44">
        <v>45077</v>
      </c>
      <c r="N209" s="42">
        <f>H209-K209-L209</f>
        <v>4449.7</v>
      </c>
      <c r="O209" s="42">
        <v>0</v>
      </c>
      <c r="P209" s="45">
        <v>0.13</v>
      </c>
      <c r="Q209" s="42">
        <v>0</v>
      </c>
      <c r="R209" s="42">
        <v>4449.7</v>
      </c>
      <c r="S209" s="42">
        <f>N209-R209</f>
        <v>0</v>
      </c>
      <c r="T209" s="38">
        <v>5000</v>
      </c>
      <c r="U209" s="14">
        <f>S209/H209</f>
        <v>0</v>
      </c>
      <c r="V209" s="19" t="s">
        <v>3484</v>
      </c>
      <c r="W209" s="19"/>
      <c r="X209" s="37" t="s">
        <v>3462</v>
      </c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</row>
    <row r="210" spans="1:37" ht="16.5" customHeight="1">
      <c r="A210" s="38">
        <v>32</v>
      </c>
      <c r="B210" s="39">
        <v>10741</v>
      </c>
      <c r="C210" s="38">
        <v>10332874</v>
      </c>
      <c r="D210" s="40" t="s">
        <v>2172</v>
      </c>
      <c r="E210" s="38">
        <v>1</v>
      </c>
      <c r="F210" s="38">
        <v>120</v>
      </c>
      <c r="G210" s="38" t="s">
        <v>21</v>
      </c>
      <c r="H210" s="42">
        <v>16983.97</v>
      </c>
      <c r="I210" s="2"/>
      <c r="J210" s="44">
        <v>44408</v>
      </c>
      <c r="K210" s="42">
        <v>141.53</v>
      </c>
      <c r="L210" s="42">
        <v>2972.17</v>
      </c>
      <c r="M210" s="44">
        <v>45077</v>
      </c>
      <c r="N210" s="42">
        <f>H210-K210-L210</f>
        <v>13870.270000000002</v>
      </c>
      <c r="O210" s="42">
        <v>0</v>
      </c>
      <c r="P210" s="45">
        <v>0.13</v>
      </c>
      <c r="Q210" s="42">
        <v>0</v>
      </c>
      <c r="R210" s="42">
        <v>13870.27</v>
      </c>
      <c r="S210" s="42">
        <f>N210-R210</f>
        <v>0</v>
      </c>
      <c r="T210" s="38">
        <v>5000</v>
      </c>
      <c r="U210" s="14">
        <f>S210/H210</f>
        <v>0</v>
      </c>
      <c r="V210" s="19" t="s">
        <v>3484</v>
      </c>
      <c r="W210" s="19"/>
      <c r="X210" s="37" t="s">
        <v>3462</v>
      </c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</row>
    <row r="211" spans="1:37" ht="16.5" customHeight="1">
      <c r="A211" s="38">
        <v>33</v>
      </c>
      <c r="B211" s="39">
        <v>10741</v>
      </c>
      <c r="C211" s="38">
        <v>10332883</v>
      </c>
      <c r="D211" s="40" t="s">
        <v>1301</v>
      </c>
      <c r="E211" s="38">
        <v>1</v>
      </c>
      <c r="F211" s="38">
        <v>120</v>
      </c>
      <c r="G211" s="38" t="s">
        <v>21</v>
      </c>
      <c r="H211" s="42">
        <v>9710.26</v>
      </c>
      <c r="I211" s="2"/>
      <c r="J211" s="44">
        <v>44408</v>
      </c>
      <c r="K211" s="42">
        <v>80.92</v>
      </c>
      <c r="L211" s="42">
        <v>1699.29</v>
      </c>
      <c r="M211" s="44">
        <v>45077</v>
      </c>
      <c r="N211" s="42">
        <f>H211-K211-L211</f>
        <v>7930.05</v>
      </c>
      <c r="O211" s="42">
        <v>0</v>
      </c>
      <c r="P211" s="45">
        <v>0.13</v>
      </c>
      <c r="Q211" s="42">
        <v>0</v>
      </c>
      <c r="R211" s="42">
        <v>7930.05</v>
      </c>
      <c r="S211" s="42">
        <f>N211-R211</f>
        <v>0</v>
      </c>
      <c r="T211" s="38">
        <v>5000</v>
      </c>
      <c r="U211" s="14">
        <f>S211/H211</f>
        <v>0</v>
      </c>
      <c r="V211" s="19" t="s">
        <v>3484</v>
      </c>
      <c r="W211" s="19"/>
      <c r="X211" s="37" t="s">
        <v>3462</v>
      </c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</row>
    <row r="212" spans="1:37" ht="16.5" customHeight="1">
      <c r="A212" s="38">
        <v>34</v>
      </c>
      <c r="B212" s="39">
        <v>10741</v>
      </c>
      <c r="C212" s="38">
        <v>10282525</v>
      </c>
      <c r="D212" s="40" t="s">
        <v>1514</v>
      </c>
      <c r="E212" s="38">
        <v>1</v>
      </c>
      <c r="F212" s="38">
        <v>120</v>
      </c>
      <c r="G212" s="38" t="s">
        <v>21</v>
      </c>
      <c r="H212" s="42">
        <v>5452.99</v>
      </c>
      <c r="I212" s="2"/>
      <c r="J212" s="44">
        <v>43584</v>
      </c>
      <c r="K212" s="42">
        <v>0</v>
      </c>
      <c r="L212" s="42">
        <v>2115.3200000000002</v>
      </c>
      <c r="M212" s="44">
        <v>45077</v>
      </c>
      <c r="N212" s="42">
        <f>H212-K212-L212</f>
        <v>3337.6699999999996</v>
      </c>
      <c r="O212" s="42">
        <v>0</v>
      </c>
      <c r="P212" s="45">
        <v>0.13</v>
      </c>
      <c r="Q212" s="42">
        <v>0</v>
      </c>
      <c r="R212" s="42">
        <v>3337.67</v>
      </c>
      <c r="S212" s="42">
        <f>N212-R212</f>
        <v>0</v>
      </c>
      <c r="T212" s="38">
        <v>5000</v>
      </c>
      <c r="U212" s="14">
        <f>S212/H212</f>
        <v>0</v>
      </c>
      <c r="V212" s="19" t="s">
        <v>3484</v>
      </c>
      <c r="W212" s="19"/>
      <c r="X212" s="37" t="s">
        <v>3462</v>
      </c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</row>
    <row r="213" spans="1:37" ht="16.5" customHeight="1">
      <c r="A213" s="38">
        <v>36</v>
      </c>
      <c r="B213" s="39">
        <v>10741</v>
      </c>
      <c r="C213" s="38">
        <v>10281812</v>
      </c>
      <c r="D213" s="40" t="s">
        <v>323</v>
      </c>
      <c r="E213" s="38">
        <v>200</v>
      </c>
      <c r="F213" s="38">
        <v>99</v>
      </c>
      <c r="G213" s="38" t="s">
        <v>23</v>
      </c>
      <c r="H213" s="42">
        <v>75556</v>
      </c>
      <c r="I213" s="2"/>
      <c r="J213" s="44">
        <v>42849</v>
      </c>
      <c r="K213" s="42">
        <v>0</v>
      </c>
      <c r="L213" s="42">
        <v>50783.07</v>
      </c>
      <c r="M213" s="44">
        <v>45077</v>
      </c>
      <c r="N213" s="42">
        <f>H213-K213-L213</f>
        <v>24772.93</v>
      </c>
      <c r="O213" s="42">
        <v>27993.41</v>
      </c>
      <c r="P213" s="45">
        <v>0.13</v>
      </c>
      <c r="Q213" s="42">
        <v>3220.48</v>
      </c>
      <c r="R213" s="42">
        <v>24772.93</v>
      </c>
      <c r="S213" s="42">
        <f>N213-R213</f>
        <v>0</v>
      </c>
      <c r="T213" s="38">
        <v>5000</v>
      </c>
      <c r="U213" s="14">
        <f>S213/H213</f>
        <v>0</v>
      </c>
      <c r="V213" s="19"/>
      <c r="W213" s="19"/>
      <c r="X213" s="37" t="s">
        <v>3462</v>
      </c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</row>
    <row r="214" spans="1:37" ht="16.5" customHeight="1">
      <c r="A214" s="38">
        <v>37</v>
      </c>
      <c r="B214" s="39">
        <v>10741</v>
      </c>
      <c r="C214" s="38">
        <v>10363517</v>
      </c>
      <c r="D214" s="40" t="s">
        <v>2046</v>
      </c>
      <c r="E214" s="38">
        <v>1</v>
      </c>
      <c r="F214" s="38">
        <v>60</v>
      </c>
      <c r="G214" s="38" t="s">
        <v>23</v>
      </c>
      <c r="H214" s="42">
        <v>2123.89</v>
      </c>
      <c r="I214" s="2"/>
      <c r="J214" s="44">
        <v>44926</v>
      </c>
      <c r="K214" s="42">
        <v>35.4</v>
      </c>
      <c r="L214" s="42">
        <v>141.6</v>
      </c>
      <c r="M214" s="44">
        <v>45077</v>
      </c>
      <c r="N214" s="42">
        <f>H214-K214-L214</f>
        <v>1946.8899999999999</v>
      </c>
      <c r="O214" s="42">
        <v>2199.9899999999998</v>
      </c>
      <c r="P214" s="45">
        <v>0.13</v>
      </c>
      <c r="Q214" s="42">
        <v>253.1</v>
      </c>
      <c r="R214" s="42">
        <v>1946.89</v>
      </c>
      <c r="S214" s="42">
        <f>N214-R214</f>
        <v>0</v>
      </c>
      <c r="T214" s="38">
        <v>2106</v>
      </c>
      <c r="U214" s="14">
        <f>S214/H214</f>
        <v>0</v>
      </c>
      <c r="V214" s="19"/>
      <c r="W214" s="19"/>
      <c r="X214" s="37" t="s">
        <v>3462</v>
      </c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</row>
    <row r="215" spans="1:37" ht="16.5" customHeight="1">
      <c r="A215" s="38">
        <v>38</v>
      </c>
      <c r="B215" s="39">
        <v>10741</v>
      </c>
      <c r="C215" s="38">
        <v>10282467</v>
      </c>
      <c r="D215" s="40" t="s">
        <v>702</v>
      </c>
      <c r="E215" s="38">
        <v>1</v>
      </c>
      <c r="F215" s="38">
        <v>120</v>
      </c>
      <c r="G215" s="38" t="s">
        <v>21</v>
      </c>
      <c r="H215" s="42">
        <v>7521.37</v>
      </c>
      <c r="I215" s="2"/>
      <c r="J215" s="44">
        <v>42214</v>
      </c>
      <c r="K215" s="42">
        <v>0</v>
      </c>
      <c r="L215" s="42">
        <v>5597.03</v>
      </c>
      <c r="M215" s="44">
        <v>45077</v>
      </c>
      <c r="N215" s="42">
        <f>H215-K215-L215</f>
        <v>1924.3400000000001</v>
      </c>
      <c r="O215" s="42">
        <v>2174.5</v>
      </c>
      <c r="P215" s="45">
        <v>0.13</v>
      </c>
      <c r="Q215" s="42">
        <v>250.16</v>
      </c>
      <c r="R215" s="42">
        <v>1924.34</v>
      </c>
      <c r="S215" s="42">
        <f>N215-R215</f>
        <v>0</v>
      </c>
      <c r="T215" s="38">
        <v>5000</v>
      </c>
      <c r="U215" s="14">
        <f>S215/H215</f>
        <v>0</v>
      </c>
      <c r="V215" s="19"/>
      <c r="W215" s="19"/>
      <c r="X215" s="37" t="s">
        <v>3462</v>
      </c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</row>
    <row r="216" spans="1:37" ht="16.5" customHeight="1">
      <c r="A216" s="38">
        <v>39</v>
      </c>
      <c r="B216" s="39">
        <v>10741</v>
      </c>
      <c r="C216" s="38">
        <v>10326092</v>
      </c>
      <c r="D216" s="40" t="s">
        <v>1652</v>
      </c>
      <c r="E216" s="38">
        <v>2</v>
      </c>
      <c r="F216" s="38">
        <v>60</v>
      </c>
      <c r="G216" s="38" t="s">
        <v>36</v>
      </c>
      <c r="H216" s="42">
        <v>16520</v>
      </c>
      <c r="I216" s="2"/>
      <c r="J216" s="44">
        <v>44286</v>
      </c>
      <c r="K216" s="42">
        <v>275.33</v>
      </c>
      <c r="L216" s="42">
        <v>6883.29</v>
      </c>
      <c r="M216" s="44">
        <v>45077</v>
      </c>
      <c r="N216" s="42">
        <f>H216-K216-L216</f>
        <v>9361.380000000001</v>
      </c>
      <c r="O216" s="42">
        <v>10578.36</v>
      </c>
      <c r="P216" s="45">
        <v>0.13</v>
      </c>
      <c r="Q216" s="42">
        <v>1216.98</v>
      </c>
      <c r="R216" s="42">
        <v>9361.3799999999992</v>
      </c>
      <c r="S216" s="42">
        <f>N216-R216</f>
        <v>0</v>
      </c>
      <c r="T216" s="38">
        <v>5000</v>
      </c>
      <c r="U216" s="14">
        <f>S216/H216</f>
        <v>0</v>
      </c>
      <c r="V216" s="19"/>
      <c r="W216" s="19"/>
      <c r="X216" s="37" t="s">
        <v>3462</v>
      </c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</row>
    <row r="217" spans="1:37" ht="16.5" customHeight="1">
      <c r="A217" s="38">
        <v>40</v>
      </c>
      <c r="B217" s="39">
        <v>10741</v>
      </c>
      <c r="C217" s="38">
        <v>10282056</v>
      </c>
      <c r="D217" s="40" t="s">
        <v>1069</v>
      </c>
      <c r="E217" s="38">
        <v>60</v>
      </c>
      <c r="F217" s="38">
        <v>82</v>
      </c>
      <c r="G217" s="38" t="s">
        <v>23</v>
      </c>
      <c r="H217" s="42">
        <v>1447.8</v>
      </c>
      <c r="I217" s="2"/>
      <c r="J217" s="44">
        <v>43341</v>
      </c>
      <c r="K217" s="42">
        <v>0</v>
      </c>
      <c r="L217" s="42">
        <v>904.31</v>
      </c>
      <c r="M217" s="44">
        <v>45077</v>
      </c>
      <c r="N217" s="42">
        <f>H217-K217-L217</f>
        <v>543.49</v>
      </c>
      <c r="O217" s="42">
        <v>614.14</v>
      </c>
      <c r="P217" s="45">
        <v>0.13</v>
      </c>
      <c r="Q217" s="42">
        <v>70.650000000000006</v>
      </c>
      <c r="R217" s="42">
        <v>543.49</v>
      </c>
      <c r="S217" s="42">
        <f>N217-R217</f>
        <v>0</v>
      </c>
      <c r="T217" s="38">
        <v>2506</v>
      </c>
      <c r="U217" s="14">
        <f>S217/H217</f>
        <v>0</v>
      </c>
      <c r="V217" s="19"/>
      <c r="W217" s="19"/>
      <c r="X217" s="37" t="s">
        <v>3462</v>
      </c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</row>
    <row r="218" spans="1:37" ht="16.5" customHeight="1">
      <c r="A218" s="38">
        <v>41</v>
      </c>
      <c r="B218" s="39">
        <v>10741</v>
      </c>
      <c r="C218" s="38">
        <v>10332714</v>
      </c>
      <c r="D218" s="40" t="s">
        <v>2217</v>
      </c>
      <c r="E218" s="38">
        <v>1</v>
      </c>
      <c r="F218" s="38">
        <v>120</v>
      </c>
      <c r="G218" s="38" t="s">
        <v>21</v>
      </c>
      <c r="H218" s="42">
        <v>18427.349999999999</v>
      </c>
      <c r="I218" s="2"/>
      <c r="J218" s="44">
        <v>44408</v>
      </c>
      <c r="K218" s="42">
        <v>153.56</v>
      </c>
      <c r="L218" s="42">
        <v>3224.77</v>
      </c>
      <c r="M218" s="44">
        <v>45077</v>
      </c>
      <c r="N218" s="42">
        <f>H218-K218-L218</f>
        <v>15049.019999999997</v>
      </c>
      <c r="O218" s="42">
        <v>17005.39</v>
      </c>
      <c r="P218" s="45">
        <v>0.13</v>
      </c>
      <c r="Q218" s="42">
        <v>1956.37</v>
      </c>
      <c r="R218" s="42">
        <v>15049.02</v>
      </c>
      <c r="S218" s="42">
        <f>N218-R218</f>
        <v>0</v>
      </c>
      <c r="T218" s="38">
        <v>5000</v>
      </c>
      <c r="U218" s="14">
        <f>S218/H218</f>
        <v>0</v>
      </c>
      <c r="V218" s="19"/>
      <c r="W218" s="19"/>
      <c r="X218" s="37" t="s">
        <v>3462</v>
      </c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</row>
    <row r="219" spans="1:37" ht="16.5" customHeight="1">
      <c r="A219" s="38">
        <v>42</v>
      </c>
      <c r="B219" s="39">
        <v>10741</v>
      </c>
      <c r="C219" s="38">
        <v>10332709</v>
      </c>
      <c r="D219" s="40" t="s">
        <v>1285</v>
      </c>
      <c r="E219" s="38">
        <v>1</v>
      </c>
      <c r="F219" s="38">
        <v>120</v>
      </c>
      <c r="G219" s="38" t="s">
        <v>23</v>
      </c>
      <c r="H219" s="42">
        <v>5082.05</v>
      </c>
      <c r="I219" s="2"/>
      <c r="J219" s="44">
        <v>44408</v>
      </c>
      <c r="K219" s="42">
        <v>42.35</v>
      </c>
      <c r="L219" s="42">
        <v>889.35</v>
      </c>
      <c r="M219" s="44">
        <v>45077</v>
      </c>
      <c r="N219" s="42">
        <f>H219-K219-L219</f>
        <v>4150.3499999999995</v>
      </c>
      <c r="O219" s="42">
        <v>4689.8999999999996</v>
      </c>
      <c r="P219" s="45">
        <v>0.13</v>
      </c>
      <c r="Q219" s="42">
        <v>539.54999999999995</v>
      </c>
      <c r="R219" s="42">
        <v>4150.3500000000004</v>
      </c>
      <c r="S219" s="42">
        <f>N219-R219</f>
        <v>0</v>
      </c>
      <c r="T219" s="38">
        <v>5000</v>
      </c>
      <c r="U219" s="14">
        <f>S219/H219</f>
        <v>0</v>
      </c>
      <c r="V219" s="19"/>
      <c r="W219" s="19"/>
      <c r="X219" s="37" t="s">
        <v>3462</v>
      </c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</row>
    <row r="220" spans="1:37" ht="16.5" customHeight="1">
      <c r="A220" s="38">
        <v>43</v>
      </c>
      <c r="B220" s="39">
        <v>10741</v>
      </c>
      <c r="C220" s="38">
        <v>10282240</v>
      </c>
      <c r="D220" s="40" t="s">
        <v>2165</v>
      </c>
      <c r="E220" s="46">
        <v>0.35099999999999998</v>
      </c>
      <c r="F220" s="38">
        <v>120</v>
      </c>
      <c r="G220" s="38" t="s">
        <v>21</v>
      </c>
      <c r="H220" s="42">
        <v>14000</v>
      </c>
      <c r="I220" s="2"/>
      <c r="J220" s="44">
        <v>44006</v>
      </c>
      <c r="K220" s="42">
        <v>0</v>
      </c>
      <c r="L220" s="42">
        <v>3868.99</v>
      </c>
      <c r="M220" s="44">
        <v>45077</v>
      </c>
      <c r="N220" s="42">
        <f>H220-K220-L220</f>
        <v>10131.01</v>
      </c>
      <c r="O220" s="42">
        <v>11448.04</v>
      </c>
      <c r="P220" s="45">
        <v>0.13</v>
      </c>
      <c r="Q220" s="42">
        <v>1317.03</v>
      </c>
      <c r="R220" s="42">
        <v>10131.01</v>
      </c>
      <c r="S220" s="42">
        <f>N220-R220</f>
        <v>0</v>
      </c>
      <c r="T220" s="38">
        <v>1602</v>
      </c>
      <c r="U220" s="14">
        <f>S220/H220</f>
        <v>0</v>
      </c>
      <c r="V220" s="19"/>
      <c r="W220" s="19"/>
      <c r="X220" s="37" t="s">
        <v>3462</v>
      </c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</row>
    <row r="221" spans="1:37" ht="16.5" customHeight="1">
      <c r="A221" s="38">
        <v>44</v>
      </c>
      <c r="B221" s="39">
        <v>10741</v>
      </c>
      <c r="C221" s="38">
        <v>10282240</v>
      </c>
      <c r="D221" s="40" t="s">
        <v>2165</v>
      </c>
      <c r="E221" s="46">
        <v>0.59899999999999998</v>
      </c>
      <c r="F221" s="38">
        <v>120</v>
      </c>
      <c r="G221" s="38" t="s">
        <v>21</v>
      </c>
      <c r="H221" s="42">
        <v>23882.06</v>
      </c>
      <c r="I221" s="2"/>
      <c r="J221" s="44">
        <v>44006</v>
      </c>
      <c r="K221" s="42">
        <v>0</v>
      </c>
      <c r="L221" s="42">
        <v>6599.95</v>
      </c>
      <c r="M221" s="44">
        <v>45077</v>
      </c>
      <c r="N221" s="42">
        <f>H221-K221-L221</f>
        <v>17282.11</v>
      </c>
      <c r="O221" s="42">
        <v>19528.78</v>
      </c>
      <c r="P221" s="45">
        <v>0.13</v>
      </c>
      <c r="Q221" s="42">
        <v>2246.67</v>
      </c>
      <c r="R221" s="42">
        <v>17282.11</v>
      </c>
      <c r="S221" s="42">
        <f>N221-R221</f>
        <v>0</v>
      </c>
      <c r="T221" s="38">
        <v>1602</v>
      </c>
      <c r="U221" s="14">
        <f>S221/H221</f>
        <v>0</v>
      </c>
      <c r="V221" s="19"/>
      <c r="W221" s="19"/>
      <c r="X221" s="37" t="s">
        <v>3462</v>
      </c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</row>
    <row r="222" spans="1:37" ht="16.5" customHeight="1">
      <c r="A222" s="38">
        <v>45</v>
      </c>
      <c r="B222" s="39">
        <v>10741</v>
      </c>
      <c r="C222" s="38">
        <v>10323435</v>
      </c>
      <c r="D222" s="40" t="s">
        <v>425</v>
      </c>
      <c r="E222" s="38">
        <v>1</v>
      </c>
      <c r="F222" s="38">
        <v>87</v>
      </c>
      <c r="G222" s="38" t="s">
        <v>302</v>
      </c>
      <c r="H222" s="42">
        <v>28142.57</v>
      </c>
      <c r="I222" s="2"/>
      <c r="J222" s="44">
        <v>44165</v>
      </c>
      <c r="K222" s="42">
        <v>323.48</v>
      </c>
      <c r="L222" s="42">
        <v>9380.8799999999992</v>
      </c>
      <c r="M222" s="44">
        <v>45077</v>
      </c>
      <c r="N222" s="42">
        <f>H222-K222-L222</f>
        <v>18438.21</v>
      </c>
      <c r="O222" s="42">
        <v>20835.18</v>
      </c>
      <c r="P222" s="45">
        <v>0.13</v>
      </c>
      <c r="Q222" s="42">
        <v>2396.9699999999998</v>
      </c>
      <c r="R222" s="42">
        <v>18438.21</v>
      </c>
      <c r="S222" s="42">
        <f>N222-R222</f>
        <v>0</v>
      </c>
      <c r="T222" s="38">
        <v>5000</v>
      </c>
      <c r="U222" s="14">
        <f>S222/H222</f>
        <v>0</v>
      </c>
      <c r="V222" s="19"/>
      <c r="W222" s="19"/>
      <c r="X222" s="37" t="s">
        <v>3462</v>
      </c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</row>
    <row r="223" spans="1:37" ht="16.5" customHeight="1">
      <c r="A223" s="38">
        <v>46</v>
      </c>
      <c r="B223" s="39">
        <v>10741</v>
      </c>
      <c r="C223" s="38">
        <v>10348982</v>
      </c>
      <c r="D223" s="40" t="s">
        <v>517</v>
      </c>
      <c r="E223" s="46">
        <v>0.4224</v>
      </c>
      <c r="F223" s="38">
        <v>120</v>
      </c>
      <c r="G223" s="38" t="s">
        <v>515</v>
      </c>
      <c r="H223" s="42">
        <v>54000</v>
      </c>
      <c r="I223" s="2"/>
      <c r="J223" s="44">
        <v>44651</v>
      </c>
      <c r="K223" s="42">
        <v>450</v>
      </c>
      <c r="L223" s="42">
        <v>5849.98</v>
      </c>
      <c r="M223" s="44">
        <v>45077</v>
      </c>
      <c r="N223" s="42">
        <f>H223-K223-L223</f>
        <v>47700.020000000004</v>
      </c>
      <c r="O223" s="42">
        <v>53901.02</v>
      </c>
      <c r="P223" s="45">
        <v>0.13</v>
      </c>
      <c r="Q223" s="42">
        <v>6201</v>
      </c>
      <c r="R223" s="42">
        <v>47700.02</v>
      </c>
      <c r="S223" s="42">
        <f>N223-R223</f>
        <v>0</v>
      </c>
      <c r="T223" s="38">
        <v>5000</v>
      </c>
      <c r="U223" s="14">
        <f>S223/H223</f>
        <v>0</v>
      </c>
      <c r="V223" s="19"/>
      <c r="W223" s="19"/>
      <c r="X223" s="37" t="s">
        <v>3462</v>
      </c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</row>
    <row r="224" spans="1:37" ht="16.5" customHeight="1">
      <c r="A224" s="38">
        <v>47</v>
      </c>
      <c r="B224" s="39">
        <v>10741</v>
      </c>
      <c r="C224" s="38">
        <v>10282278</v>
      </c>
      <c r="D224" s="40" t="s">
        <v>301</v>
      </c>
      <c r="E224" s="38">
        <v>1</v>
      </c>
      <c r="F224" s="38">
        <v>120</v>
      </c>
      <c r="G224" s="38" t="s">
        <v>21</v>
      </c>
      <c r="H224" s="42">
        <v>12494.99</v>
      </c>
      <c r="I224" s="2"/>
      <c r="J224" s="44">
        <v>41605</v>
      </c>
      <c r="K224" s="42">
        <v>0</v>
      </c>
      <c r="L224" s="42">
        <v>11276.73</v>
      </c>
      <c r="M224" s="44">
        <v>45077</v>
      </c>
      <c r="N224" s="42">
        <f>H224-K224-L224</f>
        <v>1218.2600000000002</v>
      </c>
      <c r="O224" s="42">
        <v>1376.63</v>
      </c>
      <c r="P224" s="45">
        <v>0.13</v>
      </c>
      <c r="Q224" s="42">
        <v>158.37</v>
      </c>
      <c r="R224" s="42">
        <v>1218.26</v>
      </c>
      <c r="S224" s="42">
        <f>N224-R224</f>
        <v>0</v>
      </c>
      <c r="T224" s="38">
        <v>2201</v>
      </c>
      <c r="U224" s="14">
        <f>S224/H224</f>
        <v>0</v>
      </c>
      <c r="V224" s="19"/>
      <c r="W224" s="19"/>
      <c r="X224" s="37" t="s">
        <v>3462</v>
      </c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</row>
    <row r="225" spans="1:37" ht="16.5" customHeight="1">
      <c r="A225" s="38">
        <v>116</v>
      </c>
      <c r="B225" s="39">
        <v>10741</v>
      </c>
      <c r="C225" s="38">
        <v>10353288</v>
      </c>
      <c r="D225" s="40" t="s">
        <v>1810</v>
      </c>
      <c r="E225" s="38">
        <v>1</v>
      </c>
      <c r="F225" s="38">
        <v>60</v>
      </c>
      <c r="G225" s="38" t="s">
        <v>23</v>
      </c>
      <c r="H225" s="42">
        <v>3932</v>
      </c>
      <c r="I225" s="2"/>
      <c r="J225" s="44">
        <v>44773</v>
      </c>
      <c r="K225" s="42">
        <v>65.53</v>
      </c>
      <c r="L225" s="42">
        <v>589.78</v>
      </c>
      <c r="M225" s="44">
        <v>45077</v>
      </c>
      <c r="N225" s="42">
        <f>H225-K225-L225</f>
        <v>3276.6899999999996</v>
      </c>
      <c r="O225" s="42">
        <v>3702.66</v>
      </c>
      <c r="P225" s="45">
        <v>0.13</v>
      </c>
      <c r="Q225" s="42">
        <v>425.97</v>
      </c>
      <c r="R225" s="42">
        <v>3276.69</v>
      </c>
      <c r="S225" s="42">
        <f>N225-R225</f>
        <v>0</v>
      </c>
      <c r="T225" s="38">
        <v>2105</v>
      </c>
      <c r="U225" s="14">
        <f>S225/H225</f>
        <v>0</v>
      </c>
      <c r="V225" s="19"/>
      <c r="W225" s="19"/>
      <c r="X225" s="37" t="s">
        <v>3462</v>
      </c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</row>
    <row r="226" spans="1:37" ht="16.5" customHeight="1">
      <c r="A226" s="38">
        <v>117</v>
      </c>
      <c r="B226" s="39">
        <v>10741</v>
      </c>
      <c r="C226" s="38">
        <v>10282258</v>
      </c>
      <c r="D226" s="40" t="s">
        <v>2025</v>
      </c>
      <c r="E226" s="38">
        <v>2</v>
      </c>
      <c r="F226" s="38">
        <v>120</v>
      </c>
      <c r="G226" s="38" t="s">
        <v>21</v>
      </c>
      <c r="H226" s="42">
        <v>44273.5</v>
      </c>
      <c r="I226" s="2"/>
      <c r="J226" s="44">
        <v>40994</v>
      </c>
      <c r="K226" s="42">
        <v>0</v>
      </c>
      <c r="L226" s="42">
        <v>42059.82</v>
      </c>
      <c r="M226" s="44">
        <v>45077</v>
      </c>
      <c r="N226" s="42">
        <f>H226-K226-L226</f>
        <v>2213.6800000000003</v>
      </c>
      <c r="O226" s="42">
        <v>2501.46</v>
      </c>
      <c r="P226" s="45">
        <v>0.13</v>
      </c>
      <c r="Q226" s="42">
        <v>287.77999999999997</v>
      </c>
      <c r="R226" s="42">
        <v>2213.6799999999998</v>
      </c>
      <c r="S226" s="42">
        <f>N226-R226</f>
        <v>0</v>
      </c>
      <c r="T226" s="38">
        <v>2101</v>
      </c>
      <c r="U226" s="14">
        <f>S226/H226</f>
        <v>0</v>
      </c>
      <c r="V226" s="19"/>
      <c r="W226" s="19"/>
      <c r="X226" s="37" t="s">
        <v>3462</v>
      </c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</row>
    <row r="227" spans="1:37" ht="16.5" customHeight="1">
      <c r="A227" s="38">
        <v>118</v>
      </c>
      <c r="B227" s="39">
        <v>10741</v>
      </c>
      <c r="C227" s="38">
        <v>10282468</v>
      </c>
      <c r="D227" s="40" t="s">
        <v>662</v>
      </c>
      <c r="E227" s="38">
        <v>1</v>
      </c>
      <c r="F227" s="38">
        <v>120</v>
      </c>
      <c r="G227" s="38" t="s">
        <v>21</v>
      </c>
      <c r="H227" s="42">
        <v>32478.63</v>
      </c>
      <c r="I227" s="2"/>
      <c r="J227" s="44">
        <v>42214</v>
      </c>
      <c r="K227" s="42">
        <v>0</v>
      </c>
      <c r="L227" s="42">
        <v>24169.39</v>
      </c>
      <c r="M227" s="44">
        <v>45077</v>
      </c>
      <c r="N227" s="42">
        <f>H227-K227-L227</f>
        <v>8309.2400000000016</v>
      </c>
      <c r="O227" s="42">
        <v>9389.44</v>
      </c>
      <c r="P227" s="45">
        <v>0.13</v>
      </c>
      <c r="Q227" s="42">
        <v>1080.2</v>
      </c>
      <c r="R227" s="42">
        <v>8309.24</v>
      </c>
      <c r="S227" s="42">
        <f>N227-R227</f>
        <v>0</v>
      </c>
      <c r="T227" s="38">
        <v>5000</v>
      </c>
      <c r="U227" s="14">
        <f>S227/H227</f>
        <v>0</v>
      </c>
      <c r="V227" s="19"/>
      <c r="W227" s="19"/>
      <c r="X227" s="37" t="s">
        <v>3462</v>
      </c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</row>
    <row r="228" spans="1:37" ht="16.5" customHeight="1">
      <c r="A228" s="38">
        <v>119</v>
      </c>
      <c r="B228" s="39">
        <v>10741</v>
      </c>
      <c r="C228" s="38">
        <v>10332867</v>
      </c>
      <c r="D228" s="40" t="s">
        <v>2269</v>
      </c>
      <c r="E228" s="38">
        <v>1</v>
      </c>
      <c r="F228" s="38">
        <v>60</v>
      </c>
      <c r="G228" s="38" t="s">
        <v>23</v>
      </c>
      <c r="H228" s="42">
        <v>4143.55</v>
      </c>
      <c r="I228" s="2"/>
      <c r="J228" s="44">
        <v>44408</v>
      </c>
      <c r="K228" s="42">
        <v>69.06</v>
      </c>
      <c r="L228" s="42">
        <v>1450.24</v>
      </c>
      <c r="M228" s="44">
        <v>45077</v>
      </c>
      <c r="N228" s="42">
        <f>H228-K228-L228</f>
        <v>2624.25</v>
      </c>
      <c r="O228" s="42">
        <v>2965.4</v>
      </c>
      <c r="P228" s="45">
        <v>0.13</v>
      </c>
      <c r="Q228" s="42">
        <v>341.15</v>
      </c>
      <c r="R228" s="42">
        <v>2624.25</v>
      </c>
      <c r="S228" s="42">
        <f>N228-R228</f>
        <v>0</v>
      </c>
      <c r="T228" s="38">
        <v>5000</v>
      </c>
      <c r="U228" s="14">
        <f>S228/H228</f>
        <v>0</v>
      </c>
      <c r="V228" s="19"/>
      <c r="W228" s="19"/>
      <c r="X228" s="37" t="s">
        <v>3462</v>
      </c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</row>
    <row r="229" spans="1:37" ht="16.5" customHeight="1">
      <c r="A229" s="38">
        <v>128</v>
      </c>
      <c r="B229" s="39">
        <v>10741</v>
      </c>
      <c r="C229" s="38">
        <v>10282512</v>
      </c>
      <c r="D229" s="40" t="s">
        <v>2277</v>
      </c>
      <c r="E229" s="38">
        <v>1</v>
      </c>
      <c r="F229" s="38">
        <v>36</v>
      </c>
      <c r="G229" s="38" t="s">
        <v>447</v>
      </c>
      <c r="H229" s="42">
        <v>27119.42</v>
      </c>
      <c r="I229" s="2"/>
      <c r="J229" s="44">
        <v>43829</v>
      </c>
      <c r="K229" s="42">
        <v>0</v>
      </c>
      <c r="L229" s="42">
        <v>27119.42</v>
      </c>
      <c r="M229" s="44">
        <v>45077</v>
      </c>
      <c r="N229" s="42">
        <f>H229-K229-L229</f>
        <v>0</v>
      </c>
      <c r="O229" s="42">
        <v>0</v>
      </c>
      <c r="P229" s="45">
        <v>0.13</v>
      </c>
      <c r="Q229" s="42">
        <v>0</v>
      </c>
      <c r="R229" s="42">
        <v>0</v>
      </c>
      <c r="S229" s="42">
        <f>N229-R229</f>
        <v>0</v>
      </c>
      <c r="T229" s="38">
        <v>5000</v>
      </c>
      <c r="U229" s="14">
        <f>S229/H229</f>
        <v>0</v>
      </c>
      <c r="V229" s="19"/>
      <c r="W229" s="19"/>
      <c r="X229" s="37" t="s">
        <v>3462</v>
      </c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</row>
    <row r="230" spans="1:37" ht="16.5" customHeight="1">
      <c r="A230" s="38">
        <v>75</v>
      </c>
      <c r="B230" s="39">
        <v>10742</v>
      </c>
      <c r="C230" s="38">
        <v>10326747</v>
      </c>
      <c r="D230" s="40" t="s">
        <v>37</v>
      </c>
      <c r="E230" s="46">
        <v>2.5399999999999999E-2</v>
      </c>
      <c r="F230" s="38">
        <v>120</v>
      </c>
      <c r="G230" s="38" t="s">
        <v>21</v>
      </c>
      <c r="H230" s="42">
        <v>14091.67</v>
      </c>
      <c r="I230" s="2"/>
      <c r="J230" s="44">
        <v>44286</v>
      </c>
      <c r="K230" s="42">
        <v>117.43</v>
      </c>
      <c r="L230" s="42">
        <v>2935.76</v>
      </c>
      <c r="M230" s="44">
        <v>45077</v>
      </c>
      <c r="N230" s="42">
        <f>H230-K230-L230</f>
        <v>11038.48</v>
      </c>
      <c r="O230" s="42">
        <v>12473.48</v>
      </c>
      <c r="P230" s="45">
        <v>0.13</v>
      </c>
      <c r="Q230" s="42">
        <v>1435</v>
      </c>
      <c r="R230" s="42">
        <v>11038.48</v>
      </c>
      <c r="S230" s="42">
        <f>N230-R230</f>
        <v>0</v>
      </c>
      <c r="T230" s="38">
        <v>1001</v>
      </c>
      <c r="U230" s="14">
        <f>S230/H230</f>
        <v>0</v>
      </c>
      <c r="V230" s="19"/>
      <c r="W230" s="19"/>
      <c r="X230" s="37" t="s">
        <v>3463</v>
      </c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</row>
    <row r="231" spans="1:37" ht="16.5" customHeight="1">
      <c r="A231" s="38">
        <v>78</v>
      </c>
      <c r="B231" s="39">
        <v>10748</v>
      </c>
      <c r="C231" s="38">
        <v>10310918</v>
      </c>
      <c r="D231" s="40" t="s">
        <v>2162</v>
      </c>
      <c r="E231" s="38">
        <v>1</v>
      </c>
      <c r="F231" s="38">
        <v>49</v>
      </c>
      <c r="G231" s="38" t="s">
        <v>33</v>
      </c>
      <c r="H231" s="42">
        <v>1543.1</v>
      </c>
      <c r="I231" s="2"/>
      <c r="J231" s="44">
        <v>43641</v>
      </c>
      <c r="K231" s="42">
        <v>0</v>
      </c>
      <c r="L231" s="42">
        <v>1402.15</v>
      </c>
      <c r="M231" s="44">
        <v>45077</v>
      </c>
      <c r="N231" s="42">
        <f>H231-K231-L231</f>
        <v>140.94999999999982</v>
      </c>
      <c r="O231" s="42">
        <v>159.27000000000001</v>
      </c>
      <c r="P231" s="45">
        <v>0.13</v>
      </c>
      <c r="Q231" s="42">
        <v>18.32</v>
      </c>
      <c r="R231" s="42">
        <v>140.94999999999999</v>
      </c>
      <c r="S231" s="42">
        <f>N231-R231</f>
        <v>0</v>
      </c>
      <c r="T231" s="38">
        <v>5000</v>
      </c>
      <c r="U231" s="14">
        <f>S231/H231</f>
        <v>0</v>
      </c>
      <c r="V231" s="19"/>
      <c r="W231" s="19"/>
      <c r="X231" s="37" t="s">
        <v>3459</v>
      </c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</row>
    <row r="232" spans="1:37" ht="16.5" customHeight="1">
      <c r="A232" s="38">
        <v>32</v>
      </c>
      <c r="B232" s="39">
        <v>10755</v>
      </c>
      <c r="C232" s="38">
        <v>10370099</v>
      </c>
      <c r="D232" s="40" t="s">
        <v>2088</v>
      </c>
      <c r="E232" s="38">
        <v>1</v>
      </c>
      <c r="F232" s="38">
        <v>60</v>
      </c>
      <c r="G232" s="38" t="s">
        <v>36</v>
      </c>
      <c r="H232" s="42">
        <v>3810.28</v>
      </c>
      <c r="I232" s="2"/>
      <c r="J232" s="44">
        <v>45046</v>
      </c>
      <c r="K232" s="42">
        <v>63.51</v>
      </c>
      <c r="L232" s="42">
        <v>0</v>
      </c>
      <c r="M232" s="44">
        <v>45077</v>
      </c>
      <c r="N232" s="42">
        <f>H232-K232-L232</f>
        <v>3746.77</v>
      </c>
      <c r="O232" s="42">
        <v>4233.8500000000004</v>
      </c>
      <c r="P232" s="45">
        <v>0.13</v>
      </c>
      <c r="Q232" s="42">
        <v>487.08</v>
      </c>
      <c r="R232" s="42">
        <v>3746.77</v>
      </c>
      <c r="S232" s="42">
        <v>0</v>
      </c>
      <c r="T232" s="38">
        <v>5000</v>
      </c>
      <c r="U232" s="14">
        <f>S232/H232</f>
        <v>0</v>
      </c>
      <c r="V232" s="19"/>
      <c r="W232" s="19"/>
      <c r="X232" s="37" t="s">
        <v>3464</v>
      </c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</row>
    <row r="233" spans="1:37" ht="16.5" customHeight="1">
      <c r="A233" s="38">
        <v>70</v>
      </c>
      <c r="B233" s="39">
        <v>40712</v>
      </c>
      <c r="C233" s="38">
        <v>10302644</v>
      </c>
      <c r="D233" s="40" t="s">
        <v>2277</v>
      </c>
      <c r="E233" s="38">
        <v>1</v>
      </c>
      <c r="F233" s="38">
        <v>36</v>
      </c>
      <c r="G233" s="38" t="s">
        <v>447</v>
      </c>
      <c r="H233" s="42">
        <v>27119.42</v>
      </c>
      <c r="I233" s="2"/>
      <c r="J233" s="44">
        <v>43829</v>
      </c>
      <c r="K233" s="42">
        <v>0</v>
      </c>
      <c r="L233" s="42">
        <v>27119.42</v>
      </c>
      <c r="M233" s="44">
        <v>45077</v>
      </c>
      <c r="N233" s="42">
        <f>H233-K233-L233</f>
        <v>0</v>
      </c>
      <c r="O233" s="42">
        <v>0</v>
      </c>
      <c r="P233" s="45">
        <v>0.13</v>
      </c>
      <c r="Q233" s="42">
        <v>0</v>
      </c>
      <c r="R233" s="42">
        <v>0</v>
      </c>
      <c r="S233" s="42">
        <f>N233-R233</f>
        <v>0</v>
      </c>
      <c r="T233" s="38">
        <v>5000</v>
      </c>
      <c r="U233" s="14">
        <f>S233/H233</f>
        <v>0</v>
      </c>
      <c r="V233" s="19"/>
      <c r="W233" s="19"/>
      <c r="X233" s="37" t="s">
        <v>3467</v>
      </c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</row>
    <row r="234" spans="1:37" ht="16.5" customHeight="1">
      <c r="A234" s="38">
        <v>74</v>
      </c>
      <c r="B234" s="39">
        <v>40712</v>
      </c>
      <c r="C234" s="38">
        <v>10302649</v>
      </c>
      <c r="D234" s="40" t="s">
        <v>1659</v>
      </c>
      <c r="E234" s="46">
        <v>0.4</v>
      </c>
      <c r="F234" s="38">
        <v>120</v>
      </c>
      <c r="G234" s="38" t="s">
        <v>21</v>
      </c>
      <c r="H234" s="42">
        <v>11503.5</v>
      </c>
      <c r="I234" s="2"/>
      <c r="J234" s="44">
        <v>43890</v>
      </c>
      <c r="K234" s="42">
        <v>0</v>
      </c>
      <c r="L234" s="42">
        <v>3551.67</v>
      </c>
      <c r="M234" s="44">
        <v>45077</v>
      </c>
      <c r="N234" s="42">
        <f>H234-K234-L234</f>
        <v>7951.83</v>
      </c>
      <c r="O234" s="42">
        <v>8985.57</v>
      </c>
      <c r="P234" s="45">
        <v>0.13</v>
      </c>
      <c r="Q234" s="42">
        <v>1033.74</v>
      </c>
      <c r="R234" s="42">
        <v>7951.83</v>
      </c>
      <c r="S234" s="42">
        <f>N234-R234</f>
        <v>0</v>
      </c>
      <c r="T234" s="38">
        <v>1602</v>
      </c>
      <c r="U234" s="14">
        <f>S234/H234</f>
        <v>0</v>
      </c>
      <c r="V234" s="19"/>
      <c r="W234" s="19"/>
      <c r="X234" s="37" t="s">
        <v>3467</v>
      </c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</row>
    <row r="235" spans="1:37" ht="16.5" customHeight="1">
      <c r="A235" s="38">
        <v>86</v>
      </c>
      <c r="B235" s="39">
        <v>40712</v>
      </c>
      <c r="C235" s="38">
        <v>10302674</v>
      </c>
      <c r="D235" s="40" t="s">
        <v>2286</v>
      </c>
      <c r="E235" s="38">
        <v>60</v>
      </c>
      <c r="F235" s="38">
        <v>61</v>
      </c>
      <c r="G235" s="38" t="s">
        <v>23</v>
      </c>
      <c r="H235" s="42">
        <v>1447.8</v>
      </c>
      <c r="I235" s="2"/>
      <c r="J235" s="44">
        <v>44004</v>
      </c>
      <c r="K235" s="42">
        <v>0</v>
      </c>
      <c r="L235" s="42">
        <v>784.36</v>
      </c>
      <c r="M235" s="44">
        <v>45077</v>
      </c>
      <c r="N235" s="42">
        <f>H235-K235-L235</f>
        <v>663.43999999999994</v>
      </c>
      <c r="O235" s="42">
        <v>749.69</v>
      </c>
      <c r="P235" s="45">
        <v>0.13</v>
      </c>
      <c r="Q235" s="42">
        <v>86.25</v>
      </c>
      <c r="R235" s="42">
        <v>663.44</v>
      </c>
      <c r="S235" s="42">
        <f>N235-R235</f>
        <v>0</v>
      </c>
      <c r="T235" s="38">
        <v>2506</v>
      </c>
      <c r="U235" s="14">
        <f>S235/H235</f>
        <v>0</v>
      </c>
      <c r="V235" s="19"/>
      <c r="W235" s="19"/>
      <c r="X235" s="37" t="s">
        <v>3467</v>
      </c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</row>
    <row r="236" spans="1:37" ht="16.5" customHeight="1">
      <c r="A236" s="38">
        <v>87</v>
      </c>
      <c r="B236" s="39">
        <v>40712</v>
      </c>
      <c r="C236" s="38">
        <v>10303323</v>
      </c>
      <c r="D236" s="40" t="s">
        <v>272</v>
      </c>
      <c r="E236" s="38">
        <v>4</v>
      </c>
      <c r="F236" s="38">
        <v>118</v>
      </c>
      <c r="G236" s="38" t="s">
        <v>23</v>
      </c>
      <c r="H236" s="42">
        <v>6420</v>
      </c>
      <c r="I236" s="2"/>
      <c r="J236" s="44">
        <v>42275</v>
      </c>
      <c r="K236" s="42">
        <v>0</v>
      </c>
      <c r="L236" s="42">
        <v>4733.53</v>
      </c>
      <c r="M236" s="44">
        <v>45077</v>
      </c>
      <c r="N236" s="42">
        <f>H236-K236-L236</f>
        <v>1686.4700000000003</v>
      </c>
      <c r="O236" s="42">
        <v>1905.71</v>
      </c>
      <c r="P236" s="45">
        <v>0.13</v>
      </c>
      <c r="Q236" s="42">
        <v>219.24</v>
      </c>
      <c r="R236" s="42">
        <v>1686.47</v>
      </c>
      <c r="S236" s="42">
        <f>N236-R236</f>
        <v>0</v>
      </c>
      <c r="T236" s="38">
        <v>1601</v>
      </c>
      <c r="U236" s="14">
        <f>S236/H236</f>
        <v>0</v>
      </c>
      <c r="V236" s="19"/>
      <c r="W236" s="19"/>
      <c r="X236" s="37" t="s">
        <v>3467</v>
      </c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</row>
    <row r="237" spans="1:37" ht="16.5" customHeight="1">
      <c r="A237" s="38">
        <v>90</v>
      </c>
      <c r="B237" s="39">
        <v>40712</v>
      </c>
      <c r="C237" s="38">
        <v>10303631</v>
      </c>
      <c r="D237" s="40" t="s">
        <v>2289</v>
      </c>
      <c r="E237" s="38">
        <v>1</v>
      </c>
      <c r="F237" s="38">
        <v>118</v>
      </c>
      <c r="G237" s="38" t="s">
        <v>23</v>
      </c>
      <c r="H237" s="42">
        <v>1845.3</v>
      </c>
      <c r="I237" s="2"/>
      <c r="J237" s="44">
        <v>42275</v>
      </c>
      <c r="K237" s="42">
        <v>0</v>
      </c>
      <c r="L237" s="42">
        <v>1360.51</v>
      </c>
      <c r="M237" s="44">
        <v>45077</v>
      </c>
      <c r="N237" s="42">
        <f>H237-K237-L237</f>
        <v>484.78999999999996</v>
      </c>
      <c r="O237" s="42">
        <v>547.80999999999995</v>
      </c>
      <c r="P237" s="45">
        <v>0.13</v>
      </c>
      <c r="Q237" s="42">
        <v>63.02</v>
      </c>
      <c r="R237" s="42">
        <v>484.79</v>
      </c>
      <c r="S237" s="42">
        <f>N237-R237</f>
        <v>0</v>
      </c>
      <c r="T237" s="38">
        <v>1601</v>
      </c>
      <c r="U237" s="14">
        <f>S237/H237</f>
        <v>0</v>
      </c>
      <c r="V237" s="19"/>
      <c r="W237" s="19"/>
      <c r="X237" s="37" t="s">
        <v>3467</v>
      </c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</row>
    <row r="238" spans="1:37" ht="16.5" customHeight="1">
      <c r="A238" s="38">
        <v>106</v>
      </c>
      <c r="B238" s="39">
        <v>40712</v>
      </c>
      <c r="C238" s="38">
        <v>10303680</v>
      </c>
      <c r="D238" s="40" t="s">
        <v>301</v>
      </c>
      <c r="E238" s="46">
        <v>0.49</v>
      </c>
      <c r="F238" s="38">
        <v>120</v>
      </c>
      <c r="G238" s="38" t="s">
        <v>21</v>
      </c>
      <c r="H238" s="42">
        <v>22944.5</v>
      </c>
      <c r="I238" s="2"/>
      <c r="J238" s="44">
        <v>42578</v>
      </c>
      <c r="K238" s="42">
        <v>0</v>
      </c>
      <c r="L238" s="42">
        <v>14894.77</v>
      </c>
      <c r="M238" s="44">
        <v>45077</v>
      </c>
      <c r="N238" s="42">
        <f>H238-K238-L238</f>
        <v>8049.73</v>
      </c>
      <c r="O238" s="42">
        <v>9096.19</v>
      </c>
      <c r="P238" s="45">
        <v>0.13</v>
      </c>
      <c r="Q238" s="42">
        <v>1046.46</v>
      </c>
      <c r="R238" s="42">
        <v>8049.73</v>
      </c>
      <c r="S238" s="42">
        <f>N238-R238</f>
        <v>0</v>
      </c>
      <c r="T238" s="38">
        <v>5000</v>
      </c>
      <c r="U238" s="14">
        <f>S238/H238</f>
        <v>0</v>
      </c>
      <c r="V238" s="19"/>
      <c r="W238" s="19"/>
      <c r="X238" s="37" t="s">
        <v>3467</v>
      </c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</row>
    <row r="239" spans="1:37" ht="16.5" customHeight="1">
      <c r="A239" s="38">
        <v>119</v>
      </c>
      <c r="B239" s="39">
        <v>40712</v>
      </c>
      <c r="C239" s="38">
        <v>10303707</v>
      </c>
      <c r="D239" s="40" t="s">
        <v>2309</v>
      </c>
      <c r="E239" s="38">
        <v>200</v>
      </c>
      <c r="F239" s="38">
        <v>84</v>
      </c>
      <c r="G239" s="38" t="s">
        <v>23</v>
      </c>
      <c r="H239" s="42">
        <v>4826</v>
      </c>
      <c r="I239" s="2"/>
      <c r="J239" s="44">
        <v>43309</v>
      </c>
      <c r="K239" s="42">
        <v>0</v>
      </c>
      <c r="L239" s="42">
        <v>2995.28</v>
      </c>
      <c r="M239" s="44">
        <v>45077</v>
      </c>
      <c r="N239" s="42">
        <f>H239-K239-L239</f>
        <v>1830.7199999999998</v>
      </c>
      <c r="O239" s="42">
        <v>2068.71</v>
      </c>
      <c r="P239" s="45">
        <v>0.13</v>
      </c>
      <c r="Q239" s="42">
        <v>237.99</v>
      </c>
      <c r="R239" s="42">
        <v>1830.72</v>
      </c>
      <c r="S239" s="42">
        <f>N239-R239</f>
        <v>0</v>
      </c>
      <c r="T239" s="38">
        <v>2506</v>
      </c>
      <c r="U239" s="14">
        <f>S239/H239</f>
        <v>0</v>
      </c>
      <c r="V239" s="19"/>
      <c r="W239" s="19"/>
      <c r="X239" s="37" t="s">
        <v>3467</v>
      </c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</row>
    <row r="240" spans="1:37" ht="16.5" customHeight="1">
      <c r="A240" s="38">
        <v>120</v>
      </c>
      <c r="B240" s="39">
        <v>40712</v>
      </c>
      <c r="C240" s="38">
        <v>10303707</v>
      </c>
      <c r="D240" s="40" t="s">
        <v>2309</v>
      </c>
      <c r="E240" s="38">
        <v>100</v>
      </c>
      <c r="F240" s="38">
        <v>84</v>
      </c>
      <c r="G240" s="38" t="s">
        <v>23</v>
      </c>
      <c r="H240" s="42">
        <v>2413</v>
      </c>
      <c r="I240" s="2"/>
      <c r="J240" s="44">
        <v>43309</v>
      </c>
      <c r="K240" s="42">
        <v>0</v>
      </c>
      <c r="L240" s="42">
        <v>1497.64</v>
      </c>
      <c r="M240" s="44">
        <v>45077</v>
      </c>
      <c r="N240" s="42">
        <f>H240-K240-L240</f>
        <v>915.3599999999999</v>
      </c>
      <c r="O240" s="42">
        <v>1034.3599999999999</v>
      </c>
      <c r="P240" s="45">
        <v>0.13</v>
      </c>
      <c r="Q240" s="42">
        <v>119</v>
      </c>
      <c r="R240" s="42">
        <v>915.36</v>
      </c>
      <c r="S240" s="42">
        <f>N240-R240</f>
        <v>0</v>
      </c>
      <c r="T240" s="38">
        <v>2506</v>
      </c>
      <c r="U240" s="14">
        <f>S240/H240</f>
        <v>0</v>
      </c>
      <c r="V240" s="19"/>
      <c r="W240" s="19"/>
      <c r="X240" s="37" t="s">
        <v>3467</v>
      </c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</row>
    <row r="241" spans="1:37" ht="16.5" customHeight="1">
      <c r="A241" s="38">
        <v>160</v>
      </c>
      <c r="B241" s="39">
        <v>40712</v>
      </c>
      <c r="C241" s="38">
        <v>10303982</v>
      </c>
      <c r="D241" s="40" t="s">
        <v>584</v>
      </c>
      <c r="E241" s="46">
        <v>0.49</v>
      </c>
      <c r="F241" s="38">
        <v>120</v>
      </c>
      <c r="G241" s="38" t="s">
        <v>21</v>
      </c>
      <c r="H241" s="42">
        <v>186180.25</v>
      </c>
      <c r="I241" s="2"/>
      <c r="J241" s="44">
        <v>42277</v>
      </c>
      <c r="K241" s="42">
        <v>0</v>
      </c>
      <c r="L241" s="42">
        <v>135601.22</v>
      </c>
      <c r="M241" s="44">
        <v>45077</v>
      </c>
      <c r="N241" s="42">
        <f>H241-K241-L241</f>
        <v>50579.03</v>
      </c>
      <c r="O241" s="42">
        <v>57154.3</v>
      </c>
      <c r="P241" s="45">
        <v>0.13</v>
      </c>
      <c r="Q241" s="42">
        <v>6575.27</v>
      </c>
      <c r="R241" s="42">
        <v>50579.03</v>
      </c>
      <c r="S241" s="42">
        <f>N241-R241</f>
        <v>0</v>
      </c>
      <c r="T241" s="38">
        <v>2001</v>
      </c>
      <c r="U241" s="14">
        <f>S241/H241</f>
        <v>0</v>
      </c>
      <c r="V241" s="19"/>
      <c r="W241" s="19"/>
      <c r="X241" s="37" t="s">
        <v>3467</v>
      </c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</row>
    <row r="242" spans="1:37" ht="16.5" customHeight="1">
      <c r="A242" s="38">
        <v>161</v>
      </c>
      <c r="B242" s="39">
        <v>40712</v>
      </c>
      <c r="C242" s="38">
        <v>10303983</v>
      </c>
      <c r="D242" s="40" t="s">
        <v>584</v>
      </c>
      <c r="E242" s="46">
        <v>0.49</v>
      </c>
      <c r="F242" s="38">
        <v>120</v>
      </c>
      <c r="G242" s="38" t="s">
        <v>21</v>
      </c>
      <c r="H242" s="42">
        <v>46491.99</v>
      </c>
      <c r="I242" s="2"/>
      <c r="J242" s="44">
        <v>42277</v>
      </c>
      <c r="K242" s="42">
        <v>0</v>
      </c>
      <c r="L242" s="42">
        <v>33861.71</v>
      </c>
      <c r="M242" s="44">
        <v>45077</v>
      </c>
      <c r="N242" s="42">
        <f>H242-K242-L242</f>
        <v>12630.279999999999</v>
      </c>
      <c r="O242" s="42">
        <v>14272.22</v>
      </c>
      <c r="P242" s="45">
        <v>0.13</v>
      </c>
      <c r="Q242" s="42">
        <v>1641.94</v>
      </c>
      <c r="R242" s="42">
        <v>12630.28</v>
      </c>
      <c r="S242" s="42">
        <f>N242-R242</f>
        <v>0</v>
      </c>
      <c r="T242" s="38">
        <v>2205</v>
      </c>
      <c r="U242" s="14">
        <f>S242/H242</f>
        <v>0</v>
      </c>
      <c r="V242" s="19"/>
      <c r="W242" s="19"/>
      <c r="X242" s="37" t="s">
        <v>3467</v>
      </c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</row>
    <row r="243" spans="1:37" ht="16.5" customHeight="1">
      <c r="A243" s="38">
        <v>162</v>
      </c>
      <c r="B243" s="39">
        <v>40712</v>
      </c>
      <c r="C243" s="38">
        <v>10303984</v>
      </c>
      <c r="D243" s="40" t="s">
        <v>584</v>
      </c>
      <c r="E243" s="46">
        <v>0.49</v>
      </c>
      <c r="F243" s="38">
        <v>120</v>
      </c>
      <c r="G243" s="38" t="s">
        <v>21</v>
      </c>
      <c r="H243" s="42">
        <v>131196.57</v>
      </c>
      <c r="I243" s="2"/>
      <c r="J243" s="44">
        <v>42277</v>
      </c>
      <c r="K243" s="42">
        <v>0</v>
      </c>
      <c r="L243" s="42">
        <v>95554.77</v>
      </c>
      <c r="M243" s="44">
        <v>45077</v>
      </c>
      <c r="N243" s="42">
        <f>H243-K243-L243</f>
        <v>35641.800000000003</v>
      </c>
      <c r="O243" s="42">
        <v>40275.230000000003</v>
      </c>
      <c r="P243" s="45">
        <v>0.13</v>
      </c>
      <c r="Q243" s="42">
        <v>4633.43</v>
      </c>
      <c r="R243" s="42">
        <v>35641.800000000003</v>
      </c>
      <c r="S243" s="42">
        <f>N243-R243</f>
        <v>0</v>
      </c>
      <c r="T243" s="38">
        <v>1601</v>
      </c>
      <c r="U243" s="14">
        <f>S243/H243</f>
        <v>0</v>
      </c>
      <c r="V243" s="19"/>
      <c r="W243" s="19"/>
      <c r="X243" s="37" t="s">
        <v>3467</v>
      </c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</row>
    <row r="244" spans="1:37" ht="16.5" customHeight="1">
      <c r="A244" s="38">
        <v>163</v>
      </c>
      <c r="B244" s="39">
        <v>40712</v>
      </c>
      <c r="C244" s="38">
        <v>10303985</v>
      </c>
      <c r="D244" s="40" t="s">
        <v>584</v>
      </c>
      <c r="E244" s="46">
        <v>0.49</v>
      </c>
      <c r="F244" s="38">
        <v>120</v>
      </c>
      <c r="G244" s="38" t="s">
        <v>21</v>
      </c>
      <c r="H244" s="42">
        <v>22736.49</v>
      </c>
      <c r="I244" s="2"/>
      <c r="J244" s="44">
        <v>42277</v>
      </c>
      <c r="K244" s="42">
        <v>0</v>
      </c>
      <c r="L244" s="42">
        <v>16559.73</v>
      </c>
      <c r="M244" s="44">
        <v>45077</v>
      </c>
      <c r="N244" s="42">
        <f>H244-K244-L244</f>
        <v>6176.760000000002</v>
      </c>
      <c r="O244" s="42">
        <v>6979.74</v>
      </c>
      <c r="P244" s="45">
        <v>0.13</v>
      </c>
      <c r="Q244" s="42">
        <v>802.98</v>
      </c>
      <c r="R244" s="42">
        <v>6176.76</v>
      </c>
      <c r="S244" s="42">
        <f>N244-R244</f>
        <v>0</v>
      </c>
      <c r="T244" s="38">
        <v>5000</v>
      </c>
      <c r="U244" s="14">
        <f>S244/H244</f>
        <v>0</v>
      </c>
      <c r="V244" s="19"/>
      <c r="W244" s="19"/>
      <c r="X244" s="37" t="s">
        <v>3467</v>
      </c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</row>
    <row r="245" spans="1:37" ht="16.5" customHeight="1">
      <c r="A245" s="38">
        <v>164</v>
      </c>
      <c r="B245" s="39">
        <v>40712</v>
      </c>
      <c r="C245" s="38">
        <v>10303986</v>
      </c>
      <c r="D245" s="40" t="s">
        <v>584</v>
      </c>
      <c r="E245" s="46">
        <v>0.49</v>
      </c>
      <c r="F245" s="38">
        <v>120</v>
      </c>
      <c r="G245" s="38" t="s">
        <v>21</v>
      </c>
      <c r="H245" s="42">
        <v>19371.66</v>
      </c>
      <c r="I245" s="2"/>
      <c r="J245" s="44">
        <v>42277</v>
      </c>
      <c r="K245" s="42">
        <v>0</v>
      </c>
      <c r="L245" s="42">
        <v>14109.06</v>
      </c>
      <c r="M245" s="44">
        <v>45077</v>
      </c>
      <c r="N245" s="42">
        <f>H245-K245-L245</f>
        <v>5262.6</v>
      </c>
      <c r="O245" s="42">
        <v>5946.74</v>
      </c>
      <c r="P245" s="45">
        <v>0.13</v>
      </c>
      <c r="Q245" s="42">
        <v>684.14</v>
      </c>
      <c r="R245" s="42">
        <v>5262.6</v>
      </c>
      <c r="S245" s="42">
        <f>N245-R245</f>
        <v>0</v>
      </c>
      <c r="T245" s="38">
        <v>2101</v>
      </c>
      <c r="U245" s="14">
        <f>S245/H245</f>
        <v>0</v>
      </c>
      <c r="V245" s="19"/>
      <c r="W245" s="19"/>
      <c r="X245" s="37" t="s">
        <v>3467</v>
      </c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</row>
    <row r="246" spans="1:37" ht="16.5" customHeight="1">
      <c r="A246" s="38">
        <v>165</v>
      </c>
      <c r="B246" s="39">
        <v>40712</v>
      </c>
      <c r="C246" s="38">
        <v>10303987</v>
      </c>
      <c r="D246" s="40" t="s">
        <v>584</v>
      </c>
      <c r="E246" s="46">
        <v>0.49</v>
      </c>
      <c r="F246" s="38">
        <v>120</v>
      </c>
      <c r="G246" s="38" t="s">
        <v>21</v>
      </c>
      <c r="H246" s="42">
        <v>122227.22</v>
      </c>
      <c r="I246" s="2"/>
      <c r="J246" s="44">
        <v>42277</v>
      </c>
      <c r="K246" s="42">
        <v>0</v>
      </c>
      <c r="L246" s="42">
        <v>89022.15</v>
      </c>
      <c r="M246" s="44">
        <v>45077</v>
      </c>
      <c r="N246" s="42">
        <f>H246-K246-L246</f>
        <v>33205.070000000007</v>
      </c>
      <c r="O246" s="42">
        <v>37521.730000000003</v>
      </c>
      <c r="P246" s="45">
        <v>0.13</v>
      </c>
      <c r="Q246" s="42">
        <v>4316.66</v>
      </c>
      <c r="R246" s="42">
        <v>33205.07</v>
      </c>
      <c r="S246" s="42">
        <f>N246-R246</f>
        <v>0</v>
      </c>
      <c r="T246" s="38">
        <v>2201</v>
      </c>
      <c r="U246" s="14">
        <f>S246/H246</f>
        <v>0</v>
      </c>
      <c r="V246" s="19"/>
      <c r="W246" s="19"/>
      <c r="X246" s="37" t="s">
        <v>3467</v>
      </c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</row>
    <row r="247" spans="1:37" ht="16.5" customHeight="1">
      <c r="A247" s="38">
        <v>187</v>
      </c>
      <c r="B247" s="39">
        <v>40712</v>
      </c>
      <c r="C247" s="38">
        <v>10321284</v>
      </c>
      <c r="D247" s="40" t="s">
        <v>2366</v>
      </c>
      <c r="E247" s="38">
        <v>29</v>
      </c>
      <c r="F247" s="38">
        <v>1</v>
      </c>
      <c r="G247" s="38" t="s">
        <v>2908</v>
      </c>
      <c r="H247" s="42">
        <v>57514.21</v>
      </c>
      <c r="I247" s="2"/>
      <c r="J247" s="44">
        <v>44043</v>
      </c>
      <c r="K247" s="42">
        <v>0</v>
      </c>
      <c r="L247" s="42">
        <v>57514.21</v>
      </c>
      <c r="M247" s="44">
        <v>45077</v>
      </c>
      <c r="N247" s="42">
        <f>H247-K247-L247</f>
        <v>0</v>
      </c>
      <c r="O247" s="42">
        <v>0</v>
      </c>
      <c r="P247" s="45">
        <v>0.13</v>
      </c>
      <c r="Q247" s="42">
        <v>0</v>
      </c>
      <c r="R247" s="42">
        <v>0</v>
      </c>
      <c r="S247" s="42">
        <f>N247-R247</f>
        <v>0</v>
      </c>
      <c r="T247" s="38">
        <v>5000</v>
      </c>
      <c r="U247" s="14">
        <f>S247/H247</f>
        <v>0</v>
      </c>
      <c r="V247" s="19"/>
      <c r="W247" s="19"/>
      <c r="X247" s="37" t="s">
        <v>3467</v>
      </c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</row>
    <row r="248" spans="1:37" ht="16.5" customHeight="1">
      <c r="A248" s="38">
        <v>188</v>
      </c>
      <c r="B248" s="39">
        <v>40712</v>
      </c>
      <c r="C248" s="38">
        <v>10322186</v>
      </c>
      <c r="D248" s="40" t="s">
        <v>301</v>
      </c>
      <c r="E248" s="46">
        <v>0.49</v>
      </c>
      <c r="F248" s="38">
        <v>120</v>
      </c>
      <c r="G248" s="38" t="s">
        <v>302</v>
      </c>
      <c r="H248" s="42">
        <v>30913.86</v>
      </c>
      <c r="I248" s="2"/>
      <c r="J248" s="44">
        <v>44105</v>
      </c>
      <c r="K248" s="42">
        <v>257.62</v>
      </c>
      <c r="L248" s="42">
        <v>7728.5</v>
      </c>
      <c r="M248" s="44">
        <v>45077</v>
      </c>
      <c r="N248" s="42">
        <f>H248-K248-L248</f>
        <v>22927.74</v>
      </c>
      <c r="O248" s="42">
        <v>25908.35</v>
      </c>
      <c r="P248" s="45">
        <v>0.13</v>
      </c>
      <c r="Q248" s="42">
        <v>2980.61</v>
      </c>
      <c r="R248" s="42">
        <v>22927.74</v>
      </c>
      <c r="S248" s="42">
        <f>N248-R248</f>
        <v>0</v>
      </c>
      <c r="T248" s="38">
        <v>5000</v>
      </c>
      <c r="U248" s="14">
        <f>S248/H248</f>
        <v>0</v>
      </c>
      <c r="V248" s="19"/>
      <c r="W248" s="19"/>
      <c r="X248" s="37" t="s">
        <v>3467</v>
      </c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</row>
    <row r="249" spans="1:37" ht="16.5" customHeight="1">
      <c r="A249" s="38">
        <v>189</v>
      </c>
      <c r="B249" s="39">
        <v>40712</v>
      </c>
      <c r="C249" s="38">
        <v>10322192</v>
      </c>
      <c r="D249" s="40" t="s">
        <v>1696</v>
      </c>
      <c r="E249" s="38">
        <v>1</v>
      </c>
      <c r="F249" s="38">
        <v>60</v>
      </c>
      <c r="G249" s="38" t="s">
        <v>36</v>
      </c>
      <c r="H249" s="42">
        <v>43019</v>
      </c>
      <c r="I249" s="2"/>
      <c r="J249" s="44">
        <v>44105</v>
      </c>
      <c r="K249" s="42">
        <v>716.98</v>
      </c>
      <c r="L249" s="42">
        <v>21509.5</v>
      </c>
      <c r="M249" s="44">
        <v>45077</v>
      </c>
      <c r="N249" s="42">
        <f>H249-K249-L249</f>
        <v>20792.519999999997</v>
      </c>
      <c r="O249" s="42">
        <v>23495.55</v>
      </c>
      <c r="P249" s="45">
        <v>0.13</v>
      </c>
      <c r="Q249" s="42">
        <v>2703.03</v>
      </c>
      <c r="R249" s="42">
        <v>20792.52</v>
      </c>
      <c r="S249" s="42">
        <f>N249-R249</f>
        <v>0</v>
      </c>
      <c r="T249" s="38">
        <v>5000</v>
      </c>
      <c r="U249" s="14">
        <f>S249/H249</f>
        <v>0</v>
      </c>
      <c r="V249" s="19"/>
      <c r="W249" s="19"/>
      <c r="X249" s="37" t="s">
        <v>3467</v>
      </c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</row>
    <row r="250" spans="1:37" ht="16.5" customHeight="1">
      <c r="A250" s="38">
        <v>190</v>
      </c>
      <c r="B250" s="39">
        <v>40712</v>
      </c>
      <c r="C250" s="38">
        <v>10322194</v>
      </c>
      <c r="D250" s="40" t="s">
        <v>1073</v>
      </c>
      <c r="E250" s="38">
        <v>1</v>
      </c>
      <c r="F250" s="38">
        <v>60</v>
      </c>
      <c r="G250" s="38" t="s">
        <v>36</v>
      </c>
      <c r="H250" s="42">
        <v>2588.9699999999998</v>
      </c>
      <c r="I250" s="2"/>
      <c r="J250" s="44">
        <v>44105</v>
      </c>
      <c r="K250" s="42">
        <v>43.15</v>
      </c>
      <c r="L250" s="42">
        <v>1294.48</v>
      </c>
      <c r="M250" s="44">
        <v>45077</v>
      </c>
      <c r="N250" s="42">
        <f>H250-K250-L250</f>
        <v>1251.3399999999997</v>
      </c>
      <c r="O250" s="42">
        <v>1414.01</v>
      </c>
      <c r="P250" s="45">
        <v>0.13</v>
      </c>
      <c r="Q250" s="42">
        <v>162.66999999999999</v>
      </c>
      <c r="R250" s="42">
        <v>1251.3399999999999</v>
      </c>
      <c r="S250" s="42">
        <f>N250-R250</f>
        <v>0</v>
      </c>
      <c r="T250" s="38">
        <v>5000</v>
      </c>
      <c r="U250" s="14">
        <f>S250/H250</f>
        <v>0</v>
      </c>
      <c r="V250" s="19"/>
      <c r="W250" s="19"/>
      <c r="X250" s="37" t="s">
        <v>3467</v>
      </c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</row>
    <row r="251" spans="1:37" ht="16.5" customHeight="1">
      <c r="A251" s="38">
        <v>47</v>
      </c>
      <c r="B251" s="39">
        <v>10734</v>
      </c>
      <c r="C251" s="38">
        <v>10322337</v>
      </c>
      <c r="D251" s="40" t="s">
        <v>1845</v>
      </c>
      <c r="E251" s="38">
        <v>2</v>
      </c>
      <c r="F251" s="38">
        <v>120</v>
      </c>
      <c r="G251" s="38" t="s">
        <v>21</v>
      </c>
      <c r="H251" s="42">
        <v>17256.64</v>
      </c>
      <c r="I251" s="49"/>
      <c r="J251" s="44">
        <v>44165</v>
      </c>
      <c r="K251" s="42">
        <v>143.80000000000001</v>
      </c>
      <c r="L251" s="42">
        <v>4314.1499999999996</v>
      </c>
      <c r="M251" s="44">
        <v>45107</v>
      </c>
      <c r="N251" s="42">
        <f>H251-K251-L251</f>
        <v>12798.69</v>
      </c>
      <c r="O251" s="42">
        <v>14462.52</v>
      </c>
      <c r="P251" s="45">
        <v>0.13</v>
      </c>
      <c r="Q251" s="42">
        <v>1663.83</v>
      </c>
      <c r="R251" s="42">
        <v>12798.69</v>
      </c>
      <c r="S251" s="42">
        <f>N251-R251</f>
        <v>0</v>
      </c>
      <c r="T251" s="38">
        <v>5000</v>
      </c>
      <c r="U251" s="14">
        <f>S251/H251</f>
        <v>0</v>
      </c>
      <c r="V251" s="19"/>
      <c r="W251" s="19"/>
      <c r="X251" s="37" t="s">
        <v>3460</v>
      </c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</row>
    <row r="252" spans="1:37" ht="16.5" customHeight="1">
      <c r="A252" s="38">
        <v>26</v>
      </c>
      <c r="B252" s="39">
        <v>10736</v>
      </c>
      <c r="C252" s="38">
        <v>10283017</v>
      </c>
      <c r="D252" s="40" t="s">
        <v>144</v>
      </c>
      <c r="E252" s="38">
        <v>10</v>
      </c>
      <c r="F252" s="38">
        <v>74</v>
      </c>
      <c r="G252" s="38" t="s">
        <v>23</v>
      </c>
      <c r="H252" s="42">
        <v>34871.800000000003</v>
      </c>
      <c r="I252" s="49"/>
      <c r="J252" s="44">
        <v>43613</v>
      </c>
      <c r="K252" s="42">
        <v>0</v>
      </c>
      <c r="L252" s="42">
        <v>20935.169999999998</v>
      </c>
      <c r="M252" s="44">
        <v>45107</v>
      </c>
      <c r="N252" s="42">
        <f>H252-K252-L252</f>
        <v>13936.630000000005</v>
      </c>
      <c r="O252" s="42">
        <v>15748.39</v>
      </c>
      <c r="P252" s="45">
        <v>0.13</v>
      </c>
      <c r="Q252" s="42">
        <v>1811.76</v>
      </c>
      <c r="R252" s="42">
        <v>13936.63</v>
      </c>
      <c r="S252" s="42">
        <f>N252-R252</f>
        <v>0</v>
      </c>
      <c r="T252" s="38">
        <v>5000</v>
      </c>
      <c r="U252" s="14">
        <f>S252/H252</f>
        <v>0</v>
      </c>
      <c r="V252" s="19"/>
      <c r="W252" s="19"/>
      <c r="X252" s="37" t="s">
        <v>3461</v>
      </c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</row>
    <row r="253" spans="1:37" ht="16.5" customHeight="1">
      <c r="A253" s="38">
        <v>28</v>
      </c>
      <c r="B253" s="39">
        <v>10736</v>
      </c>
      <c r="C253" s="38">
        <v>10340167</v>
      </c>
      <c r="D253" s="40" t="s">
        <v>1846</v>
      </c>
      <c r="E253" s="38">
        <v>1</v>
      </c>
      <c r="F253" s="38">
        <v>60</v>
      </c>
      <c r="G253" s="38" t="s">
        <v>36</v>
      </c>
      <c r="H253" s="42">
        <v>4847.28</v>
      </c>
      <c r="I253" s="49"/>
      <c r="J253" s="44">
        <v>44500</v>
      </c>
      <c r="K253" s="42">
        <v>80.790000000000006</v>
      </c>
      <c r="L253" s="42">
        <v>1534.97</v>
      </c>
      <c r="M253" s="44">
        <v>45107</v>
      </c>
      <c r="N253" s="42">
        <f>H253-K253-L253</f>
        <v>3231.5199999999995</v>
      </c>
      <c r="O253" s="42">
        <v>3651.62</v>
      </c>
      <c r="P253" s="45">
        <v>0.13</v>
      </c>
      <c r="Q253" s="42">
        <v>420.1</v>
      </c>
      <c r="R253" s="42">
        <v>3231.52</v>
      </c>
      <c r="S253" s="42">
        <f>N253-R253</f>
        <v>0</v>
      </c>
      <c r="T253" s="38">
        <v>5000</v>
      </c>
      <c r="U253" s="14">
        <f>S253/H253</f>
        <v>0</v>
      </c>
      <c r="V253" s="19"/>
      <c r="W253" s="19"/>
      <c r="X253" s="37" t="s">
        <v>3461</v>
      </c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</row>
    <row r="254" spans="1:37" ht="16.5" customHeight="1">
      <c r="A254" s="38">
        <v>29</v>
      </c>
      <c r="B254" s="39">
        <v>10736</v>
      </c>
      <c r="C254" s="38">
        <v>10337819</v>
      </c>
      <c r="D254" s="40" t="s">
        <v>244</v>
      </c>
      <c r="E254" s="38">
        <v>1</v>
      </c>
      <c r="F254" s="38">
        <v>46</v>
      </c>
      <c r="G254" s="38" t="s">
        <v>266</v>
      </c>
      <c r="H254" s="42">
        <v>732.14</v>
      </c>
      <c r="I254" s="49"/>
      <c r="J254" s="44">
        <v>44469</v>
      </c>
      <c r="K254" s="42">
        <v>15.92</v>
      </c>
      <c r="L254" s="42">
        <v>318.33</v>
      </c>
      <c r="M254" s="44">
        <v>45107</v>
      </c>
      <c r="N254" s="42">
        <f>H254-K254-L254</f>
        <v>397.89000000000004</v>
      </c>
      <c r="O254" s="42">
        <v>449.62</v>
      </c>
      <c r="P254" s="45">
        <v>0.13</v>
      </c>
      <c r="Q254" s="42">
        <v>51.73</v>
      </c>
      <c r="R254" s="42">
        <v>397.89</v>
      </c>
      <c r="S254" s="42">
        <f>N254-R254</f>
        <v>0</v>
      </c>
      <c r="T254" s="38">
        <v>5000</v>
      </c>
      <c r="U254" s="14">
        <f>S254/H254</f>
        <v>0</v>
      </c>
      <c r="V254" s="19"/>
      <c r="W254" s="19"/>
      <c r="X254" s="37" t="s">
        <v>3461</v>
      </c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</row>
    <row r="255" spans="1:37" ht="16.5" customHeight="1">
      <c r="A255" s="38">
        <v>33</v>
      </c>
      <c r="B255" s="39">
        <v>10736</v>
      </c>
      <c r="C255" s="38">
        <v>10284615</v>
      </c>
      <c r="D255" s="40" t="s">
        <v>1616</v>
      </c>
      <c r="E255" s="38">
        <v>1</v>
      </c>
      <c r="F255" s="38">
        <v>79</v>
      </c>
      <c r="G255" s="38" t="s">
        <v>23</v>
      </c>
      <c r="H255" s="42">
        <v>3497.67</v>
      </c>
      <c r="I255" s="49"/>
      <c r="J255" s="44">
        <v>43460</v>
      </c>
      <c r="K255" s="42">
        <v>0</v>
      </c>
      <c r="L255" s="42">
        <v>2157.4499999999998</v>
      </c>
      <c r="M255" s="44">
        <v>45107</v>
      </c>
      <c r="N255" s="42">
        <f>H255-K255-L255</f>
        <v>1340.2200000000003</v>
      </c>
      <c r="O255" s="42">
        <v>1514.45</v>
      </c>
      <c r="P255" s="45">
        <v>0.13</v>
      </c>
      <c r="Q255" s="42">
        <v>174.23</v>
      </c>
      <c r="R255" s="42">
        <v>1340.22</v>
      </c>
      <c r="S255" s="42">
        <f>N255-R255</f>
        <v>0</v>
      </c>
      <c r="T255" s="38">
        <v>2106</v>
      </c>
      <c r="U255" s="14">
        <f>S255/H255</f>
        <v>0</v>
      </c>
      <c r="V255" s="19"/>
      <c r="W255" s="19"/>
      <c r="X255" s="37" t="s">
        <v>3461</v>
      </c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</row>
    <row r="256" spans="1:37" ht="16.5" customHeight="1">
      <c r="A256" s="38">
        <v>34</v>
      </c>
      <c r="B256" s="39">
        <v>10736</v>
      </c>
      <c r="C256" s="38">
        <v>10283017</v>
      </c>
      <c r="D256" s="40" t="s">
        <v>144</v>
      </c>
      <c r="E256" s="38">
        <v>1</v>
      </c>
      <c r="F256" s="38">
        <v>74</v>
      </c>
      <c r="G256" s="38" t="s">
        <v>23</v>
      </c>
      <c r="H256" s="42">
        <v>3487.18</v>
      </c>
      <c r="I256" s="49"/>
      <c r="J256" s="44">
        <v>43613</v>
      </c>
      <c r="K256" s="42">
        <v>0</v>
      </c>
      <c r="L256" s="42">
        <v>2093.52</v>
      </c>
      <c r="M256" s="44">
        <v>45107</v>
      </c>
      <c r="N256" s="42">
        <f>H256-K256-L256</f>
        <v>1393.6599999999999</v>
      </c>
      <c r="O256" s="42">
        <v>1574.84</v>
      </c>
      <c r="P256" s="45">
        <v>0.13</v>
      </c>
      <c r="Q256" s="42">
        <v>181.18</v>
      </c>
      <c r="R256" s="42">
        <v>1393.66</v>
      </c>
      <c r="S256" s="42">
        <f>N256-R256</f>
        <v>0</v>
      </c>
      <c r="T256" s="38">
        <v>5000</v>
      </c>
      <c r="U256" s="14">
        <f>S256/H256</f>
        <v>0</v>
      </c>
      <c r="V256" s="19"/>
      <c r="W256" s="19"/>
      <c r="X256" s="37" t="s">
        <v>3461</v>
      </c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</row>
    <row r="257" spans="1:37" ht="16.5" customHeight="1">
      <c r="A257" s="38">
        <v>38</v>
      </c>
      <c r="B257" s="39">
        <v>10736</v>
      </c>
      <c r="C257" s="38">
        <v>10325078</v>
      </c>
      <c r="D257" s="40" t="s">
        <v>37</v>
      </c>
      <c r="E257" s="38">
        <v>5</v>
      </c>
      <c r="F257" s="38">
        <v>120</v>
      </c>
      <c r="G257" s="38" t="s">
        <v>21</v>
      </c>
      <c r="H257" s="42">
        <v>98983.72</v>
      </c>
      <c r="I257" s="49"/>
      <c r="J257" s="44">
        <v>44286</v>
      </c>
      <c r="K257" s="42">
        <v>824.86</v>
      </c>
      <c r="L257" s="42">
        <v>21446.41</v>
      </c>
      <c r="M257" s="44">
        <v>45107</v>
      </c>
      <c r="N257" s="42">
        <f>H257-K257-L257</f>
        <v>76712.45</v>
      </c>
      <c r="O257" s="42">
        <v>86685.07</v>
      </c>
      <c r="P257" s="45">
        <v>0.13</v>
      </c>
      <c r="Q257" s="42">
        <v>9972.6200000000008</v>
      </c>
      <c r="R257" s="42">
        <v>76712.45</v>
      </c>
      <c r="S257" s="42">
        <f>N257-R257</f>
        <v>0</v>
      </c>
      <c r="T257" s="38">
        <v>2506</v>
      </c>
      <c r="U257" s="14">
        <f>S257/H257</f>
        <v>0</v>
      </c>
      <c r="V257" s="19"/>
      <c r="W257" s="19"/>
      <c r="X257" s="37" t="s">
        <v>3461</v>
      </c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</row>
    <row r="258" spans="1:37" ht="16.5" customHeight="1">
      <c r="A258" s="38">
        <v>112</v>
      </c>
      <c r="B258" s="39">
        <v>10736</v>
      </c>
      <c r="C258" s="38">
        <v>10323305</v>
      </c>
      <c r="D258" s="40" t="s">
        <v>1904</v>
      </c>
      <c r="E258" s="38">
        <v>1</v>
      </c>
      <c r="F258" s="38">
        <v>60</v>
      </c>
      <c r="G258" s="38" t="s">
        <v>36</v>
      </c>
      <c r="H258" s="42">
        <v>20808.86</v>
      </c>
      <c r="I258" s="49"/>
      <c r="J258" s="44">
        <v>44196</v>
      </c>
      <c r="K258" s="42">
        <v>346.81</v>
      </c>
      <c r="L258" s="42">
        <v>10057.540000000001</v>
      </c>
      <c r="M258" s="44">
        <v>45107</v>
      </c>
      <c r="N258" s="42">
        <f>H258-K258-L258</f>
        <v>10404.509999999998</v>
      </c>
      <c r="O258" s="42">
        <v>11757.1</v>
      </c>
      <c r="P258" s="45">
        <v>0.13</v>
      </c>
      <c r="Q258" s="42">
        <v>1352.59</v>
      </c>
      <c r="R258" s="42">
        <v>10404.51</v>
      </c>
      <c r="S258" s="42">
        <f>N258-R258</f>
        <v>0</v>
      </c>
      <c r="T258" s="38">
        <v>5000</v>
      </c>
      <c r="U258" s="14">
        <f>S258/H258</f>
        <v>0</v>
      </c>
      <c r="V258" s="19"/>
      <c r="W258" s="19"/>
      <c r="X258" s="37" t="s">
        <v>3461</v>
      </c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</row>
    <row r="259" spans="1:37" ht="16.5" customHeight="1">
      <c r="A259" s="38">
        <v>119</v>
      </c>
      <c r="B259" s="39">
        <v>10736</v>
      </c>
      <c r="C259" s="38">
        <v>10321959</v>
      </c>
      <c r="D259" s="40" t="s">
        <v>425</v>
      </c>
      <c r="E259" s="38">
        <v>0.83998899999999999</v>
      </c>
      <c r="F259" s="38">
        <v>120</v>
      </c>
      <c r="G259" s="38" t="s">
        <v>302</v>
      </c>
      <c r="H259" s="42">
        <v>39068</v>
      </c>
      <c r="I259" s="49"/>
      <c r="J259" s="44">
        <v>44135</v>
      </c>
      <c r="K259" s="42">
        <v>325.56</v>
      </c>
      <c r="L259" s="42">
        <v>10092.49</v>
      </c>
      <c r="M259" s="44">
        <v>45107</v>
      </c>
      <c r="N259" s="42">
        <f>H259-K259-L259</f>
        <v>28649.950000000004</v>
      </c>
      <c r="O259" s="42">
        <v>32374.44</v>
      </c>
      <c r="P259" s="45">
        <v>0.13</v>
      </c>
      <c r="Q259" s="42">
        <v>3724.49</v>
      </c>
      <c r="R259" s="42">
        <v>28649.95</v>
      </c>
      <c r="S259" s="42">
        <f>N259-R259</f>
        <v>0</v>
      </c>
      <c r="T259" s="38">
        <v>5000</v>
      </c>
      <c r="U259" s="14">
        <f>S259/H259</f>
        <v>0</v>
      </c>
      <c r="V259" s="19"/>
      <c r="W259" s="19"/>
      <c r="X259" s="37" t="s">
        <v>3461</v>
      </c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</row>
    <row r="260" spans="1:37" ht="16.5" customHeight="1">
      <c r="A260" s="38">
        <v>136</v>
      </c>
      <c r="B260" s="39">
        <v>10736</v>
      </c>
      <c r="C260" s="38">
        <v>10283022</v>
      </c>
      <c r="D260" s="40" t="s">
        <v>1064</v>
      </c>
      <c r="E260" s="38">
        <v>6.0786E-2</v>
      </c>
      <c r="F260" s="38">
        <v>120</v>
      </c>
      <c r="G260" s="38" t="s">
        <v>21</v>
      </c>
      <c r="H260" s="42">
        <v>4000</v>
      </c>
      <c r="I260" s="49"/>
      <c r="J260" s="44">
        <v>43917</v>
      </c>
      <c r="K260" s="42">
        <v>0</v>
      </c>
      <c r="L260" s="42">
        <v>1235</v>
      </c>
      <c r="M260" s="44">
        <v>45107</v>
      </c>
      <c r="N260" s="42">
        <f>H260-K260-L260</f>
        <v>2765</v>
      </c>
      <c r="O260" s="42">
        <v>3124.45</v>
      </c>
      <c r="P260" s="45">
        <v>0.13</v>
      </c>
      <c r="Q260" s="42">
        <v>359.45</v>
      </c>
      <c r="R260" s="42">
        <v>2765</v>
      </c>
      <c r="S260" s="42">
        <f>N260-R260</f>
        <v>0</v>
      </c>
      <c r="T260" s="38">
        <v>2003</v>
      </c>
      <c r="U260" s="14">
        <f>S260/H260</f>
        <v>0</v>
      </c>
      <c r="V260" s="19"/>
      <c r="W260" s="19"/>
      <c r="X260" s="37" t="s">
        <v>3461</v>
      </c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</row>
    <row r="261" spans="1:37" ht="16.5" customHeight="1">
      <c r="A261" s="38">
        <v>138</v>
      </c>
      <c r="B261" s="39">
        <v>10736</v>
      </c>
      <c r="C261" s="38">
        <v>10283032</v>
      </c>
      <c r="D261" s="40" t="s">
        <v>825</v>
      </c>
      <c r="E261" s="38">
        <v>10</v>
      </c>
      <c r="F261" s="38">
        <v>60</v>
      </c>
      <c r="G261" s="38" t="s">
        <v>23</v>
      </c>
      <c r="H261" s="42">
        <v>6097.35</v>
      </c>
      <c r="I261" s="49"/>
      <c r="J261" s="44">
        <v>43977</v>
      </c>
      <c r="K261" s="42">
        <v>0</v>
      </c>
      <c r="L261" s="42">
        <v>3572.04</v>
      </c>
      <c r="M261" s="44">
        <v>45107</v>
      </c>
      <c r="N261" s="42">
        <f>H261-K261-L261</f>
        <v>2525.3100000000004</v>
      </c>
      <c r="O261" s="42">
        <v>2853.6</v>
      </c>
      <c r="P261" s="45">
        <v>0.13</v>
      </c>
      <c r="Q261" s="42">
        <v>328.29</v>
      </c>
      <c r="R261" s="42">
        <v>2525.31</v>
      </c>
      <c r="S261" s="42">
        <f>N261-R261</f>
        <v>0</v>
      </c>
      <c r="T261" s="38">
        <v>5000</v>
      </c>
      <c r="U261" s="14">
        <f>S261/H261</f>
        <v>0</v>
      </c>
      <c r="V261" s="19"/>
      <c r="W261" s="19"/>
      <c r="X261" s="37" t="s">
        <v>3461</v>
      </c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</row>
    <row r="262" spans="1:37" ht="16.5" customHeight="1">
      <c r="A262" s="38">
        <v>162</v>
      </c>
      <c r="B262" s="39">
        <v>10736</v>
      </c>
      <c r="C262" s="38">
        <v>10284129</v>
      </c>
      <c r="D262" s="40" t="s">
        <v>1930</v>
      </c>
      <c r="E262" s="38">
        <v>1</v>
      </c>
      <c r="F262" s="38">
        <v>120</v>
      </c>
      <c r="G262" s="38" t="s">
        <v>21</v>
      </c>
      <c r="H262" s="42">
        <v>6733.2</v>
      </c>
      <c r="I262" s="49"/>
      <c r="J262" s="44">
        <v>42425</v>
      </c>
      <c r="K262" s="42">
        <v>0</v>
      </c>
      <c r="L262" s="42">
        <v>4690.6400000000003</v>
      </c>
      <c r="M262" s="44">
        <v>45107</v>
      </c>
      <c r="N262" s="42">
        <f>H262-K262-L262</f>
        <v>2042.5599999999995</v>
      </c>
      <c r="O262" s="42">
        <v>2308.09</v>
      </c>
      <c r="P262" s="45">
        <v>0.13</v>
      </c>
      <c r="Q262" s="42">
        <v>265.52999999999997</v>
      </c>
      <c r="R262" s="42">
        <v>2042.56</v>
      </c>
      <c r="S262" s="42">
        <f>N262-R262</f>
        <v>0</v>
      </c>
      <c r="T262" s="38">
        <v>5000</v>
      </c>
      <c r="U262" s="14">
        <f>S262/H262</f>
        <v>0</v>
      </c>
      <c r="V262" s="19"/>
      <c r="W262" s="19"/>
      <c r="X262" s="37" t="s">
        <v>3461</v>
      </c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</row>
    <row r="263" spans="1:37" ht="16.5" customHeight="1">
      <c r="A263" s="38">
        <v>174</v>
      </c>
      <c r="B263" s="39">
        <v>10736</v>
      </c>
      <c r="C263" s="38">
        <v>10284295</v>
      </c>
      <c r="D263" s="40" t="s">
        <v>1930</v>
      </c>
      <c r="E263" s="38">
        <v>1</v>
      </c>
      <c r="F263" s="38">
        <v>120</v>
      </c>
      <c r="G263" s="38" t="s">
        <v>21</v>
      </c>
      <c r="H263" s="42">
        <v>6733.2</v>
      </c>
      <c r="I263" s="49"/>
      <c r="J263" s="44">
        <v>42367</v>
      </c>
      <c r="K263" s="42">
        <v>0</v>
      </c>
      <c r="L263" s="42">
        <v>4797.25</v>
      </c>
      <c r="M263" s="44">
        <v>45107</v>
      </c>
      <c r="N263" s="42">
        <f>H263-K263-L263</f>
        <v>1935.9499999999998</v>
      </c>
      <c r="O263" s="42">
        <v>2187.62</v>
      </c>
      <c r="P263" s="45">
        <v>0.13</v>
      </c>
      <c r="Q263" s="42">
        <v>251.67</v>
      </c>
      <c r="R263" s="42">
        <v>1935.95</v>
      </c>
      <c r="S263" s="42">
        <f>N263-R263</f>
        <v>0</v>
      </c>
      <c r="T263" s="38">
        <v>5000</v>
      </c>
      <c r="U263" s="14">
        <f>S263/H263</f>
        <v>0</v>
      </c>
      <c r="V263" s="19"/>
      <c r="W263" s="19"/>
      <c r="X263" s="37" t="s">
        <v>3461</v>
      </c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</row>
    <row r="264" spans="1:37" ht="16.5" customHeight="1">
      <c r="A264" s="38">
        <v>204</v>
      </c>
      <c r="B264" s="39">
        <v>10736</v>
      </c>
      <c r="C264" s="38">
        <v>10284580</v>
      </c>
      <c r="D264" s="40" t="s">
        <v>1965</v>
      </c>
      <c r="E264" s="38">
        <v>1</v>
      </c>
      <c r="F264" s="38">
        <v>120</v>
      </c>
      <c r="G264" s="38" t="s">
        <v>21</v>
      </c>
      <c r="H264" s="42">
        <v>5326.67</v>
      </c>
      <c r="I264" s="49"/>
      <c r="J264" s="44">
        <v>43402</v>
      </c>
      <c r="K264" s="42">
        <v>0</v>
      </c>
      <c r="L264" s="42">
        <v>2361.4899999999998</v>
      </c>
      <c r="M264" s="44">
        <v>45107</v>
      </c>
      <c r="N264" s="42">
        <f>H264-K264-L264</f>
        <v>2965.1800000000003</v>
      </c>
      <c r="O264" s="42">
        <v>3350.65</v>
      </c>
      <c r="P264" s="45">
        <v>0.13</v>
      </c>
      <c r="Q264" s="42">
        <v>385.47</v>
      </c>
      <c r="R264" s="42">
        <v>2965.18</v>
      </c>
      <c r="S264" s="42">
        <f>N264-R264</f>
        <v>0</v>
      </c>
      <c r="T264" s="38">
        <v>5000</v>
      </c>
      <c r="U264" s="14">
        <f>S264/H264</f>
        <v>0</v>
      </c>
      <c r="V264" s="19"/>
      <c r="W264" s="19"/>
      <c r="X264" s="37" t="s">
        <v>3461</v>
      </c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</row>
    <row r="265" spans="1:37" ht="16.5" customHeight="1">
      <c r="A265" s="38">
        <v>215</v>
      </c>
      <c r="B265" s="39">
        <v>10736</v>
      </c>
      <c r="C265" s="38">
        <v>10284414</v>
      </c>
      <c r="D265" s="40" t="s">
        <v>1974</v>
      </c>
      <c r="E265" s="38">
        <v>3</v>
      </c>
      <c r="F265" s="38">
        <v>82</v>
      </c>
      <c r="G265" s="38" t="s">
        <v>23</v>
      </c>
      <c r="H265" s="42">
        <v>1563</v>
      </c>
      <c r="I265" s="49"/>
      <c r="J265" s="44">
        <v>43367</v>
      </c>
      <c r="K265" s="42">
        <v>0</v>
      </c>
      <c r="L265" s="42">
        <v>979.59</v>
      </c>
      <c r="M265" s="44">
        <v>45107</v>
      </c>
      <c r="N265" s="42">
        <f>H265-K265-L265</f>
        <v>583.41</v>
      </c>
      <c r="O265" s="42">
        <v>0</v>
      </c>
      <c r="P265" s="45">
        <v>0.13</v>
      </c>
      <c r="Q265" s="42">
        <v>0</v>
      </c>
      <c r="R265" s="42">
        <v>583.41</v>
      </c>
      <c r="S265" s="42">
        <f>N265-R265</f>
        <v>0</v>
      </c>
      <c r="T265" s="38">
        <v>2506</v>
      </c>
      <c r="U265" s="14">
        <f>S265/H265</f>
        <v>0</v>
      </c>
      <c r="V265" s="19" t="s">
        <v>3484</v>
      </c>
      <c r="W265" s="19"/>
      <c r="X265" s="37" t="s">
        <v>3461</v>
      </c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</row>
    <row r="266" spans="1:37" ht="16.5" customHeight="1">
      <c r="A266" s="38">
        <v>222</v>
      </c>
      <c r="B266" s="39">
        <v>10736</v>
      </c>
      <c r="C266" s="38">
        <v>10284426</v>
      </c>
      <c r="D266" s="40" t="s">
        <v>1979</v>
      </c>
      <c r="E266" s="38">
        <v>7</v>
      </c>
      <c r="F266" s="38">
        <v>60</v>
      </c>
      <c r="G266" s="38" t="s">
        <v>21</v>
      </c>
      <c r="H266" s="42">
        <v>44878.64</v>
      </c>
      <c r="I266" s="49"/>
      <c r="J266" s="44">
        <v>43402</v>
      </c>
      <c r="K266" s="42">
        <v>0</v>
      </c>
      <c r="L266" s="42">
        <v>39792.43</v>
      </c>
      <c r="M266" s="44">
        <v>45107</v>
      </c>
      <c r="N266" s="42">
        <f>H266-K266-L266</f>
        <v>5086.2099999999991</v>
      </c>
      <c r="O266" s="42">
        <v>0</v>
      </c>
      <c r="P266" s="45">
        <v>0.13</v>
      </c>
      <c r="Q266" s="42">
        <v>0</v>
      </c>
      <c r="R266" s="42">
        <v>5086.21</v>
      </c>
      <c r="S266" s="42">
        <f>N266-R266</f>
        <v>0</v>
      </c>
      <c r="T266" s="38">
        <v>2506</v>
      </c>
      <c r="U266" s="14">
        <f>S266/H266</f>
        <v>0</v>
      </c>
      <c r="V266" s="19" t="s">
        <v>3484</v>
      </c>
      <c r="W266" s="19"/>
      <c r="X266" s="37" t="s">
        <v>3461</v>
      </c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</row>
    <row r="267" spans="1:37" ht="16.5" customHeight="1">
      <c r="A267" s="38">
        <v>224</v>
      </c>
      <c r="B267" s="39">
        <v>10736</v>
      </c>
      <c r="C267" s="38">
        <v>10284172</v>
      </c>
      <c r="D267" s="40" t="s">
        <v>1980</v>
      </c>
      <c r="E267" s="38">
        <v>8</v>
      </c>
      <c r="F267" s="38">
        <v>91</v>
      </c>
      <c r="G267" s="38" t="s">
        <v>23</v>
      </c>
      <c r="H267" s="42">
        <v>16205.12</v>
      </c>
      <c r="I267" s="49"/>
      <c r="J267" s="44">
        <v>43094</v>
      </c>
      <c r="K267" s="42">
        <v>0</v>
      </c>
      <c r="L267" s="42">
        <v>10637.41</v>
      </c>
      <c r="M267" s="44">
        <v>45107</v>
      </c>
      <c r="N267" s="42">
        <f>H267-K267-L267</f>
        <v>5567.7100000000009</v>
      </c>
      <c r="O267" s="42">
        <v>6291.51</v>
      </c>
      <c r="P267" s="45">
        <v>0.13</v>
      </c>
      <c r="Q267" s="42">
        <v>723.8</v>
      </c>
      <c r="R267" s="42">
        <v>5567.71</v>
      </c>
      <c r="S267" s="42">
        <f>N267-R267</f>
        <v>0</v>
      </c>
      <c r="T267" s="38">
        <v>5000</v>
      </c>
      <c r="U267" s="14">
        <f>S267/H267</f>
        <v>0</v>
      </c>
      <c r="V267" s="19"/>
      <c r="W267" s="19"/>
      <c r="X267" s="37" t="s">
        <v>3461</v>
      </c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</row>
    <row r="268" spans="1:37" ht="16.5" customHeight="1">
      <c r="A268" s="38">
        <v>225</v>
      </c>
      <c r="B268" s="39">
        <v>10736</v>
      </c>
      <c r="C268" s="38">
        <v>10284242</v>
      </c>
      <c r="D268" s="40" t="s">
        <v>1981</v>
      </c>
      <c r="E268" s="38">
        <v>4</v>
      </c>
      <c r="F268" s="38">
        <v>120</v>
      </c>
      <c r="G268" s="38" t="s">
        <v>21</v>
      </c>
      <c r="H268" s="42">
        <v>94222.24</v>
      </c>
      <c r="I268" s="49"/>
      <c r="J268" s="44">
        <v>42976</v>
      </c>
      <c r="K268" s="42">
        <v>0</v>
      </c>
      <c r="L268" s="42">
        <v>52214.93</v>
      </c>
      <c r="M268" s="44">
        <v>45107</v>
      </c>
      <c r="N268" s="42">
        <f>H268-K268-L268</f>
        <v>42007.310000000005</v>
      </c>
      <c r="O268" s="42">
        <v>47468.26</v>
      </c>
      <c r="P268" s="45">
        <v>0.13</v>
      </c>
      <c r="Q268" s="42">
        <v>5460.95</v>
      </c>
      <c r="R268" s="42">
        <v>42007.31</v>
      </c>
      <c r="S268" s="42">
        <f>N268-R268</f>
        <v>0</v>
      </c>
      <c r="T268" s="38">
        <v>5000</v>
      </c>
      <c r="U268" s="14">
        <f>S268/H268</f>
        <v>0</v>
      </c>
      <c r="V268" s="19"/>
      <c r="W268" s="19"/>
      <c r="X268" s="37" t="s">
        <v>3461</v>
      </c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</row>
    <row r="269" spans="1:37" ht="16.5" customHeight="1">
      <c r="A269" s="38">
        <v>226</v>
      </c>
      <c r="B269" s="39">
        <v>10736</v>
      </c>
      <c r="C269" s="38">
        <v>10321959</v>
      </c>
      <c r="D269" s="40" t="s">
        <v>425</v>
      </c>
      <c r="E269" s="46">
        <v>0.08</v>
      </c>
      <c r="F269" s="38">
        <v>120</v>
      </c>
      <c r="G269" s="38" t="s">
        <v>302</v>
      </c>
      <c r="H269" s="42">
        <v>3720.8</v>
      </c>
      <c r="I269" s="49"/>
      <c r="J269" s="44">
        <v>44135</v>
      </c>
      <c r="K269" s="42">
        <v>31.01</v>
      </c>
      <c r="L269" s="42">
        <v>961.2</v>
      </c>
      <c r="M269" s="44">
        <v>45107</v>
      </c>
      <c r="N269" s="42">
        <f>H269-K269-L269</f>
        <v>2728.59</v>
      </c>
      <c r="O269" s="42">
        <v>3083.31</v>
      </c>
      <c r="P269" s="45">
        <v>0.13</v>
      </c>
      <c r="Q269" s="42">
        <v>354.72</v>
      </c>
      <c r="R269" s="42">
        <v>2728.59</v>
      </c>
      <c r="S269" s="42">
        <f>N269-R269</f>
        <v>0</v>
      </c>
      <c r="T269" s="38">
        <v>5000</v>
      </c>
      <c r="U269" s="14">
        <f>S269/H269</f>
        <v>0</v>
      </c>
      <c r="V269" s="19"/>
      <c r="W269" s="19"/>
      <c r="X269" s="37" t="s">
        <v>3461</v>
      </c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</row>
    <row r="270" spans="1:37" ht="16.5" customHeight="1">
      <c r="A270" s="38">
        <v>227</v>
      </c>
      <c r="B270" s="39">
        <v>10736</v>
      </c>
      <c r="C270" s="38">
        <v>10337808</v>
      </c>
      <c r="D270" s="40" t="s">
        <v>1982</v>
      </c>
      <c r="E270" s="38">
        <v>1</v>
      </c>
      <c r="F270" s="38">
        <v>52</v>
      </c>
      <c r="G270" s="38" t="s">
        <v>21</v>
      </c>
      <c r="H270" s="42">
        <v>8428.5300000000007</v>
      </c>
      <c r="I270" s="49"/>
      <c r="J270" s="44">
        <v>44469</v>
      </c>
      <c r="K270" s="42">
        <v>162.09</v>
      </c>
      <c r="L270" s="42">
        <v>3241.75</v>
      </c>
      <c r="M270" s="44">
        <v>45107</v>
      </c>
      <c r="N270" s="42">
        <f>H270-K270-L270</f>
        <v>5024.6900000000005</v>
      </c>
      <c r="O270" s="42">
        <v>5677.9</v>
      </c>
      <c r="P270" s="45">
        <v>0.13</v>
      </c>
      <c r="Q270" s="42">
        <v>653.21</v>
      </c>
      <c r="R270" s="42">
        <v>5024.6899999999996</v>
      </c>
      <c r="S270" s="42">
        <f>N270-R270</f>
        <v>0</v>
      </c>
      <c r="T270" s="38">
        <v>5000</v>
      </c>
      <c r="U270" s="14">
        <f>S270/H270</f>
        <v>0</v>
      </c>
      <c r="V270" s="19"/>
      <c r="W270" s="19"/>
      <c r="X270" s="37" t="s">
        <v>3461</v>
      </c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</row>
    <row r="271" spans="1:37" ht="16.5" customHeight="1">
      <c r="A271" s="38">
        <v>229</v>
      </c>
      <c r="B271" s="39">
        <v>10736</v>
      </c>
      <c r="C271" s="38">
        <v>10283099</v>
      </c>
      <c r="D271" s="40" t="s">
        <v>1435</v>
      </c>
      <c r="E271" s="38">
        <v>2</v>
      </c>
      <c r="F271" s="38">
        <v>49</v>
      </c>
      <c r="G271" s="38" t="s">
        <v>33</v>
      </c>
      <c r="H271" s="42">
        <v>9400</v>
      </c>
      <c r="I271" s="49"/>
      <c r="J271" s="44">
        <v>43641</v>
      </c>
      <c r="K271" s="42">
        <v>0</v>
      </c>
      <c r="L271" s="42">
        <v>8735.66</v>
      </c>
      <c r="M271" s="44">
        <v>45107</v>
      </c>
      <c r="N271" s="42">
        <f>H271-K271-L271</f>
        <v>664.34000000000015</v>
      </c>
      <c r="O271" s="42">
        <v>750.7</v>
      </c>
      <c r="P271" s="45">
        <v>0.13</v>
      </c>
      <c r="Q271" s="42">
        <v>86.36</v>
      </c>
      <c r="R271" s="42">
        <v>664.34</v>
      </c>
      <c r="S271" s="42">
        <f>N271-R271</f>
        <v>0</v>
      </c>
      <c r="T271" s="38">
        <v>5000</v>
      </c>
      <c r="U271" s="14">
        <f>S271/H271</f>
        <v>0</v>
      </c>
      <c r="V271" s="19"/>
      <c r="W271" s="19"/>
      <c r="X271" s="37" t="s">
        <v>3461</v>
      </c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</row>
    <row r="272" spans="1:37" ht="16.5" customHeight="1">
      <c r="A272" s="38">
        <v>230</v>
      </c>
      <c r="B272" s="39">
        <v>10736</v>
      </c>
      <c r="C272" s="38">
        <v>10284115</v>
      </c>
      <c r="D272" s="40" t="s">
        <v>1984</v>
      </c>
      <c r="E272" s="38">
        <v>3</v>
      </c>
      <c r="F272" s="38">
        <v>60</v>
      </c>
      <c r="G272" s="38" t="s">
        <v>33</v>
      </c>
      <c r="H272" s="42">
        <v>7384.62</v>
      </c>
      <c r="I272" s="49"/>
      <c r="J272" s="44">
        <v>42394</v>
      </c>
      <c r="K272" s="42">
        <v>0</v>
      </c>
      <c r="L272" s="42">
        <v>7015.38</v>
      </c>
      <c r="M272" s="44">
        <v>45107</v>
      </c>
      <c r="N272" s="42">
        <f>H272-K272-L272</f>
        <v>369.23999999999978</v>
      </c>
      <c r="O272" s="42">
        <v>417.24</v>
      </c>
      <c r="P272" s="45">
        <v>0.13</v>
      </c>
      <c r="Q272" s="42">
        <v>48</v>
      </c>
      <c r="R272" s="42">
        <v>369.24</v>
      </c>
      <c r="S272" s="42">
        <f>N272-R272</f>
        <v>0</v>
      </c>
      <c r="T272" s="38">
        <v>5000</v>
      </c>
      <c r="U272" s="14">
        <f>S272/H272</f>
        <v>0</v>
      </c>
      <c r="V272" s="19"/>
      <c r="W272" s="19"/>
      <c r="X272" s="37" t="s">
        <v>3461</v>
      </c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</row>
    <row r="273" spans="1:37" ht="16.5" customHeight="1">
      <c r="A273" s="38">
        <v>231</v>
      </c>
      <c r="B273" s="39">
        <v>10736</v>
      </c>
      <c r="C273" s="38">
        <v>10284175</v>
      </c>
      <c r="D273" s="40" t="s">
        <v>439</v>
      </c>
      <c r="E273" s="38">
        <v>200</v>
      </c>
      <c r="F273" s="38">
        <v>60</v>
      </c>
      <c r="G273" s="38" t="s">
        <v>23</v>
      </c>
      <c r="H273" s="42">
        <v>99146</v>
      </c>
      <c r="I273" s="49"/>
      <c r="J273" s="44">
        <v>43124</v>
      </c>
      <c r="K273" s="42">
        <v>0</v>
      </c>
      <c r="L273" s="42">
        <v>94188.7</v>
      </c>
      <c r="M273" s="44">
        <v>45107</v>
      </c>
      <c r="N273" s="42">
        <f>H273-K273-L273</f>
        <v>4957.3000000000029</v>
      </c>
      <c r="O273" s="42">
        <v>5601.75</v>
      </c>
      <c r="P273" s="45">
        <v>0.13</v>
      </c>
      <c r="Q273" s="42">
        <v>644.45000000000005</v>
      </c>
      <c r="R273" s="42">
        <v>4957.3</v>
      </c>
      <c r="S273" s="42">
        <f>N273-R273</f>
        <v>0</v>
      </c>
      <c r="T273" s="38">
        <v>5000</v>
      </c>
      <c r="U273" s="14">
        <f>S273/H273</f>
        <v>0</v>
      </c>
      <c r="V273" s="19"/>
      <c r="W273" s="19"/>
      <c r="X273" s="37" t="s">
        <v>3461</v>
      </c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</row>
    <row r="274" spans="1:37" ht="16.5" customHeight="1">
      <c r="A274" s="38">
        <v>232</v>
      </c>
      <c r="B274" s="39">
        <v>10736</v>
      </c>
      <c r="C274" s="38">
        <v>10321959</v>
      </c>
      <c r="D274" s="40" t="s">
        <v>425</v>
      </c>
      <c r="E274" s="46">
        <v>0.08</v>
      </c>
      <c r="F274" s="38">
        <v>120</v>
      </c>
      <c r="G274" s="38" t="s">
        <v>302</v>
      </c>
      <c r="H274" s="42">
        <v>3720.8</v>
      </c>
      <c r="I274" s="49"/>
      <c r="J274" s="44">
        <v>44135</v>
      </c>
      <c r="K274" s="42">
        <v>31.01</v>
      </c>
      <c r="L274" s="42">
        <v>961.2</v>
      </c>
      <c r="M274" s="44">
        <v>45107</v>
      </c>
      <c r="N274" s="42">
        <f>H274-K274-L274</f>
        <v>2728.59</v>
      </c>
      <c r="O274" s="42">
        <v>3083.31</v>
      </c>
      <c r="P274" s="45">
        <v>0.13</v>
      </c>
      <c r="Q274" s="42">
        <v>354.72</v>
      </c>
      <c r="R274" s="42">
        <v>2728.59</v>
      </c>
      <c r="S274" s="42">
        <f>N274-R274</f>
        <v>0</v>
      </c>
      <c r="T274" s="38">
        <v>5000</v>
      </c>
      <c r="U274" s="14">
        <f>S274/H274</f>
        <v>0</v>
      </c>
      <c r="V274" s="19"/>
      <c r="W274" s="19"/>
      <c r="X274" s="37" t="s">
        <v>3461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</row>
    <row r="275" spans="1:37" ht="16.5" customHeight="1">
      <c r="A275" s="38">
        <v>233</v>
      </c>
      <c r="B275" s="39">
        <v>10736</v>
      </c>
      <c r="C275" s="38">
        <v>10326526</v>
      </c>
      <c r="D275" s="40" t="s">
        <v>1985</v>
      </c>
      <c r="E275" s="38">
        <v>1</v>
      </c>
      <c r="F275" s="38">
        <v>60</v>
      </c>
      <c r="G275" s="38" t="s">
        <v>266</v>
      </c>
      <c r="H275" s="42">
        <v>5372.41</v>
      </c>
      <c r="I275" s="49"/>
      <c r="J275" s="44">
        <v>44316</v>
      </c>
      <c r="K275" s="42">
        <v>89.54</v>
      </c>
      <c r="L275" s="42">
        <v>2238.5</v>
      </c>
      <c r="M275" s="44">
        <v>45107</v>
      </c>
      <c r="N275" s="42">
        <f>H275-K275-L275</f>
        <v>3044.37</v>
      </c>
      <c r="O275" s="42">
        <v>3440.14</v>
      </c>
      <c r="P275" s="45">
        <v>0.13</v>
      </c>
      <c r="Q275" s="42">
        <v>395.77</v>
      </c>
      <c r="R275" s="42">
        <v>3044.37</v>
      </c>
      <c r="S275" s="42">
        <f>N275-R275</f>
        <v>0</v>
      </c>
      <c r="T275" s="38">
        <v>2201</v>
      </c>
      <c r="U275" s="14">
        <f>S275/H275</f>
        <v>0</v>
      </c>
      <c r="V275" s="19"/>
      <c r="W275" s="19"/>
      <c r="X275" s="37" t="s">
        <v>3461</v>
      </c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</row>
    <row r="276" spans="1:37" ht="16.5" customHeight="1">
      <c r="A276" s="38">
        <v>234</v>
      </c>
      <c r="B276" s="39">
        <v>10736</v>
      </c>
      <c r="C276" s="38">
        <v>10283032</v>
      </c>
      <c r="D276" s="40" t="s">
        <v>825</v>
      </c>
      <c r="E276" s="38">
        <v>4</v>
      </c>
      <c r="F276" s="38">
        <v>60</v>
      </c>
      <c r="G276" s="38" t="s">
        <v>23</v>
      </c>
      <c r="H276" s="42">
        <v>2438.94</v>
      </c>
      <c r="I276" s="49"/>
      <c r="J276" s="44">
        <v>43977</v>
      </c>
      <c r="K276" s="42">
        <v>0</v>
      </c>
      <c r="L276" s="42">
        <v>1428.82</v>
      </c>
      <c r="M276" s="44">
        <v>45107</v>
      </c>
      <c r="N276" s="42">
        <f>H276-K276-L276</f>
        <v>1010.1200000000001</v>
      </c>
      <c r="O276" s="42">
        <v>1141.44</v>
      </c>
      <c r="P276" s="45">
        <v>0.13</v>
      </c>
      <c r="Q276" s="42">
        <v>131.32</v>
      </c>
      <c r="R276" s="42">
        <v>1010.12</v>
      </c>
      <c r="S276" s="42">
        <f>N276-R276</f>
        <v>0</v>
      </c>
      <c r="T276" s="38">
        <v>5000</v>
      </c>
      <c r="U276" s="14">
        <f>S276/H276</f>
        <v>0</v>
      </c>
      <c r="V276" s="19"/>
      <c r="W276" s="19"/>
      <c r="X276" s="37" t="s">
        <v>3461</v>
      </c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</row>
    <row r="277" spans="1:37" ht="16.5" customHeight="1">
      <c r="A277" s="38">
        <v>251</v>
      </c>
      <c r="B277" s="39">
        <v>10736</v>
      </c>
      <c r="C277" s="38">
        <v>10284372</v>
      </c>
      <c r="D277" s="40" t="s">
        <v>1994</v>
      </c>
      <c r="E277" s="38">
        <v>8</v>
      </c>
      <c r="F277" s="38">
        <v>60</v>
      </c>
      <c r="G277" s="38" t="s">
        <v>23</v>
      </c>
      <c r="H277" s="42">
        <v>10240</v>
      </c>
      <c r="I277" s="49"/>
      <c r="J277" s="44">
        <v>39269</v>
      </c>
      <c r="K277" s="42">
        <v>0</v>
      </c>
      <c r="L277" s="42">
        <v>9728</v>
      </c>
      <c r="M277" s="44">
        <v>45107</v>
      </c>
      <c r="N277" s="42">
        <f>H277-K277-L277</f>
        <v>512</v>
      </c>
      <c r="O277" s="42">
        <v>578.55999999999995</v>
      </c>
      <c r="P277" s="45">
        <v>0.13</v>
      </c>
      <c r="Q277" s="42">
        <v>66.56</v>
      </c>
      <c r="R277" s="42">
        <v>512</v>
      </c>
      <c r="S277" s="42">
        <f>N277-R277</f>
        <v>0</v>
      </c>
      <c r="T277" s="38">
        <v>2101</v>
      </c>
      <c r="U277" s="14">
        <f>S277/H277</f>
        <v>0</v>
      </c>
      <c r="V277" s="19"/>
      <c r="W277" s="19"/>
      <c r="X277" s="37" t="s">
        <v>3461</v>
      </c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</row>
    <row r="278" spans="1:37" ht="16.5" customHeight="1">
      <c r="A278" s="38">
        <v>263</v>
      </c>
      <c r="B278" s="39">
        <v>10737</v>
      </c>
      <c r="C278" s="38">
        <v>10372938</v>
      </c>
      <c r="D278" s="40" t="s">
        <v>2001</v>
      </c>
      <c r="E278" s="38">
        <v>1</v>
      </c>
      <c r="F278" s="38">
        <v>1</v>
      </c>
      <c r="G278" s="38" t="s">
        <v>36</v>
      </c>
      <c r="H278" s="42">
        <v>5915.04</v>
      </c>
      <c r="I278" s="49"/>
      <c r="J278" s="44">
        <v>45077</v>
      </c>
      <c r="K278" s="42">
        <v>0</v>
      </c>
      <c r="L278" s="42">
        <v>0</v>
      </c>
      <c r="M278" s="44">
        <v>45107</v>
      </c>
      <c r="N278" s="42">
        <f>H278-K278-L278</f>
        <v>5915.04</v>
      </c>
      <c r="O278" s="42">
        <v>6684</v>
      </c>
      <c r="P278" s="45">
        <v>0.13</v>
      </c>
      <c r="Q278" s="42">
        <v>768.96</v>
      </c>
      <c r="R278" s="42">
        <v>5915.04</v>
      </c>
      <c r="S278" s="42">
        <f>N278-R278</f>
        <v>0</v>
      </c>
      <c r="T278" s="38">
        <v>5000</v>
      </c>
      <c r="U278" s="14">
        <f>S278/H278</f>
        <v>0</v>
      </c>
      <c r="V278" s="19"/>
      <c r="W278" s="19"/>
      <c r="X278" s="37" t="s">
        <v>3461</v>
      </c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</row>
    <row r="279" spans="1:37" ht="16.5" customHeight="1">
      <c r="A279" s="38">
        <v>218</v>
      </c>
      <c r="B279" s="39">
        <v>10741</v>
      </c>
      <c r="C279" s="38">
        <v>10330718</v>
      </c>
      <c r="D279" s="40" t="s">
        <v>2031</v>
      </c>
      <c r="E279" s="38">
        <v>1</v>
      </c>
      <c r="F279" s="38">
        <v>1</v>
      </c>
      <c r="G279" s="38" t="s">
        <v>23</v>
      </c>
      <c r="H279" s="42">
        <v>3633.53</v>
      </c>
      <c r="I279" s="49"/>
      <c r="J279" s="44">
        <v>44377</v>
      </c>
      <c r="K279" s="42">
        <v>0</v>
      </c>
      <c r="L279" s="42">
        <v>3633.53</v>
      </c>
      <c r="M279" s="44">
        <v>45107</v>
      </c>
      <c r="N279" s="42">
        <f>H279-K279-L279</f>
        <v>0</v>
      </c>
      <c r="O279" s="42">
        <v>0</v>
      </c>
      <c r="P279" s="45">
        <v>0.13</v>
      </c>
      <c r="Q279" s="42">
        <v>0</v>
      </c>
      <c r="R279" s="42">
        <v>0</v>
      </c>
      <c r="S279" s="42">
        <f>N279-R279</f>
        <v>0</v>
      </c>
      <c r="T279" s="38">
        <v>2106</v>
      </c>
      <c r="U279" s="14">
        <f>S279/H279</f>
        <v>0</v>
      </c>
      <c r="V279" s="19"/>
      <c r="W279" s="19"/>
      <c r="X279" s="37" t="s">
        <v>3462</v>
      </c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</row>
    <row r="280" spans="1:37" ht="16.5" customHeight="1">
      <c r="A280" s="38">
        <v>219</v>
      </c>
      <c r="B280" s="39">
        <v>10741</v>
      </c>
      <c r="C280" s="38">
        <v>10330717</v>
      </c>
      <c r="D280" s="40" t="s">
        <v>2032</v>
      </c>
      <c r="E280" s="38">
        <v>1</v>
      </c>
      <c r="F280" s="38">
        <v>1</v>
      </c>
      <c r="G280" s="38" t="s">
        <v>23</v>
      </c>
      <c r="H280" s="42">
        <v>149.58000000000001</v>
      </c>
      <c r="I280" s="49"/>
      <c r="J280" s="44">
        <v>44377</v>
      </c>
      <c r="K280" s="42">
        <v>0</v>
      </c>
      <c r="L280" s="42">
        <v>149.58000000000001</v>
      </c>
      <c r="M280" s="44">
        <v>45107</v>
      </c>
      <c r="N280" s="42">
        <f>H280-K280-L280</f>
        <v>0</v>
      </c>
      <c r="O280" s="42">
        <v>0</v>
      </c>
      <c r="P280" s="45">
        <v>0.13</v>
      </c>
      <c r="Q280" s="42">
        <v>0</v>
      </c>
      <c r="R280" s="42">
        <v>0</v>
      </c>
      <c r="S280" s="42">
        <f>N280-R280</f>
        <v>0</v>
      </c>
      <c r="T280" s="38">
        <v>2106</v>
      </c>
      <c r="U280" s="14">
        <f>S280/H280</f>
        <v>0</v>
      </c>
      <c r="V280" s="19"/>
      <c r="W280" s="19"/>
      <c r="X280" s="37" t="s">
        <v>3462</v>
      </c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</row>
    <row r="281" spans="1:37" ht="16.5" customHeight="1">
      <c r="A281" s="38">
        <v>223</v>
      </c>
      <c r="B281" s="39">
        <v>10741</v>
      </c>
      <c r="C281" s="38">
        <v>10348982</v>
      </c>
      <c r="D281" s="40" t="s">
        <v>517</v>
      </c>
      <c r="E281" s="38">
        <v>0.25733800000000001</v>
      </c>
      <c r="F281" s="38">
        <v>120</v>
      </c>
      <c r="G281" s="38" t="s">
        <v>515</v>
      </c>
      <c r="H281" s="42">
        <v>19000</v>
      </c>
      <c r="I281" s="49"/>
      <c r="J281" s="44">
        <v>44651</v>
      </c>
      <c r="K281" s="42">
        <v>158.33000000000001</v>
      </c>
      <c r="L281" s="42">
        <v>2216.66</v>
      </c>
      <c r="M281" s="44">
        <v>45107</v>
      </c>
      <c r="N281" s="42">
        <f>H281-K281-L281</f>
        <v>16625.009999999998</v>
      </c>
      <c r="O281" s="42">
        <v>18786.259999999998</v>
      </c>
      <c r="P281" s="45">
        <v>0.13</v>
      </c>
      <c r="Q281" s="42">
        <v>2161.25</v>
      </c>
      <c r="R281" s="42">
        <v>16625.009999999998</v>
      </c>
      <c r="S281" s="42">
        <f>N281-R281</f>
        <v>0</v>
      </c>
      <c r="T281" s="38">
        <v>5000</v>
      </c>
      <c r="U281" s="14">
        <f>S281/H281</f>
        <v>0</v>
      </c>
      <c r="V281" s="19"/>
      <c r="W281" s="19"/>
      <c r="X281" s="37" t="s">
        <v>3462</v>
      </c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</row>
    <row r="282" spans="1:37" ht="16.5" customHeight="1">
      <c r="A282" s="38">
        <v>105</v>
      </c>
      <c r="B282" s="39">
        <v>10744</v>
      </c>
      <c r="C282" s="38">
        <v>10294199</v>
      </c>
      <c r="D282" s="40" t="s">
        <v>1790</v>
      </c>
      <c r="E282" s="38">
        <v>60</v>
      </c>
      <c r="F282" s="38">
        <v>120</v>
      </c>
      <c r="G282" s="38" t="s">
        <v>23</v>
      </c>
      <c r="H282" s="42">
        <v>3899.4</v>
      </c>
      <c r="I282" s="49"/>
      <c r="J282" s="44">
        <v>42031</v>
      </c>
      <c r="K282" s="42">
        <v>0</v>
      </c>
      <c r="L282" s="42">
        <v>3117.87</v>
      </c>
      <c r="M282" s="44">
        <v>45107</v>
      </c>
      <c r="N282" s="42">
        <f>H282-K282-L282</f>
        <v>781.5300000000002</v>
      </c>
      <c r="O282" s="42">
        <v>883.13</v>
      </c>
      <c r="P282" s="45">
        <v>0.13</v>
      </c>
      <c r="Q282" s="42">
        <v>101.6</v>
      </c>
      <c r="R282" s="42">
        <v>781.53</v>
      </c>
      <c r="S282" s="42">
        <f>N282-R282</f>
        <v>0</v>
      </c>
      <c r="T282" s="38">
        <v>2202</v>
      </c>
      <c r="U282" s="14">
        <f>S282/H282</f>
        <v>0</v>
      </c>
      <c r="V282" s="19"/>
      <c r="W282" s="19"/>
      <c r="X282" s="37" t="s">
        <v>3463</v>
      </c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</row>
    <row r="283" spans="1:37" ht="16.5" customHeight="1">
      <c r="A283" s="38">
        <v>83</v>
      </c>
      <c r="B283" s="39">
        <v>10748</v>
      </c>
      <c r="C283" s="38">
        <v>10310807</v>
      </c>
      <c r="D283" s="40" t="s">
        <v>1632</v>
      </c>
      <c r="E283" s="38">
        <v>2</v>
      </c>
      <c r="F283" s="38">
        <v>105</v>
      </c>
      <c r="G283" s="38" t="s">
        <v>23</v>
      </c>
      <c r="H283" s="42">
        <v>8639.32</v>
      </c>
      <c r="I283" s="49"/>
      <c r="J283" s="44">
        <v>42667</v>
      </c>
      <c r="K283" s="42">
        <v>0</v>
      </c>
      <c r="L283" s="42">
        <v>6070.02</v>
      </c>
      <c r="M283" s="44">
        <v>45107</v>
      </c>
      <c r="N283" s="42">
        <f>H283-K283-L283</f>
        <v>2569.2999999999993</v>
      </c>
      <c r="O283" s="42">
        <v>2903.31</v>
      </c>
      <c r="P283" s="45">
        <v>0.13</v>
      </c>
      <c r="Q283" s="42">
        <v>334.01</v>
      </c>
      <c r="R283" s="42">
        <v>2569.3000000000002</v>
      </c>
      <c r="S283" s="42">
        <f>N283-R283</f>
        <v>0</v>
      </c>
      <c r="T283" s="38">
        <v>5000</v>
      </c>
      <c r="U283" s="14">
        <f>S283/H283</f>
        <v>0</v>
      </c>
      <c r="V283" s="19"/>
      <c r="W283" s="19"/>
      <c r="X283" s="37" t="s">
        <v>3459</v>
      </c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</row>
    <row r="284" spans="1:37" ht="16.5" customHeight="1">
      <c r="A284" s="38">
        <v>36</v>
      </c>
      <c r="B284" s="39">
        <v>10756</v>
      </c>
      <c r="C284" s="38">
        <v>10372404</v>
      </c>
      <c r="D284" s="40" t="s">
        <v>2046</v>
      </c>
      <c r="E284" s="38">
        <v>1</v>
      </c>
      <c r="F284" s="38">
        <v>55</v>
      </c>
      <c r="G284" s="38" t="s">
        <v>23</v>
      </c>
      <c r="H284" s="42">
        <v>1946.89</v>
      </c>
      <c r="I284" s="48"/>
      <c r="J284" s="44">
        <v>45077</v>
      </c>
      <c r="K284" s="42">
        <v>35.4</v>
      </c>
      <c r="L284" s="42">
        <v>0</v>
      </c>
      <c r="M284" s="44">
        <v>45107</v>
      </c>
      <c r="N284" s="42">
        <f>H284-K284-L284</f>
        <v>1911.49</v>
      </c>
      <c r="O284" s="42">
        <v>2159.98</v>
      </c>
      <c r="P284" s="45">
        <v>0.13</v>
      </c>
      <c r="Q284" s="42">
        <v>248.49</v>
      </c>
      <c r="R284" s="42">
        <v>1911.49</v>
      </c>
      <c r="S284" s="42">
        <f>N284-R284</f>
        <v>0</v>
      </c>
      <c r="T284" s="38">
        <v>5000</v>
      </c>
      <c r="U284" s="14">
        <f>S284/H284</f>
        <v>0</v>
      </c>
      <c r="V284" s="19"/>
      <c r="W284" s="19"/>
      <c r="X284" s="37" t="s">
        <v>3464</v>
      </c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</row>
    <row r="285" spans="1:37" ht="16.5" customHeight="1">
      <c r="A285" s="38">
        <v>1073</v>
      </c>
      <c r="B285" s="39">
        <v>10800</v>
      </c>
      <c r="C285" s="38">
        <v>10317346</v>
      </c>
      <c r="D285" s="40" t="s">
        <v>477</v>
      </c>
      <c r="E285" s="38">
        <v>14</v>
      </c>
      <c r="F285" s="38">
        <v>60</v>
      </c>
      <c r="G285" s="38" t="s">
        <v>23</v>
      </c>
      <c r="H285" s="42">
        <v>24885</v>
      </c>
      <c r="I285" s="48"/>
      <c r="J285" s="44">
        <v>39808</v>
      </c>
      <c r="K285" s="42">
        <v>0</v>
      </c>
      <c r="L285" s="42">
        <v>23640.75</v>
      </c>
      <c r="M285" s="44">
        <v>45107</v>
      </c>
      <c r="N285" s="42">
        <f>H285-K285-L285</f>
        <v>1244.25</v>
      </c>
      <c r="O285" s="42">
        <v>1406</v>
      </c>
      <c r="P285" s="45">
        <v>0.13</v>
      </c>
      <c r="Q285" s="42">
        <v>161.75</v>
      </c>
      <c r="R285" s="42">
        <v>1244.25</v>
      </c>
      <c r="S285" s="42">
        <f>N285-R285</f>
        <v>0</v>
      </c>
      <c r="T285" s="38">
        <v>1001</v>
      </c>
      <c r="U285" s="14">
        <f>S285/H285</f>
        <v>0</v>
      </c>
      <c r="V285" s="19"/>
      <c r="W285" s="19"/>
      <c r="X285" s="37" t="s">
        <v>3465</v>
      </c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</row>
    <row r="286" spans="1:37" ht="16.5" customHeight="1">
      <c r="A286" s="38">
        <v>1075</v>
      </c>
      <c r="B286" s="39">
        <v>10800</v>
      </c>
      <c r="C286" s="38">
        <v>10317435</v>
      </c>
      <c r="D286" s="40" t="s">
        <v>2049</v>
      </c>
      <c r="E286" s="38">
        <v>3</v>
      </c>
      <c r="F286" s="38">
        <v>60</v>
      </c>
      <c r="G286" s="38" t="s">
        <v>23</v>
      </c>
      <c r="H286" s="42">
        <v>15405</v>
      </c>
      <c r="I286" s="48"/>
      <c r="J286" s="44">
        <v>39808</v>
      </c>
      <c r="K286" s="42">
        <v>0</v>
      </c>
      <c r="L286" s="42">
        <v>14634.75</v>
      </c>
      <c r="M286" s="44">
        <v>45107</v>
      </c>
      <c r="N286" s="42">
        <f>H286-K286-L286</f>
        <v>770.25</v>
      </c>
      <c r="O286" s="42">
        <v>870.38</v>
      </c>
      <c r="P286" s="45">
        <v>0.13</v>
      </c>
      <c r="Q286" s="42">
        <v>100.13</v>
      </c>
      <c r="R286" s="42">
        <v>770.25</v>
      </c>
      <c r="S286" s="42">
        <f>N286-R286</f>
        <v>0</v>
      </c>
      <c r="T286" s="38">
        <v>1001</v>
      </c>
      <c r="U286" s="14">
        <f>S286/H286</f>
        <v>0</v>
      </c>
      <c r="V286" s="19"/>
      <c r="W286" s="19"/>
      <c r="X286" s="37" t="s">
        <v>3465</v>
      </c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</row>
    <row r="287" spans="1:37" ht="16.5" customHeight="1">
      <c r="A287" s="38">
        <v>151</v>
      </c>
      <c r="B287" s="39">
        <v>50099</v>
      </c>
      <c r="C287" s="38">
        <v>10297687</v>
      </c>
      <c r="D287" s="40" t="s">
        <v>1671</v>
      </c>
      <c r="E287" s="38">
        <v>8</v>
      </c>
      <c r="F287" s="38">
        <v>120</v>
      </c>
      <c r="G287" s="38" t="s">
        <v>23</v>
      </c>
      <c r="H287" s="42">
        <v>9440</v>
      </c>
      <c r="I287" s="49"/>
      <c r="J287" s="44">
        <v>42000</v>
      </c>
      <c r="K287" s="42">
        <v>0</v>
      </c>
      <c r="L287" s="42">
        <v>7622.74</v>
      </c>
      <c r="M287" s="44">
        <v>45107</v>
      </c>
      <c r="N287" s="42">
        <f>H287-K287-L287</f>
        <v>1817.2600000000002</v>
      </c>
      <c r="O287" s="42">
        <v>2053.5</v>
      </c>
      <c r="P287" s="45">
        <v>0.13</v>
      </c>
      <c r="Q287" s="42">
        <v>236.24</v>
      </c>
      <c r="R287" s="42">
        <v>1817.26</v>
      </c>
      <c r="S287" s="42">
        <f>N287-R287</f>
        <v>0</v>
      </c>
      <c r="T287" s="38">
        <v>1603</v>
      </c>
      <c r="U287" s="14">
        <f>S287/H287</f>
        <v>0</v>
      </c>
      <c r="V287" s="19"/>
      <c r="W287" s="19"/>
      <c r="X287" s="37" t="s">
        <v>3468</v>
      </c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</row>
    <row r="288" spans="1:37" ht="16.5" customHeight="1">
      <c r="A288" s="38">
        <v>21</v>
      </c>
      <c r="B288" s="39">
        <v>10704</v>
      </c>
      <c r="C288" s="38">
        <v>10279068</v>
      </c>
      <c r="D288" s="40" t="s">
        <v>1187</v>
      </c>
      <c r="E288" s="38">
        <v>1</v>
      </c>
      <c r="F288" s="38">
        <v>120</v>
      </c>
      <c r="G288" s="38" t="s">
        <v>21</v>
      </c>
      <c r="H288" s="42">
        <v>5082.05</v>
      </c>
      <c r="I288" s="53"/>
      <c r="J288" s="44">
        <v>43860</v>
      </c>
      <c r="K288" s="42">
        <v>0</v>
      </c>
      <c r="L288" s="42">
        <v>1689.69</v>
      </c>
      <c r="M288" s="44">
        <v>45138</v>
      </c>
      <c r="N288" s="42">
        <f>H288-K288-L288</f>
        <v>3392.36</v>
      </c>
      <c r="O288" s="42">
        <v>3833.37</v>
      </c>
      <c r="P288" s="45">
        <v>0.13</v>
      </c>
      <c r="Q288" s="42">
        <v>441.01</v>
      </c>
      <c r="R288" s="42">
        <v>3392.36</v>
      </c>
      <c r="S288" s="42">
        <v>0</v>
      </c>
      <c r="T288" s="38">
        <v>2101</v>
      </c>
      <c r="U288" s="14">
        <f>S288/H288</f>
        <v>0</v>
      </c>
      <c r="V288" s="19"/>
      <c r="W288" s="19"/>
      <c r="X288" s="37" t="s">
        <v>3455</v>
      </c>
    </row>
    <row r="289" spans="1:24" ht="16.5" customHeight="1">
      <c r="A289" s="38">
        <v>39</v>
      </c>
      <c r="B289" s="39">
        <v>10755</v>
      </c>
      <c r="C289" s="38">
        <v>10340171</v>
      </c>
      <c r="D289" s="40" t="s">
        <v>1196</v>
      </c>
      <c r="E289" s="38">
        <v>3.552E-3</v>
      </c>
      <c r="F289" s="38">
        <v>120</v>
      </c>
      <c r="G289" s="38" t="s">
        <v>515</v>
      </c>
      <c r="H289" s="42">
        <v>1041.77</v>
      </c>
      <c r="I289" s="53"/>
      <c r="J289" s="44">
        <v>44500</v>
      </c>
      <c r="K289" s="42">
        <v>8.68</v>
      </c>
      <c r="L289" s="42">
        <v>173.63</v>
      </c>
      <c r="M289" s="44">
        <v>45138</v>
      </c>
      <c r="N289" s="42">
        <f>H289-K289-L289</f>
        <v>859.45999999999992</v>
      </c>
      <c r="O289" s="42">
        <v>971.19</v>
      </c>
      <c r="P289" s="45">
        <v>0.13</v>
      </c>
      <c r="Q289" s="42">
        <v>111.73</v>
      </c>
      <c r="R289" s="42">
        <v>859.46</v>
      </c>
      <c r="S289" s="42">
        <v>0</v>
      </c>
      <c r="T289" s="38">
        <v>5000</v>
      </c>
      <c r="U289" s="14">
        <f>S289/H289</f>
        <v>0</v>
      </c>
      <c r="V289" s="19"/>
      <c r="W289" s="19"/>
      <c r="X289" s="37" t="s">
        <v>3464</v>
      </c>
    </row>
    <row r="290" spans="1:24" ht="16.5" customHeight="1">
      <c r="A290" s="38">
        <v>8</v>
      </c>
      <c r="B290" s="39">
        <v>10876</v>
      </c>
      <c r="C290" s="38">
        <v>10322973</v>
      </c>
      <c r="D290" s="40" t="s">
        <v>1203</v>
      </c>
      <c r="E290" s="38">
        <v>1</v>
      </c>
      <c r="F290" s="38">
        <v>1</v>
      </c>
      <c r="G290" s="38" t="s">
        <v>21</v>
      </c>
      <c r="H290" s="42">
        <v>925</v>
      </c>
      <c r="I290" s="53"/>
      <c r="J290" s="44">
        <v>44165</v>
      </c>
      <c r="K290" s="42">
        <v>0</v>
      </c>
      <c r="L290" s="42">
        <v>925</v>
      </c>
      <c r="M290" s="44">
        <v>45138</v>
      </c>
      <c r="N290" s="42">
        <f>H290-K290-L290</f>
        <v>0</v>
      </c>
      <c r="O290" s="42">
        <v>0</v>
      </c>
      <c r="P290" s="45">
        <v>0.13</v>
      </c>
      <c r="Q290" s="42">
        <v>0</v>
      </c>
      <c r="R290" s="42">
        <v>0</v>
      </c>
      <c r="S290" s="42">
        <v>0</v>
      </c>
      <c r="T290" s="38">
        <v>5000</v>
      </c>
      <c r="U290" s="14">
        <f>S290/H290</f>
        <v>0</v>
      </c>
      <c r="V290" s="19"/>
      <c r="W290" s="19"/>
      <c r="X290" s="37" t="s">
        <v>3476</v>
      </c>
    </row>
    <row r="291" spans="1:24" ht="16.5" customHeight="1">
      <c r="A291" s="38">
        <v>10</v>
      </c>
      <c r="B291" s="39">
        <v>10876</v>
      </c>
      <c r="C291" s="38">
        <v>10323043</v>
      </c>
      <c r="D291" s="40" t="s">
        <v>1204</v>
      </c>
      <c r="E291" s="38">
        <v>1</v>
      </c>
      <c r="F291" s="38">
        <v>1</v>
      </c>
      <c r="G291" s="38" t="s">
        <v>23</v>
      </c>
      <c r="H291" s="42">
        <v>140</v>
      </c>
      <c r="I291" s="53"/>
      <c r="J291" s="44">
        <v>44165</v>
      </c>
      <c r="K291" s="42">
        <v>0</v>
      </c>
      <c r="L291" s="42">
        <v>140</v>
      </c>
      <c r="M291" s="44">
        <v>45138</v>
      </c>
      <c r="N291" s="42">
        <f>H291-K291-L291</f>
        <v>0</v>
      </c>
      <c r="O291" s="42">
        <v>0</v>
      </c>
      <c r="P291" s="45">
        <v>0.13</v>
      </c>
      <c r="Q291" s="42">
        <v>0</v>
      </c>
      <c r="R291" s="42">
        <v>0</v>
      </c>
      <c r="S291" s="42">
        <v>0</v>
      </c>
      <c r="T291" s="38">
        <v>5000</v>
      </c>
      <c r="U291" s="14">
        <f>S291/H291</f>
        <v>0</v>
      </c>
      <c r="V291" s="19"/>
      <c r="W291" s="19"/>
      <c r="X291" s="37" t="s">
        <v>3476</v>
      </c>
    </row>
    <row r="292" spans="1:24" ht="16.5" customHeight="1">
      <c r="A292" s="38">
        <v>8</v>
      </c>
      <c r="B292" s="39">
        <v>10878</v>
      </c>
      <c r="C292" s="38">
        <v>10331933</v>
      </c>
      <c r="D292" s="40" t="s">
        <v>229</v>
      </c>
      <c r="E292" s="38">
        <v>2</v>
      </c>
      <c r="F292" s="38">
        <v>25</v>
      </c>
      <c r="G292" s="38" t="s">
        <v>33</v>
      </c>
      <c r="H292" s="42">
        <v>2612.87</v>
      </c>
      <c r="I292" s="53"/>
      <c r="J292" s="44">
        <v>44377</v>
      </c>
      <c r="K292" s="42">
        <v>0</v>
      </c>
      <c r="L292" s="42">
        <v>2612.87</v>
      </c>
      <c r="M292" s="44">
        <v>45138</v>
      </c>
      <c r="N292" s="42">
        <f>H292-K292-L292</f>
        <v>0</v>
      </c>
      <c r="O292" s="42">
        <v>0</v>
      </c>
      <c r="P292" s="45">
        <v>0.13</v>
      </c>
      <c r="Q292" s="42">
        <v>0</v>
      </c>
      <c r="R292" s="42">
        <v>0</v>
      </c>
      <c r="S292" s="42">
        <v>0</v>
      </c>
      <c r="T292" s="38">
        <v>5000</v>
      </c>
      <c r="U292" s="14">
        <f>S292/H292</f>
        <v>0</v>
      </c>
      <c r="V292" s="19"/>
      <c r="W292" s="19"/>
      <c r="X292" s="37" t="s">
        <v>3475</v>
      </c>
    </row>
    <row r="293" spans="1:24" ht="16.5" customHeight="1">
      <c r="A293" s="38">
        <v>12</v>
      </c>
      <c r="B293" s="39">
        <v>10721</v>
      </c>
      <c r="C293" s="38">
        <v>10321883</v>
      </c>
      <c r="D293" s="40" t="s">
        <v>301</v>
      </c>
      <c r="E293" s="38">
        <v>0.223214</v>
      </c>
      <c r="F293" s="38">
        <v>120</v>
      </c>
      <c r="G293" s="38" t="s">
        <v>302</v>
      </c>
      <c r="H293" s="42">
        <v>20689.66</v>
      </c>
      <c r="I293" s="55"/>
      <c r="J293" s="44">
        <v>44104</v>
      </c>
      <c r="K293" s="42">
        <v>172.42</v>
      </c>
      <c r="L293" s="42">
        <v>5689.66</v>
      </c>
      <c r="M293" s="44">
        <v>45138</v>
      </c>
      <c r="N293" s="42">
        <f>H293-K293-L293</f>
        <v>14827.580000000002</v>
      </c>
      <c r="O293" s="42">
        <v>16755.169999999998</v>
      </c>
      <c r="P293" s="45">
        <v>0.13</v>
      </c>
      <c r="Q293" s="42">
        <v>1927.59</v>
      </c>
      <c r="R293" s="42">
        <v>14827.58</v>
      </c>
      <c r="S293" s="42">
        <v>0</v>
      </c>
      <c r="T293" s="38">
        <v>5000</v>
      </c>
      <c r="U293" s="14">
        <f>S293/H293</f>
        <v>0</v>
      </c>
      <c r="V293" s="19"/>
      <c r="W293" s="19"/>
      <c r="X293" s="37" t="s">
        <v>3469</v>
      </c>
    </row>
    <row r="294" spans="1:24" ht="16.5" customHeight="1">
      <c r="A294" s="38">
        <v>14</v>
      </c>
      <c r="B294" s="39">
        <v>10721</v>
      </c>
      <c r="C294" s="38">
        <v>10368633</v>
      </c>
      <c r="D294" s="40" t="s">
        <v>1218</v>
      </c>
      <c r="E294" s="38">
        <v>1</v>
      </c>
      <c r="F294" s="38">
        <v>60</v>
      </c>
      <c r="G294" s="38" t="s">
        <v>36</v>
      </c>
      <c r="H294" s="42">
        <v>2400.81</v>
      </c>
      <c r="I294" s="55"/>
      <c r="J294" s="44">
        <v>45046</v>
      </c>
      <c r="K294" s="42">
        <v>40.01</v>
      </c>
      <c r="L294" s="42">
        <v>80.03</v>
      </c>
      <c r="M294" s="44">
        <v>45138</v>
      </c>
      <c r="N294" s="42">
        <f>H294-K294-L294</f>
        <v>2280.7699999999995</v>
      </c>
      <c r="O294" s="42">
        <v>2577.27</v>
      </c>
      <c r="P294" s="45">
        <v>0.13</v>
      </c>
      <c r="Q294" s="42">
        <v>296.5</v>
      </c>
      <c r="R294" s="42">
        <v>2280.77</v>
      </c>
      <c r="S294" s="42">
        <v>0</v>
      </c>
      <c r="T294" s="38">
        <v>5000</v>
      </c>
      <c r="U294" s="14">
        <f>S294/H294</f>
        <v>0</v>
      </c>
      <c r="V294" s="19"/>
      <c r="W294" s="19"/>
      <c r="X294" s="37" t="s">
        <v>3469</v>
      </c>
    </row>
    <row r="295" spans="1:24" ht="16.5" customHeight="1">
      <c r="A295" s="38">
        <v>15</v>
      </c>
      <c r="B295" s="39">
        <v>10721</v>
      </c>
      <c r="C295" s="38">
        <v>10370130</v>
      </c>
      <c r="D295" s="40" t="s">
        <v>1219</v>
      </c>
      <c r="E295" s="38">
        <v>3.4382000000000003E-2</v>
      </c>
      <c r="F295" s="38">
        <v>60</v>
      </c>
      <c r="G295" s="38" t="s">
        <v>36</v>
      </c>
      <c r="H295" s="42">
        <v>3001.57</v>
      </c>
      <c r="I295" s="55"/>
      <c r="J295" s="44">
        <v>45046</v>
      </c>
      <c r="K295" s="42">
        <v>50.03</v>
      </c>
      <c r="L295" s="42">
        <v>100.05</v>
      </c>
      <c r="M295" s="44">
        <v>45138</v>
      </c>
      <c r="N295" s="42">
        <f>H295-K295-L295</f>
        <v>2851.49</v>
      </c>
      <c r="O295" s="42">
        <v>3222.18</v>
      </c>
      <c r="P295" s="45">
        <v>0.13</v>
      </c>
      <c r="Q295" s="42">
        <v>370.69</v>
      </c>
      <c r="R295" s="42">
        <v>2851.49</v>
      </c>
      <c r="S295" s="42">
        <v>0</v>
      </c>
      <c r="T295" s="38">
        <v>5000</v>
      </c>
      <c r="U295" s="14">
        <f>S295/H295</f>
        <v>0</v>
      </c>
      <c r="V295" s="19"/>
      <c r="W295" s="19"/>
      <c r="X295" s="37" t="s">
        <v>3469</v>
      </c>
    </row>
    <row r="296" spans="1:24" ht="16.5" customHeight="1">
      <c r="A296" s="38">
        <v>86</v>
      </c>
      <c r="B296" s="39">
        <v>10724</v>
      </c>
      <c r="C296" s="38">
        <v>10276665</v>
      </c>
      <c r="D296" s="40" t="s">
        <v>1224</v>
      </c>
      <c r="E296" s="38">
        <v>1</v>
      </c>
      <c r="F296" s="38">
        <v>60</v>
      </c>
      <c r="G296" s="38" t="s">
        <v>33</v>
      </c>
      <c r="H296" s="42">
        <v>3529.92</v>
      </c>
      <c r="I296" s="55"/>
      <c r="J296" s="44">
        <v>42274</v>
      </c>
      <c r="K296" s="42">
        <v>0</v>
      </c>
      <c r="L296" s="42">
        <v>3353.43</v>
      </c>
      <c r="M296" s="44">
        <v>45138</v>
      </c>
      <c r="N296" s="42">
        <f>H296-K296-L296</f>
        <v>176.49000000000024</v>
      </c>
      <c r="O296" s="42">
        <v>199.43</v>
      </c>
      <c r="P296" s="45">
        <v>0.13</v>
      </c>
      <c r="Q296" s="42">
        <v>22.94</v>
      </c>
      <c r="R296" s="42">
        <v>176.49</v>
      </c>
      <c r="S296" s="42">
        <v>0</v>
      </c>
      <c r="T296" s="38">
        <v>5000</v>
      </c>
      <c r="U296" s="14">
        <f>S296/H296</f>
        <v>0</v>
      </c>
      <c r="V296" s="19"/>
      <c r="W296" s="19"/>
      <c r="X296" s="37" t="s">
        <v>3459</v>
      </c>
    </row>
    <row r="297" spans="1:24" ht="16.5" customHeight="1">
      <c r="A297" s="38">
        <v>48</v>
      </c>
      <c r="B297" s="39">
        <v>10732</v>
      </c>
      <c r="C297" s="38">
        <v>10344475</v>
      </c>
      <c r="D297" s="40" t="s">
        <v>1228</v>
      </c>
      <c r="E297" s="38">
        <v>2</v>
      </c>
      <c r="F297" s="38">
        <v>120</v>
      </c>
      <c r="G297" s="38" t="s">
        <v>21</v>
      </c>
      <c r="H297" s="42">
        <v>16934.509999999998</v>
      </c>
      <c r="I297" s="55"/>
      <c r="J297" s="44">
        <v>44561</v>
      </c>
      <c r="K297" s="42">
        <v>141.12</v>
      </c>
      <c r="L297" s="42">
        <v>2540.17</v>
      </c>
      <c r="M297" s="44">
        <v>45138</v>
      </c>
      <c r="N297" s="42">
        <f>H297-K297-L297</f>
        <v>14253.22</v>
      </c>
      <c r="O297" s="42">
        <v>16106.14</v>
      </c>
      <c r="P297" s="45">
        <v>0.13</v>
      </c>
      <c r="Q297" s="42">
        <v>1852.92</v>
      </c>
      <c r="R297" s="42">
        <v>14253.22</v>
      </c>
      <c r="S297" s="42">
        <v>0</v>
      </c>
      <c r="T297" s="38">
        <v>5000</v>
      </c>
      <c r="U297" s="14">
        <f>S297/H297</f>
        <v>0</v>
      </c>
      <c r="V297" s="19"/>
      <c r="W297" s="19"/>
      <c r="X297" s="37" t="s">
        <v>3460</v>
      </c>
    </row>
    <row r="298" spans="1:24" ht="16.5" customHeight="1">
      <c r="A298" s="38">
        <v>55</v>
      </c>
      <c r="B298" s="39">
        <v>10733</v>
      </c>
      <c r="C298" s="38">
        <v>10351690</v>
      </c>
      <c r="D298" s="40" t="s">
        <v>1232</v>
      </c>
      <c r="E298" s="38">
        <v>1</v>
      </c>
      <c r="F298" s="38">
        <v>6</v>
      </c>
      <c r="G298" s="38" t="s">
        <v>33</v>
      </c>
      <c r="H298" s="42">
        <v>482.66</v>
      </c>
      <c r="I298" s="55"/>
      <c r="J298" s="44">
        <v>44742</v>
      </c>
      <c r="K298" s="42">
        <v>0</v>
      </c>
      <c r="L298" s="42">
        <v>482.66</v>
      </c>
      <c r="M298" s="44">
        <v>45138</v>
      </c>
      <c r="N298" s="42">
        <f>H298-K298-L298</f>
        <v>0</v>
      </c>
      <c r="O298" s="42">
        <v>0</v>
      </c>
      <c r="P298" s="45">
        <v>0.13</v>
      </c>
      <c r="Q298" s="42">
        <v>0</v>
      </c>
      <c r="R298" s="42">
        <v>0</v>
      </c>
      <c r="S298" s="42">
        <v>0</v>
      </c>
      <c r="T298" s="38">
        <v>5000</v>
      </c>
      <c r="U298" s="14">
        <f>S298/H298</f>
        <v>0</v>
      </c>
      <c r="V298" s="19"/>
      <c r="W298" s="19"/>
      <c r="X298" s="37" t="s">
        <v>3460</v>
      </c>
    </row>
    <row r="299" spans="1:24" ht="16.5" customHeight="1">
      <c r="A299" s="38">
        <v>56</v>
      </c>
      <c r="B299" s="39">
        <v>10734</v>
      </c>
      <c r="C299" s="38">
        <v>10322340</v>
      </c>
      <c r="D299" s="40" t="s">
        <v>1233</v>
      </c>
      <c r="E299" s="38">
        <v>8</v>
      </c>
      <c r="F299" s="38">
        <v>60</v>
      </c>
      <c r="G299" s="38" t="s">
        <v>23</v>
      </c>
      <c r="H299" s="42">
        <v>11079.85</v>
      </c>
      <c r="I299" s="55"/>
      <c r="J299" s="44">
        <v>44165</v>
      </c>
      <c r="K299" s="42">
        <v>184.67</v>
      </c>
      <c r="L299" s="42">
        <v>5724.59</v>
      </c>
      <c r="M299" s="44">
        <v>45138</v>
      </c>
      <c r="N299" s="42">
        <f>H299-K299-L299</f>
        <v>5170.59</v>
      </c>
      <c r="O299" s="42">
        <v>5842.77</v>
      </c>
      <c r="P299" s="45">
        <v>0.13</v>
      </c>
      <c r="Q299" s="42">
        <v>672.18</v>
      </c>
      <c r="R299" s="42">
        <v>5170.59</v>
      </c>
      <c r="S299" s="42">
        <v>0</v>
      </c>
      <c r="T299" s="38">
        <v>5000</v>
      </c>
      <c r="U299" s="14">
        <f>S299/H299</f>
        <v>0</v>
      </c>
      <c r="V299" s="19"/>
      <c r="W299" s="19"/>
      <c r="X299" s="37" t="s">
        <v>3460</v>
      </c>
    </row>
    <row r="300" spans="1:24" ht="16.5" customHeight="1">
      <c r="A300" s="38">
        <v>421</v>
      </c>
      <c r="B300" s="39">
        <v>10736</v>
      </c>
      <c r="C300" s="38">
        <v>10356593</v>
      </c>
      <c r="D300" s="40" t="s">
        <v>1364</v>
      </c>
      <c r="E300" s="38">
        <v>1</v>
      </c>
      <c r="F300" s="38">
        <v>120</v>
      </c>
      <c r="G300" s="38" t="s">
        <v>21</v>
      </c>
      <c r="H300" s="42">
        <v>16461.72</v>
      </c>
      <c r="I300" s="55"/>
      <c r="J300" s="44">
        <v>44865</v>
      </c>
      <c r="K300" s="42">
        <v>137.18</v>
      </c>
      <c r="L300" s="42">
        <v>1097.44</v>
      </c>
      <c r="M300" s="44">
        <v>45138</v>
      </c>
      <c r="N300" s="42">
        <f>H300-K300-L300</f>
        <v>15227.1</v>
      </c>
      <c r="O300" s="42">
        <v>17206.62</v>
      </c>
      <c r="P300" s="45">
        <v>0.13</v>
      </c>
      <c r="Q300" s="42">
        <v>1979.52</v>
      </c>
      <c r="R300" s="42">
        <v>15227.1</v>
      </c>
      <c r="S300" s="42">
        <v>0</v>
      </c>
      <c r="T300" s="38">
        <v>5000</v>
      </c>
      <c r="U300" s="14">
        <f>S300/H300</f>
        <v>0</v>
      </c>
      <c r="V300" s="19"/>
      <c r="W300" s="19"/>
      <c r="X300" s="37" t="s">
        <v>3461</v>
      </c>
    </row>
    <row r="301" spans="1:24" ht="16.5" customHeight="1">
      <c r="A301" s="38">
        <v>542</v>
      </c>
      <c r="B301" s="39">
        <v>10736</v>
      </c>
      <c r="C301" s="38">
        <v>10330579</v>
      </c>
      <c r="D301" s="40" t="s">
        <v>1463</v>
      </c>
      <c r="E301" s="38">
        <v>1</v>
      </c>
      <c r="F301" s="38">
        <v>60</v>
      </c>
      <c r="G301" s="38" t="s">
        <v>36</v>
      </c>
      <c r="H301" s="42">
        <v>6984.62</v>
      </c>
      <c r="I301" s="55"/>
      <c r="J301" s="44">
        <v>44377</v>
      </c>
      <c r="K301" s="42">
        <v>116.41</v>
      </c>
      <c r="L301" s="42">
        <v>2793.84</v>
      </c>
      <c r="M301" s="44">
        <v>45138</v>
      </c>
      <c r="N301" s="42">
        <f>H301-K301-L301</f>
        <v>4074.37</v>
      </c>
      <c r="O301" s="42">
        <v>4604.04</v>
      </c>
      <c r="P301" s="45">
        <v>0.13</v>
      </c>
      <c r="Q301" s="42">
        <v>529.66999999999996</v>
      </c>
      <c r="R301" s="42">
        <v>4074.37</v>
      </c>
      <c r="S301" s="42">
        <v>0</v>
      </c>
      <c r="T301" s="38">
        <v>5000</v>
      </c>
      <c r="U301" s="14">
        <f>S301/H301</f>
        <v>0</v>
      </c>
      <c r="V301" s="19"/>
      <c r="W301" s="19"/>
      <c r="X301" s="37" t="s">
        <v>3461</v>
      </c>
    </row>
    <row r="302" spans="1:24" ht="16.5" customHeight="1">
      <c r="A302" s="38">
        <v>267</v>
      </c>
      <c r="B302" s="39">
        <v>10741</v>
      </c>
      <c r="C302" s="38">
        <v>10282516</v>
      </c>
      <c r="D302" s="40" t="s">
        <v>1433</v>
      </c>
      <c r="E302" s="38">
        <v>1</v>
      </c>
      <c r="F302" s="38">
        <v>42</v>
      </c>
      <c r="G302" s="38" t="s">
        <v>33</v>
      </c>
      <c r="H302" s="42">
        <v>57522.12</v>
      </c>
      <c r="I302" s="55"/>
      <c r="J302" s="44">
        <v>43858</v>
      </c>
      <c r="K302" s="42">
        <v>0</v>
      </c>
      <c r="L302" s="42">
        <v>54646.01</v>
      </c>
      <c r="M302" s="44">
        <v>45138</v>
      </c>
      <c r="N302" s="42">
        <f>H302-K302-L302</f>
        <v>2876.1100000000006</v>
      </c>
      <c r="O302" s="42">
        <v>3250</v>
      </c>
      <c r="P302" s="45">
        <v>0.13</v>
      </c>
      <c r="Q302" s="42">
        <v>373.89</v>
      </c>
      <c r="R302" s="42">
        <v>2876.11</v>
      </c>
      <c r="S302" s="42">
        <f>N302-R302</f>
        <v>0</v>
      </c>
      <c r="T302" s="38">
        <v>5000</v>
      </c>
      <c r="U302" s="14">
        <f>S302/H302</f>
        <v>0</v>
      </c>
      <c r="V302" s="19"/>
      <c r="W302" s="19"/>
      <c r="X302" s="37" t="s">
        <v>3462</v>
      </c>
    </row>
    <row r="303" spans="1:24" ht="16.5" customHeight="1">
      <c r="A303" s="38">
        <v>126</v>
      </c>
      <c r="B303" s="39">
        <v>10743</v>
      </c>
      <c r="C303" s="38">
        <v>10321627</v>
      </c>
      <c r="D303" s="40" t="s">
        <v>962</v>
      </c>
      <c r="E303" s="38">
        <v>1</v>
      </c>
      <c r="F303" s="38">
        <v>1</v>
      </c>
      <c r="G303" s="38" t="s">
        <v>83</v>
      </c>
      <c r="H303" s="42">
        <v>42</v>
      </c>
      <c r="I303" s="55"/>
      <c r="J303" s="44">
        <v>44104</v>
      </c>
      <c r="K303" s="42">
        <v>0</v>
      </c>
      <c r="L303" s="42">
        <v>42</v>
      </c>
      <c r="M303" s="44">
        <v>45138</v>
      </c>
      <c r="N303" s="42">
        <f>H303-K303-L303</f>
        <v>0</v>
      </c>
      <c r="O303" s="42">
        <v>0</v>
      </c>
      <c r="P303" s="45">
        <v>0.13</v>
      </c>
      <c r="Q303" s="42">
        <v>0</v>
      </c>
      <c r="R303" s="42">
        <v>0</v>
      </c>
      <c r="S303" s="42">
        <v>0</v>
      </c>
      <c r="T303" s="38">
        <v>5000</v>
      </c>
      <c r="U303" s="14">
        <f>S303/H303</f>
        <v>0</v>
      </c>
      <c r="V303" s="19"/>
      <c r="W303" s="19"/>
      <c r="X303" s="37" t="s">
        <v>3463</v>
      </c>
    </row>
    <row r="304" spans="1:24" ht="16.5" customHeight="1">
      <c r="A304" s="38">
        <v>127</v>
      </c>
      <c r="B304" s="39">
        <v>10743</v>
      </c>
      <c r="C304" s="38">
        <v>10321628</v>
      </c>
      <c r="D304" s="40" t="s">
        <v>1556</v>
      </c>
      <c r="E304" s="38">
        <v>2</v>
      </c>
      <c r="F304" s="38">
        <v>1</v>
      </c>
      <c r="G304" s="38" t="s">
        <v>83</v>
      </c>
      <c r="H304" s="42">
        <v>96</v>
      </c>
      <c r="I304" s="55"/>
      <c r="J304" s="44">
        <v>44104</v>
      </c>
      <c r="K304" s="42">
        <v>0</v>
      </c>
      <c r="L304" s="42">
        <v>96</v>
      </c>
      <c r="M304" s="44">
        <v>45138</v>
      </c>
      <c r="N304" s="42">
        <f>H304-K304-L304</f>
        <v>0</v>
      </c>
      <c r="O304" s="42">
        <v>0</v>
      </c>
      <c r="P304" s="45">
        <v>0.13</v>
      </c>
      <c r="Q304" s="42">
        <v>0</v>
      </c>
      <c r="R304" s="42">
        <v>0</v>
      </c>
      <c r="S304" s="42">
        <v>0</v>
      </c>
      <c r="T304" s="38">
        <v>5000</v>
      </c>
      <c r="U304" s="14">
        <f>S304/H304</f>
        <v>0</v>
      </c>
      <c r="V304" s="19"/>
      <c r="W304" s="19"/>
      <c r="X304" s="37" t="s">
        <v>3463</v>
      </c>
    </row>
    <row r="305" spans="1:24" ht="16.5" customHeight="1">
      <c r="A305" s="38">
        <v>132</v>
      </c>
      <c r="B305" s="39">
        <v>10746</v>
      </c>
      <c r="C305" s="38">
        <v>10351705</v>
      </c>
      <c r="D305" s="40" t="s">
        <v>1560</v>
      </c>
      <c r="E305" s="38">
        <v>1</v>
      </c>
      <c r="F305" s="38">
        <v>43</v>
      </c>
      <c r="G305" s="38" t="s">
        <v>21</v>
      </c>
      <c r="H305" s="42">
        <v>16362.85</v>
      </c>
      <c r="I305" s="55"/>
      <c r="J305" s="44">
        <v>44742</v>
      </c>
      <c r="K305" s="42">
        <v>380.53</v>
      </c>
      <c r="L305" s="42">
        <v>4566.3599999999997</v>
      </c>
      <c r="M305" s="44">
        <v>45138</v>
      </c>
      <c r="N305" s="42">
        <f>H305-K305-L305</f>
        <v>11415.96</v>
      </c>
      <c r="O305" s="42">
        <v>12900.03</v>
      </c>
      <c r="P305" s="45">
        <v>0.13</v>
      </c>
      <c r="Q305" s="42">
        <v>1484.07</v>
      </c>
      <c r="R305" s="42">
        <v>11415.96</v>
      </c>
      <c r="S305" s="42">
        <v>0</v>
      </c>
      <c r="T305" s="38">
        <v>5000</v>
      </c>
      <c r="U305" s="14">
        <f>S305/H305</f>
        <v>0</v>
      </c>
      <c r="V305" s="19"/>
      <c r="W305" s="19"/>
      <c r="X305" s="37" t="s">
        <v>3463</v>
      </c>
    </row>
    <row r="306" spans="1:24" ht="16.5" customHeight="1">
      <c r="A306" s="38">
        <v>134</v>
      </c>
      <c r="B306" s="39">
        <v>10746</v>
      </c>
      <c r="C306" s="38">
        <v>10310357</v>
      </c>
      <c r="D306" s="40" t="s">
        <v>1561</v>
      </c>
      <c r="E306" s="38">
        <v>2</v>
      </c>
      <c r="F306" s="38">
        <v>103</v>
      </c>
      <c r="G306" s="38" t="s">
        <v>23</v>
      </c>
      <c r="H306" s="42">
        <v>9658.1200000000008</v>
      </c>
      <c r="I306" s="55"/>
      <c r="J306" s="44">
        <v>42726</v>
      </c>
      <c r="K306" s="42">
        <v>0</v>
      </c>
      <c r="L306" s="42">
        <v>6820.24</v>
      </c>
      <c r="M306" s="44">
        <v>45138</v>
      </c>
      <c r="N306" s="42">
        <f>H306-K306-L306</f>
        <v>2837.880000000001</v>
      </c>
      <c r="O306" s="42">
        <v>3206.8</v>
      </c>
      <c r="P306" s="45">
        <v>0.13</v>
      </c>
      <c r="Q306" s="42">
        <v>368.92</v>
      </c>
      <c r="R306" s="42">
        <v>2837.88</v>
      </c>
      <c r="S306" s="42">
        <v>0</v>
      </c>
      <c r="T306" s="38">
        <v>5000</v>
      </c>
      <c r="U306" s="14">
        <f>S306/H306</f>
        <v>0</v>
      </c>
      <c r="V306" s="19"/>
      <c r="W306" s="19"/>
      <c r="X306" s="37" t="s">
        <v>3463</v>
      </c>
    </row>
    <row r="307" spans="1:24" ht="16.5" customHeight="1">
      <c r="A307" s="38">
        <v>46</v>
      </c>
      <c r="B307" s="39">
        <v>10749</v>
      </c>
      <c r="C307" s="38">
        <v>10325828</v>
      </c>
      <c r="D307" s="40" t="s">
        <v>1565</v>
      </c>
      <c r="E307" s="38">
        <v>1.5039E-2</v>
      </c>
      <c r="F307" s="38">
        <v>60</v>
      </c>
      <c r="G307" s="38" t="s">
        <v>266</v>
      </c>
      <c r="H307" s="42">
        <v>9600</v>
      </c>
      <c r="I307" s="55"/>
      <c r="J307" s="44">
        <v>44286</v>
      </c>
      <c r="K307" s="42">
        <v>160</v>
      </c>
      <c r="L307" s="42">
        <v>4320</v>
      </c>
      <c r="M307" s="44">
        <v>45138</v>
      </c>
      <c r="N307" s="42">
        <f>H307-K307-L307</f>
        <v>5120</v>
      </c>
      <c r="O307" s="42">
        <v>5785.6</v>
      </c>
      <c r="P307" s="45">
        <v>0.13</v>
      </c>
      <c r="Q307" s="42">
        <v>665.6</v>
      </c>
      <c r="R307" s="42">
        <v>5120</v>
      </c>
      <c r="S307" s="42">
        <v>0</v>
      </c>
      <c r="T307" s="38">
        <v>5000</v>
      </c>
      <c r="U307" s="14">
        <f>S307/H307</f>
        <v>0</v>
      </c>
      <c r="V307" s="19"/>
      <c r="W307" s="19"/>
      <c r="X307" s="37" t="s">
        <v>3473</v>
      </c>
    </row>
    <row r="308" spans="1:24" ht="16.5" customHeight="1">
      <c r="A308" s="38">
        <v>59</v>
      </c>
      <c r="B308" s="39">
        <v>10750</v>
      </c>
      <c r="C308" s="38">
        <v>10299119</v>
      </c>
      <c r="D308" s="40" t="s">
        <v>1576</v>
      </c>
      <c r="E308" s="38">
        <v>1</v>
      </c>
      <c r="F308" s="38">
        <v>50</v>
      </c>
      <c r="G308" s="38" t="s">
        <v>33</v>
      </c>
      <c r="H308" s="42">
        <v>655.16999999999996</v>
      </c>
      <c r="I308" s="55"/>
      <c r="J308" s="44">
        <v>43613</v>
      </c>
      <c r="K308" s="42">
        <v>0</v>
      </c>
      <c r="L308" s="42">
        <v>622.41</v>
      </c>
      <c r="M308" s="44">
        <v>45138</v>
      </c>
      <c r="N308" s="42">
        <f>H308-K308-L308</f>
        <v>32.759999999999991</v>
      </c>
      <c r="O308" s="42">
        <v>37.020000000000003</v>
      </c>
      <c r="P308" s="45">
        <v>0.13</v>
      </c>
      <c r="Q308" s="42">
        <v>4.26</v>
      </c>
      <c r="R308" s="42">
        <v>32.76</v>
      </c>
      <c r="S308" s="42">
        <v>0</v>
      </c>
      <c r="T308" s="38">
        <v>5000</v>
      </c>
      <c r="U308" s="14">
        <f>S308/H308</f>
        <v>0</v>
      </c>
      <c r="V308" s="19"/>
      <c r="W308" s="19"/>
      <c r="X308" s="37" t="s">
        <v>3473</v>
      </c>
    </row>
    <row r="309" spans="1:24" ht="16.5" customHeight="1">
      <c r="A309" s="38">
        <v>61</v>
      </c>
      <c r="B309" s="39">
        <v>10750</v>
      </c>
      <c r="C309" s="38">
        <v>10299223</v>
      </c>
      <c r="D309" s="40" t="s">
        <v>1578</v>
      </c>
      <c r="E309" s="38">
        <v>1</v>
      </c>
      <c r="F309" s="38">
        <v>60</v>
      </c>
      <c r="G309" s="38" t="s">
        <v>33</v>
      </c>
      <c r="H309" s="42">
        <v>2991.45</v>
      </c>
      <c r="I309" s="55"/>
      <c r="J309" s="44">
        <v>40861</v>
      </c>
      <c r="K309" s="42">
        <v>0</v>
      </c>
      <c r="L309" s="42">
        <v>2841.87</v>
      </c>
      <c r="M309" s="44">
        <v>45138</v>
      </c>
      <c r="N309" s="42">
        <f>H309-K309-L309</f>
        <v>149.57999999999993</v>
      </c>
      <c r="O309" s="42">
        <v>169.02</v>
      </c>
      <c r="P309" s="45">
        <v>0.13</v>
      </c>
      <c r="Q309" s="42">
        <v>19.440000000000001</v>
      </c>
      <c r="R309" s="42">
        <v>149.58000000000001</v>
      </c>
      <c r="S309" s="42">
        <v>0</v>
      </c>
      <c r="T309" s="38">
        <v>5000</v>
      </c>
      <c r="U309" s="14">
        <f>S309/H309</f>
        <v>0</v>
      </c>
      <c r="V309" s="19"/>
      <c r="W309" s="19"/>
      <c r="X309" s="37" t="s">
        <v>3473</v>
      </c>
    </row>
    <row r="310" spans="1:24" ht="16.5" customHeight="1">
      <c r="A310" s="38">
        <v>288</v>
      </c>
      <c r="B310" s="39">
        <v>10877</v>
      </c>
      <c r="C310" s="38">
        <v>10373640</v>
      </c>
      <c r="D310" s="40" t="s">
        <v>1600</v>
      </c>
      <c r="E310" s="38">
        <v>1</v>
      </c>
      <c r="F310" s="38">
        <v>60</v>
      </c>
      <c r="G310" s="38" t="s">
        <v>36</v>
      </c>
      <c r="H310" s="42">
        <v>2445.0300000000002</v>
      </c>
      <c r="I310" s="55"/>
      <c r="J310" s="44">
        <v>45107</v>
      </c>
      <c r="K310" s="42">
        <v>40.75</v>
      </c>
      <c r="L310" s="42">
        <v>0</v>
      </c>
      <c r="M310" s="44">
        <v>45138</v>
      </c>
      <c r="N310" s="42">
        <f>H310-K310-L310</f>
        <v>2404.2800000000002</v>
      </c>
      <c r="O310" s="42">
        <v>2716.84</v>
      </c>
      <c r="P310" s="45">
        <v>0.13</v>
      </c>
      <c r="Q310" s="42">
        <v>312.56</v>
      </c>
      <c r="R310" s="42">
        <v>2404.2800000000002</v>
      </c>
      <c r="S310" s="42">
        <v>0</v>
      </c>
      <c r="T310" s="38">
        <v>5000</v>
      </c>
      <c r="U310" s="14">
        <f>S310/H310</f>
        <v>0</v>
      </c>
      <c r="V310" s="19"/>
      <c r="W310" s="19"/>
      <c r="X310" s="37" t="s">
        <v>3462</v>
      </c>
    </row>
    <row r="311" spans="1:24" ht="16.5" customHeight="1">
      <c r="A311" s="38">
        <v>211</v>
      </c>
      <c r="B311" s="39">
        <v>40709</v>
      </c>
      <c r="C311" s="38">
        <v>10335079</v>
      </c>
      <c r="D311" s="40" t="s">
        <v>1072</v>
      </c>
      <c r="E311" s="38">
        <v>1</v>
      </c>
      <c r="F311" s="38">
        <v>120</v>
      </c>
      <c r="G311" s="38" t="s">
        <v>302</v>
      </c>
      <c r="H311" s="42">
        <v>38793.11</v>
      </c>
      <c r="I311" s="55"/>
      <c r="J311" s="44">
        <v>44439</v>
      </c>
      <c r="K311" s="42">
        <v>323.27</v>
      </c>
      <c r="L311" s="42">
        <v>7112.06</v>
      </c>
      <c r="M311" s="44">
        <v>45138</v>
      </c>
      <c r="N311" s="42">
        <f>H311-K311-L311</f>
        <v>31357.780000000002</v>
      </c>
      <c r="O311" s="42">
        <v>35434.29</v>
      </c>
      <c r="P311" s="45">
        <v>0.13</v>
      </c>
      <c r="Q311" s="42">
        <v>4076.51</v>
      </c>
      <c r="R311" s="42">
        <v>31357.78</v>
      </c>
      <c r="S311" s="42">
        <v>0</v>
      </c>
      <c r="T311" s="38">
        <v>2401</v>
      </c>
      <c r="U311" s="14">
        <f>S311/H311</f>
        <v>0</v>
      </c>
      <c r="V311" s="19"/>
      <c r="W311" s="19"/>
      <c r="X311" s="37" t="s">
        <v>3467</v>
      </c>
    </row>
    <row r="312" spans="1:24" ht="16.5" customHeight="1">
      <c r="A312" s="38">
        <v>216</v>
      </c>
      <c r="B312" s="39">
        <v>40712</v>
      </c>
      <c r="C312" s="38">
        <v>10302581</v>
      </c>
      <c r="D312" s="40" t="s">
        <v>1601</v>
      </c>
      <c r="E312" s="38">
        <v>1</v>
      </c>
      <c r="F312" s="38">
        <v>120</v>
      </c>
      <c r="G312" s="38" t="s">
        <v>21</v>
      </c>
      <c r="H312" s="42">
        <v>32478.63</v>
      </c>
      <c r="I312" s="55"/>
      <c r="J312" s="44">
        <v>42277</v>
      </c>
      <c r="K312" s="42">
        <v>0</v>
      </c>
      <c r="L312" s="42">
        <v>24169.38</v>
      </c>
      <c r="M312" s="44">
        <v>45138</v>
      </c>
      <c r="N312" s="42">
        <f>H312-K312-L312</f>
        <v>8309.25</v>
      </c>
      <c r="O312" s="42">
        <v>9389.4500000000007</v>
      </c>
      <c r="P312" s="45">
        <v>0.13</v>
      </c>
      <c r="Q312" s="42">
        <v>1080.2</v>
      </c>
      <c r="R312" s="42">
        <v>8309.25</v>
      </c>
      <c r="S312" s="42">
        <v>0</v>
      </c>
      <c r="T312" s="38">
        <v>2101</v>
      </c>
      <c r="U312" s="14">
        <f>S312/H312</f>
        <v>0</v>
      </c>
      <c r="V312" s="19"/>
      <c r="W312" s="19"/>
      <c r="X312" s="37" t="s">
        <v>3467</v>
      </c>
    </row>
    <row r="313" spans="1:24" ht="16.5" customHeight="1">
      <c r="A313" s="38">
        <v>226</v>
      </c>
      <c r="B313" s="39">
        <v>40712</v>
      </c>
      <c r="C313" s="38">
        <v>10302592</v>
      </c>
      <c r="D313" s="40" t="s">
        <v>1610</v>
      </c>
      <c r="E313" s="38">
        <v>1</v>
      </c>
      <c r="F313" s="38">
        <v>118</v>
      </c>
      <c r="G313" s="38" t="s">
        <v>23</v>
      </c>
      <c r="H313" s="42">
        <v>1435.9</v>
      </c>
      <c r="I313" s="55"/>
      <c r="J313" s="44">
        <v>42275</v>
      </c>
      <c r="K313" s="42">
        <v>0</v>
      </c>
      <c r="L313" s="42">
        <v>1082.27</v>
      </c>
      <c r="M313" s="44">
        <v>45138</v>
      </c>
      <c r="N313" s="42">
        <f>H313-K313-L313</f>
        <v>353.63000000000011</v>
      </c>
      <c r="O313" s="42">
        <v>399.6</v>
      </c>
      <c r="P313" s="45">
        <v>0.13</v>
      </c>
      <c r="Q313" s="42">
        <v>45.97</v>
      </c>
      <c r="R313" s="42">
        <v>353.63</v>
      </c>
      <c r="S313" s="42">
        <v>0</v>
      </c>
      <c r="T313" s="38">
        <v>2101</v>
      </c>
      <c r="U313" s="14">
        <f>S313/H313</f>
        <v>0</v>
      </c>
      <c r="V313" s="19"/>
      <c r="W313" s="19"/>
      <c r="X313" s="37" t="s">
        <v>3467</v>
      </c>
    </row>
    <row r="314" spans="1:24" ht="16.5" customHeight="1">
      <c r="A314" s="38">
        <v>234</v>
      </c>
      <c r="B314" s="39">
        <v>40712</v>
      </c>
      <c r="C314" s="38">
        <v>10302533</v>
      </c>
      <c r="D314" s="40" t="s">
        <v>868</v>
      </c>
      <c r="E314" s="38">
        <v>10</v>
      </c>
      <c r="F314" s="38">
        <v>118</v>
      </c>
      <c r="G314" s="38" t="s">
        <v>23</v>
      </c>
      <c r="H314" s="42">
        <v>19658.099999999999</v>
      </c>
      <c r="I314" s="55"/>
      <c r="J314" s="44">
        <v>42275</v>
      </c>
      <c r="K314" s="42">
        <v>0</v>
      </c>
      <c r="L314" s="42">
        <v>14815.53</v>
      </c>
      <c r="M314" s="44">
        <v>45138</v>
      </c>
      <c r="N314" s="42">
        <f>H314-K314-L314</f>
        <v>4842.5699999999979</v>
      </c>
      <c r="O314" s="42">
        <v>5472.1</v>
      </c>
      <c r="P314" s="45">
        <v>0.13</v>
      </c>
      <c r="Q314" s="42">
        <v>629.53</v>
      </c>
      <c r="R314" s="42">
        <v>4842.57</v>
      </c>
      <c r="S314" s="42">
        <v>0</v>
      </c>
      <c r="T314" s="38">
        <v>2109</v>
      </c>
      <c r="U314" s="14">
        <f>S314/H314</f>
        <v>0</v>
      </c>
      <c r="V314" s="19"/>
      <c r="W314" s="19"/>
      <c r="X314" s="37" t="s">
        <v>3467</v>
      </c>
    </row>
    <row r="315" spans="1:24" ht="16.5" customHeight="1">
      <c r="A315" s="38">
        <v>235</v>
      </c>
      <c r="B315" s="39">
        <v>40712</v>
      </c>
      <c r="C315" s="38">
        <v>10303424</v>
      </c>
      <c r="D315" s="40" t="s">
        <v>860</v>
      </c>
      <c r="E315" s="38">
        <v>4</v>
      </c>
      <c r="F315" s="38">
        <v>118</v>
      </c>
      <c r="G315" s="38" t="s">
        <v>23</v>
      </c>
      <c r="H315" s="42">
        <v>6780</v>
      </c>
      <c r="I315" s="55"/>
      <c r="J315" s="44">
        <v>42275</v>
      </c>
      <c r="K315" s="42">
        <v>0</v>
      </c>
      <c r="L315" s="42">
        <v>5109.8599999999997</v>
      </c>
      <c r="M315" s="44">
        <v>45138</v>
      </c>
      <c r="N315" s="42">
        <f>H315-K315-L315</f>
        <v>1670.1400000000003</v>
      </c>
      <c r="O315" s="42">
        <v>1887.26</v>
      </c>
      <c r="P315" s="45">
        <v>0.13</v>
      </c>
      <c r="Q315" s="42">
        <v>217.12</v>
      </c>
      <c r="R315" s="42">
        <v>1670.14</v>
      </c>
      <c r="S315" s="42">
        <v>0</v>
      </c>
      <c r="T315" s="38">
        <v>2101</v>
      </c>
      <c r="U315" s="14">
        <f>S315/H315</f>
        <v>0</v>
      </c>
      <c r="V315" s="19"/>
      <c r="W315" s="19"/>
      <c r="X315" s="37" t="s">
        <v>3467</v>
      </c>
    </row>
    <row r="316" spans="1:24" ht="16.5" customHeight="1">
      <c r="A316" s="38">
        <v>237</v>
      </c>
      <c r="B316" s="39">
        <v>40712</v>
      </c>
      <c r="C316" s="38">
        <v>10302669</v>
      </c>
      <c r="D316" s="40" t="s">
        <v>584</v>
      </c>
      <c r="E316" s="38">
        <v>3.3161000000000003E-2</v>
      </c>
      <c r="F316" s="38">
        <v>78</v>
      </c>
      <c r="G316" s="38" t="s">
        <v>21</v>
      </c>
      <c r="H316" s="42">
        <v>14.2</v>
      </c>
      <c r="I316" s="55"/>
      <c r="J316" s="44">
        <v>43979</v>
      </c>
      <c r="K316" s="42">
        <v>0</v>
      </c>
      <c r="L316" s="42">
        <v>6.57</v>
      </c>
      <c r="M316" s="44">
        <v>45138</v>
      </c>
      <c r="N316" s="42">
        <f>H316-K316-L316</f>
        <v>7.629999999999999</v>
      </c>
      <c r="O316" s="42">
        <v>8.6199999999999992</v>
      </c>
      <c r="P316" s="45">
        <v>0.13</v>
      </c>
      <c r="Q316" s="42">
        <v>0.99</v>
      </c>
      <c r="R316" s="42">
        <v>7.63</v>
      </c>
      <c r="S316" s="42">
        <v>0</v>
      </c>
      <c r="T316" s="38">
        <v>2001</v>
      </c>
      <c r="U316" s="14">
        <f>S316/H316</f>
        <v>0</v>
      </c>
      <c r="V316" s="19"/>
      <c r="W316" s="19"/>
      <c r="X316" s="37" t="s">
        <v>3467</v>
      </c>
    </row>
    <row r="317" spans="1:24" ht="16.5" customHeight="1">
      <c r="A317" s="38">
        <v>239</v>
      </c>
      <c r="B317" s="39">
        <v>40712</v>
      </c>
      <c r="C317" s="38">
        <v>10303680</v>
      </c>
      <c r="D317" s="40" t="s">
        <v>301</v>
      </c>
      <c r="E317" s="46">
        <v>0.19900000000000001</v>
      </c>
      <c r="F317" s="38">
        <v>120</v>
      </c>
      <c r="G317" s="38" t="s">
        <v>21</v>
      </c>
      <c r="H317" s="42">
        <v>4752.32</v>
      </c>
      <c r="I317" s="55"/>
      <c r="J317" s="44">
        <v>42578</v>
      </c>
      <c r="K317" s="42">
        <v>0</v>
      </c>
      <c r="L317" s="42">
        <v>3160.29</v>
      </c>
      <c r="M317" s="44">
        <v>45138</v>
      </c>
      <c r="N317" s="42">
        <f>H317-K317-L317</f>
        <v>1592.0299999999997</v>
      </c>
      <c r="O317" s="42">
        <v>1798.99</v>
      </c>
      <c r="P317" s="45">
        <v>0.13</v>
      </c>
      <c r="Q317" s="42">
        <v>206.96</v>
      </c>
      <c r="R317" s="42">
        <v>1592.03</v>
      </c>
      <c r="S317" s="42">
        <v>0</v>
      </c>
      <c r="T317" s="38">
        <v>5000</v>
      </c>
      <c r="U317" s="14">
        <f>S317/H317</f>
        <v>0</v>
      </c>
      <c r="V317" s="19"/>
      <c r="W317" s="19"/>
      <c r="X317" s="37" t="s">
        <v>3467</v>
      </c>
    </row>
    <row r="318" spans="1:24" ht="16.5" customHeight="1">
      <c r="A318" s="38">
        <v>242</v>
      </c>
      <c r="B318" s="39">
        <v>40712</v>
      </c>
      <c r="C318" s="38">
        <v>10303910</v>
      </c>
      <c r="D318" s="40" t="s">
        <v>1618</v>
      </c>
      <c r="E318" s="46">
        <v>0.19900000000000001</v>
      </c>
      <c r="F318" s="38">
        <v>120</v>
      </c>
      <c r="G318" s="38" t="s">
        <v>21</v>
      </c>
      <c r="H318" s="42">
        <v>26203.13</v>
      </c>
      <c r="I318" s="55"/>
      <c r="J318" s="44">
        <v>42277</v>
      </c>
      <c r="K318" s="42">
        <v>0</v>
      </c>
      <c r="L318" s="42">
        <v>19499.5</v>
      </c>
      <c r="M318" s="44">
        <v>45138</v>
      </c>
      <c r="N318" s="42">
        <f>H318-K318-L318</f>
        <v>6703.630000000001</v>
      </c>
      <c r="O318" s="42">
        <v>7575.1</v>
      </c>
      <c r="P318" s="45">
        <v>0.13</v>
      </c>
      <c r="Q318" s="42">
        <v>871.47</v>
      </c>
      <c r="R318" s="42">
        <v>6703.63</v>
      </c>
      <c r="S318" s="42">
        <v>0</v>
      </c>
      <c r="T318" s="38">
        <v>5000</v>
      </c>
      <c r="U318" s="14">
        <f>S318/H318</f>
        <v>0</v>
      </c>
      <c r="V318" s="19"/>
      <c r="W318" s="19"/>
      <c r="X318" s="37" t="s">
        <v>3467</v>
      </c>
    </row>
    <row r="319" spans="1:24" ht="16.5" customHeight="1">
      <c r="A319" s="38">
        <v>244</v>
      </c>
      <c r="B319" s="39">
        <v>40712</v>
      </c>
      <c r="C319" s="38">
        <v>10303915</v>
      </c>
      <c r="D319" s="40" t="s">
        <v>584</v>
      </c>
      <c r="E319" s="46">
        <v>0.19900000000000001</v>
      </c>
      <c r="F319" s="38">
        <v>120</v>
      </c>
      <c r="G319" s="38" t="s">
        <v>21</v>
      </c>
      <c r="H319" s="42">
        <v>34693.14</v>
      </c>
      <c r="I319" s="55"/>
      <c r="J319" s="44">
        <v>42277</v>
      </c>
      <c r="K319" s="42">
        <v>0</v>
      </c>
      <c r="L319" s="42">
        <v>25817.48</v>
      </c>
      <c r="M319" s="44">
        <v>45138</v>
      </c>
      <c r="N319" s="42">
        <f>H319-K319-L319</f>
        <v>8875.66</v>
      </c>
      <c r="O319" s="42">
        <v>10029.5</v>
      </c>
      <c r="P319" s="45">
        <v>0.13</v>
      </c>
      <c r="Q319" s="42">
        <v>1153.8399999999999</v>
      </c>
      <c r="R319" s="42">
        <v>8875.66</v>
      </c>
      <c r="S319" s="42">
        <v>0</v>
      </c>
      <c r="T319" s="38">
        <v>2001</v>
      </c>
      <c r="U319" s="14">
        <f>S319/H319</f>
        <v>0</v>
      </c>
      <c r="V319" s="19"/>
      <c r="W319" s="19"/>
      <c r="X319" s="37" t="s">
        <v>3467</v>
      </c>
    </row>
    <row r="320" spans="1:24" ht="16.5" customHeight="1">
      <c r="A320" s="38">
        <v>250</v>
      </c>
      <c r="B320" s="39">
        <v>40712</v>
      </c>
      <c r="C320" s="38">
        <v>10303943</v>
      </c>
      <c r="D320" s="40" t="s">
        <v>1621</v>
      </c>
      <c r="E320" s="38">
        <v>10</v>
      </c>
      <c r="F320" s="38">
        <v>118</v>
      </c>
      <c r="G320" s="38" t="s">
        <v>23</v>
      </c>
      <c r="H320" s="42">
        <v>49572.6</v>
      </c>
      <c r="I320" s="55"/>
      <c r="J320" s="44">
        <v>42275</v>
      </c>
      <c r="K320" s="42">
        <v>0</v>
      </c>
      <c r="L320" s="42">
        <v>37361.18</v>
      </c>
      <c r="M320" s="44">
        <v>45138</v>
      </c>
      <c r="N320" s="42">
        <f>H320-K320-L320</f>
        <v>12211.419999999998</v>
      </c>
      <c r="O320" s="42">
        <v>13798.9</v>
      </c>
      <c r="P320" s="45">
        <v>0.13</v>
      </c>
      <c r="Q320" s="42">
        <v>1587.48</v>
      </c>
      <c r="R320" s="42">
        <v>12211.42</v>
      </c>
      <c r="S320" s="42">
        <v>0</v>
      </c>
      <c r="T320" s="38">
        <v>5000</v>
      </c>
      <c r="U320" s="14">
        <f>S320/H320</f>
        <v>0</v>
      </c>
      <c r="V320" s="19"/>
      <c r="W320" s="19"/>
      <c r="X320" s="37" t="s">
        <v>3467</v>
      </c>
    </row>
    <row r="321" spans="1:24" ht="16.5" customHeight="1">
      <c r="A321" s="38">
        <v>252</v>
      </c>
      <c r="B321" s="39">
        <v>40712</v>
      </c>
      <c r="C321" s="38">
        <v>10303982</v>
      </c>
      <c r="D321" s="40" t="s">
        <v>584</v>
      </c>
      <c r="E321" s="46">
        <v>0.68899999999999995</v>
      </c>
      <c r="F321" s="38">
        <v>120</v>
      </c>
      <c r="G321" s="38" t="s">
        <v>21</v>
      </c>
      <c r="H321" s="42">
        <v>133514.03</v>
      </c>
      <c r="I321" s="55"/>
      <c r="J321" s="44">
        <v>42277</v>
      </c>
      <c r="K321" s="42">
        <v>0</v>
      </c>
      <c r="L321" s="42">
        <v>99356.65</v>
      </c>
      <c r="M321" s="44">
        <v>45138</v>
      </c>
      <c r="N321" s="42">
        <f>H321-K321-L321</f>
        <v>34157.380000000005</v>
      </c>
      <c r="O321" s="42">
        <v>38597.839999999997</v>
      </c>
      <c r="P321" s="45">
        <v>0.13</v>
      </c>
      <c r="Q321" s="42">
        <v>4440.46</v>
      </c>
      <c r="R321" s="42">
        <v>34157.379999999997</v>
      </c>
      <c r="S321" s="42">
        <v>0</v>
      </c>
      <c r="T321" s="38">
        <v>2001</v>
      </c>
      <c r="U321" s="14">
        <f>S321/H321</f>
        <v>0</v>
      </c>
      <c r="V321" s="19"/>
      <c r="W321" s="19"/>
      <c r="X321" s="37" t="s">
        <v>3467</v>
      </c>
    </row>
    <row r="322" spans="1:24" ht="16.5" customHeight="1">
      <c r="A322" s="38">
        <v>253</v>
      </c>
      <c r="B322" s="39">
        <v>40712</v>
      </c>
      <c r="C322" s="38">
        <v>10303983</v>
      </c>
      <c r="D322" s="40" t="s">
        <v>584</v>
      </c>
      <c r="E322" s="46">
        <v>0.68899999999999995</v>
      </c>
      <c r="F322" s="38">
        <v>120</v>
      </c>
      <c r="G322" s="38" t="s">
        <v>21</v>
      </c>
      <c r="H322" s="42">
        <v>33340.449999999997</v>
      </c>
      <c r="I322" s="55"/>
      <c r="J322" s="44">
        <v>42277</v>
      </c>
      <c r="K322" s="42">
        <v>0</v>
      </c>
      <c r="L322" s="42">
        <v>24810.880000000001</v>
      </c>
      <c r="M322" s="44">
        <v>45138</v>
      </c>
      <c r="N322" s="42">
        <f>H322-K322-L322</f>
        <v>8529.5699999999961</v>
      </c>
      <c r="O322" s="42">
        <v>9638.41</v>
      </c>
      <c r="P322" s="45">
        <v>0.13</v>
      </c>
      <c r="Q322" s="42">
        <v>1108.8399999999999</v>
      </c>
      <c r="R322" s="42">
        <v>8529.57</v>
      </c>
      <c r="S322" s="42">
        <v>0</v>
      </c>
      <c r="T322" s="38">
        <v>2205</v>
      </c>
      <c r="U322" s="14">
        <f>S322/H322</f>
        <v>0</v>
      </c>
      <c r="V322" s="19"/>
      <c r="W322" s="19"/>
      <c r="X322" s="37" t="s">
        <v>3467</v>
      </c>
    </row>
    <row r="323" spans="1:24" ht="16.5" customHeight="1">
      <c r="A323" s="38">
        <v>259</v>
      </c>
      <c r="B323" s="39">
        <v>40712</v>
      </c>
      <c r="C323" s="38">
        <v>10303984</v>
      </c>
      <c r="D323" s="40" t="s">
        <v>584</v>
      </c>
      <c r="E323" s="46">
        <v>0.68899999999999995</v>
      </c>
      <c r="F323" s="38">
        <v>120</v>
      </c>
      <c r="G323" s="38" t="s">
        <v>21</v>
      </c>
      <c r="H323" s="42">
        <v>94084</v>
      </c>
      <c r="I323" s="55"/>
      <c r="J323" s="44">
        <v>42277</v>
      </c>
      <c r="K323" s="42">
        <v>0</v>
      </c>
      <c r="L323" s="42">
        <v>70014.13</v>
      </c>
      <c r="M323" s="44">
        <v>45138</v>
      </c>
      <c r="N323" s="42">
        <f>H323-K323-L323</f>
        <v>24069.869999999995</v>
      </c>
      <c r="O323" s="42">
        <v>27198.95</v>
      </c>
      <c r="P323" s="45">
        <v>0.13</v>
      </c>
      <c r="Q323" s="42">
        <v>3129.08</v>
      </c>
      <c r="R323" s="42">
        <v>24069.87</v>
      </c>
      <c r="S323" s="42">
        <v>0</v>
      </c>
      <c r="T323" s="38">
        <v>1601</v>
      </c>
      <c r="U323" s="14">
        <f>S323/H323</f>
        <v>0</v>
      </c>
      <c r="V323" s="19"/>
      <c r="W323" s="19"/>
      <c r="X323" s="37" t="s">
        <v>3467</v>
      </c>
    </row>
    <row r="324" spans="1:24" ht="16.5" customHeight="1">
      <c r="A324" s="38">
        <v>262</v>
      </c>
      <c r="B324" s="39">
        <v>40712</v>
      </c>
      <c r="C324" s="38">
        <v>10303985</v>
      </c>
      <c r="D324" s="40" t="s">
        <v>584</v>
      </c>
      <c r="E324" s="46">
        <v>0.68899999999999995</v>
      </c>
      <c r="F324" s="38">
        <v>120</v>
      </c>
      <c r="G324" s="38" t="s">
        <v>21</v>
      </c>
      <c r="H324" s="42">
        <v>16304.85</v>
      </c>
      <c r="I324" s="55"/>
      <c r="J324" s="44">
        <v>42277</v>
      </c>
      <c r="K324" s="42">
        <v>0</v>
      </c>
      <c r="L324" s="42">
        <v>12133.51</v>
      </c>
      <c r="M324" s="44">
        <v>45138</v>
      </c>
      <c r="N324" s="42">
        <f>H324-K324-L324</f>
        <v>4171.34</v>
      </c>
      <c r="O324" s="42">
        <v>4713.6099999999997</v>
      </c>
      <c r="P324" s="45">
        <v>0.13</v>
      </c>
      <c r="Q324" s="42">
        <v>542.27</v>
      </c>
      <c r="R324" s="42">
        <v>4171.34</v>
      </c>
      <c r="S324" s="42">
        <v>0</v>
      </c>
      <c r="T324" s="38">
        <v>5000</v>
      </c>
      <c r="U324" s="14">
        <f>S324/H324</f>
        <v>0</v>
      </c>
      <c r="V324" s="19"/>
      <c r="W324" s="19"/>
      <c r="X324" s="37" t="s">
        <v>3467</v>
      </c>
    </row>
    <row r="325" spans="1:24" ht="16.5" customHeight="1">
      <c r="A325" s="38">
        <v>264</v>
      </c>
      <c r="B325" s="39">
        <v>40712</v>
      </c>
      <c r="C325" s="38">
        <v>10303986</v>
      </c>
      <c r="D325" s="40" t="s">
        <v>584</v>
      </c>
      <c r="E325" s="46">
        <v>0.68899999999999995</v>
      </c>
      <c r="F325" s="38">
        <v>120</v>
      </c>
      <c r="G325" s="38" t="s">
        <v>21</v>
      </c>
      <c r="H325" s="42">
        <v>13891.85</v>
      </c>
      <c r="I325" s="55"/>
      <c r="J325" s="44">
        <v>42277</v>
      </c>
      <c r="K325" s="42">
        <v>0</v>
      </c>
      <c r="L325" s="42">
        <v>10337.879999999999</v>
      </c>
      <c r="M325" s="44">
        <v>45138</v>
      </c>
      <c r="N325" s="42">
        <f>H325-K325-L325</f>
        <v>3553.9700000000012</v>
      </c>
      <c r="O325" s="42">
        <v>4015.99</v>
      </c>
      <c r="P325" s="45">
        <v>0.13</v>
      </c>
      <c r="Q325" s="42">
        <v>462.02</v>
      </c>
      <c r="R325" s="42">
        <v>3553.97</v>
      </c>
      <c r="S325" s="42">
        <v>0</v>
      </c>
      <c r="T325" s="38">
        <v>2101</v>
      </c>
      <c r="U325" s="14">
        <f>S325/H325</f>
        <v>0</v>
      </c>
      <c r="V325" s="19"/>
      <c r="W325" s="19"/>
      <c r="X325" s="37" t="s">
        <v>3467</v>
      </c>
    </row>
    <row r="326" spans="1:24" ht="16.5" customHeight="1">
      <c r="A326" s="38">
        <v>267</v>
      </c>
      <c r="B326" s="39">
        <v>40712</v>
      </c>
      <c r="C326" s="38">
        <v>10303987</v>
      </c>
      <c r="D326" s="40" t="s">
        <v>584</v>
      </c>
      <c r="E326" s="46">
        <v>0.68899999999999995</v>
      </c>
      <c r="F326" s="38">
        <v>120</v>
      </c>
      <c r="G326" s="38" t="s">
        <v>21</v>
      </c>
      <c r="H326" s="42">
        <v>87651.89</v>
      </c>
      <c r="I326" s="55"/>
      <c r="J326" s="44">
        <v>42277</v>
      </c>
      <c r="K326" s="42">
        <v>0</v>
      </c>
      <c r="L326" s="42">
        <v>65227.61</v>
      </c>
      <c r="M326" s="44">
        <v>45138</v>
      </c>
      <c r="N326" s="42">
        <f>H326-K326-L326</f>
        <v>22424.28</v>
      </c>
      <c r="O326" s="42">
        <v>25339.439999999999</v>
      </c>
      <c r="P326" s="45">
        <v>0.13</v>
      </c>
      <c r="Q326" s="42">
        <v>2915.16</v>
      </c>
      <c r="R326" s="42">
        <v>22424.28</v>
      </c>
      <c r="S326" s="42">
        <v>0</v>
      </c>
      <c r="T326" s="38">
        <v>2201</v>
      </c>
      <c r="U326" s="14">
        <f>S326/H326</f>
        <v>0</v>
      </c>
      <c r="V326" s="19"/>
      <c r="W326" s="19"/>
      <c r="X326" s="37" t="s">
        <v>3467</v>
      </c>
    </row>
    <row r="327" spans="1:24" ht="16.5" customHeight="1">
      <c r="A327" s="38">
        <v>268</v>
      </c>
      <c r="B327" s="39">
        <v>40712</v>
      </c>
      <c r="C327" s="38">
        <v>10322186</v>
      </c>
      <c r="D327" s="40" t="s">
        <v>301</v>
      </c>
      <c r="E327" s="46">
        <v>0.68899999999999995</v>
      </c>
      <c r="F327" s="38">
        <v>120</v>
      </c>
      <c r="G327" s="38" t="s">
        <v>302</v>
      </c>
      <c r="H327" s="42">
        <v>22169.02</v>
      </c>
      <c r="I327" s="55"/>
      <c r="J327" s="44">
        <v>44105</v>
      </c>
      <c r="K327" s="42">
        <v>184.74</v>
      </c>
      <c r="L327" s="42">
        <v>5911.76</v>
      </c>
      <c r="M327" s="44">
        <v>45138</v>
      </c>
      <c r="N327" s="42">
        <f>H327-K327-L327</f>
        <v>16072.519999999999</v>
      </c>
      <c r="O327" s="42">
        <v>18161.95</v>
      </c>
      <c r="P327" s="45">
        <v>0.13</v>
      </c>
      <c r="Q327" s="42">
        <v>2089.4299999999998</v>
      </c>
      <c r="R327" s="42">
        <v>16072.52</v>
      </c>
      <c r="S327" s="42">
        <v>0</v>
      </c>
      <c r="T327" s="38">
        <v>5000</v>
      </c>
      <c r="U327" s="14">
        <f>S327/H327</f>
        <v>0</v>
      </c>
      <c r="V327" s="19"/>
      <c r="W327" s="19"/>
      <c r="X327" s="37" t="s">
        <v>3467</v>
      </c>
    </row>
    <row r="328" spans="1:24" ht="16.5" customHeight="1">
      <c r="A328" s="38">
        <v>270</v>
      </c>
      <c r="B328" s="39">
        <v>40712</v>
      </c>
      <c r="C328" s="38">
        <v>10302535</v>
      </c>
      <c r="D328" s="40" t="s">
        <v>655</v>
      </c>
      <c r="E328" s="38">
        <v>1</v>
      </c>
      <c r="F328" s="38">
        <v>118</v>
      </c>
      <c r="G328" s="38" t="s">
        <v>23</v>
      </c>
      <c r="H328" s="42">
        <v>1794.87</v>
      </c>
      <c r="I328" s="55"/>
      <c r="J328" s="44">
        <v>42275</v>
      </c>
      <c r="K328" s="42">
        <v>0</v>
      </c>
      <c r="L328" s="42">
        <v>1352.7</v>
      </c>
      <c r="M328" s="44">
        <v>45138</v>
      </c>
      <c r="N328" s="42">
        <f>H328-K328-L328</f>
        <v>442.16999999999985</v>
      </c>
      <c r="O328" s="42">
        <v>499.65</v>
      </c>
      <c r="P328" s="45">
        <v>0.13</v>
      </c>
      <c r="Q328" s="42">
        <v>57.48</v>
      </c>
      <c r="R328" s="42">
        <v>442.17</v>
      </c>
      <c r="S328" s="42">
        <v>0</v>
      </c>
      <c r="T328" s="38">
        <v>2101</v>
      </c>
      <c r="U328" s="14">
        <f>S328/H328</f>
        <v>0</v>
      </c>
      <c r="V328" s="19"/>
      <c r="W328" s="19"/>
      <c r="X328" s="37" t="s">
        <v>3467</v>
      </c>
    </row>
    <row r="329" spans="1:24" ht="16.5" customHeight="1">
      <c r="A329" s="38">
        <v>272</v>
      </c>
      <c r="B329" s="39">
        <v>40712</v>
      </c>
      <c r="C329" s="38">
        <v>10303424</v>
      </c>
      <c r="D329" s="40" t="s">
        <v>860</v>
      </c>
      <c r="E329" s="38">
        <v>1</v>
      </c>
      <c r="F329" s="38">
        <v>118</v>
      </c>
      <c r="G329" s="38" t="s">
        <v>23</v>
      </c>
      <c r="H329" s="42">
        <v>1695</v>
      </c>
      <c r="I329" s="55"/>
      <c r="J329" s="44">
        <v>42275</v>
      </c>
      <c r="K329" s="42">
        <v>0</v>
      </c>
      <c r="L329" s="42">
        <v>1277.47</v>
      </c>
      <c r="M329" s="44">
        <v>45138</v>
      </c>
      <c r="N329" s="42">
        <f>H329-K329-L329</f>
        <v>417.53</v>
      </c>
      <c r="O329" s="42">
        <v>471.81</v>
      </c>
      <c r="P329" s="45">
        <v>0.13</v>
      </c>
      <c r="Q329" s="42">
        <v>54.28</v>
      </c>
      <c r="R329" s="42">
        <v>417.53</v>
      </c>
      <c r="S329" s="42">
        <v>0</v>
      </c>
      <c r="T329" s="38">
        <v>2101</v>
      </c>
      <c r="U329" s="14">
        <f>S329/H329</f>
        <v>0</v>
      </c>
      <c r="V329" s="19"/>
      <c r="W329" s="19"/>
      <c r="X329" s="37" t="s">
        <v>3467</v>
      </c>
    </row>
    <row r="330" spans="1:24" ht="16.5" customHeight="1">
      <c r="A330" s="38">
        <v>274</v>
      </c>
      <c r="B330" s="39">
        <v>40712</v>
      </c>
      <c r="C330" s="38">
        <v>10303590</v>
      </c>
      <c r="D330" s="40" t="s">
        <v>1632</v>
      </c>
      <c r="E330" s="38">
        <v>2</v>
      </c>
      <c r="F330" s="38">
        <v>118</v>
      </c>
      <c r="G330" s="38" t="s">
        <v>23</v>
      </c>
      <c r="H330" s="42">
        <v>9094.02</v>
      </c>
      <c r="I330" s="55"/>
      <c r="J330" s="44">
        <v>42276</v>
      </c>
      <c r="K330" s="42">
        <v>0</v>
      </c>
      <c r="L330" s="42">
        <v>6824.37</v>
      </c>
      <c r="M330" s="44">
        <v>45138</v>
      </c>
      <c r="N330" s="42">
        <f>H330-K330-L330</f>
        <v>2269.6500000000005</v>
      </c>
      <c r="O330" s="42">
        <v>2564.6999999999998</v>
      </c>
      <c r="P330" s="45">
        <v>0.13</v>
      </c>
      <c r="Q330" s="42">
        <v>295.05</v>
      </c>
      <c r="R330" s="42">
        <v>2269.65</v>
      </c>
      <c r="S330" s="42">
        <v>0</v>
      </c>
      <c r="T330" s="38">
        <v>5000</v>
      </c>
      <c r="U330" s="14">
        <f>S330/H330</f>
        <v>0</v>
      </c>
      <c r="V330" s="19"/>
      <c r="W330" s="19"/>
      <c r="X330" s="37" t="s">
        <v>3467</v>
      </c>
    </row>
    <row r="331" spans="1:24" ht="16.5" customHeight="1">
      <c r="A331" s="38">
        <v>277</v>
      </c>
      <c r="B331" s="39">
        <v>40712</v>
      </c>
      <c r="C331" s="38">
        <v>10302569</v>
      </c>
      <c r="D331" s="40" t="s">
        <v>1626</v>
      </c>
      <c r="E331" s="38">
        <v>1</v>
      </c>
      <c r="F331" s="38">
        <v>120</v>
      </c>
      <c r="G331" s="38" t="s">
        <v>21</v>
      </c>
      <c r="H331" s="42">
        <v>6068.38</v>
      </c>
      <c r="I331" s="55"/>
      <c r="J331" s="44">
        <v>42277</v>
      </c>
      <c r="K331" s="42">
        <v>0</v>
      </c>
      <c r="L331" s="42">
        <v>4515.84</v>
      </c>
      <c r="M331" s="44">
        <v>45138</v>
      </c>
      <c r="N331" s="42">
        <f>H331-K331-L331</f>
        <v>1552.54</v>
      </c>
      <c r="O331" s="42">
        <v>1754.37</v>
      </c>
      <c r="P331" s="45">
        <v>0.13</v>
      </c>
      <c r="Q331" s="42">
        <v>201.83</v>
      </c>
      <c r="R331" s="42">
        <v>1552.54</v>
      </c>
      <c r="S331" s="42">
        <v>0</v>
      </c>
      <c r="T331" s="38">
        <v>2101</v>
      </c>
      <c r="U331" s="14">
        <f>S331/H331</f>
        <v>0</v>
      </c>
      <c r="V331" s="19"/>
      <c r="W331" s="19"/>
      <c r="X331" s="37" t="s">
        <v>3467</v>
      </c>
    </row>
    <row r="332" spans="1:24" ht="16.5" customHeight="1">
      <c r="A332" s="38">
        <v>280</v>
      </c>
      <c r="B332" s="39">
        <v>40712</v>
      </c>
      <c r="C332" s="38">
        <v>10302570</v>
      </c>
      <c r="D332" s="40" t="s">
        <v>1627</v>
      </c>
      <c r="E332" s="38">
        <v>1</v>
      </c>
      <c r="F332" s="38">
        <v>120</v>
      </c>
      <c r="G332" s="38" t="s">
        <v>21</v>
      </c>
      <c r="H332" s="42">
        <v>6410.26</v>
      </c>
      <c r="I332" s="55"/>
      <c r="J332" s="44">
        <v>42277</v>
      </c>
      <c r="K332" s="42">
        <v>0</v>
      </c>
      <c r="L332" s="42">
        <v>4770.26</v>
      </c>
      <c r="M332" s="44">
        <v>45138</v>
      </c>
      <c r="N332" s="42">
        <f>H332-K332-L332</f>
        <v>1640</v>
      </c>
      <c r="O332" s="42">
        <v>1853.2</v>
      </c>
      <c r="P332" s="45">
        <v>0.13</v>
      </c>
      <c r="Q332" s="42">
        <v>213.2</v>
      </c>
      <c r="R332" s="42">
        <v>1640</v>
      </c>
      <c r="S332" s="42">
        <v>0</v>
      </c>
      <c r="T332" s="38">
        <v>2101</v>
      </c>
      <c r="U332" s="14">
        <f>S332/H332</f>
        <v>0</v>
      </c>
      <c r="V332" s="19"/>
      <c r="W332" s="19"/>
      <c r="X332" s="37" t="s">
        <v>3467</v>
      </c>
    </row>
    <row r="333" spans="1:24" ht="16.5" customHeight="1">
      <c r="A333" s="38">
        <v>284</v>
      </c>
      <c r="B333" s="39">
        <v>40712</v>
      </c>
      <c r="C333" s="38">
        <v>10302593</v>
      </c>
      <c r="D333" s="40" t="s">
        <v>910</v>
      </c>
      <c r="E333" s="38">
        <v>2</v>
      </c>
      <c r="F333" s="38">
        <v>60</v>
      </c>
      <c r="G333" s="38" t="s">
        <v>23</v>
      </c>
      <c r="H333" s="42">
        <v>2119.66</v>
      </c>
      <c r="I333" s="55"/>
      <c r="J333" s="44">
        <v>42276</v>
      </c>
      <c r="K333" s="42">
        <v>0</v>
      </c>
      <c r="L333" s="42">
        <v>2013.68</v>
      </c>
      <c r="M333" s="44">
        <v>45138</v>
      </c>
      <c r="N333" s="42">
        <f>H333-K333-L333</f>
        <v>105.97999999999979</v>
      </c>
      <c r="O333" s="42">
        <v>119.76</v>
      </c>
      <c r="P333" s="45">
        <v>0.13</v>
      </c>
      <c r="Q333" s="42">
        <v>13.78</v>
      </c>
      <c r="R333" s="42">
        <v>105.98</v>
      </c>
      <c r="S333" s="42">
        <v>0</v>
      </c>
      <c r="T333" s="38">
        <v>2101</v>
      </c>
      <c r="U333" s="14">
        <f>S333/H333</f>
        <v>0</v>
      </c>
      <c r="V333" s="19"/>
      <c r="W333" s="19"/>
      <c r="X333" s="37" t="s">
        <v>3467</v>
      </c>
    </row>
    <row r="334" spans="1:24" ht="16.5" customHeight="1">
      <c r="A334" s="38">
        <v>285</v>
      </c>
      <c r="B334" s="39">
        <v>40712</v>
      </c>
      <c r="C334" s="38">
        <v>10302614</v>
      </c>
      <c r="D334" s="40" t="s">
        <v>1341</v>
      </c>
      <c r="E334" s="38">
        <v>2</v>
      </c>
      <c r="F334" s="38">
        <v>120</v>
      </c>
      <c r="G334" s="38" t="s">
        <v>21</v>
      </c>
      <c r="H334" s="42">
        <v>17948.72</v>
      </c>
      <c r="I334" s="55"/>
      <c r="J334" s="44">
        <v>42277</v>
      </c>
      <c r="K334" s="42">
        <v>0</v>
      </c>
      <c r="L334" s="42">
        <v>13356.85</v>
      </c>
      <c r="M334" s="44">
        <v>45138</v>
      </c>
      <c r="N334" s="42">
        <f>H334-K334-L334</f>
        <v>4591.8700000000008</v>
      </c>
      <c r="O334" s="42">
        <v>5188.8100000000004</v>
      </c>
      <c r="P334" s="45">
        <v>0.13</v>
      </c>
      <c r="Q334" s="42">
        <v>596.94000000000005</v>
      </c>
      <c r="R334" s="42">
        <v>4591.87</v>
      </c>
      <c r="S334" s="42">
        <v>0</v>
      </c>
      <c r="T334" s="38">
        <v>2101</v>
      </c>
      <c r="U334" s="14">
        <f>S334/H334</f>
        <v>0</v>
      </c>
      <c r="V334" s="19"/>
      <c r="W334" s="19"/>
      <c r="X334" s="37" t="s">
        <v>3467</v>
      </c>
    </row>
    <row r="335" spans="1:24" ht="16.5" customHeight="1">
      <c r="A335" s="38">
        <v>286</v>
      </c>
      <c r="B335" s="39">
        <v>40712</v>
      </c>
      <c r="C335" s="38">
        <v>10303341</v>
      </c>
      <c r="D335" s="40" t="s">
        <v>885</v>
      </c>
      <c r="E335" s="38">
        <v>25</v>
      </c>
      <c r="F335" s="38">
        <v>118</v>
      </c>
      <c r="G335" s="38" t="s">
        <v>23</v>
      </c>
      <c r="H335" s="42">
        <v>17325</v>
      </c>
      <c r="I335" s="55"/>
      <c r="J335" s="44">
        <v>42276</v>
      </c>
      <c r="K335" s="42">
        <v>0</v>
      </c>
      <c r="L335" s="42">
        <v>13001.12</v>
      </c>
      <c r="M335" s="44">
        <v>45138</v>
      </c>
      <c r="N335" s="42">
        <f>H335-K335-L335</f>
        <v>4323.8799999999992</v>
      </c>
      <c r="O335" s="42">
        <v>4885.9799999999996</v>
      </c>
      <c r="P335" s="45">
        <v>0.13</v>
      </c>
      <c r="Q335" s="42">
        <v>562.1</v>
      </c>
      <c r="R335" s="42">
        <v>4323.88</v>
      </c>
      <c r="S335" s="42">
        <v>0</v>
      </c>
      <c r="T335" s="38">
        <v>2107</v>
      </c>
      <c r="U335" s="14">
        <f>S335/H335</f>
        <v>0</v>
      </c>
      <c r="V335" s="19"/>
      <c r="W335" s="19"/>
      <c r="X335" s="37" t="s">
        <v>3467</v>
      </c>
    </row>
    <row r="336" spans="1:24" ht="16.5" customHeight="1">
      <c r="A336" s="38">
        <v>290</v>
      </c>
      <c r="B336" s="39">
        <v>40712</v>
      </c>
      <c r="C336" s="38">
        <v>10303349</v>
      </c>
      <c r="D336" s="40" t="s">
        <v>1640</v>
      </c>
      <c r="E336" s="38">
        <v>30</v>
      </c>
      <c r="F336" s="38">
        <v>118</v>
      </c>
      <c r="G336" s="38" t="s">
        <v>23</v>
      </c>
      <c r="H336" s="42">
        <v>13440</v>
      </c>
      <c r="I336" s="55"/>
      <c r="J336" s="44">
        <v>42275</v>
      </c>
      <c r="K336" s="42">
        <v>0</v>
      </c>
      <c r="L336" s="42">
        <v>10129.34</v>
      </c>
      <c r="M336" s="44">
        <v>45138</v>
      </c>
      <c r="N336" s="42">
        <f>H336-K336-L336</f>
        <v>3310.66</v>
      </c>
      <c r="O336" s="42">
        <v>3741.05</v>
      </c>
      <c r="P336" s="45">
        <v>0.13</v>
      </c>
      <c r="Q336" s="42">
        <v>430.39</v>
      </c>
      <c r="R336" s="42">
        <v>3310.66</v>
      </c>
      <c r="S336" s="42">
        <v>0</v>
      </c>
      <c r="T336" s="38">
        <v>2101</v>
      </c>
      <c r="U336" s="14">
        <f>S336/H336</f>
        <v>0</v>
      </c>
      <c r="V336" s="19"/>
      <c r="W336" s="19"/>
      <c r="X336" s="37" t="s">
        <v>3467</v>
      </c>
    </row>
    <row r="337" spans="1:24" ht="16.5" customHeight="1">
      <c r="A337" s="38">
        <v>291</v>
      </c>
      <c r="B337" s="39">
        <v>40712</v>
      </c>
      <c r="C337" s="38">
        <v>10303367</v>
      </c>
      <c r="D337" s="40" t="s">
        <v>1641</v>
      </c>
      <c r="E337" s="38">
        <v>36</v>
      </c>
      <c r="F337" s="38">
        <v>118</v>
      </c>
      <c r="G337" s="38" t="s">
        <v>23</v>
      </c>
      <c r="H337" s="42">
        <v>720</v>
      </c>
      <c r="I337" s="55"/>
      <c r="J337" s="44">
        <v>42275</v>
      </c>
      <c r="K337" s="42">
        <v>0</v>
      </c>
      <c r="L337" s="42">
        <v>542.64</v>
      </c>
      <c r="M337" s="44">
        <v>45138</v>
      </c>
      <c r="N337" s="42">
        <f>H337-K337-L337</f>
        <v>177.36</v>
      </c>
      <c r="O337" s="42">
        <v>200.42</v>
      </c>
      <c r="P337" s="45">
        <v>0.13</v>
      </c>
      <c r="Q337" s="42">
        <v>23.06</v>
      </c>
      <c r="R337" s="42">
        <v>177.36</v>
      </c>
      <c r="S337" s="42">
        <v>0</v>
      </c>
      <c r="T337" s="38">
        <v>2101</v>
      </c>
      <c r="U337" s="14">
        <f>S337/H337</f>
        <v>0</v>
      </c>
      <c r="V337" s="19"/>
      <c r="W337" s="19"/>
      <c r="X337" s="37" t="s">
        <v>3467</v>
      </c>
    </row>
    <row r="338" spans="1:24" ht="16.5" customHeight="1">
      <c r="A338" s="38">
        <v>297</v>
      </c>
      <c r="B338" s="39">
        <v>40712</v>
      </c>
      <c r="C338" s="38">
        <v>10303412</v>
      </c>
      <c r="D338" s="40" t="s">
        <v>901</v>
      </c>
      <c r="E338" s="38">
        <v>3</v>
      </c>
      <c r="F338" s="38">
        <v>118</v>
      </c>
      <c r="G338" s="38" t="s">
        <v>23</v>
      </c>
      <c r="H338" s="42">
        <v>2820.51</v>
      </c>
      <c r="I338" s="55"/>
      <c r="J338" s="44">
        <v>42275</v>
      </c>
      <c r="K338" s="42">
        <v>0</v>
      </c>
      <c r="L338" s="42">
        <v>2125.71</v>
      </c>
      <c r="M338" s="44">
        <v>45138</v>
      </c>
      <c r="N338" s="42">
        <f>H338-K338-L338</f>
        <v>694.80000000000018</v>
      </c>
      <c r="O338" s="42">
        <v>785.12</v>
      </c>
      <c r="P338" s="45">
        <v>0.13</v>
      </c>
      <c r="Q338" s="42">
        <v>90.32</v>
      </c>
      <c r="R338" s="42">
        <v>694.8</v>
      </c>
      <c r="S338" s="42">
        <v>0</v>
      </c>
      <c r="T338" s="38">
        <v>2101</v>
      </c>
      <c r="U338" s="14">
        <f>S338/H338</f>
        <v>0</v>
      </c>
      <c r="V338" s="19"/>
      <c r="W338" s="19"/>
      <c r="X338" s="37" t="s">
        <v>3467</v>
      </c>
    </row>
    <row r="339" spans="1:24" ht="16.5" customHeight="1">
      <c r="A339" s="38">
        <v>298</v>
      </c>
      <c r="B339" s="39">
        <v>40712</v>
      </c>
      <c r="C339" s="38">
        <v>10322195</v>
      </c>
      <c r="D339" s="40" t="s">
        <v>956</v>
      </c>
      <c r="E339" s="38">
        <v>1</v>
      </c>
      <c r="F339" s="38">
        <v>60</v>
      </c>
      <c r="G339" s="38" t="s">
        <v>36</v>
      </c>
      <c r="H339" s="42">
        <v>2577.7800000000002</v>
      </c>
      <c r="I339" s="55"/>
      <c r="J339" s="44">
        <v>44105</v>
      </c>
      <c r="K339" s="42">
        <v>42.96</v>
      </c>
      <c r="L339" s="42">
        <v>1374.75</v>
      </c>
      <c r="M339" s="44">
        <v>45138</v>
      </c>
      <c r="N339" s="42">
        <f>H339-K339-L339</f>
        <v>1160.0700000000002</v>
      </c>
      <c r="O339" s="42">
        <v>1310.88</v>
      </c>
      <c r="P339" s="45">
        <v>0.13</v>
      </c>
      <c r="Q339" s="42">
        <v>150.81</v>
      </c>
      <c r="R339" s="42">
        <v>1160.07</v>
      </c>
      <c r="S339" s="42">
        <v>0</v>
      </c>
      <c r="T339" s="38">
        <v>5000</v>
      </c>
      <c r="U339" s="14">
        <f>S339/H339</f>
        <v>0</v>
      </c>
      <c r="V339" s="19"/>
      <c r="W339" s="19"/>
      <c r="X339" s="37" t="s">
        <v>3467</v>
      </c>
    </row>
    <row r="340" spans="1:24" ht="16.5" customHeight="1">
      <c r="A340" s="38">
        <v>299</v>
      </c>
      <c r="B340" s="39">
        <v>40712</v>
      </c>
      <c r="C340" s="38">
        <v>10302519</v>
      </c>
      <c r="D340" s="40" t="s">
        <v>1646</v>
      </c>
      <c r="E340" s="38">
        <v>1</v>
      </c>
      <c r="F340" s="38">
        <v>118</v>
      </c>
      <c r="G340" s="38" t="s">
        <v>23</v>
      </c>
      <c r="H340" s="42">
        <v>3504.27</v>
      </c>
      <c r="I340" s="55"/>
      <c r="J340" s="44">
        <v>42275</v>
      </c>
      <c r="K340" s="42">
        <v>0</v>
      </c>
      <c r="L340" s="42">
        <v>2641.06</v>
      </c>
      <c r="M340" s="44">
        <v>45138</v>
      </c>
      <c r="N340" s="42">
        <f>H340-K340-L340</f>
        <v>863.21</v>
      </c>
      <c r="O340" s="42">
        <v>975.43</v>
      </c>
      <c r="P340" s="45">
        <v>0.13</v>
      </c>
      <c r="Q340" s="42">
        <v>112.22</v>
      </c>
      <c r="R340" s="42">
        <v>863.21</v>
      </c>
      <c r="S340" s="42">
        <v>0</v>
      </c>
      <c r="T340" s="38">
        <v>2106</v>
      </c>
      <c r="U340" s="14">
        <f>S340/H340</f>
        <v>0</v>
      </c>
      <c r="V340" s="19"/>
      <c r="W340" s="19"/>
      <c r="X340" s="37" t="s">
        <v>3467</v>
      </c>
    </row>
    <row r="341" spans="1:24" ht="16.5" customHeight="1">
      <c r="A341" s="38">
        <v>300</v>
      </c>
      <c r="B341" s="39">
        <v>40712</v>
      </c>
      <c r="C341" s="38">
        <v>10302619</v>
      </c>
      <c r="D341" s="40" t="s">
        <v>459</v>
      </c>
      <c r="E341" s="38">
        <v>1</v>
      </c>
      <c r="F341" s="38">
        <v>120</v>
      </c>
      <c r="G341" s="38" t="s">
        <v>21</v>
      </c>
      <c r="H341" s="42">
        <v>8205.1299999999992</v>
      </c>
      <c r="I341" s="55"/>
      <c r="J341" s="44">
        <v>42277</v>
      </c>
      <c r="K341" s="42">
        <v>0</v>
      </c>
      <c r="L341" s="42">
        <v>6106.02</v>
      </c>
      <c r="M341" s="44">
        <v>45138</v>
      </c>
      <c r="N341" s="42">
        <f>H341-K341-L341</f>
        <v>2099.1099999999988</v>
      </c>
      <c r="O341" s="42">
        <v>2371.9899999999998</v>
      </c>
      <c r="P341" s="45">
        <v>0.13</v>
      </c>
      <c r="Q341" s="42">
        <v>272.88</v>
      </c>
      <c r="R341" s="42">
        <v>2099.11</v>
      </c>
      <c r="S341" s="42">
        <v>0</v>
      </c>
      <c r="T341" s="38">
        <v>2101</v>
      </c>
      <c r="U341" s="14">
        <f>S341/H341</f>
        <v>0</v>
      </c>
      <c r="V341" s="19"/>
      <c r="W341" s="19"/>
      <c r="X341" s="37" t="s">
        <v>3467</v>
      </c>
    </row>
    <row r="342" spans="1:24" ht="16.5" customHeight="1">
      <c r="A342" s="38">
        <v>301</v>
      </c>
      <c r="B342" s="39">
        <v>40712</v>
      </c>
      <c r="C342" s="38">
        <v>10303362</v>
      </c>
      <c r="D342" s="40" t="s">
        <v>1647</v>
      </c>
      <c r="E342" s="38">
        <v>2</v>
      </c>
      <c r="F342" s="38">
        <v>118</v>
      </c>
      <c r="G342" s="38" t="s">
        <v>23</v>
      </c>
      <c r="H342" s="42">
        <v>140</v>
      </c>
      <c r="I342" s="55"/>
      <c r="J342" s="44">
        <v>42275</v>
      </c>
      <c r="K342" s="42">
        <v>0</v>
      </c>
      <c r="L342" s="42">
        <v>105.56</v>
      </c>
      <c r="M342" s="44">
        <v>45138</v>
      </c>
      <c r="N342" s="42">
        <f>H342-K342-L342</f>
        <v>34.44</v>
      </c>
      <c r="O342" s="42">
        <v>38.92</v>
      </c>
      <c r="P342" s="45">
        <v>0.13</v>
      </c>
      <c r="Q342" s="42">
        <v>4.4800000000000004</v>
      </c>
      <c r="R342" s="42">
        <v>34.44</v>
      </c>
      <c r="S342" s="42">
        <v>0</v>
      </c>
      <c r="T342" s="38">
        <v>2101</v>
      </c>
      <c r="U342" s="14">
        <f>S342/H342</f>
        <v>0</v>
      </c>
      <c r="V342" s="19"/>
      <c r="W342" s="19"/>
      <c r="X342" s="37" t="s">
        <v>3467</v>
      </c>
    </row>
    <row r="343" spans="1:24" ht="16.5" customHeight="1">
      <c r="A343" s="38">
        <v>303</v>
      </c>
      <c r="B343" s="39">
        <v>40712</v>
      </c>
      <c r="C343" s="38">
        <v>10303372</v>
      </c>
      <c r="D343" s="40" t="s">
        <v>86</v>
      </c>
      <c r="E343" s="38">
        <v>6</v>
      </c>
      <c r="F343" s="38">
        <v>118</v>
      </c>
      <c r="G343" s="38" t="s">
        <v>23</v>
      </c>
      <c r="H343" s="42">
        <v>19968</v>
      </c>
      <c r="I343" s="55"/>
      <c r="J343" s="44">
        <v>42276</v>
      </c>
      <c r="K343" s="42">
        <v>0</v>
      </c>
      <c r="L343" s="42">
        <v>14984.45</v>
      </c>
      <c r="M343" s="44">
        <v>45138</v>
      </c>
      <c r="N343" s="42">
        <f>H343-K343-L343</f>
        <v>4983.5499999999993</v>
      </c>
      <c r="O343" s="42">
        <v>5631.41</v>
      </c>
      <c r="P343" s="45">
        <v>0.13</v>
      </c>
      <c r="Q343" s="42">
        <v>647.86</v>
      </c>
      <c r="R343" s="42">
        <v>4983.55</v>
      </c>
      <c r="S343" s="42">
        <v>0</v>
      </c>
      <c r="T343" s="38">
        <v>2102</v>
      </c>
      <c r="U343" s="14">
        <f>S343/H343</f>
        <v>0</v>
      </c>
      <c r="V343" s="19"/>
      <c r="W343" s="19"/>
      <c r="X343" s="37" t="s">
        <v>3467</v>
      </c>
    </row>
    <row r="344" spans="1:24" ht="16.5" customHeight="1">
      <c r="A344" s="38">
        <v>304</v>
      </c>
      <c r="B344" s="39">
        <v>40712</v>
      </c>
      <c r="C344" s="38">
        <v>10303410</v>
      </c>
      <c r="D344" s="40" t="s">
        <v>76</v>
      </c>
      <c r="E344" s="38">
        <v>2</v>
      </c>
      <c r="F344" s="38">
        <v>118</v>
      </c>
      <c r="G344" s="38" t="s">
        <v>23</v>
      </c>
      <c r="H344" s="42">
        <v>2393.16</v>
      </c>
      <c r="I344" s="55"/>
      <c r="J344" s="44">
        <v>42275</v>
      </c>
      <c r="K344" s="42">
        <v>0</v>
      </c>
      <c r="L344" s="42">
        <v>1803.64</v>
      </c>
      <c r="M344" s="44">
        <v>45138</v>
      </c>
      <c r="N344" s="42">
        <f>H344-K344-L344</f>
        <v>589.51999999999975</v>
      </c>
      <c r="O344" s="42">
        <v>666.16</v>
      </c>
      <c r="P344" s="45">
        <v>0.13</v>
      </c>
      <c r="Q344" s="42">
        <v>76.64</v>
      </c>
      <c r="R344" s="42">
        <v>589.52</v>
      </c>
      <c r="S344" s="42">
        <v>0</v>
      </c>
      <c r="T344" s="38">
        <v>2101</v>
      </c>
      <c r="U344" s="14">
        <f>S344/H344</f>
        <v>0</v>
      </c>
      <c r="V344" s="19"/>
      <c r="W344" s="19"/>
      <c r="X344" s="37" t="s">
        <v>3467</v>
      </c>
    </row>
    <row r="345" spans="1:24" ht="16.5" customHeight="1">
      <c r="A345" s="38">
        <v>305</v>
      </c>
      <c r="B345" s="39">
        <v>40712</v>
      </c>
      <c r="C345" s="38">
        <v>10303644</v>
      </c>
      <c r="D345" s="40" t="s">
        <v>1648</v>
      </c>
      <c r="E345" s="38">
        <v>1</v>
      </c>
      <c r="F345" s="38">
        <v>118</v>
      </c>
      <c r="G345" s="38" t="s">
        <v>23</v>
      </c>
      <c r="H345" s="42">
        <v>726.5</v>
      </c>
      <c r="I345" s="55"/>
      <c r="J345" s="44">
        <v>42275</v>
      </c>
      <c r="K345" s="42">
        <v>0</v>
      </c>
      <c r="L345" s="42">
        <v>547.41999999999996</v>
      </c>
      <c r="M345" s="44">
        <v>45138</v>
      </c>
      <c r="N345" s="42">
        <f>H345-K345-L345</f>
        <v>179.08000000000004</v>
      </c>
      <c r="O345" s="42">
        <v>202.36</v>
      </c>
      <c r="P345" s="45">
        <v>0.13</v>
      </c>
      <c r="Q345" s="42">
        <v>23.28</v>
      </c>
      <c r="R345" s="42">
        <v>179.08</v>
      </c>
      <c r="S345" s="42">
        <v>0</v>
      </c>
      <c r="T345" s="38">
        <v>2101</v>
      </c>
      <c r="U345" s="14">
        <f>S345/H345</f>
        <v>0</v>
      </c>
      <c r="V345" s="19"/>
      <c r="W345" s="19"/>
      <c r="X345" s="37" t="s">
        <v>3467</v>
      </c>
    </row>
    <row r="346" spans="1:24" ht="16.5" customHeight="1">
      <c r="A346" s="38">
        <v>306</v>
      </c>
      <c r="B346" s="39">
        <v>40712</v>
      </c>
      <c r="C346" s="38">
        <v>10302572</v>
      </c>
      <c r="D346" s="40" t="s">
        <v>1649</v>
      </c>
      <c r="E346" s="38">
        <v>1</v>
      </c>
      <c r="F346" s="38">
        <v>120</v>
      </c>
      <c r="G346" s="38" t="s">
        <v>21</v>
      </c>
      <c r="H346" s="42">
        <v>10256.41</v>
      </c>
      <c r="I346" s="55"/>
      <c r="J346" s="44">
        <v>42277</v>
      </c>
      <c r="K346" s="42">
        <v>0</v>
      </c>
      <c r="L346" s="42">
        <v>7632.53</v>
      </c>
      <c r="M346" s="44">
        <v>45138</v>
      </c>
      <c r="N346" s="42">
        <f>H346-K346-L346</f>
        <v>2623.88</v>
      </c>
      <c r="O346" s="42">
        <v>2964.98</v>
      </c>
      <c r="P346" s="45">
        <v>0.13</v>
      </c>
      <c r="Q346" s="42">
        <v>341.1</v>
      </c>
      <c r="R346" s="42">
        <v>2623.88</v>
      </c>
      <c r="S346" s="42">
        <v>0</v>
      </c>
      <c r="T346" s="38">
        <v>2101</v>
      </c>
      <c r="U346" s="14">
        <f>S346/H346</f>
        <v>0</v>
      </c>
      <c r="V346" s="19"/>
      <c r="W346" s="19"/>
      <c r="X346" s="37" t="s">
        <v>3467</v>
      </c>
    </row>
    <row r="347" spans="1:24" ht="16.5" customHeight="1">
      <c r="A347" s="38">
        <v>308</v>
      </c>
      <c r="B347" s="39">
        <v>40712</v>
      </c>
      <c r="C347" s="38">
        <v>10302573</v>
      </c>
      <c r="D347" s="40" t="s">
        <v>1650</v>
      </c>
      <c r="E347" s="38">
        <v>1</v>
      </c>
      <c r="F347" s="38">
        <v>120</v>
      </c>
      <c r="G347" s="38" t="s">
        <v>21</v>
      </c>
      <c r="H347" s="42">
        <v>15256.41</v>
      </c>
      <c r="I347" s="55"/>
      <c r="J347" s="44">
        <v>42277</v>
      </c>
      <c r="K347" s="42">
        <v>0</v>
      </c>
      <c r="L347" s="42">
        <v>11353.26</v>
      </c>
      <c r="M347" s="44">
        <v>45138</v>
      </c>
      <c r="N347" s="42">
        <f>H347-K347-L347</f>
        <v>3903.1499999999996</v>
      </c>
      <c r="O347" s="42">
        <v>4410.5600000000004</v>
      </c>
      <c r="P347" s="45">
        <v>0.13</v>
      </c>
      <c r="Q347" s="42">
        <v>507.41</v>
      </c>
      <c r="R347" s="42">
        <v>3903.15</v>
      </c>
      <c r="S347" s="42">
        <v>0</v>
      </c>
      <c r="T347" s="38">
        <v>2101</v>
      </c>
      <c r="U347" s="14">
        <f>S347/H347</f>
        <v>0</v>
      </c>
      <c r="V347" s="19"/>
      <c r="W347" s="19"/>
      <c r="X347" s="37" t="s">
        <v>3467</v>
      </c>
    </row>
    <row r="348" spans="1:24" ht="16.5" customHeight="1">
      <c r="A348" s="38">
        <v>309</v>
      </c>
      <c r="B348" s="39">
        <v>40712</v>
      </c>
      <c r="C348" s="38">
        <v>10302614</v>
      </c>
      <c r="D348" s="40" t="s">
        <v>1341</v>
      </c>
      <c r="E348" s="38">
        <v>2</v>
      </c>
      <c r="F348" s="38">
        <v>120</v>
      </c>
      <c r="G348" s="38" t="s">
        <v>21</v>
      </c>
      <c r="H348" s="42">
        <v>17948.72</v>
      </c>
      <c r="I348" s="55"/>
      <c r="J348" s="44">
        <v>42277</v>
      </c>
      <c r="K348" s="42">
        <v>0</v>
      </c>
      <c r="L348" s="42">
        <v>13356.85</v>
      </c>
      <c r="M348" s="44">
        <v>45138</v>
      </c>
      <c r="N348" s="42">
        <f>H348-K348-L348</f>
        <v>4591.8700000000008</v>
      </c>
      <c r="O348" s="42">
        <v>5188.8100000000004</v>
      </c>
      <c r="P348" s="45">
        <v>0.13</v>
      </c>
      <c r="Q348" s="42">
        <v>596.94000000000005</v>
      </c>
      <c r="R348" s="42">
        <v>4591.87</v>
      </c>
      <c r="S348" s="42">
        <v>0</v>
      </c>
      <c r="T348" s="38">
        <v>2101</v>
      </c>
      <c r="U348" s="14">
        <f>S348/H348</f>
        <v>0</v>
      </c>
      <c r="V348" s="19"/>
      <c r="W348" s="19"/>
      <c r="X348" s="37" t="s">
        <v>3467</v>
      </c>
    </row>
    <row r="349" spans="1:24" ht="16.5" customHeight="1">
      <c r="A349" s="38">
        <v>317</v>
      </c>
      <c r="B349" s="39">
        <v>40712</v>
      </c>
      <c r="C349" s="38">
        <v>10302575</v>
      </c>
      <c r="D349" s="40" t="s">
        <v>1653</v>
      </c>
      <c r="E349" s="38">
        <v>1</v>
      </c>
      <c r="F349" s="38">
        <v>120</v>
      </c>
      <c r="G349" s="38" t="s">
        <v>21</v>
      </c>
      <c r="H349" s="42">
        <v>17948.72</v>
      </c>
      <c r="I349" s="55"/>
      <c r="J349" s="44">
        <v>42277</v>
      </c>
      <c r="K349" s="42">
        <v>0</v>
      </c>
      <c r="L349" s="42">
        <v>13356.67</v>
      </c>
      <c r="M349" s="44">
        <v>45138</v>
      </c>
      <c r="N349" s="42">
        <f>H349-K349-L349</f>
        <v>4592.0500000000011</v>
      </c>
      <c r="O349" s="42">
        <v>5189.0200000000004</v>
      </c>
      <c r="P349" s="45">
        <v>0.13</v>
      </c>
      <c r="Q349" s="42">
        <v>596.97</v>
      </c>
      <c r="R349" s="42">
        <v>4592.05</v>
      </c>
      <c r="S349" s="42">
        <v>0</v>
      </c>
      <c r="T349" s="38">
        <v>2101</v>
      </c>
      <c r="U349" s="14">
        <f>S349/H349</f>
        <v>0</v>
      </c>
      <c r="V349" s="19"/>
      <c r="W349" s="19"/>
      <c r="X349" s="37" t="s">
        <v>3467</v>
      </c>
    </row>
    <row r="350" spans="1:24" ht="16.5" customHeight="1">
      <c r="A350" s="38">
        <v>319</v>
      </c>
      <c r="B350" s="39">
        <v>40712</v>
      </c>
      <c r="C350" s="38">
        <v>10302658</v>
      </c>
      <c r="D350" s="40" t="s">
        <v>825</v>
      </c>
      <c r="E350" s="38">
        <v>8</v>
      </c>
      <c r="F350" s="38">
        <v>60</v>
      </c>
      <c r="G350" s="38" t="s">
        <v>23</v>
      </c>
      <c r="H350" s="42">
        <v>4877.87</v>
      </c>
      <c r="I350" s="55"/>
      <c r="J350" s="44">
        <v>43977</v>
      </c>
      <c r="K350" s="42">
        <v>0</v>
      </c>
      <c r="L350" s="42">
        <v>2934.8</v>
      </c>
      <c r="M350" s="44">
        <v>45138</v>
      </c>
      <c r="N350" s="42">
        <f>H350-K350-L350</f>
        <v>1943.0699999999997</v>
      </c>
      <c r="O350" s="42">
        <v>2195.67</v>
      </c>
      <c r="P350" s="45">
        <v>0.13</v>
      </c>
      <c r="Q350" s="42">
        <v>252.6</v>
      </c>
      <c r="R350" s="42">
        <v>1943.07</v>
      </c>
      <c r="S350" s="42">
        <v>0</v>
      </c>
      <c r="T350" s="38">
        <v>5000</v>
      </c>
      <c r="U350" s="14">
        <f>S350/H350</f>
        <v>0</v>
      </c>
      <c r="V350" s="19"/>
      <c r="W350" s="19"/>
      <c r="X350" s="37" t="s">
        <v>3467</v>
      </c>
    </row>
    <row r="351" spans="1:24" ht="16.5" customHeight="1">
      <c r="A351" s="38">
        <v>322</v>
      </c>
      <c r="B351" s="39">
        <v>40712</v>
      </c>
      <c r="C351" s="38">
        <v>10302605</v>
      </c>
      <c r="D351" s="40" t="s">
        <v>811</v>
      </c>
      <c r="E351" s="38">
        <v>110</v>
      </c>
      <c r="F351" s="38">
        <v>118</v>
      </c>
      <c r="G351" s="38" t="s">
        <v>23</v>
      </c>
      <c r="H351" s="42">
        <v>4982.8999999999996</v>
      </c>
      <c r="I351" s="55"/>
      <c r="J351" s="44">
        <v>42276</v>
      </c>
      <c r="K351" s="42">
        <v>0</v>
      </c>
      <c r="L351" s="42">
        <v>3739.29</v>
      </c>
      <c r="M351" s="44">
        <v>45138</v>
      </c>
      <c r="N351" s="42">
        <f>H351-K351-L351</f>
        <v>1243.6099999999997</v>
      </c>
      <c r="O351" s="42">
        <v>1405.28</v>
      </c>
      <c r="P351" s="45">
        <v>0.13</v>
      </c>
      <c r="Q351" s="42">
        <v>161.66999999999999</v>
      </c>
      <c r="R351" s="42">
        <v>1243.6099999999999</v>
      </c>
      <c r="S351" s="42">
        <v>0</v>
      </c>
      <c r="T351" s="38">
        <v>5000</v>
      </c>
      <c r="U351" s="14">
        <f>S351/H351</f>
        <v>0</v>
      </c>
      <c r="V351" s="19"/>
      <c r="W351" s="19"/>
      <c r="X351" s="37" t="s">
        <v>3467</v>
      </c>
    </row>
    <row r="352" spans="1:24" ht="16.5" customHeight="1">
      <c r="A352" s="38">
        <v>338</v>
      </c>
      <c r="B352" s="39">
        <v>40712</v>
      </c>
      <c r="C352" s="38">
        <v>10302658</v>
      </c>
      <c r="D352" s="40" t="s">
        <v>825</v>
      </c>
      <c r="E352" s="38">
        <v>4</v>
      </c>
      <c r="F352" s="38">
        <v>60</v>
      </c>
      <c r="G352" s="38" t="s">
        <v>23</v>
      </c>
      <c r="H352" s="42">
        <v>2438.94</v>
      </c>
      <c r="I352" s="55"/>
      <c r="J352" s="44">
        <v>43977</v>
      </c>
      <c r="K352" s="42">
        <v>0</v>
      </c>
      <c r="L352" s="42">
        <v>1467.4</v>
      </c>
      <c r="M352" s="44">
        <v>45138</v>
      </c>
      <c r="N352" s="42">
        <f>H352-K352-L352</f>
        <v>971.54</v>
      </c>
      <c r="O352" s="42">
        <v>1097.8399999999999</v>
      </c>
      <c r="P352" s="45">
        <v>0.13</v>
      </c>
      <c r="Q352" s="42">
        <v>126.3</v>
      </c>
      <c r="R352" s="42">
        <v>971.54</v>
      </c>
      <c r="S352" s="42">
        <v>0</v>
      </c>
      <c r="T352" s="38">
        <v>5000</v>
      </c>
      <c r="U352" s="14">
        <f>S352/H352</f>
        <v>0</v>
      </c>
      <c r="V352" s="19"/>
      <c r="W352" s="19"/>
      <c r="X352" s="37" t="s">
        <v>3467</v>
      </c>
    </row>
    <row r="353" spans="1:24" ht="16.5" customHeight="1">
      <c r="A353" s="38">
        <v>339</v>
      </c>
      <c r="B353" s="39">
        <v>40712</v>
      </c>
      <c r="C353" s="38">
        <v>10302659</v>
      </c>
      <c r="D353" s="40" t="s">
        <v>1384</v>
      </c>
      <c r="E353" s="38">
        <v>2</v>
      </c>
      <c r="F353" s="38">
        <v>60</v>
      </c>
      <c r="G353" s="38" t="s">
        <v>23</v>
      </c>
      <c r="H353" s="42">
        <v>1414.16</v>
      </c>
      <c r="I353" s="55"/>
      <c r="J353" s="44">
        <v>43977</v>
      </c>
      <c r="K353" s="42">
        <v>0</v>
      </c>
      <c r="L353" s="42">
        <v>850.83</v>
      </c>
      <c r="M353" s="44">
        <v>45138</v>
      </c>
      <c r="N353" s="42">
        <f>H353-K353-L353</f>
        <v>563.33000000000004</v>
      </c>
      <c r="O353" s="42">
        <v>636.55999999999995</v>
      </c>
      <c r="P353" s="45">
        <v>0.13</v>
      </c>
      <c r="Q353" s="42">
        <v>73.23</v>
      </c>
      <c r="R353" s="42">
        <v>563.33000000000004</v>
      </c>
      <c r="S353" s="42">
        <v>0</v>
      </c>
      <c r="T353" s="38">
        <v>5000</v>
      </c>
      <c r="U353" s="14">
        <f>S353/H353</f>
        <v>0</v>
      </c>
      <c r="V353" s="19"/>
      <c r="W353" s="19"/>
      <c r="X353" s="37" t="s">
        <v>3467</v>
      </c>
    </row>
    <row r="354" spans="1:24" ht="16.5" customHeight="1">
      <c r="A354" s="38">
        <v>342</v>
      </c>
      <c r="B354" s="39">
        <v>40712</v>
      </c>
      <c r="C354" s="38">
        <v>10322194</v>
      </c>
      <c r="D354" s="40" t="s">
        <v>1073</v>
      </c>
      <c r="E354" s="38">
        <v>1</v>
      </c>
      <c r="F354" s="38">
        <v>60</v>
      </c>
      <c r="G354" s="38" t="s">
        <v>36</v>
      </c>
      <c r="H354" s="42">
        <v>2588.98</v>
      </c>
      <c r="I354" s="55"/>
      <c r="J354" s="44">
        <v>44105</v>
      </c>
      <c r="K354" s="42">
        <v>43.15</v>
      </c>
      <c r="L354" s="42">
        <v>1380.79</v>
      </c>
      <c r="M354" s="44">
        <v>45138</v>
      </c>
      <c r="N354" s="42">
        <f>H354-K354-L354</f>
        <v>1165.04</v>
      </c>
      <c r="O354" s="42">
        <v>1316.5</v>
      </c>
      <c r="P354" s="45">
        <v>0.13</v>
      </c>
      <c r="Q354" s="42">
        <v>151.46</v>
      </c>
      <c r="R354" s="42">
        <v>1165.04</v>
      </c>
      <c r="S354" s="42">
        <v>0</v>
      </c>
      <c r="T354" s="38">
        <v>5000</v>
      </c>
      <c r="U354" s="14">
        <f>S354/H354</f>
        <v>0</v>
      </c>
      <c r="V354" s="19"/>
      <c r="W354" s="19"/>
      <c r="X354" s="37" t="s">
        <v>3467</v>
      </c>
    </row>
    <row r="355" spans="1:24" ht="16.5" customHeight="1">
      <c r="A355" s="38">
        <v>348</v>
      </c>
      <c r="B355" s="39">
        <v>40712</v>
      </c>
      <c r="C355" s="38">
        <v>10366095</v>
      </c>
      <c r="D355" s="40" t="s">
        <v>1663</v>
      </c>
      <c r="E355" s="38">
        <v>1</v>
      </c>
      <c r="F355" s="38">
        <v>60</v>
      </c>
      <c r="G355" s="38" t="s">
        <v>36</v>
      </c>
      <c r="H355" s="42">
        <v>2266.48</v>
      </c>
      <c r="I355" s="55"/>
      <c r="J355" s="44">
        <v>44985</v>
      </c>
      <c r="K355" s="42">
        <v>37.770000000000003</v>
      </c>
      <c r="L355" s="42">
        <v>151.08000000000001</v>
      </c>
      <c r="M355" s="44">
        <v>45138</v>
      </c>
      <c r="N355" s="42">
        <f>H355-K355-L355</f>
        <v>2077.63</v>
      </c>
      <c r="O355" s="42">
        <v>2347.7199999999998</v>
      </c>
      <c r="P355" s="45">
        <v>0.13</v>
      </c>
      <c r="Q355" s="42">
        <v>270.08999999999997</v>
      </c>
      <c r="R355" s="42">
        <v>2077.63</v>
      </c>
      <c r="S355" s="42">
        <v>0</v>
      </c>
      <c r="T355" s="38">
        <v>1007</v>
      </c>
      <c r="U355" s="14">
        <f>S355/H355</f>
        <v>0</v>
      </c>
      <c r="V355" s="19"/>
      <c r="W355" s="19"/>
      <c r="X355" s="37" t="s">
        <v>3467</v>
      </c>
    </row>
    <row r="356" spans="1:24" ht="16.5" customHeight="1">
      <c r="A356" s="38">
        <v>370</v>
      </c>
      <c r="B356" s="39">
        <v>40712</v>
      </c>
      <c r="C356" s="38">
        <v>10303405</v>
      </c>
      <c r="D356" s="40" t="s">
        <v>854</v>
      </c>
      <c r="E356" s="38">
        <v>6</v>
      </c>
      <c r="F356" s="38">
        <v>120</v>
      </c>
      <c r="G356" s="38" t="s">
        <v>21</v>
      </c>
      <c r="H356" s="42">
        <v>8717.94</v>
      </c>
      <c r="I356" s="55"/>
      <c r="J356" s="44">
        <v>42277</v>
      </c>
      <c r="K356" s="42">
        <v>0</v>
      </c>
      <c r="L356" s="42">
        <v>6487.6</v>
      </c>
      <c r="M356" s="44">
        <v>45138</v>
      </c>
      <c r="N356" s="42">
        <f>H356-K356-L356</f>
        <v>2230.34</v>
      </c>
      <c r="O356" s="42">
        <v>2520.2800000000002</v>
      </c>
      <c r="P356" s="45">
        <v>0.13</v>
      </c>
      <c r="Q356" s="42">
        <v>289.94</v>
      </c>
      <c r="R356" s="42">
        <v>2230.34</v>
      </c>
      <c r="S356" s="42">
        <v>0</v>
      </c>
      <c r="T356" s="38">
        <v>2101</v>
      </c>
      <c r="U356" s="14">
        <f>S356/H356</f>
        <v>0</v>
      </c>
      <c r="V356" s="19"/>
      <c r="W356" s="19"/>
      <c r="X356" s="37" t="s">
        <v>3467</v>
      </c>
    </row>
    <row r="357" spans="1:24" ht="16.5" customHeight="1">
      <c r="A357" s="38">
        <v>371</v>
      </c>
      <c r="B357" s="39">
        <v>40712</v>
      </c>
      <c r="C357" s="38">
        <v>10303643</v>
      </c>
      <c r="D357" s="40" t="s">
        <v>616</v>
      </c>
      <c r="E357" s="38">
        <v>3</v>
      </c>
      <c r="F357" s="38">
        <v>118</v>
      </c>
      <c r="G357" s="38" t="s">
        <v>23</v>
      </c>
      <c r="H357" s="42">
        <v>1538.46</v>
      </c>
      <c r="I357" s="55"/>
      <c r="J357" s="44">
        <v>42275</v>
      </c>
      <c r="K357" s="42">
        <v>0</v>
      </c>
      <c r="L357" s="42">
        <v>1159.49</v>
      </c>
      <c r="M357" s="44">
        <v>45138</v>
      </c>
      <c r="N357" s="42">
        <f>H357-K357-L357</f>
        <v>378.97</v>
      </c>
      <c r="O357" s="42">
        <v>428.24</v>
      </c>
      <c r="P357" s="45">
        <v>0.13</v>
      </c>
      <c r="Q357" s="42">
        <v>49.27</v>
      </c>
      <c r="R357" s="42">
        <v>378.97</v>
      </c>
      <c r="S357" s="42">
        <v>0</v>
      </c>
      <c r="T357" s="38">
        <v>5000</v>
      </c>
      <c r="U357" s="14">
        <f>S357/H357</f>
        <v>0</v>
      </c>
      <c r="V357" s="19"/>
      <c r="W357" s="19"/>
      <c r="X357" s="37" t="s">
        <v>3467</v>
      </c>
    </row>
    <row r="358" spans="1:24" ht="16.5" customHeight="1">
      <c r="A358" s="38">
        <v>377</v>
      </c>
      <c r="B358" s="39">
        <v>40712</v>
      </c>
      <c r="C358" s="38">
        <v>10302511</v>
      </c>
      <c r="D358" s="40" t="s">
        <v>1611</v>
      </c>
      <c r="E358" s="38">
        <v>5</v>
      </c>
      <c r="F358" s="38">
        <v>118</v>
      </c>
      <c r="G358" s="38" t="s">
        <v>23</v>
      </c>
      <c r="H358" s="42">
        <v>8547</v>
      </c>
      <c r="I358" s="55"/>
      <c r="J358" s="44">
        <v>42275</v>
      </c>
      <c r="K358" s="42">
        <v>0</v>
      </c>
      <c r="L358" s="42">
        <v>6441.55</v>
      </c>
      <c r="M358" s="44">
        <v>45138</v>
      </c>
      <c r="N358" s="42">
        <f>H358-K358-L358</f>
        <v>2105.4499999999998</v>
      </c>
      <c r="O358" s="42">
        <v>2379.16</v>
      </c>
      <c r="P358" s="45">
        <v>0.13</v>
      </c>
      <c r="Q358" s="42">
        <v>273.70999999999998</v>
      </c>
      <c r="R358" s="42">
        <v>2105.4499999999998</v>
      </c>
      <c r="S358" s="42">
        <v>0</v>
      </c>
      <c r="T358" s="38">
        <v>2101</v>
      </c>
      <c r="U358" s="14">
        <f>S358/H358</f>
        <v>0</v>
      </c>
      <c r="V358" s="19"/>
      <c r="W358" s="19"/>
      <c r="X358" s="37" t="s">
        <v>3467</v>
      </c>
    </row>
    <row r="359" spans="1:24" ht="16.5" customHeight="1">
      <c r="A359" s="38">
        <v>389</v>
      </c>
      <c r="B359" s="39">
        <v>40712</v>
      </c>
      <c r="C359" s="38">
        <v>10302524</v>
      </c>
      <c r="D359" s="40" t="s">
        <v>1616</v>
      </c>
      <c r="E359" s="38">
        <v>1</v>
      </c>
      <c r="F359" s="38">
        <v>118</v>
      </c>
      <c r="G359" s="38" t="s">
        <v>23</v>
      </c>
      <c r="H359" s="42">
        <v>2991.45</v>
      </c>
      <c r="I359" s="55"/>
      <c r="J359" s="44">
        <v>42275</v>
      </c>
      <c r="K359" s="42">
        <v>0</v>
      </c>
      <c r="L359" s="42">
        <v>2254.56</v>
      </c>
      <c r="M359" s="44">
        <v>45138</v>
      </c>
      <c r="N359" s="42">
        <f>H359-K359-L359</f>
        <v>736.88999999999987</v>
      </c>
      <c r="O359" s="42">
        <v>832.69</v>
      </c>
      <c r="P359" s="45">
        <v>0.13</v>
      </c>
      <c r="Q359" s="42">
        <v>95.8</v>
      </c>
      <c r="R359" s="42">
        <v>736.89</v>
      </c>
      <c r="S359" s="42">
        <v>0</v>
      </c>
      <c r="T359" s="38">
        <v>2106</v>
      </c>
      <c r="U359" s="14">
        <f>S359/H359</f>
        <v>0</v>
      </c>
      <c r="V359" s="19"/>
      <c r="W359" s="19"/>
      <c r="X359" s="37" t="s">
        <v>3467</v>
      </c>
    </row>
    <row r="360" spans="1:24" ht="16.5" customHeight="1">
      <c r="A360" s="38">
        <v>391</v>
      </c>
      <c r="B360" s="39">
        <v>40712</v>
      </c>
      <c r="C360" s="38">
        <v>10302567</v>
      </c>
      <c r="D360" s="40" t="s">
        <v>1624</v>
      </c>
      <c r="E360" s="38">
        <v>1</v>
      </c>
      <c r="F360" s="38">
        <v>118</v>
      </c>
      <c r="G360" s="38" t="s">
        <v>23</v>
      </c>
      <c r="H360" s="42">
        <v>3897.44</v>
      </c>
      <c r="I360" s="55"/>
      <c r="J360" s="44">
        <v>42275</v>
      </c>
      <c r="K360" s="42">
        <v>0</v>
      </c>
      <c r="L360" s="42">
        <v>2937.33</v>
      </c>
      <c r="M360" s="44">
        <v>45138</v>
      </c>
      <c r="N360" s="42">
        <f>H360-K360-L360</f>
        <v>960.11000000000013</v>
      </c>
      <c r="O360" s="42">
        <v>1084.92</v>
      </c>
      <c r="P360" s="45">
        <v>0.13</v>
      </c>
      <c r="Q360" s="42">
        <v>124.81</v>
      </c>
      <c r="R360" s="42">
        <v>960.11</v>
      </c>
      <c r="S360" s="42">
        <v>0</v>
      </c>
      <c r="T360" s="38">
        <v>2101</v>
      </c>
      <c r="U360" s="14">
        <f>S360/H360</f>
        <v>0</v>
      </c>
      <c r="V360" s="19"/>
      <c r="W360" s="19"/>
      <c r="X360" s="37" t="s">
        <v>3467</v>
      </c>
    </row>
    <row r="361" spans="1:24" ht="16.5" customHeight="1">
      <c r="A361" s="38">
        <v>393</v>
      </c>
      <c r="B361" s="39">
        <v>40712</v>
      </c>
      <c r="C361" s="38">
        <v>10302579</v>
      </c>
      <c r="D361" s="40" t="s">
        <v>1633</v>
      </c>
      <c r="E361" s="38">
        <v>1</v>
      </c>
      <c r="F361" s="38">
        <v>120</v>
      </c>
      <c r="G361" s="38" t="s">
        <v>21</v>
      </c>
      <c r="H361" s="42">
        <v>28717.95</v>
      </c>
      <c r="I361" s="55"/>
      <c r="J361" s="44">
        <v>42277</v>
      </c>
      <c r="K361" s="42">
        <v>0</v>
      </c>
      <c r="L361" s="42">
        <v>21370.93</v>
      </c>
      <c r="M361" s="44">
        <v>45138</v>
      </c>
      <c r="N361" s="42">
        <f>H361-K361-L361</f>
        <v>7347.02</v>
      </c>
      <c r="O361" s="42">
        <v>8302.1299999999992</v>
      </c>
      <c r="P361" s="45">
        <v>0.13</v>
      </c>
      <c r="Q361" s="42">
        <v>955.11</v>
      </c>
      <c r="R361" s="42">
        <v>7347.02</v>
      </c>
      <c r="S361" s="42">
        <v>0</v>
      </c>
      <c r="T361" s="38">
        <v>2101</v>
      </c>
      <c r="U361" s="14">
        <f>S361/H361</f>
        <v>0</v>
      </c>
      <c r="V361" s="19"/>
      <c r="W361" s="19"/>
      <c r="X361" s="37" t="s">
        <v>3467</v>
      </c>
    </row>
    <row r="362" spans="1:24" ht="16.5" customHeight="1">
      <c r="A362" s="38">
        <v>398</v>
      </c>
      <c r="B362" s="39">
        <v>40712</v>
      </c>
      <c r="C362" s="38">
        <v>10302584</v>
      </c>
      <c r="D362" s="40" t="s">
        <v>1685</v>
      </c>
      <c r="E362" s="38">
        <v>1</v>
      </c>
      <c r="F362" s="38">
        <v>120</v>
      </c>
      <c r="G362" s="38" t="s">
        <v>21</v>
      </c>
      <c r="H362" s="42">
        <v>14273.5</v>
      </c>
      <c r="I362" s="55"/>
      <c r="J362" s="44">
        <v>42277</v>
      </c>
      <c r="K362" s="42">
        <v>0</v>
      </c>
      <c r="L362" s="42">
        <v>10621.89</v>
      </c>
      <c r="M362" s="44">
        <v>45138</v>
      </c>
      <c r="N362" s="42">
        <f>H362-K362-L362</f>
        <v>3651.6100000000006</v>
      </c>
      <c r="O362" s="42">
        <v>4126.32</v>
      </c>
      <c r="P362" s="45">
        <v>0.13</v>
      </c>
      <c r="Q362" s="42">
        <v>474.71</v>
      </c>
      <c r="R362" s="42">
        <v>3651.61</v>
      </c>
      <c r="S362" s="42">
        <v>0</v>
      </c>
      <c r="T362" s="38">
        <v>2101</v>
      </c>
      <c r="U362" s="14">
        <f>S362/H362</f>
        <v>0</v>
      </c>
      <c r="V362" s="19"/>
      <c r="W362" s="19"/>
      <c r="X362" s="37" t="s">
        <v>3467</v>
      </c>
    </row>
    <row r="363" spans="1:24" ht="16.5" customHeight="1">
      <c r="A363" s="38">
        <v>402</v>
      </c>
      <c r="B363" s="39">
        <v>40712</v>
      </c>
      <c r="C363" s="38">
        <v>10302605</v>
      </c>
      <c r="D363" s="40" t="s">
        <v>811</v>
      </c>
      <c r="E363" s="38">
        <v>332</v>
      </c>
      <c r="F363" s="38">
        <v>118</v>
      </c>
      <c r="G363" s="38" t="s">
        <v>23</v>
      </c>
      <c r="H363" s="42">
        <v>15039.3</v>
      </c>
      <c r="I363" s="55"/>
      <c r="J363" s="44">
        <v>42276</v>
      </c>
      <c r="K363" s="42">
        <v>0</v>
      </c>
      <c r="L363" s="42">
        <v>11285.86</v>
      </c>
      <c r="M363" s="44">
        <v>45138</v>
      </c>
      <c r="N363" s="42">
        <f>H363-K363-L363</f>
        <v>3753.4399999999987</v>
      </c>
      <c r="O363" s="42">
        <v>4241.3900000000003</v>
      </c>
      <c r="P363" s="45">
        <v>0.13</v>
      </c>
      <c r="Q363" s="42">
        <v>487.95</v>
      </c>
      <c r="R363" s="42">
        <v>3753.44</v>
      </c>
      <c r="S363" s="42">
        <v>0</v>
      </c>
      <c r="T363" s="38">
        <v>5000</v>
      </c>
      <c r="U363" s="14">
        <f>S363/H363</f>
        <v>0</v>
      </c>
      <c r="V363" s="19"/>
      <c r="W363" s="19"/>
      <c r="X363" s="37" t="s">
        <v>3467</v>
      </c>
    </row>
    <row r="364" spans="1:24" ht="16.5" customHeight="1">
      <c r="A364" s="38">
        <v>404</v>
      </c>
      <c r="B364" s="39">
        <v>40712</v>
      </c>
      <c r="C364" s="38">
        <v>10302607</v>
      </c>
      <c r="D364" s="40" t="s">
        <v>615</v>
      </c>
      <c r="E364" s="38">
        <v>1</v>
      </c>
      <c r="F364" s="38">
        <v>118</v>
      </c>
      <c r="G364" s="38" t="s">
        <v>23</v>
      </c>
      <c r="H364" s="42">
        <v>581.20000000000005</v>
      </c>
      <c r="I364" s="55"/>
      <c r="J364" s="44">
        <v>42276</v>
      </c>
      <c r="K364" s="42">
        <v>0</v>
      </c>
      <c r="L364" s="42">
        <v>436.14</v>
      </c>
      <c r="M364" s="44">
        <v>45138</v>
      </c>
      <c r="N364" s="42">
        <f>H364-K364-L364</f>
        <v>145.06000000000006</v>
      </c>
      <c r="O364" s="42">
        <v>163.92</v>
      </c>
      <c r="P364" s="45">
        <v>0.13</v>
      </c>
      <c r="Q364" s="42">
        <v>18.86</v>
      </c>
      <c r="R364" s="42">
        <v>145.06</v>
      </c>
      <c r="S364" s="42">
        <v>0</v>
      </c>
      <c r="T364" s="38">
        <v>5000</v>
      </c>
      <c r="U364" s="14">
        <f>S364/H364</f>
        <v>0</v>
      </c>
      <c r="V364" s="19"/>
      <c r="W364" s="19"/>
      <c r="X364" s="37" t="s">
        <v>3467</v>
      </c>
    </row>
    <row r="365" spans="1:24" ht="16.5" customHeight="1">
      <c r="A365" s="38">
        <v>406</v>
      </c>
      <c r="B365" s="39">
        <v>40712</v>
      </c>
      <c r="C365" s="38">
        <v>10302616</v>
      </c>
      <c r="D365" s="40" t="s">
        <v>724</v>
      </c>
      <c r="E365" s="38">
        <v>1</v>
      </c>
      <c r="F365" s="38">
        <v>120</v>
      </c>
      <c r="G365" s="38" t="s">
        <v>21</v>
      </c>
      <c r="H365" s="42">
        <v>14102.56</v>
      </c>
      <c r="I365" s="55"/>
      <c r="J365" s="44">
        <v>42277</v>
      </c>
      <c r="K365" s="42">
        <v>0</v>
      </c>
      <c r="L365" s="42">
        <v>10494.78</v>
      </c>
      <c r="M365" s="44">
        <v>45138</v>
      </c>
      <c r="N365" s="42">
        <f>H365-K365-L365</f>
        <v>3607.7799999999988</v>
      </c>
      <c r="O365" s="42">
        <v>4076.79</v>
      </c>
      <c r="P365" s="45">
        <v>0.13</v>
      </c>
      <c r="Q365" s="42">
        <v>469.01</v>
      </c>
      <c r="R365" s="42">
        <v>3607.78</v>
      </c>
      <c r="S365" s="42">
        <v>0</v>
      </c>
      <c r="T365" s="38">
        <v>2101</v>
      </c>
      <c r="U365" s="14">
        <f>S365/H365</f>
        <v>0</v>
      </c>
      <c r="V365" s="19"/>
      <c r="W365" s="19"/>
      <c r="X365" s="37" t="s">
        <v>3467</v>
      </c>
    </row>
    <row r="366" spans="1:24" ht="16.5" customHeight="1">
      <c r="A366" s="38">
        <v>410</v>
      </c>
      <c r="B366" s="39">
        <v>40712</v>
      </c>
      <c r="C366" s="38">
        <v>10302660</v>
      </c>
      <c r="D366" s="40" t="s">
        <v>1687</v>
      </c>
      <c r="E366" s="38">
        <v>1</v>
      </c>
      <c r="F366" s="38">
        <v>120</v>
      </c>
      <c r="G366" s="38" t="s">
        <v>21</v>
      </c>
      <c r="H366" s="42">
        <v>16666.669999999998</v>
      </c>
      <c r="I366" s="55"/>
      <c r="J366" s="44">
        <v>43979</v>
      </c>
      <c r="K366" s="42">
        <v>0</v>
      </c>
      <c r="L366" s="42">
        <v>5013.7700000000004</v>
      </c>
      <c r="M366" s="44">
        <v>45138</v>
      </c>
      <c r="N366" s="42">
        <f>H366-K366-L366</f>
        <v>11652.899999999998</v>
      </c>
      <c r="O366" s="42">
        <v>13167.78</v>
      </c>
      <c r="P366" s="45">
        <v>0.13</v>
      </c>
      <c r="Q366" s="42">
        <v>1514.88</v>
      </c>
      <c r="R366" s="42">
        <v>11652.9</v>
      </c>
      <c r="S366" s="42">
        <v>0</v>
      </c>
      <c r="T366" s="38">
        <v>2105</v>
      </c>
      <c r="U366" s="14">
        <f>S366/H366</f>
        <v>0</v>
      </c>
      <c r="V366" s="19"/>
      <c r="W366" s="19"/>
      <c r="X366" s="37" t="s">
        <v>3467</v>
      </c>
    </row>
    <row r="367" spans="1:24" ht="16.5" customHeight="1">
      <c r="A367" s="38">
        <v>412</v>
      </c>
      <c r="B367" s="39">
        <v>40712</v>
      </c>
      <c r="C367" s="38">
        <v>10302535</v>
      </c>
      <c r="D367" s="40" t="s">
        <v>655</v>
      </c>
      <c r="E367" s="38">
        <v>1</v>
      </c>
      <c r="F367" s="38">
        <v>118</v>
      </c>
      <c r="G367" s="38" t="s">
        <v>23</v>
      </c>
      <c r="H367" s="42">
        <v>1794.87</v>
      </c>
      <c r="I367" s="55"/>
      <c r="J367" s="44">
        <v>42275</v>
      </c>
      <c r="K367" s="42">
        <v>0</v>
      </c>
      <c r="L367" s="42">
        <v>1352.69</v>
      </c>
      <c r="M367" s="44">
        <v>45138</v>
      </c>
      <c r="N367" s="42">
        <f>H367-K367-L367</f>
        <v>442.17999999999984</v>
      </c>
      <c r="O367" s="42">
        <v>499.66</v>
      </c>
      <c r="P367" s="45">
        <v>0.13</v>
      </c>
      <c r="Q367" s="42">
        <v>57.48</v>
      </c>
      <c r="R367" s="42">
        <v>442.18</v>
      </c>
      <c r="S367" s="42">
        <v>0</v>
      </c>
      <c r="T367" s="38">
        <v>2101</v>
      </c>
      <c r="U367" s="14">
        <f>S367/H367</f>
        <v>0</v>
      </c>
      <c r="V367" s="19"/>
      <c r="W367" s="19"/>
      <c r="X367" s="37" t="s">
        <v>3467</v>
      </c>
    </row>
    <row r="368" spans="1:24" ht="16.5" customHeight="1">
      <c r="A368" s="38">
        <v>413</v>
      </c>
      <c r="B368" s="39">
        <v>40712</v>
      </c>
      <c r="C368" s="38">
        <v>10303588</v>
      </c>
      <c r="D368" s="40" t="s">
        <v>322</v>
      </c>
      <c r="E368" s="38">
        <v>15</v>
      </c>
      <c r="F368" s="38">
        <v>118</v>
      </c>
      <c r="G368" s="38" t="s">
        <v>23</v>
      </c>
      <c r="H368" s="42">
        <v>17435.849999999999</v>
      </c>
      <c r="I368" s="55"/>
      <c r="J368" s="44">
        <v>42275</v>
      </c>
      <c r="K368" s="42">
        <v>0</v>
      </c>
      <c r="L368" s="42">
        <v>13140.79</v>
      </c>
      <c r="M368" s="44">
        <v>45138</v>
      </c>
      <c r="N368" s="42">
        <f>H368-K368-L368</f>
        <v>4295.0599999999977</v>
      </c>
      <c r="O368" s="42">
        <v>4853.42</v>
      </c>
      <c r="P368" s="45">
        <v>0.13</v>
      </c>
      <c r="Q368" s="42">
        <v>558.36</v>
      </c>
      <c r="R368" s="42">
        <v>4295.0600000000004</v>
      </c>
      <c r="S368" s="42">
        <v>0</v>
      </c>
      <c r="T368" s="38">
        <v>5000</v>
      </c>
      <c r="U368" s="14">
        <f>S368/H368</f>
        <v>0</v>
      </c>
      <c r="V368" s="19"/>
      <c r="W368" s="19"/>
      <c r="X368" s="37" t="s">
        <v>3467</v>
      </c>
    </row>
    <row r="369" spans="1:24" ht="16.5" customHeight="1">
      <c r="A369" s="38">
        <v>416</v>
      </c>
      <c r="B369" s="39">
        <v>40712</v>
      </c>
      <c r="C369" s="38">
        <v>10303595</v>
      </c>
      <c r="D369" s="40" t="s">
        <v>161</v>
      </c>
      <c r="E369" s="38">
        <v>50</v>
      </c>
      <c r="F369" s="38">
        <v>60</v>
      </c>
      <c r="G369" s="38" t="s">
        <v>83</v>
      </c>
      <c r="H369" s="42">
        <v>4188</v>
      </c>
      <c r="I369" s="55"/>
      <c r="J369" s="44">
        <v>42277</v>
      </c>
      <c r="K369" s="42">
        <v>0</v>
      </c>
      <c r="L369" s="42">
        <v>3978.6</v>
      </c>
      <c r="M369" s="44">
        <v>45138</v>
      </c>
      <c r="N369" s="42">
        <f>H369-K369-L369</f>
        <v>209.40000000000009</v>
      </c>
      <c r="O369" s="42">
        <v>236.62</v>
      </c>
      <c r="P369" s="45">
        <v>0.13</v>
      </c>
      <c r="Q369" s="42">
        <v>27.22</v>
      </c>
      <c r="R369" s="42">
        <v>209.4</v>
      </c>
      <c r="S369" s="42">
        <v>0</v>
      </c>
      <c r="T369" s="38">
        <v>5000</v>
      </c>
      <c r="U369" s="14">
        <f>S369/H369</f>
        <v>0</v>
      </c>
      <c r="V369" s="19"/>
      <c r="W369" s="19"/>
      <c r="X369" s="37" t="s">
        <v>3467</v>
      </c>
    </row>
    <row r="370" spans="1:24" ht="16.5" customHeight="1">
      <c r="A370" s="38">
        <v>417</v>
      </c>
      <c r="B370" s="39">
        <v>40712</v>
      </c>
      <c r="C370" s="38">
        <v>10303596</v>
      </c>
      <c r="D370" s="40" t="s">
        <v>864</v>
      </c>
      <c r="E370" s="38">
        <v>20</v>
      </c>
      <c r="F370" s="38">
        <v>60</v>
      </c>
      <c r="G370" s="38" t="s">
        <v>83</v>
      </c>
      <c r="H370" s="42">
        <v>3760.6</v>
      </c>
      <c r="I370" s="55"/>
      <c r="J370" s="44">
        <v>42277</v>
      </c>
      <c r="K370" s="42">
        <v>0</v>
      </c>
      <c r="L370" s="42">
        <v>3572.57</v>
      </c>
      <c r="M370" s="44">
        <v>45138</v>
      </c>
      <c r="N370" s="42">
        <f>H370-K370-L370</f>
        <v>188.02999999999975</v>
      </c>
      <c r="O370" s="42">
        <v>212.47</v>
      </c>
      <c r="P370" s="45">
        <v>0.13</v>
      </c>
      <c r="Q370" s="42">
        <v>24.44</v>
      </c>
      <c r="R370" s="42">
        <v>188.03</v>
      </c>
      <c r="S370" s="42">
        <v>0</v>
      </c>
      <c r="T370" s="38">
        <v>5000</v>
      </c>
      <c r="U370" s="14">
        <f>S370/H370</f>
        <v>0</v>
      </c>
      <c r="V370" s="19"/>
      <c r="W370" s="19"/>
      <c r="X370" s="37" t="s">
        <v>3467</v>
      </c>
    </row>
    <row r="371" spans="1:24" ht="16.5" customHeight="1">
      <c r="A371" s="38">
        <v>429</v>
      </c>
      <c r="B371" s="39">
        <v>40712</v>
      </c>
      <c r="C371" s="38">
        <v>10303866</v>
      </c>
      <c r="D371" s="40" t="s">
        <v>1694</v>
      </c>
      <c r="E371" s="38">
        <v>1</v>
      </c>
      <c r="F371" s="38">
        <v>79</v>
      </c>
      <c r="G371" s="38" t="s">
        <v>23</v>
      </c>
      <c r="H371" s="42">
        <v>3247.86</v>
      </c>
      <c r="I371" s="55"/>
      <c r="J371" s="44">
        <v>43460</v>
      </c>
      <c r="K371" s="42">
        <v>0</v>
      </c>
      <c r="L371" s="42">
        <v>2046.72</v>
      </c>
      <c r="M371" s="44">
        <v>45138</v>
      </c>
      <c r="N371" s="42">
        <f>H371-K371-L371</f>
        <v>1201.1400000000001</v>
      </c>
      <c r="O371" s="42">
        <v>1357.29</v>
      </c>
      <c r="P371" s="45">
        <v>0.13</v>
      </c>
      <c r="Q371" s="42">
        <v>156.15</v>
      </c>
      <c r="R371" s="42">
        <v>1201.1400000000001</v>
      </c>
      <c r="S371" s="42">
        <v>0</v>
      </c>
      <c r="T371" s="38">
        <v>2101</v>
      </c>
      <c r="U371" s="14">
        <f>S371/H371</f>
        <v>0</v>
      </c>
      <c r="V371" s="19"/>
      <c r="W371" s="19"/>
      <c r="X371" s="37" t="s">
        <v>3467</v>
      </c>
    </row>
    <row r="372" spans="1:24" ht="16.5" customHeight="1">
      <c r="A372" s="38">
        <v>430</v>
      </c>
      <c r="B372" s="39">
        <v>40712</v>
      </c>
      <c r="C372" s="38">
        <v>10303924</v>
      </c>
      <c r="D372" s="40" t="s">
        <v>1695</v>
      </c>
      <c r="E372" s="38">
        <v>21</v>
      </c>
      <c r="F372" s="38">
        <v>118</v>
      </c>
      <c r="G372" s="38" t="s">
        <v>23</v>
      </c>
      <c r="H372" s="42">
        <v>17051.37</v>
      </c>
      <c r="I372" s="55"/>
      <c r="J372" s="44">
        <v>42275</v>
      </c>
      <c r="K372" s="42">
        <v>0</v>
      </c>
      <c r="L372" s="42">
        <v>12850.94</v>
      </c>
      <c r="M372" s="44">
        <v>45138</v>
      </c>
      <c r="N372" s="42">
        <f>H372-K372-L372</f>
        <v>4200.4299999999985</v>
      </c>
      <c r="O372" s="42">
        <v>4746.49</v>
      </c>
      <c r="P372" s="45">
        <v>0.13</v>
      </c>
      <c r="Q372" s="42">
        <v>546.05999999999995</v>
      </c>
      <c r="R372" s="42">
        <v>4200.43</v>
      </c>
      <c r="S372" s="42">
        <v>0</v>
      </c>
      <c r="T372" s="38">
        <v>5000</v>
      </c>
      <c r="U372" s="14">
        <f>S372/H372</f>
        <v>0</v>
      </c>
      <c r="V372" s="19"/>
      <c r="W372" s="19"/>
      <c r="X372" s="37" t="s">
        <v>3467</v>
      </c>
    </row>
    <row r="373" spans="1:24" ht="16.5" customHeight="1">
      <c r="A373" s="38">
        <v>431</v>
      </c>
      <c r="B373" s="39">
        <v>40712</v>
      </c>
      <c r="C373" s="38">
        <v>10322192</v>
      </c>
      <c r="D373" s="40" t="s">
        <v>1696</v>
      </c>
      <c r="E373" s="38">
        <v>1</v>
      </c>
      <c r="F373" s="38">
        <v>60</v>
      </c>
      <c r="G373" s="38" t="s">
        <v>36</v>
      </c>
      <c r="H373" s="42">
        <v>43019</v>
      </c>
      <c r="I373" s="55"/>
      <c r="J373" s="44">
        <v>44105</v>
      </c>
      <c r="K373" s="42">
        <v>716.99</v>
      </c>
      <c r="L373" s="42">
        <v>22943.47</v>
      </c>
      <c r="M373" s="44">
        <v>45138</v>
      </c>
      <c r="N373" s="42">
        <f>H373-K373-L373</f>
        <v>19358.54</v>
      </c>
      <c r="O373" s="42">
        <v>21875.15</v>
      </c>
      <c r="P373" s="45">
        <v>0.13</v>
      </c>
      <c r="Q373" s="42">
        <v>2516.61</v>
      </c>
      <c r="R373" s="42">
        <v>19358.54</v>
      </c>
      <c r="S373" s="42">
        <v>0</v>
      </c>
      <c r="T373" s="38">
        <v>5000</v>
      </c>
      <c r="U373" s="14">
        <f>S373/H373</f>
        <v>0</v>
      </c>
      <c r="V373" s="19"/>
      <c r="W373" s="19"/>
      <c r="X373" s="37" t="s">
        <v>3467</v>
      </c>
    </row>
    <row r="374" spans="1:24" ht="16.5" customHeight="1">
      <c r="A374" s="38">
        <v>437</v>
      </c>
      <c r="B374" s="39">
        <v>40712</v>
      </c>
      <c r="C374" s="38">
        <v>10322194</v>
      </c>
      <c r="D374" s="40" t="s">
        <v>1073</v>
      </c>
      <c r="E374" s="38">
        <v>1</v>
      </c>
      <c r="F374" s="38">
        <v>60</v>
      </c>
      <c r="G374" s="38" t="s">
        <v>36</v>
      </c>
      <c r="H374" s="42">
        <v>2588.9699999999998</v>
      </c>
      <c r="I374" s="55"/>
      <c r="J374" s="44">
        <v>44105</v>
      </c>
      <c r="K374" s="42">
        <v>43.15</v>
      </c>
      <c r="L374" s="42">
        <v>1380.79</v>
      </c>
      <c r="M374" s="44">
        <v>45138</v>
      </c>
      <c r="N374" s="42">
        <f>H374-K374-L374</f>
        <v>1165.0299999999997</v>
      </c>
      <c r="O374" s="42">
        <v>1316.48</v>
      </c>
      <c r="P374" s="45">
        <v>0.13</v>
      </c>
      <c r="Q374" s="42">
        <v>151.44999999999999</v>
      </c>
      <c r="R374" s="42">
        <v>1165.03</v>
      </c>
      <c r="S374" s="42">
        <v>0</v>
      </c>
      <c r="T374" s="38">
        <v>5000</v>
      </c>
      <c r="U374" s="14">
        <f>S374/H374</f>
        <v>0</v>
      </c>
      <c r="V374" s="19"/>
      <c r="W374" s="19"/>
      <c r="X374" s="37" t="s">
        <v>3467</v>
      </c>
    </row>
    <row r="375" spans="1:24" ht="16.5" customHeight="1">
      <c r="A375" s="38">
        <v>438</v>
      </c>
      <c r="B375" s="39">
        <v>40712</v>
      </c>
      <c r="C375" s="38">
        <v>10302522</v>
      </c>
      <c r="D375" s="40" t="s">
        <v>1209</v>
      </c>
      <c r="E375" s="38">
        <v>1</v>
      </c>
      <c r="F375" s="38">
        <v>118</v>
      </c>
      <c r="G375" s="38" t="s">
        <v>23</v>
      </c>
      <c r="H375" s="42">
        <v>2991.45</v>
      </c>
      <c r="I375" s="55"/>
      <c r="J375" s="44">
        <v>42275</v>
      </c>
      <c r="K375" s="42">
        <v>0</v>
      </c>
      <c r="L375" s="42">
        <v>2254.46</v>
      </c>
      <c r="M375" s="44">
        <v>45138</v>
      </c>
      <c r="N375" s="42">
        <f>H375-K375-L375</f>
        <v>736.98999999999978</v>
      </c>
      <c r="O375" s="42">
        <v>832.8</v>
      </c>
      <c r="P375" s="45">
        <v>0.13</v>
      </c>
      <c r="Q375" s="42">
        <v>95.81</v>
      </c>
      <c r="R375" s="42">
        <v>736.99</v>
      </c>
      <c r="S375" s="42">
        <v>0</v>
      </c>
      <c r="T375" s="38">
        <v>2101</v>
      </c>
      <c r="U375" s="14">
        <f>S375/H375</f>
        <v>0</v>
      </c>
      <c r="V375" s="19"/>
      <c r="W375" s="19"/>
      <c r="X375" s="37" t="s">
        <v>3467</v>
      </c>
    </row>
    <row r="376" spans="1:24" ht="16.5" customHeight="1">
      <c r="A376" s="38">
        <v>441</v>
      </c>
      <c r="B376" s="39">
        <v>40712</v>
      </c>
      <c r="C376" s="38">
        <v>10302577</v>
      </c>
      <c r="D376" s="40" t="s">
        <v>1698</v>
      </c>
      <c r="E376" s="38">
        <v>1</v>
      </c>
      <c r="F376" s="38">
        <v>120</v>
      </c>
      <c r="G376" s="38" t="s">
        <v>21</v>
      </c>
      <c r="H376" s="42">
        <v>19829.060000000001</v>
      </c>
      <c r="I376" s="55"/>
      <c r="J376" s="44">
        <v>42277</v>
      </c>
      <c r="K376" s="42">
        <v>0</v>
      </c>
      <c r="L376" s="42">
        <v>14756.12</v>
      </c>
      <c r="M376" s="44">
        <v>45138</v>
      </c>
      <c r="N376" s="42">
        <f>H376-K376-L376</f>
        <v>5072.9400000000005</v>
      </c>
      <c r="O376" s="42">
        <v>5732.42</v>
      </c>
      <c r="P376" s="45">
        <v>0.13</v>
      </c>
      <c r="Q376" s="42">
        <v>659.48</v>
      </c>
      <c r="R376" s="42">
        <v>5072.9399999999996</v>
      </c>
      <c r="S376" s="42">
        <v>0</v>
      </c>
      <c r="T376" s="38">
        <v>2101</v>
      </c>
      <c r="U376" s="14">
        <f>S376/H376</f>
        <v>0</v>
      </c>
      <c r="V376" s="19"/>
      <c r="W376" s="19"/>
      <c r="X376" s="37" t="s">
        <v>3467</v>
      </c>
    </row>
    <row r="377" spans="1:24" ht="16.5" customHeight="1">
      <c r="A377" s="38">
        <v>443</v>
      </c>
      <c r="B377" s="39">
        <v>40712</v>
      </c>
      <c r="C377" s="38">
        <v>10302605</v>
      </c>
      <c r="D377" s="40" t="s">
        <v>811</v>
      </c>
      <c r="E377" s="38">
        <v>328</v>
      </c>
      <c r="F377" s="38">
        <v>118</v>
      </c>
      <c r="G377" s="38" t="s">
        <v>23</v>
      </c>
      <c r="H377" s="42">
        <v>14858.1</v>
      </c>
      <c r="I377" s="55"/>
      <c r="J377" s="44">
        <v>42276</v>
      </c>
      <c r="K377" s="42">
        <v>0</v>
      </c>
      <c r="L377" s="42">
        <v>11149.88</v>
      </c>
      <c r="M377" s="44">
        <v>45138</v>
      </c>
      <c r="N377" s="42">
        <f>H377-K377-L377</f>
        <v>3708.2200000000012</v>
      </c>
      <c r="O377" s="42">
        <v>4190.29</v>
      </c>
      <c r="P377" s="45">
        <v>0.13</v>
      </c>
      <c r="Q377" s="42">
        <v>482.07</v>
      </c>
      <c r="R377" s="42">
        <v>3708.22</v>
      </c>
      <c r="S377" s="42">
        <v>0</v>
      </c>
      <c r="T377" s="38">
        <v>5000</v>
      </c>
      <c r="U377" s="14">
        <f>S377/H377</f>
        <v>0</v>
      </c>
      <c r="V377" s="19"/>
      <c r="W377" s="19"/>
      <c r="X377" s="37" t="s">
        <v>3467</v>
      </c>
    </row>
    <row r="378" spans="1:24" ht="16.5" customHeight="1">
      <c r="A378" s="38">
        <v>448</v>
      </c>
      <c r="B378" s="39">
        <v>40712</v>
      </c>
      <c r="C378" s="38">
        <v>10302608</v>
      </c>
      <c r="D378" s="40" t="s">
        <v>590</v>
      </c>
      <c r="E378" s="38">
        <v>6</v>
      </c>
      <c r="F378" s="38">
        <v>118</v>
      </c>
      <c r="G378" s="38" t="s">
        <v>23</v>
      </c>
      <c r="H378" s="42">
        <v>3333.36</v>
      </c>
      <c r="I378" s="55"/>
      <c r="J378" s="44">
        <v>42276</v>
      </c>
      <c r="K378" s="42">
        <v>0</v>
      </c>
      <c r="L378" s="42">
        <v>2501.36</v>
      </c>
      <c r="M378" s="44">
        <v>45138</v>
      </c>
      <c r="N378" s="42">
        <f>H378-K378-L378</f>
        <v>832</v>
      </c>
      <c r="O378" s="42">
        <v>940.16</v>
      </c>
      <c r="P378" s="45">
        <v>0.13</v>
      </c>
      <c r="Q378" s="42">
        <v>108.16</v>
      </c>
      <c r="R378" s="42">
        <v>832</v>
      </c>
      <c r="S378" s="42">
        <v>0</v>
      </c>
      <c r="T378" s="38">
        <v>5000</v>
      </c>
      <c r="U378" s="14">
        <f>S378/H378</f>
        <v>0</v>
      </c>
      <c r="V378" s="19"/>
      <c r="W378" s="19"/>
      <c r="X378" s="37" t="s">
        <v>3467</v>
      </c>
    </row>
    <row r="379" spans="1:24" ht="16.5" customHeight="1">
      <c r="A379" s="38">
        <v>449</v>
      </c>
      <c r="B379" s="39">
        <v>40712</v>
      </c>
      <c r="C379" s="38">
        <v>10303409</v>
      </c>
      <c r="D379" s="40" t="s">
        <v>314</v>
      </c>
      <c r="E379" s="38">
        <v>1</v>
      </c>
      <c r="F379" s="38">
        <v>118</v>
      </c>
      <c r="G379" s="38" t="s">
        <v>23</v>
      </c>
      <c r="H379" s="42">
        <v>1196.58</v>
      </c>
      <c r="I379" s="55"/>
      <c r="J379" s="44">
        <v>42275</v>
      </c>
      <c r="K379" s="42">
        <v>0</v>
      </c>
      <c r="L379" s="42">
        <v>901.82</v>
      </c>
      <c r="M379" s="44">
        <v>45138</v>
      </c>
      <c r="N379" s="42">
        <f>H379-K379-L379</f>
        <v>294.75999999999988</v>
      </c>
      <c r="O379" s="42">
        <v>333.08</v>
      </c>
      <c r="P379" s="45">
        <v>0.13</v>
      </c>
      <c r="Q379" s="42">
        <v>38.32</v>
      </c>
      <c r="R379" s="42">
        <v>294.76</v>
      </c>
      <c r="S379" s="42">
        <v>0</v>
      </c>
      <c r="T379" s="38">
        <v>2101</v>
      </c>
      <c r="U379" s="14">
        <f>S379/H379</f>
        <v>0</v>
      </c>
      <c r="V379" s="19"/>
      <c r="W379" s="19"/>
      <c r="X379" s="37" t="s">
        <v>3467</v>
      </c>
    </row>
    <row r="380" spans="1:24" ht="16.5" customHeight="1">
      <c r="A380" s="38">
        <v>451</v>
      </c>
      <c r="B380" s="39">
        <v>40712</v>
      </c>
      <c r="C380" s="38">
        <v>10303603</v>
      </c>
      <c r="D380" s="40" t="s">
        <v>155</v>
      </c>
      <c r="E380" s="38">
        <v>4</v>
      </c>
      <c r="F380" s="38">
        <v>60</v>
      </c>
      <c r="G380" s="38" t="s">
        <v>33</v>
      </c>
      <c r="H380" s="42">
        <v>2051.2800000000002</v>
      </c>
      <c r="I380" s="55"/>
      <c r="J380" s="44">
        <v>42276</v>
      </c>
      <c r="K380" s="42">
        <v>0</v>
      </c>
      <c r="L380" s="42">
        <v>1948.72</v>
      </c>
      <c r="M380" s="44">
        <v>45138</v>
      </c>
      <c r="N380" s="42">
        <f>H380-K380-L380</f>
        <v>102.56000000000017</v>
      </c>
      <c r="O380" s="42">
        <v>115.89</v>
      </c>
      <c r="P380" s="45">
        <v>0.13</v>
      </c>
      <c r="Q380" s="42">
        <v>13.33</v>
      </c>
      <c r="R380" s="42">
        <v>102.56</v>
      </c>
      <c r="S380" s="42">
        <v>0</v>
      </c>
      <c r="T380" s="38">
        <v>5000</v>
      </c>
      <c r="U380" s="14">
        <f>S380/H380</f>
        <v>0</v>
      </c>
      <c r="V380" s="19"/>
      <c r="W380" s="19"/>
      <c r="X380" s="37" t="s">
        <v>3467</v>
      </c>
    </row>
    <row r="381" spans="1:24" ht="16.5" customHeight="1">
      <c r="A381" s="38">
        <v>459</v>
      </c>
      <c r="B381" s="39">
        <v>40712</v>
      </c>
      <c r="C381" s="38">
        <v>10303697</v>
      </c>
      <c r="D381" s="40" t="s">
        <v>938</v>
      </c>
      <c r="E381" s="38">
        <v>100</v>
      </c>
      <c r="F381" s="38">
        <v>60</v>
      </c>
      <c r="G381" s="38" t="s">
        <v>23</v>
      </c>
      <c r="H381" s="42">
        <v>4316</v>
      </c>
      <c r="I381" s="55"/>
      <c r="J381" s="44">
        <v>43125</v>
      </c>
      <c r="K381" s="42">
        <v>0</v>
      </c>
      <c r="L381" s="42">
        <v>4100.2</v>
      </c>
      <c r="M381" s="44">
        <v>45138</v>
      </c>
      <c r="N381" s="42">
        <f>H381-K381-L381</f>
        <v>215.80000000000018</v>
      </c>
      <c r="O381" s="42">
        <v>243.85</v>
      </c>
      <c r="P381" s="45">
        <v>0.13</v>
      </c>
      <c r="Q381" s="42">
        <v>28.05</v>
      </c>
      <c r="R381" s="42">
        <v>215.8</v>
      </c>
      <c r="S381" s="42">
        <v>0</v>
      </c>
      <c r="T381" s="38">
        <v>5000</v>
      </c>
      <c r="U381" s="14">
        <f>S381/H381</f>
        <v>0</v>
      </c>
      <c r="V381" s="19"/>
      <c r="W381" s="19"/>
      <c r="X381" s="37" t="s">
        <v>3467</v>
      </c>
    </row>
    <row r="382" spans="1:24" ht="16.5" customHeight="1">
      <c r="A382" s="38">
        <v>460</v>
      </c>
      <c r="B382" s="39">
        <v>40712</v>
      </c>
      <c r="C382" s="38">
        <v>10303855</v>
      </c>
      <c r="D382" s="40" t="s">
        <v>1705</v>
      </c>
      <c r="E382" s="38">
        <v>1</v>
      </c>
      <c r="F382" s="38">
        <v>56</v>
      </c>
      <c r="G382" s="38" t="s">
        <v>33</v>
      </c>
      <c r="H382" s="42">
        <v>10900</v>
      </c>
      <c r="I382" s="55"/>
      <c r="J382" s="44">
        <v>43432</v>
      </c>
      <c r="K382" s="42">
        <v>0</v>
      </c>
      <c r="L382" s="42">
        <v>10355</v>
      </c>
      <c r="M382" s="44">
        <v>45138</v>
      </c>
      <c r="N382" s="42">
        <f>H382-K382-L382</f>
        <v>545</v>
      </c>
      <c r="O382" s="42">
        <v>615.85</v>
      </c>
      <c r="P382" s="45">
        <v>0.13</v>
      </c>
      <c r="Q382" s="42">
        <v>70.849999999999994</v>
      </c>
      <c r="R382" s="42">
        <v>545</v>
      </c>
      <c r="S382" s="42">
        <v>0</v>
      </c>
      <c r="T382" s="38">
        <v>2506</v>
      </c>
      <c r="U382" s="14">
        <f>S382/H382</f>
        <v>0</v>
      </c>
      <c r="V382" s="19"/>
      <c r="W382" s="19"/>
      <c r="X382" s="37" t="s">
        <v>3467</v>
      </c>
    </row>
    <row r="383" spans="1:24" ht="16.5" customHeight="1">
      <c r="A383" s="38">
        <v>468</v>
      </c>
      <c r="B383" s="39">
        <v>40712</v>
      </c>
      <c r="C383" s="38">
        <v>10303858</v>
      </c>
      <c r="D383" s="40" t="s">
        <v>1711</v>
      </c>
      <c r="E383" s="38">
        <v>4</v>
      </c>
      <c r="F383" s="38">
        <v>60</v>
      </c>
      <c r="G383" s="38" t="s">
        <v>23</v>
      </c>
      <c r="H383" s="42">
        <v>14344.96</v>
      </c>
      <c r="I383" s="55"/>
      <c r="J383" s="44">
        <v>43432</v>
      </c>
      <c r="K383" s="42">
        <v>0</v>
      </c>
      <c r="L383" s="42">
        <v>12719.22</v>
      </c>
      <c r="M383" s="44">
        <v>45138</v>
      </c>
      <c r="N383" s="42">
        <f>H383-K383-L383</f>
        <v>1625.7399999999998</v>
      </c>
      <c r="O383" s="42">
        <v>1837.09</v>
      </c>
      <c r="P383" s="45">
        <v>0.13</v>
      </c>
      <c r="Q383" s="42">
        <v>211.35</v>
      </c>
      <c r="R383" s="42">
        <v>1625.74</v>
      </c>
      <c r="S383" s="42">
        <v>0</v>
      </c>
      <c r="T383" s="38">
        <v>2506</v>
      </c>
      <c r="U383" s="14">
        <f>S383/H383</f>
        <v>0</v>
      </c>
      <c r="V383" s="19"/>
      <c r="W383" s="19"/>
      <c r="X383" s="37" t="s">
        <v>3467</v>
      </c>
    </row>
    <row r="384" spans="1:24" ht="16.5" customHeight="1">
      <c r="A384" s="38">
        <v>492</v>
      </c>
      <c r="B384" s="39">
        <v>40712</v>
      </c>
      <c r="C384" s="38">
        <v>10303863</v>
      </c>
      <c r="D384" s="40" t="s">
        <v>1724</v>
      </c>
      <c r="E384" s="38">
        <v>1</v>
      </c>
      <c r="F384" s="38">
        <v>60</v>
      </c>
      <c r="G384" s="38" t="s">
        <v>21</v>
      </c>
      <c r="H384" s="42">
        <v>7906.24</v>
      </c>
      <c r="I384" s="55"/>
      <c r="J384" s="44">
        <v>43434</v>
      </c>
      <c r="K384" s="42">
        <v>0</v>
      </c>
      <c r="L384" s="42">
        <v>7010.12</v>
      </c>
      <c r="M384" s="44">
        <v>45138</v>
      </c>
      <c r="N384" s="42">
        <f>H384-K384-L384</f>
        <v>896.11999999999989</v>
      </c>
      <c r="O384" s="42">
        <v>1012.62</v>
      </c>
      <c r="P384" s="45">
        <v>0.13</v>
      </c>
      <c r="Q384" s="42">
        <v>116.5</v>
      </c>
      <c r="R384" s="42">
        <v>896.12</v>
      </c>
      <c r="S384" s="42">
        <v>0</v>
      </c>
      <c r="T384" s="38">
        <v>2506</v>
      </c>
      <c r="U384" s="14">
        <f>S384/H384</f>
        <v>0</v>
      </c>
      <c r="V384" s="19"/>
      <c r="W384" s="19"/>
      <c r="X384" s="37" t="s">
        <v>3467</v>
      </c>
    </row>
    <row r="385" spans="1:24" ht="16.5" customHeight="1">
      <c r="A385" s="38">
        <v>496</v>
      </c>
      <c r="B385" s="39">
        <v>40712</v>
      </c>
      <c r="C385" s="38">
        <v>10303946</v>
      </c>
      <c r="D385" s="40" t="s">
        <v>870</v>
      </c>
      <c r="E385" s="38">
        <v>80</v>
      </c>
      <c r="F385" s="38">
        <v>118</v>
      </c>
      <c r="G385" s="38" t="s">
        <v>23</v>
      </c>
      <c r="H385" s="42">
        <v>12581.2</v>
      </c>
      <c r="I385" s="55"/>
      <c r="J385" s="44">
        <v>42275</v>
      </c>
      <c r="K385" s="42">
        <v>0</v>
      </c>
      <c r="L385" s="42">
        <v>9481.99</v>
      </c>
      <c r="M385" s="44">
        <v>45138</v>
      </c>
      <c r="N385" s="42">
        <f>H385-K385-L385</f>
        <v>3099.2100000000009</v>
      </c>
      <c r="O385" s="42">
        <v>3502.11</v>
      </c>
      <c r="P385" s="45">
        <v>0.13</v>
      </c>
      <c r="Q385" s="42">
        <v>402.9</v>
      </c>
      <c r="R385" s="42">
        <v>3099.21</v>
      </c>
      <c r="S385" s="42">
        <v>0</v>
      </c>
      <c r="T385" s="38">
        <v>5000</v>
      </c>
      <c r="U385" s="14">
        <f>S385/H385</f>
        <v>0</v>
      </c>
      <c r="V385" s="19"/>
      <c r="W385" s="19"/>
      <c r="X385" s="37" t="s">
        <v>3467</v>
      </c>
    </row>
    <row r="386" spans="1:24" ht="16.5" customHeight="1">
      <c r="A386" s="38">
        <v>498</v>
      </c>
      <c r="B386" s="39">
        <v>40712</v>
      </c>
      <c r="C386" s="38">
        <v>10303948</v>
      </c>
      <c r="D386" s="40" t="s">
        <v>1728</v>
      </c>
      <c r="E386" s="38">
        <v>200</v>
      </c>
      <c r="F386" s="38">
        <v>118</v>
      </c>
      <c r="G386" s="38" t="s">
        <v>23</v>
      </c>
      <c r="H386" s="42">
        <v>19145.3</v>
      </c>
      <c r="I386" s="55"/>
      <c r="J386" s="44">
        <v>42275</v>
      </c>
      <c r="K386" s="42">
        <v>0</v>
      </c>
      <c r="L386" s="42">
        <v>14429.14</v>
      </c>
      <c r="M386" s="44">
        <v>45138</v>
      </c>
      <c r="N386" s="42">
        <f>H386-K386-L386</f>
        <v>4716.16</v>
      </c>
      <c r="O386" s="42">
        <v>5329.26</v>
      </c>
      <c r="P386" s="45">
        <v>0.13</v>
      </c>
      <c r="Q386" s="42">
        <v>613.1</v>
      </c>
      <c r="R386" s="42">
        <v>4716.16</v>
      </c>
      <c r="S386" s="42">
        <v>0</v>
      </c>
      <c r="T386" s="38">
        <v>5000</v>
      </c>
      <c r="U386" s="14">
        <f>S386/H386</f>
        <v>0</v>
      </c>
      <c r="V386" s="19"/>
      <c r="W386" s="19"/>
      <c r="X386" s="37" t="s">
        <v>3467</v>
      </c>
    </row>
    <row r="387" spans="1:24" ht="16.5" customHeight="1">
      <c r="A387" s="38">
        <v>504</v>
      </c>
      <c r="B387" s="39">
        <v>40712</v>
      </c>
      <c r="C387" s="38">
        <v>10303955</v>
      </c>
      <c r="D387" s="40" t="s">
        <v>1734</v>
      </c>
      <c r="E387" s="38">
        <v>1</v>
      </c>
      <c r="F387" s="38">
        <v>118</v>
      </c>
      <c r="G387" s="38" t="s">
        <v>23</v>
      </c>
      <c r="H387" s="42">
        <v>2307.69</v>
      </c>
      <c r="I387" s="55"/>
      <c r="J387" s="44">
        <v>42276</v>
      </c>
      <c r="K387" s="42">
        <v>0</v>
      </c>
      <c r="L387" s="42">
        <v>1731.78</v>
      </c>
      <c r="M387" s="44">
        <v>45138</v>
      </c>
      <c r="N387" s="42">
        <f>H387-K387-L387</f>
        <v>575.91000000000008</v>
      </c>
      <c r="O387" s="42">
        <v>650.78</v>
      </c>
      <c r="P387" s="45">
        <v>0.13</v>
      </c>
      <c r="Q387" s="42">
        <v>74.87</v>
      </c>
      <c r="R387" s="42">
        <v>575.91</v>
      </c>
      <c r="S387" s="42">
        <v>0</v>
      </c>
      <c r="T387" s="38">
        <v>5000</v>
      </c>
      <c r="U387" s="14">
        <f>S387/H387</f>
        <v>0</v>
      </c>
      <c r="V387" s="19"/>
      <c r="W387" s="19"/>
      <c r="X387" s="37" t="s">
        <v>3467</v>
      </c>
    </row>
    <row r="388" spans="1:24" ht="16.5" customHeight="1">
      <c r="A388" s="38">
        <v>515</v>
      </c>
      <c r="B388" s="39">
        <v>40712</v>
      </c>
      <c r="C388" s="38">
        <v>10324837</v>
      </c>
      <c r="D388" s="40" t="s">
        <v>31</v>
      </c>
      <c r="E388" s="38">
        <v>135</v>
      </c>
      <c r="F388" s="38">
        <v>47</v>
      </c>
      <c r="G388" s="38" t="s">
        <v>23</v>
      </c>
      <c r="H388" s="42">
        <v>2532.4899999999998</v>
      </c>
      <c r="I388" s="55"/>
      <c r="J388" s="44">
        <v>44227</v>
      </c>
      <c r="K388" s="42">
        <v>53.88</v>
      </c>
      <c r="L388" s="42">
        <v>1562.6</v>
      </c>
      <c r="M388" s="44">
        <v>45138</v>
      </c>
      <c r="N388" s="42">
        <f>H388-K388-L388</f>
        <v>916.00999999999976</v>
      </c>
      <c r="O388" s="42">
        <v>1035.0899999999999</v>
      </c>
      <c r="P388" s="45">
        <v>0.13</v>
      </c>
      <c r="Q388" s="42">
        <v>119.08</v>
      </c>
      <c r="R388" s="42">
        <v>916.01</v>
      </c>
      <c r="S388" s="42">
        <v>0</v>
      </c>
      <c r="T388" s="38">
        <v>5000</v>
      </c>
      <c r="U388" s="14">
        <f>S388/H388</f>
        <v>0</v>
      </c>
      <c r="V388" s="19"/>
      <c r="W388" s="19"/>
      <c r="X388" s="37" t="s">
        <v>3467</v>
      </c>
    </row>
    <row r="389" spans="1:24" ht="16.5" customHeight="1">
      <c r="A389" s="38">
        <v>520</v>
      </c>
      <c r="B389" s="39">
        <v>40712</v>
      </c>
      <c r="C389" s="38">
        <v>10322191</v>
      </c>
      <c r="D389" s="40" t="s">
        <v>1652</v>
      </c>
      <c r="E389" s="38">
        <v>1</v>
      </c>
      <c r="F389" s="38">
        <v>60</v>
      </c>
      <c r="G389" s="38" t="s">
        <v>36</v>
      </c>
      <c r="H389" s="42">
        <v>8260</v>
      </c>
      <c r="I389" s="55"/>
      <c r="J389" s="44">
        <v>44105</v>
      </c>
      <c r="K389" s="42">
        <v>137.66</v>
      </c>
      <c r="L389" s="42">
        <v>4405.3</v>
      </c>
      <c r="M389" s="44">
        <v>45138</v>
      </c>
      <c r="N389" s="42">
        <f>H389-K389-L389</f>
        <v>3717.04</v>
      </c>
      <c r="O389" s="42">
        <v>4200.26</v>
      </c>
      <c r="P389" s="45">
        <v>0.13</v>
      </c>
      <c r="Q389" s="42">
        <v>483.22</v>
      </c>
      <c r="R389" s="42">
        <v>3717.04</v>
      </c>
      <c r="S389" s="42">
        <v>0</v>
      </c>
      <c r="T389" s="38">
        <v>5000</v>
      </c>
      <c r="U389" s="14">
        <f>S389/H389</f>
        <v>0</v>
      </c>
      <c r="V389" s="19"/>
      <c r="W389" s="19"/>
      <c r="X389" s="37" t="s">
        <v>3467</v>
      </c>
    </row>
    <row r="390" spans="1:24" ht="16.5" customHeight="1">
      <c r="A390" s="38">
        <v>531</v>
      </c>
      <c r="B390" s="39">
        <v>40712</v>
      </c>
      <c r="C390" s="38">
        <v>10302520</v>
      </c>
      <c r="D390" s="40" t="s">
        <v>455</v>
      </c>
      <c r="E390" s="38">
        <v>1</v>
      </c>
      <c r="F390" s="38">
        <v>118</v>
      </c>
      <c r="G390" s="38" t="s">
        <v>23</v>
      </c>
      <c r="H390" s="42">
        <v>3418.8</v>
      </c>
      <c r="I390" s="55"/>
      <c r="J390" s="44">
        <v>42275</v>
      </c>
      <c r="K390" s="42">
        <v>0</v>
      </c>
      <c r="L390" s="42">
        <v>2576.67</v>
      </c>
      <c r="M390" s="44">
        <v>45138</v>
      </c>
      <c r="N390" s="42">
        <f>H390-K390-L390</f>
        <v>842.13000000000011</v>
      </c>
      <c r="O390" s="42">
        <v>951.61</v>
      </c>
      <c r="P390" s="45">
        <v>0.13</v>
      </c>
      <c r="Q390" s="42">
        <v>109.48</v>
      </c>
      <c r="R390" s="42">
        <v>842.13</v>
      </c>
      <c r="S390" s="42">
        <v>0</v>
      </c>
      <c r="T390" s="38">
        <v>2101</v>
      </c>
      <c r="U390" s="14">
        <f>S390/H390</f>
        <v>0</v>
      </c>
      <c r="V390" s="19"/>
      <c r="W390" s="19"/>
      <c r="X390" s="37" t="s">
        <v>3467</v>
      </c>
    </row>
    <row r="391" spans="1:24" ht="16.5" customHeight="1">
      <c r="A391" s="38">
        <v>542</v>
      </c>
      <c r="B391" s="39">
        <v>40712</v>
      </c>
      <c r="C391" s="38">
        <v>10302526</v>
      </c>
      <c r="D391" s="40" t="s">
        <v>1136</v>
      </c>
      <c r="E391" s="38">
        <v>1</v>
      </c>
      <c r="F391" s="38">
        <v>118</v>
      </c>
      <c r="G391" s="38" t="s">
        <v>23</v>
      </c>
      <c r="H391" s="42">
        <v>2735.04</v>
      </c>
      <c r="I391" s="55"/>
      <c r="J391" s="44">
        <v>42276</v>
      </c>
      <c r="K391" s="42">
        <v>0</v>
      </c>
      <c r="L391" s="42">
        <v>2052.44</v>
      </c>
      <c r="M391" s="44">
        <v>45138</v>
      </c>
      <c r="N391" s="42">
        <f>H391-K391-L391</f>
        <v>682.59999999999991</v>
      </c>
      <c r="O391" s="42">
        <v>771.34</v>
      </c>
      <c r="P391" s="45">
        <v>0.13</v>
      </c>
      <c r="Q391" s="42">
        <v>88.74</v>
      </c>
      <c r="R391" s="42">
        <v>682.6</v>
      </c>
      <c r="S391" s="42">
        <v>0</v>
      </c>
      <c r="T391" s="38">
        <v>2101</v>
      </c>
      <c r="U391" s="14">
        <f>S391/H391</f>
        <v>0</v>
      </c>
      <c r="V391" s="19"/>
      <c r="W391" s="19"/>
      <c r="X391" s="37" t="s">
        <v>3467</v>
      </c>
    </row>
    <row r="392" spans="1:24" ht="16.5" customHeight="1">
      <c r="A392" s="38">
        <v>544</v>
      </c>
      <c r="B392" s="39">
        <v>40712</v>
      </c>
      <c r="C392" s="38">
        <v>10302536</v>
      </c>
      <c r="D392" s="40" t="s">
        <v>189</v>
      </c>
      <c r="E392" s="38">
        <v>1</v>
      </c>
      <c r="F392" s="38">
        <v>60</v>
      </c>
      <c r="G392" s="38" t="s">
        <v>33</v>
      </c>
      <c r="H392" s="42">
        <v>1666.67</v>
      </c>
      <c r="I392" s="55"/>
      <c r="J392" s="44">
        <v>42276</v>
      </c>
      <c r="K392" s="42">
        <v>0</v>
      </c>
      <c r="L392" s="42">
        <v>1583.34</v>
      </c>
      <c r="M392" s="44">
        <v>45138</v>
      </c>
      <c r="N392" s="42">
        <f>H392-K392-L392</f>
        <v>83.330000000000155</v>
      </c>
      <c r="O392" s="42">
        <v>94.16</v>
      </c>
      <c r="P392" s="45">
        <v>0.13</v>
      </c>
      <c r="Q392" s="42">
        <v>10.83</v>
      </c>
      <c r="R392" s="42">
        <v>83.33</v>
      </c>
      <c r="S392" s="42">
        <v>0</v>
      </c>
      <c r="T392" s="38">
        <v>2101</v>
      </c>
      <c r="U392" s="14">
        <f>S392/H392</f>
        <v>0</v>
      </c>
      <c r="V392" s="19"/>
      <c r="W392" s="19"/>
      <c r="X392" s="37" t="s">
        <v>3467</v>
      </c>
    </row>
    <row r="393" spans="1:24" ht="16.5" customHeight="1">
      <c r="A393" s="38">
        <v>546</v>
      </c>
      <c r="B393" s="39">
        <v>40712</v>
      </c>
      <c r="C393" s="38">
        <v>10302589</v>
      </c>
      <c r="D393" s="40" t="s">
        <v>583</v>
      </c>
      <c r="E393" s="38">
        <v>48</v>
      </c>
      <c r="F393" s="38">
        <v>118</v>
      </c>
      <c r="G393" s="38" t="s">
        <v>23</v>
      </c>
      <c r="H393" s="42">
        <v>8205.1200000000008</v>
      </c>
      <c r="I393" s="55"/>
      <c r="J393" s="44">
        <v>42275</v>
      </c>
      <c r="K393" s="42">
        <v>0</v>
      </c>
      <c r="L393" s="42">
        <v>6183.93</v>
      </c>
      <c r="M393" s="44">
        <v>45138</v>
      </c>
      <c r="N393" s="42">
        <f>H393-K393-L393</f>
        <v>2021.1900000000005</v>
      </c>
      <c r="O393" s="42">
        <v>2283.94</v>
      </c>
      <c r="P393" s="45">
        <v>0.13</v>
      </c>
      <c r="Q393" s="42">
        <v>262.75</v>
      </c>
      <c r="R393" s="42">
        <v>2021.19</v>
      </c>
      <c r="S393" s="42">
        <v>0</v>
      </c>
      <c r="T393" s="38">
        <v>5000</v>
      </c>
      <c r="U393" s="14">
        <f>S393/H393</f>
        <v>0</v>
      </c>
      <c r="V393" s="19"/>
      <c r="W393" s="19"/>
      <c r="X393" s="37" t="s">
        <v>3467</v>
      </c>
    </row>
    <row r="394" spans="1:24" ht="16.5" customHeight="1">
      <c r="A394" s="38">
        <v>549</v>
      </c>
      <c r="B394" s="39">
        <v>40712</v>
      </c>
      <c r="C394" s="38">
        <v>10302605</v>
      </c>
      <c r="D394" s="40" t="s">
        <v>811</v>
      </c>
      <c r="E394" s="38">
        <v>465</v>
      </c>
      <c r="F394" s="38">
        <v>118</v>
      </c>
      <c r="G394" s="38" t="s">
        <v>23</v>
      </c>
      <c r="H394" s="42">
        <v>21064.080000000002</v>
      </c>
      <c r="I394" s="55"/>
      <c r="J394" s="44">
        <v>42276</v>
      </c>
      <c r="K394" s="42">
        <v>0</v>
      </c>
      <c r="L394" s="42">
        <v>15807</v>
      </c>
      <c r="M394" s="44">
        <v>45138</v>
      </c>
      <c r="N394" s="42">
        <f>H394-K394-L394</f>
        <v>5257.0800000000017</v>
      </c>
      <c r="O394" s="42">
        <v>5940.5</v>
      </c>
      <c r="P394" s="45">
        <v>0.13</v>
      </c>
      <c r="Q394" s="42">
        <v>683.42</v>
      </c>
      <c r="R394" s="42">
        <v>5257.08</v>
      </c>
      <c r="S394" s="42">
        <v>0</v>
      </c>
      <c r="T394" s="38">
        <v>5000</v>
      </c>
      <c r="U394" s="14">
        <f>S394/H394</f>
        <v>0</v>
      </c>
      <c r="V394" s="19"/>
      <c r="W394" s="19"/>
      <c r="X394" s="37" t="s">
        <v>3467</v>
      </c>
    </row>
    <row r="395" spans="1:24" ht="16.5" customHeight="1">
      <c r="A395" s="38">
        <v>550</v>
      </c>
      <c r="B395" s="39">
        <v>40712</v>
      </c>
      <c r="C395" s="38">
        <v>10302607</v>
      </c>
      <c r="D395" s="40" t="s">
        <v>615</v>
      </c>
      <c r="E395" s="38">
        <v>2</v>
      </c>
      <c r="F395" s="38">
        <v>118</v>
      </c>
      <c r="G395" s="38" t="s">
        <v>23</v>
      </c>
      <c r="H395" s="42">
        <v>1162.4000000000001</v>
      </c>
      <c r="I395" s="55"/>
      <c r="J395" s="44">
        <v>42276</v>
      </c>
      <c r="K395" s="42">
        <v>0</v>
      </c>
      <c r="L395" s="42">
        <v>872.29</v>
      </c>
      <c r="M395" s="44">
        <v>45138</v>
      </c>
      <c r="N395" s="42">
        <f>H395-K395-L395</f>
        <v>290.11000000000013</v>
      </c>
      <c r="O395" s="42">
        <v>327.82</v>
      </c>
      <c r="P395" s="45">
        <v>0.13</v>
      </c>
      <c r="Q395" s="42">
        <v>37.71</v>
      </c>
      <c r="R395" s="42">
        <v>290.11</v>
      </c>
      <c r="S395" s="42">
        <v>0</v>
      </c>
      <c r="T395" s="38">
        <v>5000</v>
      </c>
      <c r="U395" s="14">
        <f>S395/H395</f>
        <v>0</v>
      </c>
      <c r="V395" s="19"/>
      <c r="W395" s="19"/>
      <c r="X395" s="37" t="s">
        <v>3467</v>
      </c>
    </row>
    <row r="396" spans="1:24" ht="16.5" customHeight="1">
      <c r="A396" s="38">
        <v>551</v>
      </c>
      <c r="B396" s="39">
        <v>40712</v>
      </c>
      <c r="C396" s="38">
        <v>10302609</v>
      </c>
      <c r="D396" s="40" t="s">
        <v>1764</v>
      </c>
      <c r="E396" s="38">
        <v>2</v>
      </c>
      <c r="F396" s="38">
        <v>118</v>
      </c>
      <c r="G396" s="38" t="s">
        <v>23</v>
      </c>
      <c r="H396" s="42">
        <v>1025.6400000000001</v>
      </c>
      <c r="I396" s="55"/>
      <c r="J396" s="44">
        <v>42275</v>
      </c>
      <c r="K396" s="42">
        <v>0</v>
      </c>
      <c r="L396" s="42">
        <v>773</v>
      </c>
      <c r="M396" s="44">
        <v>45138</v>
      </c>
      <c r="N396" s="42">
        <f>H396-K396-L396</f>
        <v>252.6400000000001</v>
      </c>
      <c r="O396" s="42">
        <v>285.48</v>
      </c>
      <c r="P396" s="45">
        <v>0.13</v>
      </c>
      <c r="Q396" s="42">
        <v>32.840000000000003</v>
      </c>
      <c r="R396" s="42">
        <v>252.64</v>
      </c>
      <c r="S396" s="42">
        <v>0</v>
      </c>
      <c r="T396" s="38">
        <v>5000</v>
      </c>
      <c r="U396" s="14">
        <f>S396/H396</f>
        <v>0</v>
      </c>
      <c r="V396" s="19"/>
      <c r="W396" s="19"/>
      <c r="X396" s="37" t="s">
        <v>3467</v>
      </c>
    </row>
    <row r="397" spans="1:24" ht="16.5" customHeight="1">
      <c r="A397" s="38">
        <v>554</v>
      </c>
      <c r="B397" s="39">
        <v>40712</v>
      </c>
      <c r="C397" s="38">
        <v>10303404</v>
      </c>
      <c r="D397" s="40" t="s">
        <v>114</v>
      </c>
      <c r="E397" s="38">
        <v>2</v>
      </c>
      <c r="F397" s="38">
        <v>118</v>
      </c>
      <c r="G397" s="38" t="s">
        <v>23</v>
      </c>
      <c r="H397" s="42">
        <v>3076.92</v>
      </c>
      <c r="I397" s="55"/>
      <c r="J397" s="44">
        <v>42276</v>
      </c>
      <c r="K397" s="42">
        <v>0</v>
      </c>
      <c r="L397" s="42">
        <v>2309</v>
      </c>
      <c r="M397" s="44">
        <v>45138</v>
      </c>
      <c r="N397" s="42">
        <f>H397-K397-L397</f>
        <v>767.92000000000007</v>
      </c>
      <c r="O397" s="42">
        <v>867.75</v>
      </c>
      <c r="P397" s="45">
        <v>0.13</v>
      </c>
      <c r="Q397" s="42">
        <v>99.83</v>
      </c>
      <c r="R397" s="42">
        <v>767.92</v>
      </c>
      <c r="S397" s="42">
        <v>0</v>
      </c>
      <c r="T397" s="38">
        <v>2101</v>
      </c>
      <c r="U397" s="14">
        <f>S397/H397</f>
        <v>0</v>
      </c>
      <c r="V397" s="19"/>
      <c r="W397" s="19"/>
      <c r="X397" s="37" t="s">
        <v>3467</v>
      </c>
    </row>
    <row r="398" spans="1:24" ht="16.5" customHeight="1">
      <c r="A398" s="38">
        <v>563</v>
      </c>
      <c r="B398" s="39">
        <v>40712</v>
      </c>
      <c r="C398" s="38">
        <v>10303406</v>
      </c>
      <c r="D398" s="40" t="s">
        <v>636</v>
      </c>
      <c r="E398" s="38">
        <v>4</v>
      </c>
      <c r="F398" s="38">
        <v>118</v>
      </c>
      <c r="G398" s="38" t="s">
        <v>23</v>
      </c>
      <c r="H398" s="42">
        <v>5299.16</v>
      </c>
      <c r="I398" s="55"/>
      <c r="J398" s="44">
        <v>42276</v>
      </c>
      <c r="K398" s="42">
        <v>0</v>
      </c>
      <c r="L398" s="42">
        <v>3976.63</v>
      </c>
      <c r="M398" s="44">
        <v>45138</v>
      </c>
      <c r="N398" s="42">
        <f>H398-K398-L398</f>
        <v>1322.5299999999997</v>
      </c>
      <c r="O398" s="42">
        <v>1494.46</v>
      </c>
      <c r="P398" s="45">
        <v>0.13</v>
      </c>
      <c r="Q398" s="42">
        <v>171.93</v>
      </c>
      <c r="R398" s="42">
        <v>1322.53</v>
      </c>
      <c r="S398" s="42">
        <v>0</v>
      </c>
      <c r="T398" s="38">
        <v>2101</v>
      </c>
      <c r="U398" s="14">
        <f>S398/H398</f>
        <v>0</v>
      </c>
      <c r="V398" s="19"/>
      <c r="W398" s="19"/>
      <c r="X398" s="37" t="s">
        <v>3467</v>
      </c>
    </row>
    <row r="399" spans="1:24" ht="16.5" customHeight="1">
      <c r="A399" s="38">
        <v>571</v>
      </c>
      <c r="B399" s="39">
        <v>40712</v>
      </c>
      <c r="C399" s="38">
        <v>10303412</v>
      </c>
      <c r="D399" s="40" t="s">
        <v>901</v>
      </c>
      <c r="E399" s="38">
        <v>2</v>
      </c>
      <c r="F399" s="38">
        <v>118</v>
      </c>
      <c r="G399" s="38" t="s">
        <v>23</v>
      </c>
      <c r="H399" s="42">
        <v>1880.34</v>
      </c>
      <c r="I399" s="55"/>
      <c r="J399" s="44">
        <v>42275</v>
      </c>
      <c r="K399" s="42">
        <v>0</v>
      </c>
      <c r="L399" s="42">
        <v>1417.14</v>
      </c>
      <c r="M399" s="44">
        <v>45138</v>
      </c>
      <c r="N399" s="42">
        <f>H399-K399-L399</f>
        <v>463.19999999999982</v>
      </c>
      <c r="O399" s="42">
        <v>523.41999999999996</v>
      </c>
      <c r="P399" s="45">
        <v>0.13</v>
      </c>
      <c r="Q399" s="42">
        <v>60.22</v>
      </c>
      <c r="R399" s="42">
        <v>463.2</v>
      </c>
      <c r="S399" s="42">
        <v>0</v>
      </c>
      <c r="T399" s="38">
        <v>2101</v>
      </c>
      <c r="U399" s="14">
        <f>S399/H399</f>
        <v>0</v>
      </c>
      <c r="V399" s="19"/>
      <c r="W399" s="19"/>
      <c r="X399" s="37" t="s">
        <v>3467</v>
      </c>
    </row>
    <row r="400" spans="1:24" ht="16.5" customHeight="1">
      <c r="A400" s="38">
        <v>578</v>
      </c>
      <c r="B400" s="39">
        <v>40712</v>
      </c>
      <c r="C400" s="38">
        <v>10303591</v>
      </c>
      <c r="D400" s="40" t="s">
        <v>1699</v>
      </c>
      <c r="E400" s="38">
        <v>6</v>
      </c>
      <c r="F400" s="38">
        <v>118</v>
      </c>
      <c r="G400" s="38" t="s">
        <v>23</v>
      </c>
      <c r="H400" s="42">
        <v>15102.54</v>
      </c>
      <c r="I400" s="55"/>
      <c r="J400" s="44">
        <v>42275</v>
      </c>
      <c r="K400" s="42">
        <v>0</v>
      </c>
      <c r="L400" s="42">
        <v>11382.28</v>
      </c>
      <c r="M400" s="44">
        <v>45138</v>
      </c>
      <c r="N400" s="42">
        <f>H400-K400-L400</f>
        <v>3720.26</v>
      </c>
      <c r="O400" s="42">
        <v>4203.8900000000003</v>
      </c>
      <c r="P400" s="45">
        <v>0.13</v>
      </c>
      <c r="Q400" s="42">
        <v>483.63</v>
      </c>
      <c r="R400" s="42">
        <v>3720.26</v>
      </c>
      <c r="S400" s="42">
        <v>0</v>
      </c>
      <c r="T400" s="38">
        <v>5000</v>
      </c>
      <c r="U400" s="14">
        <f>S400/H400</f>
        <v>0</v>
      </c>
      <c r="V400" s="19"/>
      <c r="W400" s="19"/>
      <c r="X400" s="37" t="s">
        <v>3467</v>
      </c>
    </row>
    <row r="401" spans="1:24" ht="16.5" customHeight="1">
      <c r="A401" s="38">
        <v>581</v>
      </c>
      <c r="B401" s="39">
        <v>40712</v>
      </c>
      <c r="C401" s="38">
        <v>10303610</v>
      </c>
      <c r="D401" s="40" t="s">
        <v>1712</v>
      </c>
      <c r="E401" s="38">
        <v>1</v>
      </c>
      <c r="F401" s="38">
        <v>60</v>
      </c>
      <c r="G401" s="38" t="s">
        <v>83</v>
      </c>
      <c r="H401" s="42">
        <v>641.03</v>
      </c>
      <c r="I401" s="55"/>
      <c r="J401" s="44">
        <v>42277</v>
      </c>
      <c r="K401" s="42">
        <v>0</v>
      </c>
      <c r="L401" s="42">
        <v>608.98</v>
      </c>
      <c r="M401" s="44">
        <v>45138</v>
      </c>
      <c r="N401" s="42">
        <f>H401-K401-L401</f>
        <v>32.049999999999955</v>
      </c>
      <c r="O401" s="42">
        <v>36.22</v>
      </c>
      <c r="P401" s="45">
        <v>0.13</v>
      </c>
      <c r="Q401" s="42">
        <v>4.17</v>
      </c>
      <c r="R401" s="42">
        <v>32.049999999999997</v>
      </c>
      <c r="S401" s="42">
        <v>0</v>
      </c>
      <c r="T401" s="38">
        <v>5000</v>
      </c>
      <c r="U401" s="14">
        <f>S401/H401</f>
        <v>0</v>
      </c>
      <c r="V401" s="19"/>
      <c r="W401" s="19"/>
      <c r="X401" s="37" t="s">
        <v>3467</v>
      </c>
    </row>
    <row r="402" spans="1:24" ht="16.5" customHeight="1">
      <c r="A402" s="38">
        <v>597</v>
      </c>
      <c r="B402" s="39">
        <v>40712</v>
      </c>
      <c r="C402" s="38">
        <v>10303650</v>
      </c>
      <c r="D402" s="40" t="s">
        <v>610</v>
      </c>
      <c r="E402" s="38">
        <v>1</v>
      </c>
      <c r="F402" s="38">
        <v>60</v>
      </c>
      <c r="G402" s="38" t="s">
        <v>33</v>
      </c>
      <c r="H402" s="42">
        <v>854.7</v>
      </c>
      <c r="I402" s="55"/>
      <c r="J402" s="44">
        <v>42276</v>
      </c>
      <c r="K402" s="42">
        <v>0</v>
      </c>
      <c r="L402" s="42">
        <v>811.97</v>
      </c>
      <c r="M402" s="44">
        <v>45138</v>
      </c>
      <c r="N402" s="42">
        <f>H402-K402-L402</f>
        <v>42.730000000000018</v>
      </c>
      <c r="O402" s="42">
        <v>48.28</v>
      </c>
      <c r="P402" s="45">
        <v>0.13</v>
      </c>
      <c r="Q402" s="42">
        <v>5.55</v>
      </c>
      <c r="R402" s="42">
        <v>42.73</v>
      </c>
      <c r="S402" s="42">
        <v>0</v>
      </c>
      <c r="T402" s="38">
        <v>5000</v>
      </c>
      <c r="U402" s="14">
        <f>S402/H402</f>
        <v>0</v>
      </c>
      <c r="V402" s="19"/>
      <c r="W402" s="19"/>
      <c r="X402" s="37" t="s">
        <v>3467</v>
      </c>
    </row>
    <row r="403" spans="1:24" ht="16.5" customHeight="1">
      <c r="A403" s="38">
        <v>601</v>
      </c>
      <c r="B403" s="39">
        <v>40712</v>
      </c>
      <c r="C403" s="38">
        <v>10303596</v>
      </c>
      <c r="D403" s="40" t="s">
        <v>864</v>
      </c>
      <c r="E403" s="38">
        <v>15</v>
      </c>
      <c r="F403" s="38">
        <v>60</v>
      </c>
      <c r="G403" s="38" t="s">
        <v>83</v>
      </c>
      <c r="H403" s="42">
        <v>2820.45</v>
      </c>
      <c r="I403" s="55"/>
      <c r="J403" s="44">
        <v>42277</v>
      </c>
      <c r="K403" s="42">
        <v>0</v>
      </c>
      <c r="L403" s="42">
        <v>2679.42</v>
      </c>
      <c r="M403" s="44">
        <v>45138</v>
      </c>
      <c r="N403" s="42">
        <f>H403-K403-L403</f>
        <v>141.02999999999975</v>
      </c>
      <c r="O403" s="42">
        <v>159.36000000000001</v>
      </c>
      <c r="P403" s="45">
        <v>0.13</v>
      </c>
      <c r="Q403" s="42">
        <v>18.329999999999998</v>
      </c>
      <c r="R403" s="42">
        <v>141.03</v>
      </c>
      <c r="S403" s="42">
        <v>0</v>
      </c>
      <c r="T403" s="38">
        <v>5000</v>
      </c>
      <c r="U403" s="14">
        <f>S403/H403</f>
        <v>0</v>
      </c>
      <c r="V403" s="19"/>
      <c r="W403" s="19"/>
      <c r="X403" s="37" t="s">
        <v>3467</v>
      </c>
    </row>
    <row r="404" spans="1:24" ht="16.5" customHeight="1">
      <c r="A404" s="38">
        <v>604</v>
      </c>
      <c r="B404" s="39">
        <v>40712</v>
      </c>
      <c r="C404" s="38">
        <v>10303870</v>
      </c>
      <c r="D404" s="40" t="s">
        <v>1694</v>
      </c>
      <c r="E404" s="38">
        <v>1</v>
      </c>
      <c r="F404" s="38">
        <v>78</v>
      </c>
      <c r="G404" s="38" t="s">
        <v>23</v>
      </c>
      <c r="H404" s="42">
        <v>3247.86</v>
      </c>
      <c r="I404" s="55"/>
      <c r="J404" s="44">
        <v>43493</v>
      </c>
      <c r="K404" s="42">
        <v>0</v>
      </c>
      <c r="L404" s="42">
        <v>2036.38</v>
      </c>
      <c r="M404" s="44">
        <v>45138</v>
      </c>
      <c r="N404" s="42">
        <f>H404-K404-L404</f>
        <v>1211.48</v>
      </c>
      <c r="O404" s="42">
        <v>1368.97</v>
      </c>
      <c r="P404" s="45">
        <v>0.13</v>
      </c>
      <c r="Q404" s="42">
        <v>157.49</v>
      </c>
      <c r="R404" s="42">
        <v>1211.48</v>
      </c>
      <c r="S404" s="42">
        <v>0</v>
      </c>
      <c r="T404" s="38">
        <v>2101</v>
      </c>
      <c r="U404" s="14">
        <f>S404/H404</f>
        <v>0</v>
      </c>
      <c r="V404" s="19"/>
      <c r="W404" s="19"/>
      <c r="X404" s="37" t="s">
        <v>3467</v>
      </c>
    </row>
    <row r="405" spans="1:24" ht="16.5" customHeight="1">
      <c r="A405" s="38">
        <v>612</v>
      </c>
      <c r="B405" s="39">
        <v>40712</v>
      </c>
      <c r="C405" s="38">
        <v>10303921</v>
      </c>
      <c r="D405" s="40" t="s">
        <v>1784</v>
      </c>
      <c r="E405" s="38">
        <v>1</v>
      </c>
      <c r="F405" s="38">
        <v>60</v>
      </c>
      <c r="G405" s="38" t="s">
        <v>33</v>
      </c>
      <c r="H405" s="42">
        <v>6800</v>
      </c>
      <c r="I405" s="55"/>
      <c r="J405" s="44">
        <v>42276</v>
      </c>
      <c r="K405" s="42">
        <v>0</v>
      </c>
      <c r="L405" s="42">
        <v>6460</v>
      </c>
      <c r="M405" s="44">
        <v>45138</v>
      </c>
      <c r="N405" s="42">
        <f>H405-K405-L405</f>
        <v>340</v>
      </c>
      <c r="O405" s="42">
        <v>384.2</v>
      </c>
      <c r="P405" s="45">
        <v>0.13</v>
      </c>
      <c r="Q405" s="42">
        <v>44.2</v>
      </c>
      <c r="R405" s="42">
        <v>340</v>
      </c>
      <c r="S405" s="42">
        <v>0</v>
      </c>
      <c r="T405" s="38">
        <v>5000</v>
      </c>
      <c r="U405" s="14">
        <f>S405/H405</f>
        <v>0</v>
      </c>
      <c r="V405" s="19"/>
      <c r="W405" s="19"/>
      <c r="X405" s="37" t="s">
        <v>3467</v>
      </c>
    </row>
    <row r="406" spans="1:24" ht="16.5" customHeight="1">
      <c r="A406" s="38">
        <v>616</v>
      </c>
      <c r="B406" s="39">
        <v>40712</v>
      </c>
      <c r="C406" s="38">
        <v>10322187</v>
      </c>
      <c r="D406" s="40" t="s">
        <v>1786</v>
      </c>
      <c r="E406" s="38">
        <v>1</v>
      </c>
      <c r="F406" s="38">
        <v>60</v>
      </c>
      <c r="G406" s="38" t="s">
        <v>36</v>
      </c>
      <c r="H406" s="42">
        <v>10512.97</v>
      </c>
      <c r="I406" s="55"/>
      <c r="J406" s="44">
        <v>44105</v>
      </c>
      <c r="K406" s="42">
        <v>175.22</v>
      </c>
      <c r="L406" s="42">
        <v>5606.98</v>
      </c>
      <c r="M406" s="44">
        <v>45138</v>
      </c>
      <c r="N406" s="42">
        <f>H406-K406-L406</f>
        <v>4730.7700000000004</v>
      </c>
      <c r="O406" s="42">
        <v>5345.77</v>
      </c>
      <c r="P406" s="45">
        <v>0.13</v>
      </c>
      <c r="Q406" s="42">
        <v>615</v>
      </c>
      <c r="R406" s="42">
        <v>4730.7700000000004</v>
      </c>
      <c r="S406" s="42">
        <v>0</v>
      </c>
      <c r="T406" s="38">
        <v>5000</v>
      </c>
      <c r="U406" s="14">
        <f>S406/H406</f>
        <v>0</v>
      </c>
      <c r="V406" s="19"/>
      <c r="W406" s="19"/>
      <c r="X406" s="37" t="s">
        <v>3467</v>
      </c>
    </row>
    <row r="407" spans="1:24" ht="16.5" customHeight="1">
      <c r="A407" s="38">
        <v>620</v>
      </c>
      <c r="B407" s="39">
        <v>40712</v>
      </c>
      <c r="C407" s="38">
        <v>10347714</v>
      </c>
      <c r="D407" s="40" t="s">
        <v>1787</v>
      </c>
      <c r="E407" s="38">
        <v>1</v>
      </c>
      <c r="F407" s="38">
        <v>120</v>
      </c>
      <c r="G407" s="38" t="s">
        <v>21</v>
      </c>
      <c r="H407" s="42">
        <v>7607</v>
      </c>
      <c r="I407" s="55"/>
      <c r="J407" s="44">
        <v>44620</v>
      </c>
      <c r="K407" s="42">
        <v>63.39</v>
      </c>
      <c r="L407" s="42">
        <v>1014.25</v>
      </c>
      <c r="M407" s="44">
        <v>45138</v>
      </c>
      <c r="N407" s="42">
        <f>H407-K407-L407</f>
        <v>6529.36</v>
      </c>
      <c r="O407" s="42">
        <v>7378.18</v>
      </c>
      <c r="P407" s="45">
        <v>0.13</v>
      </c>
      <c r="Q407" s="42">
        <v>848.82</v>
      </c>
      <c r="R407" s="42">
        <v>6529.36</v>
      </c>
      <c r="S407" s="42">
        <v>0</v>
      </c>
      <c r="T407" s="38">
        <v>2105</v>
      </c>
      <c r="U407" s="14">
        <f>S407/H407</f>
        <v>0</v>
      </c>
      <c r="V407" s="19"/>
      <c r="W407" s="19"/>
      <c r="X407" s="37" t="s">
        <v>3467</v>
      </c>
    </row>
    <row r="408" spans="1:24" ht="16.5" customHeight="1">
      <c r="A408" s="38">
        <v>622</v>
      </c>
      <c r="B408" s="39">
        <v>40712</v>
      </c>
      <c r="C408" s="38">
        <v>10349078</v>
      </c>
      <c r="D408" s="40" t="s">
        <v>1788</v>
      </c>
      <c r="E408" s="38">
        <v>5</v>
      </c>
      <c r="F408" s="38">
        <v>60</v>
      </c>
      <c r="G408" s="38" t="s">
        <v>36</v>
      </c>
      <c r="H408" s="42">
        <v>22200</v>
      </c>
      <c r="I408" s="55"/>
      <c r="J408" s="44">
        <v>44651</v>
      </c>
      <c r="K408" s="42">
        <v>370</v>
      </c>
      <c r="L408" s="42">
        <v>5550</v>
      </c>
      <c r="M408" s="44">
        <v>45138</v>
      </c>
      <c r="N408" s="42">
        <f>H408-K408-L408</f>
        <v>16280</v>
      </c>
      <c r="O408" s="42">
        <v>18396.400000000001</v>
      </c>
      <c r="P408" s="45">
        <v>0.13</v>
      </c>
      <c r="Q408" s="42">
        <v>2116.4</v>
      </c>
      <c r="R408" s="42">
        <v>16280</v>
      </c>
      <c r="S408" s="42">
        <v>0</v>
      </c>
      <c r="T408" s="38">
        <v>1006</v>
      </c>
      <c r="U408" s="14">
        <f>S408/H408</f>
        <v>0</v>
      </c>
      <c r="V408" s="19"/>
      <c r="W408" s="19"/>
      <c r="X408" s="37" t="s">
        <v>3467</v>
      </c>
    </row>
    <row r="409" spans="1:24" ht="16.5" customHeight="1">
      <c r="A409" s="38">
        <v>624</v>
      </c>
      <c r="B409" s="39">
        <v>40712</v>
      </c>
      <c r="C409" s="38">
        <v>10349079</v>
      </c>
      <c r="D409" s="40" t="s">
        <v>1789</v>
      </c>
      <c r="E409" s="38">
        <v>2</v>
      </c>
      <c r="F409" s="38">
        <v>60</v>
      </c>
      <c r="G409" s="38" t="s">
        <v>36</v>
      </c>
      <c r="H409" s="42">
        <v>5912</v>
      </c>
      <c r="I409" s="55"/>
      <c r="J409" s="44">
        <v>44651</v>
      </c>
      <c r="K409" s="42">
        <v>98.53</v>
      </c>
      <c r="L409" s="42">
        <v>1477.98</v>
      </c>
      <c r="M409" s="44">
        <v>45138</v>
      </c>
      <c r="N409" s="42">
        <f>H409-K409-L409</f>
        <v>4335.49</v>
      </c>
      <c r="O409" s="42">
        <v>4899.1000000000004</v>
      </c>
      <c r="P409" s="45">
        <v>0.13</v>
      </c>
      <c r="Q409" s="42">
        <v>563.61</v>
      </c>
      <c r="R409" s="42">
        <v>4335.49</v>
      </c>
      <c r="S409" s="42">
        <v>0</v>
      </c>
      <c r="T409" s="38">
        <v>1006</v>
      </c>
      <c r="U409" s="14">
        <f>S409/H409</f>
        <v>0</v>
      </c>
      <c r="V409" s="19"/>
      <c r="W409" s="19"/>
      <c r="X409" s="37" t="s">
        <v>3467</v>
      </c>
    </row>
    <row r="410" spans="1:24" ht="16.5" customHeight="1">
      <c r="A410" s="38">
        <v>626</v>
      </c>
      <c r="B410" s="39">
        <v>40712</v>
      </c>
      <c r="C410" s="38">
        <v>10365336</v>
      </c>
      <c r="D410" s="40" t="s">
        <v>1790</v>
      </c>
      <c r="E410" s="38">
        <v>60</v>
      </c>
      <c r="F410" s="38">
        <v>22</v>
      </c>
      <c r="G410" s="38" t="s">
        <v>23</v>
      </c>
      <c r="H410" s="42">
        <v>764.14</v>
      </c>
      <c r="I410" s="55"/>
      <c r="J410" s="44">
        <v>44957</v>
      </c>
      <c r="K410" s="42">
        <v>34.74</v>
      </c>
      <c r="L410" s="42">
        <v>173.68</v>
      </c>
      <c r="M410" s="44">
        <v>45138</v>
      </c>
      <c r="N410" s="42">
        <f>H410-K410-L410</f>
        <v>555.72</v>
      </c>
      <c r="O410" s="42">
        <v>627.96</v>
      </c>
      <c r="P410" s="45">
        <v>0.13</v>
      </c>
      <c r="Q410" s="42">
        <v>72.239999999999995</v>
      </c>
      <c r="R410" s="42">
        <v>555.72</v>
      </c>
      <c r="S410" s="42">
        <v>0</v>
      </c>
      <c r="T410" s="38">
        <v>5000</v>
      </c>
      <c r="U410" s="14">
        <f>S410/H410</f>
        <v>0</v>
      </c>
      <c r="V410" s="19"/>
      <c r="W410" s="19"/>
      <c r="X410" s="37" t="s">
        <v>3467</v>
      </c>
    </row>
    <row r="411" spans="1:24" ht="16.5" customHeight="1">
      <c r="A411" s="38">
        <v>650</v>
      </c>
      <c r="B411" s="39">
        <v>40712</v>
      </c>
      <c r="C411" s="38">
        <v>10365337</v>
      </c>
      <c r="D411" s="40" t="s">
        <v>1790</v>
      </c>
      <c r="E411" s="38">
        <v>60</v>
      </c>
      <c r="F411" s="38">
        <v>19</v>
      </c>
      <c r="G411" s="38" t="s">
        <v>23</v>
      </c>
      <c r="H411" s="42">
        <v>777.18</v>
      </c>
      <c r="I411" s="55"/>
      <c r="J411" s="44">
        <v>44957</v>
      </c>
      <c r="K411" s="42">
        <v>40.909999999999997</v>
      </c>
      <c r="L411" s="42">
        <v>204.53</v>
      </c>
      <c r="M411" s="44">
        <v>45138</v>
      </c>
      <c r="N411" s="42">
        <f>H411-K411-L411</f>
        <v>531.74</v>
      </c>
      <c r="O411" s="42">
        <v>600.87</v>
      </c>
      <c r="P411" s="45">
        <v>0.13</v>
      </c>
      <c r="Q411" s="42">
        <v>69.13</v>
      </c>
      <c r="R411" s="42">
        <v>531.74</v>
      </c>
      <c r="S411" s="42">
        <v>0</v>
      </c>
      <c r="T411" s="38">
        <v>5000</v>
      </c>
      <c r="U411" s="14">
        <f>S411/H411</f>
        <v>0</v>
      </c>
      <c r="V411" s="19"/>
      <c r="W411" s="19"/>
      <c r="X411" s="37" t="s">
        <v>3467</v>
      </c>
    </row>
    <row r="412" spans="1:24" ht="16.5" customHeight="1">
      <c r="A412" s="38">
        <v>652</v>
      </c>
      <c r="B412" s="39">
        <v>40712</v>
      </c>
      <c r="C412" s="38">
        <v>10322192</v>
      </c>
      <c r="D412" s="40" t="s">
        <v>1696</v>
      </c>
      <c r="E412" s="38">
        <v>1</v>
      </c>
      <c r="F412" s="38">
        <v>60</v>
      </c>
      <c r="G412" s="38" t="s">
        <v>36</v>
      </c>
      <c r="H412" s="42">
        <v>43019</v>
      </c>
      <c r="I412" s="55"/>
      <c r="J412" s="44">
        <v>44105</v>
      </c>
      <c r="K412" s="42">
        <v>716.98</v>
      </c>
      <c r="L412" s="42">
        <v>22943.47</v>
      </c>
      <c r="M412" s="44">
        <v>45138</v>
      </c>
      <c r="N412" s="42">
        <f>H412-K412-L412</f>
        <v>19358.549999999996</v>
      </c>
      <c r="O412" s="42">
        <v>21875.16</v>
      </c>
      <c r="P412" s="45">
        <v>0.13</v>
      </c>
      <c r="Q412" s="42">
        <v>2516.61</v>
      </c>
      <c r="R412" s="42">
        <v>19358.55</v>
      </c>
      <c r="S412" s="42">
        <v>0</v>
      </c>
      <c r="T412" s="38">
        <v>5000</v>
      </c>
      <c r="U412" s="14">
        <f>S412/H412</f>
        <v>0</v>
      </c>
      <c r="V412" s="19"/>
      <c r="W412" s="19"/>
      <c r="X412" s="37" t="s">
        <v>3467</v>
      </c>
    </row>
    <row r="413" spans="1:24" ht="16.5" customHeight="1">
      <c r="A413" s="38">
        <v>654</v>
      </c>
      <c r="B413" s="39">
        <v>40712</v>
      </c>
      <c r="C413" s="38">
        <v>10322194</v>
      </c>
      <c r="D413" s="40" t="s">
        <v>1073</v>
      </c>
      <c r="E413" s="38">
        <v>1</v>
      </c>
      <c r="F413" s="38">
        <v>60</v>
      </c>
      <c r="G413" s="38" t="s">
        <v>36</v>
      </c>
      <c r="H413" s="42">
        <v>2588.9699999999998</v>
      </c>
      <c r="I413" s="55"/>
      <c r="J413" s="44">
        <v>44105</v>
      </c>
      <c r="K413" s="42">
        <v>43.15</v>
      </c>
      <c r="L413" s="42">
        <v>1380.78</v>
      </c>
      <c r="M413" s="44">
        <v>45138</v>
      </c>
      <c r="N413" s="42">
        <f>H413-K413-L413</f>
        <v>1165.0399999999997</v>
      </c>
      <c r="O413" s="42">
        <v>1316.5</v>
      </c>
      <c r="P413" s="45">
        <v>0.13</v>
      </c>
      <c r="Q413" s="42">
        <v>151.46</v>
      </c>
      <c r="R413" s="42">
        <v>1165.04</v>
      </c>
      <c r="S413" s="42">
        <v>0</v>
      </c>
      <c r="T413" s="38">
        <v>5000</v>
      </c>
      <c r="U413" s="14">
        <f>S413/H413</f>
        <v>0</v>
      </c>
      <c r="V413" s="19"/>
      <c r="W413" s="19"/>
      <c r="X413" s="37" t="s">
        <v>3467</v>
      </c>
    </row>
    <row r="414" spans="1:24" ht="16.5" customHeight="1">
      <c r="A414" s="38">
        <v>655</v>
      </c>
      <c r="B414" s="39">
        <v>40712</v>
      </c>
      <c r="C414" s="38">
        <v>10302476</v>
      </c>
      <c r="D414" s="40" t="s">
        <v>1072</v>
      </c>
      <c r="E414" s="38">
        <v>1</v>
      </c>
      <c r="F414" s="38">
        <v>120</v>
      </c>
      <c r="G414" s="38" t="s">
        <v>21</v>
      </c>
      <c r="H414" s="42">
        <v>15344.83</v>
      </c>
      <c r="I414" s="55"/>
      <c r="J414" s="44">
        <v>43615</v>
      </c>
      <c r="K414" s="42">
        <v>0</v>
      </c>
      <c r="L414" s="42">
        <v>6073.98</v>
      </c>
      <c r="M414" s="44">
        <v>45138</v>
      </c>
      <c r="N414" s="42">
        <f>H414-K414-L414</f>
        <v>9270.85</v>
      </c>
      <c r="O414" s="42">
        <v>10476.06</v>
      </c>
      <c r="P414" s="45">
        <v>0.13</v>
      </c>
      <c r="Q414" s="42">
        <v>1205.21</v>
      </c>
      <c r="R414" s="42">
        <v>9270.85</v>
      </c>
      <c r="S414" s="42">
        <v>0</v>
      </c>
      <c r="T414" s="38">
        <v>5000</v>
      </c>
      <c r="U414" s="14">
        <f>S414/H414</f>
        <v>0</v>
      </c>
      <c r="V414" s="19"/>
      <c r="W414" s="19"/>
      <c r="X414" s="37" t="s">
        <v>3467</v>
      </c>
    </row>
    <row r="415" spans="1:24" ht="16.5" customHeight="1">
      <c r="A415" s="38">
        <v>657</v>
      </c>
      <c r="B415" s="39">
        <v>40712</v>
      </c>
      <c r="C415" s="38">
        <v>10302527</v>
      </c>
      <c r="D415" s="40" t="s">
        <v>24</v>
      </c>
      <c r="E415" s="38">
        <v>2</v>
      </c>
      <c r="F415" s="38">
        <v>118</v>
      </c>
      <c r="G415" s="38" t="s">
        <v>23</v>
      </c>
      <c r="H415" s="42">
        <v>5470.08</v>
      </c>
      <c r="I415" s="55"/>
      <c r="J415" s="44">
        <v>42275</v>
      </c>
      <c r="K415" s="42">
        <v>0</v>
      </c>
      <c r="L415" s="42">
        <v>4122.6000000000004</v>
      </c>
      <c r="M415" s="44">
        <v>45138</v>
      </c>
      <c r="N415" s="42">
        <f>H415-K415-L415</f>
        <v>1347.4799999999996</v>
      </c>
      <c r="O415" s="42">
        <v>1522.65</v>
      </c>
      <c r="P415" s="45">
        <v>0.13</v>
      </c>
      <c r="Q415" s="42">
        <v>175.17</v>
      </c>
      <c r="R415" s="42">
        <v>1347.48</v>
      </c>
      <c r="S415" s="42">
        <v>0</v>
      </c>
      <c r="T415" s="38">
        <v>2101</v>
      </c>
      <c r="U415" s="14">
        <f>S415/H415</f>
        <v>0</v>
      </c>
      <c r="V415" s="19"/>
      <c r="W415" s="19"/>
      <c r="X415" s="37" t="s">
        <v>3467</v>
      </c>
    </row>
    <row r="416" spans="1:24" ht="16.5" customHeight="1">
      <c r="A416" s="38">
        <v>658</v>
      </c>
      <c r="B416" s="39">
        <v>40712</v>
      </c>
      <c r="C416" s="38">
        <v>10302588</v>
      </c>
      <c r="D416" s="40" t="s">
        <v>503</v>
      </c>
      <c r="E416" s="38">
        <v>300</v>
      </c>
      <c r="F416" s="38">
        <v>118</v>
      </c>
      <c r="G416" s="38" t="s">
        <v>23</v>
      </c>
      <c r="H416" s="42">
        <v>109743</v>
      </c>
      <c r="I416" s="55"/>
      <c r="J416" s="44">
        <v>42276</v>
      </c>
      <c r="K416" s="42">
        <v>0</v>
      </c>
      <c r="L416" s="42">
        <v>82353.75</v>
      </c>
      <c r="M416" s="44">
        <v>45138</v>
      </c>
      <c r="N416" s="42">
        <f>H416-K416-L416</f>
        <v>27389.25</v>
      </c>
      <c r="O416" s="42">
        <v>30949.85</v>
      </c>
      <c r="P416" s="45">
        <v>0.13</v>
      </c>
      <c r="Q416" s="42">
        <v>3560.6</v>
      </c>
      <c r="R416" s="42">
        <v>27389.25</v>
      </c>
      <c r="S416" s="42">
        <v>0</v>
      </c>
      <c r="T416" s="38">
        <v>5000</v>
      </c>
      <c r="U416" s="14">
        <f>S416/H416</f>
        <v>0</v>
      </c>
      <c r="V416" s="19"/>
      <c r="W416" s="19"/>
      <c r="X416" s="37" t="s">
        <v>3467</v>
      </c>
    </row>
    <row r="417" spans="1:24" ht="16.5" customHeight="1">
      <c r="A417" s="38">
        <v>665</v>
      </c>
      <c r="B417" s="39">
        <v>40712</v>
      </c>
      <c r="C417" s="38">
        <v>10302606</v>
      </c>
      <c r="D417" s="40" t="s">
        <v>1806</v>
      </c>
      <c r="E417" s="38">
        <v>1</v>
      </c>
      <c r="F417" s="38">
        <v>118</v>
      </c>
      <c r="G417" s="38" t="s">
        <v>23</v>
      </c>
      <c r="H417" s="42">
        <v>598.29</v>
      </c>
      <c r="I417" s="55"/>
      <c r="J417" s="44">
        <v>42275</v>
      </c>
      <c r="K417" s="42">
        <v>0</v>
      </c>
      <c r="L417" s="42">
        <v>450.94</v>
      </c>
      <c r="M417" s="44">
        <v>45138</v>
      </c>
      <c r="N417" s="42">
        <f>H417-K417-L417</f>
        <v>147.34999999999997</v>
      </c>
      <c r="O417" s="42">
        <v>166.51</v>
      </c>
      <c r="P417" s="45">
        <v>0.13</v>
      </c>
      <c r="Q417" s="42">
        <v>19.16</v>
      </c>
      <c r="R417" s="42">
        <v>147.35</v>
      </c>
      <c r="S417" s="42">
        <v>0</v>
      </c>
      <c r="T417" s="38">
        <v>2101</v>
      </c>
      <c r="U417" s="14">
        <f>S417/H417</f>
        <v>0</v>
      </c>
      <c r="V417" s="19"/>
      <c r="W417" s="19"/>
      <c r="X417" s="37" t="s">
        <v>3467</v>
      </c>
    </row>
    <row r="418" spans="1:24" ht="16.5" customHeight="1">
      <c r="A418" s="38">
        <v>666</v>
      </c>
      <c r="B418" s="39">
        <v>40712</v>
      </c>
      <c r="C418" s="38">
        <v>10302607</v>
      </c>
      <c r="D418" s="40" t="s">
        <v>615</v>
      </c>
      <c r="E418" s="38">
        <v>10</v>
      </c>
      <c r="F418" s="38">
        <v>118</v>
      </c>
      <c r="G418" s="38" t="s">
        <v>23</v>
      </c>
      <c r="H418" s="42">
        <v>5812</v>
      </c>
      <c r="I418" s="55"/>
      <c r="J418" s="44">
        <v>42276</v>
      </c>
      <c r="K418" s="42">
        <v>0</v>
      </c>
      <c r="L418" s="42">
        <v>4361.4399999999996</v>
      </c>
      <c r="M418" s="44">
        <v>45138</v>
      </c>
      <c r="N418" s="42">
        <f>H418-K418-L418</f>
        <v>1450.5600000000004</v>
      </c>
      <c r="O418" s="42">
        <v>1639.13</v>
      </c>
      <c r="P418" s="45">
        <v>0.13</v>
      </c>
      <c r="Q418" s="42">
        <v>188.57</v>
      </c>
      <c r="R418" s="42">
        <v>1450.56</v>
      </c>
      <c r="S418" s="42">
        <v>0</v>
      </c>
      <c r="T418" s="38">
        <v>5000</v>
      </c>
      <c r="U418" s="14">
        <f>S418/H418</f>
        <v>0</v>
      </c>
      <c r="V418" s="19"/>
      <c r="W418" s="19"/>
      <c r="X418" s="37" t="s">
        <v>3467</v>
      </c>
    </row>
    <row r="419" spans="1:24" ht="16.5" customHeight="1">
      <c r="A419" s="38">
        <v>668</v>
      </c>
      <c r="B419" s="39">
        <v>40712</v>
      </c>
      <c r="C419" s="38">
        <v>10324839</v>
      </c>
      <c r="D419" s="40" t="s">
        <v>280</v>
      </c>
      <c r="E419" s="38">
        <v>100</v>
      </c>
      <c r="F419" s="38">
        <v>24</v>
      </c>
      <c r="G419" s="38" t="s">
        <v>266</v>
      </c>
      <c r="H419" s="42">
        <v>21316.39</v>
      </c>
      <c r="I419" s="55"/>
      <c r="J419" s="44">
        <v>44227</v>
      </c>
      <c r="K419" s="42">
        <v>0</v>
      </c>
      <c r="L419" s="42">
        <v>21316.39</v>
      </c>
      <c r="M419" s="44">
        <v>45138</v>
      </c>
      <c r="N419" s="42">
        <f>H419-K419-L419</f>
        <v>0</v>
      </c>
      <c r="O419" s="42">
        <v>0</v>
      </c>
      <c r="P419" s="45">
        <v>0.13</v>
      </c>
      <c r="Q419" s="42">
        <v>0</v>
      </c>
      <c r="R419" s="42">
        <v>0</v>
      </c>
      <c r="S419" s="42">
        <v>0</v>
      </c>
      <c r="T419" s="38">
        <v>5000</v>
      </c>
      <c r="U419" s="14">
        <f>S419/H419</f>
        <v>0</v>
      </c>
      <c r="V419" s="19"/>
      <c r="W419" s="19"/>
      <c r="X419" s="37" t="s">
        <v>3467</v>
      </c>
    </row>
    <row r="420" spans="1:24" ht="16.5" customHeight="1">
      <c r="A420" s="38">
        <v>680</v>
      </c>
      <c r="B420" s="39">
        <v>40712</v>
      </c>
      <c r="C420" s="38">
        <v>10302608</v>
      </c>
      <c r="D420" s="40" t="s">
        <v>590</v>
      </c>
      <c r="E420" s="38">
        <v>2</v>
      </c>
      <c r="F420" s="38">
        <v>118</v>
      </c>
      <c r="G420" s="38" t="s">
        <v>23</v>
      </c>
      <c r="H420" s="42">
        <v>1111.1199999999999</v>
      </c>
      <c r="I420" s="55"/>
      <c r="J420" s="44">
        <v>42276</v>
      </c>
      <c r="K420" s="42">
        <v>0</v>
      </c>
      <c r="L420" s="42">
        <v>833.79</v>
      </c>
      <c r="M420" s="44">
        <v>45138</v>
      </c>
      <c r="N420" s="42">
        <f>H420-K420-L420</f>
        <v>277.32999999999993</v>
      </c>
      <c r="O420" s="42">
        <v>313.38</v>
      </c>
      <c r="P420" s="45">
        <v>0.13</v>
      </c>
      <c r="Q420" s="42">
        <v>36.049999999999997</v>
      </c>
      <c r="R420" s="42">
        <v>277.33</v>
      </c>
      <c r="S420" s="42">
        <v>0</v>
      </c>
      <c r="T420" s="38">
        <v>5000</v>
      </c>
      <c r="U420" s="14">
        <f>S420/H420</f>
        <v>0</v>
      </c>
      <c r="V420" s="19"/>
      <c r="W420" s="19"/>
      <c r="X420" s="37" t="s">
        <v>3467</v>
      </c>
    </row>
    <row r="421" spans="1:24" ht="16.5" customHeight="1">
      <c r="A421" s="38">
        <v>681</v>
      </c>
      <c r="B421" s="39">
        <v>40712</v>
      </c>
      <c r="C421" s="38">
        <v>10303365</v>
      </c>
      <c r="D421" s="40" t="s">
        <v>1006</v>
      </c>
      <c r="E421" s="38">
        <v>17</v>
      </c>
      <c r="F421" s="38">
        <v>118</v>
      </c>
      <c r="G421" s="38" t="s">
        <v>23</v>
      </c>
      <c r="H421" s="42">
        <v>663</v>
      </c>
      <c r="I421" s="55"/>
      <c r="J421" s="44">
        <v>42275</v>
      </c>
      <c r="K421" s="42">
        <v>0</v>
      </c>
      <c r="L421" s="42">
        <v>499.59</v>
      </c>
      <c r="M421" s="44">
        <v>45138</v>
      </c>
      <c r="N421" s="42">
        <f>H421-K421-L421</f>
        <v>163.41000000000003</v>
      </c>
      <c r="O421" s="42">
        <v>184.65</v>
      </c>
      <c r="P421" s="45">
        <v>0.13</v>
      </c>
      <c r="Q421" s="42">
        <v>21.24</v>
      </c>
      <c r="R421" s="42">
        <v>163.41</v>
      </c>
      <c r="S421" s="42">
        <v>0</v>
      </c>
      <c r="T421" s="38">
        <v>2101</v>
      </c>
      <c r="U421" s="14">
        <f>S421/H421</f>
        <v>0</v>
      </c>
      <c r="V421" s="19"/>
      <c r="W421" s="19"/>
      <c r="X421" s="37" t="s">
        <v>3467</v>
      </c>
    </row>
    <row r="422" spans="1:24" ht="16.5" customHeight="1">
      <c r="A422" s="38">
        <v>682</v>
      </c>
      <c r="B422" s="39">
        <v>40712</v>
      </c>
      <c r="C422" s="38">
        <v>10303588</v>
      </c>
      <c r="D422" s="40" t="s">
        <v>322</v>
      </c>
      <c r="E422" s="38">
        <v>20</v>
      </c>
      <c r="F422" s="38">
        <v>118</v>
      </c>
      <c r="G422" s="38" t="s">
        <v>23</v>
      </c>
      <c r="H422" s="42">
        <v>23247.8</v>
      </c>
      <c r="I422" s="55"/>
      <c r="J422" s="44">
        <v>42275</v>
      </c>
      <c r="K422" s="42">
        <v>0</v>
      </c>
      <c r="L422" s="42">
        <v>17521.05</v>
      </c>
      <c r="M422" s="44">
        <v>45138</v>
      </c>
      <c r="N422" s="42">
        <f>H422-K422-L422</f>
        <v>5726.75</v>
      </c>
      <c r="O422" s="42">
        <v>6471.23</v>
      </c>
      <c r="P422" s="45">
        <v>0.13</v>
      </c>
      <c r="Q422" s="42">
        <v>744.48</v>
      </c>
      <c r="R422" s="42">
        <v>5726.75</v>
      </c>
      <c r="S422" s="42">
        <v>0</v>
      </c>
      <c r="T422" s="38">
        <v>5000</v>
      </c>
      <c r="U422" s="14">
        <f>S422/H422</f>
        <v>0</v>
      </c>
      <c r="V422" s="19"/>
      <c r="W422" s="19"/>
      <c r="X422" s="37" t="s">
        <v>3467</v>
      </c>
    </row>
    <row r="423" spans="1:24" ht="16.5" customHeight="1">
      <c r="A423" s="38">
        <v>685</v>
      </c>
      <c r="B423" s="39">
        <v>40712</v>
      </c>
      <c r="C423" s="38">
        <v>10303595</v>
      </c>
      <c r="D423" s="40" t="s">
        <v>161</v>
      </c>
      <c r="E423" s="38">
        <v>30</v>
      </c>
      <c r="F423" s="38">
        <v>60</v>
      </c>
      <c r="G423" s="38" t="s">
        <v>83</v>
      </c>
      <c r="H423" s="42">
        <v>2512.8000000000002</v>
      </c>
      <c r="I423" s="55"/>
      <c r="J423" s="44">
        <v>42277</v>
      </c>
      <c r="K423" s="42">
        <v>0</v>
      </c>
      <c r="L423" s="42">
        <v>2387.16</v>
      </c>
      <c r="M423" s="44">
        <v>45138</v>
      </c>
      <c r="N423" s="42">
        <f>H423-K423-L423</f>
        <v>125.64000000000033</v>
      </c>
      <c r="O423" s="42">
        <v>141.97</v>
      </c>
      <c r="P423" s="45">
        <v>0.13</v>
      </c>
      <c r="Q423" s="42">
        <v>16.329999999999998</v>
      </c>
      <c r="R423" s="42">
        <v>125.64</v>
      </c>
      <c r="S423" s="42">
        <v>0</v>
      </c>
      <c r="T423" s="38">
        <v>5000</v>
      </c>
      <c r="U423" s="14">
        <f>S423/H423</f>
        <v>0</v>
      </c>
      <c r="V423" s="19"/>
      <c r="W423" s="19"/>
      <c r="X423" s="37" t="s">
        <v>3467</v>
      </c>
    </row>
    <row r="424" spans="1:24" ht="16.5" customHeight="1">
      <c r="A424" s="38">
        <v>687</v>
      </c>
      <c r="B424" s="39">
        <v>40712</v>
      </c>
      <c r="C424" s="38">
        <v>10303603</v>
      </c>
      <c r="D424" s="40" t="s">
        <v>155</v>
      </c>
      <c r="E424" s="38">
        <v>1</v>
      </c>
      <c r="F424" s="38">
        <v>60</v>
      </c>
      <c r="G424" s="38" t="s">
        <v>33</v>
      </c>
      <c r="H424" s="42">
        <v>512.82000000000005</v>
      </c>
      <c r="I424" s="55"/>
      <c r="J424" s="44">
        <v>42276</v>
      </c>
      <c r="K424" s="42">
        <v>0</v>
      </c>
      <c r="L424" s="42">
        <v>487.18</v>
      </c>
      <c r="M424" s="44">
        <v>45138</v>
      </c>
      <c r="N424" s="42">
        <f>H424-K424-L424</f>
        <v>25.640000000000043</v>
      </c>
      <c r="O424" s="42">
        <v>28.97</v>
      </c>
      <c r="P424" s="45">
        <v>0.13</v>
      </c>
      <c r="Q424" s="42">
        <v>3.33</v>
      </c>
      <c r="R424" s="42">
        <v>25.64</v>
      </c>
      <c r="S424" s="42">
        <v>0</v>
      </c>
      <c r="T424" s="38">
        <v>5000</v>
      </c>
      <c r="U424" s="14">
        <f>S424/H424</f>
        <v>0</v>
      </c>
      <c r="V424" s="19"/>
      <c r="W424" s="19"/>
      <c r="X424" s="37" t="s">
        <v>3467</v>
      </c>
    </row>
    <row r="425" spans="1:24" ht="16.5" customHeight="1">
      <c r="A425" s="38">
        <v>689</v>
      </c>
      <c r="B425" s="39">
        <v>40712</v>
      </c>
      <c r="C425" s="38">
        <v>10303638</v>
      </c>
      <c r="D425" s="40" t="s">
        <v>1814</v>
      </c>
      <c r="E425" s="38">
        <v>2</v>
      </c>
      <c r="F425" s="38">
        <v>118</v>
      </c>
      <c r="G425" s="38" t="s">
        <v>23</v>
      </c>
      <c r="H425" s="42">
        <v>1025.6400000000001</v>
      </c>
      <c r="I425" s="55"/>
      <c r="J425" s="44">
        <v>42276</v>
      </c>
      <c r="K425" s="42">
        <v>0</v>
      </c>
      <c r="L425" s="42">
        <v>769.67</v>
      </c>
      <c r="M425" s="44">
        <v>45138</v>
      </c>
      <c r="N425" s="42">
        <f>H425-K425-L425</f>
        <v>255.97000000000014</v>
      </c>
      <c r="O425" s="42">
        <v>289.25</v>
      </c>
      <c r="P425" s="45">
        <v>0.13</v>
      </c>
      <c r="Q425" s="42">
        <v>33.28</v>
      </c>
      <c r="R425" s="42">
        <v>255.97</v>
      </c>
      <c r="S425" s="42">
        <v>0</v>
      </c>
      <c r="T425" s="38">
        <v>2101</v>
      </c>
      <c r="U425" s="14">
        <f>S425/H425</f>
        <v>0</v>
      </c>
      <c r="V425" s="19"/>
      <c r="W425" s="19"/>
      <c r="X425" s="37" t="s">
        <v>3467</v>
      </c>
    </row>
    <row r="426" spans="1:24" ht="16.5" customHeight="1">
      <c r="A426" s="38">
        <v>690</v>
      </c>
      <c r="B426" s="39">
        <v>40712</v>
      </c>
      <c r="C426" s="38">
        <v>10303672</v>
      </c>
      <c r="D426" s="40" t="s">
        <v>1010</v>
      </c>
      <c r="E426" s="38">
        <v>1</v>
      </c>
      <c r="F426" s="38">
        <v>120</v>
      </c>
      <c r="G426" s="38" t="s">
        <v>21</v>
      </c>
      <c r="H426" s="42">
        <v>16068.36</v>
      </c>
      <c r="I426" s="55"/>
      <c r="J426" s="44">
        <v>42335</v>
      </c>
      <c r="K426" s="42">
        <v>0</v>
      </c>
      <c r="L426" s="42">
        <v>11703.16</v>
      </c>
      <c r="M426" s="44">
        <v>45138</v>
      </c>
      <c r="N426" s="42">
        <f>H426-K426-L426</f>
        <v>4365.2000000000007</v>
      </c>
      <c r="O426" s="42">
        <v>4932.68</v>
      </c>
      <c r="P426" s="45">
        <v>0.13</v>
      </c>
      <c r="Q426" s="42">
        <v>567.48</v>
      </c>
      <c r="R426" s="42">
        <v>4365.2</v>
      </c>
      <c r="S426" s="42">
        <v>0</v>
      </c>
      <c r="T426" s="38">
        <v>2101</v>
      </c>
      <c r="U426" s="14">
        <f>S426/H426</f>
        <v>0</v>
      </c>
      <c r="V426" s="19"/>
      <c r="W426" s="19"/>
      <c r="X426" s="37" t="s">
        <v>3467</v>
      </c>
    </row>
    <row r="427" spans="1:24" ht="16.5" customHeight="1">
      <c r="A427" s="38">
        <v>692</v>
      </c>
      <c r="B427" s="39">
        <v>40712</v>
      </c>
      <c r="C427" s="38">
        <v>10303908</v>
      </c>
      <c r="D427" s="40" t="s">
        <v>271</v>
      </c>
      <c r="E427" s="38">
        <v>1</v>
      </c>
      <c r="F427" s="38">
        <v>118</v>
      </c>
      <c r="G427" s="38" t="s">
        <v>23</v>
      </c>
      <c r="H427" s="42">
        <v>2991.45</v>
      </c>
      <c r="I427" s="55"/>
      <c r="J427" s="44">
        <v>42275</v>
      </c>
      <c r="K427" s="42">
        <v>0</v>
      </c>
      <c r="L427" s="42">
        <v>2254.4899999999998</v>
      </c>
      <c r="M427" s="44">
        <v>45138</v>
      </c>
      <c r="N427" s="42">
        <f>H427-K427-L427</f>
        <v>736.96</v>
      </c>
      <c r="O427" s="42">
        <v>832.76</v>
      </c>
      <c r="P427" s="45">
        <v>0.13</v>
      </c>
      <c r="Q427" s="42">
        <v>95.8</v>
      </c>
      <c r="R427" s="42">
        <v>736.96</v>
      </c>
      <c r="S427" s="42">
        <v>0</v>
      </c>
      <c r="T427" s="38">
        <v>2101</v>
      </c>
      <c r="U427" s="14">
        <f>S427/H427</f>
        <v>0</v>
      </c>
      <c r="V427" s="19"/>
      <c r="W427" s="19"/>
      <c r="X427" s="37" t="s">
        <v>3467</v>
      </c>
    </row>
    <row r="428" spans="1:24" ht="16.5" customHeight="1">
      <c r="A428" s="38">
        <v>154</v>
      </c>
      <c r="B428" s="39">
        <v>50099</v>
      </c>
      <c r="C428" s="38">
        <v>10368504</v>
      </c>
      <c r="D428" s="40" t="s">
        <v>1816</v>
      </c>
      <c r="E428" s="38">
        <v>3</v>
      </c>
      <c r="F428" s="38">
        <v>60</v>
      </c>
      <c r="G428" s="38" t="s">
        <v>36</v>
      </c>
      <c r="H428" s="42">
        <v>24839.09</v>
      </c>
      <c r="I428" s="55"/>
      <c r="J428" s="44">
        <v>45046</v>
      </c>
      <c r="K428" s="42">
        <v>413.99</v>
      </c>
      <c r="L428" s="42">
        <v>827.97</v>
      </c>
      <c r="M428" s="44">
        <v>45138</v>
      </c>
      <c r="N428" s="42">
        <f>H428-K428-L428</f>
        <v>23597.129999999997</v>
      </c>
      <c r="O428" s="42">
        <v>26664.76</v>
      </c>
      <c r="P428" s="45">
        <v>0.13</v>
      </c>
      <c r="Q428" s="42">
        <v>3067.63</v>
      </c>
      <c r="R428" s="42">
        <v>23597.13</v>
      </c>
      <c r="S428" s="42">
        <v>0</v>
      </c>
      <c r="T428" s="38">
        <v>5000</v>
      </c>
      <c r="U428" s="14">
        <f>S428/H428</f>
        <v>0</v>
      </c>
      <c r="V428" s="19"/>
      <c r="W428" s="19"/>
      <c r="X428" s="37" t="s">
        <v>3468</v>
      </c>
    </row>
    <row r="429" spans="1:24" ht="16.5" customHeight="1">
      <c r="A429" s="38">
        <v>155</v>
      </c>
      <c r="B429" s="39">
        <v>50099</v>
      </c>
      <c r="C429" s="38">
        <v>10374676</v>
      </c>
      <c r="D429" s="40" t="s">
        <v>1817</v>
      </c>
      <c r="E429" s="38">
        <v>1</v>
      </c>
      <c r="F429" s="38">
        <v>60</v>
      </c>
      <c r="G429" s="38" t="s">
        <v>36</v>
      </c>
      <c r="H429" s="42">
        <v>1130.3599999999999</v>
      </c>
      <c r="I429" s="55"/>
      <c r="J429" s="44">
        <v>45107</v>
      </c>
      <c r="K429" s="42">
        <v>18.84</v>
      </c>
      <c r="L429" s="42">
        <v>0</v>
      </c>
      <c r="M429" s="44">
        <v>45138</v>
      </c>
      <c r="N429" s="42">
        <f>H429-K429-L429</f>
        <v>1111.52</v>
      </c>
      <c r="O429" s="42">
        <v>1256.02</v>
      </c>
      <c r="P429" s="45">
        <v>0.13</v>
      </c>
      <c r="Q429" s="42">
        <v>144.5</v>
      </c>
      <c r="R429" s="42">
        <v>1111.52</v>
      </c>
      <c r="S429" s="42">
        <v>0</v>
      </c>
      <c r="T429" s="38">
        <v>5000</v>
      </c>
      <c r="U429" s="14">
        <f>S429/H429</f>
        <v>0</v>
      </c>
      <c r="V429" s="19"/>
      <c r="W429" s="19"/>
      <c r="X429" s="37" t="s">
        <v>3468</v>
      </c>
    </row>
    <row r="430" spans="1:24" ht="16.5" customHeight="1">
      <c r="A430" s="38">
        <v>156</v>
      </c>
      <c r="B430" s="39">
        <v>50099</v>
      </c>
      <c r="C430" s="38">
        <v>10374683</v>
      </c>
      <c r="D430" s="40" t="s">
        <v>1818</v>
      </c>
      <c r="E430" s="38">
        <v>6</v>
      </c>
      <c r="F430" s="38">
        <v>60</v>
      </c>
      <c r="G430" s="38" t="s">
        <v>36</v>
      </c>
      <c r="H430" s="42">
        <v>6821.21</v>
      </c>
      <c r="I430" s="55"/>
      <c r="J430" s="44">
        <v>45107</v>
      </c>
      <c r="K430" s="42">
        <v>113.68</v>
      </c>
      <c r="L430" s="42">
        <v>0</v>
      </c>
      <c r="M430" s="44">
        <v>45138</v>
      </c>
      <c r="N430" s="42">
        <f>H430-K430-L430</f>
        <v>6707.53</v>
      </c>
      <c r="O430" s="42">
        <v>7579.51</v>
      </c>
      <c r="P430" s="45">
        <v>0.13</v>
      </c>
      <c r="Q430" s="42">
        <v>871.98</v>
      </c>
      <c r="R430" s="42">
        <v>6707.53</v>
      </c>
      <c r="S430" s="42">
        <v>0</v>
      </c>
      <c r="T430" s="38">
        <v>5000</v>
      </c>
      <c r="U430" s="14">
        <f>S430/H430</f>
        <v>0</v>
      </c>
      <c r="V430" s="19"/>
      <c r="W430" s="19"/>
      <c r="X430" s="37" t="s">
        <v>3468</v>
      </c>
    </row>
    <row r="431" spans="1:24" ht="16.5" customHeight="1">
      <c r="A431" s="38">
        <v>157</v>
      </c>
      <c r="B431" s="39">
        <v>50099</v>
      </c>
      <c r="C431" s="38">
        <v>10374683</v>
      </c>
      <c r="D431" s="40" t="s">
        <v>1818</v>
      </c>
      <c r="E431" s="38">
        <v>6</v>
      </c>
      <c r="F431" s="38">
        <v>60</v>
      </c>
      <c r="G431" s="38" t="s">
        <v>36</v>
      </c>
      <c r="H431" s="42">
        <v>6821.2</v>
      </c>
      <c r="I431" s="55"/>
      <c r="J431" s="44">
        <v>45107</v>
      </c>
      <c r="K431" s="42">
        <v>113.69</v>
      </c>
      <c r="L431" s="42">
        <v>0</v>
      </c>
      <c r="M431" s="44">
        <v>45138</v>
      </c>
      <c r="N431" s="42">
        <f>H431-K431-L431</f>
        <v>6707.51</v>
      </c>
      <c r="O431" s="42">
        <v>7579.49</v>
      </c>
      <c r="P431" s="45">
        <v>0.13</v>
      </c>
      <c r="Q431" s="42">
        <v>871.98</v>
      </c>
      <c r="R431" s="42">
        <v>6707.51</v>
      </c>
      <c r="S431" s="42">
        <v>0</v>
      </c>
      <c r="T431" s="38">
        <v>5000</v>
      </c>
      <c r="U431" s="14">
        <f>S431/H431</f>
        <v>0</v>
      </c>
      <c r="V431" s="19"/>
      <c r="W431" s="19"/>
      <c r="X431" s="37" t="s">
        <v>3468</v>
      </c>
    </row>
    <row r="432" spans="1:24" ht="16.5" customHeight="1">
      <c r="A432" s="38">
        <v>696</v>
      </c>
      <c r="B432" s="39">
        <v>40712</v>
      </c>
      <c r="C432" s="38">
        <v>10322194</v>
      </c>
      <c r="D432" s="40" t="s">
        <v>1073</v>
      </c>
      <c r="E432" s="38">
        <v>1</v>
      </c>
      <c r="F432" s="38">
        <v>60</v>
      </c>
      <c r="G432" s="38" t="s">
        <v>36</v>
      </c>
      <c r="H432" s="42">
        <v>2588.98</v>
      </c>
      <c r="I432" s="55"/>
      <c r="J432" s="44">
        <v>44105</v>
      </c>
      <c r="K432" s="42">
        <v>43.15</v>
      </c>
      <c r="L432" s="42">
        <v>1380.79</v>
      </c>
      <c r="M432" s="44">
        <v>45138</v>
      </c>
      <c r="N432" s="42">
        <f>H432-K432-L432</f>
        <v>1165.04</v>
      </c>
      <c r="O432" s="42">
        <v>1316.5</v>
      </c>
      <c r="P432" s="45">
        <v>0.13</v>
      </c>
      <c r="Q432" s="42">
        <v>151.46</v>
      </c>
      <c r="R432" s="42">
        <v>1165.04</v>
      </c>
      <c r="S432" s="42">
        <v>0</v>
      </c>
      <c r="T432" s="38">
        <v>5000</v>
      </c>
      <c r="U432" s="14">
        <f>S432/H432</f>
        <v>0</v>
      </c>
      <c r="V432" s="19"/>
      <c r="W432" s="19"/>
      <c r="X432" s="37" t="s">
        <v>3467</v>
      </c>
    </row>
    <row r="433" spans="1:24" ht="16.5" customHeight="1">
      <c r="A433" s="38">
        <v>20</v>
      </c>
      <c r="B433" s="39">
        <v>10717</v>
      </c>
      <c r="C433" s="38">
        <v>10312280</v>
      </c>
      <c r="D433" s="40" t="s">
        <v>1050</v>
      </c>
      <c r="E433" s="38">
        <v>1</v>
      </c>
      <c r="F433" s="38">
        <v>78</v>
      </c>
      <c r="G433" s="38" t="s">
        <v>21</v>
      </c>
      <c r="H433" s="42">
        <v>29383.33</v>
      </c>
      <c r="I433" s="53"/>
      <c r="J433" s="44">
        <v>43979</v>
      </c>
      <c r="K433" s="42">
        <v>0</v>
      </c>
      <c r="L433" s="42">
        <v>13956.97</v>
      </c>
      <c r="M433" s="44">
        <v>45169</v>
      </c>
      <c r="N433" s="42">
        <f>H433-K433-L433</f>
        <v>15426.360000000002</v>
      </c>
      <c r="O433" s="42">
        <v>17431.79</v>
      </c>
      <c r="P433" s="45">
        <v>0.13</v>
      </c>
      <c r="Q433" s="42">
        <v>2005.43</v>
      </c>
      <c r="R433" s="42">
        <v>15426.36</v>
      </c>
      <c r="S433" s="42">
        <v>0</v>
      </c>
      <c r="T433" s="38">
        <v>5000</v>
      </c>
      <c r="U433" s="14">
        <f>S433/H433</f>
        <v>0</v>
      </c>
      <c r="V433" s="19"/>
      <c r="W433" s="19"/>
      <c r="X433" s="37" t="s">
        <v>3457</v>
      </c>
    </row>
    <row r="434" spans="1:24" ht="16.5" customHeight="1">
      <c r="A434" s="38">
        <v>12</v>
      </c>
      <c r="B434" s="39">
        <v>10727</v>
      </c>
      <c r="C434" s="38">
        <v>10311495</v>
      </c>
      <c r="D434" s="40" t="s">
        <v>1053</v>
      </c>
      <c r="E434" s="38">
        <v>1</v>
      </c>
      <c r="F434" s="38">
        <v>60</v>
      </c>
      <c r="G434" s="38" t="s">
        <v>33</v>
      </c>
      <c r="H434" s="42">
        <v>3529.92</v>
      </c>
      <c r="I434" s="56"/>
      <c r="J434" s="44">
        <v>42625</v>
      </c>
      <c r="K434" s="42">
        <v>0</v>
      </c>
      <c r="L434" s="42">
        <v>3353.43</v>
      </c>
      <c r="M434" s="44">
        <v>45169</v>
      </c>
      <c r="N434" s="42">
        <f>H434-K434-L434</f>
        <v>176.49000000000024</v>
      </c>
      <c r="O434" s="42">
        <v>199.43</v>
      </c>
      <c r="P434" s="45">
        <v>0.13</v>
      </c>
      <c r="Q434" s="42">
        <v>22.94</v>
      </c>
      <c r="R434" s="42">
        <v>176.49</v>
      </c>
      <c r="S434" s="42">
        <v>0</v>
      </c>
      <c r="T434" s="38">
        <v>5000</v>
      </c>
      <c r="U434" s="14">
        <f>S434/H434</f>
        <v>0</v>
      </c>
      <c r="V434" s="19"/>
      <c r="W434" s="19"/>
      <c r="X434" s="37" t="s">
        <v>3471</v>
      </c>
    </row>
    <row r="435" spans="1:24" ht="16.5" customHeight="1">
      <c r="A435" s="38">
        <v>13</v>
      </c>
      <c r="B435" s="39">
        <v>10727</v>
      </c>
      <c r="C435" s="38">
        <v>10311108</v>
      </c>
      <c r="D435" s="40" t="s">
        <v>1054</v>
      </c>
      <c r="E435" s="38">
        <v>1</v>
      </c>
      <c r="F435" s="38">
        <v>1</v>
      </c>
      <c r="G435" s="38" t="s">
        <v>33</v>
      </c>
      <c r="H435" s="42">
        <v>45.83</v>
      </c>
      <c r="I435" s="56"/>
      <c r="J435" s="44">
        <v>43734</v>
      </c>
      <c r="K435" s="42">
        <v>0</v>
      </c>
      <c r="L435" s="42">
        <v>43.54</v>
      </c>
      <c r="M435" s="44">
        <v>45169</v>
      </c>
      <c r="N435" s="42">
        <f>H435-K435-L435</f>
        <v>2.2899999999999991</v>
      </c>
      <c r="O435" s="42">
        <v>2.59</v>
      </c>
      <c r="P435" s="45">
        <v>0.13</v>
      </c>
      <c r="Q435" s="42">
        <v>0.3</v>
      </c>
      <c r="R435" s="42">
        <v>2.29</v>
      </c>
      <c r="S435" s="42">
        <v>0</v>
      </c>
      <c r="T435" s="38">
        <v>5000</v>
      </c>
      <c r="U435" s="14">
        <f>S435/H435</f>
        <v>0</v>
      </c>
      <c r="V435" s="19"/>
      <c r="W435" s="19"/>
      <c r="X435" s="37" t="s">
        <v>3471</v>
      </c>
    </row>
    <row r="436" spans="1:24" ht="16.5" customHeight="1">
      <c r="A436" s="38">
        <v>61</v>
      </c>
      <c r="B436" s="39">
        <v>10732</v>
      </c>
      <c r="C436" s="38">
        <v>10362361</v>
      </c>
      <c r="D436" s="40" t="s">
        <v>425</v>
      </c>
      <c r="E436" s="38">
        <v>1</v>
      </c>
      <c r="F436" s="38">
        <v>120</v>
      </c>
      <c r="G436" s="38" t="s">
        <v>302</v>
      </c>
      <c r="H436" s="42">
        <v>1163.9000000000001</v>
      </c>
      <c r="I436" s="56"/>
      <c r="J436" s="44">
        <v>44895</v>
      </c>
      <c r="K436" s="42">
        <v>9.6999999999999993</v>
      </c>
      <c r="L436" s="42">
        <v>77.59</v>
      </c>
      <c r="M436" s="44">
        <v>45169</v>
      </c>
      <c r="N436" s="42">
        <f>H436-K436-L436</f>
        <v>1076.6100000000001</v>
      </c>
      <c r="O436" s="42">
        <v>1216.57</v>
      </c>
      <c r="P436" s="45">
        <v>0.13</v>
      </c>
      <c r="Q436" s="42">
        <v>139.96</v>
      </c>
      <c r="R436" s="42">
        <v>1076.6099999999999</v>
      </c>
      <c r="S436" s="42">
        <v>0</v>
      </c>
      <c r="T436" s="38">
        <v>5000</v>
      </c>
      <c r="U436" s="14">
        <f>S436/H436</f>
        <v>0</v>
      </c>
      <c r="V436" s="19"/>
      <c r="W436" s="19"/>
      <c r="X436" s="37" t="s">
        <v>3460</v>
      </c>
    </row>
    <row r="437" spans="1:24" ht="16.5" customHeight="1">
      <c r="A437" s="38">
        <v>629</v>
      </c>
      <c r="B437" s="39">
        <v>10736</v>
      </c>
      <c r="C437" s="38">
        <v>10283022</v>
      </c>
      <c r="D437" s="40" t="s">
        <v>1064</v>
      </c>
      <c r="E437" s="38">
        <v>1</v>
      </c>
      <c r="F437" s="38">
        <v>120</v>
      </c>
      <c r="G437" s="38" t="s">
        <v>21</v>
      </c>
      <c r="H437" s="42">
        <v>61805.08</v>
      </c>
      <c r="I437" s="56"/>
      <c r="J437" s="44">
        <v>43917</v>
      </c>
      <c r="K437" s="42">
        <v>0</v>
      </c>
      <c r="L437" s="42">
        <v>20060.98</v>
      </c>
      <c r="M437" s="44">
        <v>45169</v>
      </c>
      <c r="N437" s="42">
        <f>H437-K437-L437</f>
        <v>41744.100000000006</v>
      </c>
      <c r="O437" s="42">
        <v>47170.83</v>
      </c>
      <c r="P437" s="45">
        <v>0.13</v>
      </c>
      <c r="Q437" s="42">
        <v>5426.73</v>
      </c>
      <c r="R437" s="42">
        <v>41744.1</v>
      </c>
      <c r="S437" s="42">
        <v>0</v>
      </c>
      <c r="T437" s="38">
        <v>2003</v>
      </c>
      <c r="U437" s="14">
        <f>S437/H437</f>
        <v>0</v>
      </c>
      <c r="V437" s="19"/>
      <c r="W437" s="19"/>
      <c r="X437" s="37" t="s">
        <v>3461</v>
      </c>
    </row>
    <row r="438" spans="1:24" ht="16.5" customHeight="1">
      <c r="A438" s="38">
        <v>630</v>
      </c>
      <c r="B438" s="39">
        <v>10736</v>
      </c>
      <c r="C438" s="38">
        <v>10325079</v>
      </c>
      <c r="D438" s="40" t="s">
        <v>301</v>
      </c>
      <c r="E438" s="38">
        <v>1</v>
      </c>
      <c r="F438" s="38">
        <v>120</v>
      </c>
      <c r="G438" s="38" t="s">
        <v>302</v>
      </c>
      <c r="H438" s="42">
        <v>38135.370000000003</v>
      </c>
      <c r="I438" s="56"/>
      <c r="J438" s="44">
        <v>44286</v>
      </c>
      <c r="K438" s="42">
        <v>317.79000000000002</v>
      </c>
      <c r="L438" s="42">
        <v>8898.2800000000007</v>
      </c>
      <c r="M438" s="44">
        <v>45169</v>
      </c>
      <c r="N438" s="42">
        <f>H438-K438-L438</f>
        <v>28919.300000000003</v>
      </c>
      <c r="O438" s="42">
        <v>32678.81</v>
      </c>
      <c r="P438" s="45">
        <v>0.13</v>
      </c>
      <c r="Q438" s="42">
        <v>3759.51</v>
      </c>
      <c r="R438" s="42">
        <v>28919.3</v>
      </c>
      <c r="S438" s="42">
        <v>0</v>
      </c>
      <c r="T438" s="38">
        <v>5000</v>
      </c>
      <c r="U438" s="14">
        <f>S438/H438</f>
        <v>0</v>
      </c>
      <c r="V438" s="19"/>
      <c r="W438" s="19"/>
      <c r="X438" s="37" t="s">
        <v>3461</v>
      </c>
    </row>
    <row r="439" spans="1:24" ht="16.5" customHeight="1">
      <c r="A439" s="38">
        <v>631</v>
      </c>
      <c r="B439" s="39">
        <v>10736</v>
      </c>
      <c r="C439" s="38">
        <v>10284582</v>
      </c>
      <c r="D439" s="40" t="s">
        <v>1065</v>
      </c>
      <c r="E439" s="38">
        <v>6</v>
      </c>
      <c r="F439" s="38">
        <v>120</v>
      </c>
      <c r="G439" s="38" t="s">
        <v>21</v>
      </c>
      <c r="H439" s="42">
        <v>76920</v>
      </c>
      <c r="I439" s="56"/>
      <c r="J439" s="44">
        <v>43402</v>
      </c>
      <c r="K439" s="42">
        <v>0</v>
      </c>
      <c r="L439" s="42">
        <v>35319.199999999997</v>
      </c>
      <c r="M439" s="44">
        <v>45169</v>
      </c>
      <c r="N439" s="42">
        <f>H439-K439-L439</f>
        <v>41600.800000000003</v>
      </c>
      <c r="O439" s="42">
        <v>47008.9</v>
      </c>
      <c r="P439" s="45">
        <v>0.13</v>
      </c>
      <c r="Q439" s="42">
        <v>5408.1</v>
      </c>
      <c r="R439" s="42">
        <v>41600.800000000003</v>
      </c>
      <c r="S439" s="42">
        <v>0</v>
      </c>
      <c r="T439" s="38">
        <v>2506</v>
      </c>
      <c r="U439" s="14">
        <f>S439/H439</f>
        <v>0</v>
      </c>
      <c r="V439" s="19"/>
      <c r="W439" s="19"/>
      <c r="X439" s="37" t="s">
        <v>3461</v>
      </c>
    </row>
    <row r="440" spans="1:24" ht="16.5" customHeight="1">
      <c r="A440" s="38">
        <v>21</v>
      </c>
      <c r="B440" s="39">
        <v>10751</v>
      </c>
      <c r="C440" s="38">
        <v>10351670</v>
      </c>
      <c r="D440" s="40" t="s">
        <v>644</v>
      </c>
      <c r="E440" s="38">
        <v>30</v>
      </c>
      <c r="F440" s="38">
        <v>5</v>
      </c>
      <c r="G440" s="38" t="s">
        <v>266</v>
      </c>
      <c r="H440" s="42">
        <v>1920.96</v>
      </c>
      <c r="I440" s="56"/>
      <c r="J440" s="44">
        <v>44742</v>
      </c>
      <c r="K440" s="42">
        <v>0</v>
      </c>
      <c r="L440" s="42">
        <v>1920.96</v>
      </c>
      <c r="M440" s="44">
        <v>45169</v>
      </c>
      <c r="N440" s="42">
        <f>H440-K440-L440</f>
        <v>0</v>
      </c>
      <c r="O440" s="42">
        <v>0</v>
      </c>
      <c r="P440" s="45">
        <v>0.13</v>
      </c>
      <c r="Q440" s="42">
        <v>0</v>
      </c>
      <c r="R440" s="42">
        <v>0</v>
      </c>
      <c r="S440" s="42">
        <v>0</v>
      </c>
      <c r="T440" s="38">
        <v>5000</v>
      </c>
      <c r="U440" s="14">
        <f>S440/H440</f>
        <v>0</v>
      </c>
      <c r="V440" s="19"/>
      <c r="W440" s="19"/>
      <c r="X440" s="37" t="s">
        <v>3474</v>
      </c>
    </row>
    <row r="441" spans="1:24" ht="16.5" customHeight="1">
      <c r="A441" s="38">
        <v>58</v>
      </c>
      <c r="B441" s="39">
        <v>10701</v>
      </c>
      <c r="C441" s="38">
        <v>10274826</v>
      </c>
      <c r="D441" s="40" t="s">
        <v>43</v>
      </c>
      <c r="E441" s="38">
        <v>1</v>
      </c>
      <c r="F441" s="38">
        <v>60</v>
      </c>
      <c r="G441" s="38" t="s">
        <v>21</v>
      </c>
      <c r="H441" s="42">
        <v>26400</v>
      </c>
      <c r="I441" s="57"/>
      <c r="J441" s="44">
        <v>37986</v>
      </c>
      <c r="K441" s="42">
        <v>0</v>
      </c>
      <c r="L441" s="42">
        <v>26400</v>
      </c>
      <c r="M441" s="44">
        <v>45199</v>
      </c>
      <c r="N441" s="42">
        <v>0</v>
      </c>
      <c r="O441" s="42">
        <v>0</v>
      </c>
      <c r="P441" s="45">
        <v>0.03</v>
      </c>
      <c r="Q441" s="42">
        <v>0</v>
      </c>
      <c r="R441" s="42">
        <v>0</v>
      </c>
      <c r="S441" s="42">
        <v>0</v>
      </c>
      <c r="T441" s="38">
        <v>5000</v>
      </c>
      <c r="U441" s="14">
        <f>S441/H441</f>
        <v>0</v>
      </c>
      <c r="V441" s="19"/>
      <c r="W441" s="19"/>
      <c r="X441" s="37" t="s">
        <v>3455</v>
      </c>
    </row>
    <row r="442" spans="1:24" ht="16.5" customHeight="1">
      <c r="A442" s="38">
        <v>59</v>
      </c>
      <c r="B442" s="39">
        <v>10701</v>
      </c>
      <c r="C442" s="38">
        <v>10274827</v>
      </c>
      <c r="D442" s="40" t="s">
        <v>43</v>
      </c>
      <c r="E442" s="38">
        <v>1</v>
      </c>
      <c r="F442" s="38">
        <v>60</v>
      </c>
      <c r="G442" s="38" t="s">
        <v>21</v>
      </c>
      <c r="H442" s="42">
        <v>6900</v>
      </c>
      <c r="I442" s="57"/>
      <c r="J442" s="44">
        <v>37986</v>
      </c>
      <c r="K442" s="42">
        <v>0</v>
      </c>
      <c r="L442" s="42">
        <v>6900</v>
      </c>
      <c r="M442" s="44">
        <v>45199</v>
      </c>
      <c r="N442" s="42">
        <v>0</v>
      </c>
      <c r="O442" s="42">
        <v>0</v>
      </c>
      <c r="P442" s="45">
        <v>0.03</v>
      </c>
      <c r="Q442" s="42">
        <v>0</v>
      </c>
      <c r="R442" s="42">
        <v>0</v>
      </c>
      <c r="S442" s="42">
        <v>0</v>
      </c>
      <c r="T442" s="38">
        <v>5000</v>
      </c>
      <c r="U442" s="14">
        <f>S442/H442</f>
        <v>0</v>
      </c>
      <c r="V442" s="19"/>
      <c r="W442" s="19"/>
      <c r="X442" s="37" t="s">
        <v>3455</v>
      </c>
    </row>
    <row r="443" spans="1:24" ht="16.5" customHeight="1">
      <c r="A443" s="38">
        <v>63</v>
      </c>
      <c r="B443" s="39">
        <v>10701</v>
      </c>
      <c r="C443" s="38">
        <v>10275664</v>
      </c>
      <c r="D443" s="40" t="s">
        <v>43</v>
      </c>
      <c r="E443" s="38">
        <v>300</v>
      </c>
      <c r="F443" s="38">
        <v>60</v>
      </c>
      <c r="G443" s="38" t="s">
        <v>23</v>
      </c>
      <c r="H443" s="42">
        <v>12900</v>
      </c>
      <c r="I443" s="57"/>
      <c r="J443" s="44">
        <v>38257</v>
      </c>
      <c r="K443" s="42">
        <v>0</v>
      </c>
      <c r="L443" s="42">
        <v>12900</v>
      </c>
      <c r="M443" s="44">
        <v>45199</v>
      </c>
      <c r="N443" s="42">
        <v>0</v>
      </c>
      <c r="O443" s="42">
        <v>0</v>
      </c>
      <c r="P443" s="45">
        <v>0.03</v>
      </c>
      <c r="Q443" s="42">
        <v>0</v>
      </c>
      <c r="R443" s="42">
        <v>0</v>
      </c>
      <c r="S443" s="42">
        <v>0</v>
      </c>
      <c r="T443" s="38">
        <v>2101</v>
      </c>
      <c r="U443" s="14">
        <f>S443/H443</f>
        <v>0</v>
      </c>
      <c r="V443" s="19"/>
      <c r="W443" s="19"/>
      <c r="X443" s="37" t="s">
        <v>3455</v>
      </c>
    </row>
    <row r="444" spans="1:24" ht="16.5" customHeight="1">
      <c r="A444" s="38">
        <v>79</v>
      </c>
      <c r="B444" s="39">
        <v>10701</v>
      </c>
      <c r="C444" s="38">
        <v>10274825</v>
      </c>
      <c r="D444" s="40" t="s">
        <v>61</v>
      </c>
      <c r="E444" s="38">
        <v>100</v>
      </c>
      <c r="F444" s="38">
        <v>60</v>
      </c>
      <c r="G444" s="38" t="s">
        <v>23</v>
      </c>
      <c r="H444" s="42">
        <v>4400</v>
      </c>
      <c r="I444" s="57"/>
      <c r="J444" s="44">
        <v>38045</v>
      </c>
      <c r="K444" s="42">
        <v>0</v>
      </c>
      <c r="L444" s="42">
        <v>4400</v>
      </c>
      <c r="M444" s="44">
        <v>45199</v>
      </c>
      <c r="N444" s="42">
        <v>0</v>
      </c>
      <c r="O444" s="42">
        <v>0</v>
      </c>
      <c r="P444" s="45">
        <v>0.03</v>
      </c>
      <c r="Q444" s="42">
        <v>0</v>
      </c>
      <c r="R444" s="42">
        <v>0</v>
      </c>
      <c r="S444" s="42">
        <v>0</v>
      </c>
      <c r="T444" s="38">
        <v>5000</v>
      </c>
      <c r="U444" s="14">
        <f>S444/H444</f>
        <v>0</v>
      </c>
      <c r="V444" s="19"/>
      <c r="W444" s="19"/>
      <c r="X444" s="37" t="s">
        <v>3455</v>
      </c>
    </row>
    <row r="445" spans="1:24" ht="16.5" customHeight="1">
      <c r="A445" s="38">
        <v>81</v>
      </c>
      <c r="B445" s="39">
        <v>10701</v>
      </c>
      <c r="C445" s="38">
        <v>10275153</v>
      </c>
      <c r="D445" s="40" t="s">
        <v>63</v>
      </c>
      <c r="E445" s="38">
        <v>8</v>
      </c>
      <c r="F445" s="38">
        <v>120</v>
      </c>
      <c r="G445" s="38" t="s">
        <v>23</v>
      </c>
      <c r="H445" s="42">
        <v>3600</v>
      </c>
      <c r="I445" s="57"/>
      <c r="J445" s="44">
        <v>37954</v>
      </c>
      <c r="K445" s="42">
        <v>0</v>
      </c>
      <c r="L445" s="42">
        <v>3600</v>
      </c>
      <c r="M445" s="44">
        <v>45199</v>
      </c>
      <c r="N445" s="42">
        <v>0</v>
      </c>
      <c r="O445" s="42">
        <v>0</v>
      </c>
      <c r="P445" s="45">
        <v>0.03</v>
      </c>
      <c r="Q445" s="42">
        <v>0</v>
      </c>
      <c r="R445" s="42">
        <v>0</v>
      </c>
      <c r="S445" s="42">
        <v>0</v>
      </c>
      <c r="T445" s="38">
        <v>5000</v>
      </c>
      <c r="U445" s="14">
        <f>S445/H445</f>
        <v>0</v>
      </c>
      <c r="V445" s="19"/>
      <c r="W445" s="19"/>
      <c r="X445" s="37" t="s">
        <v>3455</v>
      </c>
    </row>
    <row r="446" spans="1:24" ht="16.5" customHeight="1">
      <c r="A446" s="38">
        <v>86</v>
      </c>
      <c r="B446" s="39">
        <v>10701</v>
      </c>
      <c r="C446" s="38">
        <v>10275062</v>
      </c>
      <c r="D446" s="40" t="s">
        <v>68</v>
      </c>
      <c r="E446" s="38">
        <v>1</v>
      </c>
      <c r="F446" s="38">
        <v>60</v>
      </c>
      <c r="G446" s="38" t="s">
        <v>33</v>
      </c>
      <c r="H446" s="42">
        <v>18210</v>
      </c>
      <c r="I446" s="57"/>
      <c r="J446" s="44">
        <v>38648</v>
      </c>
      <c r="K446" s="42">
        <v>0</v>
      </c>
      <c r="L446" s="42">
        <v>18210</v>
      </c>
      <c r="M446" s="44">
        <v>45199</v>
      </c>
      <c r="N446" s="42">
        <v>0</v>
      </c>
      <c r="O446" s="42">
        <v>0</v>
      </c>
      <c r="P446" s="45">
        <v>0.03</v>
      </c>
      <c r="Q446" s="42">
        <v>0</v>
      </c>
      <c r="R446" s="42">
        <v>0</v>
      </c>
      <c r="S446" s="42">
        <v>0</v>
      </c>
      <c r="T446" s="38">
        <v>5000</v>
      </c>
      <c r="U446" s="14">
        <f>S446/H446</f>
        <v>0</v>
      </c>
      <c r="V446" s="19"/>
      <c r="W446" s="19"/>
      <c r="X446" s="37" t="s">
        <v>3455</v>
      </c>
    </row>
    <row r="447" spans="1:24" ht="16.5" customHeight="1">
      <c r="A447" s="38">
        <v>88</v>
      </c>
      <c r="B447" s="39">
        <v>10701</v>
      </c>
      <c r="C447" s="38">
        <v>10275160</v>
      </c>
      <c r="D447" s="40" t="s">
        <v>70</v>
      </c>
      <c r="E447" s="38">
        <v>3</v>
      </c>
      <c r="F447" s="38">
        <v>60</v>
      </c>
      <c r="G447" s="38" t="s">
        <v>33</v>
      </c>
      <c r="H447" s="42">
        <v>1845</v>
      </c>
      <c r="I447" s="57"/>
      <c r="J447" s="44">
        <v>38683</v>
      </c>
      <c r="K447" s="42">
        <v>0</v>
      </c>
      <c r="L447" s="42">
        <v>1845</v>
      </c>
      <c r="M447" s="44">
        <v>45199</v>
      </c>
      <c r="N447" s="42">
        <v>0</v>
      </c>
      <c r="O447" s="42">
        <v>0</v>
      </c>
      <c r="P447" s="45">
        <v>0.03</v>
      </c>
      <c r="Q447" s="42">
        <v>0</v>
      </c>
      <c r="R447" s="42">
        <v>0</v>
      </c>
      <c r="S447" s="42">
        <v>0</v>
      </c>
      <c r="T447" s="38">
        <v>5000</v>
      </c>
      <c r="U447" s="14">
        <f>S447/H447</f>
        <v>0</v>
      </c>
      <c r="V447" s="19"/>
      <c r="W447" s="19"/>
      <c r="X447" s="37" t="s">
        <v>3455</v>
      </c>
    </row>
    <row r="448" spans="1:24" ht="16.5" customHeight="1">
      <c r="A448" s="38">
        <v>89</v>
      </c>
      <c r="B448" s="39">
        <v>10701</v>
      </c>
      <c r="C448" s="38">
        <v>10275816</v>
      </c>
      <c r="D448" s="40" t="s">
        <v>71</v>
      </c>
      <c r="E448" s="38">
        <v>40</v>
      </c>
      <c r="F448" s="38">
        <v>60</v>
      </c>
      <c r="G448" s="38" t="s">
        <v>33</v>
      </c>
      <c r="H448" s="42">
        <v>20000</v>
      </c>
      <c r="I448" s="57"/>
      <c r="J448" s="44">
        <v>38563</v>
      </c>
      <c r="K448" s="42">
        <v>0</v>
      </c>
      <c r="L448" s="42">
        <v>20000</v>
      </c>
      <c r="M448" s="44">
        <v>45199</v>
      </c>
      <c r="N448" s="42">
        <v>0</v>
      </c>
      <c r="O448" s="42">
        <v>0</v>
      </c>
      <c r="P448" s="45">
        <v>0.03</v>
      </c>
      <c r="Q448" s="42">
        <v>0</v>
      </c>
      <c r="R448" s="42">
        <v>0</v>
      </c>
      <c r="S448" s="42">
        <v>0</v>
      </c>
      <c r="T448" s="38">
        <v>5000</v>
      </c>
      <c r="U448" s="14">
        <f>S448/H448</f>
        <v>0</v>
      </c>
      <c r="V448" s="19"/>
      <c r="W448" s="19"/>
      <c r="X448" s="37" t="s">
        <v>3455</v>
      </c>
    </row>
    <row r="449" spans="1:24" ht="16.5" customHeight="1">
      <c r="A449" s="38">
        <v>23</v>
      </c>
      <c r="B449" s="39">
        <v>10706</v>
      </c>
      <c r="C449" s="38">
        <v>10321523</v>
      </c>
      <c r="D449" s="40" t="s">
        <v>90</v>
      </c>
      <c r="E449" s="38">
        <v>1</v>
      </c>
      <c r="F449" s="38">
        <v>36</v>
      </c>
      <c r="G449" s="38" t="s">
        <v>33</v>
      </c>
      <c r="H449" s="42">
        <v>2301.73</v>
      </c>
      <c r="I449" s="57"/>
      <c r="J449" s="44">
        <v>44043</v>
      </c>
      <c r="K449" s="42">
        <v>0</v>
      </c>
      <c r="L449" s="42">
        <v>2301.73</v>
      </c>
      <c r="M449" s="44">
        <v>45199</v>
      </c>
      <c r="N449" s="42">
        <v>0</v>
      </c>
      <c r="O449" s="42">
        <v>0</v>
      </c>
      <c r="P449" s="45">
        <v>0.13</v>
      </c>
      <c r="Q449" s="42">
        <v>0</v>
      </c>
      <c r="R449" s="42">
        <v>0</v>
      </c>
      <c r="S449" s="42">
        <v>0</v>
      </c>
      <c r="T449" s="38">
        <v>2506</v>
      </c>
      <c r="U449" s="14">
        <f>S449/H449</f>
        <v>0</v>
      </c>
      <c r="V449" s="19"/>
      <c r="W449" s="19"/>
      <c r="X449" s="37" t="s">
        <v>3457</v>
      </c>
    </row>
    <row r="450" spans="1:24" ht="16.5" customHeight="1">
      <c r="A450" s="38">
        <v>24</v>
      </c>
      <c r="B450" s="39">
        <v>10706</v>
      </c>
      <c r="C450" s="38">
        <v>10319764</v>
      </c>
      <c r="D450" s="40" t="s">
        <v>91</v>
      </c>
      <c r="E450" s="38">
        <v>1</v>
      </c>
      <c r="F450" s="38">
        <v>120</v>
      </c>
      <c r="G450" s="38" t="s">
        <v>75</v>
      </c>
      <c r="H450" s="42">
        <v>92898.1</v>
      </c>
      <c r="I450" s="57"/>
      <c r="J450" s="44">
        <v>41303</v>
      </c>
      <c r="K450" s="42">
        <v>0</v>
      </c>
      <c r="L450" s="42">
        <v>92898.1</v>
      </c>
      <c r="M450" s="44">
        <v>45199</v>
      </c>
      <c r="N450" s="42">
        <v>0</v>
      </c>
      <c r="O450" s="42">
        <v>0</v>
      </c>
      <c r="P450" s="45">
        <v>0.13</v>
      </c>
      <c r="Q450" s="42">
        <v>0</v>
      </c>
      <c r="R450" s="42">
        <v>0</v>
      </c>
      <c r="S450" s="42">
        <v>0</v>
      </c>
      <c r="T450" s="38">
        <v>1802</v>
      </c>
      <c r="U450" s="14">
        <f>S450/H450</f>
        <v>0</v>
      </c>
      <c r="V450" s="19"/>
      <c r="W450" s="19"/>
      <c r="X450" s="37" t="s">
        <v>3457</v>
      </c>
    </row>
    <row r="451" spans="1:24" ht="16.5" customHeight="1">
      <c r="A451" s="38">
        <v>137</v>
      </c>
      <c r="B451" s="39">
        <v>10709</v>
      </c>
      <c r="C451" s="38">
        <v>10309765</v>
      </c>
      <c r="D451" s="40" t="s">
        <v>152</v>
      </c>
      <c r="E451" s="38">
        <v>1</v>
      </c>
      <c r="F451" s="38">
        <v>49</v>
      </c>
      <c r="G451" s="38" t="s">
        <v>33</v>
      </c>
      <c r="H451" s="42">
        <v>27586.21</v>
      </c>
      <c r="I451" s="57"/>
      <c r="J451" s="44">
        <v>43641</v>
      </c>
      <c r="K451" s="42">
        <v>0</v>
      </c>
      <c r="L451" s="42">
        <v>26206.89</v>
      </c>
      <c r="M451" s="44">
        <v>45199</v>
      </c>
      <c r="N451" s="42">
        <v>1379.32</v>
      </c>
      <c r="O451" s="42">
        <v>1558.63</v>
      </c>
      <c r="P451" s="45">
        <v>0.13</v>
      </c>
      <c r="Q451" s="42">
        <v>179.31</v>
      </c>
      <c r="R451" s="42">
        <v>1379.32</v>
      </c>
      <c r="S451" s="42">
        <v>0</v>
      </c>
      <c r="T451" s="38">
        <v>5000</v>
      </c>
      <c r="U451" s="14">
        <f>S451/H451</f>
        <v>0</v>
      </c>
      <c r="V451" s="19"/>
      <c r="W451" s="19"/>
      <c r="X451" s="37" t="s">
        <v>3456</v>
      </c>
    </row>
    <row r="452" spans="1:24" ht="16.5" customHeight="1">
      <c r="A452" s="38">
        <v>74</v>
      </c>
      <c r="B452" s="39">
        <v>10713</v>
      </c>
      <c r="C452" s="38">
        <v>10326426</v>
      </c>
      <c r="D452" s="40" t="s">
        <v>220</v>
      </c>
      <c r="E452" s="38">
        <v>1</v>
      </c>
      <c r="F452" s="38">
        <v>8</v>
      </c>
      <c r="G452" s="38" t="s">
        <v>33</v>
      </c>
      <c r="H452" s="42">
        <v>2360.46</v>
      </c>
      <c r="I452" s="57"/>
      <c r="J452" s="44">
        <v>44286</v>
      </c>
      <c r="K452" s="42">
        <v>0</v>
      </c>
      <c r="L452" s="42">
        <v>2360.46</v>
      </c>
      <c r="M452" s="44">
        <v>45199</v>
      </c>
      <c r="N452" s="42">
        <v>0</v>
      </c>
      <c r="O452" s="42">
        <v>0</v>
      </c>
      <c r="P452" s="45">
        <v>0.13</v>
      </c>
      <c r="Q452" s="42">
        <v>0</v>
      </c>
      <c r="R452" s="42">
        <v>0</v>
      </c>
      <c r="S452" s="42">
        <v>0</v>
      </c>
      <c r="T452" s="38">
        <v>5000</v>
      </c>
      <c r="U452" s="14">
        <f>S452/H452</f>
        <v>0</v>
      </c>
      <c r="V452" s="19"/>
      <c r="W452" s="19"/>
      <c r="X452" s="37" t="s">
        <v>3457</v>
      </c>
    </row>
    <row r="453" spans="1:24" ht="16.5" customHeight="1">
      <c r="A453" s="38">
        <v>88</v>
      </c>
      <c r="B453" s="39">
        <v>10717</v>
      </c>
      <c r="C453" s="38">
        <v>10312043</v>
      </c>
      <c r="D453" s="40" t="s">
        <v>232</v>
      </c>
      <c r="E453" s="38">
        <v>1</v>
      </c>
      <c r="F453" s="38">
        <v>31</v>
      </c>
      <c r="G453" s="38" t="s">
        <v>23</v>
      </c>
      <c r="H453" s="42">
        <v>0.1</v>
      </c>
      <c r="I453" s="57"/>
      <c r="J453" s="44">
        <v>43033</v>
      </c>
      <c r="K453" s="42">
        <v>0</v>
      </c>
      <c r="L453" s="42">
        <v>0.1</v>
      </c>
      <c r="M453" s="44">
        <v>45199</v>
      </c>
      <c r="N453" s="42">
        <v>0</v>
      </c>
      <c r="O453" s="42">
        <v>0</v>
      </c>
      <c r="P453" s="45">
        <v>0.13</v>
      </c>
      <c r="Q453" s="42">
        <v>0</v>
      </c>
      <c r="R453" s="42">
        <v>0</v>
      </c>
      <c r="S453" s="42">
        <v>0</v>
      </c>
      <c r="T453" s="38">
        <v>5000</v>
      </c>
      <c r="U453" s="14">
        <f>S453/H453</f>
        <v>0</v>
      </c>
      <c r="V453" s="19"/>
      <c r="W453" s="19"/>
      <c r="X453" s="37" t="s">
        <v>3457</v>
      </c>
    </row>
    <row r="454" spans="1:24" ht="16.5" customHeight="1">
      <c r="A454" s="38">
        <v>16</v>
      </c>
      <c r="B454" s="39">
        <v>10721</v>
      </c>
      <c r="C454" s="38">
        <v>10277381</v>
      </c>
      <c r="D454" s="40" t="s">
        <v>263</v>
      </c>
      <c r="E454" s="41">
        <v>1</v>
      </c>
      <c r="F454" s="38">
        <v>56</v>
      </c>
      <c r="G454" s="38" t="s">
        <v>33</v>
      </c>
      <c r="H454" s="42">
        <v>2241.38</v>
      </c>
      <c r="I454" s="57"/>
      <c r="J454" s="44">
        <v>43432</v>
      </c>
      <c r="K454" s="42">
        <v>0</v>
      </c>
      <c r="L454" s="42">
        <v>2129.31</v>
      </c>
      <c r="M454" s="44">
        <v>45199</v>
      </c>
      <c r="N454" s="42">
        <v>112.07</v>
      </c>
      <c r="O454" s="42">
        <v>126.64</v>
      </c>
      <c r="P454" s="45">
        <v>0.13</v>
      </c>
      <c r="Q454" s="42">
        <v>14.57</v>
      </c>
      <c r="R454" s="42">
        <v>112.07</v>
      </c>
      <c r="S454" s="42">
        <v>0</v>
      </c>
      <c r="T454" s="38">
        <v>2506</v>
      </c>
      <c r="U454" s="14">
        <f>S454/H454</f>
        <v>0</v>
      </c>
      <c r="V454" s="19"/>
      <c r="W454" s="19"/>
      <c r="X454" s="37" t="s">
        <v>3469</v>
      </c>
    </row>
    <row r="455" spans="1:24" ht="16.5" customHeight="1">
      <c r="A455" s="38">
        <v>47</v>
      </c>
      <c r="B455" s="39">
        <v>10723</v>
      </c>
      <c r="C455" s="38">
        <v>10323349</v>
      </c>
      <c r="D455" s="40" t="s">
        <v>264</v>
      </c>
      <c r="E455" s="58">
        <v>1</v>
      </c>
      <c r="F455" s="38">
        <v>1</v>
      </c>
      <c r="G455" s="38" t="s">
        <v>23</v>
      </c>
      <c r="H455" s="42">
        <v>172</v>
      </c>
      <c r="I455" s="57"/>
      <c r="J455" s="44">
        <v>44196</v>
      </c>
      <c r="K455" s="42">
        <v>0</v>
      </c>
      <c r="L455" s="42">
        <v>172</v>
      </c>
      <c r="M455" s="44">
        <v>45199</v>
      </c>
      <c r="N455" s="42">
        <f>H455-K455-L455</f>
        <v>0</v>
      </c>
      <c r="O455" s="42">
        <v>0</v>
      </c>
      <c r="P455" s="45">
        <v>0.13</v>
      </c>
      <c r="Q455" s="42">
        <v>0</v>
      </c>
      <c r="R455" s="42">
        <v>0</v>
      </c>
      <c r="S455" s="42">
        <f>N455</f>
        <v>0</v>
      </c>
      <c r="T455" s="38">
        <v>5000</v>
      </c>
      <c r="U455" s="14">
        <f>S455/H455</f>
        <v>0</v>
      </c>
      <c r="V455" s="19"/>
      <c r="W455" s="19"/>
      <c r="X455" s="37" t="s">
        <v>3470</v>
      </c>
    </row>
    <row r="456" spans="1:24" ht="16.5" customHeight="1">
      <c r="A456" s="38">
        <v>107</v>
      </c>
      <c r="B456" s="39">
        <v>10724</v>
      </c>
      <c r="C456" s="38">
        <v>10323068</v>
      </c>
      <c r="D456" s="40" t="s">
        <v>286</v>
      </c>
      <c r="E456" s="41">
        <v>2</v>
      </c>
      <c r="F456" s="38">
        <v>36</v>
      </c>
      <c r="G456" s="38" t="s">
        <v>33</v>
      </c>
      <c r="H456" s="42">
        <v>10905.98</v>
      </c>
      <c r="I456" s="57"/>
      <c r="J456" s="44">
        <v>44165</v>
      </c>
      <c r="K456" s="42">
        <v>302.94</v>
      </c>
      <c r="L456" s="42">
        <v>9997.15</v>
      </c>
      <c r="M456" s="44">
        <v>45199</v>
      </c>
      <c r="N456" s="42">
        <f>H456-K456-L456</f>
        <v>605.88999999999942</v>
      </c>
      <c r="O456" s="42">
        <v>684.66</v>
      </c>
      <c r="P456" s="45">
        <v>0.13</v>
      </c>
      <c r="Q456" s="42">
        <v>78.77</v>
      </c>
      <c r="R456" s="42">
        <v>605.89</v>
      </c>
      <c r="S456" s="42">
        <f>N456-R456</f>
        <v>0</v>
      </c>
      <c r="T456" s="38">
        <v>2103</v>
      </c>
      <c r="U456" s="14">
        <f>S456/H456</f>
        <v>0</v>
      </c>
      <c r="V456" s="19"/>
      <c r="W456" s="19"/>
      <c r="X456" s="37" t="s">
        <v>3459</v>
      </c>
    </row>
    <row r="457" spans="1:24" ht="16.5" customHeight="1">
      <c r="A457" s="38">
        <v>34</v>
      </c>
      <c r="B457" s="39">
        <v>10727</v>
      </c>
      <c r="C457" s="38">
        <v>10324841</v>
      </c>
      <c r="D457" s="40" t="s">
        <v>337</v>
      </c>
      <c r="E457" s="58">
        <v>9</v>
      </c>
      <c r="F457" s="38">
        <v>28</v>
      </c>
      <c r="G457" s="38" t="s">
        <v>23</v>
      </c>
      <c r="H457" s="42">
        <v>4865.5200000000004</v>
      </c>
      <c r="I457" s="57"/>
      <c r="J457" s="44">
        <v>44227</v>
      </c>
      <c r="K457" s="42">
        <v>0</v>
      </c>
      <c r="L457" s="42">
        <v>4865.5200000000004</v>
      </c>
      <c r="M457" s="44">
        <v>45199</v>
      </c>
      <c r="N457" s="42">
        <f>H457-K457-L457</f>
        <v>0</v>
      </c>
      <c r="O457" s="42">
        <v>0</v>
      </c>
      <c r="P457" s="45">
        <v>0.13</v>
      </c>
      <c r="Q457" s="42">
        <v>0</v>
      </c>
      <c r="R457" s="42">
        <v>0</v>
      </c>
      <c r="S457" s="42">
        <f>N457</f>
        <v>0</v>
      </c>
      <c r="T457" s="38">
        <v>5000</v>
      </c>
      <c r="U457" s="14">
        <f>S457/H457</f>
        <v>0</v>
      </c>
      <c r="V457" s="19"/>
      <c r="W457" s="19"/>
      <c r="X457" s="37" t="s">
        <v>3471</v>
      </c>
    </row>
    <row r="458" spans="1:24" ht="16.5" customHeight="1">
      <c r="A458" s="38">
        <v>159</v>
      </c>
      <c r="B458" s="39">
        <v>10729</v>
      </c>
      <c r="C458" s="38">
        <v>10326043</v>
      </c>
      <c r="D458" s="40" t="s">
        <v>347</v>
      </c>
      <c r="E458" s="41">
        <v>1</v>
      </c>
      <c r="F458" s="38">
        <v>120</v>
      </c>
      <c r="G458" s="38" t="s">
        <v>302</v>
      </c>
      <c r="H458" s="42">
        <v>25483.43</v>
      </c>
      <c r="I458" s="57"/>
      <c r="J458" s="44">
        <v>44286</v>
      </c>
      <c r="K458" s="42">
        <v>212.36</v>
      </c>
      <c r="L458" s="42">
        <v>6158.46</v>
      </c>
      <c r="M458" s="44">
        <v>45199</v>
      </c>
      <c r="N458" s="42">
        <f>H458-K458-L458</f>
        <v>19112.61</v>
      </c>
      <c r="O458" s="42">
        <v>21597.25</v>
      </c>
      <c r="P458" s="45">
        <v>0.13</v>
      </c>
      <c r="Q458" s="42">
        <v>2484.64</v>
      </c>
      <c r="R458" s="42">
        <v>19112.61</v>
      </c>
      <c r="S458" s="42">
        <v>0</v>
      </c>
      <c r="T458" s="38">
        <v>5000</v>
      </c>
      <c r="U458" s="14">
        <f>S458/H458</f>
        <v>0</v>
      </c>
      <c r="V458" s="19"/>
      <c r="W458" s="19"/>
      <c r="X458" s="37" t="s">
        <v>3459</v>
      </c>
    </row>
    <row r="459" spans="1:24" ht="16.5" customHeight="1">
      <c r="A459" s="38">
        <v>160</v>
      </c>
      <c r="B459" s="39">
        <v>10729</v>
      </c>
      <c r="C459" s="38">
        <v>10325754</v>
      </c>
      <c r="D459" s="40" t="s">
        <v>347</v>
      </c>
      <c r="E459" s="41">
        <v>1</v>
      </c>
      <c r="F459" s="38">
        <v>120</v>
      </c>
      <c r="G459" s="38" t="s">
        <v>302</v>
      </c>
      <c r="H459" s="42">
        <v>174570.36</v>
      </c>
      <c r="I459" s="57"/>
      <c r="J459" s="44">
        <v>44286</v>
      </c>
      <c r="K459" s="42">
        <v>1454.75</v>
      </c>
      <c r="L459" s="42">
        <v>42187.78</v>
      </c>
      <c r="M459" s="44">
        <v>45199</v>
      </c>
      <c r="N459" s="42">
        <f>H459-K459-L459</f>
        <v>130927.82999999999</v>
      </c>
      <c r="O459" s="42">
        <v>147948.45000000001</v>
      </c>
      <c r="P459" s="45">
        <v>0.13</v>
      </c>
      <c r="Q459" s="42">
        <v>17020.62</v>
      </c>
      <c r="R459" s="42">
        <v>130927.83</v>
      </c>
      <c r="S459" s="42">
        <v>0</v>
      </c>
      <c r="T459" s="38">
        <v>5000</v>
      </c>
      <c r="U459" s="14">
        <f>S459/H459</f>
        <v>0</v>
      </c>
      <c r="V459" s="19"/>
      <c r="W459" s="19"/>
      <c r="X459" s="37" t="s">
        <v>3459</v>
      </c>
    </row>
    <row r="460" spans="1:24" ht="16.5" customHeight="1">
      <c r="A460" s="38">
        <v>191</v>
      </c>
      <c r="B460" s="39">
        <v>10730</v>
      </c>
      <c r="C460" s="38">
        <v>10321584</v>
      </c>
      <c r="D460" s="40" t="s">
        <v>369</v>
      </c>
      <c r="E460" s="58">
        <v>1</v>
      </c>
      <c r="F460" s="38">
        <v>16</v>
      </c>
      <c r="G460" s="38" t="s">
        <v>23</v>
      </c>
      <c r="H460" s="42">
        <v>342.56</v>
      </c>
      <c r="I460" s="57"/>
      <c r="J460" s="44">
        <v>44074</v>
      </c>
      <c r="K460" s="42">
        <v>0</v>
      </c>
      <c r="L460" s="42">
        <v>342.56</v>
      </c>
      <c r="M460" s="44">
        <v>45199</v>
      </c>
      <c r="N460" s="42">
        <f>H460-K460-L460</f>
        <v>0</v>
      </c>
      <c r="O460" s="42">
        <v>0</v>
      </c>
      <c r="P460" s="45">
        <v>0.13</v>
      </c>
      <c r="Q460" s="42">
        <v>0</v>
      </c>
      <c r="R460" s="42">
        <v>0</v>
      </c>
      <c r="S460" s="42">
        <f>N460-R460</f>
        <v>0</v>
      </c>
      <c r="T460" s="38">
        <v>5000</v>
      </c>
      <c r="U460" s="14">
        <f>S460/H460</f>
        <v>0</v>
      </c>
      <c r="V460" s="19"/>
      <c r="W460" s="19"/>
      <c r="X460" s="37" t="s">
        <v>3459</v>
      </c>
    </row>
    <row r="461" spans="1:24" ht="16.5" customHeight="1">
      <c r="A461" s="38">
        <v>211</v>
      </c>
      <c r="B461" s="39">
        <v>10731</v>
      </c>
      <c r="C461" s="38">
        <v>10288981</v>
      </c>
      <c r="D461" s="40" t="s">
        <v>388</v>
      </c>
      <c r="E461" s="58">
        <v>5</v>
      </c>
      <c r="F461" s="38">
        <v>60</v>
      </c>
      <c r="G461" s="38" t="s">
        <v>23</v>
      </c>
      <c r="H461" s="42">
        <v>3502.87</v>
      </c>
      <c r="I461" s="57"/>
      <c r="J461" s="44">
        <v>39411</v>
      </c>
      <c r="K461" s="42">
        <v>0</v>
      </c>
      <c r="L461" s="42">
        <v>3502.87</v>
      </c>
      <c r="M461" s="44">
        <v>45199</v>
      </c>
      <c r="N461" s="42">
        <f>H461-K461-L461</f>
        <v>0</v>
      </c>
      <c r="O461" s="42">
        <v>0</v>
      </c>
      <c r="P461" s="45">
        <v>0.03</v>
      </c>
      <c r="Q461" s="42">
        <v>0</v>
      </c>
      <c r="R461" s="42">
        <v>0</v>
      </c>
      <c r="S461" s="42">
        <f>N461-R461</f>
        <v>0</v>
      </c>
      <c r="T461" s="38">
        <v>5000</v>
      </c>
      <c r="U461" s="14">
        <f>S461/H461</f>
        <v>0</v>
      </c>
      <c r="V461" s="19"/>
      <c r="W461" s="19"/>
      <c r="X461" s="37" t="s">
        <v>3459</v>
      </c>
    </row>
    <row r="462" spans="1:24" ht="16.5" customHeight="1">
      <c r="A462" s="38">
        <v>234</v>
      </c>
      <c r="B462" s="39">
        <v>10731</v>
      </c>
      <c r="C462" s="38">
        <v>10321599</v>
      </c>
      <c r="D462" s="40" t="s">
        <v>404</v>
      </c>
      <c r="E462" s="58">
        <v>79</v>
      </c>
      <c r="F462" s="38">
        <v>1</v>
      </c>
      <c r="G462" s="38" t="s">
        <v>266</v>
      </c>
      <c r="H462" s="42">
        <v>1858.56</v>
      </c>
      <c r="I462" s="57"/>
      <c r="J462" s="44">
        <v>44074</v>
      </c>
      <c r="K462" s="42">
        <v>0</v>
      </c>
      <c r="L462" s="42">
        <v>1858.56</v>
      </c>
      <c r="M462" s="44">
        <v>45199</v>
      </c>
      <c r="N462" s="42">
        <f>H462-K462-L462</f>
        <v>0</v>
      </c>
      <c r="O462" s="42">
        <v>0</v>
      </c>
      <c r="P462" s="45">
        <v>0.13</v>
      </c>
      <c r="Q462" s="42">
        <v>0</v>
      </c>
      <c r="R462" s="42">
        <v>0</v>
      </c>
      <c r="S462" s="42">
        <f>N462-R462</f>
        <v>0</v>
      </c>
      <c r="T462" s="38">
        <v>5000</v>
      </c>
      <c r="U462" s="14">
        <f>S462/H462</f>
        <v>0</v>
      </c>
      <c r="V462" s="19"/>
      <c r="W462" s="19"/>
      <c r="X462" s="37" t="s">
        <v>3459</v>
      </c>
    </row>
    <row r="463" spans="1:24" ht="16.5" customHeight="1">
      <c r="A463" s="38">
        <v>112</v>
      </c>
      <c r="B463" s="39">
        <v>10733</v>
      </c>
      <c r="C463" s="38">
        <v>10338148</v>
      </c>
      <c r="D463" s="40" t="s">
        <v>409</v>
      </c>
      <c r="E463" s="58">
        <v>54</v>
      </c>
      <c r="F463" s="38">
        <v>1</v>
      </c>
      <c r="G463" s="38" t="s">
        <v>266</v>
      </c>
      <c r="H463" s="42">
        <v>1045.8499999999999</v>
      </c>
      <c r="I463" s="57"/>
      <c r="J463" s="44">
        <v>44469</v>
      </c>
      <c r="K463" s="42">
        <v>0</v>
      </c>
      <c r="L463" s="42">
        <v>1045.8499999999999</v>
      </c>
      <c r="M463" s="44">
        <v>45199</v>
      </c>
      <c r="N463" s="42">
        <v>0</v>
      </c>
      <c r="O463" s="42">
        <v>0</v>
      </c>
      <c r="P463" s="45">
        <v>0.13</v>
      </c>
      <c r="Q463" s="42">
        <v>0</v>
      </c>
      <c r="R463" s="42">
        <v>0</v>
      </c>
      <c r="S463" s="42">
        <v>0</v>
      </c>
      <c r="T463" s="38">
        <v>5000</v>
      </c>
      <c r="U463" s="14">
        <f>S463/H463</f>
        <v>0</v>
      </c>
      <c r="V463" s="19"/>
      <c r="W463" s="19"/>
      <c r="X463" s="37" t="s">
        <v>3460</v>
      </c>
    </row>
    <row r="464" spans="1:24" ht="16.5" customHeight="1">
      <c r="A464" s="38">
        <v>650</v>
      </c>
      <c r="B464" s="39">
        <v>10737</v>
      </c>
      <c r="C464" s="38">
        <v>10287896</v>
      </c>
      <c r="D464" s="40" t="s">
        <v>446</v>
      </c>
      <c r="E464" s="58">
        <v>1</v>
      </c>
      <c r="F464" s="38">
        <v>36</v>
      </c>
      <c r="G464" s="38" t="s">
        <v>447</v>
      </c>
      <c r="H464" s="42">
        <v>27119.42</v>
      </c>
      <c r="I464" s="57"/>
      <c r="J464" s="44">
        <v>43829</v>
      </c>
      <c r="K464" s="42">
        <v>0</v>
      </c>
      <c r="L464" s="42">
        <v>27119.42</v>
      </c>
      <c r="M464" s="44">
        <v>45199</v>
      </c>
      <c r="N464" s="42">
        <f>H464-L464</f>
        <v>0</v>
      </c>
      <c r="O464" s="42">
        <v>0</v>
      </c>
      <c r="P464" s="45">
        <v>0.13</v>
      </c>
      <c r="Q464" s="42">
        <v>0</v>
      </c>
      <c r="R464" s="42">
        <v>0</v>
      </c>
      <c r="S464" s="42">
        <f>N464</f>
        <v>0</v>
      </c>
      <c r="T464" s="38">
        <v>5000</v>
      </c>
      <c r="U464" s="14">
        <f>S464/H464</f>
        <v>0</v>
      </c>
      <c r="V464" s="19"/>
      <c r="W464" s="19"/>
      <c r="X464" s="37" t="s">
        <v>3461</v>
      </c>
    </row>
    <row r="465" spans="1:24" ht="16.5" customHeight="1">
      <c r="A465" s="38">
        <v>692</v>
      </c>
      <c r="B465" s="39">
        <v>10738</v>
      </c>
      <c r="C465" s="38">
        <v>10325003</v>
      </c>
      <c r="D465" s="40" t="s">
        <v>481</v>
      </c>
      <c r="E465" s="41">
        <v>3</v>
      </c>
      <c r="F465" s="38">
        <v>120</v>
      </c>
      <c r="G465" s="38" t="s">
        <v>21</v>
      </c>
      <c r="H465" s="42">
        <v>25884.959999999999</v>
      </c>
      <c r="I465" s="57"/>
      <c r="J465" s="44">
        <v>44255</v>
      </c>
      <c r="K465" s="42">
        <v>215.71</v>
      </c>
      <c r="L465" s="42">
        <v>6471.23</v>
      </c>
      <c r="M465" s="44">
        <v>45199</v>
      </c>
      <c r="N465" s="42">
        <f>H465-K465-L465</f>
        <v>19198.02</v>
      </c>
      <c r="O465" s="42">
        <v>21693.759999999998</v>
      </c>
      <c r="P465" s="45">
        <v>0.13</v>
      </c>
      <c r="Q465" s="42">
        <v>2495.7399999999998</v>
      </c>
      <c r="R465" s="42">
        <v>19198.02</v>
      </c>
      <c r="S465" s="42">
        <f>N465-R465</f>
        <v>0</v>
      </c>
      <c r="T465" s="38">
        <v>5000</v>
      </c>
      <c r="U465" s="14">
        <f>S465/H465</f>
        <v>0</v>
      </c>
      <c r="V465" s="19"/>
      <c r="W465" s="19"/>
      <c r="X465" s="37" t="s">
        <v>3461</v>
      </c>
    </row>
    <row r="466" spans="1:24" ht="16.5" customHeight="1">
      <c r="A466" s="38">
        <v>355</v>
      </c>
      <c r="B466" s="39">
        <v>10739</v>
      </c>
      <c r="C466" s="38">
        <v>10340536</v>
      </c>
      <c r="D466" s="40" t="s">
        <v>37</v>
      </c>
      <c r="E466" s="58">
        <v>5</v>
      </c>
      <c r="F466" s="38">
        <v>5</v>
      </c>
      <c r="G466" s="38" t="s">
        <v>21</v>
      </c>
      <c r="H466" s="42">
        <v>9915.39</v>
      </c>
      <c r="I466" s="57"/>
      <c r="J466" s="44">
        <v>44500</v>
      </c>
      <c r="K466" s="42">
        <v>0</v>
      </c>
      <c r="L466" s="42">
        <v>9915.39</v>
      </c>
      <c r="M466" s="44">
        <v>45199</v>
      </c>
      <c r="N466" s="42">
        <f>H466-L466</f>
        <v>0</v>
      </c>
      <c r="O466" s="42">
        <v>0</v>
      </c>
      <c r="P466" s="45">
        <v>0.13</v>
      </c>
      <c r="Q466" s="42">
        <v>0</v>
      </c>
      <c r="R466" s="42">
        <v>0</v>
      </c>
      <c r="S466" s="42">
        <f>N466-R466</f>
        <v>0</v>
      </c>
      <c r="T466" s="38">
        <v>5000</v>
      </c>
      <c r="U466" s="14">
        <f>S466/H466</f>
        <v>0</v>
      </c>
      <c r="V466" s="19"/>
      <c r="W466" s="19"/>
      <c r="X466" s="37" t="s">
        <v>3462</v>
      </c>
    </row>
    <row r="467" spans="1:24" ht="16.5" customHeight="1">
      <c r="A467" s="38">
        <v>383</v>
      </c>
      <c r="B467" s="39">
        <v>10741</v>
      </c>
      <c r="C467" s="38">
        <v>10332727</v>
      </c>
      <c r="D467" s="40" t="s">
        <v>513</v>
      </c>
      <c r="E467" s="58">
        <v>1</v>
      </c>
      <c r="F467" s="38">
        <v>60</v>
      </c>
      <c r="G467" s="38" t="s">
        <v>511</v>
      </c>
      <c r="H467" s="42">
        <v>1022838.97</v>
      </c>
      <c r="I467" s="57"/>
      <c r="J467" s="44">
        <v>44408</v>
      </c>
      <c r="K467" s="42">
        <v>17047.32</v>
      </c>
      <c r="L467" s="42">
        <v>426182.95</v>
      </c>
      <c r="M467" s="44">
        <v>45199</v>
      </c>
      <c r="N467" s="42">
        <f>H467-K467-L467</f>
        <v>579608.69999999995</v>
      </c>
      <c r="O467" s="42">
        <v>654957.82999999996</v>
      </c>
      <c r="P467" s="45">
        <v>0.13</v>
      </c>
      <c r="Q467" s="42">
        <v>75349.13</v>
      </c>
      <c r="R467" s="42">
        <v>579608.69999999995</v>
      </c>
      <c r="S467" s="42">
        <v>0</v>
      </c>
      <c r="T467" s="38">
        <v>5000</v>
      </c>
      <c r="U467" s="14">
        <f>S467/H467</f>
        <v>0</v>
      </c>
      <c r="V467" s="19"/>
      <c r="W467" s="19"/>
      <c r="X467" s="37" t="s">
        <v>3462</v>
      </c>
    </row>
    <row r="468" spans="1:24" ht="16.5" customHeight="1">
      <c r="A468" s="38">
        <v>186</v>
      </c>
      <c r="B468" s="39">
        <v>10742</v>
      </c>
      <c r="C468" s="38">
        <v>10321791</v>
      </c>
      <c r="D468" s="40" t="s">
        <v>534</v>
      </c>
      <c r="E468" s="58">
        <v>1</v>
      </c>
      <c r="F468" s="38">
        <v>1</v>
      </c>
      <c r="G468" s="38" t="s">
        <v>33</v>
      </c>
      <c r="H468" s="42">
        <v>243.59</v>
      </c>
      <c r="I468" s="57"/>
      <c r="J468" s="44">
        <v>44043</v>
      </c>
      <c r="K468" s="42">
        <v>0</v>
      </c>
      <c r="L468" s="42">
        <v>243.59</v>
      </c>
      <c r="M468" s="44">
        <v>45199</v>
      </c>
      <c r="N468" s="42">
        <f>H468-K468-L468</f>
        <v>0</v>
      </c>
      <c r="O468" s="42">
        <v>0</v>
      </c>
      <c r="P468" s="45">
        <v>0.13</v>
      </c>
      <c r="Q468" s="42">
        <v>0</v>
      </c>
      <c r="R468" s="42">
        <v>0</v>
      </c>
      <c r="S468" s="42">
        <f>N468</f>
        <v>0</v>
      </c>
      <c r="T468" s="38">
        <v>5000</v>
      </c>
      <c r="U468" s="14">
        <f>S468/H468</f>
        <v>0</v>
      </c>
      <c r="V468" s="19"/>
      <c r="W468" s="19"/>
      <c r="X468" s="37" t="s">
        <v>3463</v>
      </c>
    </row>
    <row r="469" spans="1:24" ht="16.5" customHeight="1">
      <c r="A469" s="38">
        <v>187</v>
      </c>
      <c r="B469" s="39">
        <v>10742</v>
      </c>
      <c r="C469" s="38">
        <v>10321792</v>
      </c>
      <c r="D469" s="40" t="s">
        <v>535</v>
      </c>
      <c r="E469" s="58">
        <v>3</v>
      </c>
      <c r="F469" s="38">
        <v>1</v>
      </c>
      <c r="G469" s="38" t="s">
        <v>33</v>
      </c>
      <c r="H469" s="42">
        <v>1905.64</v>
      </c>
      <c r="I469" s="57"/>
      <c r="J469" s="44">
        <v>44043</v>
      </c>
      <c r="K469" s="42">
        <v>0</v>
      </c>
      <c r="L469" s="42">
        <v>1905.64</v>
      </c>
      <c r="M469" s="44">
        <v>45199</v>
      </c>
      <c r="N469" s="42">
        <f>H469-K469-L469</f>
        <v>0</v>
      </c>
      <c r="O469" s="42">
        <v>0</v>
      </c>
      <c r="P469" s="45">
        <v>0.13</v>
      </c>
      <c r="Q469" s="42">
        <v>0</v>
      </c>
      <c r="R469" s="42">
        <v>0</v>
      </c>
      <c r="S469" s="42">
        <f>N469</f>
        <v>0</v>
      </c>
      <c r="T469" s="38">
        <v>5000</v>
      </c>
      <c r="U469" s="14">
        <f>S469/H469</f>
        <v>0</v>
      </c>
      <c r="V469" s="19"/>
      <c r="W469" s="19"/>
      <c r="X469" s="37" t="s">
        <v>3463</v>
      </c>
    </row>
    <row r="470" spans="1:24" ht="16.5" customHeight="1">
      <c r="A470" s="38">
        <v>238</v>
      </c>
      <c r="B470" s="39">
        <v>10744</v>
      </c>
      <c r="C470" s="38">
        <v>10321189</v>
      </c>
      <c r="D470" s="40" t="s">
        <v>272</v>
      </c>
      <c r="E470" s="58">
        <v>1</v>
      </c>
      <c r="F470" s="38">
        <v>1</v>
      </c>
      <c r="G470" s="38" t="s">
        <v>302</v>
      </c>
      <c r="H470" s="42">
        <v>107.12</v>
      </c>
      <c r="I470" s="57"/>
      <c r="J470" s="44">
        <v>44043</v>
      </c>
      <c r="K470" s="42">
        <v>0</v>
      </c>
      <c r="L470" s="42">
        <v>107.12</v>
      </c>
      <c r="M470" s="44">
        <v>45199</v>
      </c>
      <c r="N470" s="42">
        <f>H470-K470-L470</f>
        <v>0</v>
      </c>
      <c r="O470" s="42">
        <v>0</v>
      </c>
      <c r="P470" s="45">
        <v>0.13</v>
      </c>
      <c r="Q470" s="42">
        <v>0</v>
      </c>
      <c r="R470" s="42">
        <v>0</v>
      </c>
      <c r="S470" s="42">
        <f>N470</f>
        <v>0</v>
      </c>
      <c r="T470" s="38">
        <v>5000</v>
      </c>
      <c r="U470" s="14">
        <f>S470/H470</f>
        <v>0</v>
      </c>
      <c r="V470" s="19"/>
      <c r="W470" s="19"/>
      <c r="X470" s="37" t="s">
        <v>3463</v>
      </c>
    </row>
    <row r="471" spans="1:24" ht="16.5" customHeight="1">
      <c r="A471" s="38">
        <v>18</v>
      </c>
      <c r="B471" s="39">
        <v>10747</v>
      </c>
      <c r="C471" s="38">
        <v>10307568</v>
      </c>
      <c r="D471" s="40" t="s">
        <v>347</v>
      </c>
      <c r="E471" s="41">
        <v>1</v>
      </c>
      <c r="F471" s="38">
        <v>120</v>
      </c>
      <c r="G471" s="38" t="s">
        <v>21</v>
      </c>
      <c r="H471" s="42">
        <v>29040.5</v>
      </c>
      <c r="I471" s="57"/>
      <c r="J471" s="44">
        <v>44006</v>
      </c>
      <c r="K471" s="42">
        <v>0</v>
      </c>
      <c r="L471" s="42">
        <v>8945.2199999999993</v>
      </c>
      <c r="M471" s="44">
        <v>45199</v>
      </c>
      <c r="N471" s="42">
        <f>H471-L471</f>
        <v>20095.28</v>
      </c>
      <c r="O471" s="42">
        <v>22707.67</v>
      </c>
      <c r="P471" s="45">
        <v>0.13</v>
      </c>
      <c r="Q471" s="42">
        <v>2612.39</v>
      </c>
      <c r="R471" s="42">
        <v>20095.28</v>
      </c>
      <c r="S471" s="42">
        <f>N471-R471</f>
        <v>0</v>
      </c>
      <c r="T471" s="38">
        <v>5000</v>
      </c>
      <c r="U471" s="14">
        <f>S471/H471</f>
        <v>0</v>
      </c>
      <c r="V471" s="19"/>
      <c r="W471" s="19"/>
      <c r="X471" s="37" t="s">
        <v>3472</v>
      </c>
    </row>
    <row r="472" spans="1:24" ht="16.5" customHeight="1">
      <c r="A472" s="38">
        <v>31</v>
      </c>
      <c r="B472" s="39">
        <v>10751</v>
      </c>
      <c r="C472" s="38">
        <v>10351670</v>
      </c>
      <c r="D472" s="40" t="s">
        <v>644</v>
      </c>
      <c r="E472" s="58">
        <v>45</v>
      </c>
      <c r="F472" s="38">
        <v>5</v>
      </c>
      <c r="G472" s="38" t="s">
        <v>266</v>
      </c>
      <c r="H472" s="42">
        <v>2881.43</v>
      </c>
      <c r="I472" s="57"/>
      <c r="J472" s="44">
        <v>44742</v>
      </c>
      <c r="K472" s="42">
        <v>0</v>
      </c>
      <c r="L472" s="42">
        <v>2881.43</v>
      </c>
      <c r="M472" s="44">
        <v>45199</v>
      </c>
      <c r="N472" s="42">
        <f>H472-L472</f>
        <v>0</v>
      </c>
      <c r="O472" s="42">
        <v>0</v>
      </c>
      <c r="P472" s="45">
        <v>0.13</v>
      </c>
      <c r="Q472" s="42">
        <v>0</v>
      </c>
      <c r="R472" s="42">
        <v>0</v>
      </c>
      <c r="S472" s="42">
        <f>N472</f>
        <v>0</v>
      </c>
      <c r="T472" s="38">
        <v>5000</v>
      </c>
      <c r="U472" s="14">
        <f>S472/H472</f>
        <v>0</v>
      </c>
      <c r="V472" s="19"/>
      <c r="W472" s="19"/>
      <c r="X472" s="37" t="s">
        <v>3474</v>
      </c>
    </row>
    <row r="473" spans="1:24" ht="16.5" customHeight="1">
      <c r="A473" s="38">
        <v>81</v>
      </c>
      <c r="B473" s="39">
        <v>10754</v>
      </c>
      <c r="C473" s="38">
        <v>10340550</v>
      </c>
      <c r="D473" s="40" t="s">
        <v>662</v>
      </c>
      <c r="E473" s="38">
        <v>1</v>
      </c>
      <c r="F473" s="38">
        <v>1</v>
      </c>
      <c r="G473" s="38" t="s">
        <v>23</v>
      </c>
      <c r="H473" s="42">
        <v>1661</v>
      </c>
      <c r="I473" s="57"/>
      <c r="J473" s="44">
        <v>44500</v>
      </c>
      <c r="K473" s="42">
        <v>0</v>
      </c>
      <c r="L473" s="42">
        <v>1661</v>
      </c>
      <c r="M473" s="44">
        <v>45199</v>
      </c>
      <c r="N473" s="42">
        <f>H473-K473-L473</f>
        <v>0</v>
      </c>
      <c r="O473" s="42">
        <v>0</v>
      </c>
      <c r="P473" s="45">
        <v>0.13</v>
      </c>
      <c r="Q473" s="42">
        <v>0</v>
      </c>
      <c r="R473" s="42">
        <v>0</v>
      </c>
      <c r="S473" s="42">
        <f>N473</f>
        <v>0</v>
      </c>
      <c r="T473" s="38">
        <v>5000</v>
      </c>
      <c r="U473" s="14">
        <f>S473/H473</f>
        <v>0</v>
      </c>
      <c r="V473" s="19"/>
      <c r="W473" s="19"/>
      <c r="X473" s="37" t="s">
        <v>3464</v>
      </c>
    </row>
    <row r="474" spans="1:24" ht="16.5" customHeight="1">
      <c r="A474" s="38">
        <v>82</v>
      </c>
      <c r="B474" s="39">
        <v>10754</v>
      </c>
      <c r="C474" s="38">
        <v>10340552</v>
      </c>
      <c r="D474" s="40" t="s">
        <v>663</v>
      </c>
      <c r="E474" s="38">
        <v>1</v>
      </c>
      <c r="F474" s="38">
        <v>1</v>
      </c>
      <c r="G474" s="38" t="s">
        <v>21</v>
      </c>
      <c r="H474" s="42">
        <v>407.26</v>
      </c>
      <c r="I474" s="57"/>
      <c r="J474" s="44">
        <v>44500</v>
      </c>
      <c r="K474" s="42">
        <v>0</v>
      </c>
      <c r="L474" s="42">
        <v>407.26</v>
      </c>
      <c r="M474" s="44">
        <v>45199</v>
      </c>
      <c r="N474" s="42">
        <f>H474-K474-L474</f>
        <v>0</v>
      </c>
      <c r="O474" s="42">
        <v>0</v>
      </c>
      <c r="P474" s="45">
        <v>0.13</v>
      </c>
      <c r="Q474" s="42">
        <v>0</v>
      </c>
      <c r="R474" s="42">
        <v>0</v>
      </c>
      <c r="S474" s="42">
        <f>N474</f>
        <v>0</v>
      </c>
      <c r="T474" s="38">
        <v>5000</v>
      </c>
      <c r="U474" s="14">
        <f>S474/H474</f>
        <v>0</v>
      </c>
      <c r="V474" s="19"/>
      <c r="W474" s="19"/>
      <c r="X474" s="37" t="s">
        <v>3464</v>
      </c>
    </row>
    <row r="475" spans="1:24" ht="16.5" customHeight="1">
      <c r="A475" s="38">
        <v>83</v>
      </c>
      <c r="B475" s="39">
        <v>10754</v>
      </c>
      <c r="C475" s="38">
        <v>10340553</v>
      </c>
      <c r="D475" s="40" t="s">
        <v>664</v>
      </c>
      <c r="E475" s="38">
        <v>1</v>
      </c>
      <c r="F475" s="38">
        <v>1</v>
      </c>
      <c r="G475" s="38" t="s">
        <v>21</v>
      </c>
      <c r="H475" s="42">
        <v>609.32000000000005</v>
      </c>
      <c r="I475" s="57"/>
      <c r="J475" s="44">
        <v>44500</v>
      </c>
      <c r="K475" s="42">
        <v>0</v>
      </c>
      <c r="L475" s="42">
        <v>609.32000000000005</v>
      </c>
      <c r="M475" s="44">
        <v>45199</v>
      </c>
      <c r="N475" s="42">
        <f>H475-K475-L475</f>
        <v>0</v>
      </c>
      <c r="O475" s="42">
        <v>0</v>
      </c>
      <c r="P475" s="45">
        <v>0.13</v>
      </c>
      <c r="Q475" s="42">
        <v>0</v>
      </c>
      <c r="R475" s="42">
        <v>0</v>
      </c>
      <c r="S475" s="42">
        <f>N475</f>
        <v>0</v>
      </c>
      <c r="T475" s="38">
        <v>5000</v>
      </c>
      <c r="U475" s="14">
        <f>S475/H475</f>
        <v>0</v>
      </c>
      <c r="V475" s="19"/>
      <c r="W475" s="19"/>
      <c r="X475" s="37" t="s">
        <v>3464</v>
      </c>
    </row>
    <row r="476" spans="1:24" ht="16.5" customHeight="1">
      <c r="A476" s="38">
        <v>84</v>
      </c>
      <c r="B476" s="39">
        <v>10754</v>
      </c>
      <c r="C476" s="38">
        <v>10340554</v>
      </c>
      <c r="D476" s="40" t="s">
        <v>665</v>
      </c>
      <c r="E476" s="38">
        <v>1</v>
      </c>
      <c r="F476" s="38">
        <v>1</v>
      </c>
      <c r="G476" s="38" t="s">
        <v>21</v>
      </c>
      <c r="H476" s="42">
        <v>486.34</v>
      </c>
      <c r="I476" s="57"/>
      <c r="J476" s="44">
        <v>44500</v>
      </c>
      <c r="K476" s="42">
        <v>0</v>
      </c>
      <c r="L476" s="42">
        <v>486.34</v>
      </c>
      <c r="M476" s="44">
        <v>45199</v>
      </c>
      <c r="N476" s="42">
        <f>H476-K476-L476</f>
        <v>0</v>
      </c>
      <c r="O476" s="42">
        <v>0</v>
      </c>
      <c r="P476" s="45">
        <v>0.13</v>
      </c>
      <c r="Q476" s="42">
        <v>0</v>
      </c>
      <c r="R476" s="42">
        <v>0</v>
      </c>
      <c r="S476" s="42">
        <f>N476</f>
        <v>0</v>
      </c>
      <c r="T476" s="38">
        <v>5000</v>
      </c>
      <c r="U476" s="14">
        <f>S476/H476</f>
        <v>0</v>
      </c>
      <c r="V476" s="19"/>
      <c r="W476" s="19"/>
      <c r="X476" s="37" t="s">
        <v>3464</v>
      </c>
    </row>
    <row r="477" spans="1:24" ht="16.5" customHeight="1">
      <c r="A477" s="38">
        <v>85</v>
      </c>
      <c r="B477" s="39">
        <v>10754</v>
      </c>
      <c r="C477" s="38">
        <v>10340556</v>
      </c>
      <c r="D477" s="40" t="s">
        <v>666</v>
      </c>
      <c r="E477" s="38">
        <v>1</v>
      </c>
      <c r="F477" s="38">
        <v>1</v>
      </c>
      <c r="G477" s="38" t="s">
        <v>21</v>
      </c>
      <c r="H477" s="42">
        <v>554.54</v>
      </c>
      <c r="I477" s="57"/>
      <c r="J477" s="44">
        <v>44500</v>
      </c>
      <c r="K477" s="42">
        <v>0</v>
      </c>
      <c r="L477" s="42">
        <v>554.54</v>
      </c>
      <c r="M477" s="44">
        <v>45199</v>
      </c>
      <c r="N477" s="42">
        <f>H477-K477-L477</f>
        <v>0</v>
      </c>
      <c r="O477" s="42">
        <v>0</v>
      </c>
      <c r="P477" s="45">
        <v>0.13</v>
      </c>
      <c r="Q477" s="42">
        <v>0</v>
      </c>
      <c r="R477" s="42">
        <v>0</v>
      </c>
      <c r="S477" s="42">
        <f>N477</f>
        <v>0</v>
      </c>
      <c r="T477" s="38">
        <v>5000</v>
      </c>
      <c r="U477" s="14">
        <f>S477/H477</f>
        <v>0</v>
      </c>
      <c r="V477" s="19"/>
      <c r="W477" s="19"/>
      <c r="X477" s="37" t="s">
        <v>3464</v>
      </c>
    </row>
    <row r="478" spans="1:24" ht="16.5" customHeight="1">
      <c r="A478" s="38">
        <v>98</v>
      </c>
      <c r="B478" s="39">
        <v>10755</v>
      </c>
      <c r="C478" s="38">
        <v>10344531</v>
      </c>
      <c r="D478" s="40" t="s">
        <v>674</v>
      </c>
      <c r="E478" s="38">
        <v>1.2207000000000001E-2</v>
      </c>
      <c r="F478" s="38">
        <v>120</v>
      </c>
      <c r="G478" s="38" t="s">
        <v>302</v>
      </c>
      <c r="H478" s="42">
        <v>1853.24</v>
      </c>
      <c r="I478" s="57"/>
      <c r="J478" s="44">
        <v>44561</v>
      </c>
      <c r="K478" s="42">
        <v>15.45</v>
      </c>
      <c r="L478" s="42">
        <v>308.87</v>
      </c>
      <c r="M478" s="44">
        <v>45199</v>
      </c>
      <c r="N478" s="42">
        <v>1528.92</v>
      </c>
      <c r="O478" s="42">
        <v>1727.68</v>
      </c>
      <c r="P478" s="45">
        <v>0.13</v>
      </c>
      <c r="Q478" s="42">
        <v>198.76</v>
      </c>
      <c r="R478" s="42">
        <v>1528.92</v>
      </c>
      <c r="S478" s="42">
        <v>0</v>
      </c>
      <c r="T478" s="38">
        <v>5000</v>
      </c>
      <c r="U478" s="14">
        <f>S478/H478</f>
        <v>0</v>
      </c>
      <c r="V478" s="19"/>
      <c r="W478" s="19"/>
      <c r="X478" s="37" t="s">
        <v>3464</v>
      </c>
    </row>
    <row r="479" spans="1:24" ht="16.5" customHeight="1">
      <c r="A479" s="38">
        <v>9</v>
      </c>
      <c r="B479" s="39">
        <v>10867</v>
      </c>
      <c r="C479" s="38">
        <v>10330822</v>
      </c>
      <c r="D479" s="40" t="s">
        <v>688</v>
      </c>
      <c r="E479" s="38">
        <v>2</v>
      </c>
      <c r="F479" s="38">
        <v>18</v>
      </c>
      <c r="G479" s="38" t="s">
        <v>23</v>
      </c>
      <c r="H479" s="42">
        <v>269.81</v>
      </c>
      <c r="I479" s="57"/>
      <c r="J479" s="44">
        <v>44377</v>
      </c>
      <c r="K479" s="42">
        <v>0</v>
      </c>
      <c r="L479" s="42">
        <v>269.81</v>
      </c>
      <c r="M479" s="44">
        <v>45199</v>
      </c>
      <c r="N479" s="42">
        <v>0</v>
      </c>
      <c r="O479" s="42">
        <v>0</v>
      </c>
      <c r="P479" s="45">
        <v>0.13</v>
      </c>
      <c r="Q479" s="42">
        <v>0</v>
      </c>
      <c r="R479" s="42">
        <v>0</v>
      </c>
      <c r="S479" s="42">
        <v>0</v>
      </c>
      <c r="T479" s="38">
        <v>2102</v>
      </c>
      <c r="U479" s="14">
        <f>S479/H479</f>
        <v>0</v>
      </c>
      <c r="V479" s="19"/>
      <c r="W479" s="19"/>
      <c r="X479" s="37" t="s">
        <v>3475</v>
      </c>
    </row>
    <row r="480" spans="1:24" ht="16.5" customHeight="1">
      <c r="A480" s="38">
        <v>10</v>
      </c>
      <c r="B480" s="39">
        <v>10867</v>
      </c>
      <c r="C480" s="38">
        <v>10330838</v>
      </c>
      <c r="D480" s="40" t="s">
        <v>689</v>
      </c>
      <c r="E480" s="38">
        <v>2</v>
      </c>
      <c r="F480" s="38">
        <v>18</v>
      </c>
      <c r="G480" s="38" t="s">
        <v>23</v>
      </c>
      <c r="H480" s="42">
        <v>327.43</v>
      </c>
      <c r="I480" s="57"/>
      <c r="J480" s="44">
        <v>44377</v>
      </c>
      <c r="K480" s="42">
        <v>0</v>
      </c>
      <c r="L480" s="42">
        <v>327.43</v>
      </c>
      <c r="M480" s="44">
        <v>45199</v>
      </c>
      <c r="N480" s="42">
        <v>0</v>
      </c>
      <c r="O480" s="42">
        <v>0</v>
      </c>
      <c r="P480" s="45">
        <v>0.13</v>
      </c>
      <c r="Q480" s="42">
        <v>0</v>
      </c>
      <c r="R480" s="42">
        <v>0</v>
      </c>
      <c r="S480" s="42">
        <v>0</v>
      </c>
      <c r="T480" s="38">
        <v>2102</v>
      </c>
      <c r="U480" s="14">
        <f>S480/H480</f>
        <v>0</v>
      </c>
      <c r="V480" s="19"/>
      <c r="W480" s="19"/>
      <c r="X480" s="37" t="s">
        <v>3475</v>
      </c>
    </row>
    <row r="481" spans="1:24" ht="16.5" customHeight="1">
      <c r="A481" s="38">
        <v>13</v>
      </c>
      <c r="B481" s="39">
        <v>10867</v>
      </c>
      <c r="C481" s="38">
        <v>10330974</v>
      </c>
      <c r="D481" s="40" t="s">
        <v>690</v>
      </c>
      <c r="E481" s="38">
        <v>1</v>
      </c>
      <c r="F481" s="38">
        <v>18</v>
      </c>
      <c r="G481" s="38" t="s">
        <v>23</v>
      </c>
      <c r="H481" s="42">
        <v>82.38</v>
      </c>
      <c r="I481" s="57"/>
      <c r="J481" s="44">
        <v>44377</v>
      </c>
      <c r="K481" s="42">
        <v>0</v>
      </c>
      <c r="L481" s="42">
        <v>82.38</v>
      </c>
      <c r="M481" s="44">
        <v>45199</v>
      </c>
      <c r="N481" s="42">
        <v>0</v>
      </c>
      <c r="O481" s="42">
        <v>0</v>
      </c>
      <c r="P481" s="45">
        <v>0.13</v>
      </c>
      <c r="Q481" s="42">
        <v>0</v>
      </c>
      <c r="R481" s="42">
        <v>0</v>
      </c>
      <c r="S481" s="42">
        <v>0</v>
      </c>
      <c r="T481" s="38">
        <v>2102</v>
      </c>
      <c r="U481" s="14">
        <f>S481/H481</f>
        <v>0</v>
      </c>
      <c r="V481" s="19"/>
      <c r="W481" s="19"/>
      <c r="X481" s="37" t="s">
        <v>3475</v>
      </c>
    </row>
    <row r="482" spans="1:24" ht="16.5" customHeight="1">
      <c r="A482" s="38">
        <v>14</v>
      </c>
      <c r="B482" s="39">
        <v>10867</v>
      </c>
      <c r="C482" s="38">
        <v>10330975</v>
      </c>
      <c r="D482" s="40" t="s">
        <v>690</v>
      </c>
      <c r="E482" s="38">
        <v>1</v>
      </c>
      <c r="F482" s="38">
        <v>18</v>
      </c>
      <c r="G482" s="38" t="s">
        <v>23</v>
      </c>
      <c r="H482" s="42">
        <v>82.38</v>
      </c>
      <c r="I482" s="57"/>
      <c r="J482" s="44">
        <v>44377</v>
      </c>
      <c r="K482" s="42">
        <v>0</v>
      </c>
      <c r="L482" s="42">
        <v>82.38</v>
      </c>
      <c r="M482" s="44">
        <v>45199</v>
      </c>
      <c r="N482" s="42">
        <v>0</v>
      </c>
      <c r="O482" s="42">
        <v>0</v>
      </c>
      <c r="P482" s="45">
        <v>0.13</v>
      </c>
      <c r="Q482" s="42">
        <v>0</v>
      </c>
      <c r="R482" s="42">
        <v>0</v>
      </c>
      <c r="S482" s="42">
        <v>0</v>
      </c>
      <c r="T482" s="38">
        <v>2101</v>
      </c>
      <c r="U482" s="14">
        <f>S482/H482</f>
        <v>0</v>
      </c>
      <c r="V482" s="19"/>
      <c r="W482" s="19"/>
      <c r="X482" s="37" t="s">
        <v>3475</v>
      </c>
    </row>
    <row r="483" spans="1:24" ht="16.5" customHeight="1">
      <c r="A483" s="38">
        <v>15</v>
      </c>
      <c r="B483" s="39">
        <v>10867</v>
      </c>
      <c r="C483" s="38">
        <v>10330976</v>
      </c>
      <c r="D483" s="40" t="s">
        <v>690</v>
      </c>
      <c r="E483" s="38">
        <v>1</v>
      </c>
      <c r="F483" s="38">
        <v>18</v>
      </c>
      <c r="G483" s="38" t="s">
        <v>23</v>
      </c>
      <c r="H483" s="42">
        <v>82.38</v>
      </c>
      <c r="I483" s="57"/>
      <c r="J483" s="44">
        <v>44377</v>
      </c>
      <c r="K483" s="42">
        <v>0</v>
      </c>
      <c r="L483" s="42">
        <v>82.38</v>
      </c>
      <c r="M483" s="44">
        <v>45199</v>
      </c>
      <c r="N483" s="42">
        <v>0</v>
      </c>
      <c r="O483" s="42">
        <v>0</v>
      </c>
      <c r="P483" s="45">
        <v>0.13</v>
      </c>
      <c r="Q483" s="42">
        <v>0</v>
      </c>
      <c r="R483" s="42">
        <v>0</v>
      </c>
      <c r="S483" s="42">
        <v>0</v>
      </c>
      <c r="T483" s="38">
        <v>2103</v>
      </c>
      <c r="U483" s="14">
        <f>S483/H483</f>
        <v>0</v>
      </c>
      <c r="V483" s="19"/>
      <c r="W483" s="19"/>
      <c r="X483" s="37" t="s">
        <v>3475</v>
      </c>
    </row>
    <row r="484" spans="1:24" ht="16.5" customHeight="1">
      <c r="A484" s="38">
        <v>16</v>
      </c>
      <c r="B484" s="39">
        <v>10867</v>
      </c>
      <c r="C484" s="38">
        <v>10330977</v>
      </c>
      <c r="D484" s="40" t="s">
        <v>690</v>
      </c>
      <c r="E484" s="38">
        <v>1</v>
      </c>
      <c r="F484" s="38">
        <v>18</v>
      </c>
      <c r="G484" s="38" t="s">
        <v>23</v>
      </c>
      <c r="H484" s="42">
        <v>82.38</v>
      </c>
      <c r="I484" s="57"/>
      <c r="J484" s="44">
        <v>44377</v>
      </c>
      <c r="K484" s="42">
        <v>0</v>
      </c>
      <c r="L484" s="42">
        <v>82.38</v>
      </c>
      <c r="M484" s="44">
        <v>45199</v>
      </c>
      <c r="N484" s="42">
        <v>0</v>
      </c>
      <c r="O484" s="42">
        <v>0</v>
      </c>
      <c r="P484" s="45">
        <v>0.13</v>
      </c>
      <c r="Q484" s="42">
        <v>0</v>
      </c>
      <c r="R484" s="42">
        <v>0</v>
      </c>
      <c r="S484" s="42">
        <v>0</v>
      </c>
      <c r="T484" s="38">
        <v>2105</v>
      </c>
      <c r="U484" s="14">
        <f>S484/H484</f>
        <v>0</v>
      </c>
      <c r="V484" s="19"/>
      <c r="W484" s="19"/>
      <c r="X484" s="37" t="s">
        <v>3475</v>
      </c>
    </row>
    <row r="485" spans="1:24" ht="16.5" customHeight="1">
      <c r="A485" s="38">
        <v>17</v>
      </c>
      <c r="B485" s="39">
        <v>10867</v>
      </c>
      <c r="C485" s="38">
        <v>10330978</v>
      </c>
      <c r="D485" s="40" t="s">
        <v>690</v>
      </c>
      <c r="E485" s="38">
        <v>1</v>
      </c>
      <c r="F485" s="38">
        <v>18</v>
      </c>
      <c r="G485" s="38" t="s">
        <v>23</v>
      </c>
      <c r="H485" s="42">
        <v>82.38</v>
      </c>
      <c r="I485" s="57"/>
      <c r="J485" s="44">
        <v>44377</v>
      </c>
      <c r="K485" s="42">
        <v>0</v>
      </c>
      <c r="L485" s="42">
        <v>82.38</v>
      </c>
      <c r="M485" s="44">
        <v>45199</v>
      </c>
      <c r="N485" s="42">
        <v>0</v>
      </c>
      <c r="O485" s="42">
        <v>0</v>
      </c>
      <c r="P485" s="45">
        <v>0.13</v>
      </c>
      <c r="Q485" s="42">
        <v>0</v>
      </c>
      <c r="R485" s="42">
        <v>0</v>
      </c>
      <c r="S485" s="42">
        <v>0</v>
      </c>
      <c r="T485" s="38">
        <v>2106</v>
      </c>
      <c r="U485" s="14">
        <f>S485/H485</f>
        <v>0</v>
      </c>
      <c r="V485" s="19"/>
      <c r="W485" s="19"/>
      <c r="X485" s="37" t="s">
        <v>3475</v>
      </c>
    </row>
    <row r="486" spans="1:24" ht="16.5" customHeight="1">
      <c r="A486" s="38">
        <v>18</v>
      </c>
      <c r="B486" s="39">
        <v>10867</v>
      </c>
      <c r="C486" s="38">
        <v>10330980</v>
      </c>
      <c r="D486" s="40" t="s">
        <v>690</v>
      </c>
      <c r="E486" s="38">
        <v>1</v>
      </c>
      <c r="F486" s="38">
        <v>18</v>
      </c>
      <c r="G486" s="38" t="s">
        <v>23</v>
      </c>
      <c r="H486" s="42">
        <v>82.38</v>
      </c>
      <c r="I486" s="57"/>
      <c r="J486" s="44">
        <v>44377</v>
      </c>
      <c r="K486" s="42">
        <v>0</v>
      </c>
      <c r="L486" s="42">
        <v>82.38</v>
      </c>
      <c r="M486" s="44">
        <v>45199</v>
      </c>
      <c r="N486" s="42">
        <v>0</v>
      </c>
      <c r="O486" s="42">
        <v>0</v>
      </c>
      <c r="P486" s="45">
        <v>0.13</v>
      </c>
      <c r="Q486" s="42">
        <v>0</v>
      </c>
      <c r="R486" s="42">
        <v>0</v>
      </c>
      <c r="S486" s="42">
        <v>0</v>
      </c>
      <c r="T486" s="38">
        <v>2101</v>
      </c>
      <c r="U486" s="14">
        <f>S486/H486</f>
        <v>0</v>
      </c>
      <c r="V486" s="19"/>
      <c r="W486" s="19"/>
      <c r="X486" s="37" t="s">
        <v>3475</v>
      </c>
    </row>
    <row r="487" spans="1:24" ht="16.5" customHeight="1">
      <c r="A487" s="38">
        <v>19</v>
      </c>
      <c r="B487" s="39">
        <v>10867</v>
      </c>
      <c r="C487" s="38">
        <v>10330981</v>
      </c>
      <c r="D487" s="40" t="s">
        <v>690</v>
      </c>
      <c r="E487" s="38">
        <v>3</v>
      </c>
      <c r="F487" s="38">
        <v>18</v>
      </c>
      <c r="G487" s="38" t="s">
        <v>23</v>
      </c>
      <c r="H487" s="42">
        <v>246.83</v>
      </c>
      <c r="I487" s="57"/>
      <c r="J487" s="44">
        <v>44377</v>
      </c>
      <c r="K487" s="42">
        <v>0</v>
      </c>
      <c r="L487" s="42">
        <v>246.83</v>
      </c>
      <c r="M487" s="44">
        <v>45199</v>
      </c>
      <c r="N487" s="42">
        <v>0</v>
      </c>
      <c r="O487" s="42">
        <v>0</v>
      </c>
      <c r="P487" s="45">
        <v>0.13</v>
      </c>
      <c r="Q487" s="42">
        <v>0</v>
      </c>
      <c r="R487" s="42">
        <v>0</v>
      </c>
      <c r="S487" s="42">
        <v>0</v>
      </c>
      <c r="T487" s="38">
        <v>2101</v>
      </c>
      <c r="U487" s="14">
        <f>S487/H487</f>
        <v>0</v>
      </c>
      <c r="V487" s="19"/>
      <c r="W487" s="19"/>
      <c r="X487" s="37" t="s">
        <v>3475</v>
      </c>
    </row>
    <row r="488" spans="1:24" ht="16.5" customHeight="1">
      <c r="A488" s="38">
        <v>20</v>
      </c>
      <c r="B488" s="39">
        <v>10867</v>
      </c>
      <c r="C488" s="38">
        <v>10331039</v>
      </c>
      <c r="D488" s="40" t="s">
        <v>691</v>
      </c>
      <c r="E488" s="38">
        <v>20</v>
      </c>
      <c r="F488" s="38">
        <v>18</v>
      </c>
      <c r="G488" s="38" t="s">
        <v>23</v>
      </c>
      <c r="H488" s="42">
        <v>7977.63</v>
      </c>
      <c r="I488" s="57"/>
      <c r="J488" s="44">
        <v>44377</v>
      </c>
      <c r="K488" s="42">
        <v>0</v>
      </c>
      <c r="L488" s="42">
        <v>7977.63</v>
      </c>
      <c r="M488" s="44">
        <v>45199</v>
      </c>
      <c r="N488" s="42">
        <v>0</v>
      </c>
      <c r="O488" s="42">
        <v>0</v>
      </c>
      <c r="P488" s="45">
        <v>0.13</v>
      </c>
      <c r="Q488" s="42">
        <v>0</v>
      </c>
      <c r="R488" s="42">
        <v>0</v>
      </c>
      <c r="S488" s="42">
        <v>0</v>
      </c>
      <c r="T488" s="38">
        <v>2101</v>
      </c>
      <c r="U488" s="14">
        <f>S488/H488</f>
        <v>0</v>
      </c>
      <c r="V488" s="19"/>
      <c r="W488" s="19"/>
      <c r="X488" s="37" t="s">
        <v>3475</v>
      </c>
    </row>
    <row r="489" spans="1:24" ht="16.5" customHeight="1">
      <c r="A489" s="38">
        <v>21</v>
      </c>
      <c r="B489" s="39">
        <v>10867</v>
      </c>
      <c r="C489" s="38">
        <v>10331063</v>
      </c>
      <c r="D489" s="40" t="s">
        <v>692</v>
      </c>
      <c r="E489" s="38">
        <v>8</v>
      </c>
      <c r="F489" s="38">
        <v>18</v>
      </c>
      <c r="G489" s="38" t="s">
        <v>23</v>
      </c>
      <c r="H489" s="42">
        <v>2632.46</v>
      </c>
      <c r="I489" s="57"/>
      <c r="J489" s="44">
        <v>44377</v>
      </c>
      <c r="K489" s="42">
        <v>0</v>
      </c>
      <c r="L489" s="42">
        <v>2632.46</v>
      </c>
      <c r="M489" s="44">
        <v>45199</v>
      </c>
      <c r="N489" s="42">
        <v>0</v>
      </c>
      <c r="O489" s="42">
        <v>0</v>
      </c>
      <c r="P489" s="45">
        <v>0.13</v>
      </c>
      <c r="Q489" s="42">
        <v>0</v>
      </c>
      <c r="R489" s="42">
        <v>0</v>
      </c>
      <c r="S489" s="42">
        <v>0</v>
      </c>
      <c r="T489" s="38">
        <v>2102</v>
      </c>
      <c r="U489" s="14">
        <f>S489/H489</f>
        <v>0</v>
      </c>
      <c r="V489" s="19"/>
      <c r="W489" s="19"/>
      <c r="X489" s="37" t="s">
        <v>3475</v>
      </c>
    </row>
    <row r="490" spans="1:24" ht="16.5" customHeight="1">
      <c r="A490" s="38">
        <v>22</v>
      </c>
      <c r="B490" s="39">
        <v>10867</v>
      </c>
      <c r="C490" s="38">
        <v>10331154</v>
      </c>
      <c r="D490" s="40" t="s">
        <v>693</v>
      </c>
      <c r="E490" s="38">
        <v>12</v>
      </c>
      <c r="F490" s="38">
        <v>1</v>
      </c>
      <c r="G490" s="38" t="s">
        <v>23</v>
      </c>
      <c r="H490" s="42">
        <v>1538.47</v>
      </c>
      <c r="I490" s="57"/>
      <c r="J490" s="44">
        <v>44377</v>
      </c>
      <c r="K490" s="42">
        <v>0</v>
      </c>
      <c r="L490" s="42">
        <v>1538.47</v>
      </c>
      <c r="M490" s="44">
        <v>45199</v>
      </c>
      <c r="N490" s="42">
        <v>0</v>
      </c>
      <c r="O490" s="42">
        <v>0</v>
      </c>
      <c r="P490" s="45">
        <v>0.13</v>
      </c>
      <c r="Q490" s="42">
        <v>0</v>
      </c>
      <c r="R490" s="42">
        <v>0</v>
      </c>
      <c r="S490" s="42">
        <v>0</v>
      </c>
      <c r="T490" s="38">
        <v>5000</v>
      </c>
      <c r="U490" s="14">
        <f>S490/H490</f>
        <v>0</v>
      </c>
      <c r="V490" s="19"/>
      <c r="W490" s="19"/>
      <c r="X490" s="37" t="s">
        <v>3475</v>
      </c>
    </row>
    <row r="491" spans="1:24" ht="16.5" customHeight="1">
      <c r="A491" s="38">
        <v>23</v>
      </c>
      <c r="B491" s="39">
        <v>10867</v>
      </c>
      <c r="C491" s="38">
        <v>10331181</v>
      </c>
      <c r="D491" s="40" t="s">
        <v>694</v>
      </c>
      <c r="E491" s="38">
        <v>5</v>
      </c>
      <c r="F491" s="38">
        <v>18</v>
      </c>
      <c r="G491" s="38" t="s">
        <v>23</v>
      </c>
      <c r="H491" s="42">
        <v>534.79999999999995</v>
      </c>
      <c r="I491" s="57"/>
      <c r="J491" s="44">
        <v>44377</v>
      </c>
      <c r="K491" s="42">
        <v>0</v>
      </c>
      <c r="L491" s="42">
        <v>534.79999999999995</v>
      </c>
      <c r="M491" s="44">
        <v>45199</v>
      </c>
      <c r="N491" s="42">
        <v>0</v>
      </c>
      <c r="O491" s="42">
        <v>0</v>
      </c>
      <c r="P491" s="45">
        <v>0.13</v>
      </c>
      <c r="Q491" s="42">
        <v>0</v>
      </c>
      <c r="R491" s="42">
        <v>0</v>
      </c>
      <c r="S491" s="42">
        <v>0</v>
      </c>
      <c r="T491" s="38">
        <v>2105</v>
      </c>
      <c r="U491" s="14">
        <f>S491/H491</f>
        <v>0</v>
      </c>
      <c r="V491" s="19"/>
      <c r="W491" s="19"/>
      <c r="X491" s="37" t="s">
        <v>3475</v>
      </c>
    </row>
    <row r="492" spans="1:24" ht="16.5" customHeight="1">
      <c r="A492" s="38">
        <v>24</v>
      </c>
      <c r="B492" s="39">
        <v>10867</v>
      </c>
      <c r="C492" s="38">
        <v>10331189</v>
      </c>
      <c r="D492" s="40" t="s">
        <v>695</v>
      </c>
      <c r="E492" s="38">
        <v>1</v>
      </c>
      <c r="F492" s="38">
        <v>10</v>
      </c>
      <c r="G492" s="38" t="s">
        <v>33</v>
      </c>
      <c r="H492" s="42">
        <v>1145.1500000000001</v>
      </c>
      <c r="I492" s="57"/>
      <c r="J492" s="44">
        <v>44377</v>
      </c>
      <c r="K492" s="42">
        <v>0</v>
      </c>
      <c r="L492" s="42">
        <v>1145.1500000000001</v>
      </c>
      <c r="M492" s="44">
        <v>45199</v>
      </c>
      <c r="N492" s="42">
        <v>0</v>
      </c>
      <c r="O492" s="42">
        <v>0</v>
      </c>
      <c r="P492" s="45">
        <v>0.13</v>
      </c>
      <c r="Q492" s="42">
        <v>0</v>
      </c>
      <c r="R492" s="42">
        <v>0</v>
      </c>
      <c r="S492" s="42">
        <v>0</v>
      </c>
      <c r="T492" s="38">
        <v>5000</v>
      </c>
      <c r="U492" s="14">
        <f>S492/H492</f>
        <v>0</v>
      </c>
      <c r="V492" s="19"/>
      <c r="W492" s="19"/>
      <c r="X492" s="37" t="s">
        <v>3475</v>
      </c>
    </row>
    <row r="493" spans="1:24" ht="16.5" customHeight="1">
      <c r="A493" s="38">
        <v>25</v>
      </c>
      <c r="B493" s="39">
        <v>10867</v>
      </c>
      <c r="C493" s="38">
        <v>10331208</v>
      </c>
      <c r="D493" s="40" t="s">
        <v>696</v>
      </c>
      <c r="E493" s="38">
        <v>1</v>
      </c>
      <c r="F493" s="38">
        <v>1</v>
      </c>
      <c r="G493" s="38" t="s">
        <v>83</v>
      </c>
      <c r="H493" s="42">
        <v>298.7</v>
      </c>
      <c r="I493" s="57"/>
      <c r="J493" s="44">
        <v>44377</v>
      </c>
      <c r="K493" s="42">
        <v>0</v>
      </c>
      <c r="L493" s="42">
        <v>298.7</v>
      </c>
      <c r="M493" s="44">
        <v>45199</v>
      </c>
      <c r="N493" s="42">
        <v>0</v>
      </c>
      <c r="O493" s="42">
        <v>0</v>
      </c>
      <c r="P493" s="45">
        <v>0.13</v>
      </c>
      <c r="Q493" s="42">
        <v>0</v>
      </c>
      <c r="R493" s="42">
        <v>0</v>
      </c>
      <c r="S493" s="42">
        <v>0</v>
      </c>
      <c r="T493" s="38">
        <v>5000</v>
      </c>
      <c r="U493" s="14">
        <f>S493/H493</f>
        <v>0</v>
      </c>
      <c r="V493" s="19"/>
      <c r="W493" s="19"/>
      <c r="X493" s="37" t="s">
        <v>3475</v>
      </c>
    </row>
    <row r="494" spans="1:24" ht="16.5" customHeight="1">
      <c r="A494" s="38">
        <v>26</v>
      </c>
      <c r="B494" s="39">
        <v>10867</v>
      </c>
      <c r="C494" s="38">
        <v>10331219</v>
      </c>
      <c r="D494" s="40" t="s">
        <v>697</v>
      </c>
      <c r="E494" s="38">
        <v>50</v>
      </c>
      <c r="F494" s="38">
        <v>18</v>
      </c>
      <c r="G494" s="38" t="s">
        <v>23</v>
      </c>
      <c r="H494" s="42">
        <v>3767.19</v>
      </c>
      <c r="I494" s="57"/>
      <c r="J494" s="44">
        <v>44377</v>
      </c>
      <c r="K494" s="42">
        <v>0</v>
      </c>
      <c r="L494" s="42">
        <v>3767.19</v>
      </c>
      <c r="M494" s="44">
        <v>45199</v>
      </c>
      <c r="N494" s="42">
        <v>0</v>
      </c>
      <c r="O494" s="42">
        <v>0</v>
      </c>
      <c r="P494" s="45">
        <v>0.13</v>
      </c>
      <c r="Q494" s="42">
        <v>0</v>
      </c>
      <c r="R494" s="42">
        <v>0</v>
      </c>
      <c r="S494" s="42">
        <v>0</v>
      </c>
      <c r="T494" s="38">
        <v>2101</v>
      </c>
      <c r="U494" s="14">
        <f>S494/H494</f>
        <v>0</v>
      </c>
      <c r="V494" s="19"/>
      <c r="W494" s="19"/>
      <c r="X494" s="37" t="s">
        <v>3475</v>
      </c>
    </row>
    <row r="495" spans="1:24" ht="16.5" customHeight="1">
      <c r="A495" s="38">
        <v>27</v>
      </c>
      <c r="B495" s="39">
        <v>10867</v>
      </c>
      <c r="C495" s="38">
        <v>10331226</v>
      </c>
      <c r="D495" s="40" t="s">
        <v>698</v>
      </c>
      <c r="E495" s="38">
        <v>18</v>
      </c>
      <c r="F495" s="38">
        <v>1</v>
      </c>
      <c r="G495" s="38" t="s">
        <v>23</v>
      </c>
      <c r="H495" s="42">
        <v>384.62</v>
      </c>
      <c r="I495" s="57"/>
      <c r="J495" s="44">
        <v>44377</v>
      </c>
      <c r="K495" s="42">
        <v>0</v>
      </c>
      <c r="L495" s="42">
        <v>384.62</v>
      </c>
      <c r="M495" s="44">
        <v>45199</v>
      </c>
      <c r="N495" s="42">
        <v>0</v>
      </c>
      <c r="O495" s="42">
        <v>0</v>
      </c>
      <c r="P495" s="45">
        <v>0.13</v>
      </c>
      <c r="Q495" s="42">
        <v>0</v>
      </c>
      <c r="R495" s="42">
        <v>0</v>
      </c>
      <c r="S495" s="42">
        <v>0</v>
      </c>
      <c r="T495" s="38">
        <v>5000</v>
      </c>
      <c r="U495" s="14">
        <f>S495/H495</f>
        <v>0</v>
      </c>
      <c r="V495" s="19"/>
      <c r="W495" s="19"/>
      <c r="X495" s="37" t="s">
        <v>3475</v>
      </c>
    </row>
    <row r="496" spans="1:24" ht="16.5" customHeight="1">
      <c r="A496" s="38">
        <v>28</v>
      </c>
      <c r="B496" s="39">
        <v>10867</v>
      </c>
      <c r="C496" s="38">
        <v>10331236</v>
      </c>
      <c r="D496" s="40" t="s">
        <v>699</v>
      </c>
      <c r="E496" s="38">
        <v>4</v>
      </c>
      <c r="F496" s="38">
        <v>18</v>
      </c>
      <c r="G496" s="38" t="s">
        <v>21</v>
      </c>
      <c r="H496" s="42">
        <v>37324.35</v>
      </c>
      <c r="I496" s="57"/>
      <c r="J496" s="44">
        <v>44377</v>
      </c>
      <c r="K496" s="42">
        <v>0</v>
      </c>
      <c r="L496" s="42">
        <v>37324.35</v>
      </c>
      <c r="M496" s="44">
        <v>45199</v>
      </c>
      <c r="N496" s="42">
        <v>0</v>
      </c>
      <c r="O496" s="42">
        <v>0</v>
      </c>
      <c r="P496" s="45">
        <v>0.13</v>
      </c>
      <c r="Q496" s="42">
        <v>0</v>
      </c>
      <c r="R496" s="42">
        <v>0</v>
      </c>
      <c r="S496" s="42">
        <v>0</v>
      </c>
      <c r="T496" s="38">
        <v>5000</v>
      </c>
      <c r="U496" s="14">
        <f>S496/H496</f>
        <v>0</v>
      </c>
      <c r="V496" s="19"/>
      <c r="W496" s="19"/>
      <c r="X496" s="37" t="s">
        <v>3475</v>
      </c>
    </row>
    <row r="497" spans="1:24" ht="16.5" customHeight="1">
      <c r="A497" s="38">
        <v>29</v>
      </c>
      <c r="B497" s="39">
        <v>10867</v>
      </c>
      <c r="C497" s="38">
        <v>10331251</v>
      </c>
      <c r="D497" s="40" t="s">
        <v>700</v>
      </c>
      <c r="E497" s="38">
        <v>1</v>
      </c>
      <c r="F497" s="38">
        <v>1</v>
      </c>
      <c r="G497" s="38" t="s">
        <v>33</v>
      </c>
      <c r="H497" s="42">
        <v>89.95</v>
      </c>
      <c r="I497" s="57"/>
      <c r="J497" s="44">
        <v>44377</v>
      </c>
      <c r="K497" s="42">
        <v>0</v>
      </c>
      <c r="L497" s="42">
        <v>89.95</v>
      </c>
      <c r="M497" s="44">
        <v>45199</v>
      </c>
      <c r="N497" s="42">
        <v>0</v>
      </c>
      <c r="O497" s="42">
        <v>0</v>
      </c>
      <c r="P497" s="45">
        <v>0.13</v>
      </c>
      <c r="Q497" s="42">
        <v>0</v>
      </c>
      <c r="R497" s="42">
        <v>0</v>
      </c>
      <c r="S497" s="42">
        <v>0</v>
      </c>
      <c r="T497" s="38">
        <v>5000</v>
      </c>
      <c r="U497" s="14">
        <f>S497/H497</f>
        <v>0</v>
      </c>
      <c r="V497" s="19"/>
      <c r="W497" s="19"/>
      <c r="X497" s="37" t="s">
        <v>3475</v>
      </c>
    </row>
    <row r="498" spans="1:24" ht="16.5" customHeight="1">
      <c r="A498" s="38">
        <v>30</v>
      </c>
      <c r="B498" s="39">
        <v>10867</v>
      </c>
      <c r="C498" s="38">
        <v>10331289</v>
      </c>
      <c r="D498" s="40" t="s">
        <v>701</v>
      </c>
      <c r="E498" s="38">
        <v>2</v>
      </c>
      <c r="F498" s="38">
        <v>18</v>
      </c>
      <c r="G498" s="38" t="s">
        <v>23</v>
      </c>
      <c r="H498" s="42">
        <v>493.65</v>
      </c>
      <c r="I498" s="57"/>
      <c r="J498" s="44">
        <v>44377</v>
      </c>
      <c r="K498" s="42">
        <v>0</v>
      </c>
      <c r="L498" s="42">
        <v>493.65</v>
      </c>
      <c r="M498" s="44">
        <v>45199</v>
      </c>
      <c r="N498" s="42">
        <v>0</v>
      </c>
      <c r="O498" s="42">
        <v>0</v>
      </c>
      <c r="P498" s="45">
        <v>0.13</v>
      </c>
      <c r="Q498" s="42">
        <v>0</v>
      </c>
      <c r="R498" s="42">
        <v>0</v>
      </c>
      <c r="S498" s="42">
        <v>0</v>
      </c>
      <c r="T498" s="38">
        <v>2102</v>
      </c>
      <c r="U498" s="14">
        <f>S498/H498</f>
        <v>0</v>
      </c>
      <c r="V498" s="19"/>
      <c r="W498" s="19"/>
      <c r="X498" s="37" t="s">
        <v>3475</v>
      </c>
    </row>
    <row r="499" spans="1:24" ht="16.5" customHeight="1">
      <c r="A499" s="38">
        <v>32</v>
      </c>
      <c r="B499" s="39">
        <v>10867</v>
      </c>
      <c r="C499" s="38">
        <v>10331316</v>
      </c>
      <c r="D499" s="40" t="s">
        <v>703</v>
      </c>
      <c r="E499" s="38">
        <v>11</v>
      </c>
      <c r="F499" s="38">
        <v>18</v>
      </c>
      <c r="G499" s="38" t="s">
        <v>23</v>
      </c>
      <c r="H499" s="42">
        <v>2826.92</v>
      </c>
      <c r="I499" s="57"/>
      <c r="J499" s="44">
        <v>44377</v>
      </c>
      <c r="K499" s="42">
        <v>0</v>
      </c>
      <c r="L499" s="42">
        <v>2826.92</v>
      </c>
      <c r="M499" s="44">
        <v>45199</v>
      </c>
      <c r="N499" s="42">
        <v>0</v>
      </c>
      <c r="O499" s="42">
        <v>0</v>
      </c>
      <c r="P499" s="45">
        <v>0.13</v>
      </c>
      <c r="Q499" s="42">
        <v>0</v>
      </c>
      <c r="R499" s="42">
        <v>0</v>
      </c>
      <c r="S499" s="42">
        <v>0</v>
      </c>
      <c r="T499" s="38">
        <v>5000</v>
      </c>
      <c r="U499" s="14">
        <f>S499/H499</f>
        <v>0</v>
      </c>
      <c r="V499" s="19"/>
      <c r="W499" s="19"/>
      <c r="X499" s="37" t="s">
        <v>3475</v>
      </c>
    </row>
    <row r="500" spans="1:24" ht="16.5" customHeight="1">
      <c r="A500" s="38">
        <v>33</v>
      </c>
      <c r="B500" s="39">
        <v>10867</v>
      </c>
      <c r="C500" s="38">
        <v>10331317</v>
      </c>
      <c r="D500" s="40" t="s">
        <v>704</v>
      </c>
      <c r="E500" s="38">
        <v>4</v>
      </c>
      <c r="F500" s="38">
        <v>18</v>
      </c>
      <c r="G500" s="38" t="s">
        <v>23</v>
      </c>
      <c r="H500" s="42">
        <v>1374.15</v>
      </c>
      <c r="I500" s="57"/>
      <c r="J500" s="44">
        <v>44377</v>
      </c>
      <c r="K500" s="42">
        <v>0</v>
      </c>
      <c r="L500" s="42">
        <v>1374.15</v>
      </c>
      <c r="M500" s="44">
        <v>45199</v>
      </c>
      <c r="N500" s="42">
        <v>0</v>
      </c>
      <c r="O500" s="42">
        <v>0</v>
      </c>
      <c r="P500" s="45">
        <v>0.13</v>
      </c>
      <c r="Q500" s="42">
        <v>0</v>
      </c>
      <c r="R500" s="42">
        <v>0</v>
      </c>
      <c r="S500" s="42">
        <v>0</v>
      </c>
      <c r="T500" s="38">
        <v>5000</v>
      </c>
      <c r="U500" s="14">
        <f>S500/H500</f>
        <v>0</v>
      </c>
      <c r="V500" s="19"/>
      <c r="W500" s="19"/>
      <c r="X500" s="37" t="s">
        <v>3475</v>
      </c>
    </row>
    <row r="501" spans="1:24" ht="16.5" customHeight="1">
      <c r="A501" s="38">
        <v>34</v>
      </c>
      <c r="B501" s="39">
        <v>10867</v>
      </c>
      <c r="C501" s="38">
        <v>10331386</v>
      </c>
      <c r="D501" s="40" t="s">
        <v>705</v>
      </c>
      <c r="E501" s="38">
        <v>1</v>
      </c>
      <c r="F501" s="38">
        <v>18</v>
      </c>
      <c r="G501" s="38" t="s">
        <v>23</v>
      </c>
      <c r="H501" s="42">
        <v>608.85</v>
      </c>
      <c r="I501" s="57"/>
      <c r="J501" s="44">
        <v>44377</v>
      </c>
      <c r="K501" s="42">
        <v>0</v>
      </c>
      <c r="L501" s="42">
        <v>608.85</v>
      </c>
      <c r="M501" s="44">
        <v>45199</v>
      </c>
      <c r="N501" s="42">
        <v>0</v>
      </c>
      <c r="O501" s="42">
        <v>0</v>
      </c>
      <c r="P501" s="45">
        <v>0.13</v>
      </c>
      <c r="Q501" s="42">
        <v>0</v>
      </c>
      <c r="R501" s="42">
        <v>0</v>
      </c>
      <c r="S501" s="42">
        <v>0</v>
      </c>
      <c r="T501" s="38">
        <v>2102</v>
      </c>
      <c r="U501" s="14">
        <f>S501/H501</f>
        <v>0</v>
      </c>
      <c r="V501" s="19"/>
      <c r="W501" s="19"/>
      <c r="X501" s="37" t="s">
        <v>3475</v>
      </c>
    </row>
    <row r="502" spans="1:24" ht="16.5" customHeight="1">
      <c r="A502" s="38">
        <v>35</v>
      </c>
      <c r="B502" s="39">
        <v>10867</v>
      </c>
      <c r="C502" s="38">
        <v>10331403</v>
      </c>
      <c r="D502" s="40" t="s">
        <v>706</v>
      </c>
      <c r="E502" s="38">
        <v>1</v>
      </c>
      <c r="F502" s="38">
        <v>18</v>
      </c>
      <c r="G502" s="38" t="s">
        <v>23</v>
      </c>
      <c r="H502" s="42">
        <v>625.29999999999995</v>
      </c>
      <c r="I502" s="57"/>
      <c r="J502" s="44">
        <v>44377</v>
      </c>
      <c r="K502" s="42">
        <v>0</v>
      </c>
      <c r="L502" s="42">
        <v>625.29999999999995</v>
      </c>
      <c r="M502" s="44">
        <v>45199</v>
      </c>
      <c r="N502" s="42">
        <v>0</v>
      </c>
      <c r="O502" s="42">
        <v>0</v>
      </c>
      <c r="P502" s="45">
        <v>0.13</v>
      </c>
      <c r="Q502" s="42">
        <v>0</v>
      </c>
      <c r="R502" s="42">
        <v>0</v>
      </c>
      <c r="S502" s="42">
        <v>0</v>
      </c>
      <c r="T502" s="38">
        <v>2104</v>
      </c>
      <c r="U502" s="14">
        <f>S502/H502</f>
        <v>0</v>
      </c>
      <c r="V502" s="19"/>
      <c r="W502" s="19"/>
      <c r="X502" s="37" t="s">
        <v>3475</v>
      </c>
    </row>
    <row r="503" spans="1:24" ht="16.5" customHeight="1">
      <c r="A503" s="38">
        <v>36</v>
      </c>
      <c r="B503" s="39">
        <v>10867</v>
      </c>
      <c r="C503" s="38">
        <v>10331440</v>
      </c>
      <c r="D503" s="40" t="s">
        <v>707</v>
      </c>
      <c r="E503" s="38">
        <v>4</v>
      </c>
      <c r="F503" s="38">
        <v>21</v>
      </c>
      <c r="G503" s="38" t="s">
        <v>83</v>
      </c>
      <c r="H503" s="42">
        <v>1209.75</v>
      </c>
      <c r="I503" s="57"/>
      <c r="J503" s="44">
        <v>44377</v>
      </c>
      <c r="K503" s="42">
        <v>0</v>
      </c>
      <c r="L503" s="42">
        <v>1209.75</v>
      </c>
      <c r="M503" s="44">
        <v>45199</v>
      </c>
      <c r="N503" s="42">
        <v>0</v>
      </c>
      <c r="O503" s="42">
        <v>0</v>
      </c>
      <c r="P503" s="45">
        <v>0.13</v>
      </c>
      <c r="Q503" s="42">
        <v>0</v>
      </c>
      <c r="R503" s="42">
        <v>0</v>
      </c>
      <c r="S503" s="42">
        <v>0</v>
      </c>
      <c r="T503" s="38">
        <v>5000</v>
      </c>
      <c r="U503" s="14">
        <f>S503/H503</f>
        <v>0</v>
      </c>
      <c r="V503" s="19"/>
      <c r="W503" s="19"/>
      <c r="X503" s="37" t="s">
        <v>3475</v>
      </c>
    </row>
    <row r="504" spans="1:24" ht="16.5" customHeight="1">
      <c r="A504" s="38">
        <v>37</v>
      </c>
      <c r="B504" s="39">
        <v>10867</v>
      </c>
      <c r="C504" s="38">
        <v>10331448</v>
      </c>
      <c r="D504" s="40" t="s">
        <v>708</v>
      </c>
      <c r="E504" s="38">
        <v>2</v>
      </c>
      <c r="F504" s="38">
        <v>1</v>
      </c>
      <c r="G504" s="38" t="s">
        <v>83</v>
      </c>
      <c r="H504" s="42">
        <v>339.39</v>
      </c>
      <c r="I504" s="57"/>
      <c r="J504" s="44">
        <v>44377</v>
      </c>
      <c r="K504" s="42">
        <v>0</v>
      </c>
      <c r="L504" s="42">
        <v>339.39</v>
      </c>
      <c r="M504" s="44">
        <v>45199</v>
      </c>
      <c r="N504" s="42">
        <v>0</v>
      </c>
      <c r="O504" s="42">
        <v>0</v>
      </c>
      <c r="P504" s="45">
        <v>0.13</v>
      </c>
      <c r="Q504" s="42">
        <v>0</v>
      </c>
      <c r="R504" s="42">
        <v>0</v>
      </c>
      <c r="S504" s="42">
        <v>0</v>
      </c>
      <c r="T504" s="38">
        <v>5000</v>
      </c>
      <c r="U504" s="14">
        <f>S504/H504</f>
        <v>0</v>
      </c>
      <c r="V504" s="19"/>
      <c r="W504" s="19"/>
      <c r="X504" s="37" t="s">
        <v>3475</v>
      </c>
    </row>
    <row r="505" spans="1:24" ht="16.5" customHeight="1">
      <c r="A505" s="38">
        <v>38</v>
      </c>
      <c r="B505" s="39">
        <v>10867</v>
      </c>
      <c r="C505" s="38">
        <v>10331461</v>
      </c>
      <c r="D505" s="40" t="s">
        <v>709</v>
      </c>
      <c r="E505" s="38">
        <v>2</v>
      </c>
      <c r="F505" s="38">
        <v>18</v>
      </c>
      <c r="G505" s="38" t="s">
        <v>23</v>
      </c>
      <c r="H505" s="42">
        <v>197.44</v>
      </c>
      <c r="I505" s="57"/>
      <c r="J505" s="44">
        <v>44377</v>
      </c>
      <c r="K505" s="42">
        <v>0</v>
      </c>
      <c r="L505" s="42">
        <v>197.44</v>
      </c>
      <c r="M505" s="44">
        <v>45199</v>
      </c>
      <c r="N505" s="42">
        <v>0</v>
      </c>
      <c r="O505" s="42">
        <v>0</v>
      </c>
      <c r="P505" s="45">
        <v>0.13</v>
      </c>
      <c r="Q505" s="42">
        <v>0</v>
      </c>
      <c r="R505" s="42">
        <v>0</v>
      </c>
      <c r="S505" s="42">
        <v>0</v>
      </c>
      <c r="T505" s="38">
        <v>2102</v>
      </c>
      <c r="U505" s="14">
        <f>S505/H505</f>
        <v>0</v>
      </c>
      <c r="V505" s="19"/>
      <c r="W505" s="19"/>
      <c r="X505" s="37" t="s">
        <v>3475</v>
      </c>
    </row>
    <row r="506" spans="1:24" ht="16.5" customHeight="1">
      <c r="A506" s="38">
        <v>39</v>
      </c>
      <c r="B506" s="39">
        <v>10867</v>
      </c>
      <c r="C506" s="38">
        <v>10331474</v>
      </c>
      <c r="D506" s="40" t="s">
        <v>710</v>
      </c>
      <c r="E506" s="38">
        <v>12</v>
      </c>
      <c r="F506" s="38">
        <v>1</v>
      </c>
      <c r="G506" s="38" t="s">
        <v>23</v>
      </c>
      <c r="H506" s="42">
        <v>12.05</v>
      </c>
      <c r="I506" s="57"/>
      <c r="J506" s="44">
        <v>44377</v>
      </c>
      <c r="K506" s="42">
        <v>0</v>
      </c>
      <c r="L506" s="42">
        <v>12.05</v>
      </c>
      <c r="M506" s="44">
        <v>45199</v>
      </c>
      <c r="N506" s="42">
        <v>0</v>
      </c>
      <c r="O506" s="42">
        <v>0</v>
      </c>
      <c r="P506" s="45">
        <v>0.13</v>
      </c>
      <c r="Q506" s="42">
        <v>0</v>
      </c>
      <c r="R506" s="42">
        <v>0</v>
      </c>
      <c r="S506" s="42">
        <v>0</v>
      </c>
      <c r="T506" s="38">
        <v>5000</v>
      </c>
      <c r="U506" s="14">
        <f>S506/H506</f>
        <v>0</v>
      </c>
      <c r="V506" s="19"/>
      <c r="W506" s="19"/>
      <c r="X506" s="37" t="s">
        <v>3475</v>
      </c>
    </row>
    <row r="507" spans="1:24" ht="16.5" customHeight="1">
      <c r="A507" s="38">
        <v>40</v>
      </c>
      <c r="B507" s="39">
        <v>10867</v>
      </c>
      <c r="C507" s="38">
        <v>10331501</v>
      </c>
      <c r="D507" s="40" t="s">
        <v>711</v>
      </c>
      <c r="E507" s="38">
        <v>1</v>
      </c>
      <c r="F507" s="38">
        <v>18</v>
      </c>
      <c r="G507" s="38" t="s">
        <v>21</v>
      </c>
      <c r="H507" s="42">
        <v>2714.69</v>
      </c>
      <c r="I507" s="57"/>
      <c r="J507" s="44">
        <v>44377</v>
      </c>
      <c r="K507" s="42">
        <v>0</v>
      </c>
      <c r="L507" s="42">
        <v>2714.69</v>
      </c>
      <c r="M507" s="44">
        <v>45199</v>
      </c>
      <c r="N507" s="42">
        <v>0</v>
      </c>
      <c r="O507" s="42">
        <v>0</v>
      </c>
      <c r="P507" s="45">
        <v>0.13</v>
      </c>
      <c r="Q507" s="42">
        <v>0</v>
      </c>
      <c r="R507" s="42">
        <v>0</v>
      </c>
      <c r="S507" s="42">
        <v>0</v>
      </c>
      <c r="T507" s="38">
        <v>2102</v>
      </c>
      <c r="U507" s="14">
        <f>S507/H507</f>
        <v>0</v>
      </c>
      <c r="V507" s="19"/>
      <c r="W507" s="19"/>
      <c r="X507" s="37" t="s">
        <v>3475</v>
      </c>
    </row>
    <row r="508" spans="1:24" ht="16.5" customHeight="1">
      <c r="A508" s="38">
        <v>41</v>
      </c>
      <c r="B508" s="39">
        <v>10867</v>
      </c>
      <c r="C508" s="38">
        <v>10331502</v>
      </c>
      <c r="D508" s="40" t="s">
        <v>712</v>
      </c>
      <c r="E508" s="38">
        <v>1</v>
      </c>
      <c r="F508" s="38">
        <v>18</v>
      </c>
      <c r="G508" s="38" t="s">
        <v>21</v>
      </c>
      <c r="H508" s="42">
        <v>3537.4</v>
      </c>
      <c r="I508" s="57"/>
      <c r="J508" s="44">
        <v>44377</v>
      </c>
      <c r="K508" s="42">
        <v>0</v>
      </c>
      <c r="L508" s="42">
        <v>3537.4</v>
      </c>
      <c r="M508" s="44">
        <v>45199</v>
      </c>
      <c r="N508" s="42">
        <v>0</v>
      </c>
      <c r="O508" s="42">
        <v>0</v>
      </c>
      <c r="P508" s="45">
        <v>0.13</v>
      </c>
      <c r="Q508" s="42">
        <v>0</v>
      </c>
      <c r="R508" s="42">
        <v>0</v>
      </c>
      <c r="S508" s="42">
        <v>0</v>
      </c>
      <c r="T508" s="38">
        <v>2102</v>
      </c>
      <c r="U508" s="14">
        <f>S508/H508</f>
        <v>0</v>
      </c>
      <c r="V508" s="19"/>
      <c r="W508" s="19"/>
      <c r="X508" s="37" t="s">
        <v>3475</v>
      </c>
    </row>
    <row r="509" spans="1:24" ht="16.5" customHeight="1">
      <c r="A509" s="38">
        <v>42</v>
      </c>
      <c r="B509" s="39">
        <v>10867</v>
      </c>
      <c r="C509" s="38">
        <v>10331581</v>
      </c>
      <c r="D509" s="40" t="s">
        <v>713</v>
      </c>
      <c r="E509" s="38">
        <v>1</v>
      </c>
      <c r="F509" s="38">
        <v>18</v>
      </c>
      <c r="G509" s="38" t="s">
        <v>23</v>
      </c>
      <c r="H509" s="42">
        <v>797.75</v>
      </c>
      <c r="I509" s="57"/>
      <c r="J509" s="44">
        <v>44377</v>
      </c>
      <c r="K509" s="42">
        <v>0</v>
      </c>
      <c r="L509" s="42">
        <v>797.75</v>
      </c>
      <c r="M509" s="44">
        <v>45199</v>
      </c>
      <c r="N509" s="42">
        <v>0</v>
      </c>
      <c r="O509" s="42">
        <v>0</v>
      </c>
      <c r="P509" s="45">
        <v>0.13</v>
      </c>
      <c r="Q509" s="42">
        <v>0</v>
      </c>
      <c r="R509" s="42">
        <v>0</v>
      </c>
      <c r="S509" s="42">
        <v>0</v>
      </c>
      <c r="T509" s="38">
        <v>2101</v>
      </c>
      <c r="U509" s="14">
        <f>S509/H509</f>
        <v>0</v>
      </c>
      <c r="V509" s="19"/>
      <c r="W509" s="19"/>
      <c r="X509" s="37" t="s">
        <v>3475</v>
      </c>
    </row>
    <row r="510" spans="1:24" ht="16.5" customHeight="1">
      <c r="A510" s="38">
        <v>44</v>
      </c>
      <c r="B510" s="39">
        <v>10867</v>
      </c>
      <c r="C510" s="38">
        <v>10331639</v>
      </c>
      <c r="D510" s="40" t="s">
        <v>715</v>
      </c>
      <c r="E510" s="38">
        <v>2</v>
      </c>
      <c r="F510" s="38">
        <v>1</v>
      </c>
      <c r="G510" s="38" t="s">
        <v>83</v>
      </c>
      <c r="H510" s="42">
        <v>118.58</v>
      </c>
      <c r="I510" s="57"/>
      <c r="J510" s="44">
        <v>44377</v>
      </c>
      <c r="K510" s="42">
        <v>0</v>
      </c>
      <c r="L510" s="42">
        <v>118.58</v>
      </c>
      <c r="M510" s="44">
        <v>45199</v>
      </c>
      <c r="N510" s="42">
        <v>0</v>
      </c>
      <c r="O510" s="42">
        <v>0</v>
      </c>
      <c r="P510" s="45">
        <v>0.13</v>
      </c>
      <c r="Q510" s="42">
        <v>0</v>
      </c>
      <c r="R510" s="42">
        <v>0</v>
      </c>
      <c r="S510" s="42">
        <v>0</v>
      </c>
      <c r="T510" s="38">
        <v>5000</v>
      </c>
      <c r="U510" s="14">
        <f>S510/H510</f>
        <v>0</v>
      </c>
      <c r="V510" s="19"/>
      <c r="W510" s="19"/>
      <c r="X510" s="37" t="s">
        <v>3475</v>
      </c>
    </row>
    <row r="511" spans="1:24" ht="16.5" customHeight="1">
      <c r="A511" s="38">
        <v>45</v>
      </c>
      <c r="B511" s="39">
        <v>10867</v>
      </c>
      <c r="C511" s="38">
        <v>10331726</v>
      </c>
      <c r="D511" s="40" t="s">
        <v>716</v>
      </c>
      <c r="E511" s="38">
        <v>1</v>
      </c>
      <c r="F511" s="38">
        <v>18</v>
      </c>
      <c r="G511" s="38" t="s">
        <v>23</v>
      </c>
      <c r="H511" s="42">
        <v>658.2</v>
      </c>
      <c r="I511" s="57"/>
      <c r="J511" s="44">
        <v>44377</v>
      </c>
      <c r="K511" s="42">
        <v>0</v>
      </c>
      <c r="L511" s="42">
        <v>658.2</v>
      </c>
      <c r="M511" s="44">
        <v>45199</v>
      </c>
      <c r="N511" s="42">
        <v>0</v>
      </c>
      <c r="O511" s="42">
        <v>0</v>
      </c>
      <c r="P511" s="45">
        <v>0.13</v>
      </c>
      <c r="Q511" s="42">
        <v>0</v>
      </c>
      <c r="R511" s="42">
        <v>0</v>
      </c>
      <c r="S511" s="42">
        <v>0</v>
      </c>
      <c r="T511" s="38">
        <v>2105</v>
      </c>
      <c r="U511" s="14">
        <f>S511/H511</f>
        <v>0</v>
      </c>
      <c r="V511" s="19"/>
      <c r="W511" s="19"/>
      <c r="X511" s="37" t="s">
        <v>3475</v>
      </c>
    </row>
    <row r="512" spans="1:24" ht="16.5" customHeight="1">
      <c r="A512" s="38">
        <v>46</v>
      </c>
      <c r="B512" s="39">
        <v>10867</v>
      </c>
      <c r="C512" s="38">
        <v>10331730</v>
      </c>
      <c r="D512" s="40" t="s">
        <v>717</v>
      </c>
      <c r="E512" s="38">
        <v>1</v>
      </c>
      <c r="F512" s="38">
        <v>18</v>
      </c>
      <c r="G512" s="38" t="s">
        <v>21</v>
      </c>
      <c r="H512" s="42">
        <v>2797</v>
      </c>
      <c r="I512" s="57"/>
      <c r="J512" s="44">
        <v>44377</v>
      </c>
      <c r="K512" s="42">
        <v>0</v>
      </c>
      <c r="L512" s="42">
        <v>2797</v>
      </c>
      <c r="M512" s="44">
        <v>45199</v>
      </c>
      <c r="N512" s="42">
        <v>0</v>
      </c>
      <c r="O512" s="42">
        <v>0</v>
      </c>
      <c r="P512" s="45">
        <v>0.13</v>
      </c>
      <c r="Q512" s="42">
        <v>0</v>
      </c>
      <c r="R512" s="42">
        <v>0</v>
      </c>
      <c r="S512" s="42">
        <v>0</v>
      </c>
      <c r="T512" s="38">
        <v>2105</v>
      </c>
      <c r="U512" s="14">
        <f>S512/H512</f>
        <v>0</v>
      </c>
      <c r="V512" s="19"/>
      <c r="W512" s="19"/>
      <c r="X512" s="37" t="s">
        <v>3475</v>
      </c>
    </row>
    <row r="513" spans="1:24" ht="16.5" customHeight="1">
      <c r="A513" s="38">
        <v>47</v>
      </c>
      <c r="B513" s="39">
        <v>10867</v>
      </c>
      <c r="C513" s="38">
        <v>10331733</v>
      </c>
      <c r="D513" s="40" t="s">
        <v>47</v>
      </c>
      <c r="E513" s="38">
        <v>1</v>
      </c>
      <c r="F513" s="38">
        <v>18</v>
      </c>
      <c r="G513" s="38" t="s">
        <v>23</v>
      </c>
      <c r="H513" s="42">
        <v>230.43</v>
      </c>
      <c r="I513" s="57"/>
      <c r="J513" s="44">
        <v>44377</v>
      </c>
      <c r="K513" s="42">
        <v>0</v>
      </c>
      <c r="L513" s="42">
        <v>230.43</v>
      </c>
      <c r="M513" s="44">
        <v>45199</v>
      </c>
      <c r="N513" s="42">
        <v>0</v>
      </c>
      <c r="O513" s="42">
        <v>0</v>
      </c>
      <c r="P513" s="45">
        <v>0.13</v>
      </c>
      <c r="Q513" s="42">
        <v>0</v>
      </c>
      <c r="R513" s="42">
        <v>0</v>
      </c>
      <c r="S513" s="42">
        <v>0</v>
      </c>
      <c r="T513" s="38">
        <v>2007</v>
      </c>
      <c r="U513" s="14">
        <f>S513/H513</f>
        <v>0</v>
      </c>
      <c r="V513" s="19"/>
      <c r="W513" s="19"/>
      <c r="X513" s="37" t="s">
        <v>3475</v>
      </c>
    </row>
    <row r="514" spans="1:24" ht="16.5" customHeight="1">
      <c r="A514" s="38">
        <v>48</v>
      </c>
      <c r="B514" s="39">
        <v>10867</v>
      </c>
      <c r="C514" s="38">
        <v>10331734</v>
      </c>
      <c r="D514" s="40" t="s">
        <v>47</v>
      </c>
      <c r="E514" s="38">
        <v>1</v>
      </c>
      <c r="F514" s="38">
        <v>18</v>
      </c>
      <c r="G514" s="38" t="s">
        <v>23</v>
      </c>
      <c r="H514" s="42">
        <v>230.43</v>
      </c>
      <c r="I514" s="57"/>
      <c r="J514" s="44">
        <v>44377</v>
      </c>
      <c r="K514" s="42">
        <v>0</v>
      </c>
      <c r="L514" s="42">
        <v>230.43</v>
      </c>
      <c r="M514" s="44">
        <v>45199</v>
      </c>
      <c r="N514" s="42">
        <v>0</v>
      </c>
      <c r="O514" s="42">
        <v>0</v>
      </c>
      <c r="P514" s="45">
        <v>0.13</v>
      </c>
      <c r="Q514" s="42">
        <v>0</v>
      </c>
      <c r="R514" s="42">
        <v>0</v>
      </c>
      <c r="S514" s="42">
        <v>0</v>
      </c>
      <c r="T514" s="38">
        <v>2102</v>
      </c>
      <c r="U514" s="14">
        <f>S514/H514</f>
        <v>0</v>
      </c>
      <c r="V514" s="19"/>
      <c r="W514" s="19"/>
      <c r="X514" s="37" t="s">
        <v>3475</v>
      </c>
    </row>
    <row r="515" spans="1:24" ht="16.5" customHeight="1">
      <c r="A515" s="38">
        <v>49</v>
      </c>
      <c r="B515" s="39">
        <v>10867</v>
      </c>
      <c r="C515" s="38">
        <v>10331736</v>
      </c>
      <c r="D515" s="40" t="s">
        <v>47</v>
      </c>
      <c r="E515" s="38">
        <v>1</v>
      </c>
      <c r="F515" s="38">
        <v>18</v>
      </c>
      <c r="G515" s="38" t="s">
        <v>23</v>
      </c>
      <c r="H515" s="42">
        <v>230.43</v>
      </c>
      <c r="I515" s="57"/>
      <c r="J515" s="44">
        <v>44377</v>
      </c>
      <c r="K515" s="42">
        <v>0</v>
      </c>
      <c r="L515" s="42">
        <v>230.43</v>
      </c>
      <c r="M515" s="44">
        <v>45199</v>
      </c>
      <c r="N515" s="42">
        <v>0</v>
      </c>
      <c r="O515" s="42">
        <v>0</v>
      </c>
      <c r="P515" s="45">
        <v>0.13</v>
      </c>
      <c r="Q515" s="42">
        <v>0</v>
      </c>
      <c r="R515" s="42">
        <v>0</v>
      </c>
      <c r="S515" s="42">
        <v>0</v>
      </c>
      <c r="T515" s="38">
        <v>2103</v>
      </c>
      <c r="U515" s="14">
        <f>S515/H515</f>
        <v>0</v>
      </c>
      <c r="V515" s="19"/>
      <c r="W515" s="19"/>
      <c r="X515" s="37" t="s">
        <v>3475</v>
      </c>
    </row>
    <row r="516" spans="1:24" ht="16.5" customHeight="1">
      <c r="A516" s="38">
        <v>50</v>
      </c>
      <c r="B516" s="39">
        <v>10867</v>
      </c>
      <c r="C516" s="38">
        <v>10331737</v>
      </c>
      <c r="D516" s="40" t="s">
        <v>47</v>
      </c>
      <c r="E516" s="38">
        <v>1</v>
      </c>
      <c r="F516" s="38">
        <v>18</v>
      </c>
      <c r="G516" s="38" t="s">
        <v>23</v>
      </c>
      <c r="H516" s="42">
        <v>230.43</v>
      </c>
      <c r="I516" s="57"/>
      <c r="J516" s="44">
        <v>44377</v>
      </c>
      <c r="K516" s="42">
        <v>0</v>
      </c>
      <c r="L516" s="42">
        <v>230.43</v>
      </c>
      <c r="M516" s="44">
        <v>45199</v>
      </c>
      <c r="N516" s="42">
        <v>0</v>
      </c>
      <c r="O516" s="42">
        <v>0</v>
      </c>
      <c r="P516" s="45">
        <v>0.13</v>
      </c>
      <c r="Q516" s="42">
        <v>0</v>
      </c>
      <c r="R516" s="42">
        <v>0</v>
      </c>
      <c r="S516" s="42">
        <v>0</v>
      </c>
      <c r="T516" s="38">
        <v>2104</v>
      </c>
      <c r="U516" s="14">
        <f>S516/H516</f>
        <v>0</v>
      </c>
      <c r="V516" s="19"/>
      <c r="W516" s="19"/>
      <c r="X516" s="37" t="s">
        <v>3475</v>
      </c>
    </row>
    <row r="517" spans="1:24" ht="16.5" customHeight="1">
      <c r="A517" s="38">
        <v>51</v>
      </c>
      <c r="B517" s="39">
        <v>10867</v>
      </c>
      <c r="C517" s="38">
        <v>10331739</v>
      </c>
      <c r="D517" s="40" t="s">
        <v>47</v>
      </c>
      <c r="E517" s="38">
        <v>3</v>
      </c>
      <c r="F517" s="38">
        <v>18</v>
      </c>
      <c r="G517" s="38" t="s">
        <v>23</v>
      </c>
      <c r="H517" s="42">
        <v>691.06</v>
      </c>
      <c r="I517" s="57"/>
      <c r="J517" s="44">
        <v>44377</v>
      </c>
      <c r="K517" s="42">
        <v>0</v>
      </c>
      <c r="L517" s="42">
        <v>691.06</v>
      </c>
      <c r="M517" s="44">
        <v>45199</v>
      </c>
      <c r="N517" s="42">
        <v>0</v>
      </c>
      <c r="O517" s="42">
        <v>0</v>
      </c>
      <c r="P517" s="45">
        <v>0.13</v>
      </c>
      <c r="Q517" s="42">
        <v>0</v>
      </c>
      <c r="R517" s="42">
        <v>0</v>
      </c>
      <c r="S517" s="42">
        <v>0</v>
      </c>
      <c r="T517" s="38">
        <v>2105</v>
      </c>
      <c r="U517" s="14">
        <f>S517/H517</f>
        <v>0</v>
      </c>
      <c r="V517" s="19"/>
      <c r="W517" s="19"/>
      <c r="X517" s="37" t="s">
        <v>3475</v>
      </c>
    </row>
    <row r="518" spans="1:24" ht="16.5" customHeight="1">
      <c r="A518" s="38">
        <v>52</v>
      </c>
      <c r="B518" s="39">
        <v>10867</v>
      </c>
      <c r="C518" s="38">
        <v>10331740</v>
      </c>
      <c r="D518" s="40" t="s">
        <v>47</v>
      </c>
      <c r="E518" s="38">
        <v>1</v>
      </c>
      <c r="F518" s="38">
        <v>18</v>
      </c>
      <c r="G518" s="38" t="s">
        <v>23</v>
      </c>
      <c r="H518" s="42">
        <v>230.4</v>
      </c>
      <c r="I518" s="57"/>
      <c r="J518" s="44">
        <v>44377</v>
      </c>
      <c r="K518" s="42">
        <v>0</v>
      </c>
      <c r="L518" s="42">
        <v>230.4</v>
      </c>
      <c r="M518" s="44">
        <v>45199</v>
      </c>
      <c r="N518" s="42">
        <v>0</v>
      </c>
      <c r="O518" s="42">
        <v>0</v>
      </c>
      <c r="P518" s="45">
        <v>0.13</v>
      </c>
      <c r="Q518" s="42">
        <v>0</v>
      </c>
      <c r="R518" s="42">
        <v>0</v>
      </c>
      <c r="S518" s="42">
        <v>0</v>
      </c>
      <c r="T518" s="38">
        <v>2106</v>
      </c>
      <c r="U518" s="14">
        <f>S518/H518</f>
        <v>0</v>
      </c>
      <c r="V518" s="19"/>
      <c r="W518" s="19"/>
      <c r="X518" s="37" t="s">
        <v>3475</v>
      </c>
    </row>
    <row r="519" spans="1:24" ht="16.5" customHeight="1">
      <c r="A519" s="38">
        <v>53</v>
      </c>
      <c r="B519" s="39">
        <v>10867</v>
      </c>
      <c r="C519" s="38">
        <v>10331742</v>
      </c>
      <c r="D519" s="40" t="s">
        <v>47</v>
      </c>
      <c r="E519" s="38">
        <v>3</v>
      </c>
      <c r="F519" s="38">
        <v>18</v>
      </c>
      <c r="G519" s="38" t="s">
        <v>23</v>
      </c>
      <c r="H519" s="42">
        <v>691.05</v>
      </c>
      <c r="I519" s="57"/>
      <c r="J519" s="44">
        <v>44377</v>
      </c>
      <c r="K519" s="42">
        <v>0</v>
      </c>
      <c r="L519" s="42">
        <v>691.05</v>
      </c>
      <c r="M519" s="44">
        <v>45199</v>
      </c>
      <c r="N519" s="42">
        <v>0</v>
      </c>
      <c r="O519" s="42">
        <v>0</v>
      </c>
      <c r="P519" s="45">
        <v>0.13</v>
      </c>
      <c r="Q519" s="42">
        <v>0</v>
      </c>
      <c r="R519" s="42">
        <v>0</v>
      </c>
      <c r="S519" s="42">
        <v>0</v>
      </c>
      <c r="T519" s="38">
        <v>2107</v>
      </c>
      <c r="U519" s="14">
        <f>S519/H519</f>
        <v>0</v>
      </c>
      <c r="V519" s="19"/>
      <c r="W519" s="19"/>
      <c r="X519" s="37" t="s">
        <v>3475</v>
      </c>
    </row>
    <row r="520" spans="1:24" ht="16.5" customHeight="1">
      <c r="A520" s="38">
        <v>54</v>
      </c>
      <c r="B520" s="39">
        <v>10867</v>
      </c>
      <c r="C520" s="38">
        <v>10331744</v>
      </c>
      <c r="D520" s="40" t="s">
        <v>47</v>
      </c>
      <c r="E520" s="38">
        <v>3</v>
      </c>
      <c r="F520" s="38">
        <v>18</v>
      </c>
      <c r="G520" s="38" t="s">
        <v>23</v>
      </c>
      <c r="H520" s="42">
        <v>691.05</v>
      </c>
      <c r="I520" s="57"/>
      <c r="J520" s="44">
        <v>44377</v>
      </c>
      <c r="K520" s="42">
        <v>0</v>
      </c>
      <c r="L520" s="42">
        <v>691.05</v>
      </c>
      <c r="M520" s="44">
        <v>45199</v>
      </c>
      <c r="N520" s="42">
        <v>0</v>
      </c>
      <c r="O520" s="42">
        <v>0</v>
      </c>
      <c r="P520" s="45">
        <v>0.13</v>
      </c>
      <c r="Q520" s="42">
        <v>0</v>
      </c>
      <c r="R520" s="42">
        <v>0</v>
      </c>
      <c r="S520" s="42">
        <v>0</v>
      </c>
      <c r="T520" s="38">
        <v>2108</v>
      </c>
      <c r="U520" s="14">
        <f>S520/H520</f>
        <v>0</v>
      </c>
      <c r="V520" s="19"/>
      <c r="W520" s="19"/>
      <c r="X520" s="37" t="s">
        <v>3475</v>
      </c>
    </row>
    <row r="521" spans="1:24" ht="16.5" customHeight="1">
      <c r="A521" s="38">
        <v>55</v>
      </c>
      <c r="B521" s="39">
        <v>10867</v>
      </c>
      <c r="C521" s="38">
        <v>10331800</v>
      </c>
      <c r="D521" s="40" t="s">
        <v>297</v>
      </c>
      <c r="E521" s="38">
        <v>2</v>
      </c>
      <c r="F521" s="38">
        <v>18</v>
      </c>
      <c r="G521" s="38" t="s">
        <v>23</v>
      </c>
      <c r="H521" s="42">
        <v>724</v>
      </c>
      <c r="I521" s="57"/>
      <c r="J521" s="44">
        <v>44377</v>
      </c>
      <c r="K521" s="42">
        <v>0</v>
      </c>
      <c r="L521" s="42">
        <v>724</v>
      </c>
      <c r="M521" s="44">
        <v>45199</v>
      </c>
      <c r="N521" s="42">
        <v>0</v>
      </c>
      <c r="O521" s="42">
        <v>0</v>
      </c>
      <c r="P521" s="45">
        <v>0.13</v>
      </c>
      <c r="Q521" s="42">
        <v>0</v>
      </c>
      <c r="R521" s="42">
        <v>0</v>
      </c>
      <c r="S521" s="42">
        <v>0</v>
      </c>
      <c r="T521" s="38">
        <v>2105</v>
      </c>
      <c r="U521" s="14">
        <f>S521/H521</f>
        <v>0</v>
      </c>
      <c r="V521" s="19"/>
      <c r="W521" s="19"/>
      <c r="X521" s="37" t="s">
        <v>3475</v>
      </c>
    </row>
    <row r="522" spans="1:24" ht="16.5" customHeight="1">
      <c r="A522" s="38">
        <v>56</v>
      </c>
      <c r="B522" s="39">
        <v>10867</v>
      </c>
      <c r="C522" s="38">
        <v>10331801</v>
      </c>
      <c r="D522" s="40" t="s">
        <v>297</v>
      </c>
      <c r="E522" s="38">
        <v>1</v>
      </c>
      <c r="F522" s="38">
        <v>18</v>
      </c>
      <c r="G522" s="38" t="s">
        <v>23</v>
      </c>
      <c r="H522" s="42">
        <v>361.91</v>
      </c>
      <c r="I522" s="57"/>
      <c r="J522" s="44">
        <v>44377</v>
      </c>
      <c r="K522" s="42">
        <v>0</v>
      </c>
      <c r="L522" s="42">
        <v>361.91</v>
      </c>
      <c r="M522" s="44">
        <v>45199</v>
      </c>
      <c r="N522" s="42">
        <v>0</v>
      </c>
      <c r="O522" s="42">
        <v>0</v>
      </c>
      <c r="P522" s="45">
        <v>0.13</v>
      </c>
      <c r="Q522" s="42">
        <v>0</v>
      </c>
      <c r="R522" s="42">
        <v>0</v>
      </c>
      <c r="S522" s="42">
        <v>0</v>
      </c>
      <c r="T522" s="38">
        <v>2103</v>
      </c>
      <c r="U522" s="14">
        <f>S522/H522</f>
        <v>0</v>
      </c>
      <c r="V522" s="19"/>
      <c r="W522" s="19"/>
      <c r="X522" s="37" t="s">
        <v>3475</v>
      </c>
    </row>
    <row r="523" spans="1:24" ht="16.5" customHeight="1">
      <c r="A523" s="38">
        <v>57</v>
      </c>
      <c r="B523" s="39">
        <v>10867</v>
      </c>
      <c r="C523" s="38">
        <v>10331820</v>
      </c>
      <c r="D523" s="40" t="s">
        <v>98</v>
      </c>
      <c r="E523" s="38">
        <v>77</v>
      </c>
      <c r="F523" s="38">
        <v>1</v>
      </c>
      <c r="G523" s="38" t="s">
        <v>83</v>
      </c>
      <c r="H523" s="42">
        <v>1302.52</v>
      </c>
      <c r="I523" s="57"/>
      <c r="J523" s="44">
        <v>44377</v>
      </c>
      <c r="K523" s="42">
        <v>0</v>
      </c>
      <c r="L523" s="42">
        <v>1302.52</v>
      </c>
      <c r="M523" s="44">
        <v>45199</v>
      </c>
      <c r="N523" s="42">
        <v>0</v>
      </c>
      <c r="O523" s="42">
        <v>0</v>
      </c>
      <c r="P523" s="45">
        <v>0.13</v>
      </c>
      <c r="Q523" s="42">
        <v>0</v>
      </c>
      <c r="R523" s="42">
        <v>0</v>
      </c>
      <c r="S523" s="42">
        <v>0</v>
      </c>
      <c r="T523" s="38">
        <v>5000</v>
      </c>
      <c r="U523" s="14">
        <f>S523/H523</f>
        <v>0</v>
      </c>
      <c r="V523" s="19"/>
      <c r="W523" s="19"/>
      <c r="X523" s="37" t="s">
        <v>3475</v>
      </c>
    </row>
    <row r="524" spans="1:24" ht="16.5" customHeight="1">
      <c r="A524" s="38">
        <v>58</v>
      </c>
      <c r="B524" s="39">
        <v>10867</v>
      </c>
      <c r="C524" s="38">
        <v>10331842</v>
      </c>
      <c r="D524" s="40" t="s">
        <v>614</v>
      </c>
      <c r="E524" s="38">
        <v>1</v>
      </c>
      <c r="F524" s="38">
        <v>18</v>
      </c>
      <c r="G524" s="38" t="s">
        <v>23</v>
      </c>
      <c r="H524" s="42">
        <v>115.17</v>
      </c>
      <c r="I524" s="57"/>
      <c r="J524" s="44">
        <v>44377</v>
      </c>
      <c r="K524" s="42">
        <v>0</v>
      </c>
      <c r="L524" s="42">
        <v>115.17</v>
      </c>
      <c r="M524" s="44">
        <v>45199</v>
      </c>
      <c r="N524" s="42">
        <v>0</v>
      </c>
      <c r="O524" s="42">
        <v>0</v>
      </c>
      <c r="P524" s="45">
        <v>0.13</v>
      </c>
      <c r="Q524" s="42">
        <v>0</v>
      </c>
      <c r="R524" s="42">
        <v>0</v>
      </c>
      <c r="S524" s="42">
        <v>0</v>
      </c>
      <c r="T524" s="38">
        <v>2105</v>
      </c>
      <c r="U524" s="14">
        <f>S524/H524</f>
        <v>0</v>
      </c>
      <c r="V524" s="19"/>
      <c r="W524" s="19"/>
      <c r="X524" s="37" t="s">
        <v>3475</v>
      </c>
    </row>
    <row r="525" spans="1:24" ht="16.5" customHeight="1">
      <c r="A525" s="38">
        <v>59</v>
      </c>
      <c r="B525" s="39">
        <v>10867</v>
      </c>
      <c r="C525" s="38">
        <v>10331860</v>
      </c>
      <c r="D525" s="40" t="s">
        <v>718</v>
      </c>
      <c r="E525" s="38">
        <v>3</v>
      </c>
      <c r="F525" s="38">
        <v>25</v>
      </c>
      <c r="G525" s="38" t="s">
        <v>33</v>
      </c>
      <c r="H525" s="42">
        <v>1211.6400000000001</v>
      </c>
      <c r="I525" s="57"/>
      <c r="J525" s="44">
        <v>44377</v>
      </c>
      <c r="K525" s="42">
        <v>0</v>
      </c>
      <c r="L525" s="42">
        <v>1211.6400000000001</v>
      </c>
      <c r="M525" s="44">
        <v>45199</v>
      </c>
      <c r="N525" s="42">
        <v>0</v>
      </c>
      <c r="O525" s="42">
        <v>0</v>
      </c>
      <c r="P525" s="45">
        <v>0.13</v>
      </c>
      <c r="Q525" s="42">
        <v>0</v>
      </c>
      <c r="R525" s="42">
        <v>0</v>
      </c>
      <c r="S525" s="42">
        <v>0</v>
      </c>
      <c r="T525" s="38">
        <v>5000</v>
      </c>
      <c r="U525" s="14">
        <f>S525/H525</f>
        <v>0</v>
      </c>
      <c r="V525" s="19"/>
      <c r="W525" s="19"/>
      <c r="X525" s="37" t="s">
        <v>3475</v>
      </c>
    </row>
    <row r="526" spans="1:24" ht="16.5" customHeight="1">
      <c r="A526" s="38">
        <v>60</v>
      </c>
      <c r="B526" s="39">
        <v>10867</v>
      </c>
      <c r="C526" s="38">
        <v>10331872</v>
      </c>
      <c r="D526" s="40" t="s">
        <v>719</v>
      </c>
      <c r="E526" s="38">
        <v>1</v>
      </c>
      <c r="F526" s="38">
        <v>18</v>
      </c>
      <c r="G526" s="38" t="s">
        <v>23</v>
      </c>
      <c r="H526" s="42">
        <v>181.08</v>
      </c>
      <c r="I526" s="57"/>
      <c r="J526" s="44">
        <v>44377</v>
      </c>
      <c r="K526" s="42">
        <v>0</v>
      </c>
      <c r="L526" s="42">
        <v>181.08</v>
      </c>
      <c r="M526" s="44">
        <v>45199</v>
      </c>
      <c r="N526" s="42">
        <v>0</v>
      </c>
      <c r="O526" s="42">
        <v>0</v>
      </c>
      <c r="P526" s="45">
        <v>0.13</v>
      </c>
      <c r="Q526" s="42">
        <v>0</v>
      </c>
      <c r="R526" s="42">
        <v>0</v>
      </c>
      <c r="S526" s="42">
        <v>0</v>
      </c>
      <c r="T526" s="38">
        <v>2105</v>
      </c>
      <c r="U526" s="14">
        <f>S526/H526</f>
        <v>0</v>
      </c>
      <c r="V526" s="19"/>
      <c r="W526" s="19"/>
      <c r="X526" s="37" t="s">
        <v>3475</v>
      </c>
    </row>
    <row r="527" spans="1:24" ht="16.5" customHeight="1">
      <c r="A527" s="38">
        <v>61</v>
      </c>
      <c r="B527" s="39">
        <v>10867</v>
      </c>
      <c r="C527" s="38">
        <v>10331873</v>
      </c>
      <c r="D527" s="40" t="s">
        <v>719</v>
      </c>
      <c r="E527" s="38">
        <v>2</v>
      </c>
      <c r="F527" s="38">
        <v>18</v>
      </c>
      <c r="G527" s="38" t="s">
        <v>23</v>
      </c>
      <c r="H527" s="42">
        <v>362</v>
      </c>
      <c r="I527" s="57"/>
      <c r="J527" s="44">
        <v>44377</v>
      </c>
      <c r="K527" s="42">
        <v>0</v>
      </c>
      <c r="L527" s="42">
        <v>362</v>
      </c>
      <c r="M527" s="44">
        <v>45199</v>
      </c>
      <c r="N527" s="42">
        <v>0</v>
      </c>
      <c r="O527" s="42">
        <v>0</v>
      </c>
      <c r="P527" s="45">
        <v>0.13</v>
      </c>
      <c r="Q527" s="42">
        <v>0</v>
      </c>
      <c r="R527" s="42">
        <v>0</v>
      </c>
      <c r="S527" s="42">
        <v>0</v>
      </c>
      <c r="T527" s="38">
        <v>2103</v>
      </c>
      <c r="U527" s="14">
        <f>S527/H527</f>
        <v>0</v>
      </c>
      <c r="V527" s="19"/>
      <c r="W527" s="19"/>
      <c r="X527" s="37" t="s">
        <v>3475</v>
      </c>
    </row>
    <row r="528" spans="1:24" ht="16.5" customHeight="1">
      <c r="A528" s="38">
        <v>62</v>
      </c>
      <c r="B528" s="39">
        <v>10867</v>
      </c>
      <c r="C528" s="38">
        <v>10331874</v>
      </c>
      <c r="D528" s="40" t="s">
        <v>719</v>
      </c>
      <c r="E528" s="38">
        <v>1</v>
      </c>
      <c r="F528" s="38">
        <v>18</v>
      </c>
      <c r="G528" s="38" t="s">
        <v>23</v>
      </c>
      <c r="H528" s="42">
        <v>180.96</v>
      </c>
      <c r="I528" s="57"/>
      <c r="J528" s="44">
        <v>44377</v>
      </c>
      <c r="K528" s="42">
        <v>0</v>
      </c>
      <c r="L528" s="42">
        <v>180.96</v>
      </c>
      <c r="M528" s="44">
        <v>45199</v>
      </c>
      <c r="N528" s="42">
        <v>0</v>
      </c>
      <c r="O528" s="42">
        <v>0</v>
      </c>
      <c r="P528" s="45">
        <v>0.13</v>
      </c>
      <c r="Q528" s="42">
        <v>0</v>
      </c>
      <c r="R528" s="42">
        <v>0</v>
      </c>
      <c r="S528" s="42">
        <v>0</v>
      </c>
      <c r="T528" s="38">
        <v>2104</v>
      </c>
      <c r="U528" s="14">
        <f>S528/H528</f>
        <v>0</v>
      </c>
      <c r="V528" s="19"/>
      <c r="W528" s="19"/>
      <c r="X528" s="37" t="s">
        <v>3475</v>
      </c>
    </row>
    <row r="529" spans="1:24" ht="16.5" customHeight="1">
      <c r="A529" s="38">
        <v>63</v>
      </c>
      <c r="B529" s="39">
        <v>10867</v>
      </c>
      <c r="C529" s="38">
        <v>10331875</v>
      </c>
      <c r="D529" s="40" t="s">
        <v>719</v>
      </c>
      <c r="E529" s="38">
        <v>2</v>
      </c>
      <c r="F529" s="38">
        <v>18</v>
      </c>
      <c r="G529" s="38" t="s">
        <v>23</v>
      </c>
      <c r="H529" s="42">
        <v>361.92</v>
      </c>
      <c r="I529" s="57"/>
      <c r="J529" s="44">
        <v>44377</v>
      </c>
      <c r="K529" s="42">
        <v>0</v>
      </c>
      <c r="L529" s="42">
        <v>361.92</v>
      </c>
      <c r="M529" s="44">
        <v>45199</v>
      </c>
      <c r="N529" s="42">
        <v>0</v>
      </c>
      <c r="O529" s="42">
        <v>0</v>
      </c>
      <c r="P529" s="45">
        <v>0.13</v>
      </c>
      <c r="Q529" s="42">
        <v>0</v>
      </c>
      <c r="R529" s="42">
        <v>0</v>
      </c>
      <c r="S529" s="42">
        <v>0</v>
      </c>
      <c r="T529" s="38">
        <v>2102</v>
      </c>
      <c r="U529" s="14">
        <f>S529/H529</f>
        <v>0</v>
      </c>
      <c r="V529" s="19"/>
      <c r="W529" s="19"/>
      <c r="X529" s="37" t="s">
        <v>3475</v>
      </c>
    </row>
    <row r="530" spans="1:24" ht="16.5" customHeight="1">
      <c r="A530" s="38">
        <v>64</v>
      </c>
      <c r="B530" s="39">
        <v>10867</v>
      </c>
      <c r="C530" s="38">
        <v>10331877</v>
      </c>
      <c r="D530" s="40" t="s">
        <v>719</v>
      </c>
      <c r="E530" s="38">
        <v>1</v>
      </c>
      <c r="F530" s="38">
        <v>18</v>
      </c>
      <c r="G530" s="38" t="s">
        <v>23</v>
      </c>
      <c r="H530" s="42">
        <v>181.08</v>
      </c>
      <c r="I530" s="57"/>
      <c r="J530" s="44">
        <v>44377</v>
      </c>
      <c r="K530" s="42">
        <v>0</v>
      </c>
      <c r="L530" s="42">
        <v>181.08</v>
      </c>
      <c r="M530" s="44">
        <v>45199</v>
      </c>
      <c r="N530" s="42">
        <v>0</v>
      </c>
      <c r="O530" s="42">
        <v>0</v>
      </c>
      <c r="P530" s="45">
        <v>0.13</v>
      </c>
      <c r="Q530" s="42">
        <v>0</v>
      </c>
      <c r="R530" s="42">
        <v>0</v>
      </c>
      <c r="S530" s="42">
        <v>0</v>
      </c>
      <c r="T530" s="38">
        <v>2107</v>
      </c>
      <c r="U530" s="14">
        <f>S530/H530</f>
        <v>0</v>
      </c>
      <c r="V530" s="19"/>
      <c r="W530" s="19"/>
      <c r="X530" s="37" t="s">
        <v>3475</v>
      </c>
    </row>
    <row r="531" spans="1:24" ht="16.5" customHeight="1">
      <c r="A531" s="38">
        <v>65</v>
      </c>
      <c r="B531" s="39">
        <v>10867</v>
      </c>
      <c r="C531" s="38">
        <v>10331878</v>
      </c>
      <c r="D531" s="40" t="s">
        <v>719</v>
      </c>
      <c r="E531" s="38">
        <v>1</v>
      </c>
      <c r="F531" s="38">
        <v>18</v>
      </c>
      <c r="G531" s="38" t="s">
        <v>23</v>
      </c>
      <c r="H531" s="42">
        <v>181.08</v>
      </c>
      <c r="I531" s="57"/>
      <c r="J531" s="44">
        <v>44377</v>
      </c>
      <c r="K531" s="42">
        <v>0</v>
      </c>
      <c r="L531" s="42">
        <v>181.08</v>
      </c>
      <c r="M531" s="44">
        <v>45199</v>
      </c>
      <c r="N531" s="42">
        <v>0</v>
      </c>
      <c r="O531" s="42">
        <v>0</v>
      </c>
      <c r="P531" s="45">
        <v>0.13</v>
      </c>
      <c r="Q531" s="42">
        <v>0</v>
      </c>
      <c r="R531" s="42">
        <v>0</v>
      </c>
      <c r="S531" s="42">
        <v>0</v>
      </c>
      <c r="T531" s="38">
        <v>2007</v>
      </c>
      <c r="U531" s="14">
        <f>S531/H531</f>
        <v>0</v>
      </c>
      <c r="V531" s="19"/>
      <c r="W531" s="19"/>
      <c r="X531" s="37" t="s">
        <v>3475</v>
      </c>
    </row>
    <row r="532" spans="1:24" ht="16.5" customHeight="1">
      <c r="A532" s="38">
        <v>66</v>
      </c>
      <c r="B532" s="39">
        <v>10867</v>
      </c>
      <c r="C532" s="38">
        <v>10331883</v>
      </c>
      <c r="D532" s="40" t="s">
        <v>720</v>
      </c>
      <c r="E532" s="38">
        <v>2</v>
      </c>
      <c r="F532" s="38">
        <v>25</v>
      </c>
      <c r="G532" s="38" t="s">
        <v>33</v>
      </c>
      <c r="H532" s="42">
        <v>3276.84</v>
      </c>
      <c r="I532" s="57"/>
      <c r="J532" s="44">
        <v>44377</v>
      </c>
      <c r="K532" s="42">
        <v>0</v>
      </c>
      <c r="L532" s="42">
        <v>3276.84</v>
      </c>
      <c r="M532" s="44">
        <v>45199</v>
      </c>
      <c r="N532" s="42">
        <v>0</v>
      </c>
      <c r="O532" s="42">
        <v>0</v>
      </c>
      <c r="P532" s="45">
        <v>0.13</v>
      </c>
      <c r="Q532" s="42">
        <v>0</v>
      </c>
      <c r="R532" s="42">
        <v>0</v>
      </c>
      <c r="S532" s="42">
        <v>0</v>
      </c>
      <c r="T532" s="38">
        <v>2101</v>
      </c>
      <c r="U532" s="14">
        <f>S532/H532</f>
        <v>0</v>
      </c>
      <c r="V532" s="19"/>
      <c r="W532" s="19"/>
      <c r="X532" s="37" t="s">
        <v>3475</v>
      </c>
    </row>
    <row r="533" spans="1:24" ht="16.5" customHeight="1">
      <c r="A533" s="38">
        <v>67</v>
      </c>
      <c r="B533" s="39">
        <v>10867</v>
      </c>
      <c r="C533" s="38">
        <v>10331896</v>
      </c>
      <c r="D533" s="40" t="s">
        <v>721</v>
      </c>
      <c r="E533" s="38">
        <v>7</v>
      </c>
      <c r="F533" s="38">
        <v>1</v>
      </c>
      <c r="G533" s="38" t="s">
        <v>23</v>
      </c>
      <c r="H533" s="42">
        <v>232.74</v>
      </c>
      <c r="I533" s="57"/>
      <c r="J533" s="44">
        <v>44377</v>
      </c>
      <c r="K533" s="42">
        <v>0</v>
      </c>
      <c r="L533" s="42">
        <v>232.74</v>
      </c>
      <c r="M533" s="44">
        <v>45199</v>
      </c>
      <c r="N533" s="42">
        <v>0</v>
      </c>
      <c r="O533" s="42">
        <v>0</v>
      </c>
      <c r="P533" s="45">
        <v>0.13</v>
      </c>
      <c r="Q533" s="42">
        <v>0</v>
      </c>
      <c r="R533" s="42">
        <v>0</v>
      </c>
      <c r="S533" s="42">
        <v>0</v>
      </c>
      <c r="T533" s="38">
        <v>5000</v>
      </c>
      <c r="U533" s="14">
        <f>S533/H533</f>
        <v>0</v>
      </c>
      <c r="V533" s="19"/>
      <c r="W533" s="19"/>
      <c r="X533" s="37" t="s">
        <v>3475</v>
      </c>
    </row>
    <row r="534" spans="1:24" ht="16.5" customHeight="1">
      <c r="A534" s="38">
        <v>68</v>
      </c>
      <c r="B534" s="39">
        <v>10867</v>
      </c>
      <c r="C534" s="38">
        <v>10331905</v>
      </c>
      <c r="D534" s="40" t="s">
        <v>722</v>
      </c>
      <c r="E534" s="38">
        <v>1</v>
      </c>
      <c r="F534" s="38">
        <v>1</v>
      </c>
      <c r="G534" s="38" t="s">
        <v>83</v>
      </c>
      <c r="H534" s="42">
        <v>79.05</v>
      </c>
      <c r="I534" s="57"/>
      <c r="J534" s="44">
        <v>44377</v>
      </c>
      <c r="K534" s="42">
        <v>0</v>
      </c>
      <c r="L534" s="42">
        <v>79.05</v>
      </c>
      <c r="M534" s="44">
        <v>45199</v>
      </c>
      <c r="N534" s="42">
        <v>0</v>
      </c>
      <c r="O534" s="42">
        <v>0</v>
      </c>
      <c r="P534" s="45">
        <v>0.13</v>
      </c>
      <c r="Q534" s="42">
        <v>0</v>
      </c>
      <c r="R534" s="42">
        <v>0</v>
      </c>
      <c r="S534" s="42">
        <v>0</v>
      </c>
      <c r="T534" s="38">
        <v>5000</v>
      </c>
      <c r="U534" s="14">
        <f>S534/H534</f>
        <v>0</v>
      </c>
      <c r="V534" s="19"/>
      <c r="W534" s="19"/>
      <c r="X534" s="37" t="s">
        <v>3475</v>
      </c>
    </row>
    <row r="535" spans="1:24" ht="16.5" customHeight="1">
      <c r="A535" s="38">
        <v>69</v>
      </c>
      <c r="B535" s="39">
        <v>10867</v>
      </c>
      <c r="C535" s="38">
        <v>10331932</v>
      </c>
      <c r="D535" s="40" t="s">
        <v>229</v>
      </c>
      <c r="E535" s="38">
        <v>5</v>
      </c>
      <c r="F535" s="38">
        <v>25</v>
      </c>
      <c r="G535" s="38" t="s">
        <v>33</v>
      </c>
      <c r="H535" s="42">
        <v>6516.51</v>
      </c>
      <c r="I535" s="57"/>
      <c r="J535" s="44">
        <v>44377</v>
      </c>
      <c r="K535" s="42">
        <v>0</v>
      </c>
      <c r="L535" s="42">
        <v>6516.51</v>
      </c>
      <c r="M535" s="44">
        <v>45199</v>
      </c>
      <c r="N535" s="42">
        <v>0</v>
      </c>
      <c r="O535" s="42">
        <v>0</v>
      </c>
      <c r="P535" s="45">
        <v>0.13</v>
      </c>
      <c r="Q535" s="42">
        <v>0</v>
      </c>
      <c r="R535" s="42">
        <v>0</v>
      </c>
      <c r="S535" s="42">
        <v>0</v>
      </c>
      <c r="T535" s="38">
        <v>5000</v>
      </c>
      <c r="U535" s="14">
        <f>S535/H535</f>
        <v>0</v>
      </c>
      <c r="V535" s="19"/>
      <c r="W535" s="19"/>
      <c r="X535" s="37" t="s">
        <v>3475</v>
      </c>
    </row>
    <row r="536" spans="1:24" ht="16.5" customHeight="1">
      <c r="A536" s="38">
        <v>70</v>
      </c>
      <c r="B536" s="39">
        <v>10867</v>
      </c>
      <c r="C536" s="38">
        <v>10331937</v>
      </c>
      <c r="D536" s="40" t="s">
        <v>78</v>
      </c>
      <c r="E536" s="38">
        <v>14</v>
      </c>
      <c r="F536" s="38">
        <v>18</v>
      </c>
      <c r="G536" s="38" t="s">
        <v>23</v>
      </c>
      <c r="H536" s="42">
        <v>3169.5</v>
      </c>
      <c r="I536" s="57"/>
      <c r="J536" s="44">
        <v>44377</v>
      </c>
      <c r="K536" s="42">
        <v>0</v>
      </c>
      <c r="L536" s="42">
        <v>3169.5</v>
      </c>
      <c r="M536" s="44">
        <v>45199</v>
      </c>
      <c r="N536" s="42">
        <v>0</v>
      </c>
      <c r="O536" s="42">
        <v>0</v>
      </c>
      <c r="P536" s="45">
        <v>0.13</v>
      </c>
      <c r="Q536" s="42">
        <v>0</v>
      </c>
      <c r="R536" s="42">
        <v>0</v>
      </c>
      <c r="S536" s="42">
        <v>0</v>
      </c>
      <c r="T536" s="38">
        <v>5000</v>
      </c>
      <c r="U536" s="14">
        <f>S536/H536</f>
        <v>0</v>
      </c>
      <c r="V536" s="19"/>
      <c r="W536" s="19"/>
      <c r="X536" s="37" t="s">
        <v>3475</v>
      </c>
    </row>
    <row r="537" spans="1:24" ht="16.5" customHeight="1">
      <c r="A537" s="38">
        <v>71</v>
      </c>
      <c r="B537" s="39">
        <v>10867</v>
      </c>
      <c r="C537" s="38">
        <v>10331946</v>
      </c>
      <c r="D537" s="40" t="s">
        <v>723</v>
      </c>
      <c r="E537" s="38">
        <v>1</v>
      </c>
      <c r="F537" s="38">
        <v>18</v>
      </c>
      <c r="G537" s="38" t="s">
        <v>23</v>
      </c>
      <c r="H537" s="42">
        <v>130.22999999999999</v>
      </c>
      <c r="I537" s="57"/>
      <c r="J537" s="44">
        <v>44377</v>
      </c>
      <c r="K537" s="42">
        <v>0</v>
      </c>
      <c r="L537" s="42">
        <v>130.22999999999999</v>
      </c>
      <c r="M537" s="44">
        <v>45199</v>
      </c>
      <c r="N537" s="42">
        <v>0</v>
      </c>
      <c r="O537" s="42">
        <v>0</v>
      </c>
      <c r="P537" s="45">
        <v>0.13</v>
      </c>
      <c r="Q537" s="42">
        <v>0</v>
      </c>
      <c r="R537" s="42">
        <v>0</v>
      </c>
      <c r="S537" s="42">
        <v>0</v>
      </c>
      <c r="T537" s="38">
        <v>5000</v>
      </c>
      <c r="U537" s="14">
        <f>S537/H537</f>
        <v>0</v>
      </c>
      <c r="V537" s="19"/>
      <c r="W537" s="19"/>
      <c r="X537" s="37" t="s">
        <v>3475</v>
      </c>
    </row>
    <row r="538" spans="1:24" ht="16.5" customHeight="1">
      <c r="A538" s="38">
        <v>73</v>
      </c>
      <c r="B538" s="39">
        <v>10867</v>
      </c>
      <c r="C538" s="38">
        <v>10331972</v>
      </c>
      <c r="D538" s="40" t="s">
        <v>180</v>
      </c>
      <c r="E538" s="38">
        <v>4</v>
      </c>
      <c r="F538" s="38">
        <v>23</v>
      </c>
      <c r="G538" s="38" t="s">
        <v>23</v>
      </c>
      <c r="H538" s="42">
        <v>872.86</v>
      </c>
      <c r="I538" s="57"/>
      <c r="J538" s="44">
        <v>44377</v>
      </c>
      <c r="K538" s="42">
        <v>0</v>
      </c>
      <c r="L538" s="42">
        <v>872.86</v>
      </c>
      <c r="M538" s="44">
        <v>45199</v>
      </c>
      <c r="N538" s="42">
        <v>0</v>
      </c>
      <c r="O538" s="42">
        <v>0</v>
      </c>
      <c r="P538" s="45">
        <v>0.13</v>
      </c>
      <c r="Q538" s="42">
        <v>0</v>
      </c>
      <c r="R538" s="42">
        <v>0</v>
      </c>
      <c r="S538" s="42">
        <v>0</v>
      </c>
      <c r="T538" s="38">
        <v>2103</v>
      </c>
      <c r="U538" s="14">
        <f>S538/H538</f>
        <v>0</v>
      </c>
      <c r="V538" s="19"/>
      <c r="W538" s="19"/>
      <c r="X538" s="37" t="s">
        <v>3475</v>
      </c>
    </row>
    <row r="539" spans="1:24" ht="16.5" customHeight="1">
      <c r="A539" s="38">
        <v>74</v>
      </c>
      <c r="B539" s="39">
        <v>10867</v>
      </c>
      <c r="C539" s="38">
        <v>10331975</v>
      </c>
      <c r="D539" s="40" t="s">
        <v>114</v>
      </c>
      <c r="E539" s="38">
        <v>5</v>
      </c>
      <c r="F539" s="38">
        <v>18</v>
      </c>
      <c r="G539" s="38" t="s">
        <v>23</v>
      </c>
      <c r="H539" s="42">
        <v>1480.8</v>
      </c>
      <c r="I539" s="57"/>
      <c r="J539" s="44">
        <v>44377</v>
      </c>
      <c r="K539" s="42">
        <v>0</v>
      </c>
      <c r="L539" s="42">
        <v>1480.8</v>
      </c>
      <c r="M539" s="44">
        <v>45199</v>
      </c>
      <c r="N539" s="42">
        <v>0</v>
      </c>
      <c r="O539" s="42">
        <v>0</v>
      </c>
      <c r="P539" s="45">
        <v>0.13</v>
      </c>
      <c r="Q539" s="42">
        <v>0</v>
      </c>
      <c r="R539" s="42">
        <v>0</v>
      </c>
      <c r="S539" s="42">
        <v>0</v>
      </c>
      <c r="T539" s="38">
        <v>2105</v>
      </c>
      <c r="U539" s="14">
        <f>S539/H539</f>
        <v>0</v>
      </c>
      <c r="V539" s="19"/>
      <c r="W539" s="19"/>
      <c r="X539" s="37" t="s">
        <v>3475</v>
      </c>
    </row>
    <row r="540" spans="1:24" ht="16.5" customHeight="1">
      <c r="A540" s="38">
        <v>75</v>
      </c>
      <c r="B540" s="39">
        <v>10867</v>
      </c>
      <c r="C540" s="38">
        <v>10331976</v>
      </c>
      <c r="D540" s="40" t="s">
        <v>114</v>
      </c>
      <c r="E540" s="38">
        <v>10</v>
      </c>
      <c r="F540" s="38">
        <v>18</v>
      </c>
      <c r="G540" s="38" t="s">
        <v>23</v>
      </c>
      <c r="H540" s="42">
        <v>2961.69</v>
      </c>
      <c r="I540" s="57"/>
      <c r="J540" s="44">
        <v>44377</v>
      </c>
      <c r="K540" s="42">
        <v>0</v>
      </c>
      <c r="L540" s="42">
        <v>2961.69</v>
      </c>
      <c r="M540" s="44">
        <v>45199</v>
      </c>
      <c r="N540" s="42">
        <v>0</v>
      </c>
      <c r="O540" s="42">
        <v>0</v>
      </c>
      <c r="P540" s="45">
        <v>0.13</v>
      </c>
      <c r="Q540" s="42">
        <v>0</v>
      </c>
      <c r="R540" s="42">
        <v>0</v>
      </c>
      <c r="S540" s="42">
        <v>0</v>
      </c>
      <c r="T540" s="38">
        <v>2103</v>
      </c>
      <c r="U540" s="14">
        <f>S540/H540</f>
        <v>0</v>
      </c>
      <c r="V540" s="19"/>
      <c r="W540" s="19"/>
      <c r="X540" s="37" t="s">
        <v>3475</v>
      </c>
    </row>
    <row r="541" spans="1:24" ht="16.5" customHeight="1">
      <c r="A541" s="38">
        <v>76</v>
      </c>
      <c r="B541" s="39">
        <v>10867</v>
      </c>
      <c r="C541" s="38">
        <v>10331977</v>
      </c>
      <c r="D541" s="40" t="s">
        <v>114</v>
      </c>
      <c r="E541" s="38">
        <v>8</v>
      </c>
      <c r="F541" s="38">
        <v>18</v>
      </c>
      <c r="G541" s="38" t="s">
        <v>23</v>
      </c>
      <c r="H541" s="42">
        <v>2369.17</v>
      </c>
      <c r="I541" s="57"/>
      <c r="J541" s="44">
        <v>44377</v>
      </c>
      <c r="K541" s="42">
        <v>0</v>
      </c>
      <c r="L541" s="42">
        <v>2369.17</v>
      </c>
      <c r="M541" s="44">
        <v>45199</v>
      </c>
      <c r="N541" s="42">
        <v>0</v>
      </c>
      <c r="O541" s="42">
        <v>0</v>
      </c>
      <c r="P541" s="45">
        <v>0.13</v>
      </c>
      <c r="Q541" s="42">
        <v>0</v>
      </c>
      <c r="R541" s="42">
        <v>0</v>
      </c>
      <c r="S541" s="42">
        <v>0</v>
      </c>
      <c r="T541" s="38">
        <v>2102</v>
      </c>
      <c r="U541" s="14">
        <f>S541/H541</f>
        <v>0</v>
      </c>
      <c r="V541" s="19"/>
      <c r="W541" s="19"/>
      <c r="X541" s="37" t="s">
        <v>3475</v>
      </c>
    </row>
    <row r="542" spans="1:24" ht="16.5" customHeight="1">
      <c r="A542" s="38">
        <v>77</v>
      </c>
      <c r="B542" s="39">
        <v>10867</v>
      </c>
      <c r="C542" s="38">
        <v>10331978</v>
      </c>
      <c r="D542" s="40" t="s">
        <v>114</v>
      </c>
      <c r="E542" s="38">
        <v>1</v>
      </c>
      <c r="F542" s="38">
        <v>18</v>
      </c>
      <c r="G542" s="38" t="s">
        <v>23</v>
      </c>
      <c r="H542" s="42">
        <v>296.18</v>
      </c>
      <c r="I542" s="57"/>
      <c r="J542" s="44">
        <v>44377</v>
      </c>
      <c r="K542" s="42">
        <v>0</v>
      </c>
      <c r="L542" s="42">
        <v>296.18</v>
      </c>
      <c r="M542" s="44">
        <v>45199</v>
      </c>
      <c r="N542" s="42">
        <v>0</v>
      </c>
      <c r="O542" s="42">
        <v>0</v>
      </c>
      <c r="P542" s="45">
        <v>0.13</v>
      </c>
      <c r="Q542" s="42">
        <v>0</v>
      </c>
      <c r="R542" s="42">
        <v>0</v>
      </c>
      <c r="S542" s="42">
        <v>0</v>
      </c>
      <c r="T542" s="38">
        <v>2106</v>
      </c>
      <c r="U542" s="14">
        <f>S542/H542</f>
        <v>0</v>
      </c>
      <c r="V542" s="19"/>
      <c r="W542" s="19"/>
      <c r="X542" s="37" t="s">
        <v>3475</v>
      </c>
    </row>
    <row r="543" spans="1:24" ht="16.5" customHeight="1">
      <c r="A543" s="38">
        <v>78</v>
      </c>
      <c r="B543" s="39">
        <v>10867</v>
      </c>
      <c r="C543" s="38">
        <v>10331979</v>
      </c>
      <c r="D543" s="40" t="s">
        <v>114</v>
      </c>
      <c r="E543" s="38">
        <v>5</v>
      </c>
      <c r="F543" s="38">
        <v>18</v>
      </c>
      <c r="G543" s="38" t="s">
        <v>23</v>
      </c>
      <c r="H543" s="42">
        <v>1480.8</v>
      </c>
      <c r="I543" s="57"/>
      <c r="J543" s="44">
        <v>44377</v>
      </c>
      <c r="K543" s="42">
        <v>0</v>
      </c>
      <c r="L543" s="42">
        <v>1480.8</v>
      </c>
      <c r="M543" s="44">
        <v>45199</v>
      </c>
      <c r="N543" s="42">
        <v>0</v>
      </c>
      <c r="O543" s="42">
        <v>0</v>
      </c>
      <c r="P543" s="45">
        <v>0.13</v>
      </c>
      <c r="Q543" s="42">
        <v>0</v>
      </c>
      <c r="R543" s="42">
        <v>0</v>
      </c>
      <c r="S543" s="42">
        <v>0</v>
      </c>
      <c r="T543" s="38">
        <v>2107</v>
      </c>
      <c r="U543" s="14">
        <f>S543/H543</f>
        <v>0</v>
      </c>
      <c r="V543" s="19"/>
      <c r="W543" s="19"/>
      <c r="X543" s="37" t="s">
        <v>3475</v>
      </c>
    </row>
    <row r="544" spans="1:24" ht="16.5" customHeight="1">
      <c r="A544" s="38">
        <v>79</v>
      </c>
      <c r="B544" s="39">
        <v>10867</v>
      </c>
      <c r="C544" s="38">
        <v>10331987</v>
      </c>
      <c r="D544" s="40" t="s">
        <v>724</v>
      </c>
      <c r="E544" s="38">
        <v>1</v>
      </c>
      <c r="F544" s="38">
        <v>18</v>
      </c>
      <c r="G544" s="38" t="s">
        <v>21</v>
      </c>
      <c r="H544" s="42">
        <v>2714.69</v>
      </c>
      <c r="I544" s="57"/>
      <c r="J544" s="44">
        <v>44377</v>
      </c>
      <c r="K544" s="42">
        <v>0</v>
      </c>
      <c r="L544" s="42">
        <v>2714.69</v>
      </c>
      <c r="M544" s="44">
        <v>45199</v>
      </c>
      <c r="N544" s="42">
        <v>0</v>
      </c>
      <c r="O544" s="42">
        <v>0</v>
      </c>
      <c r="P544" s="45">
        <v>0.13</v>
      </c>
      <c r="Q544" s="42">
        <v>0</v>
      </c>
      <c r="R544" s="42">
        <v>0</v>
      </c>
      <c r="S544" s="42">
        <v>0</v>
      </c>
      <c r="T544" s="38">
        <v>2104</v>
      </c>
      <c r="U544" s="14">
        <f>S544/H544</f>
        <v>0</v>
      </c>
      <c r="V544" s="19"/>
      <c r="W544" s="19"/>
      <c r="X544" s="37" t="s">
        <v>3475</v>
      </c>
    </row>
    <row r="545" spans="1:24" ht="16.5" customHeight="1">
      <c r="A545" s="38">
        <v>80</v>
      </c>
      <c r="B545" s="39">
        <v>10867</v>
      </c>
      <c r="C545" s="38">
        <v>10354180</v>
      </c>
      <c r="D545" s="40" t="s">
        <v>725</v>
      </c>
      <c r="E545" s="38">
        <v>22</v>
      </c>
      <c r="F545" s="38">
        <v>60</v>
      </c>
      <c r="G545" s="38" t="s">
        <v>23</v>
      </c>
      <c r="H545" s="42">
        <v>44941.83</v>
      </c>
      <c r="I545" s="57"/>
      <c r="J545" s="44">
        <v>44804</v>
      </c>
      <c r="K545" s="42">
        <v>749.03</v>
      </c>
      <c r="L545" s="42">
        <v>8988.36</v>
      </c>
      <c r="M545" s="44">
        <v>45199</v>
      </c>
      <c r="N545" s="42">
        <v>35204.44</v>
      </c>
      <c r="O545" s="42">
        <v>39781.019999999997</v>
      </c>
      <c r="P545" s="45">
        <v>0.13</v>
      </c>
      <c r="Q545" s="42">
        <v>4576.58</v>
      </c>
      <c r="R545" s="42">
        <v>35204.44</v>
      </c>
      <c r="S545" s="42">
        <v>0</v>
      </c>
      <c r="T545" s="38">
        <v>5000</v>
      </c>
      <c r="U545" s="14">
        <f>S545/H545</f>
        <v>0</v>
      </c>
      <c r="V545" s="19"/>
      <c r="W545" s="19"/>
      <c r="X545" s="37" t="s">
        <v>3475</v>
      </c>
    </row>
    <row r="546" spans="1:24" ht="16.5" customHeight="1">
      <c r="A546" s="38">
        <v>14</v>
      </c>
      <c r="B546" s="39">
        <v>10876</v>
      </c>
      <c r="C546" s="38">
        <v>10322563</v>
      </c>
      <c r="D546" s="40" t="s">
        <v>229</v>
      </c>
      <c r="E546" s="38">
        <v>2</v>
      </c>
      <c r="F546" s="38">
        <v>32</v>
      </c>
      <c r="G546" s="38" t="s">
        <v>33</v>
      </c>
      <c r="H546" s="42">
        <v>3569.12</v>
      </c>
      <c r="I546" s="57"/>
      <c r="J546" s="44">
        <v>44165</v>
      </c>
      <c r="K546" s="42">
        <v>0</v>
      </c>
      <c r="L546" s="42">
        <v>3569.12</v>
      </c>
      <c r="M546" s="44">
        <v>45199</v>
      </c>
      <c r="N546" s="42">
        <v>0</v>
      </c>
      <c r="O546" s="42">
        <v>0</v>
      </c>
      <c r="P546" s="45">
        <v>0.13</v>
      </c>
      <c r="Q546" s="42">
        <v>0</v>
      </c>
      <c r="R546" s="42">
        <v>0</v>
      </c>
      <c r="S546" s="42">
        <v>0</v>
      </c>
      <c r="T546" s="38">
        <v>5000</v>
      </c>
      <c r="U546" s="14">
        <f>S546/H546</f>
        <v>0</v>
      </c>
      <c r="V546" s="19"/>
      <c r="W546" s="19"/>
      <c r="X546" s="37" t="s">
        <v>3476</v>
      </c>
    </row>
    <row r="547" spans="1:24" ht="16.5" customHeight="1">
      <c r="A547" s="38">
        <v>15</v>
      </c>
      <c r="B547" s="39">
        <v>10876</v>
      </c>
      <c r="C547" s="38">
        <v>10322570</v>
      </c>
      <c r="D547" s="40" t="s">
        <v>731</v>
      </c>
      <c r="E547" s="38">
        <v>1</v>
      </c>
      <c r="F547" s="38">
        <v>1</v>
      </c>
      <c r="G547" s="38" t="s">
        <v>83</v>
      </c>
      <c r="H547" s="42">
        <v>1.94</v>
      </c>
      <c r="I547" s="57"/>
      <c r="J547" s="44">
        <v>44165</v>
      </c>
      <c r="K547" s="42">
        <v>0</v>
      </c>
      <c r="L547" s="42">
        <v>1.94</v>
      </c>
      <c r="M547" s="44">
        <v>45199</v>
      </c>
      <c r="N547" s="42">
        <v>0</v>
      </c>
      <c r="O547" s="42">
        <v>0</v>
      </c>
      <c r="P547" s="45">
        <v>0.13</v>
      </c>
      <c r="Q547" s="42">
        <v>0</v>
      </c>
      <c r="R547" s="42">
        <v>0</v>
      </c>
      <c r="S547" s="42">
        <v>0</v>
      </c>
      <c r="T547" s="38">
        <v>2103</v>
      </c>
      <c r="U547" s="14">
        <f>S547/H547</f>
        <v>0</v>
      </c>
      <c r="V547" s="19"/>
      <c r="W547" s="19"/>
      <c r="X547" s="37" t="s">
        <v>3476</v>
      </c>
    </row>
    <row r="548" spans="1:24" ht="16.5" customHeight="1">
      <c r="A548" s="38">
        <v>17</v>
      </c>
      <c r="B548" s="39">
        <v>10876</v>
      </c>
      <c r="C548" s="38">
        <v>10322708</v>
      </c>
      <c r="D548" s="40" t="s">
        <v>733</v>
      </c>
      <c r="E548" s="38">
        <v>2</v>
      </c>
      <c r="F548" s="38">
        <v>1</v>
      </c>
      <c r="G548" s="38" t="s">
        <v>23</v>
      </c>
      <c r="H548" s="42">
        <v>80</v>
      </c>
      <c r="I548" s="57"/>
      <c r="J548" s="44">
        <v>44165</v>
      </c>
      <c r="K548" s="42">
        <v>0</v>
      </c>
      <c r="L548" s="42">
        <v>80</v>
      </c>
      <c r="M548" s="44">
        <v>45199</v>
      </c>
      <c r="N548" s="42">
        <v>0</v>
      </c>
      <c r="O548" s="42">
        <v>0</v>
      </c>
      <c r="P548" s="45">
        <v>0.13</v>
      </c>
      <c r="Q548" s="42">
        <v>0</v>
      </c>
      <c r="R548" s="42">
        <v>0</v>
      </c>
      <c r="S548" s="42">
        <v>0</v>
      </c>
      <c r="T548" s="38">
        <v>2102</v>
      </c>
      <c r="U548" s="14">
        <f>S548/H548</f>
        <v>0</v>
      </c>
      <c r="V548" s="19"/>
      <c r="W548" s="19"/>
      <c r="X548" s="37" t="s">
        <v>3476</v>
      </c>
    </row>
    <row r="549" spans="1:24" ht="16.5" customHeight="1">
      <c r="A549" s="38">
        <v>18</v>
      </c>
      <c r="B549" s="39">
        <v>10876</v>
      </c>
      <c r="C549" s="38">
        <v>10322721</v>
      </c>
      <c r="D549" s="40" t="s">
        <v>734</v>
      </c>
      <c r="E549" s="38">
        <v>3</v>
      </c>
      <c r="F549" s="38">
        <v>1</v>
      </c>
      <c r="G549" s="38" t="s">
        <v>23</v>
      </c>
      <c r="H549" s="42">
        <v>8.1</v>
      </c>
      <c r="I549" s="57"/>
      <c r="J549" s="44">
        <v>44165</v>
      </c>
      <c r="K549" s="42">
        <v>0</v>
      </c>
      <c r="L549" s="42">
        <v>8.1</v>
      </c>
      <c r="M549" s="44">
        <v>45199</v>
      </c>
      <c r="N549" s="42">
        <v>0</v>
      </c>
      <c r="O549" s="42">
        <v>0</v>
      </c>
      <c r="P549" s="45">
        <v>0.13</v>
      </c>
      <c r="Q549" s="42">
        <v>0</v>
      </c>
      <c r="R549" s="42">
        <v>0</v>
      </c>
      <c r="S549" s="42">
        <v>0</v>
      </c>
      <c r="T549" s="38">
        <v>2106</v>
      </c>
      <c r="U549" s="14">
        <f>S549/H549</f>
        <v>0</v>
      </c>
      <c r="V549" s="19"/>
      <c r="W549" s="19"/>
      <c r="X549" s="37" t="s">
        <v>3476</v>
      </c>
    </row>
    <row r="550" spans="1:24" ht="16.5" customHeight="1">
      <c r="A550" s="38">
        <v>19</v>
      </c>
      <c r="B550" s="39">
        <v>10876</v>
      </c>
      <c r="C550" s="38">
        <v>10322735</v>
      </c>
      <c r="D550" s="40" t="s">
        <v>735</v>
      </c>
      <c r="E550" s="38">
        <v>77</v>
      </c>
      <c r="F550" s="38">
        <v>1</v>
      </c>
      <c r="G550" s="38" t="s">
        <v>23</v>
      </c>
      <c r="H550" s="42">
        <v>1650.45</v>
      </c>
      <c r="I550" s="57"/>
      <c r="J550" s="44">
        <v>44165</v>
      </c>
      <c r="K550" s="42">
        <v>0</v>
      </c>
      <c r="L550" s="42">
        <v>1650.45</v>
      </c>
      <c r="M550" s="44">
        <v>45199</v>
      </c>
      <c r="N550" s="42">
        <v>0</v>
      </c>
      <c r="O550" s="42">
        <v>0</v>
      </c>
      <c r="P550" s="45">
        <v>0.13</v>
      </c>
      <c r="Q550" s="42">
        <v>0</v>
      </c>
      <c r="R550" s="42">
        <v>0</v>
      </c>
      <c r="S550" s="42">
        <v>0</v>
      </c>
      <c r="T550" s="38">
        <v>5000</v>
      </c>
      <c r="U550" s="14">
        <f>S550/H550</f>
        <v>0</v>
      </c>
      <c r="V550" s="19"/>
      <c r="W550" s="19"/>
      <c r="X550" s="37" t="s">
        <v>3476</v>
      </c>
    </row>
    <row r="551" spans="1:24" ht="16.5" customHeight="1">
      <c r="A551" s="38">
        <v>20</v>
      </c>
      <c r="B551" s="39">
        <v>10876</v>
      </c>
      <c r="C551" s="38">
        <v>10322737</v>
      </c>
      <c r="D551" s="40" t="s">
        <v>736</v>
      </c>
      <c r="E551" s="38">
        <v>1</v>
      </c>
      <c r="F551" s="38">
        <v>1</v>
      </c>
      <c r="G551" s="38" t="s">
        <v>33</v>
      </c>
      <c r="H551" s="42">
        <v>225</v>
      </c>
      <c r="I551" s="57"/>
      <c r="J551" s="44">
        <v>44165</v>
      </c>
      <c r="K551" s="42">
        <v>0</v>
      </c>
      <c r="L551" s="42">
        <v>225</v>
      </c>
      <c r="M551" s="44">
        <v>45199</v>
      </c>
      <c r="N551" s="42">
        <v>0</v>
      </c>
      <c r="O551" s="42">
        <v>0</v>
      </c>
      <c r="P551" s="45">
        <v>0.13</v>
      </c>
      <c r="Q551" s="42">
        <v>0</v>
      </c>
      <c r="R551" s="42">
        <v>0</v>
      </c>
      <c r="S551" s="42">
        <v>0</v>
      </c>
      <c r="T551" s="38">
        <v>5000</v>
      </c>
      <c r="U551" s="14">
        <f>S551/H551</f>
        <v>0</v>
      </c>
      <c r="V551" s="19"/>
      <c r="W551" s="19"/>
      <c r="X551" s="37" t="s">
        <v>3476</v>
      </c>
    </row>
    <row r="552" spans="1:24" ht="16.5" customHeight="1">
      <c r="A552" s="38">
        <v>21</v>
      </c>
      <c r="B552" s="39">
        <v>10876</v>
      </c>
      <c r="C552" s="38">
        <v>10322738</v>
      </c>
      <c r="D552" s="40" t="s">
        <v>737</v>
      </c>
      <c r="E552" s="38">
        <v>86</v>
      </c>
      <c r="F552" s="38">
        <v>1</v>
      </c>
      <c r="G552" s="38" t="s">
        <v>23</v>
      </c>
      <c r="H552" s="42">
        <v>2365</v>
      </c>
      <c r="I552" s="57"/>
      <c r="J552" s="44">
        <v>44165</v>
      </c>
      <c r="K552" s="42">
        <v>0</v>
      </c>
      <c r="L552" s="42">
        <v>2365</v>
      </c>
      <c r="M552" s="44">
        <v>45199</v>
      </c>
      <c r="N552" s="42">
        <v>0</v>
      </c>
      <c r="O552" s="42">
        <v>0</v>
      </c>
      <c r="P552" s="45">
        <v>0.13</v>
      </c>
      <c r="Q552" s="42">
        <v>0</v>
      </c>
      <c r="R552" s="42">
        <v>0</v>
      </c>
      <c r="S552" s="42">
        <v>0</v>
      </c>
      <c r="T552" s="38">
        <v>5000</v>
      </c>
      <c r="U552" s="14">
        <f>S552/H552</f>
        <v>0</v>
      </c>
      <c r="V552" s="19"/>
      <c r="W552" s="19"/>
      <c r="X552" s="37" t="s">
        <v>3476</v>
      </c>
    </row>
    <row r="553" spans="1:24" ht="16.5" customHeight="1">
      <c r="A553" s="38">
        <v>22</v>
      </c>
      <c r="B553" s="39">
        <v>10876</v>
      </c>
      <c r="C553" s="38">
        <v>10322741</v>
      </c>
      <c r="D553" s="40" t="s">
        <v>738</v>
      </c>
      <c r="E553" s="38">
        <v>40</v>
      </c>
      <c r="F553" s="38">
        <v>1</v>
      </c>
      <c r="G553" s="38" t="s">
        <v>33</v>
      </c>
      <c r="H553" s="42">
        <v>7600</v>
      </c>
      <c r="I553" s="57"/>
      <c r="J553" s="44">
        <v>44165</v>
      </c>
      <c r="K553" s="42">
        <v>0</v>
      </c>
      <c r="L553" s="42">
        <v>7600</v>
      </c>
      <c r="M553" s="44">
        <v>45199</v>
      </c>
      <c r="N553" s="42">
        <v>0</v>
      </c>
      <c r="O553" s="42">
        <v>0</v>
      </c>
      <c r="P553" s="45">
        <v>0.13</v>
      </c>
      <c r="Q553" s="42">
        <v>0</v>
      </c>
      <c r="R553" s="42">
        <v>0</v>
      </c>
      <c r="S553" s="42">
        <v>0</v>
      </c>
      <c r="T553" s="38">
        <v>5000</v>
      </c>
      <c r="U553" s="14">
        <f>S553/H553</f>
        <v>0</v>
      </c>
      <c r="V553" s="19"/>
      <c r="W553" s="19"/>
      <c r="X553" s="37" t="s">
        <v>3476</v>
      </c>
    </row>
    <row r="554" spans="1:24" ht="16.5" customHeight="1">
      <c r="A554" s="38">
        <v>23</v>
      </c>
      <c r="B554" s="39">
        <v>10876</v>
      </c>
      <c r="C554" s="38">
        <v>10322752</v>
      </c>
      <c r="D554" s="40" t="s">
        <v>739</v>
      </c>
      <c r="E554" s="38">
        <v>1</v>
      </c>
      <c r="F554" s="38">
        <v>1</v>
      </c>
      <c r="G554" s="38" t="s">
        <v>23</v>
      </c>
      <c r="H554" s="42">
        <v>171.86</v>
      </c>
      <c r="I554" s="57"/>
      <c r="J554" s="44">
        <v>44165</v>
      </c>
      <c r="K554" s="42">
        <v>0</v>
      </c>
      <c r="L554" s="42">
        <v>171.86</v>
      </c>
      <c r="M554" s="44">
        <v>45199</v>
      </c>
      <c r="N554" s="42">
        <v>0</v>
      </c>
      <c r="O554" s="42">
        <v>0</v>
      </c>
      <c r="P554" s="45">
        <v>0.13</v>
      </c>
      <c r="Q554" s="42">
        <v>0</v>
      </c>
      <c r="R554" s="42">
        <v>0</v>
      </c>
      <c r="S554" s="42">
        <v>0</v>
      </c>
      <c r="T554" s="38">
        <v>5000</v>
      </c>
      <c r="U554" s="14">
        <f>S554/H554</f>
        <v>0</v>
      </c>
      <c r="V554" s="19"/>
      <c r="W554" s="19"/>
      <c r="X554" s="37" t="s">
        <v>3476</v>
      </c>
    </row>
    <row r="555" spans="1:24" ht="16.5" customHeight="1">
      <c r="A555" s="38">
        <v>24</v>
      </c>
      <c r="B555" s="39">
        <v>10876</v>
      </c>
      <c r="C555" s="38">
        <v>10322753</v>
      </c>
      <c r="D555" s="40" t="s">
        <v>739</v>
      </c>
      <c r="E555" s="38">
        <v>2</v>
      </c>
      <c r="F555" s="38">
        <v>1</v>
      </c>
      <c r="G555" s="38" t="s">
        <v>23</v>
      </c>
      <c r="H555" s="42">
        <v>222.3</v>
      </c>
      <c r="I555" s="57"/>
      <c r="J555" s="44">
        <v>44165</v>
      </c>
      <c r="K555" s="42">
        <v>0</v>
      </c>
      <c r="L555" s="42">
        <v>222.3</v>
      </c>
      <c r="M555" s="44">
        <v>45199</v>
      </c>
      <c r="N555" s="42">
        <v>0</v>
      </c>
      <c r="O555" s="42">
        <v>0</v>
      </c>
      <c r="P555" s="45">
        <v>0.13</v>
      </c>
      <c r="Q555" s="42">
        <v>0</v>
      </c>
      <c r="R555" s="42">
        <v>0</v>
      </c>
      <c r="S555" s="42">
        <v>0</v>
      </c>
      <c r="T555" s="38">
        <v>5000</v>
      </c>
      <c r="U555" s="14">
        <f>S555/H555</f>
        <v>0</v>
      </c>
      <c r="V555" s="19"/>
      <c r="W555" s="19"/>
      <c r="X555" s="37" t="s">
        <v>3476</v>
      </c>
    </row>
    <row r="556" spans="1:24" ht="16.5" customHeight="1">
      <c r="A556" s="38">
        <v>25</v>
      </c>
      <c r="B556" s="39">
        <v>10876</v>
      </c>
      <c r="C556" s="38">
        <v>10322754</v>
      </c>
      <c r="D556" s="40" t="s">
        <v>740</v>
      </c>
      <c r="E556" s="38">
        <v>3</v>
      </c>
      <c r="F556" s="38">
        <v>1</v>
      </c>
      <c r="G556" s="38" t="s">
        <v>23</v>
      </c>
      <c r="H556" s="42">
        <v>515.57000000000005</v>
      </c>
      <c r="I556" s="57"/>
      <c r="J556" s="44">
        <v>44165</v>
      </c>
      <c r="K556" s="42">
        <v>0</v>
      </c>
      <c r="L556" s="42">
        <v>515.57000000000005</v>
      </c>
      <c r="M556" s="44">
        <v>45199</v>
      </c>
      <c r="N556" s="42">
        <v>0</v>
      </c>
      <c r="O556" s="42">
        <v>0</v>
      </c>
      <c r="P556" s="45">
        <v>0.13</v>
      </c>
      <c r="Q556" s="42">
        <v>0</v>
      </c>
      <c r="R556" s="42">
        <v>0</v>
      </c>
      <c r="S556" s="42">
        <v>0</v>
      </c>
      <c r="T556" s="38">
        <v>5000</v>
      </c>
      <c r="U556" s="14">
        <f>S556/H556</f>
        <v>0</v>
      </c>
      <c r="V556" s="19"/>
      <c r="W556" s="19"/>
      <c r="X556" s="37" t="s">
        <v>3476</v>
      </c>
    </row>
    <row r="557" spans="1:24" ht="16.5" customHeight="1">
      <c r="A557" s="38">
        <v>26</v>
      </c>
      <c r="B557" s="39">
        <v>10876</v>
      </c>
      <c r="C557" s="38">
        <v>10322756</v>
      </c>
      <c r="D557" s="40" t="s">
        <v>740</v>
      </c>
      <c r="E557" s="38">
        <v>1</v>
      </c>
      <c r="F557" s="38">
        <v>1</v>
      </c>
      <c r="G557" s="38" t="s">
        <v>23</v>
      </c>
      <c r="H557" s="42">
        <v>111.15</v>
      </c>
      <c r="I557" s="57"/>
      <c r="J557" s="44">
        <v>44165</v>
      </c>
      <c r="K557" s="42">
        <v>0</v>
      </c>
      <c r="L557" s="42">
        <v>111.15</v>
      </c>
      <c r="M557" s="44">
        <v>45199</v>
      </c>
      <c r="N557" s="42">
        <v>0</v>
      </c>
      <c r="O557" s="42">
        <v>0</v>
      </c>
      <c r="P557" s="45">
        <v>0.13</v>
      </c>
      <c r="Q557" s="42">
        <v>0</v>
      </c>
      <c r="R557" s="42">
        <v>0</v>
      </c>
      <c r="S557" s="42">
        <v>0</v>
      </c>
      <c r="T557" s="38">
        <v>5000</v>
      </c>
      <c r="U557" s="14">
        <f>S557/H557</f>
        <v>0</v>
      </c>
      <c r="V557" s="19"/>
      <c r="W557" s="19"/>
      <c r="X557" s="37" t="s">
        <v>3476</v>
      </c>
    </row>
    <row r="558" spans="1:24" ht="16.5" customHeight="1">
      <c r="A558" s="38">
        <v>27</v>
      </c>
      <c r="B558" s="39">
        <v>10876</v>
      </c>
      <c r="C558" s="38">
        <v>10322757</v>
      </c>
      <c r="D558" s="40" t="s">
        <v>741</v>
      </c>
      <c r="E558" s="38">
        <v>1</v>
      </c>
      <c r="F558" s="38">
        <v>1</v>
      </c>
      <c r="G558" s="38" t="s">
        <v>21</v>
      </c>
      <c r="H558" s="42">
        <v>769.11</v>
      </c>
      <c r="I558" s="57"/>
      <c r="J558" s="44">
        <v>44165</v>
      </c>
      <c r="K558" s="42">
        <v>0</v>
      </c>
      <c r="L558" s="42">
        <v>769.11</v>
      </c>
      <c r="M558" s="44">
        <v>45199</v>
      </c>
      <c r="N558" s="42">
        <v>0</v>
      </c>
      <c r="O558" s="42">
        <v>0</v>
      </c>
      <c r="P558" s="45">
        <v>0.13</v>
      </c>
      <c r="Q558" s="42">
        <v>0</v>
      </c>
      <c r="R558" s="42">
        <v>0</v>
      </c>
      <c r="S558" s="42">
        <v>0</v>
      </c>
      <c r="T558" s="38">
        <v>5000</v>
      </c>
      <c r="U558" s="14">
        <f>S558/H558</f>
        <v>0</v>
      </c>
      <c r="V558" s="19"/>
      <c r="W558" s="19"/>
      <c r="X558" s="37" t="s">
        <v>3476</v>
      </c>
    </row>
    <row r="559" spans="1:24" ht="16.5" customHeight="1">
      <c r="A559" s="38">
        <v>28</v>
      </c>
      <c r="B559" s="39">
        <v>10876</v>
      </c>
      <c r="C559" s="38">
        <v>10322765</v>
      </c>
      <c r="D559" s="40" t="s">
        <v>474</v>
      </c>
      <c r="E559" s="38">
        <v>5</v>
      </c>
      <c r="F559" s="38">
        <v>1</v>
      </c>
      <c r="G559" s="38" t="s">
        <v>23</v>
      </c>
      <c r="H559" s="42">
        <v>175</v>
      </c>
      <c r="I559" s="57"/>
      <c r="J559" s="44">
        <v>44165</v>
      </c>
      <c r="K559" s="42">
        <v>0</v>
      </c>
      <c r="L559" s="42">
        <v>175</v>
      </c>
      <c r="M559" s="44">
        <v>45199</v>
      </c>
      <c r="N559" s="42">
        <v>0</v>
      </c>
      <c r="O559" s="42">
        <v>0</v>
      </c>
      <c r="P559" s="45">
        <v>0.13</v>
      </c>
      <c r="Q559" s="42">
        <v>0</v>
      </c>
      <c r="R559" s="42">
        <v>0</v>
      </c>
      <c r="S559" s="42">
        <v>0</v>
      </c>
      <c r="T559" s="38">
        <v>5000</v>
      </c>
      <c r="U559" s="14">
        <f>S559/H559</f>
        <v>0</v>
      </c>
      <c r="V559" s="19"/>
      <c r="W559" s="19"/>
      <c r="X559" s="37" t="s">
        <v>3476</v>
      </c>
    </row>
    <row r="560" spans="1:24" ht="16.5" customHeight="1">
      <c r="A560" s="38">
        <v>29</v>
      </c>
      <c r="B560" s="39">
        <v>10876</v>
      </c>
      <c r="C560" s="38">
        <v>10322772</v>
      </c>
      <c r="D560" s="40" t="s">
        <v>742</v>
      </c>
      <c r="E560" s="38">
        <v>1</v>
      </c>
      <c r="F560" s="38">
        <v>1</v>
      </c>
      <c r="G560" s="38" t="s">
        <v>23</v>
      </c>
      <c r="H560" s="42">
        <v>135.30000000000001</v>
      </c>
      <c r="I560" s="57"/>
      <c r="J560" s="44">
        <v>44165</v>
      </c>
      <c r="K560" s="42">
        <v>0</v>
      </c>
      <c r="L560" s="42">
        <v>135.30000000000001</v>
      </c>
      <c r="M560" s="44">
        <v>45199</v>
      </c>
      <c r="N560" s="42">
        <v>0</v>
      </c>
      <c r="O560" s="42">
        <v>0</v>
      </c>
      <c r="P560" s="45">
        <v>0.13</v>
      </c>
      <c r="Q560" s="42">
        <v>0</v>
      </c>
      <c r="R560" s="42">
        <v>0</v>
      </c>
      <c r="S560" s="42">
        <v>0</v>
      </c>
      <c r="T560" s="38">
        <v>5000</v>
      </c>
      <c r="U560" s="14">
        <f>S560/H560</f>
        <v>0</v>
      </c>
      <c r="V560" s="19"/>
      <c r="W560" s="19"/>
      <c r="X560" s="37" t="s">
        <v>3476</v>
      </c>
    </row>
    <row r="561" spans="1:24" ht="16.5" customHeight="1">
      <c r="A561" s="38">
        <v>30</v>
      </c>
      <c r="B561" s="39">
        <v>10876</v>
      </c>
      <c r="C561" s="38">
        <v>10322773</v>
      </c>
      <c r="D561" s="40" t="s">
        <v>743</v>
      </c>
      <c r="E561" s="38">
        <v>1</v>
      </c>
      <c r="F561" s="38">
        <v>1</v>
      </c>
      <c r="G561" s="38" t="s">
        <v>23</v>
      </c>
      <c r="H561" s="42">
        <v>105.6</v>
      </c>
      <c r="I561" s="57"/>
      <c r="J561" s="44">
        <v>44165</v>
      </c>
      <c r="K561" s="42">
        <v>0</v>
      </c>
      <c r="L561" s="42">
        <v>105.6</v>
      </c>
      <c r="M561" s="44">
        <v>45199</v>
      </c>
      <c r="N561" s="42">
        <v>0</v>
      </c>
      <c r="O561" s="42">
        <v>0</v>
      </c>
      <c r="P561" s="45">
        <v>0.13</v>
      </c>
      <c r="Q561" s="42">
        <v>0</v>
      </c>
      <c r="R561" s="42">
        <v>0</v>
      </c>
      <c r="S561" s="42">
        <v>0</v>
      </c>
      <c r="T561" s="38">
        <v>5000</v>
      </c>
      <c r="U561" s="14">
        <f>S561/H561</f>
        <v>0</v>
      </c>
      <c r="V561" s="19"/>
      <c r="W561" s="19"/>
      <c r="X561" s="37" t="s">
        <v>3476</v>
      </c>
    </row>
    <row r="562" spans="1:24" ht="16.5" customHeight="1">
      <c r="A562" s="38">
        <v>31</v>
      </c>
      <c r="B562" s="39">
        <v>10876</v>
      </c>
      <c r="C562" s="38">
        <v>10322774</v>
      </c>
      <c r="D562" s="40" t="s">
        <v>744</v>
      </c>
      <c r="E562" s="38">
        <v>2</v>
      </c>
      <c r="F562" s="38">
        <v>1</v>
      </c>
      <c r="G562" s="38" t="s">
        <v>23</v>
      </c>
      <c r="H562" s="42">
        <v>80</v>
      </c>
      <c r="I562" s="57"/>
      <c r="J562" s="44">
        <v>44165</v>
      </c>
      <c r="K562" s="42">
        <v>0</v>
      </c>
      <c r="L562" s="42">
        <v>80</v>
      </c>
      <c r="M562" s="44">
        <v>45199</v>
      </c>
      <c r="N562" s="42">
        <v>0</v>
      </c>
      <c r="O562" s="42">
        <v>0</v>
      </c>
      <c r="P562" s="45">
        <v>0.13</v>
      </c>
      <c r="Q562" s="42">
        <v>0</v>
      </c>
      <c r="R562" s="42">
        <v>0</v>
      </c>
      <c r="S562" s="42">
        <v>0</v>
      </c>
      <c r="T562" s="38">
        <v>5000</v>
      </c>
      <c r="U562" s="14">
        <f>S562/H562</f>
        <v>0</v>
      </c>
      <c r="V562" s="19"/>
      <c r="W562" s="19"/>
      <c r="X562" s="37" t="s">
        <v>3476</v>
      </c>
    </row>
    <row r="563" spans="1:24" ht="16.5" customHeight="1">
      <c r="A563" s="38">
        <v>32</v>
      </c>
      <c r="B563" s="39">
        <v>10876</v>
      </c>
      <c r="C563" s="38">
        <v>10322803</v>
      </c>
      <c r="D563" s="40" t="s">
        <v>745</v>
      </c>
      <c r="E563" s="38">
        <v>4</v>
      </c>
      <c r="F563" s="38">
        <v>1</v>
      </c>
      <c r="G563" s="38" t="s">
        <v>23</v>
      </c>
      <c r="H563" s="42">
        <v>440</v>
      </c>
      <c r="I563" s="57"/>
      <c r="J563" s="44">
        <v>44165</v>
      </c>
      <c r="K563" s="42">
        <v>0</v>
      </c>
      <c r="L563" s="42">
        <v>440</v>
      </c>
      <c r="M563" s="44">
        <v>45199</v>
      </c>
      <c r="N563" s="42">
        <v>0</v>
      </c>
      <c r="O563" s="42">
        <v>0</v>
      </c>
      <c r="P563" s="45">
        <v>0.13</v>
      </c>
      <c r="Q563" s="42">
        <v>0</v>
      </c>
      <c r="R563" s="42">
        <v>0</v>
      </c>
      <c r="S563" s="42">
        <v>0</v>
      </c>
      <c r="T563" s="38">
        <v>5000</v>
      </c>
      <c r="U563" s="14">
        <f>S563/H563</f>
        <v>0</v>
      </c>
      <c r="V563" s="19"/>
      <c r="W563" s="19"/>
      <c r="X563" s="37" t="s">
        <v>3476</v>
      </c>
    </row>
    <row r="564" spans="1:24" ht="16.5" customHeight="1">
      <c r="A564" s="38">
        <v>33</v>
      </c>
      <c r="B564" s="39">
        <v>10876</v>
      </c>
      <c r="C564" s="38">
        <v>10322839</v>
      </c>
      <c r="D564" s="40" t="s">
        <v>746</v>
      </c>
      <c r="E564" s="38">
        <v>1</v>
      </c>
      <c r="F564" s="38">
        <v>1</v>
      </c>
      <c r="G564" s="38" t="s">
        <v>33</v>
      </c>
      <c r="H564" s="42">
        <v>149.58000000000001</v>
      </c>
      <c r="I564" s="57"/>
      <c r="J564" s="44">
        <v>44165</v>
      </c>
      <c r="K564" s="42">
        <v>0</v>
      </c>
      <c r="L564" s="42">
        <v>149.58000000000001</v>
      </c>
      <c r="M564" s="44">
        <v>45199</v>
      </c>
      <c r="N564" s="42">
        <v>0</v>
      </c>
      <c r="O564" s="42">
        <v>0</v>
      </c>
      <c r="P564" s="45">
        <v>0.13</v>
      </c>
      <c r="Q564" s="42">
        <v>0</v>
      </c>
      <c r="R564" s="42">
        <v>0</v>
      </c>
      <c r="S564" s="42">
        <v>0</v>
      </c>
      <c r="T564" s="38">
        <v>5000</v>
      </c>
      <c r="U564" s="14">
        <f>S564/H564</f>
        <v>0</v>
      </c>
      <c r="V564" s="19"/>
      <c r="W564" s="19"/>
      <c r="X564" s="37" t="s">
        <v>3476</v>
      </c>
    </row>
    <row r="565" spans="1:24" ht="16.5" customHeight="1">
      <c r="A565" s="38">
        <v>34</v>
      </c>
      <c r="B565" s="39">
        <v>10876</v>
      </c>
      <c r="C565" s="38">
        <v>10322852</v>
      </c>
      <c r="D565" s="40" t="s">
        <v>747</v>
      </c>
      <c r="E565" s="38">
        <v>1</v>
      </c>
      <c r="F565" s="38">
        <v>21</v>
      </c>
      <c r="G565" s="38" t="s">
        <v>21</v>
      </c>
      <c r="H565" s="42">
        <v>1185.0899999999999</v>
      </c>
      <c r="I565" s="57"/>
      <c r="J565" s="44">
        <v>44165</v>
      </c>
      <c r="K565" s="42">
        <v>0</v>
      </c>
      <c r="L565" s="42">
        <v>1185.0899999999999</v>
      </c>
      <c r="M565" s="44">
        <v>45199</v>
      </c>
      <c r="N565" s="42">
        <v>0</v>
      </c>
      <c r="O565" s="42">
        <v>0</v>
      </c>
      <c r="P565" s="45">
        <v>0.13</v>
      </c>
      <c r="Q565" s="42">
        <v>0</v>
      </c>
      <c r="R565" s="42">
        <v>0</v>
      </c>
      <c r="S565" s="42">
        <v>0</v>
      </c>
      <c r="T565" s="38">
        <v>5000</v>
      </c>
      <c r="U565" s="14">
        <f>S565/H565</f>
        <v>0</v>
      </c>
      <c r="V565" s="19"/>
      <c r="W565" s="19"/>
      <c r="X565" s="37" t="s">
        <v>3476</v>
      </c>
    </row>
    <row r="566" spans="1:24" ht="16.5" customHeight="1">
      <c r="A566" s="38">
        <v>35</v>
      </c>
      <c r="B566" s="39">
        <v>10876</v>
      </c>
      <c r="C566" s="38">
        <v>10322861</v>
      </c>
      <c r="D566" s="40" t="s">
        <v>748</v>
      </c>
      <c r="E566" s="38">
        <v>34</v>
      </c>
      <c r="F566" s="38">
        <v>1</v>
      </c>
      <c r="G566" s="38" t="s">
        <v>33</v>
      </c>
      <c r="H566" s="42">
        <v>1955</v>
      </c>
      <c r="I566" s="57"/>
      <c r="J566" s="44">
        <v>44165</v>
      </c>
      <c r="K566" s="42">
        <v>0</v>
      </c>
      <c r="L566" s="42">
        <v>1955</v>
      </c>
      <c r="M566" s="44">
        <v>45199</v>
      </c>
      <c r="N566" s="42">
        <v>0</v>
      </c>
      <c r="O566" s="42">
        <v>0</v>
      </c>
      <c r="P566" s="45">
        <v>0.13</v>
      </c>
      <c r="Q566" s="42">
        <v>0</v>
      </c>
      <c r="R566" s="42">
        <v>0</v>
      </c>
      <c r="S566" s="42">
        <v>0</v>
      </c>
      <c r="T566" s="38">
        <v>5000</v>
      </c>
      <c r="U566" s="14">
        <f>S566/H566</f>
        <v>0</v>
      </c>
      <c r="V566" s="19"/>
      <c r="W566" s="19"/>
      <c r="X566" s="37" t="s">
        <v>3476</v>
      </c>
    </row>
    <row r="567" spans="1:24" ht="16.5" customHeight="1">
      <c r="A567" s="38">
        <v>36</v>
      </c>
      <c r="B567" s="39">
        <v>10876</v>
      </c>
      <c r="C567" s="38">
        <v>10322872</v>
      </c>
      <c r="D567" s="40" t="s">
        <v>182</v>
      </c>
      <c r="E567" s="38">
        <v>117</v>
      </c>
      <c r="F567" s="38">
        <v>2</v>
      </c>
      <c r="G567" s="38" t="s">
        <v>23</v>
      </c>
      <c r="H567" s="42">
        <v>3439.8</v>
      </c>
      <c r="I567" s="57"/>
      <c r="J567" s="44">
        <v>44165</v>
      </c>
      <c r="K567" s="42">
        <v>0</v>
      </c>
      <c r="L567" s="42">
        <v>3439.8</v>
      </c>
      <c r="M567" s="44">
        <v>45199</v>
      </c>
      <c r="N567" s="42">
        <v>0</v>
      </c>
      <c r="O567" s="42">
        <v>0</v>
      </c>
      <c r="P567" s="45">
        <v>0.13</v>
      </c>
      <c r="Q567" s="42">
        <v>0</v>
      </c>
      <c r="R567" s="42">
        <v>0</v>
      </c>
      <c r="S567" s="42">
        <v>0</v>
      </c>
      <c r="T567" s="38">
        <v>5000</v>
      </c>
      <c r="U567" s="14">
        <f>S567/H567</f>
        <v>0</v>
      </c>
      <c r="V567" s="19"/>
      <c r="W567" s="19"/>
      <c r="X567" s="37" t="s">
        <v>3476</v>
      </c>
    </row>
    <row r="568" spans="1:24" ht="16.5" customHeight="1">
      <c r="A568" s="38">
        <v>37</v>
      </c>
      <c r="B568" s="39">
        <v>10876</v>
      </c>
      <c r="C568" s="38">
        <v>10322900</v>
      </c>
      <c r="D568" s="40" t="s">
        <v>749</v>
      </c>
      <c r="E568" s="38">
        <v>1</v>
      </c>
      <c r="F568" s="38">
        <v>10</v>
      </c>
      <c r="G568" s="38" t="s">
        <v>33</v>
      </c>
      <c r="H568" s="42">
        <v>439.57</v>
      </c>
      <c r="I568" s="57"/>
      <c r="J568" s="44">
        <v>44165</v>
      </c>
      <c r="K568" s="42">
        <v>0</v>
      </c>
      <c r="L568" s="42">
        <v>439.57</v>
      </c>
      <c r="M568" s="44">
        <v>45199</v>
      </c>
      <c r="N568" s="42">
        <v>0</v>
      </c>
      <c r="O568" s="42">
        <v>0</v>
      </c>
      <c r="P568" s="45">
        <v>0.13</v>
      </c>
      <c r="Q568" s="42">
        <v>0</v>
      </c>
      <c r="R568" s="42">
        <v>0</v>
      </c>
      <c r="S568" s="42">
        <v>0</v>
      </c>
      <c r="T568" s="38">
        <v>5000</v>
      </c>
      <c r="U568" s="14">
        <f>S568/H568</f>
        <v>0</v>
      </c>
      <c r="V568" s="19"/>
      <c r="W568" s="19"/>
      <c r="X568" s="37" t="s">
        <v>3476</v>
      </c>
    </row>
    <row r="569" spans="1:24" ht="16.5" customHeight="1">
      <c r="A569" s="38">
        <v>38</v>
      </c>
      <c r="B569" s="39">
        <v>10876</v>
      </c>
      <c r="C569" s="38">
        <v>10322954</v>
      </c>
      <c r="D569" s="40" t="s">
        <v>750</v>
      </c>
      <c r="E569" s="38">
        <v>1</v>
      </c>
      <c r="F569" s="38">
        <v>1</v>
      </c>
      <c r="G569" s="38" t="s">
        <v>33</v>
      </c>
      <c r="H569" s="42">
        <v>114.53</v>
      </c>
      <c r="I569" s="57"/>
      <c r="J569" s="44">
        <v>44165</v>
      </c>
      <c r="K569" s="42">
        <v>0</v>
      </c>
      <c r="L569" s="42">
        <v>114.53</v>
      </c>
      <c r="M569" s="44">
        <v>45199</v>
      </c>
      <c r="N569" s="42">
        <v>0</v>
      </c>
      <c r="O569" s="42">
        <v>0</v>
      </c>
      <c r="P569" s="45">
        <v>0.13</v>
      </c>
      <c r="Q569" s="42">
        <v>0</v>
      </c>
      <c r="R569" s="42">
        <v>0</v>
      </c>
      <c r="S569" s="42">
        <v>0</v>
      </c>
      <c r="T569" s="38">
        <v>5000</v>
      </c>
      <c r="U569" s="14">
        <f>S569/H569</f>
        <v>0</v>
      </c>
      <c r="V569" s="19"/>
      <c r="W569" s="19"/>
      <c r="X569" s="37" t="s">
        <v>3476</v>
      </c>
    </row>
    <row r="570" spans="1:24" ht="16.5" customHeight="1">
      <c r="A570" s="38">
        <v>39</v>
      </c>
      <c r="B570" s="39">
        <v>10876</v>
      </c>
      <c r="C570" s="38">
        <v>10322956</v>
      </c>
      <c r="D570" s="40" t="s">
        <v>751</v>
      </c>
      <c r="E570" s="38">
        <v>1</v>
      </c>
      <c r="F570" s="38">
        <v>1</v>
      </c>
      <c r="G570" s="38" t="s">
        <v>33</v>
      </c>
      <c r="H570" s="42">
        <v>84.4</v>
      </c>
      <c r="I570" s="57"/>
      <c r="J570" s="44">
        <v>44165</v>
      </c>
      <c r="K570" s="42">
        <v>0</v>
      </c>
      <c r="L570" s="42">
        <v>84.4</v>
      </c>
      <c r="M570" s="44">
        <v>45199</v>
      </c>
      <c r="N570" s="42">
        <v>0</v>
      </c>
      <c r="O570" s="42">
        <v>0</v>
      </c>
      <c r="P570" s="45">
        <v>0.13</v>
      </c>
      <c r="Q570" s="42">
        <v>0</v>
      </c>
      <c r="R570" s="42">
        <v>0</v>
      </c>
      <c r="S570" s="42">
        <v>0</v>
      </c>
      <c r="T570" s="38">
        <v>5000</v>
      </c>
      <c r="U570" s="14">
        <f>S570/H570</f>
        <v>0</v>
      </c>
      <c r="V570" s="19"/>
      <c r="W570" s="19"/>
      <c r="X570" s="37" t="s">
        <v>3476</v>
      </c>
    </row>
    <row r="571" spans="1:24" ht="16.5" customHeight="1">
      <c r="A571" s="38">
        <v>40</v>
      </c>
      <c r="B571" s="39">
        <v>10876</v>
      </c>
      <c r="C571" s="38">
        <v>10322971</v>
      </c>
      <c r="D571" s="40" t="s">
        <v>752</v>
      </c>
      <c r="E571" s="38">
        <v>1</v>
      </c>
      <c r="F571" s="38">
        <v>1</v>
      </c>
      <c r="G571" s="38" t="s">
        <v>23</v>
      </c>
      <c r="H571" s="42">
        <v>90</v>
      </c>
      <c r="I571" s="57"/>
      <c r="J571" s="44">
        <v>44165</v>
      </c>
      <c r="K571" s="42">
        <v>0</v>
      </c>
      <c r="L571" s="42">
        <v>90</v>
      </c>
      <c r="M571" s="44">
        <v>45199</v>
      </c>
      <c r="N571" s="42">
        <v>0</v>
      </c>
      <c r="O571" s="42">
        <v>0</v>
      </c>
      <c r="P571" s="45">
        <v>0.13</v>
      </c>
      <c r="Q571" s="42">
        <v>0</v>
      </c>
      <c r="R571" s="42">
        <v>0</v>
      </c>
      <c r="S571" s="42">
        <v>0</v>
      </c>
      <c r="T571" s="38">
        <v>5000</v>
      </c>
      <c r="U571" s="14">
        <f>S571/H571</f>
        <v>0</v>
      </c>
      <c r="V571" s="19"/>
      <c r="W571" s="19"/>
      <c r="X571" s="37" t="s">
        <v>3476</v>
      </c>
    </row>
    <row r="572" spans="1:24" ht="16.5" customHeight="1">
      <c r="A572" s="38">
        <v>41</v>
      </c>
      <c r="B572" s="39">
        <v>10876</v>
      </c>
      <c r="C572" s="38">
        <v>10322980</v>
      </c>
      <c r="D572" s="40" t="s">
        <v>753</v>
      </c>
      <c r="E572" s="38">
        <v>1</v>
      </c>
      <c r="F572" s="38">
        <v>1</v>
      </c>
      <c r="G572" s="38" t="s">
        <v>33</v>
      </c>
      <c r="H572" s="42">
        <v>180.5</v>
      </c>
      <c r="I572" s="57"/>
      <c r="J572" s="44">
        <v>44165</v>
      </c>
      <c r="K572" s="42">
        <v>0</v>
      </c>
      <c r="L572" s="42">
        <v>180.5</v>
      </c>
      <c r="M572" s="44">
        <v>45199</v>
      </c>
      <c r="N572" s="42">
        <v>0</v>
      </c>
      <c r="O572" s="42">
        <v>0</v>
      </c>
      <c r="P572" s="45">
        <v>0.13</v>
      </c>
      <c r="Q572" s="42">
        <v>0</v>
      </c>
      <c r="R572" s="42">
        <v>0</v>
      </c>
      <c r="S572" s="42">
        <v>0</v>
      </c>
      <c r="T572" s="38">
        <v>5000</v>
      </c>
      <c r="U572" s="14">
        <f>S572/H572</f>
        <v>0</v>
      </c>
      <c r="V572" s="19"/>
      <c r="W572" s="19"/>
      <c r="X572" s="37" t="s">
        <v>3476</v>
      </c>
    </row>
    <row r="573" spans="1:24" ht="16.5" customHeight="1">
      <c r="A573" s="38">
        <v>42</v>
      </c>
      <c r="B573" s="39">
        <v>10876</v>
      </c>
      <c r="C573" s="38">
        <v>10322982</v>
      </c>
      <c r="D573" s="40" t="s">
        <v>188</v>
      </c>
      <c r="E573" s="38">
        <v>1</v>
      </c>
      <c r="F573" s="38">
        <v>1</v>
      </c>
      <c r="G573" s="38" t="s">
        <v>33</v>
      </c>
      <c r="H573" s="42">
        <v>200</v>
      </c>
      <c r="I573" s="57"/>
      <c r="J573" s="44">
        <v>44165</v>
      </c>
      <c r="K573" s="42">
        <v>0</v>
      </c>
      <c r="L573" s="42">
        <v>200</v>
      </c>
      <c r="M573" s="44">
        <v>45199</v>
      </c>
      <c r="N573" s="42">
        <v>0</v>
      </c>
      <c r="O573" s="42">
        <v>0</v>
      </c>
      <c r="P573" s="45">
        <v>0.13</v>
      </c>
      <c r="Q573" s="42">
        <v>0</v>
      </c>
      <c r="R573" s="42">
        <v>0</v>
      </c>
      <c r="S573" s="42">
        <v>0</v>
      </c>
      <c r="T573" s="38">
        <v>5000</v>
      </c>
      <c r="U573" s="14">
        <f>S573/H573</f>
        <v>0</v>
      </c>
      <c r="V573" s="19"/>
      <c r="W573" s="19"/>
      <c r="X573" s="37" t="s">
        <v>3476</v>
      </c>
    </row>
    <row r="574" spans="1:24" ht="16.5" customHeight="1">
      <c r="A574" s="38">
        <v>43</v>
      </c>
      <c r="B574" s="39">
        <v>10876</v>
      </c>
      <c r="C574" s="38">
        <v>10322989</v>
      </c>
      <c r="D574" s="40" t="s">
        <v>188</v>
      </c>
      <c r="E574" s="38">
        <v>1</v>
      </c>
      <c r="F574" s="38">
        <v>1</v>
      </c>
      <c r="G574" s="38" t="s">
        <v>262</v>
      </c>
      <c r="H574" s="42">
        <v>125</v>
      </c>
      <c r="I574" s="57"/>
      <c r="J574" s="44">
        <v>44165</v>
      </c>
      <c r="K574" s="42">
        <v>0</v>
      </c>
      <c r="L574" s="42">
        <v>125</v>
      </c>
      <c r="M574" s="44">
        <v>45199</v>
      </c>
      <c r="N574" s="42">
        <v>0</v>
      </c>
      <c r="O574" s="42">
        <v>0</v>
      </c>
      <c r="P574" s="45">
        <v>0.13</v>
      </c>
      <c r="Q574" s="42">
        <v>0</v>
      </c>
      <c r="R574" s="42">
        <v>0</v>
      </c>
      <c r="S574" s="42">
        <v>0</v>
      </c>
      <c r="T574" s="38">
        <v>5000</v>
      </c>
      <c r="U574" s="14">
        <f>S574/H574</f>
        <v>0</v>
      </c>
      <c r="V574" s="19"/>
      <c r="W574" s="19"/>
      <c r="X574" s="37" t="s">
        <v>3476</v>
      </c>
    </row>
    <row r="575" spans="1:24" ht="16.5" customHeight="1">
      <c r="A575" s="38">
        <v>44</v>
      </c>
      <c r="B575" s="39">
        <v>10876</v>
      </c>
      <c r="C575" s="38">
        <v>10322991</v>
      </c>
      <c r="D575" s="40" t="s">
        <v>188</v>
      </c>
      <c r="E575" s="38">
        <v>1</v>
      </c>
      <c r="F575" s="38">
        <v>1</v>
      </c>
      <c r="G575" s="38" t="s">
        <v>33</v>
      </c>
      <c r="H575" s="42">
        <v>125</v>
      </c>
      <c r="I575" s="57"/>
      <c r="J575" s="44">
        <v>44165</v>
      </c>
      <c r="K575" s="42">
        <v>0</v>
      </c>
      <c r="L575" s="42">
        <v>125</v>
      </c>
      <c r="M575" s="44">
        <v>45199</v>
      </c>
      <c r="N575" s="42">
        <v>0</v>
      </c>
      <c r="O575" s="42">
        <v>0</v>
      </c>
      <c r="P575" s="45">
        <v>0.13</v>
      </c>
      <c r="Q575" s="42">
        <v>0</v>
      </c>
      <c r="R575" s="42">
        <v>0</v>
      </c>
      <c r="S575" s="42">
        <v>0</v>
      </c>
      <c r="T575" s="38">
        <v>5000</v>
      </c>
      <c r="U575" s="14">
        <f>S575/H575</f>
        <v>0</v>
      </c>
      <c r="V575" s="19"/>
      <c r="W575" s="19"/>
      <c r="X575" s="37" t="s">
        <v>3476</v>
      </c>
    </row>
    <row r="576" spans="1:24" ht="16.5" customHeight="1">
      <c r="A576" s="38">
        <v>45</v>
      </c>
      <c r="B576" s="39">
        <v>10876</v>
      </c>
      <c r="C576" s="38">
        <v>10322999</v>
      </c>
      <c r="D576" s="40" t="s">
        <v>754</v>
      </c>
      <c r="E576" s="38">
        <v>1</v>
      </c>
      <c r="F576" s="38">
        <v>1</v>
      </c>
      <c r="G576" s="38" t="s">
        <v>21</v>
      </c>
      <c r="H576" s="42">
        <v>1282.06</v>
      </c>
      <c r="I576" s="57"/>
      <c r="J576" s="44">
        <v>44165</v>
      </c>
      <c r="K576" s="42">
        <v>0</v>
      </c>
      <c r="L576" s="42">
        <v>1282.06</v>
      </c>
      <c r="M576" s="44">
        <v>45199</v>
      </c>
      <c r="N576" s="42">
        <v>0</v>
      </c>
      <c r="O576" s="42">
        <v>0</v>
      </c>
      <c r="P576" s="45">
        <v>0.13</v>
      </c>
      <c r="Q576" s="42">
        <v>0</v>
      </c>
      <c r="R576" s="42">
        <v>0</v>
      </c>
      <c r="S576" s="42">
        <v>0</v>
      </c>
      <c r="T576" s="38">
        <v>5000</v>
      </c>
      <c r="U576" s="14">
        <f>S576/H576</f>
        <v>0</v>
      </c>
      <c r="V576" s="19"/>
      <c r="W576" s="19"/>
      <c r="X576" s="37" t="s">
        <v>3476</v>
      </c>
    </row>
    <row r="577" spans="1:24" ht="16.5" customHeight="1">
      <c r="A577" s="38">
        <v>46</v>
      </c>
      <c r="B577" s="39">
        <v>10876</v>
      </c>
      <c r="C577" s="38">
        <v>10323001</v>
      </c>
      <c r="D577" s="40" t="s">
        <v>755</v>
      </c>
      <c r="E577" s="38">
        <v>1</v>
      </c>
      <c r="F577" s="38">
        <v>1</v>
      </c>
      <c r="G577" s="38" t="s">
        <v>21</v>
      </c>
      <c r="H577" s="42">
        <v>320.52</v>
      </c>
      <c r="I577" s="57"/>
      <c r="J577" s="44">
        <v>44165</v>
      </c>
      <c r="K577" s="42">
        <v>0</v>
      </c>
      <c r="L577" s="42">
        <v>320.52</v>
      </c>
      <c r="M577" s="44">
        <v>45199</v>
      </c>
      <c r="N577" s="42">
        <v>0</v>
      </c>
      <c r="O577" s="42">
        <v>0</v>
      </c>
      <c r="P577" s="45">
        <v>0.13</v>
      </c>
      <c r="Q577" s="42">
        <v>0</v>
      </c>
      <c r="R577" s="42">
        <v>0</v>
      </c>
      <c r="S577" s="42">
        <v>0</v>
      </c>
      <c r="T577" s="38">
        <v>2102</v>
      </c>
      <c r="U577" s="14">
        <f>S577/H577</f>
        <v>0</v>
      </c>
      <c r="V577" s="19"/>
      <c r="W577" s="19"/>
      <c r="X577" s="37" t="s">
        <v>3476</v>
      </c>
    </row>
    <row r="578" spans="1:24" ht="16.5" customHeight="1">
      <c r="A578" s="38">
        <v>47</v>
      </c>
      <c r="B578" s="39">
        <v>10876</v>
      </c>
      <c r="C578" s="38">
        <v>10323008</v>
      </c>
      <c r="D578" s="40" t="s">
        <v>756</v>
      </c>
      <c r="E578" s="38">
        <v>2</v>
      </c>
      <c r="F578" s="38">
        <v>1</v>
      </c>
      <c r="G578" s="38" t="s">
        <v>33</v>
      </c>
      <c r="H578" s="42">
        <v>300</v>
      </c>
      <c r="I578" s="57"/>
      <c r="J578" s="44">
        <v>44165</v>
      </c>
      <c r="K578" s="42">
        <v>0</v>
      </c>
      <c r="L578" s="42">
        <v>300</v>
      </c>
      <c r="M578" s="44">
        <v>45199</v>
      </c>
      <c r="N578" s="42">
        <v>0</v>
      </c>
      <c r="O578" s="42">
        <v>0</v>
      </c>
      <c r="P578" s="45">
        <v>0.13</v>
      </c>
      <c r="Q578" s="42">
        <v>0</v>
      </c>
      <c r="R578" s="42">
        <v>0</v>
      </c>
      <c r="S578" s="42">
        <v>0</v>
      </c>
      <c r="T578" s="38">
        <v>5000</v>
      </c>
      <c r="U578" s="14">
        <f>S578/H578</f>
        <v>0</v>
      </c>
      <c r="V578" s="19"/>
      <c r="W578" s="19"/>
      <c r="X578" s="37" t="s">
        <v>3476</v>
      </c>
    </row>
    <row r="579" spans="1:24" ht="16.5" customHeight="1">
      <c r="A579" s="38">
        <v>48</v>
      </c>
      <c r="B579" s="39">
        <v>10876</v>
      </c>
      <c r="C579" s="38">
        <v>10323010</v>
      </c>
      <c r="D579" s="40" t="s">
        <v>757</v>
      </c>
      <c r="E579" s="38">
        <v>1</v>
      </c>
      <c r="F579" s="38">
        <v>10</v>
      </c>
      <c r="G579" s="38" t="s">
        <v>21</v>
      </c>
      <c r="H579" s="42">
        <v>8125.38</v>
      </c>
      <c r="I579" s="57"/>
      <c r="J579" s="44">
        <v>44165</v>
      </c>
      <c r="K579" s="42">
        <v>0</v>
      </c>
      <c r="L579" s="42">
        <v>8125.38</v>
      </c>
      <c r="M579" s="44">
        <v>45199</v>
      </c>
      <c r="N579" s="42">
        <v>0</v>
      </c>
      <c r="O579" s="42">
        <v>0</v>
      </c>
      <c r="P579" s="45">
        <v>0.13</v>
      </c>
      <c r="Q579" s="42">
        <v>0</v>
      </c>
      <c r="R579" s="42">
        <v>0</v>
      </c>
      <c r="S579" s="42">
        <v>0</v>
      </c>
      <c r="T579" s="38">
        <v>5000</v>
      </c>
      <c r="U579" s="14">
        <f>S579/H579</f>
        <v>0</v>
      </c>
      <c r="V579" s="19"/>
      <c r="W579" s="19"/>
      <c r="X579" s="37" t="s">
        <v>3476</v>
      </c>
    </row>
    <row r="580" spans="1:24" ht="16.5" customHeight="1">
      <c r="A580" s="38">
        <v>49</v>
      </c>
      <c r="B580" s="39">
        <v>10876</v>
      </c>
      <c r="C580" s="38">
        <v>10323011</v>
      </c>
      <c r="D580" s="40" t="s">
        <v>758</v>
      </c>
      <c r="E580" s="38">
        <v>3</v>
      </c>
      <c r="F580" s="38">
        <v>10</v>
      </c>
      <c r="G580" s="38" t="s">
        <v>23</v>
      </c>
      <c r="H580" s="42">
        <v>977.14</v>
      </c>
      <c r="I580" s="57"/>
      <c r="J580" s="44">
        <v>44165</v>
      </c>
      <c r="K580" s="42">
        <v>0</v>
      </c>
      <c r="L580" s="42">
        <v>977.14</v>
      </c>
      <c r="M580" s="44">
        <v>45199</v>
      </c>
      <c r="N580" s="42">
        <v>0</v>
      </c>
      <c r="O580" s="42">
        <v>0</v>
      </c>
      <c r="P580" s="45">
        <v>0.13</v>
      </c>
      <c r="Q580" s="42">
        <v>0</v>
      </c>
      <c r="R580" s="42">
        <v>0</v>
      </c>
      <c r="S580" s="42">
        <v>0</v>
      </c>
      <c r="T580" s="38">
        <v>5000</v>
      </c>
      <c r="U580" s="14">
        <f>S580/H580</f>
        <v>0</v>
      </c>
      <c r="V580" s="19"/>
      <c r="W580" s="19"/>
      <c r="X580" s="37" t="s">
        <v>3476</v>
      </c>
    </row>
    <row r="581" spans="1:24" ht="16.5" customHeight="1">
      <c r="A581" s="38">
        <v>50</v>
      </c>
      <c r="B581" s="39">
        <v>10876</v>
      </c>
      <c r="C581" s="38">
        <v>10323015</v>
      </c>
      <c r="D581" s="40" t="s">
        <v>759</v>
      </c>
      <c r="E581" s="38">
        <v>1</v>
      </c>
      <c r="F581" s="38">
        <v>11</v>
      </c>
      <c r="G581" s="38" t="s">
        <v>21</v>
      </c>
      <c r="H581" s="42">
        <v>8623.39</v>
      </c>
      <c r="I581" s="57"/>
      <c r="J581" s="44">
        <v>44165</v>
      </c>
      <c r="K581" s="42">
        <v>0</v>
      </c>
      <c r="L581" s="42">
        <v>8623.39</v>
      </c>
      <c r="M581" s="44">
        <v>45199</v>
      </c>
      <c r="N581" s="42">
        <v>0</v>
      </c>
      <c r="O581" s="42">
        <v>0</v>
      </c>
      <c r="P581" s="45">
        <v>0.13</v>
      </c>
      <c r="Q581" s="42">
        <v>0</v>
      </c>
      <c r="R581" s="42">
        <v>0</v>
      </c>
      <c r="S581" s="42">
        <v>0</v>
      </c>
      <c r="T581" s="38">
        <v>5000</v>
      </c>
      <c r="U581" s="14">
        <f>S581/H581</f>
        <v>0</v>
      </c>
      <c r="V581" s="19"/>
      <c r="W581" s="19"/>
      <c r="X581" s="37" t="s">
        <v>3476</v>
      </c>
    </row>
    <row r="582" spans="1:24" ht="16.5" customHeight="1">
      <c r="A582" s="38">
        <v>51</v>
      </c>
      <c r="B582" s="39">
        <v>10876</v>
      </c>
      <c r="C582" s="38">
        <v>10323025</v>
      </c>
      <c r="D582" s="40" t="s">
        <v>760</v>
      </c>
      <c r="E582" s="38">
        <v>3</v>
      </c>
      <c r="F582" s="38">
        <v>1</v>
      </c>
      <c r="G582" s="38" t="s">
        <v>23</v>
      </c>
      <c r="H582" s="42">
        <v>562.5</v>
      </c>
      <c r="I582" s="57"/>
      <c r="J582" s="44">
        <v>44165</v>
      </c>
      <c r="K582" s="42">
        <v>0</v>
      </c>
      <c r="L582" s="42">
        <v>562.5</v>
      </c>
      <c r="M582" s="44">
        <v>45199</v>
      </c>
      <c r="N582" s="42">
        <v>0</v>
      </c>
      <c r="O582" s="42">
        <v>0</v>
      </c>
      <c r="P582" s="45">
        <v>0.13</v>
      </c>
      <c r="Q582" s="42">
        <v>0</v>
      </c>
      <c r="R582" s="42">
        <v>0</v>
      </c>
      <c r="S582" s="42">
        <v>0</v>
      </c>
      <c r="T582" s="38">
        <v>2105</v>
      </c>
      <c r="U582" s="14">
        <f>S582/H582</f>
        <v>0</v>
      </c>
      <c r="V582" s="19"/>
      <c r="W582" s="19"/>
      <c r="X582" s="37" t="s">
        <v>3476</v>
      </c>
    </row>
    <row r="583" spans="1:24" ht="16.5" customHeight="1">
      <c r="A583" s="38">
        <v>52</v>
      </c>
      <c r="B583" s="39">
        <v>10876</v>
      </c>
      <c r="C583" s="38">
        <v>10323032</v>
      </c>
      <c r="D583" s="40" t="s">
        <v>761</v>
      </c>
      <c r="E583" s="38">
        <v>1</v>
      </c>
      <c r="F583" s="38">
        <v>1</v>
      </c>
      <c r="G583" s="38" t="s">
        <v>23</v>
      </c>
      <c r="H583" s="42">
        <v>19</v>
      </c>
      <c r="I583" s="57"/>
      <c r="J583" s="44">
        <v>44165</v>
      </c>
      <c r="K583" s="42">
        <v>0</v>
      </c>
      <c r="L583" s="42">
        <v>19</v>
      </c>
      <c r="M583" s="44">
        <v>45199</v>
      </c>
      <c r="N583" s="42">
        <v>0</v>
      </c>
      <c r="O583" s="42">
        <v>0</v>
      </c>
      <c r="P583" s="45">
        <v>0.13</v>
      </c>
      <c r="Q583" s="42">
        <v>0</v>
      </c>
      <c r="R583" s="42">
        <v>0</v>
      </c>
      <c r="S583" s="42">
        <v>0</v>
      </c>
      <c r="T583" s="38">
        <v>2102</v>
      </c>
      <c r="U583" s="14">
        <f>S583/H583</f>
        <v>0</v>
      </c>
      <c r="V583" s="19"/>
      <c r="W583" s="19"/>
      <c r="X583" s="37" t="s">
        <v>3476</v>
      </c>
    </row>
    <row r="584" spans="1:24" ht="16.5" customHeight="1">
      <c r="A584" s="38">
        <v>53</v>
      </c>
      <c r="B584" s="39">
        <v>10876</v>
      </c>
      <c r="C584" s="38">
        <v>10323035</v>
      </c>
      <c r="D584" s="40" t="s">
        <v>762</v>
      </c>
      <c r="E584" s="38">
        <v>16</v>
      </c>
      <c r="F584" s="38">
        <v>1</v>
      </c>
      <c r="G584" s="38" t="s">
        <v>23</v>
      </c>
      <c r="H584" s="42">
        <v>28</v>
      </c>
      <c r="I584" s="57"/>
      <c r="J584" s="44">
        <v>44165</v>
      </c>
      <c r="K584" s="42">
        <v>0</v>
      </c>
      <c r="L584" s="42">
        <v>28</v>
      </c>
      <c r="M584" s="44">
        <v>45199</v>
      </c>
      <c r="N584" s="42">
        <v>0</v>
      </c>
      <c r="O584" s="42">
        <v>0</v>
      </c>
      <c r="P584" s="45">
        <v>0.13</v>
      </c>
      <c r="Q584" s="42">
        <v>0</v>
      </c>
      <c r="R584" s="42">
        <v>0</v>
      </c>
      <c r="S584" s="42">
        <v>0</v>
      </c>
      <c r="T584" s="38">
        <v>2105</v>
      </c>
      <c r="U584" s="14">
        <f>S584/H584</f>
        <v>0</v>
      </c>
      <c r="V584" s="19"/>
      <c r="W584" s="19"/>
      <c r="X584" s="37" t="s">
        <v>3476</v>
      </c>
    </row>
    <row r="585" spans="1:24" ht="16.5" customHeight="1">
      <c r="A585" s="38">
        <v>54</v>
      </c>
      <c r="B585" s="39">
        <v>10876</v>
      </c>
      <c r="C585" s="38">
        <v>10323038</v>
      </c>
      <c r="D585" s="40" t="s">
        <v>763</v>
      </c>
      <c r="E585" s="38">
        <v>5</v>
      </c>
      <c r="F585" s="38">
        <v>1</v>
      </c>
      <c r="G585" s="38" t="s">
        <v>23</v>
      </c>
      <c r="H585" s="42">
        <v>70</v>
      </c>
      <c r="I585" s="57"/>
      <c r="J585" s="44">
        <v>44165</v>
      </c>
      <c r="K585" s="42">
        <v>0</v>
      </c>
      <c r="L585" s="42">
        <v>70</v>
      </c>
      <c r="M585" s="44">
        <v>45199</v>
      </c>
      <c r="N585" s="42">
        <v>0</v>
      </c>
      <c r="O585" s="42">
        <v>0</v>
      </c>
      <c r="P585" s="45">
        <v>0.13</v>
      </c>
      <c r="Q585" s="42">
        <v>0</v>
      </c>
      <c r="R585" s="42">
        <v>0</v>
      </c>
      <c r="S585" s="42">
        <v>0</v>
      </c>
      <c r="T585" s="38">
        <v>2103</v>
      </c>
      <c r="U585" s="14">
        <f>S585/H585</f>
        <v>0</v>
      </c>
      <c r="V585" s="19"/>
      <c r="W585" s="19"/>
      <c r="X585" s="37" t="s">
        <v>3476</v>
      </c>
    </row>
    <row r="586" spans="1:24" ht="16.5" customHeight="1">
      <c r="A586" s="38">
        <v>56</v>
      </c>
      <c r="B586" s="39">
        <v>10876</v>
      </c>
      <c r="C586" s="38">
        <v>10323144</v>
      </c>
      <c r="D586" s="40" t="s">
        <v>765</v>
      </c>
      <c r="E586" s="38">
        <v>1</v>
      </c>
      <c r="F586" s="38">
        <v>16</v>
      </c>
      <c r="G586" s="38" t="s">
        <v>33</v>
      </c>
      <c r="H586" s="42">
        <v>1776.06</v>
      </c>
      <c r="I586" s="57"/>
      <c r="J586" s="44">
        <v>44165</v>
      </c>
      <c r="K586" s="42">
        <v>0</v>
      </c>
      <c r="L586" s="42">
        <v>1776.06</v>
      </c>
      <c r="M586" s="44">
        <v>45199</v>
      </c>
      <c r="N586" s="42">
        <v>0</v>
      </c>
      <c r="O586" s="42">
        <v>0</v>
      </c>
      <c r="P586" s="45">
        <v>0.13</v>
      </c>
      <c r="Q586" s="42">
        <v>0</v>
      </c>
      <c r="R586" s="42">
        <v>0</v>
      </c>
      <c r="S586" s="42">
        <v>0</v>
      </c>
      <c r="T586" s="38">
        <v>5000</v>
      </c>
      <c r="U586" s="14">
        <f>S586/H586</f>
        <v>0</v>
      </c>
      <c r="V586" s="19"/>
      <c r="W586" s="19"/>
      <c r="X586" s="37" t="s">
        <v>3476</v>
      </c>
    </row>
    <row r="587" spans="1:24" ht="16.5" customHeight="1">
      <c r="A587" s="38">
        <v>59</v>
      </c>
      <c r="B587" s="39">
        <v>10876</v>
      </c>
      <c r="C587" s="38">
        <v>10323182</v>
      </c>
      <c r="D587" s="40" t="s">
        <v>768</v>
      </c>
      <c r="E587" s="38">
        <v>1</v>
      </c>
      <c r="F587" s="38">
        <v>31</v>
      </c>
      <c r="G587" s="38" t="s">
        <v>33</v>
      </c>
      <c r="H587" s="42">
        <v>564.04</v>
      </c>
      <c r="I587" s="57"/>
      <c r="J587" s="44">
        <v>44165</v>
      </c>
      <c r="K587" s="42">
        <v>0</v>
      </c>
      <c r="L587" s="42">
        <v>564.04</v>
      </c>
      <c r="M587" s="44">
        <v>45199</v>
      </c>
      <c r="N587" s="42">
        <v>0</v>
      </c>
      <c r="O587" s="42">
        <v>0</v>
      </c>
      <c r="P587" s="45">
        <v>0.13</v>
      </c>
      <c r="Q587" s="42">
        <v>0</v>
      </c>
      <c r="R587" s="42">
        <v>0</v>
      </c>
      <c r="S587" s="42">
        <v>0</v>
      </c>
      <c r="T587" s="38">
        <v>2506</v>
      </c>
      <c r="U587" s="14">
        <f>S587/H587</f>
        <v>0</v>
      </c>
      <c r="V587" s="19"/>
      <c r="W587" s="19"/>
      <c r="X587" s="37" t="s">
        <v>3476</v>
      </c>
    </row>
    <row r="588" spans="1:24" ht="16.5" customHeight="1">
      <c r="A588" s="38">
        <v>62</v>
      </c>
      <c r="B588" s="39">
        <v>10876</v>
      </c>
      <c r="C588" s="38">
        <v>10323264</v>
      </c>
      <c r="D588" s="40" t="s">
        <v>771</v>
      </c>
      <c r="E588" s="38">
        <v>2</v>
      </c>
      <c r="F588" s="38">
        <v>32</v>
      </c>
      <c r="G588" s="38" t="s">
        <v>33</v>
      </c>
      <c r="H588" s="42">
        <v>824.73</v>
      </c>
      <c r="I588" s="57"/>
      <c r="J588" s="44">
        <v>44165</v>
      </c>
      <c r="K588" s="42">
        <v>0</v>
      </c>
      <c r="L588" s="42">
        <v>824.73</v>
      </c>
      <c r="M588" s="44">
        <v>45199</v>
      </c>
      <c r="N588" s="42">
        <v>0</v>
      </c>
      <c r="O588" s="42">
        <v>0</v>
      </c>
      <c r="P588" s="45">
        <v>0.13</v>
      </c>
      <c r="Q588" s="42">
        <v>0</v>
      </c>
      <c r="R588" s="42">
        <v>0</v>
      </c>
      <c r="S588" s="42">
        <v>0</v>
      </c>
      <c r="T588" s="38">
        <v>5000</v>
      </c>
      <c r="U588" s="14">
        <f>S588/H588</f>
        <v>0</v>
      </c>
      <c r="V588" s="19"/>
      <c r="W588" s="19"/>
      <c r="X588" s="37" t="s">
        <v>3476</v>
      </c>
    </row>
    <row r="589" spans="1:24" ht="16.5" customHeight="1">
      <c r="A589" s="38">
        <v>63</v>
      </c>
      <c r="B589" s="39">
        <v>10876</v>
      </c>
      <c r="C589" s="38">
        <v>10323272</v>
      </c>
      <c r="D589" s="40" t="s">
        <v>772</v>
      </c>
      <c r="E589" s="38">
        <v>6</v>
      </c>
      <c r="F589" s="38">
        <v>32</v>
      </c>
      <c r="G589" s="38" t="s">
        <v>33</v>
      </c>
      <c r="H589" s="42">
        <v>8235.1</v>
      </c>
      <c r="I589" s="57"/>
      <c r="J589" s="44">
        <v>44165</v>
      </c>
      <c r="K589" s="42">
        <v>0</v>
      </c>
      <c r="L589" s="42">
        <v>8235.1</v>
      </c>
      <c r="M589" s="44">
        <v>45199</v>
      </c>
      <c r="N589" s="42">
        <v>0</v>
      </c>
      <c r="O589" s="42">
        <v>0</v>
      </c>
      <c r="P589" s="45">
        <v>0.13</v>
      </c>
      <c r="Q589" s="42">
        <v>0</v>
      </c>
      <c r="R589" s="42">
        <v>0</v>
      </c>
      <c r="S589" s="42">
        <v>0</v>
      </c>
      <c r="T589" s="38">
        <v>5000</v>
      </c>
      <c r="U589" s="14">
        <f>S589/H589</f>
        <v>0</v>
      </c>
      <c r="V589" s="19"/>
      <c r="W589" s="19"/>
      <c r="X589" s="37" t="s">
        <v>3476</v>
      </c>
    </row>
    <row r="590" spans="1:24" ht="16.5" customHeight="1">
      <c r="A590" s="38">
        <v>65</v>
      </c>
      <c r="B590" s="39">
        <v>10876</v>
      </c>
      <c r="C590" s="38">
        <v>10323279</v>
      </c>
      <c r="D590" s="40" t="s">
        <v>773</v>
      </c>
      <c r="E590" s="38">
        <v>1</v>
      </c>
      <c r="F590" s="38">
        <v>1</v>
      </c>
      <c r="G590" s="38" t="s">
        <v>23</v>
      </c>
      <c r="H590" s="42">
        <v>49</v>
      </c>
      <c r="I590" s="57"/>
      <c r="J590" s="44">
        <v>44165</v>
      </c>
      <c r="K590" s="42">
        <v>0</v>
      </c>
      <c r="L590" s="42">
        <v>49</v>
      </c>
      <c r="M590" s="44">
        <v>45199</v>
      </c>
      <c r="N590" s="42">
        <v>0</v>
      </c>
      <c r="O590" s="42">
        <v>0</v>
      </c>
      <c r="P590" s="45">
        <v>0.13</v>
      </c>
      <c r="Q590" s="42">
        <v>0</v>
      </c>
      <c r="R590" s="42">
        <v>0</v>
      </c>
      <c r="S590" s="42">
        <v>0</v>
      </c>
      <c r="T590" s="38">
        <v>2103</v>
      </c>
      <c r="U590" s="14">
        <f>S590/H590</f>
        <v>0</v>
      </c>
      <c r="V590" s="19"/>
      <c r="W590" s="19"/>
      <c r="X590" s="37" t="s">
        <v>3476</v>
      </c>
    </row>
    <row r="591" spans="1:24" ht="16.5" customHeight="1">
      <c r="A591" s="38">
        <v>67</v>
      </c>
      <c r="B591" s="39">
        <v>10876</v>
      </c>
      <c r="C591" s="38">
        <v>10323453</v>
      </c>
      <c r="D591" s="40" t="s">
        <v>774</v>
      </c>
      <c r="E591" s="38">
        <v>8</v>
      </c>
      <c r="F591" s="38">
        <v>1</v>
      </c>
      <c r="G591" s="38" t="s">
        <v>23</v>
      </c>
      <c r="H591" s="42">
        <v>536.20000000000005</v>
      </c>
      <c r="I591" s="57"/>
      <c r="J591" s="44">
        <v>44165</v>
      </c>
      <c r="K591" s="42">
        <v>0</v>
      </c>
      <c r="L591" s="42">
        <v>536.20000000000005</v>
      </c>
      <c r="M591" s="44">
        <v>45199</v>
      </c>
      <c r="N591" s="42">
        <v>0</v>
      </c>
      <c r="O591" s="42">
        <v>0</v>
      </c>
      <c r="P591" s="45">
        <v>0.13</v>
      </c>
      <c r="Q591" s="42">
        <v>0</v>
      </c>
      <c r="R591" s="42">
        <v>0</v>
      </c>
      <c r="S591" s="42">
        <v>0</v>
      </c>
      <c r="T591" s="38">
        <v>2102</v>
      </c>
      <c r="U591" s="14">
        <f>S591/H591</f>
        <v>0</v>
      </c>
      <c r="V591" s="19"/>
      <c r="W591" s="19"/>
      <c r="X591" s="37" t="s">
        <v>3476</v>
      </c>
    </row>
    <row r="592" spans="1:24" ht="16.5" customHeight="1">
      <c r="A592" s="38">
        <v>68</v>
      </c>
      <c r="B592" s="39">
        <v>10876</v>
      </c>
      <c r="C592" s="38">
        <v>10323483</v>
      </c>
      <c r="D592" s="40" t="s">
        <v>775</v>
      </c>
      <c r="E592" s="38">
        <v>1</v>
      </c>
      <c r="F592" s="38">
        <v>34</v>
      </c>
      <c r="G592" s="38" t="s">
        <v>83</v>
      </c>
      <c r="H592" s="42">
        <v>477.68</v>
      </c>
      <c r="I592" s="57"/>
      <c r="J592" s="44">
        <v>44165</v>
      </c>
      <c r="K592" s="42">
        <v>14.05</v>
      </c>
      <c r="L592" s="42">
        <v>463.63</v>
      </c>
      <c r="M592" s="44">
        <v>45199</v>
      </c>
      <c r="N592" s="42">
        <v>0</v>
      </c>
      <c r="O592" s="42">
        <v>0</v>
      </c>
      <c r="P592" s="45">
        <v>0.13</v>
      </c>
      <c r="Q592" s="42">
        <v>0</v>
      </c>
      <c r="R592" s="42">
        <v>0</v>
      </c>
      <c r="S592" s="42">
        <v>0</v>
      </c>
      <c r="T592" s="38">
        <v>2506</v>
      </c>
      <c r="U592" s="14">
        <f>S592/H592</f>
        <v>0</v>
      </c>
      <c r="V592" s="19"/>
      <c r="W592" s="19"/>
      <c r="X592" s="37" t="s">
        <v>3476</v>
      </c>
    </row>
    <row r="593" spans="1:24" ht="16.5" customHeight="1">
      <c r="A593" s="38">
        <v>73</v>
      </c>
      <c r="B593" s="39">
        <v>10876</v>
      </c>
      <c r="C593" s="38">
        <v>10323568</v>
      </c>
      <c r="D593" s="40" t="s">
        <v>780</v>
      </c>
      <c r="E593" s="38">
        <v>275</v>
      </c>
      <c r="F593" s="38">
        <v>27</v>
      </c>
      <c r="G593" s="38" t="s">
        <v>23</v>
      </c>
      <c r="H593" s="42">
        <v>65095.54</v>
      </c>
      <c r="I593" s="57"/>
      <c r="J593" s="44">
        <v>44165</v>
      </c>
      <c r="K593" s="42">
        <v>0</v>
      </c>
      <c r="L593" s="42">
        <v>65095.54</v>
      </c>
      <c r="M593" s="44">
        <v>45199</v>
      </c>
      <c r="N593" s="42">
        <v>0</v>
      </c>
      <c r="O593" s="42">
        <v>0</v>
      </c>
      <c r="P593" s="45">
        <v>0.13</v>
      </c>
      <c r="Q593" s="42">
        <v>0</v>
      </c>
      <c r="R593" s="42">
        <v>0</v>
      </c>
      <c r="S593" s="42">
        <v>0</v>
      </c>
      <c r="T593" s="38">
        <v>5000</v>
      </c>
      <c r="U593" s="14">
        <f>S593/H593</f>
        <v>0</v>
      </c>
      <c r="V593" s="19"/>
      <c r="W593" s="19"/>
      <c r="X593" s="37" t="s">
        <v>3476</v>
      </c>
    </row>
    <row r="594" spans="1:24" ht="16.5" customHeight="1">
      <c r="A594" s="38">
        <v>389</v>
      </c>
      <c r="B594" s="39">
        <v>10877</v>
      </c>
      <c r="C594" s="38">
        <v>10323707</v>
      </c>
      <c r="D594" s="40" t="s">
        <v>81</v>
      </c>
      <c r="E594" s="58">
        <v>50</v>
      </c>
      <c r="F594" s="38">
        <v>60</v>
      </c>
      <c r="G594" s="38" t="s">
        <v>23</v>
      </c>
      <c r="H594" s="42">
        <v>8547.01</v>
      </c>
      <c r="I594" s="57"/>
      <c r="J594" s="44">
        <v>40717</v>
      </c>
      <c r="K594" s="42">
        <v>0</v>
      </c>
      <c r="L594" s="42">
        <v>8119.66</v>
      </c>
      <c r="M594" s="44">
        <v>45199</v>
      </c>
      <c r="N594" s="42">
        <f>H594-K594-L594</f>
        <v>427.35000000000036</v>
      </c>
      <c r="O594" s="42">
        <v>482.91</v>
      </c>
      <c r="P594" s="45">
        <v>0.13</v>
      </c>
      <c r="Q594" s="42">
        <v>55.56</v>
      </c>
      <c r="R594" s="42">
        <v>427.35</v>
      </c>
      <c r="S594" s="42">
        <f>N594-R594</f>
        <v>0</v>
      </c>
      <c r="T594" s="38">
        <v>5000</v>
      </c>
      <c r="U594" s="14">
        <f>S594/H594</f>
        <v>0</v>
      </c>
      <c r="V594" s="19"/>
      <c r="W594" s="19"/>
      <c r="X594" s="37" t="s">
        <v>3462</v>
      </c>
    </row>
    <row r="595" spans="1:24" ht="16.5" customHeight="1">
      <c r="A595" s="38">
        <v>398</v>
      </c>
      <c r="B595" s="39">
        <v>10877</v>
      </c>
      <c r="C595" s="38">
        <v>10324443</v>
      </c>
      <c r="D595" s="40" t="s">
        <v>791</v>
      </c>
      <c r="E595" s="58">
        <v>2</v>
      </c>
      <c r="F595" s="38">
        <v>113</v>
      </c>
      <c r="G595" s="38" t="s">
        <v>23</v>
      </c>
      <c r="H595" s="42">
        <v>9256.41</v>
      </c>
      <c r="I595" s="57"/>
      <c r="J595" s="44">
        <v>42424</v>
      </c>
      <c r="K595" s="42">
        <v>0</v>
      </c>
      <c r="L595" s="42">
        <v>6865.04</v>
      </c>
      <c r="M595" s="44">
        <v>45199</v>
      </c>
      <c r="N595" s="42">
        <f>H595-K595-L595</f>
        <v>2391.37</v>
      </c>
      <c r="O595" s="42">
        <v>2702.25</v>
      </c>
      <c r="P595" s="45">
        <v>0.13</v>
      </c>
      <c r="Q595" s="42">
        <v>310.88</v>
      </c>
      <c r="R595" s="42">
        <v>2391.37</v>
      </c>
      <c r="S595" s="42">
        <f>N595-R595</f>
        <v>0</v>
      </c>
      <c r="T595" s="38">
        <v>5000</v>
      </c>
      <c r="U595" s="14">
        <f>S595/H595</f>
        <v>0</v>
      </c>
      <c r="V595" s="19"/>
      <c r="W595" s="19"/>
      <c r="X595" s="37" t="s">
        <v>3462</v>
      </c>
    </row>
    <row r="596" spans="1:24" ht="16.5" customHeight="1">
      <c r="A596" s="38">
        <v>399</v>
      </c>
      <c r="B596" s="39">
        <v>10877</v>
      </c>
      <c r="C596" s="38">
        <v>10324444</v>
      </c>
      <c r="D596" s="40" t="s">
        <v>792</v>
      </c>
      <c r="E596" s="58">
        <v>1</v>
      </c>
      <c r="F596" s="38">
        <v>120</v>
      </c>
      <c r="G596" s="38" t="s">
        <v>21</v>
      </c>
      <c r="H596" s="42">
        <v>5805.56</v>
      </c>
      <c r="I596" s="57"/>
      <c r="J596" s="44">
        <v>42425</v>
      </c>
      <c r="K596" s="42">
        <v>0</v>
      </c>
      <c r="L596" s="42">
        <v>4182.3999999999996</v>
      </c>
      <c r="M596" s="44">
        <v>45199</v>
      </c>
      <c r="N596" s="42">
        <f>H596-K596-L596</f>
        <v>1623.1600000000008</v>
      </c>
      <c r="O596" s="42">
        <v>1834.17</v>
      </c>
      <c r="P596" s="45">
        <v>0.13</v>
      </c>
      <c r="Q596" s="42">
        <v>211.01</v>
      </c>
      <c r="R596" s="42">
        <v>1623.16</v>
      </c>
      <c r="S596" s="42">
        <f>N596-R596</f>
        <v>0</v>
      </c>
      <c r="T596" s="38">
        <v>5000</v>
      </c>
      <c r="U596" s="14">
        <f>S596/H596</f>
        <v>0</v>
      </c>
      <c r="V596" s="19"/>
      <c r="W596" s="19"/>
      <c r="X596" s="37" t="s">
        <v>3462</v>
      </c>
    </row>
    <row r="597" spans="1:24" ht="16.5" customHeight="1">
      <c r="A597" s="38">
        <v>400</v>
      </c>
      <c r="B597" s="39">
        <v>10877</v>
      </c>
      <c r="C597" s="38">
        <v>10324445</v>
      </c>
      <c r="D597" s="40" t="s">
        <v>793</v>
      </c>
      <c r="E597" s="58">
        <v>1</v>
      </c>
      <c r="F597" s="38">
        <v>120</v>
      </c>
      <c r="G597" s="38" t="s">
        <v>21</v>
      </c>
      <c r="H597" s="42">
        <v>6373.93</v>
      </c>
      <c r="I597" s="57"/>
      <c r="J597" s="44">
        <v>42425</v>
      </c>
      <c r="K597" s="42">
        <v>0</v>
      </c>
      <c r="L597" s="42">
        <v>4591.87</v>
      </c>
      <c r="M597" s="44">
        <v>45199</v>
      </c>
      <c r="N597" s="42">
        <f>H597-K597-L597</f>
        <v>1782.0600000000004</v>
      </c>
      <c r="O597" s="42">
        <v>2013.73</v>
      </c>
      <c r="P597" s="45">
        <v>0.13</v>
      </c>
      <c r="Q597" s="42">
        <v>231.67</v>
      </c>
      <c r="R597" s="42">
        <v>1782.06</v>
      </c>
      <c r="S597" s="42">
        <f>N597-R597</f>
        <v>0</v>
      </c>
      <c r="T597" s="38">
        <v>5000</v>
      </c>
      <c r="U597" s="14">
        <f>S597/H597</f>
        <v>0</v>
      </c>
      <c r="V597" s="19"/>
      <c r="W597" s="19"/>
      <c r="X597" s="37" t="s">
        <v>3462</v>
      </c>
    </row>
    <row r="598" spans="1:24" ht="16.5" customHeight="1">
      <c r="A598" s="38">
        <v>81</v>
      </c>
      <c r="B598" s="39">
        <v>10878</v>
      </c>
      <c r="C598" s="38">
        <v>10331780</v>
      </c>
      <c r="D598" s="40" t="s">
        <v>102</v>
      </c>
      <c r="E598" s="38">
        <v>1</v>
      </c>
      <c r="F598" s="38">
        <v>27</v>
      </c>
      <c r="G598" s="38" t="s">
        <v>21</v>
      </c>
      <c r="H598" s="42">
        <v>5410.36</v>
      </c>
      <c r="I598" s="57"/>
      <c r="J598" s="44">
        <v>44377</v>
      </c>
      <c r="K598" s="42">
        <v>0</v>
      </c>
      <c r="L598" s="42">
        <v>5410.36</v>
      </c>
      <c r="M598" s="44">
        <v>45199</v>
      </c>
      <c r="N598" s="42">
        <v>0</v>
      </c>
      <c r="O598" s="42">
        <v>0</v>
      </c>
      <c r="P598" s="45">
        <v>0.13</v>
      </c>
      <c r="Q598" s="42">
        <v>0</v>
      </c>
      <c r="R598" s="42">
        <v>0</v>
      </c>
      <c r="S598" s="42">
        <v>0</v>
      </c>
      <c r="T598" s="38">
        <v>2102</v>
      </c>
      <c r="U598" s="14">
        <f>S598/H598</f>
        <v>0</v>
      </c>
      <c r="V598" s="19"/>
      <c r="W598" s="19"/>
      <c r="X598" s="37" t="s">
        <v>3475</v>
      </c>
    </row>
    <row r="599" spans="1:24" ht="16.5" customHeight="1">
      <c r="A599" s="38">
        <v>83</v>
      </c>
      <c r="B599" s="39">
        <v>10878</v>
      </c>
      <c r="C599" s="38">
        <v>10331888</v>
      </c>
      <c r="D599" s="40" t="s">
        <v>798</v>
      </c>
      <c r="E599" s="38">
        <v>5</v>
      </c>
      <c r="F599" s="38">
        <v>6</v>
      </c>
      <c r="G599" s="38" t="s">
        <v>23</v>
      </c>
      <c r="H599" s="42">
        <v>2047.5</v>
      </c>
      <c r="I599" s="57"/>
      <c r="J599" s="44">
        <v>44377</v>
      </c>
      <c r="K599" s="42">
        <v>0</v>
      </c>
      <c r="L599" s="42">
        <v>2047.5</v>
      </c>
      <c r="M599" s="44">
        <v>45199</v>
      </c>
      <c r="N599" s="42">
        <v>0</v>
      </c>
      <c r="O599" s="42">
        <v>0</v>
      </c>
      <c r="P599" s="45">
        <v>0.13</v>
      </c>
      <c r="Q599" s="42">
        <v>0</v>
      </c>
      <c r="R599" s="42">
        <v>0</v>
      </c>
      <c r="S599" s="42">
        <v>0</v>
      </c>
      <c r="T599" s="38">
        <v>5000</v>
      </c>
      <c r="U599" s="14">
        <f>S599/H599</f>
        <v>0</v>
      </c>
      <c r="V599" s="19"/>
      <c r="W599" s="19"/>
      <c r="X599" s="37" t="s">
        <v>3475</v>
      </c>
    </row>
    <row r="600" spans="1:24" ht="16.5" customHeight="1">
      <c r="A600" s="38">
        <v>85</v>
      </c>
      <c r="B600" s="39">
        <v>10878</v>
      </c>
      <c r="C600" s="38">
        <v>10331702</v>
      </c>
      <c r="D600" s="40" t="s">
        <v>800</v>
      </c>
      <c r="E600" s="38">
        <v>1</v>
      </c>
      <c r="F600" s="38">
        <v>25</v>
      </c>
      <c r="G600" s="38" t="s">
        <v>33</v>
      </c>
      <c r="H600" s="42">
        <v>371.34</v>
      </c>
      <c r="I600" s="57"/>
      <c r="J600" s="44">
        <v>44377</v>
      </c>
      <c r="K600" s="42">
        <v>0</v>
      </c>
      <c r="L600" s="42">
        <v>371.34</v>
      </c>
      <c r="M600" s="44">
        <v>45199</v>
      </c>
      <c r="N600" s="42">
        <v>0</v>
      </c>
      <c r="O600" s="42">
        <v>0</v>
      </c>
      <c r="P600" s="45">
        <v>0.13</v>
      </c>
      <c r="Q600" s="42">
        <v>0</v>
      </c>
      <c r="R600" s="42">
        <v>0</v>
      </c>
      <c r="S600" s="42">
        <v>0</v>
      </c>
      <c r="T600" s="38">
        <v>5000</v>
      </c>
      <c r="U600" s="14">
        <f>S600/H600</f>
        <v>0</v>
      </c>
      <c r="V600" s="19"/>
      <c r="W600" s="19"/>
      <c r="X600" s="37" t="s">
        <v>3475</v>
      </c>
    </row>
    <row r="601" spans="1:24" ht="16.5" customHeight="1">
      <c r="A601" s="38">
        <v>86</v>
      </c>
      <c r="B601" s="39">
        <v>10878</v>
      </c>
      <c r="C601" s="38">
        <v>10331962</v>
      </c>
      <c r="D601" s="40" t="s">
        <v>801</v>
      </c>
      <c r="E601" s="38">
        <v>1</v>
      </c>
      <c r="F601" s="38">
        <v>15</v>
      </c>
      <c r="G601" s="38" t="s">
        <v>33</v>
      </c>
      <c r="H601" s="42">
        <v>695.37</v>
      </c>
      <c r="I601" s="57"/>
      <c r="J601" s="44">
        <v>44377</v>
      </c>
      <c r="K601" s="42">
        <v>0</v>
      </c>
      <c r="L601" s="42">
        <v>695.37</v>
      </c>
      <c r="M601" s="44">
        <v>45199</v>
      </c>
      <c r="N601" s="42">
        <v>0</v>
      </c>
      <c r="O601" s="42">
        <v>0</v>
      </c>
      <c r="P601" s="45">
        <v>0.13</v>
      </c>
      <c r="Q601" s="42">
        <v>0</v>
      </c>
      <c r="R601" s="42">
        <v>0</v>
      </c>
      <c r="S601" s="42">
        <v>0</v>
      </c>
      <c r="T601" s="38">
        <v>5000</v>
      </c>
      <c r="U601" s="14">
        <f>S601/H601</f>
        <v>0</v>
      </c>
      <c r="V601" s="19"/>
      <c r="W601" s="19"/>
      <c r="X601" s="37" t="s">
        <v>3475</v>
      </c>
    </row>
    <row r="602" spans="1:24" ht="16.5" customHeight="1">
      <c r="A602" s="38">
        <v>87</v>
      </c>
      <c r="B602" s="39">
        <v>10878</v>
      </c>
      <c r="C602" s="38">
        <v>10342421</v>
      </c>
      <c r="D602" s="40" t="s">
        <v>802</v>
      </c>
      <c r="E602" s="38">
        <v>10</v>
      </c>
      <c r="F602" s="38">
        <v>13</v>
      </c>
      <c r="G602" s="38" t="s">
        <v>33</v>
      </c>
      <c r="H602" s="42">
        <v>3446</v>
      </c>
      <c r="I602" s="57"/>
      <c r="J602" s="44">
        <v>44530</v>
      </c>
      <c r="K602" s="42">
        <v>0</v>
      </c>
      <c r="L602" s="42">
        <v>3446</v>
      </c>
      <c r="M602" s="44">
        <v>45199</v>
      </c>
      <c r="N602" s="42">
        <v>0</v>
      </c>
      <c r="O602" s="42">
        <v>0</v>
      </c>
      <c r="P602" s="45">
        <v>0.13</v>
      </c>
      <c r="Q602" s="42">
        <v>0</v>
      </c>
      <c r="R602" s="42">
        <v>0</v>
      </c>
      <c r="S602" s="42">
        <v>0</v>
      </c>
      <c r="T602" s="38">
        <v>5000</v>
      </c>
      <c r="U602" s="14">
        <f>S602/H602</f>
        <v>0</v>
      </c>
      <c r="V602" s="19"/>
      <c r="W602" s="19"/>
      <c r="X602" s="37" t="s">
        <v>3475</v>
      </c>
    </row>
    <row r="603" spans="1:24" ht="16.5" customHeight="1">
      <c r="A603" s="38">
        <v>5</v>
      </c>
      <c r="B603" s="39">
        <v>10879</v>
      </c>
      <c r="C603" s="38">
        <v>10349979</v>
      </c>
      <c r="D603" s="40" t="s">
        <v>29</v>
      </c>
      <c r="E603" s="38">
        <v>751</v>
      </c>
      <c r="F603" s="38">
        <v>9</v>
      </c>
      <c r="G603" s="38" t="s">
        <v>23</v>
      </c>
      <c r="H603" s="42">
        <v>5226.6499999999996</v>
      </c>
      <c r="I603" s="57"/>
      <c r="J603" s="44">
        <v>44712</v>
      </c>
      <c r="K603" s="42">
        <v>0</v>
      </c>
      <c r="L603" s="42">
        <v>5226.6499999999996</v>
      </c>
      <c r="M603" s="44">
        <v>45199</v>
      </c>
      <c r="N603" s="42">
        <v>0</v>
      </c>
      <c r="O603" s="42">
        <v>0</v>
      </c>
      <c r="P603" s="45">
        <v>0.13</v>
      </c>
      <c r="Q603" s="42">
        <v>0</v>
      </c>
      <c r="R603" s="42">
        <v>0</v>
      </c>
      <c r="S603" s="42">
        <v>0</v>
      </c>
      <c r="T603" s="38">
        <v>5000</v>
      </c>
      <c r="U603" s="14">
        <f>S603/H603</f>
        <v>0</v>
      </c>
      <c r="V603" s="19"/>
      <c r="W603" s="19"/>
      <c r="X603" s="37" t="s">
        <v>3483</v>
      </c>
    </row>
    <row r="604" spans="1:24" ht="16.5" customHeight="1">
      <c r="A604" s="38">
        <v>28</v>
      </c>
      <c r="B604" s="39">
        <v>20704</v>
      </c>
      <c r="C604" s="38">
        <v>10296126</v>
      </c>
      <c r="D604" s="40" t="s">
        <v>827</v>
      </c>
      <c r="E604" s="41">
        <v>1</v>
      </c>
      <c r="F604" s="38">
        <v>120</v>
      </c>
      <c r="G604" s="38" t="s">
        <v>21</v>
      </c>
      <c r="H604" s="42">
        <v>9939.84</v>
      </c>
      <c r="I604" s="57"/>
      <c r="J604" s="44">
        <v>44006</v>
      </c>
      <c r="K604" s="42">
        <v>0</v>
      </c>
      <c r="L604" s="42">
        <v>3061.71</v>
      </c>
      <c r="M604" s="44">
        <v>45199</v>
      </c>
      <c r="N604" s="42">
        <f>H604-K604-L604</f>
        <v>6878.13</v>
      </c>
      <c r="O604" s="42">
        <v>7772.29</v>
      </c>
      <c r="P604" s="45">
        <v>0.13</v>
      </c>
      <c r="Q604" s="42">
        <v>894.16</v>
      </c>
      <c r="R604" s="42">
        <v>6878.13</v>
      </c>
      <c r="S604" s="42">
        <f>N604-R604</f>
        <v>0</v>
      </c>
      <c r="T604" s="38">
        <v>2004</v>
      </c>
      <c r="U604" s="14">
        <f>S604/H604</f>
        <v>0</v>
      </c>
      <c r="V604" s="19"/>
      <c r="W604" s="19"/>
      <c r="X604" s="37" t="s">
        <v>3466</v>
      </c>
    </row>
    <row r="605" spans="1:24" ht="16.5" customHeight="1">
      <c r="A605" s="38">
        <v>396</v>
      </c>
      <c r="B605" s="39">
        <v>40704</v>
      </c>
      <c r="C605" s="38">
        <v>10344323</v>
      </c>
      <c r="D605" s="40" t="s">
        <v>899</v>
      </c>
      <c r="E605" s="58">
        <v>1</v>
      </c>
      <c r="F605" s="38">
        <v>1</v>
      </c>
      <c r="G605" s="38" t="s">
        <v>266</v>
      </c>
      <c r="H605" s="42">
        <v>0.01</v>
      </c>
      <c r="I605" s="57"/>
      <c r="J605" s="44">
        <v>44561</v>
      </c>
      <c r="K605" s="42">
        <v>0</v>
      </c>
      <c r="L605" s="42">
        <v>0.01</v>
      </c>
      <c r="M605" s="44">
        <v>45199</v>
      </c>
      <c r="N605" s="42">
        <f>H605-K605-L605</f>
        <v>0</v>
      </c>
      <c r="O605" s="42">
        <v>0</v>
      </c>
      <c r="P605" s="45">
        <v>0.13</v>
      </c>
      <c r="Q605" s="42">
        <v>0</v>
      </c>
      <c r="R605" s="42">
        <v>0</v>
      </c>
      <c r="S605" s="42">
        <f>N605-R605</f>
        <v>0</v>
      </c>
      <c r="T605" s="38">
        <v>5000</v>
      </c>
      <c r="U605" s="14">
        <f>S605/H605</f>
        <v>0</v>
      </c>
      <c r="V605" s="19"/>
      <c r="W605" s="19"/>
      <c r="X605" s="37" t="s">
        <v>3463</v>
      </c>
    </row>
    <row r="606" spans="1:24" ht="16.5" customHeight="1">
      <c r="A606" s="38">
        <v>768</v>
      </c>
      <c r="B606" s="39">
        <v>40709</v>
      </c>
      <c r="C606" s="38">
        <v>10321244</v>
      </c>
      <c r="D606" s="40" t="s">
        <v>81</v>
      </c>
      <c r="E606" s="58">
        <v>140</v>
      </c>
      <c r="F606" s="38">
        <v>30</v>
      </c>
      <c r="G606" s="38" t="s">
        <v>266</v>
      </c>
      <c r="H606" s="42">
        <v>40831</v>
      </c>
      <c r="I606" s="57"/>
      <c r="J606" s="44">
        <v>44043</v>
      </c>
      <c r="K606" s="42">
        <v>0</v>
      </c>
      <c r="L606" s="42">
        <v>40831</v>
      </c>
      <c r="M606" s="44">
        <v>45199</v>
      </c>
      <c r="N606" s="42">
        <f>H606-K606-L606</f>
        <v>0</v>
      </c>
      <c r="O606" s="42">
        <v>0</v>
      </c>
      <c r="P606" s="45">
        <v>0.13</v>
      </c>
      <c r="Q606" s="42">
        <v>0</v>
      </c>
      <c r="R606" s="42">
        <v>0</v>
      </c>
      <c r="S606" s="42">
        <f>N606-R606</f>
        <v>0</v>
      </c>
      <c r="T606" s="38">
        <v>5000</v>
      </c>
      <c r="U606" s="14">
        <f>S606/H606</f>
        <v>0</v>
      </c>
      <c r="V606" s="19"/>
      <c r="W606" s="19"/>
      <c r="X606" s="37" t="s">
        <v>3467</v>
      </c>
    </row>
    <row r="607" spans="1:24" ht="16.5" customHeight="1">
      <c r="A607" s="38">
        <v>769</v>
      </c>
      <c r="B607" s="39">
        <v>40709</v>
      </c>
      <c r="C607" s="38">
        <v>10321254</v>
      </c>
      <c r="D607" s="40" t="s">
        <v>951</v>
      </c>
      <c r="E607" s="58">
        <v>1</v>
      </c>
      <c r="F607" s="38">
        <v>1</v>
      </c>
      <c r="G607" s="38" t="s">
        <v>36</v>
      </c>
      <c r="H607" s="42">
        <v>407.19</v>
      </c>
      <c r="I607" s="57"/>
      <c r="J607" s="44">
        <v>44043</v>
      </c>
      <c r="K607" s="42">
        <v>0</v>
      </c>
      <c r="L607" s="42">
        <v>407.19</v>
      </c>
      <c r="M607" s="44">
        <v>45199</v>
      </c>
      <c r="N607" s="42">
        <f>H607-K607-L607</f>
        <v>0</v>
      </c>
      <c r="O607" s="42">
        <v>0</v>
      </c>
      <c r="P607" s="45">
        <v>0.13</v>
      </c>
      <c r="Q607" s="42">
        <v>0</v>
      </c>
      <c r="R607" s="42">
        <v>0</v>
      </c>
      <c r="S607" s="42">
        <f>N607-R607</f>
        <v>0</v>
      </c>
      <c r="T607" s="38">
        <v>5000</v>
      </c>
      <c r="U607" s="14">
        <f>S607/H607</f>
        <v>0</v>
      </c>
      <c r="V607" s="19"/>
      <c r="W607" s="19"/>
      <c r="X607" s="37" t="s">
        <v>3467</v>
      </c>
    </row>
    <row r="608" spans="1:24" ht="16.5" customHeight="1">
      <c r="A608" s="38">
        <v>770</v>
      </c>
      <c r="B608" s="39">
        <v>40709</v>
      </c>
      <c r="C608" s="38">
        <v>10321255</v>
      </c>
      <c r="D608" s="40" t="s">
        <v>952</v>
      </c>
      <c r="E608" s="58">
        <v>1</v>
      </c>
      <c r="F608" s="38">
        <v>1</v>
      </c>
      <c r="G608" s="38" t="s">
        <v>33</v>
      </c>
      <c r="H608" s="42">
        <v>1915.68</v>
      </c>
      <c r="I608" s="57"/>
      <c r="J608" s="44">
        <v>44043</v>
      </c>
      <c r="K608" s="42">
        <v>0</v>
      </c>
      <c r="L608" s="42">
        <v>1915.68</v>
      </c>
      <c r="M608" s="44">
        <v>45199</v>
      </c>
      <c r="N608" s="42">
        <f>H608-K608-L608</f>
        <v>0</v>
      </c>
      <c r="O608" s="42">
        <v>0</v>
      </c>
      <c r="P608" s="45">
        <v>0.13</v>
      </c>
      <c r="Q608" s="42">
        <v>0</v>
      </c>
      <c r="R608" s="42">
        <v>0</v>
      </c>
      <c r="S608" s="42">
        <f>N608-R608</f>
        <v>0</v>
      </c>
      <c r="T608" s="38">
        <v>5000</v>
      </c>
      <c r="U608" s="14">
        <f>S608/H608</f>
        <v>0</v>
      </c>
      <c r="V608" s="19"/>
      <c r="W608" s="19"/>
      <c r="X608" s="37" t="s">
        <v>3467</v>
      </c>
    </row>
    <row r="609" spans="1:24" ht="16.5" customHeight="1">
      <c r="A609" s="38">
        <v>771</v>
      </c>
      <c r="B609" s="39">
        <v>40709</v>
      </c>
      <c r="C609" s="38">
        <v>10321256</v>
      </c>
      <c r="D609" s="40" t="s">
        <v>953</v>
      </c>
      <c r="E609" s="58">
        <v>4</v>
      </c>
      <c r="F609" s="38">
        <v>1</v>
      </c>
      <c r="G609" s="38" t="s">
        <v>36</v>
      </c>
      <c r="H609" s="42">
        <v>846.93</v>
      </c>
      <c r="I609" s="57"/>
      <c r="J609" s="44">
        <v>44043</v>
      </c>
      <c r="K609" s="42">
        <v>0</v>
      </c>
      <c r="L609" s="42">
        <v>846.93</v>
      </c>
      <c r="M609" s="44">
        <v>45199</v>
      </c>
      <c r="N609" s="42">
        <f>H609-K609-L609</f>
        <v>0</v>
      </c>
      <c r="O609" s="42">
        <v>0</v>
      </c>
      <c r="P609" s="45">
        <v>0.13</v>
      </c>
      <c r="Q609" s="42">
        <v>0</v>
      </c>
      <c r="R609" s="42">
        <v>0</v>
      </c>
      <c r="S609" s="42">
        <f>N609-R609</f>
        <v>0</v>
      </c>
      <c r="T609" s="38">
        <v>5000</v>
      </c>
      <c r="U609" s="14">
        <f>S609/H609</f>
        <v>0</v>
      </c>
      <c r="V609" s="19"/>
      <c r="W609" s="19"/>
      <c r="X609" s="37" t="s">
        <v>3467</v>
      </c>
    </row>
    <row r="610" spans="1:24" ht="16.5" customHeight="1">
      <c r="A610" s="38">
        <v>772</v>
      </c>
      <c r="B610" s="39">
        <v>40709</v>
      </c>
      <c r="C610" s="38">
        <v>10321257</v>
      </c>
      <c r="D610" s="40" t="s">
        <v>951</v>
      </c>
      <c r="E610" s="58">
        <v>1</v>
      </c>
      <c r="F610" s="38">
        <v>1</v>
      </c>
      <c r="G610" s="38" t="s">
        <v>36</v>
      </c>
      <c r="H610" s="42">
        <v>432.89</v>
      </c>
      <c r="I610" s="57"/>
      <c r="J610" s="44">
        <v>44043</v>
      </c>
      <c r="K610" s="42">
        <v>0</v>
      </c>
      <c r="L610" s="42">
        <v>432.89</v>
      </c>
      <c r="M610" s="44">
        <v>45199</v>
      </c>
      <c r="N610" s="42">
        <f>H610-K610-L610</f>
        <v>0</v>
      </c>
      <c r="O610" s="42">
        <v>0</v>
      </c>
      <c r="P610" s="45">
        <v>0.13</v>
      </c>
      <c r="Q610" s="42">
        <v>0</v>
      </c>
      <c r="R610" s="42">
        <v>0</v>
      </c>
      <c r="S610" s="42">
        <f>N610-R610</f>
        <v>0</v>
      </c>
      <c r="T610" s="38">
        <v>5000</v>
      </c>
      <c r="U610" s="14">
        <f>S610/H610</f>
        <v>0</v>
      </c>
      <c r="V610" s="19"/>
      <c r="W610" s="19"/>
      <c r="X610" s="37" t="s">
        <v>3467</v>
      </c>
    </row>
    <row r="611" spans="1:24" ht="16.5" customHeight="1">
      <c r="A611" s="38">
        <v>773</v>
      </c>
      <c r="B611" s="39">
        <v>40709</v>
      </c>
      <c r="C611" s="38">
        <v>10321258</v>
      </c>
      <c r="D611" s="40" t="s">
        <v>951</v>
      </c>
      <c r="E611" s="58">
        <v>3</v>
      </c>
      <c r="F611" s="38">
        <v>1</v>
      </c>
      <c r="G611" s="38" t="s">
        <v>36</v>
      </c>
      <c r="H611" s="42">
        <v>672.94</v>
      </c>
      <c r="I611" s="57"/>
      <c r="J611" s="44">
        <v>44043</v>
      </c>
      <c r="K611" s="42">
        <v>0</v>
      </c>
      <c r="L611" s="42">
        <v>672.94</v>
      </c>
      <c r="M611" s="44">
        <v>45199</v>
      </c>
      <c r="N611" s="42">
        <f>H611-K611-L611</f>
        <v>0</v>
      </c>
      <c r="O611" s="42">
        <v>0</v>
      </c>
      <c r="P611" s="45">
        <v>0.13</v>
      </c>
      <c r="Q611" s="42">
        <v>0</v>
      </c>
      <c r="R611" s="42">
        <v>0</v>
      </c>
      <c r="S611" s="42">
        <f>N611-R611</f>
        <v>0</v>
      </c>
      <c r="T611" s="38">
        <v>5000</v>
      </c>
      <c r="U611" s="14">
        <f>S611/H611</f>
        <v>0</v>
      </c>
      <c r="V611" s="19"/>
      <c r="W611" s="19"/>
      <c r="X611" s="37" t="s">
        <v>3467</v>
      </c>
    </row>
    <row r="612" spans="1:24" ht="16.5" customHeight="1">
      <c r="A612" s="38">
        <v>774</v>
      </c>
      <c r="B612" s="39">
        <v>40709</v>
      </c>
      <c r="C612" s="38">
        <v>10321259</v>
      </c>
      <c r="D612" s="40" t="s">
        <v>954</v>
      </c>
      <c r="E612" s="58">
        <v>1</v>
      </c>
      <c r="F612" s="38">
        <v>1</v>
      </c>
      <c r="G612" s="38" t="s">
        <v>36</v>
      </c>
      <c r="H612" s="42">
        <v>283.25</v>
      </c>
      <c r="I612" s="57"/>
      <c r="J612" s="44">
        <v>44043</v>
      </c>
      <c r="K612" s="42">
        <v>0</v>
      </c>
      <c r="L612" s="42">
        <v>283.25</v>
      </c>
      <c r="M612" s="44">
        <v>45199</v>
      </c>
      <c r="N612" s="42">
        <f>H612-K612-L612</f>
        <v>0</v>
      </c>
      <c r="O612" s="42">
        <v>0</v>
      </c>
      <c r="P612" s="45">
        <v>0.13</v>
      </c>
      <c r="Q612" s="42">
        <v>0</v>
      </c>
      <c r="R612" s="42">
        <v>0</v>
      </c>
      <c r="S612" s="42">
        <f>N612-R612</f>
        <v>0</v>
      </c>
      <c r="T612" s="38">
        <v>5000</v>
      </c>
      <c r="U612" s="14">
        <f>S612/H612</f>
        <v>0</v>
      </c>
      <c r="V612" s="19"/>
      <c r="W612" s="19"/>
      <c r="X612" s="37" t="s">
        <v>3467</v>
      </c>
    </row>
    <row r="613" spans="1:24" ht="16.5" customHeight="1">
      <c r="A613" s="38">
        <v>775</v>
      </c>
      <c r="B613" s="39">
        <v>40709</v>
      </c>
      <c r="C613" s="38">
        <v>10321260</v>
      </c>
      <c r="D613" s="40" t="s">
        <v>955</v>
      </c>
      <c r="E613" s="58">
        <v>1</v>
      </c>
      <c r="F613" s="38">
        <v>3</v>
      </c>
      <c r="G613" s="38" t="s">
        <v>33</v>
      </c>
      <c r="H613" s="42">
        <v>1703.52</v>
      </c>
      <c r="I613" s="57"/>
      <c r="J613" s="44">
        <v>44043</v>
      </c>
      <c r="K613" s="42">
        <v>0</v>
      </c>
      <c r="L613" s="42">
        <v>1703.52</v>
      </c>
      <c r="M613" s="44">
        <v>45199</v>
      </c>
      <c r="N613" s="42">
        <f>H613-K613-L613</f>
        <v>0</v>
      </c>
      <c r="O613" s="42">
        <v>0</v>
      </c>
      <c r="P613" s="45">
        <v>0.13</v>
      </c>
      <c r="Q613" s="42">
        <v>0</v>
      </c>
      <c r="R613" s="42">
        <v>0</v>
      </c>
      <c r="S613" s="42">
        <f>N613-R613</f>
        <v>0</v>
      </c>
      <c r="T613" s="38">
        <v>5000</v>
      </c>
      <c r="U613" s="14">
        <f>S613/H613</f>
        <v>0</v>
      </c>
      <c r="V613" s="19"/>
      <c r="W613" s="19"/>
      <c r="X613" s="37" t="s">
        <v>3467</v>
      </c>
    </row>
    <row r="614" spans="1:24" ht="16.5" customHeight="1">
      <c r="A614" s="38">
        <v>776</v>
      </c>
      <c r="B614" s="39">
        <v>40709</v>
      </c>
      <c r="C614" s="38">
        <v>10321261</v>
      </c>
      <c r="D614" s="40" t="s">
        <v>551</v>
      </c>
      <c r="E614" s="58">
        <v>1</v>
      </c>
      <c r="F614" s="38">
        <v>8</v>
      </c>
      <c r="G614" s="38" t="s">
        <v>36</v>
      </c>
      <c r="H614" s="42">
        <v>845.16</v>
      </c>
      <c r="I614" s="57"/>
      <c r="J614" s="44">
        <v>44043</v>
      </c>
      <c r="K614" s="42">
        <v>0</v>
      </c>
      <c r="L614" s="42">
        <v>845.16</v>
      </c>
      <c r="M614" s="44">
        <v>45199</v>
      </c>
      <c r="N614" s="42">
        <f>H614-K614-L614</f>
        <v>0</v>
      </c>
      <c r="O614" s="42">
        <v>0</v>
      </c>
      <c r="P614" s="45">
        <v>0.13</v>
      </c>
      <c r="Q614" s="42">
        <v>0</v>
      </c>
      <c r="R614" s="42">
        <v>0</v>
      </c>
      <c r="S614" s="42">
        <f>N614-R614</f>
        <v>0</v>
      </c>
      <c r="T614" s="38">
        <v>5000</v>
      </c>
      <c r="U614" s="14">
        <f>S614/H614</f>
        <v>0</v>
      </c>
      <c r="V614" s="19"/>
      <c r="W614" s="19"/>
      <c r="X614" s="37" t="s">
        <v>3467</v>
      </c>
    </row>
    <row r="615" spans="1:24" ht="16.5" customHeight="1">
      <c r="A615" s="38">
        <v>778</v>
      </c>
      <c r="B615" s="39">
        <v>40709</v>
      </c>
      <c r="C615" s="38">
        <v>10338011</v>
      </c>
      <c r="D615" s="40" t="s">
        <v>957</v>
      </c>
      <c r="E615" s="58">
        <v>20</v>
      </c>
      <c r="F615" s="38">
        <v>15</v>
      </c>
      <c r="G615" s="38" t="s">
        <v>33</v>
      </c>
      <c r="H615" s="42">
        <v>9230.82</v>
      </c>
      <c r="I615" s="57"/>
      <c r="J615" s="44">
        <v>44469</v>
      </c>
      <c r="K615" s="42">
        <v>0</v>
      </c>
      <c r="L615" s="42">
        <v>9230.82</v>
      </c>
      <c r="M615" s="44">
        <v>45199</v>
      </c>
      <c r="N615" s="42">
        <f>H615-K615-L615</f>
        <v>0</v>
      </c>
      <c r="O615" s="42">
        <v>0</v>
      </c>
      <c r="P615" s="45">
        <v>0.13</v>
      </c>
      <c r="Q615" s="42">
        <v>0</v>
      </c>
      <c r="R615" s="42">
        <v>0</v>
      </c>
      <c r="S615" s="42">
        <f>N615-R615</f>
        <v>0</v>
      </c>
      <c r="T615" s="38">
        <v>5000</v>
      </c>
      <c r="U615" s="14">
        <f>S615/H615</f>
        <v>0</v>
      </c>
      <c r="V615" s="19"/>
      <c r="W615" s="19"/>
      <c r="X615" s="37" t="s">
        <v>3467</v>
      </c>
    </row>
    <row r="616" spans="1:24" ht="16.5" customHeight="1">
      <c r="A616" s="38">
        <v>779</v>
      </c>
      <c r="B616" s="39">
        <v>40709</v>
      </c>
      <c r="C616" s="38">
        <v>10338220</v>
      </c>
      <c r="D616" s="40" t="s">
        <v>958</v>
      </c>
      <c r="E616" s="58">
        <v>1</v>
      </c>
      <c r="F616" s="38">
        <v>1</v>
      </c>
      <c r="G616" s="38" t="s">
        <v>33</v>
      </c>
      <c r="H616" s="42">
        <v>153.85</v>
      </c>
      <c r="I616" s="57"/>
      <c r="J616" s="44">
        <v>44469</v>
      </c>
      <c r="K616" s="42">
        <v>0</v>
      </c>
      <c r="L616" s="42">
        <v>153.85</v>
      </c>
      <c r="M616" s="44">
        <v>45199</v>
      </c>
      <c r="N616" s="42">
        <f>H616-K616-L616</f>
        <v>0</v>
      </c>
      <c r="O616" s="42">
        <v>0</v>
      </c>
      <c r="P616" s="45">
        <v>0.13</v>
      </c>
      <c r="Q616" s="42">
        <v>0</v>
      </c>
      <c r="R616" s="42">
        <v>0</v>
      </c>
      <c r="S616" s="42">
        <f>N616-R616</f>
        <v>0</v>
      </c>
      <c r="T616" s="38">
        <v>5000</v>
      </c>
      <c r="U616" s="14">
        <f>S616/H616</f>
        <v>0</v>
      </c>
      <c r="V616" s="19"/>
      <c r="W616" s="19"/>
      <c r="X616" s="37" t="s">
        <v>3467</v>
      </c>
    </row>
    <row r="617" spans="1:24" ht="16.5" customHeight="1">
      <c r="A617" s="38">
        <v>46</v>
      </c>
      <c r="B617" s="39">
        <v>50100</v>
      </c>
      <c r="C617" s="38">
        <v>10350728</v>
      </c>
      <c r="D617" s="40" t="s">
        <v>1037</v>
      </c>
      <c r="E617" s="58">
        <v>1</v>
      </c>
      <c r="F617" s="38">
        <v>48</v>
      </c>
      <c r="G617" s="38" t="s">
        <v>23</v>
      </c>
      <c r="H617" s="42">
        <v>0.01</v>
      </c>
      <c r="I617" s="57"/>
      <c r="J617" s="44">
        <v>44712</v>
      </c>
      <c r="K617" s="42">
        <v>0</v>
      </c>
      <c r="L617" s="42">
        <v>0.01</v>
      </c>
      <c r="M617" s="44">
        <v>45199</v>
      </c>
      <c r="N617" s="42">
        <v>0</v>
      </c>
      <c r="O617" s="42">
        <v>0</v>
      </c>
      <c r="P617" s="45">
        <v>0.13</v>
      </c>
      <c r="Q617" s="42">
        <v>0</v>
      </c>
      <c r="R617" s="42">
        <v>0</v>
      </c>
      <c r="S617" s="42">
        <v>0</v>
      </c>
      <c r="T617" s="38">
        <v>5000</v>
      </c>
      <c r="U617" s="14">
        <f>S617/H617</f>
        <v>0</v>
      </c>
      <c r="V617" s="19"/>
      <c r="W617" s="19"/>
      <c r="X617" s="37" t="s">
        <v>3477</v>
      </c>
    </row>
    <row r="618" spans="1:24" ht="16.5" customHeight="1">
      <c r="A618" s="38">
        <v>49</v>
      </c>
      <c r="B618" s="39">
        <v>50101</v>
      </c>
      <c r="C618" s="38">
        <v>10338032</v>
      </c>
      <c r="D618" s="40" t="s">
        <v>182</v>
      </c>
      <c r="E618" s="41">
        <v>76</v>
      </c>
      <c r="F618" s="38">
        <v>1</v>
      </c>
      <c r="G618" s="38" t="s">
        <v>266</v>
      </c>
      <c r="H618" s="42">
        <v>2569.48</v>
      </c>
      <c r="I618" s="57"/>
      <c r="J618" s="44">
        <v>44469</v>
      </c>
      <c r="K618" s="42">
        <v>0</v>
      </c>
      <c r="L618" s="42">
        <v>2569.48</v>
      </c>
      <c r="M618" s="44">
        <v>45199</v>
      </c>
      <c r="N618" s="42">
        <v>0</v>
      </c>
      <c r="O618" s="42">
        <v>0</v>
      </c>
      <c r="P618" s="45">
        <v>0.13</v>
      </c>
      <c r="Q618" s="42">
        <v>0</v>
      </c>
      <c r="R618" s="42">
        <v>0</v>
      </c>
      <c r="S618" s="42">
        <v>0</v>
      </c>
      <c r="T618" s="38">
        <v>5000</v>
      </c>
      <c r="U618" s="14">
        <f>S618/H618</f>
        <v>0</v>
      </c>
      <c r="V618" s="19"/>
      <c r="W618" s="19"/>
      <c r="X618" s="37" t="s">
        <v>3477</v>
      </c>
    </row>
    <row r="619" spans="1:24" ht="16.5" customHeight="1">
      <c r="A619" s="38">
        <v>253</v>
      </c>
      <c r="B619" s="39">
        <v>10729</v>
      </c>
      <c r="C619" s="38">
        <v>10374701</v>
      </c>
      <c r="D619" s="40" t="s">
        <v>1218</v>
      </c>
      <c r="E619" s="58">
        <v>1</v>
      </c>
      <c r="F619" s="38">
        <v>60</v>
      </c>
      <c r="G619" s="38" t="s">
        <v>36</v>
      </c>
      <c r="H619" s="42">
        <v>2400.81</v>
      </c>
      <c r="I619" s="37"/>
      <c r="J619" s="44">
        <v>45107</v>
      </c>
      <c r="K619" s="42">
        <v>40.01</v>
      </c>
      <c r="L619" s="42">
        <v>120.03</v>
      </c>
      <c r="M619" s="44">
        <v>45217</v>
      </c>
      <c r="N619" s="42">
        <v>2240.77</v>
      </c>
      <c r="O619" s="42">
        <f>2240.77+291.3</f>
        <v>2532.0700000000002</v>
      </c>
      <c r="P619" s="45">
        <f>IF(J619&lt;DATEVALUE("2009-1-1"),3%,13%)</f>
        <v>0.13</v>
      </c>
      <c r="Q619" s="42">
        <f>IF(P619=13%,ROUND(O619/(1+P619)*P619,2),ROUND(O619/(1+0.03)*0.02,2))</f>
        <v>291.3</v>
      </c>
      <c r="R619" s="42">
        <f>O619-Q619</f>
        <v>2240.77</v>
      </c>
      <c r="S619" s="42">
        <f>N619-R619</f>
        <v>0</v>
      </c>
      <c r="T619" s="38">
        <v>2204</v>
      </c>
      <c r="U619" s="14">
        <f>S619/H619</f>
        <v>0</v>
      </c>
      <c r="V619" s="19"/>
      <c r="W619" s="19"/>
      <c r="X619" s="37" t="s">
        <v>3459</v>
      </c>
    </row>
    <row r="620" spans="1:24" ht="16.5" customHeight="1">
      <c r="A620" s="38">
        <v>254</v>
      </c>
      <c r="B620" s="39">
        <v>10729</v>
      </c>
      <c r="C620" s="38">
        <v>10374702</v>
      </c>
      <c r="D620" s="40" t="s">
        <v>1218</v>
      </c>
      <c r="E620" s="58">
        <v>1</v>
      </c>
      <c r="F620" s="38">
        <v>60</v>
      </c>
      <c r="G620" s="38" t="s">
        <v>36</v>
      </c>
      <c r="H620" s="42">
        <v>2217.89</v>
      </c>
      <c r="I620" s="37"/>
      <c r="J620" s="44">
        <v>45107</v>
      </c>
      <c r="K620" s="42">
        <v>36.96</v>
      </c>
      <c r="L620" s="42">
        <v>110.88</v>
      </c>
      <c r="M620" s="44">
        <v>45217</v>
      </c>
      <c r="N620" s="42">
        <v>2070.0500000000002</v>
      </c>
      <c r="O620" s="42">
        <f>2070.05+269.11</f>
        <v>2339.1600000000003</v>
      </c>
      <c r="P620" s="45">
        <f>IF(J620&lt;DATEVALUE("2009-1-1"),3%,13%)</f>
        <v>0.13</v>
      </c>
      <c r="Q620" s="42">
        <f>IF(P620=13%,ROUND(O620/(1+P620)*P620,2),ROUND(O620/(1+0.03)*0.02,2))</f>
        <v>269.11</v>
      </c>
      <c r="R620" s="42">
        <f>O620-Q620</f>
        <v>2070.0500000000002</v>
      </c>
      <c r="S620" s="42">
        <f>N620-R620</f>
        <v>0</v>
      </c>
      <c r="T620" s="38">
        <v>5000</v>
      </c>
      <c r="U620" s="14">
        <f>S620/H620</f>
        <v>0</v>
      </c>
      <c r="V620" s="19"/>
      <c r="W620" s="19"/>
      <c r="X620" s="37" t="s">
        <v>3459</v>
      </c>
    </row>
    <row r="621" spans="1:24" ht="16.5" customHeight="1">
      <c r="A621" s="38">
        <v>255</v>
      </c>
      <c r="B621" s="39">
        <v>10729</v>
      </c>
      <c r="C621" s="38">
        <v>10379588</v>
      </c>
      <c r="D621" s="40" t="s">
        <v>2959</v>
      </c>
      <c r="E621" s="58">
        <v>1</v>
      </c>
      <c r="F621" s="38">
        <v>60</v>
      </c>
      <c r="G621" s="38" t="s">
        <v>36</v>
      </c>
      <c r="H621" s="42">
        <v>7522.12</v>
      </c>
      <c r="I621" s="37"/>
      <c r="J621" s="44">
        <v>45199</v>
      </c>
      <c r="K621" s="42">
        <v>125.37</v>
      </c>
      <c r="L621" s="42">
        <v>0</v>
      </c>
      <c r="M621" s="44">
        <v>45217</v>
      </c>
      <c r="N621" s="42">
        <v>7396.75</v>
      </c>
      <c r="O621" s="42">
        <f>7396.75+961.58</f>
        <v>8358.33</v>
      </c>
      <c r="P621" s="45">
        <f>IF(J621&lt;DATEVALUE("2009-1-1"),3%,13%)</f>
        <v>0.13</v>
      </c>
      <c r="Q621" s="42">
        <f>IF(P621=13%,ROUND(O621/(1+P621)*P621,2),ROUND(O621/(1+0.03)*0.02,2))</f>
        <v>961.58</v>
      </c>
      <c r="R621" s="42">
        <f>O621-Q621</f>
        <v>7396.75</v>
      </c>
      <c r="S621" s="42">
        <f>N621-R621</f>
        <v>0</v>
      </c>
      <c r="T621" s="38">
        <v>5000</v>
      </c>
      <c r="U621" s="14">
        <f>S621/H621</f>
        <v>0</v>
      </c>
      <c r="V621" s="19"/>
      <c r="W621" s="19"/>
      <c r="X621" s="37" t="s">
        <v>3459</v>
      </c>
    </row>
    <row r="622" spans="1:24" ht="16.5" customHeight="1">
      <c r="A622" s="38">
        <v>10</v>
      </c>
      <c r="B622" s="39">
        <v>10879</v>
      </c>
      <c r="C622" s="38">
        <v>10350064</v>
      </c>
      <c r="D622" s="40" t="s">
        <v>2960</v>
      </c>
      <c r="E622" s="58">
        <v>1</v>
      </c>
      <c r="F622" s="38">
        <v>94</v>
      </c>
      <c r="G622" s="38" t="s">
        <v>21</v>
      </c>
      <c r="H622" s="42">
        <v>4279.7299999999996</v>
      </c>
      <c r="I622" s="37"/>
      <c r="J622" s="44">
        <v>44712</v>
      </c>
      <c r="K622" s="42">
        <v>0</v>
      </c>
      <c r="L622" s="42">
        <v>774</v>
      </c>
      <c r="M622" s="44">
        <v>45217</v>
      </c>
      <c r="N622" s="42">
        <v>3505.73</v>
      </c>
      <c r="O622" s="42">
        <v>3961.47</v>
      </c>
      <c r="P622" s="45">
        <f>IF(J622&lt;DATEVALUE("2009-1-1"),3%,13%)</f>
        <v>0.13</v>
      </c>
      <c r="Q622" s="42">
        <f>IF(P622=13%,ROUND(O622/(1+P622)*P622,2),ROUND(O622/(1+0.03)*0.02,2))</f>
        <v>455.74</v>
      </c>
      <c r="R622" s="42">
        <f>O622-Q622</f>
        <v>3505.7299999999996</v>
      </c>
      <c r="S622" s="42">
        <f>N622-R622</f>
        <v>0</v>
      </c>
      <c r="T622" s="38">
        <v>5000</v>
      </c>
      <c r="U622" s="14">
        <f>S622/H622</f>
        <v>0</v>
      </c>
      <c r="V622" s="19"/>
      <c r="W622" s="19"/>
      <c r="X622" s="37" t="s">
        <v>3483</v>
      </c>
    </row>
    <row r="623" spans="1:24" ht="16.5" customHeight="1">
      <c r="A623" s="38">
        <v>57</v>
      </c>
      <c r="B623" s="39">
        <v>50100</v>
      </c>
      <c r="C623" s="38">
        <v>10322674</v>
      </c>
      <c r="D623" s="40" t="s">
        <v>1652</v>
      </c>
      <c r="E623" s="58">
        <v>2</v>
      </c>
      <c r="F623" s="38">
        <v>60</v>
      </c>
      <c r="G623" s="38" t="s">
        <v>36</v>
      </c>
      <c r="H623" s="42">
        <v>8260</v>
      </c>
      <c r="I623" s="37"/>
      <c r="J623" s="44">
        <v>44165</v>
      </c>
      <c r="K623" s="42">
        <v>137.66</v>
      </c>
      <c r="L623" s="42">
        <v>4680.63</v>
      </c>
      <c r="M623" s="44">
        <v>45217</v>
      </c>
      <c r="N623" s="42">
        <v>3441.71</v>
      </c>
      <c r="O623" s="42">
        <f>3889.13</f>
        <v>3889.13</v>
      </c>
      <c r="P623" s="45">
        <f>IF(J623&lt;DATEVALUE("2009-1-1"),3%,13%)</f>
        <v>0.13</v>
      </c>
      <c r="Q623" s="42">
        <f>IF(P623=13%,ROUND(O623/(1+P623)*P623,2),ROUND(O623/(1+0.03)*0.02,2))</f>
        <v>447.42</v>
      </c>
      <c r="R623" s="42">
        <f>O623-Q623</f>
        <v>3441.71</v>
      </c>
      <c r="S623" s="42">
        <f>N623-R623</f>
        <v>0</v>
      </c>
      <c r="T623" s="38">
        <v>5000</v>
      </c>
      <c r="U623" s="14">
        <f>S623/H623</f>
        <v>0</v>
      </c>
      <c r="V623" s="19"/>
      <c r="W623" s="19"/>
      <c r="X623" s="37" t="s">
        <v>3477</v>
      </c>
    </row>
    <row r="624" spans="1:24" ht="16.5" customHeight="1">
      <c r="A624" s="38">
        <v>79</v>
      </c>
      <c r="B624" s="39">
        <v>10876</v>
      </c>
      <c r="C624" s="38">
        <v>10322427</v>
      </c>
      <c r="D624" s="40" t="s">
        <v>2276</v>
      </c>
      <c r="E624" s="58">
        <v>1</v>
      </c>
      <c r="F624" s="38">
        <v>32</v>
      </c>
      <c r="G624" s="38" t="s">
        <v>33</v>
      </c>
      <c r="H624" s="42">
        <v>1958.83</v>
      </c>
      <c r="I624" s="37"/>
      <c r="J624" s="44">
        <v>44165</v>
      </c>
      <c r="K624" s="42">
        <v>0</v>
      </c>
      <c r="L624" s="42">
        <v>1958.83</v>
      </c>
      <c r="M624" s="44">
        <v>45216</v>
      </c>
      <c r="N624" s="42">
        <v>0</v>
      </c>
      <c r="O624" s="42">
        <v>0</v>
      </c>
      <c r="P624" s="45">
        <f>IF(J624&lt;DATEVALUE("2009-1-1"),3%,13%)</f>
        <v>0.13</v>
      </c>
      <c r="Q624" s="42">
        <f>IF(P624=13%,ROUND(O624/(1+P624)*P624,2),ROUND(O624/(1+0.03)*0.02,2))</f>
        <v>0</v>
      </c>
      <c r="R624" s="42">
        <f>O624-Q624</f>
        <v>0</v>
      </c>
      <c r="S624" s="42">
        <f>N624-R624</f>
        <v>0</v>
      </c>
      <c r="T624" s="38">
        <v>2101</v>
      </c>
      <c r="U624" s="14">
        <f>S624/H624</f>
        <v>0</v>
      </c>
      <c r="V624" s="19"/>
      <c r="W624" s="19"/>
      <c r="X624" s="37" t="s">
        <v>3476</v>
      </c>
    </row>
    <row r="625" spans="1:24" ht="16.5" customHeight="1">
      <c r="A625" s="38">
        <v>80</v>
      </c>
      <c r="B625" s="39">
        <v>10876</v>
      </c>
      <c r="C625" s="38">
        <v>10322523</v>
      </c>
      <c r="D625" s="40" t="s">
        <v>229</v>
      </c>
      <c r="E625" s="58">
        <v>1</v>
      </c>
      <c r="F625" s="38">
        <v>26</v>
      </c>
      <c r="G625" s="38" t="s">
        <v>33</v>
      </c>
      <c r="H625" s="42">
        <v>1541.42</v>
      </c>
      <c r="I625" s="37"/>
      <c r="J625" s="44">
        <v>44165</v>
      </c>
      <c r="K625" s="42">
        <v>0</v>
      </c>
      <c r="L625" s="42">
        <v>1541.42</v>
      </c>
      <c r="M625" s="44">
        <v>45216</v>
      </c>
      <c r="N625" s="42">
        <v>0</v>
      </c>
      <c r="O625" s="42">
        <v>0</v>
      </c>
      <c r="P625" s="45">
        <f>IF(J625&lt;DATEVALUE("2009-1-1"),3%,13%)</f>
        <v>0.13</v>
      </c>
      <c r="Q625" s="42">
        <f>IF(P625=13%,ROUND(O625/(1+P625)*P625,2),ROUND(O625/(1+0.03)*0.02,2))</f>
        <v>0</v>
      </c>
      <c r="R625" s="42">
        <f>O625-Q625</f>
        <v>0</v>
      </c>
      <c r="S625" s="42">
        <f>N625-R625</f>
        <v>0</v>
      </c>
      <c r="T625" s="38">
        <v>2504</v>
      </c>
      <c r="U625" s="14">
        <f>S625/H625</f>
        <v>0</v>
      </c>
      <c r="V625" s="19"/>
      <c r="W625" s="19"/>
      <c r="X625" s="37" t="s">
        <v>3476</v>
      </c>
    </row>
    <row r="626" spans="1:24" ht="16.5" customHeight="1">
      <c r="A626" s="38">
        <v>81</v>
      </c>
      <c r="B626" s="39">
        <v>10876</v>
      </c>
      <c r="C626" s="38">
        <v>10322560</v>
      </c>
      <c r="D626" s="40" t="s">
        <v>229</v>
      </c>
      <c r="E626" s="58">
        <v>1</v>
      </c>
      <c r="F626" s="38">
        <v>32</v>
      </c>
      <c r="G626" s="38" t="s">
        <v>33</v>
      </c>
      <c r="H626" s="42">
        <v>1657.42</v>
      </c>
      <c r="I626" s="37"/>
      <c r="J626" s="44">
        <v>44165</v>
      </c>
      <c r="K626" s="42">
        <v>0</v>
      </c>
      <c r="L626" s="42">
        <v>1657.42</v>
      </c>
      <c r="M626" s="44">
        <v>45216</v>
      </c>
      <c r="N626" s="42">
        <v>0</v>
      </c>
      <c r="O626" s="42">
        <v>0</v>
      </c>
      <c r="P626" s="45">
        <f>IF(J626&lt;DATEVALUE("2009-1-1"),3%,13%)</f>
        <v>0.13</v>
      </c>
      <c r="Q626" s="42">
        <f>IF(P626=13%,ROUND(O626/(1+P626)*P626,2),ROUND(O626/(1+0.03)*0.02,2))</f>
        <v>0</v>
      </c>
      <c r="R626" s="42">
        <f>O626-Q626</f>
        <v>0</v>
      </c>
      <c r="S626" s="42">
        <f>N626-R626</f>
        <v>0</v>
      </c>
      <c r="T626" s="38">
        <v>5000</v>
      </c>
      <c r="U626" s="14">
        <f>S626/H626</f>
        <v>0</v>
      </c>
      <c r="V626" s="19"/>
      <c r="W626" s="19"/>
      <c r="X626" s="37" t="s">
        <v>3476</v>
      </c>
    </row>
    <row r="627" spans="1:24" ht="16.5" customHeight="1">
      <c r="A627" s="38">
        <v>434</v>
      </c>
      <c r="B627" s="39">
        <v>10877</v>
      </c>
      <c r="C627" s="38">
        <v>10326844</v>
      </c>
      <c r="D627" s="40" t="s">
        <v>2957</v>
      </c>
      <c r="E627" s="58">
        <v>2</v>
      </c>
      <c r="F627" s="38">
        <v>1</v>
      </c>
      <c r="G627" s="38" t="s">
        <v>33</v>
      </c>
      <c r="H627" s="42">
        <v>335.47</v>
      </c>
      <c r="I627" s="37"/>
      <c r="J627" s="44">
        <v>44316</v>
      </c>
      <c r="K627" s="42">
        <v>0</v>
      </c>
      <c r="L627" s="42">
        <v>335.47</v>
      </c>
      <c r="M627" s="44">
        <v>45210</v>
      </c>
      <c r="N627" s="42">
        <v>0</v>
      </c>
      <c r="O627" s="42">
        <v>0</v>
      </c>
      <c r="P627" s="45">
        <f>IF(J627&lt;DATEVALUE("2009-1-1"),3%,13%)</f>
        <v>0.13</v>
      </c>
      <c r="Q627" s="42">
        <f>IF(P627=13%,ROUND(O627/(1+P627)*P627,2),ROUND(O627/(1+0.03)*0.02,2))</f>
        <v>0</v>
      </c>
      <c r="R627" s="42">
        <f>O627-Q627</f>
        <v>0</v>
      </c>
      <c r="S627" s="42">
        <f>N627-R627</f>
        <v>0</v>
      </c>
      <c r="T627" s="38">
        <v>5000</v>
      </c>
      <c r="U627" s="14">
        <f>S627/H627</f>
        <v>0</v>
      </c>
      <c r="V627" s="19"/>
      <c r="W627" s="19"/>
      <c r="X627" s="37" t="s">
        <v>3462</v>
      </c>
    </row>
    <row r="628" spans="1:24" ht="16.5" customHeight="1">
      <c r="A628" s="38">
        <v>101</v>
      </c>
      <c r="B628" s="39">
        <v>10713</v>
      </c>
      <c r="C628" s="38">
        <v>10297870</v>
      </c>
      <c r="D628" s="40" t="s">
        <v>1917</v>
      </c>
      <c r="E628" s="58">
        <v>1</v>
      </c>
      <c r="F628" s="38">
        <v>60</v>
      </c>
      <c r="G628" s="38" t="s">
        <v>33</v>
      </c>
      <c r="H628" s="42">
        <v>6666.67</v>
      </c>
      <c r="I628" s="62"/>
      <c r="J628" s="44">
        <v>43094</v>
      </c>
      <c r="K628" s="42">
        <v>0</v>
      </c>
      <c r="L628" s="42">
        <v>6333.33</v>
      </c>
      <c r="M628" s="44">
        <v>45219</v>
      </c>
      <c r="N628" s="42">
        <v>333.34</v>
      </c>
      <c r="O628" s="42">
        <v>376.67</v>
      </c>
      <c r="P628" s="45">
        <f>IF(J628&lt;DATEVALUE("2009-1-1"),3%,13%)</f>
        <v>0.13</v>
      </c>
      <c r="Q628" s="42">
        <f>IF(P628=13%,ROUND(O628/(1+P628)*P628,2),ROUND(O628/(1+0.03)*0.02,2))</f>
        <v>43.33</v>
      </c>
      <c r="R628" s="42">
        <f>O628-Q628</f>
        <v>333.34000000000003</v>
      </c>
      <c r="S628" s="42">
        <f>N628-R628</f>
        <v>0</v>
      </c>
      <c r="T628" s="38">
        <v>5000</v>
      </c>
      <c r="U628" s="14">
        <f>S628/H628</f>
        <v>0</v>
      </c>
      <c r="V628" s="19"/>
      <c r="W628" s="19"/>
      <c r="X628" s="37" t="s">
        <v>3457</v>
      </c>
    </row>
    <row r="629" spans="1:24" ht="16.5" customHeight="1">
      <c r="A629" s="38">
        <v>102</v>
      </c>
      <c r="B629" s="39">
        <v>10713</v>
      </c>
      <c r="C629" s="38">
        <v>10298202</v>
      </c>
      <c r="D629" s="40" t="s">
        <v>2961</v>
      </c>
      <c r="E629" s="58">
        <v>1</v>
      </c>
      <c r="F629" s="38">
        <v>57</v>
      </c>
      <c r="G629" s="38" t="s">
        <v>33</v>
      </c>
      <c r="H629" s="42">
        <v>4700.8500000000004</v>
      </c>
      <c r="I629" s="37"/>
      <c r="J629" s="44">
        <v>43400</v>
      </c>
      <c r="K629" s="42">
        <v>0</v>
      </c>
      <c r="L629" s="42">
        <v>4465.8</v>
      </c>
      <c r="M629" s="44">
        <v>45219</v>
      </c>
      <c r="N629" s="42">
        <v>235.05</v>
      </c>
      <c r="O629" s="42">
        <v>265.61</v>
      </c>
      <c r="P629" s="45">
        <f>IF(J629&lt;DATEVALUE("2009-1-1"),3%,13%)</f>
        <v>0.13</v>
      </c>
      <c r="Q629" s="42">
        <f>IF(P629=13%,ROUND(O629/(1+P629)*P629,2),ROUND(O629/(1+0.03)*0.02,2))</f>
        <v>30.56</v>
      </c>
      <c r="R629" s="42">
        <f>O629-Q629</f>
        <v>235.05</v>
      </c>
      <c r="S629" s="42">
        <f>N629-R629</f>
        <v>0</v>
      </c>
      <c r="T629" s="38">
        <v>5000</v>
      </c>
      <c r="U629" s="14">
        <f>S629/H629</f>
        <v>0</v>
      </c>
      <c r="V629" s="19"/>
      <c r="W629" s="19"/>
      <c r="X629" s="37" t="s">
        <v>3457</v>
      </c>
    </row>
    <row r="630" spans="1:24" ht="16.5" customHeight="1">
      <c r="A630" s="38">
        <v>256</v>
      </c>
      <c r="B630" s="39">
        <v>10725</v>
      </c>
      <c r="C630" s="38">
        <v>10302233</v>
      </c>
      <c r="D630" s="40" t="s">
        <v>2962</v>
      </c>
      <c r="E630" s="58">
        <v>1</v>
      </c>
      <c r="F630" s="38">
        <v>60</v>
      </c>
      <c r="G630" s="38" t="s">
        <v>33</v>
      </c>
      <c r="H630" s="42">
        <v>6666.67</v>
      </c>
      <c r="I630" s="37"/>
      <c r="J630" s="44">
        <v>43065</v>
      </c>
      <c r="K630" s="42">
        <v>0</v>
      </c>
      <c r="L630" s="42">
        <v>6333.33</v>
      </c>
      <c r="M630" s="44">
        <v>45219</v>
      </c>
      <c r="N630" s="42">
        <v>333.34</v>
      </c>
      <c r="O630" s="42">
        <v>376.67</v>
      </c>
      <c r="P630" s="45">
        <f>IF(J630&lt;DATEVALUE("2009-1-1"),3%,13%)</f>
        <v>0.13</v>
      </c>
      <c r="Q630" s="42">
        <f>IF(P630=13%,ROUND(O630/(1+P630)*P630,2),ROUND(O630/(1+0.03)*0.02,2))</f>
        <v>43.33</v>
      </c>
      <c r="R630" s="42">
        <f>O630-Q630</f>
        <v>333.34000000000003</v>
      </c>
      <c r="S630" s="42">
        <f>N630-R630</f>
        <v>0</v>
      </c>
      <c r="T630" s="38">
        <v>5000</v>
      </c>
      <c r="U630" s="14">
        <f>S630/H630</f>
        <v>0</v>
      </c>
      <c r="V630" s="19"/>
      <c r="W630" s="19"/>
      <c r="X630" s="37" t="s">
        <v>3459</v>
      </c>
    </row>
    <row r="631" spans="1:24" ht="16.5" customHeight="1">
      <c r="A631" s="38">
        <v>257</v>
      </c>
      <c r="B631" s="39">
        <v>10729</v>
      </c>
      <c r="C631" s="38">
        <v>10292560</v>
      </c>
      <c r="D631" s="40" t="s">
        <v>2013</v>
      </c>
      <c r="E631" s="58">
        <v>1</v>
      </c>
      <c r="F631" s="38">
        <v>120</v>
      </c>
      <c r="G631" s="38" t="s">
        <v>21</v>
      </c>
      <c r="H631" s="42">
        <v>5973.55</v>
      </c>
      <c r="I631" s="37"/>
      <c r="J631" s="44">
        <v>43860</v>
      </c>
      <c r="K631" s="42">
        <v>0</v>
      </c>
      <c r="L631" s="42">
        <v>2128.0500000000002</v>
      </c>
      <c r="M631" s="44">
        <v>45219</v>
      </c>
      <c r="N631" s="42">
        <v>3845.5</v>
      </c>
      <c r="O631" s="42">
        <v>4345.42</v>
      </c>
      <c r="P631" s="45">
        <f>IF(J631&lt;DATEVALUE("2009-1-1"),3%,13%)</f>
        <v>0.13</v>
      </c>
      <c r="Q631" s="42">
        <f>IF(P631=13%,ROUND(O631/(1+P631)*P631,2),ROUND(O631/(1+0.03)*0.02,2))</f>
        <v>499.92</v>
      </c>
      <c r="R631" s="42">
        <f>O631-Q631</f>
        <v>3845.5</v>
      </c>
      <c r="S631" s="42">
        <f>N631-R631</f>
        <v>0</v>
      </c>
      <c r="T631" s="38">
        <v>1604</v>
      </c>
      <c r="U631" s="14">
        <f>S631/H631</f>
        <v>0</v>
      </c>
      <c r="V631" s="19"/>
      <c r="W631" s="19"/>
      <c r="X631" s="37" t="s">
        <v>3459</v>
      </c>
    </row>
    <row r="632" spans="1:24" ht="16.5" customHeight="1">
      <c r="A632" s="38">
        <v>258</v>
      </c>
      <c r="B632" s="39">
        <v>10729</v>
      </c>
      <c r="C632" s="38">
        <v>10368606</v>
      </c>
      <c r="D632" s="40" t="s">
        <v>2963</v>
      </c>
      <c r="E632" s="58">
        <v>1</v>
      </c>
      <c r="F632" s="38">
        <v>120</v>
      </c>
      <c r="G632" s="38" t="s">
        <v>21</v>
      </c>
      <c r="H632" s="42">
        <v>19699.12</v>
      </c>
      <c r="I632" s="37"/>
      <c r="J632" s="44">
        <v>45046</v>
      </c>
      <c r="K632" s="42">
        <v>164.16</v>
      </c>
      <c r="L632" s="42">
        <v>820.8</v>
      </c>
      <c r="M632" s="44">
        <v>45219</v>
      </c>
      <c r="N632" s="42">
        <v>18714.16</v>
      </c>
      <c r="O632" s="42">
        <f>18714.16+2432.84</f>
        <v>21147</v>
      </c>
      <c r="P632" s="45">
        <f>IF(J632&lt;DATEVALUE("2009-1-1"),3%,13%)</f>
        <v>0.13</v>
      </c>
      <c r="Q632" s="42">
        <f>IF(P632=13%,ROUND(O632/(1+P632)*P632,2),ROUND(O632/(1+0.03)*0.02,2))</f>
        <v>2432.84</v>
      </c>
      <c r="R632" s="42">
        <f>O632-Q632</f>
        <v>18714.16</v>
      </c>
      <c r="S632" s="42">
        <f>N632-R632</f>
        <v>0</v>
      </c>
      <c r="T632" s="38">
        <v>2103</v>
      </c>
      <c r="U632" s="14">
        <f>S632/H632</f>
        <v>0</v>
      </c>
      <c r="V632" s="19"/>
      <c r="W632" s="19"/>
      <c r="X632" s="37" t="s">
        <v>3459</v>
      </c>
    </row>
    <row r="633" spans="1:24" ht="16.5" customHeight="1">
      <c r="A633" s="38">
        <v>259</v>
      </c>
      <c r="B633" s="39">
        <v>10729</v>
      </c>
      <c r="C633" s="38">
        <v>10292934</v>
      </c>
      <c r="D633" s="40" t="s">
        <v>2027</v>
      </c>
      <c r="E633" s="58">
        <v>3</v>
      </c>
      <c r="F633" s="38">
        <v>120</v>
      </c>
      <c r="G633" s="38" t="s">
        <v>21</v>
      </c>
      <c r="H633" s="42">
        <v>38460</v>
      </c>
      <c r="I633" s="37"/>
      <c r="J633" s="44">
        <v>43434</v>
      </c>
      <c r="K633" s="42">
        <v>0</v>
      </c>
      <c r="L633" s="42">
        <v>17964.03</v>
      </c>
      <c r="M633" s="44">
        <v>45219</v>
      </c>
      <c r="N633" s="42">
        <v>20495.97</v>
      </c>
      <c r="O633" s="42">
        <v>23160.45</v>
      </c>
      <c r="P633" s="45">
        <f>IF(J633&lt;DATEVALUE("2009-1-1"),3%,13%)</f>
        <v>0.13</v>
      </c>
      <c r="Q633" s="42">
        <f>IF(P633=13%,ROUND(O633/(1+P633)*P633,2),ROUND(O633/(1+0.03)*0.02,2))</f>
        <v>2664.48</v>
      </c>
      <c r="R633" s="42">
        <f>O633-Q633</f>
        <v>20495.97</v>
      </c>
      <c r="S633" s="42">
        <f>N633-R633</f>
        <v>0</v>
      </c>
      <c r="T633" s="38">
        <v>2506</v>
      </c>
      <c r="U633" s="14">
        <f>S633/H633</f>
        <v>0</v>
      </c>
      <c r="V633" s="19"/>
      <c r="W633" s="19"/>
      <c r="X633" s="37" t="s">
        <v>3459</v>
      </c>
    </row>
    <row r="634" spans="1:24" ht="16.5" customHeight="1">
      <c r="A634" s="38">
        <v>260</v>
      </c>
      <c r="B634" s="39">
        <v>10729</v>
      </c>
      <c r="C634" s="38">
        <v>10292246</v>
      </c>
      <c r="D634" s="40" t="s">
        <v>1514</v>
      </c>
      <c r="E634" s="58">
        <v>2</v>
      </c>
      <c r="F634" s="38">
        <v>120</v>
      </c>
      <c r="G634" s="38" t="s">
        <v>21</v>
      </c>
      <c r="H634" s="42">
        <v>10905.98</v>
      </c>
      <c r="I634" s="37"/>
      <c r="J634" s="44">
        <v>43735</v>
      </c>
      <c r="K634" s="42">
        <v>0</v>
      </c>
      <c r="L634" s="42">
        <v>4230.63</v>
      </c>
      <c r="M634" s="44">
        <v>45219</v>
      </c>
      <c r="N634" s="42">
        <v>6675.35</v>
      </c>
      <c r="O634" s="42">
        <f>6675.35+867.8</f>
        <v>7543.1500000000005</v>
      </c>
      <c r="P634" s="45">
        <f>IF(J634&lt;DATEVALUE("2009-1-1"),3%,13%)</f>
        <v>0.13</v>
      </c>
      <c r="Q634" s="42">
        <f>IF(P634=13%,ROUND(O634/(1+P634)*P634,2),ROUND(O634/(1+0.03)*0.02,2))</f>
        <v>867.8</v>
      </c>
      <c r="R634" s="42">
        <f>O634-Q634</f>
        <v>6675.35</v>
      </c>
      <c r="S634" s="42">
        <f>N634-R634</f>
        <v>0</v>
      </c>
      <c r="T634" s="38">
        <v>5000</v>
      </c>
      <c r="U634" s="14">
        <f>S634/H634</f>
        <v>0</v>
      </c>
      <c r="V634" s="19"/>
      <c r="W634" s="19"/>
      <c r="X634" s="37" t="s">
        <v>3459</v>
      </c>
    </row>
    <row r="635" spans="1:24" ht="16.5" customHeight="1">
      <c r="A635" s="38">
        <v>261</v>
      </c>
      <c r="B635" s="39">
        <v>10729</v>
      </c>
      <c r="C635" s="38">
        <v>10292632</v>
      </c>
      <c r="D635" s="40" t="s">
        <v>1514</v>
      </c>
      <c r="E635" s="58">
        <v>2</v>
      </c>
      <c r="F635" s="38">
        <v>120</v>
      </c>
      <c r="G635" s="38" t="s">
        <v>21</v>
      </c>
      <c r="H635" s="42">
        <v>10905.98</v>
      </c>
      <c r="I635" s="37"/>
      <c r="J635" s="44">
        <v>43584</v>
      </c>
      <c r="K635" s="42">
        <v>0</v>
      </c>
      <c r="L635" s="42">
        <v>4662.33</v>
      </c>
      <c r="M635" s="44">
        <v>45219</v>
      </c>
      <c r="N635" s="42">
        <v>6243.65</v>
      </c>
      <c r="O635" s="42">
        <f>6243.65+811.67</f>
        <v>7055.32</v>
      </c>
      <c r="P635" s="45">
        <f>IF(J635&lt;DATEVALUE("2009-1-1"),3%,13%)</f>
        <v>0.13</v>
      </c>
      <c r="Q635" s="42">
        <f>IF(P635=13%,ROUND(O635/(1+P635)*P635,2),ROUND(O635/(1+0.03)*0.02,2))</f>
        <v>811.67</v>
      </c>
      <c r="R635" s="42">
        <f>O635-Q635</f>
        <v>6243.65</v>
      </c>
      <c r="S635" s="42">
        <f>N635-R635</f>
        <v>0</v>
      </c>
      <c r="T635" s="38">
        <v>5000</v>
      </c>
      <c r="U635" s="14">
        <f>S635/H635</f>
        <v>0</v>
      </c>
      <c r="V635" s="19"/>
      <c r="W635" s="19"/>
      <c r="X635" s="37" t="s">
        <v>3459</v>
      </c>
    </row>
    <row r="636" spans="1:24" ht="16.5" customHeight="1">
      <c r="A636" s="38">
        <v>262</v>
      </c>
      <c r="B636" s="39">
        <v>10729</v>
      </c>
      <c r="C636" s="38">
        <v>10322147</v>
      </c>
      <c r="D636" s="40" t="s">
        <v>2964</v>
      </c>
      <c r="E636" s="58">
        <v>1</v>
      </c>
      <c r="F636" s="38">
        <v>120</v>
      </c>
      <c r="G636" s="38" t="s">
        <v>21</v>
      </c>
      <c r="H636" s="42">
        <v>14047.01</v>
      </c>
      <c r="I636" s="37"/>
      <c r="J636" s="44">
        <v>44105</v>
      </c>
      <c r="K636" s="42">
        <v>117.06</v>
      </c>
      <c r="L636" s="42">
        <v>4097.07</v>
      </c>
      <c r="M636" s="44">
        <v>45219</v>
      </c>
      <c r="N636" s="42">
        <v>9832.8799999999992</v>
      </c>
      <c r="O636" s="42">
        <f>9832.88+1278.27</f>
        <v>11111.15</v>
      </c>
      <c r="P636" s="45">
        <f>IF(J636&lt;DATEVALUE("2009-1-1"),3%,13%)</f>
        <v>0.13</v>
      </c>
      <c r="Q636" s="42">
        <f>IF(P636=13%,ROUND(O636/(1+P636)*P636,2),ROUND(O636/(1+0.03)*0.02,2))</f>
        <v>1278.27</v>
      </c>
      <c r="R636" s="42">
        <f>O636-Q636</f>
        <v>9832.8799999999992</v>
      </c>
      <c r="S636" s="42">
        <f>N636-R636</f>
        <v>0</v>
      </c>
      <c r="T636" s="38">
        <v>5000</v>
      </c>
      <c r="U636" s="14">
        <f>S636/H636</f>
        <v>0</v>
      </c>
      <c r="V636" s="19"/>
      <c r="W636" s="19"/>
      <c r="X636" s="37" t="s">
        <v>3459</v>
      </c>
    </row>
    <row r="637" spans="1:24" ht="16.5" customHeight="1">
      <c r="A637" s="38">
        <v>263</v>
      </c>
      <c r="B637" s="39">
        <v>10729</v>
      </c>
      <c r="C637" s="38">
        <v>10335516</v>
      </c>
      <c r="D637" s="40" t="s">
        <v>2965</v>
      </c>
      <c r="E637" s="58">
        <v>2</v>
      </c>
      <c r="F637" s="38">
        <v>120</v>
      </c>
      <c r="G637" s="38" t="s">
        <v>21</v>
      </c>
      <c r="H637" s="42">
        <v>43537.5</v>
      </c>
      <c r="I637" s="37"/>
      <c r="J637" s="44">
        <v>44439</v>
      </c>
      <c r="K637" s="42">
        <v>362.81</v>
      </c>
      <c r="L637" s="42">
        <v>9070.2900000000009</v>
      </c>
      <c r="M637" s="44">
        <v>45219</v>
      </c>
      <c r="N637" s="42">
        <v>34104.400000000001</v>
      </c>
      <c r="O637" s="42">
        <v>38537.97</v>
      </c>
      <c r="P637" s="45">
        <f>IF(J637&lt;DATEVALUE("2009-1-1"),3%,13%)</f>
        <v>0.13</v>
      </c>
      <c r="Q637" s="42">
        <f>IF(P637=13%,ROUND(O637/(1+P637)*P637,2),ROUND(O637/(1+0.03)*0.02,2))</f>
        <v>4433.57</v>
      </c>
      <c r="R637" s="42">
        <f>O637-Q637</f>
        <v>34104.400000000001</v>
      </c>
      <c r="S637" s="42">
        <f>N637-R637</f>
        <v>0</v>
      </c>
      <c r="T637" s="38">
        <v>5000</v>
      </c>
      <c r="U637" s="14">
        <f>S637/H637</f>
        <v>0</v>
      </c>
      <c r="V637" s="19"/>
      <c r="W637" s="19"/>
      <c r="X637" s="37" t="s">
        <v>3459</v>
      </c>
    </row>
    <row r="638" spans="1:24" ht="16.5" customHeight="1">
      <c r="A638" s="38">
        <v>264</v>
      </c>
      <c r="B638" s="39">
        <v>10729</v>
      </c>
      <c r="C638" s="38">
        <v>10368605</v>
      </c>
      <c r="D638" s="40" t="s">
        <v>2966</v>
      </c>
      <c r="E638" s="58">
        <v>1</v>
      </c>
      <c r="F638" s="38">
        <v>120</v>
      </c>
      <c r="G638" s="38" t="s">
        <v>21</v>
      </c>
      <c r="H638" s="42">
        <v>11150.44</v>
      </c>
      <c r="I638" s="37"/>
      <c r="J638" s="44">
        <v>45046</v>
      </c>
      <c r="K638" s="42">
        <v>92.92</v>
      </c>
      <c r="L638" s="42">
        <v>464.6</v>
      </c>
      <c r="M638" s="44">
        <v>45219</v>
      </c>
      <c r="N638" s="42">
        <v>10592.92</v>
      </c>
      <c r="O638" s="42">
        <f>10592.92+1377.08</f>
        <v>11970</v>
      </c>
      <c r="P638" s="45">
        <f>IF(J638&lt;DATEVALUE("2009-1-1"),3%,13%)</f>
        <v>0.13</v>
      </c>
      <c r="Q638" s="42">
        <f>IF(P638=13%,ROUND(O638/(1+P638)*P638,2),ROUND(O638/(1+0.03)*0.02,2))</f>
        <v>1377.08</v>
      </c>
      <c r="R638" s="42">
        <f>O638-Q638</f>
        <v>10592.92</v>
      </c>
      <c r="S638" s="42">
        <f>N638-R638</f>
        <v>0</v>
      </c>
      <c r="T638" s="38">
        <v>5000</v>
      </c>
      <c r="U638" s="14">
        <f>S638/H638</f>
        <v>0</v>
      </c>
      <c r="V638" s="19"/>
      <c r="W638" s="19"/>
      <c r="X638" s="37" t="s">
        <v>3459</v>
      </c>
    </row>
    <row r="639" spans="1:24" ht="16.5" customHeight="1">
      <c r="A639" s="38">
        <v>265</v>
      </c>
      <c r="B639" s="39">
        <v>10729</v>
      </c>
      <c r="C639" s="38">
        <v>10324500</v>
      </c>
      <c r="D639" s="40" t="s">
        <v>2905</v>
      </c>
      <c r="E639" s="58">
        <v>1</v>
      </c>
      <c r="F639" s="38">
        <v>120</v>
      </c>
      <c r="G639" s="38" t="s">
        <v>302</v>
      </c>
      <c r="H639" s="42">
        <v>34878.69</v>
      </c>
      <c r="I639" s="37"/>
      <c r="J639" s="44">
        <v>44227</v>
      </c>
      <c r="K639" s="42">
        <v>290.66000000000003</v>
      </c>
      <c r="L639" s="42">
        <v>9301.06</v>
      </c>
      <c r="M639" s="44">
        <v>45219</v>
      </c>
      <c r="N639" s="42">
        <v>25286.97</v>
      </c>
      <c r="O639" s="42">
        <f>25286.97+3287.31</f>
        <v>28574.280000000002</v>
      </c>
      <c r="P639" s="45">
        <f>IF(J639&lt;DATEVALUE("2009-1-1"),3%,13%)</f>
        <v>0.13</v>
      </c>
      <c r="Q639" s="42">
        <f>IF(P639=13%,ROUND(O639/(1+P639)*P639,2),ROUND(O639/(1+0.03)*0.02,2))</f>
        <v>3287.31</v>
      </c>
      <c r="R639" s="42">
        <f>O639-Q639</f>
        <v>25286.97</v>
      </c>
      <c r="S639" s="42">
        <f>N639-R639</f>
        <v>0</v>
      </c>
      <c r="T639" s="38">
        <v>5000</v>
      </c>
      <c r="U639" s="14">
        <f>S639/H639</f>
        <v>0</v>
      </c>
      <c r="V639" s="19"/>
      <c r="W639" s="19"/>
      <c r="X639" s="37" t="s">
        <v>3459</v>
      </c>
    </row>
    <row r="640" spans="1:24" ht="16.5" customHeight="1">
      <c r="A640" s="38">
        <v>267</v>
      </c>
      <c r="B640" s="39">
        <v>10729</v>
      </c>
      <c r="C640" s="38">
        <v>10292647</v>
      </c>
      <c r="D640" s="40" t="s">
        <v>1454</v>
      </c>
      <c r="E640" s="58">
        <v>3</v>
      </c>
      <c r="F640" s="38">
        <v>74</v>
      </c>
      <c r="G640" s="38" t="s">
        <v>23</v>
      </c>
      <c r="H640" s="42">
        <v>10461.540000000001</v>
      </c>
      <c r="I640" s="37"/>
      <c r="J640" s="44">
        <v>43613</v>
      </c>
      <c r="K640" s="42">
        <v>0</v>
      </c>
      <c r="L640" s="42">
        <v>6865.73</v>
      </c>
      <c r="M640" s="44">
        <v>45219</v>
      </c>
      <c r="N640" s="42">
        <v>3595.81</v>
      </c>
      <c r="O640" s="42">
        <v>4063.27</v>
      </c>
      <c r="P640" s="45">
        <f>IF(J640&lt;DATEVALUE("2009-1-1"),3%,13%)</f>
        <v>0.13</v>
      </c>
      <c r="Q640" s="42">
        <f>IF(P640=13%,ROUND(O640/(1+P640)*P640,2),ROUND(O640/(1+0.03)*0.02,2))</f>
        <v>467.46</v>
      </c>
      <c r="R640" s="42">
        <f>O640-Q640</f>
        <v>3595.81</v>
      </c>
      <c r="S640" s="42">
        <f>N640-R640</f>
        <v>0</v>
      </c>
      <c r="T640" s="38">
        <v>5000</v>
      </c>
      <c r="U640" s="14">
        <f>S640/H640</f>
        <v>0</v>
      </c>
      <c r="V640" s="19"/>
      <c r="W640" s="19"/>
      <c r="X640" s="37" t="s">
        <v>3459</v>
      </c>
    </row>
    <row r="641" spans="1:24" ht="16.5" customHeight="1">
      <c r="A641" s="38">
        <v>268</v>
      </c>
      <c r="B641" s="39">
        <v>10729</v>
      </c>
      <c r="C641" s="38">
        <v>10326038</v>
      </c>
      <c r="D641" s="40" t="s">
        <v>2163</v>
      </c>
      <c r="E641" s="58">
        <v>1</v>
      </c>
      <c r="F641" s="38">
        <v>60</v>
      </c>
      <c r="G641" s="38" t="s">
        <v>266</v>
      </c>
      <c r="H641" s="42">
        <v>62664.08</v>
      </c>
      <c r="I641" s="37"/>
      <c r="J641" s="44">
        <v>44286</v>
      </c>
      <c r="K641" s="42">
        <v>1044.4000000000001</v>
      </c>
      <c r="L641" s="42">
        <v>31332.01</v>
      </c>
      <c r="M641" s="44">
        <v>45219</v>
      </c>
      <c r="N641" s="42">
        <v>30287.67</v>
      </c>
      <c r="O641" s="42">
        <f>30287.67+3937.4</f>
        <v>34225.07</v>
      </c>
      <c r="P641" s="45">
        <f>IF(J641&lt;DATEVALUE("2009-1-1"),3%,13%)</f>
        <v>0.13</v>
      </c>
      <c r="Q641" s="42">
        <f>IF(P641=13%,ROUND(O641/(1+P641)*P641,2),ROUND(O641/(1+0.03)*0.02,2))</f>
        <v>3937.4</v>
      </c>
      <c r="R641" s="42">
        <f>O641-Q641</f>
        <v>30287.67</v>
      </c>
      <c r="S641" s="42">
        <f>N641-R641</f>
        <v>0</v>
      </c>
      <c r="T641" s="38">
        <v>5000</v>
      </c>
      <c r="U641" s="14">
        <f>S641/H641</f>
        <v>0</v>
      </c>
      <c r="V641" s="19"/>
      <c r="W641" s="19"/>
      <c r="X641" s="37" t="s">
        <v>3459</v>
      </c>
    </row>
    <row r="642" spans="1:24" ht="16.5" customHeight="1">
      <c r="A642" s="38">
        <v>269</v>
      </c>
      <c r="B642" s="39">
        <v>10729</v>
      </c>
      <c r="C642" s="38">
        <v>10342418</v>
      </c>
      <c r="D642" s="40" t="s">
        <v>81</v>
      </c>
      <c r="E642" s="58">
        <v>190</v>
      </c>
      <c r="F642" s="38">
        <v>1</v>
      </c>
      <c r="G642" s="38" t="s">
        <v>266</v>
      </c>
      <c r="H642" s="42">
        <v>1575.35</v>
      </c>
      <c r="I642" s="37"/>
      <c r="J642" s="44">
        <v>44530</v>
      </c>
      <c r="K642" s="42">
        <v>0</v>
      </c>
      <c r="L642" s="42">
        <v>1575.35</v>
      </c>
      <c r="M642" s="44">
        <v>45219</v>
      </c>
      <c r="N642" s="42">
        <v>0</v>
      </c>
      <c r="O642" s="42">
        <v>0</v>
      </c>
      <c r="P642" s="45">
        <f>IF(J642&lt;DATEVALUE("2009-1-1"),3%,13%)</f>
        <v>0.13</v>
      </c>
      <c r="Q642" s="42">
        <f>IF(P642=13%,ROUND(O642/(1+P642)*P642,2),ROUND(O642/(1+0.03)*0.02,2))</f>
        <v>0</v>
      </c>
      <c r="R642" s="42">
        <f>O642-Q642</f>
        <v>0</v>
      </c>
      <c r="S642" s="42">
        <f>N642-R642</f>
        <v>0</v>
      </c>
      <c r="T642" s="38">
        <v>5000</v>
      </c>
      <c r="U642" s="14">
        <f>S642/H642</f>
        <v>0</v>
      </c>
      <c r="V642" s="19"/>
      <c r="W642" s="19"/>
      <c r="X642" s="37" t="s">
        <v>3459</v>
      </c>
    </row>
    <row r="643" spans="1:24" ht="16.5" customHeight="1">
      <c r="A643" s="38">
        <v>270</v>
      </c>
      <c r="B643" s="39">
        <v>10729</v>
      </c>
      <c r="C643" s="38">
        <v>10351688</v>
      </c>
      <c r="D643" s="40" t="s">
        <v>81</v>
      </c>
      <c r="E643" s="58">
        <v>200</v>
      </c>
      <c r="F643" s="38">
        <v>36</v>
      </c>
      <c r="G643" s="38" t="s">
        <v>266</v>
      </c>
      <c r="H643" s="42">
        <v>63380.91</v>
      </c>
      <c r="I643" s="37"/>
      <c r="J643" s="44">
        <v>44742</v>
      </c>
      <c r="K643" s="42">
        <v>1760.58</v>
      </c>
      <c r="L643" s="42">
        <v>26408.7</v>
      </c>
      <c r="M643" s="44">
        <v>45219</v>
      </c>
      <c r="N643" s="42">
        <v>35211.629999999997</v>
      </c>
      <c r="O643" s="42">
        <v>39789.14</v>
      </c>
      <c r="P643" s="45">
        <f>IF(J643&lt;DATEVALUE("2009-1-1"),3%,13%)</f>
        <v>0.13</v>
      </c>
      <c r="Q643" s="42">
        <f>IF(P643=13%,ROUND(O643/(1+P643)*P643,2),ROUND(O643/(1+0.03)*0.02,2))</f>
        <v>4577.51</v>
      </c>
      <c r="R643" s="42">
        <f>O643-Q643</f>
        <v>35211.629999999997</v>
      </c>
      <c r="S643" s="42">
        <f>N643-R643</f>
        <v>0</v>
      </c>
      <c r="T643" s="38">
        <v>5000</v>
      </c>
      <c r="U643" s="14">
        <f>S643/H643</f>
        <v>0</v>
      </c>
      <c r="V643" s="19"/>
      <c r="W643" s="19"/>
      <c r="X643" s="37" t="s">
        <v>3459</v>
      </c>
    </row>
    <row r="644" spans="1:24" ht="16.5" customHeight="1">
      <c r="A644" s="38">
        <v>271</v>
      </c>
      <c r="B644" s="39">
        <v>10729</v>
      </c>
      <c r="C644" s="38">
        <v>10349212</v>
      </c>
      <c r="D644" s="40" t="s">
        <v>1520</v>
      </c>
      <c r="E644" s="58">
        <v>1</v>
      </c>
      <c r="F644" s="38">
        <v>36</v>
      </c>
      <c r="G644" s="38" t="s">
        <v>33</v>
      </c>
      <c r="H644" s="42">
        <v>7442.48</v>
      </c>
      <c r="I644" s="37"/>
      <c r="J644" s="44">
        <v>44681</v>
      </c>
      <c r="K644" s="42">
        <v>206.74</v>
      </c>
      <c r="L644" s="42">
        <v>3514.54</v>
      </c>
      <c r="M644" s="44">
        <v>45219</v>
      </c>
      <c r="N644" s="42">
        <v>3721.2</v>
      </c>
      <c r="O644" s="42">
        <f>3721.2+483.76</f>
        <v>4204.96</v>
      </c>
      <c r="P644" s="45">
        <f>IF(J644&lt;DATEVALUE("2009-1-1"),3%,13%)</f>
        <v>0.13</v>
      </c>
      <c r="Q644" s="42">
        <f>IF(P644=13%,ROUND(O644/(1+P644)*P644,2),ROUND(O644/(1+0.03)*0.02,2))</f>
        <v>483.76</v>
      </c>
      <c r="R644" s="42">
        <f>O644-Q644</f>
        <v>3721.2</v>
      </c>
      <c r="S644" s="42">
        <f>N644-R644</f>
        <v>0</v>
      </c>
      <c r="T644" s="38">
        <v>2101</v>
      </c>
      <c r="U644" s="14">
        <f>S644/H644</f>
        <v>0</v>
      </c>
      <c r="V644" s="19"/>
      <c r="W644" s="19"/>
      <c r="X644" s="37" t="s">
        <v>3459</v>
      </c>
    </row>
    <row r="645" spans="1:24" ht="16.5" customHeight="1">
      <c r="A645" s="38">
        <v>272</v>
      </c>
      <c r="B645" s="39">
        <v>10729</v>
      </c>
      <c r="C645" s="38">
        <v>10292643</v>
      </c>
      <c r="D645" s="40" t="s">
        <v>1434</v>
      </c>
      <c r="E645" s="58">
        <v>3</v>
      </c>
      <c r="F645" s="38">
        <v>50</v>
      </c>
      <c r="G645" s="38" t="s">
        <v>33</v>
      </c>
      <c r="H645" s="42">
        <v>8482.77</v>
      </c>
      <c r="I645" s="37"/>
      <c r="J645" s="44">
        <v>43613</v>
      </c>
      <c r="K645" s="42">
        <v>0</v>
      </c>
      <c r="L645" s="42">
        <v>8058.63</v>
      </c>
      <c r="M645" s="44">
        <v>45219</v>
      </c>
      <c r="N645" s="42">
        <v>424.14</v>
      </c>
      <c r="O645" s="42">
        <v>479.28</v>
      </c>
      <c r="P645" s="45">
        <f>IF(J645&lt;DATEVALUE("2009-1-1"),3%,13%)</f>
        <v>0.13</v>
      </c>
      <c r="Q645" s="42">
        <f>IF(P645=13%,ROUND(O645/(1+P645)*P645,2),ROUND(O645/(1+0.03)*0.02,2))</f>
        <v>55.14</v>
      </c>
      <c r="R645" s="42">
        <f>O645-Q645</f>
        <v>424.14</v>
      </c>
      <c r="S645" s="42">
        <f>N645-R645</f>
        <v>0</v>
      </c>
      <c r="T645" s="38">
        <v>5000</v>
      </c>
      <c r="U645" s="14">
        <f>S645/H645</f>
        <v>0</v>
      </c>
      <c r="V645" s="19"/>
      <c r="W645" s="19"/>
      <c r="X645" s="37" t="s">
        <v>3459</v>
      </c>
    </row>
    <row r="646" spans="1:24" ht="16.5" customHeight="1">
      <c r="A646" s="38">
        <v>273</v>
      </c>
      <c r="B646" s="39">
        <v>10729</v>
      </c>
      <c r="C646" s="38">
        <v>10292646</v>
      </c>
      <c r="D646" s="40" t="s">
        <v>2171</v>
      </c>
      <c r="E646" s="58">
        <v>2</v>
      </c>
      <c r="F646" s="38">
        <v>50</v>
      </c>
      <c r="G646" s="38" t="s">
        <v>33</v>
      </c>
      <c r="H646" s="42">
        <v>9400</v>
      </c>
      <c r="I646" s="37"/>
      <c r="J646" s="44">
        <v>43613</v>
      </c>
      <c r="K646" s="42">
        <v>0</v>
      </c>
      <c r="L646" s="42">
        <v>8930</v>
      </c>
      <c r="M646" s="44">
        <v>45219</v>
      </c>
      <c r="N646" s="42">
        <v>470</v>
      </c>
      <c r="O646" s="42">
        <v>531.1</v>
      </c>
      <c r="P646" s="45">
        <f>IF(J646&lt;DATEVALUE("2009-1-1"),3%,13%)</f>
        <v>0.13</v>
      </c>
      <c r="Q646" s="42">
        <f>IF(P646=13%,ROUND(O646/(1+P646)*P646,2),ROUND(O646/(1+0.03)*0.02,2))</f>
        <v>61.1</v>
      </c>
      <c r="R646" s="42">
        <f>O646-Q646</f>
        <v>470</v>
      </c>
      <c r="S646" s="42">
        <f>N646-R646</f>
        <v>0</v>
      </c>
      <c r="T646" s="38">
        <v>5000</v>
      </c>
      <c r="U646" s="14">
        <f>S646/H646</f>
        <v>0</v>
      </c>
      <c r="V646" s="19"/>
      <c r="W646" s="19"/>
      <c r="X646" s="37" t="s">
        <v>3459</v>
      </c>
    </row>
    <row r="647" spans="1:24" ht="16.5" customHeight="1">
      <c r="A647" s="38">
        <v>274</v>
      </c>
      <c r="B647" s="39">
        <v>10729</v>
      </c>
      <c r="C647" s="38">
        <v>10292649</v>
      </c>
      <c r="D647" s="40" t="s">
        <v>1527</v>
      </c>
      <c r="E647" s="58">
        <v>1</v>
      </c>
      <c r="F647" s="38">
        <v>50</v>
      </c>
      <c r="G647" s="38" t="s">
        <v>33</v>
      </c>
      <c r="H647" s="42">
        <v>1603.45</v>
      </c>
      <c r="I647" s="37"/>
      <c r="J647" s="44">
        <v>43613</v>
      </c>
      <c r="K647" s="42">
        <v>0</v>
      </c>
      <c r="L647" s="42">
        <v>1523.27</v>
      </c>
      <c r="M647" s="44">
        <v>45219</v>
      </c>
      <c r="N647" s="42">
        <v>80.180000000000007</v>
      </c>
      <c r="O647" s="42">
        <v>90.6</v>
      </c>
      <c r="P647" s="45">
        <f>IF(J647&lt;DATEVALUE("2009-1-1"),3%,13%)</f>
        <v>0.13</v>
      </c>
      <c r="Q647" s="42">
        <f>IF(P647=13%,ROUND(O647/(1+P647)*P647,2),ROUND(O647/(1+0.03)*0.02,2))</f>
        <v>10.42</v>
      </c>
      <c r="R647" s="42">
        <f>O647-Q647</f>
        <v>80.179999999999993</v>
      </c>
      <c r="S647" s="42">
        <f>N647-R647</f>
        <v>0</v>
      </c>
      <c r="T647" s="38">
        <v>5000</v>
      </c>
      <c r="U647" s="14">
        <f>S647/H647</f>
        <v>0</v>
      </c>
      <c r="V647" s="19"/>
      <c r="W647" s="19"/>
      <c r="X647" s="37" t="s">
        <v>3459</v>
      </c>
    </row>
    <row r="648" spans="1:24" ht="16.5" customHeight="1">
      <c r="A648" s="38">
        <v>276</v>
      </c>
      <c r="B648" s="39">
        <v>10729</v>
      </c>
      <c r="C648" s="38">
        <v>10321544</v>
      </c>
      <c r="D648" s="40" t="s">
        <v>2967</v>
      </c>
      <c r="E648" s="58">
        <v>1</v>
      </c>
      <c r="F648" s="38">
        <v>36</v>
      </c>
      <c r="G648" s="38" t="s">
        <v>33</v>
      </c>
      <c r="H648" s="42">
        <v>3053.1</v>
      </c>
      <c r="I648" s="37"/>
      <c r="J648" s="44">
        <v>44074</v>
      </c>
      <c r="K648" s="42">
        <v>0</v>
      </c>
      <c r="L648" s="42">
        <v>3053.1</v>
      </c>
      <c r="M648" s="44">
        <v>45219</v>
      </c>
      <c r="N648" s="42">
        <v>0</v>
      </c>
      <c r="O648" s="42">
        <v>0</v>
      </c>
      <c r="P648" s="45">
        <f>IF(J648&lt;DATEVALUE("2009-1-1"),3%,13%)</f>
        <v>0.13</v>
      </c>
      <c r="Q648" s="42">
        <f>IF(P648=13%,ROUND(O648/(1+P648)*P648,2),ROUND(O648/(1+0.03)*0.02,2))</f>
        <v>0</v>
      </c>
      <c r="R648" s="42">
        <f>O648-Q648</f>
        <v>0</v>
      </c>
      <c r="S648" s="42">
        <f>N648-R648</f>
        <v>0</v>
      </c>
      <c r="T648" s="38">
        <v>5000</v>
      </c>
      <c r="U648" s="14">
        <f>S648/H648</f>
        <v>0</v>
      </c>
      <c r="V648" s="19"/>
      <c r="W648" s="19"/>
      <c r="X648" s="37" t="s">
        <v>3459</v>
      </c>
    </row>
    <row r="649" spans="1:24" ht="16.5" customHeight="1">
      <c r="A649" s="38">
        <v>402</v>
      </c>
      <c r="B649" s="39">
        <v>10746</v>
      </c>
      <c r="C649" s="38">
        <v>10310723</v>
      </c>
      <c r="D649" s="40" t="s">
        <v>2968</v>
      </c>
      <c r="E649" s="58">
        <v>1</v>
      </c>
      <c r="F649" s="38">
        <v>57</v>
      </c>
      <c r="G649" s="38" t="s">
        <v>33</v>
      </c>
      <c r="H649" s="42">
        <v>4484.79</v>
      </c>
      <c r="I649" s="37"/>
      <c r="J649" s="44">
        <v>43400</v>
      </c>
      <c r="K649" s="42">
        <v>0</v>
      </c>
      <c r="L649" s="42">
        <v>4260.55</v>
      </c>
      <c r="M649" s="44">
        <v>45219</v>
      </c>
      <c r="N649" s="42">
        <v>224.24</v>
      </c>
      <c r="O649" s="42">
        <v>253.39</v>
      </c>
      <c r="P649" s="45">
        <f>IF(J649&lt;DATEVALUE("2009-1-1"),3%,13%)</f>
        <v>0.13</v>
      </c>
      <c r="Q649" s="42">
        <f>IF(P649=13%,ROUND(O649/(1+P649)*P649,2),ROUND(O649/(1+0.03)*0.02,2))</f>
        <v>29.15</v>
      </c>
      <c r="R649" s="42">
        <f>O649-Q649</f>
        <v>224.23999999999998</v>
      </c>
      <c r="S649" s="42">
        <f>N649-R649</f>
        <v>0</v>
      </c>
      <c r="T649" s="38">
        <v>5000</v>
      </c>
      <c r="U649" s="14">
        <f>S649/H649</f>
        <v>0</v>
      </c>
      <c r="V649" s="19"/>
      <c r="W649" s="19"/>
      <c r="X649" s="37" t="s">
        <v>3463</v>
      </c>
    </row>
    <row r="650" spans="1:24" ht="16.5" customHeight="1">
      <c r="A650" s="38">
        <v>88</v>
      </c>
      <c r="B650" s="39">
        <v>10867</v>
      </c>
      <c r="C650" s="38">
        <v>10330997</v>
      </c>
      <c r="D650" s="40" t="s">
        <v>908</v>
      </c>
      <c r="E650" s="58">
        <v>1</v>
      </c>
      <c r="F650" s="38">
        <v>102</v>
      </c>
      <c r="G650" s="38" t="s">
        <v>21</v>
      </c>
      <c r="H650" s="42">
        <v>10993.52</v>
      </c>
      <c r="I650" s="37"/>
      <c r="J650" s="44">
        <v>44377</v>
      </c>
      <c r="K650" s="42">
        <v>0</v>
      </c>
      <c r="L650" s="42">
        <v>3017.82</v>
      </c>
      <c r="M650" s="44">
        <v>45219</v>
      </c>
      <c r="N650" s="42">
        <v>7975.7</v>
      </c>
      <c r="O650" s="42">
        <v>9012.5400000000009</v>
      </c>
      <c r="P650" s="45">
        <f>IF(J650&lt;DATEVALUE("2009-1-1"),3%,13%)</f>
        <v>0.13</v>
      </c>
      <c r="Q650" s="42">
        <f>IF(P650=13%,ROUND(O650/(1+P650)*P650,2),ROUND(O650/(1+0.03)*0.02,2))</f>
        <v>1036.8399999999999</v>
      </c>
      <c r="R650" s="42">
        <f>O650-Q650</f>
        <v>7975.7000000000007</v>
      </c>
      <c r="S650" s="42">
        <f>N650-R650</f>
        <v>0</v>
      </c>
      <c r="T650" s="38">
        <v>2106</v>
      </c>
      <c r="U650" s="14">
        <f>S650/H650</f>
        <v>0</v>
      </c>
      <c r="V650" s="19"/>
      <c r="W650" s="19"/>
      <c r="X650" s="37" t="s">
        <v>3475</v>
      </c>
    </row>
    <row r="651" spans="1:24" ht="16.5" customHeight="1">
      <c r="A651" s="38">
        <v>179</v>
      </c>
      <c r="B651" s="39">
        <v>10703</v>
      </c>
      <c r="C651" s="38">
        <v>10324366</v>
      </c>
      <c r="D651" s="40" t="s">
        <v>2969</v>
      </c>
      <c r="E651" s="58">
        <v>1</v>
      </c>
      <c r="F651" s="38">
        <v>120</v>
      </c>
      <c r="G651" s="38" t="s">
        <v>21</v>
      </c>
      <c r="H651" s="42">
        <v>5132.74</v>
      </c>
      <c r="I651" s="37"/>
      <c r="J651" s="44">
        <v>44196</v>
      </c>
      <c r="K651" s="42">
        <v>42.78</v>
      </c>
      <c r="L651" s="42">
        <v>1411.51</v>
      </c>
      <c r="M651" s="44">
        <v>45222</v>
      </c>
      <c r="N651" s="42">
        <v>3678.45</v>
      </c>
      <c r="O651" s="42">
        <v>4156.6499999999996</v>
      </c>
      <c r="P651" s="45">
        <f>IF(J651&lt;DATEVALUE("2009-1-1"),3%,13%)</f>
        <v>0.13</v>
      </c>
      <c r="Q651" s="42">
        <f>IF(P651=13%,ROUND(O651/(1+P651)*P651,2),ROUND(O651/(1+0.03)*0.02,2))</f>
        <v>478.2</v>
      </c>
      <c r="R651" s="42">
        <f>O651-Q651</f>
        <v>3678.45</v>
      </c>
      <c r="S651" s="42">
        <f>N651-R651</f>
        <v>0</v>
      </c>
      <c r="T651" s="38">
        <v>5000</v>
      </c>
      <c r="U651" s="14">
        <f>S651/H651</f>
        <v>0</v>
      </c>
      <c r="V651" s="19"/>
      <c r="W651" s="19"/>
      <c r="X651" s="37" t="s">
        <v>3456</v>
      </c>
    </row>
    <row r="652" spans="1:24" ht="16.5" customHeight="1">
      <c r="A652" s="38">
        <v>180</v>
      </c>
      <c r="B652" s="39">
        <v>10703</v>
      </c>
      <c r="C652" s="38">
        <v>10326000</v>
      </c>
      <c r="D652" s="40" t="s">
        <v>37</v>
      </c>
      <c r="E652" s="58">
        <v>0.143793</v>
      </c>
      <c r="F652" s="38">
        <v>120</v>
      </c>
      <c r="G652" s="38" t="s">
        <v>21</v>
      </c>
      <c r="H652" s="42">
        <v>151587.1</v>
      </c>
      <c r="I652" s="37"/>
      <c r="J652" s="44">
        <v>44286</v>
      </c>
      <c r="K652" s="42">
        <v>1263.23</v>
      </c>
      <c r="L652" s="42">
        <v>37896.79</v>
      </c>
      <c r="M652" s="44">
        <v>45222</v>
      </c>
      <c r="N652" s="42">
        <v>112427.08</v>
      </c>
      <c r="O652" s="42">
        <v>127042.6</v>
      </c>
      <c r="P652" s="45">
        <f>IF(J652&lt;DATEVALUE("2009-1-1"),3%,13%)</f>
        <v>0.13</v>
      </c>
      <c r="Q652" s="42">
        <f>IF(P652=13%,ROUND(O652/(1+P652)*P652,2),ROUND(O652/(1+0.03)*0.02,2))</f>
        <v>14615.52</v>
      </c>
      <c r="R652" s="42">
        <f>O652-Q652</f>
        <v>112427.08</v>
      </c>
      <c r="S652" s="42">
        <f>N652-R652</f>
        <v>0</v>
      </c>
      <c r="T652" s="38">
        <v>5000</v>
      </c>
      <c r="U652" s="14">
        <f>S652/H652</f>
        <v>0</v>
      </c>
      <c r="V652" s="19"/>
      <c r="W652" s="19"/>
      <c r="X652" s="37" t="s">
        <v>3456</v>
      </c>
    </row>
    <row r="653" spans="1:24" ht="16.5" customHeight="1">
      <c r="A653" s="38">
        <v>280</v>
      </c>
      <c r="B653" s="39">
        <v>10729</v>
      </c>
      <c r="C653" s="38">
        <v>10292574</v>
      </c>
      <c r="D653" s="40" t="s">
        <v>2981</v>
      </c>
      <c r="E653" s="58">
        <v>1</v>
      </c>
      <c r="F653" s="38">
        <v>120</v>
      </c>
      <c r="G653" s="38" t="s">
        <v>21</v>
      </c>
      <c r="H653" s="42">
        <v>32039.51</v>
      </c>
      <c r="I653" s="37"/>
      <c r="J653" s="44">
        <v>43950</v>
      </c>
      <c r="K653" s="42">
        <v>0</v>
      </c>
      <c r="L653" s="42">
        <v>10653.25</v>
      </c>
      <c r="M653" s="44">
        <v>45225</v>
      </c>
      <c r="N653" s="42">
        <v>21386.26</v>
      </c>
      <c r="O653" s="42">
        <f>21386.26+2780.21</f>
        <v>24166.469999999998</v>
      </c>
      <c r="P653" s="45">
        <f>IF(J653&lt;DATEVALUE("2009-1-1"),3%,13%)</f>
        <v>0.13</v>
      </c>
      <c r="Q653" s="42">
        <f>IF(P653=13%,ROUND(O653/(1+P653)*P653,2),ROUND(O653/(1+0.03)*0.02,2))</f>
        <v>2780.21</v>
      </c>
      <c r="R653" s="42">
        <f>O653-Q653</f>
        <v>21386.26</v>
      </c>
      <c r="S653" s="42">
        <f>N653-R653</f>
        <v>0</v>
      </c>
      <c r="T653" s="38">
        <v>5000</v>
      </c>
      <c r="U653" s="14">
        <f>S653/H653</f>
        <v>0</v>
      </c>
      <c r="V653" s="19"/>
      <c r="W653" s="19"/>
      <c r="X653" s="37" t="s">
        <v>3459</v>
      </c>
    </row>
    <row r="654" spans="1:24" ht="16.5" customHeight="1">
      <c r="A654" s="38">
        <v>281</v>
      </c>
      <c r="B654" s="39">
        <v>10729</v>
      </c>
      <c r="C654" s="38">
        <v>10321721</v>
      </c>
      <c r="D654" s="40" t="s">
        <v>2982</v>
      </c>
      <c r="E654" s="58">
        <v>1</v>
      </c>
      <c r="F654" s="38">
        <v>120</v>
      </c>
      <c r="G654" s="38" t="s">
        <v>302</v>
      </c>
      <c r="H654" s="42">
        <v>47053.87</v>
      </c>
      <c r="I654" s="37"/>
      <c r="J654" s="44">
        <v>44074</v>
      </c>
      <c r="K654" s="42">
        <v>392.12</v>
      </c>
      <c r="L654" s="42">
        <v>14508.36</v>
      </c>
      <c r="M654" s="44">
        <v>45225</v>
      </c>
      <c r="N654" s="42">
        <v>32153.39</v>
      </c>
      <c r="O654" s="42">
        <f>32153.39+4179.94</f>
        <v>36333.33</v>
      </c>
      <c r="P654" s="45">
        <f>IF(J654&lt;DATEVALUE("2009-1-1"),3%,13%)</f>
        <v>0.13</v>
      </c>
      <c r="Q654" s="42">
        <f>IF(P654=13%,ROUND(O654/(1+P654)*P654,2),ROUND(O654/(1+0.03)*0.02,2))</f>
        <v>4179.9399999999996</v>
      </c>
      <c r="R654" s="42">
        <f>O654-Q654</f>
        <v>32153.390000000003</v>
      </c>
      <c r="S654" s="42">
        <f>N654-R654</f>
        <v>0</v>
      </c>
      <c r="T654" s="38">
        <v>5000</v>
      </c>
      <c r="U654" s="14">
        <f>S654/H654</f>
        <v>0</v>
      </c>
      <c r="V654" s="19"/>
      <c r="W654" s="19"/>
      <c r="X654" s="37" t="s">
        <v>3459</v>
      </c>
    </row>
    <row r="655" spans="1:24" ht="16.5" customHeight="1">
      <c r="A655" s="38">
        <v>282</v>
      </c>
      <c r="B655" s="39">
        <v>10729</v>
      </c>
      <c r="C655" s="38">
        <v>10293057</v>
      </c>
      <c r="D655" s="40" t="s">
        <v>2983</v>
      </c>
      <c r="E655" s="58">
        <v>1</v>
      </c>
      <c r="F655" s="38">
        <v>120</v>
      </c>
      <c r="G655" s="38" t="s">
        <v>23</v>
      </c>
      <c r="H655" s="42">
        <v>2180</v>
      </c>
      <c r="I655" s="37"/>
      <c r="J655" s="44">
        <v>39812</v>
      </c>
      <c r="K655" s="42">
        <v>0</v>
      </c>
      <c r="L655" s="42">
        <v>2071</v>
      </c>
      <c r="M655" s="44">
        <v>45225</v>
      </c>
      <c r="N655" s="42">
        <v>109</v>
      </c>
      <c r="O655" s="42">
        <v>123.17</v>
      </c>
      <c r="P655" s="45">
        <v>0.13</v>
      </c>
      <c r="Q655" s="42">
        <f>IF(P655=13%,ROUND(O655/(1+P655)*P655,2),ROUND(O655/(1+0.03)*0.02,2))</f>
        <v>14.17</v>
      </c>
      <c r="R655" s="42">
        <f>O655-Q655</f>
        <v>109</v>
      </c>
      <c r="S655" s="42">
        <f>N655-R655</f>
        <v>0</v>
      </c>
      <c r="T655" s="38">
        <v>1601</v>
      </c>
      <c r="U655" s="14">
        <f>S655/H655</f>
        <v>0</v>
      </c>
      <c r="V655" s="19"/>
      <c r="W655" s="19"/>
      <c r="X655" s="37" t="s">
        <v>3459</v>
      </c>
    </row>
    <row r="656" spans="1:24" ht="16.5" customHeight="1">
      <c r="A656" s="38">
        <v>407</v>
      </c>
      <c r="B656" s="39">
        <v>10745</v>
      </c>
      <c r="C656" s="38">
        <v>10308149</v>
      </c>
      <c r="D656" s="40" t="s">
        <v>1858</v>
      </c>
      <c r="E656" s="58">
        <v>3.4414688570646397E-2</v>
      </c>
      <c r="F656" s="38">
        <v>120</v>
      </c>
      <c r="G656" s="38" t="s">
        <v>75</v>
      </c>
      <c r="H656" s="42">
        <v>6632.48</v>
      </c>
      <c r="I656" s="37"/>
      <c r="J656" s="44">
        <v>43950</v>
      </c>
      <c r="K656" s="42">
        <v>0</v>
      </c>
      <c r="L656" s="42">
        <v>2205.3000000000002</v>
      </c>
      <c r="M656" s="44">
        <v>45225</v>
      </c>
      <c r="N656" s="42">
        <v>4427.18</v>
      </c>
      <c r="O656" s="42">
        <v>5002.71</v>
      </c>
      <c r="P656" s="45">
        <f>IF(J656&lt;DATEVALUE("2009-1-1"),3%,13%)</f>
        <v>0.13</v>
      </c>
      <c r="Q656" s="42">
        <f>IF(P656=13%,ROUND(O656/(1+P656)*P656,2),ROUND(O656/(1+0.03)*0.02,2))</f>
        <v>575.53</v>
      </c>
      <c r="R656" s="42">
        <f>O656-Q656</f>
        <v>4427.18</v>
      </c>
      <c r="S656" s="42">
        <f>N656-R656</f>
        <v>0</v>
      </c>
      <c r="T656" s="38">
        <v>5000</v>
      </c>
      <c r="U656" s="14">
        <f>S656/H656</f>
        <v>0</v>
      </c>
      <c r="V656" s="19"/>
      <c r="W656" s="19"/>
      <c r="X656" s="37" t="s">
        <v>3463</v>
      </c>
    </row>
    <row r="657" spans="1:24" ht="16.5" customHeight="1">
      <c r="A657" s="38">
        <v>440</v>
      </c>
      <c r="B657" s="39">
        <v>10741</v>
      </c>
      <c r="C657" s="38">
        <v>10321545</v>
      </c>
      <c r="D657" s="40" t="s">
        <v>2365</v>
      </c>
      <c r="E657" s="58">
        <v>1</v>
      </c>
      <c r="F657" s="38">
        <v>36</v>
      </c>
      <c r="G657" s="38" t="s">
        <v>33</v>
      </c>
      <c r="H657" s="42">
        <v>6194.69</v>
      </c>
      <c r="I657" s="37"/>
      <c r="J657" s="44">
        <v>44074</v>
      </c>
      <c r="K657" s="42">
        <v>0</v>
      </c>
      <c r="L657" s="42">
        <v>6194.69</v>
      </c>
      <c r="M657" s="44">
        <v>45225</v>
      </c>
      <c r="N657" s="42">
        <v>0</v>
      </c>
      <c r="O657" s="42">
        <v>0</v>
      </c>
      <c r="P657" s="45">
        <f>IF(J657&lt;DATEVALUE("2009-1-1"),3%,13%)</f>
        <v>0.13</v>
      </c>
      <c r="Q657" s="42">
        <f>IF(P657=13%,ROUND(O657/(1+P657)*P657,2),ROUND(O657/(1+0.03)*0.02,2))</f>
        <v>0</v>
      </c>
      <c r="R657" s="42">
        <f>O657-Q657</f>
        <v>0</v>
      </c>
      <c r="S657" s="42">
        <f>N657-R657</f>
        <v>0</v>
      </c>
      <c r="T657" s="38">
        <v>5000</v>
      </c>
      <c r="U657" s="14">
        <f>S657/H657</f>
        <v>0</v>
      </c>
      <c r="V657" s="19"/>
      <c r="W657" s="19"/>
      <c r="X657" s="37" t="s">
        <v>3462</v>
      </c>
    </row>
    <row r="658" spans="1:24" ht="16.5" customHeight="1">
      <c r="A658" s="38">
        <v>39</v>
      </c>
      <c r="B658" s="39">
        <v>20700</v>
      </c>
      <c r="C658" s="38">
        <v>10280343</v>
      </c>
      <c r="D658" s="40" t="s">
        <v>2988</v>
      </c>
      <c r="E658" s="58">
        <v>1</v>
      </c>
      <c r="F658" s="38">
        <v>1</v>
      </c>
      <c r="G658" s="38" t="s">
        <v>23</v>
      </c>
      <c r="H658" s="42">
        <v>3680</v>
      </c>
      <c r="I658" s="37"/>
      <c r="J658" s="44">
        <v>43798</v>
      </c>
      <c r="K658" s="42">
        <v>0</v>
      </c>
      <c r="L658" s="42">
        <v>3496</v>
      </c>
      <c r="M658" s="44">
        <v>45225</v>
      </c>
      <c r="N658" s="42">
        <v>184</v>
      </c>
      <c r="O658" s="42">
        <f>184+23.92</f>
        <v>207.92000000000002</v>
      </c>
      <c r="P658" s="45">
        <f>IF(J658&lt;DATEVALUE("2009-1-1"),3%,13%)</f>
        <v>0.13</v>
      </c>
      <c r="Q658" s="42">
        <f>IF(P658=13%,ROUND(O658/(1+P658)*P658,2),ROUND(O658/(1+0.03)*0.02,2))</f>
        <v>23.92</v>
      </c>
      <c r="R658" s="42">
        <f>O658-Q658</f>
        <v>184</v>
      </c>
      <c r="S658" s="42">
        <f>N658-R658</f>
        <v>0</v>
      </c>
      <c r="T658" s="38">
        <v>5000</v>
      </c>
      <c r="U658" s="14">
        <f>S658/H658</f>
        <v>0</v>
      </c>
      <c r="V658" s="19"/>
      <c r="W658" s="19"/>
      <c r="X658" s="37" t="s">
        <v>3466</v>
      </c>
    </row>
    <row r="659" spans="1:24" ht="16.5" customHeight="1">
      <c r="A659" s="38">
        <v>40</v>
      </c>
      <c r="B659" s="39">
        <v>20700</v>
      </c>
      <c r="C659" s="38">
        <v>10280352</v>
      </c>
      <c r="D659" s="40" t="s">
        <v>2989</v>
      </c>
      <c r="E659" s="58">
        <v>1</v>
      </c>
      <c r="F659" s="38">
        <v>37</v>
      </c>
      <c r="G659" s="38" t="s">
        <v>33</v>
      </c>
      <c r="H659" s="42">
        <v>2481.6799999999998</v>
      </c>
      <c r="I659" s="37"/>
      <c r="J659" s="44">
        <v>43797</v>
      </c>
      <c r="K659" s="42">
        <v>0</v>
      </c>
      <c r="L659" s="42">
        <v>2357.59</v>
      </c>
      <c r="M659" s="44">
        <v>45225</v>
      </c>
      <c r="N659" s="42">
        <v>124.09</v>
      </c>
      <c r="O659" s="42">
        <f>124.09+16.13</f>
        <v>140.22</v>
      </c>
      <c r="P659" s="45">
        <f>IF(J659&lt;DATEVALUE("2009-1-1"),3%,13%)</f>
        <v>0.13</v>
      </c>
      <c r="Q659" s="42">
        <f>IF(P659=13%,ROUND(O659/(1+P659)*P659,2),ROUND(O659/(1+0.03)*0.02,2))</f>
        <v>16.13</v>
      </c>
      <c r="R659" s="42">
        <f>O659-Q659</f>
        <v>124.09</v>
      </c>
      <c r="S659" s="42">
        <f>N659-R659</f>
        <v>0</v>
      </c>
      <c r="T659" s="38">
        <v>5000</v>
      </c>
      <c r="U659" s="14">
        <f>S659/H659</f>
        <v>0</v>
      </c>
      <c r="V659" s="19"/>
      <c r="W659" s="19"/>
      <c r="X659" s="37" t="s">
        <v>3466</v>
      </c>
    </row>
    <row r="660" spans="1:24" ht="16.5" customHeight="1">
      <c r="A660" s="38">
        <v>41</v>
      </c>
      <c r="B660" s="39">
        <v>20700</v>
      </c>
      <c r="C660" s="38">
        <v>10280355</v>
      </c>
      <c r="D660" s="40" t="s">
        <v>2990</v>
      </c>
      <c r="E660" s="58">
        <v>1</v>
      </c>
      <c r="F660" s="38">
        <v>108</v>
      </c>
      <c r="G660" s="38" t="s">
        <v>21</v>
      </c>
      <c r="H660" s="42">
        <v>8073.11</v>
      </c>
      <c r="I660" s="37"/>
      <c r="J660" s="44">
        <v>43799</v>
      </c>
      <c r="K660" s="42">
        <v>0</v>
      </c>
      <c r="L660" s="42">
        <v>3337.51</v>
      </c>
      <c r="M660" s="44">
        <v>45225</v>
      </c>
      <c r="N660" s="42">
        <v>4735.6000000000004</v>
      </c>
      <c r="O660" s="42">
        <f>4735.6+615.63</f>
        <v>5351.2300000000005</v>
      </c>
      <c r="P660" s="45">
        <f>IF(J660&lt;DATEVALUE("2009-1-1"),3%,13%)</f>
        <v>0.13</v>
      </c>
      <c r="Q660" s="42">
        <f>IF(P660=13%,ROUND(O660/(1+P660)*P660,2),ROUND(O660/(1+0.03)*0.02,2))</f>
        <v>615.63</v>
      </c>
      <c r="R660" s="42">
        <f>O660-Q660</f>
        <v>4735.6000000000004</v>
      </c>
      <c r="S660" s="42">
        <f>N660-R660</f>
        <v>0</v>
      </c>
      <c r="T660" s="38">
        <v>5000</v>
      </c>
      <c r="U660" s="14">
        <f>S660/H660</f>
        <v>0</v>
      </c>
      <c r="V660" s="19"/>
      <c r="W660" s="19"/>
      <c r="X660" s="37" t="s">
        <v>3466</v>
      </c>
    </row>
    <row r="661" spans="1:24" ht="16.5" customHeight="1">
      <c r="A661" s="38">
        <v>42</v>
      </c>
      <c r="B661" s="39">
        <v>20700</v>
      </c>
      <c r="C661" s="38">
        <v>10280359</v>
      </c>
      <c r="D661" s="40" t="s">
        <v>229</v>
      </c>
      <c r="E661" s="58">
        <v>5</v>
      </c>
      <c r="F661" s="38">
        <v>44</v>
      </c>
      <c r="G661" s="38" t="s">
        <v>33</v>
      </c>
      <c r="H661" s="42">
        <v>10221.42</v>
      </c>
      <c r="I661" s="37"/>
      <c r="J661" s="44">
        <v>43797</v>
      </c>
      <c r="K661" s="42">
        <v>0</v>
      </c>
      <c r="L661" s="42">
        <v>9710.35</v>
      </c>
      <c r="M661" s="44">
        <v>45225</v>
      </c>
      <c r="N661" s="42">
        <v>511.07</v>
      </c>
      <c r="O661" s="42">
        <f>511.07+66.44</f>
        <v>577.51</v>
      </c>
      <c r="P661" s="45">
        <f>IF(J661&lt;DATEVALUE("2009-1-1"),3%,13%)</f>
        <v>0.13</v>
      </c>
      <c r="Q661" s="42">
        <f>IF(P661=13%,ROUND(O661/(1+P661)*P661,2),ROUND(O661/(1+0.03)*0.02,2))</f>
        <v>66.44</v>
      </c>
      <c r="R661" s="42">
        <f>O661-Q661</f>
        <v>511.07</v>
      </c>
      <c r="S661" s="42">
        <f>N661-R661</f>
        <v>0</v>
      </c>
      <c r="T661" s="38">
        <v>5000</v>
      </c>
      <c r="U661" s="14">
        <f>S661/H661</f>
        <v>0</v>
      </c>
      <c r="V661" s="19"/>
      <c r="W661" s="19"/>
      <c r="X661" s="37" t="s">
        <v>3466</v>
      </c>
    </row>
    <row r="662" spans="1:24" ht="16.5" customHeight="1">
      <c r="A662" s="38">
        <v>43</v>
      </c>
      <c r="B662" s="39">
        <v>20700</v>
      </c>
      <c r="C662" s="38">
        <v>10280403</v>
      </c>
      <c r="D662" s="40" t="s">
        <v>1435</v>
      </c>
      <c r="E662" s="58">
        <v>2</v>
      </c>
      <c r="F662" s="38">
        <v>51</v>
      </c>
      <c r="G662" s="38" t="s">
        <v>33</v>
      </c>
      <c r="H662" s="42">
        <v>9400</v>
      </c>
      <c r="I662" s="37"/>
      <c r="J662" s="44">
        <v>43582</v>
      </c>
      <c r="K662" s="42">
        <v>0</v>
      </c>
      <c r="L662" s="42">
        <v>8930</v>
      </c>
      <c r="M662" s="44">
        <v>45225</v>
      </c>
      <c r="N662" s="42">
        <v>470</v>
      </c>
      <c r="O662" s="42">
        <f>470+61.1</f>
        <v>531.1</v>
      </c>
      <c r="P662" s="45">
        <f>IF(J662&lt;DATEVALUE("2009-1-1"),3%,13%)</f>
        <v>0.13</v>
      </c>
      <c r="Q662" s="42">
        <f>IF(P662=13%,ROUND(O662/(1+P662)*P662,2),ROUND(O662/(1+0.03)*0.02,2))</f>
        <v>61.1</v>
      </c>
      <c r="R662" s="42">
        <f>O662-Q662</f>
        <v>470</v>
      </c>
      <c r="S662" s="42">
        <f>N662-R662</f>
        <v>0</v>
      </c>
      <c r="T662" s="38">
        <v>5000</v>
      </c>
      <c r="U662" s="14">
        <f>S662/H662</f>
        <v>0</v>
      </c>
      <c r="V662" s="19"/>
      <c r="W662" s="19"/>
      <c r="X662" s="37" t="s">
        <v>3466</v>
      </c>
    </row>
    <row r="663" spans="1:24" ht="16.5" customHeight="1">
      <c r="A663" s="38">
        <v>44</v>
      </c>
      <c r="B663" s="39">
        <v>20700</v>
      </c>
      <c r="C663" s="38">
        <v>10280408</v>
      </c>
      <c r="D663" s="40" t="s">
        <v>229</v>
      </c>
      <c r="E663" s="58">
        <v>4</v>
      </c>
      <c r="F663" s="38">
        <v>74</v>
      </c>
      <c r="G663" s="38" t="s">
        <v>23</v>
      </c>
      <c r="H663" s="42">
        <v>8376.07</v>
      </c>
      <c r="I663" s="37"/>
      <c r="J663" s="44">
        <v>43613</v>
      </c>
      <c r="K663" s="42">
        <v>0</v>
      </c>
      <c r="L663" s="42">
        <v>5497.14</v>
      </c>
      <c r="M663" s="44">
        <v>45225</v>
      </c>
      <c r="N663" s="42">
        <v>2878.93</v>
      </c>
      <c r="O663" s="42">
        <f>2878.93+374.26</f>
        <v>3253.1899999999996</v>
      </c>
      <c r="P663" s="45">
        <f>IF(J663&lt;DATEVALUE("2009-1-1"),3%,13%)</f>
        <v>0.13</v>
      </c>
      <c r="Q663" s="42">
        <f>IF(P663=13%,ROUND(O663/(1+P663)*P663,2),ROUND(O663/(1+0.03)*0.02,2))</f>
        <v>374.26</v>
      </c>
      <c r="R663" s="42">
        <f>O663-Q663</f>
        <v>2878.9299999999994</v>
      </c>
      <c r="S663" s="42">
        <f>N663-R663</f>
        <v>0</v>
      </c>
      <c r="T663" s="38">
        <v>5000</v>
      </c>
      <c r="U663" s="14">
        <f>S663/H663</f>
        <v>0</v>
      </c>
      <c r="V663" s="19"/>
      <c r="W663" s="19"/>
      <c r="X663" s="37" t="s">
        <v>3466</v>
      </c>
    </row>
    <row r="664" spans="1:24" ht="16.5" customHeight="1">
      <c r="A664" s="38">
        <v>45</v>
      </c>
      <c r="B664" s="39">
        <v>20700</v>
      </c>
      <c r="C664" s="38">
        <v>10280414</v>
      </c>
      <c r="D664" s="40" t="s">
        <v>1989</v>
      </c>
      <c r="E664" s="58">
        <v>2</v>
      </c>
      <c r="F664" s="38">
        <v>45</v>
      </c>
      <c r="G664" s="38" t="s">
        <v>33</v>
      </c>
      <c r="H664" s="42">
        <v>12803.36</v>
      </c>
      <c r="I664" s="37"/>
      <c r="J664" s="44">
        <v>43613</v>
      </c>
      <c r="K664" s="42">
        <v>0</v>
      </c>
      <c r="L664" s="42">
        <v>12163.19</v>
      </c>
      <c r="M664" s="44">
        <v>45225</v>
      </c>
      <c r="N664" s="42">
        <v>640.16999999999996</v>
      </c>
      <c r="O664" s="42">
        <f>640.17+83.22</f>
        <v>723.39</v>
      </c>
      <c r="P664" s="45">
        <f>IF(J664&lt;DATEVALUE("2009-1-1"),3%,13%)</f>
        <v>0.13</v>
      </c>
      <c r="Q664" s="42">
        <f>IF(P664=13%,ROUND(O664/(1+P664)*P664,2),ROUND(O664/(1+0.03)*0.02,2))</f>
        <v>83.22</v>
      </c>
      <c r="R664" s="42">
        <f>O664-Q664</f>
        <v>640.16999999999996</v>
      </c>
      <c r="S664" s="42">
        <f>N664-R664</f>
        <v>0</v>
      </c>
      <c r="T664" s="38">
        <v>2402</v>
      </c>
      <c r="U664" s="14">
        <f>S664/H664</f>
        <v>0</v>
      </c>
      <c r="V664" s="19"/>
      <c r="W664" s="19"/>
      <c r="X664" s="37" t="s">
        <v>3466</v>
      </c>
    </row>
    <row r="665" spans="1:24" ht="16.5" customHeight="1">
      <c r="A665" s="38">
        <v>46</v>
      </c>
      <c r="B665" s="39">
        <v>20700</v>
      </c>
      <c r="C665" s="38">
        <v>10280416</v>
      </c>
      <c r="D665" s="40" t="s">
        <v>144</v>
      </c>
      <c r="E665" s="58">
        <v>5</v>
      </c>
      <c r="F665" s="38">
        <v>73</v>
      </c>
      <c r="G665" s="38" t="s">
        <v>23</v>
      </c>
      <c r="H665" s="42">
        <v>17435.900000000001</v>
      </c>
      <c r="I665" s="37"/>
      <c r="J665" s="44">
        <v>43641</v>
      </c>
      <c r="K665" s="42">
        <v>0</v>
      </c>
      <c r="L665" s="42">
        <v>11394.73</v>
      </c>
      <c r="M665" s="44">
        <v>45225</v>
      </c>
      <c r="N665" s="42">
        <v>6041.17</v>
      </c>
      <c r="O665" s="42">
        <f>6041.17+785.35</f>
        <v>6826.52</v>
      </c>
      <c r="P665" s="45">
        <f>IF(J665&lt;DATEVALUE("2009-1-1"),3%,13%)</f>
        <v>0.13</v>
      </c>
      <c r="Q665" s="42">
        <f>IF(P665=13%,ROUND(O665/(1+P665)*P665,2),ROUND(O665/(1+0.03)*0.02,2))</f>
        <v>785.35</v>
      </c>
      <c r="R665" s="42">
        <f>O665-Q665</f>
        <v>6041.17</v>
      </c>
      <c r="S665" s="42">
        <f>N665-R665</f>
        <v>0</v>
      </c>
      <c r="T665" s="38">
        <v>5000</v>
      </c>
      <c r="U665" s="14">
        <f>S665/H665</f>
        <v>0</v>
      </c>
      <c r="V665" s="19"/>
      <c r="W665" s="19"/>
      <c r="X665" s="37" t="s">
        <v>3466</v>
      </c>
    </row>
    <row r="666" spans="1:24" ht="16.5" customHeight="1">
      <c r="A666" s="38">
        <v>47</v>
      </c>
      <c r="B666" s="39">
        <v>20700</v>
      </c>
      <c r="C666" s="38">
        <v>10280418</v>
      </c>
      <c r="D666" s="40" t="s">
        <v>2991</v>
      </c>
      <c r="E666" s="58">
        <v>1</v>
      </c>
      <c r="F666" s="38">
        <v>120</v>
      </c>
      <c r="G666" s="38" t="s">
        <v>21</v>
      </c>
      <c r="H666" s="42">
        <v>17068.96</v>
      </c>
      <c r="I666" s="37"/>
      <c r="J666" s="44">
        <v>43643</v>
      </c>
      <c r="K666" s="42">
        <v>0</v>
      </c>
      <c r="L666" s="42">
        <v>7026.74</v>
      </c>
      <c r="M666" s="44">
        <v>45225</v>
      </c>
      <c r="N666" s="42">
        <v>10042.219999999999</v>
      </c>
      <c r="O666" s="42">
        <f>10042.22+1305.49</f>
        <v>11347.71</v>
      </c>
      <c r="P666" s="45">
        <f>IF(J666&lt;DATEVALUE("2009-1-1"),3%,13%)</f>
        <v>0.13</v>
      </c>
      <c r="Q666" s="42">
        <f>IF(P666=13%,ROUND(O666/(1+P666)*P666,2),ROUND(O666/(1+0.03)*0.02,2))</f>
        <v>1305.49</v>
      </c>
      <c r="R666" s="42">
        <f>O666-Q666</f>
        <v>10042.219999999999</v>
      </c>
      <c r="S666" s="42">
        <f>N666-R666</f>
        <v>0</v>
      </c>
      <c r="T666" s="38">
        <v>5000</v>
      </c>
      <c r="U666" s="14">
        <f>S666/H666</f>
        <v>0</v>
      </c>
      <c r="V666" s="19"/>
      <c r="W666" s="19"/>
      <c r="X666" s="37" t="s">
        <v>3466</v>
      </c>
    </row>
    <row r="667" spans="1:24" ht="16.5" customHeight="1">
      <c r="A667" s="38">
        <v>48</v>
      </c>
      <c r="B667" s="39">
        <v>20700</v>
      </c>
      <c r="C667" s="38">
        <v>10280746</v>
      </c>
      <c r="D667" s="40" t="s">
        <v>609</v>
      </c>
      <c r="E667" s="58">
        <v>1</v>
      </c>
      <c r="F667" s="38">
        <v>60</v>
      </c>
      <c r="G667" s="38" t="s">
        <v>33</v>
      </c>
      <c r="H667" s="42">
        <v>13360.69</v>
      </c>
      <c r="I667" s="37"/>
      <c r="J667" s="44">
        <v>42821</v>
      </c>
      <c r="K667" s="42">
        <v>0</v>
      </c>
      <c r="L667" s="42">
        <v>12692.65</v>
      </c>
      <c r="M667" s="44">
        <v>45225</v>
      </c>
      <c r="N667" s="42">
        <v>668.04</v>
      </c>
      <c r="O667" s="42">
        <f>668.04+86.85</f>
        <v>754.89</v>
      </c>
      <c r="P667" s="45">
        <f>IF(J667&lt;DATEVALUE("2009-1-1"),3%,13%)</f>
        <v>0.13</v>
      </c>
      <c r="Q667" s="42">
        <f>IF(P667=13%,ROUND(O667/(1+P667)*P667,2),ROUND(O667/(1+0.03)*0.02,2))</f>
        <v>86.85</v>
      </c>
      <c r="R667" s="42">
        <f>O667-Q667</f>
        <v>668.04</v>
      </c>
      <c r="S667" s="42">
        <f>N667-R667</f>
        <v>0</v>
      </c>
      <c r="T667" s="38">
        <v>5000</v>
      </c>
      <c r="U667" s="14">
        <f>S667/H667</f>
        <v>0</v>
      </c>
      <c r="V667" s="19"/>
      <c r="W667" s="19"/>
      <c r="X667" s="37" t="s">
        <v>3466</v>
      </c>
    </row>
    <row r="668" spans="1:24" ht="16.5" customHeight="1">
      <c r="A668" s="38">
        <v>49</v>
      </c>
      <c r="B668" s="39">
        <v>20700</v>
      </c>
      <c r="C668" s="38">
        <v>10280754</v>
      </c>
      <c r="D668" s="40" t="s">
        <v>2992</v>
      </c>
      <c r="E668" s="58">
        <v>1</v>
      </c>
      <c r="F668" s="38">
        <v>60</v>
      </c>
      <c r="G668" s="38" t="s">
        <v>33</v>
      </c>
      <c r="H668" s="42">
        <v>80170.94</v>
      </c>
      <c r="I668" s="37"/>
      <c r="J668" s="44">
        <v>42849</v>
      </c>
      <c r="K668" s="42">
        <v>0</v>
      </c>
      <c r="L668" s="42">
        <v>76162.39</v>
      </c>
      <c r="M668" s="44">
        <v>45225</v>
      </c>
      <c r="N668" s="42">
        <v>4008.55</v>
      </c>
      <c r="O668" s="42">
        <f>4008.55+521.11</f>
        <v>4529.66</v>
      </c>
      <c r="P668" s="45">
        <f>IF(J668&lt;DATEVALUE("2009-1-1"),3%,13%)</f>
        <v>0.13</v>
      </c>
      <c r="Q668" s="42">
        <f>IF(P668=13%,ROUND(O668/(1+P668)*P668,2),ROUND(O668/(1+0.03)*0.02,2))</f>
        <v>521.11</v>
      </c>
      <c r="R668" s="42">
        <f>O668-Q668</f>
        <v>4008.5499999999997</v>
      </c>
      <c r="S668" s="42">
        <f>N668-R668</f>
        <v>0</v>
      </c>
      <c r="T668" s="38">
        <v>5000</v>
      </c>
      <c r="U668" s="14">
        <f>S668/H668</f>
        <v>0</v>
      </c>
      <c r="V668" s="19"/>
      <c r="W668" s="19"/>
      <c r="X668" s="37" t="s">
        <v>3466</v>
      </c>
    </row>
    <row r="669" spans="1:24" ht="16.5" customHeight="1">
      <c r="A669" s="38">
        <v>50</v>
      </c>
      <c r="B669" s="39">
        <v>20700</v>
      </c>
      <c r="C669" s="38">
        <v>10280776</v>
      </c>
      <c r="D669" s="40" t="s">
        <v>230</v>
      </c>
      <c r="E669" s="58">
        <v>1</v>
      </c>
      <c r="F669" s="38">
        <v>120</v>
      </c>
      <c r="G669" s="38" t="s">
        <v>23</v>
      </c>
      <c r="H669" s="42">
        <v>2478.63</v>
      </c>
      <c r="I669" s="37"/>
      <c r="J669" s="44">
        <v>42000</v>
      </c>
      <c r="K669" s="42">
        <v>0</v>
      </c>
      <c r="L669" s="42">
        <v>2079.85</v>
      </c>
      <c r="M669" s="44">
        <v>45225</v>
      </c>
      <c r="N669" s="42">
        <v>398.78</v>
      </c>
      <c r="O669" s="42">
        <f>398.78+51.84</f>
        <v>450.62</v>
      </c>
      <c r="P669" s="45">
        <f>IF(J669&lt;DATEVALUE("2009-1-1"),3%,13%)</f>
        <v>0.13</v>
      </c>
      <c r="Q669" s="42">
        <f>IF(P669=13%,ROUND(O669/(1+P669)*P669,2),ROUND(O669/(1+0.03)*0.02,2))</f>
        <v>51.84</v>
      </c>
      <c r="R669" s="42">
        <f>O669-Q669</f>
        <v>398.78</v>
      </c>
      <c r="S669" s="42">
        <f>N669-R669</f>
        <v>0</v>
      </c>
      <c r="T669" s="38">
        <v>2004</v>
      </c>
      <c r="U669" s="14">
        <f>S669/H669</f>
        <v>0</v>
      </c>
      <c r="V669" s="19"/>
      <c r="W669" s="19"/>
      <c r="X669" s="37" t="s">
        <v>3466</v>
      </c>
    </row>
    <row r="670" spans="1:24" ht="16.5" customHeight="1">
      <c r="A670" s="38">
        <v>51</v>
      </c>
      <c r="B670" s="39">
        <v>20700</v>
      </c>
      <c r="C670" s="38">
        <v>10280802</v>
      </c>
      <c r="D670" s="40" t="s">
        <v>2993</v>
      </c>
      <c r="E670" s="58">
        <v>1</v>
      </c>
      <c r="F670" s="38">
        <v>60</v>
      </c>
      <c r="G670" s="38" t="s">
        <v>33</v>
      </c>
      <c r="H670" s="42">
        <v>20085.47</v>
      </c>
      <c r="I670" s="37"/>
      <c r="J670" s="44">
        <v>42424</v>
      </c>
      <c r="K670" s="42">
        <v>0</v>
      </c>
      <c r="L670" s="42">
        <v>19081.189999999999</v>
      </c>
      <c r="M670" s="44">
        <v>45225</v>
      </c>
      <c r="N670" s="42">
        <v>1004.28</v>
      </c>
      <c r="O670" s="42">
        <f>1004.28+130.56</f>
        <v>1134.8399999999999</v>
      </c>
      <c r="P670" s="45">
        <f>IF(J670&lt;DATEVALUE("2009-1-1"),3%,13%)</f>
        <v>0.13</v>
      </c>
      <c r="Q670" s="42">
        <f>IF(P670=13%,ROUND(O670/(1+P670)*P670,2),ROUND(O670/(1+0.03)*0.02,2))</f>
        <v>130.56</v>
      </c>
      <c r="R670" s="42">
        <f>O670-Q670</f>
        <v>1004.28</v>
      </c>
      <c r="S670" s="42">
        <f>N670-R670</f>
        <v>0</v>
      </c>
      <c r="T670" s="38">
        <v>5000</v>
      </c>
      <c r="U670" s="14">
        <f>S670/H670</f>
        <v>0</v>
      </c>
      <c r="V670" s="19"/>
      <c r="W670" s="19"/>
      <c r="X670" s="37" t="s">
        <v>3466</v>
      </c>
    </row>
    <row r="671" spans="1:24" ht="16.5" customHeight="1">
      <c r="A671" s="38">
        <v>52</v>
      </c>
      <c r="B671" s="39">
        <v>20700</v>
      </c>
      <c r="C671" s="38">
        <v>10280894</v>
      </c>
      <c r="D671" s="40" t="s">
        <v>2994</v>
      </c>
      <c r="E671" s="58">
        <v>2</v>
      </c>
      <c r="F671" s="38">
        <v>60</v>
      </c>
      <c r="G671" s="38" t="s">
        <v>21</v>
      </c>
      <c r="H671" s="42">
        <v>10425.33</v>
      </c>
      <c r="I671" s="37"/>
      <c r="J671" s="44">
        <v>43799</v>
      </c>
      <c r="K671" s="42">
        <v>0</v>
      </c>
      <c r="L671" s="42">
        <v>7758.25</v>
      </c>
      <c r="M671" s="44">
        <v>45225</v>
      </c>
      <c r="N671" s="42">
        <v>2667.08</v>
      </c>
      <c r="O671" s="42">
        <f>2667.08+346.72</f>
        <v>3013.8</v>
      </c>
      <c r="P671" s="45">
        <f>IF(J671&lt;DATEVALUE("2009-1-1"),3%,13%)</f>
        <v>0.13</v>
      </c>
      <c r="Q671" s="42">
        <f>IF(P671=13%,ROUND(O671/(1+P671)*P671,2),ROUND(O671/(1+0.03)*0.02,2))</f>
        <v>346.72</v>
      </c>
      <c r="R671" s="42">
        <f>O671-Q671</f>
        <v>2667.08</v>
      </c>
      <c r="S671" s="42">
        <f>N671-R671</f>
        <v>0</v>
      </c>
      <c r="T671" s="38">
        <v>5000</v>
      </c>
      <c r="U671" s="14">
        <f>S671/H671</f>
        <v>0</v>
      </c>
      <c r="V671" s="19"/>
      <c r="W671" s="19"/>
      <c r="X671" s="37" t="s">
        <v>3466</v>
      </c>
    </row>
    <row r="672" spans="1:24" ht="16.5" customHeight="1">
      <c r="A672" s="38">
        <v>53</v>
      </c>
      <c r="B672" s="39">
        <v>20700</v>
      </c>
      <c r="C672" s="38">
        <v>10280913</v>
      </c>
      <c r="D672" s="40" t="s">
        <v>144</v>
      </c>
      <c r="E672" s="58">
        <v>5</v>
      </c>
      <c r="F672" s="38">
        <v>68</v>
      </c>
      <c r="G672" s="38" t="s">
        <v>23</v>
      </c>
      <c r="H672" s="42">
        <v>17021.8</v>
      </c>
      <c r="I672" s="37"/>
      <c r="J672" s="44">
        <v>43797</v>
      </c>
      <c r="K672" s="42">
        <v>0</v>
      </c>
      <c r="L672" s="42">
        <v>10904.64</v>
      </c>
      <c r="M672" s="44">
        <v>45225</v>
      </c>
      <c r="N672" s="42">
        <v>6117.16</v>
      </c>
      <c r="O672" s="42">
        <f>6117.16+795.23</f>
        <v>6912.3899999999994</v>
      </c>
      <c r="P672" s="45">
        <f>IF(J672&lt;DATEVALUE("2009-1-1"),3%,13%)</f>
        <v>0.13</v>
      </c>
      <c r="Q672" s="42">
        <f>IF(P672=13%,ROUND(O672/(1+P672)*P672,2),ROUND(O672/(1+0.03)*0.02,2))</f>
        <v>795.23</v>
      </c>
      <c r="R672" s="42">
        <f>O672-Q672</f>
        <v>6117.16</v>
      </c>
      <c r="S672" s="42">
        <f>N672-R672</f>
        <v>0</v>
      </c>
      <c r="T672" s="38">
        <v>5000</v>
      </c>
      <c r="U672" s="14">
        <f>S672/H672</f>
        <v>0</v>
      </c>
      <c r="V672" s="19"/>
      <c r="W672" s="19"/>
      <c r="X672" s="37" t="s">
        <v>3466</v>
      </c>
    </row>
    <row r="673" spans="1:24" ht="16.5" customHeight="1">
      <c r="A673" s="38">
        <v>55</v>
      </c>
      <c r="B673" s="39">
        <v>20700</v>
      </c>
      <c r="C673" s="38">
        <v>10280922</v>
      </c>
      <c r="D673" s="40" t="s">
        <v>229</v>
      </c>
      <c r="E673" s="58">
        <v>6</v>
      </c>
      <c r="F673" s="38">
        <v>43</v>
      </c>
      <c r="G673" s="38" t="s">
        <v>33</v>
      </c>
      <c r="H673" s="42">
        <v>12564.11</v>
      </c>
      <c r="I673" s="37"/>
      <c r="J673" s="44">
        <v>43827</v>
      </c>
      <c r="K673" s="42">
        <v>0</v>
      </c>
      <c r="L673" s="42">
        <v>11935.9</v>
      </c>
      <c r="M673" s="44">
        <v>45225</v>
      </c>
      <c r="N673" s="42">
        <v>628.21</v>
      </c>
      <c r="O673" s="42">
        <f>628.21+81.67</f>
        <v>709.88</v>
      </c>
      <c r="P673" s="45">
        <f>IF(J673&lt;DATEVALUE("2009-1-1"),3%,13%)</f>
        <v>0.13</v>
      </c>
      <c r="Q673" s="42">
        <f>IF(P673=13%,ROUND(O673/(1+P673)*P673,2),ROUND(O673/(1+0.03)*0.02,2))</f>
        <v>81.67</v>
      </c>
      <c r="R673" s="42">
        <f>O673-Q673</f>
        <v>628.21</v>
      </c>
      <c r="S673" s="42">
        <f>N673-R673</f>
        <v>0</v>
      </c>
      <c r="T673" s="38">
        <v>5000</v>
      </c>
      <c r="U673" s="14">
        <f>S673/H673</f>
        <v>0</v>
      </c>
      <c r="V673" s="19"/>
      <c r="W673" s="19"/>
      <c r="X673" s="37" t="s">
        <v>3466</v>
      </c>
    </row>
    <row r="674" spans="1:24" ht="16.5" customHeight="1">
      <c r="A674" s="38">
        <v>56</v>
      </c>
      <c r="B674" s="39">
        <v>20700</v>
      </c>
      <c r="C674" s="38">
        <v>10280926</v>
      </c>
      <c r="D674" s="40" t="s">
        <v>2995</v>
      </c>
      <c r="E674" s="58">
        <v>1</v>
      </c>
      <c r="F674" s="38">
        <v>33</v>
      </c>
      <c r="G674" s="38" t="s">
        <v>33</v>
      </c>
      <c r="H674" s="42">
        <v>7649.05</v>
      </c>
      <c r="I674" s="37"/>
      <c r="J674" s="44">
        <v>43827</v>
      </c>
      <c r="K674" s="42">
        <v>0</v>
      </c>
      <c r="L674" s="42">
        <v>7266.59</v>
      </c>
      <c r="M674" s="44">
        <v>45225</v>
      </c>
      <c r="N674" s="42">
        <v>382.46</v>
      </c>
      <c r="O674" s="42">
        <f>382.46+49.72</f>
        <v>432.17999999999995</v>
      </c>
      <c r="P674" s="45">
        <f>IF(J674&lt;DATEVALUE("2009-1-1"),3%,13%)</f>
        <v>0.13</v>
      </c>
      <c r="Q674" s="42">
        <f>IF(P674=13%,ROUND(O674/(1+P674)*P674,2),ROUND(O674/(1+0.03)*0.02,2))</f>
        <v>49.72</v>
      </c>
      <c r="R674" s="42">
        <f>O674-Q674</f>
        <v>382.45999999999992</v>
      </c>
      <c r="S674" s="42">
        <f>N674-R674</f>
        <v>0</v>
      </c>
      <c r="T674" s="38">
        <v>5000</v>
      </c>
      <c r="U674" s="14">
        <f>S674/H674</f>
        <v>0</v>
      </c>
      <c r="V674" s="19"/>
      <c r="W674" s="19"/>
      <c r="X674" s="37" t="s">
        <v>3466</v>
      </c>
    </row>
    <row r="675" spans="1:24" ht="16.5" customHeight="1">
      <c r="A675" s="38">
        <v>57</v>
      </c>
      <c r="B675" s="39">
        <v>20700</v>
      </c>
      <c r="C675" s="38">
        <v>10280938</v>
      </c>
      <c r="D675" s="40" t="s">
        <v>923</v>
      </c>
      <c r="E675" s="58">
        <v>109</v>
      </c>
      <c r="F675" s="38">
        <v>59</v>
      </c>
      <c r="G675" s="38" t="s">
        <v>23</v>
      </c>
      <c r="H675" s="42">
        <v>2658.39</v>
      </c>
      <c r="I675" s="37"/>
      <c r="J675" s="44">
        <v>43858</v>
      </c>
      <c r="K675" s="42">
        <v>0</v>
      </c>
      <c r="L675" s="42">
        <v>1926.17</v>
      </c>
      <c r="M675" s="44">
        <v>45225</v>
      </c>
      <c r="N675" s="42">
        <v>732.22</v>
      </c>
      <c r="O675" s="42">
        <f>732.22+95.19</f>
        <v>827.41000000000008</v>
      </c>
      <c r="P675" s="45">
        <f>IF(J675&lt;DATEVALUE("2009-1-1"),3%,13%)</f>
        <v>0.13</v>
      </c>
      <c r="Q675" s="42">
        <f>IF(P675=13%,ROUND(O675/(1+P675)*P675,2),ROUND(O675/(1+0.03)*0.02,2))</f>
        <v>95.19</v>
      </c>
      <c r="R675" s="42">
        <f>O675-Q675</f>
        <v>732.22</v>
      </c>
      <c r="S675" s="42">
        <f>N675-R675</f>
        <v>0</v>
      </c>
      <c r="T675" s="38">
        <v>5000</v>
      </c>
      <c r="U675" s="14">
        <f>S675/H675</f>
        <v>0</v>
      </c>
      <c r="V675" s="19"/>
      <c r="W675" s="19"/>
      <c r="X675" s="37" t="s">
        <v>3466</v>
      </c>
    </row>
    <row r="676" spans="1:24" ht="16.5" customHeight="1">
      <c r="A676" s="38">
        <v>58</v>
      </c>
      <c r="B676" s="39">
        <v>20700</v>
      </c>
      <c r="C676" s="38">
        <v>10280979</v>
      </c>
      <c r="D676" s="40" t="s">
        <v>2996</v>
      </c>
      <c r="E676" s="58">
        <v>2</v>
      </c>
      <c r="F676" s="38">
        <v>60</v>
      </c>
      <c r="G676" s="38" t="s">
        <v>33</v>
      </c>
      <c r="H676" s="42">
        <v>7435.7</v>
      </c>
      <c r="I676" s="37"/>
      <c r="J676" s="44">
        <v>43065</v>
      </c>
      <c r="K676" s="42">
        <v>0</v>
      </c>
      <c r="L676" s="42">
        <v>7063.91</v>
      </c>
      <c r="M676" s="44">
        <v>45225</v>
      </c>
      <c r="N676" s="42">
        <v>371.79</v>
      </c>
      <c r="O676" s="42">
        <f>371.79+48.33</f>
        <v>420.12</v>
      </c>
      <c r="P676" s="45">
        <f>IF(J676&lt;DATEVALUE("2009-1-1"),3%,13%)</f>
        <v>0.13</v>
      </c>
      <c r="Q676" s="42">
        <f>IF(P676=13%,ROUND(O676/(1+P676)*P676,2),ROUND(O676/(1+0.03)*0.02,2))</f>
        <v>48.33</v>
      </c>
      <c r="R676" s="42">
        <f>O676-Q676</f>
        <v>371.79</v>
      </c>
      <c r="S676" s="42">
        <f>N676-R676</f>
        <v>0</v>
      </c>
      <c r="T676" s="38">
        <v>5000</v>
      </c>
      <c r="U676" s="14">
        <f>S676/H676</f>
        <v>0</v>
      </c>
      <c r="V676" s="19"/>
      <c r="W676" s="19"/>
      <c r="X676" s="37" t="s">
        <v>3466</v>
      </c>
    </row>
    <row r="677" spans="1:24" ht="16.5" customHeight="1">
      <c r="A677" s="38">
        <v>59</v>
      </c>
      <c r="B677" s="39">
        <v>20700</v>
      </c>
      <c r="C677" s="38">
        <v>10280980</v>
      </c>
      <c r="D677" s="40" t="s">
        <v>2997</v>
      </c>
      <c r="E677" s="58">
        <v>4</v>
      </c>
      <c r="F677" s="38">
        <v>60</v>
      </c>
      <c r="G677" s="38" t="s">
        <v>33</v>
      </c>
      <c r="H677" s="42">
        <v>23247.88</v>
      </c>
      <c r="I677" s="37"/>
      <c r="J677" s="44">
        <v>43065</v>
      </c>
      <c r="K677" s="42">
        <v>0</v>
      </c>
      <c r="L677" s="42">
        <v>22085.48</v>
      </c>
      <c r="M677" s="44">
        <v>45225</v>
      </c>
      <c r="N677" s="42">
        <v>1162.4000000000001</v>
      </c>
      <c r="O677" s="42">
        <f>1162.4+151.11</f>
        <v>1313.5100000000002</v>
      </c>
      <c r="P677" s="45">
        <f>IF(J677&lt;DATEVALUE("2009-1-1"),3%,13%)</f>
        <v>0.13</v>
      </c>
      <c r="Q677" s="42">
        <f>IF(P677=13%,ROUND(O677/(1+P677)*P677,2),ROUND(O677/(1+0.03)*0.02,2))</f>
        <v>151.11000000000001</v>
      </c>
      <c r="R677" s="42">
        <f>O677-Q677</f>
        <v>1162.4000000000001</v>
      </c>
      <c r="S677" s="42">
        <f>N677-R677</f>
        <v>0</v>
      </c>
      <c r="T677" s="38">
        <v>5000</v>
      </c>
      <c r="U677" s="14">
        <f>S677/H677</f>
        <v>0</v>
      </c>
      <c r="V677" s="19"/>
      <c r="W677" s="19"/>
      <c r="X677" s="37" t="s">
        <v>3466</v>
      </c>
    </row>
    <row r="678" spans="1:24" ht="16.5" customHeight="1">
      <c r="A678" s="38">
        <v>60</v>
      </c>
      <c r="B678" s="39">
        <v>20700</v>
      </c>
      <c r="C678" s="38">
        <v>10280981</v>
      </c>
      <c r="D678" s="40" t="s">
        <v>2998</v>
      </c>
      <c r="E678" s="58">
        <v>1</v>
      </c>
      <c r="F678" s="38">
        <v>60</v>
      </c>
      <c r="G678" s="38" t="s">
        <v>33</v>
      </c>
      <c r="H678" s="42">
        <v>6666.67</v>
      </c>
      <c r="I678" s="37"/>
      <c r="J678" s="44">
        <v>43065</v>
      </c>
      <c r="K678" s="42">
        <v>0</v>
      </c>
      <c r="L678" s="42">
        <v>6333.33</v>
      </c>
      <c r="M678" s="44">
        <v>45225</v>
      </c>
      <c r="N678" s="42">
        <v>333.34</v>
      </c>
      <c r="O678" s="42">
        <f>333.34+43.33</f>
        <v>376.66999999999996</v>
      </c>
      <c r="P678" s="45">
        <f>IF(J678&lt;DATEVALUE("2009-1-1"),3%,13%)</f>
        <v>0.13</v>
      </c>
      <c r="Q678" s="42">
        <f>IF(P678=13%,ROUND(O678/(1+P678)*P678,2),ROUND(O678/(1+0.03)*0.02,2))</f>
        <v>43.33</v>
      </c>
      <c r="R678" s="42">
        <f>O678-Q678</f>
        <v>333.34</v>
      </c>
      <c r="S678" s="42">
        <f>N678-R678</f>
        <v>0</v>
      </c>
      <c r="T678" s="38">
        <v>5000</v>
      </c>
      <c r="U678" s="14">
        <f>S678/H678</f>
        <v>0</v>
      </c>
      <c r="V678" s="19"/>
      <c r="W678" s="19"/>
      <c r="X678" s="37" t="s">
        <v>3466</v>
      </c>
    </row>
    <row r="679" spans="1:24" ht="16.5" customHeight="1">
      <c r="A679" s="38">
        <v>61</v>
      </c>
      <c r="B679" s="39">
        <v>20700</v>
      </c>
      <c r="C679" s="38">
        <v>10280982</v>
      </c>
      <c r="D679" s="40" t="s">
        <v>482</v>
      </c>
      <c r="E679" s="58">
        <v>7</v>
      </c>
      <c r="F679" s="38">
        <v>57</v>
      </c>
      <c r="G679" s="38" t="s">
        <v>33</v>
      </c>
      <c r="H679" s="42">
        <v>5564.09</v>
      </c>
      <c r="I679" s="37"/>
      <c r="J679" s="44">
        <v>43400</v>
      </c>
      <c r="K679" s="42">
        <v>0</v>
      </c>
      <c r="L679" s="42">
        <v>5285.88</v>
      </c>
      <c r="M679" s="44">
        <v>45225</v>
      </c>
      <c r="N679" s="42">
        <v>278.20999999999998</v>
      </c>
      <c r="O679" s="42">
        <f>278.21+36.17</f>
        <v>314.38</v>
      </c>
      <c r="P679" s="45">
        <f>IF(J679&lt;DATEVALUE("2009-1-1"),3%,13%)</f>
        <v>0.13</v>
      </c>
      <c r="Q679" s="42">
        <f>IF(P679=13%,ROUND(O679/(1+P679)*P679,2),ROUND(O679/(1+0.03)*0.02,2))</f>
        <v>36.17</v>
      </c>
      <c r="R679" s="42">
        <f>O679-Q679</f>
        <v>278.20999999999998</v>
      </c>
      <c r="S679" s="42">
        <f>N679-R679</f>
        <v>0</v>
      </c>
      <c r="T679" s="38">
        <v>2506</v>
      </c>
      <c r="U679" s="14">
        <f>S679/H679</f>
        <v>0</v>
      </c>
      <c r="V679" s="19"/>
      <c r="W679" s="19"/>
      <c r="X679" s="37" t="s">
        <v>3466</v>
      </c>
    </row>
    <row r="680" spans="1:24" ht="16.5" customHeight="1">
      <c r="A680" s="38">
        <v>62</v>
      </c>
      <c r="B680" s="39">
        <v>20700</v>
      </c>
      <c r="C680" s="38">
        <v>10280985</v>
      </c>
      <c r="D680" s="40" t="s">
        <v>661</v>
      </c>
      <c r="E680" s="58">
        <v>7</v>
      </c>
      <c r="F680" s="38">
        <v>81</v>
      </c>
      <c r="G680" s="38" t="s">
        <v>23</v>
      </c>
      <c r="H680" s="42">
        <v>3647</v>
      </c>
      <c r="I680" s="37"/>
      <c r="J680" s="44">
        <v>43400</v>
      </c>
      <c r="K680" s="42">
        <v>0</v>
      </c>
      <c r="L680" s="42">
        <v>2464.23</v>
      </c>
      <c r="M680" s="44">
        <v>45225</v>
      </c>
      <c r="N680" s="42">
        <v>1182.77</v>
      </c>
      <c r="O680" s="42">
        <f>1182.77+153.76</f>
        <v>1336.53</v>
      </c>
      <c r="P680" s="45">
        <f>IF(J680&lt;DATEVALUE("2009-1-1"),3%,13%)</f>
        <v>0.13</v>
      </c>
      <c r="Q680" s="42">
        <f>IF(P680=13%,ROUND(O680/(1+P680)*P680,2),ROUND(O680/(1+0.03)*0.02,2))</f>
        <v>153.76</v>
      </c>
      <c r="R680" s="42">
        <f>O680-Q680</f>
        <v>1182.77</v>
      </c>
      <c r="S680" s="42">
        <f>N680-R680</f>
        <v>0</v>
      </c>
      <c r="T680" s="38">
        <v>2506</v>
      </c>
      <c r="U680" s="14">
        <f>S680/H680</f>
        <v>0</v>
      </c>
      <c r="V680" s="19"/>
      <c r="W680" s="19"/>
      <c r="X680" s="37" t="s">
        <v>3466</v>
      </c>
    </row>
    <row r="681" spans="1:24" ht="16.5" customHeight="1">
      <c r="A681" s="38">
        <v>63</v>
      </c>
      <c r="B681" s="39">
        <v>20700</v>
      </c>
      <c r="C681" s="38">
        <v>10280993</v>
      </c>
      <c r="D681" s="40" t="s">
        <v>2999</v>
      </c>
      <c r="E681" s="58">
        <v>1</v>
      </c>
      <c r="F681" s="38">
        <v>120</v>
      </c>
      <c r="G681" s="38" t="s">
        <v>21</v>
      </c>
      <c r="H681" s="42">
        <v>41282.050000000003</v>
      </c>
      <c r="I681" s="37"/>
      <c r="J681" s="44">
        <v>43434</v>
      </c>
      <c r="K681" s="42">
        <v>0</v>
      </c>
      <c r="L681" s="42">
        <v>19282.27</v>
      </c>
      <c r="M681" s="44">
        <v>45225</v>
      </c>
      <c r="N681" s="42">
        <v>21999.78</v>
      </c>
      <c r="O681" s="42">
        <f>21999.78+2859.97</f>
        <v>24859.75</v>
      </c>
      <c r="P681" s="45">
        <f>IF(J681&lt;DATEVALUE("2009-1-1"),3%,13%)</f>
        <v>0.13</v>
      </c>
      <c r="Q681" s="42">
        <f>IF(P681=13%,ROUND(O681/(1+P681)*P681,2),ROUND(O681/(1+0.03)*0.02,2))</f>
        <v>2859.97</v>
      </c>
      <c r="R681" s="42">
        <f>O681-Q681</f>
        <v>21999.78</v>
      </c>
      <c r="S681" s="42">
        <f>N681-R681</f>
        <v>0</v>
      </c>
      <c r="T681" s="38">
        <v>5000</v>
      </c>
      <c r="U681" s="14">
        <f>S681/H681</f>
        <v>0</v>
      </c>
      <c r="V681" s="19"/>
      <c r="W681" s="19"/>
      <c r="X681" s="37" t="s">
        <v>3466</v>
      </c>
    </row>
    <row r="682" spans="1:24" ht="16.5" customHeight="1">
      <c r="A682" s="38">
        <v>64</v>
      </c>
      <c r="B682" s="39">
        <v>20700</v>
      </c>
      <c r="C682" s="38">
        <v>10281000</v>
      </c>
      <c r="D682" s="40" t="s">
        <v>3000</v>
      </c>
      <c r="E682" s="58">
        <v>1</v>
      </c>
      <c r="F682" s="38">
        <v>56</v>
      </c>
      <c r="G682" s="38" t="s">
        <v>33</v>
      </c>
      <c r="H682" s="42">
        <v>2241.38</v>
      </c>
      <c r="I682" s="37"/>
      <c r="J682" s="44">
        <v>43432</v>
      </c>
      <c r="K682" s="42">
        <v>0</v>
      </c>
      <c r="L682" s="42">
        <v>2129.31</v>
      </c>
      <c r="M682" s="44">
        <v>45225</v>
      </c>
      <c r="N682" s="42">
        <v>112.07</v>
      </c>
      <c r="O682" s="42">
        <f>112.07+14.57</f>
        <v>126.63999999999999</v>
      </c>
      <c r="P682" s="45">
        <f>IF(J682&lt;DATEVALUE("2009-1-1"),3%,13%)</f>
        <v>0.13</v>
      </c>
      <c r="Q682" s="42">
        <f>IF(P682=13%,ROUND(O682/(1+P682)*P682,2),ROUND(O682/(1+0.03)*0.02,2))</f>
        <v>14.57</v>
      </c>
      <c r="R682" s="42">
        <f>O682-Q682</f>
        <v>112.07</v>
      </c>
      <c r="S682" s="42">
        <f>N682-R682</f>
        <v>0</v>
      </c>
      <c r="T682" s="38">
        <v>5000</v>
      </c>
      <c r="U682" s="14">
        <f>S682/H682</f>
        <v>0</v>
      </c>
      <c r="V682" s="19"/>
      <c r="W682" s="19"/>
      <c r="X682" s="37" t="s">
        <v>3466</v>
      </c>
    </row>
    <row r="683" spans="1:24" ht="16.5" customHeight="1">
      <c r="A683" s="38">
        <v>65</v>
      </c>
      <c r="B683" s="39">
        <v>20700</v>
      </c>
      <c r="C683" s="38">
        <v>10281246</v>
      </c>
      <c r="D683" s="40" t="s">
        <v>3001</v>
      </c>
      <c r="E683" s="58">
        <v>1</v>
      </c>
      <c r="F683" s="38">
        <v>55</v>
      </c>
      <c r="G683" s="38" t="s">
        <v>33</v>
      </c>
      <c r="H683" s="42">
        <v>2241.38</v>
      </c>
      <c r="I683" s="37"/>
      <c r="J683" s="44">
        <v>43460</v>
      </c>
      <c r="K683" s="42">
        <v>0</v>
      </c>
      <c r="L683" s="42">
        <v>2129.31</v>
      </c>
      <c r="M683" s="44">
        <v>45225</v>
      </c>
      <c r="N683" s="42">
        <v>112.07</v>
      </c>
      <c r="O683" s="42">
        <v>126.64</v>
      </c>
      <c r="P683" s="45">
        <f>IF(J683&lt;DATEVALUE("2009-1-1"),3%,13%)</f>
        <v>0.13</v>
      </c>
      <c r="Q683" s="42">
        <f>IF(P683=13%,ROUND(O683/(1+P683)*P683,2),ROUND(O683/(1+0.03)*0.02,2))</f>
        <v>14.57</v>
      </c>
      <c r="R683" s="42">
        <f>O683-Q683</f>
        <v>112.07</v>
      </c>
      <c r="S683" s="42">
        <f>N683-R683</f>
        <v>0</v>
      </c>
      <c r="T683" s="38">
        <v>2205</v>
      </c>
      <c r="U683" s="14">
        <f>S683/H683</f>
        <v>0</v>
      </c>
      <c r="V683" s="19"/>
      <c r="W683" s="19"/>
      <c r="X683" s="37" t="s">
        <v>3466</v>
      </c>
    </row>
    <row r="684" spans="1:24" ht="16.5" customHeight="1">
      <c r="A684" s="38">
        <v>66</v>
      </c>
      <c r="B684" s="39">
        <v>20700</v>
      </c>
      <c r="C684" s="38">
        <v>10281258</v>
      </c>
      <c r="D684" s="40" t="s">
        <v>1382</v>
      </c>
      <c r="E684" s="58">
        <v>1</v>
      </c>
      <c r="F684" s="38">
        <v>77</v>
      </c>
      <c r="G684" s="38" t="s">
        <v>23</v>
      </c>
      <c r="H684" s="42">
        <v>1094.01</v>
      </c>
      <c r="I684" s="37"/>
      <c r="J684" s="44">
        <v>43521</v>
      </c>
      <c r="K684" s="42">
        <v>0</v>
      </c>
      <c r="L684" s="42">
        <v>727.12</v>
      </c>
      <c r="M684" s="44">
        <v>45225</v>
      </c>
      <c r="N684" s="42">
        <v>366.89</v>
      </c>
      <c r="O684" s="42">
        <v>414.59</v>
      </c>
      <c r="P684" s="45">
        <f>IF(J684&lt;DATEVALUE("2009-1-1"),3%,13%)</f>
        <v>0.13</v>
      </c>
      <c r="Q684" s="42">
        <f>IF(P684=13%,ROUND(O684/(1+P684)*P684,2),ROUND(O684/(1+0.03)*0.02,2))</f>
        <v>47.7</v>
      </c>
      <c r="R684" s="42">
        <f>O684-Q684</f>
        <v>366.89</v>
      </c>
      <c r="S684" s="42">
        <f>N684-R684</f>
        <v>0</v>
      </c>
      <c r="T684" s="38">
        <v>2506</v>
      </c>
      <c r="U684" s="14">
        <f>S684/H684</f>
        <v>0</v>
      </c>
      <c r="V684" s="19"/>
      <c r="W684" s="19"/>
      <c r="X684" s="37" t="s">
        <v>3466</v>
      </c>
    </row>
    <row r="685" spans="1:24" ht="16.5" customHeight="1">
      <c r="A685" s="38">
        <v>67</v>
      </c>
      <c r="B685" s="39">
        <v>20700</v>
      </c>
      <c r="C685" s="38">
        <v>10281272</v>
      </c>
      <c r="D685" s="40" t="s">
        <v>3002</v>
      </c>
      <c r="E685" s="58">
        <v>1</v>
      </c>
      <c r="F685" s="38">
        <v>60</v>
      </c>
      <c r="G685" s="38" t="s">
        <v>33</v>
      </c>
      <c r="H685" s="42">
        <v>9620.51</v>
      </c>
      <c r="I685" s="37"/>
      <c r="J685" s="44">
        <v>43065</v>
      </c>
      <c r="K685" s="42">
        <v>0</v>
      </c>
      <c r="L685" s="42">
        <v>9139.48</v>
      </c>
      <c r="M685" s="44">
        <v>45225</v>
      </c>
      <c r="N685" s="42">
        <v>481.03</v>
      </c>
      <c r="O685" s="42">
        <f>481.03+62.53</f>
        <v>543.55999999999995</v>
      </c>
      <c r="P685" s="45">
        <f>IF(J685&lt;DATEVALUE("2009-1-1"),3%,13%)</f>
        <v>0.13</v>
      </c>
      <c r="Q685" s="42">
        <f>IF(P685=13%,ROUND(O685/(1+P685)*P685,2),ROUND(O685/(1+0.03)*0.02,2))</f>
        <v>62.53</v>
      </c>
      <c r="R685" s="42">
        <f>O685-Q685</f>
        <v>481.03</v>
      </c>
      <c r="S685" s="42">
        <f>N685-R685</f>
        <v>0</v>
      </c>
      <c r="T685" s="38">
        <v>5000</v>
      </c>
      <c r="U685" s="14">
        <f>S685/H685</f>
        <v>0</v>
      </c>
      <c r="V685" s="19"/>
      <c r="W685" s="19"/>
      <c r="X685" s="37" t="s">
        <v>3466</v>
      </c>
    </row>
    <row r="686" spans="1:24" ht="16.5" customHeight="1">
      <c r="A686" s="38">
        <v>68</v>
      </c>
      <c r="B686" s="39">
        <v>20700</v>
      </c>
      <c r="C686" s="38">
        <v>10281273</v>
      </c>
      <c r="D686" s="40" t="s">
        <v>3003</v>
      </c>
      <c r="E686" s="58">
        <v>1</v>
      </c>
      <c r="F686" s="38">
        <v>60</v>
      </c>
      <c r="G686" s="38" t="s">
        <v>33</v>
      </c>
      <c r="H686" s="42">
        <v>9384.61</v>
      </c>
      <c r="I686" s="37"/>
      <c r="J686" s="44">
        <v>43065</v>
      </c>
      <c r="K686" s="42">
        <v>0</v>
      </c>
      <c r="L686" s="42">
        <v>8915.3700000000008</v>
      </c>
      <c r="M686" s="44">
        <v>45225</v>
      </c>
      <c r="N686" s="42">
        <v>469.24</v>
      </c>
      <c r="O686" s="42">
        <f>469.24+61</f>
        <v>530.24</v>
      </c>
      <c r="P686" s="45">
        <f>IF(J686&lt;DATEVALUE("2009-1-1"),3%,13%)</f>
        <v>0.13</v>
      </c>
      <c r="Q686" s="42">
        <f>IF(P686=13%,ROUND(O686/(1+P686)*P686,2),ROUND(O686/(1+0.03)*0.02,2))</f>
        <v>61</v>
      </c>
      <c r="R686" s="42">
        <f>O686-Q686</f>
        <v>469.24</v>
      </c>
      <c r="S686" s="42">
        <f>N686-R686</f>
        <v>0</v>
      </c>
      <c r="T686" s="38">
        <v>5000</v>
      </c>
      <c r="U686" s="14">
        <f>S686/H686</f>
        <v>0</v>
      </c>
      <c r="V686" s="19"/>
      <c r="W686" s="19"/>
      <c r="X686" s="37" t="s">
        <v>3466</v>
      </c>
    </row>
    <row r="687" spans="1:24" ht="16.5" customHeight="1">
      <c r="A687" s="38">
        <v>69</v>
      </c>
      <c r="B687" s="39">
        <v>20700</v>
      </c>
      <c r="C687" s="38">
        <v>10281275</v>
      </c>
      <c r="D687" s="40" t="s">
        <v>877</v>
      </c>
      <c r="E687" s="58">
        <v>2</v>
      </c>
      <c r="F687" s="38">
        <v>92</v>
      </c>
      <c r="G687" s="38" t="s">
        <v>23</v>
      </c>
      <c r="H687" s="42">
        <v>2735.04</v>
      </c>
      <c r="I687" s="37"/>
      <c r="J687" s="44">
        <v>43065</v>
      </c>
      <c r="K687" s="42">
        <v>0</v>
      </c>
      <c r="L687" s="42">
        <v>1931.4</v>
      </c>
      <c r="M687" s="44">
        <v>45225</v>
      </c>
      <c r="N687" s="42">
        <v>803.64</v>
      </c>
      <c r="O687" s="42">
        <f>803.64+104.47</f>
        <v>908.11</v>
      </c>
      <c r="P687" s="45">
        <f>IF(J687&lt;DATEVALUE("2009-1-1"),3%,13%)</f>
        <v>0.13</v>
      </c>
      <c r="Q687" s="42">
        <f>IF(P687=13%,ROUND(O687/(1+P687)*P687,2),ROUND(O687/(1+0.03)*0.02,2))</f>
        <v>104.47</v>
      </c>
      <c r="R687" s="42">
        <f>O687-Q687</f>
        <v>803.64</v>
      </c>
      <c r="S687" s="42">
        <f>N687-R687</f>
        <v>0</v>
      </c>
      <c r="T687" s="38">
        <v>5000</v>
      </c>
      <c r="U687" s="14">
        <f>S687/H687</f>
        <v>0</v>
      </c>
      <c r="V687" s="19"/>
      <c r="W687" s="19"/>
      <c r="X687" s="37" t="s">
        <v>3466</v>
      </c>
    </row>
    <row r="688" spans="1:24" ht="16.5" customHeight="1">
      <c r="A688" s="38">
        <v>70</v>
      </c>
      <c r="B688" s="39">
        <v>20700</v>
      </c>
      <c r="C688" s="38">
        <v>10281308</v>
      </c>
      <c r="D688" s="40" t="s">
        <v>1334</v>
      </c>
      <c r="E688" s="58">
        <v>4</v>
      </c>
      <c r="F688" s="38">
        <v>120</v>
      </c>
      <c r="G688" s="38" t="s">
        <v>21</v>
      </c>
      <c r="H688" s="42">
        <v>94222.24</v>
      </c>
      <c r="I688" s="37"/>
      <c r="J688" s="44">
        <v>43158</v>
      </c>
      <c r="K688" s="42">
        <v>0</v>
      </c>
      <c r="L688" s="42">
        <v>50722.96</v>
      </c>
      <c r="M688" s="44">
        <v>45225</v>
      </c>
      <c r="N688" s="42">
        <v>43499.28</v>
      </c>
      <c r="O688" s="42">
        <f>43499.28+5654.91</f>
        <v>49154.19</v>
      </c>
      <c r="P688" s="45">
        <f>IF(J688&lt;DATEVALUE("2009-1-1"),3%,13%)</f>
        <v>0.13</v>
      </c>
      <c r="Q688" s="42">
        <f>IF(P688=13%,ROUND(O688/(1+P688)*P688,2),ROUND(O688/(1+0.03)*0.02,2))</f>
        <v>5654.91</v>
      </c>
      <c r="R688" s="42">
        <f>O688-Q688</f>
        <v>43499.28</v>
      </c>
      <c r="S688" s="42">
        <f>N688-R688</f>
        <v>0</v>
      </c>
      <c r="T688" s="38">
        <v>5000</v>
      </c>
      <c r="U688" s="14">
        <f>S688/H688</f>
        <v>0</v>
      </c>
      <c r="V688" s="19"/>
      <c r="W688" s="19"/>
      <c r="X688" s="37" t="s">
        <v>3466</v>
      </c>
    </row>
    <row r="689" spans="1:24" ht="16.5" customHeight="1">
      <c r="A689" s="38">
        <v>71</v>
      </c>
      <c r="B689" s="39">
        <v>20700</v>
      </c>
      <c r="C689" s="38">
        <v>10325192</v>
      </c>
      <c r="D689" s="40" t="s">
        <v>301</v>
      </c>
      <c r="E689" s="58">
        <v>1</v>
      </c>
      <c r="F689" s="38">
        <v>120</v>
      </c>
      <c r="G689" s="38" t="s">
        <v>302</v>
      </c>
      <c r="H689" s="42">
        <v>125019.97</v>
      </c>
      <c r="I689" s="37"/>
      <c r="J689" s="44">
        <v>44286</v>
      </c>
      <c r="K689" s="42">
        <v>1041.83</v>
      </c>
      <c r="L689" s="42">
        <v>31254.93</v>
      </c>
      <c r="M689" s="44">
        <v>45225</v>
      </c>
      <c r="N689" s="42">
        <v>92723.21</v>
      </c>
      <c r="O689" s="42">
        <f>52388.62+52388.61</f>
        <v>104777.23000000001</v>
      </c>
      <c r="P689" s="45">
        <f>IF(J689&lt;DATEVALUE("2009-1-1"),3%,13%)</f>
        <v>0.13</v>
      </c>
      <c r="Q689" s="42">
        <f>IF(P689=13%,ROUND(O689/(1+P689)*P689,2),ROUND(O689/(1+0.03)*0.02,2))</f>
        <v>12054.02</v>
      </c>
      <c r="R689" s="42">
        <f>O689-Q689</f>
        <v>92723.21</v>
      </c>
      <c r="S689" s="42">
        <f>N689-R689</f>
        <v>0</v>
      </c>
      <c r="T689" s="38">
        <v>5000</v>
      </c>
      <c r="U689" s="14">
        <f>S689/H689</f>
        <v>0</v>
      </c>
      <c r="V689" s="19"/>
      <c r="W689" s="19"/>
      <c r="X689" s="37" t="s">
        <v>3466</v>
      </c>
    </row>
    <row r="690" spans="1:24" ht="16.5" customHeight="1">
      <c r="A690" s="38">
        <v>72</v>
      </c>
      <c r="B690" s="39">
        <v>20700</v>
      </c>
      <c r="C690" s="38">
        <v>10325473</v>
      </c>
      <c r="D690" s="40" t="s">
        <v>3004</v>
      </c>
      <c r="E690" s="58">
        <v>1</v>
      </c>
      <c r="F690" s="38">
        <v>120</v>
      </c>
      <c r="G690" s="38" t="s">
        <v>302</v>
      </c>
      <c r="H690" s="42">
        <v>26231</v>
      </c>
      <c r="I690" s="37"/>
      <c r="J690" s="44">
        <v>44286</v>
      </c>
      <c r="K690" s="42">
        <v>218.59</v>
      </c>
      <c r="L690" s="42">
        <v>6557.72</v>
      </c>
      <c r="M690" s="44">
        <v>45225</v>
      </c>
      <c r="N690" s="42">
        <v>19454.689999999999</v>
      </c>
      <c r="O690" s="42">
        <f>19454.69+2529.11</f>
        <v>21983.8</v>
      </c>
      <c r="P690" s="45">
        <f>IF(J690&lt;DATEVALUE("2009-1-1"),3%,13%)</f>
        <v>0.13</v>
      </c>
      <c r="Q690" s="42">
        <f>IF(P690=13%,ROUND(O690/(1+P690)*P690,2),ROUND(O690/(1+0.03)*0.02,2))</f>
        <v>2529.11</v>
      </c>
      <c r="R690" s="42">
        <f>O690-Q690</f>
        <v>19454.689999999999</v>
      </c>
      <c r="S690" s="42">
        <f>N690-R690</f>
        <v>0</v>
      </c>
      <c r="T690" s="38">
        <v>2506</v>
      </c>
      <c r="U690" s="14">
        <f>S690/H690</f>
        <v>0</v>
      </c>
      <c r="V690" s="19"/>
      <c r="W690" s="19"/>
      <c r="X690" s="37" t="s">
        <v>3466</v>
      </c>
    </row>
    <row r="691" spans="1:24" ht="16.5" customHeight="1">
      <c r="A691" s="38">
        <v>73</v>
      </c>
      <c r="B691" s="39">
        <v>20700</v>
      </c>
      <c r="C691" s="38">
        <v>10347799</v>
      </c>
      <c r="D691" s="40" t="s">
        <v>3005</v>
      </c>
      <c r="E691" s="58">
        <v>1</v>
      </c>
      <c r="F691" s="38">
        <v>1</v>
      </c>
      <c r="G691" s="38" t="s">
        <v>33</v>
      </c>
      <c r="H691" s="42">
        <v>140.18</v>
      </c>
      <c r="I691" s="37"/>
      <c r="J691" s="44">
        <v>44620</v>
      </c>
      <c r="K691" s="42">
        <v>0</v>
      </c>
      <c r="L691" s="42">
        <v>0</v>
      </c>
      <c r="M691" s="44">
        <v>45225</v>
      </c>
      <c r="N691" s="42">
        <v>140.18</v>
      </c>
      <c r="O691" s="42">
        <f>140.18+18.22</f>
        <v>158.4</v>
      </c>
      <c r="P691" s="45">
        <f>IF(J691&lt;DATEVALUE("2009-1-1"),3%,13%)</f>
        <v>0.13</v>
      </c>
      <c r="Q691" s="42">
        <f>IF(P691=13%,ROUND(O691/(1+P691)*P691,2),ROUND(O691/(1+0.03)*0.02,2))</f>
        <v>18.22</v>
      </c>
      <c r="R691" s="42">
        <f>O691-Q691</f>
        <v>140.18</v>
      </c>
      <c r="S691" s="42">
        <f>N691-R691</f>
        <v>0</v>
      </c>
      <c r="T691" s="38">
        <v>5000</v>
      </c>
      <c r="U691" s="14">
        <f>S691/H691</f>
        <v>0</v>
      </c>
      <c r="V691" s="19"/>
      <c r="W691" s="19"/>
      <c r="X691" s="37" t="s">
        <v>3466</v>
      </c>
    </row>
    <row r="692" spans="1:24" ht="16.5" customHeight="1">
      <c r="A692" s="38">
        <v>74</v>
      </c>
      <c r="B692" s="39">
        <v>20700</v>
      </c>
      <c r="C692" s="38">
        <v>10347808</v>
      </c>
      <c r="D692" s="40" t="s">
        <v>229</v>
      </c>
      <c r="E692" s="58">
        <v>5</v>
      </c>
      <c r="F692" s="38">
        <v>15</v>
      </c>
      <c r="G692" s="38" t="s">
        <v>33</v>
      </c>
      <c r="H692" s="42">
        <v>4944.2299999999996</v>
      </c>
      <c r="I692" s="37"/>
      <c r="J692" s="44">
        <v>44620</v>
      </c>
      <c r="K692" s="42">
        <v>0</v>
      </c>
      <c r="L692" s="42">
        <v>4944.2299999999996</v>
      </c>
      <c r="M692" s="44">
        <v>45225</v>
      </c>
      <c r="N692" s="42">
        <v>0</v>
      </c>
      <c r="O692" s="42">
        <v>0</v>
      </c>
      <c r="P692" s="45">
        <f>IF(J692&lt;DATEVALUE("2009-1-1"),3%,13%)</f>
        <v>0.13</v>
      </c>
      <c r="Q692" s="42">
        <f>IF(P692=13%,ROUND(O692/(1+P692)*P692,2),ROUND(O692/(1+0.03)*0.02,2))</f>
        <v>0</v>
      </c>
      <c r="R692" s="42">
        <f>O692-Q692</f>
        <v>0</v>
      </c>
      <c r="S692" s="42">
        <f>N692-R692</f>
        <v>0</v>
      </c>
      <c r="T692" s="38">
        <v>5000</v>
      </c>
      <c r="U692" s="14">
        <f>S692/H692</f>
        <v>0</v>
      </c>
      <c r="V692" s="19"/>
      <c r="W692" s="19"/>
      <c r="X692" s="37" t="s">
        <v>3466</v>
      </c>
    </row>
    <row r="693" spans="1:24" ht="16.5" customHeight="1">
      <c r="A693" s="38">
        <v>75</v>
      </c>
      <c r="B693" s="39">
        <v>20700</v>
      </c>
      <c r="C693" s="38">
        <v>10347822</v>
      </c>
      <c r="D693" s="40" t="s">
        <v>3001</v>
      </c>
      <c r="E693" s="58">
        <v>1</v>
      </c>
      <c r="F693" s="38">
        <v>18</v>
      </c>
      <c r="G693" s="38" t="s">
        <v>33</v>
      </c>
      <c r="H693" s="42">
        <v>902.42</v>
      </c>
      <c r="I693" s="37"/>
      <c r="J693" s="44">
        <v>44620</v>
      </c>
      <c r="K693" s="42">
        <v>0</v>
      </c>
      <c r="L693" s="42">
        <v>902.42</v>
      </c>
      <c r="M693" s="44">
        <v>45225</v>
      </c>
      <c r="N693" s="42">
        <v>0</v>
      </c>
      <c r="O693" s="42">
        <v>0</v>
      </c>
      <c r="P693" s="45">
        <f>IF(J693&lt;DATEVALUE("2009-1-1"),3%,13%)</f>
        <v>0.13</v>
      </c>
      <c r="Q693" s="42">
        <f>IF(P693=13%,ROUND(O693/(1+P693)*P693,2),ROUND(O693/(1+0.03)*0.02,2))</f>
        <v>0</v>
      </c>
      <c r="R693" s="42">
        <f>O693-Q693</f>
        <v>0</v>
      </c>
      <c r="S693" s="42">
        <f>N693-R693</f>
        <v>0</v>
      </c>
      <c r="T693" s="38">
        <v>5000</v>
      </c>
      <c r="U693" s="14">
        <f>S693/H693</f>
        <v>0</v>
      </c>
      <c r="V693" s="19"/>
      <c r="W693" s="19"/>
      <c r="X693" s="37" t="s">
        <v>3466</v>
      </c>
    </row>
    <row r="694" spans="1:24" ht="16.5" customHeight="1">
      <c r="A694" s="38">
        <v>76</v>
      </c>
      <c r="B694" s="39">
        <v>20700</v>
      </c>
      <c r="C694" s="38">
        <v>10347824</v>
      </c>
      <c r="D694" s="40" t="s">
        <v>3006</v>
      </c>
      <c r="E694" s="58">
        <v>1</v>
      </c>
      <c r="F694" s="38">
        <v>11</v>
      </c>
      <c r="G694" s="38" t="s">
        <v>33</v>
      </c>
      <c r="H694" s="42">
        <v>1389.26</v>
      </c>
      <c r="I694" s="37"/>
      <c r="J694" s="44">
        <v>44620</v>
      </c>
      <c r="K694" s="42">
        <v>0</v>
      </c>
      <c r="L694" s="42">
        <v>1389.26</v>
      </c>
      <c r="M694" s="44">
        <v>45225</v>
      </c>
      <c r="N694" s="42">
        <v>0</v>
      </c>
      <c r="O694" s="42">
        <v>0</v>
      </c>
      <c r="P694" s="45">
        <f>IF(J694&lt;DATEVALUE("2009-1-1"),3%,13%)</f>
        <v>0.13</v>
      </c>
      <c r="Q694" s="42">
        <f>IF(P694=13%,ROUND(O694/(1+P694)*P694,2),ROUND(O694/(1+0.03)*0.02,2))</f>
        <v>0</v>
      </c>
      <c r="R694" s="42">
        <f>O694-Q694</f>
        <v>0</v>
      </c>
      <c r="S694" s="42">
        <f>N694-R694</f>
        <v>0</v>
      </c>
      <c r="T694" s="38">
        <v>5000</v>
      </c>
      <c r="U694" s="14">
        <f>S694/H694</f>
        <v>0</v>
      </c>
      <c r="V694" s="19"/>
      <c r="W694" s="19"/>
      <c r="X694" s="37" t="s">
        <v>3466</v>
      </c>
    </row>
    <row r="695" spans="1:24" ht="16.5" customHeight="1">
      <c r="A695" s="38">
        <v>77</v>
      </c>
      <c r="B695" s="39">
        <v>20700</v>
      </c>
      <c r="C695" s="38">
        <v>10347825</v>
      </c>
      <c r="D695" s="40" t="s">
        <v>1916</v>
      </c>
      <c r="E695" s="58">
        <v>1</v>
      </c>
      <c r="F695" s="38">
        <v>11</v>
      </c>
      <c r="G695" s="38" t="s">
        <v>33</v>
      </c>
      <c r="H695" s="42">
        <v>1394.88</v>
      </c>
      <c r="I695" s="37"/>
      <c r="J695" s="44">
        <v>44620</v>
      </c>
      <c r="K695" s="42">
        <v>0</v>
      </c>
      <c r="L695" s="42">
        <v>1394.88</v>
      </c>
      <c r="M695" s="44">
        <v>45225</v>
      </c>
      <c r="N695" s="42">
        <v>0</v>
      </c>
      <c r="O695" s="42">
        <v>0</v>
      </c>
      <c r="P695" s="45">
        <f>IF(J695&lt;DATEVALUE("2009-1-1"),3%,13%)</f>
        <v>0.13</v>
      </c>
      <c r="Q695" s="42">
        <f>IF(P695=13%,ROUND(O695/(1+P695)*P695,2),ROUND(O695/(1+0.03)*0.02,2))</f>
        <v>0</v>
      </c>
      <c r="R695" s="42">
        <f>O695-Q695</f>
        <v>0</v>
      </c>
      <c r="S695" s="42">
        <f>N695-R695</f>
        <v>0</v>
      </c>
      <c r="T695" s="38">
        <v>5000</v>
      </c>
      <c r="U695" s="14">
        <f>S695/H695</f>
        <v>0</v>
      </c>
      <c r="V695" s="19"/>
      <c r="W695" s="19"/>
      <c r="X695" s="37" t="s">
        <v>3466</v>
      </c>
    </row>
    <row r="696" spans="1:24" ht="16.5" customHeight="1">
      <c r="A696" s="38">
        <v>78</v>
      </c>
      <c r="B696" s="39">
        <v>20700</v>
      </c>
      <c r="C696" s="38">
        <v>10347826</v>
      </c>
      <c r="D696" s="40" t="s">
        <v>1917</v>
      </c>
      <c r="E696" s="58">
        <v>1</v>
      </c>
      <c r="F696" s="38">
        <v>11</v>
      </c>
      <c r="G696" s="38" t="s">
        <v>33</v>
      </c>
      <c r="H696" s="42">
        <v>1599.98</v>
      </c>
      <c r="I696" s="37"/>
      <c r="J696" s="44">
        <v>44620</v>
      </c>
      <c r="K696" s="42">
        <v>0</v>
      </c>
      <c r="L696" s="42">
        <v>1599.98</v>
      </c>
      <c r="M696" s="44">
        <v>45225</v>
      </c>
      <c r="N696" s="42">
        <v>0</v>
      </c>
      <c r="O696" s="42">
        <v>0</v>
      </c>
      <c r="P696" s="45">
        <f>IF(J696&lt;DATEVALUE("2009-1-1"),3%,13%)</f>
        <v>0.13</v>
      </c>
      <c r="Q696" s="42">
        <f>IF(P696=13%,ROUND(O696/(1+P696)*P696,2),ROUND(O696/(1+0.03)*0.02,2))</f>
        <v>0</v>
      </c>
      <c r="R696" s="42">
        <f>O696-Q696</f>
        <v>0</v>
      </c>
      <c r="S696" s="42">
        <f>N696-R696</f>
        <v>0</v>
      </c>
      <c r="T696" s="38">
        <v>5000</v>
      </c>
      <c r="U696" s="14">
        <f>S696/H696</f>
        <v>0</v>
      </c>
      <c r="V696" s="19"/>
      <c r="W696" s="19"/>
      <c r="X696" s="37" t="s">
        <v>3466</v>
      </c>
    </row>
    <row r="697" spans="1:24" ht="16.5" customHeight="1">
      <c r="A697" s="38">
        <v>79</v>
      </c>
      <c r="B697" s="39">
        <v>20700</v>
      </c>
      <c r="C697" s="38">
        <v>10347827</v>
      </c>
      <c r="D697" s="40" t="s">
        <v>3007</v>
      </c>
      <c r="E697" s="58">
        <v>1</v>
      </c>
      <c r="F697" s="38">
        <v>11</v>
      </c>
      <c r="G697" s="38" t="s">
        <v>33</v>
      </c>
      <c r="H697" s="42">
        <v>2252.3200000000002</v>
      </c>
      <c r="I697" s="37"/>
      <c r="J697" s="44">
        <v>44620</v>
      </c>
      <c r="K697" s="42">
        <v>0</v>
      </c>
      <c r="L697" s="42">
        <v>2252.3200000000002</v>
      </c>
      <c r="M697" s="44">
        <v>45225</v>
      </c>
      <c r="N697" s="42">
        <v>0</v>
      </c>
      <c r="O697" s="42">
        <v>0</v>
      </c>
      <c r="P697" s="45">
        <f>IF(J697&lt;DATEVALUE("2009-1-1"),3%,13%)</f>
        <v>0.13</v>
      </c>
      <c r="Q697" s="42">
        <f>IF(P697=13%,ROUND(O697/(1+P697)*P697,2),ROUND(O697/(1+0.03)*0.02,2))</f>
        <v>0</v>
      </c>
      <c r="R697" s="42">
        <f>O697-Q697</f>
        <v>0</v>
      </c>
      <c r="S697" s="42">
        <f>N697-R697</f>
        <v>0</v>
      </c>
      <c r="T697" s="38">
        <v>5000</v>
      </c>
      <c r="U697" s="14">
        <f>S697/H697</f>
        <v>0</v>
      </c>
      <c r="V697" s="19"/>
      <c r="W697" s="19"/>
      <c r="X697" s="37" t="s">
        <v>3466</v>
      </c>
    </row>
    <row r="698" spans="1:24" ht="16.5" customHeight="1">
      <c r="A698" s="38">
        <v>80</v>
      </c>
      <c r="B698" s="39">
        <v>20700</v>
      </c>
      <c r="C698" s="38">
        <v>10347843</v>
      </c>
      <c r="D698" s="40" t="s">
        <v>3008</v>
      </c>
      <c r="E698" s="58">
        <v>1</v>
      </c>
      <c r="F698" s="38">
        <v>1</v>
      </c>
      <c r="G698" s="38" t="s">
        <v>302</v>
      </c>
      <c r="H698" s="42">
        <v>94.02</v>
      </c>
      <c r="I698" s="37"/>
      <c r="J698" s="44">
        <v>44620</v>
      </c>
      <c r="K698" s="42">
        <v>0</v>
      </c>
      <c r="L698" s="42">
        <v>0</v>
      </c>
      <c r="M698" s="44">
        <v>45225</v>
      </c>
      <c r="N698" s="42">
        <v>94.02</v>
      </c>
      <c r="O698" s="42">
        <f>94.02+12.22</f>
        <v>106.24</v>
      </c>
      <c r="P698" s="45">
        <f>IF(J698&lt;DATEVALUE("2009-1-1"),3%,13%)</f>
        <v>0.13</v>
      </c>
      <c r="Q698" s="42">
        <f>IF(P698=13%,ROUND(O698/(1+P698)*P698,2),ROUND(O698/(1+0.03)*0.02,2))</f>
        <v>12.22</v>
      </c>
      <c r="R698" s="42">
        <f>O698-Q698</f>
        <v>94.02</v>
      </c>
      <c r="S698" s="42">
        <f>N698-R698</f>
        <v>0</v>
      </c>
      <c r="T698" s="38">
        <v>5000</v>
      </c>
      <c r="U698" s="14">
        <f>S698/H698</f>
        <v>0</v>
      </c>
      <c r="V698" s="19"/>
      <c r="W698" s="19"/>
      <c r="X698" s="37" t="s">
        <v>3466</v>
      </c>
    </row>
    <row r="699" spans="1:24" ht="16.5" customHeight="1">
      <c r="A699" s="38">
        <v>81</v>
      </c>
      <c r="B699" s="39">
        <v>20700</v>
      </c>
      <c r="C699" s="38">
        <v>10347844</v>
      </c>
      <c r="D699" s="40" t="s">
        <v>3009</v>
      </c>
      <c r="E699" s="58">
        <v>2</v>
      </c>
      <c r="F699" s="38">
        <v>1</v>
      </c>
      <c r="G699" s="38" t="s">
        <v>302</v>
      </c>
      <c r="H699" s="42">
        <v>141.03</v>
      </c>
      <c r="I699" s="37"/>
      <c r="J699" s="44">
        <v>44620</v>
      </c>
      <c r="K699" s="42">
        <v>0</v>
      </c>
      <c r="L699" s="42">
        <v>0</v>
      </c>
      <c r="M699" s="44">
        <v>45225</v>
      </c>
      <c r="N699" s="42">
        <v>141.03</v>
      </c>
      <c r="O699" s="42">
        <f>141.03+18.33</f>
        <v>159.36000000000001</v>
      </c>
      <c r="P699" s="45">
        <f>IF(J699&lt;DATEVALUE("2009-1-1"),3%,13%)</f>
        <v>0.13</v>
      </c>
      <c r="Q699" s="42">
        <f>IF(P699=13%,ROUND(O699/(1+P699)*P699,2),ROUND(O699/(1+0.03)*0.02,2))</f>
        <v>18.329999999999998</v>
      </c>
      <c r="R699" s="42">
        <f>O699-Q699</f>
        <v>141.03000000000003</v>
      </c>
      <c r="S699" s="42">
        <f>N699-R699</f>
        <v>0</v>
      </c>
      <c r="T699" s="38">
        <v>5000</v>
      </c>
      <c r="U699" s="14">
        <f>S699/H699</f>
        <v>0</v>
      </c>
      <c r="V699" s="19"/>
      <c r="W699" s="19"/>
      <c r="X699" s="37" t="s">
        <v>3466</v>
      </c>
    </row>
    <row r="700" spans="1:24" ht="16.5" customHeight="1">
      <c r="A700" s="38">
        <v>82</v>
      </c>
      <c r="B700" s="39">
        <v>20700</v>
      </c>
      <c r="C700" s="38">
        <v>10347850</v>
      </c>
      <c r="D700" s="40" t="s">
        <v>3010</v>
      </c>
      <c r="E700" s="58">
        <v>1</v>
      </c>
      <c r="F700" s="38">
        <v>10</v>
      </c>
      <c r="G700" s="38" t="s">
        <v>33</v>
      </c>
      <c r="H700" s="42">
        <v>1053.78</v>
      </c>
      <c r="I700" s="37"/>
      <c r="J700" s="44">
        <v>44620</v>
      </c>
      <c r="K700" s="42">
        <v>0</v>
      </c>
      <c r="L700" s="42">
        <v>1053.78</v>
      </c>
      <c r="M700" s="44">
        <v>45225</v>
      </c>
      <c r="N700" s="42">
        <v>0</v>
      </c>
      <c r="O700" s="42">
        <v>0</v>
      </c>
      <c r="P700" s="45">
        <f>IF(J700&lt;DATEVALUE("2009-1-1"),3%,13%)</f>
        <v>0.13</v>
      </c>
      <c r="Q700" s="42">
        <f>IF(P700=13%,ROUND(O700/(1+P700)*P700,2),ROUND(O700/(1+0.03)*0.02,2))</f>
        <v>0</v>
      </c>
      <c r="R700" s="42">
        <f>O700-Q700</f>
        <v>0</v>
      </c>
      <c r="S700" s="42">
        <f>N700-R700</f>
        <v>0</v>
      </c>
      <c r="T700" s="38">
        <v>5000</v>
      </c>
      <c r="U700" s="14">
        <f>S700/H700</f>
        <v>0</v>
      </c>
      <c r="V700" s="19"/>
      <c r="W700" s="19"/>
      <c r="X700" s="37" t="s">
        <v>3466</v>
      </c>
    </row>
    <row r="701" spans="1:24" ht="16.5" customHeight="1">
      <c r="A701" s="38">
        <v>83</v>
      </c>
      <c r="B701" s="39">
        <v>20700</v>
      </c>
      <c r="C701" s="38">
        <v>10347859</v>
      </c>
      <c r="D701" s="40" t="s">
        <v>3011</v>
      </c>
      <c r="E701" s="58">
        <v>1</v>
      </c>
      <c r="F701" s="38">
        <v>17</v>
      </c>
      <c r="G701" s="38" t="s">
        <v>33</v>
      </c>
      <c r="H701" s="42">
        <v>787.36</v>
      </c>
      <c r="I701" s="37"/>
      <c r="J701" s="44">
        <v>44620</v>
      </c>
      <c r="K701" s="42">
        <v>0</v>
      </c>
      <c r="L701" s="42">
        <v>787.36</v>
      </c>
      <c r="M701" s="44">
        <v>45225</v>
      </c>
      <c r="N701" s="42">
        <v>0</v>
      </c>
      <c r="O701" s="42">
        <v>0</v>
      </c>
      <c r="P701" s="45">
        <f>IF(J701&lt;DATEVALUE("2009-1-1"),3%,13%)</f>
        <v>0.13</v>
      </c>
      <c r="Q701" s="42">
        <f>IF(P701=13%,ROUND(O701/(1+P701)*P701,2),ROUND(O701/(1+0.03)*0.02,2))</f>
        <v>0</v>
      </c>
      <c r="R701" s="42">
        <f>O701-Q701</f>
        <v>0</v>
      </c>
      <c r="S701" s="42">
        <f>N701-R701</f>
        <v>0</v>
      </c>
      <c r="T701" s="38">
        <v>5000</v>
      </c>
      <c r="U701" s="14">
        <f>S701/H701</f>
        <v>0</v>
      </c>
      <c r="V701" s="19"/>
      <c r="W701" s="19"/>
      <c r="X701" s="37" t="s">
        <v>3466</v>
      </c>
    </row>
    <row r="702" spans="1:24" ht="16.5" customHeight="1">
      <c r="A702" s="38">
        <v>84</v>
      </c>
      <c r="B702" s="39">
        <v>20700</v>
      </c>
      <c r="C702" s="38">
        <v>10347860</v>
      </c>
      <c r="D702" s="40" t="s">
        <v>1435</v>
      </c>
      <c r="E702" s="58">
        <v>1</v>
      </c>
      <c r="F702" s="38">
        <v>18</v>
      </c>
      <c r="G702" s="38" t="s">
        <v>33</v>
      </c>
      <c r="H702" s="42">
        <v>2080.9499999999998</v>
      </c>
      <c r="I702" s="37"/>
      <c r="J702" s="44">
        <v>44620</v>
      </c>
      <c r="K702" s="42">
        <v>0</v>
      </c>
      <c r="L702" s="42">
        <v>2080.9499999999998</v>
      </c>
      <c r="M702" s="44">
        <v>45225</v>
      </c>
      <c r="N702" s="42">
        <v>0</v>
      </c>
      <c r="O702" s="42">
        <v>0</v>
      </c>
      <c r="P702" s="45">
        <f>IF(J702&lt;DATEVALUE("2009-1-1"),3%,13%)</f>
        <v>0.13</v>
      </c>
      <c r="Q702" s="42">
        <f>IF(P702=13%,ROUND(O702/(1+P702)*P702,2),ROUND(O702/(1+0.03)*0.02,2))</f>
        <v>0</v>
      </c>
      <c r="R702" s="42">
        <f>O702-Q702</f>
        <v>0</v>
      </c>
      <c r="S702" s="42">
        <f>N702-R702</f>
        <v>0</v>
      </c>
      <c r="T702" s="38">
        <v>5000</v>
      </c>
      <c r="U702" s="14">
        <f>S702/H702</f>
        <v>0</v>
      </c>
      <c r="V702" s="19"/>
      <c r="W702" s="19"/>
      <c r="X702" s="37" t="s">
        <v>3466</v>
      </c>
    </row>
    <row r="703" spans="1:24" ht="16.5" customHeight="1">
      <c r="A703" s="38">
        <v>85</v>
      </c>
      <c r="B703" s="39">
        <v>20700</v>
      </c>
      <c r="C703" s="38">
        <v>10350688</v>
      </c>
      <c r="D703" s="40" t="s">
        <v>796</v>
      </c>
      <c r="E703" s="58">
        <v>1</v>
      </c>
      <c r="F703" s="38">
        <v>36</v>
      </c>
      <c r="G703" s="38" t="s">
        <v>33</v>
      </c>
      <c r="H703" s="42">
        <v>2889</v>
      </c>
      <c r="I703" s="37"/>
      <c r="J703" s="44">
        <v>44712</v>
      </c>
      <c r="K703" s="42">
        <v>80.25</v>
      </c>
      <c r="L703" s="42">
        <v>1284</v>
      </c>
      <c r="M703" s="44">
        <v>45225</v>
      </c>
      <c r="N703" s="42">
        <v>1524.75</v>
      </c>
      <c r="O703" s="42">
        <f>1524.75+198.22</f>
        <v>1722.97</v>
      </c>
      <c r="P703" s="45">
        <f>IF(J703&lt;DATEVALUE("2009-1-1"),3%,13%)</f>
        <v>0.13</v>
      </c>
      <c r="Q703" s="42">
        <f>IF(P703=13%,ROUND(O703/(1+P703)*P703,2),ROUND(O703/(1+0.03)*0.02,2))</f>
        <v>198.22</v>
      </c>
      <c r="R703" s="42">
        <f>O703-Q703</f>
        <v>1524.75</v>
      </c>
      <c r="S703" s="42">
        <f>N703-R703</f>
        <v>0</v>
      </c>
      <c r="T703" s="38">
        <v>5000</v>
      </c>
      <c r="U703" s="14">
        <f>S703/H703</f>
        <v>0</v>
      </c>
      <c r="V703" s="19"/>
      <c r="W703" s="19"/>
      <c r="X703" s="37" t="s">
        <v>3466</v>
      </c>
    </row>
    <row r="704" spans="1:24" ht="16.5" customHeight="1">
      <c r="A704" s="38">
        <v>288</v>
      </c>
      <c r="B704" s="39">
        <v>10729</v>
      </c>
      <c r="C704" s="38">
        <v>10327196</v>
      </c>
      <c r="D704" s="40" t="s">
        <v>513</v>
      </c>
      <c r="E704" s="58">
        <v>0.77499993709802628</v>
      </c>
      <c r="F704" s="38">
        <v>120</v>
      </c>
      <c r="G704" s="38" t="s">
        <v>75</v>
      </c>
      <c r="H704" s="42">
        <v>548273.68999999994</v>
      </c>
      <c r="I704" s="37"/>
      <c r="J704" s="44">
        <v>44316</v>
      </c>
      <c r="K704" s="42">
        <v>4568.95</v>
      </c>
      <c r="L704" s="42">
        <v>137068.47</v>
      </c>
      <c r="M704" s="44">
        <v>45231</v>
      </c>
      <c r="N704" s="42">
        <v>406636.27</v>
      </c>
      <c r="O704" s="42">
        <v>459498.99</v>
      </c>
      <c r="P704" s="45">
        <f>IF(J704&lt;DATEVALUE("2009-1-1"),3%,13%)</f>
        <v>0.13</v>
      </c>
      <c r="Q704" s="42">
        <f>IF(P704=13%,ROUND(O704/(1+P704)*P704,2),ROUND(O704/(1+0.03)*0.02,2))</f>
        <v>52862.720000000001</v>
      </c>
      <c r="R704" s="42">
        <f>O704-Q704</f>
        <v>406636.27</v>
      </c>
      <c r="S704" s="42">
        <f>N704-R704</f>
        <v>0</v>
      </c>
      <c r="T704" s="38">
        <v>2506</v>
      </c>
      <c r="U704" s="14">
        <f>S704/H704</f>
        <v>0</v>
      </c>
      <c r="V704" s="19"/>
      <c r="W704" s="19"/>
      <c r="X704" s="37" t="s">
        <v>3459</v>
      </c>
    </row>
    <row r="705" spans="1:36" ht="16.5" customHeight="1">
      <c r="A705" s="38">
        <v>703</v>
      </c>
      <c r="B705" s="39">
        <v>10736</v>
      </c>
      <c r="C705" s="38">
        <v>10284079</v>
      </c>
      <c r="D705" s="40" t="s">
        <v>301</v>
      </c>
      <c r="E705" s="58">
        <v>1</v>
      </c>
      <c r="F705" s="38">
        <v>120</v>
      </c>
      <c r="G705" s="38" t="s">
        <v>21</v>
      </c>
      <c r="H705" s="42">
        <v>10133.34</v>
      </c>
      <c r="I705" s="37"/>
      <c r="J705" s="44">
        <v>41485</v>
      </c>
      <c r="K705" s="42">
        <v>0</v>
      </c>
      <c r="L705" s="42">
        <v>9626.67</v>
      </c>
      <c r="M705" s="44">
        <v>45231</v>
      </c>
      <c r="N705" s="42">
        <v>506.67</v>
      </c>
      <c r="O705" s="42">
        <v>0</v>
      </c>
      <c r="P705" s="45">
        <f>IF(J705&lt;DATEVALUE("2009-1-1"),3%,13%)</f>
        <v>0.13</v>
      </c>
      <c r="Q705" s="42">
        <f>IF(P705=13%,ROUND(O705/(1+P705)*P705,2),ROUND(O705/(1+0.03)*0.02,2))</f>
        <v>0</v>
      </c>
      <c r="R705" s="42">
        <v>506.67</v>
      </c>
      <c r="S705" s="42">
        <f>N705-R705</f>
        <v>0</v>
      </c>
      <c r="T705" s="38">
        <v>5000</v>
      </c>
      <c r="U705" s="14">
        <f>S705/H705</f>
        <v>0</v>
      </c>
      <c r="V705" s="19" t="s">
        <v>3484</v>
      </c>
      <c r="W705" s="19"/>
      <c r="X705" s="37" t="s">
        <v>3461</v>
      </c>
    </row>
    <row r="706" spans="1:36" ht="16.5" customHeight="1">
      <c r="A706" s="38">
        <v>446</v>
      </c>
      <c r="B706" s="39">
        <v>10741</v>
      </c>
      <c r="C706" s="38">
        <v>10354596</v>
      </c>
      <c r="D706" s="40" t="s">
        <v>3030</v>
      </c>
      <c r="E706" s="58">
        <v>1</v>
      </c>
      <c r="F706" s="38">
        <v>48</v>
      </c>
      <c r="G706" s="38" t="s">
        <v>491</v>
      </c>
      <c r="H706" s="42">
        <v>193247.06</v>
      </c>
      <c r="I706" s="37"/>
      <c r="J706" s="44">
        <v>44804</v>
      </c>
      <c r="K706" s="42">
        <v>4025.98</v>
      </c>
      <c r="L706" s="42">
        <v>56363.72</v>
      </c>
      <c r="M706" s="44">
        <v>45237</v>
      </c>
      <c r="N706" s="42">
        <v>132857.35999999999</v>
      </c>
      <c r="O706" s="42">
        <v>150128.82</v>
      </c>
      <c r="P706" s="45">
        <f>IF(J706&lt;DATEVALUE("2009-1-1"),3%,13%)</f>
        <v>0.13</v>
      </c>
      <c r="Q706" s="42">
        <f>IF(P706=13%,ROUND(O706/(1+P706)*P706,2),ROUND(O706/(1+0.03)*0.02,2))</f>
        <v>17271.46</v>
      </c>
      <c r="R706" s="42">
        <f>O706-Q706</f>
        <v>132857.36000000002</v>
      </c>
      <c r="S706" s="42">
        <f>N706-R706</f>
        <v>0</v>
      </c>
      <c r="T706" s="38">
        <v>5000</v>
      </c>
      <c r="U706" s="14">
        <f>S706/H706</f>
        <v>0</v>
      </c>
      <c r="V706" s="19"/>
      <c r="W706" s="19"/>
      <c r="X706" s="37" t="s">
        <v>3462</v>
      </c>
    </row>
    <row r="707" spans="1:36" ht="16.5" customHeight="1">
      <c r="A707" s="38">
        <v>93</v>
      </c>
      <c r="B707" s="39">
        <v>10867</v>
      </c>
      <c r="C707" s="38">
        <v>10331949</v>
      </c>
      <c r="D707" s="40" t="s">
        <v>81</v>
      </c>
      <c r="E707" s="58">
        <v>100</v>
      </c>
      <c r="F707" s="38">
        <v>1</v>
      </c>
      <c r="G707" s="38" t="s">
        <v>23</v>
      </c>
      <c r="H707" s="42">
        <v>1871.8</v>
      </c>
      <c r="I707" s="37"/>
      <c r="J707" s="44">
        <v>44377</v>
      </c>
      <c r="K707" s="42">
        <v>0</v>
      </c>
      <c r="L707" s="42">
        <v>1871.8</v>
      </c>
      <c r="M707" s="44">
        <v>45234</v>
      </c>
      <c r="N707" s="42">
        <v>0</v>
      </c>
      <c r="O707" s="42">
        <v>0</v>
      </c>
      <c r="P707" s="45">
        <f>IF(J707&lt;DATEVALUE("2009-1-1"),3%,13%)</f>
        <v>0.13</v>
      </c>
      <c r="Q707" s="42">
        <f>IF(P707=13%,ROUND(O707/(1+P707)*P707,2),ROUND(O707/(1+0.03)*0.02,2))</f>
        <v>0</v>
      </c>
      <c r="R707" s="42">
        <f>O707-Q707</f>
        <v>0</v>
      </c>
      <c r="S707" s="42">
        <f>N707-R707</f>
        <v>0</v>
      </c>
      <c r="T707" s="38">
        <v>5000</v>
      </c>
      <c r="U707" s="14">
        <f>S707/H707</f>
        <v>0</v>
      </c>
      <c r="V707" s="19"/>
      <c r="W707" s="19"/>
      <c r="X707" s="37" t="s">
        <v>3475</v>
      </c>
    </row>
    <row r="708" spans="1:36" ht="16.5" customHeight="1">
      <c r="A708" s="38">
        <v>86</v>
      </c>
      <c r="B708" s="39">
        <v>20700</v>
      </c>
      <c r="C708" s="38">
        <v>10325472</v>
      </c>
      <c r="D708" s="40" t="s">
        <v>3031</v>
      </c>
      <c r="E708" s="58">
        <v>1</v>
      </c>
      <c r="F708" s="38">
        <v>120</v>
      </c>
      <c r="G708" s="38" t="s">
        <v>21</v>
      </c>
      <c r="H708" s="42">
        <v>12823.01</v>
      </c>
      <c r="I708" s="37"/>
      <c r="J708" s="44">
        <v>44286</v>
      </c>
      <c r="K708" s="42">
        <v>106.86</v>
      </c>
      <c r="L708" s="42">
        <v>3312.64</v>
      </c>
      <c r="M708" s="44">
        <v>45231</v>
      </c>
      <c r="N708" s="42">
        <v>9403.51</v>
      </c>
      <c r="O708" s="42">
        <v>10625.970000000001</v>
      </c>
      <c r="P708" s="45">
        <f>IF(J708&lt;DATEVALUE("2009-1-1"),3%,13%)</f>
        <v>0.13</v>
      </c>
      <c r="Q708" s="42">
        <f>IF(P708=13%,ROUND(O708/(1+P708)*P708,2),ROUND(O708/(1+0.03)*0.02,2))</f>
        <v>1222.46</v>
      </c>
      <c r="R708" s="42">
        <f>O708-Q708</f>
        <v>9403.510000000002</v>
      </c>
      <c r="S708" s="42">
        <f>N708-R708</f>
        <v>0</v>
      </c>
      <c r="T708" s="38">
        <v>2101</v>
      </c>
      <c r="U708" s="14">
        <f>S708/H708</f>
        <v>0</v>
      </c>
      <c r="V708" s="19"/>
      <c r="W708" s="19"/>
      <c r="X708" s="37" t="s">
        <v>3466</v>
      </c>
    </row>
    <row r="709" spans="1:36" ht="16.5" customHeight="1">
      <c r="A709" s="38">
        <v>87</v>
      </c>
      <c r="B709" s="39">
        <v>20700</v>
      </c>
      <c r="C709" s="38">
        <v>10279832</v>
      </c>
      <c r="D709" s="40" t="s">
        <v>3032</v>
      </c>
      <c r="E709" s="58">
        <v>1</v>
      </c>
      <c r="F709" s="38">
        <v>120</v>
      </c>
      <c r="G709" s="38" t="s">
        <v>21</v>
      </c>
      <c r="H709" s="42">
        <v>8461.5400000000009</v>
      </c>
      <c r="I709" s="37"/>
      <c r="J709" s="44">
        <v>44006</v>
      </c>
      <c r="K709" s="42">
        <v>0</v>
      </c>
      <c r="L709" s="42">
        <v>2740.39</v>
      </c>
      <c r="M709" s="44">
        <v>45231</v>
      </c>
      <c r="N709" s="42">
        <v>5721.15</v>
      </c>
      <c r="O709" s="42">
        <v>6464.9</v>
      </c>
      <c r="P709" s="45">
        <f>IF(J709&lt;DATEVALUE("2009-1-1"),3%,13%)</f>
        <v>0.13</v>
      </c>
      <c r="Q709" s="42">
        <f>IF(P709=13%,ROUND(O709/(1+P709)*P709,2),ROUND(O709/(1+0.03)*0.02,2))</f>
        <v>743.75</v>
      </c>
      <c r="R709" s="42">
        <f>O709-Q709</f>
        <v>5721.15</v>
      </c>
      <c r="S709" s="42">
        <f>N709-R709</f>
        <v>0</v>
      </c>
      <c r="T709" s="38">
        <v>2102</v>
      </c>
      <c r="U709" s="14">
        <f>S709/H709</f>
        <v>0</v>
      </c>
      <c r="V709" s="19"/>
      <c r="W709" s="19"/>
      <c r="X709" s="37" t="s">
        <v>3466</v>
      </c>
    </row>
    <row r="710" spans="1:36" ht="16.5" customHeight="1">
      <c r="A710" s="38">
        <v>88</v>
      </c>
      <c r="B710" s="39">
        <v>20700</v>
      </c>
      <c r="C710" s="38">
        <v>10280779</v>
      </c>
      <c r="D710" s="40" t="s">
        <v>1687</v>
      </c>
      <c r="E710" s="58">
        <v>1</v>
      </c>
      <c r="F710" s="38">
        <v>120</v>
      </c>
      <c r="G710" s="38" t="s">
        <v>21</v>
      </c>
      <c r="H710" s="42">
        <v>17777.78</v>
      </c>
      <c r="I710" s="37"/>
      <c r="J710" s="44">
        <v>42032</v>
      </c>
      <c r="K710" s="42">
        <v>0</v>
      </c>
      <c r="L710" s="42">
        <v>14918.44</v>
      </c>
      <c r="M710" s="44">
        <v>45231</v>
      </c>
      <c r="N710" s="42">
        <v>2859.34</v>
      </c>
      <c r="O710" s="42">
        <v>3231.05</v>
      </c>
      <c r="P710" s="45">
        <f>IF(J710&lt;DATEVALUE("2009-1-1"),3%,13%)</f>
        <v>0.13</v>
      </c>
      <c r="Q710" s="42">
        <f>IF(P710=13%,ROUND(O710/(1+P710)*P710,2),ROUND(O710/(1+0.03)*0.02,2))</f>
        <v>371.71</v>
      </c>
      <c r="R710" s="42">
        <f>O710-Q710</f>
        <v>2859.34</v>
      </c>
      <c r="S710" s="42">
        <f>N710-R710</f>
        <v>0</v>
      </c>
      <c r="T710" s="38">
        <v>2105</v>
      </c>
      <c r="U710" s="14">
        <f>S710/H710</f>
        <v>0</v>
      </c>
      <c r="V710" s="19"/>
      <c r="W710" s="19"/>
      <c r="X710" s="37" t="s">
        <v>3466</v>
      </c>
    </row>
    <row r="711" spans="1:36" ht="16.5" customHeight="1">
      <c r="A711" s="38">
        <v>89</v>
      </c>
      <c r="B711" s="39">
        <v>20700</v>
      </c>
      <c r="C711" s="38">
        <v>10280788</v>
      </c>
      <c r="D711" s="40" t="s">
        <v>1311</v>
      </c>
      <c r="E711" s="58">
        <v>1</v>
      </c>
      <c r="F711" s="38">
        <v>120</v>
      </c>
      <c r="G711" s="38" t="s">
        <v>21</v>
      </c>
      <c r="H711" s="42">
        <v>14529.91</v>
      </c>
      <c r="I711" s="37"/>
      <c r="J711" s="44">
        <v>42152</v>
      </c>
      <c r="K711" s="42">
        <v>0</v>
      </c>
      <c r="L711" s="42">
        <v>11732.94</v>
      </c>
      <c r="M711" s="44">
        <v>45231</v>
      </c>
      <c r="N711" s="42">
        <v>2796.97</v>
      </c>
      <c r="O711" s="42">
        <v>3160.58</v>
      </c>
      <c r="P711" s="45">
        <f>IF(J711&lt;DATEVALUE("2009-1-1"),3%,13%)</f>
        <v>0.13</v>
      </c>
      <c r="Q711" s="42">
        <f>IF(P711=13%,ROUND(O711/(1+P711)*P711,2),ROUND(O711/(1+0.03)*0.02,2))</f>
        <v>363.61</v>
      </c>
      <c r="R711" s="42">
        <f>O711-Q711</f>
        <v>2796.97</v>
      </c>
      <c r="S711" s="42">
        <f>N711-R711</f>
        <v>0</v>
      </c>
      <c r="T711" s="38">
        <v>2105</v>
      </c>
      <c r="U711" s="14">
        <f>S711/H711</f>
        <v>0</v>
      </c>
      <c r="V711" s="19"/>
      <c r="W711" s="19"/>
      <c r="X711" s="37" t="s">
        <v>3466</v>
      </c>
    </row>
    <row r="712" spans="1:36" ht="16.5" customHeight="1">
      <c r="A712" s="38">
        <v>90</v>
      </c>
      <c r="B712" s="39">
        <v>20700</v>
      </c>
      <c r="C712" s="38">
        <v>10280354</v>
      </c>
      <c r="D712" s="40" t="s">
        <v>1310</v>
      </c>
      <c r="E712" s="58">
        <v>1</v>
      </c>
      <c r="F712" s="38">
        <v>103</v>
      </c>
      <c r="G712" s="38" t="s">
        <v>21</v>
      </c>
      <c r="H712" s="42">
        <v>7080.17</v>
      </c>
      <c r="I712" s="37"/>
      <c r="J712" s="44">
        <v>43799</v>
      </c>
      <c r="K712" s="42">
        <v>0</v>
      </c>
      <c r="L712" s="42">
        <v>3134.43</v>
      </c>
      <c r="M712" s="44">
        <v>45231</v>
      </c>
      <c r="N712" s="42">
        <v>3945.74</v>
      </c>
      <c r="O712" s="42">
        <v>4458.6899999999996</v>
      </c>
      <c r="P712" s="45">
        <f>IF(J712&lt;DATEVALUE("2009-1-1"),3%,13%)</f>
        <v>0.13</v>
      </c>
      <c r="Q712" s="42">
        <f>IF(P712=13%,ROUND(O712/(1+P712)*P712,2),ROUND(O712/(1+0.03)*0.02,2))</f>
        <v>512.95000000000005</v>
      </c>
      <c r="R712" s="42">
        <f>O712-Q712</f>
        <v>3945.74</v>
      </c>
      <c r="S712" s="42">
        <f>N712-R712</f>
        <v>0</v>
      </c>
      <c r="T712" s="38">
        <v>5000</v>
      </c>
      <c r="U712" s="14">
        <f>S712/H712</f>
        <v>0</v>
      </c>
      <c r="V712" s="19"/>
      <c r="W712" s="19"/>
      <c r="X712" s="37" t="s">
        <v>3466</v>
      </c>
    </row>
    <row r="713" spans="1:36" ht="16.5" customHeight="1">
      <c r="A713" s="38">
        <v>91</v>
      </c>
      <c r="B713" s="39">
        <v>20700</v>
      </c>
      <c r="C713" s="38">
        <v>10280901</v>
      </c>
      <c r="D713" s="40" t="s">
        <v>3033</v>
      </c>
      <c r="E713" s="58">
        <v>1</v>
      </c>
      <c r="F713" s="38">
        <v>104</v>
      </c>
      <c r="G713" s="38" t="s">
        <v>21</v>
      </c>
      <c r="H713" s="42">
        <v>12539.49</v>
      </c>
      <c r="I713" s="37"/>
      <c r="J713" s="44">
        <v>43799</v>
      </c>
      <c r="K713" s="42">
        <v>0</v>
      </c>
      <c r="L713" s="42">
        <v>5497.96</v>
      </c>
      <c r="M713" s="44">
        <v>45231</v>
      </c>
      <c r="N713" s="42">
        <v>7041.53</v>
      </c>
      <c r="O713" s="42">
        <v>7956.9299999999994</v>
      </c>
      <c r="P713" s="45">
        <f>IF(J713&lt;DATEVALUE("2009-1-1"),3%,13%)</f>
        <v>0.13</v>
      </c>
      <c r="Q713" s="42">
        <f>IF(P713=13%,ROUND(O713/(1+P713)*P713,2),ROUND(O713/(1+0.03)*0.02,2))</f>
        <v>915.4</v>
      </c>
      <c r="R713" s="42">
        <f>O713-Q713</f>
        <v>7041.53</v>
      </c>
      <c r="S713" s="42">
        <f>N713-R713</f>
        <v>0</v>
      </c>
      <c r="T713" s="38">
        <v>5000</v>
      </c>
      <c r="U713" s="14">
        <f>S713/H713</f>
        <v>0</v>
      </c>
      <c r="V713" s="19"/>
      <c r="W713" s="19"/>
      <c r="X713" s="37" t="s">
        <v>3466</v>
      </c>
    </row>
    <row r="714" spans="1:36" ht="16.5" customHeight="1">
      <c r="A714" s="38">
        <v>92</v>
      </c>
      <c r="B714" s="39">
        <v>20700</v>
      </c>
      <c r="C714" s="38">
        <v>10281303</v>
      </c>
      <c r="D714" s="40" t="s">
        <v>2270</v>
      </c>
      <c r="E714" s="58">
        <v>1</v>
      </c>
      <c r="F714" s="38">
        <v>120</v>
      </c>
      <c r="G714" s="38" t="s">
        <v>21</v>
      </c>
      <c r="H714" s="42">
        <v>13641.03</v>
      </c>
      <c r="I714" s="37"/>
      <c r="J714" s="44">
        <v>43126</v>
      </c>
      <c r="K714" s="42">
        <v>0</v>
      </c>
      <c r="L714" s="42">
        <v>7559.33</v>
      </c>
      <c r="M714" s="44">
        <v>45231</v>
      </c>
      <c r="N714" s="42">
        <v>6081.7</v>
      </c>
      <c r="O714" s="42">
        <v>6872.32</v>
      </c>
      <c r="P714" s="45">
        <f>IF(J714&lt;DATEVALUE("2009-1-1"),3%,13%)</f>
        <v>0.13</v>
      </c>
      <c r="Q714" s="42">
        <f>IF(P714=13%,ROUND(O714/(1+P714)*P714,2),ROUND(O714/(1+0.03)*0.02,2))</f>
        <v>790.62</v>
      </c>
      <c r="R714" s="42">
        <f>O714-Q714</f>
        <v>6081.7</v>
      </c>
      <c r="S714" s="42">
        <f>N714-R714</f>
        <v>0</v>
      </c>
      <c r="T714" s="38">
        <v>5000</v>
      </c>
      <c r="U714" s="14">
        <f>S714/H714</f>
        <v>0</v>
      </c>
      <c r="V714" s="19"/>
      <c r="W714" s="19"/>
      <c r="X714" s="37" t="s">
        <v>3466</v>
      </c>
    </row>
    <row r="715" spans="1:36" ht="16.5" customHeight="1">
      <c r="A715" s="38">
        <v>93</v>
      </c>
      <c r="B715" s="39">
        <v>20700</v>
      </c>
      <c r="C715" s="38">
        <v>10281304</v>
      </c>
      <c r="D715" s="40" t="s">
        <v>3034</v>
      </c>
      <c r="E715" s="58">
        <v>1</v>
      </c>
      <c r="F715" s="38">
        <v>120</v>
      </c>
      <c r="G715" s="38" t="s">
        <v>21</v>
      </c>
      <c r="H715" s="42">
        <v>15760.68</v>
      </c>
      <c r="I715" s="37"/>
      <c r="J715" s="44">
        <v>43126</v>
      </c>
      <c r="K715" s="42">
        <v>0</v>
      </c>
      <c r="L715" s="42">
        <v>8733.9599999999991</v>
      </c>
      <c r="M715" s="44">
        <v>45231</v>
      </c>
      <c r="N715" s="42">
        <v>7026.72</v>
      </c>
      <c r="O715" s="42">
        <v>7940.1900000000005</v>
      </c>
      <c r="P715" s="45">
        <f>IF(J715&lt;DATEVALUE("2009-1-1"),3%,13%)</f>
        <v>0.13</v>
      </c>
      <c r="Q715" s="42">
        <f>IF(P715=13%,ROUND(O715/(1+P715)*P715,2),ROUND(O715/(1+0.03)*0.02,2))</f>
        <v>913.47</v>
      </c>
      <c r="R715" s="42">
        <f>O715-Q715</f>
        <v>7026.72</v>
      </c>
      <c r="S715" s="42">
        <f>N715-R715</f>
        <v>0</v>
      </c>
      <c r="T715" s="38">
        <v>5000</v>
      </c>
      <c r="U715" s="14">
        <f>S715/H715</f>
        <v>0</v>
      </c>
      <c r="V715" s="19"/>
      <c r="W715" s="19"/>
      <c r="X715" s="37" t="s">
        <v>3466</v>
      </c>
    </row>
    <row r="716" spans="1:36" ht="16.5" customHeight="1">
      <c r="A716" s="38">
        <v>94</v>
      </c>
      <c r="B716" s="39">
        <v>20700</v>
      </c>
      <c r="C716" s="38">
        <v>10281308</v>
      </c>
      <c r="D716" s="40" t="s">
        <v>1334</v>
      </c>
      <c r="E716" s="58">
        <v>4</v>
      </c>
      <c r="F716" s="38">
        <v>120</v>
      </c>
      <c r="G716" s="38" t="s">
        <v>21</v>
      </c>
      <c r="H716" s="42">
        <v>94222.24</v>
      </c>
      <c r="I716" s="37"/>
      <c r="J716" s="44">
        <v>43158</v>
      </c>
      <c r="K716" s="42">
        <v>0</v>
      </c>
      <c r="L716" s="42">
        <v>51468.89</v>
      </c>
      <c r="M716" s="44">
        <v>45231</v>
      </c>
      <c r="N716" s="42">
        <v>42753.35</v>
      </c>
      <c r="O716" s="42">
        <v>48311.29</v>
      </c>
      <c r="P716" s="45">
        <f>IF(J716&lt;DATEVALUE("2009-1-1"),3%,13%)</f>
        <v>0.13</v>
      </c>
      <c r="Q716" s="42">
        <f>IF(P716=13%,ROUND(O716/(1+P716)*P716,2),ROUND(O716/(1+0.03)*0.02,2))</f>
        <v>5557.94</v>
      </c>
      <c r="R716" s="42">
        <f>O716-Q716</f>
        <v>42753.35</v>
      </c>
      <c r="S716" s="42">
        <f>N716-R716</f>
        <v>0</v>
      </c>
      <c r="T716" s="38">
        <v>5000</v>
      </c>
      <c r="U716" s="14">
        <f>S716/H716</f>
        <v>0</v>
      </c>
      <c r="V716" s="19"/>
      <c r="W716" s="19"/>
      <c r="X716" s="37" t="s">
        <v>3466</v>
      </c>
    </row>
    <row r="717" spans="1:36" ht="16.5" customHeight="1">
      <c r="A717" s="38">
        <v>95</v>
      </c>
      <c r="B717" s="39">
        <v>20700</v>
      </c>
      <c r="C717" s="38">
        <v>10281308</v>
      </c>
      <c r="D717" s="40" t="s">
        <v>1334</v>
      </c>
      <c r="E717" s="58">
        <v>1</v>
      </c>
      <c r="F717" s="38">
        <v>120</v>
      </c>
      <c r="G717" s="38" t="s">
        <v>21</v>
      </c>
      <c r="H717" s="42">
        <v>23555.56</v>
      </c>
      <c r="I717" s="37"/>
      <c r="J717" s="44">
        <v>43158</v>
      </c>
      <c r="K717" s="42">
        <v>0</v>
      </c>
      <c r="L717" s="42">
        <v>12867.22</v>
      </c>
      <c r="M717" s="44">
        <v>45231</v>
      </c>
      <c r="N717" s="42">
        <v>10688.34</v>
      </c>
      <c r="O717" s="42">
        <v>12077.82</v>
      </c>
      <c r="P717" s="45">
        <f>IF(J717&lt;DATEVALUE("2009-1-1"),3%,13%)</f>
        <v>0.13</v>
      </c>
      <c r="Q717" s="42">
        <f>IF(P717=13%,ROUND(O717/(1+P717)*P717,2),ROUND(O717/(1+0.03)*0.02,2))</f>
        <v>1389.48</v>
      </c>
      <c r="R717" s="42">
        <f>O717-Q717</f>
        <v>10688.34</v>
      </c>
      <c r="S717" s="42">
        <f>N717-R717</f>
        <v>0</v>
      </c>
      <c r="T717" s="38">
        <v>5000</v>
      </c>
      <c r="U717" s="14">
        <f>S717/H717</f>
        <v>0</v>
      </c>
      <c r="V717" s="19"/>
      <c r="W717" s="19"/>
      <c r="X717" s="37" t="s">
        <v>3466</v>
      </c>
    </row>
    <row r="718" spans="1:36" ht="16.5" customHeight="1">
      <c r="A718" s="38">
        <v>96</v>
      </c>
      <c r="B718" s="39">
        <v>20700</v>
      </c>
      <c r="C718" s="38">
        <v>10281308</v>
      </c>
      <c r="D718" s="40" t="s">
        <v>1334</v>
      </c>
      <c r="E718" s="58">
        <v>3</v>
      </c>
      <c r="F718" s="38">
        <v>120</v>
      </c>
      <c r="G718" s="38" t="s">
        <v>21</v>
      </c>
      <c r="H718" s="42">
        <v>70666.679999999993</v>
      </c>
      <c r="I718" s="37"/>
      <c r="J718" s="44">
        <v>43158</v>
      </c>
      <c r="K718" s="42">
        <v>0</v>
      </c>
      <c r="L718" s="42">
        <v>38601.67</v>
      </c>
      <c r="M718" s="44">
        <v>45231</v>
      </c>
      <c r="N718" s="42">
        <v>32065.01</v>
      </c>
      <c r="O718" s="42">
        <v>36233.46</v>
      </c>
      <c r="P718" s="45">
        <f>IF(J718&lt;DATEVALUE("2009-1-1"),3%,13%)</f>
        <v>0.13</v>
      </c>
      <c r="Q718" s="42">
        <f>IF(P718=13%,ROUND(O718/(1+P718)*P718,2),ROUND(O718/(1+0.03)*0.02,2))</f>
        <v>4168.45</v>
      </c>
      <c r="R718" s="42">
        <f>O718-Q718</f>
        <v>32065.01</v>
      </c>
      <c r="S718" s="42">
        <f>N718-R718</f>
        <v>0</v>
      </c>
      <c r="T718" s="38">
        <v>5000</v>
      </c>
      <c r="U718" s="14">
        <f>S718/H718</f>
        <v>0</v>
      </c>
      <c r="V718" s="19"/>
      <c r="W718" s="19"/>
      <c r="X718" s="37" t="s">
        <v>3466</v>
      </c>
    </row>
    <row r="719" spans="1:36" ht="16.5" customHeight="1">
      <c r="A719" s="38">
        <v>97</v>
      </c>
      <c r="B719" s="39">
        <v>20700</v>
      </c>
      <c r="C719" s="38">
        <v>10281318</v>
      </c>
      <c r="D719" s="40" t="s">
        <v>3035</v>
      </c>
      <c r="E719" s="58">
        <v>8</v>
      </c>
      <c r="F719" s="38">
        <v>120</v>
      </c>
      <c r="G719" s="38" t="s">
        <v>21</v>
      </c>
      <c r="H719" s="42">
        <v>173244.48</v>
      </c>
      <c r="I719" s="37"/>
      <c r="J719" s="44">
        <v>43279</v>
      </c>
      <c r="K719" s="42">
        <v>0</v>
      </c>
      <c r="L719" s="42">
        <v>89148.75</v>
      </c>
      <c r="M719" s="44">
        <v>45231</v>
      </c>
      <c r="N719" s="42">
        <v>84095.73</v>
      </c>
      <c r="O719" s="42">
        <v>95028.17</v>
      </c>
      <c r="P719" s="45">
        <f>IF(J719&lt;DATEVALUE("2009-1-1"),3%,13%)</f>
        <v>0.13</v>
      </c>
      <c r="Q719" s="42">
        <f>IF(P719=13%,ROUND(O719/(1+P719)*P719,2),ROUND(O719/(1+0.03)*0.02,2))</f>
        <v>10932.44</v>
      </c>
      <c r="R719" s="42">
        <f>O719-Q719</f>
        <v>84095.73</v>
      </c>
      <c r="S719" s="42">
        <f>N719-R719</f>
        <v>0</v>
      </c>
      <c r="T719" s="38">
        <v>5000</v>
      </c>
      <c r="U719" s="14">
        <f>S719/H719</f>
        <v>0</v>
      </c>
      <c r="V719" s="19"/>
      <c r="W719" s="19"/>
      <c r="X719" s="37" t="s">
        <v>3466</v>
      </c>
    </row>
    <row r="720" spans="1:36" ht="16.5" customHeight="1">
      <c r="A720" s="38">
        <v>98</v>
      </c>
      <c r="B720" s="39">
        <v>20700</v>
      </c>
      <c r="C720" s="38">
        <v>10325475</v>
      </c>
      <c r="D720" s="40" t="s">
        <v>2905</v>
      </c>
      <c r="E720" s="58">
        <v>1</v>
      </c>
      <c r="F720" s="38">
        <v>120</v>
      </c>
      <c r="G720" s="38" t="s">
        <v>302</v>
      </c>
      <c r="H720" s="42">
        <v>31970.68</v>
      </c>
      <c r="I720" s="37"/>
      <c r="J720" s="44">
        <v>44286</v>
      </c>
      <c r="K720" s="42">
        <v>266.42</v>
      </c>
      <c r="L720" s="42">
        <v>8259.0400000000009</v>
      </c>
      <c r="M720" s="44">
        <v>45231</v>
      </c>
      <c r="N720" s="42">
        <v>23445.22</v>
      </c>
      <c r="O720" s="42">
        <v>26493.100000000002</v>
      </c>
      <c r="P720" s="45">
        <f>IF(J720&lt;DATEVALUE("2009-1-1"),3%,13%)</f>
        <v>0.13</v>
      </c>
      <c r="Q720" s="42">
        <f>IF(P720=13%,ROUND(O720/(1+P720)*P720,2),ROUND(O720/(1+0.03)*0.02,2))</f>
        <v>3047.88</v>
      </c>
      <c r="R720" s="42">
        <f>O720-Q720</f>
        <v>23445.22</v>
      </c>
      <c r="S720" s="42">
        <f>N720-R720</f>
        <v>0</v>
      </c>
      <c r="T720" s="38">
        <v>5000</v>
      </c>
      <c r="U720" s="14">
        <f>S720/H720</f>
        <v>0</v>
      </c>
      <c r="V720" s="19"/>
      <c r="W720" s="19"/>
      <c r="X720" s="37" t="s">
        <v>3466</v>
      </c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</row>
    <row r="721" spans="1:36" ht="16.5" customHeight="1">
      <c r="A721" s="38">
        <v>99</v>
      </c>
      <c r="B721" s="39">
        <v>20700</v>
      </c>
      <c r="C721" s="38">
        <v>10280698</v>
      </c>
      <c r="D721" s="40" t="s">
        <v>3036</v>
      </c>
      <c r="E721" s="58">
        <v>2</v>
      </c>
      <c r="F721" s="38">
        <v>120</v>
      </c>
      <c r="G721" s="38" t="s">
        <v>23</v>
      </c>
      <c r="H721" s="42">
        <v>3401.7</v>
      </c>
      <c r="I721" s="37"/>
      <c r="J721" s="44">
        <v>41416</v>
      </c>
      <c r="K721" s="42">
        <v>0</v>
      </c>
      <c r="L721" s="42">
        <v>3231.61</v>
      </c>
      <c r="M721" s="44">
        <v>45231</v>
      </c>
      <c r="N721" s="42">
        <v>170.09</v>
      </c>
      <c r="O721" s="42">
        <v>192.2</v>
      </c>
      <c r="P721" s="45">
        <f>IF(J721&lt;DATEVALUE("2009-1-1"),3%,13%)</f>
        <v>0.13</v>
      </c>
      <c r="Q721" s="42">
        <f>IF(P721=13%,ROUND(O721/(1+P721)*P721,2),ROUND(O721/(1+0.03)*0.02,2))</f>
        <v>22.11</v>
      </c>
      <c r="R721" s="42">
        <f>O721-Q721</f>
        <v>170.08999999999997</v>
      </c>
      <c r="S721" s="42">
        <f>N721-R721</f>
        <v>0</v>
      </c>
      <c r="T721" s="38">
        <v>2101</v>
      </c>
      <c r="U721" s="14">
        <f>S721/H721</f>
        <v>0</v>
      </c>
      <c r="V721" s="19"/>
      <c r="W721" s="19"/>
      <c r="X721" s="37" t="s">
        <v>3466</v>
      </c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</row>
    <row r="722" spans="1:36" ht="16.5" customHeight="1">
      <c r="A722" s="38">
        <v>100</v>
      </c>
      <c r="B722" s="39">
        <v>20700</v>
      </c>
      <c r="C722" s="38">
        <v>10280698</v>
      </c>
      <c r="D722" s="40" t="s">
        <v>3036</v>
      </c>
      <c r="E722" s="58">
        <v>4</v>
      </c>
      <c r="F722" s="38">
        <v>120</v>
      </c>
      <c r="G722" s="38" t="s">
        <v>23</v>
      </c>
      <c r="H722" s="42">
        <v>6803.4</v>
      </c>
      <c r="I722" s="37"/>
      <c r="J722" s="44">
        <v>41416</v>
      </c>
      <c r="K722" s="42">
        <v>0</v>
      </c>
      <c r="L722" s="42">
        <v>6463.23</v>
      </c>
      <c r="M722" s="44">
        <v>45231</v>
      </c>
      <c r="N722" s="42">
        <v>340.17</v>
      </c>
      <c r="O722" s="42">
        <v>384.39</v>
      </c>
      <c r="P722" s="45">
        <f>IF(J722&lt;DATEVALUE("2009-1-1"),3%,13%)</f>
        <v>0.13</v>
      </c>
      <c r="Q722" s="42">
        <f>IF(P722=13%,ROUND(O722/(1+P722)*P722,2),ROUND(O722/(1+0.03)*0.02,2))</f>
        <v>44.22</v>
      </c>
      <c r="R722" s="42">
        <f>O722-Q722</f>
        <v>340.16999999999996</v>
      </c>
      <c r="S722" s="42">
        <f>N722-R722</f>
        <v>0</v>
      </c>
      <c r="T722" s="38">
        <v>2101</v>
      </c>
      <c r="U722" s="14">
        <f>S722/H722</f>
        <v>0</v>
      </c>
      <c r="V722" s="19"/>
      <c r="W722" s="19"/>
      <c r="X722" s="37" t="s">
        <v>3466</v>
      </c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</row>
    <row r="723" spans="1:36" ht="16.5" customHeight="1">
      <c r="A723" s="38">
        <v>101</v>
      </c>
      <c r="B723" s="39">
        <v>20700</v>
      </c>
      <c r="C723" s="38">
        <v>10280740</v>
      </c>
      <c r="D723" s="40" t="s">
        <v>3037</v>
      </c>
      <c r="E723" s="58">
        <v>1</v>
      </c>
      <c r="F723" s="38">
        <v>102</v>
      </c>
      <c r="G723" s="38" t="s">
        <v>23</v>
      </c>
      <c r="H723" s="42">
        <v>1676.92</v>
      </c>
      <c r="I723" s="37"/>
      <c r="J723" s="44">
        <v>42758</v>
      </c>
      <c r="K723" s="42">
        <v>0</v>
      </c>
      <c r="L723" s="42">
        <v>1247.95</v>
      </c>
      <c r="M723" s="44">
        <v>45231</v>
      </c>
      <c r="N723" s="42">
        <v>428.97</v>
      </c>
      <c r="O723" s="42">
        <v>484.74</v>
      </c>
      <c r="P723" s="45">
        <f>IF(J723&lt;DATEVALUE("2009-1-1"),3%,13%)</f>
        <v>0.13</v>
      </c>
      <c r="Q723" s="42">
        <f>IF(P723=13%,ROUND(O723/(1+P723)*P723,2),ROUND(O723/(1+0.03)*0.02,2))</f>
        <v>55.77</v>
      </c>
      <c r="R723" s="42">
        <f>O723-Q723</f>
        <v>428.97</v>
      </c>
      <c r="S723" s="42">
        <f>N723-R723</f>
        <v>0</v>
      </c>
      <c r="T723" s="38">
        <v>2101</v>
      </c>
      <c r="U723" s="14">
        <f>S723/H723</f>
        <v>0</v>
      </c>
      <c r="V723" s="19"/>
      <c r="W723" s="19"/>
      <c r="X723" s="37" t="s">
        <v>3466</v>
      </c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</row>
    <row r="724" spans="1:36" ht="16.5" customHeight="1">
      <c r="A724" s="38">
        <v>102</v>
      </c>
      <c r="B724" s="39">
        <v>20700</v>
      </c>
      <c r="C724" s="38">
        <v>10280973</v>
      </c>
      <c r="D724" s="40" t="s">
        <v>830</v>
      </c>
      <c r="E724" s="58">
        <v>2</v>
      </c>
      <c r="F724" s="38">
        <v>94</v>
      </c>
      <c r="G724" s="38" t="s">
        <v>23</v>
      </c>
      <c r="H724" s="42">
        <v>2324.5100000000002</v>
      </c>
      <c r="I724" s="37"/>
      <c r="J724" s="44">
        <v>43002</v>
      </c>
      <c r="K724" s="42">
        <v>0</v>
      </c>
      <c r="L724" s="42">
        <v>1680.74</v>
      </c>
      <c r="M724" s="44">
        <v>45231</v>
      </c>
      <c r="N724" s="42">
        <v>643.77</v>
      </c>
      <c r="O724" s="42">
        <v>727.46</v>
      </c>
      <c r="P724" s="45">
        <f>IF(J724&lt;DATEVALUE("2009-1-1"),3%,13%)</f>
        <v>0.13</v>
      </c>
      <c r="Q724" s="42">
        <f>IF(P724=13%,ROUND(O724/(1+P724)*P724,2),ROUND(O724/(1+0.03)*0.02,2))</f>
        <v>83.69</v>
      </c>
      <c r="R724" s="42">
        <f>O724-Q724</f>
        <v>643.77</v>
      </c>
      <c r="S724" s="42">
        <f>N724-R724</f>
        <v>0</v>
      </c>
      <c r="T724" s="38">
        <v>2101</v>
      </c>
      <c r="U724" s="14">
        <f>S724/H724</f>
        <v>0</v>
      </c>
      <c r="V724" s="19"/>
      <c r="W724" s="19"/>
      <c r="X724" s="37" t="s">
        <v>3466</v>
      </c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</row>
    <row r="725" spans="1:36" ht="16.5" customHeight="1">
      <c r="A725" s="38">
        <v>103</v>
      </c>
      <c r="B725" s="39">
        <v>20700</v>
      </c>
      <c r="C725" s="38">
        <v>10280973</v>
      </c>
      <c r="D725" s="40" t="s">
        <v>830</v>
      </c>
      <c r="E725" s="58">
        <v>4</v>
      </c>
      <c r="F725" s="38">
        <v>94</v>
      </c>
      <c r="G725" s="38" t="s">
        <v>23</v>
      </c>
      <c r="H725" s="42">
        <v>4649.0200000000004</v>
      </c>
      <c r="I725" s="37"/>
      <c r="J725" s="44">
        <v>43002</v>
      </c>
      <c r="K725" s="42">
        <v>0</v>
      </c>
      <c r="L725" s="42">
        <v>3361.49</v>
      </c>
      <c r="M725" s="44">
        <v>45231</v>
      </c>
      <c r="N725" s="42">
        <v>1287.53</v>
      </c>
      <c r="O725" s="42">
        <v>1454.9099999999999</v>
      </c>
      <c r="P725" s="45">
        <f>IF(J725&lt;DATEVALUE("2009-1-1"),3%,13%)</f>
        <v>0.13</v>
      </c>
      <c r="Q725" s="42">
        <f>IF(P725=13%,ROUND(O725/(1+P725)*P725,2),ROUND(O725/(1+0.03)*0.02,2))</f>
        <v>167.38</v>
      </c>
      <c r="R725" s="42">
        <f>O725-Q725</f>
        <v>1287.5299999999997</v>
      </c>
      <c r="S725" s="42">
        <f>N725-R725</f>
        <v>0</v>
      </c>
      <c r="T725" s="38">
        <v>2101</v>
      </c>
      <c r="U725" s="14">
        <f>S725/H725</f>
        <v>0</v>
      </c>
      <c r="V725" s="19"/>
      <c r="W725" s="19"/>
      <c r="X725" s="37" t="s">
        <v>3466</v>
      </c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</row>
    <row r="726" spans="1:36" ht="16.5" customHeight="1">
      <c r="A726" s="38">
        <v>104</v>
      </c>
      <c r="B726" s="39">
        <v>20700</v>
      </c>
      <c r="C726" s="38">
        <v>10281251</v>
      </c>
      <c r="D726" s="40" t="s">
        <v>561</v>
      </c>
      <c r="E726" s="58">
        <v>1</v>
      </c>
      <c r="F726" s="38">
        <v>79</v>
      </c>
      <c r="G726" s="38" t="s">
        <v>23</v>
      </c>
      <c r="H726" s="42">
        <v>1176.92</v>
      </c>
      <c r="I726" s="37"/>
      <c r="J726" s="44">
        <v>43460</v>
      </c>
      <c r="K726" s="42">
        <v>0</v>
      </c>
      <c r="L726" s="42">
        <v>804.28</v>
      </c>
      <c r="M726" s="44">
        <v>45231</v>
      </c>
      <c r="N726" s="42">
        <v>372.64</v>
      </c>
      <c r="O726" s="42">
        <v>421.08</v>
      </c>
      <c r="P726" s="45">
        <f>IF(J726&lt;DATEVALUE("2009-1-1"),3%,13%)</f>
        <v>0.13</v>
      </c>
      <c r="Q726" s="42">
        <f>IF(P726=13%,ROUND(O726/(1+P726)*P726,2),ROUND(O726/(1+0.03)*0.02,2))</f>
        <v>48.44</v>
      </c>
      <c r="R726" s="42">
        <f>O726-Q726</f>
        <v>372.64</v>
      </c>
      <c r="S726" s="42">
        <f>N726-R726</f>
        <v>0</v>
      </c>
      <c r="T726" s="38">
        <v>2101</v>
      </c>
      <c r="U726" s="14">
        <f>S726/H726</f>
        <v>0</v>
      </c>
      <c r="V726" s="19"/>
      <c r="W726" s="19"/>
      <c r="X726" s="37" t="s">
        <v>3466</v>
      </c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</row>
    <row r="727" spans="1:36" ht="16.5" customHeight="1">
      <c r="A727" s="38">
        <v>105</v>
      </c>
      <c r="B727" s="39">
        <v>20700</v>
      </c>
      <c r="C727" s="38">
        <v>10330633</v>
      </c>
      <c r="D727" s="40" t="s">
        <v>797</v>
      </c>
      <c r="E727" s="58">
        <v>1</v>
      </c>
      <c r="F727" s="38">
        <v>60</v>
      </c>
      <c r="G727" s="38" t="s">
        <v>23</v>
      </c>
      <c r="H727" s="42">
        <v>3614.57</v>
      </c>
      <c r="I727" s="37"/>
      <c r="J727" s="44">
        <v>44377</v>
      </c>
      <c r="K727" s="42">
        <v>60.24</v>
      </c>
      <c r="L727" s="42">
        <v>1686.76</v>
      </c>
      <c r="M727" s="44">
        <v>45231</v>
      </c>
      <c r="N727" s="42">
        <v>1867.57</v>
      </c>
      <c r="O727" s="42">
        <v>2110.35</v>
      </c>
      <c r="P727" s="45">
        <f>IF(J727&lt;DATEVALUE("2009-1-1"),3%,13%)</f>
        <v>0.13</v>
      </c>
      <c r="Q727" s="42">
        <f>IF(P727=13%,ROUND(O727/(1+P727)*P727,2),ROUND(O727/(1+0.03)*0.02,2))</f>
        <v>242.78</v>
      </c>
      <c r="R727" s="42">
        <f>O727-Q727</f>
        <v>1867.57</v>
      </c>
      <c r="S727" s="42">
        <f>N727-R727</f>
        <v>0</v>
      </c>
      <c r="T727" s="38">
        <v>2101</v>
      </c>
      <c r="U727" s="14">
        <f>S727/H727</f>
        <v>0</v>
      </c>
      <c r="V727" s="19"/>
      <c r="W727" s="19"/>
      <c r="X727" s="37" t="s">
        <v>3466</v>
      </c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</row>
    <row r="728" spans="1:36" ht="16.5" customHeight="1">
      <c r="A728" s="38">
        <v>106</v>
      </c>
      <c r="B728" s="39">
        <v>20700</v>
      </c>
      <c r="C728" s="38">
        <v>10280806</v>
      </c>
      <c r="D728" s="40" t="s">
        <v>719</v>
      </c>
      <c r="E728" s="58">
        <v>1</v>
      </c>
      <c r="F728" s="38">
        <v>112</v>
      </c>
      <c r="G728" s="38" t="s">
        <v>23</v>
      </c>
      <c r="H728" s="42">
        <v>854.7</v>
      </c>
      <c r="I728" s="37"/>
      <c r="J728" s="44">
        <v>42457</v>
      </c>
      <c r="K728" s="42">
        <v>0</v>
      </c>
      <c r="L728" s="42">
        <v>658.62</v>
      </c>
      <c r="M728" s="44">
        <v>45231</v>
      </c>
      <c r="N728" s="42">
        <v>196.08</v>
      </c>
      <c r="O728" s="42">
        <v>221.57000000000002</v>
      </c>
      <c r="P728" s="45">
        <f>IF(J728&lt;DATEVALUE("2009-1-1"),3%,13%)</f>
        <v>0.13</v>
      </c>
      <c r="Q728" s="42">
        <f>IF(P728=13%,ROUND(O728/(1+P728)*P728,2),ROUND(O728/(1+0.03)*0.02,2))</f>
        <v>25.49</v>
      </c>
      <c r="R728" s="42">
        <f>O728-Q728</f>
        <v>196.08</v>
      </c>
      <c r="S728" s="42">
        <f>N728-R728</f>
        <v>0</v>
      </c>
      <c r="T728" s="38">
        <v>2102</v>
      </c>
      <c r="U728" s="14">
        <f>S728/H728</f>
        <v>0</v>
      </c>
      <c r="V728" s="19"/>
      <c r="W728" s="19"/>
      <c r="X728" s="37" t="s">
        <v>3466</v>
      </c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</row>
    <row r="729" spans="1:36" ht="16.5" customHeight="1">
      <c r="A729" s="38">
        <v>107</v>
      </c>
      <c r="B729" s="39">
        <v>20700</v>
      </c>
      <c r="C729" s="38">
        <v>10280985</v>
      </c>
      <c r="D729" s="40" t="s">
        <v>661</v>
      </c>
      <c r="E729" s="58">
        <v>5</v>
      </c>
      <c r="F729" s="38">
        <v>81</v>
      </c>
      <c r="G729" s="38" t="s">
        <v>23</v>
      </c>
      <c r="H729" s="42">
        <v>2605</v>
      </c>
      <c r="I729" s="37"/>
      <c r="J729" s="44">
        <v>43400</v>
      </c>
      <c r="K729" s="42">
        <v>0</v>
      </c>
      <c r="L729" s="42">
        <v>1794.19</v>
      </c>
      <c r="M729" s="44">
        <v>45231</v>
      </c>
      <c r="N729" s="42">
        <v>810.81</v>
      </c>
      <c r="O729" s="42">
        <v>916.21999999999991</v>
      </c>
      <c r="P729" s="45">
        <f>IF(J729&lt;DATEVALUE("2009-1-1"),3%,13%)</f>
        <v>0.13</v>
      </c>
      <c r="Q729" s="42">
        <f>IF(P729=13%,ROUND(O729/(1+P729)*P729,2),ROUND(O729/(1+0.03)*0.02,2))</f>
        <v>105.41</v>
      </c>
      <c r="R729" s="42">
        <f>O729-Q729</f>
        <v>810.81</v>
      </c>
      <c r="S729" s="42">
        <f>N729-R729</f>
        <v>0</v>
      </c>
      <c r="T729" s="38">
        <v>2506</v>
      </c>
      <c r="U729" s="14">
        <f>S729/H729</f>
        <v>0</v>
      </c>
      <c r="V729" s="19"/>
      <c r="W729" s="19"/>
      <c r="X729" s="37" t="s">
        <v>3466</v>
      </c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</row>
    <row r="730" spans="1:36" ht="16.5" customHeight="1">
      <c r="A730" s="38">
        <v>108</v>
      </c>
      <c r="B730" s="39">
        <v>20700</v>
      </c>
      <c r="C730" s="38">
        <v>10280411</v>
      </c>
      <c r="D730" s="40" t="s">
        <v>471</v>
      </c>
      <c r="E730" s="58">
        <v>60</v>
      </c>
      <c r="F730" s="38">
        <v>60</v>
      </c>
      <c r="G730" s="38" t="s">
        <v>23</v>
      </c>
      <c r="H730" s="42">
        <v>9692.4</v>
      </c>
      <c r="I730" s="37"/>
      <c r="J730" s="44">
        <v>43613</v>
      </c>
      <c r="K730" s="42">
        <v>0</v>
      </c>
      <c r="L730" s="42">
        <v>8287</v>
      </c>
      <c r="M730" s="44">
        <v>45231</v>
      </c>
      <c r="N730" s="42">
        <v>1405.4</v>
      </c>
      <c r="O730" s="42">
        <v>1588.1000000000001</v>
      </c>
      <c r="P730" s="45">
        <f>IF(J730&lt;DATEVALUE("2009-1-1"),3%,13%)</f>
        <v>0.13</v>
      </c>
      <c r="Q730" s="42">
        <f>IF(P730=13%,ROUND(O730/(1+P730)*P730,2),ROUND(O730/(1+0.03)*0.02,2))</f>
        <v>182.7</v>
      </c>
      <c r="R730" s="42">
        <f>O730-Q730</f>
        <v>1405.4</v>
      </c>
      <c r="S730" s="42">
        <f>N730-R730</f>
        <v>0</v>
      </c>
      <c r="T730" s="38">
        <v>5000</v>
      </c>
      <c r="U730" s="14">
        <f>S730/H730</f>
        <v>0</v>
      </c>
      <c r="V730" s="19"/>
      <c r="W730" s="19"/>
      <c r="X730" s="37" t="s">
        <v>3466</v>
      </c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</row>
    <row r="731" spans="1:36" ht="16.5" customHeight="1">
      <c r="A731" s="38">
        <v>109</v>
      </c>
      <c r="B731" s="39">
        <v>20700</v>
      </c>
      <c r="C731" s="38">
        <v>10280729</v>
      </c>
      <c r="D731" s="40" t="s">
        <v>3038</v>
      </c>
      <c r="E731" s="58">
        <v>15</v>
      </c>
      <c r="F731" s="38">
        <v>105</v>
      </c>
      <c r="G731" s="38" t="s">
        <v>23</v>
      </c>
      <c r="H731" s="42">
        <v>2564.1</v>
      </c>
      <c r="I731" s="37"/>
      <c r="J731" s="44">
        <v>42668</v>
      </c>
      <c r="K731" s="42">
        <v>0</v>
      </c>
      <c r="L731" s="42">
        <v>1928.3</v>
      </c>
      <c r="M731" s="44">
        <v>45231</v>
      </c>
      <c r="N731" s="42">
        <v>635.79999999999995</v>
      </c>
      <c r="O731" s="42">
        <v>718.44999999999993</v>
      </c>
      <c r="P731" s="45">
        <f>IF(J731&lt;DATEVALUE("2009-1-1"),3%,13%)</f>
        <v>0.13</v>
      </c>
      <c r="Q731" s="42">
        <f>IF(P731=13%,ROUND(O731/(1+P731)*P731,2),ROUND(O731/(1+0.03)*0.02,2))</f>
        <v>82.65</v>
      </c>
      <c r="R731" s="42">
        <f>O731-Q731</f>
        <v>635.79999999999995</v>
      </c>
      <c r="S731" s="42">
        <f>N731-R731</f>
        <v>0</v>
      </c>
      <c r="T731" s="38">
        <v>5000</v>
      </c>
      <c r="U731" s="14">
        <f>S731/H731</f>
        <v>0</v>
      </c>
      <c r="V731" s="19"/>
      <c r="W731" s="19"/>
      <c r="X731" s="37" t="s">
        <v>3466</v>
      </c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</row>
    <row r="732" spans="1:36" ht="16.5" customHeight="1">
      <c r="A732" s="38">
        <v>110</v>
      </c>
      <c r="B732" s="39">
        <v>20700</v>
      </c>
      <c r="C732" s="38">
        <v>10280770</v>
      </c>
      <c r="D732" s="40" t="s">
        <v>78</v>
      </c>
      <c r="E732" s="58">
        <v>10</v>
      </c>
      <c r="F732" s="38">
        <v>120</v>
      </c>
      <c r="G732" s="38" t="s">
        <v>23</v>
      </c>
      <c r="H732" s="42">
        <v>11630</v>
      </c>
      <c r="I732" s="37"/>
      <c r="J732" s="44">
        <v>41967</v>
      </c>
      <c r="K732" s="42">
        <v>0</v>
      </c>
      <c r="L732" s="42">
        <v>9943.61</v>
      </c>
      <c r="M732" s="44">
        <v>45231</v>
      </c>
      <c r="N732" s="42">
        <v>1686.39</v>
      </c>
      <c r="O732" s="42">
        <v>1905.6200000000001</v>
      </c>
      <c r="P732" s="45">
        <f>IF(J732&lt;DATEVALUE("2009-1-1"),3%,13%)</f>
        <v>0.13</v>
      </c>
      <c r="Q732" s="42">
        <f>IF(P732=13%,ROUND(O732/(1+P732)*P732,2),ROUND(O732/(1+0.03)*0.02,2))</f>
        <v>219.23</v>
      </c>
      <c r="R732" s="42">
        <f>O732-Q732</f>
        <v>1686.39</v>
      </c>
      <c r="S732" s="42">
        <f>N732-R732</f>
        <v>0</v>
      </c>
      <c r="T732" s="38">
        <v>5000</v>
      </c>
      <c r="U732" s="14">
        <f>S732/H732</f>
        <v>0</v>
      </c>
      <c r="V732" s="19"/>
      <c r="W732" s="19"/>
      <c r="X732" s="37" t="s">
        <v>3466</v>
      </c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</row>
    <row r="733" spans="1:36" ht="16.5" customHeight="1">
      <c r="A733" s="38">
        <v>111</v>
      </c>
      <c r="B733" s="39">
        <v>20700</v>
      </c>
      <c r="C733" s="38">
        <v>10280895</v>
      </c>
      <c r="D733" s="40" t="s">
        <v>639</v>
      </c>
      <c r="E733" s="58">
        <v>1</v>
      </c>
      <c r="F733" s="38">
        <v>68</v>
      </c>
      <c r="G733" s="38" t="s">
        <v>23</v>
      </c>
      <c r="H733" s="42">
        <v>1081.96</v>
      </c>
      <c r="I733" s="37"/>
      <c r="J733" s="44">
        <v>43797</v>
      </c>
      <c r="K733" s="42">
        <v>0</v>
      </c>
      <c r="L733" s="42">
        <v>712.98</v>
      </c>
      <c r="M733" s="44">
        <v>45231</v>
      </c>
      <c r="N733" s="42">
        <v>368.98</v>
      </c>
      <c r="O733" s="42">
        <v>416.95000000000005</v>
      </c>
      <c r="P733" s="45">
        <f>IF(J733&lt;DATEVALUE("2009-1-1"),3%,13%)</f>
        <v>0.13</v>
      </c>
      <c r="Q733" s="42">
        <f>IF(P733=13%,ROUND(O733/(1+P733)*P733,2),ROUND(O733/(1+0.03)*0.02,2))</f>
        <v>47.97</v>
      </c>
      <c r="R733" s="42">
        <f>O733-Q733</f>
        <v>368.98</v>
      </c>
      <c r="S733" s="42">
        <f>N733-R733</f>
        <v>0</v>
      </c>
      <c r="T733" s="38">
        <v>5000</v>
      </c>
      <c r="U733" s="14">
        <f>S733/H733</f>
        <v>0</v>
      </c>
      <c r="V733" s="19"/>
      <c r="W733" s="19"/>
      <c r="X733" s="37" t="s">
        <v>3466</v>
      </c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</row>
    <row r="734" spans="1:36" ht="16.5" customHeight="1">
      <c r="A734" s="38">
        <v>112</v>
      </c>
      <c r="B734" s="39">
        <v>20700</v>
      </c>
      <c r="C734" s="38">
        <v>10280905</v>
      </c>
      <c r="D734" s="40" t="s">
        <v>877</v>
      </c>
      <c r="E734" s="58">
        <v>2</v>
      </c>
      <c r="F734" s="38">
        <v>68</v>
      </c>
      <c r="G734" s="38" t="s">
        <v>23</v>
      </c>
      <c r="H734" s="42">
        <v>2215.39</v>
      </c>
      <c r="I734" s="37"/>
      <c r="J734" s="44">
        <v>43797</v>
      </c>
      <c r="K734" s="42">
        <v>0</v>
      </c>
      <c r="L734" s="42">
        <v>1462.81</v>
      </c>
      <c r="M734" s="44">
        <v>45231</v>
      </c>
      <c r="N734" s="42">
        <v>752.58</v>
      </c>
      <c r="O734" s="42">
        <v>850.42000000000007</v>
      </c>
      <c r="P734" s="45">
        <f>IF(J734&lt;DATEVALUE("2009-1-1"),3%,13%)</f>
        <v>0.13</v>
      </c>
      <c r="Q734" s="42">
        <f>IF(P734=13%,ROUND(O734/(1+P734)*P734,2),ROUND(O734/(1+0.03)*0.02,2))</f>
        <v>97.84</v>
      </c>
      <c r="R734" s="42">
        <f>O734-Q734</f>
        <v>752.58</v>
      </c>
      <c r="S734" s="42">
        <f>N734-R734</f>
        <v>0</v>
      </c>
      <c r="T734" s="38">
        <v>5000</v>
      </c>
      <c r="U734" s="14">
        <f>S734/H734</f>
        <v>0</v>
      </c>
      <c r="V734" s="19"/>
      <c r="W734" s="19"/>
      <c r="X734" s="37" t="s">
        <v>3466</v>
      </c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</row>
    <row r="735" spans="1:36" ht="16.5" customHeight="1">
      <c r="A735" s="38">
        <v>113</v>
      </c>
      <c r="B735" s="39">
        <v>20700</v>
      </c>
      <c r="C735" s="38">
        <v>10280905</v>
      </c>
      <c r="D735" s="40" t="s">
        <v>877</v>
      </c>
      <c r="E735" s="58">
        <v>5</v>
      </c>
      <c r="F735" s="38">
        <v>68</v>
      </c>
      <c r="G735" s="38" t="s">
        <v>23</v>
      </c>
      <c r="H735" s="42">
        <v>5538.46</v>
      </c>
      <c r="I735" s="37"/>
      <c r="J735" s="44">
        <v>43797</v>
      </c>
      <c r="K735" s="42">
        <v>0</v>
      </c>
      <c r="L735" s="42">
        <v>3657</v>
      </c>
      <c r="M735" s="44">
        <v>45231</v>
      </c>
      <c r="N735" s="42">
        <v>1881.46</v>
      </c>
      <c r="O735" s="42">
        <v>2126.0500000000002</v>
      </c>
      <c r="P735" s="45">
        <f>IF(J735&lt;DATEVALUE("2009-1-1"),3%,13%)</f>
        <v>0.13</v>
      </c>
      <c r="Q735" s="42">
        <f>IF(P735=13%,ROUND(O735/(1+P735)*P735,2),ROUND(O735/(1+0.03)*0.02,2))</f>
        <v>244.59</v>
      </c>
      <c r="R735" s="42">
        <f>O735-Q735</f>
        <v>1881.4600000000003</v>
      </c>
      <c r="S735" s="42">
        <f>N735-R735</f>
        <v>0</v>
      </c>
      <c r="T735" s="38">
        <v>5000</v>
      </c>
      <c r="U735" s="14">
        <f>S735/H735</f>
        <v>0</v>
      </c>
      <c r="V735" s="19"/>
      <c r="W735" s="19"/>
      <c r="X735" s="37" t="s">
        <v>3466</v>
      </c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</row>
    <row r="736" spans="1:36" ht="16.5" customHeight="1">
      <c r="A736" s="38">
        <v>115</v>
      </c>
      <c r="B736" s="39">
        <v>20700</v>
      </c>
      <c r="C736" s="38">
        <v>10280974</v>
      </c>
      <c r="D736" s="40" t="s">
        <v>830</v>
      </c>
      <c r="E736" s="58">
        <v>3</v>
      </c>
      <c r="F736" s="38">
        <v>94</v>
      </c>
      <c r="G736" s="38" t="s">
        <v>23</v>
      </c>
      <c r="H736" s="42">
        <v>3487.75</v>
      </c>
      <c r="I736" s="37"/>
      <c r="J736" s="44">
        <v>43002</v>
      </c>
      <c r="K736" s="42">
        <v>0</v>
      </c>
      <c r="L736" s="42">
        <v>2521.91</v>
      </c>
      <c r="M736" s="44">
        <v>45231</v>
      </c>
      <c r="N736" s="42">
        <v>965.84</v>
      </c>
      <c r="O736" s="42">
        <v>1091.4000000000001</v>
      </c>
      <c r="P736" s="45">
        <f>IF(J736&lt;DATEVALUE("2009-1-1"),3%,13%)</f>
        <v>0.13</v>
      </c>
      <c r="Q736" s="42">
        <f>IF(P736=13%,ROUND(O736/(1+P736)*P736,2),ROUND(O736/(1+0.03)*0.02,2))</f>
        <v>125.56</v>
      </c>
      <c r="R736" s="42">
        <f>O736-Q736</f>
        <v>965.84000000000015</v>
      </c>
      <c r="S736" s="42">
        <f>N736-R736</f>
        <v>0</v>
      </c>
      <c r="T736" s="38">
        <v>5000</v>
      </c>
      <c r="U736" s="14">
        <f>S736/H736</f>
        <v>0</v>
      </c>
      <c r="V736" s="19"/>
      <c r="W736" s="19"/>
      <c r="X736" s="37" t="s">
        <v>3466</v>
      </c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</row>
    <row r="737" spans="1:36" ht="16.5" customHeight="1">
      <c r="A737" s="38">
        <v>116</v>
      </c>
      <c r="B737" s="39">
        <v>20700</v>
      </c>
      <c r="C737" s="38">
        <v>10281284</v>
      </c>
      <c r="D737" s="40" t="s">
        <v>655</v>
      </c>
      <c r="E737" s="58">
        <v>1</v>
      </c>
      <c r="F737" s="38">
        <v>91</v>
      </c>
      <c r="G737" s="38" t="s">
        <v>23</v>
      </c>
      <c r="H737" s="42">
        <v>1794.87</v>
      </c>
      <c r="I737" s="37"/>
      <c r="J737" s="44">
        <v>43094</v>
      </c>
      <c r="K737" s="42">
        <v>0</v>
      </c>
      <c r="L737" s="42">
        <v>1283.6500000000001</v>
      </c>
      <c r="M737" s="44">
        <v>45231</v>
      </c>
      <c r="N737" s="42">
        <v>511.22</v>
      </c>
      <c r="O737" s="42">
        <v>577.67999999999995</v>
      </c>
      <c r="P737" s="45">
        <f>IF(J737&lt;DATEVALUE("2009-1-1"),3%,13%)</f>
        <v>0.13</v>
      </c>
      <c r="Q737" s="42">
        <f>IF(P737=13%,ROUND(O737/(1+P737)*P737,2),ROUND(O737/(1+0.03)*0.02,2))</f>
        <v>66.459999999999994</v>
      </c>
      <c r="R737" s="42">
        <f>O737-Q737</f>
        <v>511.21999999999997</v>
      </c>
      <c r="S737" s="42">
        <f>N737-R737</f>
        <v>0</v>
      </c>
      <c r="T737" s="38">
        <v>5000</v>
      </c>
      <c r="U737" s="14">
        <f>S737/H737</f>
        <v>0</v>
      </c>
      <c r="V737" s="19"/>
      <c r="W737" s="19"/>
      <c r="X737" s="37" t="s">
        <v>3466</v>
      </c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</row>
    <row r="738" spans="1:36" ht="16.5" customHeight="1">
      <c r="A738" s="38">
        <v>117</v>
      </c>
      <c r="B738" s="39">
        <v>20700</v>
      </c>
      <c r="C738" s="38">
        <v>10281288</v>
      </c>
      <c r="D738" s="40" t="s">
        <v>3039</v>
      </c>
      <c r="E738" s="58">
        <v>4</v>
      </c>
      <c r="F738" s="38">
        <v>90</v>
      </c>
      <c r="G738" s="38" t="s">
        <v>23</v>
      </c>
      <c r="H738" s="42">
        <v>19316.240000000002</v>
      </c>
      <c r="I738" s="37"/>
      <c r="J738" s="44">
        <v>43124</v>
      </c>
      <c r="K738" s="42">
        <v>0</v>
      </c>
      <c r="L738" s="42">
        <v>13762.79</v>
      </c>
      <c r="M738" s="44">
        <v>45232</v>
      </c>
      <c r="N738" s="42">
        <v>5553.45</v>
      </c>
      <c r="O738" s="42">
        <v>6275.4</v>
      </c>
      <c r="P738" s="45">
        <f>IF(J738&lt;DATEVALUE("2009-1-1"),3%,13%)</f>
        <v>0.13</v>
      </c>
      <c r="Q738" s="42">
        <f>IF(P738=13%,ROUND(O738/(1+P738)*P738,2),ROUND(O738/(1+0.03)*0.02,2))</f>
        <v>721.95</v>
      </c>
      <c r="R738" s="42">
        <f>O738-Q738</f>
        <v>5553.45</v>
      </c>
      <c r="S738" s="42">
        <f>N738-R738</f>
        <v>0</v>
      </c>
      <c r="T738" s="38">
        <v>5000</v>
      </c>
      <c r="U738" s="14">
        <f>S738/H738</f>
        <v>0</v>
      </c>
      <c r="V738" s="19"/>
      <c r="W738" s="19"/>
      <c r="X738" s="37" t="s">
        <v>3466</v>
      </c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</row>
    <row r="739" spans="1:36" ht="16.5" customHeight="1">
      <c r="A739" s="38">
        <v>118</v>
      </c>
      <c r="B739" s="39">
        <v>20700</v>
      </c>
      <c r="C739" s="38">
        <v>10281312</v>
      </c>
      <c r="D739" s="40" t="s">
        <v>1561</v>
      </c>
      <c r="E739" s="58">
        <v>6</v>
      </c>
      <c r="F739" s="38">
        <v>88</v>
      </c>
      <c r="G739" s="38" t="s">
        <v>23</v>
      </c>
      <c r="H739" s="42">
        <v>28974.36</v>
      </c>
      <c r="I739" s="37"/>
      <c r="J739" s="44">
        <v>43186</v>
      </c>
      <c r="K739" s="42">
        <v>0</v>
      </c>
      <c r="L739" s="42">
        <v>20491.3</v>
      </c>
      <c r="M739" s="44">
        <v>45231</v>
      </c>
      <c r="N739" s="42">
        <v>8483.06</v>
      </c>
      <c r="O739" s="42">
        <v>9585.8599999999988</v>
      </c>
      <c r="P739" s="45">
        <f>IF(J739&lt;DATEVALUE("2009-1-1"),3%,13%)</f>
        <v>0.13</v>
      </c>
      <c r="Q739" s="42">
        <f>IF(P739=13%,ROUND(O739/(1+P739)*P739,2),ROUND(O739/(1+0.03)*0.02,2))</f>
        <v>1102.8</v>
      </c>
      <c r="R739" s="42">
        <f>O739-Q739</f>
        <v>8483.06</v>
      </c>
      <c r="S739" s="42">
        <f>N739-R739</f>
        <v>0</v>
      </c>
      <c r="T739" s="38">
        <v>5000</v>
      </c>
      <c r="U739" s="14">
        <f>S739/H739</f>
        <v>0</v>
      </c>
      <c r="V739" s="19"/>
      <c r="W739" s="19"/>
      <c r="X739" s="37" t="s">
        <v>3466</v>
      </c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</row>
    <row r="740" spans="1:36" ht="16.5" customHeight="1">
      <c r="A740" s="38">
        <v>119</v>
      </c>
      <c r="B740" s="39">
        <v>20700</v>
      </c>
      <c r="C740" s="38">
        <v>10347798</v>
      </c>
      <c r="D740" s="40" t="s">
        <v>271</v>
      </c>
      <c r="E740" s="58">
        <v>1</v>
      </c>
      <c r="F740" s="38">
        <v>1</v>
      </c>
      <c r="G740" s="38" t="s">
        <v>23</v>
      </c>
      <c r="H740" s="42">
        <v>145.59</v>
      </c>
      <c r="I740" s="37"/>
      <c r="J740" s="44">
        <v>44620</v>
      </c>
      <c r="K740" s="42">
        <v>0</v>
      </c>
      <c r="L740" s="42">
        <v>0</v>
      </c>
      <c r="M740" s="44">
        <v>45231</v>
      </c>
      <c r="N740" s="42">
        <v>145.59</v>
      </c>
      <c r="O740" s="42">
        <v>164.52</v>
      </c>
      <c r="P740" s="45">
        <f>IF(J740&lt;DATEVALUE("2009-1-1"),3%,13%)</f>
        <v>0.13</v>
      </c>
      <c r="Q740" s="42">
        <f>IF(P740=13%,ROUND(O740/(1+P740)*P740,2),ROUND(O740/(1+0.03)*0.02,2))</f>
        <v>18.93</v>
      </c>
      <c r="R740" s="42">
        <f>O740-Q740</f>
        <v>145.59</v>
      </c>
      <c r="S740" s="42">
        <f>N740-R740</f>
        <v>0</v>
      </c>
      <c r="T740" s="38">
        <v>5000</v>
      </c>
      <c r="U740" s="14">
        <f>S740/H740</f>
        <v>0</v>
      </c>
      <c r="V740" s="19"/>
      <c r="W740" s="19"/>
      <c r="X740" s="37" t="s">
        <v>3466</v>
      </c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</row>
    <row r="741" spans="1:36" ht="16.5" customHeight="1">
      <c r="A741" s="38">
        <v>120</v>
      </c>
      <c r="B741" s="39">
        <v>20700</v>
      </c>
      <c r="C741" s="38">
        <v>10347817</v>
      </c>
      <c r="D741" s="40" t="s">
        <v>3040</v>
      </c>
      <c r="E741" s="58">
        <v>2</v>
      </c>
      <c r="F741" s="38">
        <v>1</v>
      </c>
      <c r="G741" s="38" t="s">
        <v>266</v>
      </c>
      <c r="H741" s="42">
        <v>14.11</v>
      </c>
      <c r="I741" s="37"/>
      <c r="J741" s="44">
        <v>44620</v>
      </c>
      <c r="K741" s="42">
        <v>0</v>
      </c>
      <c r="L741" s="42">
        <v>0</v>
      </c>
      <c r="M741" s="44">
        <v>45237</v>
      </c>
      <c r="N741" s="42">
        <v>14.11</v>
      </c>
      <c r="O741" s="42">
        <v>15.94</v>
      </c>
      <c r="P741" s="45">
        <f>IF(J741&lt;DATEVALUE("2009-1-1"),3%,13%)</f>
        <v>0.13</v>
      </c>
      <c r="Q741" s="42">
        <f>IF(P741=13%,ROUND(O741/(1+P741)*P741,2),ROUND(O741/(1+0.03)*0.02,2))</f>
        <v>1.83</v>
      </c>
      <c r="R741" s="42">
        <f>O741-Q741</f>
        <v>14.11</v>
      </c>
      <c r="S741" s="42">
        <f>N741-R741</f>
        <v>0</v>
      </c>
      <c r="T741" s="38">
        <v>5000</v>
      </c>
      <c r="U741" s="14">
        <f>S741/H741</f>
        <v>0</v>
      </c>
      <c r="V741" s="19"/>
      <c r="W741" s="19"/>
      <c r="X741" s="37" t="s">
        <v>3466</v>
      </c>
    </row>
    <row r="742" spans="1:36" ht="16.5" customHeight="1">
      <c r="A742" s="38">
        <v>121</v>
      </c>
      <c r="B742" s="39">
        <v>20700</v>
      </c>
      <c r="C742" s="38">
        <v>10347818</v>
      </c>
      <c r="D742" s="40" t="s">
        <v>3041</v>
      </c>
      <c r="E742" s="58">
        <v>1</v>
      </c>
      <c r="F742" s="38">
        <v>1</v>
      </c>
      <c r="G742" s="38" t="s">
        <v>266</v>
      </c>
      <c r="H742" s="42">
        <v>5.3</v>
      </c>
      <c r="I742" s="37"/>
      <c r="J742" s="44">
        <v>44620</v>
      </c>
      <c r="K742" s="42">
        <v>0</v>
      </c>
      <c r="L742" s="42">
        <v>0</v>
      </c>
      <c r="M742" s="44">
        <v>45237</v>
      </c>
      <c r="N742" s="42">
        <v>5.3</v>
      </c>
      <c r="O742" s="42">
        <v>5.99</v>
      </c>
      <c r="P742" s="45">
        <f>IF(J742&lt;DATEVALUE("2009-1-1"),3%,13%)</f>
        <v>0.13</v>
      </c>
      <c r="Q742" s="42">
        <f>IF(P742=13%,ROUND(O742/(1+P742)*P742,2),ROUND(O742/(1+0.03)*0.02,2))</f>
        <v>0.69</v>
      </c>
      <c r="R742" s="42">
        <f>O742-Q742</f>
        <v>5.3000000000000007</v>
      </c>
      <c r="S742" s="42">
        <f>N742-R742</f>
        <v>0</v>
      </c>
      <c r="T742" s="38">
        <v>5000</v>
      </c>
      <c r="U742" s="14">
        <f>S742/H742</f>
        <v>0</v>
      </c>
      <c r="V742" s="19"/>
      <c r="W742" s="19"/>
      <c r="X742" s="37" t="s">
        <v>3466</v>
      </c>
    </row>
    <row r="743" spans="1:36" ht="16.5" customHeight="1">
      <c r="A743" s="38">
        <v>122</v>
      </c>
      <c r="B743" s="39">
        <v>20700</v>
      </c>
      <c r="C743" s="38">
        <v>10347819</v>
      </c>
      <c r="D743" s="40" t="s">
        <v>3042</v>
      </c>
      <c r="E743" s="58">
        <v>1</v>
      </c>
      <c r="F743" s="38">
        <v>1</v>
      </c>
      <c r="G743" s="38" t="s">
        <v>266</v>
      </c>
      <c r="H743" s="42">
        <v>10.59</v>
      </c>
      <c r="I743" s="37"/>
      <c r="J743" s="44">
        <v>44620</v>
      </c>
      <c r="K743" s="42">
        <v>0</v>
      </c>
      <c r="L743" s="42">
        <v>0</v>
      </c>
      <c r="M743" s="44">
        <v>45237</v>
      </c>
      <c r="N743" s="42">
        <v>10.59</v>
      </c>
      <c r="O743" s="42">
        <v>11.969999999999999</v>
      </c>
      <c r="P743" s="45">
        <f>IF(J743&lt;DATEVALUE("2009-1-1"),3%,13%)</f>
        <v>0.13</v>
      </c>
      <c r="Q743" s="42">
        <f>IF(P743=13%,ROUND(O743/(1+P743)*P743,2),ROUND(O743/(1+0.03)*0.02,2))</f>
        <v>1.38</v>
      </c>
      <c r="R743" s="42">
        <f>O743-Q743</f>
        <v>10.59</v>
      </c>
      <c r="S743" s="42">
        <f>N743-R743</f>
        <v>0</v>
      </c>
      <c r="T743" s="38">
        <v>5000</v>
      </c>
      <c r="U743" s="14">
        <f>S743/H743</f>
        <v>0</v>
      </c>
      <c r="V743" s="19"/>
      <c r="W743" s="19"/>
      <c r="X743" s="37" t="s">
        <v>3466</v>
      </c>
    </row>
    <row r="744" spans="1:36" ht="16.5" customHeight="1">
      <c r="A744" s="38">
        <v>123</v>
      </c>
      <c r="B744" s="39">
        <v>20700</v>
      </c>
      <c r="C744" s="38">
        <v>10347863</v>
      </c>
      <c r="D744" s="40" t="s">
        <v>1369</v>
      </c>
      <c r="E744" s="58">
        <v>0.6</v>
      </c>
      <c r="F744" s="38">
        <v>49</v>
      </c>
      <c r="G744" s="38" t="s">
        <v>266</v>
      </c>
      <c r="H744" s="42">
        <v>1544.61</v>
      </c>
      <c r="I744" s="37"/>
      <c r="J744" s="44">
        <v>44620</v>
      </c>
      <c r="K744" s="42">
        <v>31.53</v>
      </c>
      <c r="L744" s="42">
        <v>630.46</v>
      </c>
      <c r="M744" s="44">
        <v>45237</v>
      </c>
      <c r="N744" s="42">
        <v>882.62</v>
      </c>
      <c r="O744" s="42">
        <v>997.36</v>
      </c>
      <c r="P744" s="45">
        <f>IF(J744&lt;DATEVALUE("2009-1-1"),3%,13%)</f>
        <v>0.13</v>
      </c>
      <c r="Q744" s="42">
        <f>IF(P744=13%,ROUND(O744/(1+P744)*P744,2),ROUND(O744/(1+0.03)*0.02,2))</f>
        <v>114.74</v>
      </c>
      <c r="R744" s="42">
        <f>O744-Q744</f>
        <v>882.62</v>
      </c>
      <c r="S744" s="42">
        <f>N744-R744</f>
        <v>0</v>
      </c>
      <c r="T744" s="38">
        <v>5000</v>
      </c>
      <c r="U744" s="14">
        <f>S744/H744</f>
        <v>0</v>
      </c>
      <c r="V744" s="19"/>
      <c r="W744" s="19"/>
      <c r="X744" s="37" t="s">
        <v>3466</v>
      </c>
    </row>
    <row r="745" spans="1:36" ht="16.5" customHeight="1">
      <c r="A745" s="38">
        <v>124</v>
      </c>
      <c r="B745" s="39">
        <v>20700</v>
      </c>
      <c r="C745" s="38">
        <v>10281339</v>
      </c>
      <c r="D745" s="40" t="s">
        <v>3043</v>
      </c>
      <c r="E745" s="58">
        <v>2</v>
      </c>
      <c r="F745" s="38">
        <v>58</v>
      </c>
      <c r="G745" s="38" t="s">
        <v>33</v>
      </c>
      <c r="H745" s="42">
        <v>4362.0600000000004</v>
      </c>
      <c r="I745" s="37"/>
      <c r="J745" s="44">
        <v>43367</v>
      </c>
      <c r="K745" s="42">
        <v>0</v>
      </c>
      <c r="L745" s="42">
        <v>4143.95</v>
      </c>
      <c r="M745" s="44">
        <v>45231</v>
      </c>
      <c r="N745" s="42">
        <v>218.11</v>
      </c>
      <c r="O745" s="42">
        <v>246.46</v>
      </c>
      <c r="P745" s="45">
        <f>IF(J745&lt;DATEVALUE("2009-1-1"),3%,13%)</f>
        <v>0.13</v>
      </c>
      <c r="Q745" s="42">
        <f>IF(P745=13%,ROUND(O745/(1+P745)*P745,2),ROUND(O745/(1+0.03)*0.02,2))</f>
        <v>28.35</v>
      </c>
      <c r="R745" s="42">
        <f>O745-Q745</f>
        <v>218.11</v>
      </c>
      <c r="S745" s="42">
        <f>N745-R745</f>
        <v>0</v>
      </c>
      <c r="T745" s="38">
        <v>2506</v>
      </c>
      <c r="U745" s="14">
        <f>S745/H745</f>
        <v>0</v>
      </c>
      <c r="V745" s="19"/>
      <c r="W745" s="19"/>
      <c r="X745" s="37" t="s">
        <v>3466</v>
      </c>
    </row>
    <row r="746" spans="1:36" ht="16.5" customHeight="1">
      <c r="A746" s="38">
        <v>126</v>
      </c>
      <c r="B746" s="39">
        <v>20700</v>
      </c>
      <c r="C746" s="38">
        <v>10321553</v>
      </c>
      <c r="D746" s="40" t="s">
        <v>2034</v>
      </c>
      <c r="E746" s="58">
        <v>5</v>
      </c>
      <c r="F746" s="38">
        <v>36</v>
      </c>
      <c r="G746" s="38" t="s">
        <v>33</v>
      </c>
      <c r="H746" s="42">
        <v>10470.09</v>
      </c>
      <c r="I746" s="37"/>
      <c r="J746" s="44">
        <v>44074</v>
      </c>
      <c r="K746" s="42">
        <v>0</v>
      </c>
      <c r="L746" s="42">
        <v>10470.09</v>
      </c>
      <c r="M746" s="44">
        <v>45231</v>
      </c>
      <c r="N746" s="42">
        <v>0</v>
      </c>
      <c r="O746" s="42">
        <v>0</v>
      </c>
      <c r="P746" s="45">
        <f>IF(J746&lt;DATEVALUE("2009-1-1"),3%,13%)</f>
        <v>0.13</v>
      </c>
      <c r="Q746" s="42">
        <f>IF(P746=13%,ROUND(O746/(1+P746)*P746,2),ROUND(O746/(1+0.03)*0.02,2))</f>
        <v>0</v>
      </c>
      <c r="R746" s="42">
        <f>O746-Q746</f>
        <v>0</v>
      </c>
      <c r="S746" s="42">
        <f>N746-R746</f>
        <v>0</v>
      </c>
      <c r="T746" s="38">
        <v>2506</v>
      </c>
      <c r="U746" s="14">
        <f>S746/H746</f>
        <v>0</v>
      </c>
      <c r="V746" s="19"/>
      <c r="W746" s="19"/>
      <c r="X746" s="37" t="s">
        <v>3466</v>
      </c>
    </row>
    <row r="747" spans="1:36" ht="16.5" customHeight="1">
      <c r="A747" s="38">
        <v>127</v>
      </c>
      <c r="B747" s="39">
        <v>20700</v>
      </c>
      <c r="C747" s="38">
        <v>10321553</v>
      </c>
      <c r="D747" s="40" t="s">
        <v>2034</v>
      </c>
      <c r="E747" s="58">
        <v>5</v>
      </c>
      <c r="F747" s="38">
        <v>36</v>
      </c>
      <c r="G747" s="38" t="s">
        <v>33</v>
      </c>
      <c r="H747" s="42">
        <v>10470.09</v>
      </c>
      <c r="I747" s="37"/>
      <c r="J747" s="44">
        <v>44074</v>
      </c>
      <c r="K747" s="42">
        <v>0</v>
      </c>
      <c r="L747" s="42">
        <v>10470.09</v>
      </c>
      <c r="M747" s="44">
        <v>45231</v>
      </c>
      <c r="N747" s="42">
        <v>0</v>
      </c>
      <c r="O747" s="42">
        <v>0</v>
      </c>
      <c r="P747" s="45">
        <f>IF(J747&lt;DATEVALUE("2009-1-1"),3%,13%)</f>
        <v>0.13</v>
      </c>
      <c r="Q747" s="42">
        <f>IF(P747=13%,ROUND(O747/(1+P747)*P747,2),ROUND(O747/(1+0.03)*0.02,2))</f>
        <v>0</v>
      </c>
      <c r="R747" s="42">
        <f>O747-Q747</f>
        <v>0</v>
      </c>
      <c r="S747" s="42">
        <f>N747-R747</f>
        <v>0</v>
      </c>
      <c r="T747" s="38">
        <v>2506</v>
      </c>
      <c r="U747" s="14">
        <f>S747/H747</f>
        <v>0</v>
      </c>
      <c r="V747" s="19"/>
      <c r="W747" s="19"/>
      <c r="X747" s="37" t="s">
        <v>3466</v>
      </c>
    </row>
    <row r="748" spans="1:36" ht="16.5" customHeight="1">
      <c r="A748" s="38">
        <v>128</v>
      </c>
      <c r="B748" s="39">
        <v>20700</v>
      </c>
      <c r="C748" s="38">
        <v>10321553</v>
      </c>
      <c r="D748" s="40" t="s">
        <v>2034</v>
      </c>
      <c r="E748" s="58">
        <v>5</v>
      </c>
      <c r="F748" s="38">
        <v>36</v>
      </c>
      <c r="G748" s="38" t="s">
        <v>33</v>
      </c>
      <c r="H748" s="42">
        <v>10470.08</v>
      </c>
      <c r="I748" s="37"/>
      <c r="J748" s="44">
        <v>44074</v>
      </c>
      <c r="K748" s="42">
        <v>0</v>
      </c>
      <c r="L748" s="42">
        <v>10470.08</v>
      </c>
      <c r="M748" s="44">
        <v>45237</v>
      </c>
      <c r="N748" s="42">
        <v>0</v>
      </c>
      <c r="O748" s="42">
        <v>0</v>
      </c>
      <c r="P748" s="45">
        <f>IF(J748&lt;DATEVALUE("2009-1-1"),3%,13%)</f>
        <v>0.13</v>
      </c>
      <c r="Q748" s="42">
        <f>IF(P748=13%,ROUND(O748/(1+P748)*P748,2),ROUND(O748/(1+0.03)*0.02,2))</f>
        <v>0</v>
      </c>
      <c r="R748" s="42">
        <f>O748-Q748</f>
        <v>0</v>
      </c>
      <c r="S748" s="42">
        <f>N748-R748</f>
        <v>0</v>
      </c>
      <c r="T748" s="38">
        <v>2506</v>
      </c>
      <c r="U748" s="14">
        <f>S748/H748</f>
        <v>0</v>
      </c>
      <c r="V748" s="19"/>
      <c r="W748" s="19"/>
      <c r="X748" s="37" t="s">
        <v>3466</v>
      </c>
    </row>
    <row r="749" spans="1:36" ht="16.5" customHeight="1">
      <c r="A749" s="38">
        <v>129</v>
      </c>
      <c r="B749" s="39">
        <v>20700</v>
      </c>
      <c r="C749" s="38">
        <v>10322534</v>
      </c>
      <c r="D749" s="40" t="s">
        <v>2034</v>
      </c>
      <c r="E749" s="58">
        <v>2</v>
      </c>
      <c r="F749" s="38">
        <v>36</v>
      </c>
      <c r="G749" s="38" t="s">
        <v>33</v>
      </c>
      <c r="H749" s="42">
        <v>4188.03</v>
      </c>
      <c r="I749" s="37"/>
      <c r="J749" s="44">
        <v>44165</v>
      </c>
      <c r="K749" s="42">
        <v>116.43</v>
      </c>
      <c r="L749" s="42">
        <v>4071.6</v>
      </c>
      <c r="M749" s="44">
        <v>45231</v>
      </c>
      <c r="N749" s="42">
        <v>0</v>
      </c>
      <c r="O749" s="42">
        <v>0</v>
      </c>
      <c r="P749" s="45">
        <f>IF(J749&lt;DATEVALUE("2009-1-1"),3%,13%)</f>
        <v>0.13</v>
      </c>
      <c r="Q749" s="42">
        <f>IF(P749=13%,ROUND(O749/(1+P749)*P749,2),ROUND(O749/(1+0.03)*0.02,2))</f>
        <v>0</v>
      </c>
      <c r="R749" s="42">
        <f>O749-Q749</f>
        <v>0</v>
      </c>
      <c r="S749" s="42">
        <f>N749-R749</f>
        <v>0</v>
      </c>
      <c r="T749" s="38">
        <v>2506</v>
      </c>
      <c r="U749" s="14">
        <f>S749/H749</f>
        <v>0</v>
      </c>
      <c r="V749" s="19"/>
      <c r="W749" s="19"/>
      <c r="X749" s="37" t="s">
        <v>3466</v>
      </c>
    </row>
    <row r="750" spans="1:36" ht="16.5" customHeight="1">
      <c r="A750" s="38">
        <v>130</v>
      </c>
      <c r="B750" s="39">
        <v>20700</v>
      </c>
      <c r="C750" s="38">
        <v>10280326</v>
      </c>
      <c r="D750" s="40" t="s">
        <v>3044</v>
      </c>
      <c r="E750" s="58">
        <v>2</v>
      </c>
      <c r="F750" s="38">
        <v>49</v>
      </c>
      <c r="G750" s="38" t="s">
        <v>33</v>
      </c>
      <c r="H750" s="42">
        <v>2256.42</v>
      </c>
      <c r="I750" s="37"/>
      <c r="J750" s="44">
        <v>43641</v>
      </c>
      <c r="K750" s="42">
        <v>0</v>
      </c>
      <c r="L750" s="42">
        <v>2143.6</v>
      </c>
      <c r="M750" s="44">
        <v>45231</v>
      </c>
      <c r="N750" s="42">
        <v>112.82</v>
      </c>
      <c r="O750" s="42">
        <v>127.49</v>
      </c>
      <c r="P750" s="45">
        <f>IF(J750&lt;DATEVALUE("2009-1-1"),3%,13%)</f>
        <v>0.13</v>
      </c>
      <c r="Q750" s="42">
        <f>IF(P750=13%,ROUND(O750/(1+P750)*P750,2),ROUND(O750/(1+0.03)*0.02,2))</f>
        <v>14.67</v>
      </c>
      <c r="R750" s="42">
        <f>O750-Q750</f>
        <v>112.82</v>
      </c>
      <c r="S750" s="42">
        <f>N750-R750</f>
        <v>0</v>
      </c>
      <c r="T750" s="38">
        <v>5000</v>
      </c>
      <c r="U750" s="14">
        <f>S750/H750</f>
        <v>0</v>
      </c>
      <c r="V750" s="19"/>
      <c r="W750" s="19"/>
      <c r="X750" s="37" t="s">
        <v>3466</v>
      </c>
    </row>
    <row r="751" spans="1:36" ht="16.5" customHeight="1">
      <c r="A751" s="38">
        <v>131</v>
      </c>
      <c r="B751" s="39">
        <v>20700</v>
      </c>
      <c r="C751" s="38">
        <v>10280741</v>
      </c>
      <c r="D751" s="40" t="s">
        <v>3045</v>
      </c>
      <c r="E751" s="58">
        <v>1</v>
      </c>
      <c r="F751" s="38">
        <v>60</v>
      </c>
      <c r="G751" s="38" t="s">
        <v>33</v>
      </c>
      <c r="H751" s="42">
        <v>4296.67</v>
      </c>
      <c r="I751" s="37"/>
      <c r="J751" s="44">
        <v>42792</v>
      </c>
      <c r="K751" s="42">
        <v>0</v>
      </c>
      <c r="L751" s="42">
        <v>4081.83</v>
      </c>
      <c r="M751" s="44">
        <v>45231</v>
      </c>
      <c r="N751" s="42">
        <v>214.84</v>
      </c>
      <c r="O751" s="42">
        <v>242.77</v>
      </c>
      <c r="P751" s="45">
        <f>IF(J751&lt;DATEVALUE("2009-1-1"),3%,13%)</f>
        <v>0.13</v>
      </c>
      <c r="Q751" s="42">
        <f>IF(P751=13%,ROUND(O751/(1+P751)*P751,2),ROUND(O751/(1+0.03)*0.02,2))</f>
        <v>27.93</v>
      </c>
      <c r="R751" s="42">
        <f>O751-Q751</f>
        <v>214.84</v>
      </c>
      <c r="S751" s="42">
        <f>N751-R751</f>
        <v>0</v>
      </c>
      <c r="T751" s="38">
        <v>5000</v>
      </c>
      <c r="U751" s="14">
        <f>S751/H751</f>
        <v>0</v>
      </c>
      <c r="V751" s="19"/>
      <c r="W751" s="19"/>
      <c r="X751" s="37" t="s">
        <v>3466</v>
      </c>
    </row>
    <row r="752" spans="1:36" ht="16.5" customHeight="1">
      <c r="A752" s="38">
        <v>133</v>
      </c>
      <c r="B752" s="39">
        <v>20700</v>
      </c>
      <c r="C752" s="38">
        <v>10281347</v>
      </c>
      <c r="D752" s="40" t="s">
        <v>3046</v>
      </c>
      <c r="E752" s="58">
        <v>1</v>
      </c>
      <c r="F752" s="38">
        <v>57</v>
      </c>
      <c r="G752" s="38" t="s">
        <v>33</v>
      </c>
      <c r="H752" s="42">
        <v>4700.8500000000004</v>
      </c>
      <c r="I752" s="37"/>
      <c r="J752" s="44">
        <v>43400</v>
      </c>
      <c r="K752" s="42">
        <v>0</v>
      </c>
      <c r="L752" s="42">
        <v>4465.8</v>
      </c>
      <c r="M752" s="44">
        <v>45231</v>
      </c>
      <c r="N752" s="42">
        <v>235.05</v>
      </c>
      <c r="O752" s="42">
        <v>265.61</v>
      </c>
      <c r="P752" s="45">
        <f>IF(J752&lt;DATEVALUE("2009-1-1"),3%,13%)</f>
        <v>0.13</v>
      </c>
      <c r="Q752" s="42">
        <f>IF(P752=13%,ROUND(O752/(1+P752)*P752,2),ROUND(O752/(1+0.03)*0.02,2))</f>
        <v>30.56</v>
      </c>
      <c r="R752" s="42">
        <f>O752-Q752</f>
        <v>235.05</v>
      </c>
      <c r="S752" s="42">
        <f>N752-R752</f>
        <v>0</v>
      </c>
      <c r="T752" s="38">
        <v>5000</v>
      </c>
      <c r="U752" s="14">
        <f>S752/H752</f>
        <v>0</v>
      </c>
      <c r="V752" s="19"/>
      <c r="W752" s="19"/>
      <c r="X752" s="37" t="s">
        <v>3466</v>
      </c>
    </row>
    <row r="753" spans="1:24" ht="16.5" customHeight="1">
      <c r="A753" s="38">
        <v>134</v>
      </c>
      <c r="B753" s="39">
        <v>20700</v>
      </c>
      <c r="C753" s="38">
        <v>10347809</v>
      </c>
      <c r="D753" s="40" t="s">
        <v>229</v>
      </c>
      <c r="E753" s="58">
        <v>4</v>
      </c>
      <c r="F753" s="38">
        <v>17</v>
      </c>
      <c r="G753" s="38" t="s">
        <v>33</v>
      </c>
      <c r="H753" s="42">
        <v>4397.43</v>
      </c>
      <c r="I753" s="37"/>
      <c r="J753" s="44">
        <v>44620</v>
      </c>
      <c r="K753" s="42">
        <v>0</v>
      </c>
      <c r="L753" s="42">
        <v>4397.43</v>
      </c>
      <c r="M753" s="44">
        <v>45231</v>
      </c>
      <c r="N753" s="42">
        <v>0</v>
      </c>
      <c r="O753" s="42">
        <v>0</v>
      </c>
      <c r="P753" s="45">
        <f>IF(J753&lt;DATEVALUE("2009-1-1"),3%,13%)</f>
        <v>0.13</v>
      </c>
      <c r="Q753" s="42">
        <f>IF(P753=13%,ROUND(O753/(1+P753)*P753,2),ROUND(O753/(1+0.03)*0.02,2))</f>
        <v>0</v>
      </c>
      <c r="R753" s="42">
        <f>O753-Q753</f>
        <v>0</v>
      </c>
      <c r="S753" s="42">
        <f>N753-R753</f>
        <v>0</v>
      </c>
      <c r="T753" s="38">
        <v>5000</v>
      </c>
      <c r="U753" s="14">
        <f>S753/H753</f>
        <v>0</v>
      </c>
      <c r="V753" s="19"/>
      <c r="W753" s="19"/>
      <c r="X753" s="37" t="s">
        <v>3466</v>
      </c>
    </row>
    <row r="754" spans="1:24" ht="16.5" customHeight="1">
      <c r="A754" s="38">
        <v>135</v>
      </c>
      <c r="B754" s="39">
        <v>20700</v>
      </c>
      <c r="C754" s="38">
        <v>10347860</v>
      </c>
      <c r="D754" s="40" t="s">
        <v>1435</v>
      </c>
      <c r="E754" s="58">
        <v>1</v>
      </c>
      <c r="F754" s="38">
        <v>18</v>
      </c>
      <c r="G754" s="38" t="s">
        <v>33</v>
      </c>
      <c r="H754" s="42">
        <v>2080.9499999999998</v>
      </c>
      <c r="I754" s="37"/>
      <c r="J754" s="44">
        <v>44620</v>
      </c>
      <c r="K754" s="42">
        <v>0</v>
      </c>
      <c r="L754" s="42">
        <v>2080.9499999999998</v>
      </c>
      <c r="M754" s="44">
        <v>45231</v>
      </c>
      <c r="N754" s="42">
        <v>0</v>
      </c>
      <c r="O754" s="42">
        <v>0</v>
      </c>
      <c r="P754" s="45">
        <f>IF(J754&lt;DATEVALUE("2009-1-1"),3%,13%)</f>
        <v>0.13</v>
      </c>
      <c r="Q754" s="42">
        <f>IF(P754=13%,ROUND(O754/(1+P754)*P754,2),ROUND(O754/(1+0.03)*0.02,2))</f>
        <v>0</v>
      </c>
      <c r="R754" s="42">
        <f>O754-Q754</f>
        <v>0</v>
      </c>
      <c r="S754" s="42">
        <f>N754-R754</f>
        <v>0</v>
      </c>
      <c r="T754" s="38">
        <v>5000</v>
      </c>
      <c r="U754" s="14">
        <f>S754/H754</f>
        <v>0</v>
      </c>
      <c r="V754" s="19"/>
      <c r="W754" s="19"/>
      <c r="X754" s="37" t="s">
        <v>3466</v>
      </c>
    </row>
    <row r="755" spans="1:24" ht="16.5" customHeight="1">
      <c r="A755" s="38">
        <v>136</v>
      </c>
      <c r="B755" s="39">
        <v>20700</v>
      </c>
      <c r="C755" s="38">
        <v>10325476</v>
      </c>
      <c r="D755" s="40" t="s">
        <v>1463</v>
      </c>
      <c r="E755" s="58">
        <v>1</v>
      </c>
      <c r="F755" s="38">
        <v>60</v>
      </c>
      <c r="G755" s="38" t="s">
        <v>36</v>
      </c>
      <c r="H755" s="42">
        <v>6145.77</v>
      </c>
      <c r="I755" s="37"/>
      <c r="J755" s="44">
        <v>44286</v>
      </c>
      <c r="K755" s="42">
        <v>102.43</v>
      </c>
      <c r="L755" s="42">
        <v>3175.32</v>
      </c>
      <c r="M755" s="44">
        <v>45231</v>
      </c>
      <c r="N755" s="42">
        <v>2868.02</v>
      </c>
      <c r="O755" s="42">
        <v>3240.86</v>
      </c>
      <c r="P755" s="45">
        <f>IF(J755&lt;DATEVALUE("2009-1-1"),3%,13%)</f>
        <v>0.13</v>
      </c>
      <c r="Q755" s="42">
        <f>IF(P755=13%,ROUND(O755/(1+P755)*P755,2),ROUND(O755/(1+0.03)*0.02,2))</f>
        <v>372.84</v>
      </c>
      <c r="R755" s="42">
        <f>O755-Q755</f>
        <v>2868.02</v>
      </c>
      <c r="S755" s="42">
        <f>N755-R755</f>
        <v>0</v>
      </c>
      <c r="T755" s="38">
        <v>5000</v>
      </c>
      <c r="U755" s="14">
        <f>S755/H755</f>
        <v>0</v>
      </c>
      <c r="V755" s="19"/>
      <c r="W755" s="19"/>
      <c r="X755" s="37" t="s">
        <v>3466</v>
      </c>
    </row>
    <row r="756" spans="1:24" ht="16.5" customHeight="1">
      <c r="A756" s="38">
        <v>137</v>
      </c>
      <c r="B756" s="39">
        <v>20700</v>
      </c>
      <c r="C756" s="38">
        <v>10325477</v>
      </c>
      <c r="D756" s="40" t="s">
        <v>3047</v>
      </c>
      <c r="E756" s="58">
        <v>1</v>
      </c>
      <c r="F756" s="38">
        <v>60</v>
      </c>
      <c r="G756" s="38" t="s">
        <v>36</v>
      </c>
      <c r="H756" s="42">
        <v>4002.62</v>
      </c>
      <c r="I756" s="37"/>
      <c r="J756" s="44">
        <v>44286</v>
      </c>
      <c r="K756" s="42">
        <v>66.709999999999994</v>
      </c>
      <c r="L756" s="42">
        <v>2068.0100000000002</v>
      </c>
      <c r="M756" s="44">
        <v>45231</v>
      </c>
      <c r="N756" s="42">
        <v>1867.9</v>
      </c>
      <c r="O756" s="42">
        <v>2110.73</v>
      </c>
      <c r="P756" s="45">
        <f>IF(J756&lt;DATEVALUE("2009-1-1"),3%,13%)</f>
        <v>0.13</v>
      </c>
      <c r="Q756" s="42">
        <f>IF(P756=13%,ROUND(O756/(1+P756)*P756,2),ROUND(O756/(1+0.03)*0.02,2))</f>
        <v>242.83</v>
      </c>
      <c r="R756" s="42">
        <f>O756-Q756</f>
        <v>1867.9</v>
      </c>
      <c r="S756" s="42">
        <f>N756-R756</f>
        <v>0</v>
      </c>
      <c r="T756" s="38">
        <v>5000</v>
      </c>
      <c r="U756" s="14">
        <f>S756/H756</f>
        <v>0</v>
      </c>
      <c r="V756" s="19"/>
      <c r="W756" s="19"/>
      <c r="X756" s="37" t="s">
        <v>3466</v>
      </c>
    </row>
    <row r="757" spans="1:24" ht="16.5" customHeight="1">
      <c r="A757" s="38">
        <v>138</v>
      </c>
      <c r="B757" s="39">
        <v>20700</v>
      </c>
      <c r="C757" s="38">
        <v>10280333</v>
      </c>
      <c r="D757" s="40" t="s">
        <v>3049</v>
      </c>
      <c r="E757" s="58">
        <v>2</v>
      </c>
      <c r="F757" s="38">
        <v>48</v>
      </c>
      <c r="G757" s="38" t="s">
        <v>33</v>
      </c>
      <c r="H757" s="42">
        <v>31150.46</v>
      </c>
      <c r="I757" s="37"/>
      <c r="J757" s="44">
        <v>43674</v>
      </c>
      <c r="K757" s="42">
        <v>0</v>
      </c>
      <c r="L757" s="42">
        <v>29592.93</v>
      </c>
      <c r="M757" s="44">
        <v>45245</v>
      </c>
      <c r="N757" s="42">
        <v>1557.53</v>
      </c>
      <c r="O757" s="42">
        <v>1760.01</v>
      </c>
      <c r="P757" s="45">
        <f>IF(J757&lt;DATEVALUE("2009-1-1"),3%,13%)</f>
        <v>0.13</v>
      </c>
      <c r="Q757" s="42">
        <f>IF(P757=13%,ROUND(O757/(1+P757)*P757,2),ROUND(O757/(1+0.03)*0.02,2))</f>
        <v>202.48</v>
      </c>
      <c r="R757" s="42">
        <f>O757-Q757</f>
        <v>1557.53</v>
      </c>
      <c r="S757" s="42">
        <f>N757-R757</f>
        <v>0</v>
      </c>
      <c r="T757" s="38">
        <v>5000</v>
      </c>
      <c r="U757" s="14">
        <f>S757/H757</f>
        <v>0</v>
      </c>
      <c r="V757" s="19"/>
      <c r="W757" s="19"/>
      <c r="X757" s="37" t="s">
        <v>3466</v>
      </c>
    </row>
    <row r="758" spans="1:24" ht="16.5" customHeight="1">
      <c r="A758" s="38">
        <v>139</v>
      </c>
      <c r="B758" s="39">
        <v>20700</v>
      </c>
      <c r="C758" s="38">
        <v>10280405</v>
      </c>
      <c r="D758" s="40" t="s">
        <v>3050</v>
      </c>
      <c r="E758" s="58">
        <v>2</v>
      </c>
      <c r="F758" s="38">
        <v>50</v>
      </c>
      <c r="G758" s="38" t="s">
        <v>33</v>
      </c>
      <c r="H758" s="42">
        <v>46034.48</v>
      </c>
      <c r="I758" s="37"/>
      <c r="J758" s="44">
        <v>43613</v>
      </c>
      <c r="K758" s="42">
        <v>0</v>
      </c>
      <c r="L758" s="42">
        <v>43732.75</v>
      </c>
      <c r="M758" s="44">
        <v>45245</v>
      </c>
      <c r="N758" s="42">
        <v>2301.73</v>
      </c>
      <c r="O758" s="42">
        <v>2600.9499999999998</v>
      </c>
      <c r="P758" s="45">
        <f>IF(J758&lt;DATEVALUE("2009-1-1"),3%,13%)</f>
        <v>0.13</v>
      </c>
      <c r="Q758" s="42">
        <f>IF(P758=13%,ROUND(O758/(1+P758)*P758,2),ROUND(O758/(1+0.03)*0.02,2))</f>
        <v>299.22000000000003</v>
      </c>
      <c r="R758" s="42">
        <f>O758-Q758</f>
        <v>2301.7299999999996</v>
      </c>
      <c r="S758" s="42">
        <f>N758-R758</f>
        <v>0</v>
      </c>
      <c r="T758" s="38">
        <v>5000</v>
      </c>
      <c r="U758" s="14">
        <f>S758/H758</f>
        <v>0</v>
      </c>
      <c r="V758" s="19"/>
      <c r="W758" s="19"/>
      <c r="X758" s="37" t="s">
        <v>3466</v>
      </c>
    </row>
    <row r="759" spans="1:24" ht="16.5" customHeight="1">
      <c r="A759" s="38">
        <v>109</v>
      </c>
      <c r="B759" s="39">
        <v>10713</v>
      </c>
      <c r="C759" s="38">
        <v>10298130</v>
      </c>
      <c r="D759" s="40" t="s">
        <v>3062</v>
      </c>
      <c r="E759" s="58">
        <v>1</v>
      </c>
      <c r="F759" s="38">
        <v>1</v>
      </c>
      <c r="G759" s="38" t="s">
        <v>33</v>
      </c>
      <c r="H759" s="42">
        <v>79.59</v>
      </c>
      <c r="I759" s="37"/>
      <c r="J759" s="44">
        <v>43734</v>
      </c>
      <c r="K759" s="42">
        <v>0</v>
      </c>
      <c r="L759" s="42">
        <v>75.61</v>
      </c>
      <c r="M759" s="44">
        <v>45243</v>
      </c>
      <c r="N759" s="42">
        <v>3.98</v>
      </c>
      <c r="O759" s="42">
        <v>4.5</v>
      </c>
      <c r="P759" s="45">
        <f>IF(J759&lt;DATEVALUE("2009-1-1"),3%,13%)</f>
        <v>0.13</v>
      </c>
      <c r="Q759" s="42">
        <f>IF(P759=13%,ROUND(O759/(1+P759)*P759,2),ROUND(O759/(1+0.03)*0.02,2))</f>
        <v>0.52</v>
      </c>
      <c r="R759" s="42">
        <f>O759-Q759</f>
        <v>3.98</v>
      </c>
      <c r="S759" s="42">
        <f>N759-R759</f>
        <v>0</v>
      </c>
      <c r="T759" s="38">
        <v>5000</v>
      </c>
      <c r="U759" s="14">
        <f>S759/H759</f>
        <v>0</v>
      </c>
      <c r="V759" s="19"/>
      <c r="W759" s="19"/>
      <c r="X759" s="37" t="s">
        <v>3457</v>
      </c>
    </row>
    <row r="760" spans="1:24" ht="16.5" customHeight="1">
      <c r="A760" s="38">
        <v>296</v>
      </c>
      <c r="B760" s="39">
        <v>10724</v>
      </c>
      <c r="C760" s="38">
        <v>10363497</v>
      </c>
      <c r="D760" s="40" t="s">
        <v>1596</v>
      </c>
      <c r="E760" s="58">
        <v>7.9105169935350925E-2</v>
      </c>
      <c r="F760" s="38">
        <v>60</v>
      </c>
      <c r="G760" s="38" t="s">
        <v>36</v>
      </c>
      <c r="H760" s="42">
        <v>4650.57</v>
      </c>
      <c r="I760" s="37"/>
      <c r="J760" s="44">
        <v>44926</v>
      </c>
      <c r="K760" s="42">
        <v>77.510000000000005</v>
      </c>
      <c r="L760" s="42">
        <v>775.1</v>
      </c>
      <c r="M760" s="44">
        <v>45243</v>
      </c>
      <c r="N760" s="42">
        <v>3797.96</v>
      </c>
      <c r="O760" s="42">
        <v>4291.6899999999996</v>
      </c>
      <c r="P760" s="45">
        <f>IF(J760&lt;DATEVALUE("2009-1-1"),3%,13%)</f>
        <v>0.13</v>
      </c>
      <c r="Q760" s="42">
        <f>IF(P760=13%,ROUND(O760/(1+P760)*P760,2),ROUND(O760/(1+0.03)*0.02,2))</f>
        <v>493.73</v>
      </c>
      <c r="R760" s="42">
        <f>O760-Q760</f>
        <v>3797.9599999999996</v>
      </c>
      <c r="S760" s="42">
        <f>N760-R760</f>
        <v>0</v>
      </c>
      <c r="T760" s="38">
        <v>5000</v>
      </c>
      <c r="U760" s="14">
        <f>S760/H760</f>
        <v>0</v>
      </c>
      <c r="V760" s="19"/>
      <c r="W760" s="19"/>
      <c r="X760" s="37" t="s">
        <v>3459</v>
      </c>
    </row>
    <row r="761" spans="1:24" ht="16.5" customHeight="1">
      <c r="A761" s="38">
        <v>297</v>
      </c>
      <c r="B761" s="39">
        <v>10729</v>
      </c>
      <c r="C761" s="38">
        <v>10292247</v>
      </c>
      <c r="D761" s="40" t="s">
        <v>3063</v>
      </c>
      <c r="E761" s="58">
        <v>8</v>
      </c>
      <c r="F761" s="38">
        <v>70</v>
      </c>
      <c r="G761" s="38" t="s">
        <v>23</v>
      </c>
      <c r="H761" s="42">
        <v>27897.439999999999</v>
      </c>
      <c r="I761" s="37"/>
      <c r="J761" s="44">
        <v>43733</v>
      </c>
      <c r="K761" s="42">
        <v>0</v>
      </c>
      <c r="L761" s="42">
        <v>18404.52</v>
      </c>
      <c r="M761" s="44">
        <v>45249</v>
      </c>
      <c r="N761" s="42">
        <v>9492.92</v>
      </c>
      <c r="O761" s="42">
        <v>10727</v>
      </c>
      <c r="P761" s="45">
        <f>IF(J761&lt;DATEVALUE("2009-1-1"),3%,13%)</f>
        <v>0.13</v>
      </c>
      <c r="Q761" s="42">
        <f>IF(P761=13%,ROUND(O761/(1+P761)*P761,2),ROUND(O761/(1+0.03)*0.02,2))</f>
        <v>1234.08</v>
      </c>
      <c r="R761" s="42">
        <f>O761-Q761</f>
        <v>9492.92</v>
      </c>
      <c r="S761" s="42">
        <f>N761-R761</f>
        <v>0</v>
      </c>
      <c r="T761" s="38">
        <v>5000</v>
      </c>
      <c r="U761" s="14">
        <f>S761/H761</f>
        <v>0</v>
      </c>
      <c r="V761" s="19"/>
      <c r="W761" s="19"/>
      <c r="X761" s="37" t="s">
        <v>3459</v>
      </c>
    </row>
    <row r="762" spans="1:24" ht="16.5" customHeight="1">
      <c r="A762" s="38">
        <v>299</v>
      </c>
      <c r="B762" s="39">
        <v>10729</v>
      </c>
      <c r="C762" s="38">
        <v>10292284</v>
      </c>
      <c r="D762" s="40" t="s">
        <v>286</v>
      </c>
      <c r="E762" s="58">
        <v>1</v>
      </c>
      <c r="F762" s="38">
        <v>62</v>
      </c>
      <c r="G762" s="38" t="s">
        <v>23</v>
      </c>
      <c r="H762" s="42">
        <v>4978.12</v>
      </c>
      <c r="I762" s="37"/>
      <c r="J762" s="44">
        <v>43977</v>
      </c>
      <c r="K762" s="42">
        <v>0</v>
      </c>
      <c r="L762" s="42">
        <v>3182.35</v>
      </c>
      <c r="M762" s="44">
        <v>45249</v>
      </c>
      <c r="N762" s="42">
        <v>1795.77</v>
      </c>
      <c r="O762" s="42">
        <v>2029.22</v>
      </c>
      <c r="P762" s="45">
        <f>IF(J762&lt;DATEVALUE("2009-1-1"),3%,13%)</f>
        <v>0.13</v>
      </c>
      <c r="Q762" s="42">
        <f>IF(P762=13%,ROUND(O762/(1+P762)*P762,2),ROUND(O762/(1+0.03)*0.02,2))</f>
        <v>233.45</v>
      </c>
      <c r="R762" s="42">
        <f>O762-Q762</f>
        <v>1795.77</v>
      </c>
      <c r="S762" s="42">
        <f>N762-R762</f>
        <v>0</v>
      </c>
      <c r="T762" s="38">
        <v>5000</v>
      </c>
      <c r="U762" s="14">
        <f>S762/H762</f>
        <v>0</v>
      </c>
      <c r="V762" s="19"/>
      <c r="W762" s="19"/>
      <c r="X762" s="37" t="s">
        <v>3459</v>
      </c>
    </row>
    <row r="763" spans="1:24" ht="16.5" customHeight="1">
      <c r="A763" s="38">
        <v>301</v>
      </c>
      <c r="B763" s="39">
        <v>10729</v>
      </c>
      <c r="C763" s="38">
        <v>10292646</v>
      </c>
      <c r="D763" s="40" t="s">
        <v>2171</v>
      </c>
      <c r="E763" s="58">
        <v>1</v>
      </c>
      <c r="F763" s="38">
        <v>50</v>
      </c>
      <c r="G763" s="38" t="s">
        <v>33</v>
      </c>
      <c r="H763" s="42">
        <v>4700</v>
      </c>
      <c r="I763" s="37"/>
      <c r="J763" s="44">
        <v>43613</v>
      </c>
      <c r="K763" s="42">
        <v>0</v>
      </c>
      <c r="L763" s="42">
        <v>4465</v>
      </c>
      <c r="M763" s="44">
        <v>45249</v>
      </c>
      <c r="N763" s="42">
        <v>235</v>
      </c>
      <c r="O763" s="42">
        <v>265.55</v>
      </c>
      <c r="P763" s="45">
        <f>IF(J763&lt;DATEVALUE("2009-1-1"),3%,13%)</f>
        <v>0.13</v>
      </c>
      <c r="Q763" s="42">
        <f>IF(P763=13%,ROUND(O763/(1+P763)*P763,2),ROUND(O763/(1+0.03)*0.02,2))</f>
        <v>30.55</v>
      </c>
      <c r="R763" s="42">
        <f>O763-Q763</f>
        <v>235</v>
      </c>
      <c r="S763" s="42">
        <f>N763-R763</f>
        <v>0</v>
      </c>
      <c r="T763" s="38">
        <v>5000</v>
      </c>
      <c r="U763" s="14">
        <f>S763/H763</f>
        <v>0</v>
      </c>
      <c r="V763" s="19"/>
      <c r="W763" s="19"/>
      <c r="X763" s="37" t="s">
        <v>3459</v>
      </c>
    </row>
    <row r="764" spans="1:24" ht="16.5" customHeight="1">
      <c r="A764" s="38">
        <v>450</v>
      </c>
      <c r="B764" s="39">
        <v>10877</v>
      </c>
      <c r="C764" s="38">
        <v>10326485</v>
      </c>
      <c r="D764" s="40" t="s">
        <v>1596</v>
      </c>
      <c r="E764" s="58">
        <v>0.43681901651189958</v>
      </c>
      <c r="F764" s="38">
        <v>60</v>
      </c>
      <c r="G764" s="38" t="s">
        <v>266</v>
      </c>
      <c r="H764" s="42">
        <v>20336.07</v>
      </c>
      <c r="I764" s="37"/>
      <c r="J764" s="44">
        <v>44286</v>
      </c>
      <c r="K764" s="42">
        <v>338.94</v>
      </c>
      <c r="L764" s="42">
        <v>10507.03</v>
      </c>
      <c r="M764" s="44">
        <v>45240</v>
      </c>
      <c r="N764" s="42">
        <v>9490.1</v>
      </c>
      <c r="O764" s="42">
        <v>10723.81</v>
      </c>
      <c r="P764" s="45">
        <f>IF(J764&lt;DATEVALUE("2009-1-1"),3%,13%)</f>
        <v>0.13</v>
      </c>
      <c r="Q764" s="42">
        <f>IF(P764=13%,ROUND(O764/(1+P764)*P764,2),ROUND(O764/(1+0.03)*0.02,2))</f>
        <v>1233.71</v>
      </c>
      <c r="R764" s="42">
        <f>O764-Q764</f>
        <v>9490.0999999999985</v>
      </c>
      <c r="S764" s="42">
        <f>N764-R764</f>
        <v>0</v>
      </c>
      <c r="T764" s="38">
        <v>5000</v>
      </c>
      <c r="U764" s="14">
        <f>S764/H764</f>
        <v>0</v>
      </c>
      <c r="V764" s="19"/>
      <c r="W764" s="19"/>
      <c r="X764" s="37" t="s">
        <v>3462</v>
      </c>
    </row>
    <row r="765" spans="1:24" ht="16.5" customHeight="1">
      <c r="A765" s="38">
        <v>140</v>
      </c>
      <c r="B765" s="39">
        <v>20700</v>
      </c>
      <c r="C765" s="38">
        <v>10330638</v>
      </c>
      <c r="D765" s="40" t="s">
        <v>2240</v>
      </c>
      <c r="E765" s="58">
        <v>1</v>
      </c>
      <c r="F765" s="38">
        <v>120</v>
      </c>
      <c r="G765" s="38" t="s">
        <v>21</v>
      </c>
      <c r="H765" s="42">
        <v>8618.56</v>
      </c>
      <c r="I765" s="37"/>
      <c r="J765" s="44">
        <v>44377</v>
      </c>
      <c r="K765" s="42">
        <v>71.819999999999993</v>
      </c>
      <c r="L765" s="42">
        <v>2010.97</v>
      </c>
      <c r="M765" s="44">
        <v>45246</v>
      </c>
      <c r="N765" s="42">
        <v>6535.77</v>
      </c>
      <c r="O765" s="42">
        <v>7385.42</v>
      </c>
      <c r="P765" s="45">
        <f>IF(J765&lt;DATEVALUE("2009-1-1"),3%,13%)</f>
        <v>0.13</v>
      </c>
      <c r="Q765" s="42">
        <f>IF(P765=13%,ROUND(O765/(1+P765)*P765,2),ROUND(O765/(1+0.03)*0.02,2))</f>
        <v>849.65</v>
      </c>
      <c r="R765" s="42">
        <f>O765-Q765</f>
        <v>6535.77</v>
      </c>
      <c r="S765" s="42">
        <f>N765-R765</f>
        <v>0</v>
      </c>
      <c r="T765" s="38">
        <v>2101</v>
      </c>
      <c r="U765" s="14">
        <f>S765/H765</f>
        <v>0</v>
      </c>
      <c r="V765" s="19"/>
      <c r="W765" s="19"/>
      <c r="X765" s="37" t="s">
        <v>3466</v>
      </c>
    </row>
    <row r="766" spans="1:24" ht="16.5" customHeight="1">
      <c r="A766" s="38">
        <v>141</v>
      </c>
      <c r="B766" s="39">
        <v>20700</v>
      </c>
      <c r="C766" s="38">
        <v>10330639</v>
      </c>
      <c r="D766" s="40" t="s">
        <v>3064</v>
      </c>
      <c r="E766" s="58">
        <v>2</v>
      </c>
      <c r="F766" s="38">
        <v>120</v>
      </c>
      <c r="G766" s="38" t="s">
        <v>21</v>
      </c>
      <c r="H766" s="42">
        <v>13118.77</v>
      </c>
      <c r="I766" s="37"/>
      <c r="J766" s="44">
        <v>44377</v>
      </c>
      <c r="K766" s="42">
        <v>109.32</v>
      </c>
      <c r="L766" s="42">
        <v>3061</v>
      </c>
      <c r="M766" s="44">
        <v>45246</v>
      </c>
      <c r="N766" s="42">
        <v>9948.4500000000007</v>
      </c>
      <c r="O766" s="42">
        <v>11241.75</v>
      </c>
      <c r="P766" s="45">
        <f>IF(J766&lt;DATEVALUE("2009-1-1"),3%,13%)</f>
        <v>0.13</v>
      </c>
      <c r="Q766" s="42">
        <f>IF(P766=13%,ROUND(O766/(1+P766)*P766,2),ROUND(O766/(1+0.03)*0.02,2))</f>
        <v>1293.3</v>
      </c>
      <c r="R766" s="42">
        <f>O766-Q766</f>
        <v>9948.4500000000007</v>
      </c>
      <c r="S766" s="42">
        <f>N766-R766</f>
        <v>0</v>
      </c>
      <c r="T766" s="38">
        <v>2101</v>
      </c>
      <c r="U766" s="14">
        <f>S766/H766</f>
        <v>0</v>
      </c>
      <c r="V766" s="19"/>
      <c r="W766" s="19"/>
      <c r="X766" s="37" t="s">
        <v>3466</v>
      </c>
    </row>
    <row r="767" spans="1:24" ht="16.5" customHeight="1">
      <c r="A767" s="38">
        <v>142</v>
      </c>
      <c r="B767" s="39">
        <v>20700</v>
      </c>
      <c r="C767" s="38">
        <v>10330641</v>
      </c>
      <c r="D767" s="40" t="s">
        <v>3065</v>
      </c>
      <c r="E767" s="58">
        <v>1</v>
      </c>
      <c r="F767" s="38">
        <v>120</v>
      </c>
      <c r="G767" s="38" t="s">
        <v>21</v>
      </c>
      <c r="H767" s="42">
        <v>10290.27</v>
      </c>
      <c r="I767" s="37"/>
      <c r="J767" s="44">
        <v>44377</v>
      </c>
      <c r="K767" s="42">
        <v>85.75</v>
      </c>
      <c r="L767" s="42">
        <v>2401.0300000000002</v>
      </c>
      <c r="M767" s="44">
        <v>45246</v>
      </c>
      <c r="N767" s="42">
        <v>7803.49</v>
      </c>
      <c r="O767" s="42">
        <v>8817.94</v>
      </c>
      <c r="P767" s="45">
        <f>IF(J767&lt;DATEVALUE("2009-1-1"),3%,13%)</f>
        <v>0.13</v>
      </c>
      <c r="Q767" s="42">
        <f>IF(P767=13%,ROUND(O767/(1+P767)*P767,2),ROUND(O767/(1+0.03)*0.02,2))</f>
        <v>1014.45</v>
      </c>
      <c r="R767" s="42">
        <f>O767-Q767</f>
        <v>7803.4900000000007</v>
      </c>
      <c r="S767" s="42">
        <f>N767-R767</f>
        <v>0</v>
      </c>
      <c r="T767" s="38">
        <v>2101</v>
      </c>
      <c r="U767" s="14">
        <f>S767/H767</f>
        <v>0</v>
      </c>
      <c r="V767" s="19"/>
      <c r="W767" s="19"/>
      <c r="X767" s="37" t="s">
        <v>3466</v>
      </c>
    </row>
    <row r="768" spans="1:24" ht="16.5" customHeight="1">
      <c r="A768" s="38">
        <v>143</v>
      </c>
      <c r="B768" s="39">
        <v>20700</v>
      </c>
      <c r="C768" s="38">
        <v>10280769</v>
      </c>
      <c r="D768" s="40" t="s">
        <v>3066</v>
      </c>
      <c r="E768" s="58">
        <v>1</v>
      </c>
      <c r="F768" s="38">
        <v>120</v>
      </c>
      <c r="G768" s="38" t="s">
        <v>21</v>
      </c>
      <c r="H768" s="42">
        <v>12820.51</v>
      </c>
      <c r="I768" s="37"/>
      <c r="J768" s="44">
        <v>41908</v>
      </c>
      <c r="K768" s="42">
        <v>0</v>
      </c>
      <c r="L768" s="42">
        <v>11164.62</v>
      </c>
      <c r="M768" s="44">
        <v>45244</v>
      </c>
      <c r="N768" s="42">
        <v>1655.89</v>
      </c>
      <c r="O768" s="42">
        <v>1871.16</v>
      </c>
      <c r="P768" s="45">
        <f>IF(J768&lt;DATEVALUE("2009-1-1"),3%,13%)</f>
        <v>0.13</v>
      </c>
      <c r="Q768" s="42">
        <f>IF(P768=13%,ROUND(O768/(1+P768)*P768,2),ROUND(O768/(1+0.03)*0.02,2))</f>
        <v>215.27</v>
      </c>
      <c r="R768" s="42">
        <f>O768-Q768</f>
        <v>1655.89</v>
      </c>
      <c r="S768" s="42">
        <f>N768-R768</f>
        <v>0</v>
      </c>
      <c r="T768" s="38">
        <v>2102</v>
      </c>
      <c r="U768" s="14">
        <f>S768/H768</f>
        <v>0</v>
      </c>
      <c r="V768" s="19"/>
      <c r="W768" s="19"/>
      <c r="X768" s="37" t="s">
        <v>3466</v>
      </c>
    </row>
    <row r="769" spans="1:24" ht="16.5" customHeight="1">
      <c r="A769" s="38">
        <v>144</v>
      </c>
      <c r="B769" s="39">
        <v>20700</v>
      </c>
      <c r="C769" s="38">
        <v>10280417</v>
      </c>
      <c r="D769" s="40" t="s">
        <v>286</v>
      </c>
      <c r="E769" s="58">
        <v>2</v>
      </c>
      <c r="F769" s="38">
        <v>120</v>
      </c>
      <c r="G769" s="38" t="s">
        <v>21</v>
      </c>
      <c r="H769" s="42">
        <v>10905.98</v>
      </c>
      <c r="I769" s="37"/>
      <c r="J769" s="44">
        <v>43643</v>
      </c>
      <c r="K769" s="42">
        <v>0</v>
      </c>
      <c r="L769" s="42">
        <v>4575.99</v>
      </c>
      <c r="M769" s="44">
        <v>45246</v>
      </c>
      <c r="N769" s="42">
        <v>6329.99</v>
      </c>
      <c r="O769" s="42">
        <v>7152.8899999999994</v>
      </c>
      <c r="P769" s="45">
        <f>IF(J769&lt;DATEVALUE("2009-1-1"),3%,13%)</f>
        <v>0.13</v>
      </c>
      <c r="Q769" s="42">
        <f>IF(P769=13%,ROUND(O769/(1+P769)*P769,2),ROUND(O769/(1+0.03)*0.02,2))</f>
        <v>822.9</v>
      </c>
      <c r="R769" s="42">
        <f>O769-Q769</f>
        <v>6329.99</v>
      </c>
      <c r="S769" s="42">
        <f>N769-R769</f>
        <v>0</v>
      </c>
      <c r="T769" s="38">
        <v>5000</v>
      </c>
      <c r="U769" s="14">
        <f>S769/H769</f>
        <v>0</v>
      </c>
      <c r="V769" s="19"/>
      <c r="W769" s="19"/>
      <c r="X769" s="37" t="s">
        <v>3466</v>
      </c>
    </row>
    <row r="770" spans="1:24" ht="16.5" customHeight="1">
      <c r="A770" s="38">
        <v>145</v>
      </c>
      <c r="B770" s="39">
        <v>20700</v>
      </c>
      <c r="C770" s="38">
        <v>10280964</v>
      </c>
      <c r="D770" s="40" t="s">
        <v>3067</v>
      </c>
      <c r="E770" s="58">
        <v>1</v>
      </c>
      <c r="F770" s="38">
        <v>120</v>
      </c>
      <c r="G770" s="38" t="s">
        <v>21</v>
      </c>
      <c r="H770" s="42">
        <v>17884.62</v>
      </c>
      <c r="I770" s="37"/>
      <c r="J770" s="44">
        <v>42976</v>
      </c>
      <c r="K770" s="42">
        <v>0</v>
      </c>
      <c r="L770" s="42">
        <v>10619.08</v>
      </c>
      <c r="M770" s="44">
        <v>45246</v>
      </c>
      <c r="N770" s="42">
        <v>7265.54</v>
      </c>
      <c r="O770" s="42">
        <v>8210.06</v>
      </c>
      <c r="P770" s="45">
        <f>IF(J770&lt;DATEVALUE("2009-1-1"),3%,13%)</f>
        <v>0.13</v>
      </c>
      <c r="Q770" s="42">
        <f>IF(P770=13%,ROUND(O770/(1+P770)*P770,2),ROUND(O770/(1+0.03)*0.02,2))</f>
        <v>944.52</v>
      </c>
      <c r="R770" s="42">
        <f>O770-Q770</f>
        <v>7265.5399999999991</v>
      </c>
      <c r="S770" s="42">
        <f>N770-R770</f>
        <v>0</v>
      </c>
      <c r="T770" s="38">
        <v>5000</v>
      </c>
      <c r="U770" s="14">
        <f>S770/H770</f>
        <v>0</v>
      </c>
      <c r="V770" s="19"/>
      <c r="W770" s="19"/>
      <c r="X770" s="37" t="s">
        <v>3466</v>
      </c>
    </row>
    <row r="771" spans="1:24" ht="16.5" customHeight="1">
      <c r="A771" s="38">
        <v>146</v>
      </c>
      <c r="B771" s="39">
        <v>20700</v>
      </c>
      <c r="C771" s="38">
        <v>10281308</v>
      </c>
      <c r="D771" s="40" t="s">
        <v>1334</v>
      </c>
      <c r="E771" s="58">
        <v>2</v>
      </c>
      <c r="F771" s="38">
        <v>120</v>
      </c>
      <c r="G771" s="38" t="s">
        <v>21</v>
      </c>
      <c r="H771" s="42">
        <v>47111.12</v>
      </c>
      <c r="I771" s="37"/>
      <c r="J771" s="44">
        <v>43158</v>
      </c>
      <c r="K771" s="42">
        <v>0</v>
      </c>
      <c r="L771" s="42">
        <v>25734.44</v>
      </c>
      <c r="M771" s="44">
        <v>45244</v>
      </c>
      <c r="N771" s="42">
        <v>21376.68</v>
      </c>
      <c r="O771" s="42">
        <v>24155.65</v>
      </c>
      <c r="P771" s="45">
        <f>IF(J771&lt;DATEVALUE("2009-1-1"),3%,13%)</f>
        <v>0.13</v>
      </c>
      <c r="Q771" s="42">
        <f>IF(P771=13%,ROUND(O771/(1+P771)*P771,2),ROUND(O771/(1+0.03)*0.02,2))</f>
        <v>2778.97</v>
      </c>
      <c r="R771" s="42">
        <f>O771-Q771</f>
        <v>21376.68</v>
      </c>
      <c r="S771" s="42">
        <f>N771-R771</f>
        <v>0</v>
      </c>
      <c r="T771" s="38">
        <v>5000</v>
      </c>
      <c r="U771" s="14">
        <f>S771/H771</f>
        <v>0</v>
      </c>
      <c r="V771" s="19"/>
      <c r="W771" s="19"/>
      <c r="X771" s="37" t="s">
        <v>3466</v>
      </c>
    </row>
    <row r="772" spans="1:24" ht="16.5" customHeight="1">
      <c r="A772" s="38">
        <v>148</v>
      </c>
      <c r="B772" s="39">
        <v>20700</v>
      </c>
      <c r="C772" s="38">
        <v>10280972</v>
      </c>
      <c r="D772" s="40" t="s">
        <v>830</v>
      </c>
      <c r="E772" s="58">
        <v>3</v>
      </c>
      <c r="F772" s="38">
        <v>94</v>
      </c>
      <c r="G772" s="38" t="s">
        <v>23</v>
      </c>
      <c r="H772" s="42">
        <v>3487.26</v>
      </c>
      <c r="I772" s="37"/>
      <c r="J772" s="44">
        <v>43002</v>
      </c>
      <c r="K772" s="42">
        <v>0</v>
      </c>
      <c r="L772" s="42">
        <v>2521.4499999999998</v>
      </c>
      <c r="M772" s="44">
        <v>45243</v>
      </c>
      <c r="N772" s="42">
        <v>965.81</v>
      </c>
      <c r="O772" s="42">
        <v>1091.3699999999999</v>
      </c>
      <c r="P772" s="45">
        <f>IF(J772&lt;DATEVALUE("2009-1-1"),3%,13%)</f>
        <v>0.13</v>
      </c>
      <c r="Q772" s="42">
        <f>IF(P772=13%,ROUND(O772/(1+P772)*P772,2),ROUND(O772/(1+0.03)*0.02,2))</f>
        <v>125.56</v>
      </c>
      <c r="R772" s="42">
        <f>O772-Q772</f>
        <v>965.81</v>
      </c>
      <c r="S772" s="42">
        <f>N772-R772</f>
        <v>0</v>
      </c>
      <c r="T772" s="38">
        <v>2001</v>
      </c>
      <c r="U772" s="14">
        <f>S772/H772</f>
        <v>0</v>
      </c>
      <c r="V772" s="19"/>
      <c r="W772" s="19"/>
      <c r="X772" s="37" t="s">
        <v>3466</v>
      </c>
    </row>
    <row r="773" spans="1:24" ht="16.5" customHeight="1">
      <c r="A773" s="38">
        <v>149</v>
      </c>
      <c r="B773" s="39">
        <v>20700</v>
      </c>
      <c r="C773" s="38">
        <v>10330634</v>
      </c>
      <c r="D773" s="40" t="s">
        <v>3068</v>
      </c>
      <c r="E773" s="58">
        <v>2</v>
      </c>
      <c r="F773" s="38">
        <v>60</v>
      </c>
      <c r="G773" s="38" t="s">
        <v>23</v>
      </c>
      <c r="H773" s="42">
        <v>4378.1499999999996</v>
      </c>
      <c r="I773" s="37"/>
      <c r="J773" s="44">
        <v>44377</v>
      </c>
      <c r="K773" s="42">
        <v>72.97</v>
      </c>
      <c r="L773" s="42">
        <v>2043.14</v>
      </c>
      <c r="M773" s="44">
        <v>45246</v>
      </c>
      <c r="N773" s="42">
        <v>2262.04</v>
      </c>
      <c r="O773" s="42">
        <v>2556.11</v>
      </c>
      <c r="P773" s="45">
        <f>IF(J773&lt;DATEVALUE("2009-1-1"),3%,13%)</f>
        <v>0.13</v>
      </c>
      <c r="Q773" s="42">
        <f>IF(P773=13%,ROUND(O773/(1+P773)*P773,2),ROUND(O773/(1+0.03)*0.02,2))</f>
        <v>294.07</v>
      </c>
      <c r="R773" s="42">
        <f>O773-Q773</f>
        <v>2262.04</v>
      </c>
      <c r="S773" s="42">
        <f>N773-R773</f>
        <v>0</v>
      </c>
      <c r="T773" s="38">
        <v>2101</v>
      </c>
      <c r="U773" s="14">
        <f>S773/H773</f>
        <v>0</v>
      </c>
      <c r="V773" s="19"/>
      <c r="W773" s="19"/>
      <c r="X773" s="37" t="s">
        <v>3466</v>
      </c>
    </row>
    <row r="774" spans="1:24" ht="16.5" customHeight="1">
      <c r="A774" s="38">
        <v>150</v>
      </c>
      <c r="B774" s="39">
        <v>20700</v>
      </c>
      <c r="C774" s="38">
        <v>10330636</v>
      </c>
      <c r="D774" s="40" t="s">
        <v>2226</v>
      </c>
      <c r="E774" s="58">
        <v>1</v>
      </c>
      <c r="F774" s="38">
        <v>60</v>
      </c>
      <c r="G774" s="38" t="s">
        <v>23</v>
      </c>
      <c r="H774" s="42">
        <v>2495.08</v>
      </c>
      <c r="I774" s="37"/>
      <c r="J774" s="44">
        <v>44377</v>
      </c>
      <c r="K774" s="42">
        <v>41.58</v>
      </c>
      <c r="L774" s="42">
        <v>1164.31</v>
      </c>
      <c r="M774" s="44">
        <v>45246</v>
      </c>
      <c r="N774" s="42">
        <v>1289.19</v>
      </c>
      <c r="O774" s="42">
        <v>1456.78</v>
      </c>
      <c r="P774" s="45">
        <f>IF(J774&lt;DATEVALUE("2009-1-1"),3%,13%)</f>
        <v>0.13</v>
      </c>
      <c r="Q774" s="42">
        <f>IF(P774=13%,ROUND(O774/(1+P774)*P774,2),ROUND(O774/(1+0.03)*0.02,2))</f>
        <v>167.59</v>
      </c>
      <c r="R774" s="42">
        <f>O774-Q774</f>
        <v>1289.19</v>
      </c>
      <c r="S774" s="42">
        <f>N774-R774</f>
        <v>0</v>
      </c>
      <c r="T774" s="38">
        <v>2101</v>
      </c>
      <c r="U774" s="14">
        <f>S774/H774</f>
        <v>0</v>
      </c>
      <c r="V774" s="19"/>
      <c r="W774" s="19"/>
      <c r="X774" s="37" t="s">
        <v>3466</v>
      </c>
    </row>
    <row r="775" spans="1:24" ht="16.5" customHeight="1">
      <c r="A775" s="38">
        <v>151</v>
      </c>
      <c r="B775" s="39">
        <v>20700</v>
      </c>
      <c r="C775" s="38">
        <v>10330637</v>
      </c>
      <c r="D775" s="40" t="s">
        <v>3069</v>
      </c>
      <c r="E775" s="58">
        <v>1</v>
      </c>
      <c r="F775" s="38">
        <v>60</v>
      </c>
      <c r="G775" s="38" t="s">
        <v>23</v>
      </c>
      <c r="H775" s="42">
        <v>2142.87</v>
      </c>
      <c r="I775" s="37"/>
      <c r="J775" s="44">
        <v>44377</v>
      </c>
      <c r="K775" s="42">
        <v>35.71</v>
      </c>
      <c r="L775" s="42">
        <v>999.95</v>
      </c>
      <c r="M775" s="44">
        <v>45246</v>
      </c>
      <c r="N775" s="42">
        <v>1107.21</v>
      </c>
      <c r="O775" s="42">
        <v>1251.1500000000001</v>
      </c>
      <c r="P775" s="45">
        <f>IF(J775&lt;DATEVALUE("2009-1-1"),3%,13%)</f>
        <v>0.13</v>
      </c>
      <c r="Q775" s="42">
        <f>IF(P775=13%,ROUND(O775/(1+P775)*P775,2),ROUND(O775/(1+0.03)*0.02,2))</f>
        <v>143.94</v>
      </c>
      <c r="R775" s="42">
        <f>O775-Q775</f>
        <v>1107.21</v>
      </c>
      <c r="S775" s="42">
        <f>N775-R775</f>
        <v>0</v>
      </c>
      <c r="T775" s="38">
        <v>2101</v>
      </c>
      <c r="U775" s="14">
        <f>S775/H775</f>
        <v>0</v>
      </c>
      <c r="V775" s="19"/>
      <c r="W775" s="19"/>
      <c r="X775" s="37" t="s">
        <v>3466</v>
      </c>
    </row>
    <row r="776" spans="1:24" ht="16.5" customHeight="1">
      <c r="A776" s="38">
        <v>152</v>
      </c>
      <c r="B776" s="39">
        <v>20700</v>
      </c>
      <c r="C776" s="38">
        <v>10280743</v>
      </c>
      <c r="D776" s="40" t="s">
        <v>1209</v>
      </c>
      <c r="E776" s="58">
        <v>2</v>
      </c>
      <c r="F776" s="38">
        <v>101</v>
      </c>
      <c r="G776" s="38" t="s">
        <v>23</v>
      </c>
      <c r="H776" s="42">
        <v>5983.2</v>
      </c>
      <c r="I776" s="37"/>
      <c r="J776" s="44">
        <v>42792</v>
      </c>
      <c r="K776" s="42">
        <v>0</v>
      </c>
      <c r="L776" s="42">
        <v>4436.79</v>
      </c>
      <c r="M776" s="44">
        <v>45244</v>
      </c>
      <c r="N776" s="42">
        <v>1546.41</v>
      </c>
      <c r="O776" s="42">
        <v>1747.44</v>
      </c>
      <c r="P776" s="45">
        <f>IF(J776&lt;DATEVALUE("2009-1-1"),3%,13%)</f>
        <v>0.13</v>
      </c>
      <c r="Q776" s="42">
        <f>IF(P776=13%,ROUND(O776/(1+P776)*P776,2),ROUND(O776/(1+0.03)*0.02,2))</f>
        <v>201.03</v>
      </c>
      <c r="R776" s="42">
        <f>O776-Q776</f>
        <v>1546.41</v>
      </c>
      <c r="S776" s="42">
        <f>N776-R776</f>
        <v>0</v>
      </c>
      <c r="T776" s="38">
        <v>2103</v>
      </c>
      <c r="U776" s="14">
        <f>S776/H776</f>
        <v>0</v>
      </c>
      <c r="V776" s="19"/>
      <c r="W776" s="19"/>
      <c r="X776" s="37" t="s">
        <v>3466</v>
      </c>
    </row>
    <row r="777" spans="1:24" ht="16.5" customHeight="1">
      <c r="A777" s="38">
        <v>153</v>
      </c>
      <c r="B777" s="39">
        <v>20700</v>
      </c>
      <c r="C777" s="38">
        <v>10280775</v>
      </c>
      <c r="D777" s="40" t="s">
        <v>1209</v>
      </c>
      <c r="E777" s="58">
        <v>1</v>
      </c>
      <c r="F777" s="38">
        <v>120</v>
      </c>
      <c r="G777" s="38" t="s">
        <v>23</v>
      </c>
      <c r="H777" s="42">
        <v>2991.45</v>
      </c>
      <c r="I777" s="37"/>
      <c r="J777" s="44">
        <v>42000</v>
      </c>
      <c r="K777" s="42">
        <v>0</v>
      </c>
      <c r="L777" s="42">
        <v>2533.89</v>
      </c>
      <c r="M777" s="44">
        <v>45244</v>
      </c>
      <c r="N777" s="42">
        <v>457.56</v>
      </c>
      <c r="O777" s="42">
        <v>517.04</v>
      </c>
      <c r="P777" s="45">
        <f>IF(J777&lt;DATEVALUE("2009-1-1"),3%,13%)</f>
        <v>0.13</v>
      </c>
      <c r="Q777" s="42">
        <f>IF(P777=13%,ROUND(O777/(1+P777)*P777,2),ROUND(O777/(1+0.03)*0.02,2))</f>
        <v>59.48</v>
      </c>
      <c r="R777" s="42">
        <f>O777-Q777</f>
        <v>457.55999999999995</v>
      </c>
      <c r="S777" s="42">
        <f>N777-R777</f>
        <v>0</v>
      </c>
      <c r="T777" s="38">
        <v>2104</v>
      </c>
      <c r="U777" s="14">
        <f>S777/H777</f>
        <v>0</v>
      </c>
      <c r="V777" s="19"/>
      <c r="W777" s="19"/>
      <c r="X777" s="37" t="s">
        <v>3466</v>
      </c>
    </row>
    <row r="778" spans="1:24" ht="16.5" customHeight="1">
      <c r="A778" s="38">
        <v>154</v>
      </c>
      <c r="B778" s="39">
        <v>20700</v>
      </c>
      <c r="C778" s="38">
        <v>10281340</v>
      </c>
      <c r="D778" s="40" t="s">
        <v>1069</v>
      </c>
      <c r="E778" s="58">
        <v>340</v>
      </c>
      <c r="F778" s="38">
        <v>82</v>
      </c>
      <c r="G778" s="38" t="s">
        <v>23</v>
      </c>
      <c r="H778" s="42">
        <v>8204.2000000000007</v>
      </c>
      <c r="I778" s="37"/>
      <c r="J778" s="44">
        <v>43367</v>
      </c>
      <c r="K778" s="42">
        <v>0</v>
      </c>
      <c r="L778" s="42">
        <v>5672.29</v>
      </c>
      <c r="M778" s="44">
        <v>45243</v>
      </c>
      <c r="N778" s="42">
        <v>2531.91</v>
      </c>
      <c r="O778" s="42">
        <v>2861.06</v>
      </c>
      <c r="P778" s="45">
        <f>IF(J778&lt;DATEVALUE("2009-1-1"),3%,13%)</f>
        <v>0.13</v>
      </c>
      <c r="Q778" s="42">
        <f>IF(P778=13%,ROUND(O778/(1+P778)*P778,2),ROUND(O778/(1+0.03)*0.02,2))</f>
        <v>329.15</v>
      </c>
      <c r="R778" s="42">
        <f>O778-Q778</f>
        <v>2531.91</v>
      </c>
      <c r="S778" s="42">
        <f>N778-R778</f>
        <v>0</v>
      </c>
      <c r="T778" s="38">
        <v>2506</v>
      </c>
      <c r="U778" s="14">
        <f>S778/H778</f>
        <v>0</v>
      </c>
      <c r="V778" s="19"/>
      <c r="W778" s="19"/>
      <c r="X778" s="37" t="s">
        <v>3466</v>
      </c>
    </row>
    <row r="779" spans="1:24" ht="16.5" customHeight="1">
      <c r="A779" s="38">
        <v>155</v>
      </c>
      <c r="B779" s="39">
        <v>20700</v>
      </c>
      <c r="C779" s="38">
        <v>10281348</v>
      </c>
      <c r="D779" s="40" t="s">
        <v>398</v>
      </c>
      <c r="E779" s="58">
        <v>2</v>
      </c>
      <c r="F779" s="38">
        <v>81</v>
      </c>
      <c r="G779" s="38" t="s">
        <v>23</v>
      </c>
      <c r="H779" s="42">
        <v>3758.98</v>
      </c>
      <c r="I779" s="37"/>
      <c r="J779" s="44">
        <v>43400</v>
      </c>
      <c r="K779" s="42">
        <v>0</v>
      </c>
      <c r="L779" s="42">
        <v>2588.9499999999998</v>
      </c>
      <c r="M779" s="44">
        <v>45243</v>
      </c>
      <c r="N779" s="42">
        <v>1170.03</v>
      </c>
      <c r="O779" s="42">
        <v>1322.1299999999999</v>
      </c>
      <c r="P779" s="45">
        <f>IF(J779&lt;DATEVALUE("2009-1-1"),3%,13%)</f>
        <v>0.13</v>
      </c>
      <c r="Q779" s="42">
        <f>IF(P779=13%,ROUND(O779/(1+P779)*P779,2),ROUND(O779/(1+0.03)*0.02,2))</f>
        <v>152.1</v>
      </c>
      <c r="R779" s="42">
        <f>O779-Q779</f>
        <v>1170.03</v>
      </c>
      <c r="S779" s="42">
        <f>N779-R779</f>
        <v>0</v>
      </c>
      <c r="T779" s="38">
        <v>2506</v>
      </c>
      <c r="U779" s="14">
        <f>S779/H779</f>
        <v>0</v>
      </c>
      <c r="V779" s="19"/>
      <c r="W779" s="19"/>
      <c r="X779" s="37" t="s">
        <v>3466</v>
      </c>
    </row>
    <row r="780" spans="1:24" ht="16.5" customHeight="1">
      <c r="A780" s="38">
        <v>156</v>
      </c>
      <c r="B780" s="39">
        <v>20700</v>
      </c>
      <c r="C780" s="38">
        <v>10280416</v>
      </c>
      <c r="D780" s="40" t="s">
        <v>144</v>
      </c>
      <c r="E780" s="58">
        <v>7</v>
      </c>
      <c r="F780" s="38">
        <v>73</v>
      </c>
      <c r="G780" s="38" t="s">
        <v>23</v>
      </c>
      <c r="H780" s="42">
        <v>24410.26</v>
      </c>
      <c r="I780" s="37"/>
      <c r="J780" s="44">
        <v>43641</v>
      </c>
      <c r="K780" s="42">
        <v>0</v>
      </c>
      <c r="L780" s="42">
        <v>16297.24</v>
      </c>
      <c r="M780" s="44">
        <v>45246</v>
      </c>
      <c r="N780" s="42">
        <v>8113.02</v>
      </c>
      <c r="O780" s="42">
        <v>9167.7100000000009</v>
      </c>
      <c r="P780" s="45">
        <f>IF(J780&lt;DATEVALUE("2009-1-1"),3%,13%)</f>
        <v>0.13</v>
      </c>
      <c r="Q780" s="42">
        <f>IF(P780=13%,ROUND(O780/(1+P780)*P780,2),ROUND(O780/(1+0.03)*0.02,2))</f>
        <v>1054.69</v>
      </c>
      <c r="R780" s="42">
        <f>O780-Q780</f>
        <v>8113.02</v>
      </c>
      <c r="S780" s="42">
        <f>N780-R780</f>
        <v>0</v>
      </c>
      <c r="T780" s="38">
        <v>5000</v>
      </c>
      <c r="U780" s="14">
        <f>S780/H780</f>
        <v>0</v>
      </c>
      <c r="V780" s="19"/>
      <c r="W780" s="19"/>
      <c r="X780" s="37" t="s">
        <v>3466</v>
      </c>
    </row>
    <row r="781" spans="1:24" ht="16.5" customHeight="1">
      <c r="A781" s="38">
        <v>157</v>
      </c>
      <c r="B781" s="39">
        <v>20700</v>
      </c>
      <c r="C781" s="38">
        <v>10280913</v>
      </c>
      <c r="D781" s="40" t="s">
        <v>144</v>
      </c>
      <c r="E781" s="58">
        <v>2</v>
      </c>
      <c r="F781" s="38">
        <v>68</v>
      </c>
      <c r="G781" s="38" t="s">
        <v>23</v>
      </c>
      <c r="H781" s="42">
        <v>6808.72</v>
      </c>
      <c r="I781" s="37"/>
      <c r="J781" s="44">
        <v>43797</v>
      </c>
      <c r="K781" s="42">
        <v>0</v>
      </c>
      <c r="L781" s="42">
        <v>4462.16</v>
      </c>
      <c r="M781" s="44">
        <v>45244</v>
      </c>
      <c r="N781" s="42">
        <v>2346.56</v>
      </c>
      <c r="O781" s="42">
        <v>2651.61</v>
      </c>
      <c r="P781" s="45">
        <f>IF(J781&lt;DATEVALUE("2009-1-1"),3%,13%)</f>
        <v>0.13</v>
      </c>
      <c r="Q781" s="42">
        <f>IF(P781=13%,ROUND(O781/(1+P781)*P781,2),ROUND(O781/(1+0.03)*0.02,2))</f>
        <v>305.05</v>
      </c>
      <c r="R781" s="42">
        <f>O781-Q781</f>
        <v>2346.56</v>
      </c>
      <c r="S781" s="42">
        <f>N781-R781</f>
        <v>0</v>
      </c>
      <c r="T781" s="38">
        <v>5000</v>
      </c>
      <c r="U781" s="14">
        <f>S781/H781</f>
        <v>0</v>
      </c>
      <c r="V781" s="19"/>
      <c r="W781" s="19"/>
      <c r="X781" s="37" t="s">
        <v>3466</v>
      </c>
    </row>
    <row r="782" spans="1:24" ht="16.5" customHeight="1">
      <c r="A782" s="38">
        <v>158</v>
      </c>
      <c r="B782" s="39">
        <v>20700</v>
      </c>
      <c r="C782" s="38">
        <v>10280937</v>
      </c>
      <c r="D782" s="40" t="s">
        <v>327</v>
      </c>
      <c r="E782" s="58">
        <v>4</v>
      </c>
      <c r="F782" s="38">
        <v>60</v>
      </c>
      <c r="G782" s="38" t="s">
        <v>23</v>
      </c>
      <c r="H782" s="42">
        <v>2064.11</v>
      </c>
      <c r="I782" s="37"/>
      <c r="J782" s="44">
        <v>43827</v>
      </c>
      <c r="K782" s="42">
        <v>0</v>
      </c>
      <c r="L782" s="42">
        <v>1535.98</v>
      </c>
      <c r="M782" s="44">
        <v>45244</v>
      </c>
      <c r="N782" s="42">
        <v>528.13</v>
      </c>
      <c r="O782" s="42">
        <v>596.79</v>
      </c>
      <c r="P782" s="45">
        <f>IF(J782&lt;DATEVALUE("2009-1-1"),3%,13%)</f>
        <v>0.13</v>
      </c>
      <c r="Q782" s="42">
        <f>IF(P782=13%,ROUND(O782/(1+P782)*P782,2),ROUND(O782/(1+0.03)*0.02,2))</f>
        <v>68.66</v>
      </c>
      <c r="R782" s="42">
        <f>O782-Q782</f>
        <v>528.13</v>
      </c>
      <c r="S782" s="42">
        <f>N782-R782</f>
        <v>0</v>
      </c>
      <c r="T782" s="38">
        <v>5000</v>
      </c>
      <c r="U782" s="14">
        <f>S782/H782</f>
        <v>0</v>
      </c>
      <c r="V782" s="19"/>
      <c r="W782" s="19"/>
      <c r="X782" s="37" t="s">
        <v>3466</v>
      </c>
    </row>
    <row r="783" spans="1:24" ht="16.5" customHeight="1">
      <c r="A783" s="38">
        <v>159</v>
      </c>
      <c r="B783" s="39">
        <v>20700</v>
      </c>
      <c r="C783" s="38">
        <v>10280952</v>
      </c>
      <c r="D783" s="40" t="s">
        <v>825</v>
      </c>
      <c r="E783" s="58">
        <v>10</v>
      </c>
      <c r="F783" s="38">
        <v>60</v>
      </c>
      <c r="G783" s="38" t="s">
        <v>23</v>
      </c>
      <c r="H783" s="42">
        <v>6097.34</v>
      </c>
      <c r="I783" s="37"/>
      <c r="J783" s="44">
        <v>43977</v>
      </c>
      <c r="K783" s="42">
        <v>0</v>
      </c>
      <c r="L783" s="42">
        <v>4054.73</v>
      </c>
      <c r="M783" s="44">
        <v>45243</v>
      </c>
      <c r="N783" s="42">
        <v>2042.61</v>
      </c>
      <c r="O783" s="42">
        <v>2308.15</v>
      </c>
      <c r="P783" s="45">
        <f>IF(J783&lt;DATEVALUE("2009-1-1"),3%,13%)</f>
        <v>0.13</v>
      </c>
      <c r="Q783" s="42">
        <f>IF(P783=13%,ROUND(O783/(1+P783)*P783,2),ROUND(O783/(1+0.03)*0.02,2))</f>
        <v>265.54000000000002</v>
      </c>
      <c r="R783" s="42">
        <f>O783-Q783</f>
        <v>2042.6100000000001</v>
      </c>
      <c r="S783" s="42">
        <f>N783-R783</f>
        <v>0</v>
      </c>
      <c r="T783" s="38">
        <v>5000</v>
      </c>
      <c r="U783" s="14">
        <f>S783/H783</f>
        <v>0</v>
      </c>
      <c r="V783" s="19"/>
      <c r="W783" s="19"/>
      <c r="X783" s="37" t="s">
        <v>3466</v>
      </c>
    </row>
    <row r="784" spans="1:24" ht="16.5" customHeight="1">
      <c r="A784" s="38">
        <v>160</v>
      </c>
      <c r="B784" s="39">
        <v>20700</v>
      </c>
      <c r="C784" s="38">
        <v>10281275</v>
      </c>
      <c r="D784" s="40" t="s">
        <v>877</v>
      </c>
      <c r="E784" s="58">
        <v>2</v>
      </c>
      <c r="F784" s="38">
        <v>92</v>
      </c>
      <c r="G784" s="38" t="s">
        <v>23</v>
      </c>
      <c r="H784" s="42">
        <v>2735.04</v>
      </c>
      <c r="I784" s="37"/>
      <c r="J784" s="44">
        <v>43065</v>
      </c>
      <c r="K784" s="42">
        <v>0</v>
      </c>
      <c r="L784" s="42">
        <v>1963.16</v>
      </c>
      <c r="M784" s="44">
        <v>45245</v>
      </c>
      <c r="N784" s="42">
        <v>771.88</v>
      </c>
      <c r="O784" s="42">
        <v>872.22</v>
      </c>
      <c r="P784" s="45">
        <f>IF(J784&lt;DATEVALUE("2009-1-1"),3%,13%)</f>
        <v>0.13</v>
      </c>
      <c r="Q784" s="42">
        <f>IF(P784=13%,ROUND(O784/(1+P784)*P784,2),ROUND(O784/(1+0.03)*0.02,2))</f>
        <v>100.34</v>
      </c>
      <c r="R784" s="42">
        <f>O784-Q784</f>
        <v>771.88</v>
      </c>
      <c r="S784" s="42">
        <f>N784-R784</f>
        <v>0</v>
      </c>
      <c r="T784" s="38">
        <v>5000</v>
      </c>
      <c r="U784" s="14">
        <f>S784/H784</f>
        <v>0</v>
      </c>
      <c r="V784" s="19"/>
      <c r="W784" s="19"/>
      <c r="X784" s="37" t="s">
        <v>3466</v>
      </c>
    </row>
    <row r="785" spans="1:24" ht="16.5" customHeight="1">
      <c r="A785" s="38">
        <v>161</v>
      </c>
      <c r="B785" s="39">
        <v>20700</v>
      </c>
      <c r="C785" s="38">
        <v>10281309</v>
      </c>
      <c r="D785" s="40" t="s">
        <v>639</v>
      </c>
      <c r="E785" s="58">
        <v>2</v>
      </c>
      <c r="F785" s="38">
        <v>89</v>
      </c>
      <c r="G785" s="38" t="s">
        <v>23</v>
      </c>
      <c r="H785" s="42">
        <v>2547</v>
      </c>
      <c r="I785" s="37"/>
      <c r="J785" s="44">
        <v>43156</v>
      </c>
      <c r="K785" s="42">
        <v>0</v>
      </c>
      <c r="L785" s="42">
        <v>1807.97</v>
      </c>
      <c r="M785" s="44">
        <v>45246</v>
      </c>
      <c r="N785" s="42">
        <v>739.03</v>
      </c>
      <c r="O785" s="42">
        <v>835.09999999999991</v>
      </c>
      <c r="P785" s="45">
        <f>IF(J785&lt;DATEVALUE("2009-1-1"),3%,13%)</f>
        <v>0.13</v>
      </c>
      <c r="Q785" s="42">
        <f>IF(P785=13%,ROUND(O785/(1+P785)*P785,2),ROUND(O785/(1+0.03)*0.02,2))</f>
        <v>96.07</v>
      </c>
      <c r="R785" s="42">
        <f>O785-Q785</f>
        <v>739.03</v>
      </c>
      <c r="S785" s="42">
        <f>N785-R785</f>
        <v>0</v>
      </c>
      <c r="T785" s="38">
        <v>5000</v>
      </c>
      <c r="U785" s="14">
        <f>S785/H785</f>
        <v>0</v>
      </c>
      <c r="V785" s="19"/>
      <c r="W785" s="19"/>
      <c r="X785" s="37" t="s">
        <v>3466</v>
      </c>
    </row>
    <row r="786" spans="1:24" ht="16.5" customHeight="1">
      <c r="A786" s="38">
        <v>163</v>
      </c>
      <c r="B786" s="39">
        <v>20700</v>
      </c>
      <c r="C786" s="38">
        <v>10343803</v>
      </c>
      <c r="D786" s="40" t="s">
        <v>3070</v>
      </c>
      <c r="E786" s="58">
        <v>1</v>
      </c>
      <c r="F786" s="38">
        <v>60</v>
      </c>
      <c r="G786" s="38" t="s">
        <v>23</v>
      </c>
      <c r="H786" s="42">
        <v>3846</v>
      </c>
      <c r="I786" s="37"/>
      <c r="J786" s="44">
        <v>44561</v>
      </c>
      <c r="K786" s="42">
        <v>64.099999999999994</v>
      </c>
      <c r="L786" s="42">
        <v>1410.2</v>
      </c>
      <c r="M786" s="44">
        <v>45244</v>
      </c>
      <c r="N786" s="42">
        <v>2371.6999999999998</v>
      </c>
      <c r="O786" s="42">
        <v>2680.02</v>
      </c>
      <c r="P786" s="45">
        <f>IF(J786&lt;DATEVALUE("2009-1-1"),3%,13%)</f>
        <v>0.13</v>
      </c>
      <c r="Q786" s="42">
        <f>IF(P786=13%,ROUND(O786/(1+P786)*P786,2),ROUND(O786/(1+0.03)*0.02,2))</f>
        <v>308.32</v>
      </c>
      <c r="R786" s="42">
        <f>O786-Q786</f>
        <v>2371.6999999999998</v>
      </c>
      <c r="S786" s="42">
        <f>N786-R786</f>
        <v>0</v>
      </c>
      <c r="T786" s="38">
        <v>5000</v>
      </c>
      <c r="U786" s="14">
        <f>S786/H786</f>
        <v>0</v>
      </c>
      <c r="V786" s="19"/>
      <c r="W786" s="19"/>
      <c r="X786" s="37" t="s">
        <v>3466</v>
      </c>
    </row>
    <row r="787" spans="1:24" ht="16.5" customHeight="1">
      <c r="A787" s="38">
        <v>164</v>
      </c>
      <c r="B787" s="39">
        <v>20700</v>
      </c>
      <c r="C787" s="38">
        <v>10347849</v>
      </c>
      <c r="D787" s="40" t="s">
        <v>2170</v>
      </c>
      <c r="E787" s="58">
        <v>1</v>
      </c>
      <c r="F787" s="38">
        <v>47</v>
      </c>
      <c r="G787" s="38" t="s">
        <v>23</v>
      </c>
      <c r="H787" s="42">
        <v>2053.0700000000002</v>
      </c>
      <c r="I787" s="37"/>
      <c r="J787" s="44">
        <v>44620</v>
      </c>
      <c r="K787" s="42">
        <v>43.68</v>
      </c>
      <c r="L787" s="42">
        <v>873.62</v>
      </c>
      <c r="M787" s="44">
        <v>45245</v>
      </c>
      <c r="N787" s="42">
        <v>1135.77</v>
      </c>
      <c r="O787" s="42">
        <v>1283.42</v>
      </c>
      <c r="P787" s="45">
        <f>IF(J787&lt;DATEVALUE("2009-1-1"),3%,13%)</f>
        <v>0.13</v>
      </c>
      <c r="Q787" s="42">
        <f>IF(P787=13%,ROUND(O787/(1+P787)*P787,2),ROUND(O787/(1+0.03)*0.02,2))</f>
        <v>147.65</v>
      </c>
      <c r="R787" s="42">
        <f>O787-Q787</f>
        <v>1135.77</v>
      </c>
      <c r="S787" s="42">
        <f>N787-R787</f>
        <v>0</v>
      </c>
      <c r="T787" s="38">
        <v>5000</v>
      </c>
      <c r="U787" s="14">
        <f>S787/H787</f>
        <v>0</v>
      </c>
      <c r="V787" s="19"/>
      <c r="W787" s="19"/>
      <c r="X787" s="37" t="s">
        <v>3466</v>
      </c>
    </row>
    <row r="788" spans="1:24" ht="16.5" customHeight="1">
      <c r="A788" s="38">
        <v>165</v>
      </c>
      <c r="B788" s="39">
        <v>20700</v>
      </c>
      <c r="C788" s="38">
        <v>10347863</v>
      </c>
      <c r="D788" s="40" t="s">
        <v>1369</v>
      </c>
      <c r="E788" s="58">
        <v>0.2</v>
      </c>
      <c r="F788" s="38">
        <v>49</v>
      </c>
      <c r="G788" s="38" t="s">
        <v>266</v>
      </c>
      <c r="H788" s="42">
        <v>514.87</v>
      </c>
      <c r="I788" s="37"/>
      <c r="J788" s="44">
        <v>44620</v>
      </c>
      <c r="K788" s="42">
        <v>10.5</v>
      </c>
      <c r="L788" s="42">
        <v>210.16</v>
      </c>
      <c r="M788" s="44">
        <v>45245</v>
      </c>
      <c r="N788" s="42">
        <v>294.20999999999998</v>
      </c>
      <c r="O788" s="42">
        <v>332.46</v>
      </c>
      <c r="P788" s="45">
        <f>IF(J788&lt;DATEVALUE("2009-1-1"),3%,13%)</f>
        <v>0.13</v>
      </c>
      <c r="Q788" s="42">
        <f>IF(P788=13%,ROUND(O788/(1+P788)*P788,2),ROUND(O788/(1+0.03)*0.02,2))</f>
        <v>38.25</v>
      </c>
      <c r="R788" s="42">
        <f>O788-Q788</f>
        <v>294.20999999999998</v>
      </c>
      <c r="S788" s="42">
        <f>N788-R788</f>
        <v>0</v>
      </c>
      <c r="T788" s="38">
        <v>5000</v>
      </c>
      <c r="U788" s="14">
        <f>S788/H788</f>
        <v>0</v>
      </c>
      <c r="V788" s="19"/>
      <c r="W788" s="19"/>
      <c r="X788" s="37" t="s">
        <v>3466</v>
      </c>
    </row>
    <row r="789" spans="1:24" ht="16.5" customHeight="1">
      <c r="A789" s="38">
        <v>166</v>
      </c>
      <c r="B789" s="39">
        <v>20700</v>
      </c>
      <c r="C789" s="38">
        <v>10347863</v>
      </c>
      <c r="D789" s="40" t="s">
        <v>1369</v>
      </c>
      <c r="E789" s="58">
        <v>0.1</v>
      </c>
      <c r="F789" s="38">
        <v>49</v>
      </c>
      <c r="G789" s="38" t="s">
        <v>266</v>
      </c>
      <c r="H789" s="42">
        <v>257.43</v>
      </c>
      <c r="I789" s="37"/>
      <c r="J789" s="44">
        <v>44620</v>
      </c>
      <c r="K789" s="42">
        <v>5.26</v>
      </c>
      <c r="L789" s="42">
        <v>105.07</v>
      </c>
      <c r="M789" s="44">
        <v>45246</v>
      </c>
      <c r="N789" s="42">
        <v>147.1</v>
      </c>
      <c r="O789" s="42">
        <v>166.22</v>
      </c>
      <c r="P789" s="45">
        <f>IF(J789&lt;DATEVALUE("2009-1-1"),3%,13%)</f>
        <v>0.13</v>
      </c>
      <c r="Q789" s="42">
        <f>IF(P789=13%,ROUND(O789/(1+P789)*P789,2),ROUND(O789/(1+0.03)*0.02,2))</f>
        <v>19.12</v>
      </c>
      <c r="R789" s="42">
        <f>O789-Q789</f>
        <v>147.1</v>
      </c>
      <c r="S789" s="42">
        <f>N789-R789</f>
        <v>0</v>
      </c>
      <c r="T789" s="38">
        <v>5000</v>
      </c>
      <c r="U789" s="14">
        <f>S789/H789</f>
        <v>0</v>
      </c>
      <c r="V789" s="19"/>
      <c r="W789" s="19"/>
      <c r="X789" s="37" t="s">
        <v>3466</v>
      </c>
    </row>
    <row r="790" spans="1:24" ht="16.5" customHeight="1">
      <c r="A790" s="38">
        <v>167</v>
      </c>
      <c r="B790" s="39">
        <v>20700</v>
      </c>
      <c r="C790" s="38">
        <v>10322008</v>
      </c>
      <c r="D790" s="40" t="s">
        <v>144</v>
      </c>
      <c r="E790" s="58">
        <v>3</v>
      </c>
      <c r="F790" s="38">
        <v>36</v>
      </c>
      <c r="G790" s="38" t="s">
        <v>33</v>
      </c>
      <c r="H790" s="42">
        <v>10461.540000000001</v>
      </c>
      <c r="I790" s="37"/>
      <c r="J790" s="44">
        <v>44135</v>
      </c>
      <c r="K790" s="42">
        <v>0</v>
      </c>
      <c r="L790" s="42">
        <v>10461.540000000001</v>
      </c>
      <c r="M790" s="44">
        <v>45247</v>
      </c>
      <c r="N790" s="42">
        <v>0</v>
      </c>
      <c r="O790" s="42">
        <v>0</v>
      </c>
      <c r="P790" s="45">
        <f>IF(J790&lt;DATEVALUE("2009-1-1"),3%,13%)</f>
        <v>0.13</v>
      </c>
      <c r="Q790" s="42">
        <f>IF(P790=13%,ROUND(O790/(1+P790)*P790,2),ROUND(O790/(1+0.03)*0.02,2))</f>
        <v>0</v>
      </c>
      <c r="R790" s="42">
        <f>O790-Q790</f>
        <v>0</v>
      </c>
      <c r="S790" s="42">
        <f>N790-R790</f>
        <v>0</v>
      </c>
      <c r="T790" s="38">
        <v>1100</v>
      </c>
      <c r="U790" s="14">
        <f>S790/H790</f>
        <v>0</v>
      </c>
      <c r="V790" s="19"/>
      <c r="W790" s="19"/>
      <c r="X790" s="37" t="s">
        <v>3466</v>
      </c>
    </row>
    <row r="791" spans="1:24" ht="16.5" customHeight="1">
      <c r="A791" s="38">
        <v>168</v>
      </c>
      <c r="B791" s="39">
        <v>20700</v>
      </c>
      <c r="C791" s="38">
        <v>10323924</v>
      </c>
      <c r="D791" s="40" t="s">
        <v>2365</v>
      </c>
      <c r="E791" s="58">
        <v>1</v>
      </c>
      <c r="F791" s="38">
        <v>36</v>
      </c>
      <c r="G791" s="38" t="s">
        <v>33</v>
      </c>
      <c r="H791" s="42">
        <v>6194.69</v>
      </c>
      <c r="I791" s="37"/>
      <c r="J791" s="44">
        <v>44196</v>
      </c>
      <c r="K791" s="42">
        <v>172.07</v>
      </c>
      <c r="L791" s="42">
        <v>5850.43</v>
      </c>
      <c r="M791" s="44">
        <v>45244</v>
      </c>
      <c r="N791" s="42">
        <v>172.19</v>
      </c>
      <c r="O791" s="42">
        <v>194.57</v>
      </c>
      <c r="P791" s="45">
        <f>IF(J791&lt;DATEVALUE("2009-1-1"),3%,13%)</f>
        <v>0.13</v>
      </c>
      <c r="Q791" s="42">
        <f>IF(P791=13%,ROUND(O791/(1+P791)*P791,2),ROUND(O791/(1+0.03)*0.02,2))</f>
        <v>22.38</v>
      </c>
      <c r="R791" s="42">
        <f>O791-Q791</f>
        <v>172.19</v>
      </c>
      <c r="S791" s="42">
        <f>N791-R791</f>
        <v>0</v>
      </c>
      <c r="T791" s="38">
        <v>2401</v>
      </c>
      <c r="U791" s="14">
        <f>S791/H791</f>
        <v>0</v>
      </c>
      <c r="V791" s="19"/>
      <c r="W791" s="19"/>
      <c r="X791" s="37" t="s">
        <v>3466</v>
      </c>
    </row>
    <row r="792" spans="1:24" ht="16.5" customHeight="1">
      <c r="A792" s="38">
        <v>169</v>
      </c>
      <c r="B792" s="39">
        <v>20700</v>
      </c>
      <c r="C792" s="38">
        <v>10280340</v>
      </c>
      <c r="D792" s="40" t="s">
        <v>3071</v>
      </c>
      <c r="E792" s="58">
        <v>5</v>
      </c>
      <c r="F792" s="38">
        <v>36</v>
      </c>
      <c r="G792" s="38" t="s">
        <v>33</v>
      </c>
      <c r="H792" s="42">
        <v>10470.09</v>
      </c>
      <c r="I792" s="37"/>
      <c r="J792" s="44">
        <v>43763</v>
      </c>
      <c r="K792" s="42">
        <v>0</v>
      </c>
      <c r="L792" s="42">
        <v>9946.58</v>
      </c>
      <c r="M792" s="44">
        <v>45244</v>
      </c>
      <c r="N792" s="42">
        <v>523.51</v>
      </c>
      <c r="O792" s="42">
        <v>591.56999999999994</v>
      </c>
      <c r="P792" s="45">
        <f>IF(J792&lt;DATEVALUE("2009-1-1"),3%,13%)</f>
        <v>0.13</v>
      </c>
      <c r="Q792" s="42">
        <f>IF(P792=13%,ROUND(O792/(1+P792)*P792,2),ROUND(O792/(1+0.03)*0.02,2))</f>
        <v>68.06</v>
      </c>
      <c r="R792" s="42">
        <f>O792-Q792</f>
        <v>523.51</v>
      </c>
      <c r="S792" s="42">
        <f>N792-R792</f>
        <v>0</v>
      </c>
      <c r="T792" s="38">
        <v>2504</v>
      </c>
      <c r="U792" s="14">
        <f>S792/H792</f>
        <v>0</v>
      </c>
      <c r="V792" s="19"/>
      <c r="W792" s="19"/>
      <c r="X792" s="37" t="s">
        <v>3466</v>
      </c>
    </row>
    <row r="793" spans="1:24" ht="16.5" customHeight="1">
      <c r="A793" s="38">
        <v>170</v>
      </c>
      <c r="B793" s="39">
        <v>20700</v>
      </c>
      <c r="C793" s="38">
        <v>10321553</v>
      </c>
      <c r="D793" s="40" t="s">
        <v>2034</v>
      </c>
      <c r="E793" s="58">
        <v>5</v>
      </c>
      <c r="F793" s="38">
        <v>36</v>
      </c>
      <c r="G793" s="38" t="s">
        <v>33</v>
      </c>
      <c r="H793" s="42">
        <v>10470.08</v>
      </c>
      <c r="I793" s="37"/>
      <c r="J793" s="44">
        <v>44074</v>
      </c>
      <c r="K793" s="42">
        <v>0</v>
      </c>
      <c r="L793" s="42">
        <v>10470.08</v>
      </c>
      <c r="M793" s="44">
        <v>45247</v>
      </c>
      <c r="N793" s="42">
        <v>0</v>
      </c>
      <c r="O793" s="42">
        <v>0</v>
      </c>
      <c r="P793" s="45">
        <f>IF(J793&lt;DATEVALUE("2009-1-1"),3%,13%)</f>
        <v>0.13</v>
      </c>
      <c r="Q793" s="42">
        <f>IF(P793=13%,ROUND(O793/(1+P793)*P793,2),ROUND(O793/(1+0.03)*0.02,2))</f>
        <v>0</v>
      </c>
      <c r="R793" s="42">
        <f>O793-Q793</f>
        <v>0</v>
      </c>
      <c r="S793" s="42">
        <f>N793-R793</f>
        <v>0</v>
      </c>
      <c r="T793" s="38">
        <v>2506</v>
      </c>
      <c r="U793" s="14">
        <f>S793/H793</f>
        <v>0</v>
      </c>
      <c r="V793" s="19"/>
      <c r="W793" s="19"/>
      <c r="X793" s="37" t="s">
        <v>3466</v>
      </c>
    </row>
    <row r="794" spans="1:24" ht="16.5" customHeight="1">
      <c r="A794" s="38">
        <v>173</v>
      </c>
      <c r="B794" s="39">
        <v>20700</v>
      </c>
      <c r="C794" s="38">
        <v>10280330</v>
      </c>
      <c r="D794" s="40" t="s">
        <v>3072</v>
      </c>
      <c r="E794" s="58">
        <v>1</v>
      </c>
      <c r="F794" s="38">
        <v>48</v>
      </c>
      <c r="G794" s="38" t="s">
        <v>33</v>
      </c>
      <c r="H794" s="42">
        <v>1950</v>
      </c>
      <c r="I794" s="37"/>
      <c r="J794" s="44">
        <v>43674</v>
      </c>
      <c r="K794" s="42">
        <v>0</v>
      </c>
      <c r="L794" s="42">
        <v>1852.5</v>
      </c>
      <c r="M794" s="44">
        <v>45244</v>
      </c>
      <c r="N794" s="42">
        <v>97.5</v>
      </c>
      <c r="O794" s="42">
        <v>110.18</v>
      </c>
      <c r="P794" s="45">
        <f>IF(J794&lt;DATEVALUE("2009-1-1"),3%,13%)</f>
        <v>0.13</v>
      </c>
      <c r="Q794" s="42">
        <f>IF(P794=13%,ROUND(O794/(1+P794)*P794,2),ROUND(O794/(1+0.03)*0.02,2))</f>
        <v>12.68</v>
      </c>
      <c r="R794" s="42">
        <f>O794-Q794</f>
        <v>97.5</v>
      </c>
      <c r="S794" s="42">
        <f>N794-R794</f>
        <v>0</v>
      </c>
      <c r="T794" s="38">
        <v>5000</v>
      </c>
      <c r="U794" s="14">
        <f>S794/H794</f>
        <v>0</v>
      </c>
      <c r="V794" s="19"/>
      <c r="W794" s="19"/>
      <c r="X794" s="37" t="s">
        <v>3466</v>
      </c>
    </row>
    <row r="795" spans="1:24" ht="16.5" customHeight="1">
      <c r="A795" s="38">
        <v>174</v>
      </c>
      <c r="B795" s="39">
        <v>20700</v>
      </c>
      <c r="C795" s="38">
        <v>10280350</v>
      </c>
      <c r="D795" s="40" t="s">
        <v>3073</v>
      </c>
      <c r="E795" s="58">
        <v>1</v>
      </c>
      <c r="F795" s="38">
        <v>23</v>
      </c>
      <c r="G795" s="38" t="s">
        <v>33</v>
      </c>
      <c r="H795" s="42">
        <v>1573.76</v>
      </c>
      <c r="I795" s="37"/>
      <c r="J795" s="44">
        <v>43797</v>
      </c>
      <c r="K795" s="42">
        <v>0</v>
      </c>
      <c r="L795" s="42">
        <v>1495.07</v>
      </c>
      <c r="M795" s="44">
        <v>45244</v>
      </c>
      <c r="N795" s="42">
        <v>78.69</v>
      </c>
      <c r="O795" s="42">
        <v>88.92</v>
      </c>
      <c r="P795" s="45">
        <f>IF(J795&lt;DATEVALUE("2009-1-1"),3%,13%)</f>
        <v>0.13</v>
      </c>
      <c r="Q795" s="42">
        <f>IF(P795=13%,ROUND(O795/(1+P795)*P795,2),ROUND(O795/(1+0.03)*0.02,2))</f>
        <v>10.23</v>
      </c>
      <c r="R795" s="42">
        <f>O795-Q795</f>
        <v>78.69</v>
      </c>
      <c r="S795" s="42">
        <f>N795-R795</f>
        <v>0</v>
      </c>
      <c r="T795" s="38">
        <v>5000</v>
      </c>
      <c r="U795" s="14">
        <f>S795/H795</f>
        <v>0</v>
      </c>
      <c r="V795" s="19"/>
      <c r="W795" s="19"/>
      <c r="X795" s="37" t="s">
        <v>3466</v>
      </c>
    </row>
    <row r="796" spans="1:24" ht="16.5" customHeight="1">
      <c r="A796" s="38">
        <v>175</v>
      </c>
      <c r="B796" s="39">
        <v>20700</v>
      </c>
      <c r="C796" s="38">
        <v>10280358</v>
      </c>
      <c r="D796" s="40" t="s">
        <v>1122</v>
      </c>
      <c r="E796" s="58">
        <v>2</v>
      </c>
      <c r="F796" s="38">
        <v>44</v>
      </c>
      <c r="G796" s="38" t="s">
        <v>33</v>
      </c>
      <c r="H796" s="42">
        <v>8953.51</v>
      </c>
      <c r="I796" s="37"/>
      <c r="J796" s="44">
        <v>43797</v>
      </c>
      <c r="K796" s="42">
        <v>0</v>
      </c>
      <c r="L796" s="42">
        <v>8505.83</v>
      </c>
      <c r="M796" s="44">
        <v>45246</v>
      </c>
      <c r="N796" s="42">
        <v>447.68</v>
      </c>
      <c r="O796" s="42">
        <v>505.88</v>
      </c>
      <c r="P796" s="45">
        <f>IF(J796&lt;DATEVALUE("2009-1-1"),3%,13%)</f>
        <v>0.13</v>
      </c>
      <c r="Q796" s="42">
        <f>IF(P796=13%,ROUND(O796/(1+P796)*P796,2),ROUND(O796/(1+0.03)*0.02,2))</f>
        <v>58.2</v>
      </c>
      <c r="R796" s="42">
        <f>O796-Q796</f>
        <v>447.68</v>
      </c>
      <c r="S796" s="42">
        <f>N796-R796</f>
        <v>0</v>
      </c>
      <c r="T796" s="38">
        <v>5000</v>
      </c>
      <c r="U796" s="14">
        <f>S796/H796</f>
        <v>0</v>
      </c>
      <c r="V796" s="19"/>
      <c r="W796" s="19"/>
      <c r="X796" s="37" t="s">
        <v>3466</v>
      </c>
    </row>
    <row r="797" spans="1:24" ht="16.5" customHeight="1">
      <c r="A797" s="38">
        <v>176</v>
      </c>
      <c r="B797" s="39">
        <v>20700</v>
      </c>
      <c r="C797" s="38">
        <v>10280359</v>
      </c>
      <c r="D797" s="40" t="s">
        <v>229</v>
      </c>
      <c r="E797" s="58">
        <v>4</v>
      </c>
      <c r="F797" s="38">
        <v>44</v>
      </c>
      <c r="G797" s="38" t="s">
        <v>33</v>
      </c>
      <c r="H797" s="42">
        <v>8177.14</v>
      </c>
      <c r="I797" s="37"/>
      <c r="J797" s="44">
        <v>43797</v>
      </c>
      <c r="K797" s="42">
        <v>0</v>
      </c>
      <c r="L797" s="42">
        <v>7768.28</v>
      </c>
      <c r="M797" s="44">
        <v>45244</v>
      </c>
      <c r="N797" s="42">
        <v>408.86</v>
      </c>
      <c r="O797" s="42">
        <v>462.01</v>
      </c>
      <c r="P797" s="45">
        <f>IF(J797&lt;DATEVALUE("2009-1-1"),3%,13%)</f>
        <v>0.13</v>
      </c>
      <c r="Q797" s="42">
        <f>IF(P797=13%,ROUND(O797/(1+P797)*P797,2),ROUND(O797/(1+0.03)*0.02,2))</f>
        <v>53.15</v>
      </c>
      <c r="R797" s="42">
        <f>O797-Q797</f>
        <v>408.86</v>
      </c>
      <c r="S797" s="42">
        <f>N797-R797</f>
        <v>0</v>
      </c>
      <c r="T797" s="38">
        <v>5000</v>
      </c>
      <c r="U797" s="14">
        <f>S797/H797</f>
        <v>0</v>
      </c>
      <c r="V797" s="19"/>
      <c r="W797" s="19"/>
      <c r="X797" s="37" t="s">
        <v>3466</v>
      </c>
    </row>
    <row r="798" spans="1:24" ht="16.5" customHeight="1">
      <c r="A798" s="38">
        <v>177</v>
      </c>
      <c r="B798" s="39">
        <v>20700</v>
      </c>
      <c r="C798" s="38">
        <v>10280722</v>
      </c>
      <c r="D798" s="40" t="s">
        <v>3074</v>
      </c>
      <c r="E798" s="58">
        <v>15</v>
      </c>
      <c r="F798" s="38">
        <v>60</v>
      </c>
      <c r="G798" s="38" t="s">
        <v>33</v>
      </c>
      <c r="H798" s="42">
        <v>52948.800000000003</v>
      </c>
      <c r="I798" s="37"/>
      <c r="J798" s="44">
        <v>42610</v>
      </c>
      <c r="K798" s="42">
        <v>0</v>
      </c>
      <c r="L798" s="42">
        <v>50301.36</v>
      </c>
      <c r="M798" s="44">
        <v>45244</v>
      </c>
      <c r="N798" s="42">
        <v>2647.44</v>
      </c>
      <c r="O798" s="42">
        <v>2991.61</v>
      </c>
      <c r="P798" s="45">
        <f>IF(J798&lt;DATEVALUE("2009-1-1"),3%,13%)</f>
        <v>0.13</v>
      </c>
      <c r="Q798" s="42">
        <f>IF(P798=13%,ROUND(O798/(1+P798)*P798,2),ROUND(O798/(1+0.03)*0.02,2))</f>
        <v>344.17</v>
      </c>
      <c r="R798" s="42">
        <f>O798-Q798</f>
        <v>2647.44</v>
      </c>
      <c r="S798" s="42">
        <f>N798-R798</f>
        <v>0</v>
      </c>
      <c r="T798" s="38">
        <v>5000</v>
      </c>
      <c r="U798" s="14">
        <f>S798/H798</f>
        <v>0</v>
      </c>
      <c r="V798" s="19"/>
      <c r="W798" s="19"/>
      <c r="X798" s="37" t="s">
        <v>3466</v>
      </c>
    </row>
    <row r="799" spans="1:24" ht="16.5" customHeight="1">
      <c r="A799" s="38">
        <v>178</v>
      </c>
      <c r="B799" s="39">
        <v>20700</v>
      </c>
      <c r="C799" s="38">
        <v>10280922</v>
      </c>
      <c r="D799" s="40" t="s">
        <v>229</v>
      </c>
      <c r="E799" s="58">
        <v>3</v>
      </c>
      <c r="F799" s="38">
        <v>43</v>
      </c>
      <c r="G799" s="38" t="s">
        <v>33</v>
      </c>
      <c r="H799" s="42">
        <v>6282.05</v>
      </c>
      <c r="I799" s="37"/>
      <c r="J799" s="44">
        <v>43827</v>
      </c>
      <c r="K799" s="42">
        <v>0</v>
      </c>
      <c r="L799" s="42">
        <v>5967.94</v>
      </c>
      <c r="M799" s="44">
        <v>45245</v>
      </c>
      <c r="N799" s="42">
        <v>314.11</v>
      </c>
      <c r="O799" s="42">
        <v>354.94</v>
      </c>
      <c r="P799" s="45">
        <f>IF(J799&lt;DATEVALUE("2009-1-1"),3%,13%)</f>
        <v>0.13</v>
      </c>
      <c r="Q799" s="42">
        <f>IF(P799=13%,ROUND(O799/(1+P799)*P799,2),ROUND(O799/(1+0.03)*0.02,2))</f>
        <v>40.83</v>
      </c>
      <c r="R799" s="42">
        <f>O799-Q799</f>
        <v>314.11</v>
      </c>
      <c r="S799" s="42">
        <f>N799-R799</f>
        <v>0</v>
      </c>
      <c r="T799" s="38">
        <v>5000</v>
      </c>
      <c r="U799" s="14">
        <f>S799/H799</f>
        <v>0</v>
      </c>
      <c r="V799" s="19"/>
      <c r="W799" s="19"/>
      <c r="X799" s="37" t="s">
        <v>3466</v>
      </c>
    </row>
    <row r="800" spans="1:24" ht="16.5" customHeight="1">
      <c r="A800" s="38">
        <v>181</v>
      </c>
      <c r="B800" s="39">
        <v>20700</v>
      </c>
      <c r="C800" s="38">
        <v>10281310</v>
      </c>
      <c r="D800" s="40" t="s">
        <v>3077</v>
      </c>
      <c r="E800" s="58">
        <v>11</v>
      </c>
      <c r="F800" s="38">
        <v>60</v>
      </c>
      <c r="G800" s="38" t="s">
        <v>33</v>
      </c>
      <c r="H800" s="42">
        <v>48568.85</v>
      </c>
      <c r="I800" s="37"/>
      <c r="J800" s="44">
        <v>43156</v>
      </c>
      <c r="K800" s="42">
        <v>0</v>
      </c>
      <c r="L800" s="42">
        <v>46140.4</v>
      </c>
      <c r="M800" s="44">
        <v>45244</v>
      </c>
      <c r="N800" s="42">
        <v>2428.4499999999998</v>
      </c>
      <c r="O800" s="42">
        <v>2744.1499999999996</v>
      </c>
      <c r="P800" s="45">
        <f>IF(J800&lt;DATEVALUE("2009-1-1"),3%,13%)</f>
        <v>0.13</v>
      </c>
      <c r="Q800" s="42">
        <f>IF(P800=13%,ROUND(O800/(1+P800)*P800,2),ROUND(O800/(1+0.03)*0.02,2))</f>
        <v>315.7</v>
      </c>
      <c r="R800" s="42">
        <f>O800-Q800</f>
        <v>2428.4499999999998</v>
      </c>
      <c r="S800" s="42">
        <f>N800-R800</f>
        <v>0</v>
      </c>
      <c r="T800" s="38">
        <v>5000</v>
      </c>
      <c r="U800" s="14">
        <f>S800/H800</f>
        <v>0</v>
      </c>
      <c r="V800" s="19"/>
      <c r="W800" s="19"/>
      <c r="X800" s="37" t="s">
        <v>3466</v>
      </c>
    </row>
    <row r="801" spans="1:24" ht="16.5" customHeight="1">
      <c r="A801" s="38">
        <v>182</v>
      </c>
      <c r="B801" s="39">
        <v>20700</v>
      </c>
      <c r="C801" s="38">
        <v>10347803</v>
      </c>
      <c r="D801" s="40" t="s">
        <v>3078</v>
      </c>
      <c r="E801" s="58">
        <v>1</v>
      </c>
      <c r="F801" s="38">
        <v>1</v>
      </c>
      <c r="G801" s="38" t="s">
        <v>33</v>
      </c>
      <c r="H801" s="42">
        <v>1799.15</v>
      </c>
      <c r="I801" s="37"/>
      <c r="J801" s="44">
        <v>44620</v>
      </c>
      <c r="K801" s="42">
        <v>0</v>
      </c>
      <c r="L801" s="42">
        <v>0</v>
      </c>
      <c r="M801" s="44">
        <v>45244</v>
      </c>
      <c r="N801" s="42">
        <v>1799.15</v>
      </c>
      <c r="O801" s="42">
        <v>2033.04</v>
      </c>
      <c r="P801" s="45">
        <f>IF(J801&lt;DATEVALUE("2009-1-1"),3%,13%)</f>
        <v>0.13</v>
      </c>
      <c r="Q801" s="42">
        <f>IF(P801=13%,ROUND(O801/(1+P801)*P801,2),ROUND(O801/(1+0.03)*0.02,2))</f>
        <v>233.89</v>
      </c>
      <c r="R801" s="42">
        <f>O801-Q801</f>
        <v>1799.15</v>
      </c>
      <c r="S801" s="42">
        <f>N801-R801</f>
        <v>0</v>
      </c>
      <c r="T801" s="38">
        <v>5000</v>
      </c>
      <c r="U801" s="14">
        <f>S801/H801</f>
        <v>0</v>
      </c>
      <c r="V801" s="19"/>
      <c r="W801" s="19"/>
      <c r="X801" s="37" t="s">
        <v>3466</v>
      </c>
    </row>
    <row r="802" spans="1:24" ht="16.5" customHeight="1">
      <c r="A802" s="38">
        <v>183</v>
      </c>
      <c r="B802" s="39">
        <v>20700</v>
      </c>
      <c r="C802" s="38">
        <v>10347816</v>
      </c>
      <c r="D802" s="40" t="s">
        <v>3074</v>
      </c>
      <c r="E802" s="58">
        <v>1</v>
      </c>
      <c r="F802" s="38">
        <v>1</v>
      </c>
      <c r="G802" s="38" t="s">
        <v>33</v>
      </c>
      <c r="H802" s="42">
        <v>176.5</v>
      </c>
      <c r="I802" s="37"/>
      <c r="J802" s="44">
        <v>44620</v>
      </c>
      <c r="K802" s="42">
        <v>0</v>
      </c>
      <c r="L802" s="42">
        <v>0</v>
      </c>
      <c r="M802" s="44">
        <v>45244</v>
      </c>
      <c r="N802" s="42">
        <v>176.5</v>
      </c>
      <c r="O802" s="42">
        <v>199.45</v>
      </c>
      <c r="P802" s="45">
        <f>IF(J802&lt;DATEVALUE("2009-1-1"),3%,13%)</f>
        <v>0.13</v>
      </c>
      <c r="Q802" s="42">
        <f>IF(P802=13%,ROUND(O802/(1+P802)*P802,2),ROUND(O802/(1+0.03)*0.02,2))</f>
        <v>22.95</v>
      </c>
      <c r="R802" s="42">
        <f>O802-Q802</f>
        <v>176.5</v>
      </c>
      <c r="S802" s="42">
        <f>N802-R802</f>
        <v>0</v>
      </c>
      <c r="T802" s="38">
        <v>5000</v>
      </c>
      <c r="U802" s="14">
        <f>S802/H802</f>
        <v>0</v>
      </c>
      <c r="V802" s="19"/>
      <c r="W802" s="19"/>
      <c r="X802" s="37" t="s">
        <v>3466</v>
      </c>
    </row>
    <row r="803" spans="1:24" ht="16.5" customHeight="1">
      <c r="A803" s="38">
        <v>184</v>
      </c>
      <c r="B803" s="39">
        <v>20700</v>
      </c>
      <c r="C803" s="38">
        <v>10347852</v>
      </c>
      <c r="D803" s="40" t="s">
        <v>3079</v>
      </c>
      <c r="E803" s="58">
        <v>1</v>
      </c>
      <c r="F803" s="38">
        <v>18</v>
      </c>
      <c r="G803" s="38" t="s">
        <v>33</v>
      </c>
      <c r="H803" s="42">
        <v>649.77</v>
      </c>
      <c r="I803" s="37"/>
      <c r="J803" s="44">
        <v>44620</v>
      </c>
      <c r="K803" s="42">
        <v>0</v>
      </c>
      <c r="L803" s="42">
        <v>649.77</v>
      </c>
      <c r="M803" s="44">
        <v>45246</v>
      </c>
      <c r="N803" s="42">
        <v>0</v>
      </c>
      <c r="O803" s="42">
        <v>0</v>
      </c>
      <c r="P803" s="45">
        <f>IF(J803&lt;DATEVALUE("2009-1-1"),3%,13%)</f>
        <v>0.13</v>
      </c>
      <c r="Q803" s="42">
        <f>IF(P803=13%,ROUND(O803/(1+P803)*P803,2),ROUND(O803/(1+0.03)*0.02,2))</f>
        <v>0</v>
      </c>
      <c r="R803" s="42">
        <f>O803-Q803</f>
        <v>0</v>
      </c>
      <c r="S803" s="42">
        <f>N803-R803</f>
        <v>0</v>
      </c>
      <c r="T803" s="38">
        <v>5000</v>
      </c>
      <c r="U803" s="14">
        <f>S803/H803</f>
        <v>0</v>
      </c>
      <c r="V803" s="19"/>
      <c r="W803" s="19"/>
      <c r="X803" s="37" t="s">
        <v>3466</v>
      </c>
    </row>
    <row r="804" spans="1:24" ht="16.5" customHeight="1">
      <c r="A804" s="38">
        <v>185</v>
      </c>
      <c r="B804" s="39">
        <v>20700</v>
      </c>
      <c r="C804" s="38">
        <v>10347858</v>
      </c>
      <c r="D804" s="40" t="s">
        <v>3080</v>
      </c>
      <c r="E804" s="58">
        <v>3</v>
      </c>
      <c r="F804" s="38">
        <v>18</v>
      </c>
      <c r="G804" s="38" t="s">
        <v>33</v>
      </c>
      <c r="H804" s="42">
        <v>4945.09</v>
      </c>
      <c r="I804" s="37"/>
      <c r="J804" s="44">
        <v>44620</v>
      </c>
      <c r="K804" s="42">
        <v>0</v>
      </c>
      <c r="L804" s="42">
        <v>4945.09</v>
      </c>
      <c r="M804" s="44">
        <v>45244</v>
      </c>
      <c r="N804" s="42">
        <v>0</v>
      </c>
      <c r="O804" s="42">
        <v>0</v>
      </c>
      <c r="P804" s="45">
        <f>IF(J804&lt;DATEVALUE("2009-1-1"),3%,13%)</f>
        <v>0.13</v>
      </c>
      <c r="Q804" s="42">
        <f>IF(P804=13%,ROUND(O804/(1+P804)*P804,2),ROUND(O804/(1+0.03)*0.02,2))</f>
        <v>0</v>
      </c>
      <c r="R804" s="42">
        <f>O804-Q804</f>
        <v>0</v>
      </c>
      <c r="S804" s="42">
        <f>N804-R804</f>
        <v>0</v>
      </c>
      <c r="T804" s="38">
        <v>5000</v>
      </c>
      <c r="U804" s="14">
        <f>S804/H804</f>
        <v>0</v>
      </c>
      <c r="V804" s="19"/>
      <c r="W804" s="19"/>
      <c r="X804" s="37" t="s">
        <v>3466</v>
      </c>
    </row>
    <row r="805" spans="1:24" ht="16.5" customHeight="1">
      <c r="A805" s="38">
        <v>127</v>
      </c>
      <c r="B805" s="39">
        <v>10704</v>
      </c>
      <c r="C805" s="38">
        <v>10324941</v>
      </c>
      <c r="D805" s="40" t="s">
        <v>1114</v>
      </c>
      <c r="E805" s="58">
        <v>2</v>
      </c>
      <c r="F805" s="38">
        <v>60</v>
      </c>
      <c r="G805" s="38" t="s">
        <v>36</v>
      </c>
      <c r="H805" s="42">
        <v>5073</v>
      </c>
      <c r="I805" s="37"/>
      <c r="J805" s="44">
        <v>44255</v>
      </c>
      <c r="K805" s="42">
        <v>84.55</v>
      </c>
      <c r="L805" s="42">
        <v>2705.6</v>
      </c>
      <c r="M805" s="44">
        <v>45253</v>
      </c>
      <c r="N805" s="42">
        <v>2282.85</v>
      </c>
      <c r="O805" s="42">
        <v>2579.62</v>
      </c>
      <c r="P805" s="45">
        <f>IF(J805&lt;DATEVALUE("2009-1-1"),3%,13%)</f>
        <v>0.13</v>
      </c>
      <c r="Q805" s="42">
        <f>IF(P805=13%,ROUND(O805/(1+P805)*P805,2),ROUND(O805/(1+0.03)*0.02,2))</f>
        <v>296.77</v>
      </c>
      <c r="R805" s="42">
        <f>O805-Q805</f>
        <v>2282.85</v>
      </c>
      <c r="S805" s="42">
        <f>N805-R805</f>
        <v>0</v>
      </c>
      <c r="T805" s="38">
        <v>5000</v>
      </c>
      <c r="U805" s="14">
        <f>S805/H805</f>
        <v>0</v>
      </c>
      <c r="V805" s="19"/>
      <c r="W805" s="19"/>
      <c r="X805" s="37" t="s">
        <v>3455</v>
      </c>
    </row>
    <row r="806" spans="1:24" ht="16.5" customHeight="1">
      <c r="A806" s="38">
        <v>303</v>
      </c>
      <c r="B806" s="39">
        <v>10724</v>
      </c>
      <c r="C806" s="38">
        <v>10352724</v>
      </c>
      <c r="D806" s="40" t="s">
        <v>3093</v>
      </c>
      <c r="E806" s="58">
        <v>2</v>
      </c>
      <c r="F806" s="38">
        <v>120</v>
      </c>
      <c r="G806" s="38" t="s">
        <v>21</v>
      </c>
      <c r="H806" s="42">
        <v>19887.25</v>
      </c>
      <c r="I806" s="37"/>
      <c r="J806" s="44">
        <v>44773</v>
      </c>
      <c r="K806" s="42">
        <v>165.73</v>
      </c>
      <c r="L806" s="42">
        <v>2485.9299999999998</v>
      </c>
      <c r="M806" s="44">
        <v>45252</v>
      </c>
      <c r="N806" s="42">
        <v>17235.59</v>
      </c>
      <c r="O806" s="42">
        <v>19476.22</v>
      </c>
      <c r="P806" s="45">
        <f>IF(J806&lt;DATEVALUE("2009-1-1"),3%,13%)</f>
        <v>0.13</v>
      </c>
      <c r="Q806" s="42">
        <f>IF(P806=13%,ROUND(O806/(1+P806)*P806,2),ROUND(O806/(1+0.03)*0.02,2))</f>
        <v>2240.63</v>
      </c>
      <c r="R806" s="42">
        <f>O806-Q806</f>
        <v>17235.59</v>
      </c>
      <c r="S806" s="42">
        <f>N806-R806</f>
        <v>0</v>
      </c>
      <c r="T806" s="38">
        <v>5000</v>
      </c>
      <c r="U806" s="14">
        <f>S806/H806</f>
        <v>0</v>
      </c>
      <c r="V806" s="19"/>
      <c r="W806" s="19"/>
      <c r="X806" s="37" t="s">
        <v>3459</v>
      </c>
    </row>
    <row r="807" spans="1:24" ht="16.5" customHeight="1">
      <c r="A807" s="38">
        <v>304</v>
      </c>
      <c r="B807" s="39">
        <v>10724</v>
      </c>
      <c r="C807" s="38">
        <v>10352725</v>
      </c>
      <c r="D807" s="40" t="s">
        <v>3094</v>
      </c>
      <c r="E807" s="58">
        <v>1</v>
      </c>
      <c r="F807" s="38">
        <v>120</v>
      </c>
      <c r="G807" s="38" t="s">
        <v>21</v>
      </c>
      <c r="H807" s="42">
        <v>7018.48</v>
      </c>
      <c r="I807" s="37"/>
      <c r="J807" s="44">
        <v>44773</v>
      </c>
      <c r="K807" s="42">
        <v>58.48</v>
      </c>
      <c r="L807" s="42">
        <v>877.29</v>
      </c>
      <c r="M807" s="44">
        <v>45252</v>
      </c>
      <c r="N807" s="42">
        <v>6082.71</v>
      </c>
      <c r="O807" s="42">
        <v>6873.46</v>
      </c>
      <c r="P807" s="45">
        <f>IF(J807&lt;DATEVALUE("2009-1-1"),3%,13%)</f>
        <v>0.13</v>
      </c>
      <c r="Q807" s="42">
        <f>IF(P807=13%,ROUND(O807/(1+P807)*P807,2),ROUND(O807/(1+0.03)*0.02,2))</f>
        <v>790.75</v>
      </c>
      <c r="R807" s="42">
        <f>O807-Q807</f>
        <v>6082.71</v>
      </c>
      <c r="S807" s="42">
        <f>N807-R807</f>
        <v>0</v>
      </c>
      <c r="T807" s="38">
        <v>5000</v>
      </c>
      <c r="U807" s="14">
        <f>S807/H807</f>
        <v>0</v>
      </c>
      <c r="V807" s="19"/>
      <c r="W807" s="19"/>
      <c r="X807" s="37" t="s">
        <v>3459</v>
      </c>
    </row>
    <row r="808" spans="1:24" ht="16.5" customHeight="1">
      <c r="A808" s="38">
        <v>126</v>
      </c>
      <c r="B808" s="39">
        <v>10754</v>
      </c>
      <c r="C808" s="38">
        <v>10295196</v>
      </c>
      <c r="D808" s="40" t="s">
        <v>347</v>
      </c>
      <c r="E808" s="58">
        <v>0.96889203317576511</v>
      </c>
      <c r="F808" s="38">
        <v>120</v>
      </c>
      <c r="G808" s="38" t="s">
        <v>21</v>
      </c>
      <c r="H808" s="42">
        <v>59629.22</v>
      </c>
      <c r="I808" s="37"/>
      <c r="J808" s="44">
        <v>43917</v>
      </c>
      <c r="K808" s="42">
        <v>0</v>
      </c>
      <c r="L808" s="42">
        <v>20770.810000000001</v>
      </c>
      <c r="M808" s="44">
        <v>45253</v>
      </c>
      <c r="N808" s="42">
        <v>38858.410000000003</v>
      </c>
      <c r="O808" s="42">
        <v>43910</v>
      </c>
      <c r="P808" s="45">
        <f>IF(J808&lt;DATEVALUE("2009-1-1"),3%,13%)</f>
        <v>0.13</v>
      </c>
      <c r="Q808" s="42">
        <f>IF(P808=13%,ROUND(O808/(1+P808)*P808,2),ROUND(O808/(1+0.03)*0.02,2))</f>
        <v>5051.59</v>
      </c>
      <c r="R808" s="42">
        <f>O808-Q808</f>
        <v>38858.410000000003</v>
      </c>
      <c r="S808" s="42">
        <f>N808-R808</f>
        <v>0</v>
      </c>
      <c r="T808" s="38">
        <v>5000</v>
      </c>
      <c r="U808" s="14">
        <f>S808/H808</f>
        <v>0</v>
      </c>
      <c r="V808" s="19"/>
      <c r="W808" s="19"/>
      <c r="X808" s="37" t="s">
        <v>3464</v>
      </c>
    </row>
    <row r="809" spans="1:24" ht="16.5" customHeight="1">
      <c r="A809" s="38">
        <v>127</v>
      </c>
      <c r="B809" s="39">
        <v>10754</v>
      </c>
      <c r="C809" s="38">
        <v>10321798</v>
      </c>
      <c r="D809" s="40" t="s">
        <v>3096</v>
      </c>
      <c r="E809" s="58">
        <v>160</v>
      </c>
      <c r="F809" s="38">
        <v>73</v>
      </c>
      <c r="G809" s="38" t="s">
        <v>302</v>
      </c>
      <c r="H809" s="42">
        <v>7223.29</v>
      </c>
      <c r="I809" s="37"/>
      <c r="J809" s="44">
        <v>44043</v>
      </c>
      <c r="K809" s="42">
        <v>98.95</v>
      </c>
      <c r="L809" s="42">
        <v>3859.03</v>
      </c>
      <c r="M809" s="44">
        <v>45253</v>
      </c>
      <c r="N809" s="42">
        <v>3265.31</v>
      </c>
      <c r="O809" s="42">
        <v>3689.8</v>
      </c>
      <c r="P809" s="45">
        <f>IF(J809&lt;DATEVALUE("2009-1-1"),3%,13%)</f>
        <v>0.13</v>
      </c>
      <c r="Q809" s="42">
        <f>IF(P809=13%,ROUND(O809/(1+P809)*P809,2),ROUND(O809/(1+0.03)*0.02,2))</f>
        <v>424.49</v>
      </c>
      <c r="R809" s="42">
        <f>O809-Q809</f>
        <v>3265.3100000000004</v>
      </c>
      <c r="S809" s="42">
        <f>N809-R809</f>
        <v>0</v>
      </c>
      <c r="T809" s="38">
        <v>5000</v>
      </c>
      <c r="U809" s="14">
        <f>S809/H809</f>
        <v>0</v>
      </c>
      <c r="V809" s="19"/>
      <c r="W809" s="19"/>
      <c r="X809" s="37" t="s">
        <v>3464</v>
      </c>
    </row>
    <row r="810" spans="1:24" ht="16.5" customHeight="1">
      <c r="A810" s="38">
        <v>128</v>
      </c>
      <c r="B810" s="39">
        <v>10754</v>
      </c>
      <c r="C810" s="38">
        <v>10295269</v>
      </c>
      <c r="D810" s="40" t="s">
        <v>3095</v>
      </c>
      <c r="E810" s="58">
        <v>74</v>
      </c>
      <c r="F810" s="38">
        <v>69</v>
      </c>
      <c r="G810" s="38" t="s">
        <v>21</v>
      </c>
      <c r="H810" s="42">
        <v>6966.2</v>
      </c>
      <c r="I810" s="37"/>
      <c r="J810" s="44">
        <v>44006</v>
      </c>
      <c r="K810" s="42">
        <v>0</v>
      </c>
      <c r="L810" s="42">
        <v>3917.03</v>
      </c>
      <c r="M810" s="44">
        <v>45253</v>
      </c>
      <c r="N810" s="42">
        <v>3049.17</v>
      </c>
      <c r="O810" s="42">
        <v>3445.56</v>
      </c>
      <c r="P810" s="45">
        <f>IF(J810&lt;DATEVALUE("2009-1-1"),3%,13%)</f>
        <v>0.13</v>
      </c>
      <c r="Q810" s="42">
        <f>IF(P810=13%,ROUND(O810/(1+P810)*P810,2),ROUND(O810/(1+0.03)*0.02,2))</f>
        <v>396.39</v>
      </c>
      <c r="R810" s="42">
        <f>O810-Q810</f>
        <v>3049.17</v>
      </c>
      <c r="S810" s="42">
        <f>N810-R810</f>
        <v>0</v>
      </c>
      <c r="T810" s="38">
        <v>5000</v>
      </c>
      <c r="U810" s="14">
        <f>S810/H810</f>
        <v>0</v>
      </c>
      <c r="V810" s="19"/>
      <c r="W810" s="19"/>
      <c r="X810" s="37" t="s">
        <v>3464</v>
      </c>
    </row>
    <row r="811" spans="1:24" ht="16.5" customHeight="1">
      <c r="A811" s="38">
        <v>131</v>
      </c>
      <c r="B811" s="39">
        <v>10754</v>
      </c>
      <c r="C811" s="38">
        <v>10295272</v>
      </c>
      <c r="D811" s="40" t="s">
        <v>3096</v>
      </c>
      <c r="E811" s="58">
        <v>100</v>
      </c>
      <c r="F811" s="38">
        <v>60</v>
      </c>
      <c r="G811" s="38" t="s">
        <v>23</v>
      </c>
      <c r="H811" s="42">
        <v>4710.2</v>
      </c>
      <c r="I811" s="37"/>
      <c r="J811" s="44">
        <v>44004</v>
      </c>
      <c r="K811" s="42">
        <v>0</v>
      </c>
      <c r="L811" s="42">
        <v>3057.75</v>
      </c>
      <c r="M811" s="44">
        <v>45253</v>
      </c>
      <c r="N811" s="42">
        <v>1652.45</v>
      </c>
      <c r="O811" s="42">
        <v>1867.27</v>
      </c>
      <c r="P811" s="45">
        <f>IF(J811&lt;DATEVALUE("2009-1-1"),3%,13%)</f>
        <v>0.13</v>
      </c>
      <c r="Q811" s="42">
        <f>IF(P811=13%,ROUND(O811/(1+P811)*P811,2),ROUND(O811/(1+0.03)*0.02,2))</f>
        <v>214.82</v>
      </c>
      <c r="R811" s="42">
        <f>O811-Q811</f>
        <v>1652.45</v>
      </c>
      <c r="S811" s="42">
        <f>N811-R811</f>
        <v>0</v>
      </c>
      <c r="T811" s="38">
        <v>5000</v>
      </c>
      <c r="U811" s="14">
        <f>S811/H811</f>
        <v>0</v>
      </c>
      <c r="V811" s="19"/>
      <c r="W811" s="19"/>
      <c r="X811" s="37" t="s">
        <v>3464</v>
      </c>
    </row>
    <row r="812" spans="1:24" ht="16.5" customHeight="1">
      <c r="A812" s="38">
        <v>132</v>
      </c>
      <c r="B812" s="39">
        <v>10754</v>
      </c>
      <c r="C812" s="38">
        <v>10295274</v>
      </c>
      <c r="D812" s="40" t="s">
        <v>3095</v>
      </c>
      <c r="E812" s="58">
        <v>39</v>
      </c>
      <c r="F812" s="38">
        <v>50</v>
      </c>
      <c r="G812" s="38" t="s">
        <v>21</v>
      </c>
      <c r="H812" s="42">
        <v>4601.04</v>
      </c>
      <c r="I812" s="37"/>
      <c r="J812" s="44">
        <v>44006</v>
      </c>
      <c r="K812" s="42">
        <v>0</v>
      </c>
      <c r="L812" s="42">
        <v>3564.96</v>
      </c>
      <c r="M812" s="44">
        <v>45253</v>
      </c>
      <c r="N812" s="42">
        <v>1036.08</v>
      </c>
      <c r="O812" s="42">
        <v>1170.77</v>
      </c>
      <c r="P812" s="45">
        <f>IF(J812&lt;DATEVALUE("2009-1-1"),3%,13%)</f>
        <v>0.13</v>
      </c>
      <c r="Q812" s="42">
        <f>IF(P812=13%,ROUND(O812/(1+P812)*P812,2),ROUND(O812/(1+0.03)*0.02,2))</f>
        <v>134.69</v>
      </c>
      <c r="R812" s="42">
        <f>O812-Q812</f>
        <v>1036.08</v>
      </c>
      <c r="S812" s="42">
        <f>N812-R812</f>
        <v>0</v>
      </c>
      <c r="T812" s="38">
        <v>5000</v>
      </c>
      <c r="U812" s="14">
        <f>S812/H812</f>
        <v>0</v>
      </c>
      <c r="V812" s="19"/>
      <c r="W812" s="19"/>
      <c r="X812" s="37" t="s">
        <v>3464</v>
      </c>
    </row>
    <row r="813" spans="1:24" ht="16.5" customHeight="1">
      <c r="A813" s="38">
        <v>134</v>
      </c>
      <c r="B813" s="39">
        <v>10754</v>
      </c>
      <c r="C813" s="38">
        <v>10295275</v>
      </c>
      <c r="D813" s="40" t="s">
        <v>3096</v>
      </c>
      <c r="E813" s="58">
        <v>90</v>
      </c>
      <c r="F813" s="38">
        <v>50</v>
      </c>
      <c r="G813" s="38" t="s">
        <v>23</v>
      </c>
      <c r="H813" s="42">
        <v>3488.5</v>
      </c>
      <c r="I813" s="37"/>
      <c r="J813" s="44">
        <v>44004</v>
      </c>
      <c r="K813" s="42">
        <v>0</v>
      </c>
      <c r="L813" s="42">
        <v>2717.49</v>
      </c>
      <c r="M813" s="44">
        <v>45253</v>
      </c>
      <c r="N813" s="42">
        <v>771.01</v>
      </c>
      <c r="O813" s="42">
        <v>871.24</v>
      </c>
      <c r="P813" s="45">
        <f>IF(J813&lt;DATEVALUE("2009-1-1"),3%,13%)</f>
        <v>0.13</v>
      </c>
      <c r="Q813" s="42">
        <f>IF(P813=13%,ROUND(O813/(1+P813)*P813,2),ROUND(O813/(1+0.03)*0.02,2))</f>
        <v>100.23</v>
      </c>
      <c r="R813" s="42">
        <f>O813-Q813</f>
        <v>771.01</v>
      </c>
      <c r="S813" s="42">
        <f>N813-R813</f>
        <v>0</v>
      </c>
      <c r="T813" s="38">
        <v>5000</v>
      </c>
      <c r="U813" s="14">
        <f>S813/H813</f>
        <v>0</v>
      </c>
      <c r="V813" s="19"/>
      <c r="W813" s="19"/>
      <c r="X813" s="37" t="s">
        <v>3464</v>
      </c>
    </row>
    <row r="814" spans="1:24" ht="16.5" customHeight="1">
      <c r="A814" s="38">
        <v>135</v>
      </c>
      <c r="B814" s="39">
        <v>10754</v>
      </c>
      <c r="C814" s="38">
        <v>10295273</v>
      </c>
      <c r="D814" s="40" t="s">
        <v>3096</v>
      </c>
      <c r="E814" s="58">
        <v>24</v>
      </c>
      <c r="F814" s="38">
        <v>60</v>
      </c>
      <c r="G814" s="38" t="s">
        <v>23</v>
      </c>
      <c r="H814" s="42">
        <v>1258.06</v>
      </c>
      <c r="I814" s="37"/>
      <c r="J814" s="44">
        <v>44004</v>
      </c>
      <c r="K814" s="42">
        <v>0</v>
      </c>
      <c r="L814" s="42">
        <v>816.7</v>
      </c>
      <c r="M814" s="44">
        <v>45253</v>
      </c>
      <c r="N814" s="42">
        <v>441.36</v>
      </c>
      <c r="O814" s="42">
        <v>498.74</v>
      </c>
      <c r="P814" s="45">
        <f>IF(J814&lt;DATEVALUE("2009-1-1"),3%,13%)</f>
        <v>0.13</v>
      </c>
      <c r="Q814" s="42">
        <f>IF(P814=13%,ROUND(O814/(1+P814)*P814,2),ROUND(O814/(1+0.03)*0.02,2))</f>
        <v>57.38</v>
      </c>
      <c r="R814" s="42">
        <f>O814-Q814</f>
        <v>441.36</v>
      </c>
      <c r="S814" s="42">
        <f>N814-R814</f>
        <v>0</v>
      </c>
      <c r="T814" s="38">
        <v>5000</v>
      </c>
      <c r="U814" s="14">
        <f>S814/H814</f>
        <v>0</v>
      </c>
      <c r="V814" s="19"/>
      <c r="W814" s="19"/>
      <c r="X814" s="37" t="s">
        <v>3464</v>
      </c>
    </row>
    <row r="815" spans="1:24" ht="16.5" customHeight="1">
      <c r="A815" s="38">
        <v>136</v>
      </c>
      <c r="B815" s="39">
        <v>10754</v>
      </c>
      <c r="C815" s="38">
        <v>10295271</v>
      </c>
      <c r="D815" s="40" t="s">
        <v>3098</v>
      </c>
      <c r="E815" s="58">
        <v>26</v>
      </c>
      <c r="F815" s="38">
        <v>56</v>
      </c>
      <c r="G815" s="38" t="s">
        <v>23</v>
      </c>
      <c r="H815" s="42">
        <v>1168.8399999999999</v>
      </c>
      <c r="I815" s="37"/>
      <c r="J815" s="44">
        <v>44004</v>
      </c>
      <c r="K815" s="42">
        <v>0</v>
      </c>
      <c r="L815" s="42">
        <v>813</v>
      </c>
      <c r="M815" s="44">
        <v>45253</v>
      </c>
      <c r="N815" s="42">
        <v>355.84</v>
      </c>
      <c r="O815" s="42">
        <v>402.1</v>
      </c>
      <c r="P815" s="45">
        <f>IF(J815&lt;DATEVALUE("2009-1-1"),3%,13%)</f>
        <v>0.13</v>
      </c>
      <c r="Q815" s="42">
        <f>IF(P815=13%,ROUND(O815/(1+P815)*P815,2),ROUND(O815/(1+0.03)*0.02,2))</f>
        <v>46.26</v>
      </c>
      <c r="R815" s="42">
        <f>O815-Q815</f>
        <v>355.84000000000003</v>
      </c>
      <c r="S815" s="42">
        <f>N815-R815</f>
        <v>0</v>
      </c>
      <c r="T815" s="38">
        <v>5000</v>
      </c>
      <c r="U815" s="14">
        <f>S815/H815</f>
        <v>0</v>
      </c>
      <c r="V815" s="19"/>
      <c r="W815" s="19"/>
      <c r="X815" s="37" t="s">
        <v>3464</v>
      </c>
    </row>
    <row r="816" spans="1:24" ht="16.5" customHeight="1">
      <c r="A816" s="38">
        <v>137</v>
      </c>
      <c r="B816" s="39">
        <v>10754</v>
      </c>
      <c r="C816" s="38">
        <v>10295270</v>
      </c>
      <c r="D816" s="40" t="s">
        <v>3097</v>
      </c>
      <c r="E816" s="58">
        <v>29</v>
      </c>
      <c r="F816" s="38">
        <v>61</v>
      </c>
      <c r="G816" s="38" t="s">
        <v>23</v>
      </c>
      <c r="H816" s="42">
        <v>772.59</v>
      </c>
      <c r="I816" s="37"/>
      <c r="J816" s="44">
        <v>44004</v>
      </c>
      <c r="K816" s="42">
        <v>0</v>
      </c>
      <c r="L816" s="42">
        <v>492.79</v>
      </c>
      <c r="M816" s="44">
        <v>45253</v>
      </c>
      <c r="N816" s="42">
        <v>279.8</v>
      </c>
      <c r="O816" s="42">
        <v>316.17</v>
      </c>
      <c r="P816" s="45">
        <f>IF(J816&lt;DATEVALUE("2009-1-1"),3%,13%)</f>
        <v>0.13</v>
      </c>
      <c r="Q816" s="42">
        <f>IF(P816=13%,ROUND(O816/(1+P816)*P816,2),ROUND(O816/(1+0.03)*0.02,2))</f>
        <v>36.369999999999997</v>
      </c>
      <c r="R816" s="42">
        <f>O816-Q816</f>
        <v>279.8</v>
      </c>
      <c r="S816" s="42">
        <f>N816-R816</f>
        <v>0</v>
      </c>
      <c r="T816" s="38">
        <v>5000</v>
      </c>
      <c r="U816" s="14">
        <f>S816/H816</f>
        <v>0</v>
      </c>
      <c r="V816" s="19"/>
      <c r="W816" s="19"/>
      <c r="X816" s="37" t="s">
        <v>3464</v>
      </c>
    </row>
    <row r="817" spans="1:24" ht="16.5" customHeight="1">
      <c r="A817" s="38">
        <v>139</v>
      </c>
      <c r="B817" s="39">
        <v>10754</v>
      </c>
      <c r="C817" s="38">
        <v>10295276</v>
      </c>
      <c r="D817" s="40" t="s">
        <v>3097</v>
      </c>
      <c r="E817" s="58">
        <v>13</v>
      </c>
      <c r="F817" s="38">
        <v>50</v>
      </c>
      <c r="G817" s="38" t="s">
        <v>23</v>
      </c>
      <c r="H817" s="42">
        <v>540.38</v>
      </c>
      <c r="I817" s="37"/>
      <c r="J817" s="44">
        <v>44004</v>
      </c>
      <c r="K817" s="42">
        <v>0</v>
      </c>
      <c r="L817" s="42">
        <v>421.03</v>
      </c>
      <c r="M817" s="44">
        <v>45253</v>
      </c>
      <c r="N817" s="42">
        <v>119.35</v>
      </c>
      <c r="O817" s="42">
        <v>134.87</v>
      </c>
      <c r="P817" s="45">
        <f>IF(J817&lt;DATEVALUE("2009-1-1"),3%,13%)</f>
        <v>0.13</v>
      </c>
      <c r="Q817" s="42">
        <f>IF(P817=13%,ROUND(O817/(1+P817)*P817,2),ROUND(O817/(1+0.03)*0.02,2))</f>
        <v>15.52</v>
      </c>
      <c r="R817" s="42">
        <f>O817-Q817</f>
        <v>119.35000000000001</v>
      </c>
      <c r="S817" s="42">
        <f>N817-R817</f>
        <v>0</v>
      </c>
      <c r="T817" s="38">
        <v>5000</v>
      </c>
      <c r="U817" s="14">
        <f>S817/H817</f>
        <v>0</v>
      </c>
      <c r="V817" s="19"/>
      <c r="W817" s="19"/>
      <c r="X817" s="37" t="s">
        <v>3464</v>
      </c>
    </row>
    <row r="818" spans="1:24" ht="16.5" customHeight="1">
      <c r="A818" s="38">
        <v>186</v>
      </c>
      <c r="B818" s="39">
        <v>20700</v>
      </c>
      <c r="C818" s="38">
        <v>10281308</v>
      </c>
      <c r="D818" s="40" t="s">
        <v>1334</v>
      </c>
      <c r="E818" s="58">
        <v>1</v>
      </c>
      <c r="F818" s="38">
        <v>120</v>
      </c>
      <c r="G818" s="38" t="s">
        <v>21</v>
      </c>
      <c r="H818" s="42">
        <v>23555.56</v>
      </c>
      <c r="I818" s="37"/>
      <c r="J818" s="44">
        <v>43158</v>
      </c>
      <c r="K818" s="42">
        <v>0</v>
      </c>
      <c r="L818" s="42">
        <v>12867.22</v>
      </c>
      <c r="M818" s="44">
        <v>45250</v>
      </c>
      <c r="N818" s="42">
        <v>10688.34</v>
      </c>
      <c r="O818" s="42">
        <v>12077.82</v>
      </c>
      <c r="P818" s="45">
        <f>IF(J818&lt;DATEVALUE("2009-1-1"),3%,13%)</f>
        <v>0.13</v>
      </c>
      <c r="Q818" s="42">
        <f>IF(P818=13%,ROUND(O818/(1+P818)*P818,2),ROUND(O818/(1+0.03)*0.02,2))</f>
        <v>1389.48</v>
      </c>
      <c r="R818" s="42">
        <f>O818-Q818</f>
        <v>10688.34</v>
      </c>
      <c r="S818" s="42">
        <f>N818-R818</f>
        <v>0</v>
      </c>
      <c r="T818" s="38">
        <v>5000</v>
      </c>
      <c r="U818" s="14">
        <f>S818/H818</f>
        <v>0</v>
      </c>
      <c r="V818" s="19"/>
      <c r="W818" s="19"/>
      <c r="X818" s="37" t="s">
        <v>3466</v>
      </c>
    </row>
    <row r="819" spans="1:24" ht="16.5" customHeight="1">
      <c r="A819" s="38">
        <v>187</v>
      </c>
      <c r="B819" s="39">
        <v>20700</v>
      </c>
      <c r="C819" s="38">
        <v>10280972</v>
      </c>
      <c r="D819" s="40" t="s">
        <v>830</v>
      </c>
      <c r="E819" s="58">
        <v>4</v>
      </c>
      <c r="F819" s="38">
        <v>94</v>
      </c>
      <c r="G819" s="38" t="s">
        <v>23</v>
      </c>
      <c r="H819" s="42">
        <v>4649.67</v>
      </c>
      <c r="I819" s="37"/>
      <c r="J819" s="44">
        <v>43002</v>
      </c>
      <c r="K819" s="42">
        <v>0</v>
      </c>
      <c r="L819" s="42">
        <v>3361.93</v>
      </c>
      <c r="M819" s="44">
        <v>45250</v>
      </c>
      <c r="N819" s="42">
        <v>1287.74</v>
      </c>
      <c r="O819" s="42">
        <v>1455.15</v>
      </c>
      <c r="P819" s="45">
        <f>IF(J819&lt;DATEVALUE("2009-1-1"),3%,13%)</f>
        <v>0.13</v>
      </c>
      <c r="Q819" s="42">
        <f>IF(P819=13%,ROUND(O819/(1+P819)*P819,2),ROUND(O819/(1+0.03)*0.02,2))</f>
        <v>167.41</v>
      </c>
      <c r="R819" s="42">
        <f>O819-Q819</f>
        <v>1287.74</v>
      </c>
      <c r="S819" s="42">
        <f>N819-R819</f>
        <v>0</v>
      </c>
      <c r="T819" s="38">
        <v>2001</v>
      </c>
      <c r="U819" s="14">
        <f>S819/H819</f>
        <v>0</v>
      </c>
      <c r="V819" s="19"/>
      <c r="W819" s="19"/>
      <c r="X819" s="37" t="s">
        <v>3466</v>
      </c>
    </row>
    <row r="820" spans="1:24" ht="16.5" customHeight="1">
      <c r="A820" s="38">
        <v>188</v>
      </c>
      <c r="B820" s="39">
        <v>20700</v>
      </c>
      <c r="C820" s="38">
        <v>10280935</v>
      </c>
      <c r="D820" s="40" t="s">
        <v>3099</v>
      </c>
      <c r="E820" s="58">
        <v>1</v>
      </c>
      <c r="F820" s="38">
        <v>60</v>
      </c>
      <c r="G820" s="38" t="s">
        <v>23</v>
      </c>
      <c r="H820" s="42">
        <v>3814.16</v>
      </c>
      <c r="I820" s="37"/>
      <c r="J820" s="44">
        <v>43827</v>
      </c>
      <c r="K820" s="42">
        <v>0</v>
      </c>
      <c r="L820" s="42">
        <v>2838.34</v>
      </c>
      <c r="M820" s="44">
        <v>45250</v>
      </c>
      <c r="N820" s="42">
        <v>975.82</v>
      </c>
      <c r="O820" s="42">
        <v>1102.68</v>
      </c>
      <c r="P820" s="45">
        <f>IF(J820&lt;DATEVALUE("2009-1-1"),3%,13%)</f>
        <v>0.13</v>
      </c>
      <c r="Q820" s="42">
        <f>IF(P820=13%,ROUND(O820/(1+P820)*P820,2),ROUND(O820/(1+0.03)*0.02,2))</f>
        <v>126.86</v>
      </c>
      <c r="R820" s="42">
        <f>O820-Q820</f>
        <v>975.82</v>
      </c>
      <c r="S820" s="42">
        <f>N820-R820</f>
        <v>0</v>
      </c>
      <c r="T820" s="38">
        <v>5000</v>
      </c>
      <c r="U820" s="14">
        <f>S820/H820</f>
        <v>0</v>
      </c>
      <c r="V820" s="19"/>
      <c r="W820" s="19"/>
      <c r="X820" s="37" t="s">
        <v>3466</v>
      </c>
    </row>
    <row r="821" spans="1:24" ht="16.5" customHeight="1">
      <c r="A821" s="38">
        <v>189</v>
      </c>
      <c r="B821" s="39">
        <v>20700</v>
      </c>
      <c r="C821" s="38">
        <v>10281275</v>
      </c>
      <c r="D821" s="40" t="s">
        <v>877</v>
      </c>
      <c r="E821" s="58">
        <v>2</v>
      </c>
      <c r="F821" s="38">
        <v>92</v>
      </c>
      <c r="G821" s="38" t="s">
        <v>23</v>
      </c>
      <c r="H821" s="42">
        <v>2735.04</v>
      </c>
      <c r="I821" s="37"/>
      <c r="J821" s="44">
        <v>43065</v>
      </c>
      <c r="K821" s="42">
        <v>0</v>
      </c>
      <c r="L821" s="42">
        <v>1963.16</v>
      </c>
      <c r="M821" s="44">
        <v>45250</v>
      </c>
      <c r="N821" s="42">
        <v>771.88</v>
      </c>
      <c r="O821" s="42">
        <v>872.22</v>
      </c>
      <c r="P821" s="45">
        <f>IF(J821&lt;DATEVALUE("2009-1-1"),3%,13%)</f>
        <v>0.13</v>
      </c>
      <c r="Q821" s="42">
        <f>IF(P821=13%,ROUND(O821/(1+P821)*P821,2),ROUND(O821/(1+0.03)*0.02,2))</f>
        <v>100.34</v>
      </c>
      <c r="R821" s="42">
        <f>O821-Q821</f>
        <v>771.88</v>
      </c>
      <c r="S821" s="42">
        <f>N821-R821</f>
        <v>0</v>
      </c>
      <c r="T821" s="38">
        <v>5000</v>
      </c>
      <c r="U821" s="14">
        <f>S821/H821</f>
        <v>0</v>
      </c>
      <c r="V821" s="19"/>
      <c r="W821" s="19"/>
      <c r="X821" s="37" t="s">
        <v>3466</v>
      </c>
    </row>
    <row r="822" spans="1:24" ht="16.5" customHeight="1">
      <c r="A822" s="38">
        <v>190</v>
      </c>
      <c r="B822" s="39">
        <v>20700</v>
      </c>
      <c r="C822" s="38">
        <v>10281275</v>
      </c>
      <c r="D822" s="40" t="s">
        <v>877</v>
      </c>
      <c r="E822" s="58">
        <v>2</v>
      </c>
      <c r="F822" s="38">
        <v>92</v>
      </c>
      <c r="G822" s="38" t="s">
        <v>23</v>
      </c>
      <c r="H822" s="42">
        <v>2735.04</v>
      </c>
      <c r="I822" s="37"/>
      <c r="J822" s="44">
        <v>43065</v>
      </c>
      <c r="K822" s="42">
        <v>0</v>
      </c>
      <c r="L822" s="42">
        <v>1963.16</v>
      </c>
      <c r="M822" s="44">
        <v>45250</v>
      </c>
      <c r="N822" s="42">
        <v>771.88</v>
      </c>
      <c r="O822" s="42">
        <v>872.22</v>
      </c>
      <c r="P822" s="45">
        <f>IF(J822&lt;DATEVALUE("2009-1-1"),3%,13%)</f>
        <v>0.13</v>
      </c>
      <c r="Q822" s="42">
        <f>IF(P822=13%,ROUND(O822/(1+P822)*P822,2),ROUND(O822/(1+0.03)*0.02,2))</f>
        <v>100.34</v>
      </c>
      <c r="R822" s="42">
        <f>O822-Q822</f>
        <v>771.88</v>
      </c>
      <c r="S822" s="42">
        <f>N822-R822</f>
        <v>0</v>
      </c>
      <c r="T822" s="38">
        <v>5000</v>
      </c>
      <c r="U822" s="14">
        <f>S822/H822</f>
        <v>0</v>
      </c>
      <c r="V822" s="19"/>
      <c r="W822" s="19"/>
      <c r="X822" s="37" t="s">
        <v>3466</v>
      </c>
    </row>
    <row r="823" spans="1:24" ht="16.5" customHeight="1">
      <c r="A823" s="38">
        <v>191</v>
      </c>
      <c r="B823" s="39">
        <v>20700</v>
      </c>
      <c r="C823" s="38">
        <v>10281275</v>
      </c>
      <c r="D823" s="40" t="s">
        <v>877</v>
      </c>
      <c r="E823" s="58">
        <v>1</v>
      </c>
      <c r="F823" s="38">
        <v>92</v>
      </c>
      <c r="G823" s="38" t="s">
        <v>23</v>
      </c>
      <c r="H823" s="42">
        <v>1367.52</v>
      </c>
      <c r="I823" s="37"/>
      <c r="J823" s="44">
        <v>43065</v>
      </c>
      <c r="K823" s="42">
        <v>0</v>
      </c>
      <c r="L823" s="42">
        <v>981.58</v>
      </c>
      <c r="M823" s="44">
        <v>45250</v>
      </c>
      <c r="N823" s="42">
        <v>385.94</v>
      </c>
      <c r="O823" s="42">
        <v>436.11</v>
      </c>
      <c r="P823" s="45">
        <f>IF(J823&lt;DATEVALUE("2009-1-1"),3%,13%)</f>
        <v>0.13</v>
      </c>
      <c r="Q823" s="42">
        <f>IF(P823=13%,ROUND(O823/(1+P823)*P823,2),ROUND(O823/(1+0.03)*0.02,2))</f>
        <v>50.17</v>
      </c>
      <c r="R823" s="42">
        <f>O823-Q823</f>
        <v>385.94</v>
      </c>
      <c r="S823" s="42">
        <f>N823-R823</f>
        <v>0</v>
      </c>
      <c r="T823" s="38">
        <v>5000</v>
      </c>
      <c r="U823" s="14">
        <f>S823/H823</f>
        <v>0</v>
      </c>
      <c r="V823" s="19"/>
      <c r="W823" s="19"/>
      <c r="X823" s="37" t="s">
        <v>3466</v>
      </c>
    </row>
    <row r="824" spans="1:24" ht="16.5" customHeight="1">
      <c r="A824" s="38">
        <v>192</v>
      </c>
      <c r="B824" s="39">
        <v>20700</v>
      </c>
      <c r="C824" s="38">
        <v>10281297</v>
      </c>
      <c r="D824" s="40" t="s">
        <v>877</v>
      </c>
      <c r="E824" s="58">
        <v>1</v>
      </c>
      <c r="F824" s="38">
        <v>90</v>
      </c>
      <c r="G824" s="38" t="s">
        <v>23</v>
      </c>
      <c r="H824" s="42">
        <v>1367.52</v>
      </c>
      <c r="I824" s="37"/>
      <c r="J824" s="44">
        <v>43124</v>
      </c>
      <c r="K824" s="42">
        <v>0</v>
      </c>
      <c r="L824" s="42">
        <v>974.37</v>
      </c>
      <c r="M824" s="44">
        <v>45250</v>
      </c>
      <c r="N824" s="42">
        <v>393.15</v>
      </c>
      <c r="O824" s="42">
        <v>444.26</v>
      </c>
      <c r="P824" s="45">
        <f>IF(J824&lt;DATEVALUE("2009-1-1"),3%,13%)</f>
        <v>0.13</v>
      </c>
      <c r="Q824" s="42">
        <f>IF(P824=13%,ROUND(O824/(1+P824)*P824,2),ROUND(O824/(1+0.03)*0.02,2))</f>
        <v>51.11</v>
      </c>
      <c r="R824" s="42">
        <f>O824-Q824</f>
        <v>393.15</v>
      </c>
      <c r="S824" s="42">
        <f>N824-R824</f>
        <v>0</v>
      </c>
      <c r="T824" s="38">
        <v>5000</v>
      </c>
      <c r="U824" s="14">
        <f>S824/H824</f>
        <v>0</v>
      </c>
      <c r="V824" s="19"/>
      <c r="W824" s="19"/>
      <c r="X824" s="37" t="s">
        <v>3466</v>
      </c>
    </row>
    <row r="825" spans="1:24" ht="16.5" customHeight="1">
      <c r="A825" s="38">
        <v>193</v>
      </c>
      <c r="B825" s="39">
        <v>20700</v>
      </c>
      <c r="C825" s="38">
        <v>10347863</v>
      </c>
      <c r="D825" s="40" t="s">
        <v>1369</v>
      </c>
      <c r="E825" s="58">
        <v>0.1</v>
      </c>
      <c r="F825" s="38">
        <v>49</v>
      </c>
      <c r="G825" s="38" t="s">
        <v>266</v>
      </c>
      <c r="H825" s="42">
        <v>257.44</v>
      </c>
      <c r="I825" s="37"/>
      <c r="J825" s="44">
        <v>44620</v>
      </c>
      <c r="K825" s="42">
        <v>5.25</v>
      </c>
      <c r="L825" s="42">
        <v>105.08</v>
      </c>
      <c r="M825" s="44">
        <v>45250</v>
      </c>
      <c r="N825" s="42">
        <v>147.11000000000001</v>
      </c>
      <c r="O825" s="42">
        <v>166.23000000000002</v>
      </c>
      <c r="P825" s="45">
        <f>IF(J825&lt;DATEVALUE("2009-1-1"),3%,13%)</f>
        <v>0.13</v>
      </c>
      <c r="Q825" s="42">
        <f>IF(P825=13%,ROUND(O825/(1+P825)*P825,2),ROUND(O825/(1+0.03)*0.02,2))</f>
        <v>19.12</v>
      </c>
      <c r="R825" s="42">
        <f>O825-Q825</f>
        <v>147.11000000000001</v>
      </c>
      <c r="S825" s="42">
        <f>N825-R825</f>
        <v>0</v>
      </c>
      <c r="T825" s="38">
        <v>5000</v>
      </c>
      <c r="U825" s="14">
        <f>S825/H825</f>
        <v>0</v>
      </c>
      <c r="V825" s="19"/>
      <c r="W825" s="19"/>
      <c r="X825" s="37" t="s">
        <v>3466</v>
      </c>
    </row>
    <row r="826" spans="1:24" ht="16.5" customHeight="1">
      <c r="A826" s="38">
        <v>194</v>
      </c>
      <c r="B826" s="39">
        <v>20700</v>
      </c>
      <c r="C826" s="38">
        <v>10280757</v>
      </c>
      <c r="D826" s="40" t="s">
        <v>2356</v>
      </c>
      <c r="E826" s="58">
        <v>1</v>
      </c>
      <c r="F826" s="38">
        <v>60</v>
      </c>
      <c r="G826" s="38" t="s">
        <v>33</v>
      </c>
      <c r="H826" s="42">
        <v>1641.03</v>
      </c>
      <c r="I826" s="37"/>
      <c r="J826" s="44">
        <v>42879</v>
      </c>
      <c r="K826" s="42">
        <v>0</v>
      </c>
      <c r="L826" s="42">
        <v>1558.97</v>
      </c>
      <c r="M826" s="44">
        <v>45250</v>
      </c>
      <c r="N826" s="42">
        <v>82.06</v>
      </c>
      <c r="O826" s="42">
        <v>92.73</v>
      </c>
      <c r="P826" s="45">
        <f>IF(J826&lt;DATEVALUE("2009-1-1"),3%,13%)</f>
        <v>0.13</v>
      </c>
      <c r="Q826" s="42">
        <f>IF(P826=13%,ROUND(O826/(1+P826)*P826,2),ROUND(O826/(1+0.03)*0.02,2))</f>
        <v>10.67</v>
      </c>
      <c r="R826" s="42">
        <f>O826-Q826</f>
        <v>82.06</v>
      </c>
      <c r="S826" s="42">
        <f>N826-R826</f>
        <v>0</v>
      </c>
      <c r="T826" s="38">
        <v>5000</v>
      </c>
      <c r="U826" s="14">
        <f>S826/H826</f>
        <v>0</v>
      </c>
      <c r="V826" s="19"/>
      <c r="W826" s="19"/>
      <c r="X826" s="37" t="s">
        <v>3466</v>
      </c>
    </row>
    <row r="827" spans="1:24" ht="16.5" customHeight="1">
      <c r="A827" s="38">
        <v>195</v>
      </c>
      <c r="B827" s="39">
        <v>20700</v>
      </c>
      <c r="C827" s="38">
        <v>10280945</v>
      </c>
      <c r="D827" s="40" t="s">
        <v>3076</v>
      </c>
      <c r="E827" s="58">
        <v>1</v>
      </c>
      <c r="F827" s="38">
        <v>41</v>
      </c>
      <c r="G827" s="38" t="s">
        <v>33</v>
      </c>
      <c r="H827" s="42">
        <v>3185.84</v>
      </c>
      <c r="I827" s="37"/>
      <c r="J827" s="44">
        <v>43888</v>
      </c>
      <c r="K827" s="42">
        <v>0</v>
      </c>
      <c r="L827" s="42">
        <v>3026.54</v>
      </c>
      <c r="M827" s="44">
        <v>45250</v>
      </c>
      <c r="N827" s="42">
        <v>159.30000000000001</v>
      </c>
      <c r="O827" s="42">
        <v>180.01000000000002</v>
      </c>
      <c r="P827" s="45">
        <f>IF(J827&lt;DATEVALUE("2009-1-1"),3%,13%)</f>
        <v>0.13</v>
      </c>
      <c r="Q827" s="42">
        <f>IF(P827=13%,ROUND(O827/(1+P827)*P827,2),ROUND(O827/(1+0.03)*0.02,2))</f>
        <v>20.71</v>
      </c>
      <c r="R827" s="42">
        <f>O827-Q827</f>
        <v>159.30000000000001</v>
      </c>
      <c r="S827" s="42">
        <f>N827-R827</f>
        <v>0</v>
      </c>
      <c r="T827" s="38">
        <v>5000</v>
      </c>
      <c r="U827" s="14">
        <f>S827/H827</f>
        <v>0</v>
      </c>
      <c r="V827" s="19"/>
      <c r="W827" s="19"/>
      <c r="X827" s="37" t="s">
        <v>3466</v>
      </c>
    </row>
    <row r="828" spans="1:24" ht="16.5" customHeight="1">
      <c r="A828" s="38">
        <v>198</v>
      </c>
      <c r="B828" s="39">
        <v>20700</v>
      </c>
      <c r="C828" s="38">
        <v>10347809</v>
      </c>
      <c r="D828" s="40" t="s">
        <v>229</v>
      </c>
      <c r="E828" s="58">
        <v>5</v>
      </c>
      <c r="F828" s="38">
        <v>17</v>
      </c>
      <c r="G828" s="38" t="s">
        <v>33</v>
      </c>
      <c r="H828" s="42">
        <v>5496.78</v>
      </c>
      <c r="I828" s="37"/>
      <c r="J828" s="44">
        <v>44620</v>
      </c>
      <c r="K828" s="42">
        <v>0</v>
      </c>
      <c r="L828" s="42">
        <v>5496.78</v>
      </c>
      <c r="M828" s="44">
        <v>45250</v>
      </c>
      <c r="N828" s="42">
        <v>0</v>
      </c>
      <c r="O828" s="42">
        <v>0</v>
      </c>
      <c r="P828" s="45">
        <f>IF(J828&lt;DATEVALUE("2009-1-1"),3%,13%)</f>
        <v>0.13</v>
      </c>
      <c r="Q828" s="42">
        <f>IF(P828=13%,ROUND(O828/(1+P828)*P828,2),ROUND(O828/(1+0.03)*0.02,2))</f>
        <v>0</v>
      </c>
      <c r="R828" s="42">
        <f>O828-Q828</f>
        <v>0</v>
      </c>
      <c r="S828" s="42">
        <f>N828-R828</f>
        <v>0</v>
      </c>
      <c r="T828" s="38">
        <v>5000</v>
      </c>
      <c r="U828" s="14">
        <f>S828/H828</f>
        <v>0</v>
      </c>
      <c r="V828" s="19"/>
      <c r="W828" s="19"/>
      <c r="X828" s="37" t="s">
        <v>3466</v>
      </c>
    </row>
    <row r="829" spans="1:24" ht="16.5" customHeight="1">
      <c r="A829" s="38">
        <v>199</v>
      </c>
      <c r="B829" s="39">
        <v>20700</v>
      </c>
      <c r="C829" s="38">
        <v>10347862</v>
      </c>
      <c r="D829" s="40" t="s">
        <v>2034</v>
      </c>
      <c r="E829" s="58">
        <v>6</v>
      </c>
      <c r="F829" s="38">
        <v>22</v>
      </c>
      <c r="G829" s="38" t="s">
        <v>33</v>
      </c>
      <c r="H829" s="42">
        <v>8027.1</v>
      </c>
      <c r="I829" s="37"/>
      <c r="J829" s="44">
        <v>44620</v>
      </c>
      <c r="K829" s="42">
        <v>364.87</v>
      </c>
      <c r="L829" s="42">
        <v>7297.38</v>
      </c>
      <c r="M829" s="44">
        <v>45251</v>
      </c>
      <c r="N829" s="42">
        <v>364.85</v>
      </c>
      <c r="O829" s="42">
        <v>412.28</v>
      </c>
      <c r="P829" s="45">
        <f>IF(J829&lt;DATEVALUE("2009-1-1"),3%,13%)</f>
        <v>0.13</v>
      </c>
      <c r="Q829" s="42">
        <f>IF(P829=13%,ROUND(O829/(1+P829)*P829,2),ROUND(O829/(1+0.03)*0.02,2))</f>
        <v>47.43</v>
      </c>
      <c r="R829" s="42">
        <f>O829-Q829</f>
        <v>364.84999999999997</v>
      </c>
      <c r="S829" s="42">
        <f>N829-R829</f>
        <v>0</v>
      </c>
      <c r="T829" s="38">
        <v>5000</v>
      </c>
      <c r="U829" s="14">
        <f>S829/H829</f>
        <v>0</v>
      </c>
      <c r="V829" s="19"/>
      <c r="W829" s="19"/>
      <c r="X829" s="37" t="s">
        <v>3466</v>
      </c>
    </row>
    <row r="830" spans="1:24" ht="16.5" customHeight="1">
      <c r="A830" s="38">
        <v>673</v>
      </c>
      <c r="B830" s="39">
        <v>10729</v>
      </c>
      <c r="C830" s="38">
        <v>10321592</v>
      </c>
      <c r="D830" s="40" t="s">
        <v>3274</v>
      </c>
      <c r="E830" s="58">
        <v>1</v>
      </c>
      <c r="F830" s="38">
        <v>1</v>
      </c>
      <c r="G830" s="38" t="s">
        <v>23</v>
      </c>
      <c r="H830" s="42">
        <v>876.07</v>
      </c>
      <c r="I830" s="37"/>
      <c r="J830" s="44">
        <v>44074</v>
      </c>
      <c r="K830" s="42">
        <v>0</v>
      </c>
      <c r="L830" s="42">
        <v>876.07</v>
      </c>
      <c r="M830" s="44">
        <v>45259</v>
      </c>
      <c r="N830" s="42">
        <v>0</v>
      </c>
      <c r="O830" s="42">
        <v>0</v>
      </c>
      <c r="P830" s="45">
        <f>IF(J830&lt;DATEVALUE("2009-1-1"),3%,13%)</f>
        <v>0.13</v>
      </c>
      <c r="Q830" s="42">
        <f>IF(P830=13%,ROUND(O830/(1+P830)*P830,2),ROUND(O830/(1+0.03)*0.02,2))</f>
        <v>0</v>
      </c>
      <c r="R830" s="42">
        <f>O830-Q830</f>
        <v>0</v>
      </c>
      <c r="S830" s="42">
        <f>N830-R830</f>
        <v>0</v>
      </c>
      <c r="T830" s="38">
        <v>5000</v>
      </c>
      <c r="U830" s="14">
        <f>S830/H830</f>
        <v>0</v>
      </c>
      <c r="V830" s="19"/>
      <c r="W830" s="19"/>
      <c r="X830" s="37" t="s">
        <v>3459</v>
      </c>
    </row>
    <row r="831" spans="1:24" ht="16.5" customHeight="1">
      <c r="A831" s="38">
        <v>714</v>
      </c>
      <c r="B831" s="39">
        <v>10729</v>
      </c>
      <c r="C831" s="38">
        <v>10322018</v>
      </c>
      <c r="D831" s="40" t="s">
        <v>3297</v>
      </c>
      <c r="E831" s="58">
        <v>1</v>
      </c>
      <c r="F831" s="38">
        <v>36</v>
      </c>
      <c r="G831" s="38" t="s">
        <v>33</v>
      </c>
      <c r="H831" s="42">
        <v>47977.39</v>
      </c>
      <c r="I831" s="37"/>
      <c r="J831" s="44">
        <v>44105</v>
      </c>
      <c r="K831" s="42">
        <v>0</v>
      </c>
      <c r="L831" s="42">
        <v>47977.39</v>
      </c>
      <c r="M831" s="44">
        <v>45259</v>
      </c>
      <c r="N831" s="42">
        <v>0</v>
      </c>
      <c r="O831" s="42">
        <v>0</v>
      </c>
      <c r="P831" s="45">
        <f>IF(J831&lt;DATEVALUE("2009-1-1"),3%,13%)</f>
        <v>0.13</v>
      </c>
      <c r="Q831" s="42">
        <f>IF(P831=13%,ROUND(O831/(1+P831)*P831,2),ROUND(O831/(1+0.03)*0.02,2))</f>
        <v>0</v>
      </c>
      <c r="R831" s="42">
        <f>O831-Q831</f>
        <v>0</v>
      </c>
      <c r="S831" s="42">
        <f>N831-R831</f>
        <v>0</v>
      </c>
      <c r="T831" s="38">
        <v>2401</v>
      </c>
      <c r="U831" s="14">
        <f>S831/H831</f>
        <v>0</v>
      </c>
      <c r="V831" s="19"/>
      <c r="W831" s="19"/>
      <c r="X831" s="37" t="s">
        <v>3459</v>
      </c>
    </row>
    <row r="832" spans="1:24" ht="16.5" customHeight="1">
      <c r="A832" s="38">
        <v>800</v>
      </c>
      <c r="B832" s="39">
        <v>10729</v>
      </c>
      <c r="C832" s="38">
        <v>10321649</v>
      </c>
      <c r="D832" s="40" t="s">
        <v>3337</v>
      </c>
      <c r="E832" s="58">
        <v>10</v>
      </c>
      <c r="F832" s="38">
        <v>36</v>
      </c>
      <c r="G832" s="38" t="s">
        <v>33</v>
      </c>
      <c r="H832" s="42">
        <v>8000</v>
      </c>
      <c r="I832" s="37"/>
      <c r="J832" s="44">
        <v>44104</v>
      </c>
      <c r="K832" s="42">
        <v>0</v>
      </c>
      <c r="L832" s="42">
        <v>8000</v>
      </c>
      <c r="M832" s="44">
        <v>45259</v>
      </c>
      <c r="N832" s="42">
        <v>0</v>
      </c>
      <c r="O832" s="42">
        <v>0</v>
      </c>
      <c r="P832" s="45">
        <f>IF(J832&lt;DATEVALUE("2009-1-1"),3%,13%)</f>
        <v>0.13</v>
      </c>
      <c r="Q832" s="42">
        <f>IF(P832=13%,ROUND(O832/(1+P832)*P832,2),ROUND(O832/(1+0.03)*0.02,2))</f>
        <v>0</v>
      </c>
      <c r="R832" s="42">
        <f>O832-Q832</f>
        <v>0</v>
      </c>
      <c r="S832" s="42">
        <f>N832-R832</f>
        <v>0</v>
      </c>
      <c r="T832" s="38">
        <v>5000</v>
      </c>
      <c r="U832" s="14">
        <f>S832/H832</f>
        <v>0</v>
      </c>
      <c r="V832" s="19"/>
      <c r="W832" s="19"/>
      <c r="X832" s="37" t="s">
        <v>3459</v>
      </c>
    </row>
    <row r="833" spans="1:24" ht="16.5" customHeight="1">
      <c r="A833" s="38">
        <v>801</v>
      </c>
      <c r="B833" s="39">
        <v>10729</v>
      </c>
      <c r="C833" s="38">
        <v>10321666</v>
      </c>
      <c r="D833" s="40" t="s">
        <v>3338</v>
      </c>
      <c r="E833" s="58">
        <v>1</v>
      </c>
      <c r="F833" s="38">
        <v>1</v>
      </c>
      <c r="G833" s="38" t="s">
        <v>33</v>
      </c>
      <c r="H833" s="42">
        <v>234.53</v>
      </c>
      <c r="I833" s="37"/>
      <c r="J833" s="44">
        <v>44104</v>
      </c>
      <c r="K833" s="42">
        <v>0</v>
      </c>
      <c r="L833" s="42">
        <v>234.53</v>
      </c>
      <c r="M833" s="44">
        <v>45259</v>
      </c>
      <c r="N833" s="42">
        <v>0</v>
      </c>
      <c r="O833" s="42">
        <v>0</v>
      </c>
      <c r="P833" s="45">
        <f>IF(J833&lt;DATEVALUE("2009-1-1"),3%,13%)</f>
        <v>0.13</v>
      </c>
      <c r="Q833" s="42">
        <f>IF(P833=13%,ROUND(O833/(1+P833)*P833,2),ROUND(O833/(1+0.03)*0.02,2))</f>
        <v>0</v>
      </c>
      <c r="R833" s="42">
        <f>O833-Q833</f>
        <v>0</v>
      </c>
      <c r="S833" s="42">
        <f>N833-R833</f>
        <v>0</v>
      </c>
      <c r="T833" s="38">
        <v>5000</v>
      </c>
      <c r="U833" s="14">
        <f>S833/H833</f>
        <v>0</v>
      </c>
      <c r="V833" s="19"/>
      <c r="W833" s="19"/>
      <c r="X833" s="37" t="s">
        <v>3459</v>
      </c>
    </row>
    <row r="834" spans="1:24" ht="16.5" customHeight="1">
      <c r="A834" s="38">
        <v>823</v>
      </c>
      <c r="B834" s="39">
        <v>10729</v>
      </c>
      <c r="C834" s="38">
        <v>10321347</v>
      </c>
      <c r="D834" s="40" t="s">
        <v>161</v>
      </c>
      <c r="E834" s="58">
        <v>8</v>
      </c>
      <c r="F834" s="38">
        <v>1</v>
      </c>
      <c r="G834" s="38" t="s">
        <v>83</v>
      </c>
      <c r="H834" s="42">
        <v>34.799999999999997</v>
      </c>
      <c r="I834" s="37"/>
      <c r="J834" s="44">
        <v>44043</v>
      </c>
      <c r="K834" s="42">
        <v>0</v>
      </c>
      <c r="L834" s="42">
        <v>34.799999999999997</v>
      </c>
      <c r="M834" s="44">
        <v>45259</v>
      </c>
      <c r="N834" s="42">
        <v>0</v>
      </c>
      <c r="O834" s="42">
        <v>0</v>
      </c>
      <c r="P834" s="45">
        <f>IF(J834&lt;DATEVALUE("2009-1-1"),3%,13%)</f>
        <v>0.13</v>
      </c>
      <c r="Q834" s="42">
        <f>IF(P834=13%,ROUND(O834/(1+P834)*P834,2),ROUND(O834/(1+0.03)*0.02,2))</f>
        <v>0</v>
      </c>
      <c r="R834" s="42">
        <f>O834-Q834</f>
        <v>0</v>
      </c>
      <c r="S834" s="42">
        <f>N834-R834</f>
        <v>0</v>
      </c>
      <c r="T834" s="38">
        <v>5000</v>
      </c>
      <c r="U834" s="14">
        <f>S834/H834</f>
        <v>0</v>
      </c>
      <c r="V834" s="19"/>
      <c r="W834" s="19"/>
      <c r="X834" s="37" t="s">
        <v>3459</v>
      </c>
    </row>
    <row r="835" spans="1:24" ht="16.5" customHeight="1">
      <c r="A835" s="38">
        <v>105</v>
      </c>
      <c r="B835" s="39">
        <v>10749</v>
      </c>
      <c r="C835" s="38">
        <v>10322206</v>
      </c>
      <c r="D835" s="40" t="s">
        <v>189</v>
      </c>
      <c r="E835" s="58">
        <v>1</v>
      </c>
      <c r="F835" s="38">
        <v>9</v>
      </c>
      <c r="G835" s="38" t="s">
        <v>23</v>
      </c>
      <c r="H835" s="42">
        <v>281</v>
      </c>
      <c r="I835" s="37"/>
      <c r="J835" s="44">
        <v>44135</v>
      </c>
      <c r="K835" s="42">
        <v>0</v>
      </c>
      <c r="L835" s="42">
        <v>281</v>
      </c>
      <c r="M835" s="44">
        <v>45266</v>
      </c>
      <c r="N835" s="42">
        <v>0</v>
      </c>
      <c r="O835" s="42">
        <v>0</v>
      </c>
      <c r="P835" s="45">
        <f>IF(J835&lt;DATEVALUE("2009-1-1"),3%,13%)</f>
        <v>0.13</v>
      </c>
      <c r="Q835" s="42">
        <f>IF(P835=13%,ROUND(O835/(1+P835)*P835,2),ROUND(O835/(1+0.03)*0.02,2))</f>
        <v>0</v>
      </c>
      <c r="R835" s="42">
        <f>O835-Q835</f>
        <v>0</v>
      </c>
      <c r="S835" s="42">
        <f>N835-R835</f>
        <v>0</v>
      </c>
      <c r="T835" s="38">
        <v>5000</v>
      </c>
      <c r="U835" s="14">
        <f>S835/H835</f>
        <v>0</v>
      </c>
      <c r="V835" s="19"/>
      <c r="W835" s="19"/>
      <c r="X835" s="37" t="s">
        <v>3473</v>
      </c>
    </row>
    <row r="836" spans="1:24" ht="16.5" customHeight="1">
      <c r="A836" s="38">
        <v>133</v>
      </c>
      <c r="B836" s="39">
        <v>10701</v>
      </c>
      <c r="C836" s="38">
        <v>10275347</v>
      </c>
      <c r="D836" s="40" t="s">
        <v>1989</v>
      </c>
      <c r="E836" s="58">
        <v>1</v>
      </c>
      <c r="F836" s="38">
        <v>51</v>
      </c>
      <c r="G836" s="38" t="s">
        <v>33</v>
      </c>
      <c r="H836" s="42">
        <v>6673.19</v>
      </c>
      <c r="I836" s="37"/>
      <c r="J836" s="44">
        <v>43582</v>
      </c>
      <c r="K836" s="42">
        <v>0</v>
      </c>
      <c r="L836" s="42">
        <v>6339.53</v>
      </c>
      <c r="M836" s="44">
        <v>45261</v>
      </c>
      <c r="N836" s="42">
        <v>333.66</v>
      </c>
      <c r="O836" s="42">
        <v>377.04</v>
      </c>
      <c r="P836" s="45">
        <f>IF(J836&lt;DATEVALUE("2009-1-1"),3%,13%)</f>
        <v>0.13</v>
      </c>
      <c r="Q836" s="42">
        <f>IF(P836=13%,ROUND(O836/(1+P836)*P836,2),ROUND(O836/(1+0.03)*0.02,2))</f>
        <v>43.38</v>
      </c>
      <c r="R836" s="42">
        <f>O836-Q836</f>
        <v>333.66</v>
      </c>
      <c r="S836" s="42">
        <f>N836-R836</f>
        <v>0</v>
      </c>
      <c r="T836" s="38">
        <v>5000</v>
      </c>
      <c r="U836" s="14">
        <f>S836/H836</f>
        <v>0</v>
      </c>
      <c r="V836" s="19"/>
      <c r="W836" s="19"/>
      <c r="X836" s="37" t="s">
        <v>3455</v>
      </c>
    </row>
    <row r="837" spans="1:24" ht="16.5" customHeight="1">
      <c r="A837" s="38">
        <v>134</v>
      </c>
      <c r="B837" s="39">
        <v>10704</v>
      </c>
      <c r="C837" s="38">
        <v>10279127</v>
      </c>
      <c r="D837" s="40" t="s">
        <v>144</v>
      </c>
      <c r="E837" s="58">
        <v>5</v>
      </c>
      <c r="F837" s="38">
        <v>74</v>
      </c>
      <c r="G837" s="38" t="s">
        <v>23</v>
      </c>
      <c r="H837" s="42">
        <v>17435.900000000001</v>
      </c>
      <c r="I837" s="37"/>
      <c r="J837" s="44">
        <v>43613</v>
      </c>
      <c r="K837" s="42">
        <v>0</v>
      </c>
      <c r="L837" s="42">
        <v>11930.75</v>
      </c>
      <c r="M837" s="44">
        <v>45261</v>
      </c>
      <c r="N837" s="42">
        <v>5505.15</v>
      </c>
      <c r="O837" s="42">
        <v>6220.82</v>
      </c>
      <c r="P837" s="45">
        <f>IF(J837&lt;DATEVALUE("2009-1-1"),3%,13%)</f>
        <v>0.13</v>
      </c>
      <c r="Q837" s="42">
        <f>IF(P837=13%,ROUND(O837/(1+P837)*P837,2),ROUND(O837/(1+0.03)*0.02,2))</f>
        <v>715.67</v>
      </c>
      <c r="R837" s="42">
        <f>O837-Q837</f>
        <v>5505.15</v>
      </c>
      <c r="S837" s="42">
        <f>N837-R837</f>
        <v>0</v>
      </c>
      <c r="T837" s="38">
        <v>5000</v>
      </c>
      <c r="U837" s="14">
        <f>S837/H837</f>
        <v>0</v>
      </c>
      <c r="V837" s="19"/>
      <c r="W837" s="19"/>
      <c r="X837" s="37" t="s">
        <v>3455</v>
      </c>
    </row>
    <row r="838" spans="1:24" ht="16.5" customHeight="1">
      <c r="A838" s="38">
        <v>136</v>
      </c>
      <c r="B838" s="39">
        <v>10704</v>
      </c>
      <c r="C838" s="38">
        <v>10279871</v>
      </c>
      <c r="D838" s="40" t="s">
        <v>3092</v>
      </c>
      <c r="E838" s="58">
        <v>1</v>
      </c>
      <c r="F838" s="38">
        <v>60</v>
      </c>
      <c r="G838" s="38" t="s">
        <v>23</v>
      </c>
      <c r="H838" s="42">
        <v>609.73</v>
      </c>
      <c r="I838" s="37"/>
      <c r="J838" s="44">
        <v>43948</v>
      </c>
      <c r="K838" s="42">
        <v>0</v>
      </c>
      <c r="L838" s="42">
        <v>424.78</v>
      </c>
      <c r="M838" s="44">
        <v>45261</v>
      </c>
      <c r="N838" s="42">
        <v>184.95</v>
      </c>
      <c r="O838" s="42">
        <v>208.99</v>
      </c>
      <c r="P838" s="45">
        <f>IF(J838&lt;DATEVALUE("2009-1-1"),3%,13%)</f>
        <v>0.13</v>
      </c>
      <c r="Q838" s="42">
        <f>IF(P838=13%,ROUND(O838/(1+P838)*P838,2),ROUND(O838/(1+0.03)*0.02,2))</f>
        <v>24.04</v>
      </c>
      <c r="R838" s="42">
        <f>O838-Q838</f>
        <v>184.95000000000002</v>
      </c>
      <c r="S838" s="42">
        <f>N838-R838</f>
        <v>0</v>
      </c>
      <c r="T838" s="38">
        <v>5000</v>
      </c>
      <c r="U838" s="14">
        <f>S838/H838</f>
        <v>0</v>
      </c>
      <c r="V838" s="19"/>
      <c r="W838" s="19"/>
      <c r="X838" s="37" t="s">
        <v>3455</v>
      </c>
    </row>
    <row r="839" spans="1:24" ht="16.5" customHeight="1">
      <c r="A839" s="38">
        <v>137</v>
      </c>
      <c r="B839" s="39">
        <v>10704</v>
      </c>
      <c r="C839" s="38">
        <v>10351692</v>
      </c>
      <c r="D839" s="40" t="s">
        <v>796</v>
      </c>
      <c r="E839" s="58">
        <v>1</v>
      </c>
      <c r="F839" s="38">
        <v>36</v>
      </c>
      <c r="G839" s="38" t="s">
        <v>33</v>
      </c>
      <c r="H839" s="42">
        <v>2889</v>
      </c>
      <c r="I839" s="37"/>
      <c r="J839" s="44">
        <v>44742</v>
      </c>
      <c r="K839" s="42">
        <v>80.25</v>
      </c>
      <c r="L839" s="42">
        <v>1364.25</v>
      </c>
      <c r="M839" s="44">
        <v>45261</v>
      </c>
      <c r="N839" s="42">
        <v>1444.5</v>
      </c>
      <c r="O839" s="42">
        <v>1632.29</v>
      </c>
      <c r="P839" s="45">
        <f>IF(J839&lt;DATEVALUE("2009-1-1"),3%,13%)</f>
        <v>0.13</v>
      </c>
      <c r="Q839" s="42">
        <f>IF(P839=13%,ROUND(O839/(1+P839)*P839,2),ROUND(O839/(1+0.03)*0.02,2))</f>
        <v>187.79</v>
      </c>
      <c r="R839" s="42">
        <f>O839-Q839</f>
        <v>1444.5</v>
      </c>
      <c r="S839" s="42">
        <f>N839-R839</f>
        <v>0</v>
      </c>
      <c r="T839" s="38">
        <v>5000</v>
      </c>
      <c r="U839" s="14">
        <f>S839/H839</f>
        <v>0</v>
      </c>
      <c r="V839" s="19"/>
      <c r="W839" s="19"/>
      <c r="X839" s="37" t="s">
        <v>3455</v>
      </c>
    </row>
    <row r="840" spans="1:24" ht="16.5" customHeight="1">
      <c r="A840" s="38">
        <v>138</v>
      </c>
      <c r="B840" s="39">
        <v>10704</v>
      </c>
      <c r="C840" s="38">
        <v>10279327</v>
      </c>
      <c r="D840" s="40" t="s">
        <v>1514</v>
      </c>
      <c r="E840" s="58">
        <v>2</v>
      </c>
      <c r="F840" s="38">
        <v>120</v>
      </c>
      <c r="G840" s="38" t="s">
        <v>21</v>
      </c>
      <c r="H840" s="42">
        <v>10905.98</v>
      </c>
      <c r="I840" s="37"/>
      <c r="J840" s="44">
        <v>43615</v>
      </c>
      <c r="K840" s="42">
        <v>0</v>
      </c>
      <c r="L840" s="42">
        <v>4748.67</v>
      </c>
      <c r="M840" s="44">
        <v>45261</v>
      </c>
      <c r="N840" s="42">
        <v>6157.31</v>
      </c>
      <c r="O840" s="42">
        <v>6957.76</v>
      </c>
      <c r="P840" s="45">
        <f>IF(J840&lt;DATEVALUE("2009-1-1"),3%,13%)</f>
        <v>0.13</v>
      </c>
      <c r="Q840" s="42">
        <f>IF(P840=13%,ROUND(O840/(1+P840)*P840,2),ROUND(O840/(1+0.03)*0.02,2))</f>
        <v>800.45</v>
      </c>
      <c r="R840" s="42">
        <f>O840-Q840</f>
        <v>6157.31</v>
      </c>
      <c r="S840" s="42">
        <f>N840-R840</f>
        <v>0</v>
      </c>
      <c r="T840" s="38">
        <v>5000</v>
      </c>
      <c r="U840" s="14">
        <f>S840/H840</f>
        <v>0</v>
      </c>
      <c r="V840" s="19"/>
      <c r="W840" s="19"/>
      <c r="X840" s="37" t="s">
        <v>3455</v>
      </c>
    </row>
    <row r="841" spans="1:24" ht="16.5" customHeight="1">
      <c r="A841" s="38">
        <v>139</v>
      </c>
      <c r="B841" s="39">
        <v>10704</v>
      </c>
      <c r="C841" s="38">
        <v>10280034</v>
      </c>
      <c r="D841" s="40" t="s">
        <v>3402</v>
      </c>
      <c r="E841" s="58">
        <v>2</v>
      </c>
      <c r="F841" s="38">
        <v>114</v>
      </c>
      <c r="G841" s="38" t="s">
        <v>21</v>
      </c>
      <c r="H841" s="42">
        <v>17207.82</v>
      </c>
      <c r="I841" s="37"/>
      <c r="J841" s="44">
        <v>43979</v>
      </c>
      <c r="K841" s="42">
        <v>0</v>
      </c>
      <c r="L841" s="42">
        <v>6166.18</v>
      </c>
      <c r="M841" s="44">
        <v>45266</v>
      </c>
      <c r="N841" s="42">
        <v>11041.64</v>
      </c>
      <c r="O841" s="42">
        <v>12477.05</v>
      </c>
      <c r="P841" s="45">
        <f>IF(J841&lt;DATEVALUE("2009-1-1"),3%,13%)</f>
        <v>0.13</v>
      </c>
      <c r="Q841" s="42">
        <f>IF(P841=13%,ROUND(O841/(1+P841)*P841,2),ROUND(O841/(1+0.03)*0.02,2))</f>
        <v>1435.41</v>
      </c>
      <c r="R841" s="42">
        <f>O841-Q841</f>
        <v>11041.64</v>
      </c>
      <c r="S841" s="42">
        <f>N841-R841</f>
        <v>0</v>
      </c>
      <c r="T841" s="38">
        <v>5000</v>
      </c>
      <c r="U841" s="14">
        <f>S841/H841</f>
        <v>0</v>
      </c>
      <c r="V841" s="19"/>
      <c r="W841" s="19"/>
      <c r="X841" s="37" t="s">
        <v>3455</v>
      </c>
    </row>
    <row r="842" spans="1:24" ht="16.5" customHeight="1">
      <c r="A842" s="38">
        <v>140</v>
      </c>
      <c r="B842" s="39">
        <v>10704</v>
      </c>
      <c r="C842" s="38">
        <v>10280009</v>
      </c>
      <c r="D842" s="40" t="s">
        <v>3401</v>
      </c>
      <c r="E842" s="58">
        <v>1</v>
      </c>
      <c r="F842" s="38">
        <v>120</v>
      </c>
      <c r="G842" s="38" t="s">
        <v>21</v>
      </c>
      <c r="H842" s="42">
        <v>21061.95</v>
      </c>
      <c r="I842" s="37"/>
      <c r="J842" s="44">
        <v>43950</v>
      </c>
      <c r="K842" s="42">
        <v>0</v>
      </c>
      <c r="L842" s="42">
        <v>7336.56</v>
      </c>
      <c r="M842" s="44">
        <v>45261</v>
      </c>
      <c r="N842" s="42">
        <v>13725.39</v>
      </c>
      <c r="O842" s="42">
        <v>15509.69</v>
      </c>
      <c r="P842" s="45">
        <f>IF(J842&lt;DATEVALUE("2009-1-1"),3%,13%)</f>
        <v>0.13</v>
      </c>
      <c r="Q842" s="42">
        <f>IF(P842=13%,ROUND(O842/(1+P842)*P842,2),ROUND(O842/(1+0.03)*0.02,2))</f>
        <v>1784.3</v>
      </c>
      <c r="R842" s="42">
        <f>O842-Q842</f>
        <v>13725.390000000001</v>
      </c>
      <c r="S842" s="42">
        <f>N842-R842</f>
        <v>0</v>
      </c>
      <c r="T842" s="38">
        <v>2106</v>
      </c>
      <c r="U842" s="14">
        <f>S842/H842</f>
        <v>0</v>
      </c>
      <c r="V842" s="19"/>
      <c r="W842" s="19"/>
      <c r="X842" s="37" t="s">
        <v>3455</v>
      </c>
    </row>
    <row r="843" spans="1:24" ht="16.5" customHeight="1">
      <c r="A843" s="38">
        <v>141</v>
      </c>
      <c r="B843" s="39">
        <v>10704</v>
      </c>
      <c r="C843" s="38">
        <v>10279141</v>
      </c>
      <c r="D843" s="40" t="s">
        <v>3399</v>
      </c>
      <c r="E843" s="58">
        <v>1</v>
      </c>
      <c r="F843" s="38">
        <v>120</v>
      </c>
      <c r="G843" s="38" t="s">
        <v>21</v>
      </c>
      <c r="H843" s="42">
        <v>5641.03</v>
      </c>
      <c r="I843" s="37"/>
      <c r="J843" s="44">
        <v>43917</v>
      </c>
      <c r="K843" s="42">
        <v>0</v>
      </c>
      <c r="L843" s="42">
        <v>2009.67</v>
      </c>
      <c r="M843" s="44">
        <v>45261</v>
      </c>
      <c r="N843" s="42">
        <v>3631.36</v>
      </c>
      <c r="O843" s="42">
        <v>4103.4399999999996</v>
      </c>
      <c r="P843" s="45">
        <f>IF(J843&lt;DATEVALUE("2009-1-1"),3%,13%)</f>
        <v>0.13</v>
      </c>
      <c r="Q843" s="42">
        <f>IF(P843=13%,ROUND(O843/(1+P843)*P843,2),ROUND(O843/(1+0.03)*0.02,2))</f>
        <v>472.08</v>
      </c>
      <c r="R843" s="42">
        <f>O843-Q843</f>
        <v>3631.3599999999997</v>
      </c>
      <c r="S843" s="42">
        <f>N843-R843</f>
        <v>0</v>
      </c>
      <c r="T843" s="38">
        <v>2101</v>
      </c>
      <c r="U843" s="14">
        <f>S843/H843</f>
        <v>0</v>
      </c>
      <c r="V843" s="19"/>
      <c r="W843" s="19"/>
      <c r="X843" s="37" t="s">
        <v>3455</v>
      </c>
    </row>
    <row r="844" spans="1:24" ht="16.5" customHeight="1">
      <c r="A844" s="38">
        <v>143</v>
      </c>
      <c r="B844" s="39">
        <v>10704</v>
      </c>
      <c r="C844" s="38">
        <v>10280398</v>
      </c>
      <c r="D844" s="40" t="s">
        <v>1832</v>
      </c>
      <c r="E844" s="58">
        <v>3</v>
      </c>
      <c r="F844" s="38">
        <v>78</v>
      </c>
      <c r="G844" s="38" t="s">
        <v>23</v>
      </c>
      <c r="H844" s="42">
        <v>3323.07</v>
      </c>
      <c r="I844" s="37"/>
      <c r="J844" s="44">
        <v>43493</v>
      </c>
      <c r="K844" s="42">
        <v>0</v>
      </c>
      <c r="L844" s="42">
        <v>2307.1799999999998</v>
      </c>
      <c r="M844" s="44">
        <v>45261</v>
      </c>
      <c r="N844" s="42">
        <v>1015.89</v>
      </c>
      <c r="O844" s="42">
        <v>1147.96</v>
      </c>
      <c r="P844" s="45">
        <f>IF(J844&lt;DATEVALUE("2009-1-1"),3%,13%)</f>
        <v>0.13</v>
      </c>
      <c r="Q844" s="42">
        <f>IF(P844=13%,ROUND(O844/(1+P844)*P844,2),ROUND(O844/(1+0.03)*0.02,2))</f>
        <v>132.07</v>
      </c>
      <c r="R844" s="42">
        <f>O844-Q844</f>
        <v>1015.8900000000001</v>
      </c>
      <c r="S844" s="42">
        <f>N844-R844</f>
        <v>0</v>
      </c>
      <c r="T844" s="38">
        <v>2108</v>
      </c>
      <c r="U844" s="14">
        <f>S844/H844</f>
        <v>0</v>
      </c>
      <c r="V844" s="19"/>
      <c r="W844" s="19"/>
      <c r="X844" s="37" t="s">
        <v>3455</v>
      </c>
    </row>
    <row r="845" spans="1:24" ht="16.5" customHeight="1">
      <c r="A845" s="38">
        <v>144</v>
      </c>
      <c r="B845" s="39">
        <v>10704</v>
      </c>
      <c r="C845" s="38">
        <v>10280206</v>
      </c>
      <c r="D845" s="40" t="s">
        <v>440</v>
      </c>
      <c r="E845" s="58">
        <v>2</v>
      </c>
      <c r="F845" s="38">
        <v>120</v>
      </c>
      <c r="G845" s="38" t="s">
        <v>23</v>
      </c>
      <c r="H845" s="42">
        <v>5811.97</v>
      </c>
      <c r="I845" s="37"/>
      <c r="J845" s="44">
        <v>41814</v>
      </c>
      <c r="K845" s="42">
        <v>0</v>
      </c>
      <c r="L845" s="42">
        <v>5245.25</v>
      </c>
      <c r="M845" s="44">
        <v>45261</v>
      </c>
      <c r="N845" s="42">
        <v>566.72</v>
      </c>
      <c r="O845" s="42">
        <v>640.39</v>
      </c>
      <c r="P845" s="45">
        <f>IF(J845&lt;DATEVALUE("2009-1-1"),3%,13%)</f>
        <v>0.13</v>
      </c>
      <c r="Q845" s="42">
        <f>IF(P845=13%,ROUND(O845/(1+P845)*P845,2),ROUND(O845/(1+0.03)*0.02,2))</f>
        <v>73.67</v>
      </c>
      <c r="R845" s="42">
        <f>O845-Q845</f>
        <v>566.72</v>
      </c>
      <c r="S845" s="42">
        <f>N845-R845</f>
        <v>0</v>
      </c>
      <c r="T845" s="38">
        <v>5000</v>
      </c>
      <c r="U845" s="14">
        <f>S845/H845</f>
        <v>0</v>
      </c>
      <c r="V845" s="19"/>
      <c r="W845" s="19"/>
      <c r="X845" s="37" t="s">
        <v>3455</v>
      </c>
    </row>
    <row r="846" spans="1:24" ht="16.5" customHeight="1">
      <c r="A846" s="38">
        <v>145</v>
      </c>
      <c r="B846" s="39">
        <v>10704</v>
      </c>
      <c r="C846" s="38">
        <v>10325187</v>
      </c>
      <c r="D846" s="40" t="s">
        <v>2164</v>
      </c>
      <c r="E846" s="58">
        <v>0.76133499999999998</v>
      </c>
      <c r="F846" s="38">
        <v>60</v>
      </c>
      <c r="G846" s="38" t="s">
        <v>266</v>
      </c>
      <c r="H846" s="42">
        <v>30526.78</v>
      </c>
      <c r="I846" s="37"/>
      <c r="J846" s="44">
        <v>44286</v>
      </c>
      <c r="K846" s="42">
        <v>508.78</v>
      </c>
      <c r="L846" s="42">
        <v>16280.98</v>
      </c>
      <c r="M846" s="44">
        <v>45261</v>
      </c>
      <c r="N846" s="42">
        <v>13737.02</v>
      </c>
      <c r="O846" s="42">
        <v>15522.83</v>
      </c>
      <c r="P846" s="45">
        <f>IF(J846&lt;DATEVALUE("2009-1-1"),3%,13%)</f>
        <v>0.13</v>
      </c>
      <c r="Q846" s="42">
        <f>IF(P846=13%,ROUND(O846/(1+P846)*P846,2),ROUND(O846/(1+0.03)*0.02,2))</f>
        <v>1785.81</v>
      </c>
      <c r="R846" s="42">
        <f>O846-Q846</f>
        <v>13737.02</v>
      </c>
      <c r="S846" s="42">
        <f>N846-R846</f>
        <v>0</v>
      </c>
      <c r="T846" s="38">
        <v>1001</v>
      </c>
      <c r="U846" s="14">
        <f>S846/H846</f>
        <v>0</v>
      </c>
      <c r="V846" s="19"/>
      <c r="W846" s="19"/>
      <c r="X846" s="37" t="s">
        <v>3455</v>
      </c>
    </row>
    <row r="847" spans="1:24" ht="16.5" customHeight="1">
      <c r="A847" s="38">
        <v>146</v>
      </c>
      <c r="B847" s="39">
        <v>10704</v>
      </c>
      <c r="C847" s="38">
        <v>10379566</v>
      </c>
      <c r="D847" s="40" t="s">
        <v>3404</v>
      </c>
      <c r="E847" s="58">
        <v>1</v>
      </c>
      <c r="F847" s="38">
        <v>60</v>
      </c>
      <c r="G847" s="38" t="s">
        <v>23</v>
      </c>
      <c r="H847" s="42">
        <v>3274.34</v>
      </c>
      <c r="I847" s="37"/>
      <c r="J847" s="44">
        <v>45199</v>
      </c>
      <c r="K847" s="42">
        <v>54.57</v>
      </c>
      <c r="L847" s="42">
        <v>109.14</v>
      </c>
      <c r="M847" s="44">
        <v>45261</v>
      </c>
      <c r="N847" s="42">
        <v>3110.63</v>
      </c>
      <c r="O847" s="42">
        <v>3515.01</v>
      </c>
      <c r="P847" s="45">
        <f>IF(J847&lt;DATEVALUE("2009-1-1"),3%,13%)</f>
        <v>0.13</v>
      </c>
      <c r="Q847" s="42">
        <f>IF(P847=13%,ROUND(O847/(1+P847)*P847,2),ROUND(O847/(1+0.03)*0.02,2))</f>
        <v>404.38</v>
      </c>
      <c r="R847" s="42">
        <f>O847-Q847</f>
        <v>3110.63</v>
      </c>
      <c r="S847" s="42">
        <f>N847-R847</f>
        <v>0</v>
      </c>
      <c r="T847" s="38">
        <v>5000</v>
      </c>
      <c r="U847" s="14">
        <f>S847/H847</f>
        <v>0</v>
      </c>
      <c r="V847" s="19"/>
      <c r="W847" s="19"/>
      <c r="X847" s="37" t="s">
        <v>3455</v>
      </c>
    </row>
    <row r="848" spans="1:24" ht="16.5" customHeight="1">
      <c r="A848" s="38">
        <v>147</v>
      </c>
      <c r="B848" s="39">
        <v>10704</v>
      </c>
      <c r="C848" s="38">
        <v>10325187</v>
      </c>
      <c r="D848" s="40" t="s">
        <v>2164</v>
      </c>
      <c r="E848" s="58">
        <v>0.23791711974142318</v>
      </c>
      <c r="F848" s="38">
        <v>60</v>
      </c>
      <c r="G848" s="38" t="s">
        <v>266</v>
      </c>
      <c r="H848" s="42">
        <v>9539.6200000000008</v>
      </c>
      <c r="I848" s="37"/>
      <c r="J848" s="44">
        <v>44286</v>
      </c>
      <c r="K848" s="42">
        <v>158.99</v>
      </c>
      <c r="L848" s="42">
        <v>5087.8100000000004</v>
      </c>
      <c r="M848" s="44">
        <v>45261</v>
      </c>
      <c r="N848" s="42">
        <v>4292.82</v>
      </c>
      <c r="O848" s="42">
        <v>4850.8900000000003</v>
      </c>
      <c r="P848" s="45">
        <f>IF(J848&lt;DATEVALUE("2009-1-1"),3%,13%)</f>
        <v>0.13</v>
      </c>
      <c r="Q848" s="42">
        <f>IF(P848=13%,ROUND(O848/(1+P848)*P848,2),ROUND(O848/(1+0.03)*0.02,2))</f>
        <v>558.07000000000005</v>
      </c>
      <c r="R848" s="42">
        <f>O848-Q848</f>
        <v>4292.8200000000006</v>
      </c>
      <c r="S848" s="42">
        <f>N848-R848</f>
        <v>0</v>
      </c>
      <c r="T848" s="38">
        <v>1001</v>
      </c>
      <c r="U848" s="14">
        <f>S848/H848</f>
        <v>0</v>
      </c>
      <c r="V848" s="19"/>
      <c r="W848" s="19"/>
      <c r="X848" s="37" t="s">
        <v>3455</v>
      </c>
    </row>
    <row r="849" spans="1:37" ht="16.5" customHeight="1">
      <c r="A849" s="38">
        <v>148</v>
      </c>
      <c r="B849" s="39">
        <v>10704</v>
      </c>
      <c r="C849" s="38">
        <v>10280448</v>
      </c>
      <c r="D849" s="40" t="s">
        <v>3400</v>
      </c>
      <c r="E849" s="58">
        <v>1</v>
      </c>
      <c r="F849" s="38">
        <v>120</v>
      </c>
      <c r="G849" s="38" t="s">
        <v>21</v>
      </c>
      <c r="H849" s="42">
        <v>11824.79</v>
      </c>
      <c r="I849" s="37"/>
      <c r="J849" s="44">
        <v>42914</v>
      </c>
      <c r="K849" s="42">
        <v>0</v>
      </c>
      <c r="L849" s="42">
        <v>7301.69</v>
      </c>
      <c r="M849" s="44">
        <v>45264</v>
      </c>
      <c r="N849" s="42">
        <v>4523.1000000000004</v>
      </c>
      <c r="O849" s="42">
        <v>5111.1000000000004</v>
      </c>
      <c r="P849" s="45">
        <f>IF(J849&lt;DATEVALUE("2009-1-1"),3%,13%)</f>
        <v>0.13</v>
      </c>
      <c r="Q849" s="42">
        <f>IF(P849=13%,ROUND(O849/(1+P849)*P849,2),ROUND(O849/(1+0.03)*0.02,2))</f>
        <v>588</v>
      </c>
      <c r="R849" s="42">
        <f>O849-Q849</f>
        <v>4523.1000000000004</v>
      </c>
      <c r="S849" s="42">
        <f>N849-R849</f>
        <v>0</v>
      </c>
      <c r="T849" s="38">
        <v>2101</v>
      </c>
      <c r="U849" s="14">
        <f>S849/H849</f>
        <v>0</v>
      </c>
      <c r="V849" s="19"/>
      <c r="W849" s="19"/>
      <c r="X849" s="37" t="s">
        <v>3455</v>
      </c>
    </row>
    <row r="850" spans="1:37" ht="16.5" customHeight="1">
      <c r="A850" s="38">
        <v>149</v>
      </c>
      <c r="B850" s="39">
        <v>10704</v>
      </c>
      <c r="C850" s="38">
        <v>10280583</v>
      </c>
      <c r="D850" s="40" t="s">
        <v>662</v>
      </c>
      <c r="E850" s="58">
        <v>1</v>
      </c>
      <c r="F850" s="38">
        <v>60</v>
      </c>
      <c r="G850" s="38" t="s">
        <v>21</v>
      </c>
      <c r="H850" s="42">
        <v>32649.58</v>
      </c>
      <c r="I850" s="37"/>
      <c r="J850" s="44">
        <v>41816</v>
      </c>
      <c r="K850" s="42">
        <v>0</v>
      </c>
      <c r="L850" s="42">
        <v>31017.1</v>
      </c>
      <c r="M850" s="44">
        <v>45264</v>
      </c>
      <c r="N850" s="42">
        <v>1632.48</v>
      </c>
      <c r="O850" s="42">
        <v>1844.7</v>
      </c>
      <c r="P850" s="45">
        <f>IF(J850&lt;DATEVALUE("2009-1-1"),3%,13%)</f>
        <v>0.13</v>
      </c>
      <c r="Q850" s="42">
        <f>IF(P850=13%,ROUND(O850/(1+P850)*P850,2),ROUND(O850/(1+0.03)*0.02,2))</f>
        <v>212.22</v>
      </c>
      <c r="R850" s="42">
        <f>O850-Q850</f>
        <v>1632.48</v>
      </c>
      <c r="S850" s="42">
        <f>N850-R850</f>
        <v>0</v>
      </c>
      <c r="T850" s="38">
        <v>5000</v>
      </c>
      <c r="U850" s="14">
        <f>S850/H850</f>
        <v>0</v>
      </c>
      <c r="V850" s="19"/>
      <c r="W850" s="19"/>
      <c r="X850" s="37" t="s">
        <v>3455</v>
      </c>
    </row>
    <row r="851" spans="1:37" ht="16.5" customHeight="1">
      <c r="A851" s="38">
        <v>151</v>
      </c>
      <c r="B851" s="39">
        <v>10704</v>
      </c>
      <c r="C851" s="38">
        <v>10325330</v>
      </c>
      <c r="D851" s="40" t="s">
        <v>1696</v>
      </c>
      <c r="E851" s="58">
        <v>1</v>
      </c>
      <c r="F851" s="38">
        <v>60</v>
      </c>
      <c r="G851" s="38" t="s">
        <v>36</v>
      </c>
      <c r="H851" s="42">
        <v>43019</v>
      </c>
      <c r="I851" s="37"/>
      <c r="J851" s="44">
        <v>44255</v>
      </c>
      <c r="K851" s="42">
        <v>716.98</v>
      </c>
      <c r="L851" s="42">
        <v>23660.45</v>
      </c>
      <c r="M851" s="44">
        <v>45261</v>
      </c>
      <c r="N851" s="42">
        <v>18641.57</v>
      </c>
      <c r="O851" s="42">
        <v>21064.97</v>
      </c>
      <c r="P851" s="45">
        <f>IF(J851&lt;DATEVALUE("2009-1-1"),3%,13%)</f>
        <v>0.13</v>
      </c>
      <c r="Q851" s="42">
        <f>IF(P851=13%,ROUND(O851/(1+P851)*P851,2),ROUND(O851/(1+0.03)*0.02,2))</f>
        <v>2423.4</v>
      </c>
      <c r="R851" s="42">
        <f>O851-Q851</f>
        <v>18641.57</v>
      </c>
      <c r="S851" s="42">
        <f>N851-R851</f>
        <v>0</v>
      </c>
      <c r="T851" s="38">
        <v>5000</v>
      </c>
      <c r="U851" s="14">
        <f>S851/H851</f>
        <v>0</v>
      </c>
      <c r="V851" s="19"/>
      <c r="W851" s="19"/>
      <c r="X851" s="37" t="s">
        <v>3455</v>
      </c>
    </row>
    <row r="852" spans="1:37" ht="16.5" customHeight="1">
      <c r="A852" s="38">
        <v>202</v>
      </c>
      <c r="B852" s="39">
        <v>20700</v>
      </c>
      <c r="C852" s="38">
        <v>10321996</v>
      </c>
      <c r="D852" s="40" t="s">
        <v>2034</v>
      </c>
      <c r="E852" s="58">
        <v>6</v>
      </c>
      <c r="F852" s="38">
        <v>36</v>
      </c>
      <c r="G852" s="38" t="s">
        <v>33</v>
      </c>
      <c r="H852" s="42">
        <v>13888.89</v>
      </c>
      <c r="I852" s="37"/>
      <c r="J852" s="44">
        <v>44135</v>
      </c>
      <c r="K852" s="42">
        <v>0</v>
      </c>
      <c r="L852" s="42">
        <v>13888.89</v>
      </c>
      <c r="M852" s="44">
        <v>45266</v>
      </c>
      <c r="N852" s="42">
        <v>0</v>
      </c>
      <c r="O852" s="42">
        <v>0</v>
      </c>
      <c r="P852" s="45">
        <f>IF(J852&lt;DATEVALUE("2009-1-1"),3%,13%)</f>
        <v>0.13</v>
      </c>
      <c r="Q852" s="42">
        <f>IF(P852=13%,ROUND(O852/(1+P852)*P852,2),ROUND(O852/(1+0.03)*0.02,2))</f>
        <v>0</v>
      </c>
      <c r="R852" s="42">
        <f>O852-Q852</f>
        <v>0</v>
      </c>
      <c r="S852" s="42">
        <f>N852-R852</f>
        <v>0</v>
      </c>
      <c r="T852" s="38">
        <v>2504</v>
      </c>
      <c r="U852" s="14">
        <f>S852/H852</f>
        <v>0</v>
      </c>
      <c r="V852" s="19"/>
      <c r="W852" s="19"/>
      <c r="X852" s="37" t="s">
        <v>3466</v>
      </c>
    </row>
    <row r="853" spans="1:37" ht="16.5" customHeight="1">
      <c r="A853" s="38">
        <v>203</v>
      </c>
      <c r="B853" s="39">
        <v>20700</v>
      </c>
      <c r="C853" s="38">
        <v>10347807</v>
      </c>
      <c r="D853" s="40" t="s">
        <v>229</v>
      </c>
      <c r="E853" s="58">
        <v>5</v>
      </c>
      <c r="F853" s="38">
        <v>36</v>
      </c>
      <c r="G853" s="38" t="s">
        <v>33</v>
      </c>
      <c r="H853" s="42">
        <v>6892.38</v>
      </c>
      <c r="I853" s="37"/>
      <c r="J853" s="44">
        <v>44620</v>
      </c>
      <c r="K853" s="42">
        <v>191.46</v>
      </c>
      <c r="L853" s="42">
        <v>4020.56</v>
      </c>
      <c r="M853" s="44">
        <v>45266</v>
      </c>
      <c r="N853" s="42">
        <v>2680.36</v>
      </c>
      <c r="O853" s="42">
        <v>3028.81</v>
      </c>
      <c r="P853" s="45">
        <f>IF(J853&lt;DATEVALUE("2009-1-1"),3%,13%)</f>
        <v>0.13</v>
      </c>
      <c r="Q853" s="42">
        <f>IF(P853=13%,ROUND(O853/(1+P853)*P853,2),ROUND(O853/(1+0.03)*0.02,2))</f>
        <v>348.45</v>
      </c>
      <c r="R853" s="42">
        <f>O853-Q853</f>
        <v>2680.36</v>
      </c>
      <c r="S853" s="42">
        <f>N853-R853</f>
        <v>0</v>
      </c>
      <c r="T853" s="38">
        <v>5000</v>
      </c>
      <c r="U853" s="14">
        <f>S853/H853</f>
        <v>0</v>
      </c>
      <c r="V853" s="19"/>
      <c r="W853" s="19"/>
      <c r="X853" s="37" t="s">
        <v>3466</v>
      </c>
    </row>
    <row r="854" spans="1:37" ht="16.5" customHeight="1">
      <c r="A854" s="38">
        <v>167</v>
      </c>
      <c r="B854" s="39">
        <v>10704</v>
      </c>
      <c r="C854" s="38">
        <v>10279097</v>
      </c>
      <c r="D854" s="40" t="s">
        <v>2171</v>
      </c>
      <c r="E854" s="58">
        <v>1</v>
      </c>
      <c r="F854" s="38">
        <v>51</v>
      </c>
      <c r="G854" s="38" t="s">
        <v>33</v>
      </c>
      <c r="H854" s="42">
        <v>4700</v>
      </c>
      <c r="I854" s="37"/>
      <c r="J854" s="44">
        <v>43582</v>
      </c>
      <c r="K854" s="42">
        <v>0</v>
      </c>
      <c r="L854" s="42">
        <v>4465</v>
      </c>
      <c r="M854" s="44">
        <v>45281</v>
      </c>
      <c r="N854" s="42">
        <v>235</v>
      </c>
      <c r="O854" s="42">
        <v>265.55</v>
      </c>
      <c r="P854" s="45">
        <f>IF(J854&lt;DATEVALUE("2009-1-1"),3%,13%)</f>
        <v>0.13</v>
      </c>
      <c r="Q854" s="42">
        <f>IF(P854=13%,ROUND(O854/(1+P854)*P854,2),ROUND(O854/(1+0.03)*0.02,2))</f>
        <v>30.55</v>
      </c>
      <c r="R854" s="42">
        <f>O854-Q854</f>
        <v>235</v>
      </c>
      <c r="S854" s="42">
        <f>N854-R854</f>
        <v>0</v>
      </c>
      <c r="T854" s="38">
        <v>5000</v>
      </c>
      <c r="U854" s="14">
        <f>S854/H854</f>
        <v>0</v>
      </c>
      <c r="V854" s="19"/>
      <c r="W854" s="19"/>
      <c r="X854" s="37" t="s">
        <v>3455</v>
      </c>
    </row>
    <row r="855" spans="1:37" ht="16.5" customHeight="1">
      <c r="A855" s="38">
        <v>168</v>
      </c>
      <c r="B855" s="39">
        <v>10704</v>
      </c>
      <c r="C855" s="38">
        <v>10279112</v>
      </c>
      <c r="D855" s="40" t="s">
        <v>3443</v>
      </c>
      <c r="E855" s="58">
        <v>1</v>
      </c>
      <c r="F855" s="38">
        <v>50</v>
      </c>
      <c r="G855" s="38" t="s">
        <v>33</v>
      </c>
      <c r="H855" s="42">
        <v>5000</v>
      </c>
      <c r="I855" s="37"/>
      <c r="J855" s="44">
        <v>43613</v>
      </c>
      <c r="K855" s="42">
        <v>0</v>
      </c>
      <c r="L855" s="42">
        <v>4750</v>
      </c>
      <c r="M855" s="44">
        <v>45285</v>
      </c>
      <c r="N855" s="42">
        <v>250</v>
      </c>
      <c r="O855" s="42">
        <v>282.5</v>
      </c>
      <c r="P855" s="45">
        <f>IF(J855&lt;DATEVALUE("2009-1-1"),3%,13%)</f>
        <v>0.13</v>
      </c>
      <c r="Q855" s="42">
        <f>IF(P855=13%,ROUND(O855/(1+P855)*P855,2),ROUND(O855/(1+0.03)*0.02,2))</f>
        <v>32.5</v>
      </c>
      <c r="R855" s="42">
        <f>O855-Q855</f>
        <v>250</v>
      </c>
      <c r="S855" s="42">
        <f>N855-R855</f>
        <v>0</v>
      </c>
      <c r="T855" s="38">
        <v>5000</v>
      </c>
      <c r="U855" s="14">
        <f>S855/H855</f>
        <v>0</v>
      </c>
      <c r="V855" s="19"/>
      <c r="W855" s="19"/>
      <c r="X855" s="37" t="s">
        <v>3455</v>
      </c>
    </row>
    <row r="856" spans="1:37" ht="16.5" customHeight="1">
      <c r="A856" s="38">
        <v>169</v>
      </c>
      <c r="B856" s="39">
        <v>10704</v>
      </c>
      <c r="C856" s="38">
        <v>10280013</v>
      </c>
      <c r="D856" s="40" t="s">
        <v>3444</v>
      </c>
      <c r="E856" s="58">
        <v>1</v>
      </c>
      <c r="F856" s="38">
        <v>1</v>
      </c>
      <c r="G856" s="38" t="s">
        <v>33</v>
      </c>
      <c r="H856" s="42">
        <v>3231.29</v>
      </c>
      <c r="I856" s="37"/>
      <c r="J856" s="44">
        <v>43949</v>
      </c>
      <c r="K856" s="42">
        <v>0</v>
      </c>
      <c r="L856" s="42">
        <v>3069.72</v>
      </c>
      <c r="M856" s="44">
        <v>45285</v>
      </c>
      <c r="N856" s="42">
        <v>161.57</v>
      </c>
      <c r="O856" s="42">
        <v>182.57</v>
      </c>
      <c r="P856" s="45">
        <f>IF(J856&lt;DATEVALUE("2009-1-1"),3%,13%)</f>
        <v>0.13</v>
      </c>
      <c r="Q856" s="42">
        <f>IF(P856=13%,ROUND(O856/(1+P856)*P856,2),ROUND(O856/(1+0.03)*0.02,2))</f>
        <v>21</v>
      </c>
      <c r="R856" s="42">
        <f>O856-Q856</f>
        <v>161.57</v>
      </c>
      <c r="S856" s="42">
        <f>N856-R856</f>
        <v>0</v>
      </c>
      <c r="T856" s="38">
        <v>5000</v>
      </c>
      <c r="U856" s="14">
        <f>S856/H856</f>
        <v>0</v>
      </c>
      <c r="V856" s="19"/>
      <c r="W856" s="19"/>
      <c r="X856" s="37" t="s">
        <v>3455</v>
      </c>
    </row>
    <row r="857" spans="1:37" ht="16.5" customHeight="1">
      <c r="A857" s="38">
        <v>705</v>
      </c>
      <c r="B857" s="39">
        <v>10738</v>
      </c>
      <c r="C857" s="38">
        <v>10285413</v>
      </c>
      <c r="D857" s="40" t="s">
        <v>3445</v>
      </c>
      <c r="E857" s="58">
        <v>8</v>
      </c>
      <c r="F857" s="38">
        <v>60</v>
      </c>
      <c r="G857" s="38" t="s">
        <v>33</v>
      </c>
      <c r="H857" s="42">
        <v>28239.360000000001</v>
      </c>
      <c r="I857" s="37"/>
      <c r="J857" s="44">
        <v>42487</v>
      </c>
      <c r="K857" s="42">
        <v>0</v>
      </c>
      <c r="L857" s="42">
        <v>26827.39</v>
      </c>
      <c r="M857" s="44">
        <v>45285</v>
      </c>
      <c r="N857" s="42">
        <v>1411.97</v>
      </c>
      <c r="O857" s="42">
        <v>1595.53</v>
      </c>
      <c r="P857" s="45">
        <f>IF(J857&lt;DATEVALUE("2009-1-1"),3%,13%)</f>
        <v>0.13</v>
      </c>
      <c r="Q857" s="42">
        <f>IF(P857=13%,ROUND(O857/(1+P857)*P857,2),ROUND(O857/(1+0.03)*0.02,2))</f>
        <v>183.56</v>
      </c>
      <c r="R857" s="42">
        <f>O857-Q857</f>
        <v>1411.97</v>
      </c>
      <c r="S857" s="42">
        <f>N857-R857</f>
        <v>0</v>
      </c>
      <c r="T857" s="38">
        <v>5000</v>
      </c>
      <c r="U857" s="14">
        <f>S857/H857</f>
        <v>0</v>
      </c>
      <c r="V857" s="19"/>
      <c r="W857" s="19"/>
      <c r="X857" s="37" t="s">
        <v>3461</v>
      </c>
    </row>
    <row r="858" spans="1:37" ht="16.5" customHeight="1">
      <c r="A858" s="38">
        <v>100</v>
      </c>
      <c r="B858" s="39">
        <v>10867</v>
      </c>
      <c r="C858" s="38">
        <v>10331336</v>
      </c>
      <c r="D858" s="40" t="s">
        <v>2340</v>
      </c>
      <c r="E858" s="58">
        <v>2.649001914389652E-2</v>
      </c>
      <c r="F858" s="38">
        <v>36</v>
      </c>
      <c r="G858" s="38" t="s">
        <v>33</v>
      </c>
      <c r="H858" s="42">
        <v>4247.78</v>
      </c>
      <c r="I858" s="37"/>
      <c r="J858" s="44">
        <v>44377</v>
      </c>
      <c r="K858" s="42">
        <v>0</v>
      </c>
      <c r="L858" s="42">
        <v>3539.82</v>
      </c>
      <c r="M858" s="44">
        <v>45280</v>
      </c>
      <c r="N858" s="42">
        <v>707.96</v>
      </c>
      <c r="O858" s="42">
        <v>800</v>
      </c>
      <c r="P858" s="45">
        <f>IF(J858&lt;DATEVALUE("2009-1-1"),3%,13%)</f>
        <v>0.13</v>
      </c>
      <c r="Q858" s="42">
        <f>IF(P858=13%,ROUND(O858/(1+P858)*P858,2),ROUND(O858/(1+0.03)*0.02,2))</f>
        <v>92.04</v>
      </c>
      <c r="R858" s="42">
        <f>O858-Q858</f>
        <v>707.96</v>
      </c>
      <c r="S858" s="42">
        <f>N858-R858</f>
        <v>0</v>
      </c>
      <c r="T858" s="38">
        <v>2506</v>
      </c>
      <c r="U858" s="14">
        <f>S858/H858</f>
        <v>0</v>
      </c>
      <c r="V858" s="19"/>
      <c r="W858" s="19"/>
      <c r="X858" s="37" t="s">
        <v>3475</v>
      </c>
    </row>
    <row r="859" spans="1:37" ht="16.5" customHeight="1">
      <c r="A859" s="38">
        <v>186</v>
      </c>
      <c r="B859" s="39">
        <v>50099</v>
      </c>
      <c r="C859" s="38">
        <v>10374676</v>
      </c>
      <c r="D859" s="40" t="s">
        <v>1817</v>
      </c>
      <c r="E859" s="58">
        <v>5</v>
      </c>
      <c r="F859" s="38">
        <v>60</v>
      </c>
      <c r="G859" s="38" t="s">
        <v>36</v>
      </c>
      <c r="H859" s="42">
        <v>5651.78</v>
      </c>
      <c r="I859" s="37"/>
      <c r="J859" s="44">
        <v>45107</v>
      </c>
      <c r="K859" s="42">
        <v>94.2</v>
      </c>
      <c r="L859" s="42">
        <v>470.98</v>
      </c>
      <c r="M859" s="44">
        <v>45281</v>
      </c>
      <c r="N859" s="42">
        <v>5086.6000000000004</v>
      </c>
      <c r="O859" s="42">
        <f>5086.6+661.26</f>
        <v>5747.8600000000006</v>
      </c>
      <c r="P859" s="45">
        <f>IF(J859&lt;DATEVALUE("2009-1-1"),3%,13%)</f>
        <v>0.13</v>
      </c>
      <c r="Q859" s="42">
        <f>IF(P859=13%,ROUND(O859/(1+P859)*P859,2),ROUND(O859/(1+0.03)*0.02,2))</f>
        <v>661.26</v>
      </c>
      <c r="R859" s="42">
        <f>O859-Q859</f>
        <v>5086.6000000000004</v>
      </c>
      <c r="S859" s="42">
        <f>N859-R859</f>
        <v>0</v>
      </c>
      <c r="T859" s="38">
        <v>5000</v>
      </c>
      <c r="U859" s="14">
        <f>S859/H859</f>
        <v>0</v>
      </c>
      <c r="V859" s="19"/>
      <c r="W859" s="19"/>
      <c r="X859" s="37" t="s">
        <v>3468</v>
      </c>
    </row>
    <row r="860" spans="1:37" ht="16.5" customHeight="1">
      <c r="A860" s="38">
        <v>17</v>
      </c>
      <c r="B860" s="39">
        <v>10736</v>
      </c>
      <c r="C860" s="38">
        <v>10283740</v>
      </c>
      <c r="D860" s="40" t="s">
        <v>2001</v>
      </c>
      <c r="E860" s="38">
        <v>1</v>
      </c>
      <c r="F860" s="38">
        <v>120</v>
      </c>
      <c r="G860" s="38" t="s">
        <v>21</v>
      </c>
      <c r="H860" s="42">
        <v>118300.63</v>
      </c>
      <c r="I860" s="2"/>
      <c r="J860" s="44">
        <v>39270</v>
      </c>
      <c r="K860" s="42">
        <v>0</v>
      </c>
      <c r="L860" s="42">
        <v>112385.59</v>
      </c>
      <c r="M860" s="44">
        <v>45077</v>
      </c>
      <c r="N860" s="42">
        <f>H860-K860-L860</f>
        <v>5915.0400000000081</v>
      </c>
      <c r="O860" s="42">
        <v>6684</v>
      </c>
      <c r="P860" s="45">
        <v>0.13</v>
      </c>
      <c r="Q860" s="42">
        <v>768.96</v>
      </c>
      <c r="R860" s="42">
        <v>5915.04</v>
      </c>
      <c r="S860" s="42">
        <f>N860-R860</f>
        <v>8.1854523159563541E-12</v>
      </c>
      <c r="T860" s="38">
        <v>2107</v>
      </c>
      <c r="U860" s="14">
        <f>S860/H860</f>
        <v>6.9191958791397425E-17</v>
      </c>
      <c r="V860" s="19"/>
      <c r="W860" s="19"/>
      <c r="X860" s="37" t="s">
        <v>3461</v>
      </c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</row>
    <row r="861" spans="1:37" ht="16.5" customHeight="1">
      <c r="A861" s="38">
        <v>27</v>
      </c>
      <c r="B861" s="39">
        <v>10736</v>
      </c>
      <c r="C861" s="38">
        <v>10284175</v>
      </c>
      <c r="D861" s="40" t="s">
        <v>439</v>
      </c>
      <c r="E861" s="38">
        <v>300</v>
      </c>
      <c r="F861" s="38">
        <v>60</v>
      </c>
      <c r="G861" s="38" t="s">
        <v>23</v>
      </c>
      <c r="H861" s="42">
        <v>148719</v>
      </c>
      <c r="I861" s="49"/>
      <c r="J861" s="44">
        <v>43124</v>
      </c>
      <c r="K861" s="42">
        <v>0</v>
      </c>
      <c r="L861" s="42">
        <v>141283.04999999999</v>
      </c>
      <c r="M861" s="44">
        <v>45107</v>
      </c>
      <c r="N861" s="42">
        <f>H861-K861-L861</f>
        <v>7435.9500000000116</v>
      </c>
      <c r="O861" s="42">
        <v>8402.6200000000008</v>
      </c>
      <c r="P861" s="45">
        <v>0.13</v>
      </c>
      <c r="Q861" s="42">
        <v>966.67</v>
      </c>
      <c r="R861" s="42">
        <v>7435.95</v>
      </c>
      <c r="S861" s="42">
        <f>N861-R861</f>
        <v>1.1823431123048067E-11</v>
      </c>
      <c r="T861" s="38">
        <v>5000</v>
      </c>
      <c r="U861" s="14">
        <f>S861/H861</f>
        <v>7.9501819693839166E-17</v>
      </c>
      <c r="V861" s="19"/>
      <c r="W861" s="19"/>
      <c r="X861" s="37" t="s">
        <v>3461</v>
      </c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</row>
    <row r="862" spans="1:37" ht="16.5" customHeight="1">
      <c r="A862" s="38">
        <v>134</v>
      </c>
      <c r="B862" s="39">
        <v>10736</v>
      </c>
      <c r="C862" s="38">
        <v>10326974</v>
      </c>
      <c r="D862" s="40" t="s">
        <v>513</v>
      </c>
      <c r="E862" s="38">
        <v>0.98979600000000001</v>
      </c>
      <c r="F862" s="38">
        <v>120</v>
      </c>
      <c r="G862" s="38" t="s">
        <v>2912</v>
      </c>
      <c r="H862" s="42">
        <v>591262.63</v>
      </c>
      <c r="I862" s="49"/>
      <c r="J862" s="44">
        <v>44347</v>
      </c>
      <c r="K862" s="42">
        <v>4927.1899999999996</v>
      </c>
      <c r="L862" s="42">
        <v>118252.47</v>
      </c>
      <c r="M862" s="44">
        <v>45107</v>
      </c>
      <c r="N862" s="42">
        <f>H862-K862-L862</f>
        <v>468082.97000000009</v>
      </c>
      <c r="O862" s="42">
        <v>528933.73</v>
      </c>
      <c r="P862" s="45">
        <v>0.13</v>
      </c>
      <c r="Q862" s="42">
        <v>60850.78</v>
      </c>
      <c r="R862" s="42">
        <v>468082.95</v>
      </c>
      <c r="S862" s="42">
        <f>N862-R862</f>
        <v>2.0000000076834112E-2</v>
      </c>
      <c r="T862" s="38">
        <v>2506</v>
      </c>
      <c r="U862" s="14">
        <f>S862/H862</f>
        <v>3.3825916034696985E-8</v>
      </c>
      <c r="V862" s="19"/>
      <c r="W862" s="19"/>
      <c r="X862" s="37" t="s">
        <v>3461</v>
      </c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</row>
    <row r="863" spans="1:37" ht="16.5" customHeight="1">
      <c r="A863" s="38">
        <v>26</v>
      </c>
      <c r="B863" s="39">
        <v>10756</v>
      </c>
      <c r="C863" s="38">
        <v>10334760</v>
      </c>
      <c r="D863" s="40" t="s">
        <v>2431</v>
      </c>
      <c r="E863" s="38">
        <v>1</v>
      </c>
      <c r="F863" s="38">
        <v>48</v>
      </c>
      <c r="G863" s="38" t="s">
        <v>491</v>
      </c>
      <c r="H863" s="42">
        <v>197325.77</v>
      </c>
      <c r="I863" s="2"/>
      <c r="J863" s="44">
        <v>44439</v>
      </c>
      <c r="K863" s="42">
        <v>4110.95</v>
      </c>
      <c r="L863" s="42">
        <v>78108.100000000006</v>
      </c>
      <c r="M863" s="44">
        <v>45046</v>
      </c>
      <c r="N863" s="42">
        <f>H863-K863-L863</f>
        <v>115106.71999999997</v>
      </c>
      <c r="O863" s="42">
        <v>130070.59</v>
      </c>
      <c r="P863" s="45">
        <v>0.13</v>
      </c>
      <c r="Q863" s="42">
        <v>14963.88</v>
      </c>
      <c r="R863" s="42">
        <v>115106.71</v>
      </c>
      <c r="S863" s="42">
        <v>0.01</v>
      </c>
      <c r="T863" s="38">
        <v>5000</v>
      </c>
      <c r="U863" s="14">
        <f>S863/H863</f>
        <v>5.0677618032353306E-8</v>
      </c>
      <c r="V863" s="19"/>
      <c r="W863" s="19"/>
      <c r="X863" s="37" t="s">
        <v>3464</v>
      </c>
    </row>
    <row r="864" spans="1:37" ht="16.5" customHeight="1">
      <c r="A864" s="38">
        <v>145</v>
      </c>
      <c r="B864" s="39">
        <v>50099</v>
      </c>
      <c r="C864" s="38">
        <v>10297007</v>
      </c>
      <c r="D864" s="40" t="s">
        <v>1355</v>
      </c>
      <c r="E864" s="46">
        <v>0.03</v>
      </c>
      <c r="F864" s="38">
        <v>120</v>
      </c>
      <c r="G864" s="38" t="s">
        <v>21</v>
      </c>
      <c r="H864" s="42">
        <v>168643.4</v>
      </c>
      <c r="I864" s="2"/>
      <c r="J864" s="44">
        <v>42003</v>
      </c>
      <c r="K864" s="42">
        <v>0</v>
      </c>
      <c r="L864" s="42">
        <v>133509.35999999999</v>
      </c>
      <c r="M864" s="44">
        <v>45046</v>
      </c>
      <c r="N864" s="42">
        <f>H864-K864-L864</f>
        <v>35134.040000000008</v>
      </c>
      <c r="O864" s="42">
        <v>39701.449999999997</v>
      </c>
      <c r="P864" s="45">
        <v>0.13</v>
      </c>
      <c r="Q864" s="42">
        <v>4567.42</v>
      </c>
      <c r="R864" s="42">
        <v>35134.03</v>
      </c>
      <c r="S864" s="42">
        <v>1.0000000002037299E-2</v>
      </c>
      <c r="T864" s="38">
        <v>5000</v>
      </c>
      <c r="U864" s="14">
        <f>S864/H864</f>
        <v>5.9296717227222051E-8</v>
      </c>
      <c r="V864" s="19"/>
      <c r="W864" s="19"/>
      <c r="X864" s="37" t="s">
        <v>3468</v>
      </c>
    </row>
    <row r="865" spans="1:37" ht="16.5" customHeight="1">
      <c r="A865" s="38">
        <v>34</v>
      </c>
      <c r="B865" s="39">
        <v>10742</v>
      </c>
      <c r="C865" s="38">
        <v>10326747</v>
      </c>
      <c r="D865" s="40" t="s">
        <v>37</v>
      </c>
      <c r="E865" s="38">
        <v>0.119214</v>
      </c>
      <c r="F865" s="38">
        <v>120</v>
      </c>
      <c r="G865" s="38" t="s">
        <v>21</v>
      </c>
      <c r="H865" s="42">
        <v>75000</v>
      </c>
      <c r="I865" s="2"/>
      <c r="J865" s="44">
        <v>44286</v>
      </c>
      <c r="K865" s="42">
        <v>624.99969999999996</v>
      </c>
      <c r="L865" s="42">
        <v>14374.99</v>
      </c>
      <c r="M865" s="44">
        <v>45016</v>
      </c>
      <c r="N865" s="42">
        <f>H865-K865-L865</f>
        <v>60000.010300000002</v>
      </c>
      <c r="O865" s="42">
        <v>67800</v>
      </c>
      <c r="P865" s="45">
        <v>0.13</v>
      </c>
      <c r="Q865" s="42">
        <v>7800</v>
      </c>
      <c r="R865" s="42">
        <v>60000</v>
      </c>
      <c r="S865" s="42">
        <v>0.01</v>
      </c>
      <c r="T865" s="38">
        <v>1001</v>
      </c>
      <c r="U865" s="14">
        <f>S865/H865</f>
        <v>1.3333333333333334E-7</v>
      </c>
      <c r="V865" s="19"/>
      <c r="W865" s="19"/>
      <c r="X865" s="37" t="s">
        <v>3463</v>
      </c>
    </row>
    <row r="866" spans="1:37" ht="16.5" customHeight="1">
      <c r="A866" s="38">
        <v>147</v>
      </c>
      <c r="B866" s="39">
        <v>20700</v>
      </c>
      <c r="C866" s="38">
        <v>10281308</v>
      </c>
      <c r="D866" s="40" t="s">
        <v>1334</v>
      </c>
      <c r="E866" s="58">
        <v>3</v>
      </c>
      <c r="F866" s="38">
        <v>120</v>
      </c>
      <c r="G866" s="38" t="s">
        <v>21</v>
      </c>
      <c r="H866" s="42">
        <v>70666.679999999993</v>
      </c>
      <c r="I866" s="37"/>
      <c r="J866" s="44">
        <v>43158</v>
      </c>
      <c r="K866" s="42">
        <v>0</v>
      </c>
      <c r="L866" s="42">
        <v>38601.660000000003</v>
      </c>
      <c r="M866" s="44">
        <v>45245</v>
      </c>
      <c r="N866" s="42">
        <v>32065.02</v>
      </c>
      <c r="O866" s="42">
        <v>36233.46</v>
      </c>
      <c r="P866" s="45">
        <f>IF(J866&lt;DATEVALUE("2009-1-1"),3%,13%)</f>
        <v>0.13</v>
      </c>
      <c r="Q866" s="42">
        <f>IF(P866=13%,ROUND(O866/(1+P866)*P866,2),ROUND(O866/(1+0.03)*0.02,2))</f>
        <v>4168.45</v>
      </c>
      <c r="R866" s="42">
        <f>O866-Q866</f>
        <v>32065.01</v>
      </c>
      <c r="S866" s="42">
        <f>N866-R866</f>
        <v>1.0000000002037268E-2</v>
      </c>
      <c r="T866" s="38">
        <v>5000</v>
      </c>
      <c r="U866" s="14">
        <f>S866/H866</f>
        <v>1.4150940729120526E-7</v>
      </c>
      <c r="V866" s="19"/>
      <c r="W866" s="19"/>
      <c r="X866" s="37" t="s">
        <v>3466</v>
      </c>
    </row>
    <row r="867" spans="1:37" ht="16.5" customHeight="1">
      <c r="A867" s="38">
        <v>10</v>
      </c>
      <c r="B867" s="39">
        <v>10721</v>
      </c>
      <c r="C867" s="38">
        <v>10321883</v>
      </c>
      <c r="D867" s="40" t="s">
        <v>301</v>
      </c>
      <c r="E867" s="38">
        <v>0.50892899999999996</v>
      </c>
      <c r="F867" s="38">
        <v>120</v>
      </c>
      <c r="G867" s="38" t="s">
        <v>302</v>
      </c>
      <c r="H867" s="42">
        <v>47172.41</v>
      </c>
      <c r="I867" s="55"/>
      <c r="J867" s="44">
        <v>44104</v>
      </c>
      <c r="K867" s="42">
        <v>393.1</v>
      </c>
      <c r="L867" s="42">
        <v>12972.41</v>
      </c>
      <c r="M867" s="44">
        <v>45138</v>
      </c>
      <c r="N867" s="42">
        <f>H867-K867-L867</f>
        <v>33806.900000000009</v>
      </c>
      <c r="O867" s="42">
        <v>38201.79</v>
      </c>
      <c r="P867" s="45">
        <v>0.13</v>
      </c>
      <c r="Q867" s="42">
        <v>4394.8999999999996</v>
      </c>
      <c r="R867" s="42">
        <v>33806.89</v>
      </c>
      <c r="S867" s="42">
        <v>0.01</v>
      </c>
      <c r="T867" s="38">
        <v>5000</v>
      </c>
      <c r="U867" s="14">
        <f>S867/H867</f>
        <v>2.1198832113941178E-7</v>
      </c>
      <c r="V867" s="19"/>
      <c r="W867" s="19"/>
      <c r="X867" s="37" t="s">
        <v>3469</v>
      </c>
    </row>
    <row r="868" spans="1:37" ht="16.5" customHeight="1">
      <c r="A868" s="38">
        <v>661</v>
      </c>
      <c r="B868" s="39">
        <v>40712</v>
      </c>
      <c r="C868" s="38">
        <v>10302605</v>
      </c>
      <c r="D868" s="40" t="s">
        <v>811</v>
      </c>
      <c r="E868" s="38">
        <v>613</v>
      </c>
      <c r="F868" s="38">
        <v>118</v>
      </c>
      <c r="G868" s="38" t="s">
        <v>23</v>
      </c>
      <c r="H868" s="42">
        <v>27768.35</v>
      </c>
      <c r="I868" s="55"/>
      <c r="J868" s="44">
        <v>42276</v>
      </c>
      <c r="K868" s="42">
        <v>0</v>
      </c>
      <c r="L868" s="42">
        <v>20838.04</v>
      </c>
      <c r="M868" s="44">
        <v>45138</v>
      </c>
      <c r="N868" s="42">
        <f>H868-K868-L868</f>
        <v>6930.3099999999977</v>
      </c>
      <c r="O868" s="42">
        <v>7831.24</v>
      </c>
      <c r="P868" s="45">
        <v>0.13</v>
      </c>
      <c r="Q868" s="42">
        <v>900.94</v>
      </c>
      <c r="R868" s="42">
        <v>6930.3</v>
      </c>
      <c r="S868" s="42">
        <v>0.01</v>
      </c>
      <c r="T868" s="38">
        <v>5000</v>
      </c>
      <c r="U868" s="14">
        <f>S868/H868</f>
        <v>3.6012222548332907E-7</v>
      </c>
      <c r="V868" s="19"/>
      <c r="W868" s="19"/>
      <c r="X868" s="37" t="s">
        <v>3467</v>
      </c>
    </row>
    <row r="869" spans="1:37" ht="16.5" customHeight="1">
      <c r="A869" s="38">
        <v>298</v>
      </c>
      <c r="B869" s="39">
        <v>10729</v>
      </c>
      <c r="C869" s="38">
        <v>10292248</v>
      </c>
      <c r="D869" s="40" t="s">
        <v>144</v>
      </c>
      <c r="E869" s="58">
        <v>5</v>
      </c>
      <c r="F869" s="38">
        <v>69</v>
      </c>
      <c r="G869" s="38" t="s">
        <v>23</v>
      </c>
      <c r="H869" s="42">
        <v>16883.759999999998</v>
      </c>
      <c r="I869" s="37"/>
      <c r="J869" s="44">
        <v>43763</v>
      </c>
      <c r="K869" s="42">
        <v>0</v>
      </c>
      <c r="L869" s="42">
        <v>11111.4</v>
      </c>
      <c r="M869" s="44">
        <v>45249</v>
      </c>
      <c r="N869" s="42">
        <v>5772.36</v>
      </c>
      <c r="O869" s="42">
        <v>6522.76</v>
      </c>
      <c r="P869" s="45">
        <f>IF(J869&lt;DATEVALUE("2009-1-1"),3%,13%)</f>
        <v>0.13</v>
      </c>
      <c r="Q869" s="42">
        <f>IF(P869=13%,ROUND(O869/(1+P869)*P869,2),ROUND(O869/(1+0.03)*0.02,2))</f>
        <v>750.41</v>
      </c>
      <c r="R869" s="42">
        <f>O869-Q869</f>
        <v>5772.35</v>
      </c>
      <c r="S869" s="42">
        <f>N869-R869</f>
        <v>9.999999999308784E-3</v>
      </c>
      <c r="T869" s="38">
        <v>5000</v>
      </c>
      <c r="U869" s="14">
        <f>S869/H869</f>
        <v>5.9228513075930869E-7</v>
      </c>
      <c r="V869" s="19"/>
      <c r="W869" s="19"/>
      <c r="X869" s="37" t="s">
        <v>3459</v>
      </c>
    </row>
    <row r="870" spans="1:37" ht="16.5" customHeight="1">
      <c r="A870" s="38">
        <v>693</v>
      </c>
      <c r="B870" s="39">
        <v>40712</v>
      </c>
      <c r="C870" s="38">
        <v>10322190</v>
      </c>
      <c r="D870" s="40" t="s">
        <v>1660</v>
      </c>
      <c r="E870" s="38">
        <v>1</v>
      </c>
      <c r="F870" s="38">
        <v>60</v>
      </c>
      <c r="G870" s="38" t="s">
        <v>36</v>
      </c>
      <c r="H870" s="42">
        <v>16798</v>
      </c>
      <c r="I870" s="55"/>
      <c r="J870" s="44">
        <v>44105</v>
      </c>
      <c r="K870" s="42">
        <v>279.95999999999998</v>
      </c>
      <c r="L870" s="42">
        <v>8958.93</v>
      </c>
      <c r="M870" s="44">
        <v>45138</v>
      </c>
      <c r="N870" s="42">
        <f>H870-K870-L870</f>
        <v>7559.1100000000006</v>
      </c>
      <c r="O870" s="42">
        <v>8541.7800000000007</v>
      </c>
      <c r="P870" s="45">
        <v>0.13</v>
      </c>
      <c r="Q870" s="42">
        <v>982.68</v>
      </c>
      <c r="R870" s="42">
        <v>7559.1</v>
      </c>
      <c r="S870" s="42">
        <v>0.01</v>
      </c>
      <c r="T870" s="38">
        <v>5000</v>
      </c>
      <c r="U870" s="14">
        <f>S870/H870</f>
        <v>5.9530896535301819E-7</v>
      </c>
      <c r="V870" s="19"/>
      <c r="W870" s="19"/>
      <c r="X870" s="37" t="s">
        <v>3467</v>
      </c>
    </row>
    <row r="871" spans="1:37" ht="16.5" customHeight="1">
      <c r="A871" s="38">
        <v>196</v>
      </c>
      <c r="B871" s="39">
        <v>20700</v>
      </c>
      <c r="C871" s="38">
        <v>10347807</v>
      </c>
      <c r="D871" s="40" t="s">
        <v>229</v>
      </c>
      <c r="E871" s="58">
        <v>10</v>
      </c>
      <c r="F871" s="38">
        <v>36</v>
      </c>
      <c r="G871" s="38" t="s">
        <v>33</v>
      </c>
      <c r="H871" s="42">
        <v>13784.76</v>
      </c>
      <c r="I871" s="37"/>
      <c r="J871" s="44">
        <v>44620</v>
      </c>
      <c r="K871" s="42">
        <v>382.9</v>
      </c>
      <c r="L871" s="42">
        <v>7658.2</v>
      </c>
      <c r="M871" s="44">
        <v>45250</v>
      </c>
      <c r="N871" s="42">
        <v>5743.66</v>
      </c>
      <c r="O871" s="42">
        <v>6490.32</v>
      </c>
      <c r="P871" s="45">
        <f>IF(J871&lt;DATEVALUE("2009-1-1"),3%,13%)</f>
        <v>0.13</v>
      </c>
      <c r="Q871" s="42">
        <f>IF(P871=13%,ROUND(O871/(1+P871)*P871,2),ROUND(O871/(1+0.03)*0.02,2))</f>
        <v>746.67</v>
      </c>
      <c r="R871" s="42">
        <f>O871-Q871</f>
        <v>5743.65</v>
      </c>
      <c r="S871" s="42">
        <f>N871-R871</f>
        <v>1.0000000000218279E-2</v>
      </c>
      <c r="T871" s="38">
        <v>5000</v>
      </c>
      <c r="U871" s="14">
        <f>S871/H871</f>
        <v>7.2543881795680732E-7</v>
      </c>
      <c r="V871" s="19"/>
      <c r="W871" s="19"/>
      <c r="X871" s="37" t="s">
        <v>3466</v>
      </c>
    </row>
    <row r="872" spans="1:37" ht="16.5" customHeight="1">
      <c r="A872" s="38">
        <v>132</v>
      </c>
      <c r="B872" s="39">
        <v>10700</v>
      </c>
      <c r="C872" s="38">
        <v>10375597</v>
      </c>
      <c r="D872" s="40" t="s">
        <v>34</v>
      </c>
      <c r="E872" s="58">
        <v>5</v>
      </c>
      <c r="F872" s="38">
        <v>36</v>
      </c>
      <c r="G872" s="38" t="s">
        <v>33</v>
      </c>
      <c r="H872" s="42">
        <v>10088.5</v>
      </c>
      <c r="I872" s="37"/>
      <c r="J872" s="44">
        <v>45138</v>
      </c>
      <c r="K872" s="42">
        <v>280.24</v>
      </c>
      <c r="L872" s="42">
        <v>1120.95</v>
      </c>
      <c r="M872" s="44">
        <v>45261</v>
      </c>
      <c r="N872" s="42">
        <v>8687.31</v>
      </c>
      <c r="O872" s="42">
        <v>9816.65</v>
      </c>
      <c r="P872" s="45">
        <f>IF(J872&lt;DATEVALUE("2009-1-1"),3%,13%)</f>
        <v>0.13</v>
      </c>
      <c r="Q872" s="42">
        <f>IF(P872=13%,ROUND(O872/(1+P872)*P872,2),ROUND(O872/(1+0.03)*0.02,2))</f>
        <v>1129.3499999999999</v>
      </c>
      <c r="R872" s="42">
        <f>O872-Q872</f>
        <v>8687.2999999999993</v>
      </c>
      <c r="S872" s="42">
        <f>N872-R872</f>
        <v>1.0000000000218279E-2</v>
      </c>
      <c r="T872" s="38">
        <v>2506</v>
      </c>
      <c r="U872" s="14">
        <f>S872/H872</f>
        <v>9.912276354481121E-7</v>
      </c>
      <c r="V872" s="19"/>
      <c r="W872" s="19"/>
      <c r="X872" s="37" t="s">
        <v>3455</v>
      </c>
    </row>
    <row r="873" spans="1:37" ht="16.5" customHeight="1">
      <c r="A873" s="38">
        <v>166</v>
      </c>
      <c r="B873" s="39">
        <v>10700</v>
      </c>
      <c r="C873" s="38">
        <v>10274888</v>
      </c>
      <c r="D873" s="40" t="s">
        <v>144</v>
      </c>
      <c r="E873" s="58">
        <v>5</v>
      </c>
      <c r="F873" s="38">
        <v>73</v>
      </c>
      <c r="G873" s="38" t="s">
        <v>23</v>
      </c>
      <c r="H873" s="42">
        <v>17435.900000000001</v>
      </c>
      <c r="I873" s="37"/>
      <c r="J873" s="44">
        <v>43641</v>
      </c>
      <c r="K873" s="42">
        <v>0</v>
      </c>
      <c r="L873" s="42">
        <v>11887.03</v>
      </c>
      <c r="M873" s="44">
        <v>45285</v>
      </c>
      <c r="N873" s="42">
        <v>5548.87</v>
      </c>
      <c r="O873" s="42">
        <v>6270.2</v>
      </c>
      <c r="P873" s="45">
        <f>IF(J873&lt;DATEVALUE("2009-1-1"),3%,13%)</f>
        <v>0.13</v>
      </c>
      <c r="Q873" s="42">
        <f>IF(P873=13%,ROUND(O873/(1+P873)*P873,2),ROUND(O873/(1+0.03)*0.02,2))</f>
        <v>721.35</v>
      </c>
      <c r="R873" s="42">
        <f>O873-Q873</f>
        <v>5548.8499999999995</v>
      </c>
      <c r="S873" s="42">
        <f>N873-R873</f>
        <v>2.0000000000436557E-2</v>
      </c>
      <c r="T873" s="38">
        <v>5000</v>
      </c>
      <c r="U873" s="14">
        <f>S873/H873</f>
        <v>1.1470586548693533E-6</v>
      </c>
      <c r="V873" s="19"/>
      <c r="W873" s="19"/>
      <c r="X873" s="37" t="s">
        <v>3455</v>
      </c>
    </row>
    <row r="874" spans="1:37" ht="16.5" customHeight="1">
      <c r="A874" s="38">
        <v>124</v>
      </c>
      <c r="B874" s="39">
        <v>10704</v>
      </c>
      <c r="C874" s="38">
        <v>10325319</v>
      </c>
      <c r="D874" s="40" t="s">
        <v>1652</v>
      </c>
      <c r="E874" s="58">
        <v>1</v>
      </c>
      <c r="F874" s="38">
        <v>60</v>
      </c>
      <c r="G874" s="38" t="s">
        <v>36</v>
      </c>
      <c r="H874" s="42">
        <v>8260</v>
      </c>
      <c r="I874" s="37"/>
      <c r="J874" s="44">
        <v>44255</v>
      </c>
      <c r="K874" s="42">
        <v>137.66</v>
      </c>
      <c r="L874" s="42">
        <v>4405.3</v>
      </c>
      <c r="M874" s="44">
        <v>45253</v>
      </c>
      <c r="N874" s="42">
        <v>3717.04</v>
      </c>
      <c r="O874" s="42">
        <v>4200.24</v>
      </c>
      <c r="P874" s="45">
        <f>IF(J874&lt;DATEVALUE("2009-1-1"),3%,13%)</f>
        <v>0.13</v>
      </c>
      <c r="Q874" s="42">
        <f>IF(P874=13%,ROUND(O874/(1+P874)*P874,2),ROUND(O874/(1+0.03)*0.02,2))</f>
        <v>483.21</v>
      </c>
      <c r="R874" s="42">
        <f>O874-Q874</f>
        <v>3717.0299999999997</v>
      </c>
      <c r="S874" s="42">
        <f>N874-R874</f>
        <v>1.0000000000218279E-2</v>
      </c>
      <c r="T874" s="38">
        <v>5000</v>
      </c>
      <c r="U874" s="14">
        <f>S874/H874</f>
        <v>1.2106537530530604E-6</v>
      </c>
      <c r="V874" s="19"/>
      <c r="W874" s="19"/>
      <c r="X874" s="37" t="s">
        <v>3455</v>
      </c>
    </row>
    <row r="875" spans="1:37" ht="16.5" customHeight="1">
      <c r="A875" s="38">
        <v>129</v>
      </c>
      <c r="B875" s="39">
        <v>10704</v>
      </c>
      <c r="C875" s="38">
        <v>10279127</v>
      </c>
      <c r="D875" s="40" t="s">
        <v>144</v>
      </c>
      <c r="E875" s="58">
        <v>2</v>
      </c>
      <c r="F875" s="38">
        <v>74</v>
      </c>
      <c r="G875" s="38" t="s">
        <v>23</v>
      </c>
      <c r="H875" s="42">
        <v>6974.36</v>
      </c>
      <c r="I875" s="37"/>
      <c r="J875" s="44">
        <v>43613</v>
      </c>
      <c r="K875" s="42">
        <v>0</v>
      </c>
      <c r="L875" s="42">
        <v>4674.75</v>
      </c>
      <c r="M875" s="44">
        <v>45255</v>
      </c>
      <c r="N875" s="42">
        <v>2299.61</v>
      </c>
      <c r="O875" s="42">
        <v>2598.5500000000002</v>
      </c>
      <c r="P875" s="45">
        <f>IF(J875&lt;DATEVALUE("2009-1-1"),3%,13%)</f>
        <v>0.13</v>
      </c>
      <c r="Q875" s="42">
        <f>IF(P875=13%,ROUND(O875/(1+P875)*P875,2),ROUND(O875/(1+0.03)*0.02,2))</f>
        <v>298.95</v>
      </c>
      <c r="R875" s="42">
        <f>O875-Q875</f>
        <v>2299.6000000000004</v>
      </c>
      <c r="S875" s="42">
        <f>N875-R875</f>
        <v>9.9999999997635314E-3</v>
      </c>
      <c r="T875" s="38">
        <v>5000</v>
      </c>
      <c r="U875" s="14">
        <f>S875/H875</f>
        <v>1.433823318521489E-6</v>
      </c>
      <c r="V875" s="19"/>
      <c r="W875" s="19"/>
      <c r="X875" s="37" t="s">
        <v>3455</v>
      </c>
    </row>
    <row r="876" spans="1:37" ht="16.5" customHeight="1">
      <c r="A876" s="38">
        <v>54</v>
      </c>
      <c r="B876" s="39">
        <v>20700</v>
      </c>
      <c r="C876" s="38">
        <v>10280921</v>
      </c>
      <c r="D876" s="40" t="s">
        <v>229</v>
      </c>
      <c r="E876" s="58">
        <v>2</v>
      </c>
      <c r="F876" s="38">
        <v>43</v>
      </c>
      <c r="G876" s="38" t="s">
        <v>33</v>
      </c>
      <c r="H876" s="42">
        <v>4188.04</v>
      </c>
      <c r="I876" s="37"/>
      <c r="J876" s="44">
        <v>43827</v>
      </c>
      <c r="K876" s="42">
        <v>0</v>
      </c>
      <c r="L876" s="42">
        <v>3978.63</v>
      </c>
      <c r="M876" s="44">
        <v>45225</v>
      </c>
      <c r="N876" s="42">
        <v>209.41</v>
      </c>
      <c r="O876" s="42">
        <f>209.4+27.22</f>
        <v>236.62</v>
      </c>
      <c r="P876" s="45">
        <f>IF(J876&lt;DATEVALUE("2009-1-1"),3%,13%)</f>
        <v>0.13</v>
      </c>
      <c r="Q876" s="42">
        <f>IF(P876=13%,ROUND(O876/(1+P876)*P876,2),ROUND(O876/(1+0.03)*0.02,2))</f>
        <v>27.22</v>
      </c>
      <c r="R876" s="42">
        <f>O876-Q876</f>
        <v>209.4</v>
      </c>
      <c r="S876" s="42">
        <f>N876-R876</f>
        <v>9.9999999999909051E-3</v>
      </c>
      <c r="T876" s="38">
        <v>5000</v>
      </c>
      <c r="U876" s="14">
        <f>S876/H876</f>
        <v>2.3877517884239178E-6</v>
      </c>
      <c r="V876" s="19"/>
      <c r="W876" s="19"/>
      <c r="X876" s="37" t="s">
        <v>3466</v>
      </c>
    </row>
    <row r="877" spans="1:37" ht="16.5" customHeight="1">
      <c r="A877" s="38">
        <v>17</v>
      </c>
      <c r="B877" s="39">
        <v>10741</v>
      </c>
      <c r="C877" s="38">
        <v>10366062</v>
      </c>
      <c r="D877" s="40" t="s">
        <v>2168</v>
      </c>
      <c r="E877" s="38">
        <v>1</v>
      </c>
      <c r="F877" s="38">
        <v>60</v>
      </c>
      <c r="G877" s="38" t="s">
        <v>36</v>
      </c>
      <c r="H877" s="42">
        <v>3953.7</v>
      </c>
      <c r="I877" s="2"/>
      <c r="J877" s="44">
        <v>44985</v>
      </c>
      <c r="K877" s="42">
        <v>65.89</v>
      </c>
      <c r="L877" s="42">
        <v>131.80000000000001</v>
      </c>
      <c r="M877" s="44">
        <v>45077</v>
      </c>
      <c r="N877" s="42">
        <f>H877-K877-L877</f>
        <v>3756.0099999999998</v>
      </c>
      <c r="O877" s="42">
        <v>4244.28</v>
      </c>
      <c r="P877" s="45">
        <v>0.13</v>
      </c>
      <c r="Q877" s="42">
        <v>488.28</v>
      </c>
      <c r="R877" s="42">
        <v>3756</v>
      </c>
      <c r="S877" s="42">
        <f>N877-R877</f>
        <v>9.9999999997635314E-3</v>
      </c>
      <c r="T877" s="38">
        <v>5000</v>
      </c>
      <c r="U877" s="14">
        <f>S877/H877</f>
        <v>2.5292763739695811E-6</v>
      </c>
      <c r="V877" s="19"/>
      <c r="W877" s="19"/>
      <c r="X877" s="37" t="s">
        <v>3462</v>
      </c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</row>
    <row r="878" spans="1:37" ht="16.5" customHeight="1">
      <c r="A878" s="38">
        <v>565</v>
      </c>
      <c r="B878" s="39">
        <v>40712</v>
      </c>
      <c r="C878" s="38">
        <v>10303410</v>
      </c>
      <c r="D878" s="40" t="s">
        <v>76</v>
      </c>
      <c r="E878" s="38">
        <v>3</v>
      </c>
      <c r="F878" s="38">
        <v>118</v>
      </c>
      <c r="G878" s="38" t="s">
        <v>23</v>
      </c>
      <c r="H878" s="42">
        <v>3589.74</v>
      </c>
      <c r="I878" s="55"/>
      <c r="J878" s="44">
        <v>42275</v>
      </c>
      <c r="K878" s="42">
        <v>0</v>
      </c>
      <c r="L878" s="42">
        <v>2705.45</v>
      </c>
      <c r="M878" s="44">
        <v>45138</v>
      </c>
      <c r="N878" s="42">
        <f>H878-K878-L878</f>
        <v>884.29</v>
      </c>
      <c r="O878" s="42">
        <v>999.24</v>
      </c>
      <c r="P878" s="45">
        <v>0.13</v>
      </c>
      <c r="Q878" s="42">
        <v>114.96</v>
      </c>
      <c r="R878" s="42">
        <v>884.28</v>
      </c>
      <c r="S878" s="42">
        <v>0.01</v>
      </c>
      <c r="T878" s="38">
        <v>2101</v>
      </c>
      <c r="U878" s="14">
        <f>S878/H878</f>
        <v>2.7857170714313575E-6</v>
      </c>
      <c r="V878" s="19"/>
      <c r="W878" s="19"/>
      <c r="X878" s="37" t="s">
        <v>3467</v>
      </c>
    </row>
    <row r="879" spans="1:37" ht="16.5" customHeight="1">
      <c r="A879" s="38">
        <v>130</v>
      </c>
      <c r="B879" s="39">
        <v>10704</v>
      </c>
      <c r="C879" s="38">
        <v>10279871</v>
      </c>
      <c r="D879" s="40" t="s">
        <v>3092</v>
      </c>
      <c r="E879" s="58">
        <v>4</v>
      </c>
      <c r="F879" s="38">
        <v>60</v>
      </c>
      <c r="G879" s="38" t="s">
        <v>23</v>
      </c>
      <c r="H879" s="42">
        <v>2438.94</v>
      </c>
      <c r="I879" s="37"/>
      <c r="J879" s="44">
        <v>43948</v>
      </c>
      <c r="K879" s="42">
        <v>0</v>
      </c>
      <c r="L879" s="42">
        <v>1660.53</v>
      </c>
      <c r="M879" s="44">
        <v>45251</v>
      </c>
      <c r="N879" s="42">
        <v>778.41</v>
      </c>
      <c r="O879" s="42">
        <v>879.59</v>
      </c>
      <c r="P879" s="45">
        <f>IF(J879&lt;DATEVALUE("2009-1-1"),3%,13%)</f>
        <v>0.13</v>
      </c>
      <c r="Q879" s="42">
        <f>IF(P879=13%,ROUND(O879/(1+P879)*P879,2),ROUND(O879/(1+0.03)*0.02,2))</f>
        <v>101.19</v>
      </c>
      <c r="R879" s="42">
        <f>O879-Q879</f>
        <v>778.40000000000009</v>
      </c>
      <c r="S879" s="42">
        <f>N879-R879</f>
        <v>9.9999999998772182E-3</v>
      </c>
      <c r="T879" s="38">
        <v>5000</v>
      </c>
      <c r="U879" s="14">
        <f>S879/H879</f>
        <v>4.1001418648581835E-6</v>
      </c>
      <c r="V879" s="19"/>
      <c r="W879" s="19"/>
      <c r="X879" s="37" t="s">
        <v>3455</v>
      </c>
    </row>
    <row r="880" spans="1:37" ht="16.5" customHeight="1">
      <c r="A880" s="38">
        <v>618</v>
      </c>
      <c r="B880" s="39">
        <v>40712</v>
      </c>
      <c r="C880" s="38">
        <v>10303955</v>
      </c>
      <c r="D880" s="40" t="s">
        <v>1734</v>
      </c>
      <c r="E880" s="38">
        <v>1</v>
      </c>
      <c r="F880" s="38">
        <v>118</v>
      </c>
      <c r="G880" s="38" t="s">
        <v>23</v>
      </c>
      <c r="H880" s="42">
        <v>2307.69</v>
      </c>
      <c r="I880" s="55"/>
      <c r="J880" s="44">
        <v>42276</v>
      </c>
      <c r="K880" s="42">
        <v>0</v>
      </c>
      <c r="L880" s="42">
        <v>1731.77</v>
      </c>
      <c r="M880" s="44">
        <v>45138</v>
      </c>
      <c r="N880" s="42">
        <f>H880-K880-L880</f>
        <v>575.92000000000007</v>
      </c>
      <c r="O880" s="42">
        <v>650.78</v>
      </c>
      <c r="P880" s="45">
        <v>0.13</v>
      </c>
      <c r="Q880" s="42">
        <v>74.87</v>
      </c>
      <c r="R880" s="42">
        <v>575.91</v>
      </c>
      <c r="S880" s="42">
        <v>0.01</v>
      </c>
      <c r="T880" s="38">
        <v>5000</v>
      </c>
      <c r="U880" s="14">
        <f>S880/H880</f>
        <v>4.3333376666709997E-6</v>
      </c>
      <c r="V880" s="19"/>
      <c r="W880" s="19"/>
      <c r="X880" s="37" t="s">
        <v>3467</v>
      </c>
    </row>
    <row r="881" spans="1:37" ht="16.5" customHeight="1">
      <c r="A881" s="38">
        <v>311</v>
      </c>
      <c r="B881" s="39">
        <v>40712</v>
      </c>
      <c r="C881" s="38">
        <v>10302593</v>
      </c>
      <c r="D881" s="40" t="s">
        <v>910</v>
      </c>
      <c r="E881" s="38">
        <v>2</v>
      </c>
      <c r="F881" s="38">
        <v>60</v>
      </c>
      <c r="G881" s="38" t="s">
        <v>23</v>
      </c>
      <c r="H881" s="42">
        <v>2119.66</v>
      </c>
      <c r="I881" s="55"/>
      <c r="J881" s="44">
        <v>42276</v>
      </c>
      <c r="K881" s="42">
        <v>0</v>
      </c>
      <c r="L881" s="42">
        <v>2013.67</v>
      </c>
      <c r="M881" s="44">
        <v>45138</v>
      </c>
      <c r="N881" s="42">
        <f>H881-K881-L881</f>
        <v>105.98999999999978</v>
      </c>
      <c r="O881" s="42">
        <v>119.76</v>
      </c>
      <c r="P881" s="45">
        <v>0.13</v>
      </c>
      <c r="Q881" s="42">
        <v>13.78</v>
      </c>
      <c r="R881" s="42">
        <v>105.98</v>
      </c>
      <c r="S881" s="42">
        <v>0.01</v>
      </c>
      <c r="T881" s="38">
        <v>2101</v>
      </c>
      <c r="U881" s="14">
        <f>S881/H881</f>
        <v>4.7177377503939318E-6</v>
      </c>
      <c r="V881" s="19"/>
      <c r="W881" s="19"/>
      <c r="X881" s="37" t="s">
        <v>3467</v>
      </c>
    </row>
    <row r="882" spans="1:37" ht="16.5" customHeight="1">
      <c r="A882" s="38">
        <v>171</v>
      </c>
      <c r="B882" s="39">
        <v>20700</v>
      </c>
      <c r="C882" s="38">
        <v>10279835</v>
      </c>
      <c r="D882" s="40" t="s">
        <v>229</v>
      </c>
      <c r="E882" s="58">
        <v>1</v>
      </c>
      <c r="F882" s="38">
        <v>37</v>
      </c>
      <c r="G882" s="38" t="s">
        <v>33</v>
      </c>
      <c r="H882" s="42">
        <v>2094.02</v>
      </c>
      <c r="I882" s="37"/>
      <c r="J882" s="44">
        <v>44004</v>
      </c>
      <c r="K882" s="42">
        <v>0</v>
      </c>
      <c r="L882" s="42">
        <v>1989.31</v>
      </c>
      <c r="M882" s="44">
        <v>45244</v>
      </c>
      <c r="N882" s="42">
        <v>104.71</v>
      </c>
      <c r="O882" s="42">
        <v>118.31</v>
      </c>
      <c r="P882" s="45">
        <f>IF(J882&lt;DATEVALUE("2009-1-1"),3%,13%)</f>
        <v>0.13</v>
      </c>
      <c r="Q882" s="42">
        <f>IF(P882=13%,ROUND(O882/(1+P882)*P882,2),ROUND(O882/(1+0.03)*0.02,2))</f>
        <v>13.61</v>
      </c>
      <c r="R882" s="42">
        <f>O882-Q882</f>
        <v>104.7</v>
      </c>
      <c r="S882" s="42">
        <f>N882-R882</f>
        <v>9.9999999999909051E-3</v>
      </c>
      <c r="T882" s="38">
        <v>5000</v>
      </c>
      <c r="U882" s="14">
        <f>S882/H882</f>
        <v>4.7755035768478356E-6</v>
      </c>
      <c r="V882" s="19"/>
      <c r="W882" s="19"/>
      <c r="X882" s="37" t="s">
        <v>3466</v>
      </c>
    </row>
    <row r="883" spans="1:37" ht="16.5" customHeight="1">
      <c r="A883" s="38">
        <v>126</v>
      </c>
      <c r="B883" s="39">
        <v>10704</v>
      </c>
      <c r="C883" s="38">
        <v>10279871</v>
      </c>
      <c r="D883" s="40" t="s">
        <v>3092</v>
      </c>
      <c r="E883" s="58">
        <v>2</v>
      </c>
      <c r="F883" s="38">
        <v>60</v>
      </c>
      <c r="G883" s="38" t="s">
        <v>23</v>
      </c>
      <c r="H883" s="42">
        <v>1219.47</v>
      </c>
      <c r="I883" s="37"/>
      <c r="J883" s="44">
        <v>43948</v>
      </c>
      <c r="K883" s="42">
        <v>0</v>
      </c>
      <c r="L883" s="42">
        <v>830.26</v>
      </c>
      <c r="M883" s="44">
        <v>45253</v>
      </c>
      <c r="N883" s="42">
        <v>389.21</v>
      </c>
      <c r="O883" s="42">
        <v>439.8</v>
      </c>
      <c r="P883" s="45">
        <f>IF(J883&lt;DATEVALUE("2009-1-1"),3%,13%)</f>
        <v>0.13</v>
      </c>
      <c r="Q883" s="42">
        <f>IF(P883=13%,ROUND(O883/(1+P883)*P883,2),ROUND(O883/(1+0.03)*0.02,2))</f>
        <v>50.6</v>
      </c>
      <c r="R883" s="42">
        <f>O883-Q883</f>
        <v>389.2</v>
      </c>
      <c r="S883" s="42">
        <f>N883-R883</f>
        <v>9.9999999999909051E-3</v>
      </c>
      <c r="T883" s="38">
        <v>5000</v>
      </c>
      <c r="U883" s="14">
        <f>S883/H883</f>
        <v>8.2002837298095931E-6</v>
      </c>
      <c r="V883" s="19"/>
      <c r="W883" s="19"/>
      <c r="X883" s="37" t="s">
        <v>3455</v>
      </c>
    </row>
    <row r="884" spans="1:37" ht="16.5" customHeight="1">
      <c r="A884" s="38">
        <v>165</v>
      </c>
      <c r="B884" s="39">
        <v>10704</v>
      </c>
      <c r="C884" s="38">
        <v>10280387</v>
      </c>
      <c r="D884" s="40" t="s">
        <v>3428</v>
      </c>
      <c r="E884" s="58">
        <v>6</v>
      </c>
      <c r="F884" s="38">
        <v>79</v>
      </c>
      <c r="G884" s="38" t="s">
        <v>23</v>
      </c>
      <c r="H884" s="42">
        <v>3126</v>
      </c>
      <c r="I884" s="37"/>
      <c r="J884" s="44">
        <v>43460</v>
      </c>
      <c r="K884" s="42">
        <v>0</v>
      </c>
      <c r="L884" s="42">
        <v>2178.15</v>
      </c>
      <c r="M884" s="44">
        <v>45275</v>
      </c>
      <c r="N884" s="42">
        <v>947.85</v>
      </c>
      <c r="O884" s="42">
        <v>1071.04</v>
      </c>
      <c r="P884" s="45">
        <f>IF(J884&lt;DATEVALUE("2009-1-1"),3%,13%)</f>
        <v>0.13</v>
      </c>
      <c r="Q884" s="42">
        <f>IF(P884=13%,ROUND(O884/(1+P884)*P884,2),ROUND(O884/(1+0.03)*0.02,2))</f>
        <v>123.22</v>
      </c>
      <c r="R884" s="42">
        <f>O884-Q884</f>
        <v>947.81999999999994</v>
      </c>
      <c r="S884" s="42">
        <f>N884-R884</f>
        <v>3.0000000000086402E-2</v>
      </c>
      <c r="T884" s="38">
        <v>2506</v>
      </c>
      <c r="U884" s="14">
        <f>S884/H884</f>
        <v>9.596928982753168E-6</v>
      </c>
      <c r="V884" s="19"/>
      <c r="W884" s="19"/>
      <c r="X884" s="37" t="s">
        <v>3455</v>
      </c>
    </row>
    <row r="885" spans="1:37" ht="16.5" customHeight="1">
      <c r="A885" s="38">
        <v>691</v>
      </c>
      <c r="B885" s="39">
        <v>40712</v>
      </c>
      <c r="C885" s="38">
        <v>10303650</v>
      </c>
      <c r="D885" s="40" t="s">
        <v>610</v>
      </c>
      <c r="E885" s="38">
        <v>1</v>
      </c>
      <c r="F885" s="38">
        <v>60</v>
      </c>
      <c r="G885" s="38" t="s">
        <v>33</v>
      </c>
      <c r="H885" s="42">
        <v>854.7</v>
      </c>
      <c r="I885" s="55"/>
      <c r="J885" s="44">
        <v>42276</v>
      </c>
      <c r="K885" s="42">
        <v>0</v>
      </c>
      <c r="L885" s="42">
        <v>811.96</v>
      </c>
      <c r="M885" s="44">
        <v>45138</v>
      </c>
      <c r="N885" s="42">
        <f>H885-K885-L885</f>
        <v>42.740000000000009</v>
      </c>
      <c r="O885" s="42">
        <v>48.28</v>
      </c>
      <c r="P885" s="45">
        <v>0.13</v>
      </c>
      <c r="Q885" s="42">
        <v>5.55</v>
      </c>
      <c r="R885" s="42">
        <v>42.73</v>
      </c>
      <c r="S885" s="42">
        <v>0.01</v>
      </c>
      <c r="T885" s="38">
        <v>5000</v>
      </c>
      <c r="U885" s="14">
        <f>S885/H885</f>
        <v>1.17000117000117E-5</v>
      </c>
      <c r="V885" s="19"/>
      <c r="W885" s="19"/>
      <c r="X885" s="37" t="s">
        <v>3467</v>
      </c>
    </row>
    <row r="886" spans="1:37" ht="16.5" customHeight="1">
      <c r="A886" s="38">
        <v>32</v>
      </c>
      <c r="B886" s="39">
        <v>10746</v>
      </c>
      <c r="C886" s="38">
        <v>10310640</v>
      </c>
      <c r="D886" s="40" t="s">
        <v>2868</v>
      </c>
      <c r="E886" s="38">
        <v>1</v>
      </c>
      <c r="F886" s="38">
        <v>103</v>
      </c>
      <c r="G886" s="38" t="s">
        <v>23</v>
      </c>
      <c r="H886" s="42">
        <v>1565.23</v>
      </c>
      <c r="I886" s="2"/>
      <c r="J886" s="44">
        <v>42726</v>
      </c>
      <c r="K886" s="42">
        <v>0</v>
      </c>
      <c r="L886" s="42">
        <v>1025.73</v>
      </c>
      <c r="M886" s="44">
        <v>44985</v>
      </c>
      <c r="N886" s="42">
        <f>H886-K886-L886</f>
        <v>539.5</v>
      </c>
      <c r="O886" s="42">
        <v>609.62</v>
      </c>
      <c r="P886" s="45">
        <v>0.13</v>
      </c>
      <c r="Q886" s="42">
        <v>70.14</v>
      </c>
      <c r="R886" s="42">
        <v>539.48</v>
      </c>
      <c r="S886" s="42">
        <f>N886-R886</f>
        <v>1.999999999998181E-2</v>
      </c>
      <c r="T886" s="38">
        <v>2101</v>
      </c>
      <c r="U886" s="14">
        <f>S886/H886</f>
        <v>1.2777674846496559E-5</v>
      </c>
      <c r="V886" s="19"/>
      <c r="W886" s="19"/>
      <c r="X886" s="37" t="s">
        <v>3463</v>
      </c>
    </row>
    <row r="887" spans="1:37" ht="16.5" customHeight="1">
      <c r="A887" s="38">
        <v>3</v>
      </c>
      <c r="B887" s="39">
        <v>10742</v>
      </c>
      <c r="C887" s="38">
        <v>10324669</v>
      </c>
      <c r="D887" s="40" t="s">
        <v>425</v>
      </c>
      <c r="E887" s="38">
        <v>1.2139E-2</v>
      </c>
      <c r="F887" s="38">
        <v>120</v>
      </c>
      <c r="G887" s="38" t="s">
        <v>302</v>
      </c>
      <c r="H887" s="42">
        <v>712.31</v>
      </c>
      <c r="I887" s="2"/>
      <c r="J887" s="44">
        <v>44255</v>
      </c>
      <c r="K887" s="42">
        <v>5.93</v>
      </c>
      <c r="L887" s="42">
        <v>136.53</v>
      </c>
      <c r="M887" s="44">
        <v>44985</v>
      </c>
      <c r="N887" s="42">
        <f>H887-K887-L887</f>
        <v>569.85</v>
      </c>
      <c r="O887" s="42">
        <v>643.91999999999996</v>
      </c>
      <c r="P887" s="45">
        <v>0.13</v>
      </c>
      <c r="Q887" s="42">
        <v>74.08</v>
      </c>
      <c r="R887" s="42">
        <v>569.84</v>
      </c>
      <c r="S887" s="42">
        <f>N887-R887</f>
        <v>9.9999999999909051E-3</v>
      </c>
      <c r="T887" s="38">
        <v>5000</v>
      </c>
      <c r="U887" s="14">
        <f>S887/H887</f>
        <v>1.4038831407660859E-5</v>
      </c>
      <c r="V887" s="19"/>
      <c r="W887" s="19"/>
      <c r="X887" s="37" t="s">
        <v>3463</v>
      </c>
    </row>
    <row r="888" spans="1:37" ht="16.5" customHeight="1">
      <c r="A888" s="38">
        <v>131</v>
      </c>
      <c r="B888" s="39">
        <v>10704</v>
      </c>
      <c r="C888" s="38">
        <v>10280057</v>
      </c>
      <c r="D888" s="40" t="s">
        <v>212</v>
      </c>
      <c r="E888" s="58">
        <v>20</v>
      </c>
      <c r="F888" s="38">
        <v>60</v>
      </c>
      <c r="G888" s="38" t="s">
        <v>83</v>
      </c>
      <c r="H888" s="42">
        <v>4117.33</v>
      </c>
      <c r="I888" s="37"/>
      <c r="J888" s="44">
        <v>39172</v>
      </c>
      <c r="K888" s="42">
        <v>0</v>
      </c>
      <c r="L888" s="42">
        <v>3911.46</v>
      </c>
      <c r="M888" s="44">
        <v>45251</v>
      </c>
      <c r="N888" s="42">
        <v>205.87</v>
      </c>
      <c r="O888" s="42">
        <v>232.55</v>
      </c>
      <c r="P888" s="45">
        <v>0.13</v>
      </c>
      <c r="Q888" s="42">
        <f>IF(P888=13%,ROUND(O888/(1+P888)*P888,2),ROUND(O888/(1+0.03)*0.02,2))</f>
        <v>26.75</v>
      </c>
      <c r="R888" s="42">
        <f>O888-Q888</f>
        <v>205.8</v>
      </c>
      <c r="S888" s="42">
        <f>N888-R888</f>
        <v>6.9999999999993179E-2</v>
      </c>
      <c r="T888" s="38">
        <v>5000</v>
      </c>
      <c r="U888" s="14">
        <f>S888/H888</f>
        <v>1.7001309100799107E-5</v>
      </c>
      <c r="V888" s="19"/>
      <c r="W888" s="19"/>
      <c r="X888" s="37" t="s">
        <v>3455</v>
      </c>
    </row>
    <row r="889" spans="1:37" ht="16.5" customHeight="1">
      <c r="A889" s="38">
        <v>141</v>
      </c>
      <c r="B889" s="39">
        <v>10754</v>
      </c>
      <c r="C889" s="38">
        <v>10295280</v>
      </c>
      <c r="D889" s="40" t="s">
        <v>3096</v>
      </c>
      <c r="E889" s="58">
        <v>22</v>
      </c>
      <c r="F889" s="38">
        <v>1</v>
      </c>
      <c r="G889" s="38" t="s">
        <v>23</v>
      </c>
      <c r="H889" s="42">
        <v>475.52</v>
      </c>
      <c r="I889" s="37"/>
      <c r="J889" s="44">
        <v>44005</v>
      </c>
      <c r="K889" s="42">
        <v>0</v>
      </c>
      <c r="L889" s="42">
        <v>451.75</v>
      </c>
      <c r="M889" s="44">
        <v>45253</v>
      </c>
      <c r="N889" s="42">
        <v>23.77</v>
      </c>
      <c r="O889" s="42">
        <v>26.85</v>
      </c>
      <c r="P889" s="45">
        <f>IF(J889&lt;DATEVALUE("2009-1-1"),3%,13%)</f>
        <v>0.13</v>
      </c>
      <c r="Q889" s="42">
        <f>IF(P889=13%,ROUND(O889/(1+P889)*P889,2),ROUND(O889/(1+0.03)*0.02,2))</f>
        <v>3.09</v>
      </c>
      <c r="R889" s="42">
        <f>O889-Q889</f>
        <v>23.76</v>
      </c>
      <c r="S889" s="42">
        <f>N889-R889</f>
        <v>9.9999999999980105E-3</v>
      </c>
      <c r="T889" s="38">
        <v>5000</v>
      </c>
      <c r="U889" s="14">
        <f>S889/H889</f>
        <v>2.1029609690439961E-5</v>
      </c>
      <c r="V889" s="19"/>
      <c r="W889" s="19"/>
      <c r="X889" s="37" t="s">
        <v>3464</v>
      </c>
    </row>
    <row r="890" spans="1:37" ht="16.5" customHeight="1">
      <c r="A890" s="38">
        <v>84</v>
      </c>
      <c r="B890" s="39">
        <v>40712</v>
      </c>
      <c r="C890" s="38">
        <v>10302669</v>
      </c>
      <c r="D890" s="40" t="s">
        <v>584</v>
      </c>
      <c r="E890" s="46">
        <v>0.49</v>
      </c>
      <c r="F890" s="38">
        <v>78</v>
      </c>
      <c r="G890" s="38" t="s">
        <v>21</v>
      </c>
      <c r="H890" s="42">
        <v>411.42</v>
      </c>
      <c r="I890" s="2"/>
      <c r="J890" s="44">
        <v>43979</v>
      </c>
      <c r="K890" s="42">
        <v>0</v>
      </c>
      <c r="L890" s="42">
        <v>180.43</v>
      </c>
      <c r="M890" s="44">
        <v>45077</v>
      </c>
      <c r="N890" s="42">
        <f>H890-K890-L890</f>
        <v>230.99</v>
      </c>
      <c r="O890" s="42">
        <v>261.01</v>
      </c>
      <c r="P890" s="45">
        <v>0.13</v>
      </c>
      <c r="Q890" s="42">
        <v>30.03</v>
      </c>
      <c r="R890" s="42">
        <v>230.98</v>
      </c>
      <c r="S890" s="42">
        <f>N890-R890</f>
        <v>1.0000000000019327E-2</v>
      </c>
      <c r="T890" s="38">
        <v>2001</v>
      </c>
      <c r="U890" s="14">
        <f>S890/H890</f>
        <v>2.4306061931892778E-5</v>
      </c>
      <c r="V890" s="19"/>
      <c r="W890" s="19"/>
      <c r="X890" s="37" t="s">
        <v>3467</v>
      </c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</row>
    <row r="891" spans="1:37" ht="16.5" customHeight="1">
      <c r="A891" s="38">
        <v>130</v>
      </c>
      <c r="B891" s="39">
        <v>10754</v>
      </c>
      <c r="C891" s="38">
        <v>10295278</v>
      </c>
      <c r="D891" s="40" t="s">
        <v>3096</v>
      </c>
      <c r="E891" s="58">
        <v>200</v>
      </c>
      <c r="F891" s="38">
        <v>60</v>
      </c>
      <c r="G891" s="38" t="s">
        <v>23</v>
      </c>
      <c r="H891" s="42">
        <v>8540.35</v>
      </c>
      <c r="I891" s="37"/>
      <c r="J891" s="44">
        <v>44004</v>
      </c>
      <c r="K891" s="42">
        <v>0</v>
      </c>
      <c r="L891" s="42">
        <v>5544.07</v>
      </c>
      <c r="M891" s="44">
        <v>45253</v>
      </c>
      <c r="N891" s="42">
        <v>2996.28</v>
      </c>
      <c r="O891" s="42">
        <v>3385.48</v>
      </c>
      <c r="P891" s="45">
        <f>IF(J891&lt;DATEVALUE("2009-1-1"),3%,13%)</f>
        <v>0.13</v>
      </c>
      <c r="Q891" s="42">
        <f>IF(P891=13%,ROUND(O891/(1+P891)*P891,2),ROUND(O891/(1+0.03)*0.02,2))</f>
        <v>389.48</v>
      </c>
      <c r="R891" s="42">
        <f>O891-Q891</f>
        <v>2996</v>
      </c>
      <c r="S891" s="42">
        <f>N891-R891</f>
        <v>0.28000000000020009</v>
      </c>
      <c r="T891" s="38">
        <v>5000</v>
      </c>
      <c r="U891" s="14">
        <f>S891/H891</f>
        <v>3.278554157618834E-5</v>
      </c>
      <c r="V891" s="19"/>
      <c r="W891" s="19"/>
      <c r="X891" s="37" t="s">
        <v>3464</v>
      </c>
    </row>
    <row r="892" spans="1:37" ht="16.5" customHeight="1">
      <c r="A892" s="38">
        <v>133</v>
      </c>
      <c r="B892" s="39">
        <v>10754</v>
      </c>
      <c r="C892" s="38">
        <v>10295278</v>
      </c>
      <c r="D892" s="40" t="s">
        <v>3096</v>
      </c>
      <c r="E892" s="58">
        <v>62</v>
      </c>
      <c r="F892" s="38">
        <v>60</v>
      </c>
      <c r="G892" s="38" t="s">
        <v>23</v>
      </c>
      <c r="H892" s="42">
        <v>2647.51</v>
      </c>
      <c r="I892" s="37"/>
      <c r="J892" s="44">
        <v>44004</v>
      </c>
      <c r="K892" s="42">
        <v>0</v>
      </c>
      <c r="L892" s="42">
        <v>1718.66</v>
      </c>
      <c r="M892" s="44">
        <v>45253</v>
      </c>
      <c r="N892" s="42">
        <v>928.85</v>
      </c>
      <c r="O892" s="42">
        <v>1049.5</v>
      </c>
      <c r="P892" s="45">
        <f>IF(J892&lt;DATEVALUE("2009-1-1"),3%,13%)</f>
        <v>0.13</v>
      </c>
      <c r="Q892" s="42">
        <f>IF(P892=13%,ROUND(O892/(1+P892)*P892,2),ROUND(O892/(1+0.03)*0.02,2))</f>
        <v>120.74</v>
      </c>
      <c r="R892" s="42">
        <f>O892-Q892</f>
        <v>928.76</v>
      </c>
      <c r="S892" s="42">
        <f>N892-R892</f>
        <v>9.0000000000031832E-2</v>
      </c>
      <c r="T892" s="38">
        <v>5000</v>
      </c>
      <c r="U892" s="14">
        <f>S892/H892</f>
        <v>3.3994205876477074E-5</v>
      </c>
      <c r="V892" s="19"/>
      <c r="W892" s="19"/>
      <c r="X892" s="37" t="s">
        <v>3464</v>
      </c>
    </row>
    <row r="893" spans="1:37" ht="16.5" customHeight="1">
      <c r="A893" s="38">
        <v>140</v>
      </c>
      <c r="B893" s="39">
        <v>10754</v>
      </c>
      <c r="C893" s="38">
        <v>10295277</v>
      </c>
      <c r="D893" s="40" t="s">
        <v>3096</v>
      </c>
      <c r="E893" s="58">
        <v>30</v>
      </c>
      <c r="F893" s="38">
        <v>22</v>
      </c>
      <c r="G893" s="38" t="s">
        <v>23</v>
      </c>
      <c r="H893" s="42">
        <v>740.48</v>
      </c>
      <c r="I893" s="37"/>
      <c r="J893" s="44">
        <v>44004</v>
      </c>
      <c r="K893" s="42">
        <v>0</v>
      </c>
      <c r="L893" s="42">
        <v>703.45</v>
      </c>
      <c r="M893" s="44">
        <v>45253</v>
      </c>
      <c r="N893" s="42">
        <v>37.03</v>
      </c>
      <c r="O893" s="42">
        <v>41.7</v>
      </c>
      <c r="P893" s="45">
        <f>IF(J893&lt;DATEVALUE("2009-1-1"),3%,13%)</f>
        <v>0.13</v>
      </c>
      <c r="Q893" s="42">
        <f>IF(P893=13%,ROUND(O893/(1+P893)*P893,2),ROUND(O893/(1+0.03)*0.02,2))</f>
        <v>4.8</v>
      </c>
      <c r="R893" s="42">
        <f>O893-Q893</f>
        <v>36.900000000000006</v>
      </c>
      <c r="S893" s="42">
        <f>N893-R893</f>
        <v>0.12999999999999545</v>
      </c>
      <c r="T893" s="38">
        <v>5000</v>
      </c>
      <c r="U893" s="14">
        <f>S893/H893</f>
        <v>1.7556179775280283E-4</v>
      </c>
      <c r="V893" s="19"/>
      <c r="W893" s="19"/>
      <c r="X893" s="37" t="s">
        <v>3464</v>
      </c>
    </row>
    <row r="894" spans="1:37" ht="16.5" customHeight="1">
      <c r="A894" s="38">
        <v>1</v>
      </c>
      <c r="B894" s="39">
        <v>10712</v>
      </c>
      <c r="C894" s="38">
        <v>10284573</v>
      </c>
      <c r="D894" s="40" t="s">
        <v>409</v>
      </c>
      <c r="E894" s="41">
        <v>140</v>
      </c>
      <c r="F894" s="38">
        <v>60</v>
      </c>
      <c r="G894" s="38" t="s">
        <v>23</v>
      </c>
      <c r="H894" s="42">
        <v>51213.4</v>
      </c>
      <c r="I894" s="2"/>
      <c r="J894" s="44">
        <v>42001</v>
      </c>
      <c r="K894" s="42">
        <v>0</v>
      </c>
      <c r="L894" s="42">
        <v>48652.73</v>
      </c>
      <c r="M894" s="44">
        <v>44957</v>
      </c>
      <c r="N894" s="42">
        <f>H894-K894-L894</f>
        <v>2560.6699999999983</v>
      </c>
      <c r="O894" s="42">
        <v>2800</v>
      </c>
      <c r="P894" s="45">
        <v>0.13</v>
      </c>
      <c r="Q894" s="42">
        <v>322.12</v>
      </c>
      <c r="R894" s="42">
        <v>2477.88</v>
      </c>
      <c r="S894" s="42">
        <f>N894-R894</f>
        <v>82.789999999998145</v>
      </c>
      <c r="T894" s="38">
        <v>5000</v>
      </c>
      <c r="U894" s="14">
        <f>S894/H894</f>
        <v>1.6165691010555467E-3</v>
      </c>
      <c r="V894" s="19"/>
      <c r="W894" s="19"/>
      <c r="X894" s="37" t="s">
        <v>3458</v>
      </c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</row>
    <row r="895" spans="1:37" ht="16.5" customHeight="1">
      <c r="A895" s="38">
        <v>400</v>
      </c>
      <c r="B895" s="39">
        <v>10743</v>
      </c>
      <c r="C895" s="38">
        <v>10299947</v>
      </c>
      <c r="D895" s="40" t="s">
        <v>1393</v>
      </c>
      <c r="E895" s="58">
        <v>2</v>
      </c>
      <c r="F895" s="38">
        <v>120</v>
      </c>
      <c r="G895" s="38" t="s">
        <v>23</v>
      </c>
      <c r="H895" s="42">
        <v>2205.13</v>
      </c>
      <c r="I895" s="37"/>
      <c r="J895" s="44">
        <v>40512</v>
      </c>
      <c r="K895" s="42">
        <v>0</v>
      </c>
      <c r="L895" s="42">
        <v>2094.88</v>
      </c>
      <c r="M895" s="44">
        <v>45210</v>
      </c>
      <c r="N895" s="42">
        <v>110.25</v>
      </c>
      <c r="O895" s="42">
        <v>120</v>
      </c>
      <c r="P895" s="45">
        <f>IF(J895&lt;DATEVALUE("2009-1-1"),3%,13%)</f>
        <v>0.13</v>
      </c>
      <c r="Q895" s="42">
        <f>IF(P895=13%,ROUND(O895/(1+P895)*P895,2),ROUND(O895/(1+0.03)*0.02,2))</f>
        <v>13.81</v>
      </c>
      <c r="R895" s="42">
        <f>O895-Q895</f>
        <v>106.19</v>
      </c>
      <c r="S895" s="42">
        <f>N895-R895</f>
        <v>4.0600000000000023</v>
      </c>
      <c r="T895" s="38">
        <v>5000</v>
      </c>
      <c r="U895" s="14">
        <f>S895/H895</f>
        <v>1.8411612920780191E-3</v>
      </c>
      <c r="V895" s="19"/>
      <c r="W895" s="19"/>
      <c r="X895" s="37" t="s">
        <v>3463</v>
      </c>
    </row>
    <row r="896" spans="1:37" ht="16.5" customHeight="1">
      <c r="A896" s="38">
        <v>68</v>
      </c>
      <c r="B896" s="39">
        <v>10744</v>
      </c>
      <c r="C896" s="38">
        <v>10293508</v>
      </c>
      <c r="D896" s="40" t="s">
        <v>2388</v>
      </c>
      <c r="E896" s="38">
        <v>7</v>
      </c>
      <c r="F896" s="38">
        <v>60</v>
      </c>
      <c r="G896" s="38" t="s">
        <v>83</v>
      </c>
      <c r="H896" s="42">
        <v>560.85</v>
      </c>
      <c r="I896" s="2"/>
      <c r="J896" s="44">
        <v>40165</v>
      </c>
      <c r="K896" s="42">
        <v>0</v>
      </c>
      <c r="L896" s="42">
        <v>532.80999999999995</v>
      </c>
      <c r="M896" s="44">
        <v>45046</v>
      </c>
      <c r="N896" s="42">
        <f>H896-K896-L896</f>
        <v>28.040000000000077</v>
      </c>
      <c r="O896" s="42">
        <v>30</v>
      </c>
      <c r="P896" s="45">
        <v>0.13</v>
      </c>
      <c r="Q896" s="42">
        <v>3.45</v>
      </c>
      <c r="R896" s="42">
        <v>26.55</v>
      </c>
      <c r="S896" s="42">
        <v>1.4900000000000999</v>
      </c>
      <c r="T896" s="38">
        <v>5000</v>
      </c>
      <c r="U896" s="14">
        <f>S896/H896</f>
        <v>2.6566818222342869E-3</v>
      </c>
      <c r="V896" s="19"/>
      <c r="W896" s="19"/>
      <c r="X896" s="37" t="s">
        <v>3463</v>
      </c>
    </row>
    <row r="897" spans="1:37" ht="16.5" customHeight="1">
      <c r="A897" s="38">
        <v>452</v>
      </c>
      <c r="B897" s="39">
        <v>10741</v>
      </c>
      <c r="C897" s="38">
        <v>10282299</v>
      </c>
      <c r="D897" s="40" t="s">
        <v>759</v>
      </c>
      <c r="E897" s="58">
        <v>1</v>
      </c>
      <c r="F897" s="38">
        <v>120</v>
      </c>
      <c r="G897" s="38" t="s">
        <v>21</v>
      </c>
      <c r="H897" s="42">
        <v>51282.05</v>
      </c>
      <c r="I897" s="37"/>
      <c r="J897" s="44">
        <v>41755</v>
      </c>
      <c r="K897" s="42">
        <v>0</v>
      </c>
      <c r="L897" s="42">
        <v>46687.9</v>
      </c>
      <c r="M897" s="44">
        <v>45251</v>
      </c>
      <c r="N897" s="42">
        <v>4594.1499999999996</v>
      </c>
      <c r="O897" s="42">
        <v>5000</v>
      </c>
      <c r="P897" s="45">
        <f>IF(J897&lt;DATEVALUE("2009-1-1"),3%,13%)</f>
        <v>0.13</v>
      </c>
      <c r="Q897" s="42">
        <f>IF(P897=13%,ROUND(O897/(1+P897)*P897,2),ROUND(O897/(1+0.03)*0.02,2))</f>
        <v>575.22</v>
      </c>
      <c r="R897" s="42">
        <f>O897-Q897</f>
        <v>4424.78</v>
      </c>
      <c r="S897" s="42">
        <f>N897-R897</f>
        <v>169.36999999999989</v>
      </c>
      <c r="T897" s="38">
        <v>5000</v>
      </c>
      <c r="U897" s="14">
        <f>S897/H897</f>
        <v>3.3027150825678748E-3</v>
      </c>
      <c r="V897" s="19"/>
      <c r="W897" s="19"/>
      <c r="X897" s="37" t="s">
        <v>3462</v>
      </c>
    </row>
    <row r="898" spans="1:37" ht="16.5" customHeight="1">
      <c r="A898" s="38">
        <v>3</v>
      </c>
      <c r="B898" s="39">
        <v>10751</v>
      </c>
      <c r="C898" s="38">
        <v>10305561</v>
      </c>
      <c r="D898" s="40" t="s">
        <v>2439</v>
      </c>
      <c r="E898" s="38">
        <v>2</v>
      </c>
      <c r="F898" s="38">
        <v>120</v>
      </c>
      <c r="G898" s="38" t="s">
        <v>23</v>
      </c>
      <c r="H898" s="42">
        <v>7691.18</v>
      </c>
      <c r="I898" s="2"/>
      <c r="J898" s="44">
        <v>41269</v>
      </c>
      <c r="K898" s="42">
        <v>0</v>
      </c>
      <c r="L898" s="42">
        <v>7306.62</v>
      </c>
      <c r="M898" s="44">
        <v>45016</v>
      </c>
      <c r="N898" s="42">
        <f>H898-K898-L898</f>
        <v>384.5600000000004</v>
      </c>
      <c r="O898" s="42">
        <v>400</v>
      </c>
      <c r="P898" s="45">
        <v>0.13</v>
      </c>
      <c r="Q898" s="42">
        <v>46.02</v>
      </c>
      <c r="R898" s="42">
        <v>353.98</v>
      </c>
      <c r="S898" s="42">
        <v>30.58</v>
      </c>
      <c r="T898" s="38">
        <v>5000</v>
      </c>
      <c r="U898" s="14">
        <f>S898/H898</f>
        <v>3.9759828790900745E-3</v>
      </c>
      <c r="V898" s="19"/>
      <c r="W898" s="19"/>
      <c r="X898" s="37" t="s">
        <v>3474</v>
      </c>
    </row>
    <row r="899" spans="1:37" ht="16.5" customHeight="1">
      <c r="A899" s="38">
        <v>1</v>
      </c>
      <c r="B899" s="39">
        <v>10753</v>
      </c>
      <c r="C899" s="38">
        <v>10286279</v>
      </c>
      <c r="D899" s="40" t="s">
        <v>2444</v>
      </c>
      <c r="E899" s="38">
        <v>1</v>
      </c>
      <c r="F899" s="38">
        <v>120</v>
      </c>
      <c r="G899" s="38" t="s">
        <v>21</v>
      </c>
      <c r="H899" s="42">
        <v>495983</v>
      </c>
      <c r="I899" s="2"/>
      <c r="J899" s="44">
        <v>39813</v>
      </c>
      <c r="K899" s="42">
        <v>0</v>
      </c>
      <c r="L899" s="42">
        <v>471183.85</v>
      </c>
      <c r="M899" s="44">
        <v>45016</v>
      </c>
      <c r="N899" s="42">
        <f>H899-K899-L899</f>
        <v>24799.150000000023</v>
      </c>
      <c r="O899" s="42">
        <v>23211</v>
      </c>
      <c r="P899" s="45">
        <v>0.03</v>
      </c>
      <c r="Q899" s="42">
        <v>455.12</v>
      </c>
      <c r="R899" s="42">
        <v>22755.88</v>
      </c>
      <c r="S899" s="42">
        <v>2043.27</v>
      </c>
      <c r="T899" s="38">
        <v>5000</v>
      </c>
      <c r="U899" s="14">
        <f>S899/H899</f>
        <v>4.1196371649834772E-3</v>
      </c>
      <c r="V899" s="19"/>
      <c r="W899" s="19"/>
      <c r="X899" s="37" t="s">
        <v>3479</v>
      </c>
    </row>
    <row r="900" spans="1:37" ht="16.5" customHeight="1">
      <c r="A900" s="38">
        <v>108</v>
      </c>
      <c r="B900" s="39">
        <v>10717</v>
      </c>
      <c r="C900" s="38">
        <v>10312179</v>
      </c>
      <c r="D900" s="40" t="s">
        <v>1192</v>
      </c>
      <c r="E900" s="58">
        <v>51</v>
      </c>
      <c r="F900" s="38">
        <v>60</v>
      </c>
      <c r="G900" s="38" t="s">
        <v>23</v>
      </c>
      <c r="H900" s="42">
        <v>25282.23</v>
      </c>
      <c r="I900" s="37"/>
      <c r="J900" s="44">
        <v>42973</v>
      </c>
      <c r="K900" s="42">
        <v>0</v>
      </c>
      <c r="L900" s="42">
        <v>24018.12</v>
      </c>
      <c r="M900" s="44">
        <v>45231</v>
      </c>
      <c r="N900" s="42">
        <v>1264.1099999999999</v>
      </c>
      <c r="O900" s="42">
        <v>1300</v>
      </c>
      <c r="P900" s="45">
        <f>IF(J900&lt;DATEVALUE("2009-1-1"),3%,13%)</f>
        <v>0.13</v>
      </c>
      <c r="Q900" s="42">
        <f>IF(P900=13%,ROUND(O900/(1+P900)*P900,2),ROUND(O900/(1+0.03)*0.02,2))</f>
        <v>149.56</v>
      </c>
      <c r="R900" s="42">
        <f>O900-Q900</f>
        <v>1150.44</v>
      </c>
      <c r="S900" s="42">
        <f>N900-R900</f>
        <v>113.66999999999985</v>
      </c>
      <c r="T900" s="38">
        <v>5000</v>
      </c>
      <c r="U900" s="14">
        <f>S900/H900</f>
        <v>4.4960432683351049E-3</v>
      </c>
      <c r="V900" s="19"/>
      <c r="W900" s="19"/>
      <c r="X900" s="37" t="s">
        <v>3457</v>
      </c>
    </row>
    <row r="901" spans="1:37" ht="16.5" customHeight="1">
      <c r="A901" s="38">
        <v>201</v>
      </c>
      <c r="B901" s="39">
        <v>20704</v>
      </c>
      <c r="C901" s="38">
        <v>10295960</v>
      </c>
      <c r="D901" s="40" t="s">
        <v>818</v>
      </c>
      <c r="E901" s="58">
        <v>4</v>
      </c>
      <c r="F901" s="38">
        <v>60</v>
      </c>
      <c r="G901" s="38" t="s">
        <v>83</v>
      </c>
      <c r="H901" s="42">
        <v>1572.64</v>
      </c>
      <c r="I901" s="37"/>
      <c r="J901" s="44">
        <v>41992</v>
      </c>
      <c r="K901" s="42">
        <v>0</v>
      </c>
      <c r="L901" s="42">
        <v>1494.01</v>
      </c>
      <c r="M901" s="44">
        <v>45264</v>
      </c>
      <c r="N901" s="42">
        <v>78.63</v>
      </c>
      <c r="O901" s="42">
        <v>80</v>
      </c>
      <c r="P901" s="45">
        <f>IF(J901&lt;DATEVALUE("2009-1-1"),3%,13%)</f>
        <v>0.13</v>
      </c>
      <c r="Q901" s="42">
        <f>IF(P901=13%,ROUND(O901/(1+P901)*P901,2),ROUND(O901/(1+0.03)*0.02,2))</f>
        <v>9.1999999999999993</v>
      </c>
      <c r="R901" s="42">
        <f>O901-Q901</f>
        <v>70.8</v>
      </c>
      <c r="S901" s="42">
        <f>N901-R901</f>
        <v>7.8299999999999983</v>
      </c>
      <c r="T901" s="38">
        <v>5000</v>
      </c>
      <c r="U901" s="14">
        <f>S901/H901</f>
        <v>4.9788890019330538E-3</v>
      </c>
      <c r="V901" s="19"/>
      <c r="W901" s="19"/>
      <c r="X901" s="37" t="s">
        <v>3466</v>
      </c>
    </row>
    <row r="902" spans="1:37" ht="16.5" customHeight="1">
      <c r="A902" s="38">
        <v>5</v>
      </c>
      <c r="B902" s="39">
        <v>10701</v>
      </c>
      <c r="C902" s="38">
        <v>10275725</v>
      </c>
      <c r="D902" s="40" t="s">
        <v>2886</v>
      </c>
      <c r="E902" s="41">
        <v>8</v>
      </c>
      <c r="F902" s="38">
        <v>120</v>
      </c>
      <c r="G902" s="38" t="s">
        <v>23</v>
      </c>
      <c r="H902" s="42">
        <v>39658.120000000003</v>
      </c>
      <c r="I902" s="43"/>
      <c r="J902" s="44">
        <v>40688</v>
      </c>
      <c r="K902" s="42">
        <v>0</v>
      </c>
      <c r="L902" s="42">
        <v>37675.21</v>
      </c>
      <c r="M902" s="44">
        <v>44957</v>
      </c>
      <c r="N902" s="42">
        <f>H902-K902-L902</f>
        <v>1982.9100000000035</v>
      </c>
      <c r="O902" s="42">
        <v>2000</v>
      </c>
      <c r="P902" s="45">
        <v>0.13</v>
      </c>
      <c r="Q902" s="42">
        <v>230.09</v>
      </c>
      <c r="R902" s="42">
        <v>1769.91</v>
      </c>
      <c r="S902" s="42">
        <f>N902-R902</f>
        <v>213.00000000000341</v>
      </c>
      <c r="T902" s="38">
        <v>5000</v>
      </c>
      <c r="U902" s="14">
        <f>S902/H902</f>
        <v>5.3709051261129721E-3</v>
      </c>
      <c r="V902" s="19"/>
      <c r="W902" s="19"/>
      <c r="X902" s="37" t="s">
        <v>3455</v>
      </c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</row>
    <row r="903" spans="1:37" ht="16.5" customHeight="1">
      <c r="A903" s="38">
        <v>425</v>
      </c>
      <c r="B903" s="39">
        <v>10746</v>
      </c>
      <c r="C903" s="38">
        <v>10310413</v>
      </c>
      <c r="D903" s="40" t="s">
        <v>1562</v>
      </c>
      <c r="E903" s="58">
        <v>10</v>
      </c>
      <c r="F903" s="38">
        <v>60</v>
      </c>
      <c r="G903" s="38" t="s">
        <v>23</v>
      </c>
      <c r="H903" s="42">
        <v>3777.8</v>
      </c>
      <c r="I903" s="37"/>
      <c r="J903" s="44">
        <v>42727</v>
      </c>
      <c r="K903" s="42">
        <v>0</v>
      </c>
      <c r="L903" s="42">
        <v>3588.91</v>
      </c>
      <c r="M903" s="44">
        <v>45271</v>
      </c>
      <c r="N903" s="42">
        <v>188.89</v>
      </c>
      <c r="O903" s="42">
        <v>188.9</v>
      </c>
      <c r="P903" s="45">
        <f>IF(J903&lt;DATEVALUE("2009-1-1"),3%,13%)</f>
        <v>0.13</v>
      </c>
      <c r="Q903" s="42">
        <f>IF(P903=13%,ROUND(O903/(1+P903)*P903,2),ROUND(O903/(1+0.03)*0.02,2))</f>
        <v>21.73</v>
      </c>
      <c r="R903" s="42">
        <f>O903-Q903</f>
        <v>167.17000000000002</v>
      </c>
      <c r="S903" s="42">
        <f>N903-R903</f>
        <v>21.71999999999997</v>
      </c>
      <c r="T903" s="38">
        <v>5000</v>
      </c>
      <c r="U903" s="14">
        <f>S903/H903</f>
        <v>5.7493779448356108E-3</v>
      </c>
      <c r="V903" s="19"/>
      <c r="W903" s="19"/>
      <c r="X903" s="37" t="s">
        <v>3463</v>
      </c>
    </row>
    <row r="904" spans="1:37" ht="16.5" customHeight="1">
      <c r="A904" s="38">
        <v>87</v>
      </c>
      <c r="B904" s="39">
        <v>10750</v>
      </c>
      <c r="C904" s="38">
        <v>10299403</v>
      </c>
      <c r="D904" s="40" t="s">
        <v>638</v>
      </c>
      <c r="E904" s="58">
        <v>1</v>
      </c>
      <c r="F904" s="38">
        <v>120</v>
      </c>
      <c r="G904" s="38" t="s">
        <v>21</v>
      </c>
      <c r="H904" s="42">
        <v>20000</v>
      </c>
      <c r="I904" s="57"/>
      <c r="J904" s="44">
        <v>41421</v>
      </c>
      <c r="K904" s="42">
        <v>0</v>
      </c>
      <c r="L904" s="42">
        <v>19000</v>
      </c>
      <c r="M904" s="44">
        <v>45199</v>
      </c>
      <c r="N904" s="42">
        <f>H904-L904</f>
        <v>1000</v>
      </c>
      <c r="O904" s="42">
        <v>1000</v>
      </c>
      <c r="P904" s="45">
        <v>0.13</v>
      </c>
      <c r="Q904" s="42">
        <v>115.04</v>
      </c>
      <c r="R904" s="42">
        <v>884.96</v>
      </c>
      <c r="S904" s="42">
        <f>N904-R904</f>
        <v>115.03999999999996</v>
      </c>
      <c r="T904" s="38">
        <v>5000</v>
      </c>
      <c r="U904" s="14">
        <f>S904/H904</f>
        <v>5.7519999999999984E-3</v>
      </c>
      <c r="V904" s="19"/>
      <c r="W904" s="19"/>
      <c r="X904" s="37" t="s">
        <v>3473</v>
      </c>
    </row>
    <row r="905" spans="1:37" ht="16.5" customHeight="1">
      <c r="A905" s="38">
        <v>31</v>
      </c>
      <c r="B905" s="39">
        <v>10701</v>
      </c>
      <c r="C905" s="38">
        <v>10275978</v>
      </c>
      <c r="D905" s="40" t="s">
        <v>1043</v>
      </c>
      <c r="E905" s="38">
        <v>5.8512000000000002E-2</v>
      </c>
      <c r="F905" s="38">
        <v>120</v>
      </c>
      <c r="G905" s="38" t="s">
        <v>75</v>
      </c>
      <c r="H905" s="42">
        <v>10000</v>
      </c>
      <c r="I905" s="53"/>
      <c r="J905" s="44">
        <v>41422</v>
      </c>
      <c r="K905" s="42">
        <v>0</v>
      </c>
      <c r="L905" s="42">
        <v>9500</v>
      </c>
      <c r="M905" s="44">
        <v>45169</v>
      </c>
      <c r="N905" s="42">
        <f>H905-K905-L905</f>
        <v>500</v>
      </c>
      <c r="O905" s="42">
        <v>500</v>
      </c>
      <c r="P905" s="45">
        <v>0.13</v>
      </c>
      <c r="Q905" s="42">
        <v>57.52</v>
      </c>
      <c r="R905" s="42">
        <v>442.48</v>
      </c>
      <c r="S905" s="42">
        <v>57.52</v>
      </c>
      <c r="T905" s="38">
        <v>5000</v>
      </c>
      <c r="U905" s="14">
        <f>S905/H905</f>
        <v>5.7520000000000002E-3</v>
      </c>
      <c r="V905" s="19"/>
      <c r="W905" s="19"/>
      <c r="X905" s="37" t="s">
        <v>3455</v>
      </c>
    </row>
    <row r="906" spans="1:37" ht="16.5" customHeight="1">
      <c r="A906" s="38">
        <v>84</v>
      </c>
      <c r="B906" s="39">
        <v>10745</v>
      </c>
      <c r="C906" s="38">
        <v>10308310</v>
      </c>
      <c r="D906" s="40" t="s">
        <v>241</v>
      </c>
      <c r="E906" s="38">
        <v>14</v>
      </c>
      <c r="F906" s="38">
        <v>60</v>
      </c>
      <c r="G906" s="38" t="s">
        <v>83</v>
      </c>
      <c r="H906" s="42">
        <v>3350.48</v>
      </c>
      <c r="I906" s="2"/>
      <c r="J906" s="44">
        <v>41848</v>
      </c>
      <c r="K906" s="42">
        <v>0</v>
      </c>
      <c r="L906" s="42">
        <v>3182.96</v>
      </c>
      <c r="M906" s="44">
        <v>45077</v>
      </c>
      <c r="N906" s="42">
        <f>H906-K906-L906</f>
        <v>167.51999999999998</v>
      </c>
      <c r="O906" s="42">
        <v>160</v>
      </c>
      <c r="P906" s="45">
        <v>0.13</v>
      </c>
      <c r="Q906" s="42">
        <v>18.41</v>
      </c>
      <c r="R906" s="42">
        <v>141.59</v>
      </c>
      <c r="S906" s="42">
        <f>N906-R906</f>
        <v>25.929999999999978</v>
      </c>
      <c r="T906" s="38">
        <v>5000</v>
      </c>
      <c r="U906" s="14">
        <f>S906/H906</f>
        <v>7.7391896086530824E-3</v>
      </c>
      <c r="V906" s="19"/>
      <c r="W906" s="19"/>
      <c r="X906" s="37" t="s">
        <v>3463</v>
      </c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</row>
    <row r="907" spans="1:37" ht="16.5" customHeight="1">
      <c r="A907" s="38">
        <v>458</v>
      </c>
      <c r="B907" s="39">
        <v>10877</v>
      </c>
      <c r="C907" s="38">
        <v>10323800</v>
      </c>
      <c r="D907" s="40" t="s">
        <v>467</v>
      </c>
      <c r="E907" s="58">
        <v>29</v>
      </c>
      <c r="F907" s="38">
        <v>120</v>
      </c>
      <c r="G907" s="38" t="s">
        <v>21</v>
      </c>
      <c r="H907" s="42">
        <v>34948.769999999997</v>
      </c>
      <c r="I907" s="37"/>
      <c r="J907" s="44">
        <v>41970</v>
      </c>
      <c r="K907" s="42">
        <v>0</v>
      </c>
      <c r="L907" s="42">
        <v>30157.87</v>
      </c>
      <c r="M907" s="44">
        <v>45275</v>
      </c>
      <c r="N907" s="42">
        <v>4790.8999999999996</v>
      </c>
      <c r="O907" s="42">
        <v>5067.58</v>
      </c>
      <c r="P907" s="45">
        <f>IF(J907&lt;DATEVALUE("2009-1-1"),3%,13%)</f>
        <v>0.13</v>
      </c>
      <c r="Q907" s="42">
        <f>IF(P907=13%,ROUND(O907/(1+P907)*P907,2),ROUND(O907/(1+0.03)*0.02,2))</f>
        <v>583</v>
      </c>
      <c r="R907" s="42">
        <f>O907-Q907</f>
        <v>4484.58</v>
      </c>
      <c r="S907" s="42">
        <f>N907-R907</f>
        <v>306.31999999999971</v>
      </c>
      <c r="T907" s="38">
        <v>5000</v>
      </c>
      <c r="U907" s="14">
        <f>S907/H907</f>
        <v>8.7648292057202516E-3</v>
      </c>
      <c r="V907" s="19"/>
      <c r="W907" s="19"/>
      <c r="X907" s="37" t="s">
        <v>3462</v>
      </c>
    </row>
    <row r="908" spans="1:37" ht="16.5" customHeight="1">
      <c r="A908" s="38">
        <v>506</v>
      </c>
      <c r="B908" s="39">
        <v>10736</v>
      </c>
      <c r="C908" s="38">
        <v>10283743</v>
      </c>
      <c r="D908" s="40" t="s">
        <v>1436</v>
      </c>
      <c r="E908" s="38">
        <v>1</v>
      </c>
      <c r="F908" s="38">
        <v>120</v>
      </c>
      <c r="G908" s="38" t="s">
        <v>33</v>
      </c>
      <c r="H908" s="42">
        <v>2400</v>
      </c>
      <c r="I908" s="55"/>
      <c r="J908" s="44">
        <v>39269</v>
      </c>
      <c r="K908" s="42">
        <v>0</v>
      </c>
      <c r="L908" s="42">
        <v>2280</v>
      </c>
      <c r="M908" s="44">
        <v>45138</v>
      </c>
      <c r="N908" s="42">
        <f>H908-K908-L908</f>
        <v>120</v>
      </c>
      <c r="O908" s="42">
        <v>100</v>
      </c>
      <c r="P908" s="45">
        <v>0.03</v>
      </c>
      <c r="Q908" s="42">
        <v>1.94</v>
      </c>
      <c r="R908" s="42">
        <v>98.06</v>
      </c>
      <c r="S908" s="42">
        <v>21.94</v>
      </c>
      <c r="T908" s="38">
        <v>5000</v>
      </c>
      <c r="U908" s="14">
        <f>S908/H908</f>
        <v>9.1416666666666677E-3</v>
      </c>
      <c r="V908" s="19"/>
      <c r="W908" s="19"/>
      <c r="X908" s="37" t="s">
        <v>3461</v>
      </c>
    </row>
    <row r="909" spans="1:37" ht="16.5" customHeight="1">
      <c r="A909" s="38">
        <v>103</v>
      </c>
      <c r="B909" s="39">
        <v>10744</v>
      </c>
      <c r="C909" s="38">
        <v>10293673</v>
      </c>
      <c r="D909" s="40" t="s">
        <v>2042</v>
      </c>
      <c r="E909" s="31">
        <v>1</v>
      </c>
      <c r="F909" s="38">
        <v>60</v>
      </c>
      <c r="G909" s="38" t="s">
        <v>33</v>
      </c>
      <c r="H909" s="42">
        <v>1794.87</v>
      </c>
      <c r="I909" s="49"/>
      <c r="J909" s="44">
        <v>40164</v>
      </c>
      <c r="K909" s="42">
        <v>0</v>
      </c>
      <c r="L909" s="42">
        <v>1705.12</v>
      </c>
      <c r="M909" s="44">
        <v>45107</v>
      </c>
      <c r="N909" s="42">
        <f>H909-K909-L909</f>
        <v>89.75</v>
      </c>
      <c r="O909" s="42">
        <v>80</v>
      </c>
      <c r="P909" s="45">
        <v>0.13</v>
      </c>
      <c r="Q909" s="42">
        <v>9.1999999999999993</v>
      </c>
      <c r="R909" s="42">
        <v>70.8</v>
      </c>
      <c r="S909" s="42">
        <f>N909-R909</f>
        <v>18.950000000000003</v>
      </c>
      <c r="T909" s="38">
        <v>5000</v>
      </c>
      <c r="U909" s="14">
        <f>S909/H909</f>
        <v>1.0557867700724846E-2</v>
      </c>
      <c r="V909" s="19"/>
      <c r="W909" s="19"/>
      <c r="X909" s="37" t="s">
        <v>3463</v>
      </c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</row>
    <row r="910" spans="1:37" ht="16.5" customHeight="1">
      <c r="A910" s="38">
        <v>14</v>
      </c>
      <c r="B910" s="39">
        <v>10753</v>
      </c>
      <c r="C910" s="38">
        <v>10286320</v>
      </c>
      <c r="D910" s="40" t="s">
        <v>2454</v>
      </c>
      <c r="E910" s="38">
        <v>1</v>
      </c>
      <c r="F910" s="38">
        <v>120</v>
      </c>
      <c r="G910" s="38" t="s">
        <v>23</v>
      </c>
      <c r="H910" s="42">
        <v>2500</v>
      </c>
      <c r="I910" s="2"/>
      <c r="J910" s="44">
        <v>39812</v>
      </c>
      <c r="K910" s="42">
        <v>0</v>
      </c>
      <c r="L910" s="42">
        <v>2375</v>
      </c>
      <c r="M910" s="44">
        <v>45016</v>
      </c>
      <c r="N910" s="42">
        <f>H910-K910-L910</f>
        <v>125</v>
      </c>
      <c r="O910" s="42">
        <v>100</v>
      </c>
      <c r="P910" s="45">
        <v>0.03</v>
      </c>
      <c r="Q910" s="42">
        <v>1.96</v>
      </c>
      <c r="R910" s="42">
        <v>98.04</v>
      </c>
      <c r="S910" s="42">
        <v>26.96</v>
      </c>
      <c r="T910" s="38">
        <v>5000</v>
      </c>
      <c r="U910" s="14">
        <f>S910/H910</f>
        <v>1.0784E-2</v>
      </c>
      <c r="V910" s="19"/>
      <c r="W910" s="19"/>
      <c r="X910" s="37" t="s">
        <v>3479</v>
      </c>
    </row>
    <row r="911" spans="1:37" ht="16.5" customHeight="1">
      <c r="A911" s="38">
        <v>634</v>
      </c>
      <c r="B911" s="39">
        <v>10737</v>
      </c>
      <c r="C911" s="38">
        <v>10288267</v>
      </c>
      <c r="D911" s="40" t="s">
        <v>301</v>
      </c>
      <c r="E911" s="38">
        <v>1</v>
      </c>
      <c r="F911" s="38">
        <v>120</v>
      </c>
      <c r="G911" s="38" t="s">
        <v>21</v>
      </c>
      <c r="H911" s="42">
        <v>123206</v>
      </c>
      <c r="I911" s="56"/>
      <c r="J911" s="44">
        <v>41057</v>
      </c>
      <c r="K911" s="42">
        <v>0</v>
      </c>
      <c r="L911" s="42">
        <v>117045.7</v>
      </c>
      <c r="M911" s="44">
        <v>45169</v>
      </c>
      <c r="N911" s="42">
        <f>H911-K911-L911</f>
        <v>6160.3000000000029</v>
      </c>
      <c r="O911" s="42">
        <v>5304</v>
      </c>
      <c r="P911" s="45">
        <v>0.13</v>
      </c>
      <c r="Q911" s="42">
        <v>610.19000000000005</v>
      </c>
      <c r="R911" s="42">
        <v>4693.8100000000004</v>
      </c>
      <c r="S911" s="42">
        <v>1466.49</v>
      </c>
      <c r="T911" s="38">
        <v>5000</v>
      </c>
      <c r="U911" s="14">
        <f>S911/H911</f>
        <v>1.1902748242780384E-2</v>
      </c>
      <c r="V911" s="19"/>
      <c r="W911" s="19"/>
      <c r="X911" s="37" t="s">
        <v>3461</v>
      </c>
    </row>
    <row r="912" spans="1:37" ht="16.5" customHeight="1">
      <c r="A912" s="38">
        <v>1</v>
      </c>
      <c r="B912" s="39">
        <v>10870</v>
      </c>
      <c r="C912" s="38">
        <v>10311730</v>
      </c>
      <c r="D912" s="40" t="s">
        <v>2064</v>
      </c>
      <c r="E912" s="31">
        <v>40</v>
      </c>
      <c r="F912" s="38">
        <v>120</v>
      </c>
      <c r="G912" s="38" t="s">
        <v>23</v>
      </c>
      <c r="H912" s="42">
        <v>35200</v>
      </c>
      <c r="I912" s="49"/>
      <c r="J912" s="44">
        <v>37514</v>
      </c>
      <c r="K912" s="42">
        <v>0</v>
      </c>
      <c r="L912" s="42">
        <v>33440</v>
      </c>
      <c r="M912" s="44">
        <v>45107</v>
      </c>
      <c r="N912" s="42">
        <f>H912-K912-L912</f>
        <v>1760</v>
      </c>
      <c r="O912" s="42">
        <v>1352</v>
      </c>
      <c r="P912" s="45">
        <v>0.03</v>
      </c>
      <c r="Q912" s="42">
        <v>26.25</v>
      </c>
      <c r="R912" s="42">
        <v>1325.75</v>
      </c>
      <c r="S912" s="42">
        <f>N912-R912</f>
        <v>434.25</v>
      </c>
      <c r="T912" s="38">
        <v>5000</v>
      </c>
      <c r="U912" s="14">
        <f>S912/H912</f>
        <v>1.2336647727272727E-2</v>
      </c>
      <c r="V912" s="19"/>
      <c r="W912" s="19"/>
      <c r="X912" s="37" t="s">
        <v>3481</v>
      </c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</row>
    <row r="913" spans="1:37" ht="16.5" customHeight="1">
      <c r="A913" s="38">
        <v>161</v>
      </c>
      <c r="B913" s="39">
        <v>10744</v>
      </c>
      <c r="C913" s="38">
        <v>10293697</v>
      </c>
      <c r="D913" s="40" t="s">
        <v>1120</v>
      </c>
      <c r="E913" s="38">
        <v>4</v>
      </c>
      <c r="F913" s="38">
        <v>120</v>
      </c>
      <c r="G913" s="38" t="s">
        <v>23</v>
      </c>
      <c r="H913" s="42">
        <v>7521.37</v>
      </c>
      <c r="I913" s="56"/>
      <c r="J913" s="44">
        <v>40197</v>
      </c>
      <c r="K913" s="42">
        <v>0</v>
      </c>
      <c r="L913" s="42">
        <v>7145.3</v>
      </c>
      <c r="M913" s="44">
        <v>45169</v>
      </c>
      <c r="N913" s="42">
        <f>H913-K913-L913</f>
        <v>376.06999999999971</v>
      </c>
      <c r="O913" s="42">
        <v>320</v>
      </c>
      <c r="P913" s="45">
        <v>0.13</v>
      </c>
      <c r="Q913" s="42">
        <v>36.81</v>
      </c>
      <c r="R913" s="42">
        <v>283.19</v>
      </c>
      <c r="S913" s="42">
        <f>N913-R913</f>
        <v>92.879999999999711</v>
      </c>
      <c r="T913" s="38">
        <v>5000</v>
      </c>
      <c r="U913" s="14">
        <f>S913/H913</f>
        <v>1.2348814112322583E-2</v>
      </c>
      <c r="V913" s="19"/>
      <c r="W913" s="19"/>
      <c r="X913" s="37" t="s">
        <v>3463</v>
      </c>
    </row>
    <row r="914" spans="1:37" ht="16.5" customHeight="1">
      <c r="A914" s="38">
        <v>503</v>
      </c>
      <c r="B914" s="39">
        <v>10736</v>
      </c>
      <c r="C914" s="38">
        <v>10283097</v>
      </c>
      <c r="D914" s="40" t="s">
        <v>907</v>
      </c>
      <c r="E914" s="38">
        <v>1</v>
      </c>
      <c r="F914" s="38">
        <v>50</v>
      </c>
      <c r="G914" s="38" t="s">
        <v>33</v>
      </c>
      <c r="H914" s="42">
        <v>1189.6600000000001</v>
      </c>
      <c r="I914" s="55"/>
      <c r="J914" s="44">
        <v>43613</v>
      </c>
      <c r="K914" s="42">
        <v>0</v>
      </c>
      <c r="L914" s="42">
        <v>1130.17</v>
      </c>
      <c r="M914" s="44">
        <v>45138</v>
      </c>
      <c r="N914" s="42">
        <f>H914-K914-L914</f>
        <v>59.490000000000009</v>
      </c>
      <c r="O914" s="42">
        <v>50</v>
      </c>
      <c r="P914" s="45">
        <v>0.13</v>
      </c>
      <c r="Q914" s="42">
        <v>5.75</v>
      </c>
      <c r="R914" s="42">
        <v>44.25</v>
      </c>
      <c r="S914" s="42">
        <v>15.24</v>
      </c>
      <c r="T914" s="38">
        <v>5000</v>
      </c>
      <c r="U914" s="14">
        <f>S914/H914</f>
        <v>1.2810382798446615E-2</v>
      </c>
      <c r="V914" s="19"/>
      <c r="W914" s="19"/>
      <c r="X914" s="37" t="s">
        <v>3461</v>
      </c>
    </row>
    <row r="915" spans="1:37" ht="16.5" customHeight="1">
      <c r="A915" s="38">
        <v>419</v>
      </c>
      <c r="B915" s="39">
        <v>10745</v>
      </c>
      <c r="C915" s="38">
        <v>10308309</v>
      </c>
      <c r="D915" s="40" t="s">
        <v>817</v>
      </c>
      <c r="E915" s="58">
        <v>4</v>
      </c>
      <c r="F915" s="38">
        <v>60</v>
      </c>
      <c r="G915" s="38" t="s">
        <v>83</v>
      </c>
      <c r="H915" s="42">
        <v>1094</v>
      </c>
      <c r="I915" s="37"/>
      <c r="J915" s="44">
        <v>41848</v>
      </c>
      <c r="K915" s="42">
        <v>0</v>
      </c>
      <c r="L915" s="42">
        <v>1039.3</v>
      </c>
      <c r="M915" s="44">
        <v>45252</v>
      </c>
      <c r="N915" s="42">
        <v>54.7</v>
      </c>
      <c r="O915" s="42">
        <v>43.2</v>
      </c>
      <c r="P915" s="45">
        <f>IF(J915&lt;DATEVALUE("2009-1-1"),3%,13%)</f>
        <v>0.13</v>
      </c>
      <c r="Q915" s="42">
        <f>IF(P915=13%,ROUND(O915/(1+P915)*P915,2),ROUND(O915/(1+0.03)*0.02,2))</f>
        <v>4.97</v>
      </c>
      <c r="R915" s="42">
        <f>O915-Q915</f>
        <v>38.230000000000004</v>
      </c>
      <c r="S915" s="42">
        <f>N915-R915</f>
        <v>16.47</v>
      </c>
      <c r="T915" s="38">
        <v>5000</v>
      </c>
      <c r="U915" s="14">
        <f>S915/H915</f>
        <v>1.5054844606946982E-2</v>
      </c>
      <c r="V915" s="19"/>
      <c r="W915" s="19"/>
      <c r="X915" s="37" t="s">
        <v>3463</v>
      </c>
    </row>
    <row r="916" spans="1:37" ht="16.5" customHeight="1">
      <c r="A916" s="38">
        <v>515</v>
      </c>
      <c r="B916" s="39">
        <v>10736</v>
      </c>
      <c r="C916" s="38">
        <v>10284158</v>
      </c>
      <c r="D916" s="40" t="s">
        <v>1443</v>
      </c>
      <c r="E916" s="38">
        <v>1</v>
      </c>
      <c r="F916" s="38">
        <v>60</v>
      </c>
      <c r="G916" s="38" t="s">
        <v>33</v>
      </c>
      <c r="H916" s="42">
        <v>1280</v>
      </c>
      <c r="I916" s="55"/>
      <c r="J916" s="44">
        <v>43094</v>
      </c>
      <c r="K916" s="42">
        <v>0</v>
      </c>
      <c r="L916" s="42">
        <v>1216</v>
      </c>
      <c r="M916" s="44">
        <v>45138</v>
      </c>
      <c r="N916" s="42">
        <f>H916-K916-L916</f>
        <v>64</v>
      </c>
      <c r="O916" s="42">
        <v>50</v>
      </c>
      <c r="P916" s="45">
        <v>0.13</v>
      </c>
      <c r="Q916" s="42">
        <v>5.75</v>
      </c>
      <c r="R916" s="42">
        <v>44.25</v>
      </c>
      <c r="S916" s="42">
        <v>19.75</v>
      </c>
      <c r="T916" s="38">
        <v>5000</v>
      </c>
      <c r="U916" s="14">
        <f>S916/H916</f>
        <v>1.5429687500000001E-2</v>
      </c>
      <c r="V916" s="19"/>
      <c r="W916" s="19"/>
      <c r="X916" s="37" t="s">
        <v>3461</v>
      </c>
    </row>
    <row r="917" spans="1:37" ht="16.5" customHeight="1">
      <c r="A917" s="38">
        <v>200</v>
      </c>
      <c r="B917" s="39">
        <v>20704</v>
      </c>
      <c r="C917" s="38">
        <v>10295958</v>
      </c>
      <c r="D917" s="40" t="s">
        <v>241</v>
      </c>
      <c r="E917" s="58">
        <v>5</v>
      </c>
      <c r="F917" s="38">
        <v>60</v>
      </c>
      <c r="G917" s="38" t="s">
        <v>83</v>
      </c>
      <c r="H917" s="42">
        <v>1282.05</v>
      </c>
      <c r="I917" s="37"/>
      <c r="J917" s="44">
        <v>41992</v>
      </c>
      <c r="K917" s="42">
        <v>0</v>
      </c>
      <c r="L917" s="42">
        <v>1217.95</v>
      </c>
      <c r="M917" s="44">
        <v>45264</v>
      </c>
      <c r="N917" s="42">
        <v>64.099999999999994</v>
      </c>
      <c r="O917" s="42">
        <v>50</v>
      </c>
      <c r="P917" s="45">
        <f>IF(J917&lt;DATEVALUE("2009-1-1"),3%,13%)</f>
        <v>0.13</v>
      </c>
      <c r="Q917" s="42">
        <f>IF(P917=13%,ROUND(O917/(1+P917)*P917,2),ROUND(O917/(1+0.03)*0.02,2))</f>
        <v>5.75</v>
      </c>
      <c r="R917" s="42">
        <f>O917-Q917</f>
        <v>44.25</v>
      </c>
      <c r="S917" s="42">
        <f>N917-R917</f>
        <v>19.849999999999994</v>
      </c>
      <c r="T917" s="38">
        <v>5000</v>
      </c>
      <c r="U917" s="14">
        <f>S917/H917</f>
        <v>1.5483015483015479E-2</v>
      </c>
      <c r="V917" s="19"/>
      <c r="W917" s="19"/>
      <c r="X917" s="37" t="s">
        <v>3466</v>
      </c>
    </row>
    <row r="918" spans="1:37" ht="16.5" customHeight="1">
      <c r="A918" s="38">
        <v>454</v>
      </c>
      <c r="B918" s="39">
        <v>10736</v>
      </c>
      <c r="C918" s="38">
        <v>10283982</v>
      </c>
      <c r="D918" s="40" t="s">
        <v>1392</v>
      </c>
      <c r="E918" s="38">
        <v>1</v>
      </c>
      <c r="F918" s="38">
        <v>60</v>
      </c>
      <c r="G918" s="38" t="s">
        <v>23</v>
      </c>
      <c r="H918" s="42">
        <v>2860</v>
      </c>
      <c r="I918" s="55"/>
      <c r="J918" s="44">
        <v>39269</v>
      </c>
      <c r="K918" s="42">
        <v>0</v>
      </c>
      <c r="L918" s="42">
        <v>2717</v>
      </c>
      <c r="M918" s="44">
        <v>45138</v>
      </c>
      <c r="N918" s="42">
        <f>H918-K918-L918</f>
        <v>143</v>
      </c>
      <c r="O918" s="42">
        <v>100</v>
      </c>
      <c r="P918" s="45">
        <v>0.03</v>
      </c>
      <c r="Q918" s="42">
        <v>1.94</v>
      </c>
      <c r="R918" s="42">
        <v>98.06</v>
      </c>
      <c r="S918" s="42">
        <v>44.94</v>
      </c>
      <c r="T918" s="38">
        <v>5000</v>
      </c>
      <c r="U918" s="14">
        <f>S918/H918</f>
        <v>1.5713286713286711E-2</v>
      </c>
      <c r="V918" s="19"/>
      <c r="W918" s="19"/>
      <c r="X918" s="37" t="s">
        <v>3461</v>
      </c>
    </row>
    <row r="919" spans="1:37" ht="16.5" customHeight="1">
      <c r="A919" s="38">
        <v>901</v>
      </c>
      <c r="B919" s="39">
        <v>10731</v>
      </c>
      <c r="C919" s="38">
        <v>10289054</v>
      </c>
      <c r="D919" s="40" t="s">
        <v>3390</v>
      </c>
      <c r="E919" s="58">
        <v>1</v>
      </c>
      <c r="F919" s="38">
        <v>120</v>
      </c>
      <c r="G919" s="38" t="s">
        <v>21</v>
      </c>
      <c r="H919" s="42">
        <v>180955</v>
      </c>
      <c r="I919" s="37"/>
      <c r="J919" s="44">
        <v>39412</v>
      </c>
      <c r="K919" s="42">
        <v>0</v>
      </c>
      <c r="L919" s="42">
        <v>171907.25</v>
      </c>
      <c r="M919" s="44">
        <v>45270</v>
      </c>
      <c r="N919" s="42">
        <v>9047.75</v>
      </c>
      <c r="O919" s="42">
        <v>6260</v>
      </c>
      <c r="P919" s="45">
        <f>IF(J919&lt;DATEVALUE("2009-1-1"),3%,13%)</f>
        <v>0.03</v>
      </c>
      <c r="Q919" s="42">
        <f>IF(P919=13%,ROUND(O919/(1+P919)*P919,2),ROUND(O919/(1+0.03)*0.02,2))</f>
        <v>121.55</v>
      </c>
      <c r="R919" s="42">
        <f>O919-Q919</f>
        <v>6138.45</v>
      </c>
      <c r="S919" s="42">
        <f>N919-R919</f>
        <v>2909.3</v>
      </c>
      <c r="T919" s="38">
        <v>1601</v>
      </c>
      <c r="U919" s="14">
        <f>S919/H919</f>
        <v>1.6077477825978837E-2</v>
      </c>
      <c r="V919" s="19"/>
      <c r="W919" s="19"/>
      <c r="X919" s="37" t="s">
        <v>3459</v>
      </c>
    </row>
    <row r="920" spans="1:37" ht="16.5" customHeight="1">
      <c r="A920" s="38">
        <v>207</v>
      </c>
      <c r="B920" s="39">
        <v>40708</v>
      </c>
      <c r="C920" s="38">
        <v>10278934</v>
      </c>
      <c r="D920" s="40" t="s">
        <v>402</v>
      </c>
      <c r="E920" s="38">
        <v>4</v>
      </c>
      <c r="F920" s="38">
        <v>120</v>
      </c>
      <c r="G920" s="38" t="s">
        <v>23</v>
      </c>
      <c r="H920" s="42">
        <v>2340</v>
      </c>
      <c r="I920" s="49"/>
      <c r="J920" s="44">
        <v>38377</v>
      </c>
      <c r="K920" s="42">
        <v>0</v>
      </c>
      <c r="L920" s="42">
        <v>2223</v>
      </c>
      <c r="M920" s="44">
        <v>45107</v>
      </c>
      <c r="N920" s="42">
        <f>H920-K920-L920</f>
        <v>117</v>
      </c>
      <c r="O920" s="42">
        <v>80</v>
      </c>
      <c r="P920" s="45">
        <v>0.03</v>
      </c>
      <c r="Q920" s="42">
        <v>1.55</v>
      </c>
      <c r="R920" s="42">
        <v>78.45</v>
      </c>
      <c r="S920" s="42">
        <f>N920-R920</f>
        <v>38.549999999999997</v>
      </c>
      <c r="T920" s="38">
        <v>5000</v>
      </c>
      <c r="U920" s="14">
        <f>S920/H920</f>
        <v>1.6474358974358973E-2</v>
      </c>
      <c r="V920" s="19"/>
      <c r="W920" s="19"/>
      <c r="X920" s="37" t="s">
        <v>3467</v>
      </c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</row>
    <row r="921" spans="1:37" ht="16.5" customHeight="1">
      <c r="A921" s="38">
        <v>420</v>
      </c>
      <c r="B921" s="39">
        <v>10745</v>
      </c>
      <c r="C921" s="38">
        <v>10308310</v>
      </c>
      <c r="D921" s="40" t="s">
        <v>241</v>
      </c>
      <c r="E921" s="58">
        <v>9</v>
      </c>
      <c r="F921" s="38">
        <v>60</v>
      </c>
      <c r="G921" s="38" t="s">
        <v>83</v>
      </c>
      <c r="H921" s="42">
        <v>2153.88</v>
      </c>
      <c r="I921" s="37"/>
      <c r="J921" s="44">
        <v>41848</v>
      </c>
      <c r="K921" s="42">
        <v>0</v>
      </c>
      <c r="L921" s="42">
        <v>2046.18</v>
      </c>
      <c r="M921" s="44">
        <v>45252</v>
      </c>
      <c r="N921" s="42">
        <v>107.7</v>
      </c>
      <c r="O921" s="42">
        <v>81</v>
      </c>
      <c r="P921" s="45">
        <f>IF(J921&lt;DATEVALUE("2009-1-1"),3%,13%)</f>
        <v>0.13</v>
      </c>
      <c r="Q921" s="42">
        <f>IF(P921=13%,ROUND(O921/(1+P921)*P921,2),ROUND(O921/(1+0.03)*0.02,2))</f>
        <v>9.32</v>
      </c>
      <c r="R921" s="42">
        <f>O921-Q921</f>
        <v>71.680000000000007</v>
      </c>
      <c r="S921" s="42">
        <f>N921-R921</f>
        <v>36.019999999999996</v>
      </c>
      <c r="T921" s="38">
        <v>5000</v>
      </c>
      <c r="U921" s="14">
        <f>S921/H921</f>
        <v>1.6723308633721467E-2</v>
      </c>
      <c r="V921" s="19"/>
      <c r="W921" s="19"/>
      <c r="X921" s="37" t="s">
        <v>3463</v>
      </c>
    </row>
    <row r="922" spans="1:37" ht="16.5" customHeight="1">
      <c r="A922" s="38">
        <v>158</v>
      </c>
      <c r="B922" s="39">
        <v>10743</v>
      </c>
      <c r="C922" s="38">
        <v>10301346</v>
      </c>
      <c r="D922" s="40" t="s">
        <v>1118</v>
      </c>
      <c r="E922" s="38">
        <v>1</v>
      </c>
      <c r="F922" s="38">
        <v>120</v>
      </c>
      <c r="G922" s="38" t="s">
        <v>21</v>
      </c>
      <c r="H922" s="42">
        <v>8213.06</v>
      </c>
      <c r="I922" s="56"/>
      <c r="J922" s="44">
        <v>40718</v>
      </c>
      <c r="K922" s="42">
        <v>0</v>
      </c>
      <c r="L922" s="42">
        <v>7802.41</v>
      </c>
      <c r="M922" s="44">
        <v>45169</v>
      </c>
      <c r="N922" s="42">
        <f>H922-K922-L922</f>
        <v>410.64999999999964</v>
      </c>
      <c r="O922" s="42">
        <v>300</v>
      </c>
      <c r="P922" s="45">
        <v>0.13</v>
      </c>
      <c r="Q922" s="42">
        <v>34.51</v>
      </c>
      <c r="R922" s="42">
        <v>265.49</v>
      </c>
      <c r="S922" s="42">
        <f>N922-R922</f>
        <v>145.15999999999963</v>
      </c>
      <c r="T922" s="38">
        <v>5000</v>
      </c>
      <c r="U922" s="14">
        <f>S922/H922</f>
        <v>1.767428948528315E-2</v>
      </c>
      <c r="V922" s="19"/>
      <c r="W922" s="19"/>
      <c r="X922" s="37" t="s">
        <v>3463</v>
      </c>
    </row>
    <row r="923" spans="1:37" ht="16.5" customHeight="1">
      <c r="A923" s="38">
        <v>1047</v>
      </c>
      <c r="B923" s="39">
        <v>10800</v>
      </c>
      <c r="C923" s="38">
        <v>10313940</v>
      </c>
      <c r="D923" s="40" t="s">
        <v>2150</v>
      </c>
      <c r="E923" s="38">
        <v>1</v>
      </c>
      <c r="F923" s="38">
        <v>60</v>
      </c>
      <c r="G923" s="38" t="s">
        <v>33</v>
      </c>
      <c r="H923" s="42">
        <v>6246.15</v>
      </c>
      <c r="I923" s="2"/>
      <c r="J923" s="44">
        <v>42941</v>
      </c>
      <c r="K923" s="42">
        <v>0</v>
      </c>
      <c r="L923" s="42">
        <v>5933.85</v>
      </c>
      <c r="M923" s="44">
        <v>45077</v>
      </c>
      <c r="N923" s="42">
        <f>H923-K923-L923</f>
        <v>312.29999999999927</v>
      </c>
      <c r="O923" s="42">
        <v>225</v>
      </c>
      <c r="P923" s="45">
        <v>0.13</v>
      </c>
      <c r="Q923" s="42">
        <v>25.88</v>
      </c>
      <c r="R923" s="42">
        <v>199.12</v>
      </c>
      <c r="S923" s="42">
        <f>N923-R923</f>
        <v>113.17999999999927</v>
      </c>
      <c r="T923" s="38">
        <v>1103</v>
      </c>
      <c r="U923" s="14">
        <f>S923/H923</f>
        <v>1.8119961896528144E-2</v>
      </c>
      <c r="V923" s="19"/>
      <c r="W923" s="19"/>
      <c r="X923" s="37" t="s">
        <v>3465</v>
      </c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6.5" customHeight="1">
      <c r="A924" s="38">
        <v>530</v>
      </c>
      <c r="B924" s="39">
        <v>10736</v>
      </c>
      <c r="C924" s="38">
        <v>10284313</v>
      </c>
      <c r="D924" s="40" t="s">
        <v>1189</v>
      </c>
      <c r="E924" s="38">
        <v>1</v>
      </c>
      <c r="F924" s="38">
        <v>60</v>
      </c>
      <c r="G924" s="38" t="s">
        <v>33</v>
      </c>
      <c r="H924" s="42">
        <v>2799</v>
      </c>
      <c r="I924" s="55"/>
      <c r="J924" s="44">
        <v>40717</v>
      </c>
      <c r="K924" s="42">
        <v>0</v>
      </c>
      <c r="L924" s="42">
        <v>2659.05</v>
      </c>
      <c r="M924" s="44">
        <v>45138</v>
      </c>
      <c r="N924" s="42">
        <f>H924-K924-L924</f>
        <v>139.94999999999982</v>
      </c>
      <c r="O924" s="42">
        <v>100</v>
      </c>
      <c r="P924" s="45">
        <v>0.13</v>
      </c>
      <c r="Q924" s="42">
        <v>11.5</v>
      </c>
      <c r="R924" s="42">
        <v>88.5</v>
      </c>
      <c r="S924" s="42">
        <v>51.45</v>
      </c>
      <c r="T924" s="38">
        <v>5000</v>
      </c>
      <c r="U924" s="14">
        <f>S924/H924</f>
        <v>1.8381564844587354E-2</v>
      </c>
      <c r="V924" s="19"/>
      <c r="W924" s="19"/>
      <c r="X924" s="37" t="s">
        <v>3461</v>
      </c>
    </row>
    <row r="925" spans="1:37" ht="16.5" customHeight="1">
      <c r="A925" s="38">
        <v>636</v>
      </c>
      <c r="B925" s="39">
        <v>10737</v>
      </c>
      <c r="C925" s="38">
        <v>10288409</v>
      </c>
      <c r="D925" s="40" t="s">
        <v>1067</v>
      </c>
      <c r="E925" s="38">
        <v>1</v>
      </c>
      <c r="F925" s="38">
        <v>120</v>
      </c>
      <c r="G925" s="38" t="s">
        <v>21</v>
      </c>
      <c r="H925" s="42">
        <v>400000</v>
      </c>
      <c r="I925" s="56"/>
      <c r="J925" s="44">
        <v>39689</v>
      </c>
      <c r="K925" s="42">
        <v>0</v>
      </c>
      <c r="L925" s="42">
        <v>380000</v>
      </c>
      <c r="M925" s="44">
        <v>45169</v>
      </c>
      <c r="N925" s="42">
        <f>H925-K925-L925</f>
        <v>20000</v>
      </c>
      <c r="O925" s="42">
        <v>12800</v>
      </c>
      <c r="P925" s="45">
        <v>0.03</v>
      </c>
      <c r="Q925" s="42">
        <v>248.54</v>
      </c>
      <c r="R925" s="42">
        <v>12551.46</v>
      </c>
      <c r="S925" s="42">
        <v>7448.54</v>
      </c>
      <c r="T925" s="38">
        <v>5000</v>
      </c>
      <c r="U925" s="14">
        <f>S925/H925</f>
        <v>1.8621349999999998E-2</v>
      </c>
      <c r="V925" s="19"/>
      <c r="W925" s="19"/>
      <c r="X925" s="37" t="s">
        <v>3461</v>
      </c>
    </row>
    <row r="926" spans="1:37" ht="16.5" customHeight="1">
      <c r="A926" s="38">
        <v>637</v>
      </c>
      <c r="B926" s="39">
        <v>10737</v>
      </c>
      <c r="C926" s="38">
        <v>10318662</v>
      </c>
      <c r="D926" s="40" t="s">
        <v>1067</v>
      </c>
      <c r="E926" s="38">
        <v>1</v>
      </c>
      <c r="F926" s="38">
        <v>120</v>
      </c>
      <c r="G926" s="38" t="s">
        <v>21</v>
      </c>
      <c r="H926" s="42">
        <v>100000</v>
      </c>
      <c r="I926" s="56"/>
      <c r="J926" s="44">
        <v>39270</v>
      </c>
      <c r="K926" s="42">
        <v>0</v>
      </c>
      <c r="L926" s="42">
        <v>95000</v>
      </c>
      <c r="M926" s="44">
        <v>45169</v>
      </c>
      <c r="N926" s="42">
        <f>H926-K926-L926</f>
        <v>5000</v>
      </c>
      <c r="O926" s="42">
        <v>3200</v>
      </c>
      <c r="P926" s="45">
        <v>0.03</v>
      </c>
      <c r="Q926" s="42">
        <v>62.14</v>
      </c>
      <c r="R926" s="42">
        <v>3137.86</v>
      </c>
      <c r="S926" s="42">
        <v>1862.14</v>
      </c>
      <c r="T926" s="38">
        <v>1802</v>
      </c>
      <c r="U926" s="14">
        <f>S926/H926</f>
        <v>1.86214E-2</v>
      </c>
      <c r="V926" s="19"/>
      <c r="W926" s="19"/>
      <c r="X926" s="37" t="s">
        <v>3461</v>
      </c>
    </row>
    <row r="927" spans="1:37" ht="16.5" customHeight="1">
      <c r="A927" s="38">
        <v>699</v>
      </c>
      <c r="B927" s="39">
        <v>10738</v>
      </c>
      <c r="C927" s="38">
        <v>10285206</v>
      </c>
      <c r="D927" s="40" t="s">
        <v>301</v>
      </c>
      <c r="E927" s="58">
        <v>1</v>
      </c>
      <c r="F927" s="38">
        <v>120</v>
      </c>
      <c r="G927" s="38" t="s">
        <v>21</v>
      </c>
      <c r="H927" s="42">
        <v>26691.21</v>
      </c>
      <c r="I927" s="37"/>
      <c r="J927" s="44">
        <v>41054</v>
      </c>
      <c r="K927" s="42">
        <v>0</v>
      </c>
      <c r="L927" s="42">
        <v>25356.639999999999</v>
      </c>
      <c r="M927" s="44">
        <v>45222</v>
      </c>
      <c r="N927" s="42">
        <v>1334.57</v>
      </c>
      <c r="O927" s="42">
        <v>900</v>
      </c>
      <c r="P927" s="45">
        <f>IF(J927&lt;DATEVALUE("2009-1-1"),3%,13%)</f>
        <v>0.13</v>
      </c>
      <c r="Q927" s="42">
        <f>IF(P927=13%,ROUND(O927/(1+P927)*P927,2),ROUND(O927/(1+0.03)*0.02,2))</f>
        <v>103.54</v>
      </c>
      <c r="R927" s="42">
        <f>O927-Q927</f>
        <v>796.46</v>
      </c>
      <c r="S927" s="42">
        <f>N927-R927</f>
        <v>538.1099999999999</v>
      </c>
      <c r="T927" s="38">
        <v>5000</v>
      </c>
      <c r="U927" s="14">
        <f>S927/H927</f>
        <v>2.0160569715647957E-2</v>
      </c>
      <c r="V927" s="19"/>
      <c r="W927" s="19"/>
      <c r="X927" s="37" t="s">
        <v>3461</v>
      </c>
    </row>
    <row r="928" spans="1:37" ht="16.5" customHeight="1">
      <c r="A928" s="38">
        <v>4</v>
      </c>
      <c r="B928" s="39">
        <v>10709</v>
      </c>
      <c r="C928" s="38">
        <v>10309323</v>
      </c>
      <c r="D928" s="40" t="s">
        <v>2847</v>
      </c>
      <c r="E928" s="38">
        <v>1</v>
      </c>
      <c r="F928" s="38">
        <v>60</v>
      </c>
      <c r="G928" s="38" t="s">
        <v>83</v>
      </c>
      <c r="H928" s="42">
        <v>6068.38</v>
      </c>
      <c r="I928" s="2"/>
      <c r="J928" s="44">
        <v>42359</v>
      </c>
      <c r="K928" s="42">
        <v>0</v>
      </c>
      <c r="L928" s="42">
        <v>5764.96</v>
      </c>
      <c r="M928" s="44">
        <v>44985</v>
      </c>
      <c r="N928" s="42">
        <f>H928-K928-L928</f>
        <v>303.42000000000007</v>
      </c>
      <c r="O928" s="42">
        <v>200</v>
      </c>
      <c r="P928" s="45">
        <v>0.13</v>
      </c>
      <c r="Q928" s="42">
        <v>23.01</v>
      </c>
      <c r="R928" s="42">
        <v>176.99</v>
      </c>
      <c r="S928" s="42">
        <f>N928-R928</f>
        <v>126.43000000000006</v>
      </c>
      <c r="T928" s="38">
        <v>5000</v>
      </c>
      <c r="U928" s="14">
        <f>S928/H928</f>
        <v>2.083422593838884E-2</v>
      </c>
      <c r="V928" s="19"/>
      <c r="W928" s="19"/>
      <c r="X928" s="37" t="s">
        <v>3456</v>
      </c>
    </row>
    <row r="929" spans="1:37" ht="16.5" customHeight="1">
      <c r="A929" s="38">
        <v>311</v>
      </c>
      <c r="B929" s="39">
        <v>10736</v>
      </c>
      <c r="C929" s="38">
        <v>10284102</v>
      </c>
      <c r="D929" s="40" t="s">
        <v>301</v>
      </c>
      <c r="E929" s="38">
        <v>1</v>
      </c>
      <c r="F929" s="38">
        <v>120</v>
      </c>
      <c r="G929" s="38" t="s">
        <v>21</v>
      </c>
      <c r="H929" s="42">
        <v>47205.919999999998</v>
      </c>
      <c r="I929" s="55"/>
      <c r="J929" s="44">
        <v>41785</v>
      </c>
      <c r="K929" s="42">
        <v>0</v>
      </c>
      <c r="L929" s="42">
        <v>41108.36</v>
      </c>
      <c r="M929" s="44">
        <v>45138</v>
      </c>
      <c r="N929" s="42">
        <f>H929-K929-L929</f>
        <v>6097.5599999999977</v>
      </c>
      <c r="O929" s="42">
        <v>5750</v>
      </c>
      <c r="P929" s="45">
        <v>0.13</v>
      </c>
      <c r="Q929" s="42">
        <v>661.5</v>
      </c>
      <c r="R929" s="42">
        <v>5088.5</v>
      </c>
      <c r="S929" s="42">
        <v>1009.06</v>
      </c>
      <c r="T929" s="38">
        <v>2001</v>
      </c>
      <c r="U929" s="14">
        <f>S929/H929</f>
        <v>2.1375708809403565E-2</v>
      </c>
      <c r="V929" s="19"/>
      <c r="W929" s="19"/>
      <c r="X929" s="37" t="s">
        <v>3461</v>
      </c>
    </row>
    <row r="930" spans="1:37" ht="16.5" customHeight="1">
      <c r="A930" s="38">
        <v>486</v>
      </c>
      <c r="B930" s="39">
        <v>10736</v>
      </c>
      <c r="C930" s="38">
        <v>10284304</v>
      </c>
      <c r="D930" s="40" t="s">
        <v>1421</v>
      </c>
      <c r="E930" s="38">
        <v>10</v>
      </c>
      <c r="F930" s="38">
        <v>120</v>
      </c>
      <c r="G930" s="38" t="s">
        <v>23</v>
      </c>
      <c r="H930" s="42">
        <v>15897.44</v>
      </c>
      <c r="I930" s="55"/>
      <c r="J930" s="44">
        <v>40596</v>
      </c>
      <c r="K930" s="42">
        <v>0</v>
      </c>
      <c r="L930" s="42">
        <v>15102.56</v>
      </c>
      <c r="M930" s="44">
        <v>45138</v>
      </c>
      <c r="N930" s="42">
        <f>H930-K930-L930</f>
        <v>794.88000000000102</v>
      </c>
      <c r="O930" s="42">
        <v>500</v>
      </c>
      <c r="P930" s="45">
        <v>0.13</v>
      </c>
      <c r="Q930" s="42">
        <v>57.52</v>
      </c>
      <c r="R930" s="42">
        <v>442.48</v>
      </c>
      <c r="S930" s="42">
        <v>352.4</v>
      </c>
      <c r="T930" s="38">
        <v>5000</v>
      </c>
      <c r="U930" s="14">
        <f>S930/H930</f>
        <v>2.2167091053653918E-2</v>
      </c>
      <c r="V930" s="19"/>
      <c r="W930" s="19"/>
      <c r="X930" s="37" t="s">
        <v>3461</v>
      </c>
    </row>
    <row r="931" spans="1:37" ht="16.5" customHeight="1">
      <c r="A931" s="38">
        <v>461</v>
      </c>
      <c r="B931" s="39">
        <v>10736</v>
      </c>
      <c r="C931" s="38">
        <v>10284005</v>
      </c>
      <c r="D931" s="40" t="s">
        <v>1399</v>
      </c>
      <c r="E931" s="38">
        <v>1</v>
      </c>
      <c r="F931" s="38">
        <v>120</v>
      </c>
      <c r="G931" s="38" t="s">
        <v>23</v>
      </c>
      <c r="H931" s="42">
        <v>1793</v>
      </c>
      <c r="I931" s="55"/>
      <c r="J931" s="44">
        <v>39466</v>
      </c>
      <c r="K931" s="42">
        <v>0</v>
      </c>
      <c r="L931" s="42">
        <v>1703.35</v>
      </c>
      <c r="M931" s="44">
        <v>45138</v>
      </c>
      <c r="N931" s="42">
        <f>H931-K931-L931</f>
        <v>89.650000000000091</v>
      </c>
      <c r="O931" s="42">
        <v>50</v>
      </c>
      <c r="P931" s="45">
        <v>0.03</v>
      </c>
      <c r="Q931" s="42">
        <v>0.97</v>
      </c>
      <c r="R931" s="42">
        <v>49.03</v>
      </c>
      <c r="S931" s="42">
        <v>40.619999999999997</v>
      </c>
      <c r="T931" s="38">
        <v>5000</v>
      </c>
      <c r="U931" s="14">
        <f>S931/H931</f>
        <v>2.2654768544339093E-2</v>
      </c>
      <c r="V931" s="19"/>
      <c r="W931" s="19"/>
      <c r="X931" s="37" t="s">
        <v>3461</v>
      </c>
    </row>
    <row r="932" spans="1:37" ht="16.5" customHeight="1">
      <c r="A932" s="38">
        <v>434</v>
      </c>
      <c r="B932" s="39">
        <v>10736</v>
      </c>
      <c r="C932" s="38">
        <v>10284384</v>
      </c>
      <c r="D932" s="40" t="s">
        <v>1374</v>
      </c>
      <c r="E932" s="38">
        <v>40</v>
      </c>
      <c r="F932" s="38">
        <v>120</v>
      </c>
      <c r="G932" s="38" t="s">
        <v>23</v>
      </c>
      <c r="H932" s="42">
        <v>7200</v>
      </c>
      <c r="I932" s="55"/>
      <c r="J932" s="44">
        <v>39269</v>
      </c>
      <c r="K932" s="42">
        <v>0</v>
      </c>
      <c r="L932" s="42">
        <v>6840</v>
      </c>
      <c r="M932" s="44">
        <v>45138</v>
      </c>
      <c r="N932" s="42">
        <f>H932-K932-L932</f>
        <v>360</v>
      </c>
      <c r="O932" s="42">
        <v>200</v>
      </c>
      <c r="P932" s="45">
        <v>0.03</v>
      </c>
      <c r="Q932" s="42">
        <v>3.88</v>
      </c>
      <c r="R932" s="42">
        <v>196.12</v>
      </c>
      <c r="S932" s="42">
        <v>163.88</v>
      </c>
      <c r="T932" s="38">
        <v>2101</v>
      </c>
      <c r="U932" s="14">
        <f>S932/H932</f>
        <v>2.276111111111111E-2</v>
      </c>
      <c r="V932" s="19"/>
      <c r="W932" s="19"/>
      <c r="X932" s="37" t="s">
        <v>3461</v>
      </c>
    </row>
    <row r="933" spans="1:37" ht="16.5" customHeight="1">
      <c r="A933" s="38">
        <v>82</v>
      </c>
      <c r="B933" s="39">
        <v>10744</v>
      </c>
      <c r="C933" s="38">
        <v>10293891</v>
      </c>
      <c r="D933" s="40" t="s">
        <v>2218</v>
      </c>
      <c r="E933" s="38">
        <v>3</v>
      </c>
      <c r="F933" s="38">
        <v>60</v>
      </c>
      <c r="G933" s="38" t="s">
        <v>33</v>
      </c>
      <c r="H933" s="42">
        <v>3900</v>
      </c>
      <c r="I933" s="2"/>
      <c r="J933" s="44">
        <v>42610</v>
      </c>
      <c r="K933" s="42">
        <v>0</v>
      </c>
      <c r="L933" s="42">
        <v>3705</v>
      </c>
      <c r="M933" s="44">
        <v>45077</v>
      </c>
      <c r="N933" s="42">
        <f>H933-K933-L933</f>
        <v>195</v>
      </c>
      <c r="O933" s="42">
        <v>120</v>
      </c>
      <c r="P933" s="45">
        <v>0.13</v>
      </c>
      <c r="Q933" s="42">
        <v>13.81</v>
      </c>
      <c r="R933" s="42">
        <v>106.19</v>
      </c>
      <c r="S933" s="42">
        <f>N933-R933</f>
        <v>88.81</v>
      </c>
      <c r="T933" s="38">
        <v>5000</v>
      </c>
      <c r="U933" s="14">
        <f>S933/H933</f>
        <v>2.2771794871794874E-2</v>
      </c>
      <c r="V933" s="19"/>
      <c r="W933" s="19"/>
      <c r="X933" s="37" t="s">
        <v>3463</v>
      </c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</row>
    <row r="934" spans="1:37" ht="16.5" customHeight="1">
      <c r="A934" s="38">
        <v>342</v>
      </c>
      <c r="B934" s="39">
        <v>10736</v>
      </c>
      <c r="C934" s="38">
        <v>10284044</v>
      </c>
      <c r="D934" s="40" t="s">
        <v>1303</v>
      </c>
      <c r="E934" s="38">
        <v>1</v>
      </c>
      <c r="F934" s="38">
        <v>120</v>
      </c>
      <c r="G934" s="38" t="s">
        <v>21</v>
      </c>
      <c r="H934" s="42">
        <v>6538.46</v>
      </c>
      <c r="I934" s="55"/>
      <c r="J934" s="44">
        <v>40907</v>
      </c>
      <c r="K934" s="42">
        <v>0</v>
      </c>
      <c r="L934" s="42">
        <v>6211.53</v>
      </c>
      <c r="M934" s="44">
        <v>45138</v>
      </c>
      <c r="N934" s="42">
        <f>H934-K934-L934</f>
        <v>326.93000000000029</v>
      </c>
      <c r="O934" s="42">
        <v>200</v>
      </c>
      <c r="P934" s="45">
        <v>0.13</v>
      </c>
      <c r="Q934" s="42">
        <v>23.01</v>
      </c>
      <c r="R934" s="42">
        <v>176.99</v>
      </c>
      <c r="S934" s="42">
        <v>149.94</v>
      </c>
      <c r="T934" s="38">
        <v>2104</v>
      </c>
      <c r="U934" s="14">
        <f>S934/H934</f>
        <v>2.2932005395765974E-2</v>
      </c>
      <c r="V934" s="19"/>
      <c r="W934" s="19"/>
      <c r="X934" s="37" t="s">
        <v>3461</v>
      </c>
    </row>
    <row r="935" spans="1:37" ht="16.5" customHeight="1">
      <c r="A935" s="38">
        <v>435</v>
      </c>
      <c r="B935" s="39">
        <v>10746</v>
      </c>
      <c r="C935" s="38">
        <v>10310379</v>
      </c>
      <c r="D935" s="40" t="s">
        <v>1046</v>
      </c>
      <c r="E935" s="58">
        <v>0.25</v>
      </c>
      <c r="F935" s="38">
        <v>60</v>
      </c>
      <c r="G935" s="38" t="s">
        <v>33</v>
      </c>
      <c r="H935" s="42">
        <v>1709.4</v>
      </c>
      <c r="I935" s="37"/>
      <c r="J935" s="44">
        <v>42726</v>
      </c>
      <c r="K935" s="42">
        <v>0</v>
      </c>
      <c r="L935" s="42">
        <v>1623.93</v>
      </c>
      <c r="M935" s="44">
        <v>45280</v>
      </c>
      <c r="N935" s="42">
        <v>85.47</v>
      </c>
      <c r="O935" s="42">
        <v>50</v>
      </c>
      <c r="P935" s="45">
        <f>IF(J935&lt;DATEVALUE("2009-1-1"),3%,13%)</f>
        <v>0.13</v>
      </c>
      <c r="Q935" s="42">
        <f>IF(P935=13%,ROUND(O935/(1+P935)*P935,2),ROUND(O935/(1+0.03)*0.02,2))</f>
        <v>5.75</v>
      </c>
      <c r="R935" s="42">
        <f>O935-Q935</f>
        <v>44.25</v>
      </c>
      <c r="S935" s="42">
        <f>N935-R935</f>
        <v>41.22</v>
      </c>
      <c r="T935" s="38">
        <v>2101</v>
      </c>
      <c r="U935" s="14">
        <f>S935/H935</f>
        <v>2.4113724113724113E-2</v>
      </c>
      <c r="V935" s="19"/>
      <c r="W935" s="19"/>
      <c r="X935" s="37" t="s">
        <v>3463</v>
      </c>
    </row>
    <row r="936" spans="1:37" ht="16.5" customHeight="1">
      <c r="A936" s="38">
        <v>451</v>
      </c>
      <c r="B936" s="39">
        <v>10739</v>
      </c>
      <c r="C936" s="38">
        <v>10312495</v>
      </c>
      <c r="D936" s="40" t="s">
        <v>3082</v>
      </c>
      <c r="E936" s="58">
        <v>0.16666667399622803</v>
      </c>
      <c r="F936" s="38">
        <v>120</v>
      </c>
      <c r="G936" s="38" t="s">
        <v>515</v>
      </c>
      <c r="H936" s="42">
        <v>757965.66</v>
      </c>
      <c r="I936" s="37"/>
      <c r="J936" s="44">
        <v>38383</v>
      </c>
      <c r="K936" s="42">
        <v>0</v>
      </c>
      <c r="L936" s="42">
        <v>720067.38</v>
      </c>
      <c r="M936" s="44">
        <v>45251</v>
      </c>
      <c r="N936" s="42">
        <v>37898.28</v>
      </c>
      <c r="O936" s="42">
        <v>20000</v>
      </c>
      <c r="P936" s="45">
        <f>IF(J936&lt;DATEVALUE("2009-1-1"),3%,13%)</f>
        <v>0.03</v>
      </c>
      <c r="Q936" s="42">
        <f>IF(P936=13%,ROUND(O936/(1+P936)*P936,2),ROUND(O936/(1+0.03)*0.02,2))</f>
        <v>388.35</v>
      </c>
      <c r="R936" s="42">
        <f>O936-Q936</f>
        <v>19611.650000000001</v>
      </c>
      <c r="S936" s="42">
        <f>N936-R936</f>
        <v>18286.629999999997</v>
      </c>
      <c r="T936" s="38">
        <v>5000</v>
      </c>
      <c r="U936" s="14">
        <f>S936/H936</f>
        <v>2.4125934676249048E-2</v>
      </c>
      <c r="V936" s="19"/>
      <c r="W936" s="19"/>
      <c r="X936" s="37" t="s">
        <v>3462</v>
      </c>
    </row>
    <row r="937" spans="1:37" ht="16.5" customHeight="1">
      <c r="A937" s="38">
        <v>341</v>
      </c>
      <c r="B937" s="39">
        <v>10736</v>
      </c>
      <c r="C937" s="38">
        <v>10284042</v>
      </c>
      <c r="D937" s="40" t="s">
        <v>1302</v>
      </c>
      <c r="E937" s="38">
        <v>1</v>
      </c>
      <c r="F937" s="38">
        <v>120</v>
      </c>
      <c r="G937" s="38" t="s">
        <v>21</v>
      </c>
      <c r="H937" s="42">
        <v>6965.81</v>
      </c>
      <c r="I937" s="55"/>
      <c r="J937" s="44">
        <v>40907</v>
      </c>
      <c r="K937" s="42">
        <v>0</v>
      </c>
      <c r="L937" s="42">
        <v>6617.51</v>
      </c>
      <c r="M937" s="44">
        <v>45138</v>
      </c>
      <c r="N937" s="42">
        <f>H937-K937-L937</f>
        <v>348.30000000000018</v>
      </c>
      <c r="O937" s="42">
        <v>200</v>
      </c>
      <c r="P937" s="45">
        <v>0.13</v>
      </c>
      <c r="Q937" s="42">
        <v>23.01</v>
      </c>
      <c r="R937" s="42">
        <v>176.99</v>
      </c>
      <c r="S937" s="42">
        <v>171.31</v>
      </c>
      <c r="T937" s="38">
        <v>2104</v>
      </c>
      <c r="U937" s="14">
        <f>S937/H937</f>
        <v>2.4592976265502504E-2</v>
      </c>
      <c r="V937" s="19"/>
      <c r="W937" s="19"/>
      <c r="X937" s="37" t="s">
        <v>3461</v>
      </c>
    </row>
    <row r="938" spans="1:37" ht="16.5" customHeight="1">
      <c r="A938" s="38">
        <v>528</v>
      </c>
      <c r="B938" s="39">
        <v>10736</v>
      </c>
      <c r="C938" s="38">
        <v>10284283</v>
      </c>
      <c r="D938" s="40" t="s">
        <v>1452</v>
      </c>
      <c r="E938" s="38">
        <v>1</v>
      </c>
      <c r="F938" s="38">
        <v>60</v>
      </c>
      <c r="G938" s="38" t="s">
        <v>33</v>
      </c>
      <c r="H938" s="42">
        <v>1872</v>
      </c>
      <c r="I938" s="55"/>
      <c r="J938" s="44">
        <v>42213</v>
      </c>
      <c r="K938" s="42">
        <v>0</v>
      </c>
      <c r="L938" s="42">
        <v>1778.4</v>
      </c>
      <c r="M938" s="44">
        <v>45138</v>
      </c>
      <c r="N938" s="42">
        <f>H938-K938-L938</f>
        <v>93.599999999999909</v>
      </c>
      <c r="O938" s="42">
        <v>50</v>
      </c>
      <c r="P938" s="45">
        <v>0.13</v>
      </c>
      <c r="Q938" s="42">
        <v>5.75</v>
      </c>
      <c r="R938" s="42">
        <v>44.25</v>
      </c>
      <c r="S938" s="42">
        <v>49.35</v>
      </c>
      <c r="T938" s="38">
        <v>5000</v>
      </c>
      <c r="U938" s="14">
        <f>S938/H938</f>
        <v>2.6362179487179487E-2</v>
      </c>
      <c r="V938" s="19"/>
      <c r="W938" s="19"/>
      <c r="X938" s="37" t="s">
        <v>3461</v>
      </c>
    </row>
    <row r="939" spans="1:37" ht="16.5" customHeight="1">
      <c r="A939" s="38">
        <v>208</v>
      </c>
      <c r="B939" s="39">
        <v>40708</v>
      </c>
      <c r="C939" s="38">
        <v>10278948</v>
      </c>
      <c r="D939" s="40" t="s">
        <v>2067</v>
      </c>
      <c r="E939" s="38">
        <v>49</v>
      </c>
      <c r="F939" s="38">
        <v>120</v>
      </c>
      <c r="G939" s="38" t="s">
        <v>23</v>
      </c>
      <c r="H939" s="42">
        <v>42251.040000000001</v>
      </c>
      <c r="I939" s="49"/>
      <c r="J939" s="44">
        <v>37943</v>
      </c>
      <c r="K939" s="42">
        <v>0</v>
      </c>
      <c r="L939" s="42">
        <v>40138.49</v>
      </c>
      <c r="M939" s="44">
        <v>45107</v>
      </c>
      <c r="N939" s="42">
        <f>H939-K939-L939</f>
        <v>2112.5500000000029</v>
      </c>
      <c r="O939" s="42">
        <v>980</v>
      </c>
      <c r="P939" s="45">
        <v>0.03</v>
      </c>
      <c r="Q939" s="42">
        <v>19.03</v>
      </c>
      <c r="R939" s="42">
        <v>960.97</v>
      </c>
      <c r="S939" s="42">
        <f>N939-R939</f>
        <v>1151.5800000000029</v>
      </c>
      <c r="T939" s="38">
        <v>5000</v>
      </c>
      <c r="U939" s="14">
        <f>S939/H939</f>
        <v>2.7255660452381831E-2</v>
      </c>
      <c r="V939" s="19"/>
      <c r="W939" s="19"/>
      <c r="X939" s="37" t="s">
        <v>3467</v>
      </c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</row>
    <row r="940" spans="1:37" ht="16.5" customHeight="1">
      <c r="A940" s="38">
        <v>9</v>
      </c>
      <c r="B940" s="39">
        <v>10725</v>
      </c>
      <c r="C940" s="38">
        <v>10301655</v>
      </c>
      <c r="D940" s="40" t="s">
        <v>2850</v>
      </c>
      <c r="E940" s="38">
        <v>14</v>
      </c>
      <c r="F940" s="38">
        <v>120</v>
      </c>
      <c r="G940" s="38" t="s">
        <v>21</v>
      </c>
      <c r="H940" s="42">
        <v>70598.289999999994</v>
      </c>
      <c r="I940" s="2"/>
      <c r="J940" s="44">
        <v>40908</v>
      </c>
      <c r="K940" s="42">
        <v>0</v>
      </c>
      <c r="L940" s="42">
        <v>67068.37</v>
      </c>
      <c r="M940" s="44">
        <v>44985</v>
      </c>
      <c r="N940" s="42">
        <f>H940-K940-L940</f>
        <v>3529.9199999999983</v>
      </c>
      <c r="O940" s="42">
        <v>1800</v>
      </c>
      <c r="P940" s="45">
        <v>0.13</v>
      </c>
      <c r="Q940" s="42">
        <v>207.08</v>
      </c>
      <c r="R940" s="42">
        <v>1592.92</v>
      </c>
      <c r="S940" s="42">
        <f>N940-R940</f>
        <v>1936.9999999999982</v>
      </c>
      <c r="T940" s="38">
        <v>5000</v>
      </c>
      <c r="U940" s="14">
        <f>S940/H940</f>
        <v>2.7436925171983605E-2</v>
      </c>
      <c r="V940" s="19"/>
      <c r="W940" s="19"/>
      <c r="X940" s="37" t="s">
        <v>3459</v>
      </c>
    </row>
    <row r="941" spans="1:37" ht="16.5" customHeight="1">
      <c r="A941" s="38">
        <v>209</v>
      </c>
      <c r="B941" s="39">
        <v>40708</v>
      </c>
      <c r="C941" s="38">
        <v>10278949</v>
      </c>
      <c r="D941" s="40" t="s">
        <v>2068</v>
      </c>
      <c r="E941" s="38">
        <v>86</v>
      </c>
      <c r="F941" s="38">
        <v>120</v>
      </c>
      <c r="G941" s="38" t="s">
        <v>23</v>
      </c>
      <c r="H941" s="42">
        <v>75293</v>
      </c>
      <c r="I941" s="49"/>
      <c r="J941" s="44">
        <v>37943</v>
      </c>
      <c r="K941" s="42">
        <v>0</v>
      </c>
      <c r="L941" s="42">
        <v>71528.350000000006</v>
      </c>
      <c r="M941" s="44">
        <v>45107</v>
      </c>
      <c r="N941" s="42">
        <f>H941-K941-L941</f>
        <v>3764.6499999999942</v>
      </c>
      <c r="O941" s="42">
        <v>1720</v>
      </c>
      <c r="P941" s="45">
        <v>0.03</v>
      </c>
      <c r="Q941" s="42">
        <v>33.4</v>
      </c>
      <c r="R941" s="42">
        <v>1686.6</v>
      </c>
      <c r="S941" s="42">
        <f>N941-R941</f>
        <v>2078.0499999999943</v>
      </c>
      <c r="T941" s="38">
        <v>5000</v>
      </c>
      <c r="U941" s="14">
        <f>S941/H941</f>
        <v>2.7599511242744932E-2</v>
      </c>
      <c r="V941" s="19"/>
      <c r="W941" s="19"/>
      <c r="X941" s="37" t="s">
        <v>3467</v>
      </c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</row>
    <row r="942" spans="1:37" ht="16.5" customHeight="1">
      <c r="A942" s="38">
        <v>799</v>
      </c>
      <c r="B942" s="39">
        <v>40710</v>
      </c>
      <c r="C942" s="38">
        <v>10322181</v>
      </c>
      <c r="D942" s="40" t="s">
        <v>971</v>
      </c>
      <c r="E942" s="58">
        <v>1</v>
      </c>
      <c r="F942" s="38">
        <v>36</v>
      </c>
      <c r="G942" s="38" t="s">
        <v>33</v>
      </c>
      <c r="H942" s="42">
        <v>2734.52</v>
      </c>
      <c r="I942" s="57"/>
      <c r="J942" s="44">
        <v>44105</v>
      </c>
      <c r="K942" s="42">
        <v>75.959999999999994</v>
      </c>
      <c r="L942" s="42">
        <v>2582.62</v>
      </c>
      <c r="M942" s="44">
        <v>45199</v>
      </c>
      <c r="N942" s="42">
        <f>H942-K942-L942</f>
        <v>75.940000000000055</v>
      </c>
      <c r="O942" s="42">
        <v>0</v>
      </c>
      <c r="P942" s="45">
        <v>0.13</v>
      </c>
      <c r="Q942" s="42">
        <v>0</v>
      </c>
      <c r="R942" s="42">
        <v>0</v>
      </c>
      <c r="S942" s="42">
        <f>N942</f>
        <v>75.940000000000055</v>
      </c>
      <c r="T942" s="38">
        <v>5000</v>
      </c>
      <c r="U942" s="14">
        <f>S942/H942</f>
        <v>2.7770870207568441E-2</v>
      </c>
      <c r="V942" s="19"/>
      <c r="W942" s="19"/>
      <c r="X942" s="37" t="s">
        <v>3467</v>
      </c>
    </row>
    <row r="943" spans="1:37" ht="16.5" customHeight="1">
      <c r="A943" s="38">
        <v>2</v>
      </c>
      <c r="B943" s="39">
        <v>50099</v>
      </c>
      <c r="C943" s="38">
        <v>10320183</v>
      </c>
      <c r="D943" s="40" t="s">
        <v>2906</v>
      </c>
      <c r="E943" s="41">
        <v>1</v>
      </c>
      <c r="F943" s="38">
        <v>6</v>
      </c>
      <c r="G943" s="38" t="s">
        <v>21</v>
      </c>
      <c r="H943" s="42">
        <v>12022.9</v>
      </c>
      <c r="I943" s="2"/>
      <c r="J943" s="44">
        <v>43979</v>
      </c>
      <c r="K943" s="42">
        <v>0</v>
      </c>
      <c r="L943" s="42">
        <v>11421.75</v>
      </c>
      <c r="M943" s="44">
        <v>44957</v>
      </c>
      <c r="N943" s="42">
        <f>H943-K943-L943</f>
        <v>601.14999999999964</v>
      </c>
      <c r="O943" s="42">
        <v>300</v>
      </c>
      <c r="P943" s="45">
        <v>0.13</v>
      </c>
      <c r="Q943" s="42">
        <v>34.51</v>
      </c>
      <c r="R943" s="42">
        <v>265.49</v>
      </c>
      <c r="S943" s="42">
        <f>N943-R943</f>
        <v>335.65999999999963</v>
      </c>
      <c r="T943" s="38">
        <v>1802</v>
      </c>
      <c r="U943" s="14">
        <f>S943/H943</f>
        <v>2.7918389074183404E-2</v>
      </c>
      <c r="V943" s="19"/>
      <c r="W943" s="19"/>
      <c r="X943" s="37" t="s">
        <v>3468</v>
      </c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</row>
    <row r="944" spans="1:37" ht="16.5" customHeight="1">
      <c r="A944" s="38">
        <v>37</v>
      </c>
      <c r="B944" s="39">
        <v>10704</v>
      </c>
      <c r="C944" s="38">
        <v>10280023</v>
      </c>
      <c r="D944" s="40" t="s">
        <v>1046</v>
      </c>
      <c r="E944" s="38">
        <v>1</v>
      </c>
      <c r="F944" s="38">
        <v>18</v>
      </c>
      <c r="G944" s="38" t="s">
        <v>33</v>
      </c>
      <c r="H944" s="42">
        <v>611.11</v>
      </c>
      <c r="I944" s="53"/>
      <c r="J944" s="44">
        <v>43977</v>
      </c>
      <c r="K944" s="42">
        <v>0</v>
      </c>
      <c r="L944" s="42">
        <v>580.55999999999995</v>
      </c>
      <c r="M944" s="44">
        <v>45169</v>
      </c>
      <c r="N944" s="42">
        <f>H944-K944-L944</f>
        <v>30.550000000000068</v>
      </c>
      <c r="O944" s="42">
        <v>15</v>
      </c>
      <c r="P944" s="45">
        <v>0.13</v>
      </c>
      <c r="Q944" s="42">
        <v>1.73</v>
      </c>
      <c r="R944" s="42">
        <v>13.27</v>
      </c>
      <c r="S944" s="42">
        <v>17.28</v>
      </c>
      <c r="T944" s="38">
        <v>5000</v>
      </c>
      <c r="U944" s="14">
        <f>S944/H944</f>
        <v>2.8276415048027363E-2</v>
      </c>
      <c r="V944" s="19"/>
      <c r="W944" s="19"/>
      <c r="X944" s="37" t="s">
        <v>3455</v>
      </c>
    </row>
    <row r="945" spans="1:37" ht="16.5" customHeight="1">
      <c r="A945" s="38">
        <v>2</v>
      </c>
      <c r="B945" s="39">
        <v>10865</v>
      </c>
      <c r="C945" s="38">
        <v>10318062</v>
      </c>
      <c r="D945" s="40" t="s">
        <v>687</v>
      </c>
      <c r="E945" s="38">
        <v>1</v>
      </c>
      <c r="F945" s="38">
        <v>60</v>
      </c>
      <c r="G945" s="38" t="s">
        <v>33</v>
      </c>
      <c r="H945" s="42">
        <v>1020</v>
      </c>
      <c r="I945" s="57"/>
      <c r="J945" s="44">
        <v>40750</v>
      </c>
      <c r="K945" s="42">
        <v>0</v>
      </c>
      <c r="L945" s="42">
        <v>969</v>
      </c>
      <c r="M945" s="44">
        <v>45199</v>
      </c>
      <c r="N945" s="42">
        <v>51</v>
      </c>
      <c r="O945" s="42">
        <v>25</v>
      </c>
      <c r="P945" s="45">
        <v>0.13</v>
      </c>
      <c r="Q945" s="42">
        <v>2.88</v>
      </c>
      <c r="R945" s="42">
        <v>22.12</v>
      </c>
      <c r="S945" s="42">
        <v>28.88</v>
      </c>
      <c r="T945" s="38">
        <v>1016</v>
      </c>
      <c r="U945" s="14">
        <f>S945/H945</f>
        <v>2.8313725490196076E-2</v>
      </c>
      <c r="V945" s="19"/>
      <c r="W945" s="19"/>
      <c r="X945" s="37" t="s">
        <v>3482</v>
      </c>
    </row>
    <row r="946" spans="1:37" ht="16.5" customHeight="1">
      <c r="A946" s="38">
        <v>1</v>
      </c>
      <c r="B946" s="39">
        <v>10865</v>
      </c>
      <c r="C946" s="38">
        <v>10317889</v>
      </c>
      <c r="D946" s="40" t="s">
        <v>686</v>
      </c>
      <c r="E946" s="38">
        <v>1</v>
      </c>
      <c r="F946" s="38">
        <v>60</v>
      </c>
      <c r="G946" s="38" t="s">
        <v>33</v>
      </c>
      <c r="H946" s="42">
        <v>1025.6400000000001</v>
      </c>
      <c r="I946" s="57"/>
      <c r="J946" s="44">
        <v>41784</v>
      </c>
      <c r="K946" s="42">
        <v>0</v>
      </c>
      <c r="L946" s="42">
        <v>974.35</v>
      </c>
      <c r="M946" s="44">
        <v>45199</v>
      </c>
      <c r="N946" s="42">
        <v>51.29</v>
      </c>
      <c r="O946" s="42">
        <v>25</v>
      </c>
      <c r="P946" s="45">
        <v>0.13</v>
      </c>
      <c r="Q946" s="42">
        <v>2.88</v>
      </c>
      <c r="R946" s="42">
        <v>22.12</v>
      </c>
      <c r="S946" s="42">
        <v>29.17</v>
      </c>
      <c r="T946" s="38">
        <v>1016</v>
      </c>
      <c r="U946" s="14">
        <f>S946/H946</f>
        <v>2.8440778440778438E-2</v>
      </c>
      <c r="V946" s="19"/>
      <c r="W946" s="19"/>
      <c r="X946" s="37" t="s">
        <v>3482</v>
      </c>
    </row>
    <row r="947" spans="1:37" ht="16.5" customHeight="1">
      <c r="A947" s="38">
        <v>3</v>
      </c>
      <c r="B947" s="39">
        <v>10709</v>
      </c>
      <c r="C947" s="38">
        <v>10309661</v>
      </c>
      <c r="D947" s="40" t="s">
        <v>1548</v>
      </c>
      <c r="E947" s="38">
        <v>4</v>
      </c>
      <c r="F947" s="38">
        <v>60</v>
      </c>
      <c r="G947" s="38" t="s">
        <v>33</v>
      </c>
      <c r="H947" s="42">
        <v>4115.4399999999996</v>
      </c>
      <c r="I947" s="2"/>
      <c r="J947" s="44">
        <v>42366</v>
      </c>
      <c r="K947" s="42">
        <v>0</v>
      </c>
      <c r="L947" s="42">
        <v>3909.66</v>
      </c>
      <c r="M947" s="44">
        <v>44985</v>
      </c>
      <c r="N947" s="42">
        <f>H947-K947-L947</f>
        <v>205.77999999999975</v>
      </c>
      <c r="O947" s="42">
        <v>100</v>
      </c>
      <c r="P947" s="45">
        <v>0.13</v>
      </c>
      <c r="Q947" s="42">
        <v>11.5</v>
      </c>
      <c r="R947" s="42">
        <v>88.5</v>
      </c>
      <c r="S947" s="42">
        <f>N947-R947</f>
        <v>117.27999999999975</v>
      </c>
      <c r="T947" s="38">
        <v>5000</v>
      </c>
      <c r="U947" s="14">
        <f>S947/H947</f>
        <v>2.8497560406663628E-2</v>
      </c>
      <c r="V947" s="19"/>
      <c r="W947" s="19"/>
      <c r="X947" s="37" t="s">
        <v>3456</v>
      </c>
    </row>
    <row r="948" spans="1:37" ht="16.5" customHeight="1">
      <c r="A948" s="38">
        <v>46</v>
      </c>
      <c r="B948" s="39">
        <v>10731</v>
      </c>
      <c r="C948" s="38">
        <v>10288968</v>
      </c>
      <c r="D948" s="40" t="s">
        <v>2489</v>
      </c>
      <c r="E948" s="38">
        <v>6</v>
      </c>
      <c r="F948" s="38">
        <v>120</v>
      </c>
      <c r="G948" s="38" t="s">
        <v>21</v>
      </c>
      <c r="H948" s="42">
        <v>55457.81</v>
      </c>
      <c r="I948" s="2"/>
      <c r="J948" s="44">
        <v>39412</v>
      </c>
      <c r="K948" s="42">
        <v>0</v>
      </c>
      <c r="L948" s="42">
        <v>52684.92</v>
      </c>
      <c r="M948" s="44">
        <v>45016</v>
      </c>
      <c r="N948" s="42">
        <f>H948-K948-L948</f>
        <v>2772.8899999999994</v>
      </c>
      <c r="O948" s="42">
        <v>1200</v>
      </c>
      <c r="P948" s="45">
        <v>0.03</v>
      </c>
      <c r="Q948" s="42">
        <v>23.53</v>
      </c>
      <c r="R948" s="42">
        <v>1176.47</v>
      </c>
      <c r="S948" s="42">
        <v>1596.42</v>
      </c>
      <c r="T948" s="38">
        <v>5000</v>
      </c>
      <c r="U948" s="14">
        <f>S948/H948</f>
        <v>2.8786207028369856E-2</v>
      </c>
      <c r="V948" s="19"/>
      <c r="W948" s="19"/>
      <c r="X948" s="37" t="s">
        <v>3459</v>
      </c>
    </row>
    <row r="949" spans="1:37" ht="16.5" customHeight="1">
      <c r="A949" s="38">
        <v>9</v>
      </c>
      <c r="B949" s="39">
        <v>10704</v>
      </c>
      <c r="C949" s="38">
        <v>10280473</v>
      </c>
      <c r="D949" s="40" t="s">
        <v>209</v>
      </c>
      <c r="E949" s="38">
        <v>100</v>
      </c>
      <c r="F949" s="38">
        <v>60</v>
      </c>
      <c r="G949" s="38" t="s">
        <v>23</v>
      </c>
      <c r="H949" s="42">
        <v>4230</v>
      </c>
      <c r="I949" s="2"/>
      <c r="J949" s="44">
        <v>43124</v>
      </c>
      <c r="K949" s="42">
        <v>0</v>
      </c>
      <c r="L949" s="42">
        <v>4018.5</v>
      </c>
      <c r="M949" s="44">
        <v>44985</v>
      </c>
      <c r="N949" s="42">
        <f>H949-K949-L949</f>
        <v>211.5</v>
      </c>
      <c r="O949" s="42">
        <v>100</v>
      </c>
      <c r="P949" s="45">
        <v>0.13</v>
      </c>
      <c r="Q949" s="42">
        <v>11.5</v>
      </c>
      <c r="R949" s="42">
        <v>88.5</v>
      </c>
      <c r="S949" s="42">
        <f>N949-R949</f>
        <v>123</v>
      </c>
      <c r="T949" s="38">
        <v>5000</v>
      </c>
      <c r="U949" s="14">
        <f>S949/H949</f>
        <v>2.9078014184397163E-2</v>
      </c>
      <c r="V949" s="19"/>
      <c r="W949" s="19"/>
      <c r="X949" s="37" t="s">
        <v>3455</v>
      </c>
    </row>
    <row r="950" spans="1:37" ht="16.5" customHeight="1">
      <c r="A950" s="38">
        <v>25</v>
      </c>
      <c r="B950" s="39">
        <v>10704</v>
      </c>
      <c r="C950" s="38">
        <v>10280473</v>
      </c>
      <c r="D950" s="40" t="s">
        <v>209</v>
      </c>
      <c r="E950" s="38">
        <v>20</v>
      </c>
      <c r="F950" s="38">
        <v>60</v>
      </c>
      <c r="G950" s="38" t="s">
        <v>23</v>
      </c>
      <c r="H950" s="42">
        <v>846</v>
      </c>
      <c r="I950" s="53"/>
      <c r="J950" s="44">
        <v>43124</v>
      </c>
      <c r="K950" s="42">
        <v>0</v>
      </c>
      <c r="L950" s="42">
        <v>803.7</v>
      </c>
      <c r="M950" s="44">
        <v>45138</v>
      </c>
      <c r="N950" s="42">
        <f>H950-K950-L950</f>
        <v>42.299999999999955</v>
      </c>
      <c r="O950" s="42">
        <v>20</v>
      </c>
      <c r="P950" s="45">
        <v>0.13</v>
      </c>
      <c r="Q950" s="42">
        <v>2.2999999999999998</v>
      </c>
      <c r="R950" s="42">
        <v>17.7</v>
      </c>
      <c r="S950" s="42">
        <v>24.6</v>
      </c>
      <c r="T950" s="38">
        <v>5000</v>
      </c>
      <c r="U950" s="14">
        <f>S950/H950</f>
        <v>2.9078014184397163E-2</v>
      </c>
      <c r="V950" s="19"/>
      <c r="W950" s="19"/>
      <c r="X950" s="37" t="s">
        <v>3455</v>
      </c>
    </row>
    <row r="951" spans="1:37" ht="16.5" customHeight="1">
      <c r="A951" s="38">
        <v>14</v>
      </c>
      <c r="B951" s="39">
        <v>10704</v>
      </c>
      <c r="C951" s="38">
        <v>10280473</v>
      </c>
      <c r="D951" s="40" t="s">
        <v>209</v>
      </c>
      <c r="E951" s="38">
        <v>200</v>
      </c>
      <c r="F951" s="38">
        <v>60</v>
      </c>
      <c r="G951" s="38" t="s">
        <v>23</v>
      </c>
      <c r="H951" s="42">
        <v>8460</v>
      </c>
      <c r="I951" s="2"/>
      <c r="J951" s="44">
        <v>43124</v>
      </c>
      <c r="K951" s="42">
        <v>0</v>
      </c>
      <c r="L951" s="42">
        <v>8037</v>
      </c>
      <c r="M951" s="44">
        <v>45046</v>
      </c>
      <c r="N951" s="42">
        <f>H951-K951-L951</f>
        <v>423</v>
      </c>
      <c r="O951" s="42">
        <v>200</v>
      </c>
      <c r="P951" s="45">
        <v>0.13</v>
      </c>
      <c r="Q951" s="42">
        <v>23.01</v>
      </c>
      <c r="R951" s="42">
        <v>176.99</v>
      </c>
      <c r="S951" s="42">
        <v>246.01</v>
      </c>
      <c r="T951" s="38">
        <v>5000</v>
      </c>
      <c r="U951" s="14">
        <f>S951/H951</f>
        <v>2.907919621749409E-2</v>
      </c>
      <c r="V951" s="19"/>
      <c r="W951" s="19"/>
      <c r="X951" s="37" t="s">
        <v>3455</v>
      </c>
    </row>
    <row r="952" spans="1:37" ht="16.5" customHeight="1">
      <c r="A952" s="38">
        <v>488</v>
      </c>
      <c r="B952" s="39">
        <v>10736</v>
      </c>
      <c r="C952" s="38">
        <v>10284307</v>
      </c>
      <c r="D952" s="40" t="s">
        <v>1423</v>
      </c>
      <c r="E952" s="38">
        <v>5</v>
      </c>
      <c r="F952" s="38">
        <v>120</v>
      </c>
      <c r="G952" s="38" t="s">
        <v>23</v>
      </c>
      <c r="H952" s="42">
        <v>21367.52</v>
      </c>
      <c r="I952" s="55"/>
      <c r="J952" s="44">
        <v>40688</v>
      </c>
      <c r="K952" s="42">
        <v>0</v>
      </c>
      <c r="L952" s="42">
        <v>20299.14</v>
      </c>
      <c r="M952" s="44">
        <v>45138</v>
      </c>
      <c r="N952" s="42">
        <f>H952-K952-L952</f>
        <v>1068.380000000001</v>
      </c>
      <c r="O952" s="42">
        <v>500</v>
      </c>
      <c r="P952" s="45">
        <v>0.13</v>
      </c>
      <c r="Q952" s="42">
        <v>57.52</v>
      </c>
      <c r="R952" s="42">
        <v>442.48</v>
      </c>
      <c r="S952" s="42">
        <v>625.9</v>
      </c>
      <c r="T952" s="38">
        <v>5000</v>
      </c>
      <c r="U952" s="14">
        <f>S952/H952</f>
        <v>2.9292121874695799E-2</v>
      </c>
      <c r="V952" s="19"/>
      <c r="W952" s="19"/>
      <c r="X952" s="37" t="s">
        <v>3461</v>
      </c>
    </row>
    <row r="953" spans="1:37" ht="16.5" customHeight="1">
      <c r="A953" s="38">
        <v>184</v>
      </c>
      <c r="B953" s="39">
        <v>10703</v>
      </c>
      <c r="C953" s="38">
        <v>10300279</v>
      </c>
      <c r="D953" s="40" t="s">
        <v>3388</v>
      </c>
      <c r="E953" s="58">
        <v>2</v>
      </c>
      <c r="F953" s="38">
        <v>120</v>
      </c>
      <c r="G953" s="38" t="s">
        <v>21</v>
      </c>
      <c r="H953" s="42">
        <v>17948.72</v>
      </c>
      <c r="I953" s="37"/>
      <c r="J953" s="44">
        <v>40513</v>
      </c>
      <c r="K953" s="42">
        <v>0</v>
      </c>
      <c r="L953" s="42">
        <v>17051.28</v>
      </c>
      <c r="M953" s="44">
        <v>45269</v>
      </c>
      <c r="N953" s="42">
        <v>897.44</v>
      </c>
      <c r="O953" s="42">
        <v>400</v>
      </c>
      <c r="P953" s="45">
        <f>IF(J953&lt;DATEVALUE("2009-1-1"),3%,13%)</f>
        <v>0.13</v>
      </c>
      <c r="Q953" s="42">
        <f>IF(P953=13%,ROUND(O953/(1+P953)*P953,2),ROUND(O953/(1+0.03)*0.02,2))</f>
        <v>46.02</v>
      </c>
      <c r="R953" s="42">
        <f>O953-Q953</f>
        <v>353.98</v>
      </c>
      <c r="S953" s="42">
        <f>N953-R953</f>
        <v>543.46</v>
      </c>
      <c r="T953" s="38">
        <v>5000</v>
      </c>
      <c r="U953" s="14">
        <f>S953/H953</f>
        <v>3.0278482253887743E-2</v>
      </c>
      <c r="V953" s="19"/>
      <c r="W953" s="19"/>
      <c r="X953" s="37" t="s">
        <v>3456</v>
      </c>
    </row>
    <row r="954" spans="1:37" ht="16.5" customHeight="1">
      <c r="A954" s="38">
        <v>4</v>
      </c>
      <c r="B954" s="39">
        <v>10800</v>
      </c>
      <c r="C954" s="38">
        <v>10317754</v>
      </c>
      <c r="D954" s="40" t="s">
        <v>2893</v>
      </c>
      <c r="E954" s="41">
        <v>12</v>
      </c>
      <c r="F954" s="38">
        <v>60</v>
      </c>
      <c r="G954" s="38" t="s">
        <v>23</v>
      </c>
      <c r="H954" s="42">
        <v>39282.379999999997</v>
      </c>
      <c r="I954" s="2"/>
      <c r="J954" s="44">
        <v>39808</v>
      </c>
      <c r="K954" s="42">
        <v>0</v>
      </c>
      <c r="L954" s="42">
        <v>37318.26</v>
      </c>
      <c r="M954" s="44">
        <v>44957</v>
      </c>
      <c r="N954" s="42">
        <f>H954-K954-L954</f>
        <v>1964.1199999999953</v>
      </c>
      <c r="O954" s="42">
        <v>778.69</v>
      </c>
      <c r="P954" s="45">
        <v>0.03</v>
      </c>
      <c r="Q954" s="42">
        <v>15.27</v>
      </c>
      <c r="R954" s="42">
        <v>763.42</v>
      </c>
      <c r="S954" s="42">
        <f>N954-R954</f>
        <v>1200.6999999999953</v>
      </c>
      <c r="T954" s="38">
        <v>1001</v>
      </c>
      <c r="U954" s="14">
        <f>S954/H954</f>
        <v>3.0565866935760903E-2</v>
      </c>
      <c r="V954" s="19"/>
      <c r="W954" s="19"/>
      <c r="X954" s="37" t="s">
        <v>3465</v>
      </c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</row>
    <row r="955" spans="1:37" ht="16.5" customHeight="1">
      <c r="A955" s="38">
        <v>3</v>
      </c>
      <c r="B955" s="39">
        <v>10800</v>
      </c>
      <c r="C955" s="38">
        <v>10317644</v>
      </c>
      <c r="D955" s="40" t="s">
        <v>2892</v>
      </c>
      <c r="E955" s="41">
        <v>4</v>
      </c>
      <c r="F955" s="38">
        <v>60</v>
      </c>
      <c r="G955" s="38" t="s">
        <v>23</v>
      </c>
      <c r="H955" s="42">
        <v>2043.45</v>
      </c>
      <c r="I955" s="2"/>
      <c r="J955" s="44">
        <v>39808</v>
      </c>
      <c r="K955" s="42">
        <v>0</v>
      </c>
      <c r="L955" s="42">
        <v>1941.27</v>
      </c>
      <c r="M955" s="44">
        <v>44957</v>
      </c>
      <c r="N955" s="42">
        <f>H955-K955-L955</f>
        <v>102.18000000000006</v>
      </c>
      <c r="O955" s="42">
        <v>40.51</v>
      </c>
      <c r="P955" s="45">
        <v>0.03</v>
      </c>
      <c r="Q955" s="42">
        <v>0.79</v>
      </c>
      <c r="R955" s="42">
        <v>39.72</v>
      </c>
      <c r="S955" s="42">
        <f>N955-R955</f>
        <v>62.460000000000065</v>
      </c>
      <c r="T955" s="38">
        <v>1001</v>
      </c>
      <c r="U955" s="14">
        <f>S955/H955</f>
        <v>3.0565954635542864E-2</v>
      </c>
      <c r="V955" s="19"/>
      <c r="W955" s="19"/>
      <c r="X955" s="37" t="s">
        <v>3465</v>
      </c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</row>
    <row r="956" spans="1:37" ht="16.5" customHeight="1">
      <c r="A956" s="38">
        <v>1</v>
      </c>
      <c r="B956" s="39">
        <v>10800</v>
      </c>
      <c r="C956" s="38">
        <v>10317483</v>
      </c>
      <c r="D956" s="40" t="s">
        <v>2890</v>
      </c>
      <c r="E956" s="41">
        <v>2</v>
      </c>
      <c r="F956" s="38">
        <v>60</v>
      </c>
      <c r="G956" s="38" t="s">
        <v>23</v>
      </c>
      <c r="H956" s="42">
        <v>14377.85</v>
      </c>
      <c r="I956" s="2"/>
      <c r="J956" s="44">
        <v>39808</v>
      </c>
      <c r="K956" s="42">
        <v>0</v>
      </c>
      <c r="L956" s="42">
        <v>13658.95</v>
      </c>
      <c r="M956" s="44">
        <v>44957</v>
      </c>
      <c r="N956" s="42">
        <f>H956-K956-L956</f>
        <v>718.89999999999964</v>
      </c>
      <c r="O956" s="42">
        <v>285.01</v>
      </c>
      <c r="P956" s="45">
        <v>0.03</v>
      </c>
      <c r="Q956" s="42">
        <v>5.59</v>
      </c>
      <c r="R956" s="42">
        <v>279.42</v>
      </c>
      <c r="S956" s="42">
        <f>N956-R956</f>
        <v>439.47999999999962</v>
      </c>
      <c r="T956" s="38">
        <v>1001</v>
      </c>
      <c r="U956" s="14">
        <f>S956/H956</f>
        <v>3.0566461605872897E-2</v>
      </c>
      <c r="V956" s="19"/>
      <c r="W956" s="19"/>
      <c r="X956" s="37" t="s">
        <v>3465</v>
      </c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</row>
    <row r="957" spans="1:37" ht="16.5" customHeight="1">
      <c r="A957" s="38">
        <v>5</v>
      </c>
      <c r="B957" s="39">
        <v>10800</v>
      </c>
      <c r="C957" s="38">
        <v>10317755</v>
      </c>
      <c r="D957" s="40" t="s">
        <v>2894</v>
      </c>
      <c r="E957" s="41">
        <v>2</v>
      </c>
      <c r="F957" s="38">
        <v>60</v>
      </c>
      <c r="G957" s="38" t="s">
        <v>23</v>
      </c>
      <c r="H957" s="42">
        <v>4493.1099999999997</v>
      </c>
      <c r="I957" s="2"/>
      <c r="J957" s="44">
        <v>39808</v>
      </c>
      <c r="K957" s="42">
        <v>0</v>
      </c>
      <c r="L957" s="42">
        <v>4268.45</v>
      </c>
      <c r="M957" s="44">
        <v>44957</v>
      </c>
      <c r="N957" s="42">
        <f>H957-K957-L957</f>
        <v>224.65999999999985</v>
      </c>
      <c r="O957" s="42">
        <v>89.07</v>
      </c>
      <c r="P957" s="45">
        <v>0.03</v>
      </c>
      <c r="Q957" s="42">
        <v>1.75</v>
      </c>
      <c r="R957" s="42">
        <v>87.32</v>
      </c>
      <c r="S957" s="42">
        <f>N957-R957</f>
        <v>137.33999999999986</v>
      </c>
      <c r="T957" s="38">
        <v>1001</v>
      </c>
      <c r="U957" s="14">
        <f>S957/H957</f>
        <v>3.0566801168900801E-2</v>
      </c>
      <c r="V957" s="19"/>
      <c r="W957" s="19"/>
      <c r="X957" s="37" t="s">
        <v>3465</v>
      </c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</row>
    <row r="958" spans="1:37" ht="16.5" customHeight="1">
      <c r="A958" s="38">
        <v>6</v>
      </c>
      <c r="B958" s="39">
        <v>10800</v>
      </c>
      <c r="C958" s="38">
        <v>10317757</v>
      </c>
      <c r="D958" s="40" t="s">
        <v>2895</v>
      </c>
      <c r="E958" s="41">
        <v>1</v>
      </c>
      <c r="F958" s="38">
        <v>60</v>
      </c>
      <c r="G958" s="38" t="s">
        <v>23</v>
      </c>
      <c r="H958" s="42">
        <v>2246.5300000000002</v>
      </c>
      <c r="I958" s="2"/>
      <c r="J958" s="44">
        <v>39808</v>
      </c>
      <c r="K958" s="42">
        <v>0</v>
      </c>
      <c r="L958" s="42">
        <v>2134.1999999999998</v>
      </c>
      <c r="M958" s="44">
        <v>44957</v>
      </c>
      <c r="N958" s="42">
        <f>H958-K958-L958</f>
        <v>112.33000000000038</v>
      </c>
      <c r="O958" s="42">
        <v>44.53</v>
      </c>
      <c r="P958" s="45">
        <v>0.03</v>
      </c>
      <c r="Q958" s="42">
        <v>0.87</v>
      </c>
      <c r="R958" s="42">
        <v>43.66</v>
      </c>
      <c r="S958" s="42">
        <f>N958-R958</f>
        <v>68.670000000000385</v>
      </c>
      <c r="T958" s="38">
        <v>1001</v>
      </c>
      <c r="U958" s="14">
        <f>S958/H958</f>
        <v>3.0567141324620805E-2</v>
      </c>
      <c r="V958" s="19"/>
      <c r="W958" s="19"/>
      <c r="X958" s="37" t="s">
        <v>3465</v>
      </c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</row>
    <row r="959" spans="1:37" ht="16.5" customHeight="1">
      <c r="A959" s="38">
        <v>2</v>
      </c>
      <c r="B959" s="39">
        <v>10800</v>
      </c>
      <c r="C959" s="38">
        <v>10317544</v>
      </c>
      <c r="D959" s="40" t="s">
        <v>2891</v>
      </c>
      <c r="E959" s="41">
        <v>1</v>
      </c>
      <c r="F959" s="38">
        <v>60</v>
      </c>
      <c r="G959" s="38" t="s">
        <v>23</v>
      </c>
      <c r="H959" s="42">
        <v>1119.1500000000001</v>
      </c>
      <c r="I959" s="2"/>
      <c r="J959" s="44">
        <v>39808</v>
      </c>
      <c r="K959" s="42">
        <v>0</v>
      </c>
      <c r="L959" s="42">
        <v>1063.19</v>
      </c>
      <c r="M959" s="44">
        <v>44957</v>
      </c>
      <c r="N959" s="42">
        <f>H959-K959-L959</f>
        <v>55.960000000000036</v>
      </c>
      <c r="O959" s="42">
        <v>22.19</v>
      </c>
      <c r="P959" s="45">
        <v>0.03</v>
      </c>
      <c r="Q959" s="42">
        <v>0.44</v>
      </c>
      <c r="R959" s="42">
        <v>21.75</v>
      </c>
      <c r="S959" s="42">
        <f>N959-R959</f>
        <v>34.210000000000036</v>
      </c>
      <c r="T959" s="38">
        <v>1001</v>
      </c>
      <c r="U959" s="14">
        <f>S959/H959</f>
        <v>3.0567841665549777E-2</v>
      </c>
      <c r="V959" s="19"/>
      <c r="W959" s="19"/>
      <c r="X959" s="37" t="s">
        <v>3465</v>
      </c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</row>
    <row r="960" spans="1:37" ht="16.5" customHeight="1">
      <c r="A960" s="38">
        <v>104</v>
      </c>
      <c r="B960" s="39">
        <v>10744</v>
      </c>
      <c r="C960" s="38">
        <v>10293776</v>
      </c>
      <c r="D960" s="40" t="s">
        <v>2043</v>
      </c>
      <c r="E960" s="31">
        <v>221</v>
      </c>
      <c r="F960" s="38">
        <v>60</v>
      </c>
      <c r="G960" s="38" t="s">
        <v>23</v>
      </c>
      <c r="H960" s="42">
        <v>89722.22</v>
      </c>
      <c r="I960" s="49"/>
      <c r="J960" s="44">
        <v>40164</v>
      </c>
      <c r="K960" s="42">
        <v>0</v>
      </c>
      <c r="L960" s="42">
        <v>85236.1</v>
      </c>
      <c r="M960" s="44">
        <v>45107</v>
      </c>
      <c r="N960" s="42">
        <f>H960-K960-L960</f>
        <v>4486.1199999999953</v>
      </c>
      <c r="O960" s="42">
        <v>1950</v>
      </c>
      <c r="P960" s="45">
        <v>0.13</v>
      </c>
      <c r="Q960" s="42">
        <v>224.33</v>
      </c>
      <c r="R960" s="42">
        <v>1725.67</v>
      </c>
      <c r="S960" s="42">
        <f>N960-R960</f>
        <v>2760.4499999999953</v>
      </c>
      <c r="T960" s="38">
        <v>5000</v>
      </c>
      <c r="U960" s="14">
        <f>S960/H960</f>
        <v>3.0766626149018553E-2</v>
      </c>
      <c r="V960" s="19"/>
      <c r="W960" s="19"/>
      <c r="X960" s="37" t="s">
        <v>3463</v>
      </c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</row>
    <row r="961" spans="1:37" ht="16.5" customHeight="1">
      <c r="A961" s="38">
        <v>524</v>
      </c>
      <c r="B961" s="39">
        <v>10736</v>
      </c>
      <c r="C961" s="38">
        <v>10284278</v>
      </c>
      <c r="D961" s="40" t="s">
        <v>1441</v>
      </c>
      <c r="E961" s="38">
        <v>1</v>
      </c>
      <c r="F961" s="38">
        <v>60</v>
      </c>
      <c r="G961" s="38" t="s">
        <v>33</v>
      </c>
      <c r="H961" s="42">
        <v>1404</v>
      </c>
      <c r="I961" s="55"/>
      <c r="J961" s="44">
        <v>42213</v>
      </c>
      <c r="K961" s="42">
        <v>0</v>
      </c>
      <c r="L961" s="42">
        <v>1333.8</v>
      </c>
      <c r="M961" s="44">
        <v>45138</v>
      </c>
      <c r="N961" s="42">
        <f>H961-K961-L961</f>
        <v>70.200000000000045</v>
      </c>
      <c r="O961" s="42">
        <v>30</v>
      </c>
      <c r="P961" s="45">
        <v>0.13</v>
      </c>
      <c r="Q961" s="42">
        <v>3.45</v>
      </c>
      <c r="R961" s="42">
        <v>26.55</v>
      </c>
      <c r="S961" s="42">
        <v>43.65</v>
      </c>
      <c r="T961" s="38">
        <v>5000</v>
      </c>
      <c r="U961" s="14">
        <f>S961/H961</f>
        <v>3.108974358974359E-2</v>
      </c>
      <c r="V961" s="19"/>
      <c r="W961" s="19"/>
      <c r="X961" s="37" t="s">
        <v>3461</v>
      </c>
    </row>
    <row r="962" spans="1:37" ht="16.5" customHeight="1">
      <c r="A962" s="38">
        <v>508</v>
      </c>
      <c r="B962" s="39">
        <v>10736</v>
      </c>
      <c r="C962" s="38">
        <v>10284028</v>
      </c>
      <c r="D962" s="40" t="s">
        <v>1438</v>
      </c>
      <c r="E962" s="38">
        <v>1</v>
      </c>
      <c r="F962" s="38">
        <v>60</v>
      </c>
      <c r="G962" s="38" t="s">
        <v>33</v>
      </c>
      <c r="H962" s="42">
        <v>4700</v>
      </c>
      <c r="I962" s="55"/>
      <c r="J962" s="44">
        <v>40778</v>
      </c>
      <c r="K962" s="42">
        <v>0</v>
      </c>
      <c r="L962" s="42">
        <v>4465</v>
      </c>
      <c r="M962" s="44">
        <v>45138</v>
      </c>
      <c r="N962" s="42">
        <f>H962-K962-L962</f>
        <v>235</v>
      </c>
      <c r="O962" s="42">
        <v>100</v>
      </c>
      <c r="P962" s="45">
        <v>0.13</v>
      </c>
      <c r="Q962" s="42">
        <v>11.5</v>
      </c>
      <c r="R962" s="42">
        <v>88.5</v>
      </c>
      <c r="S962" s="42">
        <v>146.5</v>
      </c>
      <c r="T962" s="38">
        <v>5000</v>
      </c>
      <c r="U962" s="14">
        <f>S962/H962</f>
        <v>3.1170212765957446E-2</v>
      </c>
      <c r="V962" s="19"/>
      <c r="W962" s="19"/>
      <c r="X962" s="37" t="s">
        <v>3461</v>
      </c>
    </row>
    <row r="963" spans="1:37" ht="16.5" customHeight="1">
      <c r="A963" s="38">
        <v>502</v>
      </c>
      <c r="B963" s="39">
        <v>10736</v>
      </c>
      <c r="C963" s="38">
        <v>10283084</v>
      </c>
      <c r="D963" s="40" t="s">
        <v>1434</v>
      </c>
      <c r="E963" s="38">
        <v>3</v>
      </c>
      <c r="F963" s="38">
        <v>50</v>
      </c>
      <c r="G963" s="38" t="s">
        <v>33</v>
      </c>
      <c r="H963" s="42">
        <v>8482.77</v>
      </c>
      <c r="I963" s="55"/>
      <c r="J963" s="44">
        <v>43613</v>
      </c>
      <c r="K963" s="42">
        <v>0</v>
      </c>
      <c r="L963" s="42">
        <v>8058.63</v>
      </c>
      <c r="M963" s="44">
        <v>45138</v>
      </c>
      <c r="N963" s="42">
        <f>H963-K963-L963</f>
        <v>424.14000000000033</v>
      </c>
      <c r="O963" s="42">
        <v>180</v>
      </c>
      <c r="P963" s="45">
        <v>0.13</v>
      </c>
      <c r="Q963" s="42">
        <v>20.71</v>
      </c>
      <c r="R963" s="42">
        <v>159.29</v>
      </c>
      <c r="S963" s="42">
        <v>264.85000000000002</v>
      </c>
      <c r="T963" s="38">
        <v>5000</v>
      </c>
      <c r="U963" s="14">
        <f>S963/H963</f>
        <v>3.1222112588222953E-2</v>
      </c>
      <c r="V963" s="19"/>
      <c r="W963" s="19"/>
      <c r="X963" s="37" t="s">
        <v>3461</v>
      </c>
    </row>
    <row r="964" spans="1:37" ht="16.5" customHeight="1">
      <c r="A964" s="38">
        <v>1133</v>
      </c>
      <c r="B964" s="39">
        <v>10800</v>
      </c>
      <c r="C964" s="38">
        <v>10314333</v>
      </c>
      <c r="D964" s="40" t="s">
        <v>682</v>
      </c>
      <c r="E964" s="38">
        <v>14</v>
      </c>
      <c r="F964" s="38">
        <v>60</v>
      </c>
      <c r="G964" s="38" t="s">
        <v>33</v>
      </c>
      <c r="H964" s="42">
        <v>60153.38</v>
      </c>
      <c r="I964" s="57"/>
      <c r="J964" s="44">
        <v>42610</v>
      </c>
      <c r="K964" s="42">
        <v>0</v>
      </c>
      <c r="L964" s="42">
        <v>57145.71</v>
      </c>
      <c r="M964" s="44">
        <v>45199</v>
      </c>
      <c r="N964" s="42">
        <v>3007.67</v>
      </c>
      <c r="O964" s="42">
        <v>1260</v>
      </c>
      <c r="P964" s="45">
        <v>0.13</v>
      </c>
      <c r="Q964" s="42">
        <v>144.96</v>
      </c>
      <c r="R964" s="42">
        <v>1115.04</v>
      </c>
      <c r="S964" s="42">
        <v>1892.63</v>
      </c>
      <c r="T964" s="38">
        <v>1103</v>
      </c>
      <c r="U964" s="14">
        <f>S964/H964</f>
        <v>3.1463402389026188E-2</v>
      </c>
      <c r="V964" s="19"/>
      <c r="W964" s="19"/>
      <c r="X964" s="37" t="s">
        <v>3465</v>
      </c>
    </row>
    <row r="965" spans="1:37" ht="16.5" customHeight="1">
      <c r="A965" s="38">
        <v>1041</v>
      </c>
      <c r="B965" s="39">
        <v>10800</v>
      </c>
      <c r="C965" s="38">
        <v>10314338</v>
      </c>
      <c r="D965" s="40" t="s">
        <v>682</v>
      </c>
      <c r="E965" s="38">
        <v>3</v>
      </c>
      <c r="F965" s="38">
        <v>60</v>
      </c>
      <c r="G965" s="38" t="s">
        <v>33</v>
      </c>
      <c r="H965" s="42">
        <v>12890.01</v>
      </c>
      <c r="I965" s="2"/>
      <c r="J965" s="44">
        <v>42610</v>
      </c>
      <c r="K965" s="42">
        <v>0</v>
      </c>
      <c r="L965" s="42">
        <v>12245.5</v>
      </c>
      <c r="M965" s="44">
        <v>45077</v>
      </c>
      <c r="N965" s="42">
        <f>H965-K965-L965</f>
        <v>644.51000000000022</v>
      </c>
      <c r="O965" s="42">
        <v>270</v>
      </c>
      <c r="P965" s="45">
        <v>0.13</v>
      </c>
      <c r="Q965" s="42">
        <v>31.06</v>
      </c>
      <c r="R965" s="42">
        <v>238.94</v>
      </c>
      <c r="S965" s="42">
        <f>N965-R965</f>
        <v>405.57000000000022</v>
      </c>
      <c r="T965" s="38">
        <v>1001</v>
      </c>
      <c r="U965" s="14">
        <f>S965/H965</f>
        <v>3.1463901114118627E-2</v>
      </c>
      <c r="V965" s="19"/>
      <c r="W965" s="19"/>
      <c r="X965" s="37" t="s">
        <v>3465</v>
      </c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6.5" customHeight="1">
      <c r="A966" s="38">
        <v>12</v>
      </c>
      <c r="B966" s="39">
        <v>10755</v>
      </c>
      <c r="C966" s="38">
        <v>10287079</v>
      </c>
      <c r="D966" s="40" t="s">
        <v>2876</v>
      </c>
      <c r="E966" s="38">
        <v>1</v>
      </c>
      <c r="F966" s="38">
        <v>60</v>
      </c>
      <c r="G966" s="38" t="s">
        <v>23</v>
      </c>
      <c r="H966" s="42">
        <v>239.31</v>
      </c>
      <c r="I966" s="2"/>
      <c r="J966" s="44">
        <v>39947</v>
      </c>
      <c r="K966" s="42">
        <v>0</v>
      </c>
      <c r="L966" s="42">
        <v>227.34</v>
      </c>
      <c r="M966" s="44">
        <v>44985</v>
      </c>
      <c r="N966" s="42">
        <f>H966-K966-L966</f>
        <v>11.969999999999999</v>
      </c>
      <c r="O966" s="42">
        <v>5</v>
      </c>
      <c r="P966" s="45">
        <v>0.13</v>
      </c>
      <c r="Q966" s="42">
        <v>0.57999999999999996</v>
      </c>
      <c r="R966" s="42">
        <v>4.42</v>
      </c>
      <c r="S966" s="42">
        <f>N966-R966</f>
        <v>7.5499999999999989</v>
      </c>
      <c r="T966" s="38">
        <v>5000</v>
      </c>
      <c r="U966" s="14">
        <f>S966/H966</f>
        <v>3.1549036814174078E-2</v>
      </c>
      <c r="V966" s="19"/>
      <c r="W966" s="19"/>
      <c r="X966" s="37" t="s">
        <v>3464</v>
      </c>
    </row>
    <row r="967" spans="1:37" ht="16.5" customHeight="1">
      <c r="A967" s="38">
        <v>45</v>
      </c>
      <c r="B967" s="39">
        <v>10731</v>
      </c>
      <c r="C967" s="38">
        <v>10288967</v>
      </c>
      <c r="D967" s="40" t="s">
        <v>2488</v>
      </c>
      <c r="E967" s="38">
        <v>6</v>
      </c>
      <c r="F967" s="38">
        <v>120</v>
      </c>
      <c r="G967" s="38" t="s">
        <v>21</v>
      </c>
      <c r="H967" s="42">
        <v>64143.99</v>
      </c>
      <c r="I967" s="2"/>
      <c r="J967" s="44">
        <v>39412</v>
      </c>
      <c r="K967" s="42">
        <v>0</v>
      </c>
      <c r="L967" s="42">
        <v>60936.79</v>
      </c>
      <c r="M967" s="44">
        <v>45016</v>
      </c>
      <c r="N967" s="42">
        <f>H967-K967-L967</f>
        <v>3207.1999999999971</v>
      </c>
      <c r="O967" s="42">
        <v>1200</v>
      </c>
      <c r="P967" s="45">
        <v>0.03</v>
      </c>
      <c r="Q967" s="42">
        <v>23.53</v>
      </c>
      <c r="R967" s="42">
        <v>1176.47</v>
      </c>
      <c r="S967" s="42">
        <v>2030.73</v>
      </c>
      <c r="T967" s="38">
        <v>5000</v>
      </c>
      <c r="U967" s="14">
        <f>S967/H967</f>
        <v>3.1658928607341076E-2</v>
      </c>
      <c r="V967" s="19"/>
      <c r="W967" s="19"/>
      <c r="X967" s="37" t="s">
        <v>3459</v>
      </c>
    </row>
    <row r="968" spans="1:37" ht="16.5" customHeight="1">
      <c r="A968" s="38">
        <v>487</v>
      </c>
      <c r="B968" s="39">
        <v>10736</v>
      </c>
      <c r="C968" s="38">
        <v>10284305</v>
      </c>
      <c r="D968" s="40" t="s">
        <v>1422</v>
      </c>
      <c r="E968" s="38">
        <v>2</v>
      </c>
      <c r="F968" s="38">
        <v>60</v>
      </c>
      <c r="G968" s="38" t="s">
        <v>23</v>
      </c>
      <c r="H968" s="42">
        <v>2996</v>
      </c>
      <c r="I968" s="55"/>
      <c r="J968" s="44">
        <v>40627</v>
      </c>
      <c r="K968" s="42">
        <v>0</v>
      </c>
      <c r="L968" s="42">
        <v>2846.2</v>
      </c>
      <c r="M968" s="44">
        <v>45138</v>
      </c>
      <c r="N968" s="42">
        <f>H968-K968-L968</f>
        <v>149.80000000000018</v>
      </c>
      <c r="O968" s="42">
        <v>60</v>
      </c>
      <c r="P968" s="45">
        <v>0.13</v>
      </c>
      <c r="Q968" s="42">
        <v>6.9</v>
      </c>
      <c r="R968" s="42">
        <v>53.1</v>
      </c>
      <c r="S968" s="42">
        <v>96.7</v>
      </c>
      <c r="T968" s="38">
        <v>5000</v>
      </c>
      <c r="U968" s="14">
        <f>S968/H968</f>
        <v>3.2276368491321761E-2</v>
      </c>
      <c r="V968" s="19"/>
      <c r="W968" s="19"/>
      <c r="X968" s="37" t="s">
        <v>3461</v>
      </c>
    </row>
    <row r="969" spans="1:37" ht="16.5" customHeight="1">
      <c r="A969" s="38">
        <v>77</v>
      </c>
      <c r="B969" s="39">
        <v>50099</v>
      </c>
      <c r="C969" s="38">
        <v>10297444</v>
      </c>
      <c r="D969" s="40" t="s">
        <v>522</v>
      </c>
      <c r="E969" s="38">
        <v>3</v>
      </c>
      <c r="F969" s="38">
        <v>1</v>
      </c>
      <c r="G969" s="38" t="s">
        <v>23</v>
      </c>
      <c r="H969" s="42">
        <v>249.83</v>
      </c>
      <c r="I969" s="2"/>
      <c r="J969" s="44">
        <v>43828</v>
      </c>
      <c r="K969" s="42">
        <v>0</v>
      </c>
      <c r="L969" s="42">
        <v>237.33</v>
      </c>
      <c r="M969" s="44">
        <v>45016</v>
      </c>
      <c r="N969" s="42">
        <f>H969-K969-L969</f>
        <v>12.5</v>
      </c>
      <c r="O969" s="42">
        <v>5</v>
      </c>
      <c r="P969" s="45">
        <v>0.13</v>
      </c>
      <c r="Q969" s="42">
        <v>0.57999999999999996</v>
      </c>
      <c r="R969" s="42">
        <v>4.42</v>
      </c>
      <c r="S969" s="42">
        <v>8.08</v>
      </c>
      <c r="T969" s="38">
        <v>5000</v>
      </c>
      <c r="U969" s="14">
        <f>S969/H969</f>
        <v>3.2341992554937353E-2</v>
      </c>
      <c r="V969" s="19"/>
      <c r="W969" s="19"/>
      <c r="X969" s="37" t="s">
        <v>3468</v>
      </c>
    </row>
    <row r="970" spans="1:37" ht="16.5" customHeight="1">
      <c r="A970" s="38">
        <v>110</v>
      </c>
      <c r="B970" s="39">
        <v>10746</v>
      </c>
      <c r="C970" s="38">
        <v>10310413</v>
      </c>
      <c r="D970" s="40" t="s">
        <v>1562</v>
      </c>
      <c r="E970" s="38">
        <v>20</v>
      </c>
      <c r="F970" s="38">
        <v>60</v>
      </c>
      <c r="G970" s="38" t="s">
        <v>23</v>
      </c>
      <c r="H970" s="42">
        <v>7555.6</v>
      </c>
      <c r="I970" s="49"/>
      <c r="J970" s="44">
        <v>42727</v>
      </c>
      <c r="K970" s="42">
        <v>0</v>
      </c>
      <c r="L970" s="42">
        <v>7177.82</v>
      </c>
      <c r="M970" s="44">
        <v>45107</v>
      </c>
      <c r="N970" s="42">
        <f>H970-K970-L970</f>
        <v>377.78000000000065</v>
      </c>
      <c r="O970" s="42">
        <v>150</v>
      </c>
      <c r="P970" s="45">
        <v>0.13</v>
      </c>
      <c r="Q970" s="42">
        <v>17.260000000000002</v>
      </c>
      <c r="R970" s="42">
        <v>132.74</v>
      </c>
      <c r="S970" s="42">
        <f>N970-R970</f>
        <v>245.04000000000065</v>
      </c>
      <c r="T970" s="38">
        <v>5000</v>
      </c>
      <c r="U970" s="14">
        <f>S970/H970</f>
        <v>3.2431573931918131E-2</v>
      </c>
      <c r="V970" s="19"/>
      <c r="W970" s="19"/>
      <c r="X970" s="37" t="s">
        <v>3463</v>
      </c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</row>
    <row r="971" spans="1:37" ht="16.5" customHeight="1">
      <c r="A971" s="38">
        <v>1132</v>
      </c>
      <c r="B971" s="39">
        <v>10800</v>
      </c>
      <c r="C971" s="38">
        <v>10314323</v>
      </c>
      <c r="D971" s="40" t="s">
        <v>681</v>
      </c>
      <c r="E971" s="38">
        <v>1</v>
      </c>
      <c r="F971" s="38">
        <v>60</v>
      </c>
      <c r="G971" s="38" t="s">
        <v>33</v>
      </c>
      <c r="H971" s="42">
        <v>4615.38</v>
      </c>
      <c r="I971" s="57"/>
      <c r="J971" s="44">
        <v>42520</v>
      </c>
      <c r="K971" s="42">
        <v>0</v>
      </c>
      <c r="L971" s="42">
        <v>4384.6099999999997</v>
      </c>
      <c r="M971" s="44">
        <v>45199</v>
      </c>
      <c r="N971" s="42">
        <v>230.77</v>
      </c>
      <c r="O971" s="42">
        <v>90</v>
      </c>
      <c r="P971" s="45">
        <v>0.13</v>
      </c>
      <c r="Q971" s="42">
        <v>10.35</v>
      </c>
      <c r="R971" s="42">
        <v>79.650000000000006</v>
      </c>
      <c r="S971" s="42">
        <v>151.12</v>
      </c>
      <c r="T971" s="38">
        <v>1402</v>
      </c>
      <c r="U971" s="14">
        <f>S971/H971</f>
        <v>3.2742699409366076E-2</v>
      </c>
      <c r="V971" s="19"/>
      <c r="W971" s="19"/>
      <c r="X971" s="37" t="s">
        <v>3465</v>
      </c>
    </row>
    <row r="972" spans="1:37" ht="16.5" customHeight="1">
      <c r="A972" s="38">
        <v>1048</v>
      </c>
      <c r="B972" s="39">
        <v>10800</v>
      </c>
      <c r="C972" s="38">
        <v>10314309</v>
      </c>
      <c r="D972" s="40" t="s">
        <v>2151</v>
      </c>
      <c r="E972" s="38">
        <v>13</v>
      </c>
      <c r="F972" s="38">
        <v>60</v>
      </c>
      <c r="G972" s="38" t="s">
        <v>33</v>
      </c>
      <c r="H972" s="42">
        <v>59999.94</v>
      </c>
      <c r="I972" s="2"/>
      <c r="J972" s="44">
        <v>42304</v>
      </c>
      <c r="K972" s="42">
        <v>0</v>
      </c>
      <c r="L972" s="42">
        <v>56999.94</v>
      </c>
      <c r="M972" s="44">
        <v>45077</v>
      </c>
      <c r="N972" s="42">
        <f>H972-K972-L972</f>
        <v>3000</v>
      </c>
      <c r="O972" s="42">
        <v>1170</v>
      </c>
      <c r="P972" s="45">
        <v>0.13</v>
      </c>
      <c r="Q972" s="42">
        <v>134.6</v>
      </c>
      <c r="R972" s="42">
        <v>1035.4000000000001</v>
      </c>
      <c r="S972" s="42">
        <f>N972-R972</f>
        <v>1964.6</v>
      </c>
      <c r="T972" s="38">
        <v>1103</v>
      </c>
      <c r="U972" s="14">
        <f>S972/H972</f>
        <v>3.2743366076699407E-2</v>
      </c>
      <c r="V972" s="19"/>
      <c r="W972" s="19"/>
      <c r="X972" s="37" t="s">
        <v>3465</v>
      </c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6.5" customHeight="1">
      <c r="A973" s="38">
        <v>135</v>
      </c>
      <c r="B973" s="39">
        <v>10746</v>
      </c>
      <c r="C973" s="38">
        <v>10310413</v>
      </c>
      <c r="D973" s="40" t="s">
        <v>1562</v>
      </c>
      <c r="E973" s="38">
        <v>15</v>
      </c>
      <c r="F973" s="38">
        <v>60</v>
      </c>
      <c r="G973" s="38" t="s">
        <v>23</v>
      </c>
      <c r="H973" s="42">
        <v>5666.7</v>
      </c>
      <c r="I973" s="55"/>
      <c r="J973" s="44">
        <v>42727</v>
      </c>
      <c r="K973" s="42">
        <v>0</v>
      </c>
      <c r="L973" s="42">
        <v>5383.37</v>
      </c>
      <c r="M973" s="44">
        <v>45138</v>
      </c>
      <c r="N973" s="42">
        <f>H973-K973-L973</f>
        <v>283.32999999999993</v>
      </c>
      <c r="O973" s="42">
        <v>110</v>
      </c>
      <c r="P973" s="45">
        <v>0.13</v>
      </c>
      <c r="Q973" s="42">
        <v>12.65</v>
      </c>
      <c r="R973" s="42">
        <v>97.35</v>
      </c>
      <c r="S973" s="42">
        <v>185.98</v>
      </c>
      <c r="T973" s="38">
        <v>5000</v>
      </c>
      <c r="U973" s="14">
        <f>S973/H973</f>
        <v>3.2819806942312103E-2</v>
      </c>
      <c r="V973" s="19"/>
      <c r="W973" s="19"/>
      <c r="X973" s="37" t="s">
        <v>3463</v>
      </c>
    </row>
    <row r="974" spans="1:37" ht="16.5" customHeight="1">
      <c r="A974" s="38">
        <v>430</v>
      </c>
      <c r="B974" s="39">
        <v>10744</v>
      </c>
      <c r="C974" s="38">
        <v>10321125</v>
      </c>
      <c r="D974" s="40" t="s">
        <v>3448</v>
      </c>
      <c r="E974" s="58">
        <v>2</v>
      </c>
      <c r="F974" s="38">
        <v>120</v>
      </c>
      <c r="G974" s="38" t="s">
        <v>21</v>
      </c>
      <c r="H974" s="42">
        <v>15600</v>
      </c>
      <c r="I974" s="37"/>
      <c r="J974" s="44">
        <v>39688</v>
      </c>
      <c r="K974" s="42">
        <v>0</v>
      </c>
      <c r="L974" s="42">
        <v>14820.03</v>
      </c>
      <c r="M974" s="44">
        <v>45281</v>
      </c>
      <c r="N974" s="42">
        <v>779.97</v>
      </c>
      <c r="O974" s="42">
        <v>300</v>
      </c>
      <c r="P974" s="45">
        <v>0.13</v>
      </c>
      <c r="Q974" s="42">
        <v>34.51</v>
      </c>
      <c r="R974" s="42">
        <f>O974-Q974</f>
        <v>265.49</v>
      </c>
      <c r="S974" s="42">
        <f>N974-R974</f>
        <v>514.48</v>
      </c>
      <c r="T974" s="38">
        <v>5000</v>
      </c>
      <c r="U974" s="14">
        <f>S974/H974</f>
        <v>3.2979487179487184E-2</v>
      </c>
      <c r="V974" s="19"/>
      <c r="W974" s="19"/>
      <c r="X974" s="37" t="s">
        <v>3463</v>
      </c>
    </row>
    <row r="975" spans="1:37" ht="16.5" customHeight="1">
      <c r="A975" s="38">
        <v>1131</v>
      </c>
      <c r="B975" s="39">
        <v>10800</v>
      </c>
      <c r="C975" s="38">
        <v>10314143</v>
      </c>
      <c r="D975" s="40" t="s">
        <v>680</v>
      </c>
      <c r="E975" s="38">
        <v>40</v>
      </c>
      <c r="F975" s="38">
        <v>60</v>
      </c>
      <c r="G975" s="38" t="s">
        <v>33</v>
      </c>
      <c r="H975" s="42">
        <v>161196.4</v>
      </c>
      <c r="I975" s="57"/>
      <c r="J975" s="44">
        <v>42060</v>
      </c>
      <c r="K975" s="42">
        <v>0</v>
      </c>
      <c r="L975" s="42">
        <v>153136.57999999999</v>
      </c>
      <c r="M975" s="44">
        <v>45199</v>
      </c>
      <c r="N975" s="42">
        <v>8059.82</v>
      </c>
      <c r="O975" s="42">
        <v>3000</v>
      </c>
      <c r="P975" s="45">
        <v>0.13</v>
      </c>
      <c r="Q975" s="42">
        <v>345.13</v>
      </c>
      <c r="R975" s="42">
        <v>2654.87</v>
      </c>
      <c r="S975" s="42">
        <v>5404.95</v>
      </c>
      <c r="T975" s="38">
        <v>1103</v>
      </c>
      <c r="U975" s="14">
        <f>S975/H975</f>
        <v>3.3530215314982223E-2</v>
      </c>
      <c r="V975" s="19"/>
      <c r="W975" s="19"/>
      <c r="X975" s="37" t="s">
        <v>3465</v>
      </c>
    </row>
    <row r="976" spans="1:37" ht="16.5" customHeight="1">
      <c r="A976" s="38">
        <v>44</v>
      </c>
      <c r="B976" s="39">
        <v>10731</v>
      </c>
      <c r="C976" s="38">
        <v>10288455</v>
      </c>
      <c r="D976" s="40" t="s">
        <v>2487</v>
      </c>
      <c r="E976" s="38">
        <v>1</v>
      </c>
      <c r="F976" s="38">
        <v>120</v>
      </c>
      <c r="G976" s="38" t="s">
        <v>21</v>
      </c>
      <c r="H976" s="42">
        <v>6000</v>
      </c>
      <c r="I976" s="2"/>
      <c r="J976" s="44">
        <v>39412</v>
      </c>
      <c r="K976" s="42">
        <v>0</v>
      </c>
      <c r="L976" s="42">
        <v>5700</v>
      </c>
      <c r="M976" s="44">
        <v>45016</v>
      </c>
      <c r="N976" s="42">
        <f>H976-K976-L976</f>
        <v>300</v>
      </c>
      <c r="O976" s="42">
        <v>100</v>
      </c>
      <c r="P976" s="45">
        <v>0.03</v>
      </c>
      <c r="Q976" s="42">
        <v>1.96</v>
      </c>
      <c r="R976" s="42">
        <v>98.04</v>
      </c>
      <c r="S976" s="42">
        <v>201.96</v>
      </c>
      <c r="T976" s="38">
        <v>5000</v>
      </c>
      <c r="U976" s="14">
        <f>S976/H976</f>
        <v>3.3660000000000002E-2</v>
      </c>
      <c r="V976" s="19"/>
      <c r="W976" s="19"/>
      <c r="X976" s="37" t="s">
        <v>3459</v>
      </c>
    </row>
    <row r="977" spans="1:37" ht="16.5" customHeight="1">
      <c r="A977" s="38">
        <v>449</v>
      </c>
      <c r="B977" s="39">
        <v>10877</v>
      </c>
      <c r="C977" s="38">
        <v>10323650</v>
      </c>
      <c r="D977" s="40" t="s">
        <v>3100</v>
      </c>
      <c r="E977" s="58">
        <v>1</v>
      </c>
      <c r="F977" s="38">
        <v>54</v>
      </c>
      <c r="G977" s="38" t="s">
        <v>33</v>
      </c>
      <c r="H977" s="42">
        <v>1666.67</v>
      </c>
      <c r="I977" s="37"/>
      <c r="J977" s="44">
        <v>43494</v>
      </c>
      <c r="K977" s="42">
        <v>0</v>
      </c>
      <c r="L977" s="42">
        <v>1583.33</v>
      </c>
      <c r="M977" s="44">
        <v>45244</v>
      </c>
      <c r="N977" s="42">
        <v>83.34</v>
      </c>
      <c r="O977" s="42">
        <v>30</v>
      </c>
      <c r="P977" s="45">
        <f>IF(J977&lt;DATEVALUE("2009-1-1"),3%,13%)</f>
        <v>0.13</v>
      </c>
      <c r="Q977" s="42">
        <f>IF(P977=13%,ROUND(O977/(1+P977)*P977,2),ROUND(O977/(1+0.03)*0.02,2))</f>
        <v>3.45</v>
      </c>
      <c r="R977" s="42">
        <f>O977-Q977</f>
        <v>26.55</v>
      </c>
      <c r="S977" s="42">
        <f>N977-R977</f>
        <v>56.790000000000006</v>
      </c>
      <c r="T977" s="38">
        <v>5000</v>
      </c>
      <c r="U977" s="14">
        <f>S977/H977</f>
        <v>3.4073931852136301E-2</v>
      </c>
      <c r="V977" s="19"/>
      <c r="W977" s="19"/>
      <c r="X977" s="37" t="s">
        <v>3462</v>
      </c>
    </row>
    <row r="978" spans="1:37" ht="16.5" customHeight="1">
      <c r="A978" s="38">
        <v>1148</v>
      </c>
      <c r="B978" s="39">
        <v>10800</v>
      </c>
      <c r="C978" s="38">
        <v>10316806</v>
      </c>
      <c r="D978" s="40" t="s">
        <v>3020</v>
      </c>
      <c r="E978" s="58">
        <v>1</v>
      </c>
      <c r="F978" s="38">
        <v>60</v>
      </c>
      <c r="G978" s="38" t="s">
        <v>23</v>
      </c>
      <c r="H978" s="42">
        <v>3095</v>
      </c>
      <c r="I978" s="37"/>
      <c r="J978" s="44">
        <v>43309</v>
      </c>
      <c r="K978" s="42">
        <v>0</v>
      </c>
      <c r="L978" s="42">
        <v>2940.25</v>
      </c>
      <c r="M978" s="44">
        <v>45237</v>
      </c>
      <c r="N978" s="42">
        <v>154.75</v>
      </c>
      <c r="O978" s="42">
        <v>54.33</v>
      </c>
      <c r="P978" s="45">
        <f>IF(J978&lt;DATEVALUE("2009-1-1"),3%,13%)</f>
        <v>0.13</v>
      </c>
      <c r="Q978" s="42">
        <f>IF(P978=13%,ROUND(O978/(1+P978)*P978,2),ROUND(O978/(1+0.03)*0.02,2))</f>
        <v>6.25</v>
      </c>
      <c r="R978" s="42">
        <f>O978-Q978</f>
        <v>48.08</v>
      </c>
      <c r="S978" s="42">
        <f>N978-R978</f>
        <v>106.67</v>
      </c>
      <c r="T978" s="38">
        <v>2505</v>
      </c>
      <c r="U978" s="14">
        <f>S978/H978</f>
        <v>3.4465266558966076E-2</v>
      </c>
      <c r="V978" s="19"/>
      <c r="W978" s="19"/>
      <c r="X978" s="37" t="s">
        <v>3465</v>
      </c>
    </row>
    <row r="979" spans="1:37" ht="16.5" customHeight="1">
      <c r="A979" s="38">
        <v>1151</v>
      </c>
      <c r="B979" s="39">
        <v>10800</v>
      </c>
      <c r="C979" s="38">
        <v>10316797</v>
      </c>
      <c r="D979" s="40" t="s">
        <v>3023</v>
      </c>
      <c r="E979" s="58">
        <v>1</v>
      </c>
      <c r="F979" s="38">
        <v>60</v>
      </c>
      <c r="G979" s="38" t="s">
        <v>33</v>
      </c>
      <c r="H979" s="42">
        <v>2142</v>
      </c>
      <c r="I979" s="37"/>
      <c r="J979" s="44">
        <v>43309</v>
      </c>
      <c r="K979" s="42">
        <v>0</v>
      </c>
      <c r="L979" s="42">
        <v>2034.9</v>
      </c>
      <c r="M979" s="44">
        <v>45237</v>
      </c>
      <c r="N979" s="42">
        <v>107.1</v>
      </c>
      <c r="O979" s="42">
        <v>37.6</v>
      </c>
      <c r="P979" s="45">
        <f>IF(J979&lt;DATEVALUE("2009-1-1"),3%,13%)</f>
        <v>0.13</v>
      </c>
      <c r="Q979" s="42">
        <f>IF(P979=13%,ROUND(O979/(1+P979)*P979,2),ROUND(O979/(1+0.03)*0.02,2))</f>
        <v>4.33</v>
      </c>
      <c r="R979" s="42">
        <f>O979-Q979</f>
        <v>33.270000000000003</v>
      </c>
      <c r="S979" s="42">
        <f>N979-R979</f>
        <v>73.829999999999984</v>
      </c>
      <c r="T979" s="38">
        <v>2505</v>
      </c>
      <c r="U979" s="14">
        <f>S979/H979</f>
        <v>3.4467787114845931E-2</v>
      </c>
      <c r="V979" s="19"/>
      <c r="W979" s="19"/>
      <c r="X979" s="37" t="s">
        <v>3465</v>
      </c>
    </row>
    <row r="980" spans="1:37" ht="16.5" customHeight="1">
      <c r="A980" s="38">
        <v>1050</v>
      </c>
      <c r="B980" s="39">
        <v>10800</v>
      </c>
      <c r="C980" s="38">
        <v>10314120</v>
      </c>
      <c r="D980" s="40" t="s">
        <v>2153</v>
      </c>
      <c r="E980" s="38">
        <v>56</v>
      </c>
      <c r="F980" s="38">
        <v>60</v>
      </c>
      <c r="G980" s="38" t="s">
        <v>33</v>
      </c>
      <c r="H980" s="42">
        <v>225674.96</v>
      </c>
      <c r="I980" s="2"/>
      <c r="J980" s="44">
        <v>41967</v>
      </c>
      <c r="K980" s="42">
        <v>0</v>
      </c>
      <c r="L980" s="42">
        <v>214391.22</v>
      </c>
      <c r="M980" s="44">
        <v>45077</v>
      </c>
      <c r="N980" s="42">
        <f>H980-K980-L980</f>
        <v>11283.739999999991</v>
      </c>
      <c r="O980" s="42">
        <v>3920</v>
      </c>
      <c r="P980" s="45">
        <v>0.13</v>
      </c>
      <c r="Q980" s="42">
        <v>450.97</v>
      </c>
      <c r="R980" s="42">
        <v>3469.03</v>
      </c>
      <c r="S980" s="42">
        <f>N980-R980</f>
        <v>7814.70999999999</v>
      </c>
      <c r="T980" s="38">
        <v>1203</v>
      </c>
      <c r="U980" s="14">
        <f>S980/H980</f>
        <v>3.4628166102256053E-2</v>
      </c>
      <c r="V980" s="19"/>
      <c r="W980" s="19"/>
      <c r="X980" s="37" t="s">
        <v>3465</v>
      </c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6.5" customHeight="1">
      <c r="A981" s="38">
        <v>534</v>
      </c>
      <c r="B981" s="39">
        <v>10736</v>
      </c>
      <c r="C981" s="38">
        <v>10284170</v>
      </c>
      <c r="D981" s="40" t="s">
        <v>1456</v>
      </c>
      <c r="E981" s="38">
        <v>84</v>
      </c>
      <c r="F981" s="38">
        <v>60</v>
      </c>
      <c r="G981" s="38" t="s">
        <v>83</v>
      </c>
      <c r="H981" s="42">
        <v>24360</v>
      </c>
      <c r="I981" s="55"/>
      <c r="J981" s="44">
        <v>43096</v>
      </c>
      <c r="K981" s="42">
        <v>0</v>
      </c>
      <c r="L981" s="42">
        <v>23142</v>
      </c>
      <c r="M981" s="44">
        <v>45138</v>
      </c>
      <c r="N981" s="42">
        <f>H981-K981-L981</f>
        <v>1218</v>
      </c>
      <c r="O981" s="42">
        <v>420</v>
      </c>
      <c r="P981" s="45">
        <v>0.13</v>
      </c>
      <c r="Q981" s="42">
        <v>48.32</v>
      </c>
      <c r="R981" s="42">
        <v>371.68</v>
      </c>
      <c r="S981" s="42">
        <v>846.32</v>
      </c>
      <c r="T981" s="38">
        <v>5000</v>
      </c>
      <c r="U981" s="14">
        <f>S981/H981</f>
        <v>3.4742200328407226E-2</v>
      </c>
      <c r="V981" s="19"/>
      <c r="W981" s="19"/>
      <c r="X981" s="37" t="s">
        <v>3461</v>
      </c>
    </row>
    <row r="982" spans="1:37" ht="16.5" customHeight="1">
      <c r="A982" s="38">
        <v>82</v>
      </c>
      <c r="B982" s="39">
        <v>10728</v>
      </c>
      <c r="C982" s="38">
        <v>10282713</v>
      </c>
      <c r="D982" s="40" t="s">
        <v>1844</v>
      </c>
      <c r="E982" s="38">
        <v>2</v>
      </c>
      <c r="F982" s="38">
        <v>120</v>
      </c>
      <c r="G982" s="38" t="s">
        <v>21</v>
      </c>
      <c r="H982" s="42">
        <v>29059.83</v>
      </c>
      <c r="I982" s="49"/>
      <c r="J982" s="44">
        <v>40627</v>
      </c>
      <c r="K982" s="42">
        <v>0</v>
      </c>
      <c r="L982" s="42">
        <v>27606.83</v>
      </c>
      <c r="M982" s="44">
        <v>45107</v>
      </c>
      <c r="N982" s="42">
        <f>H982-K982-L982</f>
        <v>1453</v>
      </c>
      <c r="O982" s="42">
        <v>500</v>
      </c>
      <c r="P982" s="45">
        <v>0.13</v>
      </c>
      <c r="Q982" s="42">
        <v>57.52</v>
      </c>
      <c r="R982" s="42">
        <v>442.48</v>
      </c>
      <c r="S982" s="42">
        <f>N982-R982</f>
        <v>1010.52</v>
      </c>
      <c r="T982" s="38">
        <v>2102</v>
      </c>
      <c r="U982" s="14">
        <f>S982/H982</f>
        <v>3.4773775345554321E-2</v>
      </c>
      <c r="V982" s="19"/>
      <c r="W982" s="19"/>
      <c r="X982" s="37" t="s">
        <v>3459</v>
      </c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</row>
    <row r="983" spans="1:37" ht="16.5" customHeight="1">
      <c r="A983" s="38">
        <v>252</v>
      </c>
      <c r="B983" s="39">
        <v>10731</v>
      </c>
      <c r="C983" s="38">
        <v>10289089</v>
      </c>
      <c r="D983" s="40" t="s">
        <v>1237</v>
      </c>
      <c r="E983" s="58">
        <v>2.6022E-2</v>
      </c>
      <c r="F983" s="38">
        <v>120</v>
      </c>
      <c r="G983" s="38" t="s">
        <v>75</v>
      </c>
      <c r="H983" s="42">
        <v>39276.11</v>
      </c>
      <c r="I983" s="37"/>
      <c r="J983" s="44">
        <v>39412</v>
      </c>
      <c r="K983" s="42">
        <v>0</v>
      </c>
      <c r="L983" s="42">
        <v>37312.300000000003</v>
      </c>
      <c r="M983" s="44">
        <v>45200</v>
      </c>
      <c r="N983" s="42">
        <v>1963.81</v>
      </c>
      <c r="O983" s="42">
        <v>600</v>
      </c>
      <c r="P983" s="45">
        <f>IF(J983&lt;DATEVALUE("2009-1-1"),3%,13%)</f>
        <v>0.03</v>
      </c>
      <c r="Q983" s="42">
        <f>IF(P983=13%,ROUND(O983/(1+P983)*P983,2),ROUND(O983/(1+0.03)*0.02,2))</f>
        <v>11.65</v>
      </c>
      <c r="R983" s="42">
        <f>O983-Q983</f>
        <v>588.35</v>
      </c>
      <c r="S983" s="42">
        <f>N983-R983</f>
        <v>1375.46</v>
      </c>
      <c r="T983" s="38">
        <v>2101</v>
      </c>
      <c r="U983" s="14">
        <f>S983/H983</f>
        <v>3.5020270591970541E-2</v>
      </c>
      <c r="V983" s="19"/>
      <c r="W983" s="19"/>
      <c r="X983" s="37" t="s">
        <v>3459</v>
      </c>
    </row>
    <row r="984" spans="1:37" ht="16.5" customHeight="1">
      <c r="A984" s="38">
        <v>109</v>
      </c>
      <c r="B984" s="39">
        <v>10704</v>
      </c>
      <c r="C984" s="38">
        <v>10280010</v>
      </c>
      <c r="D984" s="40" t="s">
        <v>2923</v>
      </c>
      <c r="E984" s="58">
        <v>1</v>
      </c>
      <c r="F984" s="38">
        <v>39</v>
      </c>
      <c r="G984" s="38" t="s">
        <v>33</v>
      </c>
      <c r="H984" s="42">
        <v>1199</v>
      </c>
      <c r="I984" s="37"/>
      <c r="J984" s="44">
        <v>43948</v>
      </c>
      <c r="K984" s="42">
        <v>0</v>
      </c>
      <c r="L984" s="42">
        <v>1139.05</v>
      </c>
      <c r="M984" s="44">
        <v>45200</v>
      </c>
      <c r="N984" s="42">
        <v>59.95</v>
      </c>
      <c r="O984" s="42">
        <v>20</v>
      </c>
      <c r="P984" s="45">
        <f>IF(J984&lt;DATEVALUE("2009-1-1"),3%,13%)</f>
        <v>0.13</v>
      </c>
      <c r="Q984" s="42">
        <f>IF(P984=13%,ROUND(O984/(1+P984)*P984,2),ROUND(O984/(1+0.03)*0.02,2))</f>
        <v>2.2999999999999998</v>
      </c>
      <c r="R984" s="42">
        <f>O984-Q984</f>
        <v>17.7</v>
      </c>
      <c r="S984" s="42">
        <f>N984-R984</f>
        <v>42.25</v>
      </c>
      <c r="T984" s="38">
        <v>2506</v>
      </c>
      <c r="U984" s="14">
        <f>S984/H984</f>
        <v>3.5237698081734777E-2</v>
      </c>
      <c r="V984" s="19"/>
      <c r="W984" s="19"/>
      <c r="X984" s="37" t="s">
        <v>3455</v>
      </c>
    </row>
    <row r="985" spans="1:37" ht="16.5" customHeight="1">
      <c r="A985" s="38">
        <v>212</v>
      </c>
      <c r="B985" s="39">
        <v>40709</v>
      </c>
      <c r="C985" s="38">
        <v>10285085</v>
      </c>
      <c r="D985" s="40" t="s">
        <v>1393</v>
      </c>
      <c r="E985" s="38">
        <v>5</v>
      </c>
      <c r="F985" s="38">
        <v>120</v>
      </c>
      <c r="G985" s="38" t="s">
        <v>23</v>
      </c>
      <c r="H985" s="42">
        <v>6750</v>
      </c>
      <c r="I985" s="55"/>
      <c r="J985" s="44">
        <v>39394</v>
      </c>
      <c r="K985" s="42">
        <v>0</v>
      </c>
      <c r="L985" s="42">
        <v>6412.5</v>
      </c>
      <c r="M985" s="44">
        <v>45138</v>
      </c>
      <c r="N985" s="42">
        <f>H985-K985-L985</f>
        <v>337.5</v>
      </c>
      <c r="O985" s="42">
        <v>100</v>
      </c>
      <c r="P985" s="45">
        <v>0.03</v>
      </c>
      <c r="Q985" s="42">
        <v>1.94</v>
      </c>
      <c r="R985" s="42">
        <v>98.06</v>
      </c>
      <c r="S985" s="42">
        <v>239.44</v>
      </c>
      <c r="T985" s="38">
        <v>5000</v>
      </c>
      <c r="U985" s="14">
        <f>S985/H985</f>
        <v>3.547259259259259E-2</v>
      </c>
      <c r="V985" s="19"/>
      <c r="W985" s="19"/>
      <c r="X985" s="37" t="s">
        <v>3467</v>
      </c>
    </row>
    <row r="986" spans="1:37" ht="16.5" customHeight="1">
      <c r="A986" s="38">
        <v>455</v>
      </c>
      <c r="B986" s="39">
        <v>10736</v>
      </c>
      <c r="C986" s="38">
        <v>10283983</v>
      </c>
      <c r="D986" s="40" t="s">
        <v>1393</v>
      </c>
      <c r="E986" s="38">
        <v>33</v>
      </c>
      <c r="F986" s="38">
        <v>120</v>
      </c>
      <c r="G986" s="38" t="s">
        <v>23</v>
      </c>
      <c r="H986" s="42">
        <v>44550</v>
      </c>
      <c r="I986" s="55"/>
      <c r="J986" s="44">
        <v>39269</v>
      </c>
      <c r="K986" s="42">
        <v>0</v>
      </c>
      <c r="L986" s="42">
        <v>42322.5</v>
      </c>
      <c r="M986" s="44">
        <v>45138</v>
      </c>
      <c r="N986" s="42">
        <f>H986-K986-L986</f>
        <v>2227.5</v>
      </c>
      <c r="O986" s="42">
        <v>660</v>
      </c>
      <c r="P986" s="45">
        <v>0.03</v>
      </c>
      <c r="Q986" s="42">
        <v>12.82</v>
      </c>
      <c r="R986" s="42">
        <v>647.17999999999995</v>
      </c>
      <c r="S986" s="42">
        <v>1580.32</v>
      </c>
      <c r="T986" s="38">
        <v>5000</v>
      </c>
      <c r="U986" s="14">
        <f>S986/H986</f>
        <v>3.5472951739618404E-2</v>
      </c>
      <c r="V986" s="19"/>
      <c r="W986" s="19"/>
      <c r="X986" s="37" t="s">
        <v>3461</v>
      </c>
    </row>
    <row r="987" spans="1:37" ht="16.5" customHeight="1">
      <c r="A987" s="38">
        <v>15</v>
      </c>
      <c r="B987" s="39">
        <v>50099</v>
      </c>
      <c r="C987" s="38">
        <v>10297031</v>
      </c>
      <c r="D987" s="40" t="s">
        <v>2179</v>
      </c>
      <c r="E987" s="38">
        <v>1</v>
      </c>
      <c r="F987" s="38">
        <v>60</v>
      </c>
      <c r="G987" s="38" t="s">
        <v>33</v>
      </c>
      <c r="H987" s="42">
        <v>3051.28</v>
      </c>
      <c r="I987" s="2"/>
      <c r="J987" s="44">
        <v>43124</v>
      </c>
      <c r="K987" s="42">
        <v>0</v>
      </c>
      <c r="L987" s="42">
        <v>2898.71</v>
      </c>
      <c r="M987" s="44">
        <v>45016</v>
      </c>
      <c r="N987" s="42">
        <f>H987-K987-L987</f>
        <v>152.57000000000016</v>
      </c>
      <c r="O987" s="42">
        <v>50</v>
      </c>
      <c r="P987" s="45">
        <v>0.13</v>
      </c>
      <c r="Q987" s="42">
        <v>5.75</v>
      </c>
      <c r="R987" s="42">
        <v>44.25</v>
      </c>
      <c r="S987" s="42">
        <v>108.32</v>
      </c>
      <c r="T987" s="38">
        <v>5000</v>
      </c>
      <c r="U987" s="14">
        <f>S987/H987</f>
        <v>3.5499855798222381E-2</v>
      </c>
      <c r="V987" s="19"/>
      <c r="W987" s="19"/>
      <c r="X987" s="37" t="s">
        <v>3468</v>
      </c>
    </row>
    <row r="988" spans="1:37" ht="16.5" customHeight="1">
      <c r="A988" s="38">
        <v>347</v>
      </c>
      <c r="B988" s="39">
        <v>10736</v>
      </c>
      <c r="C988" s="38">
        <v>10283815</v>
      </c>
      <c r="D988" s="40" t="s">
        <v>1307</v>
      </c>
      <c r="E988" s="38">
        <v>10</v>
      </c>
      <c r="F988" s="38">
        <v>120</v>
      </c>
      <c r="G988" s="38" t="s">
        <v>21</v>
      </c>
      <c r="H988" s="42">
        <v>67650</v>
      </c>
      <c r="I988" s="55"/>
      <c r="J988" s="44">
        <v>39270</v>
      </c>
      <c r="K988" s="42">
        <v>0</v>
      </c>
      <c r="L988" s="42">
        <v>64267.5</v>
      </c>
      <c r="M988" s="44">
        <v>45138</v>
      </c>
      <c r="N988" s="42">
        <f>H988-K988-L988</f>
        <v>3382.5</v>
      </c>
      <c r="O988" s="42">
        <v>1000</v>
      </c>
      <c r="P988" s="45">
        <v>0.03</v>
      </c>
      <c r="Q988" s="42">
        <v>19.420000000000002</v>
      </c>
      <c r="R988" s="42">
        <v>980.58</v>
      </c>
      <c r="S988" s="42">
        <v>2401.92</v>
      </c>
      <c r="T988" s="38">
        <v>2105</v>
      </c>
      <c r="U988" s="14">
        <f>S988/H988</f>
        <v>3.5505099778270509E-2</v>
      </c>
      <c r="V988" s="19"/>
      <c r="W988" s="19"/>
      <c r="X988" s="37" t="s">
        <v>3461</v>
      </c>
    </row>
    <row r="989" spans="1:37" ht="16.5" customHeight="1">
      <c r="A989" s="38">
        <v>505</v>
      </c>
      <c r="B989" s="39">
        <v>10736</v>
      </c>
      <c r="C989" s="38">
        <v>10283141</v>
      </c>
      <c r="D989" s="40" t="s">
        <v>1046</v>
      </c>
      <c r="E989" s="38">
        <v>2</v>
      </c>
      <c r="F989" s="38">
        <v>18</v>
      </c>
      <c r="G989" s="38" t="s">
        <v>33</v>
      </c>
      <c r="H989" s="42">
        <v>1222.23</v>
      </c>
      <c r="I989" s="55"/>
      <c r="J989" s="44">
        <v>43977</v>
      </c>
      <c r="K989" s="42">
        <v>0</v>
      </c>
      <c r="L989" s="42">
        <v>1161.1099999999999</v>
      </c>
      <c r="M989" s="44">
        <v>45138</v>
      </c>
      <c r="N989" s="42">
        <f>H989-K989-L989</f>
        <v>61.120000000000118</v>
      </c>
      <c r="O989" s="42">
        <v>20</v>
      </c>
      <c r="P989" s="45">
        <v>0.13</v>
      </c>
      <c r="Q989" s="42">
        <v>2.2999999999999998</v>
      </c>
      <c r="R989" s="42">
        <v>17.7</v>
      </c>
      <c r="S989" s="42">
        <v>43.42</v>
      </c>
      <c r="T989" s="38">
        <v>5000</v>
      </c>
      <c r="U989" s="14">
        <f>S989/H989</f>
        <v>3.5525228475818793E-2</v>
      </c>
      <c r="V989" s="19"/>
      <c r="W989" s="19"/>
      <c r="X989" s="37" t="s">
        <v>3461</v>
      </c>
    </row>
    <row r="990" spans="1:37" ht="16.5" customHeight="1">
      <c r="A990" s="38">
        <v>510</v>
      </c>
      <c r="B990" s="39">
        <v>10736</v>
      </c>
      <c r="C990" s="38">
        <v>10284084</v>
      </c>
      <c r="D990" s="40" t="s">
        <v>1439</v>
      </c>
      <c r="E990" s="38">
        <v>1</v>
      </c>
      <c r="F990" s="38">
        <v>60</v>
      </c>
      <c r="G990" s="38" t="s">
        <v>33</v>
      </c>
      <c r="H990" s="42">
        <v>6243</v>
      </c>
      <c r="I990" s="55"/>
      <c r="J990" s="44">
        <v>41512</v>
      </c>
      <c r="K990" s="42">
        <v>0</v>
      </c>
      <c r="L990" s="42">
        <v>5930.85</v>
      </c>
      <c r="M990" s="44">
        <v>45138</v>
      </c>
      <c r="N990" s="42">
        <f>H990-K990-L990</f>
        <v>312.14999999999964</v>
      </c>
      <c r="O990" s="42">
        <v>100</v>
      </c>
      <c r="P990" s="45">
        <v>0.13</v>
      </c>
      <c r="Q990" s="42">
        <v>11.5</v>
      </c>
      <c r="R990" s="42">
        <v>88.5</v>
      </c>
      <c r="S990" s="42">
        <v>223.65</v>
      </c>
      <c r="T990" s="38">
        <v>5000</v>
      </c>
      <c r="U990" s="14">
        <f>S990/H990</f>
        <v>3.5824123017779916E-2</v>
      </c>
      <c r="V990" s="19"/>
      <c r="W990" s="19"/>
      <c r="X990" s="37" t="s">
        <v>3461</v>
      </c>
    </row>
    <row r="991" spans="1:37" ht="16.5" customHeight="1">
      <c r="A991" s="38">
        <v>48</v>
      </c>
      <c r="B991" s="39">
        <v>10501</v>
      </c>
      <c r="C991" s="38">
        <v>10369766</v>
      </c>
      <c r="D991" s="40" t="s">
        <v>2077</v>
      </c>
      <c r="E991" s="38">
        <v>1</v>
      </c>
      <c r="F991" s="38">
        <v>60</v>
      </c>
      <c r="G991" s="38" t="s">
        <v>23</v>
      </c>
      <c r="H991" s="42">
        <v>550</v>
      </c>
      <c r="I991" s="2"/>
      <c r="J991" s="44">
        <v>39812</v>
      </c>
      <c r="K991" s="42">
        <v>0</v>
      </c>
      <c r="L991" s="42">
        <v>522.5</v>
      </c>
      <c r="M991" s="44">
        <v>45077</v>
      </c>
      <c r="N991" s="42">
        <f>H991-K991-L991</f>
        <v>27.5</v>
      </c>
      <c r="O991" s="42">
        <v>7.89</v>
      </c>
      <c r="P991" s="45">
        <v>0.03</v>
      </c>
      <c r="Q991" s="42">
        <v>0.15</v>
      </c>
      <c r="R991" s="42">
        <v>7.74</v>
      </c>
      <c r="S991" s="42">
        <v>19.760000000000002</v>
      </c>
      <c r="T991" s="38">
        <v>5000</v>
      </c>
      <c r="U991" s="14">
        <f>S991/H991</f>
        <v>3.5927272727272731E-2</v>
      </c>
      <c r="V991" s="19"/>
      <c r="W991" s="19"/>
      <c r="X991" s="37" t="s">
        <v>3479</v>
      </c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</row>
    <row r="992" spans="1:37" ht="16.5" customHeight="1">
      <c r="A992" s="38">
        <v>32</v>
      </c>
      <c r="B992" s="39">
        <v>10501</v>
      </c>
      <c r="C992" s="38">
        <v>10369596</v>
      </c>
      <c r="D992" s="40" t="s">
        <v>356</v>
      </c>
      <c r="E992" s="38">
        <v>1</v>
      </c>
      <c r="F992" s="38">
        <v>120</v>
      </c>
      <c r="G992" s="38" t="s">
        <v>21</v>
      </c>
      <c r="H992" s="42">
        <v>1900</v>
      </c>
      <c r="I992" s="2"/>
      <c r="J992" s="44">
        <v>39813</v>
      </c>
      <c r="K992" s="42">
        <v>0</v>
      </c>
      <c r="L992" s="42">
        <v>1805</v>
      </c>
      <c r="M992" s="44">
        <v>45077</v>
      </c>
      <c r="N992" s="42">
        <f>H992-K992-L992</f>
        <v>95</v>
      </c>
      <c r="O992" s="42">
        <v>27.26</v>
      </c>
      <c r="P992" s="45">
        <v>0.03</v>
      </c>
      <c r="Q992" s="42">
        <v>0.53</v>
      </c>
      <c r="R992" s="42">
        <v>26.73</v>
      </c>
      <c r="S992" s="42">
        <v>68.27</v>
      </c>
      <c r="T992" s="38">
        <v>2105</v>
      </c>
      <c r="U992" s="14">
        <f>S992/H992</f>
        <v>3.5931578947368419E-2</v>
      </c>
      <c r="V992" s="19"/>
      <c r="W992" s="19"/>
      <c r="X992" s="37" t="s">
        <v>3479</v>
      </c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</row>
    <row r="993" spans="1:37" ht="16.5" customHeight="1">
      <c r="A993" s="38">
        <v>38</v>
      </c>
      <c r="B993" s="39">
        <v>10501</v>
      </c>
      <c r="C993" s="38">
        <v>10369592</v>
      </c>
      <c r="D993" s="40" t="s">
        <v>180</v>
      </c>
      <c r="E993" s="38">
        <v>2</v>
      </c>
      <c r="F993" s="38">
        <v>120</v>
      </c>
      <c r="G993" s="38" t="s">
        <v>23</v>
      </c>
      <c r="H993" s="42">
        <v>5000</v>
      </c>
      <c r="I993" s="2"/>
      <c r="J993" s="44">
        <v>39812</v>
      </c>
      <c r="K993" s="42">
        <v>0</v>
      </c>
      <c r="L993" s="42">
        <v>4750</v>
      </c>
      <c r="M993" s="44">
        <v>45077</v>
      </c>
      <c r="N993" s="42">
        <f>H993-K993-L993</f>
        <v>250</v>
      </c>
      <c r="O993" s="42">
        <v>71.73</v>
      </c>
      <c r="P993" s="45">
        <v>0.03</v>
      </c>
      <c r="Q993" s="42">
        <v>1.39</v>
      </c>
      <c r="R993" s="42">
        <v>70.34</v>
      </c>
      <c r="S993" s="42">
        <v>179.66</v>
      </c>
      <c r="T993" s="38">
        <v>2102</v>
      </c>
      <c r="U993" s="14">
        <f>S993/H993</f>
        <v>3.5931999999999999E-2</v>
      </c>
      <c r="V993" s="19"/>
      <c r="W993" s="19"/>
      <c r="X993" s="37" t="s">
        <v>3479</v>
      </c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</row>
    <row r="994" spans="1:37" ht="16.5" customHeight="1">
      <c r="A994" s="38">
        <v>42</v>
      </c>
      <c r="B994" s="39">
        <v>10501</v>
      </c>
      <c r="C994" s="38">
        <v>10369593</v>
      </c>
      <c r="D994" s="40" t="s">
        <v>180</v>
      </c>
      <c r="E994" s="38">
        <v>2</v>
      </c>
      <c r="F994" s="38">
        <v>120</v>
      </c>
      <c r="G994" s="38" t="s">
        <v>23</v>
      </c>
      <c r="H994" s="42">
        <v>5000</v>
      </c>
      <c r="I994" s="2"/>
      <c r="J994" s="44">
        <v>39812</v>
      </c>
      <c r="K994" s="42">
        <v>0</v>
      </c>
      <c r="L994" s="42">
        <v>4750</v>
      </c>
      <c r="M994" s="44">
        <v>45077</v>
      </c>
      <c r="N994" s="42">
        <f>H994-K994-L994</f>
        <v>250</v>
      </c>
      <c r="O994" s="42">
        <v>71.73</v>
      </c>
      <c r="P994" s="45">
        <v>0.03</v>
      </c>
      <c r="Q994" s="42">
        <v>1.39</v>
      </c>
      <c r="R994" s="42">
        <v>70.34</v>
      </c>
      <c r="S994" s="42">
        <v>179.66</v>
      </c>
      <c r="T994" s="38">
        <v>2107</v>
      </c>
      <c r="U994" s="14">
        <f>S994/H994</f>
        <v>3.5931999999999999E-2</v>
      </c>
      <c r="V994" s="19"/>
      <c r="W994" s="19"/>
      <c r="X994" s="37" t="s">
        <v>3479</v>
      </c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</row>
    <row r="995" spans="1:37" ht="16.5" customHeight="1">
      <c r="A995" s="38">
        <v>31</v>
      </c>
      <c r="B995" s="39">
        <v>10501</v>
      </c>
      <c r="C995" s="38">
        <v>10369597</v>
      </c>
      <c r="D995" s="40" t="s">
        <v>356</v>
      </c>
      <c r="E995" s="38">
        <v>14</v>
      </c>
      <c r="F995" s="38">
        <v>120</v>
      </c>
      <c r="G995" s="38" t="s">
        <v>21</v>
      </c>
      <c r="H995" s="42">
        <v>26600</v>
      </c>
      <c r="I995" s="2"/>
      <c r="J995" s="44">
        <v>39813</v>
      </c>
      <c r="K995" s="42">
        <v>0</v>
      </c>
      <c r="L995" s="42">
        <v>25270</v>
      </c>
      <c r="M995" s="44">
        <v>45077</v>
      </c>
      <c r="N995" s="42">
        <f>H995-K995-L995</f>
        <v>1330</v>
      </c>
      <c r="O995" s="42">
        <v>381.59</v>
      </c>
      <c r="P995" s="45">
        <v>0.03</v>
      </c>
      <c r="Q995" s="42">
        <v>7.41</v>
      </c>
      <c r="R995" s="42">
        <v>374.18</v>
      </c>
      <c r="S995" s="42">
        <v>955.82</v>
      </c>
      <c r="T995" s="38">
        <v>2103</v>
      </c>
      <c r="U995" s="14">
        <f>S995/H995</f>
        <v>3.5933082706766921E-2</v>
      </c>
      <c r="V995" s="19"/>
      <c r="W995" s="19"/>
      <c r="X995" s="37" t="s">
        <v>3479</v>
      </c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</row>
    <row r="996" spans="1:37" ht="16.5" customHeight="1">
      <c r="A996" s="38">
        <v>30</v>
      </c>
      <c r="B996" s="39">
        <v>10501</v>
      </c>
      <c r="C996" s="38">
        <v>10369598</v>
      </c>
      <c r="D996" s="40" t="s">
        <v>356</v>
      </c>
      <c r="E996" s="38">
        <v>3</v>
      </c>
      <c r="F996" s="38">
        <v>120</v>
      </c>
      <c r="G996" s="38" t="s">
        <v>21</v>
      </c>
      <c r="H996" s="42">
        <v>5700</v>
      </c>
      <c r="I996" s="2"/>
      <c r="J996" s="44">
        <v>39813</v>
      </c>
      <c r="K996" s="42">
        <v>0</v>
      </c>
      <c r="L996" s="42">
        <v>5415</v>
      </c>
      <c r="M996" s="44">
        <v>45077</v>
      </c>
      <c r="N996" s="42">
        <f>H996-K996-L996</f>
        <v>285</v>
      </c>
      <c r="O996" s="42">
        <v>81.77</v>
      </c>
      <c r="P996" s="45">
        <v>0.03</v>
      </c>
      <c r="Q996" s="42">
        <v>1.59</v>
      </c>
      <c r="R996" s="42">
        <v>80.180000000000007</v>
      </c>
      <c r="S996" s="42">
        <v>204.82</v>
      </c>
      <c r="T996" s="38">
        <v>2102</v>
      </c>
      <c r="U996" s="14">
        <f>S996/H996</f>
        <v>3.5933333333333331E-2</v>
      </c>
      <c r="V996" s="19"/>
      <c r="W996" s="19"/>
      <c r="X996" s="37" t="s">
        <v>3479</v>
      </c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</row>
    <row r="997" spans="1:37" ht="16.5" customHeight="1">
      <c r="A997" s="38">
        <v>41</v>
      </c>
      <c r="B997" s="39">
        <v>10501</v>
      </c>
      <c r="C997" s="38">
        <v>10369595</v>
      </c>
      <c r="D997" s="40" t="s">
        <v>2073</v>
      </c>
      <c r="E997" s="38">
        <v>12</v>
      </c>
      <c r="F997" s="38">
        <v>120</v>
      </c>
      <c r="G997" s="38" t="s">
        <v>23</v>
      </c>
      <c r="H997" s="42">
        <v>19200</v>
      </c>
      <c r="I997" s="2"/>
      <c r="J997" s="44">
        <v>39812</v>
      </c>
      <c r="K997" s="42">
        <v>0</v>
      </c>
      <c r="L997" s="42">
        <v>18240</v>
      </c>
      <c r="M997" s="44">
        <v>45077</v>
      </c>
      <c r="N997" s="42">
        <f>H997-K997-L997</f>
        <v>960</v>
      </c>
      <c r="O997" s="42">
        <v>275.43</v>
      </c>
      <c r="P997" s="45">
        <v>0.03</v>
      </c>
      <c r="Q997" s="42">
        <v>5.35</v>
      </c>
      <c r="R997" s="42">
        <v>270.08</v>
      </c>
      <c r="S997" s="42">
        <v>689.92</v>
      </c>
      <c r="T997" s="38">
        <v>2105</v>
      </c>
      <c r="U997" s="14">
        <f>S997/H997</f>
        <v>3.5933333333333331E-2</v>
      </c>
      <c r="V997" s="19"/>
      <c r="W997" s="19"/>
      <c r="X997" s="37" t="s">
        <v>3479</v>
      </c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</row>
    <row r="998" spans="1:37" ht="16.5" customHeight="1">
      <c r="A998" s="38">
        <v>40</v>
      </c>
      <c r="B998" s="39">
        <v>10501</v>
      </c>
      <c r="C998" s="38">
        <v>10369594</v>
      </c>
      <c r="D998" s="40" t="s">
        <v>2070</v>
      </c>
      <c r="E998" s="38">
        <v>1</v>
      </c>
      <c r="F998" s="38">
        <v>120</v>
      </c>
      <c r="G998" s="38" t="s">
        <v>23</v>
      </c>
      <c r="H998" s="42">
        <v>3050</v>
      </c>
      <c r="I998" s="2"/>
      <c r="J998" s="44">
        <v>39812</v>
      </c>
      <c r="K998" s="42">
        <v>0</v>
      </c>
      <c r="L998" s="42">
        <v>2897.5</v>
      </c>
      <c r="M998" s="44">
        <v>45077</v>
      </c>
      <c r="N998" s="42">
        <f>H998-K998-L998</f>
        <v>152.5</v>
      </c>
      <c r="O998" s="42">
        <v>43.75</v>
      </c>
      <c r="P998" s="45">
        <v>0.03</v>
      </c>
      <c r="Q998" s="42">
        <v>0.85</v>
      </c>
      <c r="R998" s="42">
        <v>42.9</v>
      </c>
      <c r="S998" s="42">
        <v>109.6</v>
      </c>
      <c r="T998" s="38">
        <v>2105</v>
      </c>
      <c r="U998" s="14">
        <f>S998/H998</f>
        <v>3.5934426229508196E-2</v>
      </c>
      <c r="V998" s="19"/>
      <c r="W998" s="19"/>
      <c r="X998" s="37" t="s">
        <v>3479</v>
      </c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</row>
    <row r="999" spans="1:37" ht="16.5" customHeight="1">
      <c r="A999" s="38">
        <v>375</v>
      </c>
      <c r="B999" s="39">
        <v>10736</v>
      </c>
      <c r="C999" s="38">
        <v>10284077</v>
      </c>
      <c r="D999" s="40" t="s">
        <v>1332</v>
      </c>
      <c r="E999" s="38">
        <v>6</v>
      </c>
      <c r="F999" s="38">
        <v>120</v>
      </c>
      <c r="G999" s="38" t="s">
        <v>21</v>
      </c>
      <c r="H999" s="42">
        <v>76225.62</v>
      </c>
      <c r="I999" s="55"/>
      <c r="J999" s="44">
        <v>41423</v>
      </c>
      <c r="K999" s="42">
        <v>0</v>
      </c>
      <c r="L999" s="42">
        <v>72414.33</v>
      </c>
      <c r="M999" s="44">
        <v>45138</v>
      </c>
      <c r="N999" s="42">
        <f>H999-K999-L999</f>
        <v>3811.2899999999936</v>
      </c>
      <c r="O999" s="42">
        <v>1200</v>
      </c>
      <c r="P999" s="45">
        <v>0.13</v>
      </c>
      <c r="Q999" s="42">
        <v>138.05000000000001</v>
      </c>
      <c r="R999" s="42">
        <v>1061.95</v>
      </c>
      <c r="S999" s="42">
        <v>2749.34</v>
      </c>
      <c r="T999" s="38">
        <v>5000</v>
      </c>
      <c r="U999" s="14">
        <f>S999/H999</f>
        <v>3.6068450476362153E-2</v>
      </c>
      <c r="V999" s="19"/>
      <c r="W999" s="19"/>
      <c r="X999" s="37" t="s">
        <v>3461</v>
      </c>
    </row>
    <row r="1000" spans="1:37" ht="16.5" customHeight="1">
      <c r="A1000" s="38">
        <v>4</v>
      </c>
      <c r="B1000" s="39">
        <v>40708</v>
      </c>
      <c r="C1000" s="38">
        <v>10278930</v>
      </c>
      <c r="D1000" s="40" t="s">
        <v>1421</v>
      </c>
      <c r="E1000" s="41">
        <v>10</v>
      </c>
      <c r="F1000" s="38">
        <v>120</v>
      </c>
      <c r="G1000" s="38" t="s">
        <v>23</v>
      </c>
      <c r="H1000" s="42">
        <v>13500</v>
      </c>
      <c r="I1000" s="2"/>
      <c r="J1000" s="44">
        <v>38928</v>
      </c>
      <c r="K1000" s="42">
        <v>0</v>
      </c>
      <c r="L1000" s="42">
        <v>12825</v>
      </c>
      <c r="M1000" s="44">
        <v>44957</v>
      </c>
      <c r="N1000" s="42">
        <f>H1000-K1000-L1000</f>
        <v>675</v>
      </c>
      <c r="O1000" s="42">
        <v>210</v>
      </c>
      <c r="P1000" s="45">
        <v>0.13</v>
      </c>
      <c r="Q1000" s="42">
        <v>24.16</v>
      </c>
      <c r="R1000" s="42">
        <f>O1000-Q1000</f>
        <v>185.84</v>
      </c>
      <c r="S1000" s="42">
        <f>N1000-R1000</f>
        <v>489.15999999999997</v>
      </c>
      <c r="T1000" s="38">
        <v>5000</v>
      </c>
      <c r="U1000" s="14">
        <f>S1000/H1000</f>
        <v>3.6234074074074071E-2</v>
      </c>
      <c r="V1000" s="19"/>
      <c r="W1000" s="19"/>
      <c r="X1000" s="37" t="s">
        <v>3467</v>
      </c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</row>
    <row r="1001" spans="1:37" ht="16.5" customHeight="1">
      <c r="A1001" s="38">
        <v>529</v>
      </c>
      <c r="B1001" s="39">
        <v>10736</v>
      </c>
      <c r="C1001" s="38">
        <v>10284306</v>
      </c>
      <c r="D1001" s="40" t="s">
        <v>1453</v>
      </c>
      <c r="E1001" s="38">
        <v>1</v>
      </c>
      <c r="F1001" s="38">
        <v>60</v>
      </c>
      <c r="G1001" s="38" t="s">
        <v>33</v>
      </c>
      <c r="H1001" s="42">
        <v>6478</v>
      </c>
      <c r="I1001" s="55"/>
      <c r="J1001" s="44">
        <v>40688</v>
      </c>
      <c r="K1001" s="42">
        <v>0</v>
      </c>
      <c r="L1001" s="42">
        <v>6154.1</v>
      </c>
      <c r="M1001" s="44">
        <v>45138</v>
      </c>
      <c r="N1001" s="42">
        <f>H1001-K1001-L1001</f>
        <v>323.89999999999964</v>
      </c>
      <c r="O1001" s="42">
        <v>100</v>
      </c>
      <c r="P1001" s="45">
        <v>0.13</v>
      </c>
      <c r="Q1001" s="42">
        <v>11.5</v>
      </c>
      <c r="R1001" s="42">
        <v>88.5</v>
      </c>
      <c r="S1001" s="42">
        <v>235.4</v>
      </c>
      <c r="T1001" s="38">
        <v>5000</v>
      </c>
      <c r="U1001" s="14">
        <f>S1001/H1001</f>
        <v>3.6338376041988266E-2</v>
      </c>
      <c r="V1001" s="19"/>
      <c r="W1001" s="19"/>
      <c r="X1001" s="37" t="s">
        <v>3461</v>
      </c>
    </row>
    <row r="1002" spans="1:37" ht="16.5" customHeight="1">
      <c r="A1002" s="38">
        <v>2</v>
      </c>
      <c r="B1002" s="39">
        <v>10700</v>
      </c>
      <c r="C1002" s="38">
        <v>10275223</v>
      </c>
      <c r="D1002" s="40" t="s">
        <v>2885</v>
      </c>
      <c r="E1002" s="41">
        <v>56</v>
      </c>
      <c r="F1002" s="38">
        <v>60</v>
      </c>
      <c r="G1002" s="38" t="s">
        <v>23</v>
      </c>
      <c r="H1002" s="42">
        <v>19973.28</v>
      </c>
      <c r="I1002" s="43"/>
      <c r="J1002" s="44">
        <v>43095</v>
      </c>
      <c r="K1002" s="42">
        <v>0</v>
      </c>
      <c r="L1002" s="42">
        <v>18974.61</v>
      </c>
      <c r="M1002" s="44">
        <v>44957</v>
      </c>
      <c r="N1002" s="42">
        <f>H1002-K1002-L1002</f>
        <v>998.66999999999825</v>
      </c>
      <c r="O1002" s="42">
        <v>308</v>
      </c>
      <c r="P1002" s="45">
        <v>0.13</v>
      </c>
      <c r="Q1002" s="42">
        <v>35.43</v>
      </c>
      <c r="R1002" s="42">
        <v>272.57</v>
      </c>
      <c r="S1002" s="42">
        <f>N1002-R1002</f>
        <v>726.09999999999832</v>
      </c>
      <c r="T1002" s="38">
        <v>5000</v>
      </c>
      <c r="U1002" s="14">
        <f>S1002/H1002</f>
        <v>3.6353568367338683E-2</v>
      </c>
      <c r="V1002" s="19"/>
      <c r="W1002" s="19"/>
      <c r="X1002" s="37" t="s">
        <v>3455</v>
      </c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</row>
    <row r="1003" spans="1:37" ht="16.5" customHeight="1">
      <c r="A1003" s="38">
        <v>3</v>
      </c>
      <c r="B1003" s="39">
        <v>10755</v>
      </c>
      <c r="C1003" s="38">
        <v>10287196</v>
      </c>
      <c r="D1003" s="40" t="s">
        <v>1230</v>
      </c>
      <c r="E1003" s="41">
        <v>8</v>
      </c>
      <c r="F1003" s="38">
        <v>120</v>
      </c>
      <c r="G1003" s="38" t="s">
        <v>21</v>
      </c>
      <c r="H1003" s="42">
        <v>52216.52</v>
      </c>
      <c r="I1003" s="2"/>
      <c r="J1003" s="44">
        <v>39948</v>
      </c>
      <c r="K1003" s="42">
        <v>0</v>
      </c>
      <c r="L1003" s="42">
        <v>49605.69</v>
      </c>
      <c r="M1003" s="44">
        <v>44957</v>
      </c>
      <c r="N1003" s="42">
        <f>H1003-K1003-L1003</f>
        <v>2610.8299999999945</v>
      </c>
      <c r="O1003" s="42">
        <v>800</v>
      </c>
      <c r="P1003" s="45">
        <v>0.13</v>
      </c>
      <c r="Q1003" s="42">
        <v>92.04</v>
      </c>
      <c r="R1003" s="42">
        <v>707.96</v>
      </c>
      <c r="S1003" s="42">
        <f>N1003-R1003</f>
        <v>1902.8699999999944</v>
      </c>
      <c r="T1003" s="38">
        <v>5000</v>
      </c>
      <c r="U1003" s="14">
        <f>S1003/H1003</f>
        <v>3.6441915317221345E-2</v>
      </c>
      <c r="V1003" s="19"/>
      <c r="W1003" s="19"/>
      <c r="X1003" s="37" t="s">
        <v>3464</v>
      </c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</row>
    <row r="1004" spans="1:37" ht="16.5" customHeight="1">
      <c r="A1004" s="38">
        <v>331</v>
      </c>
      <c r="B1004" s="39">
        <v>10736</v>
      </c>
      <c r="C1004" s="38">
        <v>10283162</v>
      </c>
      <c r="D1004" s="40" t="s">
        <v>1292</v>
      </c>
      <c r="E1004" s="38">
        <v>1</v>
      </c>
      <c r="F1004" s="38">
        <v>120</v>
      </c>
      <c r="G1004" s="38" t="s">
        <v>21</v>
      </c>
      <c r="H1004" s="42">
        <v>14482.21</v>
      </c>
      <c r="I1004" s="55"/>
      <c r="J1004" s="44">
        <v>39270</v>
      </c>
      <c r="K1004" s="42">
        <v>0</v>
      </c>
      <c r="L1004" s="42">
        <v>13758.09</v>
      </c>
      <c r="M1004" s="44">
        <v>45138</v>
      </c>
      <c r="N1004" s="42">
        <f>H1004-K1004-L1004</f>
        <v>724.11999999999898</v>
      </c>
      <c r="O1004" s="42">
        <v>200</v>
      </c>
      <c r="P1004" s="45">
        <v>0.03</v>
      </c>
      <c r="Q1004" s="42">
        <v>3.88</v>
      </c>
      <c r="R1004" s="42">
        <v>196.12</v>
      </c>
      <c r="S1004" s="42">
        <v>528</v>
      </c>
      <c r="T1004" s="38">
        <v>2102</v>
      </c>
      <c r="U1004" s="14">
        <f>S1004/H1004</f>
        <v>3.6458523940752136E-2</v>
      </c>
      <c r="V1004" s="19"/>
      <c r="W1004" s="19"/>
      <c r="X1004" s="37" t="s">
        <v>3461</v>
      </c>
    </row>
    <row r="1005" spans="1:37" ht="16.5" customHeight="1">
      <c r="A1005" s="38">
        <v>27</v>
      </c>
      <c r="B1005" s="39">
        <v>10701</v>
      </c>
      <c r="C1005" s="38">
        <v>10275746</v>
      </c>
      <c r="D1005" s="40" t="s">
        <v>37</v>
      </c>
      <c r="E1005" s="38">
        <v>2.5609999999999999E-3</v>
      </c>
      <c r="F1005" s="38">
        <v>120</v>
      </c>
      <c r="G1005" s="38" t="s">
        <v>21</v>
      </c>
      <c r="H1005" s="42">
        <v>10000</v>
      </c>
      <c r="I1005" s="53"/>
      <c r="J1005" s="44">
        <v>40751</v>
      </c>
      <c r="K1005" s="42">
        <v>0</v>
      </c>
      <c r="L1005" s="42">
        <v>9500</v>
      </c>
      <c r="M1005" s="44">
        <v>45169</v>
      </c>
      <c r="N1005" s="42">
        <f>H1005-K1005-L1005</f>
        <v>500</v>
      </c>
      <c r="O1005" s="42">
        <v>150</v>
      </c>
      <c r="P1005" s="45">
        <v>0.13</v>
      </c>
      <c r="Q1005" s="42">
        <v>17.260000000000002</v>
      </c>
      <c r="R1005" s="42">
        <v>132.74</v>
      </c>
      <c r="S1005" s="42">
        <v>367.26</v>
      </c>
      <c r="T1005" s="38">
        <v>2101</v>
      </c>
      <c r="U1005" s="14">
        <f>S1005/H1005</f>
        <v>3.6726000000000002E-2</v>
      </c>
      <c r="V1005" s="19"/>
      <c r="W1005" s="19"/>
      <c r="X1005" s="37" t="s">
        <v>3455</v>
      </c>
    </row>
    <row r="1006" spans="1:37" ht="16.5" customHeight="1">
      <c r="A1006" s="38">
        <v>30</v>
      </c>
      <c r="B1006" s="39">
        <v>10746</v>
      </c>
      <c r="C1006" s="38">
        <v>10310702</v>
      </c>
      <c r="D1006" s="40" t="s">
        <v>189</v>
      </c>
      <c r="E1006" s="38">
        <v>1</v>
      </c>
      <c r="F1006" s="38">
        <v>60</v>
      </c>
      <c r="G1006" s="38" t="s">
        <v>33</v>
      </c>
      <c r="H1006" s="42">
        <v>1666.67</v>
      </c>
      <c r="I1006" s="2"/>
      <c r="J1006" s="44">
        <v>42821</v>
      </c>
      <c r="K1006" s="42">
        <v>0</v>
      </c>
      <c r="L1006" s="42">
        <v>1583.33</v>
      </c>
      <c r="M1006" s="44">
        <v>44985</v>
      </c>
      <c r="N1006" s="42">
        <f>H1006-K1006-L1006</f>
        <v>83.340000000000146</v>
      </c>
      <c r="O1006" s="42">
        <v>25</v>
      </c>
      <c r="P1006" s="45">
        <v>0.13</v>
      </c>
      <c r="Q1006" s="42">
        <v>2.88</v>
      </c>
      <c r="R1006" s="42">
        <v>22.12</v>
      </c>
      <c r="S1006" s="42">
        <f>N1006-R1006</f>
        <v>61.220000000000141</v>
      </c>
      <c r="T1006" s="38">
        <v>5000</v>
      </c>
      <c r="U1006" s="14">
        <f>S1006/H1006</f>
        <v>3.6731926536147014E-2</v>
      </c>
      <c r="V1006" s="19"/>
      <c r="W1006" s="19"/>
      <c r="X1006" s="37" t="s">
        <v>3463</v>
      </c>
    </row>
    <row r="1007" spans="1:37" ht="16.5" customHeight="1">
      <c r="A1007" s="38">
        <v>698</v>
      </c>
      <c r="B1007" s="39">
        <v>10738</v>
      </c>
      <c r="C1007" s="38">
        <v>10285204</v>
      </c>
      <c r="D1007" s="40" t="s">
        <v>301</v>
      </c>
      <c r="E1007" s="58">
        <v>1</v>
      </c>
      <c r="F1007" s="38">
        <v>120</v>
      </c>
      <c r="G1007" s="38" t="s">
        <v>21</v>
      </c>
      <c r="H1007" s="42">
        <v>60173.29</v>
      </c>
      <c r="I1007" s="37"/>
      <c r="J1007" s="44">
        <v>40843</v>
      </c>
      <c r="K1007" s="42">
        <v>0</v>
      </c>
      <c r="L1007" s="42">
        <v>57164.62</v>
      </c>
      <c r="M1007" s="44">
        <v>45222</v>
      </c>
      <c r="N1007" s="42">
        <v>3008.67</v>
      </c>
      <c r="O1007" s="42">
        <v>900</v>
      </c>
      <c r="P1007" s="45">
        <f>IF(J1007&lt;DATEVALUE("2009-1-1"),3%,13%)</f>
        <v>0.13</v>
      </c>
      <c r="Q1007" s="42">
        <f>IF(P1007=13%,ROUND(O1007/(1+P1007)*P1007,2),ROUND(O1007/(1+0.03)*0.02,2))</f>
        <v>103.54</v>
      </c>
      <c r="R1007" s="42">
        <f>O1007-Q1007</f>
        <v>796.46</v>
      </c>
      <c r="S1007" s="42">
        <f>N1007-R1007</f>
        <v>2212.21</v>
      </c>
      <c r="T1007" s="38">
        <v>5000</v>
      </c>
      <c r="U1007" s="14">
        <f>S1007/H1007</f>
        <v>3.6763986147342116E-2</v>
      </c>
      <c r="V1007" s="19"/>
      <c r="W1007" s="19"/>
      <c r="X1007" s="37" t="s">
        <v>3461</v>
      </c>
    </row>
    <row r="1008" spans="1:37" ht="16.5" customHeight="1">
      <c r="A1008" s="38">
        <v>41</v>
      </c>
      <c r="B1008" s="39">
        <v>10756</v>
      </c>
      <c r="C1008" s="38">
        <v>10309513</v>
      </c>
      <c r="D1008" s="40" t="s">
        <v>584</v>
      </c>
      <c r="E1008" s="46">
        <v>0.03</v>
      </c>
      <c r="F1008" s="38">
        <v>120</v>
      </c>
      <c r="G1008" s="38" t="s">
        <v>21</v>
      </c>
      <c r="H1008" s="42">
        <v>14240.47</v>
      </c>
      <c r="I1008" s="53"/>
      <c r="J1008" s="44">
        <v>42361</v>
      </c>
      <c r="K1008" s="42">
        <v>0</v>
      </c>
      <c r="L1008" s="42">
        <v>10259.07</v>
      </c>
      <c r="M1008" s="44">
        <v>45138</v>
      </c>
      <c r="N1008" s="42">
        <f>H1008-K1008-L1008</f>
        <v>3981.3999999999996</v>
      </c>
      <c r="O1008" s="42">
        <v>3904</v>
      </c>
      <c r="P1008" s="45">
        <v>0.13</v>
      </c>
      <c r="Q1008" s="42">
        <v>449.13</v>
      </c>
      <c r="R1008" s="42">
        <v>3454.87</v>
      </c>
      <c r="S1008" s="42">
        <v>526.53</v>
      </c>
      <c r="T1008" s="38">
        <v>5000</v>
      </c>
      <c r="U1008" s="14">
        <f>S1008/H1008</f>
        <v>3.6974200991961644E-2</v>
      </c>
      <c r="V1008" s="19"/>
      <c r="W1008" s="19"/>
      <c r="X1008" s="37" t="s">
        <v>3464</v>
      </c>
    </row>
    <row r="1009" spans="1:37" ht="16.5" customHeight="1">
      <c r="A1009" s="38">
        <v>463</v>
      </c>
      <c r="B1009" s="39">
        <v>10736</v>
      </c>
      <c r="C1009" s="38">
        <v>10284032</v>
      </c>
      <c r="D1009" s="40" t="s">
        <v>1401</v>
      </c>
      <c r="E1009" s="38">
        <v>1</v>
      </c>
      <c r="F1009" s="38">
        <v>120</v>
      </c>
      <c r="G1009" s="38" t="s">
        <v>23</v>
      </c>
      <c r="H1009" s="42">
        <v>3418.8</v>
      </c>
      <c r="I1009" s="55"/>
      <c r="J1009" s="44">
        <v>40869</v>
      </c>
      <c r="K1009" s="42">
        <v>0</v>
      </c>
      <c r="L1009" s="42">
        <v>3247.86</v>
      </c>
      <c r="M1009" s="44">
        <v>45138</v>
      </c>
      <c r="N1009" s="42">
        <f>H1009-K1009-L1009</f>
        <v>170.94000000000005</v>
      </c>
      <c r="O1009" s="42">
        <v>50</v>
      </c>
      <c r="P1009" s="45">
        <v>0.13</v>
      </c>
      <c r="Q1009" s="42">
        <v>5.75</v>
      </c>
      <c r="R1009" s="42">
        <v>44.25</v>
      </c>
      <c r="S1009" s="42">
        <v>126.69</v>
      </c>
      <c r="T1009" s="38">
        <v>5000</v>
      </c>
      <c r="U1009" s="14">
        <f>S1009/H1009</f>
        <v>3.7056862056862053E-2</v>
      </c>
      <c r="V1009" s="19"/>
      <c r="W1009" s="19"/>
      <c r="X1009" s="37" t="s">
        <v>3461</v>
      </c>
    </row>
    <row r="1010" spans="1:37" ht="16.5" customHeight="1">
      <c r="A1010" s="38">
        <v>6</v>
      </c>
      <c r="B1010" s="39">
        <v>10751</v>
      </c>
      <c r="C1010" s="38">
        <v>10305231</v>
      </c>
      <c r="D1010" s="40" t="s">
        <v>2442</v>
      </c>
      <c r="E1010" s="38">
        <v>1</v>
      </c>
      <c r="F1010" s="38">
        <v>120</v>
      </c>
      <c r="G1010" s="38" t="s">
        <v>23</v>
      </c>
      <c r="H1010" s="42">
        <v>683.76</v>
      </c>
      <c r="I1010" s="2"/>
      <c r="J1010" s="44">
        <v>41269</v>
      </c>
      <c r="K1010" s="42">
        <v>0</v>
      </c>
      <c r="L1010" s="42">
        <v>649.57000000000005</v>
      </c>
      <c r="M1010" s="44">
        <v>45016</v>
      </c>
      <c r="N1010" s="42">
        <f>H1010-K1010-L1010</f>
        <v>34.189999999999941</v>
      </c>
      <c r="O1010" s="42">
        <v>10</v>
      </c>
      <c r="P1010" s="45">
        <v>0.13</v>
      </c>
      <c r="Q1010" s="42">
        <v>1.1499999999999999</v>
      </c>
      <c r="R1010" s="42">
        <v>8.85</v>
      </c>
      <c r="S1010" s="42">
        <v>25.34</v>
      </c>
      <c r="T1010" s="38">
        <v>2101</v>
      </c>
      <c r="U1010" s="14">
        <f>S1010/H1010</f>
        <v>3.7059787059787061E-2</v>
      </c>
      <c r="V1010" s="19"/>
      <c r="W1010" s="19"/>
      <c r="X1010" s="37" t="s">
        <v>3474</v>
      </c>
    </row>
    <row r="1011" spans="1:37" ht="16.5" customHeight="1">
      <c r="A1011" s="38">
        <v>17</v>
      </c>
      <c r="B1011" s="39">
        <v>10746</v>
      </c>
      <c r="C1011" s="38">
        <v>10310379</v>
      </c>
      <c r="D1011" s="40" t="s">
        <v>1046</v>
      </c>
      <c r="E1011" s="38">
        <v>1</v>
      </c>
      <c r="F1011" s="38">
        <v>60</v>
      </c>
      <c r="G1011" s="38" t="s">
        <v>33</v>
      </c>
      <c r="H1011" s="42">
        <v>1709.4</v>
      </c>
      <c r="I1011" s="2"/>
      <c r="J1011" s="44">
        <v>42726</v>
      </c>
      <c r="K1011" s="42">
        <v>0</v>
      </c>
      <c r="L1011" s="42">
        <v>1623.93</v>
      </c>
      <c r="M1011" s="44">
        <v>44985</v>
      </c>
      <c r="N1011" s="42">
        <f>H1011-K1011-L1011</f>
        <v>85.470000000000027</v>
      </c>
      <c r="O1011" s="42">
        <v>25</v>
      </c>
      <c r="P1011" s="45">
        <v>0.13</v>
      </c>
      <c r="Q1011" s="42">
        <v>2.88</v>
      </c>
      <c r="R1011" s="42">
        <v>22.12</v>
      </c>
      <c r="S1011" s="42">
        <f>N1011-R1011</f>
        <v>63.350000000000023</v>
      </c>
      <c r="T1011" s="38">
        <v>2101</v>
      </c>
      <c r="U1011" s="14">
        <f>S1011/H1011</f>
        <v>3.7059787059787068E-2</v>
      </c>
      <c r="V1011" s="19"/>
      <c r="W1011" s="19"/>
      <c r="X1011" s="37" t="s">
        <v>3463</v>
      </c>
    </row>
    <row r="1012" spans="1:37" ht="16.5" customHeight="1">
      <c r="A1012" s="38">
        <v>47</v>
      </c>
      <c r="B1012" s="39">
        <v>10501</v>
      </c>
      <c r="C1012" s="38">
        <v>10369745</v>
      </c>
      <c r="D1012" s="40" t="s">
        <v>2076</v>
      </c>
      <c r="E1012" s="38">
        <v>20</v>
      </c>
      <c r="F1012" s="38">
        <v>34</v>
      </c>
      <c r="G1012" s="38" t="s">
        <v>23</v>
      </c>
      <c r="H1012" s="42">
        <v>5833.09</v>
      </c>
      <c r="I1012" s="2"/>
      <c r="J1012" s="44">
        <v>43948</v>
      </c>
      <c r="K1012" s="42">
        <v>0</v>
      </c>
      <c r="L1012" s="42">
        <v>5541.43</v>
      </c>
      <c r="M1012" s="44">
        <v>45077</v>
      </c>
      <c r="N1012" s="42">
        <f>H1012-K1012-L1012</f>
        <v>291.65999999999985</v>
      </c>
      <c r="O1012" s="42">
        <v>83.68</v>
      </c>
      <c r="P1012" s="45">
        <v>0.13</v>
      </c>
      <c r="Q1012" s="42">
        <v>9.6300000000000008</v>
      </c>
      <c r="R1012" s="42">
        <v>74.05</v>
      </c>
      <c r="S1012" s="42">
        <v>217.61</v>
      </c>
      <c r="T1012" s="38">
        <v>5000</v>
      </c>
      <c r="U1012" s="14">
        <f>S1012/H1012</f>
        <v>3.7306127627038159E-2</v>
      </c>
      <c r="V1012" s="19"/>
      <c r="W1012" s="19"/>
      <c r="X1012" s="37" t="s">
        <v>3479</v>
      </c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</row>
    <row r="1013" spans="1:37" ht="16.5" customHeight="1">
      <c r="A1013" s="38">
        <v>500</v>
      </c>
      <c r="B1013" s="39">
        <v>10736</v>
      </c>
      <c r="C1013" s="38">
        <v>10284597</v>
      </c>
      <c r="D1013" s="40" t="s">
        <v>1432</v>
      </c>
      <c r="E1013" s="38">
        <v>1</v>
      </c>
      <c r="F1013" s="38">
        <v>56</v>
      </c>
      <c r="G1013" s="38" t="s">
        <v>33</v>
      </c>
      <c r="H1013" s="42">
        <v>10800</v>
      </c>
      <c r="I1013" s="55"/>
      <c r="J1013" s="44">
        <v>43432</v>
      </c>
      <c r="K1013" s="42">
        <v>0</v>
      </c>
      <c r="L1013" s="42">
        <v>10260</v>
      </c>
      <c r="M1013" s="44">
        <v>45138</v>
      </c>
      <c r="N1013" s="42">
        <f>H1013-K1013-L1013</f>
        <v>540</v>
      </c>
      <c r="O1013" s="42">
        <v>150</v>
      </c>
      <c r="P1013" s="45">
        <v>0.13</v>
      </c>
      <c r="Q1013" s="42">
        <v>17.260000000000002</v>
      </c>
      <c r="R1013" s="42">
        <v>132.74</v>
      </c>
      <c r="S1013" s="42">
        <v>407.26</v>
      </c>
      <c r="T1013" s="38">
        <v>2506</v>
      </c>
      <c r="U1013" s="14">
        <f>S1013/H1013</f>
        <v>3.7709259259259262E-2</v>
      </c>
      <c r="V1013" s="19"/>
      <c r="W1013" s="19"/>
      <c r="X1013" s="37" t="s">
        <v>3461</v>
      </c>
    </row>
    <row r="1014" spans="1:37" ht="16.5" customHeight="1">
      <c r="A1014" s="38">
        <v>349</v>
      </c>
      <c r="B1014" s="39">
        <v>10736</v>
      </c>
      <c r="C1014" s="38">
        <v>10284056</v>
      </c>
      <c r="D1014" s="40" t="s">
        <v>1309</v>
      </c>
      <c r="E1014" s="38">
        <v>3</v>
      </c>
      <c r="F1014" s="38">
        <v>120</v>
      </c>
      <c r="G1014" s="38" t="s">
        <v>21</v>
      </c>
      <c r="H1014" s="42">
        <v>66410.25</v>
      </c>
      <c r="I1014" s="55"/>
      <c r="J1014" s="44">
        <v>40994</v>
      </c>
      <c r="K1014" s="42">
        <v>0</v>
      </c>
      <c r="L1014" s="42">
        <v>63089.73</v>
      </c>
      <c r="M1014" s="44">
        <v>45138</v>
      </c>
      <c r="N1014" s="42">
        <f>H1014-K1014-L1014</f>
        <v>3320.5199999999968</v>
      </c>
      <c r="O1014" s="42">
        <v>900</v>
      </c>
      <c r="P1014" s="45">
        <v>0.13</v>
      </c>
      <c r="Q1014" s="42">
        <v>103.54</v>
      </c>
      <c r="R1014" s="42">
        <v>796.46</v>
      </c>
      <c r="S1014" s="42">
        <v>2524.06</v>
      </c>
      <c r="T1014" s="38">
        <v>2105</v>
      </c>
      <c r="U1014" s="14">
        <f>S1014/H1014</f>
        <v>3.8007084749718603E-2</v>
      </c>
      <c r="V1014" s="19"/>
      <c r="W1014" s="19"/>
      <c r="X1014" s="37" t="s">
        <v>3461</v>
      </c>
    </row>
    <row r="1015" spans="1:37" ht="16.5" customHeight="1">
      <c r="A1015" s="38">
        <v>364</v>
      </c>
      <c r="B1015" s="39">
        <v>10736</v>
      </c>
      <c r="C1015" s="38">
        <v>10283746</v>
      </c>
      <c r="D1015" s="40" t="s">
        <v>1322</v>
      </c>
      <c r="E1015" s="38">
        <v>10</v>
      </c>
      <c r="F1015" s="38">
        <v>120</v>
      </c>
      <c r="G1015" s="38" t="s">
        <v>21</v>
      </c>
      <c r="H1015" s="42">
        <v>83000</v>
      </c>
      <c r="I1015" s="55"/>
      <c r="J1015" s="44">
        <v>39270</v>
      </c>
      <c r="K1015" s="42">
        <v>0</v>
      </c>
      <c r="L1015" s="42">
        <v>78850</v>
      </c>
      <c r="M1015" s="44">
        <v>45138</v>
      </c>
      <c r="N1015" s="42">
        <f>H1015-K1015-L1015</f>
        <v>4150</v>
      </c>
      <c r="O1015" s="42">
        <v>1000</v>
      </c>
      <c r="P1015" s="45">
        <v>0.03</v>
      </c>
      <c r="Q1015" s="42">
        <v>19.420000000000002</v>
      </c>
      <c r="R1015" s="42">
        <v>980.58</v>
      </c>
      <c r="S1015" s="42">
        <v>3169.42</v>
      </c>
      <c r="T1015" s="38">
        <v>5000</v>
      </c>
      <c r="U1015" s="14">
        <f>S1015/H1015</f>
        <v>3.818578313253012E-2</v>
      </c>
      <c r="V1015" s="19"/>
      <c r="W1015" s="19"/>
      <c r="X1015" s="37" t="s">
        <v>3461</v>
      </c>
    </row>
    <row r="1016" spans="1:37" ht="16.5" customHeight="1">
      <c r="A1016" s="38">
        <v>7</v>
      </c>
      <c r="B1016" s="39">
        <v>50099</v>
      </c>
      <c r="C1016" s="38">
        <v>10297295</v>
      </c>
      <c r="D1016" s="40" t="s">
        <v>2881</v>
      </c>
      <c r="E1016" s="38">
        <v>1</v>
      </c>
      <c r="F1016" s="38">
        <v>60</v>
      </c>
      <c r="G1016" s="38" t="s">
        <v>33</v>
      </c>
      <c r="H1016" s="42">
        <v>1899</v>
      </c>
      <c r="I1016" s="2"/>
      <c r="J1016" s="44">
        <v>42395</v>
      </c>
      <c r="K1016" s="42">
        <v>0</v>
      </c>
      <c r="L1016" s="42">
        <v>1804.05</v>
      </c>
      <c r="M1016" s="44">
        <v>44985</v>
      </c>
      <c r="N1016" s="42">
        <f>H1016-K1016-L1016</f>
        <v>94.950000000000045</v>
      </c>
      <c r="O1016" s="42">
        <v>25</v>
      </c>
      <c r="P1016" s="45">
        <v>0.13</v>
      </c>
      <c r="Q1016" s="42">
        <v>2.88</v>
      </c>
      <c r="R1016" s="42">
        <v>22.12</v>
      </c>
      <c r="S1016" s="42">
        <f>N1016-R1016</f>
        <v>72.830000000000041</v>
      </c>
      <c r="T1016" s="38">
        <v>5000</v>
      </c>
      <c r="U1016" s="14">
        <f>S1016/H1016</f>
        <v>3.8351764086361262E-2</v>
      </c>
      <c r="V1016" s="19"/>
      <c r="W1016" s="19"/>
      <c r="X1016" s="37" t="s">
        <v>3468</v>
      </c>
    </row>
    <row r="1017" spans="1:37" ht="16.5" customHeight="1">
      <c r="A1017" s="38">
        <v>3</v>
      </c>
      <c r="B1017" s="39">
        <v>10733</v>
      </c>
      <c r="C1017" s="38">
        <v>10289487</v>
      </c>
      <c r="D1017" s="40" t="s">
        <v>2899</v>
      </c>
      <c r="E1017" s="41">
        <v>1</v>
      </c>
      <c r="F1017" s="38">
        <v>120</v>
      </c>
      <c r="G1017" s="38" t="s">
        <v>21</v>
      </c>
      <c r="H1017" s="42">
        <v>25300</v>
      </c>
      <c r="I1017" s="2"/>
      <c r="J1017" s="44">
        <v>39812</v>
      </c>
      <c r="K1017" s="42">
        <v>0</v>
      </c>
      <c r="L1017" s="42">
        <v>24035</v>
      </c>
      <c r="M1017" s="44">
        <v>44957</v>
      </c>
      <c r="N1017" s="42">
        <f>H1017-K1017-L1017</f>
        <v>1265</v>
      </c>
      <c r="O1017" s="42">
        <v>300</v>
      </c>
      <c r="P1017" s="45">
        <v>0.03</v>
      </c>
      <c r="Q1017" s="42">
        <v>5.88</v>
      </c>
      <c r="R1017" s="42">
        <v>294.12</v>
      </c>
      <c r="S1017" s="42">
        <f>N1017-R1017</f>
        <v>970.88</v>
      </c>
      <c r="T1017" s="38">
        <v>5000</v>
      </c>
      <c r="U1017" s="14">
        <f>S1017/H1017</f>
        <v>3.8374703557312255E-2</v>
      </c>
      <c r="V1017" s="19"/>
      <c r="W1017" s="19"/>
      <c r="X1017" s="37" t="s">
        <v>3460</v>
      </c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</row>
    <row r="1018" spans="1:37" ht="16.5" customHeight="1">
      <c r="A1018" s="38">
        <v>458</v>
      </c>
      <c r="B1018" s="39">
        <v>10736</v>
      </c>
      <c r="C1018" s="38">
        <v>10283987</v>
      </c>
      <c r="D1018" s="40" t="s">
        <v>1396</v>
      </c>
      <c r="E1018" s="38">
        <v>34</v>
      </c>
      <c r="F1018" s="38">
        <v>120</v>
      </c>
      <c r="G1018" s="38" t="s">
        <v>23</v>
      </c>
      <c r="H1018" s="42">
        <v>28900</v>
      </c>
      <c r="I1018" s="55"/>
      <c r="J1018" s="44">
        <v>39269</v>
      </c>
      <c r="K1018" s="42">
        <v>0</v>
      </c>
      <c r="L1018" s="42">
        <v>27455</v>
      </c>
      <c r="M1018" s="44">
        <v>45138</v>
      </c>
      <c r="N1018" s="42">
        <f>H1018-K1018-L1018</f>
        <v>1445</v>
      </c>
      <c r="O1018" s="42">
        <v>340</v>
      </c>
      <c r="P1018" s="45">
        <v>0.03</v>
      </c>
      <c r="Q1018" s="42">
        <v>6.6</v>
      </c>
      <c r="R1018" s="42">
        <v>333.4</v>
      </c>
      <c r="S1018" s="42">
        <v>1111.5999999999999</v>
      </c>
      <c r="T1018" s="38">
        <v>5000</v>
      </c>
      <c r="U1018" s="14">
        <f>S1018/H1018</f>
        <v>3.84636678200692E-2</v>
      </c>
      <c r="V1018" s="19"/>
      <c r="W1018" s="19"/>
      <c r="X1018" s="37" t="s">
        <v>3461</v>
      </c>
    </row>
    <row r="1019" spans="1:37" ht="16.5" customHeight="1">
      <c r="A1019" s="38">
        <v>457</v>
      </c>
      <c r="B1019" s="39">
        <v>10736</v>
      </c>
      <c r="C1019" s="38">
        <v>10283986</v>
      </c>
      <c r="D1019" s="40" t="s">
        <v>1395</v>
      </c>
      <c r="E1019" s="38">
        <v>30</v>
      </c>
      <c r="F1019" s="38">
        <v>120</v>
      </c>
      <c r="G1019" s="38" t="s">
        <v>23</v>
      </c>
      <c r="H1019" s="42">
        <v>25500</v>
      </c>
      <c r="I1019" s="55"/>
      <c r="J1019" s="44">
        <v>39269</v>
      </c>
      <c r="K1019" s="42">
        <v>0</v>
      </c>
      <c r="L1019" s="42">
        <v>24225</v>
      </c>
      <c r="M1019" s="44">
        <v>45138</v>
      </c>
      <c r="N1019" s="42">
        <f>H1019-K1019-L1019</f>
        <v>1275</v>
      </c>
      <c r="O1019" s="42">
        <v>300</v>
      </c>
      <c r="P1019" s="45">
        <v>0.03</v>
      </c>
      <c r="Q1019" s="42">
        <v>5.83</v>
      </c>
      <c r="R1019" s="42">
        <v>294.17</v>
      </c>
      <c r="S1019" s="42">
        <v>980.83</v>
      </c>
      <c r="T1019" s="38">
        <v>5000</v>
      </c>
      <c r="U1019" s="14">
        <f>S1019/H1019</f>
        <v>3.8463921568627456E-2</v>
      </c>
      <c r="V1019" s="19"/>
      <c r="W1019" s="19"/>
      <c r="X1019" s="37" t="s">
        <v>3461</v>
      </c>
    </row>
    <row r="1020" spans="1:37" ht="16.5" customHeight="1">
      <c r="A1020" s="38">
        <v>509</v>
      </c>
      <c r="B1020" s="39">
        <v>10736</v>
      </c>
      <c r="C1020" s="38">
        <v>10284065</v>
      </c>
      <c r="D1020" s="40" t="s">
        <v>1403</v>
      </c>
      <c r="E1020" s="38">
        <v>1</v>
      </c>
      <c r="F1020" s="38">
        <v>60</v>
      </c>
      <c r="G1020" s="38" t="s">
        <v>33</v>
      </c>
      <c r="H1020" s="42">
        <v>7899</v>
      </c>
      <c r="I1020" s="55"/>
      <c r="J1020" s="44">
        <v>41113</v>
      </c>
      <c r="K1020" s="42">
        <v>0</v>
      </c>
      <c r="L1020" s="42">
        <v>7504.05</v>
      </c>
      <c r="M1020" s="44">
        <v>45138</v>
      </c>
      <c r="N1020" s="42">
        <f>H1020-K1020-L1020</f>
        <v>394.94999999999982</v>
      </c>
      <c r="O1020" s="42">
        <v>100</v>
      </c>
      <c r="P1020" s="45">
        <v>0.13</v>
      </c>
      <c r="Q1020" s="42">
        <v>11.5</v>
      </c>
      <c r="R1020" s="42">
        <v>88.5</v>
      </c>
      <c r="S1020" s="42">
        <v>306.45</v>
      </c>
      <c r="T1020" s="38">
        <v>5000</v>
      </c>
      <c r="U1020" s="14">
        <f>S1020/H1020</f>
        <v>3.8796050132928216E-2</v>
      </c>
      <c r="V1020" s="19"/>
      <c r="W1020" s="19"/>
      <c r="X1020" s="37" t="s">
        <v>3461</v>
      </c>
    </row>
    <row r="1021" spans="1:37" ht="16.5" customHeight="1">
      <c r="A1021" s="38">
        <v>513</v>
      </c>
      <c r="B1021" s="39">
        <v>10736</v>
      </c>
      <c r="C1021" s="38">
        <v>10284122</v>
      </c>
      <c r="D1021" s="40" t="s">
        <v>1442</v>
      </c>
      <c r="E1021" s="38">
        <v>2</v>
      </c>
      <c r="F1021" s="38">
        <v>60</v>
      </c>
      <c r="G1021" s="38" t="s">
        <v>33</v>
      </c>
      <c r="H1021" s="42">
        <v>2392</v>
      </c>
      <c r="I1021" s="55"/>
      <c r="J1021" s="44">
        <v>42394</v>
      </c>
      <c r="K1021" s="42">
        <v>0</v>
      </c>
      <c r="L1021" s="42">
        <v>2272.4</v>
      </c>
      <c r="M1021" s="44">
        <v>45138</v>
      </c>
      <c r="N1021" s="42">
        <f>H1021-K1021-L1021</f>
        <v>119.59999999999991</v>
      </c>
      <c r="O1021" s="42">
        <v>30</v>
      </c>
      <c r="P1021" s="45">
        <v>0.13</v>
      </c>
      <c r="Q1021" s="42">
        <v>3.45</v>
      </c>
      <c r="R1021" s="42">
        <v>26.55</v>
      </c>
      <c r="S1021" s="42">
        <v>93.05</v>
      </c>
      <c r="T1021" s="38">
        <v>5000</v>
      </c>
      <c r="U1021" s="14">
        <f>S1021/H1021</f>
        <v>3.8900501672240802E-2</v>
      </c>
      <c r="V1021" s="19"/>
      <c r="W1021" s="19"/>
      <c r="X1021" s="37" t="s">
        <v>3461</v>
      </c>
    </row>
    <row r="1022" spans="1:37" ht="16.5" customHeight="1">
      <c r="A1022" s="38">
        <v>12</v>
      </c>
      <c r="B1022" s="39">
        <v>50099</v>
      </c>
      <c r="C1022" s="38">
        <v>10297634</v>
      </c>
      <c r="D1022" s="40" t="s">
        <v>2532</v>
      </c>
      <c r="E1022" s="38">
        <v>1</v>
      </c>
      <c r="F1022" s="38">
        <v>60</v>
      </c>
      <c r="G1022" s="38" t="s">
        <v>33</v>
      </c>
      <c r="H1022" s="42">
        <v>1606.84</v>
      </c>
      <c r="I1022" s="2"/>
      <c r="J1022" s="44">
        <v>42001</v>
      </c>
      <c r="K1022" s="42">
        <v>0</v>
      </c>
      <c r="L1022" s="42">
        <v>1526.5</v>
      </c>
      <c r="M1022" s="44">
        <v>44985</v>
      </c>
      <c r="N1022" s="42">
        <f>H1022-K1022-L1022</f>
        <v>80.339999999999918</v>
      </c>
      <c r="O1022" s="42">
        <v>20</v>
      </c>
      <c r="P1022" s="45">
        <v>0.13</v>
      </c>
      <c r="Q1022" s="42">
        <v>2.2999999999999998</v>
      </c>
      <c r="R1022" s="42">
        <v>17.7</v>
      </c>
      <c r="S1022" s="42">
        <f>N1022-R1022</f>
        <v>62.639999999999915</v>
      </c>
      <c r="T1022" s="38">
        <v>5000</v>
      </c>
      <c r="U1022" s="14">
        <f>S1022/H1022</f>
        <v>3.8983346195016255E-2</v>
      </c>
      <c r="V1022" s="19"/>
      <c r="W1022" s="19"/>
      <c r="X1022" s="37" t="s">
        <v>3468</v>
      </c>
    </row>
    <row r="1023" spans="1:37" ht="16.5" customHeight="1">
      <c r="A1023" s="38">
        <v>19</v>
      </c>
      <c r="B1023" s="39">
        <v>50099</v>
      </c>
      <c r="C1023" s="38">
        <v>10297634</v>
      </c>
      <c r="D1023" s="40" t="s">
        <v>2532</v>
      </c>
      <c r="E1023" s="38">
        <v>1</v>
      </c>
      <c r="F1023" s="38">
        <v>60</v>
      </c>
      <c r="G1023" s="38" t="s">
        <v>33</v>
      </c>
      <c r="H1023" s="42">
        <v>1606.84</v>
      </c>
      <c r="I1023" s="2"/>
      <c r="J1023" s="44">
        <v>42001</v>
      </c>
      <c r="K1023" s="42">
        <v>0</v>
      </c>
      <c r="L1023" s="42">
        <v>1526.49</v>
      </c>
      <c r="M1023" s="44">
        <v>45016</v>
      </c>
      <c r="N1023" s="42">
        <f>H1023-K1023-L1023</f>
        <v>80.349999999999909</v>
      </c>
      <c r="O1023" s="42">
        <v>20</v>
      </c>
      <c r="P1023" s="45">
        <v>0.13</v>
      </c>
      <c r="Q1023" s="42">
        <v>2.2999999999999998</v>
      </c>
      <c r="R1023" s="42">
        <v>17.7</v>
      </c>
      <c r="S1023" s="42">
        <v>62.65</v>
      </c>
      <c r="T1023" s="38">
        <v>5000</v>
      </c>
      <c r="U1023" s="14">
        <f>S1023/H1023</f>
        <v>3.8989569590002743E-2</v>
      </c>
      <c r="V1023" s="19"/>
      <c r="W1023" s="19"/>
      <c r="X1023" s="37" t="s">
        <v>3468</v>
      </c>
    </row>
    <row r="1024" spans="1:37" ht="16.5" customHeight="1">
      <c r="A1024" s="38">
        <v>28</v>
      </c>
      <c r="B1024" s="39">
        <v>10753</v>
      </c>
      <c r="C1024" s="38">
        <v>10286338</v>
      </c>
      <c r="D1024" s="40" t="s">
        <v>2516</v>
      </c>
      <c r="E1024" s="38">
        <v>1</v>
      </c>
      <c r="F1024" s="38">
        <v>120</v>
      </c>
      <c r="G1024" s="38" t="s">
        <v>2909</v>
      </c>
      <c r="H1024" s="42">
        <v>4914142.92</v>
      </c>
      <c r="I1024" s="2"/>
      <c r="J1024" s="44">
        <v>39813</v>
      </c>
      <c r="K1024" s="42">
        <v>0</v>
      </c>
      <c r="L1024" s="42">
        <v>4668435.7699999996</v>
      </c>
      <c r="M1024" s="44">
        <v>45016</v>
      </c>
      <c r="N1024" s="42">
        <f>H1024-K1024-L1024</f>
        <v>245707.15000000037</v>
      </c>
      <c r="O1024" s="42">
        <v>53395.9</v>
      </c>
      <c r="P1024" s="45">
        <v>0.03</v>
      </c>
      <c r="Q1024" s="42">
        <v>1046.98</v>
      </c>
      <c r="R1024" s="42">
        <v>52348.92</v>
      </c>
      <c r="S1024" s="42">
        <v>193358.23</v>
      </c>
      <c r="T1024" s="38">
        <v>5000</v>
      </c>
      <c r="U1024" s="14">
        <f>S1024/H1024</f>
        <v>3.9347294766917361E-2</v>
      </c>
      <c r="V1024" s="19"/>
      <c r="W1024" s="19"/>
      <c r="X1024" s="37" t="s">
        <v>3479</v>
      </c>
    </row>
    <row r="1025" spans="1:37" ht="16.5" customHeight="1">
      <c r="A1025" s="38">
        <v>27</v>
      </c>
      <c r="B1025" s="39">
        <v>10753</v>
      </c>
      <c r="C1025" s="38">
        <v>10318590</v>
      </c>
      <c r="D1025" s="40" t="s">
        <v>2516</v>
      </c>
      <c r="E1025" s="38">
        <v>1</v>
      </c>
      <c r="F1025" s="38">
        <v>120</v>
      </c>
      <c r="G1025" s="38" t="s">
        <v>2910</v>
      </c>
      <c r="H1025" s="42">
        <v>2760607.86</v>
      </c>
      <c r="I1025" s="2"/>
      <c r="J1025" s="44">
        <v>39813</v>
      </c>
      <c r="K1025" s="42">
        <v>0</v>
      </c>
      <c r="L1025" s="42">
        <v>2622577.46</v>
      </c>
      <c r="M1025" s="44">
        <v>45016</v>
      </c>
      <c r="N1025" s="42">
        <f>H1025-K1025-L1025</f>
        <v>138030.39999999991</v>
      </c>
      <c r="O1025" s="42">
        <v>29996.1</v>
      </c>
      <c r="P1025" s="45">
        <v>0.03</v>
      </c>
      <c r="Q1025" s="42">
        <v>588.16</v>
      </c>
      <c r="R1025" s="42">
        <v>29407.94</v>
      </c>
      <c r="S1025" s="42">
        <v>108622.46</v>
      </c>
      <c r="T1025" s="38">
        <v>1802</v>
      </c>
      <c r="U1025" s="14">
        <f>S1025/H1025</f>
        <v>3.9347297953429727E-2</v>
      </c>
      <c r="V1025" s="19"/>
      <c r="W1025" s="19"/>
      <c r="X1025" s="37" t="s">
        <v>3479</v>
      </c>
    </row>
    <row r="1026" spans="1:37" ht="16.5" customHeight="1">
      <c r="A1026" s="38">
        <v>522</v>
      </c>
      <c r="B1026" s="39">
        <v>10736</v>
      </c>
      <c r="C1026" s="38">
        <v>10284189</v>
      </c>
      <c r="D1026" s="40" t="s">
        <v>1449</v>
      </c>
      <c r="E1026" s="38">
        <v>4</v>
      </c>
      <c r="F1026" s="38">
        <v>60</v>
      </c>
      <c r="G1026" s="38" t="s">
        <v>33</v>
      </c>
      <c r="H1026" s="42">
        <v>6666.68</v>
      </c>
      <c r="I1026" s="55"/>
      <c r="J1026" s="44">
        <v>42520</v>
      </c>
      <c r="K1026" s="42">
        <v>0</v>
      </c>
      <c r="L1026" s="42">
        <v>6333.34</v>
      </c>
      <c r="M1026" s="44">
        <v>45138</v>
      </c>
      <c r="N1026" s="42">
        <f>H1026-K1026-L1026</f>
        <v>333.34000000000015</v>
      </c>
      <c r="O1026" s="42">
        <v>80</v>
      </c>
      <c r="P1026" s="45">
        <v>0.13</v>
      </c>
      <c r="Q1026" s="42">
        <v>9.1999999999999993</v>
      </c>
      <c r="R1026" s="42">
        <v>70.8</v>
      </c>
      <c r="S1026" s="42">
        <v>262.54000000000002</v>
      </c>
      <c r="T1026" s="38">
        <v>5000</v>
      </c>
      <c r="U1026" s="14">
        <f>S1026/H1026</f>
        <v>3.9380921238157528E-2</v>
      </c>
      <c r="V1026" s="19"/>
      <c r="W1026" s="19"/>
      <c r="X1026" s="37" t="s">
        <v>3461</v>
      </c>
    </row>
    <row r="1027" spans="1:37" ht="16.5" customHeight="1">
      <c r="A1027" s="38">
        <v>151</v>
      </c>
      <c r="B1027" s="39">
        <v>10743</v>
      </c>
      <c r="C1027" s="38">
        <v>10299859</v>
      </c>
      <c r="D1027" s="40" t="s">
        <v>1116</v>
      </c>
      <c r="E1027" s="38">
        <v>2</v>
      </c>
      <c r="F1027" s="38">
        <v>51</v>
      </c>
      <c r="G1027" s="38" t="s">
        <v>33</v>
      </c>
      <c r="H1027" s="42">
        <v>3333.34</v>
      </c>
      <c r="I1027" s="56"/>
      <c r="J1027" s="44">
        <v>43582</v>
      </c>
      <c r="K1027" s="42">
        <v>0</v>
      </c>
      <c r="L1027" s="42">
        <v>3166.67</v>
      </c>
      <c r="M1027" s="44">
        <v>45169</v>
      </c>
      <c r="N1027" s="42">
        <f>H1027-K1027-L1027</f>
        <v>166.67000000000007</v>
      </c>
      <c r="O1027" s="42">
        <v>40</v>
      </c>
      <c r="P1027" s="45">
        <v>0.13</v>
      </c>
      <c r="Q1027" s="42">
        <v>4.5999999999999996</v>
      </c>
      <c r="R1027" s="42">
        <v>35.4</v>
      </c>
      <c r="S1027" s="42">
        <f>N1027-R1027</f>
        <v>131.27000000000007</v>
      </c>
      <c r="T1027" s="38">
        <v>5000</v>
      </c>
      <c r="U1027" s="14">
        <f>S1027/H1027</f>
        <v>3.9380921238157542E-2</v>
      </c>
      <c r="V1027" s="19"/>
      <c r="W1027" s="19"/>
      <c r="X1027" s="37" t="s">
        <v>3463</v>
      </c>
    </row>
    <row r="1028" spans="1:37" ht="16.5" customHeight="1">
      <c r="A1028" s="38">
        <v>157</v>
      </c>
      <c r="B1028" s="39">
        <v>10743</v>
      </c>
      <c r="C1028" s="38">
        <v>10301249</v>
      </c>
      <c r="D1028" s="40" t="s">
        <v>1106</v>
      </c>
      <c r="E1028" s="38">
        <v>1</v>
      </c>
      <c r="F1028" s="38">
        <v>58</v>
      </c>
      <c r="G1028" s="38" t="s">
        <v>33</v>
      </c>
      <c r="H1028" s="42">
        <v>1666.67</v>
      </c>
      <c r="I1028" s="56"/>
      <c r="J1028" s="44">
        <v>43341</v>
      </c>
      <c r="K1028" s="42">
        <v>0</v>
      </c>
      <c r="L1028" s="42">
        <v>1583.33</v>
      </c>
      <c r="M1028" s="44">
        <v>45169</v>
      </c>
      <c r="N1028" s="42">
        <f>H1028-K1028-L1028</f>
        <v>83.340000000000146</v>
      </c>
      <c r="O1028" s="42">
        <v>20</v>
      </c>
      <c r="P1028" s="45">
        <v>0.13</v>
      </c>
      <c r="Q1028" s="42">
        <v>2.2999999999999998</v>
      </c>
      <c r="R1028" s="42">
        <v>17.7</v>
      </c>
      <c r="S1028" s="42">
        <f>N1028-R1028</f>
        <v>65.640000000000143</v>
      </c>
      <c r="T1028" s="38">
        <v>2506</v>
      </c>
      <c r="U1028" s="14">
        <f>S1028/H1028</f>
        <v>3.9383921232157622E-2</v>
      </c>
      <c r="V1028" s="19"/>
      <c r="W1028" s="19"/>
      <c r="X1028" s="37" t="s">
        <v>3463</v>
      </c>
    </row>
    <row r="1029" spans="1:37" ht="16.5" customHeight="1">
      <c r="A1029" s="38">
        <v>16</v>
      </c>
      <c r="B1029" s="39">
        <v>10751</v>
      </c>
      <c r="C1029" s="38">
        <v>10305477</v>
      </c>
      <c r="D1029" s="40" t="s">
        <v>604</v>
      </c>
      <c r="E1029" s="38">
        <v>2</v>
      </c>
      <c r="F1029" s="38">
        <v>120</v>
      </c>
      <c r="G1029" s="38" t="s">
        <v>23</v>
      </c>
      <c r="H1029" s="42">
        <v>5031.1000000000004</v>
      </c>
      <c r="I1029" s="2"/>
      <c r="J1029" s="44">
        <v>41269</v>
      </c>
      <c r="K1029" s="42">
        <v>0</v>
      </c>
      <c r="L1029" s="42">
        <v>4779.54</v>
      </c>
      <c r="M1029" s="44">
        <v>45046</v>
      </c>
      <c r="N1029" s="42">
        <f>H1029-K1029-L1029</f>
        <v>251.5600000000004</v>
      </c>
      <c r="O1029" s="42">
        <v>60</v>
      </c>
      <c r="P1029" s="45">
        <v>0.13</v>
      </c>
      <c r="Q1029" s="42">
        <v>6.9</v>
      </c>
      <c r="R1029" s="42">
        <v>53.1</v>
      </c>
      <c r="S1029" s="42">
        <v>198.46</v>
      </c>
      <c r="T1029" s="38">
        <v>2105</v>
      </c>
      <c r="U1029" s="14">
        <f>S1029/H1029</f>
        <v>3.9446641887459999E-2</v>
      </c>
      <c r="V1029" s="19"/>
      <c r="W1029" s="19"/>
      <c r="X1029" s="37" t="s">
        <v>3474</v>
      </c>
    </row>
    <row r="1030" spans="1:37" ht="16.5" customHeight="1">
      <c r="A1030" s="38">
        <v>1134</v>
      </c>
      <c r="B1030" s="39">
        <v>10800</v>
      </c>
      <c r="C1030" s="38">
        <v>10314627</v>
      </c>
      <c r="D1030" s="40" t="s">
        <v>683</v>
      </c>
      <c r="E1030" s="38">
        <v>3</v>
      </c>
      <c r="F1030" s="38">
        <v>60</v>
      </c>
      <c r="G1030" s="38" t="s">
        <v>33</v>
      </c>
      <c r="H1030" s="42">
        <v>18919.32</v>
      </c>
      <c r="I1030" s="57"/>
      <c r="J1030" s="44">
        <v>42610</v>
      </c>
      <c r="K1030" s="42">
        <v>0</v>
      </c>
      <c r="L1030" s="42">
        <v>17973.349999999999</v>
      </c>
      <c r="M1030" s="44">
        <v>45199</v>
      </c>
      <c r="N1030" s="42">
        <v>945.97</v>
      </c>
      <c r="O1030" s="42">
        <v>225</v>
      </c>
      <c r="P1030" s="45">
        <v>0.13</v>
      </c>
      <c r="Q1030" s="42">
        <v>25.88</v>
      </c>
      <c r="R1030" s="42">
        <v>199.12</v>
      </c>
      <c r="S1030" s="42">
        <v>746.85</v>
      </c>
      <c r="T1030" s="38">
        <v>1103</v>
      </c>
      <c r="U1030" s="14">
        <f>S1030/H1030</f>
        <v>3.9475520261827594E-2</v>
      </c>
      <c r="V1030" s="19"/>
      <c r="W1030" s="19"/>
      <c r="X1030" s="37" t="s">
        <v>3465</v>
      </c>
    </row>
    <row r="1031" spans="1:37" ht="16.5" customHeight="1">
      <c r="A1031" s="38">
        <v>1049</v>
      </c>
      <c r="B1031" s="39">
        <v>10800</v>
      </c>
      <c r="C1031" s="38">
        <v>10314334</v>
      </c>
      <c r="D1031" s="40" t="s">
        <v>2152</v>
      </c>
      <c r="E1031" s="38">
        <v>5</v>
      </c>
      <c r="F1031" s="38">
        <v>60</v>
      </c>
      <c r="G1031" s="38" t="s">
        <v>33</v>
      </c>
      <c r="H1031" s="42">
        <v>38143.9</v>
      </c>
      <c r="I1031" s="2"/>
      <c r="J1031" s="44">
        <v>42610</v>
      </c>
      <c r="K1031" s="42">
        <v>0</v>
      </c>
      <c r="L1031" s="42">
        <v>36236.699999999997</v>
      </c>
      <c r="M1031" s="44">
        <v>45077</v>
      </c>
      <c r="N1031" s="42">
        <f>H1031-K1031-L1031</f>
        <v>1907.2000000000044</v>
      </c>
      <c r="O1031" s="42">
        <v>450</v>
      </c>
      <c r="P1031" s="45">
        <v>0.13</v>
      </c>
      <c r="Q1031" s="42">
        <v>51.77</v>
      </c>
      <c r="R1031" s="42">
        <v>398.23</v>
      </c>
      <c r="S1031" s="42">
        <f>N1031-R1031</f>
        <v>1508.9700000000043</v>
      </c>
      <c r="T1031" s="38">
        <v>1103</v>
      </c>
      <c r="U1031" s="14">
        <f>S1031/H1031</f>
        <v>3.9559929634882751E-2</v>
      </c>
      <c r="V1031" s="19"/>
      <c r="W1031" s="19"/>
      <c r="X1031" s="37" t="s">
        <v>3465</v>
      </c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</row>
    <row r="1032" spans="1:37" ht="16.5" customHeight="1">
      <c r="A1032" s="38">
        <v>44</v>
      </c>
      <c r="B1032" s="39">
        <v>10744</v>
      </c>
      <c r="C1032" s="38">
        <v>10293535</v>
      </c>
      <c r="D1032" s="40" t="s">
        <v>2500</v>
      </c>
      <c r="E1032" s="38">
        <v>1</v>
      </c>
      <c r="F1032" s="38">
        <v>120</v>
      </c>
      <c r="G1032" s="38" t="s">
        <v>23</v>
      </c>
      <c r="H1032" s="42">
        <v>2991.45</v>
      </c>
      <c r="I1032" s="2"/>
      <c r="J1032" s="44">
        <v>40164</v>
      </c>
      <c r="K1032" s="42">
        <v>0</v>
      </c>
      <c r="L1032" s="42">
        <v>2841.87</v>
      </c>
      <c r="M1032" s="44">
        <v>45016</v>
      </c>
      <c r="N1032" s="42">
        <f>H1032-K1032-L1032</f>
        <v>149.57999999999993</v>
      </c>
      <c r="O1032" s="42">
        <v>35</v>
      </c>
      <c r="P1032" s="45">
        <v>0.13</v>
      </c>
      <c r="Q1032" s="42">
        <v>4.03</v>
      </c>
      <c r="R1032" s="42">
        <v>30.97</v>
      </c>
      <c r="S1032" s="42">
        <v>118.61</v>
      </c>
      <c r="T1032" s="38">
        <v>2107</v>
      </c>
      <c r="U1032" s="14">
        <f>S1032/H1032</f>
        <v>3.9649668221096793E-2</v>
      </c>
      <c r="V1032" s="19"/>
      <c r="W1032" s="19"/>
      <c r="X1032" s="37" t="s">
        <v>3463</v>
      </c>
    </row>
    <row r="1033" spans="1:37" ht="16.5" customHeight="1">
      <c r="A1033" s="38">
        <v>95</v>
      </c>
      <c r="B1033" s="39">
        <v>10749</v>
      </c>
      <c r="C1033" s="38">
        <v>10300896</v>
      </c>
      <c r="D1033" s="40" t="s">
        <v>1127</v>
      </c>
      <c r="E1033" s="58">
        <v>1</v>
      </c>
      <c r="F1033" s="38">
        <v>120</v>
      </c>
      <c r="G1033" s="38" t="s">
        <v>23</v>
      </c>
      <c r="H1033" s="42">
        <v>854.7</v>
      </c>
      <c r="I1033" s="37"/>
      <c r="J1033" s="44">
        <v>40468</v>
      </c>
      <c r="K1033" s="42">
        <v>0</v>
      </c>
      <c r="L1033" s="42">
        <v>811.96</v>
      </c>
      <c r="M1033" s="44">
        <v>45201</v>
      </c>
      <c r="N1033" s="42">
        <v>42.74</v>
      </c>
      <c r="O1033" s="42">
        <v>10</v>
      </c>
      <c r="P1033" s="45">
        <f>IF(J1033&lt;DATEVALUE("2009-1-1"),3%,13%)</f>
        <v>0.13</v>
      </c>
      <c r="Q1033" s="42">
        <f>IF(P1033=13%,ROUND(O1033/(1+P1033)*P1033,2),ROUND(O1033/(1+0.03)*0.02,2))</f>
        <v>1.1499999999999999</v>
      </c>
      <c r="R1033" s="42">
        <f>O1033-Q1033</f>
        <v>8.85</v>
      </c>
      <c r="S1033" s="42">
        <f>N1033-R1033</f>
        <v>33.89</v>
      </c>
      <c r="T1033" s="38">
        <v>5000</v>
      </c>
      <c r="U1033" s="14">
        <f>S1033/H1033</f>
        <v>3.965133965133965E-2</v>
      </c>
      <c r="V1033" s="19"/>
      <c r="W1033" s="19"/>
      <c r="X1033" s="37" t="s">
        <v>3473</v>
      </c>
    </row>
    <row r="1034" spans="1:37" ht="16.5" customHeight="1">
      <c r="A1034" s="38">
        <v>456</v>
      </c>
      <c r="B1034" s="39">
        <v>10736</v>
      </c>
      <c r="C1034" s="38">
        <v>10283985</v>
      </c>
      <c r="D1034" s="40" t="s">
        <v>1394</v>
      </c>
      <c r="E1034" s="38">
        <v>25</v>
      </c>
      <c r="F1034" s="38">
        <v>120</v>
      </c>
      <c r="G1034" s="38" t="s">
        <v>23</v>
      </c>
      <c r="H1034" s="42">
        <v>24500</v>
      </c>
      <c r="I1034" s="55"/>
      <c r="J1034" s="44">
        <v>39269</v>
      </c>
      <c r="K1034" s="42">
        <v>0</v>
      </c>
      <c r="L1034" s="42">
        <v>23275</v>
      </c>
      <c r="M1034" s="44">
        <v>45138</v>
      </c>
      <c r="N1034" s="42">
        <f>H1034-K1034-L1034</f>
        <v>1225</v>
      </c>
      <c r="O1034" s="42">
        <v>250</v>
      </c>
      <c r="P1034" s="45">
        <v>0.03</v>
      </c>
      <c r="Q1034" s="42">
        <v>4.8499999999999996</v>
      </c>
      <c r="R1034" s="42">
        <v>245.15</v>
      </c>
      <c r="S1034" s="42">
        <v>979.85</v>
      </c>
      <c r="T1034" s="38">
        <v>5000</v>
      </c>
      <c r="U1034" s="14">
        <f>S1034/H1034</f>
        <v>3.9993877551020407E-2</v>
      </c>
      <c r="V1034" s="19"/>
      <c r="W1034" s="19"/>
      <c r="X1034" s="37" t="s">
        <v>3461</v>
      </c>
    </row>
    <row r="1035" spans="1:37" ht="16.5" customHeight="1">
      <c r="A1035" s="38">
        <v>1051</v>
      </c>
      <c r="B1035" s="39">
        <v>10800</v>
      </c>
      <c r="C1035" s="38">
        <v>10314807</v>
      </c>
      <c r="D1035" s="40" t="s">
        <v>684</v>
      </c>
      <c r="E1035" s="38">
        <v>1</v>
      </c>
      <c r="F1035" s="38">
        <v>60</v>
      </c>
      <c r="G1035" s="38" t="s">
        <v>33</v>
      </c>
      <c r="H1035" s="42">
        <v>2222.2199999999998</v>
      </c>
      <c r="I1035" s="2"/>
      <c r="J1035" s="44">
        <v>43094</v>
      </c>
      <c r="K1035" s="42">
        <v>0</v>
      </c>
      <c r="L1035" s="42">
        <v>2111.11</v>
      </c>
      <c r="M1035" s="44">
        <v>45077</v>
      </c>
      <c r="N1035" s="42">
        <f>H1035-K1035-L1035</f>
        <v>111.10999999999967</v>
      </c>
      <c r="O1035" s="42">
        <v>25</v>
      </c>
      <c r="P1035" s="45">
        <v>0.13</v>
      </c>
      <c r="Q1035" s="42">
        <v>2.88</v>
      </c>
      <c r="R1035" s="42">
        <v>22.12</v>
      </c>
      <c r="S1035" s="42">
        <f>N1035-R1035</f>
        <v>88.989999999999668</v>
      </c>
      <c r="T1035" s="38">
        <v>1304</v>
      </c>
      <c r="U1035" s="14">
        <f>S1035/H1035</f>
        <v>4.0045540045539903E-2</v>
      </c>
      <c r="V1035" s="19"/>
      <c r="W1035" s="19"/>
      <c r="X1035" s="37" t="s">
        <v>3465</v>
      </c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</row>
    <row r="1036" spans="1:37" ht="16.5" customHeight="1">
      <c r="A1036" s="38">
        <v>1135</v>
      </c>
      <c r="B1036" s="39">
        <v>10800</v>
      </c>
      <c r="C1036" s="38">
        <v>10314807</v>
      </c>
      <c r="D1036" s="40" t="s">
        <v>684</v>
      </c>
      <c r="E1036" s="38">
        <v>1</v>
      </c>
      <c r="F1036" s="38">
        <v>60</v>
      </c>
      <c r="G1036" s="38" t="s">
        <v>33</v>
      </c>
      <c r="H1036" s="42">
        <v>2222.2199999999998</v>
      </c>
      <c r="I1036" s="57"/>
      <c r="J1036" s="44">
        <v>43094</v>
      </c>
      <c r="K1036" s="42">
        <v>0</v>
      </c>
      <c r="L1036" s="42">
        <v>2111.1</v>
      </c>
      <c r="M1036" s="44">
        <v>45199</v>
      </c>
      <c r="N1036" s="42">
        <v>111.12</v>
      </c>
      <c r="O1036" s="42">
        <v>25</v>
      </c>
      <c r="P1036" s="45">
        <v>0.13</v>
      </c>
      <c r="Q1036" s="42">
        <v>2.88</v>
      </c>
      <c r="R1036" s="42">
        <v>22.12</v>
      </c>
      <c r="S1036" s="42">
        <v>89</v>
      </c>
      <c r="T1036" s="38">
        <v>1304</v>
      </c>
      <c r="U1036" s="14">
        <f>S1036/H1036</f>
        <v>4.0050040050040051E-2</v>
      </c>
      <c r="V1036" s="19"/>
      <c r="W1036" s="19"/>
      <c r="X1036" s="37" t="s">
        <v>3465</v>
      </c>
    </row>
    <row r="1037" spans="1:37" ht="16.5" customHeight="1">
      <c r="A1037" s="38">
        <v>433</v>
      </c>
      <c r="B1037" s="39">
        <v>10736</v>
      </c>
      <c r="C1037" s="38">
        <v>10284364</v>
      </c>
      <c r="D1037" s="40" t="s">
        <v>1280</v>
      </c>
      <c r="E1037" s="38">
        <v>11</v>
      </c>
      <c r="F1037" s="38">
        <v>120</v>
      </c>
      <c r="G1037" s="38" t="s">
        <v>23</v>
      </c>
      <c r="H1037" s="42">
        <v>10890</v>
      </c>
      <c r="I1037" s="55"/>
      <c r="J1037" s="44">
        <v>39269</v>
      </c>
      <c r="K1037" s="42">
        <v>0</v>
      </c>
      <c r="L1037" s="42">
        <v>10345.5</v>
      </c>
      <c r="M1037" s="44">
        <v>45138</v>
      </c>
      <c r="N1037" s="42">
        <f>H1037-K1037-L1037</f>
        <v>544.5</v>
      </c>
      <c r="O1037" s="42">
        <v>110</v>
      </c>
      <c r="P1037" s="45">
        <v>0.03</v>
      </c>
      <c r="Q1037" s="42">
        <v>2.14</v>
      </c>
      <c r="R1037" s="42">
        <v>107.86</v>
      </c>
      <c r="S1037" s="42">
        <v>436.64</v>
      </c>
      <c r="T1037" s="38">
        <v>2101</v>
      </c>
      <c r="U1037" s="14">
        <f>S1037/H1037</f>
        <v>4.0095500459136825E-2</v>
      </c>
      <c r="V1037" s="19"/>
      <c r="W1037" s="19"/>
      <c r="X1037" s="37" t="s">
        <v>3461</v>
      </c>
    </row>
    <row r="1038" spans="1:37" ht="16.5" customHeight="1">
      <c r="A1038" s="38">
        <v>1136</v>
      </c>
      <c r="B1038" s="39">
        <v>10800</v>
      </c>
      <c r="C1038" s="38">
        <v>10316564</v>
      </c>
      <c r="D1038" s="40" t="s">
        <v>685</v>
      </c>
      <c r="E1038" s="38">
        <v>1</v>
      </c>
      <c r="F1038" s="38">
        <v>58</v>
      </c>
      <c r="G1038" s="38" t="s">
        <v>33</v>
      </c>
      <c r="H1038" s="42">
        <v>2241.34</v>
      </c>
      <c r="I1038" s="57"/>
      <c r="J1038" s="44">
        <v>43367</v>
      </c>
      <c r="K1038" s="42">
        <v>0</v>
      </c>
      <c r="L1038" s="42">
        <v>2129.27</v>
      </c>
      <c r="M1038" s="44">
        <v>45199</v>
      </c>
      <c r="N1038" s="42">
        <v>112.07</v>
      </c>
      <c r="O1038" s="42">
        <v>25</v>
      </c>
      <c r="P1038" s="45">
        <v>0.13</v>
      </c>
      <c r="Q1038" s="42">
        <v>2.88</v>
      </c>
      <c r="R1038" s="42">
        <v>22.12</v>
      </c>
      <c r="S1038" s="42">
        <v>89.95</v>
      </c>
      <c r="T1038" s="38">
        <v>1404</v>
      </c>
      <c r="U1038" s="14">
        <f>S1038/H1038</f>
        <v>4.0132242319326827E-2</v>
      </c>
      <c r="V1038" s="19"/>
      <c r="W1038" s="19"/>
      <c r="X1038" s="37" t="s">
        <v>3465</v>
      </c>
    </row>
    <row r="1039" spans="1:37" ht="16.5" customHeight="1">
      <c r="A1039" s="38">
        <v>438</v>
      </c>
      <c r="B1039" s="39">
        <v>10736</v>
      </c>
      <c r="C1039" s="38">
        <v>10284050</v>
      </c>
      <c r="D1039" s="40" t="s">
        <v>1372</v>
      </c>
      <c r="E1039" s="38">
        <v>1</v>
      </c>
      <c r="F1039" s="38">
        <v>120</v>
      </c>
      <c r="G1039" s="38" t="s">
        <v>23</v>
      </c>
      <c r="H1039" s="42">
        <v>1794.87</v>
      </c>
      <c r="I1039" s="55"/>
      <c r="J1039" s="44">
        <v>40905</v>
      </c>
      <c r="K1039" s="42">
        <v>0</v>
      </c>
      <c r="L1039" s="42">
        <v>1705.12</v>
      </c>
      <c r="M1039" s="44">
        <v>45138</v>
      </c>
      <c r="N1039" s="42">
        <f>H1039-K1039-L1039</f>
        <v>89.75</v>
      </c>
      <c r="O1039" s="42">
        <v>20</v>
      </c>
      <c r="P1039" s="45">
        <v>0.13</v>
      </c>
      <c r="Q1039" s="42">
        <v>2.2999999999999998</v>
      </c>
      <c r="R1039" s="42">
        <v>17.7</v>
      </c>
      <c r="S1039" s="42">
        <v>72.05</v>
      </c>
      <c r="T1039" s="38">
        <v>2104</v>
      </c>
      <c r="U1039" s="14">
        <f>S1039/H1039</f>
        <v>4.0142182999325857E-2</v>
      </c>
      <c r="V1039" s="19"/>
      <c r="W1039" s="19"/>
      <c r="X1039" s="37" t="s">
        <v>3461</v>
      </c>
    </row>
    <row r="1040" spans="1:37" ht="16.5" customHeight="1">
      <c r="A1040" s="38">
        <v>514</v>
      </c>
      <c r="B1040" s="39">
        <v>10736</v>
      </c>
      <c r="C1040" s="38">
        <v>10284123</v>
      </c>
      <c r="D1040" s="40" t="s">
        <v>576</v>
      </c>
      <c r="E1040" s="38">
        <v>3</v>
      </c>
      <c r="F1040" s="38">
        <v>60</v>
      </c>
      <c r="G1040" s="38" t="s">
        <v>33</v>
      </c>
      <c r="H1040" s="42">
        <v>4056</v>
      </c>
      <c r="I1040" s="55"/>
      <c r="J1040" s="44">
        <v>42394</v>
      </c>
      <c r="K1040" s="42">
        <v>0</v>
      </c>
      <c r="L1040" s="42">
        <v>3853.2</v>
      </c>
      <c r="M1040" s="44">
        <v>45138</v>
      </c>
      <c r="N1040" s="42">
        <f>H1040-K1040-L1040</f>
        <v>202.80000000000018</v>
      </c>
      <c r="O1040" s="42">
        <v>45</v>
      </c>
      <c r="P1040" s="45">
        <v>0.13</v>
      </c>
      <c r="Q1040" s="42">
        <v>5.18</v>
      </c>
      <c r="R1040" s="42">
        <v>39.82</v>
      </c>
      <c r="S1040" s="42">
        <v>162.97999999999999</v>
      </c>
      <c r="T1040" s="38">
        <v>5000</v>
      </c>
      <c r="U1040" s="14">
        <f>S1040/H1040</f>
        <v>4.0182445759368836E-2</v>
      </c>
      <c r="V1040" s="19"/>
      <c r="W1040" s="19"/>
      <c r="X1040" s="37" t="s">
        <v>3461</v>
      </c>
    </row>
    <row r="1041" spans="1:37" ht="16.5" customHeight="1">
      <c r="A1041" s="38">
        <v>112</v>
      </c>
      <c r="B1041" s="39">
        <v>10742</v>
      </c>
      <c r="C1041" s="38">
        <v>10287543</v>
      </c>
      <c r="D1041" s="40" t="s">
        <v>1547</v>
      </c>
      <c r="E1041" s="38">
        <v>20</v>
      </c>
      <c r="F1041" s="38">
        <v>60</v>
      </c>
      <c r="G1041" s="38" t="s">
        <v>83</v>
      </c>
      <c r="H1041" s="42">
        <v>1817.39</v>
      </c>
      <c r="I1041" s="55"/>
      <c r="J1041" s="44">
        <v>39749</v>
      </c>
      <c r="K1041" s="42">
        <v>0</v>
      </c>
      <c r="L1041" s="42">
        <v>1726.52</v>
      </c>
      <c r="M1041" s="44">
        <v>45138</v>
      </c>
      <c r="N1041" s="42">
        <f>H1041-K1041-L1041</f>
        <v>90.870000000000118</v>
      </c>
      <c r="O1041" s="42">
        <v>20</v>
      </c>
      <c r="P1041" s="45">
        <v>0.13</v>
      </c>
      <c r="Q1041" s="42">
        <v>2.2999999999999998</v>
      </c>
      <c r="R1041" s="42">
        <v>17.7</v>
      </c>
      <c r="S1041" s="42">
        <v>73.17</v>
      </c>
      <c r="T1041" s="38">
        <v>5000</v>
      </c>
      <c r="U1041" s="14">
        <f>S1041/H1041</f>
        <v>4.0261033680167709E-2</v>
      </c>
      <c r="V1041" s="19"/>
      <c r="W1041" s="19"/>
      <c r="X1041" s="37" t="s">
        <v>3463</v>
      </c>
    </row>
    <row r="1042" spans="1:37" ht="16.5" customHeight="1">
      <c r="A1042" s="38">
        <v>431</v>
      </c>
      <c r="B1042" s="39">
        <v>10736</v>
      </c>
      <c r="C1042" s="38">
        <v>10284360</v>
      </c>
      <c r="D1042" s="40" t="s">
        <v>61</v>
      </c>
      <c r="E1042" s="38">
        <v>300</v>
      </c>
      <c r="F1042" s="38">
        <v>120</v>
      </c>
      <c r="G1042" s="38" t="s">
        <v>23</v>
      </c>
      <c r="H1042" s="42">
        <v>61000</v>
      </c>
      <c r="I1042" s="55"/>
      <c r="J1042" s="44">
        <v>39269</v>
      </c>
      <c r="K1042" s="42">
        <v>0</v>
      </c>
      <c r="L1042" s="42">
        <v>57950</v>
      </c>
      <c r="M1042" s="44">
        <v>45138</v>
      </c>
      <c r="N1042" s="42">
        <f>H1042-K1042-L1042</f>
        <v>3050</v>
      </c>
      <c r="O1042" s="42">
        <v>600</v>
      </c>
      <c r="P1042" s="45">
        <v>0.03</v>
      </c>
      <c r="Q1042" s="42">
        <v>11.65</v>
      </c>
      <c r="R1042" s="42">
        <v>588.35</v>
      </c>
      <c r="S1042" s="42">
        <v>2461.65</v>
      </c>
      <c r="T1042" s="38">
        <v>2101</v>
      </c>
      <c r="U1042" s="14">
        <f>S1042/H1042</f>
        <v>4.0354918032786888E-2</v>
      </c>
      <c r="V1042" s="19"/>
      <c r="W1042" s="19"/>
      <c r="X1042" s="37" t="s">
        <v>3461</v>
      </c>
    </row>
    <row r="1043" spans="1:37" ht="16.5" customHeight="1">
      <c r="A1043" s="38">
        <v>100</v>
      </c>
      <c r="B1043" s="39">
        <v>10730</v>
      </c>
      <c r="C1043" s="38">
        <v>10289817</v>
      </c>
      <c r="D1043" s="40" t="s">
        <v>350</v>
      </c>
      <c r="E1043" s="38">
        <v>1</v>
      </c>
      <c r="F1043" s="38">
        <v>120</v>
      </c>
      <c r="G1043" s="38" t="s">
        <v>21</v>
      </c>
      <c r="H1043" s="42">
        <v>73600</v>
      </c>
      <c r="I1043" s="56"/>
      <c r="J1043" s="44">
        <v>39813</v>
      </c>
      <c r="K1043" s="42">
        <v>0</v>
      </c>
      <c r="L1043" s="42">
        <v>69920</v>
      </c>
      <c r="M1043" s="44">
        <v>45169</v>
      </c>
      <c r="N1043" s="42">
        <f>H1043-K1043-L1043</f>
        <v>3680</v>
      </c>
      <c r="O1043" s="42">
        <v>720</v>
      </c>
      <c r="P1043" s="45">
        <v>0.03</v>
      </c>
      <c r="Q1043" s="42">
        <v>13.98</v>
      </c>
      <c r="R1043" s="42">
        <v>706.02</v>
      </c>
      <c r="S1043" s="42">
        <v>2973.98</v>
      </c>
      <c r="T1043" s="38">
        <v>5000</v>
      </c>
      <c r="U1043" s="14">
        <f>S1043/H1043</f>
        <v>4.0407336956521739E-2</v>
      </c>
      <c r="V1043" s="19"/>
      <c r="W1043" s="19"/>
      <c r="X1043" s="37" t="s">
        <v>3459</v>
      </c>
    </row>
    <row r="1044" spans="1:37" ht="16.5" customHeight="1">
      <c r="A1044" s="38">
        <v>7</v>
      </c>
      <c r="B1044" s="39">
        <v>10751</v>
      </c>
      <c r="C1044" s="38">
        <v>10305238</v>
      </c>
      <c r="D1044" s="40" t="s">
        <v>901</v>
      </c>
      <c r="E1044" s="38">
        <v>1</v>
      </c>
      <c r="F1044" s="38">
        <v>120</v>
      </c>
      <c r="G1044" s="38" t="s">
        <v>23</v>
      </c>
      <c r="H1044" s="42">
        <v>940.17</v>
      </c>
      <c r="I1044" s="2"/>
      <c r="J1044" s="44">
        <v>41269</v>
      </c>
      <c r="K1044" s="42">
        <v>0</v>
      </c>
      <c r="L1044" s="42">
        <v>893.16</v>
      </c>
      <c r="M1044" s="44">
        <v>45016</v>
      </c>
      <c r="N1044" s="42">
        <f>H1044-K1044-L1044</f>
        <v>47.009999999999991</v>
      </c>
      <c r="O1044" s="42">
        <v>10</v>
      </c>
      <c r="P1044" s="45">
        <v>0.13</v>
      </c>
      <c r="Q1044" s="42">
        <v>1.1499999999999999</v>
      </c>
      <c r="R1044" s="42">
        <v>8.85</v>
      </c>
      <c r="S1044" s="42">
        <v>38.159999999999997</v>
      </c>
      <c r="T1044" s="38">
        <v>2103</v>
      </c>
      <c r="U1044" s="14">
        <f>S1044/H1044</f>
        <v>4.0588404224767859E-2</v>
      </c>
      <c r="V1044" s="19"/>
      <c r="W1044" s="19"/>
      <c r="X1044" s="37" t="s">
        <v>3474</v>
      </c>
    </row>
    <row r="1045" spans="1:37" ht="16.5" customHeight="1">
      <c r="A1045" s="38">
        <v>12</v>
      </c>
      <c r="B1045" s="39">
        <v>10751</v>
      </c>
      <c r="C1045" s="38">
        <v>10305237</v>
      </c>
      <c r="D1045" s="40" t="s">
        <v>901</v>
      </c>
      <c r="E1045" s="38">
        <v>1</v>
      </c>
      <c r="F1045" s="38">
        <v>120</v>
      </c>
      <c r="G1045" s="38" t="s">
        <v>23</v>
      </c>
      <c r="H1045" s="42">
        <v>940.17</v>
      </c>
      <c r="I1045" s="2"/>
      <c r="J1045" s="44">
        <v>41269</v>
      </c>
      <c r="K1045" s="42">
        <v>0</v>
      </c>
      <c r="L1045" s="42">
        <v>893.16</v>
      </c>
      <c r="M1045" s="44">
        <v>45016</v>
      </c>
      <c r="N1045" s="42">
        <f>H1045-K1045-L1045</f>
        <v>47.009999999999991</v>
      </c>
      <c r="O1045" s="42">
        <v>10</v>
      </c>
      <c r="P1045" s="45">
        <v>0.13</v>
      </c>
      <c r="Q1045" s="42">
        <v>1.1499999999999999</v>
      </c>
      <c r="R1045" s="42">
        <v>8.85</v>
      </c>
      <c r="S1045" s="42">
        <v>38.159999999999997</v>
      </c>
      <c r="T1045" s="38">
        <v>2105</v>
      </c>
      <c r="U1045" s="14">
        <f>S1045/H1045</f>
        <v>4.0588404224767859E-2</v>
      </c>
      <c r="V1045" s="19"/>
      <c r="W1045" s="19"/>
      <c r="X1045" s="37" t="s">
        <v>3474</v>
      </c>
    </row>
    <row r="1046" spans="1:37" ht="16.5" customHeight="1">
      <c r="A1046" s="38">
        <v>1104</v>
      </c>
      <c r="B1046" s="39">
        <v>10800</v>
      </c>
      <c r="C1046" s="38">
        <v>10316561</v>
      </c>
      <c r="D1046" s="40" t="s">
        <v>1170</v>
      </c>
      <c r="E1046" s="38">
        <v>1</v>
      </c>
      <c r="F1046" s="38">
        <v>58</v>
      </c>
      <c r="G1046" s="38" t="s">
        <v>33</v>
      </c>
      <c r="H1046" s="42">
        <v>2142</v>
      </c>
      <c r="I1046" s="53"/>
      <c r="J1046" s="44">
        <v>43371</v>
      </c>
      <c r="K1046" s="42">
        <v>0</v>
      </c>
      <c r="L1046" s="42">
        <v>2034.9</v>
      </c>
      <c r="M1046" s="44">
        <v>45138</v>
      </c>
      <c r="N1046" s="42">
        <f>H1046-K1046-L1046</f>
        <v>107.09999999999991</v>
      </c>
      <c r="O1046" s="42">
        <v>22</v>
      </c>
      <c r="P1046" s="45">
        <v>0.13</v>
      </c>
      <c r="Q1046" s="42">
        <v>2.5299999999999998</v>
      </c>
      <c r="R1046" s="42">
        <v>19.47</v>
      </c>
      <c r="S1046" s="42">
        <f>N1046-R1046</f>
        <v>87.62999999999991</v>
      </c>
      <c r="T1046" s="38">
        <v>2505</v>
      </c>
      <c r="U1046" s="14">
        <f>S1046/H1046</f>
        <v>4.0910364145658219E-2</v>
      </c>
      <c r="V1046" s="19"/>
      <c r="W1046" s="19"/>
      <c r="X1046" s="37" t="s">
        <v>3465</v>
      </c>
    </row>
    <row r="1047" spans="1:37" ht="16.5" customHeight="1">
      <c r="A1047" s="38">
        <v>1105</v>
      </c>
      <c r="B1047" s="39">
        <v>10800</v>
      </c>
      <c r="C1047" s="38">
        <v>10316562</v>
      </c>
      <c r="D1047" s="40" t="s">
        <v>1170</v>
      </c>
      <c r="E1047" s="38">
        <v>1</v>
      </c>
      <c r="F1047" s="38">
        <v>58</v>
      </c>
      <c r="G1047" s="38" t="s">
        <v>33</v>
      </c>
      <c r="H1047" s="42">
        <v>2142</v>
      </c>
      <c r="I1047" s="53"/>
      <c r="J1047" s="44">
        <v>43371</v>
      </c>
      <c r="K1047" s="42">
        <v>0</v>
      </c>
      <c r="L1047" s="42">
        <v>2034.9</v>
      </c>
      <c r="M1047" s="44">
        <v>45138</v>
      </c>
      <c r="N1047" s="42">
        <f>H1047-K1047-L1047</f>
        <v>107.09999999999991</v>
      </c>
      <c r="O1047" s="42">
        <v>22</v>
      </c>
      <c r="P1047" s="45">
        <v>0.13</v>
      </c>
      <c r="Q1047" s="42">
        <v>2.5299999999999998</v>
      </c>
      <c r="R1047" s="42">
        <v>19.47</v>
      </c>
      <c r="S1047" s="42">
        <f>N1047-R1047</f>
        <v>87.62999999999991</v>
      </c>
      <c r="T1047" s="38">
        <v>2505</v>
      </c>
      <c r="U1047" s="14">
        <f>S1047/H1047</f>
        <v>4.0910364145658219E-2</v>
      </c>
      <c r="V1047" s="19"/>
      <c r="W1047" s="19"/>
      <c r="X1047" s="37" t="s">
        <v>3465</v>
      </c>
    </row>
    <row r="1048" spans="1:37" ht="16.5" customHeight="1">
      <c r="A1048" s="38">
        <v>1106</v>
      </c>
      <c r="B1048" s="39">
        <v>10800</v>
      </c>
      <c r="C1048" s="38">
        <v>10317222</v>
      </c>
      <c r="D1048" s="40" t="s">
        <v>1170</v>
      </c>
      <c r="E1048" s="38">
        <v>1</v>
      </c>
      <c r="F1048" s="38">
        <v>56</v>
      </c>
      <c r="G1048" s="38" t="s">
        <v>33</v>
      </c>
      <c r="H1048" s="42">
        <v>2142</v>
      </c>
      <c r="I1048" s="53"/>
      <c r="J1048" s="44">
        <v>43427</v>
      </c>
      <c r="K1048" s="42">
        <v>0</v>
      </c>
      <c r="L1048" s="42">
        <v>2034.9</v>
      </c>
      <c r="M1048" s="44">
        <v>45138</v>
      </c>
      <c r="N1048" s="42">
        <f>H1048-K1048-L1048</f>
        <v>107.09999999999991</v>
      </c>
      <c r="O1048" s="42">
        <v>22</v>
      </c>
      <c r="P1048" s="45">
        <v>0.13</v>
      </c>
      <c r="Q1048" s="42">
        <v>2.5299999999999998</v>
      </c>
      <c r="R1048" s="42">
        <v>19.47</v>
      </c>
      <c r="S1048" s="42">
        <f>N1048-R1048</f>
        <v>87.62999999999991</v>
      </c>
      <c r="T1048" s="38">
        <v>2505</v>
      </c>
      <c r="U1048" s="14">
        <f>S1048/H1048</f>
        <v>4.0910364145658219E-2</v>
      </c>
      <c r="V1048" s="19"/>
      <c r="W1048" s="19"/>
      <c r="X1048" s="37" t="s">
        <v>3465</v>
      </c>
    </row>
    <row r="1049" spans="1:37" ht="16.5" customHeight="1">
      <c r="A1049" s="38">
        <v>315</v>
      </c>
      <c r="B1049" s="39">
        <v>10736</v>
      </c>
      <c r="C1049" s="38">
        <v>10284058</v>
      </c>
      <c r="D1049" s="40" t="s">
        <v>1277</v>
      </c>
      <c r="E1049" s="38">
        <v>10</v>
      </c>
      <c r="F1049" s="38">
        <v>120</v>
      </c>
      <c r="G1049" s="38" t="s">
        <v>21</v>
      </c>
      <c r="H1049" s="42">
        <v>294290.59999999998</v>
      </c>
      <c r="I1049" s="55"/>
      <c r="J1049" s="44">
        <v>41026</v>
      </c>
      <c r="K1049" s="42">
        <v>0</v>
      </c>
      <c r="L1049" s="42">
        <v>279576.07</v>
      </c>
      <c r="M1049" s="44">
        <v>45138</v>
      </c>
      <c r="N1049" s="42">
        <f>H1049-K1049-L1049</f>
        <v>14714.52999999997</v>
      </c>
      <c r="O1049" s="42">
        <v>3000</v>
      </c>
      <c r="P1049" s="45">
        <v>0.13</v>
      </c>
      <c r="Q1049" s="42">
        <v>345.13</v>
      </c>
      <c r="R1049" s="42">
        <v>2654.87</v>
      </c>
      <c r="S1049" s="42">
        <v>12059.66</v>
      </c>
      <c r="T1049" s="38">
        <v>2101</v>
      </c>
      <c r="U1049" s="14">
        <f>S1049/H1049</f>
        <v>4.0978746857697805E-2</v>
      </c>
      <c r="V1049" s="19"/>
      <c r="W1049" s="19"/>
      <c r="X1049" s="37" t="s">
        <v>3461</v>
      </c>
    </row>
    <row r="1050" spans="1:37" ht="16.5" customHeight="1">
      <c r="A1050" s="38">
        <v>31</v>
      </c>
      <c r="B1050" s="39">
        <v>10755</v>
      </c>
      <c r="C1050" s="38">
        <v>10287294</v>
      </c>
      <c r="D1050" s="40" t="s">
        <v>477</v>
      </c>
      <c r="E1050" s="38">
        <v>2</v>
      </c>
      <c r="F1050" s="38">
        <v>120</v>
      </c>
      <c r="G1050" s="38" t="s">
        <v>23</v>
      </c>
      <c r="H1050" s="42">
        <v>4102.5600000000004</v>
      </c>
      <c r="I1050" s="2"/>
      <c r="J1050" s="44">
        <v>39947</v>
      </c>
      <c r="K1050" s="42">
        <v>0</v>
      </c>
      <c r="L1050" s="42">
        <v>3897.43</v>
      </c>
      <c r="M1050" s="44">
        <v>45077</v>
      </c>
      <c r="N1050" s="42">
        <f>H1050-K1050-L1050</f>
        <v>205.13000000000056</v>
      </c>
      <c r="O1050" s="42">
        <v>40</v>
      </c>
      <c r="P1050" s="45">
        <v>0.13</v>
      </c>
      <c r="Q1050" s="42">
        <v>4.5999999999999996</v>
      </c>
      <c r="R1050" s="42">
        <v>35.4</v>
      </c>
      <c r="S1050" s="42">
        <v>169.73</v>
      </c>
      <c r="T1050" s="38">
        <v>5000</v>
      </c>
      <c r="U1050" s="14">
        <f>S1050/H1050</f>
        <v>4.1371728871728866E-2</v>
      </c>
      <c r="V1050" s="19"/>
      <c r="W1050" s="19"/>
      <c r="X1050" s="37" t="s">
        <v>3464</v>
      </c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</row>
    <row r="1051" spans="1:37" ht="16.5" customHeight="1">
      <c r="A1051" s="38">
        <v>15</v>
      </c>
      <c r="B1051" s="39">
        <v>10751</v>
      </c>
      <c r="C1051" s="38">
        <v>10305256</v>
      </c>
      <c r="D1051" s="40" t="s">
        <v>459</v>
      </c>
      <c r="E1051" s="38">
        <v>1</v>
      </c>
      <c r="F1051" s="38">
        <v>120</v>
      </c>
      <c r="G1051" s="38" t="s">
        <v>21</v>
      </c>
      <c r="H1051" s="42">
        <v>8273.5</v>
      </c>
      <c r="I1051" s="2"/>
      <c r="J1051" s="44">
        <v>41271</v>
      </c>
      <c r="K1051" s="42">
        <v>0</v>
      </c>
      <c r="L1051" s="42">
        <v>7859.82</v>
      </c>
      <c r="M1051" s="44">
        <v>45046</v>
      </c>
      <c r="N1051" s="42">
        <f>H1051-K1051-L1051</f>
        <v>413.68000000000029</v>
      </c>
      <c r="O1051" s="42">
        <v>80</v>
      </c>
      <c r="P1051" s="45">
        <v>0.13</v>
      </c>
      <c r="Q1051" s="42">
        <v>9.1999999999999993</v>
      </c>
      <c r="R1051" s="42">
        <v>70.8</v>
      </c>
      <c r="S1051" s="42">
        <v>342.88</v>
      </c>
      <c r="T1051" s="38">
        <v>2101</v>
      </c>
      <c r="U1051" s="14">
        <f>S1051/H1051</f>
        <v>4.1443161902459662E-2</v>
      </c>
      <c r="V1051" s="19"/>
      <c r="W1051" s="19"/>
      <c r="X1051" s="37" t="s">
        <v>3474</v>
      </c>
    </row>
    <row r="1052" spans="1:37" ht="16.5" customHeight="1">
      <c r="A1052" s="38">
        <v>7</v>
      </c>
      <c r="B1052" s="39">
        <v>10755</v>
      </c>
      <c r="C1052" s="38">
        <v>10287342</v>
      </c>
      <c r="D1052" s="40" t="s">
        <v>2040</v>
      </c>
      <c r="E1052" s="38">
        <v>1</v>
      </c>
      <c r="F1052" s="38">
        <v>60</v>
      </c>
      <c r="G1052" s="38" t="s">
        <v>33</v>
      </c>
      <c r="H1052" s="42">
        <v>6282.05</v>
      </c>
      <c r="I1052" s="2"/>
      <c r="J1052" s="44">
        <v>43094</v>
      </c>
      <c r="K1052" s="42">
        <v>0</v>
      </c>
      <c r="L1052" s="42">
        <v>5967.94</v>
      </c>
      <c r="M1052" s="44">
        <v>44985</v>
      </c>
      <c r="N1052" s="42">
        <f>H1052-K1052-L1052</f>
        <v>314.11000000000058</v>
      </c>
      <c r="O1052" s="42">
        <v>60</v>
      </c>
      <c r="P1052" s="45">
        <v>0.13</v>
      </c>
      <c r="Q1052" s="42">
        <v>6.9</v>
      </c>
      <c r="R1052" s="42">
        <v>53.1</v>
      </c>
      <c r="S1052" s="42">
        <f>N1052-R1052</f>
        <v>261.01000000000056</v>
      </c>
      <c r="T1052" s="38">
        <v>5000</v>
      </c>
      <c r="U1052" s="14">
        <f>S1052/H1052</f>
        <v>4.1548539091538675E-2</v>
      </c>
      <c r="V1052" s="19"/>
      <c r="W1052" s="19"/>
      <c r="X1052" s="37" t="s">
        <v>3464</v>
      </c>
    </row>
    <row r="1053" spans="1:37" ht="16.5" customHeight="1">
      <c r="A1053" s="38">
        <v>535</v>
      </c>
      <c r="B1053" s="39">
        <v>10736</v>
      </c>
      <c r="C1053" s="38">
        <v>10284171</v>
      </c>
      <c r="D1053" s="40" t="s">
        <v>1457</v>
      </c>
      <c r="E1053" s="38">
        <v>200</v>
      </c>
      <c r="F1053" s="38">
        <v>60</v>
      </c>
      <c r="G1053" s="38" t="s">
        <v>83</v>
      </c>
      <c r="H1053" s="42">
        <v>44000</v>
      </c>
      <c r="I1053" s="55"/>
      <c r="J1053" s="44">
        <v>43096</v>
      </c>
      <c r="K1053" s="42">
        <v>0</v>
      </c>
      <c r="L1053" s="42">
        <v>41800</v>
      </c>
      <c r="M1053" s="44">
        <v>45138</v>
      </c>
      <c r="N1053" s="42">
        <f>H1053-K1053-L1053</f>
        <v>2200</v>
      </c>
      <c r="O1053" s="42">
        <v>420</v>
      </c>
      <c r="P1053" s="45">
        <v>0.13</v>
      </c>
      <c r="Q1053" s="42">
        <v>48.32</v>
      </c>
      <c r="R1053" s="42">
        <v>371.68</v>
      </c>
      <c r="S1053" s="42">
        <v>1828.32</v>
      </c>
      <c r="T1053" s="38">
        <v>5000</v>
      </c>
      <c r="U1053" s="14">
        <f>S1053/H1053</f>
        <v>4.1552727272727269E-2</v>
      </c>
      <c r="V1053" s="19"/>
      <c r="W1053" s="19"/>
      <c r="X1053" s="37" t="s">
        <v>3461</v>
      </c>
    </row>
    <row r="1054" spans="1:37" ht="16.5" customHeight="1">
      <c r="A1054" s="38">
        <v>11</v>
      </c>
      <c r="B1054" s="39">
        <v>10751</v>
      </c>
      <c r="C1054" s="38">
        <v>10305468</v>
      </c>
      <c r="D1054" s="40" t="s">
        <v>423</v>
      </c>
      <c r="E1054" s="38">
        <v>1</v>
      </c>
      <c r="F1054" s="38">
        <v>120</v>
      </c>
      <c r="G1054" s="38" t="s">
        <v>23</v>
      </c>
      <c r="H1054" s="42">
        <v>1070.43</v>
      </c>
      <c r="I1054" s="2"/>
      <c r="J1054" s="44">
        <v>41269</v>
      </c>
      <c r="K1054" s="42">
        <v>0</v>
      </c>
      <c r="L1054" s="42">
        <v>1016.91</v>
      </c>
      <c r="M1054" s="44">
        <v>45016</v>
      </c>
      <c r="N1054" s="42">
        <f>H1054-K1054-L1054</f>
        <v>53.520000000000095</v>
      </c>
      <c r="O1054" s="42">
        <v>10</v>
      </c>
      <c r="P1054" s="45">
        <v>0.13</v>
      </c>
      <c r="Q1054" s="42">
        <v>1.1499999999999999</v>
      </c>
      <c r="R1054" s="42">
        <v>8.85</v>
      </c>
      <c r="S1054" s="42">
        <v>44.67</v>
      </c>
      <c r="T1054" s="38">
        <v>2106</v>
      </c>
      <c r="U1054" s="14">
        <f>S1054/H1054</f>
        <v>4.1730893192455369E-2</v>
      </c>
      <c r="V1054" s="19"/>
      <c r="W1054" s="19"/>
      <c r="X1054" s="37" t="s">
        <v>3474</v>
      </c>
    </row>
    <row r="1055" spans="1:37" ht="16.5" customHeight="1">
      <c r="A1055" s="38">
        <v>348</v>
      </c>
      <c r="B1055" s="39">
        <v>10736</v>
      </c>
      <c r="C1055" s="38">
        <v>10284014</v>
      </c>
      <c r="D1055" s="40" t="s">
        <v>1308</v>
      </c>
      <c r="E1055" s="38">
        <v>4</v>
      </c>
      <c r="F1055" s="38">
        <v>120</v>
      </c>
      <c r="G1055" s="38" t="s">
        <v>21</v>
      </c>
      <c r="H1055" s="42">
        <v>21552</v>
      </c>
      <c r="I1055" s="55"/>
      <c r="J1055" s="44">
        <v>40296</v>
      </c>
      <c r="K1055" s="42">
        <v>0</v>
      </c>
      <c r="L1055" s="42">
        <v>20474.400000000001</v>
      </c>
      <c r="M1055" s="44">
        <v>45138</v>
      </c>
      <c r="N1055" s="42">
        <f>H1055-K1055-L1055</f>
        <v>1077.5999999999985</v>
      </c>
      <c r="O1055" s="42">
        <v>200</v>
      </c>
      <c r="P1055" s="45">
        <v>0.13</v>
      </c>
      <c r="Q1055" s="42">
        <v>23.01</v>
      </c>
      <c r="R1055" s="42">
        <v>176.99</v>
      </c>
      <c r="S1055" s="42">
        <v>900.61</v>
      </c>
      <c r="T1055" s="38">
        <v>2105</v>
      </c>
      <c r="U1055" s="14">
        <f>S1055/H1055</f>
        <v>4.1787769116555309E-2</v>
      </c>
      <c r="V1055" s="19"/>
      <c r="W1055" s="19"/>
      <c r="X1055" s="37" t="s">
        <v>3461</v>
      </c>
    </row>
    <row r="1056" spans="1:37" ht="16.5" customHeight="1">
      <c r="A1056" s="38">
        <v>429</v>
      </c>
      <c r="B1056" s="39">
        <v>10736</v>
      </c>
      <c r="C1056" s="38">
        <v>10284026</v>
      </c>
      <c r="D1056" s="40" t="s">
        <v>1371</v>
      </c>
      <c r="E1056" s="38">
        <v>1</v>
      </c>
      <c r="F1056" s="38">
        <v>120</v>
      </c>
      <c r="G1056" s="38" t="s">
        <v>23</v>
      </c>
      <c r="H1056" s="42">
        <v>2222.2199999999998</v>
      </c>
      <c r="I1056" s="55"/>
      <c r="J1056" s="44">
        <v>40482</v>
      </c>
      <c r="K1056" s="42">
        <v>0</v>
      </c>
      <c r="L1056" s="42">
        <v>2111.1</v>
      </c>
      <c r="M1056" s="44">
        <v>45138</v>
      </c>
      <c r="N1056" s="42">
        <f>H1056-K1056-L1056</f>
        <v>111.11999999999989</v>
      </c>
      <c r="O1056" s="42">
        <v>20</v>
      </c>
      <c r="P1056" s="45">
        <v>0.13</v>
      </c>
      <c r="Q1056" s="42">
        <v>2.2999999999999998</v>
      </c>
      <c r="R1056" s="42">
        <v>17.7</v>
      </c>
      <c r="S1056" s="42">
        <v>93.42</v>
      </c>
      <c r="T1056" s="38">
        <v>2101</v>
      </c>
      <c r="U1056" s="14">
        <f>S1056/H1056</f>
        <v>4.2039042039042046E-2</v>
      </c>
      <c r="V1056" s="19"/>
      <c r="W1056" s="19"/>
      <c r="X1056" s="37" t="s">
        <v>3461</v>
      </c>
    </row>
    <row r="1057" spans="1:37" ht="16.5" customHeight="1">
      <c r="A1057" s="38">
        <v>156</v>
      </c>
      <c r="B1057" s="39">
        <v>10743</v>
      </c>
      <c r="C1057" s="38">
        <v>10300734</v>
      </c>
      <c r="D1057" s="40" t="s">
        <v>1117</v>
      </c>
      <c r="E1057" s="38">
        <v>6</v>
      </c>
      <c r="F1057" s="38">
        <v>120</v>
      </c>
      <c r="G1057" s="38" t="s">
        <v>23</v>
      </c>
      <c r="H1057" s="42">
        <v>3435.9</v>
      </c>
      <c r="I1057" s="56"/>
      <c r="J1057" s="44">
        <v>40512</v>
      </c>
      <c r="K1057" s="42">
        <v>0</v>
      </c>
      <c r="L1057" s="42">
        <v>3264.1</v>
      </c>
      <c r="M1057" s="44">
        <v>45169</v>
      </c>
      <c r="N1057" s="42">
        <f>H1057-K1057-L1057</f>
        <v>171.80000000000018</v>
      </c>
      <c r="O1057" s="42">
        <v>30</v>
      </c>
      <c r="P1057" s="45">
        <v>0.13</v>
      </c>
      <c r="Q1057" s="42">
        <v>3.45</v>
      </c>
      <c r="R1057" s="42">
        <v>26.55</v>
      </c>
      <c r="S1057" s="42">
        <f>N1057-R1057</f>
        <v>145.25000000000017</v>
      </c>
      <c r="T1057" s="38">
        <v>5000</v>
      </c>
      <c r="U1057" s="14">
        <f>S1057/H1057</f>
        <v>4.2274222183416331E-2</v>
      </c>
      <c r="V1057" s="19"/>
      <c r="W1057" s="19"/>
      <c r="X1057" s="37" t="s">
        <v>3463</v>
      </c>
    </row>
    <row r="1058" spans="1:37" ht="16.5" customHeight="1">
      <c r="A1058" s="38">
        <v>424</v>
      </c>
      <c r="B1058" s="39">
        <v>10742</v>
      </c>
      <c r="C1058" s="38">
        <v>10287729</v>
      </c>
      <c r="D1058" s="40" t="s">
        <v>528</v>
      </c>
      <c r="E1058" s="58">
        <v>2</v>
      </c>
      <c r="F1058" s="38">
        <v>60</v>
      </c>
      <c r="G1058" s="38" t="s">
        <v>33</v>
      </c>
      <c r="H1058" s="42">
        <v>5740</v>
      </c>
      <c r="I1058" s="37"/>
      <c r="J1058" s="44">
        <v>40778</v>
      </c>
      <c r="K1058" s="42">
        <v>0</v>
      </c>
      <c r="L1058" s="42">
        <v>5453</v>
      </c>
      <c r="M1058" s="44">
        <v>45278</v>
      </c>
      <c r="N1058" s="42">
        <v>287</v>
      </c>
      <c r="O1058" s="42">
        <v>50</v>
      </c>
      <c r="P1058" s="45">
        <f>IF(J1058&lt;DATEVALUE("2009-1-1"),3%,13%)</f>
        <v>0.13</v>
      </c>
      <c r="Q1058" s="42">
        <f>IF(P1058=13%,ROUND(O1058/(1+P1058)*P1058,2),ROUND(O1058/(1+0.03)*0.02,2))</f>
        <v>5.75</v>
      </c>
      <c r="R1058" s="42">
        <f>O1058-Q1058</f>
        <v>44.25</v>
      </c>
      <c r="S1058" s="42">
        <f>N1058-R1058</f>
        <v>242.75</v>
      </c>
      <c r="T1058" s="38">
        <v>5000</v>
      </c>
      <c r="U1058" s="14">
        <f>S1058/H1058</f>
        <v>4.2290940766550524E-2</v>
      </c>
      <c r="V1058" s="19"/>
      <c r="W1058" s="19"/>
      <c r="X1058" s="37" t="s">
        <v>3463</v>
      </c>
    </row>
    <row r="1059" spans="1:37" ht="16.5" customHeight="1">
      <c r="A1059" s="38">
        <v>343</v>
      </c>
      <c r="B1059" s="39">
        <v>10736</v>
      </c>
      <c r="C1059" s="38">
        <v>10284051</v>
      </c>
      <c r="D1059" s="40" t="s">
        <v>702</v>
      </c>
      <c r="E1059" s="38">
        <v>1</v>
      </c>
      <c r="F1059" s="38">
        <v>120</v>
      </c>
      <c r="G1059" s="38" t="s">
        <v>21</v>
      </c>
      <c r="H1059" s="42">
        <v>5811.97</v>
      </c>
      <c r="I1059" s="55"/>
      <c r="J1059" s="44">
        <v>40907</v>
      </c>
      <c r="K1059" s="42">
        <v>0</v>
      </c>
      <c r="L1059" s="42">
        <v>5521.37</v>
      </c>
      <c r="M1059" s="44">
        <v>45138</v>
      </c>
      <c r="N1059" s="42">
        <f>H1059-K1059-L1059</f>
        <v>290.60000000000036</v>
      </c>
      <c r="O1059" s="42">
        <v>50</v>
      </c>
      <c r="P1059" s="45">
        <v>0.13</v>
      </c>
      <c r="Q1059" s="42">
        <v>5.75</v>
      </c>
      <c r="R1059" s="42">
        <v>44.25</v>
      </c>
      <c r="S1059" s="42">
        <v>246.35</v>
      </c>
      <c r="T1059" s="38">
        <v>2104</v>
      </c>
      <c r="U1059" s="14">
        <f>S1059/H1059</f>
        <v>4.2386660633141601E-2</v>
      </c>
      <c r="V1059" s="19"/>
      <c r="W1059" s="19"/>
      <c r="X1059" s="37" t="s">
        <v>3461</v>
      </c>
    </row>
    <row r="1060" spans="1:37" ht="16.5" customHeight="1">
      <c r="A1060" s="38">
        <v>453</v>
      </c>
      <c r="B1060" s="39">
        <v>10736</v>
      </c>
      <c r="C1060" s="38">
        <v>10283772</v>
      </c>
      <c r="D1060" s="40" t="s">
        <v>1391</v>
      </c>
      <c r="E1060" s="38">
        <v>3</v>
      </c>
      <c r="F1060" s="38">
        <v>120</v>
      </c>
      <c r="G1060" s="38" t="s">
        <v>23</v>
      </c>
      <c r="H1060" s="42">
        <v>5804.62</v>
      </c>
      <c r="I1060" s="55"/>
      <c r="J1060" s="44">
        <v>39269</v>
      </c>
      <c r="K1060" s="42">
        <v>0</v>
      </c>
      <c r="L1060" s="42">
        <v>5514.38</v>
      </c>
      <c r="M1060" s="44">
        <v>45138</v>
      </c>
      <c r="N1060" s="42">
        <f>H1060-K1060-L1060</f>
        <v>290.23999999999978</v>
      </c>
      <c r="O1060" s="42">
        <v>45</v>
      </c>
      <c r="P1060" s="45">
        <v>0.03</v>
      </c>
      <c r="Q1060" s="42">
        <v>0.87</v>
      </c>
      <c r="R1060" s="42">
        <v>44.13</v>
      </c>
      <c r="S1060" s="42">
        <v>246.11</v>
      </c>
      <c r="T1060" s="38">
        <v>5000</v>
      </c>
      <c r="U1060" s="14">
        <f>S1060/H1060</f>
        <v>4.2398985635579936E-2</v>
      </c>
      <c r="V1060" s="19"/>
      <c r="W1060" s="19"/>
      <c r="X1060" s="37" t="s">
        <v>3461</v>
      </c>
    </row>
    <row r="1061" spans="1:37" ht="16.5" customHeight="1">
      <c r="A1061" s="38">
        <v>3</v>
      </c>
      <c r="B1061" s="39">
        <v>50099</v>
      </c>
      <c r="C1061" s="38">
        <v>10320204</v>
      </c>
      <c r="D1061" s="40" t="s">
        <v>2907</v>
      </c>
      <c r="E1061" s="41">
        <v>1</v>
      </c>
      <c r="F1061" s="38">
        <v>27</v>
      </c>
      <c r="G1061" s="38" t="s">
        <v>21</v>
      </c>
      <c r="H1061" s="42">
        <v>93447.56</v>
      </c>
      <c r="I1061" s="2"/>
      <c r="J1061" s="44">
        <v>43462</v>
      </c>
      <c r="K1061" s="42">
        <v>0</v>
      </c>
      <c r="L1061" s="42">
        <v>88775.18</v>
      </c>
      <c r="M1061" s="44">
        <v>44957</v>
      </c>
      <c r="N1061" s="42">
        <f>H1061-K1061-L1061</f>
        <v>4672.3800000000047</v>
      </c>
      <c r="O1061" s="42">
        <v>800</v>
      </c>
      <c r="P1061" s="45">
        <v>0.13</v>
      </c>
      <c r="Q1061" s="42">
        <v>92.04</v>
      </c>
      <c r="R1061" s="42">
        <v>707.96</v>
      </c>
      <c r="S1061" s="42">
        <f>N1061-R1061</f>
        <v>3964.4200000000046</v>
      </c>
      <c r="T1061" s="38">
        <v>1802</v>
      </c>
      <c r="U1061" s="14">
        <f>S1061/H1061</f>
        <v>4.2424007646641657E-2</v>
      </c>
      <c r="V1061" s="19"/>
      <c r="W1061" s="19"/>
      <c r="X1061" s="37" t="s">
        <v>3468</v>
      </c>
    </row>
    <row r="1062" spans="1:37" ht="16.5" customHeight="1">
      <c r="A1062" s="38">
        <v>272</v>
      </c>
      <c r="B1062" s="39">
        <v>10746</v>
      </c>
      <c r="C1062" s="38">
        <v>10310658</v>
      </c>
      <c r="D1062" s="40" t="s">
        <v>608</v>
      </c>
      <c r="E1062" s="41">
        <v>1</v>
      </c>
      <c r="F1062" s="38">
        <v>60</v>
      </c>
      <c r="G1062" s="38" t="s">
        <v>33</v>
      </c>
      <c r="H1062" s="42">
        <v>1179.49</v>
      </c>
      <c r="I1062" s="57"/>
      <c r="J1062" s="44">
        <v>42726</v>
      </c>
      <c r="K1062" s="42">
        <v>0</v>
      </c>
      <c r="L1062" s="42">
        <v>1120.51</v>
      </c>
      <c r="M1062" s="44">
        <v>45199</v>
      </c>
      <c r="N1062" s="42">
        <f>H1062-K1062-L1062</f>
        <v>58.980000000000018</v>
      </c>
      <c r="O1062" s="42">
        <v>10</v>
      </c>
      <c r="P1062" s="45">
        <v>0.13</v>
      </c>
      <c r="Q1062" s="42">
        <v>1.1499999999999999</v>
      </c>
      <c r="R1062" s="42">
        <v>8.85</v>
      </c>
      <c r="S1062" s="42">
        <f>N1062-R1062</f>
        <v>50.130000000000017</v>
      </c>
      <c r="T1062" s="38">
        <v>5000</v>
      </c>
      <c r="U1062" s="14">
        <f>S1062/H1062</f>
        <v>4.250142010529976E-2</v>
      </c>
      <c r="V1062" s="19"/>
      <c r="W1062" s="19"/>
      <c r="X1062" s="37" t="s">
        <v>3463</v>
      </c>
    </row>
    <row r="1063" spans="1:37" ht="16.5" customHeight="1">
      <c r="A1063" s="38">
        <v>264</v>
      </c>
      <c r="B1063" s="39">
        <v>10736</v>
      </c>
      <c r="C1063" s="38">
        <v>10319076</v>
      </c>
      <c r="D1063" s="40" t="s">
        <v>1235</v>
      </c>
      <c r="E1063" s="38">
        <v>1</v>
      </c>
      <c r="F1063" s="38">
        <v>120</v>
      </c>
      <c r="G1063" s="38" t="s">
        <v>279</v>
      </c>
      <c r="H1063" s="42">
        <v>589936.80000000005</v>
      </c>
      <c r="I1063" s="55"/>
      <c r="J1063" s="44">
        <v>39270</v>
      </c>
      <c r="K1063" s="42">
        <v>0</v>
      </c>
      <c r="L1063" s="42">
        <v>560439.96</v>
      </c>
      <c r="M1063" s="44">
        <v>45138</v>
      </c>
      <c r="N1063" s="42">
        <f>H1063-K1063-L1063</f>
        <v>29496.840000000084</v>
      </c>
      <c r="O1063" s="42">
        <v>4500</v>
      </c>
      <c r="P1063" s="45">
        <v>0.03</v>
      </c>
      <c r="Q1063" s="42">
        <v>87.38</v>
      </c>
      <c r="R1063" s="42">
        <v>4412.62</v>
      </c>
      <c r="S1063" s="42">
        <v>25084.22</v>
      </c>
      <c r="T1063" s="38">
        <v>1802</v>
      </c>
      <c r="U1063" s="14">
        <f>S1063/H1063</f>
        <v>4.2520181822866446E-2</v>
      </c>
      <c r="V1063" s="19"/>
      <c r="W1063" s="19"/>
      <c r="X1063" s="37" t="s">
        <v>3461</v>
      </c>
    </row>
    <row r="1064" spans="1:37" ht="16.5" customHeight="1">
      <c r="A1064" s="38">
        <v>162</v>
      </c>
      <c r="B1064" s="39">
        <v>10744</v>
      </c>
      <c r="C1064" s="38">
        <v>10293533</v>
      </c>
      <c r="D1064" s="40" t="s">
        <v>1121</v>
      </c>
      <c r="E1064" s="38">
        <v>3</v>
      </c>
      <c r="F1064" s="38">
        <v>120</v>
      </c>
      <c r="G1064" s="38" t="s">
        <v>23</v>
      </c>
      <c r="H1064" s="42">
        <v>8974.36</v>
      </c>
      <c r="I1064" s="56"/>
      <c r="J1064" s="44">
        <v>40164</v>
      </c>
      <c r="K1064" s="42">
        <v>0</v>
      </c>
      <c r="L1064" s="42">
        <v>8525.64</v>
      </c>
      <c r="M1064" s="44">
        <v>45169</v>
      </c>
      <c r="N1064" s="42">
        <f>H1064-K1064-L1064</f>
        <v>448.72000000000116</v>
      </c>
      <c r="O1064" s="42">
        <v>75</v>
      </c>
      <c r="P1064" s="45">
        <v>0.13</v>
      </c>
      <c r="Q1064" s="42">
        <v>8.6300000000000008</v>
      </c>
      <c r="R1064" s="42">
        <v>66.37</v>
      </c>
      <c r="S1064" s="42">
        <f>N1064-R1064</f>
        <v>382.35000000000116</v>
      </c>
      <c r="T1064" s="38">
        <v>2105</v>
      </c>
      <c r="U1064" s="14">
        <f>S1064/H1064</f>
        <v>4.2604709416604762E-2</v>
      </c>
      <c r="V1064" s="19"/>
      <c r="W1064" s="19"/>
      <c r="X1064" s="37" t="s">
        <v>3463</v>
      </c>
    </row>
    <row r="1065" spans="1:37" ht="16.5" customHeight="1">
      <c r="A1065" s="38">
        <v>330</v>
      </c>
      <c r="B1065" s="39">
        <v>10736</v>
      </c>
      <c r="C1065" s="38">
        <v>10283161</v>
      </c>
      <c r="D1065" s="40" t="s">
        <v>1291</v>
      </c>
      <c r="E1065" s="38">
        <v>1</v>
      </c>
      <c r="F1065" s="38">
        <v>120</v>
      </c>
      <c r="G1065" s="38" t="s">
        <v>21</v>
      </c>
      <c r="H1065" s="42">
        <v>10971.37</v>
      </c>
      <c r="I1065" s="55"/>
      <c r="J1065" s="44">
        <v>39270</v>
      </c>
      <c r="K1065" s="42">
        <v>0</v>
      </c>
      <c r="L1065" s="42">
        <v>10422.799999999999</v>
      </c>
      <c r="M1065" s="44">
        <v>45138</v>
      </c>
      <c r="N1065" s="42">
        <f>H1065-K1065-L1065</f>
        <v>548.57000000000153</v>
      </c>
      <c r="O1065" s="42">
        <v>80</v>
      </c>
      <c r="P1065" s="45">
        <v>0.03</v>
      </c>
      <c r="Q1065" s="42">
        <v>1.55</v>
      </c>
      <c r="R1065" s="42">
        <v>78.45</v>
      </c>
      <c r="S1065" s="42">
        <v>470.12</v>
      </c>
      <c r="T1065" s="38">
        <v>2102</v>
      </c>
      <c r="U1065" s="14">
        <f>S1065/H1065</f>
        <v>4.2849707921617811E-2</v>
      </c>
      <c r="V1065" s="19"/>
      <c r="W1065" s="19"/>
      <c r="X1065" s="37" t="s">
        <v>3461</v>
      </c>
    </row>
    <row r="1066" spans="1:37" ht="16.5" customHeight="1">
      <c r="A1066" s="38">
        <v>479</v>
      </c>
      <c r="B1066" s="39">
        <v>10736</v>
      </c>
      <c r="C1066" s="38">
        <v>10284235</v>
      </c>
      <c r="D1066" s="40" t="s">
        <v>1416</v>
      </c>
      <c r="E1066" s="38">
        <v>1</v>
      </c>
      <c r="F1066" s="38">
        <v>60</v>
      </c>
      <c r="G1066" s="38" t="s">
        <v>23</v>
      </c>
      <c r="H1066" s="42">
        <v>3750</v>
      </c>
      <c r="I1066" s="55"/>
      <c r="J1066" s="44">
        <v>42941</v>
      </c>
      <c r="K1066" s="42">
        <v>0</v>
      </c>
      <c r="L1066" s="42">
        <v>3562.5</v>
      </c>
      <c r="M1066" s="44">
        <v>45138</v>
      </c>
      <c r="N1066" s="42">
        <f>H1066-K1066-L1066</f>
        <v>187.5</v>
      </c>
      <c r="O1066" s="42">
        <v>30</v>
      </c>
      <c r="P1066" s="45">
        <v>0.13</v>
      </c>
      <c r="Q1066" s="42">
        <v>3.45</v>
      </c>
      <c r="R1066" s="42">
        <v>26.55</v>
      </c>
      <c r="S1066" s="42">
        <v>160.94999999999999</v>
      </c>
      <c r="T1066" s="38">
        <v>5000</v>
      </c>
      <c r="U1066" s="14">
        <f>S1066/H1066</f>
        <v>4.292E-2</v>
      </c>
      <c r="V1066" s="19"/>
      <c r="W1066" s="19"/>
      <c r="X1066" s="37" t="s">
        <v>3461</v>
      </c>
    </row>
    <row r="1067" spans="1:37" ht="16.5" customHeight="1">
      <c r="A1067" s="38">
        <v>89</v>
      </c>
      <c r="B1067" s="39">
        <v>10746</v>
      </c>
      <c r="C1067" s="38">
        <v>10311005</v>
      </c>
      <c r="D1067" s="40" t="s">
        <v>437</v>
      </c>
      <c r="E1067" s="38">
        <v>7</v>
      </c>
      <c r="F1067" s="38">
        <v>60</v>
      </c>
      <c r="G1067" s="38" t="s">
        <v>83</v>
      </c>
      <c r="H1067" s="42">
        <v>628.17999999999995</v>
      </c>
      <c r="I1067" s="2"/>
      <c r="J1067" s="44">
        <v>42728</v>
      </c>
      <c r="K1067" s="42">
        <v>0</v>
      </c>
      <c r="L1067" s="42">
        <v>596.78</v>
      </c>
      <c r="M1067" s="44">
        <v>45077</v>
      </c>
      <c r="N1067" s="42">
        <f>H1067-K1067-L1067</f>
        <v>31.399999999999977</v>
      </c>
      <c r="O1067" s="42">
        <v>5</v>
      </c>
      <c r="P1067" s="45">
        <v>0.13</v>
      </c>
      <c r="Q1067" s="42">
        <v>0.57999999999999996</v>
      </c>
      <c r="R1067" s="42">
        <v>4.42</v>
      </c>
      <c r="S1067" s="42">
        <f>N1067-R1067</f>
        <v>26.979999999999976</v>
      </c>
      <c r="T1067" s="38">
        <v>5000</v>
      </c>
      <c r="U1067" s="14">
        <f>S1067/H1067</f>
        <v>4.2949473080964022E-2</v>
      </c>
      <c r="V1067" s="19"/>
      <c r="W1067" s="19"/>
      <c r="X1067" s="37" t="s">
        <v>3463</v>
      </c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</row>
    <row r="1068" spans="1:37" ht="16.5" customHeight="1">
      <c r="A1068" s="38">
        <v>439</v>
      </c>
      <c r="B1068" s="39">
        <v>10736</v>
      </c>
      <c r="C1068" s="38">
        <v>10284053</v>
      </c>
      <c r="D1068" s="40" t="s">
        <v>1377</v>
      </c>
      <c r="E1068" s="38">
        <v>1</v>
      </c>
      <c r="F1068" s="38">
        <v>120</v>
      </c>
      <c r="G1068" s="38" t="s">
        <v>23</v>
      </c>
      <c r="H1068" s="42">
        <v>2521.36</v>
      </c>
      <c r="I1068" s="55"/>
      <c r="J1068" s="44">
        <v>40905</v>
      </c>
      <c r="K1068" s="42">
        <v>0</v>
      </c>
      <c r="L1068" s="42">
        <v>2395.29</v>
      </c>
      <c r="M1068" s="44">
        <v>45138</v>
      </c>
      <c r="N1068" s="42">
        <f>H1068-K1068-L1068</f>
        <v>126.07000000000016</v>
      </c>
      <c r="O1068" s="42">
        <v>20</v>
      </c>
      <c r="P1068" s="45">
        <v>0.13</v>
      </c>
      <c r="Q1068" s="42">
        <v>2.2999999999999998</v>
      </c>
      <c r="R1068" s="42">
        <v>17.7</v>
      </c>
      <c r="S1068" s="42">
        <v>108.37</v>
      </c>
      <c r="T1068" s="38">
        <v>2104</v>
      </c>
      <c r="U1068" s="14">
        <f>S1068/H1068</f>
        <v>4.2980772281625786E-2</v>
      </c>
      <c r="V1068" s="19"/>
      <c r="W1068" s="19"/>
      <c r="X1068" s="37" t="s">
        <v>3461</v>
      </c>
    </row>
    <row r="1069" spans="1:37" ht="16.5" customHeight="1">
      <c r="A1069" s="38">
        <v>5</v>
      </c>
      <c r="B1069" s="39">
        <v>10755</v>
      </c>
      <c r="C1069" s="38">
        <v>10287280</v>
      </c>
      <c r="D1069" s="40" t="s">
        <v>2889</v>
      </c>
      <c r="E1069" s="41">
        <v>55</v>
      </c>
      <c r="F1069" s="38">
        <v>60</v>
      </c>
      <c r="G1069" s="38" t="s">
        <v>83</v>
      </c>
      <c r="H1069" s="42">
        <v>21028.04</v>
      </c>
      <c r="I1069" s="2"/>
      <c r="J1069" s="44">
        <v>39948</v>
      </c>
      <c r="K1069" s="42">
        <v>0</v>
      </c>
      <c r="L1069" s="42">
        <v>19976.63</v>
      </c>
      <c r="M1069" s="44">
        <v>44957</v>
      </c>
      <c r="N1069" s="42">
        <f>H1069-K1069-L1069</f>
        <v>1051.4099999999999</v>
      </c>
      <c r="O1069" s="42">
        <v>165</v>
      </c>
      <c r="P1069" s="45">
        <v>0.13</v>
      </c>
      <c r="Q1069" s="42">
        <v>18.98</v>
      </c>
      <c r="R1069" s="42">
        <v>146.02000000000001</v>
      </c>
      <c r="S1069" s="42">
        <f>N1069-R1069</f>
        <v>905.38999999999987</v>
      </c>
      <c r="T1069" s="38">
        <v>5000</v>
      </c>
      <c r="U1069" s="14">
        <f>S1069/H1069</f>
        <v>4.3056319086324728E-2</v>
      </c>
      <c r="V1069" s="19"/>
      <c r="W1069" s="19"/>
      <c r="X1069" s="37" t="s">
        <v>3464</v>
      </c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</row>
    <row r="1070" spans="1:37" ht="16.5" customHeight="1">
      <c r="A1070" s="38">
        <v>10</v>
      </c>
      <c r="B1070" s="39">
        <v>10751</v>
      </c>
      <c r="C1070" s="38">
        <v>10305411</v>
      </c>
      <c r="D1070" s="40" t="s">
        <v>2271</v>
      </c>
      <c r="E1070" s="38">
        <v>1</v>
      </c>
      <c r="F1070" s="38">
        <v>120</v>
      </c>
      <c r="G1070" s="38" t="s">
        <v>21</v>
      </c>
      <c r="H1070" s="42">
        <v>12820.51</v>
      </c>
      <c r="I1070" s="2"/>
      <c r="J1070" s="44">
        <v>41271</v>
      </c>
      <c r="K1070" s="42">
        <v>0</v>
      </c>
      <c r="L1070" s="42">
        <v>12179.48</v>
      </c>
      <c r="M1070" s="44">
        <v>45016</v>
      </c>
      <c r="N1070" s="42">
        <f>H1070-K1070-L1070</f>
        <v>641.03000000000065</v>
      </c>
      <c r="O1070" s="42">
        <v>100</v>
      </c>
      <c r="P1070" s="45">
        <v>0.13</v>
      </c>
      <c r="Q1070" s="42">
        <v>11.5</v>
      </c>
      <c r="R1070" s="42">
        <v>88.5</v>
      </c>
      <c r="S1070" s="42">
        <v>552.53</v>
      </c>
      <c r="T1070" s="38">
        <v>2102</v>
      </c>
      <c r="U1070" s="14">
        <f>S1070/H1070</f>
        <v>4.3097349481416886E-2</v>
      </c>
      <c r="V1070" s="19"/>
      <c r="W1070" s="19"/>
      <c r="X1070" s="37" t="s">
        <v>3474</v>
      </c>
    </row>
    <row r="1071" spans="1:37" ht="16.5" customHeight="1">
      <c r="A1071" s="38">
        <v>5</v>
      </c>
      <c r="B1071" s="39">
        <v>10751</v>
      </c>
      <c r="C1071" s="38">
        <v>10305268</v>
      </c>
      <c r="D1071" s="40" t="s">
        <v>2441</v>
      </c>
      <c r="E1071" s="38">
        <v>2</v>
      </c>
      <c r="F1071" s="38">
        <v>60</v>
      </c>
      <c r="G1071" s="38" t="s">
        <v>23</v>
      </c>
      <c r="H1071" s="42">
        <v>2564.1</v>
      </c>
      <c r="I1071" s="2"/>
      <c r="J1071" s="44">
        <v>41270</v>
      </c>
      <c r="K1071" s="42">
        <v>0</v>
      </c>
      <c r="L1071" s="42">
        <v>2435.89</v>
      </c>
      <c r="M1071" s="44">
        <v>45016</v>
      </c>
      <c r="N1071" s="42">
        <f>H1071-K1071-L1071</f>
        <v>128.21000000000004</v>
      </c>
      <c r="O1071" s="42">
        <v>20</v>
      </c>
      <c r="P1071" s="45">
        <v>0.13</v>
      </c>
      <c r="Q1071" s="42">
        <v>2.2999999999999998</v>
      </c>
      <c r="R1071" s="42">
        <v>17.7</v>
      </c>
      <c r="S1071" s="42">
        <v>110.51</v>
      </c>
      <c r="T1071" s="38">
        <v>2105</v>
      </c>
      <c r="U1071" s="14">
        <f>S1071/H1071</f>
        <v>4.3098943098943104E-2</v>
      </c>
      <c r="V1071" s="19"/>
      <c r="W1071" s="19"/>
      <c r="X1071" s="37" t="s">
        <v>3474</v>
      </c>
    </row>
    <row r="1072" spans="1:37" ht="16.5" customHeight="1">
      <c r="A1072" s="38">
        <v>266</v>
      </c>
      <c r="B1072" s="39">
        <v>10736</v>
      </c>
      <c r="C1072" s="38">
        <v>10319084</v>
      </c>
      <c r="D1072" s="40" t="s">
        <v>1237</v>
      </c>
      <c r="E1072" s="38">
        <v>1</v>
      </c>
      <c r="F1072" s="38">
        <v>120</v>
      </c>
      <c r="G1072" s="38" t="s">
        <v>279</v>
      </c>
      <c r="H1072" s="42">
        <v>244389.6</v>
      </c>
      <c r="I1072" s="55"/>
      <c r="J1072" s="44">
        <v>39689</v>
      </c>
      <c r="K1072" s="42">
        <v>0</v>
      </c>
      <c r="L1072" s="42">
        <v>232170.12</v>
      </c>
      <c r="M1072" s="44">
        <v>45138</v>
      </c>
      <c r="N1072" s="42">
        <f>H1072-K1072-L1072</f>
        <v>12219.48000000001</v>
      </c>
      <c r="O1072" s="42">
        <v>1700</v>
      </c>
      <c r="P1072" s="45">
        <v>0.03</v>
      </c>
      <c r="Q1072" s="42">
        <v>33.01</v>
      </c>
      <c r="R1072" s="42">
        <v>1666.99</v>
      </c>
      <c r="S1072" s="42">
        <v>10552.49</v>
      </c>
      <c r="T1072" s="38">
        <v>1802</v>
      </c>
      <c r="U1072" s="14">
        <f>S1072/H1072</f>
        <v>4.3178965062343075E-2</v>
      </c>
      <c r="V1072" s="19"/>
      <c r="W1072" s="19"/>
      <c r="X1072" s="37" t="s">
        <v>3461</v>
      </c>
    </row>
    <row r="1073" spans="1:37" ht="16.5" customHeight="1">
      <c r="A1073" s="38">
        <v>14</v>
      </c>
      <c r="B1073" s="39">
        <v>10751</v>
      </c>
      <c r="C1073" s="38">
        <v>10305177</v>
      </c>
      <c r="D1073" s="40" t="s">
        <v>212</v>
      </c>
      <c r="E1073" s="38">
        <v>8</v>
      </c>
      <c r="F1073" s="38">
        <v>60</v>
      </c>
      <c r="G1073" s="38" t="s">
        <v>83</v>
      </c>
      <c r="H1073" s="42">
        <v>660.88</v>
      </c>
      <c r="I1073" s="2"/>
      <c r="J1073" s="44">
        <v>41271</v>
      </c>
      <c r="K1073" s="42">
        <v>0</v>
      </c>
      <c r="L1073" s="42">
        <v>627.83000000000004</v>
      </c>
      <c r="M1073" s="44">
        <v>45016</v>
      </c>
      <c r="N1073" s="42">
        <f>H1073-K1073-L1073</f>
        <v>33.049999999999955</v>
      </c>
      <c r="O1073" s="42">
        <v>5</v>
      </c>
      <c r="P1073" s="45">
        <v>0.13</v>
      </c>
      <c r="Q1073" s="42">
        <v>0.57999999999999996</v>
      </c>
      <c r="R1073" s="42">
        <v>4.42</v>
      </c>
      <c r="S1073" s="42">
        <v>28.63</v>
      </c>
      <c r="T1073" s="38">
        <v>5000</v>
      </c>
      <c r="U1073" s="14">
        <f>S1073/H1073</f>
        <v>4.3321026510107732E-2</v>
      </c>
      <c r="V1073" s="19"/>
      <c r="W1073" s="19"/>
      <c r="X1073" s="37" t="s">
        <v>3474</v>
      </c>
    </row>
    <row r="1074" spans="1:37" ht="16.5" customHeight="1">
      <c r="A1074" s="38">
        <v>164</v>
      </c>
      <c r="B1074" s="39">
        <v>10744</v>
      </c>
      <c r="C1074" s="38">
        <v>10293583</v>
      </c>
      <c r="D1074" s="40" t="s">
        <v>1123</v>
      </c>
      <c r="E1074" s="38">
        <v>1</v>
      </c>
      <c r="F1074" s="38">
        <v>120</v>
      </c>
      <c r="G1074" s="38" t="s">
        <v>23</v>
      </c>
      <c r="H1074" s="42">
        <v>3418.8</v>
      </c>
      <c r="I1074" s="56"/>
      <c r="J1074" s="44">
        <v>40164</v>
      </c>
      <c r="K1074" s="42">
        <v>0</v>
      </c>
      <c r="L1074" s="42">
        <v>3247.86</v>
      </c>
      <c r="M1074" s="44">
        <v>45169</v>
      </c>
      <c r="N1074" s="42">
        <f>H1074-K1074-L1074</f>
        <v>170.94000000000005</v>
      </c>
      <c r="O1074" s="42">
        <v>25</v>
      </c>
      <c r="P1074" s="45">
        <v>0.13</v>
      </c>
      <c r="Q1074" s="42">
        <v>2.88</v>
      </c>
      <c r="R1074" s="42">
        <v>22.12</v>
      </c>
      <c r="S1074" s="42">
        <f>N1074-R1074</f>
        <v>148.82000000000005</v>
      </c>
      <c r="T1074" s="38">
        <v>2105</v>
      </c>
      <c r="U1074" s="14">
        <f>S1074/H1074</f>
        <v>4.3529893529893539E-2</v>
      </c>
      <c r="V1074" s="19"/>
      <c r="W1074" s="19"/>
      <c r="X1074" s="37" t="s">
        <v>3463</v>
      </c>
    </row>
    <row r="1075" spans="1:37" ht="16.5" customHeight="1">
      <c r="A1075" s="38">
        <v>512</v>
      </c>
      <c r="B1075" s="39">
        <v>10736</v>
      </c>
      <c r="C1075" s="38">
        <v>10284121</v>
      </c>
      <c r="D1075" s="40" t="s">
        <v>1441</v>
      </c>
      <c r="E1075" s="38">
        <v>16</v>
      </c>
      <c r="F1075" s="38">
        <v>60</v>
      </c>
      <c r="G1075" s="38" t="s">
        <v>33</v>
      </c>
      <c r="H1075" s="42">
        <v>22464</v>
      </c>
      <c r="I1075" s="55"/>
      <c r="J1075" s="44">
        <v>42394</v>
      </c>
      <c r="K1075" s="42">
        <v>0</v>
      </c>
      <c r="L1075" s="42">
        <v>21340.799999999999</v>
      </c>
      <c r="M1075" s="44">
        <v>45138</v>
      </c>
      <c r="N1075" s="42">
        <f>H1075-K1075-L1075</f>
        <v>1123.2000000000007</v>
      </c>
      <c r="O1075" s="42">
        <v>160</v>
      </c>
      <c r="P1075" s="45">
        <v>0.13</v>
      </c>
      <c r="Q1075" s="42">
        <v>18.41</v>
      </c>
      <c r="R1075" s="42">
        <v>141.59</v>
      </c>
      <c r="S1075" s="42">
        <v>981.61</v>
      </c>
      <c r="T1075" s="38">
        <v>5000</v>
      </c>
      <c r="U1075" s="14">
        <f>S1075/H1075</f>
        <v>4.3697026353276353E-2</v>
      </c>
      <c r="V1075" s="19"/>
      <c r="W1075" s="19"/>
      <c r="X1075" s="37" t="s">
        <v>3461</v>
      </c>
    </row>
    <row r="1076" spans="1:37" ht="16.5" customHeight="1">
      <c r="A1076" s="38">
        <v>21</v>
      </c>
      <c r="B1076" s="39">
        <v>50101</v>
      </c>
      <c r="C1076" s="38">
        <v>10302746</v>
      </c>
      <c r="D1076" s="40" t="s">
        <v>2423</v>
      </c>
      <c r="E1076" s="38">
        <v>401</v>
      </c>
      <c r="F1076" s="38">
        <v>60</v>
      </c>
      <c r="G1076" s="38" t="s">
        <v>23</v>
      </c>
      <c r="H1076" s="42">
        <v>146689.81</v>
      </c>
      <c r="I1076" s="2"/>
      <c r="J1076" s="44">
        <v>42002</v>
      </c>
      <c r="K1076" s="42">
        <v>0</v>
      </c>
      <c r="L1076" s="42">
        <v>139355.31</v>
      </c>
      <c r="M1076" s="44">
        <v>45046</v>
      </c>
      <c r="N1076" s="42">
        <f>H1076-K1076-L1076</f>
        <v>7334.5</v>
      </c>
      <c r="O1076" s="42">
        <v>1000</v>
      </c>
      <c r="P1076" s="45">
        <v>0.13</v>
      </c>
      <c r="Q1076" s="42">
        <v>115.04</v>
      </c>
      <c r="R1076" s="42">
        <v>884.96</v>
      </c>
      <c r="S1076" s="42">
        <v>6449.54</v>
      </c>
      <c r="T1076" s="38">
        <v>5000</v>
      </c>
      <c r="U1076" s="14">
        <f>S1076/H1076</f>
        <v>4.3967198539557724E-2</v>
      </c>
      <c r="V1076" s="19"/>
      <c r="W1076" s="19"/>
      <c r="X1076" s="37" t="s">
        <v>3477</v>
      </c>
    </row>
    <row r="1077" spans="1:37" ht="16.5" customHeight="1">
      <c r="A1077" s="38">
        <v>273</v>
      </c>
      <c r="B1077" s="39">
        <v>10746</v>
      </c>
      <c r="C1077" s="38">
        <v>10310660</v>
      </c>
      <c r="D1077" s="40" t="s">
        <v>609</v>
      </c>
      <c r="E1077" s="41">
        <v>1</v>
      </c>
      <c r="F1077" s="38">
        <v>60</v>
      </c>
      <c r="G1077" s="38" t="s">
        <v>33</v>
      </c>
      <c r="H1077" s="42">
        <v>13360.69</v>
      </c>
      <c r="I1077" s="57"/>
      <c r="J1077" s="44">
        <v>42726</v>
      </c>
      <c r="K1077" s="42">
        <v>0</v>
      </c>
      <c r="L1077" s="42">
        <v>12692.65</v>
      </c>
      <c r="M1077" s="44">
        <v>45199</v>
      </c>
      <c r="N1077" s="42">
        <f>H1077-K1077-L1077</f>
        <v>668.04000000000087</v>
      </c>
      <c r="O1077" s="42">
        <v>90</v>
      </c>
      <c r="P1077" s="45">
        <v>0.13</v>
      </c>
      <c r="Q1077" s="42">
        <v>10.35</v>
      </c>
      <c r="R1077" s="42">
        <v>79.650000000000006</v>
      </c>
      <c r="S1077" s="42">
        <f>N1077-R1077</f>
        <v>588.3900000000009</v>
      </c>
      <c r="T1077" s="38">
        <v>5000</v>
      </c>
      <c r="U1077" s="14">
        <f>S1077/H1077</f>
        <v>4.4038893200875173E-2</v>
      </c>
      <c r="V1077" s="19"/>
      <c r="W1077" s="19"/>
      <c r="X1077" s="37" t="s">
        <v>3463</v>
      </c>
    </row>
    <row r="1078" spans="1:37" ht="16.5" customHeight="1">
      <c r="A1078" s="38">
        <v>460</v>
      </c>
      <c r="B1078" s="39">
        <v>10736</v>
      </c>
      <c r="C1078" s="38">
        <v>10283991</v>
      </c>
      <c r="D1078" s="40" t="s">
        <v>1398</v>
      </c>
      <c r="E1078" s="38">
        <v>2</v>
      </c>
      <c r="F1078" s="38">
        <v>120</v>
      </c>
      <c r="G1078" s="38" t="s">
        <v>23</v>
      </c>
      <c r="H1078" s="42">
        <v>1660</v>
      </c>
      <c r="I1078" s="55"/>
      <c r="J1078" s="44">
        <v>39269</v>
      </c>
      <c r="K1078" s="42">
        <v>0</v>
      </c>
      <c r="L1078" s="42">
        <v>1577</v>
      </c>
      <c r="M1078" s="44">
        <v>45138</v>
      </c>
      <c r="N1078" s="42">
        <f>H1078-K1078-L1078</f>
        <v>83</v>
      </c>
      <c r="O1078" s="42">
        <v>10</v>
      </c>
      <c r="P1078" s="45">
        <v>0.03</v>
      </c>
      <c r="Q1078" s="42">
        <v>0.19</v>
      </c>
      <c r="R1078" s="42">
        <v>9.81</v>
      </c>
      <c r="S1078" s="42">
        <v>73.19</v>
      </c>
      <c r="T1078" s="38">
        <v>5000</v>
      </c>
      <c r="U1078" s="14">
        <f>S1078/H1078</f>
        <v>4.4090361445783134E-2</v>
      </c>
      <c r="V1078" s="19"/>
      <c r="W1078" s="19"/>
      <c r="X1078" s="37" t="s">
        <v>3461</v>
      </c>
    </row>
    <row r="1079" spans="1:37" ht="16.5" customHeight="1">
      <c r="A1079" s="38">
        <v>81</v>
      </c>
      <c r="B1079" s="39">
        <v>10728</v>
      </c>
      <c r="C1079" s="38">
        <v>10282837</v>
      </c>
      <c r="D1079" s="40" t="s">
        <v>1843</v>
      </c>
      <c r="E1079" s="38">
        <v>3</v>
      </c>
      <c r="F1079" s="38">
        <v>120</v>
      </c>
      <c r="G1079" s="38" t="s">
        <v>21</v>
      </c>
      <c r="H1079" s="42">
        <v>84123</v>
      </c>
      <c r="I1079" s="49"/>
      <c r="J1079" s="44">
        <v>38926</v>
      </c>
      <c r="K1079" s="42">
        <v>0</v>
      </c>
      <c r="L1079" s="42">
        <v>79916.850000000006</v>
      </c>
      <c r="M1079" s="44">
        <v>45107</v>
      </c>
      <c r="N1079" s="42">
        <f>H1079-K1079-L1079</f>
        <v>4206.1499999999942</v>
      </c>
      <c r="O1079" s="42">
        <v>500</v>
      </c>
      <c r="P1079" s="45">
        <v>0.03</v>
      </c>
      <c r="Q1079" s="42">
        <v>9.7100000000000009</v>
      </c>
      <c r="R1079" s="42">
        <v>490.29</v>
      </c>
      <c r="S1079" s="42">
        <f>N1079-R1079</f>
        <v>3715.8599999999942</v>
      </c>
      <c r="T1079" s="38">
        <v>2102</v>
      </c>
      <c r="U1079" s="14">
        <f>S1079/H1079</f>
        <v>4.4171748511108666E-2</v>
      </c>
      <c r="V1079" s="19"/>
      <c r="W1079" s="19"/>
      <c r="X1079" s="37" t="s">
        <v>3459</v>
      </c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</row>
    <row r="1080" spans="1:37" ht="16.5" customHeight="1">
      <c r="A1080" s="38">
        <v>527</v>
      </c>
      <c r="B1080" s="39">
        <v>10736</v>
      </c>
      <c r="C1080" s="38">
        <v>10284282</v>
      </c>
      <c r="D1080" s="40" t="s">
        <v>1451</v>
      </c>
      <c r="E1080" s="38">
        <v>3</v>
      </c>
      <c r="F1080" s="38">
        <v>60</v>
      </c>
      <c r="G1080" s="38" t="s">
        <v>33</v>
      </c>
      <c r="H1080" s="42">
        <v>11388</v>
      </c>
      <c r="I1080" s="55"/>
      <c r="J1080" s="44">
        <v>42213</v>
      </c>
      <c r="K1080" s="42">
        <v>0</v>
      </c>
      <c r="L1080" s="42">
        <v>10818.6</v>
      </c>
      <c r="M1080" s="44">
        <v>45138</v>
      </c>
      <c r="N1080" s="42">
        <f>H1080-K1080-L1080</f>
        <v>569.39999999999964</v>
      </c>
      <c r="O1080" s="42">
        <v>75</v>
      </c>
      <c r="P1080" s="45">
        <v>0.13</v>
      </c>
      <c r="Q1080" s="42">
        <v>8.6300000000000008</v>
      </c>
      <c r="R1080" s="42">
        <v>66.37</v>
      </c>
      <c r="S1080" s="42">
        <v>503.03</v>
      </c>
      <c r="T1080" s="38">
        <v>5000</v>
      </c>
      <c r="U1080" s="14">
        <f>S1080/H1080</f>
        <v>4.4171935370565504E-2</v>
      </c>
      <c r="V1080" s="19"/>
      <c r="W1080" s="19"/>
      <c r="X1080" s="37" t="s">
        <v>3461</v>
      </c>
    </row>
    <row r="1081" spans="1:37" ht="16.5" customHeight="1">
      <c r="A1081" s="38">
        <v>1102</v>
      </c>
      <c r="B1081" s="39">
        <v>10800</v>
      </c>
      <c r="C1081" s="38">
        <v>10316002</v>
      </c>
      <c r="D1081" s="40" t="s">
        <v>1170</v>
      </c>
      <c r="E1081" s="38">
        <v>1</v>
      </c>
      <c r="F1081" s="38">
        <v>60</v>
      </c>
      <c r="G1081" s="38" t="s">
        <v>33</v>
      </c>
      <c r="H1081" s="42">
        <v>2142</v>
      </c>
      <c r="I1081" s="53"/>
      <c r="J1081" s="44">
        <v>43277</v>
      </c>
      <c r="K1081" s="42">
        <v>0</v>
      </c>
      <c r="L1081" s="42">
        <v>2034.9</v>
      </c>
      <c r="M1081" s="44">
        <v>45138</v>
      </c>
      <c r="N1081" s="42">
        <f>H1081-K1081-L1081</f>
        <v>107.09999999999991</v>
      </c>
      <c r="O1081" s="42">
        <v>13.67</v>
      </c>
      <c r="P1081" s="45">
        <v>0.13</v>
      </c>
      <c r="Q1081" s="42">
        <v>1.57</v>
      </c>
      <c r="R1081" s="42">
        <v>12.1</v>
      </c>
      <c r="S1081" s="42">
        <f>N1081-R1081</f>
        <v>94.999999999999915</v>
      </c>
      <c r="T1081" s="38">
        <v>2505</v>
      </c>
      <c r="U1081" s="14">
        <f>S1081/H1081</f>
        <v>4.4351073762838429E-2</v>
      </c>
      <c r="V1081" s="19"/>
      <c r="W1081" s="19"/>
      <c r="X1081" s="37" t="s">
        <v>3465</v>
      </c>
    </row>
    <row r="1082" spans="1:37" ht="16.5" customHeight="1">
      <c r="A1082" s="38">
        <v>1103</v>
      </c>
      <c r="B1082" s="39">
        <v>10800</v>
      </c>
      <c r="C1082" s="38">
        <v>10316004</v>
      </c>
      <c r="D1082" s="40" t="s">
        <v>1170</v>
      </c>
      <c r="E1082" s="38">
        <v>1</v>
      </c>
      <c r="F1082" s="38">
        <v>60</v>
      </c>
      <c r="G1082" s="38" t="s">
        <v>33</v>
      </c>
      <c r="H1082" s="42">
        <v>2142</v>
      </c>
      <c r="I1082" s="53"/>
      <c r="J1082" s="44">
        <v>43277</v>
      </c>
      <c r="K1082" s="42">
        <v>0</v>
      </c>
      <c r="L1082" s="42">
        <v>2034.9</v>
      </c>
      <c r="M1082" s="44">
        <v>45138</v>
      </c>
      <c r="N1082" s="42">
        <f>H1082-K1082-L1082</f>
        <v>107.09999999999991</v>
      </c>
      <c r="O1082" s="42">
        <v>13.67</v>
      </c>
      <c r="P1082" s="45">
        <v>0.13</v>
      </c>
      <c r="Q1082" s="42">
        <v>1.57</v>
      </c>
      <c r="R1082" s="42">
        <v>12.1</v>
      </c>
      <c r="S1082" s="42">
        <f>N1082-R1082</f>
        <v>94.999999999999915</v>
      </c>
      <c r="T1082" s="38">
        <v>2505</v>
      </c>
      <c r="U1082" s="14">
        <f>S1082/H1082</f>
        <v>4.4351073762838429E-2</v>
      </c>
      <c r="V1082" s="19"/>
      <c r="W1082" s="19"/>
      <c r="X1082" s="37" t="s">
        <v>3465</v>
      </c>
    </row>
    <row r="1083" spans="1:37" ht="16.5" customHeight="1">
      <c r="A1083" s="38">
        <v>1099</v>
      </c>
      <c r="B1083" s="39">
        <v>10800</v>
      </c>
      <c r="C1083" s="38">
        <v>10316405</v>
      </c>
      <c r="D1083" s="40" t="s">
        <v>1201</v>
      </c>
      <c r="E1083" s="38">
        <v>1</v>
      </c>
      <c r="F1083" s="38">
        <v>60</v>
      </c>
      <c r="G1083" s="38" t="s">
        <v>23</v>
      </c>
      <c r="H1083" s="42">
        <v>3095</v>
      </c>
      <c r="I1083" s="53"/>
      <c r="J1083" s="44">
        <v>43277</v>
      </c>
      <c r="K1083" s="42">
        <v>0</v>
      </c>
      <c r="L1083" s="42">
        <v>2940.25</v>
      </c>
      <c r="M1083" s="44">
        <v>45138</v>
      </c>
      <c r="N1083" s="42">
        <f>H1083-K1083-L1083</f>
        <v>154.75</v>
      </c>
      <c r="O1083" s="42">
        <v>19.75</v>
      </c>
      <c r="P1083" s="45">
        <v>0.13</v>
      </c>
      <c r="Q1083" s="42">
        <v>2.27</v>
      </c>
      <c r="R1083" s="42">
        <v>17.48</v>
      </c>
      <c r="S1083" s="42">
        <f>N1083-R1083</f>
        <v>137.27000000000001</v>
      </c>
      <c r="T1083" s="38">
        <v>2505</v>
      </c>
      <c r="U1083" s="14">
        <f>S1083/H1083</f>
        <v>4.435218093699516E-2</v>
      </c>
      <c r="V1083" s="19"/>
      <c r="W1083" s="19"/>
      <c r="X1083" s="37" t="s">
        <v>3465</v>
      </c>
    </row>
    <row r="1084" spans="1:37" ht="16.5" customHeight="1">
      <c r="A1084" s="38">
        <v>1100</v>
      </c>
      <c r="B1084" s="39">
        <v>10800</v>
      </c>
      <c r="C1084" s="38">
        <v>10316407</v>
      </c>
      <c r="D1084" s="40" t="s">
        <v>1201</v>
      </c>
      <c r="E1084" s="38">
        <v>1</v>
      </c>
      <c r="F1084" s="38">
        <v>60</v>
      </c>
      <c r="G1084" s="38" t="s">
        <v>23</v>
      </c>
      <c r="H1084" s="42">
        <v>3095</v>
      </c>
      <c r="I1084" s="53"/>
      <c r="J1084" s="44">
        <v>43277</v>
      </c>
      <c r="K1084" s="42">
        <v>0</v>
      </c>
      <c r="L1084" s="42">
        <v>2940.25</v>
      </c>
      <c r="M1084" s="44">
        <v>45138</v>
      </c>
      <c r="N1084" s="42">
        <f>H1084-K1084-L1084</f>
        <v>154.75</v>
      </c>
      <c r="O1084" s="42">
        <v>19.75</v>
      </c>
      <c r="P1084" s="45">
        <v>0.13</v>
      </c>
      <c r="Q1084" s="42">
        <v>2.27</v>
      </c>
      <c r="R1084" s="42">
        <v>17.48</v>
      </c>
      <c r="S1084" s="42">
        <f>N1084-R1084</f>
        <v>137.27000000000001</v>
      </c>
      <c r="T1084" s="38">
        <v>2505</v>
      </c>
      <c r="U1084" s="14">
        <f>S1084/H1084</f>
        <v>4.435218093699516E-2</v>
      </c>
      <c r="V1084" s="19"/>
      <c r="W1084" s="19"/>
      <c r="X1084" s="37" t="s">
        <v>3465</v>
      </c>
    </row>
    <row r="1085" spans="1:37" ht="16.5" customHeight="1">
      <c r="A1085" s="38">
        <v>11</v>
      </c>
      <c r="B1085" s="39">
        <v>10755</v>
      </c>
      <c r="C1085" s="38">
        <v>10287078</v>
      </c>
      <c r="D1085" s="40" t="s">
        <v>698</v>
      </c>
      <c r="E1085" s="38">
        <v>10</v>
      </c>
      <c r="F1085" s="38">
        <v>60</v>
      </c>
      <c r="G1085" s="38" t="s">
        <v>23</v>
      </c>
      <c r="H1085" s="42">
        <v>3931.62</v>
      </c>
      <c r="I1085" s="2"/>
      <c r="J1085" s="44">
        <v>39947</v>
      </c>
      <c r="K1085" s="42">
        <v>0</v>
      </c>
      <c r="L1085" s="42">
        <v>3735.03</v>
      </c>
      <c r="M1085" s="44">
        <v>44985</v>
      </c>
      <c r="N1085" s="42">
        <f>H1085-K1085-L1085</f>
        <v>196.58999999999969</v>
      </c>
      <c r="O1085" s="42">
        <v>25</v>
      </c>
      <c r="P1085" s="45">
        <v>0.13</v>
      </c>
      <c r="Q1085" s="42">
        <v>2.88</v>
      </c>
      <c r="R1085" s="42">
        <v>22.12</v>
      </c>
      <c r="S1085" s="42">
        <f>N1085-R1085</f>
        <v>174.46999999999969</v>
      </c>
      <c r="T1085" s="38">
        <v>5000</v>
      </c>
      <c r="U1085" s="14">
        <f>S1085/H1085</f>
        <v>4.4376109593500822E-2</v>
      </c>
      <c r="V1085" s="19"/>
      <c r="W1085" s="19"/>
      <c r="X1085" s="37" t="s">
        <v>3464</v>
      </c>
    </row>
    <row r="1086" spans="1:37" ht="16.5" customHeight="1">
      <c r="A1086" s="38">
        <v>526</v>
      </c>
      <c r="B1086" s="39">
        <v>10736</v>
      </c>
      <c r="C1086" s="38">
        <v>10284281</v>
      </c>
      <c r="D1086" s="40" t="s">
        <v>576</v>
      </c>
      <c r="E1086" s="38">
        <v>2</v>
      </c>
      <c r="F1086" s="38">
        <v>60</v>
      </c>
      <c r="G1086" s="38" t="s">
        <v>33</v>
      </c>
      <c r="H1086" s="42">
        <v>4732</v>
      </c>
      <c r="I1086" s="55"/>
      <c r="J1086" s="44">
        <v>42213</v>
      </c>
      <c r="K1086" s="42">
        <v>0</v>
      </c>
      <c r="L1086" s="42">
        <v>4495.3999999999996</v>
      </c>
      <c r="M1086" s="44">
        <v>45138</v>
      </c>
      <c r="N1086" s="42">
        <f>H1086-K1086-L1086</f>
        <v>236.60000000000036</v>
      </c>
      <c r="O1086" s="42">
        <v>30</v>
      </c>
      <c r="P1086" s="45">
        <v>0.13</v>
      </c>
      <c r="Q1086" s="42">
        <v>3.45</v>
      </c>
      <c r="R1086" s="42">
        <v>26.55</v>
      </c>
      <c r="S1086" s="42">
        <v>210.05</v>
      </c>
      <c r="T1086" s="38">
        <v>5000</v>
      </c>
      <c r="U1086" s="14">
        <f>S1086/H1086</f>
        <v>4.4389264581572274E-2</v>
      </c>
      <c r="V1086" s="19"/>
      <c r="W1086" s="19"/>
      <c r="X1086" s="37" t="s">
        <v>3461</v>
      </c>
    </row>
    <row r="1087" spans="1:37" ht="16.5" customHeight="1">
      <c r="A1087" s="38">
        <v>432</v>
      </c>
      <c r="B1087" s="39">
        <v>10736</v>
      </c>
      <c r="C1087" s="38">
        <v>10284361</v>
      </c>
      <c r="D1087" s="40" t="s">
        <v>1373</v>
      </c>
      <c r="E1087" s="38">
        <v>1</v>
      </c>
      <c r="F1087" s="38">
        <v>120</v>
      </c>
      <c r="G1087" s="38" t="s">
        <v>23</v>
      </c>
      <c r="H1087" s="42">
        <v>1750</v>
      </c>
      <c r="I1087" s="55"/>
      <c r="J1087" s="44">
        <v>39269</v>
      </c>
      <c r="K1087" s="42">
        <v>0</v>
      </c>
      <c r="L1087" s="42">
        <v>1662.5</v>
      </c>
      <c r="M1087" s="44">
        <v>45138</v>
      </c>
      <c r="N1087" s="42">
        <f>H1087-K1087-L1087</f>
        <v>87.5</v>
      </c>
      <c r="O1087" s="42">
        <v>10</v>
      </c>
      <c r="P1087" s="45">
        <v>0.03</v>
      </c>
      <c r="Q1087" s="42">
        <v>0.19</v>
      </c>
      <c r="R1087" s="42">
        <v>9.81</v>
      </c>
      <c r="S1087" s="42">
        <v>77.69</v>
      </c>
      <c r="T1087" s="38">
        <v>2101</v>
      </c>
      <c r="U1087" s="14">
        <f>S1087/H1087</f>
        <v>4.4394285714285713E-2</v>
      </c>
      <c r="V1087" s="19"/>
      <c r="W1087" s="19"/>
      <c r="X1087" s="37" t="s">
        <v>3461</v>
      </c>
    </row>
    <row r="1088" spans="1:37" ht="16.5" customHeight="1">
      <c r="A1088" s="38">
        <v>525</v>
      </c>
      <c r="B1088" s="39">
        <v>10736</v>
      </c>
      <c r="C1088" s="38">
        <v>10284279</v>
      </c>
      <c r="D1088" s="40" t="s">
        <v>576</v>
      </c>
      <c r="E1088" s="38">
        <v>1</v>
      </c>
      <c r="F1088" s="38">
        <v>60</v>
      </c>
      <c r="G1088" s="38" t="s">
        <v>33</v>
      </c>
      <c r="H1088" s="42">
        <v>2392</v>
      </c>
      <c r="I1088" s="55"/>
      <c r="J1088" s="44">
        <v>42213</v>
      </c>
      <c r="K1088" s="42">
        <v>0</v>
      </c>
      <c r="L1088" s="42">
        <v>2272.4</v>
      </c>
      <c r="M1088" s="44">
        <v>45138</v>
      </c>
      <c r="N1088" s="42">
        <f>H1088-K1088-L1088</f>
        <v>119.59999999999991</v>
      </c>
      <c r="O1088" s="42">
        <v>15</v>
      </c>
      <c r="P1088" s="45">
        <v>0.13</v>
      </c>
      <c r="Q1088" s="42">
        <v>1.73</v>
      </c>
      <c r="R1088" s="42">
        <v>13.27</v>
      </c>
      <c r="S1088" s="42">
        <v>106.33</v>
      </c>
      <c r="T1088" s="38">
        <v>5000</v>
      </c>
      <c r="U1088" s="14">
        <f>S1088/H1088</f>
        <v>4.4452341137123742E-2</v>
      </c>
      <c r="V1088" s="19"/>
      <c r="W1088" s="19"/>
      <c r="X1088" s="37" t="s">
        <v>3461</v>
      </c>
    </row>
    <row r="1089" spans="1:24" ht="16.5" customHeight="1">
      <c r="A1089" s="38">
        <v>1152</v>
      </c>
      <c r="B1089" s="39">
        <v>10800</v>
      </c>
      <c r="C1089" s="38">
        <v>10317201</v>
      </c>
      <c r="D1089" s="40" t="s">
        <v>2789</v>
      </c>
      <c r="E1089" s="58">
        <v>1</v>
      </c>
      <c r="F1089" s="38">
        <v>55</v>
      </c>
      <c r="G1089" s="38" t="s">
        <v>33</v>
      </c>
      <c r="H1089" s="42">
        <v>2006.32</v>
      </c>
      <c r="I1089" s="37"/>
      <c r="J1089" s="44">
        <v>43460</v>
      </c>
      <c r="K1089" s="42">
        <v>0</v>
      </c>
      <c r="L1089" s="42">
        <v>1906</v>
      </c>
      <c r="M1089" s="44">
        <v>45237</v>
      </c>
      <c r="N1089" s="42">
        <v>100.32</v>
      </c>
      <c r="O1089" s="42">
        <v>12.56</v>
      </c>
      <c r="P1089" s="45">
        <f>IF(J1089&lt;DATEVALUE("2009-1-1"),3%,13%)</f>
        <v>0.13</v>
      </c>
      <c r="Q1089" s="42">
        <f>IF(P1089=13%,ROUND(O1089/(1+P1089)*P1089,2),ROUND(O1089/(1+0.03)*0.02,2))+0.01</f>
        <v>1.45</v>
      </c>
      <c r="R1089" s="42">
        <f>O1089-Q1089</f>
        <v>11.110000000000001</v>
      </c>
      <c r="S1089" s="42">
        <f>N1089-R1089</f>
        <v>89.21</v>
      </c>
      <c r="T1089" s="38">
        <v>2505</v>
      </c>
      <c r="U1089" s="14">
        <f>S1089/H1089</f>
        <v>4.446449220463336E-2</v>
      </c>
      <c r="V1089" s="19"/>
      <c r="W1089" s="19"/>
      <c r="X1089" s="37" t="s">
        <v>3465</v>
      </c>
    </row>
    <row r="1090" spans="1:24" ht="16.5" customHeight="1">
      <c r="A1090" s="38">
        <v>442</v>
      </c>
      <c r="B1090" s="39">
        <v>10736</v>
      </c>
      <c r="C1090" s="38">
        <v>10284326</v>
      </c>
      <c r="D1090" s="40" t="s">
        <v>1380</v>
      </c>
      <c r="E1090" s="38">
        <v>12</v>
      </c>
      <c r="F1090" s="38">
        <v>120</v>
      </c>
      <c r="G1090" s="38" t="s">
        <v>23</v>
      </c>
      <c r="H1090" s="42">
        <v>32320.14</v>
      </c>
      <c r="I1090" s="55"/>
      <c r="J1090" s="44">
        <v>39269</v>
      </c>
      <c r="K1090" s="42">
        <v>0</v>
      </c>
      <c r="L1090" s="42">
        <v>30704.13</v>
      </c>
      <c r="M1090" s="44">
        <v>45138</v>
      </c>
      <c r="N1090" s="42">
        <f>H1090-K1090-L1090</f>
        <v>1616.0099999999984</v>
      </c>
      <c r="O1090" s="42">
        <v>180</v>
      </c>
      <c r="P1090" s="45">
        <v>0.03</v>
      </c>
      <c r="Q1090" s="42">
        <v>3.5</v>
      </c>
      <c r="R1090" s="42">
        <v>176.5</v>
      </c>
      <c r="S1090" s="42">
        <v>1439.51</v>
      </c>
      <c r="T1090" s="38">
        <v>2205</v>
      </c>
      <c r="U1090" s="14">
        <f>S1090/H1090</f>
        <v>4.4539101625178601E-2</v>
      </c>
      <c r="V1090" s="19"/>
      <c r="W1090" s="19"/>
      <c r="X1090" s="37" t="s">
        <v>3461</v>
      </c>
    </row>
    <row r="1091" spans="1:24" ht="16.5" customHeight="1">
      <c r="A1091" s="38">
        <v>184</v>
      </c>
      <c r="B1091" s="39">
        <v>50099</v>
      </c>
      <c r="C1091" s="38">
        <v>10297785</v>
      </c>
      <c r="D1091" s="40" t="s">
        <v>3091</v>
      </c>
      <c r="E1091" s="58">
        <v>2</v>
      </c>
      <c r="F1091" s="38">
        <v>44</v>
      </c>
      <c r="G1091" s="38" t="s">
        <v>33</v>
      </c>
      <c r="H1091" s="42">
        <v>4922.12</v>
      </c>
      <c r="I1091" s="37"/>
      <c r="J1091" s="44">
        <v>43797</v>
      </c>
      <c r="K1091" s="42">
        <v>0</v>
      </c>
      <c r="L1091" s="42">
        <v>4676.01</v>
      </c>
      <c r="M1091" s="44">
        <v>45252</v>
      </c>
      <c r="N1091" s="42">
        <v>246.11</v>
      </c>
      <c r="O1091" s="42">
        <v>30</v>
      </c>
      <c r="P1091" s="45">
        <f>IF(J1091&lt;DATEVALUE("2009-1-1"),3%,13%)</f>
        <v>0.13</v>
      </c>
      <c r="Q1091" s="42">
        <f>IF(P1091=13%,ROUND(O1091/(1+P1091)*P1091,2),ROUND(O1091/(1+0.03)*0.02,2))</f>
        <v>3.45</v>
      </c>
      <c r="R1091" s="42">
        <f>O1091-Q1091</f>
        <v>26.55</v>
      </c>
      <c r="S1091" s="42">
        <f>N1091-R1091</f>
        <v>219.56</v>
      </c>
      <c r="T1091" s="38">
        <v>5000</v>
      </c>
      <c r="U1091" s="14">
        <f>S1091/H1091</f>
        <v>4.4606795445864794E-2</v>
      </c>
      <c r="V1091" s="19"/>
      <c r="W1091" s="19"/>
      <c r="X1091" s="37" t="s">
        <v>3468</v>
      </c>
    </row>
    <row r="1092" spans="1:24" ht="16.5" customHeight="1">
      <c r="A1092" s="38">
        <v>125</v>
      </c>
      <c r="B1092" s="39">
        <v>10755</v>
      </c>
      <c r="C1092" s="38">
        <v>10287693</v>
      </c>
      <c r="D1092" s="40" t="s">
        <v>1023</v>
      </c>
      <c r="E1092" s="58">
        <v>1</v>
      </c>
      <c r="F1092" s="38">
        <v>60</v>
      </c>
      <c r="G1092" s="38" t="s">
        <v>23</v>
      </c>
      <c r="H1092" s="42">
        <v>1666.67</v>
      </c>
      <c r="I1092" s="37"/>
      <c r="J1092" s="44">
        <v>42668</v>
      </c>
      <c r="K1092" s="42">
        <v>0</v>
      </c>
      <c r="L1092" s="42">
        <v>1583.33</v>
      </c>
      <c r="M1092" s="44">
        <v>45251</v>
      </c>
      <c r="N1092" s="42">
        <v>83.34</v>
      </c>
      <c r="O1092" s="42">
        <v>10</v>
      </c>
      <c r="P1092" s="45">
        <f>IF(J1092&lt;DATEVALUE("2009-1-1"),3%,13%)</f>
        <v>0.13</v>
      </c>
      <c r="Q1092" s="42">
        <f>IF(P1092=13%,ROUND(O1092/(1+P1092)*P1092,2),ROUND(O1092/(1+0.03)*0.02,2))</f>
        <v>1.1499999999999999</v>
      </c>
      <c r="R1092" s="42">
        <f>O1092-Q1092</f>
        <v>8.85</v>
      </c>
      <c r="S1092" s="42">
        <f>N1092-R1092</f>
        <v>74.490000000000009</v>
      </c>
      <c r="T1092" s="38">
        <v>5000</v>
      </c>
      <c r="U1092" s="14">
        <f>S1092/H1092</f>
        <v>4.4693910612178776E-2</v>
      </c>
      <c r="V1092" s="19"/>
      <c r="W1092" s="19"/>
      <c r="X1092" s="37" t="s">
        <v>3464</v>
      </c>
    </row>
    <row r="1093" spans="1:24" ht="16.5" customHeight="1">
      <c r="A1093" s="38">
        <v>8</v>
      </c>
      <c r="B1093" s="39">
        <v>50098</v>
      </c>
      <c r="C1093" s="38">
        <v>10307952</v>
      </c>
      <c r="D1093" s="40" t="s">
        <v>189</v>
      </c>
      <c r="E1093" s="38">
        <v>1</v>
      </c>
      <c r="F1093" s="38">
        <v>60</v>
      </c>
      <c r="G1093" s="38" t="s">
        <v>33</v>
      </c>
      <c r="H1093" s="42">
        <v>1666.67</v>
      </c>
      <c r="I1093" s="2"/>
      <c r="J1093" s="44">
        <v>41247</v>
      </c>
      <c r="K1093" s="42">
        <v>0</v>
      </c>
      <c r="L1093" s="42">
        <v>1583.33</v>
      </c>
      <c r="M1093" s="44">
        <v>45016</v>
      </c>
      <c r="N1093" s="42">
        <f>H1093-K1093-L1093</f>
        <v>83.340000000000146</v>
      </c>
      <c r="O1093" s="42">
        <v>10</v>
      </c>
      <c r="P1093" s="45">
        <v>0.13</v>
      </c>
      <c r="Q1093" s="42">
        <v>1.1499999999999999</v>
      </c>
      <c r="R1093" s="42">
        <v>8.85</v>
      </c>
      <c r="S1093" s="42">
        <f>N1093-R1093</f>
        <v>74.490000000000151</v>
      </c>
      <c r="T1093" s="38">
        <v>5000</v>
      </c>
      <c r="U1093" s="14">
        <f>S1093/H1093</f>
        <v>4.4693910612178867E-2</v>
      </c>
      <c r="V1093" s="19"/>
      <c r="W1093" s="19"/>
      <c r="X1093" s="37" t="s">
        <v>3456</v>
      </c>
    </row>
    <row r="1094" spans="1:24" ht="16.5" customHeight="1">
      <c r="A1094" s="38">
        <v>462</v>
      </c>
      <c r="B1094" s="39">
        <v>10736</v>
      </c>
      <c r="C1094" s="38">
        <v>10284029</v>
      </c>
      <c r="D1094" s="40" t="s">
        <v>1400</v>
      </c>
      <c r="E1094" s="38">
        <v>10</v>
      </c>
      <c r="F1094" s="38">
        <v>120</v>
      </c>
      <c r="G1094" s="38" t="s">
        <v>23</v>
      </c>
      <c r="H1094" s="42">
        <v>16914.53</v>
      </c>
      <c r="I1094" s="55"/>
      <c r="J1094" s="44">
        <v>40839</v>
      </c>
      <c r="K1094" s="42">
        <v>0</v>
      </c>
      <c r="L1094" s="42">
        <v>16068.8</v>
      </c>
      <c r="M1094" s="44">
        <v>45138</v>
      </c>
      <c r="N1094" s="42">
        <f>H1094-K1094-L1094</f>
        <v>845.72999999999956</v>
      </c>
      <c r="O1094" s="42">
        <v>100</v>
      </c>
      <c r="P1094" s="45">
        <v>0.13</v>
      </c>
      <c r="Q1094" s="42">
        <v>11.5</v>
      </c>
      <c r="R1094" s="42">
        <v>88.5</v>
      </c>
      <c r="S1094" s="42">
        <v>757.23</v>
      </c>
      <c r="T1094" s="38">
        <v>5000</v>
      </c>
      <c r="U1094" s="14">
        <f>S1094/H1094</f>
        <v>4.4768018975401627E-2</v>
      </c>
      <c r="V1094" s="19"/>
      <c r="W1094" s="19"/>
      <c r="X1094" s="37" t="s">
        <v>3461</v>
      </c>
    </row>
    <row r="1095" spans="1:24" ht="16.5" customHeight="1">
      <c r="A1095" s="38">
        <v>8</v>
      </c>
      <c r="B1095" s="39">
        <v>10751</v>
      </c>
      <c r="C1095" s="38">
        <v>10305478</v>
      </c>
      <c r="D1095" s="40" t="s">
        <v>1616</v>
      </c>
      <c r="E1095" s="38">
        <v>1</v>
      </c>
      <c r="F1095" s="38">
        <v>120</v>
      </c>
      <c r="G1095" s="38" t="s">
        <v>23</v>
      </c>
      <c r="H1095" s="42">
        <v>3384.5</v>
      </c>
      <c r="I1095" s="2"/>
      <c r="J1095" s="44">
        <v>41269</v>
      </c>
      <c r="K1095" s="42">
        <v>0</v>
      </c>
      <c r="L1095" s="42">
        <v>3215.28</v>
      </c>
      <c r="M1095" s="44">
        <v>45016</v>
      </c>
      <c r="N1095" s="42">
        <f>H1095-K1095-L1095</f>
        <v>169.2199999999998</v>
      </c>
      <c r="O1095" s="42">
        <v>20</v>
      </c>
      <c r="P1095" s="45">
        <v>0.13</v>
      </c>
      <c r="Q1095" s="42">
        <v>2.2999999999999998</v>
      </c>
      <c r="R1095" s="42">
        <v>17.7</v>
      </c>
      <c r="S1095" s="42">
        <v>151.52000000000001</v>
      </c>
      <c r="T1095" s="38">
        <v>2106</v>
      </c>
      <c r="U1095" s="14">
        <f>S1095/H1095</f>
        <v>4.4768798936327375E-2</v>
      </c>
      <c r="V1095" s="19"/>
      <c r="W1095" s="19"/>
      <c r="X1095" s="37" t="s">
        <v>3474</v>
      </c>
    </row>
    <row r="1096" spans="1:24" ht="16.5" customHeight="1">
      <c r="A1096" s="38">
        <v>181</v>
      </c>
      <c r="B1096" s="39">
        <v>50099</v>
      </c>
      <c r="C1096" s="38">
        <v>10297551</v>
      </c>
      <c r="D1096" s="40" t="s">
        <v>2045</v>
      </c>
      <c r="E1096" s="58">
        <v>1</v>
      </c>
      <c r="F1096" s="38">
        <v>60</v>
      </c>
      <c r="G1096" s="38" t="s">
        <v>33</v>
      </c>
      <c r="H1096" s="42">
        <v>1789.74</v>
      </c>
      <c r="I1096" s="37"/>
      <c r="J1096" s="44">
        <v>42001</v>
      </c>
      <c r="K1096" s="42">
        <v>0</v>
      </c>
      <c r="L1096" s="42">
        <v>1700.25</v>
      </c>
      <c r="M1096" s="44">
        <v>45252</v>
      </c>
      <c r="N1096" s="42">
        <v>89.49</v>
      </c>
      <c r="O1096" s="42">
        <v>10</v>
      </c>
      <c r="P1096" s="45">
        <f>IF(J1096&lt;DATEVALUE("2009-1-1"),3%,13%)</f>
        <v>0.13</v>
      </c>
      <c r="Q1096" s="42">
        <f>IF(P1096=13%,ROUND(O1096/(1+P1096)*P1096,2),ROUND(O1096/(1+0.03)*0.02,2))</f>
        <v>1.1499999999999999</v>
      </c>
      <c r="R1096" s="42">
        <f>O1096-Q1096</f>
        <v>8.85</v>
      </c>
      <c r="S1096" s="42">
        <f>N1096-R1096</f>
        <v>80.64</v>
      </c>
      <c r="T1096" s="38">
        <v>5000</v>
      </c>
      <c r="U1096" s="14">
        <f>S1096/H1096</f>
        <v>4.5056823896208388E-2</v>
      </c>
      <c r="V1096" s="19"/>
      <c r="W1096" s="19"/>
      <c r="X1096" s="37" t="s">
        <v>3468</v>
      </c>
    </row>
    <row r="1097" spans="1:24" ht="16.5" customHeight="1">
      <c r="A1097" s="38">
        <v>188</v>
      </c>
      <c r="B1097" s="39">
        <v>10703</v>
      </c>
      <c r="C1097" s="38">
        <v>10300336</v>
      </c>
      <c r="D1097" s="40" t="s">
        <v>1355</v>
      </c>
      <c r="E1097" s="58">
        <v>2.2727271417200785E-2</v>
      </c>
      <c r="F1097" s="38">
        <v>120</v>
      </c>
      <c r="G1097" s="38" t="s">
        <v>21</v>
      </c>
      <c r="H1097" s="42">
        <v>110397.06</v>
      </c>
      <c r="I1097" s="37"/>
      <c r="J1097" s="44">
        <v>40535</v>
      </c>
      <c r="K1097" s="42">
        <v>0</v>
      </c>
      <c r="L1097" s="42">
        <v>104877.21</v>
      </c>
      <c r="M1097" s="44">
        <v>45273</v>
      </c>
      <c r="N1097" s="42">
        <v>5519.85</v>
      </c>
      <c r="O1097" s="42">
        <v>600</v>
      </c>
      <c r="P1097" s="45">
        <f>IF(J1097&lt;DATEVALUE("2009-1-1"),3%,13%)</f>
        <v>0.13</v>
      </c>
      <c r="Q1097" s="42">
        <f>IF(P1097=13%,ROUND(O1097/(1+P1097)*P1097,2),ROUND(O1097/(1+0.03)*0.02,2))</f>
        <v>69.03</v>
      </c>
      <c r="R1097" s="42">
        <f>O1097-Q1097</f>
        <v>530.97</v>
      </c>
      <c r="S1097" s="42">
        <f>N1097-R1097</f>
        <v>4988.88</v>
      </c>
      <c r="T1097" s="38">
        <v>2101</v>
      </c>
      <c r="U1097" s="14">
        <f>S1097/H1097</f>
        <v>4.5190333873021619E-2</v>
      </c>
      <c r="V1097" s="19"/>
      <c r="W1097" s="19"/>
      <c r="X1097" s="37" t="s">
        <v>3456</v>
      </c>
    </row>
    <row r="1098" spans="1:24" ht="16.5" customHeight="1">
      <c r="A1098" s="38">
        <v>164</v>
      </c>
      <c r="B1098" s="39">
        <v>10730</v>
      </c>
      <c r="C1098" s="38">
        <v>10289817</v>
      </c>
      <c r="D1098" s="40" t="s">
        <v>350</v>
      </c>
      <c r="E1098" s="41">
        <v>2</v>
      </c>
      <c r="F1098" s="38">
        <v>120</v>
      </c>
      <c r="G1098" s="38" t="s">
        <v>21</v>
      </c>
      <c r="H1098" s="42">
        <v>147200</v>
      </c>
      <c r="I1098" s="57"/>
      <c r="J1098" s="44">
        <v>39813</v>
      </c>
      <c r="K1098" s="42">
        <v>0</v>
      </c>
      <c r="L1098" s="42">
        <v>139840</v>
      </c>
      <c r="M1098" s="44">
        <v>45199</v>
      </c>
      <c r="N1098" s="42">
        <f>H1098-K1098-L1098</f>
        <v>7360</v>
      </c>
      <c r="O1098" s="42">
        <v>720</v>
      </c>
      <c r="P1098" s="45">
        <v>0.03</v>
      </c>
      <c r="Q1098" s="42">
        <v>13.98</v>
      </c>
      <c r="R1098" s="42">
        <v>706.02</v>
      </c>
      <c r="S1098" s="42">
        <f>N1098-R1098</f>
        <v>6653.98</v>
      </c>
      <c r="T1098" s="38">
        <v>5000</v>
      </c>
      <c r="U1098" s="14">
        <f>S1098/H1098</f>
        <v>4.5203668478260864E-2</v>
      </c>
      <c r="V1098" s="19"/>
      <c r="W1098" s="19"/>
      <c r="X1098" s="37" t="s">
        <v>3459</v>
      </c>
    </row>
    <row r="1099" spans="1:24" ht="16.5" customHeight="1">
      <c r="A1099" s="38">
        <v>130</v>
      </c>
      <c r="B1099" s="39">
        <v>10732</v>
      </c>
      <c r="C1099" s="38">
        <v>10321061</v>
      </c>
      <c r="D1099" s="40" t="s">
        <v>3425</v>
      </c>
      <c r="E1099" s="58">
        <v>1</v>
      </c>
      <c r="F1099" s="38">
        <v>120</v>
      </c>
      <c r="G1099" s="38" t="s">
        <v>21</v>
      </c>
      <c r="H1099" s="42">
        <v>55555.56</v>
      </c>
      <c r="I1099" s="37"/>
      <c r="J1099" s="44">
        <v>41421</v>
      </c>
      <c r="K1099" s="42">
        <v>0</v>
      </c>
      <c r="L1099" s="42">
        <v>52777.78</v>
      </c>
      <c r="M1099" s="44">
        <v>45277</v>
      </c>
      <c r="N1099" s="42">
        <v>2777.78</v>
      </c>
      <c r="O1099" s="42">
        <v>300</v>
      </c>
      <c r="P1099" s="45">
        <f>IF(J1099&lt;DATEVALUE("2009-1-1"),3%,13%)</f>
        <v>0.13</v>
      </c>
      <c r="Q1099" s="42">
        <f>IF(P1099=13%,ROUND(O1099/(1+P1099)*P1099,2),ROUND(O1099/(1+0.03)*0.02,2))</f>
        <v>34.51</v>
      </c>
      <c r="R1099" s="42">
        <f>O1099-Q1099</f>
        <v>265.49</v>
      </c>
      <c r="S1099" s="42">
        <f>N1099-R1099</f>
        <v>2512.29</v>
      </c>
      <c r="T1099" s="38">
        <v>2102</v>
      </c>
      <c r="U1099" s="14">
        <f>S1099/H1099</f>
        <v>4.5221216382302691E-2</v>
      </c>
      <c r="V1099" s="19"/>
      <c r="W1099" s="19"/>
      <c r="X1099" s="37" t="s">
        <v>3460</v>
      </c>
    </row>
    <row r="1100" spans="1:24" ht="16.5" customHeight="1">
      <c r="A1100" s="38">
        <v>333</v>
      </c>
      <c r="B1100" s="39">
        <v>10736</v>
      </c>
      <c r="C1100" s="38">
        <v>10284019</v>
      </c>
      <c r="D1100" s="40" t="s">
        <v>1294</v>
      </c>
      <c r="E1100" s="38">
        <v>1</v>
      </c>
      <c r="F1100" s="38">
        <v>120</v>
      </c>
      <c r="G1100" s="38" t="s">
        <v>21</v>
      </c>
      <c r="H1100" s="42">
        <v>18803.419999999998</v>
      </c>
      <c r="I1100" s="55"/>
      <c r="J1100" s="44">
        <v>40323</v>
      </c>
      <c r="K1100" s="42">
        <v>0</v>
      </c>
      <c r="L1100" s="42">
        <v>17863.240000000002</v>
      </c>
      <c r="M1100" s="44">
        <v>45138</v>
      </c>
      <c r="N1100" s="42">
        <f>H1100-K1100-L1100</f>
        <v>940.17999999999665</v>
      </c>
      <c r="O1100" s="42">
        <v>100</v>
      </c>
      <c r="P1100" s="45">
        <v>0.13</v>
      </c>
      <c r="Q1100" s="42">
        <v>11.5</v>
      </c>
      <c r="R1100" s="42">
        <v>88.5</v>
      </c>
      <c r="S1100" s="42">
        <v>851.68</v>
      </c>
      <c r="T1100" s="38">
        <v>2102</v>
      </c>
      <c r="U1100" s="14">
        <f>S1100/H1100</f>
        <v>4.5293888026752584E-2</v>
      </c>
      <c r="V1100" s="19"/>
      <c r="W1100" s="19"/>
      <c r="X1100" s="37" t="s">
        <v>3461</v>
      </c>
    </row>
    <row r="1101" spans="1:24" ht="16.5" customHeight="1">
      <c r="A1101" s="38">
        <v>320</v>
      </c>
      <c r="B1101" s="39">
        <v>10736</v>
      </c>
      <c r="C1101" s="38">
        <v>10284370</v>
      </c>
      <c r="D1101" s="40" t="s">
        <v>1281</v>
      </c>
      <c r="E1101" s="38">
        <v>2</v>
      </c>
      <c r="F1101" s="38">
        <v>120</v>
      </c>
      <c r="G1101" s="38" t="s">
        <v>21</v>
      </c>
      <c r="H1101" s="42">
        <v>21000</v>
      </c>
      <c r="I1101" s="55"/>
      <c r="J1101" s="44">
        <v>39270</v>
      </c>
      <c r="K1101" s="42">
        <v>0</v>
      </c>
      <c r="L1101" s="42">
        <v>19950</v>
      </c>
      <c r="M1101" s="44">
        <v>45138</v>
      </c>
      <c r="N1101" s="42">
        <f>H1101-K1101-L1101</f>
        <v>1050</v>
      </c>
      <c r="O1101" s="42">
        <v>100</v>
      </c>
      <c r="P1101" s="45">
        <v>0.03</v>
      </c>
      <c r="Q1101" s="42">
        <v>1.94</v>
      </c>
      <c r="R1101" s="42">
        <v>98.06</v>
      </c>
      <c r="S1101" s="42">
        <v>951.94</v>
      </c>
      <c r="T1101" s="38">
        <v>2101</v>
      </c>
      <c r="U1101" s="14">
        <f>S1101/H1101</f>
        <v>4.5330476190476192E-2</v>
      </c>
      <c r="V1101" s="19"/>
      <c r="W1101" s="19"/>
      <c r="X1101" s="37" t="s">
        <v>3461</v>
      </c>
    </row>
    <row r="1102" spans="1:24" ht="16.5" customHeight="1">
      <c r="A1102" s="38">
        <v>287</v>
      </c>
      <c r="B1102" s="39">
        <v>10726</v>
      </c>
      <c r="C1102" s="38">
        <v>10299831</v>
      </c>
      <c r="D1102" s="40" t="s">
        <v>1578</v>
      </c>
      <c r="E1102" s="58">
        <v>19</v>
      </c>
      <c r="F1102" s="38">
        <v>60</v>
      </c>
      <c r="G1102" s="38" t="s">
        <v>33</v>
      </c>
      <c r="H1102" s="42">
        <v>56837.61</v>
      </c>
      <c r="I1102" s="37"/>
      <c r="J1102" s="44">
        <v>40894</v>
      </c>
      <c r="K1102" s="42">
        <v>0</v>
      </c>
      <c r="L1102" s="42">
        <v>53995.72</v>
      </c>
      <c r="M1102" s="44">
        <v>45232</v>
      </c>
      <c r="N1102" s="42">
        <v>2841.89</v>
      </c>
      <c r="O1102" s="42">
        <v>285</v>
      </c>
      <c r="P1102" s="45">
        <f>IF(J1102&lt;DATEVALUE("2009-1-1"),3%,13%)</f>
        <v>0.13</v>
      </c>
      <c r="Q1102" s="42">
        <f>IF(P1102=13%,ROUND(O1102/(1+P1102)*P1102,2),ROUND(O1102/(1+0.03)*0.02,2))</f>
        <v>32.79</v>
      </c>
      <c r="R1102" s="42">
        <f>O1102-Q1102</f>
        <v>252.21</v>
      </c>
      <c r="S1102" s="42">
        <f>N1102-R1102</f>
        <v>2589.6799999999998</v>
      </c>
      <c r="T1102" s="38">
        <v>5000</v>
      </c>
      <c r="U1102" s="14">
        <f>S1102/H1102</f>
        <v>4.5562788442371167E-2</v>
      </c>
      <c r="V1102" s="19"/>
      <c r="W1102" s="19"/>
      <c r="X1102" s="37" t="s">
        <v>3459</v>
      </c>
    </row>
    <row r="1103" spans="1:24" ht="16.5" customHeight="1">
      <c r="A1103" s="38">
        <v>519</v>
      </c>
      <c r="B1103" s="39">
        <v>10736</v>
      </c>
      <c r="C1103" s="38">
        <v>10284162</v>
      </c>
      <c r="D1103" s="40" t="s">
        <v>1446</v>
      </c>
      <c r="E1103" s="38">
        <v>1</v>
      </c>
      <c r="F1103" s="38">
        <v>60</v>
      </c>
      <c r="G1103" s="38" t="s">
        <v>33</v>
      </c>
      <c r="H1103" s="42">
        <v>2008.55</v>
      </c>
      <c r="I1103" s="55"/>
      <c r="J1103" s="44">
        <v>43094</v>
      </c>
      <c r="K1103" s="42">
        <v>0</v>
      </c>
      <c r="L1103" s="42">
        <v>1908.12</v>
      </c>
      <c r="M1103" s="44">
        <v>45138</v>
      </c>
      <c r="N1103" s="42">
        <f>H1103-K1103-L1103</f>
        <v>100.43000000000006</v>
      </c>
      <c r="O1103" s="42">
        <v>10</v>
      </c>
      <c r="P1103" s="45">
        <v>0.13</v>
      </c>
      <c r="Q1103" s="42">
        <v>1.1499999999999999</v>
      </c>
      <c r="R1103" s="42">
        <v>8.85</v>
      </c>
      <c r="S1103" s="42">
        <v>91.58</v>
      </c>
      <c r="T1103" s="38">
        <v>5000</v>
      </c>
      <c r="U1103" s="14">
        <f>S1103/H1103</f>
        <v>4.5595081028602727E-2</v>
      </c>
      <c r="V1103" s="19"/>
      <c r="W1103" s="19"/>
      <c r="X1103" s="37" t="s">
        <v>3461</v>
      </c>
    </row>
    <row r="1104" spans="1:24" ht="16.5" customHeight="1">
      <c r="A1104" s="38">
        <v>265</v>
      </c>
      <c r="B1104" s="39">
        <v>10736</v>
      </c>
      <c r="C1104" s="38">
        <v>10319078</v>
      </c>
      <c r="D1104" s="40" t="s">
        <v>1236</v>
      </c>
      <c r="E1104" s="38">
        <v>1</v>
      </c>
      <c r="F1104" s="38">
        <v>120</v>
      </c>
      <c r="G1104" s="38" t="s">
        <v>279</v>
      </c>
      <c r="H1104" s="42">
        <v>672535.92</v>
      </c>
      <c r="I1104" s="55"/>
      <c r="J1104" s="44">
        <v>39270</v>
      </c>
      <c r="K1104" s="42">
        <v>0</v>
      </c>
      <c r="L1104" s="42">
        <v>638909.12</v>
      </c>
      <c r="M1104" s="44">
        <v>45138</v>
      </c>
      <c r="N1104" s="42">
        <f>H1104-K1104-L1104</f>
        <v>33626.800000000047</v>
      </c>
      <c r="O1104" s="42">
        <v>3000</v>
      </c>
      <c r="P1104" s="45">
        <v>0.03</v>
      </c>
      <c r="Q1104" s="42">
        <v>58.25</v>
      </c>
      <c r="R1104" s="42">
        <v>2941.75</v>
      </c>
      <c r="S1104" s="42">
        <v>30685.05</v>
      </c>
      <c r="T1104" s="38">
        <v>1802</v>
      </c>
      <c r="U1104" s="14">
        <f>S1104/H1104</f>
        <v>4.5625890138328962E-2</v>
      </c>
      <c r="V1104" s="19"/>
      <c r="W1104" s="19"/>
      <c r="X1104" s="37" t="s">
        <v>3461</v>
      </c>
    </row>
    <row r="1105" spans="1:36" ht="16.5" customHeight="1">
      <c r="A1105" s="38">
        <v>373</v>
      </c>
      <c r="B1105" s="39">
        <v>10736</v>
      </c>
      <c r="C1105" s="38">
        <v>10284031</v>
      </c>
      <c r="D1105" s="40" t="s">
        <v>1330</v>
      </c>
      <c r="E1105" s="38">
        <v>1</v>
      </c>
      <c r="F1105" s="38">
        <v>120</v>
      </c>
      <c r="G1105" s="38" t="s">
        <v>21</v>
      </c>
      <c r="H1105" s="42">
        <v>61367.53</v>
      </c>
      <c r="I1105" s="55"/>
      <c r="J1105" s="44">
        <v>40871</v>
      </c>
      <c r="K1105" s="42">
        <v>0</v>
      </c>
      <c r="L1105" s="42">
        <v>58299.15</v>
      </c>
      <c r="M1105" s="44">
        <v>45138</v>
      </c>
      <c r="N1105" s="42">
        <f>H1105-K1105-L1105</f>
        <v>3068.3799999999974</v>
      </c>
      <c r="O1105" s="42">
        <v>300</v>
      </c>
      <c r="P1105" s="45">
        <v>0.13</v>
      </c>
      <c r="Q1105" s="42">
        <v>34.51</v>
      </c>
      <c r="R1105" s="42">
        <v>265.49</v>
      </c>
      <c r="S1105" s="42">
        <v>2802.89</v>
      </c>
      <c r="T1105" s="38">
        <v>5000</v>
      </c>
      <c r="U1105" s="14">
        <f>S1105/H1105</f>
        <v>4.5673827836968509E-2</v>
      </c>
      <c r="V1105" s="19"/>
      <c r="W1105" s="19"/>
      <c r="X1105" s="37" t="s">
        <v>3461</v>
      </c>
    </row>
    <row r="1106" spans="1:36" ht="16.5" customHeight="1">
      <c r="A1106" s="38">
        <v>374</v>
      </c>
      <c r="B1106" s="39">
        <v>10736</v>
      </c>
      <c r="C1106" s="38">
        <v>10284034</v>
      </c>
      <c r="D1106" s="40" t="s">
        <v>1331</v>
      </c>
      <c r="E1106" s="38">
        <v>1</v>
      </c>
      <c r="F1106" s="38">
        <v>120</v>
      </c>
      <c r="G1106" s="38" t="s">
        <v>21</v>
      </c>
      <c r="H1106" s="42">
        <v>20508.55</v>
      </c>
      <c r="I1106" s="55"/>
      <c r="J1106" s="44">
        <v>40871</v>
      </c>
      <c r="K1106" s="42">
        <v>0</v>
      </c>
      <c r="L1106" s="42">
        <v>19483.12</v>
      </c>
      <c r="M1106" s="44">
        <v>45138</v>
      </c>
      <c r="N1106" s="42">
        <f>H1106-K1106-L1106</f>
        <v>1025.4300000000003</v>
      </c>
      <c r="O1106" s="42">
        <v>100</v>
      </c>
      <c r="P1106" s="45">
        <v>0.13</v>
      </c>
      <c r="Q1106" s="42">
        <v>11.5</v>
      </c>
      <c r="R1106" s="42">
        <v>88.5</v>
      </c>
      <c r="S1106" s="42">
        <v>936.93</v>
      </c>
      <c r="T1106" s="38">
        <v>5000</v>
      </c>
      <c r="U1106" s="14">
        <f>S1106/H1106</f>
        <v>4.5684848514400092E-2</v>
      </c>
      <c r="V1106" s="19"/>
      <c r="W1106" s="19"/>
      <c r="X1106" s="37" t="s">
        <v>3461</v>
      </c>
    </row>
    <row r="1107" spans="1:36" ht="16.5" customHeight="1">
      <c r="A1107" s="38">
        <v>286</v>
      </c>
      <c r="B1107" s="39">
        <v>10726</v>
      </c>
      <c r="C1107" s="38">
        <v>10299826</v>
      </c>
      <c r="D1107" s="40" t="s">
        <v>1578</v>
      </c>
      <c r="E1107" s="58">
        <v>1</v>
      </c>
      <c r="F1107" s="38">
        <v>60</v>
      </c>
      <c r="G1107" s="38" t="s">
        <v>33</v>
      </c>
      <c r="H1107" s="42">
        <v>3119.66</v>
      </c>
      <c r="I1107" s="37"/>
      <c r="J1107" s="44">
        <v>40894</v>
      </c>
      <c r="K1107" s="42">
        <v>0</v>
      </c>
      <c r="L1107" s="42">
        <v>2963.67</v>
      </c>
      <c r="M1107" s="44">
        <v>45232</v>
      </c>
      <c r="N1107" s="42">
        <v>155.99</v>
      </c>
      <c r="O1107" s="42">
        <v>15</v>
      </c>
      <c r="P1107" s="45">
        <f>IF(J1107&lt;DATEVALUE("2009-1-1"),3%,13%)</f>
        <v>0.13</v>
      </c>
      <c r="Q1107" s="42">
        <f>IF(P1107=13%,ROUND(O1107/(1+P1107)*P1107,2),ROUND(O1107/(1+0.03)*0.02,2))</f>
        <v>1.73</v>
      </c>
      <c r="R1107" s="42">
        <f>O1107-Q1107</f>
        <v>13.27</v>
      </c>
      <c r="S1107" s="42">
        <f>N1107-R1107</f>
        <v>142.72</v>
      </c>
      <c r="T1107" s="38">
        <v>5000</v>
      </c>
      <c r="U1107" s="14">
        <f>S1107/H1107</f>
        <v>4.5748575165242368E-2</v>
      </c>
      <c r="V1107" s="19"/>
      <c r="W1107" s="19"/>
      <c r="X1107" s="37" t="s">
        <v>3459</v>
      </c>
    </row>
    <row r="1108" spans="1:36" ht="16.5" customHeight="1">
      <c r="A1108" s="38">
        <v>4</v>
      </c>
      <c r="B1108" s="39">
        <v>10731</v>
      </c>
      <c r="C1108" s="38">
        <v>10288993</v>
      </c>
      <c r="D1108" s="40" t="s">
        <v>2897</v>
      </c>
      <c r="E1108" s="41">
        <v>1</v>
      </c>
      <c r="F1108" s="38">
        <v>120</v>
      </c>
      <c r="G1108" s="38" t="s">
        <v>21</v>
      </c>
      <c r="H1108" s="42">
        <v>140569.24</v>
      </c>
      <c r="I1108" s="2"/>
      <c r="J1108" s="44">
        <v>39412</v>
      </c>
      <c r="K1108" s="42">
        <v>0</v>
      </c>
      <c r="L1108" s="42">
        <v>133540.76999999999</v>
      </c>
      <c r="M1108" s="44">
        <v>44957</v>
      </c>
      <c r="N1108" s="42">
        <f>H1108-K1108-L1108</f>
        <v>7028.4700000000012</v>
      </c>
      <c r="O1108" s="42">
        <v>600</v>
      </c>
      <c r="P1108" s="45">
        <v>0.03</v>
      </c>
      <c r="Q1108" s="42">
        <v>11.76</v>
      </c>
      <c r="R1108" s="42">
        <v>588.24</v>
      </c>
      <c r="S1108" s="42">
        <f>N1108-R1108</f>
        <v>6440.2300000000014</v>
      </c>
      <c r="T1108" s="38">
        <v>2102</v>
      </c>
      <c r="U1108" s="14">
        <f>S1108/H1108</f>
        <v>4.5815357613088054E-2</v>
      </c>
      <c r="V1108" s="19"/>
      <c r="W1108" s="19"/>
      <c r="X1108" s="37" t="s">
        <v>3459</v>
      </c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</row>
    <row r="1109" spans="1:36" ht="16.5" customHeight="1">
      <c r="A1109" s="38">
        <v>464</v>
      </c>
      <c r="B1109" s="39">
        <v>10736</v>
      </c>
      <c r="C1109" s="38">
        <v>10284061</v>
      </c>
      <c r="D1109" s="40" t="s">
        <v>1402</v>
      </c>
      <c r="E1109" s="38">
        <v>1</v>
      </c>
      <c r="F1109" s="38">
        <v>120</v>
      </c>
      <c r="G1109" s="38" t="s">
        <v>23</v>
      </c>
      <c r="H1109" s="42">
        <v>2119.66</v>
      </c>
      <c r="I1109" s="55"/>
      <c r="J1109" s="44">
        <v>41112</v>
      </c>
      <c r="K1109" s="42">
        <v>0</v>
      </c>
      <c r="L1109" s="42">
        <v>2013.67</v>
      </c>
      <c r="M1109" s="44">
        <v>45138</v>
      </c>
      <c r="N1109" s="42">
        <f>H1109-K1109-L1109</f>
        <v>105.98999999999978</v>
      </c>
      <c r="O1109" s="42">
        <v>10</v>
      </c>
      <c r="P1109" s="45">
        <v>0.13</v>
      </c>
      <c r="Q1109" s="42">
        <v>1.1499999999999999</v>
      </c>
      <c r="R1109" s="42">
        <v>8.85</v>
      </c>
      <c r="S1109" s="42">
        <v>97.14</v>
      </c>
      <c r="T1109" s="38">
        <v>5000</v>
      </c>
      <c r="U1109" s="14">
        <f>S1109/H1109</f>
        <v>4.5828104507326647E-2</v>
      </c>
      <c r="V1109" s="19"/>
      <c r="W1109" s="19"/>
      <c r="X1109" s="37" t="s">
        <v>3461</v>
      </c>
    </row>
    <row r="1110" spans="1:36" ht="16.5" customHeight="1">
      <c r="A1110" s="38">
        <v>562</v>
      </c>
      <c r="B1110" s="39">
        <v>10736</v>
      </c>
      <c r="C1110" s="38">
        <v>10284015</v>
      </c>
      <c r="D1110" s="40" t="s">
        <v>1472</v>
      </c>
      <c r="E1110" s="38">
        <v>1</v>
      </c>
      <c r="F1110" s="38">
        <v>120</v>
      </c>
      <c r="G1110" s="38" t="s">
        <v>262</v>
      </c>
      <c r="H1110" s="42">
        <v>326000</v>
      </c>
      <c r="I1110" s="55"/>
      <c r="J1110" s="44">
        <v>40296</v>
      </c>
      <c r="K1110" s="42">
        <v>0</v>
      </c>
      <c r="L1110" s="42">
        <v>309700</v>
      </c>
      <c r="M1110" s="44">
        <v>45138</v>
      </c>
      <c r="N1110" s="42">
        <f>H1110-K1110-L1110</f>
        <v>16300</v>
      </c>
      <c r="O1110" s="42">
        <v>1500</v>
      </c>
      <c r="P1110" s="45">
        <v>0.13</v>
      </c>
      <c r="Q1110" s="42">
        <v>172.57</v>
      </c>
      <c r="R1110" s="42">
        <v>1327.43</v>
      </c>
      <c r="S1110" s="42">
        <v>14972.57</v>
      </c>
      <c r="T1110" s="38">
        <v>5000</v>
      </c>
      <c r="U1110" s="14">
        <f>S1110/H1110</f>
        <v>4.5928128834355826E-2</v>
      </c>
      <c r="V1110" s="19"/>
      <c r="W1110" s="19"/>
      <c r="X1110" s="37" t="s">
        <v>3461</v>
      </c>
    </row>
    <row r="1111" spans="1:36" ht="16.5" customHeight="1">
      <c r="A1111" s="38">
        <v>9</v>
      </c>
      <c r="B1111" s="39">
        <v>10751</v>
      </c>
      <c r="C1111" s="38">
        <v>10305273</v>
      </c>
      <c r="D1111" s="40" t="s">
        <v>2443</v>
      </c>
      <c r="E1111" s="38">
        <v>1</v>
      </c>
      <c r="F1111" s="38">
        <v>120</v>
      </c>
      <c r="G1111" s="38" t="s">
        <v>23</v>
      </c>
      <c r="H1111" s="42">
        <v>2177.7800000000002</v>
      </c>
      <c r="I1111" s="2"/>
      <c r="J1111" s="44">
        <v>41269</v>
      </c>
      <c r="K1111" s="42">
        <v>0</v>
      </c>
      <c r="L1111" s="42">
        <v>2068.89</v>
      </c>
      <c r="M1111" s="44">
        <v>45016</v>
      </c>
      <c r="N1111" s="42">
        <f>H1111-K1111-L1111</f>
        <v>108.89000000000033</v>
      </c>
      <c r="O1111" s="42">
        <v>10</v>
      </c>
      <c r="P1111" s="45">
        <v>0.13</v>
      </c>
      <c r="Q1111" s="42">
        <v>1.1499999999999999</v>
      </c>
      <c r="R1111" s="42">
        <v>8.85</v>
      </c>
      <c r="S1111" s="42">
        <v>100.04</v>
      </c>
      <c r="T1111" s="38">
        <v>2101</v>
      </c>
      <c r="U1111" s="14">
        <f>S1111/H1111</f>
        <v>4.5936687819706307E-2</v>
      </c>
      <c r="V1111" s="19"/>
      <c r="W1111" s="19"/>
      <c r="X1111" s="37" t="s">
        <v>3474</v>
      </c>
    </row>
    <row r="1112" spans="1:36" ht="16.5" customHeight="1">
      <c r="A1112" s="38">
        <v>4</v>
      </c>
      <c r="B1112" s="39">
        <v>50100</v>
      </c>
      <c r="C1112" s="38">
        <v>10308982</v>
      </c>
      <c r="D1112" s="40" t="s">
        <v>1820</v>
      </c>
      <c r="E1112" s="38">
        <v>12</v>
      </c>
      <c r="F1112" s="38">
        <v>60</v>
      </c>
      <c r="G1112" s="38" t="s">
        <v>83</v>
      </c>
      <c r="H1112" s="42">
        <v>1099.3900000000001</v>
      </c>
      <c r="I1112" s="2"/>
      <c r="J1112" s="44">
        <v>41639</v>
      </c>
      <c r="K1112" s="42">
        <v>0</v>
      </c>
      <c r="L1112" s="42">
        <v>1044.42</v>
      </c>
      <c r="M1112" s="44">
        <v>44985</v>
      </c>
      <c r="N1112" s="42">
        <f>H1112-K1112-L1112</f>
        <v>54.970000000000027</v>
      </c>
      <c r="O1112" s="42">
        <v>5</v>
      </c>
      <c r="P1112" s="45">
        <v>0.13</v>
      </c>
      <c r="Q1112" s="42">
        <v>0.57999999999999996</v>
      </c>
      <c r="R1112" s="42">
        <v>4.42</v>
      </c>
      <c r="S1112" s="42">
        <f>N1112-R1112</f>
        <v>50.550000000000026</v>
      </c>
      <c r="T1112" s="38">
        <v>5000</v>
      </c>
      <c r="U1112" s="14">
        <f>S1112/H1112</f>
        <v>4.5980043478656363E-2</v>
      </c>
      <c r="V1112" s="19"/>
      <c r="W1112" s="19"/>
      <c r="X1112" s="37" t="s">
        <v>3477</v>
      </c>
    </row>
    <row r="1113" spans="1:36" ht="16.5" customHeight="1">
      <c r="A1113" s="38">
        <v>55</v>
      </c>
      <c r="B1113" s="39">
        <v>10728</v>
      </c>
      <c r="C1113" s="38">
        <v>10282667</v>
      </c>
      <c r="D1113" s="40" t="s">
        <v>37</v>
      </c>
      <c r="E1113" s="38">
        <v>4</v>
      </c>
      <c r="F1113" s="38">
        <v>120</v>
      </c>
      <c r="G1113" s="38" t="s">
        <v>21</v>
      </c>
      <c r="H1113" s="42">
        <v>88547</v>
      </c>
      <c r="I1113" s="2"/>
      <c r="J1113" s="44">
        <v>41029</v>
      </c>
      <c r="K1113" s="42">
        <v>0</v>
      </c>
      <c r="L1113" s="42">
        <v>84119.65</v>
      </c>
      <c r="M1113" s="44">
        <v>45046</v>
      </c>
      <c r="N1113" s="42">
        <f>H1113-K1113-L1113</f>
        <v>4427.3500000000058</v>
      </c>
      <c r="O1113" s="42">
        <v>400</v>
      </c>
      <c r="P1113" s="45">
        <v>0.13</v>
      </c>
      <c r="Q1113" s="42">
        <v>46.02</v>
      </c>
      <c r="R1113" s="42">
        <v>353.98</v>
      </c>
      <c r="S1113" s="42">
        <v>4073.3700000000099</v>
      </c>
      <c r="T1113" s="38">
        <v>2101</v>
      </c>
      <c r="U1113" s="14">
        <f>S1113/H1113</f>
        <v>4.6002349034975888E-2</v>
      </c>
      <c r="V1113" s="19"/>
      <c r="W1113" s="19"/>
      <c r="X1113" s="37" t="s">
        <v>3459</v>
      </c>
    </row>
    <row r="1114" spans="1:36" ht="16.5" customHeight="1">
      <c r="A1114" s="38">
        <v>518</v>
      </c>
      <c r="B1114" s="39">
        <v>10736</v>
      </c>
      <c r="C1114" s="38">
        <v>10284161</v>
      </c>
      <c r="D1114" s="40" t="s">
        <v>1445</v>
      </c>
      <c r="E1114" s="38">
        <v>2</v>
      </c>
      <c r="F1114" s="38">
        <v>60</v>
      </c>
      <c r="G1114" s="38" t="s">
        <v>33</v>
      </c>
      <c r="H1114" s="42">
        <v>9200</v>
      </c>
      <c r="I1114" s="55"/>
      <c r="J1114" s="44">
        <v>43094</v>
      </c>
      <c r="K1114" s="42">
        <v>0</v>
      </c>
      <c r="L1114" s="42">
        <v>8740</v>
      </c>
      <c r="M1114" s="44">
        <v>45138</v>
      </c>
      <c r="N1114" s="42">
        <f>H1114-K1114-L1114</f>
        <v>460</v>
      </c>
      <c r="O1114" s="42">
        <v>40</v>
      </c>
      <c r="P1114" s="45">
        <v>0.13</v>
      </c>
      <c r="Q1114" s="42">
        <v>4.5999999999999996</v>
      </c>
      <c r="R1114" s="42">
        <v>35.4</v>
      </c>
      <c r="S1114" s="42">
        <v>424.6</v>
      </c>
      <c r="T1114" s="38">
        <v>5000</v>
      </c>
      <c r="U1114" s="14">
        <f>S1114/H1114</f>
        <v>4.6152173913043479E-2</v>
      </c>
      <c r="V1114" s="19"/>
      <c r="W1114" s="19"/>
      <c r="X1114" s="37" t="s">
        <v>3461</v>
      </c>
    </row>
    <row r="1115" spans="1:36" ht="16.5" customHeight="1">
      <c r="A1115" s="38">
        <v>19</v>
      </c>
      <c r="B1115" s="39">
        <v>10717</v>
      </c>
      <c r="C1115" s="38">
        <v>10311937</v>
      </c>
      <c r="D1115" s="40" t="s">
        <v>226</v>
      </c>
      <c r="E1115" s="38">
        <v>1</v>
      </c>
      <c r="F1115" s="38">
        <v>34</v>
      </c>
      <c r="G1115" s="38" t="s">
        <v>21</v>
      </c>
      <c r="H1115" s="42">
        <v>70187.179999999993</v>
      </c>
      <c r="I1115" s="53"/>
      <c r="J1115" s="44">
        <v>42975</v>
      </c>
      <c r="K1115" s="42">
        <v>0</v>
      </c>
      <c r="L1115" s="42">
        <v>66677.820000000007</v>
      </c>
      <c r="M1115" s="44">
        <v>45169</v>
      </c>
      <c r="N1115" s="42">
        <f>H1115-K1115-L1115</f>
        <v>3509.359999999986</v>
      </c>
      <c r="O1115" s="42">
        <v>300</v>
      </c>
      <c r="P1115" s="45">
        <v>0.13</v>
      </c>
      <c r="Q1115" s="42">
        <v>34.51</v>
      </c>
      <c r="R1115" s="42">
        <v>265.49</v>
      </c>
      <c r="S1115" s="42">
        <v>3243.87</v>
      </c>
      <c r="T1115" s="38">
        <v>5000</v>
      </c>
      <c r="U1115" s="14">
        <f>S1115/H1115</f>
        <v>4.6217414633270636E-2</v>
      </c>
      <c r="V1115" s="19"/>
      <c r="W1115" s="19"/>
      <c r="X1115" s="37" t="s">
        <v>3457</v>
      </c>
    </row>
    <row r="1116" spans="1:36" ht="16.5" customHeight="1">
      <c r="A1116" s="38">
        <v>80</v>
      </c>
      <c r="B1116" s="39">
        <v>10717</v>
      </c>
      <c r="C1116" s="38">
        <v>10311937</v>
      </c>
      <c r="D1116" s="40" t="s">
        <v>226</v>
      </c>
      <c r="E1116" s="38">
        <v>1</v>
      </c>
      <c r="F1116" s="38">
        <v>34</v>
      </c>
      <c r="G1116" s="38" t="s">
        <v>21</v>
      </c>
      <c r="H1116" s="42">
        <v>70187.179999999993</v>
      </c>
      <c r="I1116" s="57"/>
      <c r="J1116" s="44">
        <v>42975</v>
      </c>
      <c r="K1116" s="42">
        <v>0</v>
      </c>
      <c r="L1116" s="42">
        <v>66677.820000000007</v>
      </c>
      <c r="M1116" s="44">
        <v>45199</v>
      </c>
      <c r="N1116" s="42">
        <v>3509.36</v>
      </c>
      <c r="O1116" s="42">
        <v>300</v>
      </c>
      <c r="P1116" s="45">
        <v>0.13</v>
      </c>
      <c r="Q1116" s="42">
        <v>34.51</v>
      </c>
      <c r="R1116" s="42">
        <v>265.49</v>
      </c>
      <c r="S1116" s="42">
        <v>3243.87</v>
      </c>
      <c r="T1116" s="38">
        <v>5000</v>
      </c>
      <c r="U1116" s="14">
        <f>S1116/H1116</f>
        <v>4.6217414633270636E-2</v>
      </c>
      <c r="V1116" s="19"/>
      <c r="W1116" s="19"/>
      <c r="X1116" s="37" t="s">
        <v>3457</v>
      </c>
    </row>
    <row r="1117" spans="1:36" ht="16.5" customHeight="1">
      <c r="A1117" s="38">
        <v>521</v>
      </c>
      <c r="B1117" s="39">
        <v>10736</v>
      </c>
      <c r="C1117" s="38">
        <v>10284167</v>
      </c>
      <c r="D1117" s="40" t="s">
        <v>1448</v>
      </c>
      <c r="E1117" s="38">
        <v>1</v>
      </c>
      <c r="F1117" s="38">
        <v>60</v>
      </c>
      <c r="G1117" s="38" t="s">
        <v>33</v>
      </c>
      <c r="H1117" s="42">
        <v>1196.58</v>
      </c>
      <c r="I1117" s="55"/>
      <c r="J1117" s="44">
        <v>43094</v>
      </c>
      <c r="K1117" s="42">
        <v>0</v>
      </c>
      <c r="L1117" s="42">
        <v>1136.75</v>
      </c>
      <c r="M1117" s="44">
        <v>45138</v>
      </c>
      <c r="N1117" s="42">
        <f>H1117-K1117-L1117</f>
        <v>59.829999999999927</v>
      </c>
      <c r="O1117" s="42">
        <v>5</v>
      </c>
      <c r="P1117" s="45">
        <v>0.13</v>
      </c>
      <c r="Q1117" s="42">
        <v>0.57999999999999996</v>
      </c>
      <c r="R1117" s="42">
        <v>4.42</v>
      </c>
      <c r="S1117" s="42">
        <v>55.41</v>
      </c>
      <c r="T1117" s="38">
        <v>5000</v>
      </c>
      <c r="U1117" s="14">
        <f>S1117/H1117</f>
        <v>4.6306974878403448E-2</v>
      </c>
      <c r="V1117" s="19"/>
      <c r="W1117" s="19"/>
      <c r="X1117" s="37" t="s">
        <v>3461</v>
      </c>
    </row>
    <row r="1118" spans="1:36" ht="16.5" customHeight="1">
      <c r="A1118" s="38">
        <v>122</v>
      </c>
      <c r="B1118" s="39">
        <v>10743</v>
      </c>
      <c r="C1118" s="38">
        <v>10301391</v>
      </c>
      <c r="D1118" s="40" t="s">
        <v>1143</v>
      </c>
      <c r="E1118" s="38">
        <v>1</v>
      </c>
      <c r="F1118" s="38">
        <v>60</v>
      </c>
      <c r="G1118" s="38" t="s">
        <v>33</v>
      </c>
      <c r="H1118" s="42">
        <v>1199</v>
      </c>
      <c r="I1118" s="55"/>
      <c r="J1118" s="44">
        <v>41814</v>
      </c>
      <c r="K1118" s="42">
        <v>0</v>
      </c>
      <c r="L1118" s="42">
        <v>1139.05</v>
      </c>
      <c r="M1118" s="44">
        <v>45138</v>
      </c>
      <c r="N1118" s="42">
        <f>H1118-K1118-L1118</f>
        <v>59.950000000000045</v>
      </c>
      <c r="O1118" s="42">
        <v>5</v>
      </c>
      <c r="P1118" s="45">
        <v>0.13</v>
      </c>
      <c r="Q1118" s="42">
        <v>0.57999999999999996</v>
      </c>
      <c r="R1118" s="42">
        <v>4.42</v>
      </c>
      <c r="S1118" s="42">
        <v>55.53</v>
      </c>
      <c r="T1118" s="38">
        <v>5000</v>
      </c>
      <c r="U1118" s="14">
        <f>S1118/H1118</f>
        <v>4.6313594662218516E-2</v>
      </c>
      <c r="V1118" s="19"/>
      <c r="W1118" s="19"/>
      <c r="X1118" s="37" t="s">
        <v>3463</v>
      </c>
    </row>
    <row r="1119" spans="1:36" ht="16.5" customHeight="1">
      <c r="A1119" s="38">
        <v>369</v>
      </c>
      <c r="B1119" s="39">
        <v>10736</v>
      </c>
      <c r="C1119" s="38">
        <v>10283993</v>
      </c>
      <c r="D1119" s="40" t="s">
        <v>1327</v>
      </c>
      <c r="E1119" s="38">
        <v>1</v>
      </c>
      <c r="F1119" s="38">
        <v>120</v>
      </c>
      <c r="G1119" s="38" t="s">
        <v>21</v>
      </c>
      <c r="H1119" s="42">
        <v>80000</v>
      </c>
      <c r="I1119" s="55"/>
      <c r="J1119" s="44">
        <v>39270</v>
      </c>
      <c r="K1119" s="42">
        <v>0</v>
      </c>
      <c r="L1119" s="42">
        <v>76000</v>
      </c>
      <c r="M1119" s="44">
        <v>45138</v>
      </c>
      <c r="N1119" s="42">
        <f>H1119-K1119-L1119</f>
        <v>4000</v>
      </c>
      <c r="O1119" s="42">
        <v>300</v>
      </c>
      <c r="P1119" s="45">
        <v>0.03</v>
      </c>
      <c r="Q1119" s="42">
        <v>5.83</v>
      </c>
      <c r="R1119" s="42">
        <v>294.17</v>
      </c>
      <c r="S1119" s="42">
        <v>3705.83</v>
      </c>
      <c r="T1119" s="38">
        <v>5000</v>
      </c>
      <c r="U1119" s="14">
        <f>S1119/H1119</f>
        <v>4.6322874999999999E-2</v>
      </c>
      <c r="V1119" s="19"/>
      <c r="W1119" s="19"/>
      <c r="X1119" s="37" t="s">
        <v>3461</v>
      </c>
    </row>
    <row r="1120" spans="1:36" ht="16.5" customHeight="1">
      <c r="A1120" s="38">
        <v>11</v>
      </c>
      <c r="B1120" s="39">
        <v>50099</v>
      </c>
      <c r="C1120" s="38">
        <v>10297011</v>
      </c>
      <c r="D1120" s="40" t="s">
        <v>2883</v>
      </c>
      <c r="E1120" s="38">
        <v>1</v>
      </c>
      <c r="F1120" s="38">
        <v>60</v>
      </c>
      <c r="G1120" s="38" t="s">
        <v>33</v>
      </c>
      <c r="H1120" s="42">
        <v>46679.81</v>
      </c>
      <c r="I1120" s="2"/>
      <c r="J1120" s="44">
        <v>42092</v>
      </c>
      <c r="K1120" s="42">
        <v>0</v>
      </c>
      <c r="L1120" s="42">
        <v>44345.81</v>
      </c>
      <c r="M1120" s="44">
        <v>44985</v>
      </c>
      <c r="N1120" s="42">
        <f>H1120-K1120-L1120</f>
        <v>2334</v>
      </c>
      <c r="O1120" s="42">
        <v>190.8</v>
      </c>
      <c r="P1120" s="45">
        <v>0.13</v>
      </c>
      <c r="Q1120" s="42">
        <v>21.95</v>
      </c>
      <c r="R1120" s="42">
        <v>168.85</v>
      </c>
      <c r="S1120" s="42">
        <f>N1120-R1120</f>
        <v>2165.15</v>
      </c>
      <c r="T1120" s="38">
        <v>5000</v>
      </c>
      <c r="U1120" s="14">
        <f>S1120/H1120</f>
        <v>4.6383007985679466E-2</v>
      </c>
      <c r="V1120" s="19"/>
      <c r="W1120" s="19"/>
      <c r="X1120" s="37" t="s">
        <v>3468</v>
      </c>
    </row>
    <row r="1121" spans="1:24" ht="16.5" customHeight="1">
      <c r="A1121" s="38">
        <v>548</v>
      </c>
      <c r="B1121" s="39">
        <v>10736</v>
      </c>
      <c r="C1121" s="38">
        <v>10284402</v>
      </c>
      <c r="D1121" s="40" t="s">
        <v>1236</v>
      </c>
      <c r="E1121" s="38">
        <v>1</v>
      </c>
      <c r="F1121" s="38">
        <v>120</v>
      </c>
      <c r="G1121" s="38" t="s">
        <v>515</v>
      </c>
      <c r="H1121" s="42">
        <v>830001.88</v>
      </c>
      <c r="I1121" s="55"/>
      <c r="J1121" s="44">
        <v>39270</v>
      </c>
      <c r="K1121" s="42">
        <v>0</v>
      </c>
      <c r="L1121" s="42">
        <v>788501.78</v>
      </c>
      <c r="M1121" s="44">
        <v>45138</v>
      </c>
      <c r="N1121" s="42">
        <f>H1121-K1121-L1121</f>
        <v>41500.099999999977</v>
      </c>
      <c r="O1121" s="42">
        <v>3000</v>
      </c>
      <c r="P1121" s="45">
        <v>0.03</v>
      </c>
      <c r="Q1121" s="42">
        <v>58.25</v>
      </c>
      <c r="R1121" s="42">
        <v>2941.75</v>
      </c>
      <c r="S1121" s="42">
        <v>38558.35</v>
      </c>
      <c r="T1121" s="38">
        <v>2101</v>
      </c>
      <c r="U1121" s="14">
        <f>S1121/H1121</f>
        <v>4.6455738148448528E-2</v>
      </c>
      <c r="V1121" s="19"/>
      <c r="W1121" s="19"/>
      <c r="X1121" s="37" t="s">
        <v>3461</v>
      </c>
    </row>
    <row r="1122" spans="1:24" ht="16.5" customHeight="1">
      <c r="A1122" s="38">
        <v>552</v>
      </c>
      <c r="B1122" s="39">
        <v>10736</v>
      </c>
      <c r="C1122" s="38">
        <v>10284390</v>
      </c>
      <c r="D1122" s="40" t="s">
        <v>1235</v>
      </c>
      <c r="E1122" s="38">
        <v>1</v>
      </c>
      <c r="F1122" s="38">
        <v>120</v>
      </c>
      <c r="G1122" s="38" t="s">
        <v>515</v>
      </c>
      <c r="H1122" s="42">
        <v>728063.2</v>
      </c>
      <c r="I1122" s="55"/>
      <c r="J1122" s="44">
        <v>39270</v>
      </c>
      <c r="K1122" s="42">
        <v>0</v>
      </c>
      <c r="L1122" s="42">
        <v>691660.04</v>
      </c>
      <c r="M1122" s="44">
        <v>45138</v>
      </c>
      <c r="N1122" s="42">
        <f>H1122-K1122-L1122</f>
        <v>36403.159999999916</v>
      </c>
      <c r="O1122" s="42">
        <v>2600</v>
      </c>
      <c r="P1122" s="45">
        <v>0.03</v>
      </c>
      <c r="Q1122" s="42">
        <v>50.48</v>
      </c>
      <c r="R1122" s="42">
        <v>2549.52</v>
      </c>
      <c r="S1122" s="42">
        <v>33853.64</v>
      </c>
      <c r="T1122" s="38">
        <v>5000</v>
      </c>
      <c r="U1122" s="14">
        <f>S1122/H1122</f>
        <v>4.6498216088932939E-2</v>
      </c>
      <c r="V1122" s="19"/>
      <c r="W1122" s="19"/>
      <c r="X1122" s="37" t="s">
        <v>3461</v>
      </c>
    </row>
    <row r="1123" spans="1:24" ht="16.5" customHeight="1">
      <c r="A1123" s="38">
        <v>517</v>
      </c>
      <c r="B1123" s="39">
        <v>10736</v>
      </c>
      <c r="C1123" s="38">
        <v>10284160</v>
      </c>
      <c r="D1123" s="40" t="s">
        <v>1445</v>
      </c>
      <c r="E1123" s="38">
        <v>1</v>
      </c>
      <c r="F1123" s="38">
        <v>60</v>
      </c>
      <c r="G1123" s="38" t="s">
        <v>33</v>
      </c>
      <c r="H1123" s="42">
        <v>3800</v>
      </c>
      <c r="I1123" s="55"/>
      <c r="J1123" s="44">
        <v>43094</v>
      </c>
      <c r="K1123" s="42">
        <v>0</v>
      </c>
      <c r="L1123" s="42">
        <v>3610</v>
      </c>
      <c r="M1123" s="44">
        <v>45138</v>
      </c>
      <c r="N1123" s="42">
        <f>H1123-K1123-L1123</f>
        <v>190</v>
      </c>
      <c r="O1123" s="42">
        <v>15</v>
      </c>
      <c r="P1123" s="45">
        <v>0.13</v>
      </c>
      <c r="Q1123" s="42">
        <v>1.73</v>
      </c>
      <c r="R1123" s="42">
        <v>13.27</v>
      </c>
      <c r="S1123" s="42">
        <v>176.73</v>
      </c>
      <c r="T1123" s="38">
        <v>5000</v>
      </c>
      <c r="U1123" s="14">
        <f>S1123/H1123</f>
        <v>4.6507894736842102E-2</v>
      </c>
      <c r="V1123" s="19"/>
      <c r="W1123" s="19"/>
      <c r="X1123" s="37" t="s">
        <v>3461</v>
      </c>
    </row>
    <row r="1124" spans="1:24" ht="16.5" customHeight="1">
      <c r="A1124" s="38">
        <v>210</v>
      </c>
      <c r="B1124" s="39">
        <v>40709</v>
      </c>
      <c r="C1124" s="38">
        <v>10285392</v>
      </c>
      <c r="D1124" s="40" t="s">
        <v>350</v>
      </c>
      <c r="E1124" s="38">
        <v>2</v>
      </c>
      <c r="F1124" s="38">
        <v>120</v>
      </c>
      <c r="G1124" s="38" t="s">
        <v>21</v>
      </c>
      <c r="H1124" s="42">
        <v>147200</v>
      </c>
      <c r="I1124" s="55"/>
      <c r="J1124" s="44">
        <v>39395</v>
      </c>
      <c r="K1124" s="42">
        <v>0</v>
      </c>
      <c r="L1124" s="42">
        <v>139840</v>
      </c>
      <c r="M1124" s="44">
        <v>45138</v>
      </c>
      <c r="N1124" s="42">
        <f>H1124-K1124-L1124</f>
        <v>7360</v>
      </c>
      <c r="O1124" s="42">
        <v>520</v>
      </c>
      <c r="P1124" s="45">
        <v>0.03</v>
      </c>
      <c r="Q1124" s="42">
        <v>10.1</v>
      </c>
      <c r="R1124" s="42">
        <v>509.9</v>
      </c>
      <c r="S1124" s="42">
        <v>6850.1</v>
      </c>
      <c r="T1124" s="38">
        <v>5000</v>
      </c>
      <c r="U1124" s="14">
        <f>S1124/H1124</f>
        <v>4.6536005434782611E-2</v>
      </c>
      <c r="V1124" s="19"/>
      <c r="W1124" s="19"/>
      <c r="X1124" s="37" t="s">
        <v>3467</v>
      </c>
    </row>
    <row r="1125" spans="1:24" ht="16.5" customHeight="1">
      <c r="A1125" s="38">
        <v>224</v>
      </c>
      <c r="B1125" s="39">
        <v>10739</v>
      </c>
      <c r="C1125" s="38">
        <v>10277943</v>
      </c>
      <c r="D1125" s="40" t="s">
        <v>536</v>
      </c>
      <c r="E1125" s="38">
        <v>1</v>
      </c>
      <c r="F1125" s="38">
        <v>120</v>
      </c>
      <c r="G1125" s="38" t="s">
        <v>21</v>
      </c>
      <c r="H1125" s="42">
        <v>12820.51</v>
      </c>
      <c r="I1125" s="55"/>
      <c r="J1125" s="44">
        <v>41421</v>
      </c>
      <c r="K1125" s="42">
        <v>0</v>
      </c>
      <c r="L1125" s="42">
        <v>12179.48</v>
      </c>
      <c r="M1125" s="44">
        <v>45138</v>
      </c>
      <c r="N1125" s="42">
        <f>H1125-K1125-L1125</f>
        <v>641.03000000000065</v>
      </c>
      <c r="O1125" s="42">
        <v>50</v>
      </c>
      <c r="P1125" s="45">
        <v>0.13</v>
      </c>
      <c r="Q1125" s="42">
        <v>5.75</v>
      </c>
      <c r="R1125" s="42">
        <v>44.25</v>
      </c>
      <c r="S1125" s="42">
        <v>596.78</v>
      </c>
      <c r="T1125" s="38">
        <v>2101</v>
      </c>
      <c r="U1125" s="14">
        <f>S1125/H1125</f>
        <v>4.654885024074705E-2</v>
      </c>
      <c r="V1125" s="19"/>
      <c r="W1125" s="19"/>
      <c r="X1125" s="37" t="s">
        <v>3462</v>
      </c>
    </row>
    <row r="1126" spans="1:24" ht="16.5" customHeight="1">
      <c r="A1126" s="38">
        <v>1170</v>
      </c>
      <c r="B1126" s="39">
        <v>10800</v>
      </c>
      <c r="C1126" s="38">
        <v>10316669</v>
      </c>
      <c r="D1126" s="40" t="s">
        <v>1170</v>
      </c>
      <c r="E1126" s="58">
        <v>1</v>
      </c>
      <c r="F1126" s="38">
        <v>57</v>
      </c>
      <c r="G1126" s="38" t="s">
        <v>33</v>
      </c>
      <c r="H1126" s="42">
        <v>2142</v>
      </c>
      <c r="I1126" s="61"/>
      <c r="J1126" s="44">
        <v>43396</v>
      </c>
      <c r="K1126" s="42">
        <v>0</v>
      </c>
      <c r="L1126" s="42">
        <v>2034.9</v>
      </c>
      <c r="M1126" s="44">
        <v>45281</v>
      </c>
      <c r="N1126" s="42">
        <v>107.1</v>
      </c>
      <c r="O1126" s="42">
        <v>8.31</v>
      </c>
      <c r="P1126" s="45">
        <f>IF(J1126&lt;DATEVALUE("2009-1-1"),3%,13%)</f>
        <v>0.13</v>
      </c>
      <c r="Q1126" s="42">
        <f>IF(P1126=13%,ROUND(O1126/(1+P1126)*P1126,2),ROUND(O1126/(1+0.03)*0.02,2))</f>
        <v>0.96</v>
      </c>
      <c r="R1126" s="42">
        <f>O1126-Q1126</f>
        <v>7.3500000000000005</v>
      </c>
      <c r="S1126" s="42">
        <f>N1126-R1126</f>
        <v>99.75</v>
      </c>
      <c r="T1126" s="38">
        <v>2505</v>
      </c>
      <c r="U1126" s="14">
        <f>S1126/H1126</f>
        <v>4.6568627450980393E-2</v>
      </c>
      <c r="V1126" s="19"/>
      <c r="W1126" s="19"/>
      <c r="X1126" s="37" t="s">
        <v>3465</v>
      </c>
    </row>
    <row r="1127" spans="1:24" ht="16.5" customHeight="1">
      <c r="A1127" s="38">
        <v>1171</v>
      </c>
      <c r="B1127" s="39">
        <v>10800</v>
      </c>
      <c r="C1127" s="38">
        <v>10316670</v>
      </c>
      <c r="D1127" s="40" t="s">
        <v>1170</v>
      </c>
      <c r="E1127" s="58">
        <v>1</v>
      </c>
      <c r="F1127" s="38">
        <v>57</v>
      </c>
      <c r="G1127" s="38" t="s">
        <v>33</v>
      </c>
      <c r="H1127" s="42">
        <v>2142</v>
      </c>
      <c r="I1127" s="61"/>
      <c r="J1127" s="44">
        <v>43396</v>
      </c>
      <c r="K1127" s="42">
        <v>0</v>
      </c>
      <c r="L1127" s="42">
        <v>2034.9</v>
      </c>
      <c r="M1127" s="44">
        <v>45281</v>
      </c>
      <c r="N1127" s="42">
        <v>107.1</v>
      </c>
      <c r="O1127" s="42">
        <v>8.31</v>
      </c>
      <c r="P1127" s="45">
        <f>IF(J1127&lt;DATEVALUE("2009-1-1"),3%,13%)</f>
        <v>0.13</v>
      </c>
      <c r="Q1127" s="42">
        <f>IF(P1127=13%,ROUND(O1127/(1+P1127)*P1127,2),ROUND(O1127/(1+0.03)*0.02,2))</f>
        <v>0.96</v>
      </c>
      <c r="R1127" s="42">
        <f>O1127-Q1127</f>
        <v>7.3500000000000005</v>
      </c>
      <c r="S1127" s="42">
        <f>N1127-R1127</f>
        <v>99.75</v>
      </c>
      <c r="T1127" s="38">
        <v>2505</v>
      </c>
      <c r="U1127" s="14">
        <f>S1127/H1127</f>
        <v>4.6568627450980393E-2</v>
      </c>
      <c r="V1127" s="19"/>
      <c r="W1127" s="19"/>
      <c r="X1127" s="37" t="s">
        <v>3465</v>
      </c>
    </row>
    <row r="1128" spans="1:24" ht="16.5" customHeight="1">
      <c r="A1128" s="38">
        <v>1172</v>
      </c>
      <c r="B1128" s="39">
        <v>10800</v>
      </c>
      <c r="C1128" s="38">
        <v>10316671</v>
      </c>
      <c r="D1128" s="40" t="s">
        <v>1170</v>
      </c>
      <c r="E1128" s="58">
        <v>1</v>
      </c>
      <c r="F1128" s="38">
        <v>57</v>
      </c>
      <c r="G1128" s="38" t="s">
        <v>33</v>
      </c>
      <c r="H1128" s="42">
        <v>2142</v>
      </c>
      <c r="I1128" s="61"/>
      <c r="J1128" s="44">
        <v>43396</v>
      </c>
      <c r="K1128" s="42">
        <v>0</v>
      </c>
      <c r="L1128" s="42">
        <v>2034.9</v>
      </c>
      <c r="M1128" s="44">
        <v>45281</v>
      </c>
      <c r="N1128" s="42">
        <v>107.1</v>
      </c>
      <c r="O1128" s="42">
        <v>8.31</v>
      </c>
      <c r="P1128" s="45">
        <f>IF(J1128&lt;DATEVALUE("2009-1-1"),3%,13%)</f>
        <v>0.13</v>
      </c>
      <c r="Q1128" s="42">
        <f>IF(P1128=13%,ROUND(O1128/(1+P1128)*P1128,2),ROUND(O1128/(1+0.03)*0.02,2))</f>
        <v>0.96</v>
      </c>
      <c r="R1128" s="42">
        <f>O1128-Q1128</f>
        <v>7.3500000000000005</v>
      </c>
      <c r="S1128" s="42">
        <f>N1128-R1128</f>
        <v>99.75</v>
      </c>
      <c r="T1128" s="38">
        <v>2505</v>
      </c>
      <c r="U1128" s="14">
        <f>S1128/H1128</f>
        <v>4.6568627450980393E-2</v>
      </c>
      <c r="V1128" s="19"/>
      <c r="W1128" s="19"/>
      <c r="X1128" s="37" t="s">
        <v>3465</v>
      </c>
    </row>
    <row r="1129" spans="1:24" ht="16.5" customHeight="1">
      <c r="A1129" s="38">
        <v>1173</v>
      </c>
      <c r="B1129" s="39">
        <v>10800</v>
      </c>
      <c r="C1129" s="38">
        <v>10316672</v>
      </c>
      <c r="D1129" s="40" t="s">
        <v>1170</v>
      </c>
      <c r="E1129" s="58">
        <v>1</v>
      </c>
      <c r="F1129" s="38">
        <v>57</v>
      </c>
      <c r="G1129" s="38" t="s">
        <v>33</v>
      </c>
      <c r="H1129" s="42">
        <v>2142</v>
      </c>
      <c r="I1129" s="61"/>
      <c r="J1129" s="44">
        <v>43396</v>
      </c>
      <c r="K1129" s="42">
        <v>0</v>
      </c>
      <c r="L1129" s="42">
        <v>2034.9</v>
      </c>
      <c r="M1129" s="44">
        <v>45281</v>
      </c>
      <c r="N1129" s="42">
        <v>107.1</v>
      </c>
      <c r="O1129" s="42">
        <v>8.31</v>
      </c>
      <c r="P1129" s="45">
        <f>IF(J1129&lt;DATEVALUE("2009-1-1"),3%,13%)</f>
        <v>0.13</v>
      </c>
      <c r="Q1129" s="42">
        <f>IF(P1129=13%,ROUND(O1129/(1+P1129)*P1129,2),ROUND(O1129/(1+0.03)*0.02,2))</f>
        <v>0.96</v>
      </c>
      <c r="R1129" s="42">
        <f>O1129-Q1129</f>
        <v>7.3500000000000005</v>
      </c>
      <c r="S1129" s="42">
        <f>N1129-R1129</f>
        <v>99.75</v>
      </c>
      <c r="T1129" s="38">
        <v>2505</v>
      </c>
      <c r="U1129" s="14">
        <f>S1129/H1129</f>
        <v>4.6568627450980393E-2</v>
      </c>
      <c r="V1129" s="19"/>
      <c r="W1129" s="19"/>
      <c r="X1129" s="37" t="s">
        <v>3465</v>
      </c>
    </row>
    <row r="1130" spans="1:24" ht="16.5" customHeight="1">
      <c r="A1130" s="38">
        <v>1174</v>
      </c>
      <c r="B1130" s="39">
        <v>10800</v>
      </c>
      <c r="C1130" s="38">
        <v>10316673</v>
      </c>
      <c r="D1130" s="40" t="s">
        <v>1170</v>
      </c>
      <c r="E1130" s="58">
        <v>1</v>
      </c>
      <c r="F1130" s="38">
        <v>57</v>
      </c>
      <c r="G1130" s="38" t="s">
        <v>33</v>
      </c>
      <c r="H1130" s="42">
        <v>2142</v>
      </c>
      <c r="I1130" s="61"/>
      <c r="J1130" s="44">
        <v>43396</v>
      </c>
      <c r="K1130" s="42">
        <v>0</v>
      </c>
      <c r="L1130" s="42">
        <v>2034.9</v>
      </c>
      <c r="M1130" s="44">
        <v>45281</v>
      </c>
      <c r="N1130" s="42">
        <v>107.1</v>
      </c>
      <c r="O1130" s="42">
        <v>8.31</v>
      </c>
      <c r="P1130" s="45">
        <f>IF(J1130&lt;DATEVALUE("2009-1-1"),3%,13%)</f>
        <v>0.13</v>
      </c>
      <c r="Q1130" s="42">
        <f>IF(P1130=13%,ROUND(O1130/(1+P1130)*P1130,2),ROUND(O1130/(1+0.03)*0.02,2))</f>
        <v>0.96</v>
      </c>
      <c r="R1130" s="42">
        <f>O1130-Q1130</f>
        <v>7.3500000000000005</v>
      </c>
      <c r="S1130" s="42">
        <f>N1130-R1130</f>
        <v>99.75</v>
      </c>
      <c r="T1130" s="38">
        <v>2505</v>
      </c>
      <c r="U1130" s="14">
        <f>S1130/H1130</f>
        <v>4.6568627450980393E-2</v>
      </c>
      <c r="V1130" s="19"/>
      <c r="W1130" s="19"/>
      <c r="X1130" s="37" t="s">
        <v>3465</v>
      </c>
    </row>
    <row r="1131" spans="1:24" ht="16.5" customHeight="1">
      <c r="A1131" s="38">
        <v>82</v>
      </c>
      <c r="B1131" s="39">
        <v>50099</v>
      </c>
      <c r="C1131" s="38">
        <v>10297498</v>
      </c>
      <c r="D1131" s="40" t="s">
        <v>189</v>
      </c>
      <c r="E1131" s="38">
        <v>4</v>
      </c>
      <c r="F1131" s="38">
        <v>60</v>
      </c>
      <c r="G1131" s="38" t="s">
        <v>33</v>
      </c>
      <c r="H1131" s="42">
        <v>10598.28</v>
      </c>
      <c r="I1131" s="2"/>
      <c r="J1131" s="44">
        <v>42001</v>
      </c>
      <c r="K1131" s="42">
        <v>0</v>
      </c>
      <c r="L1131" s="42">
        <v>10068.36</v>
      </c>
      <c r="M1131" s="44">
        <v>45016</v>
      </c>
      <c r="N1131" s="42">
        <f>H1131-K1131-L1131</f>
        <v>529.92000000000007</v>
      </c>
      <c r="O1131" s="42">
        <v>40</v>
      </c>
      <c r="P1131" s="45">
        <v>0.13</v>
      </c>
      <c r="Q1131" s="42">
        <v>4.5999999999999996</v>
      </c>
      <c r="R1131" s="42">
        <v>35.4</v>
      </c>
      <c r="S1131" s="42">
        <v>494.52</v>
      </c>
      <c r="T1131" s="38">
        <v>2101</v>
      </c>
      <c r="U1131" s="14">
        <f>S1131/H1131</f>
        <v>4.6660401499111173E-2</v>
      </c>
      <c r="V1131" s="19"/>
      <c r="W1131" s="19"/>
      <c r="X1131" s="37" t="s">
        <v>3468</v>
      </c>
    </row>
    <row r="1132" spans="1:24" ht="16.5" customHeight="1">
      <c r="A1132" s="38">
        <v>549</v>
      </c>
      <c r="B1132" s="39">
        <v>10736</v>
      </c>
      <c r="C1132" s="38">
        <v>10284003</v>
      </c>
      <c r="D1132" s="40" t="s">
        <v>1237</v>
      </c>
      <c r="E1132" s="38">
        <v>1</v>
      </c>
      <c r="F1132" s="38">
        <v>120</v>
      </c>
      <c r="G1132" s="38" t="s">
        <v>515</v>
      </c>
      <c r="H1132" s="42">
        <v>301610.40000000002</v>
      </c>
      <c r="I1132" s="55"/>
      <c r="J1132" s="44">
        <v>39689</v>
      </c>
      <c r="K1132" s="42">
        <v>0</v>
      </c>
      <c r="L1132" s="42">
        <v>286529.88</v>
      </c>
      <c r="M1132" s="44">
        <v>45138</v>
      </c>
      <c r="N1132" s="42">
        <f>H1132-K1132-L1132</f>
        <v>15080.520000000019</v>
      </c>
      <c r="O1132" s="42">
        <v>1000</v>
      </c>
      <c r="P1132" s="45">
        <v>0.03</v>
      </c>
      <c r="Q1132" s="42">
        <v>19.420000000000002</v>
      </c>
      <c r="R1132" s="42">
        <v>980.58</v>
      </c>
      <c r="S1132" s="42">
        <v>14099.94</v>
      </c>
      <c r="T1132" s="38">
        <v>5000</v>
      </c>
      <c r="U1132" s="14">
        <f>S1132/H1132</f>
        <v>4.6748852161596549E-2</v>
      </c>
      <c r="V1132" s="19"/>
      <c r="W1132" s="19"/>
      <c r="X1132" s="37" t="s">
        <v>3461</v>
      </c>
    </row>
    <row r="1133" spans="1:24" ht="16.5" customHeight="1">
      <c r="A1133" s="38">
        <v>267</v>
      </c>
      <c r="B1133" s="39">
        <v>10736</v>
      </c>
      <c r="C1133" s="38">
        <v>10319085</v>
      </c>
      <c r="D1133" s="40" t="s">
        <v>1238</v>
      </c>
      <c r="E1133" s="38">
        <v>1</v>
      </c>
      <c r="F1133" s="38">
        <v>120</v>
      </c>
      <c r="G1133" s="38" t="s">
        <v>279</v>
      </c>
      <c r="H1133" s="42">
        <v>30884.400000000001</v>
      </c>
      <c r="I1133" s="55"/>
      <c r="J1133" s="44">
        <v>39717</v>
      </c>
      <c r="K1133" s="42">
        <v>0</v>
      </c>
      <c r="L1133" s="42">
        <v>29340.18</v>
      </c>
      <c r="M1133" s="44">
        <v>45138</v>
      </c>
      <c r="N1133" s="42">
        <f>H1133-K1133-L1133</f>
        <v>1544.2200000000012</v>
      </c>
      <c r="O1133" s="42">
        <v>100</v>
      </c>
      <c r="P1133" s="45">
        <v>0.03</v>
      </c>
      <c r="Q1133" s="42">
        <v>1.94</v>
      </c>
      <c r="R1133" s="42">
        <v>98.06</v>
      </c>
      <c r="S1133" s="42">
        <v>1446.16</v>
      </c>
      <c r="T1133" s="38">
        <v>1802</v>
      </c>
      <c r="U1133" s="14">
        <f>S1133/H1133</f>
        <v>4.6824934271023556E-2</v>
      </c>
      <c r="V1133" s="19"/>
      <c r="W1133" s="19"/>
      <c r="X1133" s="37" t="s">
        <v>3461</v>
      </c>
    </row>
    <row r="1134" spans="1:24" ht="16.5" customHeight="1">
      <c r="A1134" s="38">
        <v>13</v>
      </c>
      <c r="B1134" s="39">
        <v>50099</v>
      </c>
      <c r="C1134" s="38">
        <v>10297550</v>
      </c>
      <c r="D1134" s="40" t="s">
        <v>2041</v>
      </c>
      <c r="E1134" s="38">
        <v>1</v>
      </c>
      <c r="F1134" s="38">
        <v>60</v>
      </c>
      <c r="G1134" s="38" t="s">
        <v>33</v>
      </c>
      <c r="H1134" s="42">
        <v>2803.42</v>
      </c>
      <c r="I1134" s="2"/>
      <c r="J1134" s="44">
        <v>42001</v>
      </c>
      <c r="K1134" s="42">
        <v>0</v>
      </c>
      <c r="L1134" s="42">
        <v>2663.24</v>
      </c>
      <c r="M1134" s="44">
        <v>44985</v>
      </c>
      <c r="N1134" s="42">
        <f>H1134-K1134-L1134</f>
        <v>140.18000000000029</v>
      </c>
      <c r="O1134" s="42">
        <v>10</v>
      </c>
      <c r="P1134" s="45">
        <v>0.13</v>
      </c>
      <c r="Q1134" s="42">
        <v>1.1499999999999999</v>
      </c>
      <c r="R1134" s="42">
        <v>8.85</v>
      </c>
      <c r="S1134" s="42">
        <f>N1134-R1134</f>
        <v>131.3300000000003</v>
      </c>
      <c r="T1134" s="38">
        <v>5000</v>
      </c>
      <c r="U1134" s="14">
        <f>S1134/H1134</f>
        <v>4.684635195582549E-2</v>
      </c>
      <c r="V1134" s="19"/>
      <c r="W1134" s="19"/>
      <c r="X1134" s="37" t="s">
        <v>3468</v>
      </c>
    </row>
    <row r="1135" spans="1:24" ht="16.5" customHeight="1">
      <c r="A1135" s="38">
        <v>516</v>
      </c>
      <c r="B1135" s="39">
        <v>10736</v>
      </c>
      <c r="C1135" s="38">
        <v>10284159</v>
      </c>
      <c r="D1135" s="40" t="s">
        <v>1444</v>
      </c>
      <c r="E1135" s="38">
        <v>5</v>
      </c>
      <c r="F1135" s="38">
        <v>60</v>
      </c>
      <c r="G1135" s="38" t="s">
        <v>33</v>
      </c>
      <c r="H1135" s="42">
        <v>14150</v>
      </c>
      <c r="I1135" s="55"/>
      <c r="J1135" s="44">
        <v>43094</v>
      </c>
      <c r="K1135" s="42">
        <v>0</v>
      </c>
      <c r="L1135" s="42">
        <v>13442.5</v>
      </c>
      <c r="M1135" s="44">
        <v>45138</v>
      </c>
      <c r="N1135" s="42">
        <f>H1135-K1135-L1135</f>
        <v>707.5</v>
      </c>
      <c r="O1135" s="42">
        <v>50</v>
      </c>
      <c r="P1135" s="45">
        <v>0.13</v>
      </c>
      <c r="Q1135" s="42">
        <v>5.75</v>
      </c>
      <c r="R1135" s="42">
        <v>44.25</v>
      </c>
      <c r="S1135" s="42">
        <v>663.25</v>
      </c>
      <c r="T1135" s="38">
        <v>5000</v>
      </c>
      <c r="U1135" s="14">
        <f>S1135/H1135</f>
        <v>4.6872791519434631E-2</v>
      </c>
      <c r="V1135" s="19"/>
      <c r="W1135" s="19"/>
      <c r="X1135" s="37" t="s">
        <v>3461</v>
      </c>
    </row>
    <row r="1136" spans="1:24" ht="16.5" customHeight="1">
      <c r="A1136" s="38">
        <v>152</v>
      </c>
      <c r="B1136" s="39">
        <v>10743</v>
      </c>
      <c r="C1136" s="38">
        <v>10300727</v>
      </c>
      <c r="D1136" s="40" t="s">
        <v>522</v>
      </c>
      <c r="E1136" s="38">
        <v>2</v>
      </c>
      <c r="F1136" s="38">
        <v>60</v>
      </c>
      <c r="G1136" s="38" t="s">
        <v>23</v>
      </c>
      <c r="H1136" s="42">
        <v>2906</v>
      </c>
      <c r="I1136" s="56"/>
      <c r="J1136" s="44">
        <v>40512</v>
      </c>
      <c r="K1136" s="42">
        <v>0</v>
      </c>
      <c r="L1136" s="42">
        <v>2760.7</v>
      </c>
      <c r="M1136" s="44">
        <v>45169</v>
      </c>
      <c r="N1136" s="42">
        <f>H1136-K1136-L1136</f>
        <v>145.30000000000018</v>
      </c>
      <c r="O1136" s="42">
        <v>10</v>
      </c>
      <c r="P1136" s="45">
        <v>0.13</v>
      </c>
      <c r="Q1136" s="42">
        <v>1.1499999999999999</v>
      </c>
      <c r="R1136" s="42">
        <v>8.85</v>
      </c>
      <c r="S1136" s="42">
        <f>N1136-R1136</f>
        <v>136.45000000000019</v>
      </c>
      <c r="T1136" s="38">
        <v>2102</v>
      </c>
      <c r="U1136" s="14">
        <f>S1136/H1136</f>
        <v>4.6954576737783957E-2</v>
      </c>
      <c r="V1136" s="19"/>
      <c r="W1136" s="19"/>
      <c r="X1136" s="37" t="s">
        <v>3463</v>
      </c>
    </row>
    <row r="1137" spans="1:37" ht="16.5" customHeight="1">
      <c r="A1137" s="38">
        <v>153</v>
      </c>
      <c r="B1137" s="39">
        <v>10743</v>
      </c>
      <c r="C1137" s="38">
        <v>10300728</v>
      </c>
      <c r="D1137" s="40" t="s">
        <v>522</v>
      </c>
      <c r="E1137" s="38">
        <v>3</v>
      </c>
      <c r="F1137" s="38">
        <v>60</v>
      </c>
      <c r="G1137" s="38" t="s">
        <v>23</v>
      </c>
      <c r="H1137" s="42">
        <v>4358.97</v>
      </c>
      <c r="I1137" s="56"/>
      <c r="J1137" s="44">
        <v>40512</v>
      </c>
      <c r="K1137" s="42">
        <v>0</v>
      </c>
      <c r="L1137" s="42">
        <v>4141.0200000000004</v>
      </c>
      <c r="M1137" s="44">
        <v>45169</v>
      </c>
      <c r="N1137" s="42">
        <f>H1137-K1137-L1137</f>
        <v>217.94999999999982</v>
      </c>
      <c r="O1137" s="42">
        <v>15</v>
      </c>
      <c r="P1137" s="45">
        <v>0.13</v>
      </c>
      <c r="Q1137" s="42">
        <v>1.73</v>
      </c>
      <c r="R1137" s="42">
        <v>13.27</v>
      </c>
      <c r="S1137" s="42">
        <f>N1137-R1137</f>
        <v>204.67999999999981</v>
      </c>
      <c r="T1137" s="38">
        <v>2103</v>
      </c>
      <c r="U1137" s="14">
        <f>S1137/H1137</f>
        <v>4.695604695604691E-2</v>
      </c>
      <c r="V1137" s="19"/>
      <c r="W1137" s="19"/>
      <c r="X1137" s="37" t="s">
        <v>3463</v>
      </c>
    </row>
    <row r="1138" spans="1:37" ht="16.5" customHeight="1">
      <c r="A1138" s="38">
        <v>154</v>
      </c>
      <c r="B1138" s="39">
        <v>10743</v>
      </c>
      <c r="C1138" s="38">
        <v>10300729</v>
      </c>
      <c r="D1138" s="40" t="s">
        <v>522</v>
      </c>
      <c r="E1138" s="38">
        <v>1</v>
      </c>
      <c r="F1138" s="38">
        <v>60</v>
      </c>
      <c r="G1138" s="38" t="s">
        <v>23</v>
      </c>
      <c r="H1138" s="42">
        <v>1452.99</v>
      </c>
      <c r="I1138" s="56"/>
      <c r="J1138" s="44">
        <v>40512</v>
      </c>
      <c r="K1138" s="42">
        <v>0</v>
      </c>
      <c r="L1138" s="42">
        <v>1380.34</v>
      </c>
      <c r="M1138" s="44">
        <v>45169</v>
      </c>
      <c r="N1138" s="42">
        <f>H1138-K1138-L1138</f>
        <v>72.650000000000091</v>
      </c>
      <c r="O1138" s="42">
        <v>5</v>
      </c>
      <c r="P1138" s="45">
        <v>0.13</v>
      </c>
      <c r="Q1138" s="42">
        <v>0.57999999999999996</v>
      </c>
      <c r="R1138" s="42">
        <v>4.42</v>
      </c>
      <c r="S1138" s="42">
        <f>N1138-R1138</f>
        <v>68.230000000000089</v>
      </c>
      <c r="T1138" s="38">
        <v>2105</v>
      </c>
      <c r="U1138" s="14">
        <f>S1138/H1138</f>
        <v>4.6958341075988196E-2</v>
      </c>
      <c r="V1138" s="19"/>
      <c r="W1138" s="19"/>
      <c r="X1138" s="37" t="s">
        <v>3463</v>
      </c>
    </row>
    <row r="1139" spans="1:37" ht="16.5" customHeight="1">
      <c r="A1139" s="38">
        <v>155</v>
      </c>
      <c r="B1139" s="39">
        <v>10743</v>
      </c>
      <c r="C1139" s="38">
        <v>10300730</v>
      </c>
      <c r="D1139" s="40" t="s">
        <v>522</v>
      </c>
      <c r="E1139" s="38">
        <v>1</v>
      </c>
      <c r="F1139" s="38">
        <v>60</v>
      </c>
      <c r="G1139" s="38" t="s">
        <v>23</v>
      </c>
      <c r="H1139" s="42">
        <v>1452.99</v>
      </c>
      <c r="I1139" s="56"/>
      <c r="J1139" s="44">
        <v>40512</v>
      </c>
      <c r="K1139" s="42">
        <v>0</v>
      </c>
      <c r="L1139" s="42">
        <v>1380.34</v>
      </c>
      <c r="M1139" s="44">
        <v>45169</v>
      </c>
      <c r="N1139" s="42">
        <f>H1139-K1139-L1139</f>
        <v>72.650000000000091</v>
      </c>
      <c r="O1139" s="42">
        <v>5</v>
      </c>
      <c r="P1139" s="45">
        <v>0.13</v>
      </c>
      <c r="Q1139" s="42">
        <v>0.57999999999999996</v>
      </c>
      <c r="R1139" s="42">
        <v>4.42</v>
      </c>
      <c r="S1139" s="42">
        <f>N1139-R1139</f>
        <v>68.230000000000089</v>
      </c>
      <c r="T1139" s="38">
        <v>2106</v>
      </c>
      <c r="U1139" s="14">
        <f>S1139/H1139</f>
        <v>4.6958341075988196E-2</v>
      </c>
      <c r="V1139" s="19"/>
      <c r="W1139" s="19"/>
      <c r="X1139" s="37" t="s">
        <v>3463</v>
      </c>
    </row>
    <row r="1140" spans="1:37" ht="16.5" customHeight="1">
      <c r="A1140" s="38">
        <v>334</v>
      </c>
      <c r="B1140" s="39">
        <v>10736</v>
      </c>
      <c r="C1140" s="38">
        <v>10283732</v>
      </c>
      <c r="D1140" s="40" t="s">
        <v>1295</v>
      </c>
      <c r="E1140" s="38">
        <v>1</v>
      </c>
      <c r="F1140" s="38">
        <v>120</v>
      </c>
      <c r="G1140" s="38" t="s">
        <v>21</v>
      </c>
      <c r="H1140" s="42">
        <v>32800</v>
      </c>
      <c r="I1140" s="55"/>
      <c r="J1140" s="44">
        <v>39270</v>
      </c>
      <c r="K1140" s="42">
        <v>0</v>
      </c>
      <c r="L1140" s="42">
        <v>31160</v>
      </c>
      <c r="M1140" s="44">
        <v>45138</v>
      </c>
      <c r="N1140" s="42">
        <f>H1140-K1140-L1140</f>
        <v>1640</v>
      </c>
      <c r="O1140" s="42">
        <v>100</v>
      </c>
      <c r="P1140" s="45">
        <v>0.03</v>
      </c>
      <c r="Q1140" s="42">
        <v>1.94</v>
      </c>
      <c r="R1140" s="42">
        <v>98.06</v>
      </c>
      <c r="S1140" s="42">
        <v>1541.94</v>
      </c>
      <c r="T1140" s="38">
        <v>2103</v>
      </c>
      <c r="U1140" s="14">
        <f>S1140/H1140</f>
        <v>4.7010365853658538E-2</v>
      </c>
      <c r="V1140" s="19"/>
      <c r="W1140" s="19"/>
      <c r="X1140" s="37" t="s">
        <v>3461</v>
      </c>
    </row>
    <row r="1141" spans="1:37" ht="16.5" customHeight="1">
      <c r="A1141" s="38">
        <v>501</v>
      </c>
      <c r="B1141" s="39">
        <v>10736</v>
      </c>
      <c r="C1141" s="38">
        <v>10283025</v>
      </c>
      <c r="D1141" s="40" t="s">
        <v>1433</v>
      </c>
      <c r="E1141" s="38">
        <v>1</v>
      </c>
      <c r="F1141" s="38">
        <v>39</v>
      </c>
      <c r="G1141" s="38" t="s">
        <v>33</v>
      </c>
      <c r="H1141" s="42">
        <v>59206.71</v>
      </c>
      <c r="I1141" s="55"/>
      <c r="J1141" s="44">
        <v>43948</v>
      </c>
      <c r="K1141" s="42">
        <v>0</v>
      </c>
      <c r="L1141" s="42">
        <v>56246.37</v>
      </c>
      <c r="M1141" s="44">
        <v>45138</v>
      </c>
      <c r="N1141" s="42">
        <f>H1141-K1141-L1141</f>
        <v>2960.3399999999965</v>
      </c>
      <c r="O1141" s="42">
        <v>200</v>
      </c>
      <c r="P1141" s="45">
        <v>0.13</v>
      </c>
      <c r="Q1141" s="42">
        <v>23.01</v>
      </c>
      <c r="R1141" s="42">
        <v>176.99</v>
      </c>
      <c r="S1141" s="42">
        <v>2783.35</v>
      </c>
      <c r="T1141" s="38">
        <v>5000</v>
      </c>
      <c r="U1141" s="14">
        <f>S1141/H1141</f>
        <v>4.7010718886423511E-2</v>
      </c>
      <c r="V1141" s="19"/>
      <c r="W1141" s="19"/>
      <c r="X1141" s="37" t="s">
        <v>3461</v>
      </c>
    </row>
    <row r="1142" spans="1:37" ht="16.5" customHeight="1">
      <c r="A1142" s="38">
        <v>566</v>
      </c>
      <c r="B1142" s="39">
        <v>10736</v>
      </c>
      <c r="C1142" s="38">
        <v>10284075</v>
      </c>
      <c r="D1142" s="40" t="s">
        <v>1242</v>
      </c>
      <c r="E1142" s="38">
        <v>1</v>
      </c>
      <c r="F1142" s="38">
        <v>120</v>
      </c>
      <c r="G1142" s="38" t="s">
        <v>262</v>
      </c>
      <c r="H1142" s="42">
        <v>1364313.66</v>
      </c>
      <c r="I1142" s="55"/>
      <c r="J1142" s="44">
        <v>41304</v>
      </c>
      <c r="K1142" s="42">
        <v>0</v>
      </c>
      <c r="L1142" s="42">
        <v>1296097.97</v>
      </c>
      <c r="M1142" s="44">
        <v>45138</v>
      </c>
      <c r="N1142" s="42">
        <f>H1142-K1142-L1142</f>
        <v>68215.689999999944</v>
      </c>
      <c r="O1142" s="42">
        <v>4500</v>
      </c>
      <c r="P1142" s="45">
        <v>0.13</v>
      </c>
      <c r="Q1142" s="42">
        <v>517.70000000000005</v>
      </c>
      <c r="R1142" s="42">
        <v>3982.3</v>
      </c>
      <c r="S1142" s="42">
        <v>64233.39</v>
      </c>
      <c r="T1142" s="38">
        <v>5000</v>
      </c>
      <c r="U1142" s="14">
        <f>S1142/H1142</f>
        <v>4.7081101570147735E-2</v>
      </c>
      <c r="V1142" s="19"/>
      <c r="W1142" s="19"/>
      <c r="X1142" s="37" t="s">
        <v>3461</v>
      </c>
    </row>
    <row r="1143" spans="1:37" ht="16.5" customHeight="1">
      <c r="A1143" s="38">
        <v>121</v>
      </c>
      <c r="B1143" s="39">
        <v>10743</v>
      </c>
      <c r="C1143" s="38">
        <v>10301122</v>
      </c>
      <c r="D1143" s="40" t="s">
        <v>1553</v>
      </c>
      <c r="E1143" s="38">
        <v>1</v>
      </c>
      <c r="F1143" s="38">
        <v>55</v>
      </c>
      <c r="G1143" s="38" t="s">
        <v>33</v>
      </c>
      <c r="H1143" s="42">
        <v>3051.28</v>
      </c>
      <c r="I1143" s="55"/>
      <c r="J1143" s="44">
        <v>43460</v>
      </c>
      <c r="K1143" s="42">
        <v>0</v>
      </c>
      <c r="L1143" s="42">
        <v>2898.71</v>
      </c>
      <c r="M1143" s="44">
        <v>45138</v>
      </c>
      <c r="N1143" s="42">
        <f>H1143-K1143-L1143</f>
        <v>152.57000000000016</v>
      </c>
      <c r="O1143" s="42">
        <v>10</v>
      </c>
      <c r="P1143" s="45">
        <v>0.13</v>
      </c>
      <c r="Q1143" s="42">
        <v>1.1499999999999999</v>
      </c>
      <c r="R1143" s="42">
        <v>8.85</v>
      </c>
      <c r="S1143" s="42">
        <v>143.72</v>
      </c>
      <c r="T1143" s="38">
        <v>5000</v>
      </c>
      <c r="U1143" s="14">
        <f>S1143/H1143</f>
        <v>4.7101544269945728E-2</v>
      </c>
      <c r="V1143" s="19"/>
      <c r="W1143" s="19"/>
      <c r="X1143" s="37" t="s">
        <v>3463</v>
      </c>
    </row>
    <row r="1144" spans="1:37" ht="16.5" customHeight="1">
      <c r="A1144" s="38">
        <v>363</v>
      </c>
      <c r="B1144" s="39">
        <v>10736</v>
      </c>
      <c r="C1144" s="38">
        <v>10283745</v>
      </c>
      <c r="D1144" s="40" t="s">
        <v>1321</v>
      </c>
      <c r="E1144" s="38">
        <v>7</v>
      </c>
      <c r="F1144" s="38">
        <v>120</v>
      </c>
      <c r="G1144" s="38" t="s">
        <v>21</v>
      </c>
      <c r="H1144" s="42">
        <v>49000</v>
      </c>
      <c r="I1144" s="55"/>
      <c r="J1144" s="44">
        <v>39270</v>
      </c>
      <c r="K1144" s="42">
        <v>0</v>
      </c>
      <c r="L1144" s="42">
        <v>46550</v>
      </c>
      <c r="M1144" s="44">
        <v>45138</v>
      </c>
      <c r="N1144" s="42">
        <f>H1144-K1144-L1144</f>
        <v>2450</v>
      </c>
      <c r="O1144" s="42">
        <v>140</v>
      </c>
      <c r="P1144" s="45">
        <v>0.03</v>
      </c>
      <c r="Q1144" s="42">
        <v>2.72</v>
      </c>
      <c r="R1144" s="42">
        <v>137.28</v>
      </c>
      <c r="S1144" s="42">
        <v>2312.7199999999998</v>
      </c>
      <c r="T1144" s="38">
        <v>5000</v>
      </c>
      <c r="U1144" s="14">
        <f>S1144/H1144</f>
        <v>4.7198367346938774E-2</v>
      </c>
      <c r="V1144" s="19"/>
      <c r="W1144" s="19"/>
      <c r="X1144" s="37" t="s">
        <v>3461</v>
      </c>
    </row>
    <row r="1145" spans="1:37" ht="16.5" customHeight="1">
      <c r="A1145" s="38">
        <v>1175</v>
      </c>
      <c r="B1145" s="39">
        <v>10800</v>
      </c>
      <c r="C1145" s="38">
        <v>10316741</v>
      </c>
      <c r="D1145" s="40" t="s">
        <v>1170</v>
      </c>
      <c r="E1145" s="58">
        <v>1</v>
      </c>
      <c r="F1145" s="38">
        <v>58</v>
      </c>
      <c r="G1145" s="38" t="s">
        <v>33</v>
      </c>
      <c r="H1145" s="42">
        <v>2142</v>
      </c>
      <c r="I1145" s="37"/>
      <c r="J1145" s="44">
        <v>43371</v>
      </c>
      <c r="K1145" s="42">
        <v>0</v>
      </c>
      <c r="L1145" s="42">
        <v>2034.9</v>
      </c>
      <c r="M1145" s="44">
        <v>45281</v>
      </c>
      <c r="N1145" s="42">
        <v>107.1</v>
      </c>
      <c r="O1145" s="42">
        <v>6.68</v>
      </c>
      <c r="P1145" s="45">
        <f>IF(J1145&lt;DATEVALUE("2009-1-1"),3%,13%)</f>
        <v>0.13</v>
      </c>
      <c r="Q1145" s="42">
        <f>IF(P1145=13%,ROUND(O1145/(1+P1145)*P1145,2),ROUND(O1145/(1+0.03)*0.02,2))</f>
        <v>0.77</v>
      </c>
      <c r="R1145" s="42">
        <f>O1145-Q1145</f>
        <v>5.91</v>
      </c>
      <c r="S1145" s="42">
        <f>N1145-R1145</f>
        <v>101.19</v>
      </c>
      <c r="T1145" s="38">
        <v>2505</v>
      </c>
      <c r="U1145" s="14">
        <f>S1145/H1145</f>
        <v>4.7240896358543415E-2</v>
      </c>
      <c r="V1145" s="19"/>
      <c r="W1145" s="19"/>
      <c r="X1145" s="37" t="s">
        <v>3465</v>
      </c>
    </row>
    <row r="1146" spans="1:37" ht="16.5" customHeight="1">
      <c r="A1146" s="38">
        <v>96</v>
      </c>
      <c r="B1146" s="39">
        <v>10743</v>
      </c>
      <c r="C1146" s="38">
        <v>10301009</v>
      </c>
      <c r="D1146" s="40" t="s">
        <v>2040</v>
      </c>
      <c r="E1146" s="31">
        <v>2</v>
      </c>
      <c r="F1146" s="38">
        <v>60</v>
      </c>
      <c r="G1146" s="38" t="s">
        <v>33</v>
      </c>
      <c r="H1146" s="42">
        <v>3384.62</v>
      </c>
      <c r="I1146" s="49"/>
      <c r="J1146" s="44">
        <v>40568</v>
      </c>
      <c r="K1146" s="42">
        <v>0</v>
      </c>
      <c r="L1146" s="42">
        <v>3215.38</v>
      </c>
      <c r="M1146" s="44">
        <v>45107</v>
      </c>
      <c r="N1146" s="42">
        <f>H1146-K1146-L1146</f>
        <v>169.23999999999978</v>
      </c>
      <c r="O1146" s="42">
        <v>10</v>
      </c>
      <c r="P1146" s="45">
        <v>0.13</v>
      </c>
      <c r="Q1146" s="42">
        <v>1.1499999999999999</v>
      </c>
      <c r="R1146" s="42">
        <v>8.85</v>
      </c>
      <c r="S1146" s="42">
        <f>N1146-R1146</f>
        <v>160.38999999999979</v>
      </c>
      <c r="T1146" s="38">
        <v>5000</v>
      </c>
      <c r="U1146" s="14">
        <f>S1146/H1146</f>
        <v>4.7387889925604589E-2</v>
      </c>
      <c r="V1146" s="19"/>
      <c r="W1146" s="19"/>
      <c r="X1146" s="37" t="s">
        <v>3463</v>
      </c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</row>
    <row r="1147" spans="1:37" ht="16.5" customHeight="1">
      <c r="A1147" s="38">
        <v>316</v>
      </c>
      <c r="B1147" s="39">
        <v>10736</v>
      </c>
      <c r="C1147" s="38">
        <v>10284060</v>
      </c>
      <c r="D1147" s="40" t="s">
        <v>1278</v>
      </c>
      <c r="E1147" s="38">
        <v>1</v>
      </c>
      <c r="F1147" s="38">
        <v>120</v>
      </c>
      <c r="G1147" s="38" t="s">
        <v>21</v>
      </c>
      <c r="H1147" s="42">
        <v>17008.55</v>
      </c>
      <c r="I1147" s="55"/>
      <c r="J1147" s="44">
        <v>41114</v>
      </c>
      <c r="K1147" s="42">
        <v>0</v>
      </c>
      <c r="L1147" s="42">
        <v>16158.12</v>
      </c>
      <c r="M1147" s="44">
        <v>45138</v>
      </c>
      <c r="N1147" s="42">
        <f>H1147-K1147-L1147</f>
        <v>850.42999999999847</v>
      </c>
      <c r="O1147" s="42">
        <v>50</v>
      </c>
      <c r="P1147" s="45">
        <v>0.13</v>
      </c>
      <c r="Q1147" s="42">
        <v>5.75</v>
      </c>
      <c r="R1147" s="42">
        <v>44.25</v>
      </c>
      <c r="S1147" s="42">
        <v>806.18</v>
      </c>
      <c r="T1147" s="38">
        <v>2101</v>
      </c>
      <c r="U1147" s="14">
        <f>S1147/H1147</f>
        <v>4.7398514276643218E-2</v>
      </c>
      <c r="V1147" s="19"/>
      <c r="W1147" s="19"/>
      <c r="X1147" s="37" t="s">
        <v>3461</v>
      </c>
    </row>
    <row r="1148" spans="1:37" ht="16.5" customHeight="1">
      <c r="A1148" s="38">
        <v>550</v>
      </c>
      <c r="B1148" s="39">
        <v>10736</v>
      </c>
      <c r="C1148" s="38">
        <v>10284006</v>
      </c>
      <c r="D1148" s="40" t="s">
        <v>1238</v>
      </c>
      <c r="E1148" s="38">
        <v>1</v>
      </c>
      <c r="F1148" s="38">
        <v>120</v>
      </c>
      <c r="G1148" s="38" t="s">
        <v>515</v>
      </c>
      <c r="H1148" s="42">
        <v>38115.599999999999</v>
      </c>
      <c r="I1148" s="55"/>
      <c r="J1148" s="44">
        <v>39717</v>
      </c>
      <c r="K1148" s="42">
        <v>0</v>
      </c>
      <c r="L1148" s="42">
        <v>36209.82</v>
      </c>
      <c r="M1148" s="44">
        <v>45138</v>
      </c>
      <c r="N1148" s="42">
        <f>H1148-K1148-L1148</f>
        <v>1905.7799999999988</v>
      </c>
      <c r="O1148" s="42">
        <v>100</v>
      </c>
      <c r="P1148" s="45">
        <v>0.03</v>
      </c>
      <c r="Q1148" s="42">
        <v>1.94</v>
      </c>
      <c r="R1148" s="42">
        <v>98.06</v>
      </c>
      <c r="S1148" s="42">
        <v>1807.72</v>
      </c>
      <c r="T1148" s="38">
        <v>5000</v>
      </c>
      <c r="U1148" s="14">
        <f>S1148/H1148</f>
        <v>4.7427300108092228E-2</v>
      </c>
      <c r="V1148" s="19"/>
      <c r="W1148" s="19"/>
      <c r="X1148" s="37" t="s">
        <v>3461</v>
      </c>
    </row>
    <row r="1149" spans="1:37" ht="16.5" customHeight="1">
      <c r="A1149" s="38">
        <v>326</v>
      </c>
      <c r="B1149" s="39">
        <v>10736</v>
      </c>
      <c r="C1149" s="38">
        <v>10283155</v>
      </c>
      <c r="D1149" s="40" t="s">
        <v>1287</v>
      </c>
      <c r="E1149" s="38">
        <v>1</v>
      </c>
      <c r="F1149" s="38">
        <v>120</v>
      </c>
      <c r="G1149" s="38" t="s">
        <v>21</v>
      </c>
      <c r="H1149" s="42">
        <v>40374.65</v>
      </c>
      <c r="I1149" s="55"/>
      <c r="J1149" s="44">
        <v>39270</v>
      </c>
      <c r="K1149" s="42">
        <v>0</v>
      </c>
      <c r="L1149" s="42">
        <v>38355.910000000003</v>
      </c>
      <c r="M1149" s="44">
        <v>45138</v>
      </c>
      <c r="N1149" s="42">
        <f>H1149-K1149-L1149</f>
        <v>2018.739999999998</v>
      </c>
      <c r="O1149" s="42">
        <v>100</v>
      </c>
      <c r="P1149" s="45">
        <v>0.03</v>
      </c>
      <c r="Q1149" s="42">
        <v>1.94</v>
      </c>
      <c r="R1149" s="42">
        <v>98.06</v>
      </c>
      <c r="S1149" s="42">
        <v>1920.68</v>
      </c>
      <c r="T1149" s="38">
        <v>2102</v>
      </c>
      <c r="U1149" s="14">
        <f>S1149/H1149</f>
        <v>4.7571434055775096E-2</v>
      </c>
      <c r="V1149" s="19"/>
      <c r="W1149" s="19"/>
      <c r="X1149" s="37" t="s">
        <v>3461</v>
      </c>
    </row>
    <row r="1150" spans="1:37" ht="16.5" customHeight="1">
      <c r="A1150" s="38">
        <v>271</v>
      </c>
      <c r="B1150" s="39">
        <v>10736</v>
      </c>
      <c r="C1150" s="38">
        <v>10319093</v>
      </c>
      <c r="D1150" s="40" t="s">
        <v>1242</v>
      </c>
      <c r="E1150" s="38">
        <v>1</v>
      </c>
      <c r="F1150" s="38">
        <v>120</v>
      </c>
      <c r="G1150" s="38" t="s">
        <v>279</v>
      </c>
      <c r="H1150" s="42">
        <v>1105479.3400000001</v>
      </c>
      <c r="I1150" s="55"/>
      <c r="J1150" s="44">
        <v>41304</v>
      </c>
      <c r="K1150" s="42">
        <v>0</v>
      </c>
      <c r="L1150" s="42">
        <v>1050205.3700000001</v>
      </c>
      <c r="M1150" s="44">
        <v>45138</v>
      </c>
      <c r="N1150" s="42">
        <f>H1150-K1150-L1150</f>
        <v>55273.969999999972</v>
      </c>
      <c r="O1150" s="42">
        <v>3000</v>
      </c>
      <c r="P1150" s="45">
        <v>0.13</v>
      </c>
      <c r="Q1150" s="42">
        <v>345.13</v>
      </c>
      <c r="R1150" s="42">
        <v>2654.87</v>
      </c>
      <c r="S1150" s="42">
        <v>52619.1</v>
      </c>
      <c r="T1150" s="38">
        <v>1802</v>
      </c>
      <c r="U1150" s="14">
        <f>S1150/H1150</f>
        <v>4.7598447203907032E-2</v>
      </c>
      <c r="V1150" s="19"/>
      <c r="W1150" s="19"/>
      <c r="X1150" s="37" t="s">
        <v>3461</v>
      </c>
    </row>
    <row r="1151" spans="1:37" ht="16.5" customHeight="1">
      <c r="A1151" s="38">
        <v>8</v>
      </c>
      <c r="B1151" s="39">
        <v>10725</v>
      </c>
      <c r="C1151" s="38">
        <v>10319242</v>
      </c>
      <c r="D1151" s="40" t="s">
        <v>2849</v>
      </c>
      <c r="E1151" s="38">
        <v>2</v>
      </c>
      <c r="F1151" s="38">
        <v>36</v>
      </c>
      <c r="G1151" s="38" t="s">
        <v>21</v>
      </c>
      <c r="H1151" s="42">
        <v>186895.12</v>
      </c>
      <c r="I1151" s="2"/>
      <c r="J1151" s="44">
        <v>43615</v>
      </c>
      <c r="K1151" s="42">
        <v>0</v>
      </c>
      <c r="L1151" s="42">
        <v>177550.36</v>
      </c>
      <c r="M1151" s="44">
        <v>44985</v>
      </c>
      <c r="N1151" s="42">
        <f>H1151-K1151-L1151</f>
        <v>9344.7600000000093</v>
      </c>
      <c r="O1151" s="42">
        <v>500</v>
      </c>
      <c r="P1151" s="45">
        <v>0.13</v>
      </c>
      <c r="Q1151" s="42">
        <v>57.52</v>
      </c>
      <c r="R1151" s="42">
        <f>O1151-Q1151</f>
        <v>442.48</v>
      </c>
      <c r="S1151" s="42">
        <f>N1151-R1151</f>
        <v>8902.2800000000097</v>
      </c>
      <c r="T1151" s="38">
        <v>1802</v>
      </c>
      <c r="U1151" s="14">
        <f>S1151/H1151</f>
        <v>4.7632490350737945E-2</v>
      </c>
      <c r="V1151" s="19"/>
      <c r="W1151" s="19"/>
      <c r="X1151" s="37" t="s">
        <v>3459</v>
      </c>
    </row>
    <row r="1152" spans="1:37" ht="16.5" customHeight="1">
      <c r="A1152" s="38">
        <v>120</v>
      </c>
      <c r="B1152" s="39">
        <v>10743</v>
      </c>
      <c r="C1152" s="38">
        <v>10300771</v>
      </c>
      <c r="D1152" s="40" t="s">
        <v>1552</v>
      </c>
      <c r="E1152" s="38">
        <v>1</v>
      </c>
      <c r="F1152" s="38">
        <v>60</v>
      </c>
      <c r="G1152" s="38" t="s">
        <v>33</v>
      </c>
      <c r="H1152" s="42">
        <v>1880.34</v>
      </c>
      <c r="I1152" s="55"/>
      <c r="J1152" s="44">
        <v>40512</v>
      </c>
      <c r="K1152" s="42">
        <v>0</v>
      </c>
      <c r="L1152" s="42">
        <v>1786.32</v>
      </c>
      <c r="M1152" s="44">
        <v>45138</v>
      </c>
      <c r="N1152" s="42">
        <f>H1152-K1152-L1152</f>
        <v>94.019999999999982</v>
      </c>
      <c r="O1152" s="42">
        <v>5</v>
      </c>
      <c r="P1152" s="45">
        <v>0.13</v>
      </c>
      <c r="Q1152" s="42">
        <v>0.57999999999999996</v>
      </c>
      <c r="R1152" s="42">
        <v>4.42</v>
      </c>
      <c r="S1152" s="42">
        <v>89.6</v>
      </c>
      <c r="T1152" s="38">
        <v>5000</v>
      </c>
      <c r="U1152" s="14">
        <f>S1152/H1152</f>
        <v>4.7650956741865834E-2</v>
      </c>
      <c r="V1152" s="19"/>
      <c r="W1152" s="19"/>
      <c r="X1152" s="37" t="s">
        <v>3463</v>
      </c>
    </row>
    <row r="1153" spans="1:37" ht="16.5" customHeight="1">
      <c r="A1153" s="38">
        <v>113</v>
      </c>
      <c r="B1153" s="39">
        <v>10742</v>
      </c>
      <c r="C1153" s="38">
        <v>10287545</v>
      </c>
      <c r="D1153" s="40" t="s">
        <v>1148</v>
      </c>
      <c r="E1153" s="38">
        <v>30</v>
      </c>
      <c r="F1153" s="38">
        <v>60</v>
      </c>
      <c r="G1153" s="38" t="s">
        <v>83</v>
      </c>
      <c r="H1153" s="42">
        <v>6000</v>
      </c>
      <c r="I1153" s="55"/>
      <c r="J1153" s="44">
        <v>39749</v>
      </c>
      <c r="K1153" s="42">
        <v>0</v>
      </c>
      <c r="L1153" s="42">
        <v>5700</v>
      </c>
      <c r="M1153" s="44">
        <v>45138</v>
      </c>
      <c r="N1153" s="42">
        <f>H1153-K1153-L1153</f>
        <v>300</v>
      </c>
      <c r="O1153" s="42">
        <v>15</v>
      </c>
      <c r="P1153" s="45">
        <v>0.13</v>
      </c>
      <c r="Q1153" s="42">
        <v>1.73</v>
      </c>
      <c r="R1153" s="42">
        <v>13.27</v>
      </c>
      <c r="S1153" s="42">
        <v>286.73</v>
      </c>
      <c r="T1153" s="38">
        <v>5000</v>
      </c>
      <c r="U1153" s="14">
        <f>S1153/H1153</f>
        <v>4.7788333333333335E-2</v>
      </c>
      <c r="V1153" s="19"/>
      <c r="W1153" s="19"/>
      <c r="X1153" s="37" t="s">
        <v>3463</v>
      </c>
    </row>
    <row r="1154" spans="1:37" ht="16.5" customHeight="1">
      <c r="A1154" s="38">
        <v>182</v>
      </c>
      <c r="B1154" s="39">
        <v>50099</v>
      </c>
      <c r="C1154" s="38">
        <v>10297558</v>
      </c>
      <c r="D1154" s="40" t="s">
        <v>2511</v>
      </c>
      <c r="E1154" s="58">
        <v>1</v>
      </c>
      <c r="F1154" s="38">
        <v>60</v>
      </c>
      <c r="G1154" s="38" t="s">
        <v>33</v>
      </c>
      <c r="H1154" s="42">
        <v>4029.91</v>
      </c>
      <c r="I1154" s="37"/>
      <c r="J1154" s="44">
        <v>42001</v>
      </c>
      <c r="K1154" s="42">
        <v>0</v>
      </c>
      <c r="L1154" s="42">
        <v>3828.42</v>
      </c>
      <c r="M1154" s="44">
        <v>45252</v>
      </c>
      <c r="N1154" s="42">
        <v>201.49</v>
      </c>
      <c r="O1154" s="42">
        <v>10</v>
      </c>
      <c r="P1154" s="45">
        <f>IF(J1154&lt;DATEVALUE("2009-1-1"),3%,13%)</f>
        <v>0.13</v>
      </c>
      <c r="Q1154" s="42">
        <f>IF(P1154=13%,ROUND(O1154/(1+P1154)*P1154,2),ROUND(O1154/(1+0.03)*0.02,2))</f>
        <v>1.1499999999999999</v>
      </c>
      <c r="R1154" s="42">
        <f>O1154-Q1154</f>
        <v>8.85</v>
      </c>
      <c r="S1154" s="42">
        <f>N1154-R1154</f>
        <v>192.64000000000001</v>
      </c>
      <c r="T1154" s="38">
        <v>5000</v>
      </c>
      <c r="U1154" s="14">
        <f>S1154/H1154</f>
        <v>4.7802556384633904E-2</v>
      </c>
      <c r="V1154" s="19"/>
      <c r="W1154" s="19"/>
      <c r="X1154" s="37" t="s">
        <v>3468</v>
      </c>
    </row>
    <row r="1155" spans="1:37" ht="16.5" customHeight="1">
      <c r="A1155" s="38">
        <v>20</v>
      </c>
      <c r="B1155" s="39">
        <v>10746</v>
      </c>
      <c r="C1155" s="38">
        <v>10310364</v>
      </c>
      <c r="D1155" s="40" t="s">
        <v>2866</v>
      </c>
      <c r="E1155" s="38">
        <v>6</v>
      </c>
      <c r="F1155" s="38">
        <v>60</v>
      </c>
      <c r="G1155" s="38" t="s">
        <v>23</v>
      </c>
      <c r="H1155" s="42">
        <v>2008.44</v>
      </c>
      <c r="I1155" s="2"/>
      <c r="J1155" s="44">
        <v>42726</v>
      </c>
      <c r="K1155" s="42">
        <v>0</v>
      </c>
      <c r="L1155" s="42">
        <v>1908.01</v>
      </c>
      <c r="M1155" s="44">
        <v>44985</v>
      </c>
      <c r="N1155" s="42">
        <f>H1155-K1155-L1155</f>
        <v>100.43000000000006</v>
      </c>
      <c r="O1155" s="42">
        <v>5</v>
      </c>
      <c r="P1155" s="45">
        <v>0.13</v>
      </c>
      <c r="Q1155" s="42">
        <v>0.57999999999999996</v>
      </c>
      <c r="R1155" s="42">
        <v>4.42</v>
      </c>
      <c r="S1155" s="42">
        <f>N1155-R1155</f>
        <v>96.010000000000062</v>
      </c>
      <c r="T1155" s="38">
        <v>2101</v>
      </c>
      <c r="U1155" s="14">
        <f>S1155/H1155</f>
        <v>4.7803270199757053E-2</v>
      </c>
      <c r="V1155" s="19"/>
      <c r="W1155" s="19"/>
      <c r="X1155" s="37" t="s">
        <v>3463</v>
      </c>
    </row>
    <row r="1156" spans="1:37" ht="16.5" customHeight="1">
      <c r="A1156" s="38">
        <v>97</v>
      </c>
      <c r="B1156" s="39">
        <v>10743</v>
      </c>
      <c r="C1156" s="38">
        <v>10301022</v>
      </c>
      <c r="D1156" s="40" t="s">
        <v>1534</v>
      </c>
      <c r="E1156" s="31">
        <v>1</v>
      </c>
      <c r="F1156" s="38">
        <v>60</v>
      </c>
      <c r="G1156" s="38" t="s">
        <v>33</v>
      </c>
      <c r="H1156" s="42">
        <v>2290.6</v>
      </c>
      <c r="I1156" s="49"/>
      <c r="J1156" s="44">
        <v>42151</v>
      </c>
      <c r="K1156" s="42">
        <v>0</v>
      </c>
      <c r="L1156" s="42">
        <v>2176.0700000000002</v>
      </c>
      <c r="M1156" s="44">
        <v>45107</v>
      </c>
      <c r="N1156" s="42">
        <f>H1156-K1156-L1156</f>
        <v>114.52999999999975</v>
      </c>
      <c r="O1156" s="42">
        <v>5</v>
      </c>
      <c r="P1156" s="45">
        <v>0.13</v>
      </c>
      <c r="Q1156" s="42">
        <v>0.57999999999999996</v>
      </c>
      <c r="R1156" s="42">
        <v>4.42</v>
      </c>
      <c r="S1156" s="42">
        <f>N1156-R1156</f>
        <v>110.10999999999974</v>
      </c>
      <c r="T1156" s="38">
        <v>5000</v>
      </c>
      <c r="U1156" s="14">
        <f>S1156/H1156</f>
        <v>4.8070374574347222E-2</v>
      </c>
      <c r="V1156" s="19"/>
      <c r="W1156" s="19"/>
      <c r="X1156" s="37" t="s">
        <v>3463</v>
      </c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</row>
    <row r="1157" spans="1:37" ht="16.5" customHeight="1">
      <c r="A1157" s="38">
        <v>354</v>
      </c>
      <c r="B1157" s="39">
        <v>10736</v>
      </c>
      <c r="C1157" s="38">
        <v>10284319</v>
      </c>
      <c r="D1157" s="40" t="s">
        <v>1314</v>
      </c>
      <c r="E1157" s="38">
        <v>1</v>
      </c>
      <c r="F1157" s="38">
        <v>120</v>
      </c>
      <c r="G1157" s="38" t="s">
        <v>21</v>
      </c>
      <c r="H1157" s="42">
        <v>23931.62</v>
      </c>
      <c r="I1157" s="55"/>
      <c r="J1157" s="44">
        <v>40750</v>
      </c>
      <c r="K1157" s="42">
        <v>0</v>
      </c>
      <c r="L1157" s="42">
        <v>22735.03</v>
      </c>
      <c r="M1157" s="44">
        <v>45138</v>
      </c>
      <c r="N1157" s="42">
        <f>H1157-K1157-L1157</f>
        <v>1196.5900000000001</v>
      </c>
      <c r="O1157" s="42">
        <v>50</v>
      </c>
      <c r="P1157" s="45">
        <v>0.13</v>
      </c>
      <c r="Q1157" s="42">
        <v>5.75</v>
      </c>
      <c r="R1157" s="42">
        <v>44.25</v>
      </c>
      <c r="S1157" s="42">
        <v>1152.3399999999999</v>
      </c>
      <c r="T1157" s="38">
        <v>2106</v>
      </c>
      <c r="U1157" s="14">
        <f>S1157/H1157</f>
        <v>4.8151357910580228E-2</v>
      </c>
      <c r="V1157" s="19"/>
      <c r="W1157" s="19"/>
      <c r="X1157" s="37" t="s">
        <v>3461</v>
      </c>
    </row>
    <row r="1158" spans="1:37" ht="16.5" customHeight="1">
      <c r="A1158" s="38">
        <v>21</v>
      </c>
      <c r="B1158" s="39">
        <v>10732</v>
      </c>
      <c r="C1158" s="38">
        <v>10320115</v>
      </c>
      <c r="D1158" s="40" t="s">
        <v>409</v>
      </c>
      <c r="E1158" s="38">
        <v>26</v>
      </c>
      <c r="F1158" s="38">
        <v>60</v>
      </c>
      <c r="G1158" s="38" t="s">
        <v>23</v>
      </c>
      <c r="H1158" s="42">
        <v>9733.33</v>
      </c>
      <c r="I1158" s="2"/>
      <c r="J1158" s="44">
        <v>41723</v>
      </c>
      <c r="K1158" s="42">
        <v>0</v>
      </c>
      <c r="L1158" s="42">
        <v>9246.66</v>
      </c>
      <c r="M1158" s="44">
        <v>45016</v>
      </c>
      <c r="N1158" s="42">
        <f>H1158-K1158-L1158</f>
        <v>486.67000000000007</v>
      </c>
      <c r="O1158" s="42">
        <v>20</v>
      </c>
      <c r="P1158" s="45">
        <v>0.13</v>
      </c>
      <c r="Q1158" s="42">
        <v>2.2999999999999998</v>
      </c>
      <c r="R1158" s="42">
        <v>17.7</v>
      </c>
      <c r="S1158" s="42">
        <v>468.97</v>
      </c>
      <c r="T1158" s="38">
        <v>5000</v>
      </c>
      <c r="U1158" s="14">
        <f>S1158/H1158</f>
        <v>4.8181865815707471E-2</v>
      </c>
      <c r="V1158" s="19"/>
      <c r="W1158" s="19"/>
      <c r="X1158" s="37" t="s">
        <v>3460</v>
      </c>
    </row>
    <row r="1159" spans="1:37" ht="16.5" customHeight="1">
      <c r="A1159" s="38">
        <v>371</v>
      </c>
      <c r="B1159" s="39">
        <v>10736</v>
      </c>
      <c r="C1159" s="38">
        <v>10284013</v>
      </c>
      <c r="D1159" s="40" t="s">
        <v>1328</v>
      </c>
      <c r="E1159" s="38">
        <v>1</v>
      </c>
      <c r="F1159" s="38">
        <v>60</v>
      </c>
      <c r="G1159" s="38" t="s">
        <v>21</v>
      </c>
      <c r="H1159" s="42">
        <v>9800</v>
      </c>
      <c r="I1159" s="55"/>
      <c r="J1159" s="44">
        <v>40206</v>
      </c>
      <c r="K1159" s="42">
        <v>0</v>
      </c>
      <c r="L1159" s="42">
        <v>9310</v>
      </c>
      <c r="M1159" s="44">
        <v>45138</v>
      </c>
      <c r="N1159" s="42">
        <f>H1159-K1159-L1159</f>
        <v>490</v>
      </c>
      <c r="O1159" s="42">
        <v>20</v>
      </c>
      <c r="P1159" s="45">
        <v>0.13</v>
      </c>
      <c r="Q1159" s="42">
        <v>2.2999999999999998</v>
      </c>
      <c r="R1159" s="42">
        <v>17.7</v>
      </c>
      <c r="S1159" s="42">
        <v>472.3</v>
      </c>
      <c r="T1159" s="38">
        <v>5000</v>
      </c>
      <c r="U1159" s="14">
        <f>S1159/H1159</f>
        <v>4.8193877551020406E-2</v>
      </c>
      <c r="V1159" s="19"/>
      <c r="W1159" s="19"/>
      <c r="X1159" s="37" t="s">
        <v>3461</v>
      </c>
    </row>
    <row r="1160" spans="1:37" ht="16.5" customHeight="1">
      <c r="A1160" s="38">
        <v>329</v>
      </c>
      <c r="B1160" s="39">
        <v>10736</v>
      </c>
      <c r="C1160" s="38">
        <v>10283159</v>
      </c>
      <c r="D1160" s="40" t="s">
        <v>1290</v>
      </c>
      <c r="E1160" s="38">
        <v>1</v>
      </c>
      <c r="F1160" s="38">
        <v>120</v>
      </c>
      <c r="G1160" s="38" t="s">
        <v>21</v>
      </c>
      <c r="H1160" s="42">
        <v>57051.14</v>
      </c>
      <c r="I1160" s="55"/>
      <c r="J1160" s="44">
        <v>39270</v>
      </c>
      <c r="K1160" s="42">
        <v>0</v>
      </c>
      <c r="L1160" s="42">
        <v>54198.58</v>
      </c>
      <c r="M1160" s="44">
        <v>45138</v>
      </c>
      <c r="N1160" s="42">
        <f>H1160-K1160-L1160</f>
        <v>2852.5599999999977</v>
      </c>
      <c r="O1160" s="42">
        <v>100</v>
      </c>
      <c r="P1160" s="45">
        <v>0.03</v>
      </c>
      <c r="Q1160" s="42">
        <v>1.94</v>
      </c>
      <c r="R1160" s="42">
        <v>98.06</v>
      </c>
      <c r="S1160" s="42">
        <v>2754.5</v>
      </c>
      <c r="T1160" s="38">
        <v>2102</v>
      </c>
      <c r="U1160" s="14">
        <f>S1160/H1160</f>
        <v>4.828124381037785E-2</v>
      </c>
      <c r="V1160" s="19"/>
      <c r="W1160" s="19"/>
      <c r="X1160" s="37" t="s">
        <v>3461</v>
      </c>
    </row>
    <row r="1161" spans="1:37" ht="16.5" customHeight="1">
      <c r="A1161" s="38">
        <v>507</v>
      </c>
      <c r="B1161" s="39">
        <v>10736</v>
      </c>
      <c r="C1161" s="38">
        <v>10283751</v>
      </c>
      <c r="D1161" s="40" t="s">
        <v>1437</v>
      </c>
      <c r="E1161" s="38">
        <v>1</v>
      </c>
      <c r="F1161" s="38">
        <v>60</v>
      </c>
      <c r="G1161" s="38" t="s">
        <v>33</v>
      </c>
      <c r="H1161" s="42">
        <v>116593</v>
      </c>
      <c r="I1161" s="55"/>
      <c r="J1161" s="44">
        <v>39269</v>
      </c>
      <c r="K1161" s="42">
        <v>0</v>
      </c>
      <c r="L1161" s="42">
        <v>110763.35</v>
      </c>
      <c r="M1161" s="44">
        <v>45138</v>
      </c>
      <c r="N1161" s="42">
        <f>H1161-K1161-L1161</f>
        <v>5829.6499999999942</v>
      </c>
      <c r="O1161" s="42">
        <v>200</v>
      </c>
      <c r="P1161" s="45">
        <v>0.03</v>
      </c>
      <c r="Q1161" s="42">
        <v>3.88</v>
      </c>
      <c r="R1161" s="42">
        <v>196.12</v>
      </c>
      <c r="S1161" s="42">
        <v>5633.53</v>
      </c>
      <c r="T1161" s="38">
        <v>5000</v>
      </c>
      <c r="U1161" s="14">
        <f>S1161/H1161</f>
        <v>4.831790930844905E-2</v>
      </c>
      <c r="V1161" s="19"/>
      <c r="W1161" s="19"/>
      <c r="X1161" s="37" t="s">
        <v>3461</v>
      </c>
    </row>
    <row r="1162" spans="1:37" ht="16.5" customHeight="1">
      <c r="A1162" s="38">
        <v>319</v>
      </c>
      <c r="B1162" s="39">
        <v>10736</v>
      </c>
      <c r="C1162" s="38">
        <v>10284366</v>
      </c>
      <c r="D1162" s="40" t="s">
        <v>1280</v>
      </c>
      <c r="E1162" s="38">
        <v>30</v>
      </c>
      <c r="F1162" s="38">
        <v>120</v>
      </c>
      <c r="G1162" s="38" t="s">
        <v>21</v>
      </c>
      <c r="H1162" s="42">
        <v>184500</v>
      </c>
      <c r="I1162" s="55"/>
      <c r="J1162" s="44">
        <v>39270</v>
      </c>
      <c r="K1162" s="42">
        <v>0</v>
      </c>
      <c r="L1162" s="42">
        <v>175275</v>
      </c>
      <c r="M1162" s="44">
        <v>45138</v>
      </c>
      <c r="N1162" s="42">
        <f>H1162-K1162-L1162</f>
        <v>9225</v>
      </c>
      <c r="O1162" s="42">
        <v>300</v>
      </c>
      <c r="P1162" s="45">
        <v>0.03</v>
      </c>
      <c r="Q1162" s="42">
        <v>5.83</v>
      </c>
      <c r="R1162" s="42">
        <v>294.17</v>
      </c>
      <c r="S1162" s="42">
        <v>8930.83</v>
      </c>
      <c r="T1162" s="38">
        <v>2101</v>
      </c>
      <c r="U1162" s="14">
        <f>S1162/H1162</f>
        <v>4.8405582655826555E-2</v>
      </c>
      <c r="V1162" s="19"/>
      <c r="W1162" s="19"/>
      <c r="X1162" s="37" t="s">
        <v>3461</v>
      </c>
    </row>
    <row r="1163" spans="1:37" ht="16.5" customHeight="1">
      <c r="A1163" s="38">
        <v>80</v>
      </c>
      <c r="B1163" s="39">
        <v>10726</v>
      </c>
      <c r="C1163" s="38">
        <v>10300177</v>
      </c>
      <c r="D1163" s="40" t="s">
        <v>1841</v>
      </c>
      <c r="E1163" s="38">
        <v>8</v>
      </c>
      <c r="F1163" s="38">
        <v>120</v>
      </c>
      <c r="G1163" s="38" t="s">
        <v>21</v>
      </c>
      <c r="H1163" s="42">
        <v>89230.77</v>
      </c>
      <c r="I1163" s="49"/>
      <c r="J1163" s="44">
        <v>40895</v>
      </c>
      <c r="K1163" s="42">
        <v>0</v>
      </c>
      <c r="L1163" s="42">
        <v>84769.23</v>
      </c>
      <c r="M1163" s="44">
        <v>45107</v>
      </c>
      <c r="N1163" s="42">
        <f>H1163-K1163-L1163</f>
        <v>4461.5400000000081</v>
      </c>
      <c r="O1163" s="42">
        <v>160</v>
      </c>
      <c r="P1163" s="45">
        <v>0.13</v>
      </c>
      <c r="Q1163" s="42">
        <v>18.41</v>
      </c>
      <c r="R1163" s="42">
        <v>141.59</v>
      </c>
      <c r="S1163" s="42">
        <f>N1163-R1163</f>
        <v>4319.950000000008</v>
      </c>
      <c r="T1163" s="38">
        <v>5000</v>
      </c>
      <c r="U1163" s="14">
        <f>S1163/H1163</f>
        <v>4.8413232341265329E-2</v>
      </c>
      <c r="V1163" s="19"/>
      <c r="W1163" s="19"/>
      <c r="X1163" s="37" t="s">
        <v>3459</v>
      </c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</row>
    <row r="1164" spans="1:37" ht="16.5" customHeight="1">
      <c r="A1164" s="38">
        <v>98</v>
      </c>
      <c r="B1164" s="39">
        <v>10743</v>
      </c>
      <c r="C1164" s="38">
        <v>10301310</v>
      </c>
      <c r="D1164" s="40" t="s">
        <v>2041</v>
      </c>
      <c r="E1164" s="31">
        <v>1</v>
      </c>
      <c r="F1164" s="38">
        <v>60</v>
      </c>
      <c r="G1164" s="38" t="s">
        <v>33</v>
      </c>
      <c r="H1164" s="42">
        <v>2803.42</v>
      </c>
      <c r="I1164" s="49"/>
      <c r="J1164" s="44">
        <v>42458</v>
      </c>
      <c r="K1164" s="42">
        <v>0</v>
      </c>
      <c r="L1164" s="42">
        <v>2663.24</v>
      </c>
      <c r="M1164" s="44">
        <v>45107</v>
      </c>
      <c r="N1164" s="42">
        <f>H1164-K1164-L1164</f>
        <v>140.18000000000029</v>
      </c>
      <c r="O1164" s="42">
        <v>5</v>
      </c>
      <c r="P1164" s="45">
        <v>0.13</v>
      </c>
      <c r="Q1164" s="42">
        <v>0.57999999999999996</v>
      </c>
      <c r="R1164" s="42">
        <v>4.42</v>
      </c>
      <c r="S1164" s="42">
        <f>N1164-R1164</f>
        <v>135.7600000000003</v>
      </c>
      <c r="T1164" s="38">
        <v>5000</v>
      </c>
      <c r="U1164" s="14">
        <f>S1164/H1164</f>
        <v>4.8426564695978593E-2</v>
      </c>
      <c r="V1164" s="19"/>
      <c r="W1164" s="19"/>
      <c r="X1164" s="37" t="s">
        <v>3463</v>
      </c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</row>
    <row r="1165" spans="1:37" ht="16.5" customHeight="1">
      <c r="A1165" s="38">
        <v>102</v>
      </c>
      <c r="B1165" s="39">
        <v>10743</v>
      </c>
      <c r="C1165" s="38">
        <v>10301397</v>
      </c>
      <c r="D1165" s="40" t="s">
        <v>2041</v>
      </c>
      <c r="E1165" s="31">
        <v>1</v>
      </c>
      <c r="F1165" s="38">
        <v>60</v>
      </c>
      <c r="G1165" s="38" t="s">
        <v>33</v>
      </c>
      <c r="H1165" s="42">
        <v>2803.42</v>
      </c>
      <c r="I1165" s="49"/>
      <c r="J1165" s="44">
        <v>41940</v>
      </c>
      <c r="K1165" s="42">
        <v>0</v>
      </c>
      <c r="L1165" s="42">
        <v>2663.24</v>
      </c>
      <c r="M1165" s="44">
        <v>45107</v>
      </c>
      <c r="N1165" s="42">
        <f>H1165-K1165-L1165</f>
        <v>140.18000000000029</v>
      </c>
      <c r="O1165" s="42">
        <v>5</v>
      </c>
      <c r="P1165" s="45">
        <v>0.13</v>
      </c>
      <c r="Q1165" s="42">
        <v>0.57999999999999996</v>
      </c>
      <c r="R1165" s="42">
        <v>4.42</v>
      </c>
      <c r="S1165" s="42">
        <f>N1165-R1165</f>
        <v>135.7600000000003</v>
      </c>
      <c r="T1165" s="38">
        <v>5000</v>
      </c>
      <c r="U1165" s="14">
        <f>S1165/H1165</f>
        <v>4.8426564695978593E-2</v>
      </c>
      <c r="V1165" s="19"/>
      <c r="W1165" s="19"/>
      <c r="X1165" s="37" t="s">
        <v>3463</v>
      </c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</row>
    <row r="1166" spans="1:37" ht="16.5" customHeight="1">
      <c r="A1166" s="38">
        <v>94</v>
      </c>
      <c r="B1166" s="39">
        <v>10743</v>
      </c>
      <c r="C1166" s="38">
        <v>10300784</v>
      </c>
      <c r="D1166" s="40" t="s">
        <v>2038</v>
      </c>
      <c r="E1166" s="31">
        <v>2</v>
      </c>
      <c r="F1166" s="38">
        <v>60</v>
      </c>
      <c r="G1166" s="38" t="s">
        <v>33</v>
      </c>
      <c r="H1166" s="42">
        <v>5897.44</v>
      </c>
      <c r="I1166" s="49"/>
      <c r="J1166" s="44">
        <v>40533</v>
      </c>
      <c r="K1166" s="42">
        <v>0</v>
      </c>
      <c r="L1166" s="42">
        <v>5602.56</v>
      </c>
      <c r="M1166" s="44">
        <v>45107</v>
      </c>
      <c r="N1166" s="42">
        <f>H1166-K1166-L1166</f>
        <v>294.8799999999992</v>
      </c>
      <c r="O1166" s="42">
        <v>10</v>
      </c>
      <c r="P1166" s="45">
        <v>0.13</v>
      </c>
      <c r="Q1166" s="42">
        <v>1.1499999999999999</v>
      </c>
      <c r="R1166" s="42">
        <v>8.85</v>
      </c>
      <c r="S1166" s="42">
        <f>N1166-R1166</f>
        <v>286.02999999999918</v>
      </c>
      <c r="T1166" s="38">
        <v>5000</v>
      </c>
      <c r="U1166" s="14">
        <f>S1166/H1166</f>
        <v>4.8500705390813505E-2</v>
      </c>
      <c r="V1166" s="19"/>
      <c r="W1166" s="19"/>
      <c r="X1166" s="37" t="s">
        <v>3463</v>
      </c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</row>
    <row r="1167" spans="1:37" ht="16.5" customHeight="1">
      <c r="A1167" s="38">
        <v>30</v>
      </c>
      <c r="B1167" s="39">
        <v>10725</v>
      </c>
      <c r="C1167" s="38">
        <v>10302317</v>
      </c>
      <c r="D1167" s="40" t="s">
        <v>2481</v>
      </c>
      <c r="E1167" s="38">
        <v>1</v>
      </c>
      <c r="F1167" s="38">
        <v>120</v>
      </c>
      <c r="G1167" s="38" t="s">
        <v>21</v>
      </c>
      <c r="H1167" s="42">
        <v>724670.3</v>
      </c>
      <c r="I1167" s="2"/>
      <c r="J1167" s="44">
        <v>40908</v>
      </c>
      <c r="K1167" s="42">
        <v>0</v>
      </c>
      <c r="L1167" s="42">
        <v>688436.79</v>
      </c>
      <c r="M1167" s="44">
        <v>45016</v>
      </c>
      <c r="N1167" s="42">
        <f>H1167-K1167-L1167</f>
        <v>36233.510000000009</v>
      </c>
      <c r="O1167" s="42">
        <v>1200</v>
      </c>
      <c r="P1167" s="45">
        <v>0.13</v>
      </c>
      <c r="Q1167" s="42">
        <v>138.05000000000001</v>
      </c>
      <c r="R1167" s="42">
        <v>1061.95</v>
      </c>
      <c r="S1167" s="42">
        <f>N1167-R1167</f>
        <v>35171.560000000012</v>
      </c>
      <c r="T1167" s="38">
        <v>5000</v>
      </c>
      <c r="U1167" s="14">
        <f>S1167/H1167</f>
        <v>4.853456806495314E-2</v>
      </c>
      <c r="V1167" s="19"/>
      <c r="W1167" s="19"/>
      <c r="X1167" s="37" t="s">
        <v>3459</v>
      </c>
    </row>
    <row r="1168" spans="1:37" ht="16.5" customHeight="1">
      <c r="A1168" s="38">
        <v>520</v>
      </c>
      <c r="B1168" s="39">
        <v>10736</v>
      </c>
      <c r="C1168" s="38">
        <v>10284164</v>
      </c>
      <c r="D1168" s="40" t="s">
        <v>1447</v>
      </c>
      <c r="E1168" s="38">
        <v>1</v>
      </c>
      <c r="F1168" s="38">
        <v>60</v>
      </c>
      <c r="G1168" s="38" t="s">
        <v>33</v>
      </c>
      <c r="H1168" s="42">
        <v>6068.38</v>
      </c>
      <c r="I1168" s="55"/>
      <c r="J1168" s="44">
        <v>43094</v>
      </c>
      <c r="K1168" s="42">
        <v>0</v>
      </c>
      <c r="L1168" s="42">
        <v>5764.96</v>
      </c>
      <c r="M1168" s="44">
        <v>45138</v>
      </c>
      <c r="N1168" s="42">
        <f>H1168-K1168-L1168</f>
        <v>303.42000000000007</v>
      </c>
      <c r="O1168" s="42">
        <v>10</v>
      </c>
      <c r="P1168" s="45">
        <v>0.13</v>
      </c>
      <c r="Q1168" s="42">
        <v>1.1499999999999999</v>
      </c>
      <c r="R1168" s="42">
        <v>8.85</v>
      </c>
      <c r="S1168" s="42">
        <v>294.57</v>
      </c>
      <c r="T1168" s="38">
        <v>5000</v>
      </c>
      <c r="U1168" s="14">
        <f>S1168/H1168</f>
        <v>4.8541785451800976E-2</v>
      </c>
      <c r="V1168" s="19"/>
      <c r="W1168" s="19"/>
      <c r="X1168" s="37" t="s">
        <v>3461</v>
      </c>
    </row>
    <row r="1169" spans="1:37" ht="16.5" customHeight="1">
      <c r="A1169" s="38">
        <v>95</v>
      </c>
      <c r="B1169" s="39">
        <v>10743</v>
      </c>
      <c r="C1169" s="38">
        <v>10300785</v>
      </c>
      <c r="D1169" s="40" t="s">
        <v>2039</v>
      </c>
      <c r="E1169" s="31">
        <v>2</v>
      </c>
      <c r="F1169" s="38">
        <v>60</v>
      </c>
      <c r="G1169" s="38" t="s">
        <v>33</v>
      </c>
      <c r="H1169" s="42">
        <v>6324.79</v>
      </c>
      <c r="I1169" s="49"/>
      <c r="J1169" s="44">
        <v>40533</v>
      </c>
      <c r="K1169" s="42">
        <v>0</v>
      </c>
      <c r="L1169" s="42">
        <v>6008.55</v>
      </c>
      <c r="M1169" s="44">
        <v>45107</v>
      </c>
      <c r="N1169" s="42">
        <f>H1169-K1169-L1169</f>
        <v>316.23999999999978</v>
      </c>
      <c r="O1169" s="42">
        <v>10</v>
      </c>
      <c r="P1169" s="45">
        <v>0.13</v>
      </c>
      <c r="Q1169" s="42">
        <v>1.1499999999999999</v>
      </c>
      <c r="R1169" s="42">
        <v>8.85</v>
      </c>
      <c r="S1169" s="42">
        <f>N1169-R1169</f>
        <v>307.38999999999976</v>
      </c>
      <c r="T1169" s="38">
        <v>5000</v>
      </c>
      <c r="U1169" s="14">
        <f>S1169/H1169</f>
        <v>4.8600823110332481E-2</v>
      </c>
      <c r="V1169" s="19"/>
      <c r="W1169" s="19"/>
      <c r="X1169" s="37" t="s">
        <v>3463</v>
      </c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</row>
    <row r="1170" spans="1:37" ht="16.5" customHeight="1">
      <c r="A1170" s="38">
        <v>2</v>
      </c>
      <c r="B1170" s="39">
        <v>10705</v>
      </c>
      <c r="C1170" s="38">
        <v>10279588</v>
      </c>
      <c r="D1170" s="40" t="s">
        <v>2846</v>
      </c>
      <c r="E1170" s="38">
        <v>1</v>
      </c>
      <c r="F1170" s="38">
        <v>120</v>
      </c>
      <c r="G1170" s="38" t="s">
        <v>21</v>
      </c>
      <c r="H1170" s="42">
        <v>63931.62</v>
      </c>
      <c r="I1170" s="2"/>
      <c r="J1170" s="44">
        <v>40262</v>
      </c>
      <c r="K1170" s="42">
        <v>0</v>
      </c>
      <c r="L1170" s="42">
        <v>60735.03</v>
      </c>
      <c r="M1170" s="44">
        <v>44985</v>
      </c>
      <c r="N1170" s="42">
        <f>H1170-K1170-L1170</f>
        <v>3196.5900000000038</v>
      </c>
      <c r="O1170" s="42">
        <v>100</v>
      </c>
      <c r="P1170" s="45">
        <v>0.13</v>
      </c>
      <c r="Q1170" s="42">
        <v>11.5</v>
      </c>
      <c r="R1170" s="42">
        <v>88.5</v>
      </c>
      <c r="S1170" s="42">
        <f>N1170-R1170</f>
        <v>3108.0900000000038</v>
      </c>
      <c r="T1170" s="38">
        <v>5000</v>
      </c>
      <c r="U1170" s="14">
        <f>S1170/H1170</f>
        <v>4.8615849246429289E-2</v>
      </c>
      <c r="V1170" s="19"/>
      <c r="W1170" s="19"/>
      <c r="X1170" s="37" t="s">
        <v>3456</v>
      </c>
    </row>
    <row r="1171" spans="1:37" ht="16.5" customHeight="1">
      <c r="A1171" s="38">
        <v>100</v>
      </c>
      <c r="B1171" s="39">
        <v>10743</v>
      </c>
      <c r="C1171" s="38">
        <v>10301385</v>
      </c>
      <c r="D1171" s="40" t="s">
        <v>2041</v>
      </c>
      <c r="E1171" s="31">
        <v>1</v>
      </c>
      <c r="F1171" s="38">
        <v>60</v>
      </c>
      <c r="G1171" s="38" t="s">
        <v>33</v>
      </c>
      <c r="H1171" s="42">
        <v>3247.86</v>
      </c>
      <c r="I1171" s="49"/>
      <c r="J1171" s="44">
        <v>41694</v>
      </c>
      <c r="K1171" s="42">
        <v>0</v>
      </c>
      <c r="L1171" s="42">
        <v>3085.46</v>
      </c>
      <c r="M1171" s="44">
        <v>45107</v>
      </c>
      <c r="N1171" s="42">
        <f>H1171-K1171-L1171</f>
        <v>162.40000000000009</v>
      </c>
      <c r="O1171" s="42">
        <v>5</v>
      </c>
      <c r="P1171" s="45">
        <v>0.13</v>
      </c>
      <c r="Q1171" s="42">
        <v>0.57999999999999996</v>
      </c>
      <c r="R1171" s="42">
        <v>4.42</v>
      </c>
      <c r="S1171" s="42">
        <f>N1171-R1171</f>
        <v>157.9800000000001</v>
      </c>
      <c r="T1171" s="38">
        <v>5000</v>
      </c>
      <c r="U1171" s="14">
        <f>S1171/H1171</f>
        <v>4.8641259167574988E-2</v>
      </c>
      <c r="V1171" s="19"/>
      <c r="W1171" s="19"/>
      <c r="X1171" s="37" t="s">
        <v>3463</v>
      </c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</row>
    <row r="1172" spans="1:37" ht="16.5" customHeight="1">
      <c r="A1172" s="38">
        <v>306</v>
      </c>
      <c r="B1172" s="39">
        <v>10736</v>
      </c>
      <c r="C1172" s="38">
        <v>10319081</v>
      </c>
      <c r="D1172" s="40" t="s">
        <v>1271</v>
      </c>
      <c r="E1172" s="38">
        <v>1</v>
      </c>
      <c r="F1172" s="38">
        <v>60</v>
      </c>
      <c r="G1172" s="38" t="s">
        <v>21</v>
      </c>
      <c r="H1172" s="42">
        <v>72958.8</v>
      </c>
      <c r="I1172" s="55"/>
      <c r="J1172" s="44">
        <v>39270</v>
      </c>
      <c r="K1172" s="42">
        <v>0</v>
      </c>
      <c r="L1172" s="42">
        <v>69310.86</v>
      </c>
      <c r="M1172" s="44">
        <v>45138</v>
      </c>
      <c r="N1172" s="42">
        <f>H1172-K1172-L1172</f>
        <v>3647.9400000000023</v>
      </c>
      <c r="O1172" s="42">
        <v>100</v>
      </c>
      <c r="P1172" s="45">
        <v>0.03</v>
      </c>
      <c r="Q1172" s="42">
        <v>1.94</v>
      </c>
      <c r="R1172" s="42">
        <v>98.06</v>
      </c>
      <c r="S1172" s="42">
        <v>3549.88</v>
      </c>
      <c r="T1172" s="38">
        <v>1802</v>
      </c>
      <c r="U1172" s="14">
        <f>S1172/H1172</f>
        <v>4.8655953771169484E-2</v>
      </c>
      <c r="V1172" s="19"/>
      <c r="W1172" s="19"/>
      <c r="X1172" s="37" t="s">
        <v>3461</v>
      </c>
    </row>
    <row r="1173" spans="1:37" ht="16.5" customHeight="1">
      <c r="A1173" s="38">
        <v>119</v>
      </c>
      <c r="B1173" s="39">
        <v>10743</v>
      </c>
      <c r="C1173" s="38">
        <v>10300760</v>
      </c>
      <c r="D1173" s="40" t="s">
        <v>1551</v>
      </c>
      <c r="E1173" s="38">
        <v>2</v>
      </c>
      <c r="F1173" s="38">
        <v>60</v>
      </c>
      <c r="G1173" s="38" t="s">
        <v>33</v>
      </c>
      <c r="H1173" s="42">
        <v>7264.96</v>
      </c>
      <c r="I1173" s="55"/>
      <c r="J1173" s="44">
        <v>40512</v>
      </c>
      <c r="K1173" s="42">
        <v>0</v>
      </c>
      <c r="L1173" s="42">
        <v>6901.71</v>
      </c>
      <c r="M1173" s="44">
        <v>45138</v>
      </c>
      <c r="N1173" s="42">
        <f>H1173-K1173-L1173</f>
        <v>363.25</v>
      </c>
      <c r="O1173" s="42">
        <v>10</v>
      </c>
      <c r="P1173" s="45">
        <v>0.13</v>
      </c>
      <c r="Q1173" s="42">
        <v>1.1499999999999999</v>
      </c>
      <c r="R1173" s="42">
        <v>8.85</v>
      </c>
      <c r="S1173" s="42">
        <v>354.4</v>
      </c>
      <c r="T1173" s="38">
        <v>5000</v>
      </c>
      <c r="U1173" s="14">
        <f>S1173/H1173</f>
        <v>4.8782099282033205E-2</v>
      </c>
      <c r="V1173" s="19"/>
      <c r="W1173" s="19"/>
      <c r="X1173" s="37" t="s">
        <v>3463</v>
      </c>
    </row>
    <row r="1174" spans="1:37" ht="16.5" customHeight="1">
      <c r="A1174" s="38">
        <v>318</v>
      </c>
      <c r="B1174" s="39">
        <v>10736</v>
      </c>
      <c r="C1174" s="38">
        <v>10284346</v>
      </c>
      <c r="D1174" s="40" t="s">
        <v>1279</v>
      </c>
      <c r="E1174" s="38">
        <v>1</v>
      </c>
      <c r="F1174" s="38">
        <v>120</v>
      </c>
      <c r="G1174" s="38" t="s">
        <v>21</v>
      </c>
      <c r="H1174" s="42">
        <v>8200.69</v>
      </c>
      <c r="I1174" s="55"/>
      <c r="J1174" s="44">
        <v>39270</v>
      </c>
      <c r="K1174" s="42">
        <v>0</v>
      </c>
      <c r="L1174" s="42">
        <v>7790.65</v>
      </c>
      <c r="M1174" s="44">
        <v>45138</v>
      </c>
      <c r="N1174" s="42">
        <f>H1174-K1174-L1174</f>
        <v>410.04000000000087</v>
      </c>
      <c r="O1174" s="42">
        <v>10</v>
      </c>
      <c r="P1174" s="45">
        <v>0.03</v>
      </c>
      <c r="Q1174" s="42">
        <v>0.19</v>
      </c>
      <c r="R1174" s="42">
        <v>9.81</v>
      </c>
      <c r="S1174" s="42">
        <v>400.23</v>
      </c>
      <c r="T1174" s="38">
        <v>2101</v>
      </c>
      <c r="U1174" s="14">
        <f>S1174/H1174</f>
        <v>4.8804429871144986E-2</v>
      </c>
      <c r="V1174" s="19"/>
      <c r="W1174" s="19"/>
      <c r="X1174" s="37" t="s">
        <v>3461</v>
      </c>
    </row>
    <row r="1175" spans="1:37" ht="16.5" customHeight="1">
      <c r="A1175" s="38">
        <v>336</v>
      </c>
      <c r="B1175" s="39">
        <v>10736</v>
      </c>
      <c r="C1175" s="38">
        <v>10283734</v>
      </c>
      <c r="D1175" s="40" t="s">
        <v>1297</v>
      </c>
      <c r="E1175" s="38">
        <v>2</v>
      </c>
      <c r="F1175" s="38">
        <v>120</v>
      </c>
      <c r="G1175" s="38" t="s">
        <v>21</v>
      </c>
      <c r="H1175" s="42">
        <v>168000</v>
      </c>
      <c r="I1175" s="55"/>
      <c r="J1175" s="44">
        <v>39270</v>
      </c>
      <c r="K1175" s="42">
        <v>0</v>
      </c>
      <c r="L1175" s="42">
        <v>159600</v>
      </c>
      <c r="M1175" s="44">
        <v>45138</v>
      </c>
      <c r="N1175" s="42">
        <f>H1175-K1175-L1175</f>
        <v>8400</v>
      </c>
      <c r="O1175" s="42">
        <v>200</v>
      </c>
      <c r="P1175" s="45">
        <v>0.03</v>
      </c>
      <c r="Q1175" s="42">
        <v>3.88</v>
      </c>
      <c r="R1175" s="42">
        <v>196.12</v>
      </c>
      <c r="S1175" s="42">
        <v>8203.8799999999992</v>
      </c>
      <c r="T1175" s="38">
        <v>2103</v>
      </c>
      <c r="U1175" s="14">
        <f>S1175/H1175</f>
        <v>4.8832619047619041E-2</v>
      </c>
      <c r="V1175" s="19"/>
      <c r="W1175" s="19"/>
      <c r="X1175" s="37" t="s">
        <v>3461</v>
      </c>
    </row>
    <row r="1176" spans="1:37" ht="16.5" customHeight="1">
      <c r="A1176" s="38">
        <v>2</v>
      </c>
      <c r="B1176" s="39">
        <v>10751</v>
      </c>
      <c r="C1176" s="38">
        <v>10305561</v>
      </c>
      <c r="D1176" s="40" t="s">
        <v>2439</v>
      </c>
      <c r="E1176" s="38">
        <v>8</v>
      </c>
      <c r="F1176" s="38">
        <v>120</v>
      </c>
      <c r="G1176" s="38" t="s">
        <v>23</v>
      </c>
      <c r="H1176" s="42">
        <v>30764.73</v>
      </c>
      <c r="I1176" s="2"/>
      <c r="J1176" s="44">
        <v>41269</v>
      </c>
      <c r="K1176" s="42">
        <v>0</v>
      </c>
      <c r="L1176" s="42">
        <v>29226.5</v>
      </c>
      <c r="M1176" s="44">
        <v>44985</v>
      </c>
      <c r="N1176" s="42">
        <f>H1176-K1176-L1176</f>
        <v>1538.2299999999996</v>
      </c>
      <c r="O1176" s="42">
        <v>40</v>
      </c>
      <c r="P1176" s="45">
        <v>0.13</v>
      </c>
      <c r="Q1176" s="42">
        <v>4.5999999999999996</v>
      </c>
      <c r="R1176" s="42">
        <v>35.4</v>
      </c>
      <c r="S1176" s="42">
        <f>N1176-R1176</f>
        <v>1502.8299999999995</v>
      </c>
      <c r="T1176" s="38">
        <v>5000</v>
      </c>
      <c r="U1176" s="14">
        <f>S1176/H1176</f>
        <v>4.8849120405087237E-2</v>
      </c>
      <c r="V1176" s="19"/>
      <c r="W1176" s="19"/>
      <c r="X1176" s="37" t="s">
        <v>3474</v>
      </c>
    </row>
    <row r="1177" spans="1:37" ht="16.5" customHeight="1">
      <c r="A1177" s="38">
        <v>390</v>
      </c>
      <c r="B1177" s="39">
        <v>10736</v>
      </c>
      <c r="C1177" s="38">
        <v>10284209</v>
      </c>
      <c r="D1177" s="40" t="s">
        <v>1340</v>
      </c>
      <c r="E1177" s="38">
        <v>1</v>
      </c>
      <c r="F1177" s="38">
        <v>60</v>
      </c>
      <c r="G1177" s="38" t="s">
        <v>21</v>
      </c>
      <c r="H1177" s="42">
        <v>77777.78</v>
      </c>
      <c r="I1177" s="55"/>
      <c r="J1177" s="44">
        <v>42612</v>
      </c>
      <c r="K1177" s="42">
        <v>0</v>
      </c>
      <c r="L1177" s="42">
        <v>73888.89</v>
      </c>
      <c r="M1177" s="44">
        <v>45138</v>
      </c>
      <c r="N1177" s="42">
        <f>H1177-K1177-L1177</f>
        <v>3888.8899999999994</v>
      </c>
      <c r="O1177" s="42">
        <v>100</v>
      </c>
      <c r="P1177" s="45">
        <v>0.13</v>
      </c>
      <c r="Q1177" s="42">
        <v>11.5</v>
      </c>
      <c r="R1177" s="42">
        <v>88.5</v>
      </c>
      <c r="S1177" s="42">
        <v>3800.39</v>
      </c>
      <c r="T1177" s="38">
        <v>5000</v>
      </c>
      <c r="U1177" s="14">
        <f>S1177/H1177</f>
        <v>4.8862155746795546E-2</v>
      </c>
      <c r="V1177" s="19"/>
      <c r="W1177" s="19"/>
      <c r="X1177" s="37" t="s">
        <v>3461</v>
      </c>
    </row>
    <row r="1178" spans="1:37" ht="16.5" customHeight="1">
      <c r="A1178" s="38">
        <v>147</v>
      </c>
      <c r="B1178" s="39">
        <v>40712</v>
      </c>
      <c r="C1178" s="38">
        <v>10303966</v>
      </c>
      <c r="D1178" s="40" t="s">
        <v>2332</v>
      </c>
      <c r="E1178" s="38">
        <v>12</v>
      </c>
      <c r="F1178" s="38">
        <v>60</v>
      </c>
      <c r="G1178" s="38" t="s">
        <v>33</v>
      </c>
      <c r="H1178" s="42">
        <v>3384.6</v>
      </c>
      <c r="I1178" s="2"/>
      <c r="J1178" s="44">
        <v>42276</v>
      </c>
      <c r="K1178" s="42">
        <v>0</v>
      </c>
      <c r="L1178" s="42">
        <v>3215.37</v>
      </c>
      <c r="M1178" s="44">
        <v>45077</v>
      </c>
      <c r="N1178" s="42">
        <f>H1178-K1178-L1178</f>
        <v>169.23000000000002</v>
      </c>
      <c r="O1178" s="42">
        <v>4.21</v>
      </c>
      <c r="P1178" s="45">
        <v>0.13</v>
      </c>
      <c r="Q1178" s="42">
        <f>O1178-R1178</f>
        <v>0.48</v>
      </c>
      <c r="R1178" s="42">
        <v>3.73</v>
      </c>
      <c r="S1178" s="42">
        <f>N1178-R1178</f>
        <v>165.50000000000003</v>
      </c>
      <c r="T1178" s="38">
        <v>5000</v>
      </c>
      <c r="U1178" s="14">
        <f>S1178/H1178</f>
        <v>4.8897949536134265E-2</v>
      </c>
      <c r="V1178" s="19"/>
      <c r="W1178" s="19"/>
      <c r="X1178" s="37" t="s">
        <v>3467</v>
      </c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</row>
    <row r="1179" spans="1:37" ht="16.5" customHeight="1">
      <c r="A1179" s="38">
        <v>110</v>
      </c>
      <c r="B1179" s="39">
        <v>40712</v>
      </c>
      <c r="C1179" s="38">
        <v>10303686</v>
      </c>
      <c r="D1179" s="40" t="s">
        <v>2304</v>
      </c>
      <c r="E1179" s="38">
        <v>1</v>
      </c>
      <c r="F1179" s="38">
        <v>60</v>
      </c>
      <c r="G1179" s="38" t="s">
        <v>33</v>
      </c>
      <c r="H1179" s="42">
        <v>3850</v>
      </c>
      <c r="I1179" s="2"/>
      <c r="J1179" s="44">
        <v>42941</v>
      </c>
      <c r="K1179" s="42">
        <v>0</v>
      </c>
      <c r="L1179" s="42">
        <v>3657.5</v>
      </c>
      <c r="M1179" s="44">
        <v>45077</v>
      </c>
      <c r="N1179" s="42">
        <f>H1179-K1179-L1179</f>
        <v>192.5</v>
      </c>
      <c r="O1179" s="42">
        <v>4.79</v>
      </c>
      <c r="P1179" s="45">
        <v>0.13</v>
      </c>
      <c r="Q1179" s="42">
        <f>O1179-R1179</f>
        <v>0.54999999999999982</v>
      </c>
      <c r="R1179" s="42">
        <v>4.24</v>
      </c>
      <c r="S1179" s="42">
        <f>N1179-R1179</f>
        <v>188.26</v>
      </c>
      <c r="T1179" s="38">
        <v>5000</v>
      </c>
      <c r="U1179" s="14">
        <f>S1179/H1179</f>
        <v>4.8898701298701296E-2</v>
      </c>
      <c r="V1179" s="19"/>
      <c r="W1179" s="19"/>
      <c r="X1179" s="37" t="s">
        <v>3467</v>
      </c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</row>
    <row r="1180" spans="1:37" ht="16.5" customHeight="1">
      <c r="A1180" s="38">
        <v>76</v>
      </c>
      <c r="B1180" s="39">
        <v>40712</v>
      </c>
      <c r="C1180" s="38">
        <v>10302651</v>
      </c>
      <c r="D1180" s="40" t="s">
        <v>2280</v>
      </c>
      <c r="E1180" s="38">
        <v>1</v>
      </c>
      <c r="F1180" s="38">
        <v>24</v>
      </c>
      <c r="G1180" s="38" t="s">
        <v>33</v>
      </c>
      <c r="H1180" s="42">
        <v>6168.2</v>
      </c>
      <c r="I1180" s="2"/>
      <c r="J1180" s="44">
        <v>43948</v>
      </c>
      <c r="K1180" s="42">
        <v>0</v>
      </c>
      <c r="L1180" s="42">
        <v>5859.79</v>
      </c>
      <c r="M1180" s="44">
        <v>45077</v>
      </c>
      <c r="N1180" s="42">
        <f>H1180-K1180-L1180</f>
        <v>308.40999999999985</v>
      </c>
      <c r="O1180" s="42">
        <v>7.67</v>
      </c>
      <c r="P1180" s="45">
        <v>0.13</v>
      </c>
      <c r="Q1180" s="42">
        <f>O1180-R1180</f>
        <v>0.87999999999999989</v>
      </c>
      <c r="R1180" s="42">
        <v>6.79</v>
      </c>
      <c r="S1180" s="42">
        <f>N1180-R1180</f>
        <v>301.61999999999983</v>
      </c>
      <c r="T1180" s="38">
        <v>5000</v>
      </c>
      <c r="U1180" s="14">
        <f>S1180/H1180</f>
        <v>4.8899192633183076E-2</v>
      </c>
      <c r="V1180" s="19"/>
      <c r="W1180" s="19"/>
      <c r="X1180" s="37" t="s">
        <v>3467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</row>
    <row r="1181" spans="1:37" ht="16.5" customHeight="1">
      <c r="A1181" s="38">
        <v>51</v>
      </c>
      <c r="B1181" s="39">
        <v>40712</v>
      </c>
      <c r="C1181" s="38">
        <v>10302501</v>
      </c>
      <c r="D1181" s="40" t="s">
        <v>837</v>
      </c>
      <c r="E1181" s="38">
        <v>9</v>
      </c>
      <c r="F1181" s="38">
        <v>60</v>
      </c>
      <c r="G1181" s="38" t="s">
        <v>33</v>
      </c>
      <c r="H1181" s="42">
        <v>7230.78</v>
      </c>
      <c r="I1181" s="2"/>
      <c r="J1181" s="44">
        <v>42276</v>
      </c>
      <c r="K1181" s="42">
        <v>0</v>
      </c>
      <c r="L1181" s="42">
        <v>6869.24</v>
      </c>
      <c r="M1181" s="44">
        <v>45077</v>
      </c>
      <c r="N1181" s="42">
        <f>H1181-K1181-L1181</f>
        <v>361.53999999999996</v>
      </c>
      <c r="O1181" s="42">
        <v>8.99</v>
      </c>
      <c r="P1181" s="45">
        <v>0.13</v>
      </c>
      <c r="Q1181" s="42">
        <f>O1181-R1181</f>
        <v>1.0300000000000002</v>
      </c>
      <c r="R1181" s="42">
        <v>7.96</v>
      </c>
      <c r="S1181" s="42">
        <f>N1181-R1181</f>
        <v>353.58</v>
      </c>
      <c r="T1181" s="38">
        <v>5000</v>
      </c>
      <c r="U1181" s="14">
        <f>S1181/H1181</f>
        <v>4.8899288873399553E-2</v>
      </c>
      <c r="V1181" s="19"/>
      <c r="W1181" s="19"/>
      <c r="X1181" s="37" t="s">
        <v>3467</v>
      </c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</row>
    <row r="1182" spans="1:37" ht="16.5" customHeight="1">
      <c r="A1182" s="38">
        <v>145</v>
      </c>
      <c r="B1182" s="39">
        <v>40712</v>
      </c>
      <c r="C1182" s="38">
        <v>10303964</v>
      </c>
      <c r="D1182" s="40" t="s">
        <v>2330</v>
      </c>
      <c r="E1182" s="38">
        <v>25</v>
      </c>
      <c r="F1182" s="38">
        <v>60</v>
      </c>
      <c r="G1182" s="38" t="s">
        <v>33</v>
      </c>
      <c r="H1182" s="42">
        <v>2735</v>
      </c>
      <c r="I1182" s="2"/>
      <c r="J1182" s="44">
        <v>42276</v>
      </c>
      <c r="K1182" s="42">
        <v>0</v>
      </c>
      <c r="L1182" s="42">
        <v>2598.25</v>
      </c>
      <c r="M1182" s="44">
        <v>45077</v>
      </c>
      <c r="N1182" s="42">
        <f>H1182-K1182-L1182</f>
        <v>136.75</v>
      </c>
      <c r="O1182" s="42">
        <v>3.4</v>
      </c>
      <c r="P1182" s="45">
        <v>0.13</v>
      </c>
      <c r="Q1182" s="42">
        <f>O1182-R1182</f>
        <v>0.39000000000000012</v>
      </c>
      <c r="R1182" s="42">
        <v>3.01</v>
      </c>
      <c r="S1182" s="42">
        <f>N1182-R1182</f>
        <v>133.74</v>
      </c>
      <c r="T1182" s="38">
        <v>5000</v>
      </c>
      <c r="U1182" s="14">
        <f>S1182/H1182</f>
        <v>4.8899451553930537E-2</v>
      </c>
      <c r="V1182" s="19"/>
      <c r="W1182" s="19"/>
      <c r="X1182" s="37" t="s">
        <v>3467</v>
      </c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</row>
    <row r="1183" spans="1:37" ht="16.5" customHeight="1">
      <c r="A1183" s="38">
        <v>103</v>
      </c>
      <c r="B1183" s="39">
        <v>40712</v>
      </c>
      <c r="C1183" s="38">
        <v>10303673</v>
      </c>
      <c r="D1183" s="40" t="s">
        <v>2299</v>
      </c>
      <c r="E1183" s="38">
        <v>1</v>
      </c>
      <c r="F1183" s="38">
        <v>60</v>
      </c>
      <c r="G1183" s="38" t="s">
        <v>33</v>
      </c>
      <c r="H1183" s="42">
        <v>2899</v>
      </c>
      <c r="I1183" s="2"/>
      <c r="J1183" s="44">
        <v>42334</v>
      </c>
      <c r="K1183" s="42">
        <v>0</v>
      </c>
      <c r="L1183" s="42">
        <v>2754.05</v>
      </c>
      <c r="M1183" s="44">
        <v>45077</v>
      </c>
      <c r="N1183" s="42">
        <f>H1183-K1183-L1183</f>
        <v>144.94999999999982</v>
      </c>
      <c r="O1183" s="42">
        <v>3.6</v>
      </c>
      <c r="P1183" s="45">
        <v>0.13</v>
      </c>
      <c r="Q1183" s="42">
        <f>O1183-R1183</f>
        <v>0.41000000000000014</v>
      </c>
      <c r="R1183" s="42">
        <v>3.19</v>
      </c>
      <c r="S1183" s="42">
        <f>N1183-R1183</f>
        <v>141.75999999999982</v>
      </c>
      <c r="T1183" s="38">
        <v>2201</v>
      </c>
      <c r="U1183" s="14">
        <f>S1183/H1183</f>
        <v>4.889962055881332E-2</v>
      </c>
      <c r="V1183" s="19"/>
      <c r="W1183" s="19"/>
      <c r="X1183" s="37" t="s">
        <v>3467</v>
      </c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</row>
    <row r="1184" spans="1:37" ht="16.5" customHeight="1">
      <c r="A1184" s="38">
        <v>172</v>
      </c>
      <c r="B1184" s="39">
        <v>40712</v>
      </c>
      <c r="C1184" s="38">
        <v>10303998</v>
      </c>
      <c r="D1184" s="40" t="s">
        <v>2362</v>
      </c>
      <c r="E1184" s="38">
        <v>2</v>
      </c>
      <c r="F1184" s="38">
        <v>60</v>
      </c>
      <c r="G1184" s="38" t="s">
        <v>33</v>
      </c>
      <c r="H1184" s="42">
        <v>46387.6</v>
      </c>
      <c r="I1184" s="2"/>
      <c r="J1184" s="44">
        <v>42276</v>
      </c>
      <c r="K1184" s="42">
        <v>0</v>
      </c>
      <c r="L1184" s="42">
        <v>44068.22</v>
      </c>
      <c r="M1184" s="44">
        <v>45077</v>
      </c>
      <c r="N1184" s="42">
        <f>H1184-K1184-L1184</f>
        <v>2319.3799999999974</v>
      </c>
      <c r="O1184" s="42">
        <v>57.67</v>
      </c>
      <c r="P1184" s="45">
        <v>0.13</v>
      </c>
      <c r="Q1184" s="42">
        <f>O1184-R1184</f>
        <v>6.6300000000000026</v>
      </c>
      <c r="R1184" s="42">
        <v>51.04</v>
      </c>
      <c r="S1184" s="42">
        <f>N1184-R1184</f>
        <v>2268.3399999999974</v>
      </c>
      <c r="T1184" s="38">
        <v>5000</v>
      </c>
      <c r="U1184" s="14">
        <f>S1184/H1184</f>
        <v>4.8899705955901956E-2</v>
      </c>
      <c r="V1184" s="19"/>
      <c r="W1184" s="19"/>
      <c r="X1184" s="37" t="s">
        <v>3467</v>
      </c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</row>
    <row r="1185" spans="1:37" ht="16.5" customHeight="1">
      <c r="A1185" s="38">
        <v>175</v>
      </c>
      <c r="B1185" s="39">
        <v>40712</v>
      </c>
      <c r="C1185" s="38">
        <v>10304001</v>
      </c>
      <c r="D1185" s="40" t="s">
        <v>2362</v>
      </c>
      <c r="E1185" s="38">
        <v>2</v>
      </c>
      <c r="F1185" s="38">
        <v>60</v>
      </c>
      <c r="G1185" s="38" t="s">
        <v>33</v>
      </c>
      <c r="H1185" s="42">
        <v>46387.6</v>
      </c>
      <c r="I1185" s="2"/>
      <c r="J1185" s="44">
        <v>42276</v>
      </c>
      <c r="K1185" s="42">
        <v>0</v>
      </c>
      <c r="L1185" s="42">
        <v>44068.22</v>
      </c>
      <c r="M1185" s="44">
        <v>45077</v>
      </c>
      <c r="N1185" s="42">
        <f>H1185-K1185-L1185</f>
        <v>2319.3799999999974</v>
      </c>
      <c r="O1185" s="42">
        <v>57.67</v>
      </c>
      <c r="P1185" s="45">
        <v>0.13</v>
      </c>
      <c r="Q1185" s="42">
        <f>O1185-R1185</f>
        <v>6.6300000000000026</v>
      </c>
      <c r="R1185" s="42">
        <v>51.04</v>
      </c>
      <c r="S1185" s="42">
        <f>N1185-R1185</f>
        <v>2268.3399999999974</v>
      </c>
      <c r="T1185" s="38">
        <v>5000</v>
      </c>
      <c r="U1185" s="14">
        <f>S1185/H1185</f>
        <v>4.8899705955901956E-2</v>
      </c>
      <c r="V1185" s="19"/>
      <c r="W1185" s="19"/>
      <c r="X1185" s="37" t="s">
        <v>3467</v>
      </c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</row>
    <row r="1186" spans="1:37" ht="16.5" customHeight="1">
      <c r="A1186" s="38">
        <v>176</v>
      </c>
      <c r="B1186" s="39">
        <v>40712</v>
      </c>
      <c r="C1186" s="38">
        <v>10304001</v>
      </c>
      <c r="D1186" s="40" t="s">
        <v>2362</v>
      </c>
      <c r="E1186" s="38">
        <v>2</v>
      </c>
      <c r="F1186" s="38">
        <v>60</v>
      </c>
      <c r="G1186" s="38" t="s">
        <v>33</v>
      </c>
      <c r="H1186" s="42">
        <v>46387.6</v>
      </c>
      <c r="I1186" s="2"/>
      <c r="J1186" s="44">
        <v>42276</v>
      </c>
      <c r="K1186" s="42">
        <v>0</v>
      </c>
      <c r="L1186" s="42">
        <v>44068.22</v>
      </c>
      <c r="M1186" s="44">
        <v>45077</v>
      </c>
      <c r="N1186" s="42">
        <f>H1186-K1186-L1186</f>
        <v>2319.3799999999974</v>
      </c>
      <c r="O1186" s="42">
        <v>57.67</v>
      </c>
      <c r="P1186" s="45">
        <v>0.13</v>
      </c>
      <c r="Q1186" s="42">
        <f>O1186-R1186</f>
        <v>6.6300000000000026</v>
      </c>
      <c r="R1186" s="42">
        <v>51.04</v>
      </c>
      <c r="S1186" s="42">
        <f>N1186-R1186</f>
        <v>2268.3399999999974</v>
      </c>
      <c r="T1186" s="38">
        <v>5000</v>
      </c>
      <c r="U1186" s="14">
        <f>S1186/H1186</f>
        <v>4.8899705955901956E-2</v>
      </c>
      <c r="V1186" s="19"/>
      <c r="W1186" s="19"/>
      <c r="X1186" s="37" t="s">
        <v>3467</v>
      </c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</row>
    <row r="1187" spans="1:37" ht="16.5" customHeight="1">
      <c r="A1187" s="38">
        <v>91</v>
      </c>
      <c r="B1187" s="39">
        <v>40712</v>
      </c>
      <c r="C1187" s="38">
        <v>10303634</v>
      </c>
      <c r="D1187" s="40" t="s">
        <v>2290</v>
      </c>
      <c r="E1187" s="38">
        <v>1</v>
      </c>
      <c r="F1187" s="38">
        <v>60</v>
      </c>
      <c r="G1187" s="38" t="s">
        <v>33</v>
      </c>
      <c r="H1187" s="42">
        <v>12820.51</v>
      </c>
      <c r="I1187" s="2"/>
      <c r="J1187" s="44">
        <v>42276</v>
      </c>
      <c r="K1187" s="42">
        <v>0</v>
      </c>
      <c r="L1187" s="42">
        <v>12179.48</v>
      </c>
      <c r="M1187" s="44">
        <v>45077</v>
      </c>
      <c r="N1187" s="42">
        <f>H1187-K1187-L1187</f>
        <v>641.03000000000065</v>
      </c>
      <c r="O1187" s="42">
        <v>15.94</v>
      </c>
      <c r="P1187" s="45">
        <v>0.13</v>
      </c>
      <c r="Q1187" s="42">
        <f>O1187-R1187</f>
        <v>1.83</v>
      </c>
      <c r="R1187" s="42">
        <v>14.11</v>
      </c>
      <c r="S1187" s="42">
        <f>N1187-R1187</f>
        <v>626.92000000000064</v>
      </c>
      <c r="T1187" s="38">
        <v>5000</v>
      </c>
      <c r="U1187" s="14">
        <f>S1187/H1187</f>
        <v>4.8899770757949615E-2</v>
      </c>
      <c r="V1187" s="19"/>
      <c r="W1187" s="19"/>
      <c r="X1187" s="37" t="s">
        <v>3467</v>
      </c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</row>
    <row r="1188" spans="1:37" ht="16.5" customHeight="1">
      <c r="A1188" s="38">
        <v>158</v>
      </c>
      <c r="B1188" s="39">
        <v>40712</v>
      </c>
      <c r="C1188" s="38">
        <v>10303979</v>
      </c>
      <c r="D1188" s="40" t="s">
        <v>151</v>
      </c>
      <c r="E1188" s="38">
        <v>3</v>
      </c>
      <c r="F1188" s="38">
        <v>60</v>
      </c>
      <c r="G1188" s="38" t="s">
        <v>33</v>
      </c>
      <c r="H1188" s="42">
        <v>8410.26</v>
      </c>
      <c r="I1188" s="2"/>
      <c r="J1188" s="44">
        <v>42276</v>
      </c>
      <c r="K1188" s="42">
        <v>0</v>
      </c>
      <c r="L1188" s="42">
        <v>7989.74</v>
      </c>
      <c r="M1188" s="44">
        <v>45077</v>
      </c>
      <c r="N1188" s="42">
        <f>H1188-K1188-L1188</f>
        <v>420.52000000000044</v>
      </c>
      <c r="O1188" s="42">
        <v>10.46</v>
      </c>
      <c r="P1188" s="45">
        <v>0.13</v>
      </c>
      <c r="Q1188" s="42">
        <f>O1188-R1188</f>
        <v>1.2000000000000011</v>
      </c>
      <c r="R1188" s="42">
        <v>9.26</v>
      </c>
      <c r="S1188" s="42">
        <f>N1188-R1188</f>
        <v>411.26000000000045</v>
      </c>
      <c r="T1188" s="38">
        <v>5000</v>
      </c>
      <c r="U1188" s="14">
        <f>S1188/H1188</f>
        <v>4.889979620130655E-2</v>
      </c>
      <c r="V1188" s="19"/>
      <c r="W1188" s="19"/>
      <c r="X1188" s="37" t="s">
        <v>3467</v>
      </c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</row>
    <row r="1189" spans="1:37" ht="16.5" customHeight="1">
      <c r="A1189" s="38">
        <v>167</v>
      </c>
      <c r="B1189" s="39">
        <v>40712</v>
      </c>
      <c r="C1189" s="38">
        <v>10303989</v>
      </c>
      <c r="D1189" s="40" t="s">
        <v>151</v>
      </c>
      <c r="E1189" s="38">
        <v>3</v>
      </c>
      <c r="F1189" s="38">
        <v>60</v>
      </c>
      <c r="G1189" s="38" t="s">
        <v>33</v>
      </c>
      <c r="H1189" s="42">
        <v>8410.26</v>
      </c>
      <c r="I1189" s="2"/>
      <c r="J1189" s="44">
        <v>42276</v>
      </c>
      <c r="K1189" s="42">
        <v>0</v>
      </c>
      <c r="L1189" s="42">
        <v>7989.74</v>
      </c>
      <c r="M1189" s="44">
        <v>45077</v>
      </c>
      <c r="N1189" s="42">
        <f>H1189-K1189-L1189</f>
        <v>420.52000000000044</v>
      </c>
      <c r="O1189" s="42">
        <v>10.46</v>
      </c>
      <c r="P1189" s="45">
        <v>0.13</v>
      </c>
      <c r="Q1189" s="42">
        <f>O1189-R1189</f>
        <v>1.2000000000000011</v>
      </c>
      <c r="R1189" s="42">
        <v>9.26</v>
      </c>
      <c r="S1189" s="42">
        <f>N1189-R1189</f>
        <v>411.26000000000045</v>
      </c>
      <c r="T1189" s="38">
        <v>5000</v>
      </c>
      <c r="U1189" s="14">
        <f>S1189/H1189</f>
        <v>4.889979620130655E-2</v>
      </c>
      <c r="V1189" s="19"/>
      <c r="W1189" s="19"/>
      <c r="X1189" s="37" t="s">
        <v>3467</v>
      </c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</row>
    <row r="1190" spans="1:37" ht="16.5" customHeight="1">
      <c r="A1190" s="38">
        <v>45</v>
      </c>
      <c r="B1190" s="39">
        <v>40712</v>
      </c>
      <c r="C1190" s="38">
        <v>10302495</v>
      </c>
      <c r="D1190" s="40" t="s">
        <v>2189</v>
      </c>
      <c r="E1190" s="38">
        <v>5</v>
      </c>
      <c r="F1190" s="38">
        <v>60</v>
      </c>
      <c r="G1190" s="38" t="s">
        <v>33</v>
      </c>
      <c r="H1190" s="42">
        <v>20149.55</v>
      </c>
      <c r="I1190" s="2"/>
      <c r="J1190" s="44">
        <v>42276</v>
      </c>
      <c r="K1190" s="42">
        <v>0</v>
      </c>
      <c r="L1190" s="42">
        <v>19142.07</v>
      </c>
      <c r="M1190" s="44">
        <v>45077</v>
      </c>
      <c r="N1190" s="42">
        <f>H1190-K1190-L1190</f>
        <v>1007.4799999999996</v>
      </c>
      <c r="O1190" s="42">
        <v>25.05</v>
      </c>
      <c r="P1190" s="45">
        <v>0.13</v>
      </c>
      <c r="Q1190" s="42">
        <f>O1190-R1190</f>
        <v>2.879999999999999</v>
      </c>
      <c r="R1190" s="42">
        <v>22.17</v>
      </c>
      <c r="S1190" s="42">
        <f>N1190-R1190</f>
        <v>985.3099999999996</v>
      </c>
      <c r="T1190" s="38">
        <v>5000</v>
      </c>
      <c r="U1190" s="14">
        <f>S1190/H1190</f>
        <v>4.8899851361444778E-2</v>
      </c>
      <c r="V1190" s="19"/>
      <c r="W1190" s="19"/>
      <c r="X1190" s="37" t="s">
        <v>3467</v>
      </c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</row>
    <row r="1191" spans="1:37" ht="16.5" customHeight="1">
      <c r="A1191" s="38">
        <v>43</v>
      </c>
      <c r="B1191" s="39">
        <v>40712</v>
      </c>
      <c r="C1191" s="38">
        <v>10302493</v>
      </c>
      <c r="D1191" s="40" t="s">
        <v>2189</v>
      </c>
      <c r="E1191" s="38">
        <v>20</v>
      </c>
      <c r="F1191" s="38">
        <v>60</v>
      </c>
      <c r="G1191" s="38" t="s">
        <v>33</v>
      </c>
      <c r="H1191" s="42">
        <v>80598.2</v>
      </c>
      <c r="I1191" s="2"/>
      <c r="J1191" s="44">
        <v>42276</v>
      </c>
      <c r="K1191" s="42">
        <v>0</v>
      </c>
      <c r="L1191" s="42">
        <v>76568.289999999994</v>
      </c>
      <c r="M1191" s="44">
        <v>45077</v>
      </c>
      <c r="N1191" s="42">
        <f>H1191-K1191-L1191</f>
        <v>4029.9100000000035</v>
      </c>
      <c r="O1191" s="42">
        <v>100.2</v>
      </c>
      <c r="P1191" s="45">
        <v>0.13</v>
      </c>
      <c r="Q1191" s="42">
        <f>O1191-R1191</f>
        <v>11.530000000000001</v>
      </c>
      <c r="R1191" s="42">
        <v>88.67</v>
      </c>
      <c r="S1191" s="42">
        <f>N1191-R1191</f>
        <v>3941.2400000000034</v>
      </c>
      <c r="T1191" s="38">
        <v>5000</v>
      </c>
      <c r="U1191" s="14">
        <f>S1191/H1191</f>
        <v>4.889985136144484E-2</v>
      </c>
      <c r="V1191" s="19"/>
      <c r="W1191" s="19"/>
      <c r="X1191" s="37" t="s">
        <v>3467</v>
      </c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</row>
    <row r="1192" spans="1:37" ht="16.5" customHeight="1">
      <c r="A1192" s="38">
        <v>40</v>
      </c>
      <c r="B1192" s="39">
        <v>40712</v>
      </c>
      <c r="C1192" s="38">
        <v>10302490</v>
      </c>
      <c r="D1192" s="40" t="s">
        <v>2187</v>
      </c>
      <c r="E1192" s="38">
        <v>1</v>
      </c>
      <c r="F1192" s="38">
        <v>60</v>
      </c>
      <c r="G1192" s="38" t="s">
        <v>33</v>
      </c>
      <c r="H1192" s="42">
        <v>2290.6</v>
      </c>
      <c r="I1192" s="2"/>
      <c r="J1192" s="44">
        <v>42276</v>
      </c>
      <c r="K1192" s="42">
        <v>0</v>
      </c>
      <c r="L1192" s="42">
        <v>2176.0700000000002</v>
      </c>
      <c r="M1192" s="44">
        <v>45077</v>
      </c>
      <c r="N1192" s="42">
        <f>H1192-K1192-L1192</f>
        <v>114.52999999999975</v>
      </c>
      <c r="O1192" s="42">
        <v>2.85</v>
      </c>
      <c r="P1192" s="45">
        <v>0.13</v>
      </c>
      <c r="Q1192" s="42">
        <f>O1192-R1192</f>
        <v>0.33000000000000007</v>
      </c>
      <c r="R1192" s="42">
        <v>2.52</v>
      </c>
      <c r="S1192" s="42">
        <f>N1192-R1192</f>
        <v>112.00999999999975</v>
      </c>
      <c r="T1192" s="38">
        <v>5000</v>
      </c>
      <c r="U1192" s="14">
        <f>S1192/H1192</f>
        <v>4.8899851567274839E-2</v>
      </c>
      <c r="V1192" s="19"/>
      <c r="W1192" s="19"/>
      <c r="X1192" s="37" t="s">
        <v>3467</v>
      </c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</row>
    <row r="1193" spans="1:37" ht="16.5" customHeight="1">
      <c r="A1193" s="38">
        <v>105</v>
      </c>
      <c r="B1193" s="39">
        <v>40712</v>
      </c>
      <c r="C1193" s="38">
        <v>10303678</v>
      </c>
      <c r="D1193" s="40" t="s">
        <v>2301</v>
      </c>
      <c r="E1193" s="38">
        <v>1</v>
      </c>
      <c r="F1193" s="38">
        <v>60</v>
      </c>
      <c r="G1193" s="38" t="s">
        <v>33</v>
      </c>
      <c r="H1193" s="42">
        <v>144279.16</v>
      </c>
      <c r="I1193" s="2"/>
      <c r="J1193" s="44">
        <v>42395</v>
      </c>
      <c r="K1193" s="42">
        <v>0</v>
      </c>
      <c r="L1193" s="42">
        <v>137065.20000000001</v>
      </c>
      <c r="M1193" s="44">
        <v>45077</v>
      </c>
      <c r="N1193" s="42">
        <f>H1193-K1193-L1193</f>
        <v>7213.9599999999919</v>
      </c>
      <c r="O1193" s="42">
        <v>179.36</v>
      </c>
      <c r="P1193" s="45">
        <v>0.13</v>
      </c>
      <c r="Q1193" s="42">
        <f>O1193-R1193</f>
        <v>20.630000000000024</v>
      </c>
      <c r="R1193" s="42">
        <v>158.72999999999999</v>
      </c>
      <c r="S1193" s="42">
        <f>N1193-R1193</f>
        <v>7055.2299999999923</v>
      </c>
      <c r="T1193" s="38">
        <v>5000</v>
      </c>
      <c r="U1193" s="14">
        <f>S1193/H1193</f>
        <v>4.8899854975590323E-2</v>
      </c>
      <c r="V1193" s="19"/>
      <c r="W1193" s="19"/>
      <c r="X1193" s="37" t="s">
        <v>3467</v>
      </c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</row>
    <row r="1194" spans="1:37" ht="16.5" customHeight="1">
      <c r="A1194" s="38">
        <v>89</v>
      </c>
      <c r="B1194" s="39">
        <v>40712</v>
      </c>
      <c r="C1194" s="38">
        <v>10303613</v>
      </c>
      <c r="D1194" s="40" t="s">
        <v>2288</v>
      </c>
      <c r="E1194" s="38">
        <v>50</v>
      </c>
      <c r="F1194" s="38">
        <v>60</v>
      </c>
      <c r="G1194" s="38" t="s">
        <v>33</v>
      </c>
      <c r="H1194" s="42">
        <v>176496</v>
      </c>
      <c r="I1194" s="2"/>
      <c r="J1194" s="44">
        <v>42276</v>
      </c>
      <c r="K1194" s="42">
        <v>0</v>
      </c>
      <c r="L1194" s="42">
        <v>167671.20000000001</v>
      </c>
      <c r="M1194" s="44">
        <v>45077</v>
      </c>
      <c r="N1194" s="42">
        <f>H1194-K1194-L1194</f>
        <v>8824.7999999999884</v>
      </c>
      <c r="O1194" s="42">
        <v>219.41</v>
      </c>
      <c r="P1194" s="45">
        <v>0.13</v>
      </c>
      <c r="Q1194" s="42">
        <f>O1194-R1194</f>
        <v>25.240000000000009</v>
      </c>
      <c r="R1194" s="42">
        <v>194.17</v>
      </c>
      <c r="S1194" s="42">
        <f>N1194-R1194</f>
        <v>8630.6299999999883</v>
      </c>
      <c r="T1194" s="38">
        <v>5000</v>
      </c>
      <c r="U1194" s="14">
        <f>S1194/H1194</f>
        <v>4.8899861753240799E-2</v>
      </c>
      <c r="V1194" s="19"/>
      <c r="W1194" s="19"/>
      <c r="X1194" s="37" t="s">
        <v>3467</v>
      </c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</row>
    <row r="1195" spans="1:37" ht="16.5" customHeight="1">
      <c r="A1195" s="38">
        <v>144</v>
      </c>
      <c r="B1195" s="39">
        <v>40712</v>
      </c>
      <c r="C1195" s="38">
        <v>10303963</v>
      </c>
      <c r="D1195" s="40" t="s">
        <v>2329</v>
      </c>
      <c r="E1195" s="38">
        <v>779</v>
      </c>
      <c r="F1195" s="38">
        <v>60</v>
      </c>
      <c r="G1195" s="38" t="s">
        <v>33</v>
      </c>
      <c r="H1195" s="42">
        <v>342323.76</v>
      </c>
      <c r="I1195" s="2"/>
      <c r="J1195" s="44">
        <v>42276</v>
      </c>
      <c r="K1195" s="42">
        <v>0</v>
      </c>
      <c r="L1195" s="42">
        <v>325207.57</v>
      </c>
      <c r="M1195" s="44">
        <v>45077</v>
      </c>
      <c r="N1195" s="42">
        <f>H1195-K1195-L1195</f>
        <v>17116.190000000002</v>
      </c>
      <c r="O1195" s="42">
        <v>425.56</v>
      </c>
      <c r="P1195" s="45">
        <v>0.13</v>
      </c>
      <c r="Q1195" s="42">
        <f>O1195-R1195</f>
        <v>48.95999999999998</v>
      </c>
      <c r="R1195" s="42">
        <v>376.6</v>
      </c>
      <c r="S1195" s="42">
        <f>N1195-R1195</f>
        <v>16739.590000000004</v>
      </c>
      <c r="T1195" s="38">
        <v>5000</v>
      </c>
      <c r="U1195" s="14">
        <f>S1195/H1195</f>
        <v>4.8899877706414546E-2</v>
      </c>
      <c r="V1195" s="19"/>
      <c r="W1195" s="19"/>
      <c r="X1195" s="37" t="s">
        <v>3467</v>
      </c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</row>
    <row r="1196" spans="1:37" ht="16.5" customHeight="1">
      <c r="A1196" s="38">
        <v>183</v>
      </c>
      <c r="B1196" s="39">
        <v>40712</v>
      </c>
      <c r="C1196" s="38">
        <v>10319405</v>
      </c>
      <c r="D1196" s="40" t="s">
        <v>2300</v>
      </c>
      <c r="E1196" s="38">
        <v>1</v>
      </c>
      <c r="F1196" s="38">
        <v>60</v>
      </c>
      <c r="G1196" s="38" t="s">
        <v>33</v>
      </c>
      <c r="H1196" s="42">
        <v>16834.189999999999</v>
      </c>
      <c r="I1196" s="2"/>
      <c r="J1196" s="44">
        <v>42366</v>
      </c>
      <c r="K1196" s="42">
        <v>0</v>
      </c>
      <c r="L1196" s="42">
        <v>15992.48</v>
      </c>
      <c r="M1196" s="44">
        <v>45077</v>
      </c>
      <c r="N1196" s="42">
        <f>H1196-K1196-L1196</f>
        <v>841.70999999999913</v>
      </c>
      <c r="O1196" s="42">
        <v>20.93</v>
      </c>
      <c r="P1196" s="45">
        <v>0.13</v>
      </c>
      <c r="Q1196" s="42">
        <f>O1196-R1196</f>
        <v>2.41</v>
      </c>
      <c r="R1196" s="42">
        <v>18.52</v>
      </c>
      <c r="S1196" s="42">
        <f>N1196-R1196</f>
        <v>823.18999999999915</v>
      </c>
      <c r="T1196" s="38">
        <v>1802</v>
      </c>
      <c r="U1196" s="14">
        <f>S1196/H1196</f>
        <v>4.8899887669082931E-2</v>
      </c>
      <c r="V1196" s="19"/>
      <c r="W1196" s="19"/>
      <c r="X1196" s="37" t="s">
        <v>3467</v>
      </c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</row>
    <row r="1197" spans="1:37" ht="16.5" customHeight="1">
      <c r="A1197" s="38">
        <v>156</v>
      </c>
      <c r="B1197" s="39">
        <v>40712</v>
      </c>
      <c r="C1197" s="38">
        <v>10303976</v>
      </c>
      <c r="D1197" s="40" t="s">
        <v>2354</v>
      </c>
      <c r="E1197" s="38">
        <v>1</v>
      </c>
      <c r="F1197" s="38">
        <v>60</v>
      </c>
      <c r="G1197" s="38" t="s">
        <v>33</v>
      </c>
      <c r="H1197" s="42">
        <v>80170.94</v>
      </c>
      <c r="I1197" s="2"/>
      <c r="J1197" s="44">
        <v>42276</v>
      </c>
      <c r="K1197" s="42">
        <v>0</v>
      </c>
      <c r="L1197" s="42">
        <v>76162.39</v>
      </c>
      <c r="M1197" s="44">
        <v>45077</v>
      </c>
      <c r="N1197" s="42">
        <f>H1197-K1197-L1197</f>
        <v>4008.5500000000029</v>
      </c>
      <c r="O1197" s="42">
        <v>99.67</v>
      </c>
      <c r="P1197" s="45">
        <v>0.13</v>
      </c>
      <c r="Q1197" s="42">
        <f>O1197-R1197</f>
        <v>11.469999999999999</v>
      </c>
      <c r="R1197" s="42">
        <v>88.2</v>
      </c>
      <c r="S1197" s="42">
        <f>N1197-R1197</f>
        <v>3920.3500000000031</v>
      </c>
      <c r="T1197" s="38">
        <v>5000</v>
      </c>
      <c r="U1197" s="14">
        <f>S1197/H1197</f>
        <v>4.8899888163965684E-2</v>
      </c>
      <c r="V1197" s="19"/>
      <c r="W1197" s="19"/>
      <c r="X1197" s="37" t="s">
        <v>3467</v>
      </c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</row>
    <row r="1198" spans="1:37" ht="16.5" customHeight="1">
      <c r="A1198" s="38">
        <v>92</v>
      </c>
      <c r="B1198" s="39">
        <v>40712</v>
      </c>
      <c r="C1198" s="38">
        <v>10303635</v>
      </c>
      <c r="D1198" s="40" t="s">
        <v>2291</v>
      </c>
      <c r="E1198" s="38">
        <v>6</v>
      </c>
      <c r="F1198" s="38">
        <v>60</v>
      </c>
      <c r="G1198" s="38" t="s">
        <v>33</v>
      </c>
      <c r="H1198" s="42">
        <v>19487.16</v>
      </c>
      <c r="I1198" s="2"/>
      <c r="J1198" s="44">
        <v>42276</v>
      </c>
      <c r="K1198" s="42">
        <v>0</v>
      </c>
      <c r="L1198" s="42">
        <v>18512.8</v>
      </c>
      <c r="M1198" s="44">
        <v>45077</v>
      </c>
      <c r="N1198" s="42">
        <f>H1198-K1198-L1198</f>
        <v>974.36000000000058</v>
      </c>
      <c r="O1198" s="42">
        <v>24.23</v>
      </c>
      <c r="P1198" s="45">
        <v>0.13</v>
      </c>
      <c r="Q1198" s="42">
        <f>O1198-R1198</f>
        <v>2.7899999999999991</v>
      </c>
      <c r="R1198" s="42">
        <v>21.44</v>
      </c>
      <c r="S1198" s="42">
        <f>N1198-R1198</f>
        <v>952.92000000000053</v>
      </c>
      <c r="T1198" s="38">
        <v>5000</v>
      </c>
      <c r="U1198" s="14">
        <f>S1198/H1198</f>
        <v>4.889989100515419E-2</v>
      </c>
      <c r="V1198" s="19"/>
      <c r="W1198" s="19"/>
      <c r="X1198" s="37" t="s">
        <v>3467</v>
      </c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</row>
    <row r="1199" spans="1:37" ht="16.5" customHeight="1">
      <c r="A1199" s="38">
        <v>169</v>
      </c>
      <c r="B1199" s="39">
        <v>40712</v>
      </c>
      <c r="C1199" s="38">
        <v>10303995</v>
      </c>
      <c r="D1199" s="40" t="s">
        <v>2359</v>
      </c>
      <c r="E1199" s="38">
        <v>11</v>
      </c>
      <c r="F1199" s="38">
        <v>60</v>
      </c>
      <c r="G1199" s="38" t="s">
        <v>33</v>
      </c>
      <c r="H1199" s="42">
        <v>53589.69</v>
      </c>
      <c r="I1199" s="2"/>
      <c r="J1199" s="44">
        <v>42276</v>
      </c>
      <c r="K1199" s="42">
        <v>0</v>
      </c>
      <c r="L1199" s="42">
        <v>50910.2</v>
      </c>
      <c r="M1199" s="44">
        <v>45077</v>
      </c>
      <c r="N1199" s="42">
        <f>H1199-K1199-L1199</f>
        <v>2679.4900000000052</v>
      </c>
      <c r="O1199" s="42">
        <v>66.62</v>
      </c>
      <c r="P1199" s="45">
        <v>0.13</v>
      </c>
      <c r="Q1199" s="42">
        <f>O1199-R1199</f>
        <v>7.6600000000000037</v>
      </c>
      <c r="R1199" s="42">
        <v>58.96</v>
      </c>
      <c r="S1199" s="42">
        <f>N1199-R1199</f>
        <v>2620.5300000000052</v>
      </c>
      <c r="T1199" s="38">
        <v>5000</v>
      </c>
      <c r="U1199" s="14">
        <f>S1199/H1199</f>
        <v>4.889989100515426E-2</v>
      </c>
      <c r="V1199" s="19"/>
      <c r="W1199" s="19"/>
      <c r="X1199" s="37" t="s">
        <v>3467</v>
      </c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</row>
    <row r="1200" spans="1:37" ht="16.5" customHeight="1">
      <c r="A1200" s="38">
        <v>134</v>
      </c>
      <c r="B1200" s="39">
        <v>40712</v>
      </c>
      <c r="C1200" s="38">
        <v>10303901</v>
      </c>
      <c r="D1200" s="40" t="s">
        <v>2322</v>
      </c>
      <c r="E1200" s="38">
        <v>119</v>
      </c>
      <c r="F1200" s="38">
        <v>60</v>
      </c>
      <c r="G1200" s="38" t="s">
        <v>33</v>
      </c>
      <c r="H1200" s="42">
        <v>181653.5</v>
      </c>
      <c r="I1200" s="2"/>
      <c r="J1200" s="44">
        <v>42276</v>
      </c>
      <c r="K1200" s="42">
        <v>0</v>
      </c>
      <c r="L1200" s="42">
        <v>172570.82</v>
      </c>
      <c r="M1200" s="44">
        <v>45077</v>
      </c>
      <c r="N1200" s="42">
        <f>H1200-K1200-L1200</f>
        <v>9082.679999999993</v>
      </c>
      <c r="O1200" s="42">
        <v>225.82</v>
      </c>
      <c r="P1200" s="45">
        <v>0.13</v>
      </c>
      <c r="Q1200" s="42">
        <f>O1200-R1200</f>
        <v>25.97999999999999</v>
      </c>
      <c r="R1200" s="42">
        <v>199.84</v>
      </c>
      <c r="S1200" s="42">
        <f>N1200-R1200</f>
        <v>8882.8399999999929</v>
      </c>
      <c r="T1200" s="38">
        <v>5000</v>
      </c>
      <c r="U1200" s="14">
        <f>S1200/H1200</f>
        <v>4.889991109447378E-2</v>
      </c>
      <c r="V1200" s="19"/>
      <c r="W1200" s="19"/>
      <c r="X1200" s="37" t="s">
        <v>3467</v>
      </c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</row>
    <row r="1201" spans="1:37" ht="16.5" customHeight="1">
      <c r="A1201" s="38">
        <v>142</v>
      </c>
      <c r="B1201" s="39">
        <v>40712</v>
      </c>
      <c r="C1201" s="38">
        <v>10303961</v>
      </c>
      <c r="D1201" s="40" t="s">
        <v>675</v>
      </c>
      <c r="E1201" s="38">
        <v>30</v>
      </c>
      <c r="F1201" s="38">
        <v>60</v>
      </c>
      <c r="G1201" s="38" t="s">
        <v>33</v>
      </c>
      <c r="H1201" s="42">
        <v>38333.4</v>
      </c>
      <c r="I1201" s="2"/>
      <c r="J1201" s="44">
        <v>42276</v>
      </c>
      <c r="K1201" s="42">
        <v>0</v>
      </c>
      <c r="L1201" s="42">
        <v>36416.730000000003</v>
      </c>
      <c r="M1201" s="44">
        <v>45077</v>
      </c>
      <c r="N1201" s="42">
        <f>H1201-K1201-L1201</f>
        <v>1916.6699999999983</v>
      </c>
      <c r="O1201" s="42">
        <v>47.65</v>
      </c>
      <c r="P1201" s="45">
        <v>0.13</v>
      </c>
      <c r="Q1201" s="42">
        <f>O1201-R1201</f>
        <v>5.4799999999999969</v>
      </c>
      <c r="R1201" s="42">
        <v>42.17</v>
      </c>
      <c r="S1201" s="42">
        <f>N1201-R1201</f>
        <v>1874.4999999999982</v>
      </c>
      <c r="T1201" s="38">
        <v>5000</v>
      </c>
      <c r="U1201" s="14">
        <f>S1201/H1201</f>
        <v>4.8899914956669593E-2</v>
      </c>
      <c r="V1201" s="19"/>
      <c r="W1201" s="19"/>
      <c r="X1201" s="37" t="s">
        <v>3467</v>
      </c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</row>
    <row r="1202" spans="1:37" ht="16.5" customHeight="1">
      <c r="A1202" s="38">
        <v>131</v>
      </c>
      <c r="B1202" s="39">
        <v>40712</v>
      </c>
      <c r="C1202" s="38">
        <v>10303898</v>
      </c>
      <c r="D1202" s="40" t="s">
        <v>2319</v>
      </c>
      <c r="E1202" s="38">
        <v>2</v>
      </c>
      <c r="F1202" s="38">
        <v>60</v>
      </c>
      <c r="G1202" s="38" t="s">
        <v>33</v>
      </c>
      <c r="H1202" s="42">
        <v>4716.9799999999996</v>
      </c>
      <c r="I1202" s="2"/>
      <c r="J1202" s="44">
        <v>42276</v>
      </c>
      <c r="K1202" s="42">
        <v>0</v>
      </c>
      <c r="L1202" s="42">
        <v>4481.13</v>
      </c>
      <c r="M1202" s="44">
        <v>45077</v>
      </c>
      <c r="N1202" s="42">
        <f>H1202-K1202-L1202</f>
        <v>235.84999999999945</v>
      </c>
      <c r="O1202" s="42">
        <v>5.86</v>
      </c>
      <c r="P1202" s="45">
        <v>0.13</v>
      </c>
      <c r="Q1202" s="42">
        <f>O1202-R1202</f>
        <v>0.66999999999999993</v>
      </c>
      <c r="R1202" s="42">
        <v>5.19</v>
      </c>
      <c r="S1202" s="42">
        <f>N1202-R1202</f>
        <v>230.65999999999946</v>
      </c>
      <c r="T1202" s="38">
        <v>5000</v>
      </c>
      <c r="U1202" s="14">
        <f>S1202/H1202</f>
        <v>4.8899931735983504E-2</v>
      </c>
      <c r="V1202" s="19"/>
      <c r="W1202" s="19"/>
      <c r="X1202" s="37" t="s">
        <v>3467</v>
      </c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</row>
    <row r="1203" spans="1:37" ht="16.5" customHeight="1">
      <c r="A1203" s="38">
        <v>49</v>
      </c>
      <c r="B1203" s="39">
        <v>40712</v>
      </c>
      <c r="C1203" s="38">
        <v>10302499</v>
      </c>
      <c r="D1203" s="40" t="s">
        <v>2193</v>
      </c>
      <c r="E1203" s="38">
        <v>9</v>
      </c>
      <c r="F1203" s="38">
        <v>60</v>
      </c>
      <c r="G1203" s="38" t="s">
        <v>33</v>
      </c>
      <c r="H1203" s="42">
        <v>116769.24</v>
      </c>
      <c r="I1203" s="2"/>
      <c r="J1203" s="44">
        <v>42276</v>
      </c>
      <c r="K1203" s="42">
        <v>0</v>
      </c>
      <c r="L1203" s="42">
        <v>110930.77</v>
      </c>
      <c r="M1203" s="44">
        <v>45077</v>
      </c>
      <c r="N1203" s="42">
        <f>H1203-K1203-L1203</f>
        <v>5838.4700000000012</v>
      </c>
      <c r="O1203" s="42">
        <v>145.16</v>
      </c>
      <c r="P1203" s="45">
        <v>0.13</v>
      </c>
      <c r="Q1203" s="42">
        <f>O1203-R1203</f>
        <v>16.699999999999989</v>
      </c>
      <c r="R1203" s="42">
        <v>128.46</v>
      </c>
      <c r="S1203" s="42">
        <f>N1203-R1203</f>
        <v>5710.0100000000011</v>
      </c>
      <c r="T1203" s="38">
        <v>5000</v>
      </c>
      <c r="U1203" s="14">
        <f>S1203/H1203</f>
        <v>4.8899950021084326E-2</v>
      </c>
      <c r="V1203" s="19"/>
      <c r="W1203" s="19"/>
      <c r="X1203" s="37" t="s">
        <v>3467</v>
      </c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</row>
    <row r="1204" spans="1:37" ht="16.5" customHeight="1">
      <c r="A1204" s="38">
        <v>139</v>
      </c>
      <c r="B1204" s="39">
        <v>40712</v>
      </c>
      <c r="C1204" s="38">
        <v>10303958</v>
      </c>
      <c r="D1204" s="40" t="s">
        <v>2325</v>
      </c>
      <c r="E1204" s="38">
        <v>1</v>
      </c>
      <c r="F1204" s="38">
        <v>60</v>
      </c>
      <c r="G1204" s="38" t="s">
        <v>33</v>
      </c>
      <c r="H1204" s="42">
        <v>23666.67</v>
      </c>
      <c r="I1204" s="2"/>
      <c r="J1204" s="44">
        <v>42276</v>
      </c>
      <c r="K1204" s="42">
        <v>0</v>
      </c>
      <c r="L1204" s="42">
        <v>22483.33</v>
      </c>
      <c r="M1204" s="44">
        <v>45077</v>
      </c>
      <c r="N1204" s="42">
        <f>H1204-K1204-L1204</f>
        <v>1183.3399999999965</v>
      </c>
      <c r="O1204" s="42">
        <v>29.42</v>
      </c>
      <c r="P1204" s="45">
        <v>0.13</v>
      </c>
      <c r="Q1204" s="42">
        <f>O1204-R1204</f>
        <v>3.3800000000000026</v>
      </c>
      <c r="R1204" s="42">
        <v>26.04</v>
      </c>
      <c r="S1204" s="42">
        <f>N1204-R1204</f>
        <v>1157.2999999999965</v>
      </c>
      <c r="T1204" s="38">
        <v>5000</v>
      </c>
      <c r="U1204" s="14">
        <f>S1204/H1204</f>
        <v>4.8899993112676884E-2</v>
      </c>
      <c r="V1204" s="19"/>
      <c r="W1204" s="19"/>
      <c r="X1204" s="37" t="s">
        <v>3467</v>
      </c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</row>
    <row r="1205" spans="1:37" ht="16.5" customHeight="1">
      <c r="A1205" s="38">
        <v>173</v>
      </c>
      <c r="B1205" s="39">
        <v>40712</v>
      </c>
      <c r="C1205" s="38">
        <v>10303999</v>
      </c>
      <c r="D1205" s="40" t="s">
        <v>2363</v>
      </c>
      <c r="E1205" s="38">
        <v>2</v>
      </c>
      <c r="F1205" s="38">
        <v>60</v>
      </c>
      <c r="G1205" s="38" t="s">
        <v>33</v>
      </c>
      <c r="H1205" s="42">
        <v>50187.12</v>
      </c>
      <c r="I1205" s="2"/>
      <c r="J1205" s="44">
        <v>42276</v>
      </c>
      <c r="K1205" s="42">
        <v>0</v>
      </c>
      <c r="L1205" s="42">
        <v>47677.760000000002</v>
      </c>
      <c r="M1205" s="44">
        <v>45077</v>
      </c>
      <c r="N1205" s="42">
        <f>H1205-K1205-L1205</f>
        <v>2509.3600000000006</v>
      </c>
      <c r="O1205" s="42">
        <v>62.39</v>
      </c>
      <c r="P1205" s="45">
        <v>0.13</v>
      </c>
      <c r="Q1205" s="42">
        <f>O1205-R1205</f>
        <v>7.18</v>
      </c>
      <c r="R1205" s="42">
        <v>55.21</v>
      </c>
      <c r="S1205" s="42">
        <f>N1205-R1205</f>
        <v>2454.1500000000005</v>
      </c>
      <c r="T1205" s="38">
        <v>5000</v>
      </c>
      <c r="U1205" s="14">
        <f>S1205/H1205</f>
        <v>4.8899996652527589E-2</v>
      </c>
      <c r="V1205" s="19"/>
      <c r="W1205" s="19"/>
      <c r="X1205" s="37" t="s">
        <v>3467</v>
      </c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</row>
    <row r="1206" spans="1:37" ht="16.5" customHeight="1">
      <c r="A1206" s="38">
        <v>143</v>
      </c>
      <c r="B1206" s="39">
        <v>40712</v>
      </c>
      <c r="C1206" s="38">
        <v>10303962</v>
      </c>
      <c r="D1206" s="40" t="s">
        <v>2328</v>
      </c>
      <c r="E1206" s="38">
        <v>1</v>
      </c>
      <c r="F1206" s="38">
        <v>60</v>
      </c>
      <c r="G1206" s="38" t="s">
        <v>33</v>
      </c>
      <c r="H1206" s="42">
        <v>1000</v>
      </c>
      <c r="I1206" s="2"/>
      <c r="J1206" s="44">
        <v>42276</v>
      </c>
      <c r="K1206" s="42">
        <v>0</v>
      </c>
      <c r="L1206" s="42">
        <v>950</v>
      </c>
      <c r="M1206" s="44">
        <v>45077</v>
      </c>
      <c r="N1206" s="42">
        <f>H1206-K1206-L1206</f>
        <v>50</v>
      </c>
      <c r="O1206" s="42">
        <v>1.24</v>
      </c>
      <c r="P1206" s="45">
        <v>0.13</v>
      </c>
      <c r="Q1206" s="42">
        <f>O1206-R1206</f>
        <v>0.1399999999999999</v>
      </c>
      <c r="R1206" s="42">
        <v>1.1000000000000001</v>
      </c>
      <c r="S1206" s="42">
        <f>N1206-R1206</f>
        <v>48.9</v>
      </c>
      <c r="T1206" s="38">
        <v>5000</v>
      </c>
      <c r="U1206" s="14">
        <f>S1206/H1206</f>
        <v>4.8899999999999999E-2</v>
      </c>
      <c r="V1206" s="19"/>
      <c r="W1206" s="19"/>
      <c r="X1206" s="37" t="s">
        <v>3467</v>
      </c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</row>
    <row r="1207" spans="1:37" ht="16.5" customHeight="1">
      <c r="A1207" s="38">
        <v>148</v>
      </c>
      <c r="B1207" s="39">
        <v>40712</v>
      </c>
      <c r="C1207" s="38">
        <v>10303968</v>
      </c>
      <c r="D1207" s="40" t="s">
        <v>2327</v>
      </c>
      <c r="E1207" s="38">
        <v>50</v>
      </c>
      <c r="F1207" s="38">
        <v>60</v>
      </c>
      <c r="G1207" s="38" t="s">
        <v>33</v>
      </c>
      <c r="H1207" s="42">
        <v>15000</v>
      </c>
      <c r="I1207" s="2"/>
      <c r="J1207" s="44">
        <v>42276</v>
      </c>
      <c r="K1207" s="42">
        <v>0</v>
      </c>
      <c r="L1207" s="42">
        <v>14250</v>
      </c>
      <c r="M1207" s="44">
        <v>45077</v>
      </c>
      <c r="N1207" s="42">
        <f>H1207-K1207-L1207</f>
        <v>750</v>
      </c>
      <c r="O1207" s="42">
        <v>18.649999999999999</v>
      </c>
      <c r="P1207" s="45">
        <v>0.13</v>
      </c>
      <c r="Q1207" s="42">
        <f>O1207-R1207</f>
        <v>2.1499999999999986</v>
      </c>
      <c r="R1207" s="42">
        <v>16.5</v>
      </c>
      <c r="S1207" s="42">
        <f>N1207-R1207</f>
        <v>733.5</v>
      </c>
      <c r="T1207" s="38">
        <v>5000</v>
      </c>
      <c r="U1207" s="14">
        <f>S1207/H1207</f>
        <v>4.8899999999999999E-2</v>
      </c>
      <c r="V1207" s="19"/>
      <c r="W1207" s="19"/>
      <c r="X1207" s="37" t="s">
        <v>3467</v>
      </c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</row>
    <row r="1208" spans="1:37" ht="16.5" customHeight="1">
      <c r="A1208" s="38">
        <v>166</v>
      </c>
      <c r="B1208" s="39">
        <v>40712</v>
      </c>
      <c r="C1208" s="38">
        <v>10303988</v>
      </c>
      <c r="D1208" s="40" t="s">
        <v>2357</v>
      </c>
      <c r="E1208" s="38">
        <v>9</v>
      </c>
      <c r="F1208" s="38">
        <v>60</v>
      </c>
      <c r="G1208" s="38" t="s">
        <v>21</v>
      </c>
      <c r="H1208" s="42">
        <v>53076.87</v>
      </c>
      <c r="I1208" s="2"/>
      <c r="J1208" s="44">
        <v>42277</v>
      </c>
      <c r="K1208" s="42">
        <v>0</v>
      </c>
      <c r="L1208" s="42">
        <v>50423.02</v>
      </c>
      <c r="M1208" s="44">
        <v>45077</v>
      </c>
      <c r="N1208" s="42">
        <f>H1208-K1208-L1208</f>
        <v>2653.8500000000058</v>
      </c>
      <c r="O1208" s="42">
        <v>65.98</v>
      </c>
      <c r="P1208" s="45">
        <v>0.13</v>
      </c>
      <c r="Q1208" s="42">
        <f>O1208-R1208</f>
        <v>7.5900000000000034</v>
      </c>
      <c r="R1208" s="42">
        <v>58.39</v>
      </c>
      <c r="S1208" s="42">
        <f>N1208-R1208</f>
        <v>2595.4600000000059</v>
      </c>
      <c r="T1208" s="38">
        <v>5000</v>
      </c>
      <c r="U1208" s="14">
        <f>S1208/H1208</f>
        <v>4.8900019914512781E-2</v>
      </c>
      <c r="V1208" s="19"/>
      <c r="W1208" s="19"/>
      <c r="X1208" s="37" t="s">
        <v>3467</v>
      </c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</row>
    <row r="1209" spans="1:37" ht="16.5" customHeight="1">
      <c r="A1209" s="38">
        <v>88</v>
      </c>
      <c r="B1209" s="39">
        <v>40712</v>
      </c>
      <c r="C1209" s="38">
        <v>10303612</v>
      </c>
      <c r="D1209" s="40" t="s">
        <v>2287</v>
      </c>
      <c r="E1209" s="38">
        <v>6</v>
      </c>
      <c r="F1209" s="38">
        <v>60</v>
      </c>
      <c r="G1209" s="38" t="s">
        <v>33</v>
      </c>
      <c r="H1209" s="42">
        <v>52158.66</v>
      </c>
      <c r="I1209" s="2"/>
      <c r="J1209" s="44">
        <v>42276</v>
      </c>
      <c r="K1209" s="42">
        <v>0</v>
      </c>
      <c r="L1209" s="42">
        <v>49550.720000000001</v>
      </c>
      <c r="M1209" s="44">
        <v>45077</v>
      </c>
      <c r="N1209" s="42">
        <f>H1209-K1209-L1209</f>
        <v>2607.9400000000023</v>
      </c>
      <c r="O1209" s="42">
        <v>64.84</v>
      </c>
      <c r="P1209" s="45">
        <v>0.13</v>
      </c>
      <c r="Q1209" s="42">
        <f>O1209-R1209</f>
        <v>7.4600000000000009</v>
      </c>
      <c r="R1209" s="42">
        <v>57.38</v>
      </c>
      <c r="S1209" s="42">
        <f>N1209-R1209</f>
        <v>2550.5600000000022</v>
      </c>
      <c r="T1209" s="38">
        <v>5000</v>
      </c>
      <c r="U1209" s="14">
        <f>S1209/H1209</f>
        <v>4.8900029256886621E-2</v>
      </c>
      <c r="V1209" s="19"/>
      <c r="W1209" s="19"/>
      <c r="X1209" s="37" t="s">
        <v>3467</v>
      </c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</row>
    <row r="1210" spans="1:37" ht="16.5" customHeight="1">
      <c r="A1210" s="38">
        <v>44</v>
      </c>
      <c r="B1210" s="39">
        <v>40712</v>
      </c>
      <c r="C1210" s="38">
        <v>10302494</v>
      </c>
      <c r="D1210" s="40" t="s">
        <v>2190</v>
      </c>
      <c r="E1210" s="38">
        <v>1</v>
      </c>
      <c r="F1210" s="38">
        <v>60</v>
      </c>
      <c r="G1210" s="38" t="s">
        <v>33</v>
      </c>
      <c r="H1210" s="42">
        <v>23794.87</v>
      </c>
      <c r="I1210" s="2"/>
      <c r="J1210" s="44">
        <v>42276</v>
      </c>
      <c r="K1210" s="42">
        <v>0</v>
      </c>
      <c r="L1210" s="42">
        <v>22605.119999999999</v>
      </c>
      <c r="M1210" s="44">
        <v>45077</v>
      </c>
      <c r="N1210" s="42">
        <f>H1210-K1210-L1210</f>
        <v>1189.75</v>
      </c>
      <c r="O1210" s="42">
        <v>29.58</v>
      </c>
      <c r="P1210" s="45">
        <v>0.13</v>
      </c>
      <c r="Q1210" s="42">
        <f>O1210-R1210</f>
        <v>3.3999999999999986</v>
      </c>
      <c r="R1210" s="42">
        <v>26.18</v>
      </c>
      <c r="S1210" s="42">
        <f>N1210-R1210</f>
        <v>1163.57</v>
      </c>
      <c r="T1210" s="38">
        <v>5000</v>
      </c>
      <c r="U1210" s="14">
        <f>S1210/H1210</f>
        <v>4.8900036016166507E-2</v>
      </c>
      <c r="V1210" s="19"/>
      <c r="W1210" s="19"/>
      <c r="X1210" s="37" t="s">
        <v>3467</v>
      </c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</row>
    <row r="1211" spans="1:37" ht="16.5" customHeight="1">
      <c r="A1211" s="38">
        <v>154</v>
      </c>
      <c r="B1211" s="39">
        <v>40712</v>
      </c>
      <c r="C1211" s="38">
        <v>10303974</v>
      </c>
      <c r="D1211" s="40" t="s">
        <v>2352</v>
      </c>
      <c r="E1211" s="38">
        <v>5</v>
      </c>
      <c r="F1211" s="38">
        <v>60</v>
      </c>
      <c r="G1211" s="38" t="s">
        <v>33</v>
      </c>
      <c r="H1211" s="42">
        <v>31623.9</v>
      </c>
      <c r="I1211" s="2"/>
      <c r="J1211" s="44">
        <v>42276</v>
      </c>
      <c r="K1211" s="42">
        <v>0</v>
      </c>
      <c r="L1211" s="42">
        <v>30042.7</v>
      </c>
      <c r="M1211" s="44">
        <v>45077</v>
      </c>
      <c r="N1211" s="42">
        <f>H1211-K1211-L1211</f>
        <v>1581.2000000000007</v>
      </c>
      <c r="O1211" s="42">
        <v>39.31</v>
      </c>
      <c r="P1211" s="45">
        <v>0.13</v>
      </c>
      <c r="Q1211" s="42">
        <f>O1211-R1211</f>
        <v>4.5200000000000031</v>
      </c>
      <c r="R1211" s="42">
        <v>34.79</v>
      </c>
      <c r="S1211" s="42">
        <f>N1211-R1211</f>
        <v>1546.4100000000008</v>
      </c>
      <c r="T1211" s="38">
        <v>5000</v>
      </c>
      <c r="U1211" s="14">
        <f>S1211/H1211</f>
        <v>4.8900040791932706E-2</v>
      </c>
      <c r="V1211" s="19"/>
      <c r="W1211" s="19"/>
      <c r="X1211" s="37" t="s">
        <v>3467</v>
      </c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</row>
    <row r="1212" spans="1:37" ht="16.5" customHeight="1">
      <c r="A1212" s="38">
        <v>141</v>
      </c>
      <c r="B1212" s="39">
        <v>40712</v>
      </c>
      <c r="C1212" s="38">
        <v>10303960</v>
      </c>
      <c r="D1212" s="40" t="s">
        <v>2327</v>
      </c>
      <c r="E1212" s="38">
        <v>25</v>
      </c>
      <c r="F1212" s="38">
        <v>60</v>
      </c>
      <c r="G1212" s="38" t="s">
        <v>33</v>
      </c>
      <c r="H1212" s="42">
        <v>44444.5</v>
      </c>
      <c r="I1212" s="2"/>
      <c r="J1212" s="44">
        <v>42276</v>
      </c>
      <c r="K1212" s="42">
        <v>0</v>
      </c>
      <c r="L1212" s="42">
        <v>42222.27</v>
      </c>
      <c r="M1212" s="44">
        <v>45077</v>
      </c>
      <c r="N1212" s="42">
        <f>H1212-K1212-L1212</f>
        <v>2222.2300000000032</v>
      </c>
      <c r="O1212" s="42">
        <v>55.25</v>
      </c>
      <c r="P1212" s="45">
        <v>0.13</v>
      </c>
      <c r="Q1212" s="42">
        <f>O1212-R1212</f>
        <v>6.3599999999999994</v>
      </c>
      <c r="R1212" s="42">
        <v>48.89</v>
      </c>
      <c r="S1212" s="42">
        <f>N1212-R1212</f>
        <v>2173.3400000000033</v>
      </c>
      <c r="T1212" s="38">
        <v>5000</v>
      </c>
      <c r="U1212" s="14">
        <f>S1212/H1212</f>
        <v>4.8900088874888982E-2</v>
      </c>
      <c r="V1212" s="19"/>
      <c r="W1212" s="19"/>
      <c r="X1212" s="37" t="s">
        <v>3467</v>
      </c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</row>
    <row r="1213" spans="1:37" ht="16.5" customHeight="1">
      <c r="A1213" s="38">
        <v>132</v>
      </c>
      <c r="B1213" s="39">
        <v>40712</v>
      </c>
      <c r="C1213" s="38">
        <v>10303899</v>
      </c>
      <c r="D1213" s="40" t="s">
        <v>2320</v>
      </c>
      <c r="E1213" s="38">
        <v>12</v>
      </c>
      <c r="F1213" s="38">
        <v>60</v>
      </c>
      <c r="G1213" s="38" t="s">
        <v>33</v>
      </c>
      <c r="H1213" s="42">
        <v>23773.56</v>
      </c>
      <c r="I1213" s="2"/>
      <c r="J1213" s="44">
        <v>42276</v>
      </c>
      <c r="K1213" s="42">
        <v>0</v>
      </c>
      <c r="L1213" s="42">
        <v>22584.880000000001</v>
      </c>
      <c r="M1213" s="44">
        <v>45077</v>
      </c>
      <c r="N1213" s="42">
        <f>H1213-K1213-L1213</f>
        <v>1188.6800000000003</v>
      </c>
      <c r="O1213" s="42">
        <v>29.55</v>
      </c>
      <c r="P1213" s="45">
        <v>0.13</v>
      </c>
      <c r="Q1213" s="42">
        <f>O1213-R1213</f>
        <v>3.4000000000000021</v>
      </c>
      <c r="R1213" s="42">
        <v>26.15</v>
      </c>
      <c r="S1213" s="42">
        <f>N1213-R1213</f>
        <v>1162.5300000000002</v>
      </c>
      <c r="T1213" s="38">
        <v>5000</v>
      </c>
      <c r="U1213" s="14">
        <f>S1213/H1213</f>
        <v>4.890012265727136E-2</v>
      </c>
      <c r="V1213" s="19"/>
      <c r="W1213" s="19"/>
      <c r="X1213" s="37" t="s">
        <v>3467</v>
      </c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</row>
    <row r="1214" spans="1:37" ht="16.5" customHeight="1">
      <c r="A1214" s="38">
        <v>174</v>
      </c>
      <c r="B1214" s="39">
        <v>40712</v>
      </c>
      <c r="C1214" s="38">
        <v>10304000</v>
      </c>
      <c r="D1214" s="40" t="s">
        <v>2363</v>
      </c>
      <c r="E1214" s="38">
        <v>1</v>
      </c>
      <c r="F1214" s="38">
        <v>60</v>
      </c>
      <c r="G1214" s="38" t="s">
        <v>33</v>
      </c>
      <c r="H1214" s="42">
        <v>23193.8</v>
      </c>
      <c r="I1214" s="2"/>
      <c r="J1214" s="44">
        <v>42276</v>
      </c>
      <c r="K1214" s="42">
        <v>0</v>
      </c>
      <c r="L1214" s="42">
        <v>22034.11</v>
      </c>
      <c r="M1214" s="44">
        <v>45077</v>
      </c>
      <c r="N1214" s="42">
        <f>H1214-K1214-L1214</f>
        <v>1159.6899999999987</v>
      </c>
      <c r="O1214" s="42">
        <v>28.83</v>
      </c>
      <c r="P1214" s="45">
        <v>0.13</v>
      </c>
      <c r="Q1214" s="42">
        <f>O1214-R1214</f>
        <v>3.3199999999999967</v>
      </c>
      <c r="R1214" s="42">
        <v>25.51</v>
      </c>
      <c r="S1214" s="42">
        <f>N1214-R1214</f>
        <v>1134.1799999999987</v>
      </c>
      <c r="T1214" s="38">
        <v>5000</v>
      </c>
      <c r="U1214" s="14">
        <f>S1214/H1214</f>
        <v>4.8900137105605757E-2</v>
      </c>
      <c r="V1214" s="19"/>
      <c r="W1214" s="19"/>
      <c r="X1214" s="37" t="s">
        <v>3467</v>
      </c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</row>
    <row r="1215" spans="1:37" ht="16.5" customHeight="1">
      <c r="A1215" s="38">
        <v>135</v>
      </c>
      <c r="B1215" s="39">
        <v>40712</v>
      </c>
      <c r="C1215" s="38">
        <v>10303902</v>
      </c>
      <c r="D1215" s="40" t="s">
        <v>2323</v>
      </c>
      <c r="E1215" s="38">
        <v>1</v>
      </c>
      <c r="F1215" s="38">
        <v>60</v>
      </c>
      <c r="G1215" s="38" t="s">
        <v>33</v>
      </c>
      <c r="H1215" s="42">
        <v>25641.03</v>
      </c>
      <c r="I1215" s="2"/>
      <c r="J1215" s="44">
        <v>42276</v>
      </c>
      <c r="K1215" s="42">
        <v>0</v>
      </c>
      <c r="L1215" s="42">
        <v>24358.97</v>
      </c>
      <c r="M1215" s="44">
        <v>45077</v>
      </c>
      <c r="N1215" s="42">
        <f>H1215-K1215-L1215</f>
        <v>1282.0599999999977</v>
      </c>
      <c r="O1215" s="42">
        <v>31.88</v>
      </c>
      <c r="P1215" s="45">
        <v>0.13</v>
      </c>
      <c r="Q1215" s="42">
        <f>O1215-R1215</f>
        <v>3.6699999999999982</v>
      </c>
      <c r="R1215" s="42">
        <v>28.21</v>
      </c>
      <c r="S1215" s="42">
        <f>N1215-R1215</f>
        <v>1253.8499999999976</v>
      </c>
      <c r="T1215" s="38">
        <v>5000</v>
      </c>
      <c r="U1215" s="14">
        <f>S1215/H1215</f>
        <v>4.8900141686975825E-2</v>
      </c>
      <c r="V1215" s="19"/>
      <c r="W1215" s="19"/>
      <c r="X1215" s="37" t="s">
        <v>3467</v>
      </c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</row>
    <row r="1216" spans="1:37" ht="16.5" customHeight="1">
      <c r="A1216" s="38">
        <v>155</v>
      </c>
      <c r="B1216" s="39">
        <v>40712</v>
      </c>
      <c r="C1216" s="38">
        <v>10303975</v>
      </c>
      <c r="D1216" s="40" t="s">
        <v>2353</v>
      </c>
      <c r="E1216" s="38">
        <v>1</v>
      </c>
      <c r="F1216" s="38">
        <v>60</v>
      </c>
      <c r="G1216" s="38" t="s">
        <v>33</v>
      </c>
      <c r="H1216" s="42">
        <v>13360.69</v>
      </c>
      <c r="I1216" s="2"/>
      <c r="J1216" s="44">
        <v>42276</v>
      </c>
      <c r="K1216" s="42">
        <v>0</v>
      </c>
      <c r="L1216" s="42">
        <v>12692.65</v>
      </c>
      <c r="M1216" s="44">
        <v>45077</v>
      </c>
      <c r="N1216" s="42">
        <f>H1216-K1216-L1216</f>
        <v>668.04000000000087</v>
      </c>
      <c r="O1216" s="42">
        <v>16.61</v>
      </c>
      <c r="P1216" s="45">
        <v>0.13</v>
      </c>
      <c r="Q1216" s="42">
        <f>O1216-R1216</f>
        <v>1.9100000000000001</v>
      </c>
      <c r="R1216" s="42">
        <v>14.7</v>
      </c>
      <c r="S1216" s="42">
        <f>N1216-R1216</f>
        <v>653.34000000000083</v>
      </c>
      <c r="T1216" s="38">
        <v>5000</v>
      </c>
      <c r="U1216" s="14">
        <f>S1216/H1216</f>
        <v>4.890016907809408E-2</v>
      </c>
      <c r="V1216" s="19"/>
      <c r="W1216" s="19"/>
      <c r="X1216" s="37" t="s">
        <v>3467</v>
      </c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</row>
    <row r="1217" spans="1:37" ht="16.5" customHeight="1">
      <c r="A1217" s="38">
        <v>94</v>
      </c>
      <c r="B1217" s="39">
        <v>40712</v>
      </c>
      <c r="C1217" s="38">
        <v>10303652</v>
      </c>
      <c r="D1217" s="40" t="s">
        <v>2293</v>
      </c>
      <c r="E1217" s="38">
        <v>76</v>
      </c>
      <c r="F1217" s="38">
        <v>60</v>
      </c>
      <c r="G1217" s="38" t="s">
        <v>33</v>
      </c>
      <c r="H1217" s="42">
        <v>12017.12</v>
      </c>
      <c r="I1217" s="2"/>
      <c r="J1217" s="44">
        <v>42276</v>
      </c>
      <c r="K1217" s="42">
        <v>0</v>
      </c>
      <c r="L1217" s="42">
        <v>11416.26</v>
      </c>
      <c r="M1217" s="44">
        <v>45077</v>
      </c>
      <c r="N1217" s="42">
        <f>H1217-K1217-L1217</f>
        <v>600.86000000000058</v>
      </c>
      <c r="O1217" s="42">
        <v>14.94</v>
      </c>
      <c r="P1217" s="45">
        <v>0.13</v>
      </c>
      <c r="Q1217" s="42">
        <f>O1217-R1217</f>
        <v>1.7199999999999989</v>
      </c>
      <c r="R1217" s="42">
        <v>13.22</v>
      </c>
      <c r="S1217" s="42">
        <f>N1217-R1217</f>
        <v>587.64000000000055</v>
      </c>
      <c r="T1217" s="38">
        <v>5000</v>
      </c>
      <c r="U1217" s="14">
        <f>S1217/H1217</f>
        <v>4.8900235663786373E-2</v>
      </c>
      <c r="V1217" s="19"/>
      <c r="W1217" s="19"/>
      <c r="X1217" s="37" t="s">
        <v>3467</v>
      </c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</row>
    <row r="1218" spans="1:37" ht="16.5" customHeight="1">
      <c r="A1218" s="38">
        <v>95</v>
      </c>
      <c r="B1218" s="39">
        <v>40712</v>
      </c>
      <c r="C1218" s="38">
        <v>10303653</v>
      </c>
      <c r="D1218" s="40" t="s">
        <v>2041</v>
      </c>
      <c r="E1218" s="38">
        <v>1</v>
      </c>
      <c r="F1218" s="38">
        <v>60</v>
      </c>
      <c r="G1218" s="38" t="s">
        <v>33</v>
      </c>
      <c r="H1218" s="42">
        <v>1452.14</v>
      </c>
      <c r="I1218" s="2"/>
      <c r="J1218" s="44">
        <v>42274</v>
      </c>
      <c r="K1218" s="42">
        <v>0</v>
      </c>
      <c r="L1218" s="42">
        <v>1379.53</v>
      </c>
      <c r="M1218" s="44">
        <v>45077</v>
      </c>
      <c r="N1218" s="42">
        <f>H1218-K1218-L1218</f>
        <v>72.610000000000127</v>
      </c>
      <c r="O1218" s="42">
        <v>1.81</v>
      </c>
      <c r="P1218" s="45">
        <v>0.13</v>
      </c>
      <c r="Q1218" s="42">
        <f>O1218-R1218</f>
        <v>0.20999999999999996</v>
      </c>
      <c r="R1218" s="42">
        <v>1.6</v>
      </c>
      <c r="S1218" s="42">
        <f>N1218-R1218</f>
        <v>71.010000000000133</v>
      </c>
      <c r="T1218" s="38">
        <v>5000</v>
      </c>
      <c r="U1218" s="14">
        <f>S1218/H1218</f>
        <v>4.8900243778148202E-2</v>
      </c>
      <c r="V1218" s="19"/>
      <c r="W1218" s="19"/>
      <c r="X1218" s="37" t="s">
        <v>3467</v>
      </c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</row>
    <row r="1219" spans="1:37" ht="16.5" customHeight="1">
      <c r="A1219" s="38">
        <v>113</v>
      </c>
      <c r="B1219" s="39">
        <v>40712</v>
      </c>
      <c r="C1219" s="38">
        <v>10303695</v>
      </c>
      <c r="D1219" s="40" t="s">
        <v>1915</v>
      </c>
      <c r="E1219" s="38">
        <v>1</v>
      </c>
      <c r="F1219" s="38">
        <v>60</v>
      </c>
      <c r="G1219" s="38" t="s">
        <v>33</v>
      </c>
      <c r="H1219" s="42">
        <v>9384.61</v>
      </c>
      <c r="I1219" s="2"/>
      <c r="J1219" s="44">
        <v>43094</v>
      </c>
      <c r="K1219" s="42">
        <v>0</v>
      </c>
      <c r="L1219" s="42">
        <v>8915.3700000000008</v>
      </c>
      <c r="M1219" s="44">
        <v>45077</v>
      </c>
      <c r="N1219" s="42">
        <f>H1219-K1219-L1219</f>
        <v>469.23999999999978</v>
      </c>
      <c r="O1219" s="42">
        <v>11.67</v>
      </c>
      <c r="P1219" s="45">
        <v>0.13</v>
      </c>
      <c r="Q1219" s="42">
        <f>O1219-R1219</f>
        <v>1.3399999999999999</v>
      </c>
      <c r="R1219" s="42">
        <v>10.33</v>
      </c>
      <c r="S1219" s="42">
        <f>N1219-R1219</f>
        <v>458.9099999999998</v>
      </c>
      <c r="T1219" s="38">
        <v>5000</v>
      </c>
      <c r="U1219" s="14">
        <f>S1219/H1219</f>
        <v>4.8900273959173561E-2</v>
      </c>
      <c r="V1219" s="19"/>
      <c r="W1219" s="19"/>
      <c r="X1219" s="37" t="s">
        <v>3467</v>
      </c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</row>
    <row r="1220" spans="1:37" ht="16.5" customHeight="1">
      <c r="A1220" s="38">
        <v>65</v>
      </c>
      <c r="B1220" s="39">
        <v>40712</v>
      </c>
      <c r="C1220" s="38">
        <v>10302639</v>
      </c>
      <c r="D1220" s="40" t="s">
        <v>69</v>
      </c>
      <c r="E1220" s="38">
        <v>1</v>
      </c>
      <c r="F1220" s="38">
        <v>23</v>
      </c>
      <c r="G1220" s="38" t="s">
        <v>33</v>
      </c>
      <c r="H1220" s="42">
        <v>1180.77</v>
      </c>
      <c r="I1220" s="2"/>
      <c r="J1220" s="44">
        <v>43797</v>
      </c>
      <c r="K1220" s="42">
        <v>0</v>
      </c>
      <c r="L1220" s="42">
        <v>1121.73</v>
      </c>
      <c r="M1220" s="44">
        <v>45077</v>
      </c>
      <c r="N1220" s="42">
        <f>H1220-K1220-L1220</f>
        <v>59.039999999999964</v>
      </c>
      <c r="O1220" s="42">
        <v>1.47</v>
      </c>
      <c r="P1220" s="45">
        <v>0.13</v>
      </c>
      <c r="Q1220" s="42">
        <f>O1220-R1220</f>
        <v>0.16999999999999993</v>
      </c>
      <c r="R1220" s="42">
        <v>1.3</v>
      </c>
      <c r="S1220" s="42">
        <f>N1220-R1220</f>
        <v>57.739999999999966</v>
      </c>
      <c r="T1220" s="38">
        <v>5000</v>
      </c>
      <c r="U1220" s="14">
        <f>S1220/H1220</f>
        <v>4.8900293876030024E-2</v>
      </c>
      <c r="V1220" s="19"/>
      <c r="W1220" s="19"/>
      <c r="X1220" s="37" t="s">
        <v>3467</v>
      </c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</row>
    <row r="1221" spans="1:37" ht="16.5" customHeight="1">
      <c r="A1221" s="38">
        <v>138</v>
      </c>
      <c r="B1221" s="39">
        <v>40712</v>
      </c>
      <c r="C1221" s="38">
        <v>10303957</v>
      </c>
      <c r="D1221" s="40" t="s">
        <v>2324</v>
      </c>
      <c r="E1221" s="38">
        <v>1</v>
      </c>
      <c r="F1221" s="38">
        <v>60</v>
      </c>
      <c r="G1221" s="38" t="s">
        <v>33</v>
      </c>
      <c r="H1221" s="42">
        <v>10222.219999999999</v>
      </c>
      <c r="I1221" s="2"/>
      <c r="J1221" s="44">
        <v>42276</v>
      </c>
      <c r="K1221" s="42">
        <v>0</v>
      </c>
      <c r="L1221" s="42">
        <v>9711.1</v>
      </c>
      <c r="M1221" s="44">
        <v>45077</v>
      </c>
      <c r="N1221" s="42">
        <f>H1221-K1221-L1221</f>
        <v>511.11999999999898</v>
      </c>
      <c r="O1221" s="42">
        <v>12.71</v>
      </c>
      <c r="P1221" s="45">
        <v>0.13</v>
      </c>
      <c r="Q1221" s="42">
        <f>O1221-R1221</f>
        <v>1.4600000000000009</v>
      </c>
      <c r="R1221" s="42">
        <v>11.25</v>
      </c>
      <c r="S1221" s="42">
        <f>N1221-R1221</f>
        <v>499.86999999999898</v>
      </c>
      <c r="T1221" s="38">
        <v>5000</v>
      </c>
      <c r="U1221" s="14">
        <f>S1221/H1221</f>
        <v>4.890033671746441E-2</v>
      </c>
      <c r="V1221" s="19"/>
      <c r="W1221" s="19"/>
      <c r="X1221" s="37" t="s">
        <v>3467</v>
      </c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</row>
    <row r="1222" spans="1:37" ht="16.5" customHeight="1">
      <c r="A1222" s="38">
        <v>104</v>
      </c>
      <c r="B1222" s="39">
        <v>40712</v>
      </c>
      <c r="C1222" s="38">
        <v>10303674</v>
      </c>
      <c r="D1222" s="40" t="s">
        <v>2300</v>
      </c>
      <c r="E1222" s="38">
        <v>1</v>
      </c>
      <c r="F1222" s="38">
        <v>60</v>
      </c>
      <c r="G1222" s="38" t="s">
        <v>33</v>
      </c>
      <c r="H1222" s="42">
        <v>17353.84</v>
      </c>
      <c r="I1222" s="2"/>
      <c r="J1222" s="44">
        <v>42366</v>
      </c>
      <c r="K1222" s="42">
        <v>0</v>
      </c>
      <c r="L1222" s="42">
        <v>16486.14</v>
      </c>
      <c r="M1222" s="44">
        <v>45077</v>
      </c>
      <c r="N1222" s="42">
        <f>H1222-K1222-L1222</f>
        <v>867.70000000000073</v>
      </c>
      <c r="O1222" s="42">
        <v>21.57</v>
      </c>
      <c r="P1222" s="45">
        <v>0.13</v>
      </c>
      <c r="Q1222" s="42">
        <f>O1222-R1222</f>
        <v>2.4800000000000004</v>
      </c>
      <c r="R1222" s="42">
        <v>19.09</v>
      </c>
      <c r="S1222" s="42">
        <f>N1222-R1222</f>
        <v>848.6100000000007</v>
      </c>
      <c r="T1222" s="38">
        <v>5000</v>
      </c>
      <c r="U1222" s="14">
        <f>S1222/H1222</f>
        <v>4.8900416276743401E-2</v>
      </c>
      <c r="V1222" s="19"/>
      <c r="W1222" s="19"/>
      <c r="X1222" s="37" t="s">
        <v>3467</v>
      </c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</row>
    <row r="1223" spans="1:37" ht="16.5" customHeight="1">
      <c r="A1223" s="38">
        <v>168</v>
      </c>
      <c r="B1223" s="39">
        <v>40712</v>
      </c>
      <c r="C1223" s="38">
        <v>10303994</v>
      </c>
      <c r="D1223" s="40" t="s">
        <v>2358</v>
      </c>
      <c r="E1223" s="38">
        <v>2</v>
      </c>
      <c r="F1223" s="38">
        <v>60</v>
      </c>
      <c r="G1223" s="38" t="s">
        <v>33</v>
      </c>
      <c r="H1223" s="42">
        <v>10393.16</v>
      </c>
      <c r="I1223" s="2"/>
      <c r="J1223" s="44">
        <v>42276</v>
      </c>
      <c r="K1223" s="42">
        <v>0</v>
      </c>
      <c r="L1223" s="42">
        <v>9873.5</v>
      </c>
      <c r="M1223" s="44">
        <v>45077</v>
      </c>
      <c r="N1223" s="42">
        <f>H1223-K1223-L1223</f>
        <v>519.65999999999985</v>
      </c>
      <c r="O1223" s="42">
        <v>12.92</v>
      </c>
      <c r="P1223" s="45">
        <v>0.13</v>
      </c>
      <c r="Q1223" s="42">
        <f>O1223-R1223</f>
        <v>1.4900000000000002</v>
      </c>
      <c r="R1223" s="42">
        <v>11.43</v>
      </c>
      <c r="S1223" s="42">
        <f>N1223-R1223</f>
        <v>508.22999999999985</v>
      </c>
      <c r="T1223" s="38">
        <v>5000</v>
      </c>
      <c r="U1223" s="14">
        <f>S1223/H1223</f>
        <v>4.8900430667862309E-2</v>
      </c>
      <c r="V1223" s="19"/>
      <c r="W1223" s="19"/>
      <c r="X1223" s="37" t="s">
        <v>3467</v>
      </c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</row>
    <row r="1224" spans="1:37" ht="16.5" customHeight="1">
      <c r="A1224" s="38">
        <v>78</v>
      </c>
      <c r="B1224" s="39">
        <v>40712</v>
      </c>
      <c r="C1224" s="38">
        <v>10302653</v>
      </c>
      <c r="D1224" s="40" t="s">
        <v>2282</v>
      </c>
      <c r="E1224" s="38">
        <v>2</v>
      </c>
      <c r="F1224" s="38">
        <v>37</v>
      </c>
      <c r="G1224" s="38" t="s">
        <v>33</v>
      </c>
      <c r="H1224" s="42">
        <v>4963.34</v>
      </c>
      <c r="I1224" s="2"/>
      <c r="J1224" s="44">
        <v>43948</v>
      </c>
      <c r="K1224" s="42">
        <v>0</v>
      </c>
      <c r="L1224" s="42">
        <v>4715.17</v>
      </c>
      <c r="M1224" s="44">
        <v>45077</v>
      </c>
      <c r="N1224" s="42">
        <f>H1224-K1224-L1224</f>
        <v>248.17000000000007</v>
      </c>
      <c r="O1224" s="42">
        <v>6.17</v>
      </c>
      <c r="P1224" s="45">
        <v>0.13</v>
      </c>
      <c r="Q1224" s="42">
        <f>O1224-R1224</f>
        <v>0.71</v>
      </c>
      <c r="R1224" s="42">
        <v>5.46</v>
      </c>
      <c r="S1224" s="42">
        <f>N1224-R1224</f>
        <v>242.71000000000006</v>
      </c>
      <c r="T1224" s="38">
        <v>5000</v>
      </c>
      <c r="U1224" s="14">
        <f>S1224/H1224</f>
        <v>4.8900538750115859E-2</v>
      </c>
      <c r="V1224" s="19"/>
      <c r="W1224" s="19"/>
      <c r="X1224" s="37" t="s">
        <v>3467</v>
      </c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</row>
    <row r="1225" spans="1:37" ht="16.5" customHeight="1">
      <c r="A1225" s="38">
        <v>133</v>
      </c>
      <c r="B1225" s="39">
        <v>40712</v>
      </c>
      <c r="C1225" s="38">
        <v>10303900</v>
      </c>
      <c r="D1225" s="40" t="s">
        <v>2321</v>
      </c>
      <c r="E1225" s="38">
        <v>8</v>
      </c>
      <c r="F1225" s="38">
        <v>60</v>
      </c>
      <c r="G1225" s="38" t="s">
        <v>33</v>
      </c>
      <c r="H1225" s="42">
        <v>12991.44</v>
      </c>
      <c r="I1225" s="2"/>
      <c r="J1225" s="44">
        <v>42276</v>
      </c>
      <c r="K1225" s="42">
        <v>0</v>
      </c>
      <c r="L1225" s="42">
        <v>12341.86</v>
      </c>
      <c r="M1225" s="44">
        <v>45077</v>
      </c>
      <c r="N1225" s="42">
        <f>H1225-K1225-L1225</f>
        <v>649.57999999999993</v>
      </c>
      <c r="O1225" s="42">
        <v>16.149999999999999</v>
      </c>
      <c r="P1225" s="45">
        <v>0.13</v>
      </c>
      <c r="Q1225" s="42">
        <f>O1225-R1225</f>
        <v>1.8599999999999994</v>
      </c>
      <c r="R1225" s="42">
        <v>14.29</v>
      </c>
      <c r="S1225" s="42">
        <f>N1225-R1225</f>
        <v>635.29</v>
      </c>
      <c r="T1225" s="38">
        <v>5000</v>
      </c>
      <c r="U1225" s="14">
        <f>S1225/H1225</f>
        <v>4.8900660742766E-2</v>
      </c>
      <c r="V1225" s="19"/>
      <c r="W1225" s="19"/>
      <c r="X1225" s="37" t="s">
        <v>3467</v>
      </c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</row>
    <row r="1226" spans="1:37" ht="16.5" customHeight="1">
      <c r="A1226" s="38">
        <v>83</v>
      </c>
      <c r="B1226" s="39">
        <v>40712</v>
      </c>
      <c r="C1226" s="38">
        <v>10302662</v>
      </c>
      <c r="D1226" s="40" t="s">
        <v>1530</v>
      </c>
      <c r="E1226" s="38">
        <v>1</v>
      </c>
      <c r="F1226" s="38">
        <v>18</v>
      </c>
      <c r="G1226" s="38" t="s">
        <v>33</v>
      </c>
      <c r="H1226" s="42">
        <v>5357.39</v>
      </c>
      <c r="I1226" s="2"/>
      <c r="J1226" s="44">
        <v>43977</v>
      </c>
      <c r="K1226" s="42">
        <v>0</v>
      </c>
      <c r="L1226" s="42">
        <v>5089.5200000000004</v>
      </c>
      <c r="M1226" s="44">
        <v>45077</v>
      </c>
      <c r="N1226" s="42">
        <f>H1226-K1226-L1226</f>
        <v>267.86999999999989</v>
      </c>
      <c r="O1226" s="42">
        <v>6.66</v>
      </c>
      <c r="P1226" s="45">
        <v>0.13</v>
      </c>
      <c r="Q1226" s="42">
        <f>O1226-R1226</f>
        <v>0.77000000000000046</v>
      </c>
      <c r="R1226" s="42">
        <v>5.89</v>
      </c>
      <c r="S1226" s="42">
        <f>N1226-R1226</f>
        <v>261.9799999999999</v>
      </c>
      <c r="T1226" s="38">
        <v>5000</v>
      </c>
      <c r="U1226" s="14">
        <f>S1226/H1226</f>
        <v>4.8900677382083417E-2</v>
      </c>
      <c r="V1226" s="19"/>
      <c r="W1226" s="19"/>
      <c r="X1226" s="37" t="s">
        <v>3467</v>
      </c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</row>
    <row r="1227" spans="1:37" ht="16.5" customHeight="1">
      <c r="A1227" s="38">
        <v>170</v>
      </c>
      <c r="B1227" s="39">
        <v>40712</v>
      </c>
      <c r="C1227" s="38">
        <v>10303996</v>
      </c>
      <c r="D1227" s="40" t="s">
        <v>2360</v>
      </c>
      <c r="E1227" s="38">
        <v>3</v>
      </c>
      <c r="F1227" s="38">
        <v>60</v>
      </c>
      <c r="G1227" s="38" t="s">
        <v>33</v>
      </c>
      <c r="H1227" s="42">
        <v>11538.45</v>
      </c>
      <c r="I1227" s="2"/>
      <c r="J1227" s="44">
        <v>42276</v>
      </c>
      <c r="K1227" s="42">
        <v>0</v>
      </c>
      <c r="L1227" s="42">
        <v>10961.52</v>
      </c>
      <c r="M1227" s="44">
        <v>45077</v>
      </c>
      <c r="N1227" s="42">
        <f>H1227-K1227-L1227</f>
        <v>576.93000000000029</v>
      </c>
      <c r="O1227" s="42">
        <v>14.34</v>
      </c>
      <c r="P1227" s="45">
        <v>0.13</v>
      </c>
      <c r="Q1227" s="42">
        <f>O1227-R1227</f>
        <v>1.6500000000000004</v>
      </c>
      <c r="R1227" s="42">
        <v>12.69</v>
      </c>
      <c r="S1227" s="42">
        <f>N1227-R1227</f>
        <v>564.24000000000024</v>
      </c>
      <c r="T1227" s="38">
        <v>5000</v>
      </c>
      <c r="U1227" s="14">
        <f>S1227/H1227</f>
        <v>4.890084890084892E-2</v>
      </c>
      <c r="V1227" s="19"/>
      <c r="W1227" s="19"/>
      <c r="X1227" s="37" t="s">
        <v>3467</v>
      </c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</row>
    <row r="1228" spans="1:37" ht="16.5" customHeight="1">
      <c r="A1228" s="38">
        <v>171</v>
      </c>
      <c r="B1228" s="39">
        <v>40712</v>
      </c>
      <c r="C1228" s="38">
        <v>10303997</v>
      </c>
      <c r="D1228" s="40" t="s">
        <v>2361</v>
      </c>
      <c r="E1228" s="38">
        <v>3</v>
      </c>
      <c r="F1228" s="38">
        <v>60</v>
      </c>
      <c r="G1228" s="38" t="s">
        <v>33</v>
      </c>
      <c r="H1228" s="42">
        <v>4930.7700000000004</v>
      </c>
      <c r="I1228" s="2"/>
      <c r="J1228" s="44">
        <v>42276</v>
      </c>
      <c r="K1228" s="42">
        <v>0</v>
      </c>
      <c r="L1228" s="42">
        <v>4684.2299999999996</v>
      </c>
      <c r="M1228" s="44">
        <v>45077</v>
      </c>
      <c r="N1228" s="42">
        <f>H1228-K1228-L1228</f>
        <v>246.54000000000087</v>
      </c>
      <c r="O1228" s="42">
        <v>6.13</v>
      </c>
      <c r="P1228" s="45">
        <v>0.13</v>
      </c>
      <c r="Q1228" s="42">
        <f>O1228-R1228</f>
        <v>0.71</v>
      </c>
      <c r="R1228" s="42">
        <v>5.42</v>
      </c>
      <c r="S1228" s="42">
        <f>N1228-R1228</f>
        <v>241.12000000000089</v>
      </c>
      <c r="T1228" s="38">
        <v>5000</v>
      </c>
      <c r="U1228" s="14">
        <f>S1228/H1228</f>
        <v>4.8901084414807595E-2</v>
      </c>
      <c r="V1228" s="19"/>
      <c r="W1228" s="19"/>
      <c r="X1228" s="37" t="s">
        <v>3467</v>
      </c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</row>
    <row r="1229" spans="1:37" ht="16.5" customHeight="1">
      <c r="A1229" s="38">
        <v>177</v>
      </c>
      <c r="B1229" s="39">
        <v>40712</v>
      </c>
      <c r="C1229" s="38">
        <v>10304002</v>
      </c>
      <c r="D1229" s="40" t="s">
        <v>2361</v>
      </c>
      <c r="E1229" s="38">
        <v>3</v>
      </c>
      <c r="F1229" s="38">
        <v>60</v>
      </c>
      <c r="G1229" s="38" t="s">
        <v>33</v>
      </c>
      <c r="H1229" s="42">
        <v>4930.7700000000004</v>
      </c>
      <c r="I1229" s="2"/>
      <c r="J1229" s="44">
        <v>42276</v>
      </c>
      <c r="K1229" s="42">
        <v>0</v>
      </c>
      <c r="L1229" s="42">
        <v>4684.2299999999996</v>
      </c>
      <c r="M1229" s="44">
        <v>45077</v>
      </c>
      <c r="N1229" s="42">
        <f>H1229-K1229-L1229</f>
        <v>246.54000000000087</v>
      </c>
      <c r="O1229" s="42">
        <v>6.13</v>
      </c>
      <c r="P1229" s="45">
        <v>0.13</v>
      </c>
      <c r="Q1229" s="42">
        <f>O1229-R1229</f>
        <v>0.71</v>
      </c>
      <c r="R1229" s="42">
        <v>5.42</v>
      </c>
      <c r="S1229" s="42">
        <f>N1229-R1229</f>
        <v>241.12000000000089</v>
      </c>
      <c r="T1229" s="38">
        <v>5000</v>
      </c>
      <c r="U1229" s="14">
        <f>S1229/H1229</f>
        <v>4.8901084414807595E-2</v>
      </c>
      <c r="V1229" s="19"/>
      <c r="W1229" s="19"/>
      <c r="X1229" s="37" t="s">
        <v>3467</v>
      </c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</row>
    <row r="1230" spans="1:37" ht="16.5" customHeight="1">
      <c r="A1230" s="38">
        <v>149</v>
      </c>
      <c r="B1230" s="39">
        <v>40712</v>
      </c>
      <c r="C1230" s="38">
        <v>10303969</v>
      </c>
      <c r="D1230" s="40" t="s">
        <v>2348</v>
      </c>
      <c r="E1230" s="38">
        <v>18</v>
      </c>
      <c r="F1230" s="38">
        <v>60</v>
      </c>
      <c r="G1230" s="38" t="s">
        <v>33</v>
      </c>
      <c r="H1230" s="42">
        <v>7384.68</v>
      </c>
      <c r="I1230" s="2"/>
      <c r="J1230" s="44">
        <v>42276</v>
      </c>
      <c r="K1230" s="42">
        <v>0</v>
      </c>
      <c r="L1230" s="42">
        <v>7015.44</v>
      </c>
      <c r="M1230" s="44">
        <v>45077</v>
      </c>
      <c r="N1230" s="42">
        <f>H1230-K1230-L1230</f>
        <v>369.24000000000069</v>
      </c>
      <c r="O1230" s="42">
        <v>9.18</v>
      </c>
      <c r="P1230" s="45">
        <v>0.13</v>
      </c>
      <c r="Q1230" s="42">
        <f>O1230-R1230</f>
        <v>1.0600000000000005</v>
      </c>
      <c r="R1230" s="42">
        <v>8.1199999999999992</v>
      </c>
      <c r="S1230" s="42">
        <f>N1230-R1230</f>
        <v>361.12000000000069</v>
      </c>
      <c r="T1230" s="38">
        <v>5000</v>
      </c>
      <c r="U1230" s="14">
        <f>S1230/H1230</f>
        <v>4.8901238780827423E-2</v>
      </c>
      <c r="V1230" s="19"/>
      <c r="W1230" s="19"/>
      <c r="X1230" s="37" t="s">
        <v>3467</v>
      </c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</row>
    <row r="1231" spans="1:37" ht="16.5" customHeight="1">
      <c r="A1231" s="38">
        <v>77</v>
      </c>
      <c r="B1231" s="39">
        <v>40712</v>
      </c>
      <c r="C1231" s="38">
        <v>10302652</v>
      </c>
      <c r="D1231" s="40" t="s">
        <v>2281</v>
      </c>
      <c r="E1231" s="38">
        <v>1</v>
      </c>
      <c r="F1231" s="38">
        <v>37</v>
      </c>
      <c r="G1231" s="38" t="s">
        <v>33</v>
      </c>
      <c r="H1231" s="42">
        <v>6421.71</v>
      </c>
      <c r="I1231" s="2"/>
      <c r="J1231" s="44">
        <v>43948</v>
      </c>
      <c r="K1231" s="42">
        <v>0</v>
      </c>
      <c r="L1231" s="42">
        <v>6100.62</v>
      </c>
      <c r="M1231" s="44">
        <v>45077</v>
      </c>
      <c r="N1231" s="42">
        <f>H1231-K1231-L1231</f>
        <v>321.09000000000015</v>
      </c>
      <c r="O1231" s="42">
        <v>7.98</v>
      </c>
      <c r="P1231" s="45">
        <v>0.13</v>
      </c>
      <c r="Q1231" s="42">
        <f>O1231-R1231</f>
        <v>0.92000000000000082</v>
      </c>
      <c r="R1231" s="42">
        <v>7.06</v>
      </c>
      <c r="S1231" s="42">
        <f>N1231-R1231</f>
        <v>314.03000000000014</v>
      </c>
      <c r="T1231" s="38">
        <v>5000</v>
      </c>
      <c r="U1231" s="14">
        <f>S1231/H1231</f>
        <v>4.8901305104092234E-2</v>
      </c>
      <c r="V1231" s="19"/>
      <c r="W1231" s="19"/>
      <c r="X1231" s="37" t="s">
        <v>3467</v>
      </c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</row>
    <row r="1232" spans="1:37" ht="16.5" customHeight="1">
      <c r="A1232" s="38">
        <v>42</v>
      </c>
      <c r="B1232" s="39">
        <v>40712</v>
      </c>
      <c r="C1232" s="38">
        <v>10302492</v>
      </c>
      <c r="D1232" s="40" t="s">
        <v>2188</v>
      </c>
      <c r="E1232" s="38">
        <v>1</v>
      </c>
      <c r="F1232" s="38">
        <v>60</v>
      </c>
      <c r="G1232" s="38" t="s">
        <v>33</v>
      </c>
      <c r="H1232" s="42">
        <v>4273.5</v>
      </c>
      <c r="I1232" s="2"/>
      <c r="J1232" s="44">
        <v>42276</v>
      </c>
      <c r="K1232" s="42">
        <v>0</v>
      </c>
      <c r="L1232" s="42">
        <v>4059.82</v>
      </c>
      <c r="M1232" s="44">
        <v>45077</v>
      </c>
      <c r="N1232" s="42">
        <f>H1232-K1232-L1232</f>
        <v>213.67999999999984</v>
      </c>
      <c r="O1232" s="42">
        <v>5.31</v>
      </c>
      <c r="P1232" s="45">
        <v>0.13</v>
      </c>
      <c r="Q1232" s="42">
        <f>O1232-R1232</f>
        <v>0.60999999999999943</v>
      </c>
      <c r="R1232" s="42">
        <v>4.7</v>
      </c>
      <c r="S1232" s="42">
        <f>N1232-R1232</f>
        <v>208.97999999999985</v>
      </c>
      <c r="T1232" s="38">
        <v>5000</v>
      </c>
      <c r="U1232" s="14">
        <f>S1232/H1232</f>
        <v>4.8901368901368869E-2</v>
      </c>
      <c r="V1232" s="19"/>
      <c r="W1232" s="19"/>
      <c r="X1232" s="37" t="s">
        <v>3467</v>
      </c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</row>
    <row r="1233" spans="1:37" ht="16.5" customHeight="1">
      <c r="A1233" s="38">
        <v>79</v>
      </c>
      <c r="B1233" s="39">
        <v>40712</v>
      </c>
      <c r="C1233" s="38">
        <v>10302654</v>
      </c>
      <c r="D1233" s="40" t="s">
        <v>2283</v>
      </c>
      <c r="E1233" s="38">
        <v>1</v>
      </c>
      <c r="F1233" s="38">
        <v>37</v>
      </c>
      <c r="G1233" s="38" t="s">
        <v>33</v>
      </c>
      <c r="H1233" s="42">
        <v>6264.24</v>
      </c>
      <c r="I1233" s="2"/>
      <c r="J1233" s="44">
        <v>43948</v>
      </c>
      <c r="K1233" s="42">
        <v>0</v>
      </c>
      <c r="L1233" s="42">
        <v>5951.02</v>
      </c>
      <c r="M1233" s="44">
        <v>45077</v>
      </c>
      <c r="N1233" s="42">
        <f>H1233-K1233-L1233</f>
        <v>313.21999999999935</v>
      </c>
      <c r="O1233" s="42">
        <v>7.79</v>
      </c>
      <c r="P1233" s="45">
        <v>0.13</v>
      </c>
      <c r="Q1233" s="42">
        <f>O1233-R1233</f>
        <v>0.90000000000000036</v>
      </c>
      <c r="R1233" s="42">
        <v>6.89</v>
      </c>
      <c r="S1233" s="42">
        <f>N1233-R1233</f>
        <v>306.32999999999936</v>
      </c>
      <c r="T1233" s="38">
        <v>5000</v>
      </c>
      <c r="U1233" s="14">
        <f>S1233/H1233</f>
        <v>4.8901383088770442E-2</v>
      </c>
      <c r="V1233" s="19"/>
      <c r="W1233" s="19"/>
      <c r="X1233" s="37" t="s">
        <v>3467</v>
      </c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</row>
    <row r="1234" spans="1:37" ht="16.5" customHeight="1">
      <c r="A1234" s="38">
        <v>111</v>
      </c>
      <c r="B1234" s="39">
        <v>40712</v>
      </c>
      <c r="C1234" s="38">
        <v>10303687</v>
      </c>
      <c r="D1234" s="40" t="s">
        <v>1525</v>
      </c>
      <c r="E1234" s="38">
        <v>1</v>
      </c>
      <c r="F1234" s="38">
        <v>60</v>
      </c>
      <c r="G1234" s="38" t="s">
        <v>33</v>
      </c>
      <c r="H1234" s="42">
        <v>4700.8500000000004</v>
      </c>
      <c r="I1234" s="2"/>
      <c r="J1234" s="44">
        <v>43002</v>
      </c>
      <c r="K1234" s="42">
        <v>0</v>
      </c>
      <c r="L1234" s="42">
        <v>4465.8</v>
      </c>
      <c r="M1234" s="44">
        <v>45077</v>
      </c>
      <c r="N1234" s="42">
        <f>H1234-K1234-L1234</f>
        <v>235.05000000000018</v>
      </c>
      <c r="O1234" s="42">
        <v>5.84</v>
      </c>
      <c r="P1234" s="45">
        <v>0.13</v>
      </c>
      <c r="Q1234" s="42">
        <f>O1234-R1234</f>
        <v>0.66999999999999993</v>
      </c>
      <c r="R1234" s="42">
        <v>5.17</v>
      </c>
      <c r="S1234" s="42">
        <f>N1234-R1234</f>
        <v>229.88000000000019</v>
      </c>
      <c r="T1234" s="38">
        <v>5000</v>
      </c>
      <c r="U1234" s="14">
        <f>S1234/H1234</f>
        <v>4.8901794356339852E-2</v>
      </c>
      <c r="V1234" s="19"/>
      <c r="W1234" s="19"/>
      <c r="X1234" s="37" t="s">
        <v>3467</v>
      </c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</row>
    <row r="1235" spans="1:37" ht="16.5" customHeight="1">
      <c r="A1235" s="38">
        <v>112</v>
      </c>
      <c r="B1235" s="39">
        <v>40712</v>
      </c>
      <c r="C1235" s="38">
        <v>10303694</v>
      </c>
      <c r="D1235" s="40" t="s">
        <v>1927</v>
      </c>
      <c r="E1235" s="38">
        <v>1</v>
      </c>
      <c r="F1235" s="38">
        <v>60</v>
      </c>
      <c r="G1235" s="38" t="s">
        <v>33</v>
      </c>
      <c r="H1235" s="42">
        <v>4700.8500000000004</v>
      </c>
      <c r="I1235" s="2"/>
      <c r="J1235" s="44">
        <v>43065</v>
      </c>
      <c r="K1235" s="42">
        <v>0</v>
      </c>
      <c r="L1235" s="42">
        <v>4465.8</v>
      </c>
      <c r="M1235" s="44">
        <v>45077</v>
      </c>
      <c r="N1235" s="42">
        <f>H1235-K1235-L1235</f>
        <v>235.05000000000018</v>
      </c>
      <c r="O1235" s="42">
        <v>5.84</v>
      </c>
      <c r="P1235" s="45">
        <v>0.13</v>
      </c>
      <c r="Q1235" s="42">
        <f>O1235-R1235</f>
        <v>0.66999999999999993</v>
      </c>
      <c r="R1235" s="42">
        <v>5.17</v>
      </c>
      <c r="S1235" s="42">
        <f>N1235-R1235</f>
        <v>229.88000000000019</v>
      </c>
      <c r="T1235" s="38">
        <v>5000</v>
      </c>
      <c r="U1235" s="14">
        <f>S1235/H1235</f>
        <v>4.8901794356339852E-2</v>
      </c>
      <c r="V1235" s="19"/>
      <c r="W1235" s="19"/>
      <c r="X1235" s="37" t="s">
        <v>3467</v>
      </c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</row>
    <row r="1236" spans="1:37" ht="16.5" customHeight="1">
      <c r="A1236" s="38">
        <v>140</v>
      </c>
      <c r="B1236" s="39">
        <v>40712</v>
      </c>
      <c r="C1236" s="38">
        <v>10303959</v>
      </c>
      <c r="D1236" s="40" t="s">
        <v>2326</v>
      </c>
      <c r="E1236" s="38">
        <v>1</v>
      </c>
      <c r="F1236" s="38">
        <v>60</v>
      </c>
      <c r="G1236" s="38" t="s">
        <v>33</v>
      </c>
      <c r="H1236" s="42">
        <v>3444.44</v>
      </c>
      <c r="I1236" s="2"/>
      <c r="J1236" s="44">
        <v>42276</v>
      </c>
      <c r="K1236" s="42">
        <v>0</v>
      </c>
      <c r="L1236" s="42">
        <v>3272.21</v>
      </c>
      <c r="M1236" s="44">
        <v>45077</v>
      </c>
      <c r="N1236" s="42">
        <f>H1236-K1236-L1236</f>
        <v>172.23000000000002</v>
      </c>
      <c r="O1236" s="42">
        <v>4.28</v>
      </c>
      <c r="P1236" s="45">
        <v>0.13</v>
      </c>
      <c r="Q1236" s="42">
        <f>O1236-R1236</f>
        <v>0.49000000000000021</v>
      </c>
      <c r="R1236" s="42">
        <v>3.79</v>
      </c>
      <c r="S1236" s="42">
        <f>N1236-R1236</f>
        <v>168.44000000000003</v>
      </c>
      <c r="T1236" s="38">
        <v>5000</v>
      </c>
      <c r="U1236" s="14">
        <f>S1236/H1236</f>
        <v>4.8901998583223985E-2</v>
      </c>
      <c r="V1236" s="19"/>
      <c r="W1236" s="19"/>
      <c r="X1236" s="37" t="s">
        <v>3467</v>
      </c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</row>
    <row r="1237" spans="1:37" ht="16.5" customHeight="1">
      <c r="A1237" s="38">
        <v>39</v>
      </c>
      <c r="B1237" s="39">
        <v>40712</v>
      </c>
      <c r="C1237" s="38">
        <v>10302489</v>
      </c>
      <c r="D1237" s="40" t="s">
        <v>2186</v>
      </c>
      <c r="E1237" s="38">
        <v>1</v>
      </c>
      <c r="F1237" s="38">
        <v>60</v>
      </c>
      <c r="G1237" s="38" t="s">
        <v>33</v>
      </c>
      <c r="H1237" s="42">
        <v>4957.26</v>
      </c>
      <c r="I1237" s="2"/>
      <c r="J1237" s="44">
        <v>42276</v>
      </c>
      <c r="K1237" s="42">
        <v>0</v>
      </c>
      <c r="L1237" s="42">
        <v>4709.3900000000003</v>
      </c>
      <c r="M1237" s="44">
        <v>45077</v>
      </c>
      <c r="N1237" s="42">
        <f>H1237-K1237-L1237</f>
        <v>247.86999999999989</v>
      </c>
      <c r="O1237" s="42">
        <v>6.16</v>
      </c>
      <c r="P1237" s="45">
        <v>0.13</v>
      </c>
      <c r="Q1237" s="42">
        <f>O1237-R1237</f>
        <v>0.71</v>
      </c>
      <c r="R1237" s="42">
        <v>5.45</v>
      </c>
      <c r="S1237" s="42">
        <f>N1237-R1237</f>
        <v>242.4199999999999</v>
      </c>
      <c r="T1237" s="38">
        <v>5000</v>
      </c>
      <c r="U1237" s="14">
        <f>S1237/H1237</f>
        <v>4.8902014419255777E-2</v>
      </c>
      <c r="V1237" s="19"/>
      <c r="W1237" s="19"/>
      <c r="X1237" s="37" t="s">
        <v>3467</v>
      </c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</row>
    <row r="1238" spans="1:37" ht="16.5" customHeight="1">
      <c r="A1238" s="38">
        <v>159</v>
      </c>
      <c r="B1238" s="39">
        <v>40712</v>
      </c>
      <c r="C1238" s="38">
        <v>10303980</v>
      </c>
      <c r="D1238" s="40" t="s">
        <v>2356</v>
      </c>
      <c r="E1238" s="38">
        <v>1</v>
      </c>
      <c r="F1238" s="38">
        <v>60</v>
      </c>
      <c r="G1238" s="38" t="s">
        <v>33</v>
      </c>
      <c r="H1238" s="42">
        <v>1641.03</v>
      </c>
      <c r="I1238" s="2"/>
      <c r="J1238" s="44">
        <v>42276</v>
      </c>
      <c r="K1238" s="42">
        <v>0</v>
      </c>
      <c r="L1238" s="42">
        <v>1558.97</v>
      </c>
      <c r="M1238" s="44">
        <v>45077</v>
      </c>
      <c r="N1238" s="42">
        <f>H1238-K1238-L1238</f>
        <v>82.059999999999945</v>
      </c>
      <c r="O1238" s="42">
        <v>2.04</v>
      </c>
      <c r="P1238" s="45">
        <v>0.13</v>
      </c>
      <c r="Q1238" s="42">
        <f>O1238-R1238</f>
        <v>0.22999999999999998</v>
      </c>
      <c r="R1238" s="42">
        <v>1.81</v>
      </c>
      <c r="S1238" s="42">
        <f>N1238-R1238</f>
        <v>80.249999999999943</v>
      </c>
      <c r="T1238" s="38">
        <v>5000</v>
      </c>
      <c r="U1238" s="14">
        <f>S1238/H1238</f>
        <v>4.8902213853494421E-2</v>
      </c>
      <c r="V1238" s="19"/>
      <c r="W1238" s="19"/>
      <c r="X1238" s="37" t="s">
        <v>3467</v>
      </c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</row>
    <row r="1239" spans="1:37" ht="16.5" customHeight="1">
      <c r="A1239" s="38">
        <v>124</v>
      </c>
      <c r="B1239" s="39">
        <v>10743</v>
      </c>
      <c r="C1239" s="38">
        <v>10299943</v>
      </c>
      <c r="D1239" s="40" t="s">
        <v>212</v>
      </c>
      <c r="E1239" s="38">
        <v>29</v>
      </c>
      <c r="F1239" s="38">
        <v>60</v>
      </c>
      <c r="G1239" s="38" t="s">
        <v>83</v>
      </c>
      <c r="H1239" s="42">
        <v>2337.7199999999998</v>
      </c>
      <c r="I1239" s="55"/>
      <c r="J1239" s="44">
        <v>40513</v>
      </c>
      <c r="K1239" s="42">
        <v>0</v>
      </c>
      <c r="L1239" s="42">
        <v>2220.83</v>
      </c>
      <c r="M1239" s="44">
        <v>45138</v>
      </c>
      <c r="N1239" s="42">
        <f>H1239-K1239-L1239</f>
        <v>116.88999999999987</v>
      </c>
      <c r="O1239" s="42">
        <v>2.9</v>
      </c>
      <c r="P1239" s="45">
        <v>0.13</v>
      </c>
      <c r="Q1239" s="42">
        <v>0.33</v>
      </c>
      <c r="R1239" s="42">
        <v>2.57</v>
      </c>
      <c r="S1239" s="42">
        <v>114.32</v>
      </c>
      <c r="T1239" s="38">
        <v>5000</v>
      </c>
      <c r="U1239" s="14">
        <f>S1239/H1239</f>
        <v>4.8902349297606215E-2</v>
      </c>
      <c r="V1239" s="19"/>
      <c r="W1239" s="19"/>
      <c r="X1239" s="37" t="s">
        <v>3463</v>
      </c>
    </row>
    <row r="1240" spans="1:37" ht="16.5" customHeight="1">
      <c r="A1240" s="38">
        <v>157</v>
      </c>
      <c r="B1240" s="39">
        <v>40712</v>
      </c>
      <c r="C1240" s="38">
        <v>10303977</v>
      </c>
      <c r="D1240" s="40" t="s">
        <v>2355</v>
      </c>
      <c r="E1240" s="38">
        <v>1</v>
      </c>
      <c r="F1240" s="38">
        <v>60</v>
      </c>
      <c r="G1240" s="38" t="s">
        <v>33</v>
      </c>
      <c r="H1240" s="42">
        <v>1179.49</v>
      </c>
      <c r="I1240" s="2"/>
      <c r="J1240" s="44">
        <v>42276</v>
      </c>
      <c r="K1240" s="42">
        <v>0</v>
      </c>
      <c r="L1240" s="42">
        <v>1120.51</v>
      </c>
      <c r="M1240" s="44">
        <v>45077</v>
      </c>
      <c r="N1240" s="42">
        <f>H1240-K1240-L1240</f>
        <v>58.980000000000018</v>
      </c>
      <c r="O1240" s="42">
        <v>1.47</v>
      </c>
      <c r="P1240" s="45">
        <v>0.13</v>
      </c>
      <c r="Q1240" s="42">
        <f>O1240-R1240</f>
        <v>0.16999999999999993</v>
      </c>
      <c r="R1240" s="42">
        <v>1.3</v>
      </c>
      <c r="S1240" s="42">
        <f>N1240-R1240</f>
        <v>57.680000000000021</v>
      </c>
      <c r="T1240" s="38">
        <v>5000</v>
      </c>
      <c r="U1240" s="14">
        <f>S1240/H1240</f>
        <v>4.8902491754911036E-2</v>
      </c>
      <c r="V1240" s="19"/>
      <c r="W1240" s="19"/>
      <c r="X1240" s="37" t="s">
        <v>3467</v>
      </c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</row>
    <row r="1241" spans="1:37" ht="16.5" customHeight="1">
      <c r="A1241" s="38">
        <v>146</v>
      </c>
      <c r="B1241" s="39">
        <v>40712</v>
      </c>
      <c r="C1241" s="38">
        <v>10303965</v>
      </c>
      <c r="D1241" s="40" t="s">
        <v>2331</v>
      </c>
      <c r="E1241" s="38">
        <v>12</v>
      </c>
      <c r="F1241" s="38">
        <v>60</v>
      </c>
      <c r="G1241" s="38" t="s">
        <v>33</v>
      </c>
      <c r="H1241" s="42">
        <v>3200.04</v>
      </c>
      <c r="I1241" s="2"/>
      <c r="J1241" s="44">
        <v>42276</v>
      </c>
      <c r="K1241" s="42">
        <v>0</v>
      </c>
      <c r="L1241" s="42">
        <v>3040.03</v>
      </c>
      <c r="M1241" s="44">
        <v>45077</v>
      </c>
      <c r="N1241" s="42">
        <f>H1241-K1241-L1241</f>
        <v>160.00999999999976</v>
      </c>
      <c r="O1241" s="42">
        <v>3.98</v>
      </c>
      <c r="P1241" s="45">
        <v>0.13</v>
      </c>
      <c r="Q1241" s="42">
        <f>O1241-R1241</f>
        <v>0.45999999999999996</v>
      </c>
      <c r="R1241" s="42">
        <v>3.52</v>
      </c>
      <c r="S1241" s="42">
        <f>N1241-R1241</f>
        <v>156.48999999999975</v>
      </c>
      <c r="T1241" s="38">
        <v>5000</v>
      </c>
      <c r="U1241" s="14">
        <f>S1241/H1241</f>
        <v>4.8902513718578441E-2</v>
      </c>
      <c r="V1241" s="19"/>
      <c r="W1241" s="19"/>
      <c r="X1241" s="37" t="s">
        <v>3467</v>
      </c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</row>
    <row r="1242" spans="1:37" ht="16.5" customHeight="1">
      <c r="A1242" s="38">
        <v>109</v>
      </c>
      <c r="B1242" s="39">
        <v>40712</v>
      </c>
      <c r="C1242" s="38">
        <v>10303685</v>
      </c>
      <c r="D1242" s="40" t="s">
        <v>2303</v>
      </c>
      <c r="E1242" s="38">
        <v>2</v>
      </c>
      <c r="F1242" s="38">
        <v>60</v>
      </c>
      <c r="G1242" s="38" t="s">
        <v>33</v>
      </c>
      <c r="H1242" s="42">
        <v>6052.42</v>
      </c>
      <c r="I1242" s="2"/>
      <c r="J1242" s="44">
        <v>42912</v>
      </c>
      <c r="K1242" s="42">
        <v>0</v>
      </c>
      <c r="L1242" s="42">
        <v>5749.79</v>
      </c>
      <c r="M1242" s="44">
        <v>45077</v>
      </c>
      <c r="N1242" s="42">
        <f>H1242-K1242-L1242</f>
        <v>302.63000000000011</v>
      </c>
      <c r="O1242" s="42">
        <v>7.52</v>
      </c>
      <c r="P1242" s="45">
        <v>0.13</v>
      </c>
      <c r="Q1242" s="42">
        <f>O1242-R1242</f>
        <v>0.86999999999999922</v>
      </c>
      <c r="R1242" s="42">
        <v>6.65</v>
      </c>
      <c r="S1242" s="42">
        <f>N1242-R1242</f>
        <v>295.98000000000013</v>
      </c>
      <c r="T1242" s="38">
        <v>5000</v>
      </c>
      <c r="U1242" s="14">
        <f>S1242/H1242</f>
        <v>4.8902752948407437E-2</v>
      </c>
      <c r="V1242" s="19"/>
      <c r="W1242" s="19"/>
      <c r="X1242" s="37" t="s">
        <v>3467</v>
      </c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</row>
    <row r="1243" spans="1:37" ht="16.5" customHeight="1">
      <c r="A1243" s="38">
        <v>93</v>
      </c>
      <c r="B1243" s="39">
        <v>40712</v>
      </c>
      <c r="C1243" s="38">
        <v>10303651</v>
      </c>
      <c r="D1243" s="40" t="s">
        <v>2292</v>
      </c>
      <c r="E1243" s="38">
        <v>3</v>
      </c>
      <c r="F1243" s="38">
        <v>60</v>
      </c>
      <c r="G1243" s="38" t="s">
        <v>33</v>
      </c>
      <c r="H1243" s="42">
        <v>2782.05</v>
      </c>
      <c r="I1243" s="2"/>
      <c r="J1243" s="44">
        <v>42276</v>
      </c>
      <c r="K1243" s="42">
        <v>0</v>
      </c>
      <c r="L1243" s="42">
        <v>2642.94</v>
      </c>
      <c r="M1243" s="44">
        <v>45077</v>
      </c>
      <c r="N1243" s="42">
        <f>H1243-K1243-L1243</f>
        <v>139.11000000000013</v>
      </c>
      <c r="O1243" s="42">
        <v>3.46</v>
      </c>
      <c r="P1243" s="45">
        <v>0.13</v>
      </c>
      <c r="Q1243" s="42">
        <f>O1243-R1243</f>
        <v>0.39999999999999991</v>
      </c>
      <c r="R1243" s="42">
        <v>3.06</v>
      </c>
      <c r="S1243" s="42">
        <f>N1243-R1243</f>
        <v>136.05000000000013</v>
      </c>
      <c r="T1243" s="38">
        <v>5000</v>
      </c>
      <c r="U1243" s="14">
        <f>S1243/H1243</f>
        <v>4.890278751280535E-2</v>
      </c>
      <c r="V1243" s="19"/>
      <c r="W1243" s="19"/>
      <c r="X1243" s="37" t="s">
        <v>3467</v>
      </c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</row>
    <row r="1244" spans="1:37" ht="16.5" customHeight="1">
      <c r="A1244" s="38">
        <v>41</v>
      </c>
      <c r="B1244" s="39">
        <v>40712</v>
      </c>
      <c r="C1244" s="38">
        <v>10302491</v>
      </c>
      <c r="D1244" s="40" t="s">
        <v>836</v>
      </c>
      <c r="E1244" s="38">
        <v>1</v>
      </c>
      <c r="F1244" s="38">
        <v>60</v>
      </c>
      <c r="G1244" s="38" t="s">
        <v>33</v>
      </c>
      <c r="H1244" s="42">
        <v>1606.84</v>
      </c>
      <c r="I1244" s="2"/>
      <c r="J1244" s="44">
        <v>42276</v>
      </c>
      <c r="K1244" s="42">
        <v>0</v>
      </c>
      <c r="L1244" s="42">
        <v>1526.49</v>
      </c>
      <c r="M1244" s="44">
        <v>45077</v>
      </c>
      <c r="N1244" s="42">
        <f>H1244-K1244-L1244</f>
        <v>80.349999999999909</v>
      </c>
      <c r="O1244" s="42">
        <v>2</v>
      </c>
      <c r="P1244" s="45">
        <v>0.13</v>
      </c>
      <c r="Q1244" s="42">
        <f>O1244-R1244</f>
        <v>0.22999999999999998</v>
      </c>
      <c r="R1244" s="42">
        <v>1.77</v>
      </c>
      <c r="S1244" s="42">
        <f>N1244-R1244</f>
        <v>78.579999999999913</v>
      </c>
      <c r="T1244" s="38">
        <v>5000</v>
      </c>
      <c r="U1244" s="14">
        <f>S1244/H1244</f>
        <v>4.8903437803390452E-2</v>
      </c>
      <c r="V1244" s="19"/>
      <c r="W1244" s="19"/>
      <c r="X1244" s="37" t="s">
        <v>3467</v>
      </c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</row>
    <row r="1245" spans="1:37" ht="16.5" customHeight="1">
      <c r="A1245" s="38">
        <v>151</v>
      </c>
      <c r="B1245" s="39">
        <v>40712</v>
      </c>
      <c r="C1245" s="38">
        <v>10303971</v>
      </c>
      <c r="D1245" s="40" t="s">
        <v>2350</v>
      </c>
      <c r="E1245" s="38">
        <v>1</v>
      </c>
      <c r="F1245" s="38">
        <v>60</v>
      </c>
      <c r="G1245" s="38" t="s">
        <v>33</v>
      </c>
      <c r="H1245" s="42">
        <v>1367.52</v>
      </c>
      <c r="I1245" s="2"/>
      <c r="J1245" s="44">
        <v>42276</v>
      </c>
      <c r="K1245" s="42">
        <v>0</v>
      </c>
      <c r="L1245" s="42">
        <v>1299.1400000000001</v>
      </c>
      <c r="M1245" s="44">
        <v>45077</v>
      </c>
      <c r="N1245" s="42">
        <f>H1245-K1245-L1245</f>
        <v>68.379999999999882</v>
      </c>
      <c r="O1245" s="42">
        <v>1.7</v>
      </c>
      <c r="P1245" s="45">
        <v>0.13</v>
      </c>
      <c r="Q1245" s="42">
        <f>O1245-R1245</f>
        <v>0.19999999999999996</v>
      </c>
      <c r="R1245" s="42">
        <v>1.5</v>
      </c>
      <c r="S1245" s="42">
        <f>N1245-R1245</f>
        <v>66.879999999999882</v>
      </c>
      <c r="T1245" s="38">
        <v>5000</v>
      </c>
      <c r="U1245" s="14">
        <f>S1245/H1245</f>
        <v>4.890604890604882E-2</v>
      </c>
      <c r="V1245" s="19"/>
      <c r="W1245" s="19"/>
      <c r="X1245" s="37" t="s">
        <v>3467</v>
      </c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</row>
    <row r="1246" spans="1:37" ht="16.5" customHeight="1">
      <c r="A1246" s="38">
        <v>108</v>
      </c>
      <c r="B1246" s="39">
        <v>40712</v>
      </c>
      <c r="C1246" s="38">
        <v>10303683</v>
      </c>
      <c r="D1246" s="40" t="s">
        <v>2302</v>
      </c>
      <c r="E1246" s="38">
        <v>1</v>
      </c>
      <c r="F1246" s="38">
        <v>60</v>
      </c>
      <c r="G1246" s="38" t="s">
        <v>33</v>
      </c>
      <c r="H1246" s="42">
        <v>1111.1099999999999</v>
      </c>
      <c r="I1246" s="2"/>
      <c r="J1246" s="44">
        <v>42821</v>
      </c>
      <c r="K1246" s="42">
        <v>0</v>
      </c>
      <c r="L1246" s="42">
        <v>1055.55</v>
      </c>
      <c r="M1246" s="44">
        <v>45077</v>
      </c>
      <c r="N1246" s="42">
        <f>H1246-K1246-L1246</f>
        <v>55.559999999999945</v>
      </c>
      <c r="O1246" s="42">
        <v>1.38</v>
      </c>
      <c r="P1246" s="45">
        <v>0.13</v>
      </c>
      <c r="Q1246" s="42">
        <f>O1246-R1246</f>
        <v>0.15999999999999992</v>
      </c>
      <c r="R1246" s="42">
        <v>1.22</v>
      </c>
      <c r="S1246" s="42">
        <f>N1246-R1246</f>
        <v>54.339999999999947</v>
      </c>
      <c r="T1246" s="38">
        <v>5000</v>
      </c>
      <c r="U1246" s="14">
        <f>S1246/H1246</f>
        <v>4.8906048906048862E-2</v>
      </c>
      <c r="V1246" s="19"/>
      <c r="W1246" s="19"/>
      <c r="X1246" s="37" t="s">
        <v>3467</v>
      </c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</row>
    <row r="1247" spans="1:37" ht="16.5" customHeight="1">
      <c r="A1247" s="38">
        <v>118</v>
      </c>
      <c r="B1247" s="39">
        <v>10743</v>
      </c>
      <c r="C1247" s="38">
        <v>10300759</v>
      </c>
      <c r="D1247" s="40" t="s">
        <v>1550</v>
      </c>
      <c r="E1247" s="38">
        <v>6</v>
      </c>
      <c r="F1247" s="38">
        <v>60</v>
      </c>
      <c r="G1247" s="38" t="s">
        <v>33</v>
      </c>
      <c r="H1247" s="42">
        <v>20256.419999999998</v>
      </c>
      <c r="I1247" s="55"/>
      <c r="J1247" s="44">
        <v>40512</v>
      </c>
      <c r="K1247" s="42">
        <v>0</v>
      </c>
      <c r="L1247" s="42">
        <v>19243.59</v>
      </c>
      <c r="M1247" s="44">
        <v>45138</v>
      </c>
      <c r="N1247" s="42">
        <f>H1247-K1247-L1247</f>
        <v>1012.8299999999981</v>
      </c>
      <c r="O1247" s="42">
        <v>25</v>
      </c>
      <c r="P1247" s="45">
        <v>0.13</v>
      </c>
      <c r="Q1247" s="42">
        <v>2.87</v>
      </c>
      <c r="R1247" s="42">
        <v>22.13</v>
      </c>
      <c r="S1247" s="42">
        <f>N1247-R1247</f>
        <v>990.69999999999811</v>
      </c>
      <c r="T1247" s="38">
        <v>5000</v>
      </c>
      <c r="U1247" s="14">
        <f>S1247/H1247</f>
        <v>4.8907951158200617E-2</v>
      </c>
      <c r="V1247" s="19"/>
      <c r="W1247" s="19"/>
      <c r="X1247" s="37" t="s">
        <v>3463</v>
      </c>
    </row>
    <row r="1248" spans="1:37" ht="16.5" customHeight="1">
      <c r="A1248" s="38">
        <v>75</v>
      </c>
      <c r="B1248" s="39">
        <v>40712</v>
      </c>
      <c r="C1248" s="38">
        <v>10302650</v>
      </c>
      <c r="D1248" s="40" t="s">
        <v>69</v>
      </c>
      <c r="E1248" s="38">
        <v>1</v>
      </c>
      <c r="F1248" s="38">
        <v>6</v>
      </c>
      <c r="G1248" s="38" t="s">
        <v>33</v>
      </c>
      <c r="H1248" s="42">
        <v>815.39</v>
      </c>
      <c r="I1248" s="2"/>
      <c r="J1248" s="44">
        <v>43949</v>
      </c>
      <c r="K1248" s="42">
        <v>0</v>
      </c>
      <c r="L1248" s="42">
        <v>774.62</v>
      </c>
      <c r="M1248" s="44">
        <v>45077</v>
      </c>
      <c r="N1248" s="42">
        <f>H1248-K1248-L1248</f>
        <v>40.769999999999982</v>
      </c>
      <c r="O1248" s="42">
        <v>1.01</v>
      </c>
      <c r="P1248" s="45">
        <v>0.13</v>
      </c>
      <c r="Q1248" s="42">
        <f>O1248-R1248</f>
        <v>0.12</v>
      </c>
      <c r="R1248" s="42">
        <v>0.89</v>
      </c>
      <c r="S1248" s="42">
        <f>N1248-R1248</f>
        <v>39.879999999999981</v>
      </c>
      <c r="T1248" s="38">
        <v>5000</v>
      </c>
      <c r="U1248" s="14">
        <f>S1248/H1248</f>
        <v>4.8909110977568997E-2</v>
      </c>
      <c r="V1248" s="19"/>
      <c r="W1248" s="19"/>
      <c r="X1248" s="37" t="s">
        <v>3467</v>
      </c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</row>
    <row r="1249" spans="1:37" ht="16.5" customHeight="1">
      <c r="A1249" s="38">
        <v>108</v>
      </c>
      <c r="B1249" s="39">
        <v>10704</v>
      </c>
      <c r="C1249" s="38">
        <v>10280443</v>
      </c>
      <c r="D1249" s="40" t="s">
        <v>2922</v>
      </c>
      <c r="E1249" s="58">
        <v>3</v>
      </c>
      <c r="F1249" s="38">
        <v>60</v>
      </c>
      <c r="G1249" s="38" t="s">
        <v>33</v>
      </c>
      <c r="H1249" s="42">
        <v>9078.6299999999992</v>
      </c>
      <c r="I1249" s="37"/>
      <c r="J1249" s="44">
        <v>42879</v>
      </c>
      <c r="K1249" s="42">
        <v>0</v>
      </c>
      <c r="L1249" s="42">
        <v>8624.69</v>
      </c>
      <c r="M1249" s="44">
        <v>45200</v>
      </c>
      <c r="N1249" s="42">
        <v>453.94</v>
      </c>
      <c r="O1249" s="42">
        <v>10</v>
      </c>
      <c r="P1249" s="45">
        <f>IF(J1249&lt;DATEVALUE("2009-1-1"),3%,13%)</f>
        <v>0.13</v>
      </c>
      <c r="Q1249" s="42">
        <f>IF(P1249=13%,ROUND(O1249/(1+P1249)*P1249,2),ROUND(O1249/(1+0.03)*0.02,2))</f>
        <v>1.1499999999999999</v>
      </c>
      <c r="R1249" s="42">
        <f>O1249-Q1249</f>
        <v>8.85</v>
      </c>
      <c r="S1249" s="42">
        <f>N1249-R1249</f>
        <v>445.09</v>
      </c>
      <c r="T1249" s="38">
        <v>2101</v>
      </c>
      <c r="U1249" s="14">
        <f>S1249/H1249</f>
        <v>4.9026119579716324E-2</v>
      </c>
      <c r="V1249" s="19"/>
      <c r="W1249" s="19"/>
      <c r="X1249" s="37" t="s">
        <v>3455</v>
      </c>
    </row>
    <row r="1250" spans="1:37" ht="16.5" customHeight="1">
      <c r="A1250" s="38">
        <v>26</v>
      </c>
      <c r="B1250" s="39">
        <v>10700</v>
      </c>
      <c r="C1250" s="38">
        <v>10274905</v>
      </c>
      <c r="D1250" s="40" t="s">
        <v>1040</v>
      </c>
      <c r="E1250" s="38">
        <v>1</v>
      </c>
      <c r="F1250" s="38">
        <v>9</v>
      </c>
      <c r="G1250" s="38" t="s">
        <v>21</v>
      </c>
      <c r="H1250" s="42">
        <v>27644</v>
      </c>
      <c r="I1250" s="53"/>
      <c r="J1250" s="44">
        <v>43950</v>
      </c>
      <c r="K1250" s="42">
        <v>0</v>
      </c>
      <c r="L1250" s="42">
        <v>26261.8</v>
      </c>
      <c r="M1250" s="44">
        <v>45169</v>
      </c>
      <c r="N1250" s="42">
        <f>H1250-K1250-L1250</f>
        <v>1382.2000000000007</v>
      </c>
      <c r="O1250" s="42">
        <v>30</v>
      </c>
      <c r="P1250" s="45">
        <v>0.13</v>
      </c>
      <c r="Q1250" s="42">
        <v>3.45</v>
      </c>
      <c r="R1250" s="42">
        <v>26.55</v>
      </c>
      <c r="S1250" s="42">
        <v>1355.65</v>
      </c>
      <c r="T1250" s="38">
        <v>5000</v>
      </c>
      <c r="U1250" s="14">
        <f>S1250/H1250</f>
        <v>4.9039574591231372E-2</v>
      </c>
      <c r="V1250" s="19"/>
      <c r="W1250" s="19"/>
      <c r="X1250" s="37" t="s">
        <v>3455</v>
      </c>
    </row>
    <row r="1251" spans="1:37" ht="16.5" customHeight="1">
      <c r="A1251" s="38">
        <v>441</v>
      </c>
      <c r="B1251" s="39">
        <v>10736</v>
      </c>
      <c r="C1251" s="38">
        <v>10284299</v>
      </c>
      <c r="D1251" s="40" t="s">
        <v>1379</v>
      </c>
      <c r="E1251" s="38">
        <v>1</v>
      </c>
      <c r="F1251" s="38">
        <v>120</v>
      </c>
      <c r="G1251" s="38" t="s">
        <v>23</v>
      </c>
      <c r="H1251" s="42">
        <v>4882.04</v>
      </c>
      <c r="I1251" s="55"/>
      <c r="J1251" s="44">
        <v>40512</v>
      </c>
      <c r="K1251" s="42">
        <v>0</v>
      </c>
      <c r="L1251" s="42">
        <v>4637.93</v>
      </c>
      <c r="M1251" s="44">
        <v>45138</v>
      </c>
      <c r="N1251" s="42">
        <f>H1251-K1251-L1251</f>
        <v>244.10999999999967</v>
      </c>
      <c r="O1251" s="42">
        <v>5</v>
      </c>
      <c r="P1251" s="45">
        <v>0.13</v>
      </c>
      <c r="Q1251" s="42">
        <v>0.57999999999999996</v>
      </c>
      <c r="R1251" s="42">
        <v>4.42</v>
      </c>
      <c r="S1251" s="42">
        <v>239.69</v>
      </c>
      <c r="T1251" s="38">
        <v>2203</v>
      </c>
      <c r="U1251" s="14">
        <f>S1251/H1251</f>
        <v>4.9096279424175139E-2</v>
      </c>
      <c r="V1251" s="19"/>
      <c r="W1251" s="19"/>
      <c r="X1251" s="37" t="s">
        <v>3461</v>
      </c>
    </row>
    <row r="1252" spans="1:37" ht="16.5" customHeight="1">
      <c r="A1252" s="38">
        <v>327</v>
      </c>
      <c r="B1252" s="39">
        <v>10736</v>
      </c>
      <c r="C1252" s="38">
        <v>10283156</v>
      </c>
      <c r="D1252" s="40" t="s">
        <v>1288</v>
      </c>
      <c r="E1252" s="38">
        <v>1</v>
      </c>
      <c r="F1252" s="38">
        <v>120</v>
      </c>
      <c r="G1252" s="38" t="s">
        <v>21</v>
      </c>
      <c r="H1252" s="42">
        <v>129901.06</v>
      </c>
      <c r="I1252" s="55"/>
      <c r="J1252" s="44">
        <v>39270</v>
      </c>
      <c r="K1252" s="42">
        <v>0</v>
      </c>
      <c r="L1252" s="42">
        <v>123406</v>
      </c>
      <c r="M1252" s="44">
        <v>45138</v>
      </c>
      <c r="N1252" s="42">
        <f>H1252-K1252-L1252</f>
        <v>6495.0599999999977</v>
      </c>
      <c r="O1252" s="42">
        <v>100</v>
      </c>
      <c r="P1252" s="45">
        <v>0.03</v>
      </c>
      <c r="Q1252" s="42">
        <v>1.94</v>
      </c>
      <c r="R1252" s="42">
        <v>98.06</v>
      </c>
      <c r="S1252" s="42">
        <v>6397</v>
      </c>
      <c r="T1252" s="38">
        <v>2102</v>
      </c>
      <c r="U1252" s="14">
        <f>S1252/H1252</f>
        <v>4.9245171671424393E-2</v>
      </c>
      <c r="V1252" s="19"/>
      <c r="W1252" s="19"/>
      <c r="X1252" s="37" t="s">
        <v>3461</v>
      </c>
    </row>
    <row r="1253" spans="1:37" ht="16.5" customHeight="1">
      <c r="A1253" s="38">
        <v>30</v>
      </c>
      <c r="B1253" s="39">
        <v>10701</v>
      </c>
      <c r="C1253" s="38">
        <v>10276034</v>
      </c>
      <c r="D1253" s="40" t="s">
        <v>1042</v>
      </c>
      <c r="E1253" s="38">
        <v>1</v>
      </c>
      <c r="F1253" s="38">
        <v>120</v>
      </c>
      <c r="G1253" s="38" t="s">
        <v>23</v>
      </c>
      <c r="H1253" s="42">
        <v>4102.5600000000004</v>
      </c>
      <c r="I1253" s="53"/>
      <c r="J1253" s="44">
        <v>41634</v>
      </c>
      <c r="K1253" s="42">
        <v>0</v>
      </c>
      <c r="L1253" s="42">
        <v>3767.52</v>
      </c>
      <c r="M1253" s="44">
        <v>45169</v>
      </c>
      <c r="N1253" s="42">
        <f>H1253-K1253-L1253</f>
        <v>335.04000000000042</v>
      </c>
      <c r="O1253" s="42">
        <v>150</v>
      </c>
      <c r="P1253" s="45">
        <v>0.13</v>
      </c>
      <c r="Q1253" s="42">
        <v>17.260000000000002</v>
      </c>
      <c r="R1253" s="42">
        <v>132.74</v>
      </c>
      <c r="S1253" s="42">
        <v>202.3</v>
      </c>
      <c r="T1253" s="38">
        <v>5000</v>
      </c>
      <c r="U1253" s="14">
        <f>S1253/H1253</f>
        <v>4.9310674310674311E-2</v>
      </c>
      <c r="V1253" s="19"/>
      <c r="W1253" s="19"/>
      <c r="X1253" s="37" t="s">
        <v>3455</v>
      </c>
    </row>
    <row r="1254" spans="1:37" ht="16.5" customHeight="1">
      <c r="A1254" s="38">
        <v>511</v>
      </c>
      <c r="B1254" s="39">
        <v>10736</v>
      </c>
      <c r="C1254" s="38">
        <v>10284101</v>
      </c>
      <c r="D1254" s="40" t="s">
        <v>1440</v>
      </c>
      <c r="E1254" s="38">
        <v>1</v>
      </c>
      <c r="F1254" s="38">
        <v>60</v>
      </c>
      <c r="G1254" s="38" t="s">
        <v>33</v>
      </c>
      <c r="H1254" s="42">
        <v>13360.69</v>
      </c>
      <c r="I1254" s="55"/>
      <c r="J1254" s="44">
        <v>41722</v>
      </c>
      <c r="K1254" s="42">
        <v>0</v>
      </c>
      <c r="L1254" s="42">
        <v>12692.65</v>
      </c>
      <c r="M1254" s="44">
        <v>45138</v>
      </c>
      <c r="N1254" s="42">
        <f>H1254-K1254-L1254</f>
        <v>668.04000000000087</v>
      </c>
      <c r="O1254" s="42">
        <v>10</v>
      </c>
      <c r="P1254" s="45">
        <v>0.13</v>
      </c>
      <c r="Q1254" s="42">
        <v>1.1499999999999999</v>
      </c>
      <c r="R1254" s="42">
        <v>8.85</v>
      </c>
      <c r="S1254" s="42">
        <v>659.19</v>
      </c>
      <c r="T1254" s="38">
        <v>5000</v>
      </c>
      <c r="U1254" s="14">
        <f>S1254/H1254</f>
        <v>4.933802071599596E-2</v>
      </c>
      <c r="V1254" s="19"/>
      <c r="W1254" s="19"/>
      <c r="X1254" s="37" t="s">
        <v>3461</v>
      </c>
    </row>
    <row r="1255" spans="1:37" ht="16.5" customHeight="1">
      <c r="A1255" s="38">
        <v>523</v>
      </c>
      <c r="B1255" s="39">
        <v>10736</v>
      </c>
      <c r="C1255" s="38">
        <v>10284265</v>
      </c>
      <c r="D1255" s="40" t="s">
        <v>1450</v>
      </c>
      <c r="E1255" s="38">
        <v>1</v>
      </c>
      <c r="F1255" s="38">
        <v>60</v>
      </c>
      <c r="G1255" s="38" t="s">
        <v>33</v>
      </c>
      <c r="H1255" s="42">
        <v>13360.69</v>
      </c>
      <c r="I1255" s="55"/>
      <c r="J1255" s="44">
        <v>42061</v>
      </c>
      <c r="K1255" s="42">
        <v>0</v>
      </c>
      <c r="L1255" s="42">
        <v>12692.65</v>
      </c>
      <c r="M1255" s="44">
        <v>45138</v>
      </c>
      <c r="N1255" s="42">
        <f>H1255-K1255-L1255</f>
        <v>668.04000000000087</v>
      </c>
      <c r="O1255" s="42">
        <v>10</v>
      </c>
      <c r="P1255" s="45">
        <v>0.13</v>
      </c>
      <c r="Q1255" s="42">
        <v>1.1499999999999999</v>
      </c>
      <c r="R1255" s="42">
        <v>8.85</v>
      </c>
      <c r="S1255" s="42">
        <v>659.19</v>
      </c>
      <c r="T1255" s="38">
        <v>5000</v>
      </c>
      <c r="U1255" s="14">
        <f>S1255/H1255</f>
        <v>4.933802071599596E-2</v>
      </c>
      <c r="V1255" s="19"/>
      <c r="W1255" s="19"/>
      <c r="X1255" s="37" t="s">
        <v>3461</v>
      </c>
    </row>
    <row r="1256" spans="1:37" ht="16.5" customHeight="1">
      <c r="A1256" s="38">
        <v>83</v>
      </c>
      <c r="B1256" s="39">
        <v>50099</v>
      </c>
      <c r="C1256" s="38">
        <v>10297623</v>
      </c>
      <c r="D1256" s="40" t="s">
        <v>2556</v>
      </c>
      <c r="E1256" s="38">
        <v>25</v>
      </c>
      <c r="F1256" s="38">
        <v>60</v>
      </c>
      <c r="G1256" s="38" t="s">
        <v>33</v>
      </c>
      <c r="H1256" s="42">
        <v>6794.75</v>
      </c>
      <c r="I1256" s="2"/>
      <c r="J1256" s="44">
        <v>42001</v>
      </c>
      <c r="K1256" s="42">
        <v>0</v>
      </c>
      <c r="L1256" s="42">
        <v>6455.01</v>
      </c>
      <c r="M1256" s="44">
        <v>45016</v>
      </c>
      <c r="N1256" s="42">
        <f>H1256-K1256-L1256</f>
        <v>339.73999999999978</v>
      </c>
      <c r="O1256" s="42">
        <v>5</v>
      </c>
      <c r="P1256" s="45">
        <v>0.13</v>
      </c>
      <c r="Q1256" s="42">
        <v>0.57999999999999996</v>
      </c>
      <c r="R1256" s="42">
        <v>4.42</v>
      </c>
      <c r="S1256" s="42">
        <v>335.32</v>
      </c>
      <c r="T1256" s="38">
        <v>5000</v>
      </c>
      <c r="U1256" s="14">
        <f>S1256/H1256</f>
        <v>4.9349865705139995E-2</v>
      </c>
      <c r="V1256" s="19"/>
      <c r="W1256" s="19"/>
      <c r="X1256" s="37" t="s">
        <v>3468</v>
      </c>
    </row>
    <row r="1257" spans="1:37" ht="16.5" customHeight="1">
      <c r="A1257" s="38">
        <v>38</v>
      </c>
      <c r="B1257" s="39">
        <v>10700</v>
      </c>
      <c r="C1257" s="38">
        <v>10274908</v>
      </c>
      <c r="D1257" s="40" t="s">
        <v>20</v>
      </c>
      <c r="E1257" s="38">
        <v>1</v>
      </c>
      <c r="F1257" s="38">
        <v>9</v>
      </c>
      <c r="G1257" s="38" t="s">
        <v>21</v>
      </c>
      <c r="H1257" s="42">
        <v>55240.32</v>
      </c>
      <c r="I1257" s="57"/>
      <c r="J1257" s="44">
        <v>43950</v>
      </c>
      <c r="K1257" s="42">
        <v>0</v>
      </c>
      <c r="L1257" s="42">
        <v>52478.3</v>
      </c>
      <c r="M1257" s="44">
        <v>45199</v>
      </c>
      <c r="N1257" s="42">
        <v>2762.02</v>
      </c>
      <c r="O1257" s="42">
        <v>40</v>
      </c>
      <c r="P1257" s="45">
        <v>0.13</v>
      </c>
      <c r="Q1257" s="42">
        <v>4.5999999999999996</v>
      </c>
      <c r="R1257" s="42">
        <v>35.4</v>
      </c>
      <c r="S1257" s="42">
        <v>2726.62</v>
      </c>
      <c r="T1257" s="38">
        <v>5000</v>
      </c>
      <c r="U1257" s="14">
        <f>S1257/H1257</f>
        <v>4.9359236152143937E-2</v>
      </c>
      <c r="V1257" s="19"/>
      <c r="W1257" s="19"/>
      <c r="X1257" s="37" t="s">
        <v>3455</v>
      </c>
    </row>
    <row r="1258" spans="1:37" ht="16.5" customHeight="1">
      <c r="A1258" s="38">
        <v>101</v>
      </c>
      <c r="B1258" s="39">
        <v>10743</v>
      </c>
      <c r="C1258" s="38">
        <v>10301389</v>
      </c>
      <c r="D1258" s="40" t="s">
        <v>2040</v>
      </c>
      <c r="E1258" s="31">
        <v>1</v>
      </c>
      <c r="F1258" s="38">
        <v>60</v>
      </c>
      <c r="G1258" s="38" t="s">
        <v>33</v>
      </c>
      <c r="H1258" s="42">
        <v>7222.22</v>
      </c>
      <c r="I1258" s="49"/>
      <c r="J1258" s="44">
        <v>41754</v>
      </c>
      <c r="K1258" s="42">
        <v>0</v>
      </c>
      <c r="L1258" s="42">
        <v>6861.1</v>
      </c>
      <c r="M1258" s="44">
        <v>45107</v>
      </c>
      <c r="N1258" s="42">
        <f>H1258-K1258-L1258</f>
        <v>361.11999999999989</v>
      </c>
      <c r="O1258" s="42">
        <v>5</v>
      </c>
      <c r="P1258" s="45">
        <v>0.13</v>
      </c>
      <c r="Q1258" s="42">
        <v>0.57999999999999996</v>
      </c>
      <c r="R1258" s="42">
        <v>4.42</v>
      </c>
      <c r="S1258" s="42">
        <f>N1258-R1258</f>
        <v>356.69999999999987</v>
      </c>
      <c r="T1258" s="38">
        <v>5000</v>
      </c>
      <c r="U1258" s="14">
        <f>S1258/H1258</f>
        <v>4.938924596592182E-2</v>
      </c>
      <c r="V1258" s="19"/>
      <c r="W1258" s="19"/>
      <c r="X1258" s="37" t="s">
        <v>3463</v>
      </c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</row>
    <row r="1259" spans="1:37" ht="16.5" customHeight="1">
      <c r="A1259" s="38">
        <v>408</v>
      </c>
      <c r="B1259" s="39">
        <v>10736</v>
      </c>
      <c r="C1259" s="38">
        <v>10284321</v>
      </c>
      <c r="D1259" s="40" t="s">
        <v>1354</v>
      </c>
      <c r="E1259" s="38">
        <v>1</v>
      </c>
      <c r="F1259" s="38">
        <v>120</v>
      </c>
      <c r="G1259" s="38" t="s">
        <v>21</v>
      </c>
      <c r="H1259" s="42">
        <v>14630.4</v>
      </c>
      <c r="I1259" s="55"/>
      <c r="J1259" s="44">
        <v>40750</v>
      </c>
      <c r="K1259" s="42">
        <v>0</v>
      </c>
      <c r="L1259" s="42">
        <v>13898.88</v>
      </c>
      <c r="M1259" s="44">
        <v>45138</v>
      </c>
      <c r="N1259" s="42">
        <f>H1259-K1259-L1259</f>
        <v>731.52000000000044</v>
      </c>
      <c r="O1259" s="42">
        <v>10</v>
      </c>
      <c r="P1259" s="45">
        <v>0.13</v>
      </c>
      <c r="Q1259" s="42">
        <v>1.1499999999999999</v>
      </c>
      <c r="R1259" s="42">
        <v>8.85</v>
      </c>
      <c r="S1259" s="42">
        <v>722.67</v>
      </c>
      <c r="T1259" s="38">
        <v>5000</v>
      </c>
      <c r="U1259" s="14">
        <f>S1259/H1259</f>
        <v>4.9395095144356957E-2</v>
      </c>
      <c r="V1259" s="19"/>
      <c r="W1259" s="19"/>
      <c r="X1259" s="37" t="s">
        <v>3461</v>
      </c>
    </row>
    <row r="1260" spans="1:37" ht="16.5" customHeight="1">
      <c r="A1260" s="38">
        <v>328</v>
      </c>
      <c r="B1260" s="39">
        <v>10736</v>
      </c>
      <c r="C1260" s="38">
        <v>10283158</v>
      </c>
      <c r="D1260" s="40" t="s">
        <v>1289</v>
      </c>
      <c r="E1260" s="38">
        <v>2</v>
      </c>
      <c r="F1260" s="38">
        <v>120</v>
      </c>
      <c r="G1260" s="38" t="s">
        <v>21</v>
      </c>
      <c r="H1260" s="42">
        <v>71972.210000000006</v>
      </c>
      <c r="I1260" s="55"/>
      <c r="J1260" s="44">
        <v>39270</v>
      </c>
      <c r="K1260" s="42">
        <v>0</v>
      </c>
      <c r="L1260" s="42">
        <v>68373.59</v>
      </c>
      <c r="M1260" s="44">
        <v>45138</v>
      </c>
      <c r="N1260" s="42">
        <f>H1260-K1260-L1260</f>
        <v>3598.6200000000099</v>
      </c>
      <c r="O1260" s="42">
        <v>40</v>
      </c>
      <c r="P1260" s="45">
        <v>0.03</v>
      </c>
      <c r="Q1260" s="42">
        <v>0.78</v>
      </c>
      <c r="R1260" s="42">
        <v>39.22</v>
      </c>
      <c r="S1260" s="42">
        <v>3559.4</v>
      </c>
      <c r="T1260" s="38">
        <v>2102</v>
      </c>
      <c r="U1260" s="14">
        <f>S1260/H1260</f>
        <v>4.9455199444341083E-2</v>
      </c>
      <c r="V1260" s="19"/>
      <c r="W1260" s="19"/>
      <c r="X1260" s="37" t="s">
        <v>3461</v>
      </c>
    </row>
    <row r="1261" spans="1:37" ht="16.5" customHeight="1">
      <c r="A1261" s="38">
        <v>93</v>
      </c>
      <c r="B1261" s="39">
        <v>10743</v>
      </c>
      <c r="C1261" s="38">
        <v>10300758</v>
      </c>
      <c r="D1261" s="40" t="s">
        <v>2037</v>
      </c>
      <c r="E1261" s="31">
        <v>1</v>
      </c>
      <c r="F1261" s="38">
        <v>60</v>
      </c>
      <c r="G1261" s="38" t="s">
        <v>33</v>
      </c>
      <c r="H1261" s="42">
        <v>8119.66</v>
      </c>
      <c r="I1261" s="49"/>
      <c r="J1261" s="44">
        <v>40512</v>
      </c>
      <c r="K1261" s="42">
        <v>0</v>
      </c>
      <c r="L1261" s="42">
        <v>7713.67</v>
      </c>
      <c r="M1261" s="44">
        <v>45107</v>
      </c>
      <c r="N1261" s="42">
        <f>H1261-K1261-L1261</f>
        <v>405.98999999999978</v>
      </c>
      <c r="O1261" s="42">
        <v>5</v>
      </c>
      <c r="P1261" s="45">
        <v>0.13</v>
      </c>
      <c r="Q1261" s="42">
        <v>0.57999999999999996</v>
      </c>
      <c r="R1261" s="42">
        <v>4.42</v>
      </c>
      <c r="S1261" s="42">
        <f>N1261-R1261</f>
        <v>401.56999999999977</v>
      </c>
      <c r="T1261" s="38">
        <v>5000</v>
      </c>
      <c r="U1261" s="14">
        <f>S1261/H1261</f>
        <v>4.9456504336388443E-2</v>
      </c>
      <c r="V1261" s="19"/>
      <c r="W1261" s="19"/>
      <c r="X1261" s="37" t="s">
        <v>3463</v>
      </c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</row>
    <row r="1262" spans="1:37" ht="16.5" customHeight="1">
      <c r="A1262" s="38">
        <v>553</v>
      </c>
      <c r="B1262" s="39">
        <v>10736</v>
      </c>
      <c r="C1262" s="38">
        <v>10284323</v>
      </c>
      <c r="D1262" s="40" t="s">
        <v>1467</v>
      </c>
      <c r="E1262" s="38">
        <v>1</v>
      </c>
      <c r="F1262" s="38">
        <v>120</v>
      </c>
      <c r="G1262" s="38" t="s">
        <v>262</v>
      </c>
      <c r="H1262" s="42">
        <v>163690.01999999999</v>
      </c>
      <c r="I1262" s="55"/>
      <c r="J1262" s="44">
        <v>40750</v>
      </c>
      <c r="K1262" s="42">
        <v>0</v>
      </c>
      <c r="L1262" s="42">
        <v>155505.51</v>
      </c>
      <c r="M1262" s="44">
        <v>45138</v>
      </c>
      <c r="N1262" s="42">
        <f>H1262-K1262-L1262</f>
        <v>8184.5099999999802</v>
      </c>
      <c r="O1262" s="42">
        <v>100</v>
      </c>
      <c r="P1262" s="45">
        <v>0.13</v>
      </c>
      <c r="Q1262" s="42">
        <v>11.5</v>
      </c>
      <c r="R1262" s="42">
        <v>88.5</v>
      </c>
      <c r="S1262" s="42">
        <v>8096.01</v>
      </c>
      <c r="T1262" s="38">
        <v>2104</v>
      </c>
      <c r="U1262" s="14">
        <f>S1262/H1262</f>
        <v>4.9459398929757606E-2</v>
      </c>
      <c r="V1262" s="19"/>
      <c r="W1262" s="19"/>
      <c r="X1262" s="37" t="s">
        <v>3461</v>
      </c>
    </row>
    <row r="1263" spans="1:37" ht="16.5" customHeight="1">
      <c r="A1263" s="38">
        <v>13</v>
      </c>
      <c r="B1263" s="39">
        <v>10721</v>
      </c>
      <c r="C1263" s="38">
        <v>10277479</v>
      </c>
      <c r="D1263" s="40" t="s">
        <v>1111</v>
      </c>
      <c r="E1263" s="38">
        <v>15</v>
      </c>
      <c r="F1263" s="38">
        <v>60</v>
      </c>
      <c r="G1263" s="38" t="s">
        <v>33</v>
      </c>
      <c r="H1263" s="42">
        <v>265256.40000000002</v>
      </c>
      <c r="I1263" s="55"/>
      <c r="J1263" s="44">
        <v>41420</v>
      </c>
      <c r="K1263" s="42">
        <v>0</v>
      </c>
      <c r="L1263" s="42">
        <v>251993.58</v>
      </c>
      <c r="M1263" s="44">
        <v>45138</v>
      </c>
      <c r="N1263" s="42">
        <f>H1263-K1263-L1263</f>
        <v>13262.820000000036</v>
      </c>
      <c r="O1263" s="42">
        <v>150</v>
      </c>
      <c r="P1263" s="45">
        <v>0.13</v>
      </c>
      <c r="Q1263" s="42">
        <v>17.260000000000002</v>
      </c>
      <c r="R1263" s="42">
        <v>132.74</v>
      </c>
      <c r="S1263" s="42">
        <v>13130.08</v>
      </c>
      <c r="T1263" s="38">
        <v>5000</v>
      </c>
      <c r="U1263" s="14">
        <f>S1263/H1263</f>
        <v>4.949957852100835E-2</v>
      </c>
      <c r="V1263" s="19"/>
      <c r="W1263" s="19"/>
      <c r="X1263" s="37" t="s">
        <v>3469</v>
      </c>
    </row>
    <row r="1264" spans="1:37" ht="16.5" customHeight="1">
      <c r="A1264" s="38">
        <v>206</v>
      </c>
      <c r="B1264" s="39">
        <v>40708</v>
      </c>
      <c r="C1264" s="38">
        <v>10278615</v>
      </c>
      <c r="D1264" s="40" t="s">
        <v>402</v>
      </c>
      <c r="E1264" s="38">
        <v>1</v>
      </c>
      <c r="F1264" s="38">
        <v>120</v>
      </c>
      <c r="G1264" s="38" t="s">
        <v>21</v>
      </c>
      <c r="H1264" s="42">
        <v>35897.43</v>
      </c>
      <c r="I1264" s="49"/>
      <c r="J1264" s="44">
        <v>40513</v>
      </c>
      <c r="K1264" s="42">
        <v>0</v>
      </c>
      <c r="L1264" s="42">
        <v>34102.550000000003</v>
      </c>
      <c r="M1264" s="44">
        <v>45107</v>
      </c>
      <c r="N1264" s="42">
        <f>H1264-K1264-L1264</f>
        <v>1794.8799999999974</v>
      </c>
      <c r="O1264" s="42">
        <v>20</v>
      </c>
      <c r="P1264" s="45">
        <v>0.13</v>
      </c>
      <c r="Q1264" s="42">
        <v>2.2999999999999998</v>
      </c>
      <c r="R1264" s="42">
        <v>17.7</v>
      </c>
      <c r="S1264" s="42">
        <f>N1264-R1264</f>
        <v>1777.1799999999973</v>
      </c>
      <c r="T1264" s="38">
        <v>5000</v>
      </c>
      <c r="U1264" s="14">
        <f>S1264/H1264</f>
        <v>4.950716527617708E-2</v>
      </c>
      <c r="V1264" s="19"/>
      <c r="W1264" s="19"/>
      <c r="X1264" s="37" t="s">
        <v>3467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</row>
    <row r="1265" spans="1:37" ht="16.5" customHeight="1">
      <c r="A1265" s="38">
        <v>393</v>
      </c>
      <c r="B1265" s="39">
        <v>10736</v>
      </c>
      <c r="C1265" s="38">
        <v>10284234</v>
      </c>
      <c r="D1265" s="40" t="s">
        <v>1343</v>
      </c>
      <c r="E1265" s="38">
        <v>1</v>
      </c>
      <c r="F1265" s="38">
        <v>60</v>
      </c>
      <c r="G1265" s="38" t="s">
        <v>21</v>
      </c>
      <c r="H1265" s="42">
        <v>38600</v>
      </c>
      <c r="I1265" s="55"/>
      <c r="J1265" s="44">
        <v>42943</v>
      </c>
      <c r="K1265" s="42">
        <v>0</v>
      </c>
      <c r="L1265" s="42">
        <v>36670</v>
      </c>
      <c r="M1265" s="44">
        <v>45138</v>
      </c>
      <c r="N1265" s="42">
        <f>H1265-K1265-L1265</f>
        <v>1930</v>
      </c>
      <c r="O1265" s="42">
        <v>20</v>
      </c>
      <c r="P1265" s="45">
        <v>0.13</v>
      </c>
      <c r="Q1265" s="42">
        <v>2.2999999999999998</v>
      </c>
      <c r="R1265" s="42">
        <v>17.7</v>
      </c>
      <c r="S1265" s="42">
        <v>1912.3</v>
      </c>
      <c r="T1265" s="38">
        <v>5000</v>
      </c>
      <c r="U1265" s="14">
        <f>S1265/H1265</f>
        <v>4.9541450777202074E-2</v>
      </c>
      <c r="V1265" s="19"/>
      <c r="W1265" s="19"/>
      <c r="X1265" s="37" t="s">
        <v>3461</v>
      </c>
    </row>
    <row r="1266" spans="1:37" ht="16.5" customHeight="1">
      <c r="A1266" s="38">
        <v>99</v>
      </c>
      <c r="B1266" s="39">
        <v>10743</v>
      </c>
      <c r="C1266" s="38">
        <v>10301371</v>
      </c>
      <c r="D1266" s="40" t="s">
        <v>2040</v>
      </c>
      <c r="E1266" s="31">
        <v>1</v>
      </c>
      <c r="F1266" s="38">
        <v>60</v>
      </c>
      <c r="G1266" s="38" t="s">
        <v>33</v>
      </c>
      <c r="H1266" s="42">
        <v>9649.57</v>
      </c>
      <c r="I1266" s="49"/>
      <c r="J1266" s="44">
        <v>41542</v>
      </c>
      <c r="K1266" s="42">
        <v>0</v>
      </c>
      <c r="L1266" s="42">
        <v>9167.09</v>
      </c>
      <c r="M1266" s="44">
        <v>45107</v>
      </c>
      <c r="N1266" s="42">
        <f>H1266-K1266-L1266</f>
        <v>482.47999999999956</v>
      </c>
      <c r="O1266" s="42">
        <v>5</v>
      </c>
      <c r="P1266" s="45">
        <v>0.13</v>
      </c>
      <c r="Q1266" s="42">
        <v>0.57999999999999996</v>
      </c>
      <c r="R1266" s="42">
        <v>4.42</v>
      </c>
      <c r="S1266" s="42">
        <f>N1266-R1266</f>
        <v>478.05999999999955</v>
      </c>
      <c r="T1266" s="38">
        <v>5000</v>
      </c>
      <c r="U1266" s="14">
        <f>S1266/H1266</f>
        <v>4.9542103948673318E-2</v>
      </c>
      <c r="V1266" s="19"/>
      <c r="W1266" s="19"/>
      <c r="X1266" s="37" t="s">
        <v>3463</v>
      </c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</row>
    <row r="1267" spans="1:37" ht="16.5" customHeight="1">
      <c r="A1267" s="38">
        <v>123</v>
      </c>
      <c r="B1267" s="39">
        <v>10743</v>
      </c>
      <c r="C1267" s="38">
        <v>10299941</v>
      </c>
      <c r="D1267" s="40" t="s">
        <v>1554</v>
      </c>
      <c r="E1267" s="38">
        <v>4</v>
      </c>
      <c r="F1267" s="38">
        <v>60</v>
      </c>
      <c r="G1267" s="38" t="s">
        <v>83</v>
      </c>
      <c r="H1267" s="42">
        <v>952.67</v>
      </c>
      <c r="I1267" s="55"/>
      <c r="J1267" s="44">
        <v>40513</v>
      </c>
      <c r="K1267" s="42">
        <v>0</v>
      </c>
      <c r="L1267" s="42">
        <v>905.04</v>
      </c>
      <c r="M1267" s="44">
        <v>45138</v>
      </c>
      <c r="N1267" s="42">
        <f>H1267-K1267-L1267</f>
        <v>47.629999999999995</v>
      </c>
      <c r="O1267" s="42">
        <v>0.4</v>
      </c>
      <c r="P1267" s="45">
        <v>0.13</v>
      </c>
      <c r="Q1267" s="42">
        <v>0.05</v>
      </c>
      <c r="R1267" s="42">
        <v>0.35</v>
      </c>
      <c r="S1267" s="42">
        <v>47.28</v>
      </c>
      <c r="T1267" s="38">
        <v>5000</v>
      </c>
      <c r="U1267" s="14">
        <f>S1267/H1267</f>
        <v>4.962893761743311E-2</v>
      </c>
      <c r="V1267" s="19"/>
      <c r="W1267" s="19"/>
      <c r="X1267" s="37" t="s">
        <v>3463</v>
      </c>
    </row>
    <row r="1268" spans="1:37" ht="16.5" customHeight="1">
      <c r="A1268" s="38">
        <v>92</v>
      </c>
      <c r="B1268" s="39">
        <v>10743</v>
      </c>
      <c r="C1268" s="38">
        <v>10300751</v>
      </c>
      <c r="D1268" s="40" t="s">
        <v>2036</v>
      </c>
      <c r="E1268" s="31">
        <v>2</v>
      </c>
      <c r="F1268" s="38">
        <v>60</v>
      </c>
      <c r="G1268" s="38" t="s">
        <v>33</v>
      </c>
      <c r="H1268" s="42">
        <v>24632.48</v>
      </c>
      <c r="I1268" s="49"/>
      <c r="J1268" s="44">
        <v>40512</v>
      </c>
      <c r="K1268" s="42">
        <v>0</v>
      </c>
      <c r="L1268" s="42">
        <v>23400.85</v>
      </c>
      <c r="M1268" s="44">
        <v>45107</v>
      </c>
      <c r="N1268" s="42">
        <f>H1268-K1268-L1268</f>
        <v>1231.630000000001</v>
      </c>
      <c r="O1268" s="42">
        <v>10</v>
      </c>
      <c r="P1268" s="45">
        <v>0.13</v>
      </c>
      <c r="Q1268" s="42">
        <v>1.1499999999999999</v>
      </c>
      <c r="R1268" s="42">
        <v>8.85</v>
      </c>
      <c r="S1268" s="42">
        <f>N1268-R1268</f>
        <v>1222.7800000000011</v>
      </c>
      <c r="T1268" s="38">
        <v>5000</v>
      </c>
      <c r="U1268" s="14">
        <f>S1268/H1268</f>
        <v>4.9640961851993834E-2</v>
      </c>
      <c r="V1268" s="19"/>
      <c r="W1268" s="19"/>
      <c r="X1268" s="37" t="s">
        <v>3463</v>
      </c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</row>
    <row r="1269" spans="1:37" ht="16.5" customHeight="1">
      <c r="A1269" s="38">
        <v>376</v>
      </c>
      <c r="B1269" s="39">
        <v>10736</v>
      </c>
      <c r="C1269" s="38">
        <v>10284078</v>
      </c>
      <c r="D1269" s="40" t="s">
        <v>1213</v>
      </c>
      <c r="E1269" s="38">
        <v>7</v>
      </c>
      <c r="F1269" s="38">
        <v>120</v>
      </c>
      <c r="G1269" s="38" t="s">
        <v>21</v>
      </c>
      <c r="H1269" s="42">
        <v>98239.33</v>
      </c>
      <c r="I1269" s="55"/>
      <c r="J1269" s="44">
        <v>41423</v>
      </c>
      <c r="K1269" s="42">
        <v>0</v>
      </c>
      <c r="L1269" s="42">
        <v>93327.360000000001</v>
      </c>
      <c r="M1269" s="44">
        <v>45138</v>
      </c>
      <c r="N1269" s="42">
        <f>H1269-K1269-L1269</f>
        <v>4911.9700000000012</v>
      </c>
      <c r="O1269" s="42">
        <v>35</v>
      </c>
      <c r="P1269" s="45">
        <v>0.13</v>
      </c>
      <c r="Q1269" s="42">
        <v>4.03</v>
      </c>
      <c r="R1269" s="42">
        <v>30.97</v>
      </c>
      <c r="S1269" s="42">
        <v>4881</v>
      </c>
      <c r="T1269" s="38">
        <v>5000</v>
      </c>
      <c r="U1269" s="14">
        <f>S1269/H1269</f>
        <v>4.968478510592448E-2</v>
      </c>
      <c r="V1269" s="19"/>
      <c r="W1269" s="19"/>
      <c r="X1269" s="37" t="s">
        <v>3461</v>
      </c>
    </row>
    <row r="1270" spans="1:37" ht="16.5" customHeight="1">
      <c r="A1270" s="38">
        <v>335</v>
      </c>
      <c r="B1270" s="39">
        <v>10736</v>
      </c>
      <c r="C1270" s="38">
        <v>10283733</v>
      </c>
      <c r="D1270" s="40" t="s">
        <v>1296</v>
      </c>
      <c r="E1270" s="38">
        <v>1</v>
      </c>
      <c r="F1270" s="38">
        <v>120</v>
      </c>
      <c r="G1270" s="38" t="s">
        <v>21</v>
      </c>
      <c r="H1270" s="42">
        <v>68500</v>
      </c>
      <c r="I1270" s="55"/>
      <c r="J1270" s="44">
        <v>39270</v>
      </c>
      <c r="K1270" s="42">
        <v>0</v>
      </c>
      <c r="L1270" s="42">
        <v>65075</v>
      </c>
      <c r="M1270" s="44">
        <v>45138</v>
      </c>
      <c r="N1270" s="42">
        <f>H1270-K1270-L1270</f>
        <v>3425</v>
      </c>
      <c r="O1270" s="42">
        <v>20</v>
      </c>
      <c r="P1270" s="45">
        <v>0.03</v>
      </c>
      <c r="Q1270" s="42">
        <v>0.39</v>
      </c>
      <c r="R1270" s="42">
        <v>19.61</v>
      </c>
      <c r="S1270" s="42">
        <v>3405.39</v>
      </c>
      <c r="T1270" s="38">
        <v>2103</v>
      </c>
      <c r="U1270" s="14">
        <f>S1270/H1270</f>
        <v>4.9713722627737225E-2</v>
      </c>
      <c r="V1270" s="19"/>
      <c r="W1270" s="19"/>
      <c r="X1270" s="37" t="s">
        <v>3461</v>
      </c>
    </row>
    <row r="1271" spans="1:37" ht="16.5" customHeight="1">
      <c r="A1271" s="38">
        <v>367</v>
      </c>
      <c r="B1271" s="39">
        <v>10736</v>
      </c>
      <c r="C1271" s="38">
        <v>10283769</v>
      </c>
      <c r="D1271" s="40" t="s">
        <v>1325</v>
      </c>
      <c r="E1271" s="38">
        <v>2</v>
      </c>
      <c r="F1271" s="38">
        <v>120</v>
      </c>
      <c r="G1271" s="38" t="s">
        <v>21</v>
      </c>
      <c r="H1271" s="42">
        <v>81600</v>
      </c>
      <c r="I1271" s="55"/>
      <c r="J1271" s="44">
        <v>39270</v>
      </c>
      <c r="K1271" s="42">
        <v>0</v>
      </c>
      <c r="L1271" s="42">
        <v>77520</v>
      </c>
      <c r="M1271" s="44">
        <v>45138</v>
      </c>
      <c r="N1271" s="42">
        <f>H1271-K1271-L1271</f>
        <v>4080</v>
      </c>
      <c r="O1271" s="42">
        <v>20</v>
      </c>
      <c r="P1271" s="45">
        <v>0.03</v>
      </c>
      <c r="Q1271" s="42">
        <v>0.39</v>
      </c>
      <c r="R1271" s="42">
        <v>19.61</v>
      </c>
      <c r="S1271" s="42">
        <v>4060.39</v>
      </c>
      <c r="T1271" s="38">
        <v>5000</v>
      </c>
      <c r="U1271" s="14">
        <f>S1271/H1271</f>
        <v>4.9759681372549019E-2</v>
      </c>
      <c r="V1271" s="19"/>
      <c r="W1271" s="19"/>
      <c r="X1271" s="37" t="s">
        <v>3461</v>
      </c>
    </row>
    <row r="1272" spans="1:37" ht="16.5" customHeight="1">
      <c r="A1272" s="38">
        <v>370</v>
      </c>
      <c r="B1272" s="39">
        <v>10736</v>
      </c>
      <c r="C1272" s="38">
        <v>10284004</v>
      </c>
      <c r="D1272" s="40" t="s">
        <v>1270</v>
      </c>
      <c r="E1272" s="38">
        <v>1</v>
      </c>
      <c r="F1272" s="38">
        <v>120</v>
      </c>
      <c r="G1272" s="38" t="s">
        <v>21</v>
      </c>
      <c r="H1272" s="42">
        <v>546000</v>
      </c>
      <c r="I1272" s="55"/>
      <c r="J1272" s="44">
        <v>39689</v>
      </c>
      <c r="K1272" s="42">
        <v>0</v>
      </c>
      <c r="L1272" s="42">
        <v>518700</v>
      </c>
      <c r="M1272" s="44">
        <v>45138</v>
      </c>
      <c r="N1272" s="42">
        <f>H1272-K1272-L1272</f>
        <v>27300</v>
      </c>
      <c r="O1272" s="42">
        <v>100</v>
      </c>
      <c r="P1272" s="45">
        <v>0.03</v>
      </c>
      <c r="Q1272" s="42">
        <v>1.94</v>
      </c>
      <c r="R1272" s="42">
        <v>98.06</v>
      </c>
      <c r="S1272" s="42">
        <v>27201.94</v>
      </c>
      <c r="T1272" s="38">
        <v>5000</v>
      </c>
      <c r="U1272" s="14">
        <f>S1272/H1272</f>
        <v>4.9820402930402928E-2</v>
      </c>
      <c r="V1272" s="19"/>
      <c r="W1272" s="19"/>
      <c r="X1272" s="37" t="s">
        <v>3461</v>
      </c>
    </row>
    <row r="1273" spans="1:37" ht="16.5" customHeight="1">
      <c r="A1273" s="38">
        <v>125</v>
      </c>
      <c r="B1273" s="39">
        <v>10743</v>
      </c>
      <c r="C1273" s="38">
        <v>10299946</v>
      </c>
      <c r="D1273" s="40" t="s">
        <v>1555</v>
      </c>
      <c r="E1273" s="38">
        <v>3</v>
      </c>
      <c r="F1273" s="38">
        <v>60</v>
      </c>
      <c r="G1273" s="38" t="s">
        <v>83</v>
      </c>
      <c r="H1273" s="42">
        <v>2033.59</v>
      </c>
      <c r="I1273" s="55"/>
      <c r="J1273" s="44">
        <v>40513</v>
      </c>
      <c r="K1273" s="42">
        <v>0</v>
      </c>
      <c r="L1273" s="42">
        <v>1931.91</v>
      </c>
      <c r="M1273" s="44">
        <v>45138</v>
      </c>
      <c r="N1273" s="42">
        <f>H1273-K1273-L1273</f>
        <v>101.67999999999984</v>
      </c>
      <c r="O1273" s="42">
        <v>0.3</v>
      </c>
      <c r="P1273" s="45">
        <v>0.13</v>
      </c>
      <c r="Q1273" s="42">
        <v>0.03</v>
      </c>
      <c r="R1273" s="42">
        <v>0.27</v>
      </c>
      <c r="S1273" s="42">
        <v>101.41</v>
      </c>
      <c r="T1273" s="38">
        <v>5000</v>
      </c>
      <c r="U1273" s="14">
        <f>S1273/H1273</f>
        <v>4.9867475744864991E-2</v>
      </c>
      <c r="V1273" s="19"/>
      <c r="W1273" s="19"/>
      <c r="X1273" s="37" t="s">
        <v>3463</v>
      </c>
    </row>
    <row r="1274" spans="1:37" ht="16.5" customHeight="1">
      <c r="A1274" s="38">
        <v>305</v>
      </c>
      <c r="B1274" s="39">
        <v>10736</v>
      </c>
      <c r="C1274" s="38">
        <v>10319080</v>
      </c>
      <c r="D1274" s="40" t="s">
        <v>1270</v>
      </c>
      <c r="E1274" s="38">
        <v>1</v>
      </c>
      <c r="F1274" s="38">
        <v>120</v>
      </c>
      <c r="G1274" s="38" t="s">
        <v>21</v>
      </c>
      <c r="H1274" s="42">
        <v>758269.22</v>
      </c>
      <c r="I1274" s="55"/>
      <c r="J1274" s="44">
        <v>39270</v>
      </c>
      <c r="K1274" s="42">
        <v>0</v>
      </c>
      <c r="L1274" s="42">
        <v>720355.75</v>
      </c>
      <c r="M1274" s="44">
        <v>45138</v>
      </c>
      <c r="N1274" s="42">
        <f>H1274-K1274-L1274</f>
        <v>37913.469999999972</v>
      </c>
      <c r="O1274" s="42">
        <v>100</v>
      </c>
      <c r="P1274" s="45">
        <v>0.03</v>
      </c>
      <c r="Q1274" s="42">
        <v>1.94</v>
      </c>
      <c r="R1274" s="42">
        <v>98.06</v>
      </c>
      <c r="S1274" s="42">
        <v>37815.410000000003</v>
      </c>
      <c r="T1274" s="38">
        <v>1802</v>
      </c>
      <c r="U1274" s="14">
        <f>S1274/H1274</f>
        <v>4.9870691045589326E-2</v>
      </c>
      <c r="V1274" s="19"/>
      <c r="W1274" s="19"/>
      <c r="X1274" s="37" t="s">
        <v>3461</v>
      </c>
    </row>
    <row r="1275" spans="1:37" ht="16.5" customHeight="1">
      <c r="A1275" s="38">
        <v>564</v>
      </c>
      <c r="B1275" s="39">
        <v>10736</v>
      </c>
      <c r="C1275" s="38">
        <v>10284035</v>
      </c>
      <c r="D1275" s="40" t="s">
        <v>1474</v>
      </c>
      <c r="E1275" s="38">
        <v>1</v>
      </c>
      <c r="F1275" s="38">
        <v>120</v>
      </c>
      <c r="G1275" s="38" t="s">
        <v>262</v>
      </c>
      <c r="H1275" s="42">
        <v>126300</v>
      </c>
      <c r="I1275" s="55"/>
      <c r="J1275" s="44">
        <v>40871</v>
      </c>
      <c r="K1275" s="42">
        <v>0</v>
      </c>
      <c r="L1275" s="42">
        <v>119985</v>
      </c>
      <c r="M1275" s="44">
        <v>45138</v>
      </c>
      <c r="N1275" s="42">
        <f>H1275-K1275-L1275</f>
        <v>6315</v>
      </c>
      <c r="O1275" s="42">
        <v>10</v>
      </c>
      <c r="P1275" s="45">
        <v>0.13</v>
      </c>
      <c r="Q1275" s="42">
        <v>1.1499999999999999</v>
      </c>
      <c r="R1275" s="42">
        <v>8.85</v>
      </c>
      <c r="S1275" s="42">
        <v>6306.15</v>
      </c>
      <c r="T1275" s="38">
        <v>5000</v>
      </c>
      <c r="U1275" s="14">
        <f>S1275/H1275</f>
        <v>4.9929928741092637E-2</v>
      </c>
      <c r="V1275" s="19"/>
      <c r="W1275" s="19"/>
      <c r="X1275" s="37" t="s">
        <v>3461</v>
      </c>
    </row>
    <row r="1276" spans="1:37" ht="16.5" customHeight="1">
      <c r="A1276" s="38">
        <v>39</v>
      </c>
      <c r="B1276" s="39">
        <v>50098</v>
      </c>
      <c r="C1276" s="38">
        <v>10307792</v>
      </c>
      <c r="D1276" s="40" t="s">
        <v>1205</v>
      </c>
      <c r="E1276" s="38">
        <v>1</v>
      </c>
      <c r="F1276" s="38">
        <v>120</v>
      </c>
      <c r="G1276" s="38" t="s">
        <v>21</v>
      </c>
      <c r="H1276" s="42">
        <v>18376.07</v>
      </c>
      <c r="I1276" s="53"/>
      <c r="J1276" s="44">
        <v>41248</v>
      </c>
      <c r="K1276" s="42">
        <v>0</v>
      </c>
      <c r="L1276" s="42">
        <v>17457.259999999998</v>
      </c>
      <c r="M1276" s="44">
        <v>45138</v>
      </c>
      <c r="N1276" s="42">
        <f>H1276-K1276-L1276</f>
        <v>918.81000000000131</v>
      </c>
      <c r="O1276" s="42">
        <v>1</v>
      </c>
      <c r="P1276" s="45">
        <v>0.13</v>
      </c>
      <c r="Q1276" s="42">
        <v>0.12</v>
      </c>
      <c r="R1276" s="42">
        <v>0.88</v>
      </c>
      <c r="S1276" s="42">
        <v>917.93</v>
      </c>
      <c r="T1276" s="38">
        <v>2102</v>
      </c>
      <c r="U1276" s="14">
        <f>S1276/H1276</f>
        <v>4.9952465353037941E-2</v>
      </c>
      <c r="V1276" s="19"/>
      <c r="W1276" s="19"/>
      <c r="X1276" s="37" t="s">
        <v>3456</v>
      </c>
    </row>
    <row r="1277" spans="1:37" ht="16.5" customHeight="1">
      <c r="A1277" s="38">
        <v>116</v>
      </c>
      <c r="B1277" s="39">
        <v>10743</v>
      </c>
      <c r="C1277" s="38">
        <v>10300757</v>
      </c>
      <c r="D1277" s="40" t="s">
        <v>1548</v>
      </c>
      <c r="E1277" s="38">
        <v>2</v>
      </c>
      <c r="F1277" s="38">
        <v>120</v>
      </c>
      <c r="G1277" s="38" t="s">
        <v>23</v>
      </c>
      <c r="H1277" s="42">
        <v>4615.38</v>
      </c>
      <c r="I1277" s="55"/>
      <c r="J1277" s="44">
        <v>40512</v>
      </c>
      <c r="K1277" s="42">
        <v>0</v>
      </c>
      <c r="L1277" s="42">
        <v>4384.6099999999997</v>
      </c>
      <c r="M1277" s="44">
        <v>45138</v>
      </c>
      <c r="N1277" s="42">
        <f>H1277-K1277-L1277</f>
        <v>230.77000000000044</v>
      </c>
      <c r="O1277" s="42">
        <v>0.2</v>
      </c>
      <c r="P1277" s="45">
        <v>0.13</v>
      </c>
      <c r="Q1277" s="42">
        <v>0.02</v>
      </c>
      <c r="R1277" s="42">
        <v>0.18</v>
      </c>
      <c r="S1277" s="42">
        <f>N1277-R1277</f>
        <v>230.59000000000043</v>
      </c>
      <c r="T1277" s="38">
        <v>5000</v>
      </c>
      <c r="U1277" s="14">
        <f>S1277/H1277</f>
        <v>4.9961216627883387E-2</v>
      </c>
      <c r="V1277" s="19"/>
      <c r="W1277" s="19"/>
      <c r="X1277" s="37" t="s">
        <v>3463</v>
      </c>
    </row>
    <row r="1278" spans="1:37" ht="16.5" customHeight="1">
      <c r="A1278" s="38">
        <v>34</v>
      </c>
      <c r="B1278" s="39">
        <v>10751</v>
      </c>
      <c r="C1278" s="38">
        <v>10305563</v>
      </c>
      <c r="D1278" s="40" t="s">
        <v>2979</v>
      </c>
      <c r="E1278" s="58">
        <v>1</v>
      </c>
      <c r="F1278" s="38">
        <v>60</v>
      </c>
      <c r="G1278" s="38" t="s">
        <v>83</v>
      </c>
      <c r="H1278" s="42">
        <v>104.27</v>
      </c>
      <c r="I1278" s="37"/>
      <c r="J1278" s="44">
        <v>41271</v>
      </c>
      <c r="K1278" s="42">
        <v>0</v>
      </c>
      <c r="L1278" s="42">
        <v>99.06</v>
      </c>
      <c r="M1278" s="44">
        <v>45220</v>
      </c>
      <c r="N1278" s="42">
        <v>5.21</v>
      </c>
      <c r="O1278" s="42">
        <v>0</v>
      </c>
      <c r="P1278" s="45">
        <f>IF(J1278&lt;DATEVALUE("2009-1-1"),3%,13%)</f>
        <v>0.13</v>
      </c>
      <c r="Q1278" s="42">
        <f>IF(P1278=13%,ROUND(O1278/(1+P1278)*P1278,2),ROUND(O1278/(1+0.03)*0.02,2))</f>
        <v>0</v>
      </c>
      <c r="R1278" s="42">
        <f>O1278-Q1278</f>
        <v>0</v>
      </c>
      <c r="S1278" s="42">
        <f>N1278-R1278</f>
        <v>5.21</v>
      </c>
      <c r="T1278" s="38">
        <v>5000</v>
      </c>
      <c r="U1278" s="14">
        <f>S1278/H1278</f>
        <v>4.9966433298168217E-2</v>
      </c>
      <c r="V1278" s="19"/>
      <c r="W1278" s="19"/>
      <c r="X1278" s="37" t="s">
        <v>3474</v>
      </c>
    </row>
    <row r="1279" spans="1:37" ht="16.5" customHeight="1">
      <c r="A1279" s="38">
        <v>63</v>
      </c>
      <c r="B1279" s="39">
        <v>10702</v>
      </c>
      <c r="C1279" s="38">
        <v>10321382</v>
      </c>
      <c r="D1279" s="40" t="s">
        <v>47</v>
      </c>
      <c r="E1279" s="38">
        <v>4</v>
      </c>
      <c r="F1279" s="38">
        <v>40</v>
      </c>
      <c r="G1279" s="38" t="s">
        <v>23</v>
      </c>
      <c r="H1279" s="42">
        <v>1868.67</v>
      </c>
      <c r="I1279" s="57"/>
      <c r="J1279" s="44">
        <v>44043</v>
      </c>
      <c r="K1279" s="42">
        <v>46.71</v>
      </c>
      <c r="L1279" s="42">
        <v>1728.58</v>
      </c>
      <c r="M1279" s="44">
        <v>45199</v>
      </c>
      <c r="N1279" s="42">
        <v>93.38</v>
      </c>
      <c r="O1279" s="42">
        <v>0</v>
      </c>
      <c r="P1279" s="45">
        <v>0.13</v>
      </c>
      <c r="Q1279" s="42">
        <v>0</v>
      </c>
      <c r="R1279" s="42">
        <v>0</v>
      </c>
      <c r="S1279" s="42">
        <v>93.38</v>
      </c>
      <c r="T1279" s="38">
        <v>5000</v>
      </c>
      <c r="U1279" s="14">
        <f>S1279/H1279</f>
        <v>4.9971370011826589E-2</v>
      </c>
      <c r="V1279" s="19"/>
      <c r="W1279" s="19"/>
      <c r="X1279" s="37" t="s">
        <v>3456</v>
      </c>
    </row>
    <row r="1280" spans="1:37" ht="16.5" customHeight="1">
      <c r="A1280" s="38">
        <v>344</v>
      </c>
      <c r="B1280" s="39">
        <v>10736</v>
      </c>
      <c r="C1280" s="38">
        <v>10284054</v>
      </c>
      <c r="D1280" s="40" t="s">
        <v>1304</v>
      </c>
      <c r="E1280" s="38">
        <v>1</v>
      </c>
      <c r="F1280" s="38">
        <v>120</v>
      </c>
      <c r="G1280" s="38" t="s">
        <v>21</v>
      </c>
      <c r="H1280" s="42">
        <v>38038.46</v>
      </c>
      <c r="I1280" s="55"/>
      <c r="J1280" s="44">
        <v>40907</v>
      </c>
      <c r="K1280" s="42">
        <v>0</v>
      </c>
      <c r="L1280" s="42">
        <v>36136.53</v>
      </c>
      <c r="M1280" s="44">
        <v>45138</v>
      </c>
      <c r="N1280" s="42">
        <f>H1280-K1280-L1280</f>
        <v>1901.9300000000003</v>
      </c>
      <c r="O1280" s="42">
        <v>1</v>
      </c>
      <c r="P1280" s="45">
        <v>0.13</v>
      </c>
      <c r="Q1280" s="42">
        <v>0.12</v>
      </c>
      <c r="R1280" s="42">
        <v>0.88</v>
      </c>
      <c r="S1280" s="42">
        <v>1901.05</v>
      </c>
      <c r="T1280" s="38">
        <v>2104</v>
      </c>
      <c r="U1280" s="14">
        <f>S1280/H1280</f>
        <v>4.9977049544066718E-2</v>
      </c>
      <c r="V1280" s="19"/>
      <c r="W1280" s="19"/>
      <c r="X1280" s="37" t="s">
        <v>3461</v>
      </c>
    </row>
    <row r="1281" spans="1:37" ht="16.5" customHeight="1">
      <c r="A1281" s="38">
        <v>36</v>
      </c>
      <c r="B1281" s="39">
        <v>10744</v>
      </c>
      <c r="C1281" s="38">
        <v>10293614</v>
      </c>
      <c r="D1281" s="40" t="s">
        <v>2496</v>
      </c>
      <c r="E1281" s="38">
        <v>1</v>
      </c>
      <c r="F1281" s="38">
        <v>60</v>
      </c>
      <c r="G1281" s="38" t="s">
        <v>23</v>
      </c>
      <c r="H1281" s="42">
        <v>157.27000000000001</v>
      </c>
      <c r="I1281" s="2"/>
      <c r="J1281" s="44">
        <v>40164</v>
      </c>
      <c r="K1281" s="42">
        <v>0</v>
      </c>
      <c r="L1281" s="42">
        <v>149.41</v>
      </c>
      <c r="M1281" s="44">
        <v>45016</v>
      </c>
      <c r="N1281" s="42">
        <f>H1281-K1281-L1281</f>
        <v>7.8600000000000136</v>
      </c>
      <c r="O1281" s="42">
        <v>0</v>
      </c>
      <c r="P1281" s="45">
        <v>0.13</v>
      </c>
      <c r="Q1281" s="42">
        <v>0</v>
      </c>
      <c r="R1281" s="42">
        <v>0</v>
      </c>
      <c r="S1281" s="42">
        <f>N1281-R1281</f>
        <v>7.8600000000000136</v>
      </c>
      <c r="T1281" s="38">
        <v>1601</v>
      </c>
      <c r="U1281" s="14">
        <f>S1281/H1281</f>
        <v>4.997774527881995E-2</v>
      </c>
      <c r="V1281" s="19"/>
      <c r="W1281" s="19"/>
      <c r="X1281" s="37" t="s">
        <v>3463</v>
      </c>
    </row>
    <row r="1282" spans="1:37" ht="16.5" customHeight="1">
      <c r="A1282" s="38">
        <v>345</v>
      </c>
      <c r="B1282" s="39">
        <v>10736</v>
      </c>
      <c r="C1282" s="38">
        <v>10284055</v>
      </c>
      <c r="D1282" s="40" t="s">
        <v>1305</v>
      </c>
      <c r="E1282" s="38">
        <v>1</v>
      </c>
      <c r="F1282" s="38">
        <v>120</v>
      </c>
      <c r="G1282" s="38" t="s">
        <v>21</v>
      </c>
      <c r="H1282" s="42">
        <v>39594.019999999997</v>
      </c>
      <c r="I1282" s="55"/>
      <c r="J1282" s="44">
        <v>40907</v>
      </c>
      <c r="K1282" s="42">
        <v>0</v>
      </c>
      <c r="L1282" s="42">
        <v>37614.31</v>
      </c>
      <c r="M1282" s="44">
        <v>45138</v>
      </c>
      <c r="N1282" s="42">
        <f>H1282-K1282-L1282</f>
        <v>1979.7099999999991</v>
      </c>
      <c r="O1282" s="42">
        <v>1</v>
      </c>
      <c r="P1282" s="45">
        <v>0.13</v>
      </c>
      <c r="Q1282" s="42">
        <v>0.12</v>
      </c>
      <c r="R1282" s="42">
        <v>0.88</v>
      </c>
      <c r="S1282" s="42">
        <v>1978.83</v>
      </c>
      <c r="T1282" s="38">
        <v>2104</v>
      </c>
      <c r="U1282" s="14">
        <f>S1282/H1282</f>
        <v>4.9978001728543858E-2</v>
      </c>
      <c r="V1282" s="19"/>
      <c r="W1282" s="19"/>
      <c r="X1282" s="37" t="s">
        <v>3461</v>
      </c>
    </row>
    <row r="1283" spans="1:37" ht="16.5" customHeight="1">
      <c r="A1283" s="38">
        <v>434</v>
      </c>
      <c r="B1283" s="39">
        <v>10745</v>
      </c>
      <c r="C1283" s="38">
        <v>10308312</v>
      </c>
      <c r="D1283" s="40" t="s">
        <v>864</v>
      </c>
      <c r="E1283" s="58">
        <v>2</v>
      </c>
      <c r="F1283" s="38">
        <v>60</v>
      </c>
      <c r="G1283" s="38" t="s">
        <v>83</v>
      </c>
      <c r="H1283" s="42">
        <v>367.52</v>
      </c>
      <c r="I1283" s="37"/>
      <c r="J1283" s="44">
        <v>41848</v>
      </c>
      <c r="K1283" s="42">
        <v>0</v>
      </c>
      <c r="L1283" s="42">
        <v>349.15</v>
      </c>
      <c r="M1283" s="44">
        <v>45286</v>
      </c>
      <c r="N1283" s="42">
        <v>18.37</v>
      </c>
      <c r="O1283" s="42">
        <v>0</v>
      </c>
      <c r="P1283" s="45">
        <f>IF(J1283&lt;DATEVALUE("2009-1-1"),3%,13%)</f>
        <v>0.13</v>
      </c>
      <c r="Q1283" s="42">
        <f>IF(P1283=13%,ROUND(O1283/(1+P1283)*P1283,2),ROUND(O1283/(1+0.03)*0.02,2))</f>
        <v>0</v>
      </c>
      <c r="R1283" s="42">
        <f>O1283-Q1283</f>
        <v>0</v>
      </c>
      <c r="S1283" s="42">
        <f>N1283-R1283</f>
        <v>18.37</v>
      </c>
      <c r="T1283" s="38">
        <v>5000</v>
      </c>
      <c r="U1283" s="14">
        <f>S1283/H1283</f>
        <v>4.9983674357858082E-2</v>
      </c>
      <c r="V1283" s="19"/>
      <c r="W1283" s="19"/>
      <c r="X1283" s="37" t="s">
        <v>3463</v>
      </c>
    </row>
    <row r="1284" spans="1:37" ht="16.5" customHeight="1">
      <c r="A1284" s="38">
        <v>784</v>
      </c>
      <c r="B1284" s="39">
        <v>10729</v>
      </c>
      <c r="C1284" s="38">
        <v>10292661</v>
      </c>
      <c r="D1284" s="40" t="s">
        <v>3331</v>
      </c>
      <c r="E1284" s="58">
        <v>1</v>
      </c>
      <c r="F1284" s="38">
        <v>49</v>
      </c>
      <c r="G1284" s="38" t="s">
        <v>33</v>
      </c>
      <c r="H1284" s="42">
        <v>655.16999999999996</v>
      </c>
      <c r="I1284" s="37"/>
      <c r="J1284" s="44">
        <v>43641</v>
      </c>
      <c r="K1284" s="42">
        <v>0</v>
      </c>
      <c r="L1284" s="42">
        <v>622.41999999999996</v>
      </c>
      <c r="M1284" s="44">
        <v>45259</v>
      </c>
      <c r="N1284" s="42">
        <v>32.75</v>
      </c>
      <c r="O1284" s="42">
        <v>0</v>
      </c>
      <c r="P1284" s="45">
        <f>IF(J1284&lt;DATEVALUE("2009-1-1"),3%,13%)</f>
        <v>0.13</v>
      </c>
      <c r="Q1284" s="42">
        <f>IF(P1284=13%,ROUND(O1284/(1+P1284)*P1284,2),ROUND(O1284/(1+0.03)*0.02,2))</f>
        <v>0</v>
      </c>
      <c r="R1284" s="42">
        <f>O1284-Q1284</f>
        <v>0</v>
      </c>
      <c r="S1284" s="42">
        <f>N1284-R1284</f>
        <v>32.75</v>
      </c>
      <c r="T1284" s="38">
        <v>5000</v>
      </c>
      <c r="U1284" s="14">
        <f>S1284/H1284</f>
        <v>4.9987026267991515E-2</v>
      </c>
      <c r="V1284" s="19"/>
      <c r="W1284" s="19"/>
      <c r="X1284" s="37" t="s">
        <v>3459</v>
      </c>
    </row>
    <row r="1285" spans="1:37" ht="16.5" customHeight="1">
      <c r="A1285" s="38">
        <v>101</v>
      </c>
      <c r="B1285" s="39">
        <v>10749</v>
      </c>
      <c r="C1285" s="38">
        <v>10300887</v>
      </c>
      <c r="D1285" s="40" t="s">
        <v>212</v>
      </c>
      <c r="E1285" s="58">
        <v>2</v>
      </c>
      <c r="F1285" s="38">
        <v>60</v>
      </c>
      <c r="G1285" s="38" t="s">
        <v>83</v>
      </c>
      <c r="H1285" s="42">
        <v>157.84</v>
      </c>
      <c r="I1285" s="37"/>
      <c r="J1285" s="44">
        <v>40469</v>
      </c>
      <c r="K1285" s="42">
        <v>0</v>
      </c>
      <c r="L1285" s="42">
        <v>149.94999999999999</v>
      </c>
      <c r="M1285" s="44">
        <v>45250</v>
      </c>
      <c r="N1285" s="42">
        <v>7.89</v>
      </c>
      <c r="O1285" s="42">
        <v>0</v>
      </c>
      <c r="P1285" s="45">
        <f>IF(J1285&lt;DATEVALUE("2009-1-1"),3%,13%)</f>
        <v>0.13</v>
      </c>
      <c r="Q1285" s="42">
        <f>IF(P1285=13%,ROUND(O1285/(1+P1285)*P1285,2),ROUND(O1285/(1+0.03)*0.02,2))</f>
        <v>0</v>
      </c>
      <c r="R1285" s="42">
        <f>O1285-Q1285</f>
        <v>0</v>
      </c>
      <c r="S1285" s="42">
        <f>N1285-R1285</f>
        <v>7.89</v>
      </c>
      <c r="T1285" s="38">
        <v>5000</v>
      </c>
      <c r="U1285" s="14">
        <f>S1285/H1285</f>
        <v>4.9987328940699439E-2</v>
      </c>
      <c r="V1285" s="19"/>
      <c r="W1285" s="19"/>
      <c r="X1285" s="37" t="s">
        <v>3473</v>
      </c>
    </row>
    <row r="1286" spans="1:37" ht="16.5" customHeight="1">
      <c r="A1286" s="38">
        <v>162</v>
      </c>
      <c r="B1286" s="39">
        <v>50098</v>
      </c>
      <c r="C1286" s="38">
        <v>10307951</v>
      </c>
      <c r="D1286" s="40" t="s">
        <v>1016</v>
      </c>
      <c r="E1286" s="38">
        <v>1</v>
      </c>
      <c r="F1286" s="38">
        <v>60</v>
      </c>
      <c r="G1286" s="38" t="s">
        <v>23</v>
      </c>
      <c r="H1286" s="42">
        <v>664.96</v>
      </c>
      <c r="I1286" s="57"/>
      <c r="J1286" s="44">
        <v>41247</v>
      </c>
      <c r="K1286" s="42">
        <v>0</v>
      </c>
      <c r="L1286" s="42">
        <v>631.72</v>
      </c>
      <c r="M1286" s="44">
        <v>45199</v>
      </c>
      <c r="N1286" s="42">
        <v>33.24</v>
      </c>
      <c r="O1286" s="42">
        <v>0</v>
      </c>
      <c r="P1286" s="45">
        <v>0.13</v>
      </c>
      <c r="Q1286" s="42">
        <v>0</v>
      </c>
      <c r="R1286" s="42">
        <v>0</v>
      </c>
      <c r="S1286" s="42">
        <v>33.24</v>
      </c>
      <c r="T1286" s="38">
        <v>5000</v>
      </c>
      <c r="U1286" s="14">
        <f>S1286/H1286</f>
        <v>4.9987969201154954E-2</v>
      </c>
      <c r="V1286" s="19"/>
      <c r="W1286" s="19"/>
      <c r="X1286" s="37" t="s">
        <v>3456</v>
      </c>
    </row>
    <row r="1287" spans="1:37" ht="16.5" customHeight="1">
      <c r="A1287" s="38">
        <v>218</v>
      </c>
      <c r="B1287" s="39">
        <v>10731</v>
      </c>
      <c r="C1287" s="38">
        <v>10289140</v>
      </c>
      <c r="D1287" s="40" t="s">
        <v>394</v>
      </c>
      <c r="E1287" s="58">
        <v>3</v>
      </c>
      <c r="F1287" s="38">
        <v>120</v>
      </c>
      <c r="G1287" s="38" t="s">
        <v>23</v>
      </c>
      <c r="H1287" s="42">
        <v>487.5</v>
      </c>
      <c r="I1287" s="57"/>
      <c r="J1287" s="44">
        <v>39411</v>
      </c>
      <c r="K1287" s="42">
        <v>0</v>
      </c>
      <c r="L1287" s="42">
        <v>463.13</v>
      </c>
      <c r="M1287" s="44">
        <v>45199</v>
      </c>
      <c r="N1287" s="42">
        <f>H1287-K1287-L1287</f>
        <v>24.370000000000005</v>
      </c>
      <c r="O1287" s="42">
        <v>0</v>
      </c>
      <c r="P1287" s="45">
        <v>0.03</v>
      </c>
      <c r="Q1287" s="42">
        <v>0</v>
      </c>
      <c r="R1287" s="42">
        <v>0</v>
      </c>
      <c r="S1287" s="42">
        <f>N1287-R1287</f>
        <v>24.370000000000005</v>
      </c>
      <c r="T1287" s="38">
        <v>5000</v>
      </c>
      <c r="U1287" s="14">
        <f>S1287/H1287</f>
        <v>4.9989743589743597E-2</v>
      </c>
      <c r="V1287" s="19"/>
      <c r="W1287" s="19"/>
      <c r="X1287" s="37" t="s">
        <v>3459</v>
      </c>
    </row>
    <row r="1288" spans="1:37" ht="16.5" customHeight="1">
      <c r="A1288" s="38">
        <v>182</v>
      </c>
      <c r="B1288" s="39">
        <v>10742</v>
      </c>
      <c r="C1288" s="38">
        <v>10287965</v>
      </c>
      <c r="D1288" s="40" t="s">
        <v>530</v>
      </c>
      <c r="E1288" s="58">
        <v>2</v>
      </c>
      <c r="F1288" s="38">
        <v>60</v>
      </c>
      <c r="G1288" s="38" t="s">
        <v>33</v>
      </c>
      <c r="H1288" s="42">
        <v>940.18</v>
      </c>
      <c r="I1288" s="57"/>
      <c r="J1288" s="44">
        <v>42879</v>
      </c>
      <c r="K1288" s="42">
        <v>0</v>
      </c>
      <c r="L1288" s="42">
        <v>893.18</v>
      </c>
      <c r="M1288" s="44">
        <v>45199</v>
      </c>
      <c r="N1288" s="42">
        <f>H1288-K1288-L1288</f>
        <v>47</v>
      </c>
      <c r="O1288" s="42">
        <v>0</v>
      </c>
      <c r="P1288" s="45">
        <v>0.13</v>
      </c>
      <c r="Q1288" s="42">
        <v>0</v>
      </c>
      <c r="R1288" s="42">
        <v>0</v>
      </c>
      <c r="S1288" s="42">
        <f>N1288</f>
        <v>47</v>
      </c>
      <c r="T1288" s="38">
        <v>5000</v>
      </c>
      <c r="U1288" s="14">
        <f>S1288/H1288</f>
        <v>4.9990427364972667E-2</v>
      </c>
      <c r="V1288" s="19"/>
      <c r="W1288" s="19"/>
      <c r="X1288" s="37" t="s">
        <v>3463</v>
      </c>
    </row>
    <row r="1289" spans="1:37" ht="16.5" customHeight="1">
      <c r="A1289" s="38">
        <v>48</v>
      </c>
      <c r="B1289" s="39">
        <v>10750</v>
      </c>
      <c r="C1289" s="38">
        <v>10298410</v>
      </c>
      <c r="D1289" s="40" t="s">
        <v>962</v>
      </c>
      <c r="E1289" s="38">
        <v>1</v>
      </c>
      <c r="F1289" s="38">
        <v>120</v>
      </c>
      <c r="G1289" s="38" t="s">
        <v>23</v>
      </c>
      <c r="H1289" s="42">
        <v>658.12</v>
      </c>
      <c r="I1289" s="55"/>
      <c r="J1289" s="44">
        <v>40862</v>
      </c>
      <c r="K1289" s="42">
        <v>0</v>
      </c>
      <c r="L1289" s="42">
        <v>625.22</v>
      </c>
      <c r="M1289" s="44">
        <v>45138</v>
      </c>
      <c r="N1289" s="42">
        <f>H1289-K1289-L1289</f>
        <v>32.899999999999977</v>
      </c>
      <c r="O1289" s="42">
        <v>0</v>
      </c>
      <c r="P1289" s="45">
        <v>0.13</v>
      </c>
      <c r="Q1289" s="42">
        <v>0</v>
      </c>
      <c r="R1289" s="42">
        <v>0</v>
      </c>
      <c r="S1289" s="42">
        <v>32.9</v>
      </c>
      <c r="T1289" s="38">
        <v>5000</v>
      </c>
      <c r="U1289" s="14">
        <f>S1289/H1289</f>
        <v>4.9990883121619152E-2</v>
      </c>
      <c r="V1289" s="19"/>
      <c r="W1289" s="19"/>
      <c r="X1289" s="37" t="s">
        <v>3473</v>
      </c>
    </row>
    <row r="1290" spans="1:37" ht="16.5" customHeight="1">
      <c r="A1290" s="38">
        <v>26</v>
      </c>
      <c r="B1290" s="39">
        <v>50100</v>
      </c>
      <c r="C1290" s="38">
        <v>10308982</v>
      </c>
      <c r="D1290" s="40" t="s">
        <v>1820</v>
      </c>
      <c r="E1290" s="38">
        <v>11</v>
      </c>
      <c r="F1290" s="38">
        <v>60</v>
      </c>
      <c r="G1290" s="38" t="s">
        <v>83</v>
      </c>
      <c r="H1290" s="42">
        <v>1007.78</v>
      </c>
      <c r="I1290" s="2"/>
      <c r="J1290" s="44">
        <v>41639</v>
      </c>
      <c r="K1290" s="42">
        <v>0</v>
      </c>
      <c r="L1290" s="42">
        <v>957.4</v>
      </c>
      <c r="M1290" s="44">
        <v>45077</v>
      </c>
      <c r="N1290" s="42">
        <f>H1290-K1290-L1290</f>
        <v>50.379999999999995</v>
      </c>
      <c r="O1290" s="42">
        <v>0</v>
      </c>
      <c r="P1290" s="45">
        <v>0.13</v>
      </c>
      <c r="Q1290" s="42">
        <v>0</v>
      </c>
      <c r="R1290" s="42">
        <v>0</v>
      </c>
      <c r="S1290" s="42">
        <f>N1290-R1290</f>
        <v>50.379999999999995</v>
      </c>
      <c r="T1290" s="38">
        <v>5000</v>
      </c>
      <c r="U1290" s="14">
        <f>S1290/H1290</f>
        <v>4.9991069479449875E-2</v>
      </c>
      <c r="V1290" s="19"/>
      <c r="W1290" s="19"/>
      <c r="X1290" s="37" t="s">
        <v>3477</v>
      </c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</row>
    <row r="1291" spans="1:37" ht="16.5" customHeight="1">
      <c r="A1291" s="38">
        <v>27</v>
      </c>
      <c r="B1291" s="39">
        <v>10751</v>
      </c>
      <c r="C1291" s="38">
        <v>10305465</v>
      </c>
      <c r="D1291" s="40" t="s">
        <v>616</v>
      </c>
      <c r="E1291" s="38">
        <v>1</v>
      </c>
      <c r="F1291" s="38">
        <v>120</v>
      </c>
      <c r="G1291" s="38" t="s">
        <v>23</v>
      </c>
      <c r="H1291" s="42">
        <v>471.68</v>
      </c>
      <c r="I1291" s="56"/>
      <c r="J1291" s="44">
        <v>41269</v>
      </c>
      <c r="K1291" s="42">
        <v>0</v>
      </c>
      <c r="L1291" s="42">
        <v>448.1</v>
      </c>
      <c r="M1291" s="44">
        <v>45169</v>
      </c>
      <c r="N1291" s="42">
        <f>H1291-K1291-L1291</f>
        <v>23.579999999999984</v>
      </c>
      <c r="O1291" s="42">
        <v>0</v>
      </c>
      <c r="P1291" s="45">
        <v>0.13</v>
      </c>
      <c r="Q1291" s="42">
        <v>0</v>
      </c>
      <c r="R1291" s="42">
        <v>0</v>
      </c>
      <c r="S1291" s="42">
        <v>23.58</v>
      </c>
      <c r="T1291" s="38">
        <v>2102</v>
      </c>
      <c r="U1291" s="14">
        <f>S1291/H1291</f>
        <v>4.9991519674355493E-2</v>
      </c>
      <c r="V1291" s="19"/>
      <c r="W1291" s="19"/>
      <c r="X1291" s="37" t="s">
        <v>3474</v>
      </c>
    </row>
    <row r="1292" spans="1:37" ht="16.5" customHeight="1">
      <c r="A1292" s="38">
        <v>53</v>
      </c>
      <c r="B1292" s="39">
        <v>50098</v>
      </c>
      <c r="C1292" s="38">
        <v>10307053</v>
      </c>
      <c r="D1292" s="40" t="s">
        <v>1216</v>
      </c>
      <c r="E1292" s="38">
        <v>3</v>
      </c>
      <c r="F1292" s="38">
        <v>60</v>
      </c>
      <c r="G1292" s="38" t="s">
        <v>83</v>
      </c>
      <c r="H1292" s="42">
        <v>927.34</v>
      </c>
      <c r="I1292" s="53"/>
      <c r="J1292" s="44">
        <v>41248</v>
      </c>
      <c r="K1292" s="42">
        <v>0</v>
      </c>
      <c r="L1292" s="42">
        <v>880.98</v>
      </c>
      <c r="M1292" s="44">
        <v>45138</v>
      </c>
      <c r="N1292" s="42">
        <f>H1292-K1292-L1292</f>
        <v>46.360000000000014</v>
      </c>
      <c r="O1292" s="42">
        <v>0</v>
      </c>
      <c r="P1292" s="45">
        <v>0.13</v>
      </c>
      <c r="Q1292" s="42">
        <v>0</v>
      </c>
      <c r="R1292" s="42">
        <v>0</v>
      </c>
      <c r="S1292" s="42">
        <v>46.36</v>
      </c>
      <c r="T1292" s="38">
        <v>5000</v>
      </c>
      <c r="U1292" s="14">
        <f>S1292/H1292</f>
        <v>4.9992451528026394E-2</v>
      </c>
      <c r="V1292" s="19"/>
      <c r="W1292" s="19"/>
      <c r="X1292" s="37" t="s">
        <v>3456</v>
      </c>
    </row>
    <row r="1293" spans="1:37" ht="16.5" customHeight="1">
      <c r="A1293" s="38">
        <v>428</v>
      </c>
      <c r="B1293" s="39">
        <v>10743</v>
      </c>
      <c r="C1293" s="38">
        <v>10299943</v>
      </c>
      <c r="D1293" s="40" t="s">
        <v>212</v>
      </c>
      <c r="E1293" s="58">
        <v>9</v>
      </c>
      <c r="F1293" s="38">
        <v>60</v>
      </c>
      <c r="G1293" s="38" t="s">
        <v>83</v>
      </c>
      <c r="H1293" s="42">
        <v>725.5</v>
      </c>
      <c r="I1293" s="37"/>
      <c r="J1293" s="44">
        <v>40513</v>
      </c>
      <c r="K1293" s="42">
        <v>0</v>
      </c>
      <c r="L1293" s="42">
        <v>689.23</v>
      </c>
      <c r="M1293" s="44">
        <v>45281</v>
      </c>
      <c r="N1293" s="42">
        <v>36.270000000000003</v>
      </c>
      <c r="O1293" s="42">
        <v>0</v>
      </c>
      <c r="P1293" s="45">
        <f>IF(J1293&lt;DATEVALUE("2009-1-1"),3%,13%)</f>
        <v>0.13</v>
      </c>
      <c r="Q1293" s="42">
        <f>IF(P1293=13%,ROUND(O1293/(1+P1293)*P1293,2),ROUND(O1293/(1+0.03)*0.02,2))</f>
        <v>0</v>
      </c>
      <c r="R1293" s="42">
        <f>O1293-Q1293</f>
        <v>0</v>
      </c>
      <c r="S1293" s="42">
        <f>N1293-R1293</f>
        <v>36.270000000000003</v>
      </c>
      <c r="T1293" s="38">
        <v>5000</v>
      </c>
      <c r="U1293" s="14">
        <f>S1293/H1293</f>
        <v>4.9993108201240526E-2</v>
      </c>
      <c r="V1293" s="19"/>
      <c r="W1293" s="19"/>
      <c r="X1293" s="37" t="s">
        <v>3463</v>
      </c>
    </row>
    <row r="1294" spans="1:37" ht="16.5" customHeight="1">
      <c r="A1294" s="38">
        <v>66</v>
      </c>
      <c r="B1294" s="39">
        <v>10754</v>
      </c>
      <c r="C1294" s="38">
        <v>10295290</v>
      </c>
      <c r="D1294" s="40" t="s">
        <v>651</v>
      </c>
      <c r="E1294" s="38">
        <v>1</v>
      </c>
      <c r="F1294" s="38">
        <v>60</v>
      </c>
      <c r="G1294" s="38" t="s">
        <v>83</v>
      </c>
      <c r="H1294" s="42">
        <v>632.48</v>
      </c>
      <c r="I1294" s="57"/>
      <c r="J1294" s="44">
        <v>40276</v>
      </c>
      <c r="K1294" s="42">
        <v>0</v>
      </c>
      <c r="L1294" s="42">
        <v>600.86</v>
      </c>
      <c r="M1294" s="44">
        <v>45199</v>
      </c>
      <c r="N1294" s="42">
        <f>H1294-K1294-L1294</f>
        <v>31.620000000000005</v>
      </c>
      <c r="O1294" s="42">
        <v>0</v>
      </c>
      <c r="P1294" s="45">
        <v>0.13</v>
      </c>
      <c r="Q1294" s="42">
        <v>0</v>
      </c>
      <c r="R1294" s="42">
        <v>0</v>
      </c>
      <c r="S1294" s="42">
        <v>31.62</v>
      </c>
      <c r="T1294" s="38">
        <v>5000</v>
      </c>
      <c r="U1294" s="14">
        <f>S1294/H1294</f>
        <v>4.9993675689349863E-2</v>
      </c>
      <c r="V1294" s="19"/>
      <c r="W1294" s="19"/>
      <c r="X1294" s="37" t="s">
        <v>3464</v>
      </c>
    </row>
    <row r="1295" spans="1:37" ht="16.5" customHeight="1">
      <c r="A1295" s="38">
        <v>67</v>
      </c>
      <c r="B1295" s="39">
        <v>10754</v>
      </c>
      <c r="C1295" s="38">
        <v>10295301</v>
      </c>
      <c r="D1295" s="40" t="s">
        <v>652</v>
      </c>
      <c r="E1295" s="38">
        <v>1</v>
      </c>
      <c r="F1295" s="38">
        <v>60</v>
      </c>
      <c r="G1295" s="38" t="s">
        <v>83</v>
      </c>
      <c r="H1295" s="42">
        <v>632.48</v>
      </c>
      <c r="I1295" s="57"/>
      <c r="J1295" s="44">
        <v>40276</v>
      </c>
      <c r="K1295" s="42">
        <v>0</v>
      </c>
      <c r="L1295" s="42">
        <v>600.86</v>
      </c>
      <c r="M1295" s="44">
        <v>45199</v>
      </c>
      <c r="N1295" s="42">
        <f>H1295-K1295-L1295</f>
        <v>31.620000000000005</v>
      </c>
      <c r="O1295" s="42">
        <v>0</v>
      </c>
      <c r="P1295" s="45">
        <v>0.13</v>
      </c>
      <c r="Q1295" s="42">
        <v>0</v>
      </c>
      <c r="R1295" s="42">
        <v>0</v>
      </c>
      <c r="S1295" s="42">
        <v>31.62</v>
      </c>
      <c r="T1295" s="38">
        <v>5000</v>
      </c>
      <c r="U1295" s="14">
        <f>S1295/H1295</f>
        <v>4.9993675689349863E-2</v>
      </c>
      <c r="V1295" s="19"/>
      <c r="W1295" s="19"/>
      <c r="X1295" s="37" t="s">
        <v>3464</v>
      </c>
    </row>
    <row r="1296" spans="1:37" ht="16.5" customHeight="1">
      <c r="A1296" s="38">
        <v>144</v>
      </c>
      <c r="B1296" s="39">
        <v>10709</v>
      </c>
      <c r="C1296" s="38">
        <v>10310020</v>
      </c>
      <c r="D1296" s="40" t="s">
        <v>159</v>
      </c>
      <c r="E1296" s="38">
        <v>3</v>
      </c>
      <c r="F1296" s="38">
        <v>60</v>
      </c>
      <c r="G1296" s="38" t="s">
        <v>83</v>
      </c>
      <c r="H1296" s="42">
        <v>820.5</v>
      </c>
      <c r="I1296" s="57"/>
      <c r="J1296" s="44">
        <v>42359</v>
      </c>
      <c r="K1296" s="42">
        <v>0</v>
      </c>
      <c r="L1296" s="42">
        <v>779.48</v>
      </c>
      <c r="M1296" s="44">
        <v>45199</v>
      </c>
      <c r="N1296" s="42">
        <v>41.02</v>
      </c>
      <c r="O1296" s="42">
        <v>0</v>
      </c>
      <c r="P1296" s="45">
        <v>0.13</v>
      </c>
      <c r="Q1296" s="42">
        <v>0</v>
      </c>
      <c r="R1296" s="42">
        <v>0</v>
      </c>
      <c r="S1296" s="42">
        <v>41.02</v>
      </c>
      <c r="T1296" s="38">
        <v>5000</v>
      </c>
      <c r="U1296" s="14">
        <f>S1296/H1296</f>
        <v>4.999390615478367E-2</v>
      </c>
      <c r="V1296" s="19"/>
      <c r="W1296" s="19"/>
      <c r="X1296" s="37" t="s">
        <v>3456</v>
      </c>
    </row>
    <row r="1297" spans="1:24" ht="16.5" customHeight="1">
      <c r="A1297" s="38">
        <v>105</v>
      </c>
      <c r="B1297" s="39">
        <v>10756</v>
      </c>
      <c r="C1297" s="38">
        <v>10309413</v>
      </c>
      <c r="D1297" s="40" t="s">
        <v>159</v>
      </c>
      <c r="E1297" s="38">
        <v>3</v>
      </c>
      <c r="F1297" s="38">
        <v>60</v>
      </c>
      <c r="G1297" s="38" t="s">
        <v>83</v>
      </c>
      <c r="H1297" s="42">
        <v>820.5</v>
      </c>
      <c r="I1297" s="57"/>
      <c r="J1297" s="44">
        <v>42356</v>
      </c>
      <c r="K1297" s="42">
        <v>0</v>
      </c>
      <c r="L1297" s="42">
        <v>779.48</v>
      </c>
      <c r="M1297" s="44">
        <v>45199</v>
      </c>
      <c r="N1297" s="42">
        <v>41.02</v>
      </c>
      <c r="O1297" s="42">
        <v>0</v>
      </c>
      <c r="P1297" s="45">
        <v>0.13</v>
      </c>
      <c r="Q1297" s="42">
        <v>0</v>
      </c>
      <c r="R1297" s="42">
        <v>0</v>
      </c>
      <c r="S1297" s="42">
        <v>41.02</v>
      </c>
      <c r="T1297" s="38">
        <v>5000</v>
      </c>
      <c r="U1297" s="14">
        <f>S1297/H1297</f>
        <v>4.999390615478367E-2</v>
      </c>
      <c r="V1297" s="19"/>
      <c r="W1297" s="19"/>
      <c r="X1297" s="37" t="s">
        <v>3464</v>
      </c>
    </row>
    <row r="1298" spans="1:24" ht="16.5" customHeight="1">
      <c r="A1298" s="38">
        <v>67</v>
      </c>
      <c r="B1298" s="39">
        <v>10750</v>
      </c>
      <c r="C1298" s="38">
        <v>10298380</v>
      </c>
      <c r="D1298" s="40" t="s">
        <v>1583</v>
      </c>
      <c r="E1298" s="38">
        <v>9</v>
      </c>
      <c r="F1298" s="38">
        <v>60</v>
      </c>
      <c r="G1298" s="38" t="s">
        <v>83</v>
      </c>
      <c r="H1298" s="42">
        <v>742.29</v>
      </c>
      <c r="I1298" s="55"/>
      <c r="J1298" s="44">
        <v>40862</v>
      </c>
      <c r="K1298" s="42">
        <v>0</v>
      </c>
      <c r="L1298" s="42">
        <v>705.18</v>
      </c>
      <c r="M1298" s="44">
        <v>45138</v>
      </c>
      <c r="N1298" s="42">
        <f>H1298-K1298-L1298</f>
        <v>37.110000000000014</v>
      </c>
      <c r="O1298" s="42">
        <v>0</v>
      </c>
      <c r="P1298" s="45">
        <v>0.13</v>
      </c>
      <c r="Q1298" s="42">
        <v>0</v>
      </c>
      <c r="R1298" s="42">
        <v>0</v>
      </c>
      <c r="S1298" s="42">
        <v>37.11</v>
      </c>
      <c r="T1298" s="38">
        <v>5000</v>
      </c>
      <c r="U1298" s="14">
        <f>S1298/H1298</f>
        <v>4.9993937679343653E-2</v>
      </c>
      <c r="V1298" s="19"/>
      <c r="W1298" s="19"/>
      <c r="X1298" s="37" t="s">
        <v>3473</v>
      </c>
    </row>
    <row r="1299" spans="1:24" ht="16.5" customHeight="1">
      <c r="A1299" s="38">
        <v>57</v>
      </c>
      <c r="B1299" s="39">
        <v>10734</v>
      </c>
      <c r="C1299" s="38">
        <v>10298672</v>
      </c>
      <c r="D1299" s="40" t="s">
        <v>610</v>
      </c>
      <c r="E1299" s="38">
        <v>1</v>
      </c>
      <c r="F1299" s="38">
        <v>60</v>
      </c>
      <c r="G1299" s="38" t="s">
        <v>33</v>
      </c>
      <c r="H1299" s="42">
        <v>854.7</v>
      </c>
      <c r="I1299" s="55"/>
      <c r="J1299" s="44">
        <v>41814</v>
      </c>
      <c r="K1299" s="42">
        <v>0</v>
      </c>
      <c r="L1299" s="42">
        <v>811.97</v>
      </c>
      <c r="M1299" s="44">
        <v>45138</v>
      </c>
      <c r="N1299" s="42">
        <f>H1299-K1299-L1299</f>
        <v>42.730000000000018</v>
      </c>
      <c r="O1299" s="42">
        <v>0</v>
      </c>
      <c r="P1299" s="45">
        <v>0.13</v>
      </c>
      <c r="Q1299" s="42">
        <v>0</v>
      </c>
      <c r="R1299" s="42">
        <v>0</v>
      </c>
      <c r="S1299" s="42">
        <v>42.73</v>
      </c>
      <c r="T1299" s="38">
        <v>5000</v>
      </c>
      <c r="U1299" s="14">
        <f>S1299/H1299</f>
        <v>4.9994149994149986E-2</v>
      </c>
      <c r="V1299" s="19"/>
      <c r="W1299" s="19"/>
      <c r="X1299" s="37" t="s">
        <v>3460</v>
      </c>
    </row>
    <row r="1300" spans="1:24" ht="16.5" customHeight="1">
      <c r="A1300" s="38">
        <v>274</v>
      </c>
      <c r="B1300" s="39">
        <v>10746</v>
      </c>
      <c r="C1300" s="38">
        <v>10310661</v>
      </c>
      <c r="D1300" s="40" t="s">
        <v>610</v>
      </c>
      <c r="E1300" s="58">
        <v>1</v>
      </c>
      <c r="F1300" s="38">
        <v>60</v>
      </c>
      <c r="G1300" s="38" t="s">
        <v>33</v>
      </c>
      <c r="H1300" s="42">
        <v>854.7</v>
      </c>
      <c r="I1300" s="57"/>
      <c r="J1300" s="44">
        <v>42726</v>
      </c>
      <c r="K1300" s="42">
        <v>0</v>
      </c>
      <c r="L1300" s="42">
        <v>811.97</v>
      </c>
      <c r="M1300" s="44">
        <v>45199</v>
      </c>
      <c r="N1300" s="42">
        <f>H1300-K1300-L1300</f>
        <v>42.730000000000018</v>
      </c>
      <c r="O1300" s="42">
        <v>0</v>
      </c>
      <c r="P1300" s="45">
        <v>0.13</v>
      </c>
      <c r="Q1300" s="42">
        <v>0</v>
      </c>
      <c r="R1300" s="42">
        <v>0</v>
      </c>
      <c r="S1300" s="42">
        <f>N1300-R1300</f>
        <v>42.730000000000018</v>
      </c>
      <c r="T1300" s="38">
        <v>5000</v>
      </c>
      <c r="U1300" s="14">
        <f>S1300/H1300</f>
        <v>4.9994149994150014E-2</v>
      </c>
      <c r="V1300" s="19"/>
      <c r="W1300" s="19"/>
      <c r="X1300" s="37" t="s">
        <v>3463</v>
      </c>
    </row>
    <row r="1301" spans="1:24" ht="16.5" customHeight="1">
      <c r="A1301" s="38">
        <v>102</v>
      </c>
      <c r="B1301" s="39">
        <v>10749</v>
      </c>
      <c r="C1301" s="38">
        <v>10300888</v>
      </c>
      <c r="D1301" s="40" t="s">
        <v>3085</v>
      </c>
      <c r="E1301" s="58">
        <v>1</v>
      </c>
      <c r="F1301" s="38">
        <v>60</v>
      </c>
      <c r="G1301" s="38" t="s">
        <v>83</v>
      </c>
      <c r="H1301" s="42">
        <v>421.44</v>
      </c>
      <c r="I1301" s="37"/>
      <c r="J1301" s="44">
        <v>40469</v>
      </c>
      <c r="K1301" s="42">
        <v>0</v>
      </c>
      <c r="L1301" s="42">
        <v>400.37</v>
      </c>
      <c r="M1301" s="44">
        <v>45250</v>
      </c>
      <c r="N1301" s="42">
        <v>21.07</v>
      </c>
      <c r="O1301" s="42">
        <v>0</v>
      </c>
      <c r="P1301" s="45">
        <f>IF(J1301&lt;DATEVALUE("2009-1-1"),3%,13%)</f>
        <v>0.13</v>
      </c>
      <c r="Q1301" s="42">
        <f>IF(P1301=13%,ROUND(O1301/(1+P1301)*P1301,2),ROUND(O1301/(1+0.03)*0.02,2))</f>
        <v>0</v>
      </c>
      <c r="R1301" s="42">
        <f>O1301-Q1301</f>
        <v>0</v>
      </c>
      <c r="S1301" s="42">
        <f>N1301-R1301</f>
        <v>21.07</v>
      </c>
      <c r="T1301" s="38">
        <v>5000</v>
      </c>
      <c r="U1301" s="14">
        <f>S1301/H1301</f>
        <v>4.9995254365983295E-2</v>
      </c>
      <c r="V1301" s="19"/>
      <c r="W1301" s="19"/>
      <c r="X1301" s="37" t="s">
        <v>3473</v>
      </c>
    </row>
    <row r="1302" spans="1:24" ht="16.5" customHeight="1">
      <c r="A1302" s="38">
        <v>33</v>
      </c>
      <c r="B1302" s="39">
        <v>20704</v>
      </c>
      <c r="C1302" s="38">
        <v>10296258</v>
      </c>
      <c r="D1302" s="40" t="s">
        <v>482</v>
      </c>
      <c r="E1302" s="58">
        <v>2</v>
      </c>
      <c r="F1302" s="38">
        <v>56</v>
      </c>
      <c r="G1302" s="38" t="s">
        <v>33</v>
      </c>
      <c r="H1302" s="42">
        <v>1589.74</v>
      </c>
      <c r="I1302" s="57"/>
      <c r="J1302" s="44">
        <v>43432</v>
      </c>
      <c r="K1302" s="42">
        <v>0</v>
      </c>
      <c r="L1302" s="42">
        <v>1510.26</v>
      </c>
      <c r="M1302" s="44">
        <v>45199</v>
      </c>
      <c r="N1302" s="42">
        <f>H1302-K1302-L1302</f>
        <v>79.480000000000018</v>
      </c>
      <c r="O1302" s="42">
        <v>0</v>
      </c>
      <c r="P1302" s="45">
        <v>0.13</v>
      </c>
      <c r="Q1302" s="42">
        <v>0</v>
      </c>
      <c r="R1302" s="42">
        <v>0</v>
      </c>
      <c r="S1302" s="42">
        <f>N1302-R1302</f>
        <v>79.480000000000018</v>
      </c>
      <c r="T1302" s="38">
        <v>2506</v>
      </c>
      <c r="U1302" s="14">
        <f>S1302/H1302</f>
        <v>4.999559676425077E-2</v>
      </c>
      <c r="V1302" s="19"/>
      <c r="W1302" s="19"/>
      <c r="X1302" s="37" t="s">
        <v>3466</v>
      </c>
    </row>
    <row r="1303" spans="1:24" ht="16.5" customHeight="1">
      <c r="A1303" s="38">
        <v>58</v>
      </c>
      <c r="B1303" s="39">
        <v>10750</v>
      </c>
      <c r="C1303" s="38">
        <v>10299087</v>
      </c>
      <c r="D1303" s="40" t="s">
        <v>1575</v>
      </c>
      <c r="E1303" s="38">
        <v>2</v>
      </c>
      <c r="F1303" s="38">
        <v>51</v>
      </c>
      <c r="G1303" s="38" t="s">
        <v>33</v>
      </c>
      <c r="H1303" s="42">
        <v>1206.9000000000001</v>
      </c>
      <c r="I1303" s="55"/>
      <c r="J1303" s="44">
        <v>43582</v>
      </c>
      <c r="K1303" s="42">
        <v>0</v>
      </c>
      <c r="L1303" s="42">
        <v>1146.56</v>
      </c>
      <c r="M1303" s="44">
        <v>45138</v>
      </c>
      <c r="N1303" s="42">
        <f>H1303-K1303-L1303</f>
        <v>60.340000000000146</v>
      </c>
      <c r="O1303" s="42">
        <v>0</v>
      </c>
      <c r="P1303" s="45">
        <v>0.13</v>
      </c>
      <c r="Q1303" s="42">
        <v>0</v>
      </c>
      <c r="R1303" s="42">
        <v>0</v>
      </c>
      <c r="S1303" s="42">
        <v>60.34</v>
      </c>
      <c r="T1303" s="38">
        <v>5000</v>
      </c>
      <c r="U1303" s="14">
        <f>S1303/H1303</f>
        <v>4.9995857154693846E-2</v>
      </c>
      <c r="V1303" s="19"/>
      <c r="W1303" s="19"/>
      <c r="X1303" s="37" t="s">
        <v>3473</v>
      </c>
    </row>
    <row r="1304" spans="1:24" ht="16.5" customHeight="1">
      <c r="A1304" s="38">
        <v>781</v>
      </c>
      <c r="B1304" s="39">
        <v>10729</v>
      </c>
      <c r="C1304" s="38">
        <v>10292634</v>
      </c>
      <c r="D1304" s="40" t="s">
        <v>1575</v>
      </c>
      <c r="E1304" s="58">
        <v>2</v>
      </c>
      <c r="F1304" s="38">
        <v>51</v>
      </c>
      <c r="G1304" s="38" t="s">
        <v>33</v>
      </c>
      <c r="H1304" s="42">
        <v>1206.9000000000001</v>
      </c>
      <c r="I1304" s="37"/>
      <c r="J1304" s="44">
        <v>43582</v>
      </c>
      <c r="K1304" s="42">
        <v>0</v>
      </c>
      <c r="L1304" s="42">
        <v>1146.56</v>
      </c>
      <c r="M1304" s="44">
        <v>45259</v>
      </c>
      <c r="N1304" s="42">
        <v>60.34</v>
      </c>
      <c r="O1304" s="42">
        <v>0</v>
      </c>
      <c r="P1304" s="45">
        <f>IF(J1304&lt;DATEVALUE("2009-1-1"),3%,13%)</f>
        <v>0.13</v>
      </c>
      <c r="Q1304" s="42">
        <f>IF(P1304=13%,ROUND(O1304/(1+P1304)*P1304,2),ROUND(O1304/(1+0.03)*0.02,2))</f>
        <v>0</v>
      </c>
      <c r="R1304" s="42">
        <f>O1304-Q1304</f>
        <v>0</v>
      </c>
      <c r="S1304" s="42">
        <f>N1304-R1304</f>
        <v>60.34</v>
      </c>
      <c r="T1304" s="38">
        <v>5000</v>
      </c>
      <c r="U1304" s="14">
        <f>S1304/H1304</f>
        <v>4.9995857154693846E-2</v>
      </c>
      <c r="V1304" s="19"/>
      <c r="W1304" s="19"/>
      <c r="X1304" s="37" t="s">
        <v>3459</v>
      </c>
    </row>
    <row r="1305" spans="1:24" ht="16.5" customHeight="1">
      <c r="A1305" s="38">
        <v>344</v>
      </c>
      <c r="B1305" s="39">
        <v>10739</v>
      </c>
      <c r="C1305" s="38">
        <v>10277852</v>
      </c>
      <c r="D1305" s="40" t="s">
        <v>484</v>
      </c>
      <c r="E1305" s="58">
        <v>1</v>
      </c>
      <c r="F1305" s="38">
        <v>48</v>
      </c>
      <c r="G1305" s="38" t="s">
        <v>33</v>
      </c>
      <c r="H1305" s="42">
        <v>603.45000000000005</v>
      </c>
      <c r="I1305" s="57"/>
      <c r="J1305" s="44">
        <v>43674</v>
      </c>
      <c r="K1305" s="42">
        <v>0</v>
      </c>
      <c r="L1305" s="42">
        <v>573.28</v>
      </c>
      <c r="M1305" s="44">
        <v>45199</v>
      </c>
      <c r="N1305" s="42">
        <f>H1305-L1305</f>
        <v>30.170000000000073</v>
      </c>
      <c r="O1305" s="42">
        <v>0</v>
      </c>
      <c r="P1305" s="45">
        <v>0.13</v>
      </c>
      <c r="Q1305" s="42">
        <v>0</v>
      </c>
      <c r="R1305" s="42">
        <v>0</v>
      </c>
      <c r="S1305" s="42">
        <f>N1305-R1305</f>
        <v>30.170000000000073</v>
      </c>
      <c r="T1305" s="38">
        <v>5000</v>
      </c>
      <c r="U1305" s="14">
        <f>S1305/H1305</f>
        <v>4.9995857154693964E-2</v>
      </c>
      <c r="V1305" s="19"/>
      <c r="W1305" s="19"/>
      <c r="X1305" s="37" t="s">
        <v>3462</v>
      </c>
    </row>
    <row r="1306" spans="1:24" ht="16.5" customHeight="1">
      <c r="A1306" s="38">
        <v>413</v>
      </c>
      <c r="B1306" s="39">
        <v>10744</v>
      </c>
      <c r="C1306" s="38">
        <v>10293508</v>
      </c>
      <c r="D1306" s="40" t="s">
        <v>3059</v>
      </c>
      <c r="E1306" s="58">
        <v>14</v>
      </c>
      <c r="F1306" s="38">
        <v>60</v>
      </c>
      <c r="G1306" s="38" t="s">
        <v>83</v>
      </c>
      <c r="H1306" s="42">
        <v>1121.69</v>
      </c>
      <c r="I1306" s="37"/>
      <c r="J1306" s="44">
        <v>40165</v>
      </c>
      <c r="K1306" s="42">
        <v>0</v>
      </c>
      <c r="L1306" s="42">
        <v>1065.6099999999999</v>
      </c>
      <c r="M1306" s="44">
        <v>45248</v>
      </c>
      <c r="N1306" s="42">
        <v>56.08</v>
      </c>
      <c r="O1306" s="42">
        <v>0</v>
      </c>
      <c r="P1306" s="45">
        <f>IF(J1306&lt;DATEVALUE("2009-1-1"),3%,13%)</f>
        <v>0.13</v>
      </c>
      <c r="Q1306" s="42">
        <f>IF(P1306=13%,ROUND(O1306/(1+P1306)*P1306,2),ROUND(O1306/(1+0.03)*0.02,2))</f>
        <v>0</v>
      </c>
      <c r="R1306" s="42">
        <f>O1306-Q1306</f>
        <v>0</v>
      </c>
      <c r="S1306" s="42">
        <f>N1306-R1306</f>
        <v>56.08</v>
      </c>
      <c r="T1306" s="38">
        <v>5000</v>
      </c>
      <c r="U1306" s="14">
        <f>S1306/H1306</f>
        <v>4.9995988196382242E-2</v>
      </c>
      <c r="V1306" s="19"/>
      <c r="W1306" s="19"/>
      <c r="X1306" s="37" t="s">
        <v>3463</v>
      </c>
    </row>
    <row r="1307" spans="1:24" ht="16.5" customHeight="1">
      <c r="A1307" s="38">
        <v>67</v>
      </c>
      <c r="B1307" s="39">
        <v>10732</v>
      </c>
      <c r="C1307" s="38">
        <v>10320115</v>
      </c>
      <c r="D1307" s="40" t="s">
        <v>409</v>
      </c>
      <c r="E1307" s="58">
        <v>3</v>
      </c>
      <c r="F1307" s="38">
        <v>60</v>
      </c>
      <c r="G1307" s="38" t="s">
        <v>23</v>
      </c>
      <c r="H1307" s="42">
        <v>1123.08</v>
      </c>
      <c r="I1307" s="57"/>
      <c r="J1307" s="44">
        <v>41723</v>
      </c>
      <c r="K1307" s="42">
        <v>0</v>
      </c>
      <c r="L1307" s="42">
        <v>1066.93</v>
      </c>
      <c r="M1307" s="44">
        <v>45199</v>
      </c>
      <c r="N1307" s="42">
        <f>H1307-L1307</f>
        <v>56.149999999999864</v>
      </c>
      <c r="O1307" s="42">
        <v>0</v>
      </c>
      <c r="P1307" s="45">
        <v>0.13</v>
      </c>
      <c r="Q1307" s="42">
        <v>0</v>
      </c>
      <c r="R1307" s="42">
        <v>0</v>
      </c>
      <c r="S1307" s="42">
        <f>N1307</f>
        <v>56.149999999999864</v>
      </c>
      <c r="T1307" s="38">
        <v>5000</v>
      </c>
      <c r="U1307" s="14">
        <f>S1307/H1307</f>
        <v>4.9996438365922165E-2</v>
      </c>
      <c r="V1307" s="19"/>
      <c r="W1307" s="19"/>
      <c r="X1307" s="37" t="s">
        <v>3460</v>
      </c>
    </row>
    <row r="1308" spans="1:24" ht="16.5" customHeight="1">
      <c r="A1308" s="38">
        <v>97</v>
      </c>
      <c r="B1308" s="39">
        <v>10717</v>
      </c>
      <c r="C1308" s="38">
        <v>10311652</v>
      </c>
      <c r="D1308" s="40" t="s">
        <v>239</v>
      </c>
      <c r="E1308" s="38">
        <v>1</v>
      </c>
      <c r="F1308" s="38">
        <v>43</v>
      </c>
      <c r="G1308" s="38" t="s">
        <v>33</v>
      </c>
      <c r="H1308" s="42">
        <v>1019.47</v>
      </c>
      <c r="I1308" s="57"/>
      <c r="J1308" s="44">
        <v>43827</v>
      </c>
      <c r="K1308" s="42">
        <v>0</v>
      </c>
      <c r="L1308" s="42">
        <v>968.5</v>
      </c>
      <c r="M1308" s="44">
        <v>45199</v>
      </c>
      <c r="N1308" s="42">
        <v>50.97</v>
      </c>
      <c r="O1308" s="42">
        <v>0</v>
      </c>
      <c r="P1308" s="45">
        <v>0.13</v>
      </c>
      <c r="Q1308" s="42">
        <v>0</v>
      </c>
      <c r="R1308" s="42">
        <v>0</v>
      </c>
      <c r="S1308" s="42">
        <v>50.97</v>
      </c>
      <c r="T1308" s="38">
        <v>2101</v>
      </c>
      <c r="U1308" s="14">
        <f>S1308/H1308</f>
        <v>4.999656684355596E-2</v>
      </c>
      <c r="V1308" s="19"/>
      <c r="W1308" s="19"/>
      <c r="X1308" s="37" t="s">
        <v>3457</v>
      </c>
    </row>
    <row r="1309" spans="1:24" ht="16.5" customHeight="1">
      <c r="A1309" s="38">
        <v>17</v>
      </c>
      <c r="B1309" s="39">
        <v>20704</v>
      </c>
      <c r="C1309" s="38">
        <v>10295960</v>
      </c>
      <c r="D1309" s="40" t="s">
        <v>818</v>
      </c>
      <c r="E1309" s="58">
        <v>3</v>
      </c>
      <c r="F1309" s="38">
        <v>60</v>
      </c>
      <c r="G1309" s="38" t="s">
        <v>83</v>
      </c>
      <c r="H1309" s="42">
        <v>1179.48</v>
      </c>
      <c r="I1309" s="57"/>
      <c r="J1309" s="44">
        <v>41992</v>
      </c>
      <c r="K1309" s="42">
        <v>0</v>
      </c>
      <c r="L1309" s="42">
        <v>1120.51</v>
      </c>
      <c r="M1309" s="44">
        <v>45199</v>
      </c>
      <c r="N1309" s="42">
        <f>H1309-K1309-L1309</f>
        <v>58.970000000000027</v>
      </c>
      <c r="O1309" s="42">
        <v>0</v>
      </c>
      <c r="P1309" s="45">
        <v>0.13</v>
      </c>
      <c r="Q1309" s="42">
        <v>0</v>
      </c>
      <c r="R1309" s="42">
        <v>0</v>
      </c>
      <c r="S1309" s="42">
        <f>N1309-R1309</f>
        <v>58.970000000000027</v>
      </c>
      <c r="T1309" s="38">
        <v>5000</v>
      </c>
      <c r="U1309" s="14">
        <f>S1309/H1309</f>
        <v>4.9996608675009352E-2</v>
      </c>
      <c r="V1309" s="19"/>
      <c r="W1309" s="19"/>
      <c r="X1309" s="37" t="s">
        <v>3466</v>
      </c>
    </row>
    <row r="1310" spans="1:24" ht="16.5" customHeight="1">
      <c r="A1310" s="38">
        <v>161</v>
      </c>
      <c r="B1310" s="39">
        <v>50099</v>
      </c>
      <c r="C1310" s="38">
        <v>10297516</v>
      </c>
      <c r="D1310" s="40" t="s">
        <v>1025</v>
      </c>
      <c r="E1310" s="58">
        <v>2</v>
      </c>
      <c r="F1310" s="38">
        <v>60</v>
      </c>
      <c r="G1310" s="38" t="s">
        <v>23</v>
      </c>
      <c r="H1310" s="42">
        <v>2393.16</v>
      </c>
      <c r="I1310" s="57"/>
      <c r="J1310" s="44">
        <v>42001</v>
      </c>
      <c r="K1310" s="42">
        <v>0</v>
      </c>
      <c r="L1310" s="42">
        <v>2273.5100000000002</v>
      </c>
      <c r="M1310" s="44">
        <v>45199</v>
      </c>
      <c r="N1310" s="42">
        <f>H1310-K1310-L1310</f>
        <v>119.64999999999964</v>
      </c>
      <c r="O1310" s="42">
        <v>0</v>
      </c>
      <c r="P1310" s="45">
        <v>0.13</v>
      </c>
      <c r="Q1310" s="42">
        <v>0</v>
      </c>
      <c r="R1310" s="42">
        <v>0</v>
      </c>
      <c r="S1310" s="42">
        <f>N1310-R1310</f>
        <v>119.64999999999964</v>
      </c>
      <c r="T1310" s="38">
        <v>2101</v>
      </c>
      <c r="U1310" s="14">
        <f>S1310/H1310</f>
        <v>4.9996657139514136E-2</v>
      </c>
      <c r="V1310" s="19"/>
      <c r="W1310" s="19"/>
      <c r="X1310" s="37" t="s">
        <v>3468</v>
      </c>
    </row>
    <row r="1311" spans="1:24" ht="16.5" customHeight="1">
      <c r="A1311" s="38">
        <v>89</v>
      </c>
      <c r="B1311" s="39">
        <v>10755</v>
      </c>
      <c r="C1311" s="38">
        <v>10286628</v>
      </c>
      <c r="D1311" s="40" t="s">
        <v>280</v>
      </c>
      <c r="E1311" s="38">
        <v>2</v>
      </c>
      <c r="F1311" s="38">
        <v>60</v>
      </c>
      <c r="G1311" s="38" t="s">
        <v>23</v>
      </c>
      <c r="H1311" s="42">
        <v>991.46</v>
      </c>
      <c r="I1311" s="57"/>
      <c r="J1311" s="44">
        <v>43186</v>
      </c>
      <c r="K1311" s="42">
        <v>0</v>
      </c>
      <c r="L1311" s="42">
        <v>941.89</v>
      </c>
      <c r="M1311" s="44">
        <v>45199</v>
      </c>
      <c r="N1311" s="42">
        <v>49.57</v>
      </c>
      <c r="O1311" s="42">
        <v>0</v>
      </c>
      <c r="P1311" s="45">
        <v>0.13</v>
      </c>
      <c r="Q1311" s="42">
        <v>0</v>
      </c>
      <c r="R1311" s="42">
        <v>0</v>
      </c>
      <c r="S1311" s="42">
        <v>49.57</v>
      </c>
      <c r="T1311" s="38">
        <v>5000</v>
      </c>
      <c r="U1311" s="14">
        <f>S1311/H1311</f>
        <v>4.9996974159320598E-2</v>
      </c>
      <c r="V1311" s="19"/>
      <c r="W1311" s="19"/>
      <c r="X1311" s="37" t="s">
        <v>3464</v>
      </c>
    </row>
    <row r="1312" spans="1:24" ht="16.5" customHeight="1">
      <c r="A1312" s="38">
        <v>159</v>
      </c>
      <c r="B1312" s="39">
        <v>50098</v>
      </c>
      <c r="C1312" s="38">
        <v>10307064</v>
      </c>
      <c r="D1312" s="40" t="s">
        <v>1013</v>
      </c>
      <c r="E1312" s="38">
        <v>3</v>
      </c>
      <c r="F1312" s="38">
        <v>120</v>
      </c>
      <c r="G1312" s="38" t="s">
        <v>23</v>
      </c>
      <c r="H1312" s="42">
        <v>1112.26</v>
      </c>
      <c r="I1312" s="57"/>
      <c r="J1312" s="44">
        <v>41247</v>
      </c>
      <c r="K1312" s="42">
        <v>0</v>
      </c>
      <c r="L1312" s="42">
        <v>1056.6500000000001</v>
      </c>
      <c r="M1312" s="44">
        <v>45199</v>
      </c>
      <c r="N1312" s="42">
        <v>55.61</v>
      </c>
      <c r="O1312" s="42">
        <v>0</v>
      </c>
      <c r="P1312" s="45">
        <v>0.13</v>
      </c>
      <c r="Q1312" s="42">
        <v>0</v>
      </c>
      <c r="R1312" s="42">
        <v>0</v>
      </c>
      <c r="S1312" s="42">
        <v>55.61</v>
      </c>
      <c r="T1312" s="38">
        <v>5000</v>
      </c>
      <c r="U1312" s="14">
        <f>S1312/H1312</f>
        <v>4.9997302788916259E-2</v>
      </c>
      <c r="V1312" s="19"/>
      <c r="W1312" s="19"/>
      <c r="X1312" s="37" t="s">
        <v>3456</v>
      </c>
    </row>
    <row r="1313" spans="1:24" ht="16.5" customHeight="1">
      <c r="A1313" s="38">
        <v>31</v>
      </c>
      <c r="B1313" s="39">
        <v>10734</v>
      </c>
      <c r="C1313" s="38">
        <v>10298703</v>
      </c>
      <c r="D1313" s="40" t="s">
        <v>818</v>
      </c>
      <c r="E1313" s="38">
        <v>2</v>
      </c>
      <c r="F1313" s="38">
        <v>60</v>
      </c>
      <c r="G1313" s="38" t="s">
        <v>83</v>
      </c>
      <c r="H1313" s="42">
        <v>769.24</v>
      </c>
      <c r="I1313" s="2"/>
      <c r="J1313" s="44">
        <v>41815</v>
      </c>
      <c r="K1313" s="42">
        <v>0</v>
      </c>
      <c r="L1313" s="42">
        <v>730.78</v>
      </c>
      <c r="M1313" s="44">
        <v>45016</v>
      </c>
      <c r="N1313" s="42">
        <f>H1313-K1313-L1313</f>
        <v>38.460000000000036</v>
      </c>
      <c r="O1313" s="42">
        <v>0</v>
      </c>
      <c r="P1313" s="45">
        <v>0.13</v>
      </c>
      <c r="Q1313" s="42">
        <v>0</v>
      </c>
      <c r="R1313" s="42">
        <v>0</v>
      </c>
      <c r="S1313" s="42">
        <v>38.46</v>
      </c>
      <c r="T1313" s="38">
        <v>5000</v>
      </c>
      <c r="U1313" s="14">
        <f>S1313/H1313</f>
        <v>4.9997400031199624E-2</v>
      </c>
      <c r="V1313" s="19"/>
      <c r="W1313" s="19"/>
      <c r="X1313" s="37" t="s">
        <v>3460</v>
      </c>
    </row>
    <row r="1314" spans="1:24" ht="16.5" customHeight="1">
      <c r="A1314" s="38">
        <v>59</v>
      </c>
      <c r="B1314" s="39">
        <v>10734</v>
      </c>
      <c r="C1314" s="38">
        <v>10298703</v>
      </c>
      <c r="D1314" s="40" t="s">
        <v>818</v>
      </c>
      <c r="E1314" s="38">
        <v>1</v>
      </c>
      <c r="F1314" s="38">
        <v>60</v>
      </c>
      <c r="G1314" s="38" t="s">
        <v>83</v>
      </c>
      <c r="H1314" s="42">
        <v>384.62</v>
      </c>
      <c r="I1314" s="55"/>
      <c r="J1314" s="44">
        <v>41815</v>
      </c>
      <c r="K1314" s="42">
        <v>0</v>
      </c>
      <c r="L1314" s="42">
        <v>365.39</v>
      </c>
      <c r="M1314" s="44">
        <v>45138</v>
      </c>
      <c r="N1314" s="42">
        <f>H1314-K1314-L1314</f>
        <v>19.230000000000018</v>
      </c>
      <c r="O1314" s="42">
        <v>0</v>
      </c>
      <c r="P1314" s="45">
        <v>0.13</v>
      </c>
      <c r="Q1314" s="42">
        <v>0</v>
      </c>
      <c r="R1314" s="42">
        <v>0</v>
      </c>
      <c r="S1314" s="42">
        <v>19.23</v>
      </c>
      <c r="T1314" s="38">
        <v>5000</v>
      </c>
      <c r="U1314" s="14">
        <f>S1314/H1314</f>
        <v>4.9997400031199624E-2</v>
      </c>
      <c r="V1314" s="19"/>
      <c r="W1314" s="19"/>
      <c r="X1314" s="37" t="s">
        <v>3460</v>
      </c>
    </row>
    <row r="1315" spans="1:24" ht="16.5" customHeight="1">
      <c r="A1315" s="38">
        <v>14</v>
      </c>
      <c r="B1315" s="39">
        <v>10734</v>
      </c>
      <c r="C1315" s="38">
        <v>10298703</v>
      </c>
      <c r="D1315" s="40" t="s">
        <v>818</v>
      </c>
      <c r="E1315" s="38">
        <v>1</v>
      </c>
      <c r="F1315" s="38">
        <v>60</v>
      </c>
      <c r="G1315" s="38" t="s">
        <v>83</v>
      </c>
      <c r="H1315" s="42">
        <v>384.62</v>
      </c>
      <c r="I1315" s="2"/>
      <c r="J1315" s="44">
        <v>41815</v>
      </c>
      <c r="K1315" s="42">
        <v>0</v>
      </c>
      <c r="L1315" s="42">
        <v>365.39</v>
      </c>
      <c r="M1315" s="44">
        <v>44985</v>
      </c>
      <c r="N1315" s="42">
        <f>H1315-K1315-L1315</f>
        <v>19.230000000000018</v>
      </c>
      <c r="O1315" s="42">
        <v>0</v>
      </c>
      <c r="P1315" s="45">
        <v>0.13</v>
      </c>
      <c r="Q1315" s="42">
        <v>0</v>
      </c>
      <c r="R1315" s="42">
        <v>0</v>
      </c>
      <c r="S1315" s="42">
        <f>N1315-R1315</f>
        <v>19.230000000000018</v>
      </c>
      <c r="T1315" s="38">
        <v>5000</v>
      </c>
      <c r="U1315" s="14">
        <f>S1315/H1315</f>
        <v>4.9997400031199672E-2</v>
      </c>
      <c r="V1315" s="19"/>
      <c r="W1315" s="19"/>
      <c r="X1315" s="37" t="s">
        <v>3460</v>
      </c>
    </row>
    <row r="1316" spans="1:24" ht="16.5" customHeight="1">
      <c r="A1316" s="38">
        <v>808</v>
      </c>
      <c r="B1316" s="39">
        <v>40711</v>
      </c>
      <c r="C1316" s="38">
        <v>10306469</v>
      </c>
      <c r="D1316" s="40" t="s">
        <v>977</v>
      </c>
      <c r="E1316" s="58">
        <v>2</v>
      </c>
      <c r="F1316" s="38">
        <v>60</v>
      </c>
      <c r="G1316" s="38" t="s">
        <v>83</v>
      </c>
      <c r="H1316" s="42">
        <v>769.24</v>
      </c>
      <c r="I1316" s="57"/>
      <c r="J1316" s="44">
        <v>41639</v>
      </c>
      <c r="K1316" s="42">
        <v>0</v>
      </c>
      <c r="L1316" s="42">
        <v>730.78</v>
      </c>
      <c r="M1316" s="44">
        <v>45199</v>
      </c>
      <c r="N1316" s="42">
        <f>H1316-K1316-L1316</f>
        <v>38.460000000000036</v>
      </c>
      <c r="O1316" s="42">
        <v>0</v>
      </c>
      <c r="P1316" s="45">
        <v>0.13</v>
      </c>
      <c r="Q1316" s="42">
        <v>0</v>
      </c>
      <c r="R1316" s="42">
        <v>0</v>
      </c>
      <c r="S1316" s="42">
        <f>N1316-R1316</f>
        <v>38.460000000000036</v>
      </c>
      <c r="T1316" s="38">
        <v>5000</v>
      </c>
      <c r="U1316" s="14">
        <f>S1316/H1316</f>
        <v>4.9997400031199672E-2</v>
      </c>
      <c r="V1316" s="19"/>
      <c r="W1316" s="19"/>
      <c r="X1316" s="37" t="s">
        <v>3467</v>
      </c>
    </row>
    <row r="1317" spans="1:24" ht="16.5" customHeight="1">
      <c r="A1317" s="38">
        <v>840</v>
      </c>
      <c r="B1317" s="39">
        <v>40711</v>
      </c>
      <c r="C1317" s="38">
        <v>10307164</v>
      </c>
      <c r="D1317" s="40" t="s">
        <v>1000</v>
      </c>
      <c r="E1317" s="58">
        <v>1</v>
      </c>
      <c r="F1317" s="38">
        <v>60</v>
      </c>
      <c r="G1317" s="38" t="s">
        <v>83</v>
      </c>
      <c r="H1317" s="42">
        <v>384.62</v>
      </c>
      <c r="I1317" s="57"/>
      <c r="J1317" s="44">
        <v>43311</v>
      </c>
      <c r="K1317" s="42">
        <v>0</v>
      </c>
      <c r="L1317" s="42">
        <v>365.39</v>
      </c>
      <c r="M1317" s="44">
        <v>45199</v>
      </c>
      <c r="N1317" s="42">
        <f>H1317-K1317-L1317</f>
        <v>19.230000000000018</v>
      </c>
      <c r="O1317" s="42">
        <v>0</v>
      </c>
      <c r="P1317" s="45">
        <v>0.13</v>
      </c>
      <c r="Q1317" s="42">
        <v>0</v>
      </c>
      <c r="R1317" s="42">
        <v>0</v>
      </c>
      <c r="S1317" s="42">
        <f>N1317-R1317</f>
        <v>19.230000000000018</v>
      </c>
      <c r="T1317" s="38">
        <v>2506</v>
      </c>
      <c r="U1317" s="14">
        <f>S1317/H1317</f>
        <v>4.9997400031199672E-2</v>
      </c>
      <c r="V1317" s="19"/>
      <c r="W1317" s="19"/>
      <c r="X1317" s="37" t="s">
        <v>3467</v>
      </c>
    </row>
    <row r="1318" spans="1:24" ht="16.5" customHeight="1">
      <c r="A1318" s="38">
        <v>124</v>
      </c>
      <c r="B1318" s="39">
        <v>10725</v>
      </c>
      <c r="C1318" s="38">
        <v>10302328</v>
      </c>
      <c r="D1318" s="40" t="s">
        <v>212</v>
      </c>
      <c r="E1318" s="58">
        <v>12</v>
      </c>
      <c r="F1318" s="38">
        <v>60</v>
      </c>
      <c r="G1318" s="38" t="s">
        <v>83</v>
      </c>
      <c r="H1318" s="42">
        <v>1013.25</v>
      </c>
      <c r="I1318" s="57"/>
      <c r="J1318" s="44">
        <v>41053</v>
      </c>
      <c r="K1318" s="42">
        <v>0</v>
      </c>
      <c r="L1318" s="42">
        <v>962.59</v>
      </c>
      <c r="M1318" s="44">
        <v>45199</v>
      </c>
      <c r="N1318" s="42">
        <f>H1318-K1318-L1318</f>
        <v>50.659999999999968</v>
      </c>
      <c r="O1318" s="42">
        <v>0</v>
      </c>
      <c r="P1318" s="45">
        <v>0.13</v>
      </c>
      <c r="Q1318" s="42">
        <v>0</v>
      </c>
      <c r="R1318" s="42">
        <v>0</v>
      </c>
      <c r="S1318" s="42">
        <f>N1318</f>
        <v>50.659999999999968</v>
      </c>
      <c r="T1318" s="38">
        <v>5000</v>
      </c>
      <c r="U1318" s="14">
        <f>S1318/H1318</f>
        <v>4.9997532691833178E-2</v>
      </c>
      <c r="V1318" s="19"/>
      <c r="W1318" s="19"/>
      <c r="X1318" s="37" t="s">
        <v>3459</v>
      </c>
    </row>
    <row r="1319" spans="1:24" ht="16.5" customHeight="1">
      <c r="A1319" s="38">
        <v>16</v>
      </c>
      <c r="B1319" s="39">
        <v>10755</v>
      </c>
      <c r="C1319" s="38">
        <v>10287314</v>
      </c>
      <c r="D1319" s="40" t="s">
        <v>114</v>
      </c>
      <c r="E1319" s="38">
        <v>2</v>
      </c>
      <c r="F1319" s="38">
        <v>120</v>
      </c>
      <c r="G1319" s="38" t="s">
        <v>23</v>
      </c>
      <c r="H1319" s="42">
        <v>3042.73</v>
      </c>
      <c r="I1319" s="2"/>
      <c r="J1319" s="44">
        <v>39947</v>
      </c>
      <c r="K1319" s="42">
        <v>0</v>
      </c>
      <c r="L1319" s="42">
        <v>2890.6</v>
      </c>
      <c r="M1319" s="44">
        <v>45016</v>
      </c>
      <c r="N1319" s="42">
        <f>H1319-K1319-L1319</f>
        <v>152.13000000000011</v>
      </c>
      <c r="O1319" s="42">
        <v>0</v>
      </c>
      <c r="P1319" s="45">
        <v>0.13</v>
      </c>
      <c r="Q1319" s="42">
        <v>0</v>
      </c>
      <c r="R1319" s="42">
        <v>0</v>
      </c>
      <c r="S1319" s="42">
        <v>152.13</v>
      </c>
      <c r="T1319" s="38">
        <v>2102</v>
      </c>
      <c r="U1319" s="14">
        <f>S1319/H1319</f>
        <v>4.9997863760504545E-2</v>
      </c>
      <c r="V1319" s="19"/>
      <c r="W1319" s="19"/>
      <c r="X1319" s="37" t="s">
        <v>3464</v>
      </c>
    </row>
    <row r="1320" spans="1:24" ht="16.5" customHeight="1">
      <c r="A1320" s="38">
        <v>132</v>
      </c>
      <c r="B1320" s="39">
        <v>10709</v>
      </c>
      <c r="C1320" s="38">
        <v>10309888</v>
      </c>
      <c r="D1320" s="40" t="s">
        <v>147</v>
      </c>
      <c r="E1320" s="38">
        <v>2</v>
      </c>
      <c r="F1320" s="38">
        <v>60</v>
      </c>
      <c r="G1320" s="38" t="s">
        <v>33</v>
      </c>
      <c r="H1320" s="42">
        <v>3333.34</v>
      </c>
      <c r="I1320" s="57"/>
      <c r="J1320" s="44">
        <v>42358</v>
      </c>
      <c r="K1320" s="42">
        <v>0</v>
      </c>
      <c r="L1320" s="42">
        <v>3166.68</v>
      </c>
      <c r="M1320" s="44">
        <v>45199</v>
      </c>
      <c r="N1320" s="42">
        <v>166.66</v>
      </c>
      <c r="O1320" s="42">
        <v>0</v>
      </c>
      <c r="P1320" s="45">
        <v>0.13</v>
      </c>
      <c r="Q1320" s="42">
        <v>0</v>
      </c>
      <c r="R1320" s="42">
        <v>0</v>
      </c>
      <c r="S1320" s="42">
        <v>166.66</v>
      </c>
      <c r="T1320" s="38">
        <v>2101</v>
      </c>
      <c r="U1320" s="14">
        <f>S1320/H1320</f>
        <v>4.9997900004199985E-2</v>
      </c>
      <c r="V1320" s="19"/>
      <c r="W1320" s="19"/>
      <c r="X1320" s="37" t="s">
        <v>3456</v>
      </c>
    </row>
    <row r="1321" spans="1:24" ht="16.5" customHeight="1">
      <c r="A1321" s="38">
        <v>418</v>
      </c>
      <c r="B1321" s="39">
        <v>10742</v>
      </c>
      <c r="C1321" s="38">
        <v>10287807</v>
      </c>
      <c r="D1321" s="40" t="s">
        <v>3083</v>
      </c>
      <c r="E1321" s="58">
        <v>1</v>
      </c>
      <c r="F1321" s="38">
        <v>60</v>
      </c>
      <c r="G1321" s="38" t="s">
        <v>33</v>
      </c>
      <c r="H1321" s="42">
        <v>1666.67</v>
      </c>
      <c r="I1321" s="37"/>
      <c r="J1321" s="44">
        <v>42733</v>
      </c>
      <c r="K1321" s="42">
        <v>0</v>
      </c>
      <c r="L1321" s="42">
        <v>1583.34</v>
      </c>
      <c r="M1321" s="44">
        <v>45251</v>
      </c>
      <c r="N1321" s="42">
        <v>83.33</v>
      </c>
      <c r="O1321" s="42">
        <v>0</v>
      </c>
      <c r="P1321" s="45">
        <f>IF(J1321&lt;DATEVALUE("2009-1-1"),3%,13%)</f>
        <v>0.13</v>
      </c>
      <c r="Q1321" s="42">
        <f>IF(P1321=13%,ROUND(O1321/(1+P1321)*P1321,2),ROUND(O1321/(1+0.03)*0.02,2))</f>
        <v>0</v>
      </c>
      <c r="R1321" s="42">
        <f>O1321-Q1321</f>
        <v>0</v>
      </c>
      <c r="S1321" s="42">
        <f>N1321-R1321</f>
        <v>83.33</v>
      </c>
      <c r="T1321" s="38">
        <v>5000</v>
      </c>
      <c r="U1321" s="14">
        <f>S1321/H1321</f>
        <v>4.9997900004199985E-2</v>
      </c>
      <c r="V1321" s="19"/>
      <c r="W1321" s="19"/>
      <c r="X1321" s="37" t="s">
        <v>3463</v>
      </c>
    </row>
    <row r="1322" spans="1:24" ht="16.5" customHeight="1">
      <c r="A1322" s="38">
        <v>10</v>
      </c>
      <c r="B1322" s="39">
        <v>10734</v>
      </c>
      <c r="C1322" s="38">
        <v>10298871</v>
      </c>
      <c r="D1322" s="40" t="s">
        <v>2852</v>
      </c>
      <c r="E1322" s="38">
        <v>1</v>
      </c>
      <c r="F1322" s="38">
        <v>60</v>
      </c>
      <c r="G1322" s="38" t="s">
        <v>33</v>
      </c>
      <c r="H1322" s="42">
        <v>1666.67</v>
      </c>
      <c r="I1322" s="2"/>
      <c r="J1322" s="44">
        <v>41814</v>
      </c>
      <c r="K1322" s="42">
        <v>0</v>
      </c>
      <c r="L1322" s="42">
        <v>1583.34</v>
      </c>
      <c r="M1322" s="44">
        <v>44985</v>
      </c>
      <c r="N1322" s="42">
        <f>H1322-K1322-L1322</f>
        <v>83.330000000000155</v>
      </c>
      <c r="O1322" s="42">
        <v>0</v>
      </c>
      <c r="P1322" s="45">
        <v>0.13</v>
      </c>
      <c r="Q1322" s="42">
        <v>0</v>
      </c>
      <c r="R1322" s="42">
        <v>0</v>
      </c>
      <c r="S1322" s="42">
        <f>N1322-R1322</f>
        <v>83.330000000000155</v>
      </c>
      <c r="T1322" s="38">
        <v>5000</v>
      </c>
      <c r="U1322" s="14">
        <f>S1322/H1322</f>
        <v>4.9997900004200083E-2</v>
      </c>
      <c r="V1322" s="19"/>
      <c r="W1322" s="19"/>
      <c r="X1322" s="37" t="s">
        <v>3460</v>
      </c>
    </row>
    <row r="1323" spans="1:24" ht="16.5" customHeight="1">
      <c r="A1323" s="38">
        <v>116</v>
      </c>
      <c r="B1323" s="39">
        <v>10725</v>
      </c>
      <c r="C1323" s="38">
        <v>10301611</v>
      </c>
      <c r="D1323" s="40" t="s">
        <v>293</v>
      </c>
      <c r="E1323" s="58">
        <v>2</v>
      </c>
      <c r="F1323" s="38">
        <v>120</v>
      </c>
      <c r="G1323" s="38" t="s">
        <v>23</v>
      </c>
      <c r="H1323" s="42">
        <v>2564.1</v>
      </c>
      <c r="I1323" s="57"/>
      <c r="J1323" s="44">
        <v>40906</v>
      </c>
      <c r="K1323" s="42">
        <v>0</v>
      </c>
      <c r="L1323" s="42">
        <v>2435.9</v>
      </c>
      <c r="M1323" s="44">
        <v>45199</v>
      </c>
      <c r="N1323" s="42">
        <f>H1323-K1323-L1323</f>
        <v>128.19999999999982</v>
      </c>
      <c r="O1323" s="42">
        <v>0</v>
      </c>
      <c r="P1323" s="45">
        <v>0.13</v>
      </c>
      <c r="Q1323" s="42">
        <v>0</v>
      </c>
      <c r="R1323" s="42">
        <v>0</v>
      </c>
      <c r="S1323" s="42">
        <f>N1323</f>
        <v>128.19999999999982</v>
      </c>
      <c r="T1323" s="38">
        <v>2102</v>
      </c>
      <c r="U1323" s="14">
        <f>S1323/H1323</f>
        <v>4.999804999804993E-2</v>
      </c>
      <c r="V1323" s="19"/>
      <c r="W1323" s="19"/>
      <c r="X1323" s="37" t="s">
        <v>3459</v>
      </c>
    </row>
    <row r="1324" spans="1:24" ht="16.5" customHeight="1">
      <c r="A1324" s="38">
        <v>104</v>
      </c>
      <c r="B1324" s="39">
        <v>10756</v>
      </c>
      <c r="C1324" s="38">
        <v>10309409</v>
      </c>
      <c r="D1324" s="40" t="s">
        <v>155</v>
      </c>
      <c r="E1324" s="38">
        <v>2</v>
      </c>
      <c r="F1324" s="38">
        <v>60</v>
      </c>
      <c r="G1324" s="38" t="s">
        <v>33</v>
      </c>
      <c r="H1324" s="42">
        <v>1025.6400000000001</v>
      </c>
      <c r="I1324" s="57"/>
      <c r="J1324" s="44">
        <v>42355</v>
      </c>
      <c r="K1324" s="42">
        <v>0</v>
      </c>
      <c r="L1324" s="42">
        <v>974.36</v>
      </c>
      <c r="M1324" s="44">
        <v>45199</v>
      </c>
      <c r="N1324" s="42">
        <v>51.28</v>
      </c>
      <c r="O1324" s="42">
        <v>0</v>
      </c>
      <c r="P1324" s="45">
        <v>0.13</v>
      </c>
      <c r="Q1324" s="42">
        <v>0</v>
      </c>
      <c r="R1324" s="42">
        <v>0</v>
      </c>
      <c r="S1324" s="42">
        <v>51.28</v>
      </c>
      <c r="T1324" s="38">
        <v>5000</v>
      </c>
      <c r="U1324" s="14">
        <f>S1324/H1324</f>
        <v>4.9998049998049993E-2</v>
      </c>
      <c r="V1324" s="19"/>
      <c r="W1324" s="19"/>
      <c r="X1324" s="37" t="s">
        <v>3464</v>
      </c>
    </row>
    <row r="1325" spans="1:24" ht="16.5" customHeight="1">
      <c r="A1325" s="38">
        <v>106</v>
      </c>
      <c r="B1325" s="39">
        <v>10756</v>
      </c>
      <c r="C1325" s="38">
        <v>10309414</v>
      </c>
      <c r="D1325" s="40" t="s">
        <v>160</v>
      </c>
      <c r="E1325" s="38">
        <v>1</v>
      </c>
      <c r="F1325" s="38">
        <v>60</v>
      </c>
      <c r="G1325" s="38" t="s">
        <v>83</v>
      </c>
      <c r="H1325" s="42">
        <v>256.41000000000003</v>
      </c>
      <c r="I1325" s="57"/>
      <c r="J1325" s="44">
        <v>42356</v>
      </c>
      <c r="K1325" s="42">
        <v>0</v>
      </c>
      <c r="L1325" s="42">
        <v>243.59</v>
      </c>
      <c r="M1325" s="44">
        <v>45199</v>
      </c>
      <c r="N1325" s="42">
        <v>12.82</v>
      </c>
      <c r="O1325" s="42">
        <v>0</v>
      </c>
      <c r="P1325" s="45">
        <v>0.13</v>
      </c>
      <c r="Q1325" s="42">
        <v>0</v>
      </c>
      <c r="R1325" s="42">
        <v>0</v>
      </c>
      <c r="S1325" s="42">
        <v>12.82</v>
      </c>
      <c r="T1325" s="38">
        <v>5000</v>
      </c>
      <c r="U1325" s="14">
        <f>S1325/H1325</f>
        <v>4.9998049998049993E-2</v>
      </c>
      <c r="V1325" s="19"/>
      <c r="W1325" s="19"/>
      <c r="X1325" s="37" t="s">
        <v>3464</v>
      </c>
    </row>
    <row r="1326" spans="1:24" ht="16.5" customHeight="1">
      <c r="A1326" s="38">
        <v>140</v>
      </c>
      <c r="B1326" s="39">
        <v>10709</v>
      </c>
      <c r="C1326" s="38">
        <v>10310015</v>
      </c>
      <c r="D1326" s="40" t="s">
        <v>155</v>
      </c>
      <c r="E1326" s="38">
        <v>7</v>
      </c>
      <c r="F1326" s="38">
        <v>60</v>
      </c>
      <c r="G1326" s="38" t="s">
        <v>33</v>
      </c>
      <c r="H1326" s="42">
        <v>3589.74</v>
      </c>
      <c r="I1326" s="57"/>
      <c r="J1326" s="44">
        <v>42358</v>
      </c>
      <c r="K1326" s="42">
        <v>0</v>
      </c>
      <c r="L1326" s="42">
        <v>3410.26</v>
      </c>
      <c r="M1326" s="44">
        <v>45199</v>
      </c>
      <c r="N1326" s="42">
        <v>179.48</v>
      </c>
      <c r="O1326" s="42">
        <v>0</v>
      </c>
      <c r="P1326" s="45">
        <v>0.13</v>
      </c>
      <c r="Q1326" s="42">
        <v>0</v>
      </c>
      <c r="R1326" s="42">
        <v>0</v>
      </c>
      <c r="S1326" s="42">
        <v>179.48</v>
      </c>
      <c r="T1326" s="38">
        <v>5000</v>
      </c>
      <c r="U1326" s="14">
        <f>S1326/H1326</f>
        <v>4.999804999805E-2</v>
      </c>
      <c r="V1326" s="19"/>
      <c r="W1326" s="19"/>
      <c r="X1326" s="37" t="s">
        <v>3456</v>
      </c>
    </row>
    <row r="1327" spans="1:24" ht="16.5" customHeight="1">
      <c r="A1327" s="38">
        <v>99</v>
      </c>
      <c r="B1327" s="39">
        <v>10717</v>
      </c>
      <c r="C1327" s="38">
        <v>10311982</v>
      </c>
      <c r="D1327" s="40" t="s">
        <v>241</v>
      </c>
      <c r="E1327" s="38">
        <v>7</v>
      </c>
      <c r="F1327" s="38">
        <v>60</v>
      </c>
      <c r="G1327" s="38" t="s">
        <v>83</v>
      </c>
      <c r="H1327" s="42">
        <v>1794.87</v>
      </c>
      <c r="I1327" s="57"/>
      <c r="J1327" s="44">
        <v>42975</v>
      </c>
      <c r="K1327" s="42">
        <v>0</v>
      </c>
      <c r="L1327" s="42">
        <v>1705.13</v>
      </c>
      <c r="M1327" s="44">
        <v>45199</v>
      </c>
      <c r="N1327" s="42">
        <v>89.74</v>
      </c>
      <c r="O1327" s="42">
        <v>0</v>
      </c>
      <c r="P1327" s="45">
        <v>0.13</v>
      </c>
      <c r="Q1327" s="42">
        <v>0</v>
      </c>
      <c r="R1327" s="42">
        <v>0</v>
      </c>
      <c r="S1327" s="42">
        <v>89.74</v>
      </c>
      <c r="T1327" s="38">
        <v>5000</v>
      </c>
      <c r="U1327" s="14">
        <f>S1327/H1327</f>
        <v>4.999804999805E-2</v>
      </c>
      <c r="V1327" s="19"/>
      <c r="W1327" s="19"/>
      <c r="X1327" s="37" t="s">
        <v>3457</v>
      </c>
    </row>
    <row r="1328" spans="1:24" ht="16.5" customHeight="1">
      <c r="A1328" s="38">
        <v>806</v>
      </c>
      <c r="B1328" s="39">
        <v>40711</v>
      </c>
      <c r="C1328" s="38">
        <v>10306452</v>
      </c>
      <c r="D1328" s="40" t="s">
        <v>975</v>
      </c>
      <c r="E1328" s="58">
        <v>3</v>
      </c>
      <c r="F1328" s="38">
        <v>60</v>
      </c>
      <c r="G1328" s="38" t="s">
        <v>83</v>
      </c>
      <c r="H1328" s="42">
        <v>2307.69</v>
      </c>
      <c r="I1328" s="57"/>
      <c r="J1328" s="44">
        <v>41639</v>
      </c>
      <c r="K1328" s="42">
        <v>0</v>
      </c>
      <c r="L1328" s="42">
        <v>2192.31</v>
      </c>
      <c r="M1328" s="44">
        <v>45199</v>
      </c>
      <c r="N1328" s="42">
        <f>H1328-K1328-L1328</f>
        <v>115.38000000000011</v>
      </c>
      <c r="O1328" s="42">
        <v>0</v>
      </c>
      <c r="P1328" s="45">
        <v>0.13</v>
      </c>
      <c r="Q1328" s="42">
        <v>0</v>
      </c>
      <c r="R1328" s="42">
        <v>0</v>
      </c>
      <c r="S1328" s="42">
        <f>N1328-R1328</f>
        <v>115.38000000000011</v>
      </c>
      <c r="T1328" s="38">
        <v>5000</v>
      </c>
      <c r="U1328" s="14">
        <f>S1328/H1328</f>
        <v>4.9998049998050041E-2</v>
      </c>
      <c r="V1328" s="19"/>
      <c r="W1328" s="19"/>
      <c r="X1328" s="37" t="s">
        <v>3467</v>
      </c>
    </row>
    <row r="1329" spans="1:24" ht="16.5" customHeight="1">
      <c r="A1329" s="38">
        <v>15</v>
      </c>
      <c r="B1329" s="39">
        <v>20704</v>
      </c>
      <c r="C1329" s="38">
        <v>10295958</v>
      </c>
      <c r="D1329" s="40" t="s">
        <v>241</v>
      </c>
      <c r="E1329" s="58">
        <v>2</v>
      </c>
      <c r="F1329" s="38">
        <v>60</v>
      </c>
      <c r="G1329" s="38" t="s">
        <v>83</v>
      </c>
      <c r="H1329" s="42">
        <v>512.82000000000005</v>
      </c>
      <c r="I1329" s="57"/>
      <c r="J1329" s="44">
        <v>41992</v>
      </c>
      <c r="K1329" s="42">
        <v>0</v>
      </c>
      <c r="L1329" s="42">
        <v>487.18</v>
      </c>
      <c r="M1329" s="44">
        <v>45199</v>
      </c>
      <c r="N1329" s="42">
        <f>H1329-K1329-L1329</f>
        <v>25.640000000000043</v>
      </c>
      <c r="O1329" s="42">
        <v>0</v>
      </c>
      <c r="P1329" s="45">
        <v>0.13</v>
      </c>
      <c r="Q1329" s="42">
        <v>0</v>
      </c>
      <c r="R1329" s="42">
        <v>0</v>
      </c>
      <c r="S1329" s="42">
        <f>N1329-R1329</f>
        <v>25.640000000000043</v>
      </c>
      <c r="T1329" s="38">
        <v>5000</v>
      </c>
      <c r="U1329" s="14">
        <f>S1329/H1329</f>
        <v>4.9998049998050076E-2</v>
      </c>
      <c r="V1329" s="19"/>
      <c r="W1329" s="19"/>
      <c r="X1329" s="37" t="s">
        <v>3466</v>
      </c>
    </row>
    <row r="1330" spans="1:24" ht="16.5" customHeight="1">
      <c r="A1330" s="38">
        <v>46</v>
      </c>
      <c r="B1330" s="39">
        <v>50098</v>
      </c>
      <c r="C1330" s="38">
        <v>10307055</v>
      </c>
      <c r="D1330" s="40" t="s">
        <v>1210</v>
      </c>
      <c r="E1330" s="38">
        <v>1</v>
      </c>
      <c r="F1330" s="38">
        <v>120</v>
      </c>
      <c r="G1330" s="38" t="s">
        <v>23</v>
      </c>
      <c r="H1330" s="42">
        <v>261.41000000000003</v>
      </c>
      <c r="I1330" s="53"/>
      <c r="J1330" s="44">
        <v>41247</v>
      </c>
      <c r="K1330" s="42">
        <v>0</v>
      </c>
      <c r="L1330" s="42">
        <v>248.34</v>
      </c>
      <c r="M1330" s="44">
        <v>45138</v>
      </c>
      <c r="N1330" s="42">
        <f>H1330-K1330-L1330</f>
        <v>13.070000000000022</v>
      </c>
      <c r="O1330" s="42">
        <v>0</v>
      </c>
      <c r="P1330" s="45">
        <v>0.13</v>
      </c>
      <c r="Q1330" s="42">
        <v>0</v>
      </c>
      <c r="R1330" s="42">
        <v>0</v>
      </c>
      <c r="S1330" s="42">
        <v>13.07</v>
      </c>
      <c r="T1330" s="38">
        <v>5000</v>
      </c>
      <c r="U1330" s="14">
        <f>S1330/H1330</f>
        <v>4.9998087295818824E-2</v>
      </c>
      <c r="V1330" s="19"/>
      <c r="W1330" s="19"/>
      <c r="X1330" s="37" t="s">
        <v>3456</v>
      </c>
    </row>
    <row r="1331" spans="1:24" ht="16.5" customHeight="1">
      <c r="A1331" s="38">
        <v>822</v>
      </c>
      <c r="B1331" s="39">
        <v>40711</v>
      </c>
      <c r="C1331" s="38">
        <v>10306625</v>
      </c>
      <c r="D1331" s="40" t="s">
        <v>985</v>
      </c>
      <c r="E1331" s="58">
        <v>4</v>
      </c>
      <c r="F1331" s="38">
        <v>60</v>
      </c>
      <c r="G1331" s="38" t="s">
        <v>83</v>
      </c>
      <c r="H1331" s="42">
        <v>3178.91</v>
      </c>
      <c r="I1331" s="57"/>
      <c r="J1331" s="44">
        <v>41755</v>
      </c>
      <c r="K1331" s="42">
        <v>0</v>
      </c>
      <c r="L1331" s="42">
        <v>3019.97</v>
      </c>
      <c r="M1331" s="44">
        <v>45199</v>
      </c>
      <c r="N1331" s="42">
        <f>H1331-K1331-L1331</f>
        <v>158.94000000000005</v>
      </c>
      <c r="O1331" s="42">
        <v>0</v>
      </c>
      <c r="P1331" s="45">
        <v>0.13</v>
      </c>
      <c r="Q1331" s="42">
        <v>0</v>
      </c>
      <c r="R1331" s="42">
        <v>0</v>
      </c>
      <c r="S1331" s="42">
        <f>N1331-R1331</f>
        <v>158.94000000000005</v>
      </c>
      <c r="T1331" s="38">
        <v>5000</v>
      </c>
      <c r="U1331" s="14">
        <f>S1331/H1331</f>
        <v>4.9998269847211799E-2</v>
      </c>
      <c r="V1331" s="19"/>
      <c r="W1331" s="19"/>
      <c r="X1331" s="37" t="s">
        <v>3467</v>
      </c>
    </row>
    <row r="1332" spans="1:24" ht="16.5" customHeight="1">
      <c r="A1332" s="38">
        <v>43</v>
      </c>
      <c r="B1332" s="39">
        <v>10723</v>
      </c>
      <c r="C1332" s="38">
        <v>10295101</v>
      </c>
      <c r="D1332" s="40" t="s">
        <v>1220</v>
      </c>
      <c r="E1332" s="38">
        <v>1</v>
      </c>
      <c r="F1332" s="38">
        <v>60</v>
      </c>
      <c r="G1332" s="38" t="s">
        <v>33</v>
      </c>
      <c r="H1332" s="42">
        <v>4415.3500000000004</v>
      </c>
      <c r="I1332" s="55"/>
      <c r="J1332" s="44">
        <v>43124</v>
      </c>
      <c r="K1332" s="42">
        <v>0</v>
      </c>
      <c r="L1332" s="42">
        <v>4194.59</v>
      </c>
      <c r="M1332" s="44">
        <v>45138</v>
      </c>
      <c r="N1332" s="42">
        <f>H1332-K1332-L1332</f>
        <v>220.76000000000022</v>
      </c>
      <c r="O1332" s="42">
        <v>0</v>
      </c>
      <c r="P1332" s="45">
        <v>0.13</v>
      </c>
      <c r="Q1332" s="42">
        <v>0</v>
      </c>
      <c r="R1332" s="42">
        <v>0</v>
      </c>
      <c r="S1332" s="42">
        <v>220.76</v>
      </c>
      <c r="T1332" s="38">
        <v>5000</v>
      </c>
      <c r="U1332" s="14">
        <f>S1332/H1332</f>
        <v>4.999830138041151E-2</v>
      </c>
      <c r="V1332" s="19"/>
      <c r="W1332" s="19"/>
      <c r="X1332" s="37" t="s">
        <v>3470</v>
      </c>
    </row>
    <row r="1333" spans="1:24" ht="16.5" customHeight="1">
      <c r="A1333" s="38">
        <v>783</v>
      </c>
      <c r="B1333" s="39">
        <v>40710</v>
      </c>
      <c r="C1333" s="38">
        <v>10294288</v>
      </c>
      <c r="D1333" s="40" t="s">
        <v>960</v>
      </c>
      <c r="E1333" s="58">
        <v>2</v>
      </c>
      <c r="F1333" s="38">
        <v>60</v>
      </c>
      <c r="G1333" s="38" t="s">
        <v>83</v>
      </c>
      <c r="H1333" s="42">
        <v>4646.1499999999996</v>
      </c>
      <c r="I1333" s="57"/>
      <c r="J1333" s="44">
        <v>40513</v>
      </c>
      <c r="K1333" s="42">
        <v>0</v>
      </c>
      <c r="L1333" s="42">
        <v>4413.8500000000004</v>
      </c>
      <c r="M1333" s="44">
        <v>45199</v>
      </c>
      <c r="N1333" s="42">
        <f>H1333-K1333-L1333</f>
        <v>232.29999999999927</v>
      </c>
      <c r="O1333" s="42">
        <v>0</v>
      </c>
      <c r="P1333" s="45">
        <v>0.13</v>
      </c>
      <c r="Q1333" s="42">
        <v>0</v>
      </c>
      <c r="R1333" s="42">
        <v>0</v>
      </c>
      <c r="S1333" s="42">
        <f>N1333</f>
        <v>232.29999999999927</v>
      </c>
      <c r="T1333" s="38">
        <v>5000</v>
      </c>
      <c r="U1333" s="14">
        <f>S1333/H1333</f>
        <v>4.9998385760252957E-2</v>
      </c>
      <c r="V1333" s="19"/>
      <c r="W1333" s="19"/>
      <c r="X1333" s="37" t="s">
        <v>3467</v>
      </c>
    </row>
    <row r="1334" spans="1:24" ht="16.5" customHeight="1">
      <c r="A1334" s="38">
        <v>67</v>
      </c>
      <c r="B1334" s="39">
        <v>10713</v>
      </c>
      <c r="C1334" s="38">
        <v>10298157</v>
      </c>
      <c r="D1334" s="40" t="s">
        <v>213</v>
      </c>
      <c r="E1334" s="38">
        <v>33</v>
      </c>
      <c r="F1334" s="38">
        <v>1</v>
      </c>
      <c r="G1334" s="38" t="s">
        <v>23</v>
      </c>
      <c r="H1334" s="42">
        <v>634.62</v>
      </c>
      <c r="I1334" s="57"/>
      <c r="J1334" s="44">
        <v>43157</v>
      </c>
      <c r="K1334" s="42">
        <v>0</v>
      </c>
      <c r="L1334" s="42">
        <v>602.89</v>
      </c>
      <c r="M1334" s="44">
        <v>45199</v>
      </c>
      <c r="N1334" s="42">
        <v>31.73</v>
      </c>
      <c r="O1334" s="42">
        <v>0</v>
      </c>
      <c r="P1334" s="45">
        <v>0.13</v>
      </c>
      <c r="Q1334" s="42">
        <v>0</v>
      </c>
      <c r="R1334" s="42">
        <v>0</v>
      </c>
      <c r="S1334" s="42">
        <v>31.73</v>
      </c>
      <c r="T1334" s="38">
        <v>5000</v>
      </c>
      <c r="U1334" s="14">
        <f>S1334/H1334</f>
        <v>4.9998424253884212E-2</v>
      </c>
      <c r="V1334" s="19"/>
      <c r="W1334" s="19"/>
      <c r="X1334" s="37" t="s">
        <v>3457</v>
      </c>
    </row>
    <row r="1335" spans="1:24" ht="16.5" customHeight="1">
      <c r="A1335" s="38">
        <v>4</v>
      </c>
      <c r="B1335" s="39">
        <v>10713</v>
      </c>
      <c r="C1335" s="38">
        <v>10297912</v>
      </c>
      <c r="D1335" s="40" t="s">
        <v>535</v>
      </c>
      <c r="E1335" s="38">
        <v>1</v>
      </c>
      <c r="F1335" s="38">
        <v>1</v>
      </c>
      <c r="G1335" s="38" t="s">
        <v>23</v>
      </c>
      <c r="H1335" s="42">
        <v>635.22</v>
      </c>
      <c r="I1335" s="2"/>
      <c r="J1335" s="44">
        <v>43916</v>
      </c>
      <c r="K1335" s="42">
        <v>0</v>
      </c>
      <c r="L1335" s="42">
        <v>603.46</v>
      </c>
      <c r="M1335" s="44">
        <v>44985</v>
      </c>
      <c r="N1335" s="42">
        <f>H1335-K1335-L1335</f>
        <v>31.759999999999991</v>
      </c>
      <c r="O1335" s="42">
        <v>0</v>
      </c>
      <c r="P1335" s="45">
        <v>0.13</v>
      </c>
      <c r="Q1335" s="42">
        <v>0</v>
      </c>
      <c r="R1335" s="42">
        <v>0</v>
      </c>
      <c r="S1335" s="42">
        <f>N1335-R1335</f>
        <v>31.759999999999991</v>
      </c>
      <c r="T1335" s="38">
        <v>5000</v>
      </c>
      <c r="U1335" s="14">
        <f>S1335/H1335</f>
        <v>4.9998425742262508E-2</v>
      </c>
      <c r="V1335" s="19"/>
      <c r="W1335" s="19"/>
      <c r="X1335" s="37" t="s">
        <v>3457</v>
      </c>
    </row>
    <row r="1336" spans="1:24" ht="16.5" customHeight="1">
      <c r="A1336" s="38">
        <v>65</v>
      </c>
      <c r="B1336" s="39">
        <v>10703</v>
      </c>
      <c r="C1336" s="38">
        <v>10300313</v>
      </c>
      <c r="D1336" s="40" t="s">
        <v>80</v>
      </c>
      <c r="E1336" s="38">
        <v>3</v>
      </c>
      <c r="F1336" s="38">
        <v>120</v>
      </c>
      <c r="G1336" s="38" t="s">
        <v>23</v>
      </c>
      <c r="H1336" s="42">
        <v>2010.26</v>
      </c>
      <c r="I1336" s="57"/>
      <c r="J1336" s="44">
        <v>40512</v>
      </c>
      <c r="K1336" s="42">
        <v>0</v>
      </c>
      <c r="L1336" s="42">
        <v>1909.75</v>
      </c>
      <c r="M1336" s="44">
        <v>45199</v>
      </c>
      <c r="N1336" s="42">
        <v>100.51</v>
      </c>
      <c r="O1336" s="42">
        <v>0</v>
      </c>
      <c r="P1336" s="45">
        <v>0.13</v>
      </c>
      <c r="Q1336" s="42">
        <v>0</v>
      </c>
      <c r="R1336" s="42">
        <v>0</v>
      </c>
      <c r="S1336" s="42">
        <v>100.51</v>
      </c>
      <c r="T1336" s="38">
        <v>5000</v>
      </c>
      <c r="U1336" s="14">
        <f>S1336/H1336</f>
        <v>4.9998507655726131E-2</v>
      </c>
      <c r="V1336" s="19"/>
      <c r="W1336" s="19"/>
      <c r="X1336" s="37" t="s">
        <v>3456</v>
      </c>
    </row>
    <row r="1337" spans="1:24" ht="16.5" customHeight="1">
      <c r="A1337" s="38">
        <v>124</v>
      </c>
      <c r="B1337" s="39">
        <v>10734</v>
      </c>
      <c r="C1337" s="38">
        <v>10299021</v>
      </c>
      <c r="D1337" s="40" t="s">
        <v>29</v>
      </c>
      <c r="E1337" s="58">
        <v>46</v>
      </c>
      <c r="F1337" s="38">
        <v>60</v>
      </c>
      <c r="G1337" s="38" t="s">
        <v>23</v>
      </c>
      <c r="H1337" s="42">
        <v>2024.46</v>
      </c>
      <c r="I1337" s="37"/>
      <c r="J1337" s="44">
        <v>42396</v>
      </c>
      <c r="K1337" s="42">
        <v>0</v>
      </c>
      <c r="L1337" s="42">
        <v>1923.24</v>
      </c>
      <c r="M1337" s="44">
        <v>45218</v>
      </c>
      <c r="N1337" s="42">
        <v>101.22</v>
      </c>
      <c r="O1337" s="42">
        <v>0</v>
      </c>
      <c r="P1337" s="45">
        <f>IF(J1337&lt;DATEVALUE("2009-1-1"),3%,13%)</f>
        <v>0.13</v>
      </c>
      <c r="Q1337" s="42">
        <f>IF(P1337=13%,ROUND(O1337/(1+P1337)*P1337,2),ROUND(O1337/(1+0.03)*0.02,2))</f>
        <v>0</v>
      </c>
      <c r="R1337" s="42">
        <f>O1337-Q1337</f>
        <v>0</v>
      </c>
      <c r="S1337" s="42">
        <f>N1337-R1337</f>
        <v>101.22</v>
      </c>
      <c r="T1337" s="38">
        <v>5000</v>
      </c>
      <c r="U1337" s="14">
        <f>S1337/H1337</f>
        <v>4.9998518123351411E-2</v>
      </c>
      <c r="V1337" s="19"/>
      <c r="W1337" s="19"/>
      <c r="X1337" s="37" t="s">
        <v>3460</v>
      </c>
    </row>
    <row r="1338" spans="1:24" ht="16.5" customHeight="1">
      <c r="A1338" s="38">
        <v>798</v>
      </c>
      <c r="B1338" s="39">
        <v>40710</v>
      </c>
      <c r="C1338" s="38">
        <v>10319652</v>
      </c>
      <c r="D1338" s="40" t="s">
        <v>964</v>
      </c>
      <c r="E1338" s="58">
        <v>10</v>
      </c>
      <c r="F1338" s="38">
        <v>60</v>
      </c>
      <c r="G1338" s="38" t="s">
        <v>23</v>
      </c>
      <c r="H1338" s="42">
        <v>3919.31</v>
      </c>
      <c r="I1338" s="57"/>
      <c r="J1338" s="44">
        <v>42242</v>
      </c>
      <c r="K1338" s="42">
        <v>0</v>
      </c>
      <c r="L1338" s="42">
        <v>3723.35</v>
      </c>
      <c r="M1338" s="44">
        <v>45199</v>
      </c>
      <c r="N1338" s="42">
        <f>H1338-K1338-L1338</f>
        <v>195.96000000000004</v>
      </c>
      <c r="O1338" s="42">
        <v>0</v>
      </c>
      <c r="P1338" s="45">
        <v>0.13</v>
      </c>
      <c r="Q1338" s="42">
        <v>0</v>
      </c>
      <c r="R1338" s="42">
        <v>0</v>
      </c>
      <c r="S1338" s="42">
        <f>N1338</f>
        <v>195.96000000000004</v>
      </c>
      <c r="T1338" s="38">
        <v>1802</v>
      </c>
      <c r="U1338" s="14">
        <f>S1338/H1338</f>
        <v>4.9998596691764631E-2</v>
      </c>
      <c r="V1338" s="19"/>
      <c r="W1338" s="19"/>
      <c r="X1338" s="37" t="s">
        <v>3467</v>
      </c>
    </row>
    <row r="1339" spans="1:24" ht="16.5" customHeight="1">
      <c r="A1339" s="38">
        <v>281</v>
      </c>
      <c r="B1339" s="39">
        <v>10746</v>
      </c>
      <c r="C1339" s="38">
        <v>10310984</v>
      </c>
      <c r="D1339" s="40" t="s">
        <v>617</v>
      </c>
      <c r="E1339" s="58">
        <v>1</v>
      </c>
      <c r="F1339" s="38">
        <v>60</v>
      </c>
      <c r="G1339" s="38" t="s">
        <v>83</v>
      </c>
      <c r="H1339" s="42">
        <v>2704.27</v>
      </c>
      <c r="I1339" s="57"/>
      <c r="J1339" s="44">
        <v>42728</v>
      </c>
      <c r="K1339" s="42">
        <v>0</v>
      </c>
      <c r="L1339" s="42">
        <v>2569.06</v>
      </c>
      <c r="M1339" s="44">
        <v>45199</v>
      </c>
      <c r="N1339" s="42">
        <f>H1339-K1339-L1339</f>
        <v>135.21000000000004</v>
      </c>
      <c r="O1339" s="42">
        <v>0</v>
      </c>
      <c r="P1339" s="45">
        <v>0.13</v>
      </c>
      <c r="Q1339" s="42">
        <v>0</v>
      </c>
      <c r="R1339" s="42">
        <v>0</v>
      </c>
      <c r="S1339" s="42">
        <f>N1339-R1339</f>
        <v>135.21000000000004</v>
      </c>
      <c r="T1339" s="38">
        <v>5000</v>
      </c>
      <c r="U1339" s="14">
        <f>S1339/H1339</f>
        <v>4.9998705750535277E-2</v>
      </c>
      <c r="V1339" s="19"/>
      <c r="W1339" s="19"/>
      <c r="X1339" s="37" t="s">
        <v>3463</v>
      </c>
    </row>
    <row r="1340" spans="1:24" ht="16.5" customHeight="1">
      <c r="A1340" s="38">
        <v>168</v>
      </c>
      <c r="B1340" s="39">
        <v>10742</v>
      </c>
      <c r="C1340" s="38">
        <v>10286765</v>
      </c>
      <c r="D1340" s="40" t="s">
        <v>518</v>
      </c>
      <c r="E1340" s="58">
        <v>9</v>
      </c>
      <c r="F1340" s="38">
        <v>13</v>
      </c>
      <c r="G1340" s="38" t="s">
        <v>23</v>
      </c>
      <c r="H1340" s="42">
        <v>1191.03</v>
      </c>
      <c r="I1340" s="57"/>
      <c r="J1340" s="44">
        <v>43798</v>
      </c>
      <c r="K1340" s="42">
        <v>0</v>
      </c>
      <c r="L1340" s="42">
        <v>1131.48</v>
      </c>
      <c r="M1340" s="44">
        <v>45199</v>
      </c>
      <c r="N1340" s="42">
        <f>H1340-K1340-L1340</f>
        <v>59.549999999999955</v>
      </c>
      <c r="O1340" s="42">
        <v>0</v>
      </c>
      <c r="P1340" s="45">
        <v>0.13</v>
      </c>
      <c r="Q1340" s="42">
        <v>0</v>
      </c>
      <c r="R1340" s="42">
        <v>0</v>
      </c>
      <c r="S1340" s="42">
        <f>N1340</f>
        <v>59.549999999999955</v>
      </c>
      <c r="T1340" s="38">
        <v>5000</v>
      </c>
      <c r="U1340" s="14">
        <f>S1340/H1340</f>
        <v>4.9998740585879414E-2</v>
      </c>
      <c r="V1340" s="19"/>
      <c r="W1340" s="19"/>
      <c r="X1340" s="37" t="s">
        <v>3463</v>
      </c>
    </row>
    <row r="1341" spans="1:24" ht="16.5" customHeight="1">
      <c r="A1341" s="38">
        <v>292</v>
      </c>
      <c r="B1341" s="39">
        <v>40704</v>
      </c>
      <c r="C1341" s="38">
        <v>10302883</v>
      </c>
      <c r="D1341" s="40" t="s">
        <v>836</v>
      </c>
      <c r="E1341" s="58">
        <v>1</v>
      </c>
      <c r="F1341" s="38">
        <v>60</v>
      </c>
      <c r="G1341" s="38" t="s">
        <v>33</v>
      </c>
      <c r="H1341" s="42">
        <v>1606.84</v>
      </c>
      <c r="I1341" s="57"/>
      <c r="J1341" s="44">
        <v>42002</v>
      </c>
      <c r="K1341" s="42">
        <v>0</v>
      </c>
      <c r="L1341" s="42">
        <v>1526.5</v>
      </c>
      <c r="M1341" s="44">
        <v>45199</v>
      </c>
      <c r="N1341" s="42">
        <f>H1341-K1341-L1341</f>
        <v>80.339999999999918</v>
      </c>
      <c r="O1341" s="42">
        <v>0</v>
      </c>
      <c r="P1341" s="45">
        <v>0.13</v>
      </c>
      <c r="Q1341" s="42">
        <v>0</v>
      </c>
      <c r="R1341" s="42">
        <v>0</v>
      </c>
      <c r="S1341" s="42">
        <f>N1341-R1341</f>
        <v>80.339999999999918</v>
      </c>
      <c r="T1341" s="38">
        <v>5000</v>
      </c>
      <c r="U1341" s="14">
        <f>S1341/H1341</f>
        <v>4.9998755321002668E-2</v>
      </c>
      <c r="V1341" s="19"/>
      <c r="W1341" s="19"/>
      <c r="X1341" s="37" t="s">
        <v>3463</v>
      </c>
    </row>
    <row r="1342" spans="1:24" ht="16.5" customHeight="1">
      <c r="A1342" s="38">
        <v>346</v>
      </c>
      <c r="B1342" s="39">
        <v>10739</v>
      </c>
      <c r="C1342" s="38">
        <v>10277930</v>
      </c>
      <c r="D1342" s="40" t="s">
        <v>486</v>
      </c>
      <c r="E1342" s="58">
        <v>7</v>
      </c>
      <c r="F1342" s="38">
        <v>120</v>
      </c>
      <c r="G1342" s="38" t="s">
        <v>23</v>
      </c>
      <c r="H1342" s="42">
        <v>2831.47</v>
      </c>
      <c r="I1342" s="57"/>
      <c r="J1342" s="44">
        <v>41206</v>
      </c>
      <c r="K1342" s="42">
        <v>0</v>
      </c>
      <c r="L1342" s="42">
        <v>2689.9</v>
      </c>
      <c r="M1342" s="44">
        <v>45199</v>
      </c>
      <c r="N1342" s="42">
        <f>H1342-L1342</f>
        <v>141.56999999999971</v>
      </c>
      <c r="O1342" s="42">
        <v>0</v>
      </c>
      <c r="P1342" s="45">
        <v>0.13</v>
      </c>
      <c r="Q1342" s="42">
        <v>0</v>
      </c>
      <c r="R1342" s="42">
        <v>0</v>
      </c>
      <c r="S1342" s="42">
        <f>N1342-R1342</f>
        <v>141.56999999999971</v>
      </c>
      <c r="T1342" s="38">
        <v>1601</v>
      </c>
      <c r="U1342" s="14">
        <f>S1342/H1342</f>
        <v>4.9998763892960096E-2</v>
      </c>
      <c r="V1342" s="19"/>
      <c r="W1342" s="19"/>
      <c r="X1342" s="37" t="s">
        <v>3462</v>
      </c>
    </row>
    <row r="1343" spans="1:24" ht="16.5" customHeight="1">
      <c r="A1343" s="38">
        <v>138</v>
      </c>
      <c r="B1343" s="39">
        <v>10709</v>
      </c>
      <c r="C1343" s="38">
        <v>10309771</v>
      </c>
      <c r="D1343" s="40" t="s">
        <v>153</v>
      </c>
      <c r="E1343" s="38">
        <v>1</v>
      </c>
      <c r="F1343" s="38">
        <v>48</v>
      </c>
      <c r="G1343" s="38" t="s">
        <v>33</v>
      </c>
      <c r="H1343" s="42">
        <v>2525.86</v>
      </c>
      <c r="I1343" s="57"/>
      <c r="J1343" s="44">
        <v>43674</v>
      </c>
      <c r="K1343" s="42">
        <v>0</v>
      </c>
      <c r="L1343" s="42">
        <v>2399.5700000000002</v>
      </c>
      <c r="M1343" s="44">
        <v>45199</v>
      </c>
      <c r="N1343" s="42">
        <v>126.29</v>
      </c>
      <c r="O1343" s="42">
        <v>0</v>
      </c>
      <c r="P1343" s="45">
        <v>0.13</v>
      </c>
      <c r="Q1343" s="42">
        <v>0</v>
      </c>
      <c r="R1343" s="42">
        <v>0</v>
      </c>
      <c r="S1343" s="42">
        <v>126.29</v>
      </c>
      <c r="T1343" s="38">
        <v>5000</v>
      </c>
      <c r="U1343" s="14">
        <f>S1343/H1343</f>
        <v>4.9998812285716551E-2</v>
      </c>
      <c r="V1343" s="19"/>
      <c r="W1343" s="19"/>
      <c r="X1343" s="37" t="s">
        <v>3456</v>
      </c>
    </row>
    <row r="1344" spans="1:24" ht="16.5" customHeight="1">
      <c r="A1344" s="38">
        <v>197</v>
      </c>
      <c r="B1344" s="39">
        <v>10731</v>
      </c>
      <c r="C1344" s="38">
        <v>10288503</v>
      </c>
      <c r="D1344" s="40" t="s">
        <v>375</v>
      </c>
      <c r="E1344" s="58">
        <v>1</v>
      </c>
      <c r="F1344" s="38">
        <v>120</v>
      </c>
      <c r="G1344" s="38" t="s">
        <v>23</v>
      </c>
      <c r="H1344" s="42">
        <v>2139.0500000000002</v>
      </c>
      <c r="I1344" s="57"/>
      <c r="J1344" s="44">
        <v>39411</v>
      </c>
      <c r="K1344" s="42">
        <v>0</v>
      </c>
      <c r="L1344" s="42">
        <v>2032.1</v>
      </c>
      <c r="M1344" s="44">
        <v>45199</v>
      </c>
      <c r="N1344" s="42">
        <f>H1344-K1344-L1344</f>
        <v>106.95000000000027</v>
      </c>
      <c r="O1344" s="42">
        <v>0</v>
      </c>
      <c r="P1344" s="45">
        <v>0.03</v>
      </c>
      <c r="Q1344" s="42">
        <v>0</v>
      </c>
      <c r="R1344" s="42">
        <v>0</v>
      </c>
      <c r="S1344" s="42">
        <f>N1344-R1344</f>
        <v>106.95000000000027</v>
      </c>
      <c r="T1344" s="38">
        <v>2101</v>
      </c>
      <c r="U1344" s="14">
        <f>S1344/H1344</f>
        <v>4.9998831256866487E-2</v>
      </c>
      <c r="V1344" s="19"/>
      <c r="W1344" s="19"/>
      <c r="X1344" s="37" t="s">
        <v>3459</v>
      </c>
    </row>
    <row r="1345" spans="1:37" ht="16.5" customHeight="1">
      <c r="A1345" s="38">
        <v>15</v>
      </c>
      <c r="B1345" s="39">
        <v>10717</v>
      </c>
      <c r="C1345" s="38">
        <v>10311906</v>
      </c>
      <c r="D1345" s="40" t="s">
        <v>1191</v>
      </c>
      <c r="E1345" s="38">
        <v>1</v>
      </c>
      <c r="F1345" s="38">
        <v>60</v>
      </c>
      <c r="G1345" s="38" t="s">
        <v>23</v>
      </c>
      <c r="H1345" s="42">
        <v>1350.43</v>
      </c>
      <c r="I1345" s="53"/>
      <c r="J1345" s="44">
        <v>42973</v>
      </c>
      <c r="K1345" s="42">
        <v>0</v>
      </c>
      <c r="L1345" s="42">
        <v>1282.9100000000001</v>
      </c>
      <c r="M1345" s="44">
        <v>45138</v>
      </c>
      <c r="N1345" s="42">
        <f>H1345-K1345-L1345</f>
        <v>67.519999999999982</v>
      </c>
      <c r="O1345" s="42">
        <v>0</v>
      </c>
      <c r="P1345" s="45">
        <v>0.13</v>
      </c>
      <c r="Q1345" s="42">
        <v>0</v>
      </c>
      <c r="R1345" s="42">
        <v>0</v>
      </c>
      <c r="S1345" s="42">
        <v>67.52</v>
      </c>
      <c r="T1345" s="38">
        <v>5000</v>
      </c>
      <c r="U1345" s="14">
        <f>S1345/H1345</f>
        <v>4.9998889242685661E-2</v>
      </c>
      <c r="V1345" s="19"/>
      <c r="W1345" s="19"/>
      <c r="X1345" s="37" t="s">
        <v>3457</v>
      </c>
    </row>
    <row r="1346" spans="1:37" ht="16.5" customHeight="1">
      <c r="A1346" s="38">
        <v>104</v>
      </c>
      <c r="B1346" s="39">
        <v>50099</v>
      </c>
      <c r="C1346" s="38">
        <v>10297660</v>
      </c>
      <c r="D1346" s="40" t="s">
        <v>864</v>
      </c>
      <c r="E1346" s="38">
        <v>15</v>
      </c>
      <c r="F1346" s="38">
        <v>60</v>
      </c>
      <c r="G1346" s="38" t="s">
        <v>83</v>
      </c>
      <c r="H1346" s="42">
        <v>2820.45</v>
      </c>
      <c r="I1346" s="2"/>
      <c r="J1346" s="44">
        <v>42002</v>
      </c>
      <c r="K1346" s="42">
        <v>0</v>
      </c>
      <c r="L1346" s="42">
        <v>2679.43</v>
      </c>
      <c r="M1346" s="44">
        <v>45016</v>
      </c>
      <c r="N1346" s="42">
        <f>H1346-K1346-L1346</f>
        <v>141.01999999999998</v>
      </c>
      <c r="O1346" s="42">
        <v>0</v>
      </c>
      <c r="P1346" s="45">
        <v>0.13</v>
      </c>
      <c r="Q1346" s="42">
        <v>0</v>
      </c>
      <c r="R1346" s="42">
        <v>0</v>
      </c>
      <c r="S1346" s="42">
        <v>141.02000000000001</v>
      </c>
      <c r="T1346" s="38">
        <v>5000</v>
      </c>
      <c r="U1346" s="14">
        <f>S1346/H1346</f>
        <v>4.9999113616621467E-2</v>
      </c>
      <c r="V1346" s="19"/>
      <c r="W1346" s="19"/>
      <c r="X1346" s="37" t="s">
        <v>3468</v>
      </c>
    </row>
    <row r="1347" spans="1:37" ht="16.5" customHeight="1">
      <c r="A1347" s="38">
        <v>100</v>
      </c>
      <c r="B1347" s="39">
        <v>10701</v>
      </c>
      <c r="C1347" s="38">
        <v>10275810</v>
      </c>
      <c r="D1347" s="40" t="s">
        <v>2071</v>
      </c>
      <c r="E1347" s="58">
        <v>1</v>
      </c>
      <c r="F1347" s="38">
        <v>120</v>
      </c>
      <c r="G1347" s="38" t="s">
        <v>23</v>
      </c>
      <c r="H1347" s="42">
        <v>4085.47</v>
      </c>
      <c r="I1347" s="37"/>
      <c r="J1347" s="44">
        <v>40567</v>
      </c>
      <c r="K1347" s="42">
        <v>0</v>
      </c>
      <c r="L1347" s="42">
        <v>3881.2</v>
      </c>
      <c r="M1347" s="44">
        <v>45207</v>
      </c>
      <c r="N1347" s="42">
        <v>204.27</v>
      </c>
      <c r="O1347" s="42">
        <v>0</v>
      </c>
      <c r="P1347" s="45">
        <f>IF(J1347&lt;DATEVALUE("2009-1-1"),3%,13%)</f>
        <v>0.13</v>
      </c>
      <c r="Q1347" s="42">
        <f>IF(P1347=13%,ROUND(O1347/(1+P1347)*P1347,2),ROUND(O1347/(1+0.03)*0.02,2))</f>
        <v>0</v>
      </c>
      <c r="R1347" s="42">
        <f>O1347-Q1347</f>
        <v>0</v>
      </c>
      <c r="S1347" s="42">
        <f>N1347-R1347</f>
        <v>204.27</v>
      </c>
      <c r="T1347" s="38">
        <v>2105</v>
      </c>
      <c r="U1347" s="14">
        <f>S1347/H1347</f>
        <v>4.9999143305421413E-2</v>
      </c>
      <c r="V1347" s="19"/>
      <c r="W1347" s="19"/>
      <c r="X1347" s="37" t="s">
        <v>3455</v>
      </c>
    </row>
    <row r="1348" spans="1:37" ht="16.5" customHeight="1">
      <c r="A1348" s="38">
        <v>83</v>
      </c>
      <c r="B1348" s="39">
        <v>10749</v>
      </c>
      <c r="C1348" s="38">
        <v>10300686</v>
      </c>
      <c r="D1348" s="40" t="s">
        <v>634</v>
      </c>
      <c r="E1348" s="58">
        <v>1</v>
      </c>
      <c r="F1348" s="38">
        <v>120</v>
      </c>
      <c r="G1348" s="38" t="s">
        <v>23</v>
      </c>
      <c r="H1348" s="42">
        <v>2991.45</v>
      </c>
      <c r="I1348" s="57"/>
      <c r="J1348" s="44">
        <v>40468</v>
      </c>
      <c r="K1348" s="42">
        <v>0</v>
      </c>
      <c r="L1348" s="42">
        <v>2841.88</v>
      </c>
      <c r="M1348" s="44">
        <v>45199</v>
      </c>
      <c r="N1348" s="42">
        <v>149.57</v>
      </c>
      <c r="O1348" s="42">
        <v>0</v>
      </c>
      <c r="P1348" s="45">
        <v>0.13</v>
      </c>
      <c r="Q1348" s="42">
        <v>0</v>
      </c>
      <c r="R1348" s="42">
        <v>0</v>
      </c>
      <c r="S1348" s="42">
        <v>149.57</v>
      </c>
      <c r="T1348" s="38">
        <v>2105</v>
      </c>
      <c r="U1348" s="14">
        <f>S1348/H1348</f>
        <v>4.9999164284878571E-2</v>
      </c>
      <c r="V1348" s="19"/>
      <c r="W1348" s="19"/>
      <c r="X1348" s="37" t="s">
        <v>3473</v>
      </c>
    </row>
    <row r="1349" spans="1:37" ht="16.5" customHeight="1">
      <c r="A1349" s="38">
        <v>228</v>
      </c>
      <c r="B1349" s="39">
        <v>10731</v>
      </c>
      <c r="C1349" s="38">
        <v>10289355</v>
      </c>
      <c r="D1349" s="40" t="s">
        <v>401</v>
      </c>
      <c r="E1349" s="58">
        <v>83</v>
      </c>
      <c r="F1349" s="38">
        <v>120</v>
      </c>
      <c r="G1349" s="38" t="s">
        <v>23</v>
      </c>
      <c r="H1349" s="42">
        <v>3263.25</v>
      </c>
      <c r="I1349" s="57"/>
      <c r="J1349" s="44">
        <v>40869</v>
      </c>
      <c r="K1349" s="42">
        <v>0</v>
      </c>
      <c r="L1349" s="42">
        <v>3100.09</v>
      </c>
      <c r="M1349" s="44">
        <v>45199</v>
      </c>
      <c r="N1349" s="42">
        <f>H1349-K1349-L1349</f>
        <v>163.15999999999985</v>
      </c>
      <c r="O1349" s="42">
        <v>0</v>
      </c>
      <c r="P1349" s="45">
        <v>0.13</v>
      </c>
      <c r="Q1349" s="42">
        <v>0</v>
      </c>
      <c r="R1349" s="42">
        <v>0</v>
      </c>
      <c r="S1349" s="42">
        <f>N1349-R1349</f>
        <v>163.15999999999985</v>
      </c>
      <c r="T1349" s="38">
        <v>5000</v>
      </c>
      <c r="U1349" s="14">
        <f>S1349/H1349</f>
        <v>4.9999233892591699E-2</v>
      </c>
      <c r="V1349" s="19"/>
      <c r="W1349" s="19"/>
      <c r="X1349" s="37" t="s">
        <v>3459</v>
      </c>
    </row>
    <row r="1350" spans="1:37" ht="16.5" customHeight="1">
      <c r="A1350" s="38">
        <v>24</v>
      </c>
      <c r="B1350" s="39">
        <v>10723</v>
      </c>
      <c r="C1350" s="38">
        <v>10295423</v>
      </c>
      <c r="D1350" s="40" t="s">
        <v>1222</v>
      </c>
      <c r="E1350" s="38">
        <v>3</v>
      </c>
      <c r="F1350" s="38">
        <v>60</v>
      </c>
      <c r="G1350" s="38" t="s">
        <v>33</v>
      </c>
      <c r="H1350" s="42">
        <v>10589.76</v>
      </c>
      <c r="I1350" s="2"/>
      <c r="J1350" s="44">
        <v>42640</v>
      </c>
      <c r="K1350" s="42">
        <v>0</v>
      </c>
      <c r="L1350" s="42">
        <v>10060.280000000001</v>
      </c>
      <c r="M1350" s="44">
        <v>45046</v>
      </c>
      <c r="N1350" s="42">
        <f>H1350-K1350-L1350</f>
        <v>529.47999999999956</v>
      </c>
      <c r="O1350" s="42">
        <v>0</v>
      </c>
      <c r="P1350" s="45">
        <v>0.13</v>
      </c>
      <c r="Q1350" s="42">
        <v>0</v>
      </c>
      <c r="R1350" s="42">
        <v>0</v>
      </c>
      <c r="S1350" s="42">
        <v>529.48</v>
      </c>
      <c r="T1350" s="38">
        <v>5000</v>
      </c>
      <c r="U1350" s="14">
        <f>S1350/H1350</f>
        <v>4.999924455322878E-2</v>
      </c>
      <c r="V1350" s="19"/>
      <c r="W1350" s="19"/>
      <c r="X1350" s="37" t="s">
        <v>3470</v>
      </c>
    </row>
    <row r="1351" spans="1:37" ht="16.5" customHeight="1">
      <c r="A1351" s="38">
        <v>103</v>
      </c>
      <c r="B1351" s="39">
        <v>10756</v>
      </c>
      <c r="C1351" s="38">
        <v>10309407</v>
      </c>
      <c r="D1351" s="40" t="s">
        <v>676</v>
      </c>
      <c r="E1351" s="38">
        <v>2</v>
      </c>
      <c r="F1351" s="38">
        <v>60</v>
      </c>
      <c r="G1351" s="38" t="s">
        <v>83</v>
      </c>
      <c r="H1351" s="42">
        <v>1350.42</v>
      </c>
      <c r="I1351" s="57"/>
      <c r="J1351" s="44">
        <v>42356</v>
      </c>
      <c r="K1351" s="42">
        <v>0</v>
      </c>
      <c r="L1351" s="42">
        <v>1282.9000000000001</v>
      </c>
      <c r="M1351" s="44">
        <v>45199</v>
      </c>
      <c r="N1351" s="42">
        <v>67.52</v>
      </c>
      <c r="O1351" s="42">
        <v>0</v>
      </c>
      <c r="P1351" s="45">
        <v>0.13</v>
      </c>
      <c r="Q1351" s="42">
        <v>0</v>
      </c>
      <c r="R1351" s="42">
        <v>0</v>
      </c>
      <c r="S1351" s="42">
        <v>67.52</v>
      </c>
      <c r="T1351" s="38">
        <v>5000</v>
      </c>
      <c r="U1351" s="14">
        <f>S1351/H1351</f>
        <v>4.9999259489640256E-2</v>
      </c>
      <c r="V1351" s="19"/>
      <c r="W1351" s="19"/>
      <c r="X1351" s="37" t="s">
        <v>3464</v>
      </c>
    </row>
    <row r="1352" spans="1:37" ht="16.5" customHeight="1">
      <c r="A1352" s="38">
        <v>43</v>
      </c>
      <c r="B1352" s="39">
        <v>10750</v>
      </c>
      <c r="C1352" s="38">
        <v>10298411</v>
      </c>
      <c r="D1352" s="40" t="s">
        <v>1567</v>
      </c>
      <c r="E1352" s="38">
        <v>8</v>
      </c>
      <c r="F1352" s="38">
        <v>120</v>
      </c>
      <c r="G1352" s="38" t="s">
        <v>23</v>
      </c>
      <c r="H1352" s="42">
        <v>5470.08</v>
      </c>
      <c r="I1352" s="49"/>
      <c r="J1352" s="44">
        <v>40862</v>
      </c>
      <c r="K1352" s="42">
        <v>0</v>
      </c>
      <c r="L1352" s="42">
        <v>5196.58</v>
      </c>
      <c r="M1352" s="44">
        <v>45107</v>
      </c>
      <c r="N1352" s="42">
        <f>H1352-K1352-L1352</f>
        <v>273.5</v>
      </c>
      <c r="O1352" s="42">
        <v>0</v>
      </c>
      <c r="P1352" s="45">
        <v>0.13</v>
      </c>
      <c r="Q1352" s="42">
        <v>0</v>
      </c>
      <c r="R1352" s="42">
        <v>0</v>
      </c>
      <c r="S1352" s="42">
        <f>N1352-R1352</f>
        <v>273.5</v>
      </c>
      <c r="T1352" s="38">
        <v>5000</v>
      </c>
      <c r="U1352" s="14">
        <f>S1352/H1352</f>
        <v>4.9999268749268751E-2</v>
      </c>
      <c r="V1352" s="19"/>
      <c r="W1352" s="19"/>
      <c r="X1352" s="37" t="s">
        <v>3473</v>
      </c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</row>
    <row r="1353" spans="1:37" ht="16.5" customHeight="1">
      <c r="A1353" s="38">
        <v>209</v>
      </c>
      <c r="B1353" s="39">
        <v>10731</v>
      </c>
      <c r="C1353" s="38">
        <v>10288973</v>
      </c>
      <c r="D1353" s="40" t="s">
        <v>386</v>
      </c>
      <c r="E1353" s="58">
        <v>277</v>
      </c>
      <c r="F1353" s="38">
        <v>120</v>
      </c>
      <c r="G1353" s="38" t="s">
        <v>23</v>
      </c>
      <c r="H1353" s="42">
        <v>13401.59</v>
      </c>
      <c r="I1353" s="57"/>
      <c r="J1353" s="44">
        <v>39411</v>
      </c>
      <c r="K1353" s="42">
        <v>0</v>
      </c>
      <c r="L1353" s="42">
        <v>12731.52</v>
      </c>
      <c r="M1353" s="44">
        <v>45199</v>
      </c>
      <c r="N1353" s="42">
        <f>H1353-K1353-L1353</f>
        <v>670.06999999999971</v>
      </c>
      <c r="O1353" s="42">
        <v>0</v>
      </c>
      <c r="P1353" s="45">
        <v>0.03</v>
      </c>
      <c r="Q1353" s="42">
        <v>0</v>
      </c>
      <c r="R1353" s="42">
        <v>0</v>
      </c>
      <c r="S1353" s="42">
        <f>N1353-R1353</f>
        <v>670.06999999999971</v>
      </c>
      <c r="T1353" s="38">
        <v>5000</v>
      </c>
      <c r="U1353" s="14">
        <f>S1353/H1353</f>
        <v>4.9999291128888415E-2</v>
      </c>
      <c r="V1353" s="19"/>
      <c r="W1353" s="19"/>
      <c r="X1353" s="37" t="s">
        <v>3459</v>
      </c>
    </row>
    <row r="1354" spans="1:37" ht="16.5" customHeight="1">
      <c r="A1354" s="38">
        <v>82</v>
      </c>
      <c r="B1354" s="39">
        <v>10701</v>
      </c>
      <c r="C1354" s="38">
        <v>10275722</v>
      </c>
      <c r="D1354" s="40" t="s">
        <v>64</v>
      </c>
      <c r="E1354" s="38">
        <v>1</v>
      </c>
      <c r="F1354" s="38">
        <v>120</v>
      </c>
      <c r="G1354" s="38" t="s">
        <v>23</v>
      </c>
      <c r="H1354" s="42">
        <v>4957.2700000000004</v>
      </c>
      <c r="I1354" s="57"/>
      <c r="J1354" s="44">
        <v>40688</v>
      </c>
      <c r="K1354" s="42">
        <v>0</v>
      </c>
      <c r="L1354" s="42">
        <v>4709.41</v>
      </c>
      <c r="M1354" s="44">
        <v>45199</v>
      </c>
      <c r="N1354" s="42">
        <v>247.86</v>
      </c>
      <c r="O1354" s="42">
        <v>0</v>
      </c>
      <c r="P1354" s="45">
        <v>0.13</v>
      </c>
      <c r="Q1354" s="42">
        <v>0</v>
      </c>
      <c r="R1354" s="42">
        <v>0</v>
      </c>
      <c r="S1354" s="42">
        <v>247.86</v>
      </c>
      <c r="T1354" s="38">
        <v>5000</v>
      </c>
      <c r="U1354" s="14">
        <f>S1354/H1354</f>
        <v>4.9999293966235446E-2</v>
      </c>
      <c r="V1354" s="19"/>
      <c r="W1354" s="19"/>
      <c r="X1354" s="37" t="s">
        <v>3455</v>
      </c>
    </row>
    <row r="1355" spans="1:37" ht="16.5" customHeight="1">
      <c r="A1355" s="38">
        <v>133</v>
      </c>
      <c r="B1355" s="39">
        <v>10709</v>
      </c>
      <c r="C1355" s="38">
        <v>10310265</v>
      </c>
      <c r="D1355" s="40" t="s">
        <v>148</v>
      </c>
      <c r="E1355" s="38">
        <v>1</v>
      </c>
      <c r="F1355" s="38">
        <v>57</v>
      </c>
      <c r="G1355" s="38" t="s">
        <v>33</v>
      </c>
      <c r="H1355" s="42">
        <v>2181.0300000000002</v>
      </c>
      <c r="I1355" s="57"/>
      <c r="J1355" s="44">
        <v>43400</v>
      </c>
      <c r="K1355" s="42">
        <v>0</v>
      </c>
      <c r="L1355" s="42">
        <v>2071.98</v>
      </c>
      <c r="M1355" s="44">
        <v>45199</v>
      </c>
      <c r="N1355" s="42">
        <v>109.05</v>
      </c>
      <c r="O1355" s="42">
        <v>0</v>
      </c>
      <c r="P1355" s="45">
        <v>0.13</v>
      </c>
      <c r="Q1355" s="42">
        <v>0</v>
      </c>
      <c r="R1355" s="42">
        <v>0</v>
      </c>
      <c r="S1355" s="42">
        <v>109.05</v>
      </c>
      <c r="T1355" s="38">
        <v>2506</v>
      </c>
      <c r="U1355" s="14">
        <f>S1355/H1355</f>
        <v>4.9999312251550868E-2</v>
      </c>
      <c r="V1355" s="19"/>
      <c r="W1355" s="19"/>
      <c r="X1355" s="37" t="s">
        <v>3456</v>
      </c>
    </row>
    <row r="1356" spans="1:37" ht="16.5" customHeight="1">
      <c r="A1356" s="38">
        <v>797</v>
      </c>
      <c r="B1356" s="39">
        <v>40710</v>
      </c>
      <c r="C1356" s="38">
        <v>10295034</v>
      </c>
      <c r="D1356" s="40" t="s">
        <v>938</v>
      </c>
      <c r="E1356" s="58">
        <v>52</v>
      </c>
      <c r="F1356" s="38">
        <v>60</v>
      </c>
      <c r="G1356" s="38" t="s">
        <v>23</v>
      </c>
      <c r="H1356" s="42">
        <v>2199.4299999999998</v>
      </c>
      <c r="I1356" s="57"/>
      <c r="J1356" s="44">
        <v>43124</v>
      </c>
      <c r="K1356" s="42">
        <v>0</v>
      </c>
      <c r="L1356" s="42">
        <v>2089.46</v>
      </c>
      <c r="M1356" s="44">
        <v>45199</v>
      </c>
      <c r="N1356" s="42">
        <f>H1356-K1356-L1356</f>
        <v>109.9699999999998</v>
      </c>
      <c r="O1356" s="42">
        <v>0</v>
      </c>
      <c r="P1356" s="45">
        <v>0.13</v>
      </c>
      <c r="Q1356" s="42">
        <v>0</v>
      </c>
      <c r="R1356" s="42">
        <v>0</v>
      </c>
      <c r="S1356" s="42">
        <f>N1356</f>
        <v>109.9699999999998</v>
      </c>
      <c r="T1356" s="38">
        <v>5000</v>
      </c>
      <c r="U1356" s="14">
        <f>S1356/H1356</f>
        <v>4.999931800511942E-2</v>
      </c>
      <c r="V1356" s="19"/>
      <c r="W1356" s="19"/>
      <c r="X1356" s="37" t="s">
        <v>3467</v>
      </c>
    </row>
    <row r="1357" spans="1:37" ht="16.5" customHeight="1">
      <c r="A1357" s="38">
        <v>937</v>
      </c>
      <c r="B1357" s="39">
        <v>10800</v>
      </c>
      <c r="C1357" s="38">
        <v>10317611</v>
      </c>
      <c r="D1357" s="40" t="s">
        <v>2433</v>
      </c>
      <c r="E1357" s="38">
        <v>3</v>
      </c>
      <c r="F1357" s="38">
        <v>60</v>
      </c>
      <c r="G1357" s="38" t="s">
        <v>23</v>
      </c>
      <c r="H1357" s="42">
        <v>8032.5</v>
      </c>
      <c r="I1357" s="2"/>
      <c r="J1357" s="44">
        <v>39642</v>
      </c>
      <c r="K1357" s="42">
        <v>0</v>
      </c>
      <c r="L1357" s="42">
        <v>7630.88</v>
      </c>
      <c r="M1357" s="44">
        <v>45046</v>
      </c>
      <c r="N1357" s="42">
        <f>H1357-K1357-L1357</f>
        <v>401.61999999999989</v>
      </c>
      <c r="O1357" s="42">
        <v>0</v>
      </c>
      <c r="P1357" s="45">
        <v>0.03</v>
      </c>
      <c r="Q1357" s="42">
        <v>0</v>
      </c>
      <c r="R1357" s="42">
        <v>0</v>
      </c>
      <c r="S1357" s="42">
        <f>N1357-R1357</f>
        <v>401.61999999999989</v>
      </c>
      <c r="T1357" s="38">
        <v>1001</v>
      </c>
      <c r="U1357" s="14">
        <f>S1357/H1357</f>
        <v>4.9999377528789281E-2</v>
      </c>
      <c r="V1357" s="19"/>
      <c r="W1357" s="19"/>
      <c r="X1357" s="37" t="s">
        <v>3465</v>
      </c>
    </row>
    <row r="1358" spans="1:37" ht="16.5" customHeight="1">
      <c r="A1358" s="38">
        <v>73</v>
      </c>
      <c r="B1358" s="39">
        <v>10708</v>
      </c>
      <c r="C1358" s="38">
        <v>10296835</v>
      </c>
      <c r="D1358" s="40" t="s">
        <v>95</v>
      </c>
      <c r="E1358" s="38">
        <v>7</v>
      </c>
      <c r="F1358" s="38">
        <v>60</v>
      </c>
      <c r="G1358" s="38" t="s">
        <v>23</v>
      </c>
      <c r="H1358" s="42">
        <v>1637.82</v>
      </c>
      <c r="I1358" s="57"/>
      <c r="J1358" s="44">
        <v>41961</v>
      </c>
      <c r="K1358" s="42">
        <v>0</v>
      </c>
      <c r="L1358" s="42">
        <v>1555.93</v>
      </c>
      <c r="M1358" s="44">
        <v>45199</v>
      </c>
      <c r="N1358" s="42">
        <v>81.89</v>
      </c>
      <c r="O1358" s="42">
        <v>0</v>
      </c>
      <c r="P1358" s="45">
        <v>0.13</v>
      </c>
      <c r="Q1358" s="42">
        <v>0</v>
      </c>
      <c r="R1358" s="42">
        <v>0</v>
      </c>
      <c r="S1358" s="42">
        <v>81.89</v>
      </c>
      <c r="T1358" s="38">
        <v>5000</v>
      </c>
      <c r="U1358" s="14">
        <f>S1358/H1358</f>
        <v>4.999938943229415E-2</v>
      </c>
      <c r="V1358" s="19"/>
      <c r="W1358" s="19"/>
      <c r="X1358" s="37" t="s">
        <v>3456</v>
      </c>
    </row>
    <row r="1359" spans="1:37" ht="16.5" customHeight="1">
      <c r="A1359" s="38">
        <v>247</v>
      </c>
      <c r="B1359" s="39">
        <v>10726</v>
      </c>
      <c r="C1359" s="38">
        <v>10299682</v>
      </c>
      <c r="D1359" s="40" t="s">
        <v>477</v>
      </c>
      <c r="E1359" s="58">
        <v>2</v>
      </c>
      <c r="F1359" s="38">
        <v>120</v>
      </c>
      <c r="G1359" s="38" t="s">
        <v>23</v>
      </c>
      <c r="H1359" s="42">
        <v>2478.63</v>
      </c>
      <c r="I1359" s="37"/>
      <c r="J1359" s="44">
        <v>40894</v>
      </c>
      <c r="K1359" s="42">
        <v>0</v>
      </c>
      <c r="L1359" s="42">
        <v>2354.6999999999998</v>
      </c>
      <c r="M1359" s="44">
        <v>45200</v>
      </c>
      <c r="N1359" s="42">
        <v>123.93</v>
      </c>
      <c r="O1359" s="42">
        <v>0</v>
      </c>
      <c r="P1359" s="45">
        <f>IF(J1359&lt;DATEVALUE("2009-1-1"),3%,13%)</f>
        <v>0.13</v>
      </c>
      <c r="Q1359" s="42">
        <f>IF(P1359=13%,ROUND(O1359/(1+P1359)*P1359,2),ROUND(O1359/(1+0.03)*0.02,2))</f>
        <v>0</v>
      </c>
      <c r="R1359" s="42">
        <f>O1359-Q1359</f>
        <v>0</v>
      </c>
      <c r="S1359" s="42">
        <f>N1359-R1359</f>
        <v>123.93</v>
      </c>
      <c r="T1359" s="38">
        <v>5000</v>
      </c>
      <c r="U1359" s="14">
        <f>S1359/H1359</f>
        <v>4.9999394826981035E-2</v>
      </c>
      <c r="V1359" s="19"/>
      <c r="W1359" s="19"/>
      <c r="X1359" s="37" t="s">
        <v>3459</v>
      </c>
    </row>
    <row r="1360" spans="1:37" ht="16.5" customHeight="1">
      <c r="A1360" s="38">
        <v>7</v>
      </c>
      <c r="B1360" s="39">
        <v>10724</v>
      </c>
      <c r="C1360" s="38">
        <v>10276394</v>
      </c>
      <c r="D1360" s="40" t="s">
        <v>151</v>
      </c>
      <c r="E1360" s="38">
        <v>2</v>
      </c>
      <c r="F1360" s="38">
        <v>60</v>
      </c>
      <c r="G1360" s="38" t="s">
        <v>33</v>
      </c>
      <c r="H1360" s="42">
        <v>4957.26</v>
      </c>
      <c r="I1360" s="2"/>
      <c r="J1360" s="44">
        <v>43156</v>
      </c>
      <c r="K1360" s="42">
        <v>0</v>
      </c>
      <c r="L1360" s="42">
        <v>4709.3999999999996</v>
      </c>
      <c r="M1360" s="44">
        <v>44985</v>
      </c>
      <c r="N1360" s="42">
        <f>H1360-K1360-L1360</f>
        <v>247.86000000000058</v>
      </c>
      <c r="O1360" s="42">
        <v>0</v>
      </c>
      <c r="P1360" s="45">
        <v>0.13</v>
      </c>
      <c r="Q1360" s="42">
        <v>0</v>
      </c>
      <c r="R1360" s="42">
        <v>0</v>
      </c>
      <c r="S1360" s="42">
        <f>N1360-R1360</f>
        <v>247.86000000000058</v>
      </c>
      <c r="T1360" s="38">
        <v>5000</v>
      </c>
      <c r="U1360" s="14">
        <f>S1360/H1360</f>
        <v>4.9999394826981146E-2</v>
      </c>
      <c r="V1360" s="19"/>
      <c r="W1360" s="19"/>
      <c r="X1360" s="37" t="s">
        <v>3459</v>
      </c>
    </row>
    <row r="1361" spans="1:24" ht="16.5" customHeight="1">
      <c r="A1361" s="38">
        <v>388</v>
      </c>
      <c r="B1361" s="39">
        <v>10877</v>
      </c>
      <c r="C1361" s="38">
        <v>10323695</v>
      </c>
      <c r="D1361" s="40" t="s">
        <v>426</v>
      </c>
      <c r="E1361" s="58">
        <v>4</v>
      </c>
      <c r="F1361" s="38">
        <v>120</v>
      </c>
      <c r="G1361" s="38" t="s">
        <v>23</v>
      </c>
      <c r="H1361" s="42">
        <v>4410.25</v>
      </c>
      <c r="I1361" s="57"/>
      <c r="J1361" s="44">
        <v>40512</v>
      </c>
      <c r="K1361" s="42">
        <v>0</v>
      </c>
      <c r="L1361" s="42">
        <v>4189.74</v>
      </c>
      <c r="M1361" s="44">
        <v>45199</v>
      </c>
      <c r="N1361" s="42">
        <f>H1361-K1361-L1361</f>
        <v>220.51000000000022</v>
      </c>
      <c r="O1361" s="42">
        <v>0</v>
      </c>
      <c r="P1361" s="45">
        <v>0.13</v>
      </c>
      <c r="Q1361" s="42">
        <v>0</v>
      </c>
      <c r="R1361" s="42">
        <v>0</v>
      </c>
      <c r="S1361" s="42">
        <f>N1361-R1361</f>
        <v>220.51000000000022</v>
      </c>
      <c r="T1361" s="38">
        <v>5000</v>
      </c>
      <c r="U1361" s="14">
        <f>S1361/H1361</f>
        <v>4.9999433138711004E-2</v>
      </c>
      <c r="V1361" s="19"/>
      <c r="W1361" s="19"/>
      <c r="X1361" s="37" t="s">
        <v>3462</v>
      </c>
    </row>
    <row r="1362" spans="1:24" ht="16.5" customHeight="1">
      <c r="A1362" s="38">
        <v>152</v>
      </c>
      <c r="B1362" s="39">
        <v>50098</v>
      </c>
      <c r="C1362" s="38">
        <v>10307898</v>
      </c>
      <c r="D1362" s="40" t="s">
        <v>1009</v>
      </c>
      <c r="E1362" s="38">
        <v>1</v>
      </c>
      <c r="F1362" s="38">
        <v>120</v>
      </c>
      <c r="G1362" s="38" t="s">
        <v>23</v>
      </c>
      <c r="H1362" s="42">
        <v>1784.62</v>
      </c>
      <c r="I1362" s="57"/>
      <c r="J1362" s="44">
        <v>41421</v>
      </c>
      <c r="K1362" s="42">
        <v>0</v>
      </c>
      <c r="L1362" s="42">
        <v>1695.39</v>
      </c>
      <c r="M1362" s="44">
        <v>45199</v>
      </c>
      <c r="N1362" s="42">
        <v>89.23</v>
      </c>
      <c r="O1362" s="42">
        <v>0</v>
      </c>
      <c r="P1362" s="45">
        <v>0.13</v>
      </c>
      <c r="Q1362" s="42">
        <v>0</v>
      </c>
      <c r="R1362" s="42">
        <v>0</v>
      </c>
      <c r="S1362" s="42">
        <v>89.23</v>
      </c>
      <c r="T1362" s="38">
        <v>2005</v>
      </c>
      <c r="U1362" s="14">
        <f>S1362/H1362</f>
        <v>4.9999439656621583E-2</v>
      </c>
      <c r="V1362" s="19"/>
      <c r="W1362" s="19"/>
      <c r="X1362" s="37" t="s">
        <v>3456</v>
      </c>
    </row>
    <row r="1363" spans="1:24" ht="16.5" customHeight="1">
      <c r="A1363" s="38">
        <v>150</v>
      </c>
      <c r="B1363" s="39">
        <v>10728</v>
      </c>
      <c r="C1363" s="38">
        <v>10282892</v>
      </c>
      <c r="D1363" s="40" t="s">
        <v>280</v>
      </c>
      <c r="E1363" s="58">
        <v>16</v>
      </c>
      <c r="F1363" s="38">
        <v>60</v>
      </c>
      <c r="G1363" s="38" t="s">
        <v>23</v>
      </c>
      <c r="H1363" s="42">
        <v>7931.68</v>
      </c>
      <c r="I1363" s="57"/>
      <c r="J1363" s="44">
        <v>43186</v>
      </c>
      <c r="K1363" s="42">
        <v>0</v>
      </c>
      <c r="L1363" s="42">
        <v>7535.1</v>
      </c>
      <c r="M1363" s="44">
        <v>45199</v>
      </c>
      <c r="N1363" s="42">
        <f>H1363-L1363</f>
        <v>396.57999999999993</v>
      </c>
      <c r="O1363" s="42">
        <v>0</v>
      </c>
      <c r="P1363" s="45">
        <v>0.13</v>
      </c>
      <c r="Q1363" s="42">
        <v>0</v>
      </c>
      <c r="R1363" s="42">
        <v>0</v>
      </c>
      <c r="S1363" s="42">
        <f>N1363</f>
        <v>396.57999999999993</v>
      </c>
      <c r="T1363" s="38">
        <v>5000</v>
      </c>
      <c r="U1363" s="14">
        <f>S1363/H1363</f>
        <v>4.999949569322009E-2</v>
      </c>
      <c r="V1363" s="19"/>
      <c r="W1363" s="19"/>
      <c r="X1363" s="37" t="s">
        <v>3459</v>
      </c>
    </row>
    <row r="1364" spans="1:24" ht="16.5" customHeight="1">
      <c r="A1364" s="38">
        <v>131</v>
      </c>
      <c r="B1364" s="39">
        <v>10709</v>
      </c>
      <c r="C1364" s="38">
        <v>10310246</v>
      </c>
      <c r="D1364" s="40" t="s">
        <v>29</v>
      </c>
      <c r="E1364" s="38">
        <v>275</v>
      </c>
      <c r="F1364" s="38">
        <v>60</v>
      </c>
      <c r="G1364" s="38" t="s">
        <v>23</v>
      </c>
      <c r="H1364" s="42">
        <v>9942.2999999999993</v>
      </c>
      <c r="I1364" s="57"/>
      <c r="J1364" s="44">
        <v>43156</v>
      </c>
      <c r="K1364" s="42">
        <v>0</v>
      </c>
      <c r="L1364" s="42">
        <v>9445.19</v>
      </c>
      <c r="M1364" s="44">
        <v>45199</v>
      </c>
      <c r="N1364" s="42">
        <v>497.11</v>
      </c>
      <c r="O1364" s="42">
        <v>0</v>
      </c>
      <c r="P1364" s="45">
        <v>0.13</v>
      </c>
      <c r="Q1364" s="42">
        <v>0</v>
      </c>
      <c r="R1364" s="42">
        <v>0</v>
      </c>
      <c r="S1364" s="42">
        <v>497.11</v>
      </c>
      <c r="T1364" s="38">
        <v>5000</v>
      </c>
      <c r="U1364" s="14">
        <f>S1364/H1364</f>
        <v>4.9999497098256948E-2</v>
      </c>
      <c r="V1364" s="19"/>
      <c r="W1364" s="19"/>
      <c r="X1364" s="37" t="s">
        <v>3456</v>
      </c>
    </row>
    <row r="1365" spans="1:24" ht="16.5" customHeight="1">
      <c r="A1365" s="38">
        <v>7</v>
      </c>
      <c r="B1365" s="39">
        <v>10800</v>
      </c>
      <c r="C1365" s="38">
        <v>10317515</v>
      </c>
      <c r="D1365" s="40" t="s">
        <v>2107</v>
      </c>
      <c r="E1365" s="38">
        <v>6.2917000000000001E-2</v>
      </c>
      <c r="F1365" s="38">
        <v>60</v>
      </c>
      <c r="G1365" s="38" t="s">
        <v>23</v>
      </c>
      <c r="H1365" s="42">
        <v>6097.06</v>
      </c>
      <c r="I1365" s="2"/>
      <c r="J1365" s="44">
        <v>39808</v>
      </c>
      <c r="K1365" s="42">
        <v>0</v>
      </c>
      <c r="L1365" s="42">
        <v>5792.21</v>
      </c>
      <c r="M1365" s="44">
        <v>45016</v>
      </c>
      <c r="N1365" s="42">
        <f>H1365-K1365-L1365</f>
        <v>304.85000000000036</v>
      </c>
      <c r="O1365" s="42">
        <v>0</v>
      </c>
      <c r="P1365" s="45">
        <v>0.03</v>
      </c>
      <c r="Q1365" s="42">
        <v>0</v>
      </c>
      <c r="R1365" s="42">
        <v>0</v>
      </c>
      <c r="S1365" s="42">
        <f>N1365-R1365</f>
        <v>304.85000000000036</v>
      </c>
      <c r="T1365" s="38">
        <v>1001</v>
      </c>
      <c r="U1365" s="14">
        <f>S1365/H1365</f>
        <v>4.9999507959574016E-2</v>
      </c>
      <c r="V1365" s="19"/>
      <c r="W1365" s="19"/>
      <c r="X1365" s="37" t="s">
        <v>3465</v>
      </c>
    </row>
    <row r="1366" spans="1:24" ht="16.5" customHeight="1">
      <c r="A1366" s="38">
        <v>84</v>
      </c>
      <c r="B1366" s="39">
        <v>10724</v>
      </c>
      <c r="C1366" s="38">
        <v>10276622</v>
      </c>
      <c r="D1366" s="40" t="s">
        <v>1223</v>
      </c>
      <c r="E1366" s="38">
        <v>1</v>
      </c>
      <c r="F1366" s="38">
        <v>45</v>
      </c>
      <c r="G1366" s="38" t="s">
        <v>33</v>
      </c>
      <c r="H1366" s="42">
        <v>2094.02</v>
      </c>
      <c r="I1366" s="55"/>
      <c r="J1366" s="44">
        <v>43763</v>
      </c>
      <c r="K1366" s="42">
        <v>0</v>
      </c>
      <c r="L1366" s="42">
        <v>1989.32</v>
      </c>
      <c r="M1366" s="44">
        <v>45138</v>
      </c>
      <c r="N1366" s="42">
        <f>H1366-K1366-L1366</f>
        <v>104.70000000000005</v>
      </c>
      <c r="O1366" s="42">
        <v>0</v>
      </c>
      <c r="P1366" s="45">
        <v>0.13</v>
      </c>
      <c r="Q1366" s="42">
        <v>0</v>
      </c>
      <c r="R1366" s="42">
        <v>0</v>
      </c>
      <c r="S1366" s="42">
        <v>104.7</v>
      </c>
      <c r="T1366" s="38">
        <v>5000</v>
      </c>
      <c r="U1366" s="14">
        <f>S1366/H1366</f>
        <v>4.9999522449642314E-2</v>
      </c>
      <c r="V1366" s="19"/>
      <c r="W1366" s="19"/>
      <c r="X1366" s="37" t="s">
        <v>3459</v>
      </c>
    </row>
    <row r="1367" spans="1:24" ht="16.5" customHeight="1">
      <c r="A1367" s="38">
        <v>85</v>
      </c>
      <c r="B1367" s="39">
        <v>10724</v>
      </c>
      <c r="C1367" s="38">
        <v>10276622</v>
      </c>
      <c r="D1367" s="40" t="s">
        <v>1223</v>
      </c>
      <c r="E1367" s="38">
        <v>1</v>
      </c>
      <c r="F1367" s="38">
        <v>45</v>
      </c>
      <c r="G1367" s="38" t="s">
        <v>33</v>
      </c>
      <c r="H1367" s="42">
        <v>2094.02</v>
      </c>
      <c r="I1367" s="55"/>
      <c r="J1367" s="44">
        <v>43763</v>
      </c>
      <c r="K1367" s="42">
        <v>0</v>
      </c>
      <c r="L1367" s="42">
        <v>1989.32</v>
      </c>
      <c r="M1367" s="44">
        <v>45138</v>
      </c>
      <c r="N1367" s="42">
        <f>H1367-K1367-L1367</f>
        <v>104.70000000000005</v>
      </c>
      <c r="O1367" s="42">
        <v>0</v>
      </c>
      <c r="P1367" s="45">
        <v>0.13</v>
      </c>
      <c r="Q1367" s="42">
        <v>0</v>
      </c>
      <c r="R1367" s="42">
        <v>0</v>
      </c>
      <c r="S1367" s="42">
        <v>104.7</v>
      </c>
      <c r="T1367" s="38">
        <v>5000</v>
      </c>
      <c r="U1367" s="14">
        <f>S1367/H1367</f>
        <v>4.9999522449642314E-2</v>
      </c>
      <c r="V1367" s="19"/>
      <c r="W1367" s="19"/>
      <c r="X1367" s="37" t="s">
        <v>3459</v>
      </c>
    </row>
    <row r="1368" spans="1:24" ht="16.5" customHeight="1">
      <c r="A1368" s="38">
        <v>96</v>
      </c>
      <c r="B1368" s="39">
        <v>10752</v>
      </c>
      <c r="C1368" s="38">
        <v>10305761</v>
      </c>
      <c r="D1368" s="40" t="s">
        <v>229</v>
      </c>
      <c r="E1368" s="58">
        <v>1</v>
      </c>
      <c r="F1368" s="38">
        <v>41</v>
      </c>
      <c r="G1368" s="38" t="s">
        <v>33</v>
      </c>
      <c r="H1368" s="42">
        <v>2094.02</v>
      </c>
      <c r="I1368" s="37"/>
      <c r="J1368" s="44">
        <v>43888</v>
      </c>
      <c r="K1368" s="42">
        <v>0</v>
      </c>
      <c r="L1368" s="42">
        <v>1989.32</v>
      </c>
      <c r="M1368" s="44">
        <v>45209</v>
      </c>
      <c r="N1368" s="42">
        <v>104.7</v>
      </c>
      <c r="O1368" s="42">
        <v>0</v>
      </c>
      <c r="P1368" s="45">
        <f>IF(J1368&lt;DATEVALUE("2009-1-1"),3%,13%)</f>
        <v>0.13</v>
      </c>
      <c r="Q1368" s="42">
        <f>IF(P1368=13%,ROUND(O1368/(1+P1368)*P1368,2),ROUND(O1368/(1+0.03)*0.02,2))</f>
        <v>0</v>
      </c>
      <c r="R1368" s="42">
        <f>O1368-Q1368</f>
        <v>0</v>
      </c>
      <c r="S1368" s="42">
        <f>N1368-R1368</f>
        <v>104.7</v>
      </c>
      <c r="T1368" s="38">
        <v>5000</v>
      </c>
      <c r="U1368" s="14">
        <f>S1368/H1368</f>
        <v>4.9999522449642314E-2</v>
      </c>
      <c r="V1368" s="19"/>
      <c r="W1368" s="19"/>
      <c r="X1368" s="37" t="s">
        <v>3473</v>
      </c>
    </row>
    <row r="1369" spans="1:24" ht="16.5" customHeight="1">
      <c r="A1369" s="38">
        <v>399</v>
      </c>
      <c r="B1369" s="39">
        <v>10742</v>
      </c>
      <c r="C1369" s="38">
        <v>10286785</v>
      </c>
      <c r="D1369" s="40" t="s">
        <v>229</v>
      </c>
      <c r="E1369" s="58">
        <v>1</v>
      </c>
      <c r="F1369" s="38">
        <v>42</v>
      </c>
      <c r="G1369" s="38" t="s">
        <v>33</v>
      </c>
      <c r="H1369" s="42">
        <v>2094.02</v>
      </c>
      <c r="I1369" s="37"/>
      <c r="J1369" s="44">
        <v>43858</v>
      </c>
      <c r="K1369" s="42">
        <v>0</v>
      </c>
      <c r="L1369" s="42">
        <v>1989.32</v>
      </c>
      <c r="M1369" s="44">
        <v>45212</v>
      </c>
      <c r="N1369" s="42">
        <v>104.7</v>
      </c>
      <c r="O1369" s="42">
        <v>0</v>
      </c>
      <c r="P1369" s="45">
        <f>IF(J1369&lt;DATEVALUE("2009-1-1"),3%,13%)</f>
        <v>0.13</v>
      </c>
      <c r="Q1369" s="42">
        <f>IF(P1369=13%,ROUND(O1369/(1+P1369)*P1369,2),ROUND(O1369/(1+0.03)*0.02,2))</f>
        <v>0</v>
      </c>
      <c r="R1369" s="42">
        <f>O1369-Q1369</f>
        <v>0</v>
      </c>
      <c r="S1369" s="42">
        <f>N1369-R1369</f>
        <v>104.7</v>
      </c>
      <c r="T1369" s="38">
        <v>5000</v>
      </c>
      <c r="U1369" s="14">
        <f>S1369/H1369</f>
        <v>4.9999522449642314E-2</v>
      </c>
      <c r="V1369" s="19"/>
      <c r="W1369" s="19"/>
      <c r="X1369" s="37" t="s">
        <v>3463</v>
      </c>
    </row>
    <row r="1370" spans="1:24" ht="16.5" customHeight="1">
      <c r="A1370" s="38">
        <v>417</v>
      </c>
      <c r="B1370" s="39">
        <v>10742</v>
      </c>
      <c r="C1370" s="38">
        <v>10286785</v>
      </c>
      <c r="D1370" s="40" t="s">
        <v>229</v>
      </c>
      <c r="E1370" s="58">
        <v>1</v>
      </c>
      <c r="F1370" s="38">
        <v>42</v>
      </c>
      <c r="G1370" s="38" t="s">
        <v>33</v>
      </c>
      <c r="H1370" s="42">
        <v>2094.02</v>
      </c>
      <c r="I1370" s="37"/>
      <c r="J1370" s="44">
        <v>43858</v>
      </c>
      <c r="K1370" s="42">
        <v>0</v>
      </c>
      <c r="L1370" s="42">
        <v>1989.32</v>
      </c>
      <c r="M1370" s="44">
        <v>45251</v>
      </c>
      <c r="N1370" s="42">
        <v>104.7</v>
      </c>
      <c r="O1370" s="42">
        <v>0</v>
      </c>
      <c r="P1370" s="45">
        <f>IF(J1370&lt;DATEVALUE("2009-1-1"),3%,13%)</f>
        <v>0.13</v>
      </c>
      <c r="Q1370" s="42">
        <f>IF(P1370=13%,ROUND(O1370/(1+P1370)*P1370,2),ROUND(O1370/(1+0.03)*0.02,2))</f>
        <v>0</v>
      </c>
      <c r="R1370" s="42">
        <f>O1370-Q1370</f>
        <v>0</v>
      </c>
      <c r="S1370" s="42">
        <f>N1370-R1370</f>
        <v>104.7</v>
      </c>
      <c r="T1370" s="38">
        <v>5000</v>
      </c>
      <c r="U1370" s="14">
        <f>S1370/H1370</f>
        <v>4.9999522449642314E-2</v>
      </c>
      <c r="V1370" s="19"/>
      <c r="W1370" s="19"/>
      <c r="X1370" s="37" t="s">
        <v>3463</v>
      </c>
    </row>
    <row r="1371" spans="1:24" ht="16.5" customHeight="1">
      <c r="A1371" s="38">
        <v>707</v>
      </c>
      <c r="B1371" s="39">
        <v>40709</v>
      </c>
      <c r="C1371" s="38">
        <v>10285012</v>
      </c>
      <c r="D1371" s="40" t="s">
        <v>909</v>
      </c>
      <c r="E1371" s="58">
        <v>1</v>
      </c>
      <c r="F1371" s="38">
        <v>36</v>
      </c>
      <c r="G1371" s="38" t="s">
        <v>33</v>
      </c>
      <c r="H1371" s="42">
        <v>2094.02</v>
      </c>
      <c r="I1371" s="57"/>
      <c r="J1371" s="44">
        <v>43763</v>
      </c>
      <c r="K1371" s="42">
        <v>0</v>
      </c>
      <c r="L1371" s="42">
        <v>1989.32</v>
      </c>
      <c r="M1371" s="44">
        <v>45199</v>
      </c>
      <c r="N1371" s="42">
        <f>H1371-K1371-L1371</f>
        <v>104.70000000000005</v>
      </c>
      <c r="O1371" s="42">
        <v>0</v>
      </c>
      <c r="P1371" s="45">
        <v>0.13</v>
      </c>
      <c r="Q1371" s="42">
        <v>0</v>
      </c>
      <c r="R1371" s="42">
        <v>0</v>
      </c>
      <c r="S1371" s="42">
        <f>N1371-R1371</f>
        <v>104.70000000000005</v>
      </c>
      <c r="T1371" s="38">
        <v>2504</v>
      </c>
      <c r="U1371" s="14">
        <f>S1371/H1371</f>
        <v>4.9999522449642335E-2</v>
      </c>
      <c r="V1371" s="19"/>
      <c r="W1371" s="19"/>
      <c r="X1371" s="37" t="s">
        <v>3467</v>
      </c>
    </row>
    <row r="1372" spans="1:24" ht="16.5" customHeight="1">
      <c r="A1372" s="38">
        <v>708</v>
      </c>
      <c r="B1372" s="39">
        <v>40709</v>
      </c>
      <c r="C1372" s="38">
        <v>10285013</v>
      </c>
      <c r="D1372" s="40" t="s">
        <v>909</v>
      </c>
      <c r="E1372" s="58">
        <v>1</v>
      </c>
      <c r="F1372" s="38">
        <v>36</v>
      </c>
      <c r="G1372" s="38" t="s">
        <v>33</v>
      </c>
      <c r="H1372" s="42">
        <v>2094.02</v>
      </c>
      <c r="I1372" s="57"/>
      <c r="J1372" s="44">
        <v>43763</v>
      </c>
      <c r="K1372" s="42">
        <v>0</v>
      </c>
      <c r="L1372" s="42">
        <v>1989.32</v>
      </c>
      <c r="M1372" s="44">
        <v>45199</v>
      </c>
      <c r="N1372" s="42">
        <f>H1372-K1372-L1372</f>
        <v>104.70000000000005</v>
      </c>
      <c r="O1372" s="42">
        <v>0</v>
      </c>
      <c r="P1372" s="45">
        <v>0.13</v>
      </c>
      <c r="Q1372" s="42">
        <v>0</v>
      </c>
      <c r="R1372" s="42">
        <v>0</v>
      </c>
      <c r="S1372" s="42">
        <f>N1372-R1372</f>
        <v>104.70000000000005</v>
      </c>
      <c r="T1372" s="38">
        <v>2504</v>
      </c>
      <c r="U1372" s="14">
        <f>S1372/H1372</f>
        <v>4.9999522449642335E-2</v>
      </c>
      <c r="V1372" s="19"/>
      <c r="W1372" s="19"/>
      <c r="X1372" s="37" t="s">
        <v>3467</v>
      </c>
    </row>
    <row r="1373" spans="1:24" ht="16.5" customHeight="1">
      <c r="A1373" s="38">
        <v>145</v>
      </c>
      <c r="B1373" s="39">
        <v>10709</v>
      </c>
      <c r="C1373" s="38">
        <v>10310021</v>
      </c>
      <c r="D1373" s="40" t="s">
        <v>160</v>
      </c>
      <c r="E1373" s="38">
        <v>26</v>
      </c>
      <c r="F1373" s="38">
        <v>60</v>
      </c>
      <c r="G1373" s="38" t="s">
        <v>83</v>
      </c>
      <c r="H1373" s="42">
        <v>6666.66</v>
      </c>
      <c r="I1373" s="57"/>
      <c r="J1373" s="44">
        <v>42359</v>
      </c>
      <c r="K1373" s="42">
        <v>0</v>
      </c>
      <c r="L1373" s="42">
        <v>6333.33</v>
      </c>
      <c r="M1373" s="44">
        <v>45199</v>
      </c>
      <c r="N1373" s="42">
        <v>333.33</v>
      </c>
      <c r="O1373" s="42">
        <v>0</v>
      </c>
      <c r="P1373" s="45">
        <v>0.13</v>
      </c>
      <c r="Q1373" s="42">
        <v>0</v>
      </c>
      <c r="R1373" s="42">
        <v>0</v>
      </c>
      <c r="S1373" s="42">
        <v>333.33</v>
      </c>
      <c r="T1373" s="38">
        <v>5000</v>
      </c>
      <c r="U1373" s="14">
        <f>S1373/H1373</f>
        <v>4.9999549999549996E-2</v>
      </c>
      <c r="V1373" s="19"/>
      <c r="W1373" s="19"/>
      <c r="X1373" s="37" t="s">
        <v>3456</v>
      </c>
    </row>
    <row r="1374" spans="1:24" ht="16.5" customHeight="1">
      <c r="A1374" s="38">
        <v>198</v>
      </c>
      <c r="B1374" s="39">
        <v>10731</v>
      </c>
      <c r="C1374" s="38">
        <v>10288504</v>
      </c>
      <c r="D1374" s="40" t="s">
        <v>376</v>
      </c>
      <c r="E1374" s="58">
        <v>1</v>
      </c>
      <c r="F1374" s="38">
        <v>120</v>
      </c>
      <c r="G1374" s="38" t="s">
        <v>23</v>
      </c>
      <c r="H1374" s="42">
        <v>2314.8200000000002</v>
      </c>
      <c r="I1374" s="57"/>
      <c r="J1374" s="44">
        <v>39411</v>
      </c>
      <c r="K1374" s="42">
        <v>0</v>
      </c>
      <c r="L1374" s="42">
        <v>2199.08</v>
      </c>
      <c r="M1374" s="44">
        <v>45199</v>
      </c>
      <c r="N1374" s="42">
        <f>H1374-K1374-L1374</f>
        <v>115.74000000000024</v>
      </c>
      <c r="O1374" s="42">
        <v>0</v>
      </c>
      <c r="P1374" s="45">
        <v>0.03</v>
      </c>
      <c r="Q1374" s="42">
        <v>0</v>
      </c>
      <c r="R1374" s="42">
        <v>0</v>
      </c>
      <c r="S1374" s="42">
        <f>N1374-R1374</f>
        <v>115.74000000000024</v>
      </c>
      <c r="T1374" s="38">
        <v>2101</v>
      </c>
      <c r="U1374" s="14">
        <f>S1374/H1374</f>
        <v>4.9999568000967776E-2</v>
      </c>
      <c r="V1374" s="19"/>
      <c r="W1374" s="19"/>
      <c r="X1374" s="37" t="s">
        <v>3459</v>
      </c>
    </row>
    <row r="1375" spans="1:24" ht="16.5" customHeight="1">
      <c r="A1375" s="38">
        <v>169</v>
      </c>
      <c r="B1375" s="39">
        <v>10742</v>
      </c>
      <c r="C1375" s="38">
        <v>10286767</v>
      </c>
      <c r="D1375" s="40" t="s">
        <v>519</v>
      </c>
      <c r="E1375" s="58">
        <v>5</v>
      </c>
      <c r="F1375" s="38">
        <v>43</v>
      </c>
      <c r="G1375" s="38" t="s">
        <v>33</v>
      </c>
      <c r="H1375" s="42">
        <v>10470.09</v>
      </c>
      <c r="I1375" s="57"/>
      <c r="J1375" s="44">
        <v>43827</v>
      </c>
      <c r="K1375" s="42">
        <v>0</v>
      </c>
      <c r="L1375" s="42">
        <v>9946.59</v>
      </c>
      <c r="M1375" s="44">
        <v>45199</v>
      </c>
      <c r="N1375" s="42">
        <f>H1375-K1375-L1375</f>
        <v>523.5</v>
      </c>
      <c r="O1375" s="42">
        <v>0</v>
      </c>
      <c r="P1375" s="45">
        <v>0.13</v>
      </c>
      <c r="Q1375" s="42">
        <v>0</v>
      </c>
      <c r="R1375" s="42">
        <v>0</v>
      </c>
      <c r="S1375" s="42">
        <f>N1375</f>
        <v>523.5</v>
      </c>
      <c r="T1375" s="38">
        <v>2001</v>
      </c>
      <c r="U1375" s="14">
        <f>S1375/H1375</f>
        <v>4.9999570204267582E-2</v>
      </c>
      <c r="V1375" s="19"/>
      <c r="W1375" s="19"/>
      <c r="X1375" s="37" t="s">
        <v>3463</v>
      </c>
    </row>
    <row r="1376" spans="1:24" ht="16.5" customHeight="1">
      <c r="A1376" s="38">
        <v>68</v>
      </c>
      <c r="B1376" s="39">
        <v>10750</v>
      </c>
      <c r="C1376" s="38">
        <v>10298413</v>
      </c>
      <c r="D1376" s="40" t="s">
        <v>1584</v>
      </c>
      <c r="E1376" s="38">
        <v>7</v>
      </c>
      <c r="F1376" s="38">
        <v>60</v>
      </c>
      <c r="G1376" s="38" t="s">
        <v>83</v>
      </c>
      <c r="H1376" s="42">
        <v>5086.4399999999996</v>
      </c>
      <c r="I1376" s="55"/>
      <c r="J1376" s="44">
        <v>40862</v>
      </c>
      <c r="K1376" s="42">
        <v>0</v>
      </c>
      <c r="L1376" s="42">
        <v>4832.12</v>
      </c>
      <c r="M1376" s="44">
        <v>45138</v>
      </c>
      <c r="N1376" s="42">
        <f>H1376-K1376-L1376</f>
        <v>254.31999999999971</v>
      </c>
      <c r="O1376" s="42">
        <v>0</v>
      </c>
      <c r="P1376" s="45">
        <v>0.13</v>
      </c>
      <c r="Q1376" s="42">
        <v>0</v>
      </c>
      <c r="R1376" s="42">
        <v>0</v>
      </c>
      <c r="S1376" s="42">
        <v>254.32</v>
      </c>
      <c r="T1376" s="38">
        <v>5000</v>
      </c>
      <c r="U1376" s="14">
        <f>S1376/H1376</f>
        <v>4.999960679768168E-2</v>
      </c>
      <c r="V1376" s="19"/>
      <c r="W1376" s="19"/>
      <c r="X1376" s="37" t="s">
        <v>3473</v>
      </c>
    </row>
    <row r="1377" spans="1:37" ht="16.5" customHeight="1">
      <c r="A1377" s="38">
        <v>88</v>
      </c>
      <c r="B1377" s="39">
        <v>10732</v>
      </c>
      <c r="C1377" s="38">
        <v>10320802</v>
      </c>
      <c r="D1377" s="40" t="s">
        <v>29</v>
      </c>
      <c r="E1377" s="58">
        <v>145</v>
      </c>
      <c r="F1377" s="38">
        <v>60</v>
      </c>
      <c r="G1377" s="38" t="s">
        <v>23</v>
      </c>
      <c r="H1377" s="42">
        <v>6381.45</v>
      </c>
      <c r="I1377" s="57"/>
      <c r="J1377" s="44">
        <v>42396</v>
      </c>
      <c r="K1377" s="42">
        <v>0</v>
      </c>
      <c r="L1377" s="42">
        <v>6062.38</v>
      </c>
      <c r="M1377" s="44">
        <v>45199</v>
      </c>
      <c r="N1377" s="42">
        <f>H1377-L1377</f>
        <v>319.06999999999971</v>
      </c>
      <c r="O1377" s="42">
        <v>0</v>
      </c>
      <c r="P1377" s="45">
        <v>0.13</v>
      </c>
      <c r="Q1377" s="42">
        <v>0</v>
      </c>
      <c r="R1377" s="42">
        <v>0</v>
      </c>
      <c r="S1377" s="42">
        <f>N1377</f>
        <v>319.06999999999971</v>
      </c>
      <c r="T1377" s="38">
        <v>5000</v>
      </c>
      <c r="U1377" s="14">
        <f>S1377/H1377</f>
        <v>4.9999608239506652E-2</v>
      </c>
      <c r="V1377" s="19"/>
      <c r="W1377" s="19"/>
      <c r="X1377" s="37" t="s">
        <v>3460</v>
      </c>
    </row>
    <row r="1378" spans="1:37" ht="16.5" customHeight="1">
      <c r="A1378" s="38">
        <v>156</v>
      </c>
      <c r="B1378" s="39">
        <v>50098</v>
      </c>
      <c r="C1378" s="38">
        <v>10306981</v>
      </c>
      <c r="D1378" s="40" t="s">
        <v>78</v>
      </c>
      <c r="E1378" s="38">
        <v>10</v>
      </c>
      <c r="F1378" s="38">
        <v>120</v>
      </c>
      <c r="G1378" s="38" t="s">
        <v>23</v>
      </c>
      <c r="H1378" s="42">
        <v>11760.69</v>
      </c>
      <c r="I1378" s="57"/>
      <c r="J1378" s="44">
        <v>41248</v>
      </c>
      <c r="K1378" s="42">
        <v>0</v>
      </c>
      <c r="L1378" s="42">
        <v>11172.66</v>
      </c>
      <c r="M1378" s="44">
        <v>45199</v>
      </c>
      <c r="N1378" s="42">
        <v>588.03</v>
      </c>
      <c r="O1378" s="42">
        <v>0</v>
      </c>
      <c r="P1378" s="45">
        <v>0.13</v>
      </c>
      <c r="Q1378" s="42">
        <v>0</v>
      </c>
      <c r="R1378" s="42">
        <v>0</v>
      </c>
      <c r="S1378" s="42">
        <v>588.03</v>
      </c>
      <c r="T1378" s="38">
        <v>5000</v>
      </c>
      <c r="U1378" s="14">
        <f>S1378/H1378</f>
        <v>4.9999617369389036E-2</v>
      </c>
      <c r="V1378" s="19"/>
      <c r="W1378" s="19"/>
      <c r="X1378" s="37" t="s">
        <v>3456</v>
      </c>
    </row>
    <row r="1379" spans="1:37" ht="16.5" customHeight="1">
      <c r="A1379" s="38">
        <v>136</v>
      </c>
      <c r="B1379" s="39">
        <v>10709</v>
      </c>
      <c r="C1379" s="38">
        <v>10309742</v>
      </c>
      <c r="D1379" s="40" t="s">
        <v>151</v>
      </c>
      <c r="E1379" s="38">
        <v>1</v>
      </c>
      <c r="F1379" s="38">
        <v>60</v>
      </c>
      <c r="G1379" s="38" t="s">
        <v>33</v>
      </c>
      <c r="H1379" s="42">
        <v>2803.42</v>
      </c>
      <c r="I1379" s="57"/>
      <c r="J1379" s="44">
        <v>42358</v>
      </c>
      <c r="K1379" s="42">
        <v>0</v>
      </c>
      <c r="L1379" s="42">
        <v>2663.25</v>
      </c>
      <c r="M1379" s="44">
        <v>45199</v>
      </c>
      <c r="N1379" s="42">
        <v>140.16999999999999</v>
      </c>
      <c r="O1379" s="42">
        <v>0</v>
      </c>
      <c r="P1379" s="45">
        <v>0.13</v>
      </c>
      <c r="Q1379" s="42">
        <v>0</v>
      </c>
      <c r="R1379" s="42">
        <v>0</v>
      </c>
      <c r="S1379" s="42">
        <v>140.16999999999999</v>
      </c>
      <c r="T1379" s="38">
        <v>5000</v>
      </c>
      <c r="U1379" s="14">
        <f>S1379/H1379</f>
        <v>4.9999643292835176E-2</v>
      </c>
      <c r="V1379" s="19"/>
      <c r="W1379" s="19"/>
      <c r="X1379" s="37" t="s">
        <v>3456</v>
      </c>
    </row>
    <row r="1380" spans="1:37" ht="16.5" customHeight="1">
      <c r="A1380" s="38">
        <v>7</v>
      </c>
      <c r="B1380" s="39">
        <v>10727</v>
      </c>
      <c r="C1380" s="38">
        <v>10310741</v>
      </c>
      <c r="D1380" s="40" t="s">
        <v>1842</v>
      </c>
      <c r="E1380" s="38">
        <v>3</v>
      </c>
      <c r="F1380" s="38">
        <v>60</v>
      </c>
      <c r="G1380" s="38" t="s">
        <v>33</v>
      </c>
      <c r="H1380" s="42">
        <v>5897.43</v>
      </c>
      <c r="I1380" s="49"/>
      <c r="J1380" s="44">
        <v>43277</v>
      </c>
      <c r="K1380" s="42">
        <v>0</v>
      </c>
      <c r="L1380" s="42">
        <v>5602.56</v>
      </c>
      <c r="M1380" s="44">
        <v>45107</v>
      </c>
      <c r="N1380" s="42">
        <f>H1380-K1380-L1380</f>
        <v>294.86999999999989</v>
      </c>
      <c r="O1380" s="42">
        <v>0</v>
      </c>
      <c r="P1380" s="45">
        <v>0.13</v>
      </c>
      <c r="Q1380" s="42">
        <v>0</v>
      </c>
      <c r="R1380" s="42">
        <v>0</v>
      </c>
      <c r="S1380" s="42">
        <f>N1380-R1380</f>
        <v>294.86999999999989</v>
      </c>
      <c r="T1380" s="38">
        <v>2506</v>
      </c>
      <c r="U1380" s="14">
        <f>S1380/H1380</f>
        <v>4.9999745651919544E-2</v>
      </c>
      <c r="V1380" s="19"/>
      <c r="W1380" s="19"/>
      <c r="X1380" s="37" t="s">
        <v>3471</v>
      </c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</row>
    <row r="1381" spans="1:37" ht="16.5" customHeight="1">
      <c r="A1381" s="38">
        <v>153</v>
      </c>
      <c r="B1381" s="39">
        <v>10728</v>
      </c>
      <c r="C1381" s="38">
        <v>10283189</v>
      </c>
      <c r="D1381" s="40" t="s">
        <v>87</v>
      </c>
      <c r="E1381" s="41">
        <v>8</v>
      </c>
      <c r="F1381" s="38">
        <v>58</v>
      </c>
      <c r="G1381" s="38" t="s">
        <v>33</v>
      </c>
      <c r="H1381" s="42">
        <v>15726.48</v>
      </c>
      <c r="I1381" s="57"/>
      <c r="J1381" s="44">
        <v>43368</v>
      </c>
      <c r="K1381" s="42">
        <v>0</v>
      </c>
      <c r="L1381" s="42">
        <v>14940.16</v>
      </c>
      <c r="M1381" s="44">
        <v>45199</v>
      </c>
      <c r="N1381" s="42">
        <f>H1381-L1381</f>
        <v>786.31999999999971</v>
      </c>
      <c r="O1381" s="42">
        <v>0</v>
      </c>
      <c r="P1381" s="45">
        <v>0.13</v>
      </c>
      <c r="Q1381" s="42">
        <v>0</v>
      </c>
      <c r="R1381" s="42">
        <v>0</v>
      </c>
      <c r="S1381" s="42">
        <f>N1381</f>
        <v>786.31999999999971</v>
      </c>
      <c r="T1381" s="38">
        <v>2506</v>
      </c>
      <c r="U1381" s="14">
        <f>S1381/H1381</f>
        <v>4.9999745651919551E-2</v>
      </c>
      <c r="V1381" s="19"/>
      <c r="W1381" s="19"/>
      <c r="X1381" s="37" t="s">
        <v>3459</v>
      </c>
    </row>
    <row r="1382" spans="1:37" ht="16.5" customHeight="1">
      <c r="A1382" s="38">
        <v>38</v>
      </c>
      <c r="B1382" s="39">
        <v>10727</v>
      </c>
      <c r="C1382" s="38">
        <v>10310741</v>
      </c>
      <c r="D1382" s="40" t="s">
        <v>1842</v>
      </c>
      <c r="E1382" s="58">
        <v>3</v>
      </c>
      <c r="F1382" s="38">
        <v>60</v>
      </c>
      <c r="G1382" s="38" t="s">
        <v>33</v>
      </c>
      <c r="H1382" s="42">
        <v>5897.43</v>
      </c>
      <c r="I1382" s="37"/>
      <c r="J1382" s="44">
        <v>43277</v>
      </c>
      <c r="K1382" s="42">
        <v>0</v>
      </c>
      <c r="L1382" s="42">
        <v>5602.56</v>
      </c>
      <c r="M1382" s="44">
        <v>45262</v>
      </c>
      <c r="N1382" s="42">
        <v>294.87</v>
      </c>
      <c r="O1382" s="42">
        <v>0</v>
      </c>
      <c r="P1382" s="45">
        <f>IF(J1382&lt;DATEVALUE("2009-1-1"),3%,13%)</f>
        <v>0.13</v>
      </c>
      <c r="Q1382" s="42">
        <f>IF(P1382=13%,ROUND(O1382/(1+P1382)*P1382,2),ROUND(O1382/(1+0.03)*0.02,2))</f>
        <v>0</v>
      </c>
      <c r="R1382" s="42">
        <f>O1382-Q1382</f>
        <v>0</v>
      </c>
      <c r="S1382" s="42">
        <f>N1382-R1382</f>
        <v>294.87</v>
      </c>
      <c r="T1382" s="38">
        <v>2506</v>
      </c>
      <c r="U1382" s="14">
        <f>S1382/H1382</f>
        <v>4.9999745651919565E-2</v>
      </c>
      <c r="V1382" s="19"/>
      <c r="W1382" s="19"/>
      <c r="X1382" s="37" t="s">
        <v>3471</v>
      </c>
    </row>
    <row r="1383" spans="1:37" ht="16.5" customHeight="1">
      <c r="A1383" s="38">
        <v>35</v>
      </c>
      <c r="B1383" s="39">
        <v>10744</v>
      </c>
      <c r="C1383" s="38">
        <v>10293613</v>
      </c>
      <c r="D1383" s="40" t="s">
        <v>2495</v>
      </c>
      <c r="E1383" s="38">
        <v>10</v>
      </c>
      <c r="F1383" s="38">
        <v>60</v>
      </c>
      <c r="G1383" s="38" t="s">
        <v>23</v>
      </c>
      <c r="H1383" s="42">
        <v>2058.41</v>
      </c>
      <c r="I1383" s="2"/>
      <c r="J1383" s="44">
        <v>40164</v>
      </c>
      <c r="K1383" s="42">
        <v>0</v>
      </c>
      <c r="L1383" s="42">
        <v>1955.49</v>
      </c>
      <c r="M1383" s="44">
        <v>45016</v>
      </c>
      <c r="N1383" s="42">
        <f>H1383-K1383-L1383</f>
        <v>102.91999999999985</v>
      </c>
      <c r="O1383" s="42">
        <v>0</v>
      </c>
      <c r="P1383" s="45">
        <v>0.13</v>
      </c>
      <c r="Q1383" s="42">
        <v>0</v>
      </c>
      <c r="R1383" s="42">
        <v>0</v>
      </c>
      <c r="S1383" s="42">
        <v>102.92</v>
      </c>
      <c r="T1383" s="38">
        <v>1601</v>
      </c>
      <c r="U1383" s="14">
        <f>S1383/H1383</f>
        <v>4.9999757094067752E-2</v>
      </c>
      <c r="V1383" s="19"/>
      <c r="W1383" s="19"/>
      <c r="X1383" s="37" t="s">
        <v>3463</v>
      </c>
    </row>
    <row r="1384" spans="1:37" ht="16.5" customHeight="1">
      <c r="A1384" s="38">
        <v>354</v>
      </c>
      <c r="B1384" s="39">
        <v>40704</v>
      </c>
      <c r="C1384" s="38">
        <v>10303068</v>
      </c>
      <c r="D1384" s="40" t="s">
        <v>772</v>
      </c>
      <c r="E1384" s="58">
        <v>8</v>
      </c>
      <c r="F1384" s="38">
        <v>60</v>
      </c>
      <c r="G1384" s="38" t="s">
        <v>33</v>
      </c>
      <c r="H1384" s="42">
        <v>16957.28</v>
      </c>
      <c r="I1384" s="57"/>
      <c r="J1384" s="44">
        <v>42002</v>
      </c>
      <c r="K1384" s="42">
        <v>0</v>
      </c>
      <c r="L1384" s="42">
        <v>16109.42</v>
      </c>
      <c r="M1384" s="44">
        <v>45199</v>
      </c>
      <c r="N1384" s="42">
        <f>H1384-K1384-L1384</f>
        <v>847.85999999999876</v>
      </c>
      <c r="O1384" s="42">
        <v>0</v>
      </c>
      <c r="P1384" s="45">
        <v>0.13</v>
      </c>
      <c r="Q1384" s="42">
        <v>0</v>
      </c>
      <c r="R1384" s="42">
        <v>0</v>
      </c>
      <c r="S1384" s="42">
        <f>N1384-R1384</f>
        <v>847.85999999999876</v>
      </c>
      <c r="T1384" s="38">
        <v>5000</v>
      </c>
      <c r="U1384" s="14">
        <f>S1384/H1384</f>
        <v>4.999976411311241E-2</v>
      </c>
      <c r="V1384" s="19"/>
      <c r="W1384" s="19"/>
      <c r="X1384" s="37" t="s">
        <v>3463</v>
      </c>
    </row>
    <row r="1385" spans="1:37" ht="16.5" customHeight="1">
      <c r="A1385" s="38">
        <v>153</v>
      </c>
      <c r="B1385" s="39">
        <v>50098</v>
      </c>
      <c r="C1385" s="38">
        <v>10307909</v>
      </c>
      <c r="D1385" s="40" t="s">
        <v>1010</v>
      </c>
      <c r="E1385" s="38">
        <v>1</v>
      </c>
      <c r="F1385" s="38">
        <v>120</v>
      </c>
      <c r="G1385" s="38" t="s">
        <v>23</v>
      </c>
      <c r="H1385" s="42">
        <v>4443.42</v>
      </c>
      <c r="I1385" s="57"/>
      <c r="J1385" s="44">
        <v>41421</v>
      </c>
      <c r="K1385" s="42">
        <v>0</v>
      </c>
      <c r="L1385" s="42">
        <v>4221.25</v>
      </c>
      <c r="M1385" s="44">
        <v>45199</v>
      </c>
      <c r="N1385" s="42">
        <v>222.17</v>
      </c>
      <c r="O1385" s="42">
        <v>0</v>
      </c>
      <c r="P1385" s="45">
        <v>0.13</v>
      </c>
      <c r="Q1385" s="42">
        <v>0</v>
      </c>
      <c r="R1385" s="42">
        <v>0</v>
      </c>
      <c r="S1385" s="42">
        <v>222.17</v>
      </c>
      <c r="T1385" s="38">
        <v>2101</v>
      </c>
      <c r="U1385" s="14">
        <f>S1385/H1385</f>
        <v>4.999977494812554E-2</v>
      </c>
      <c r="V1385" s="19"/>
      <c r="W1385" s="19"/>
      <c r="X1385" s="37" t="s">
        <v>3456</v>
      </c>
    </row>
    <row r="1386" spans="1:37" ht="16.5" customHeight="1">
      <c r="A1386" s="38">
        <v>14</v>
      </c>
      <c r="B1386" s="39">
        <v>10747</v>
      </c>
      <c r="C1386" s="38">
        <v>10307481</v>
      </c>
      <c r="D1386" s="40" t="s">
        <v>627</v>
      </c>
      <c r="E1386" s="58">
        <v>61</v>
      </c>
      <c r="F1386" s="38">
        <v>60</v>
      </c>
      <c r="G1386" s="38" t="s">
        <v>23</v>
      </c>
      <c r="H1386" s="42">
        <v>24504.31</v>
      </c>
      <c r="I1386" s="57"/>
      <c r="J1386" s="44">
        <v>41638</v>
      </c>
      <c r="K1386" s="42">
        <v>0</v>
      </c>
      <c r="L1386" s="42">
        <v>23279.1</v>
      </c>
      <c r="M1386" s="44">
        <v>45199</v>
      </c>
      <c r="N1386" s="42">
        <f>H1386-L1386</f>
        <v>1225.2100000000028</v>
      </c>
      <c r="O1386" s="42">
        <v>0</v>
      </c>
      <c r="P1386" s="45">
        <v>0.13</v>
      </c>
      <c r="Q1386" s="42">
        <v>0</v>
      </c>
      <c r="R1386" s="42">
        <v>0</v>
      </c>
      <c r="S1386" s="42">
        <f>N1386-R1386</f>
        <v>1225.2100000000028</v>
      </c>
      <c r="T1386" s="38">
        <v>5000</v>
      </c>
      <c r="U1386" s="14">
        <f>S1386/H1386</f>
        <v>4.9999775549689124E-2</v>
      </c>
      <c r="V1386" s="19"/>
      <c r="W1386" s="19"/>
      <c r="X1386" s="37" t="s">
        <v>3472</v>
      </c>
    </row>
    <row r="1387" spans="1:37" ht="16.5" customHeight="1">
      <c r="A1387" s="38">
        <v>135</v>
      </c>
      <c r="B1387" s="39">
        <v>10736</v>
      </c>
      <c r="C1387" s="38">
        <v>10284175</v>
      </c>
      <c r="D1387" s="40" t="s">
        <v>439</v>
      </c>
      <c r="E1387" s="31">
        <v>36</v>
      </c>
      <c r="F1387" s="38">
        <v>60</v>
      </c>
      <c r="G1387" s="38" t="s">
        <v>23</v>
      </c>
      <c r="H1387" s="42">
        <v>17846.28</v>
      </c>
      <c r="I1387" s="49"/>
      <c r="J1387" s="44">
        <v>43124</v>
      </c>
      <c r="K1387" s="42">
        <v>0</v>
      </c>
      <c r="L1387" s="42">
        <v>16953.97</v>
      </c>
      <c r="M1387" s="44">
        <v>45107</v>
      </c>
      <c r="N1387" s="42">
        <f>H1387-K1387-L1387</f>
        <v>892.30999999999767</v>
      </c>
      <c r="O1387" s="42">
        <v>0</v>
      </c>
      <c r="P1387" s="45">
        <v>0.13</v>
      </c>
      <c r="Q1387" s="42">
        <v>0</v>
      </c>
      <c r="R1387" s="42">
        <v>0</v>
      </c>
      <c r="S1387" s="42">
        <f>N1387-R1387</f>
        <v>892.30999999999767</v>
      </c>
      <c r="T1387" s="38">
        <v>5000</v>
      </c>
      <c r="U1387" s="14">
        <f>S1387/H1387</f>
        <v>4.9999775863653249E-2</v>
      </c>
      <c r="V1387" s="19"/>
      <c r="W1387" s="19"/>
      <c r="X1387" s="37" t="s">
        <v>3461</v>
      </c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</row>
    <row r="1388" spans="1:37" ht="16.5" customHeight="1">
      <c r="A1388" s="38">
        <v>181</v>
      </c>
      <c r="B1388" s="39">
        <v>10742</v>
      </c>
      <c r="C1388" s="38">
        <v>10287907</v>
      </c>
      <c r="D1388" s="40" t="s">
        <v>482</v>
      </c>
      <c r="E1388" s="58">
        <v>3</v>
      </c>
      <c r="F1388" s="38">
        <v>58</v>
      </c>
      <c r="G1388" s="38" t="s">
        <v>33</v>
      </c>
      <c r="H1388" s="42">
        <v>2384.61</v>
      </c>
      <c r="I1388" s="57"/>
      <c r="J1388" s="44">
        <v>43341</v>
      </c>
      <c r="K1388" s="42">
        <v>0</v>
      </c>
      <c r="L1388" s="42">
        <v>2265.38</v>
      </c>
      <c r="M1388" s="44">
        <v>45199</v>
      </c>
      <c r="N1388" s="42">
        <f>H1388-K1388-L1388</f>
        <v>119.23000000000002</v>
      </c>
      <c r="O1388" s="42">
        <v>0</v>
      </c>
      <c r="P1388" s="45">
        <v>0.13</v>
      </c>
      <c r="Q1388" s="42">
        <v>0</v>
      </c>
      <c r="R1388" s="42">
        <v>0</v>
      </c>
      <c r="S1388" s="42">
        <f>N1388</f>
        <v>119.23000000000002</v>
      </c>
      <c r="T1388" s="38">
        <v>2506</v>
      </c>
      <c r="U1388" s="14">
        <f>S1388/H1388</f>
        <v>4.9999790322107183E-2</v>
      </c>
      <c r="V1388" s="19"/>
      <c r="W1388" s="19"/>
      <c r="X1388" s="37" t="s">
        <v>3463</v>
      </c>
    </row>
    <row r="1389" spans="1:37" ht="16.5" customHeight="1">
      <c r="A1389" s="38">
        <v>44</v>
      </c>
      <c r="B1389" s="39">
        <v>50098</v>
      </c>
      <c r="C1389" s="38">
        <v>10307105</v>
      </c>
      <c r="D1389" s="40" t="s">
        <v>271</v>
      </c>
      <c r="E1389" s="38">
        <v>2</v>
      </c>
      <c r="F1389" s="38">
        <v>120</v>
      </c>
      <c r="G1389" s="38" t="s">
        <v>23</v>
      </c>
      <c r="H1389" s="42">
        <v>5803.42</v>
      </c>
      <c r="I1389" s="53"/>
      <c r="J1389" s="44">
        <v>41248</v>
      </c>
      <c r="K1389" s="42">
        <v>0</v>
      </c>
      <c r="L1389" s="42">
        <v>5513.25</v>
      </c>
      <c r="M1389" s="44">
        <v>45138</v>
      </c>
      <c r="N1389" s="42">
        <f>H1389-K1389-L1389</f>
        <v>290.17000000000007</v>
      </c>
      <c r="O1389" s="42">
        <v>0</v>
      </c>
      <c r="P1389" s="45">
        <v>0.13</v>
      </c>
      <c r="Q1389" s="42">
        <v>0</v>
      </c>
      <c r="R1389" s="42">
        <v>0</v>
      </c>
      <c r="S1389" s="42">
        <v>290.17</v>
      </c>
      <c r="T1389" s="38">
        <v>2105</v>
      </c>
      <c r="U1389" s="14">
        <f>S1389/H1389</f>
        <v>4.9999827687811672E-2</v>
      </c>
      <c r="V1389" s="19"/>
      <c r="W1389" s="19"/>
      <c r="X1389" s="37" t="s">
        <v>3456</v>
      </c>
    </row>
    <row r="1390" spans="1:37" ht="16.5" customHeight="1">
      <c r="A1390" s="38">
        <v>29</v>
      </c>
      <c r="B1390" s="39">
        <v>10701</v>
      </c>
      <c r="C1390" s="38">
        <v>10275950</v>
      </c>
      <c r="D1390" s="40" t="s">
        <v>1041</v>
      </c>
      <c r="E1390" s="38">
        <v>27</v>
      </c>
      <c r="F1390" s="38">
        <v>60</v>
      </c>
      <c r="G1390" s="38" t="s">
        <v>23</v>
      </c>
      <c r="H1390" s="42">
        <v>19485.46</v>
      </c>
      <c r="I1390" s="53"/>
      <c r="J1390" s="44">
        <v>43215</v>
      </c>
      <c r="K1390" s="42">
        <v>0</v>
      </c>
      <c r="L1390" s="42">
        <v>18511.189999999999</v>
      </c>
      <c r="M1390" s="44">
        <v>45169</v>
      </c>
      <c r="N1390" s="42">
        <f>H1390-K1390-L1390</f>
        <v>974.27000000000044</v>
      </c>
      <c r="O1390" s="42">
        <v>0</v>
      </c>
      <c r="P1390" s="45">
        <v>0.13</v>
      </c>
      <c r="Q1390" s="42">
        <v>0</v>
      </c>
      <c r="R1390" s="42">
        <v>0</v>
      </c>
      <c r="S1390" s="42">
        <v>974.27</v>
      </c>
      <c r="T1390" s="38">
        <v>5000</v>
      </c>
      <c r="U1390" s="14">
        <f>S1390/H1390</f>
        <v>4.9999846039046551E-2</v>
      </c>
      <c r="V1390" s="19"/>
      <c r="W1390" s="19"/>
      <c r="X1390" s="37" t="s">
        <v>3455</v>
      </c>
    </row>
    <row r="1391" spans="1:37" ht="16.5" customHeight="1">
      <c r="A1391" s="38">
        <v>175</v>
      </c>
      <c r="B1391" s="39">
        <v>10702</v>
      </c>
      <c r="C1391" s="38">
        <v>10291673</v>
      </c>
      <c r="D1391" s="40" t="s">
        <v>29</v>
      </c>
      <c r="E1391" s="58">
        <v>799</v>
      </c>
      <c r="F1391" s="38">
        <v>60</v>
      </c>
      <c r="G1391" s="38" t="s">
        <v>23</v>
      </c>
      <c r="H1391" s="42">
        <v>33797.699999999997</v>
      </c>
      <c r="I1391" s="37"/>
      <c r="J1391" s="44">
        <v>43124</v>
      </c>
      <c r="K1391" s="42">
        <v>0</v>
      </c>
      <c r="L1391" s="42">
        <v>32107.82</v>
      </c>
      <c r="M1391" s="44">
        <v>45205</v>
      </c>
      <c r="N1391" s="42">
        <v>1689.88</v>
      </c>
      <c r="O1391" s="42">
        <v>0</v>
      </c>
      <c r="P1391" s="45">
        <f>IF(J1391&lt;DATEVALUE("2009-1-1"),3%,13%)</f>
        <v>0.13</v>
      </c>
      <c r="Q1391" s="42">
        <f>IF(P1391=13%,ROUND(O1391/(1+P1391)*P1391,2),ROUND(O1391/(1+0.03)*0.02,2))</f>
        <v>0</v>
      </c>
      <c r="R1391" s="42">
        <f>O1391-Q1391</f>
        <v>0</v>
      </c>
      <c r="S1391" s="42">
        <f>N1391-R1391</f>
        <v>1689.88</v>
      </c>
      <c r="T1391" s="38">
        <v>5000</v>
      </c>
      <c r="U1391" s="14">
        <f>S1391/H1391</f>
        <v>4.9999852060939064E-2</v>
      </c>
      <c r="V1391" s="19"/>
      <c r="W1391" s="19"/>
      <c r="X1391" s="37" t="s">
        <v>3456</v>
      </c>
    </row>
    <row r="1392" spans="1:37" ht="16.5" customHeight="1">
      <c r="A1392" s="38">
        <v>139</v>
      </c>
      <c r="B1392" s="39">
        <v>10709</v>
      </c>
      <c r="C1392" s="38">
        <v>10309839</v>
      </c>
      <c r="D1392" s="40" t="s">
        <v>154</v>
      </c>
      <c r="E1392" s="38">
        <v>6</v>
      </c>
      <c r="F1392" s="38">
        <v>40</v>
      </c>
      <c r="G1392" s="38" t="s">
        <v>33</v>
      </c>
      <c r="H1392" s="42">
        <v>7268.62</v>
      </c>
      <c r="I1392" s="57"/>
      <c r="J1392" s="44">
        <v>43915</v>
      </c>
      <c r="K1392" s="42">
        <v>0</v>
      </c>
      <c r="L1392" s="42">
        <v>6905.19</v>
      </c>
      <c r="M1392" s="44">
        <v>45199</v>
      </c>
      <c r="N1392" s="42">
        <v>363.43</v>
      </c>
      <c r="O1392" s="42">
        <v>0</v>
      </c>
      <c r="P1392" s="45">
        <v>0.13</v>
      </c>
      <c r="Q1392" s="42">
        <v>0</v>
      </c>
      <c r="R1392" s="42">
        <v>0</v>
      </c>
      <c r="S1392" s="42">
        <v>363.43</v>
      </c>
      <c r="T1392" s="38">
        <v>5000</v>
      </c>
      <c r="U1392" s="14">
        <f>S1392/H1392</f>
        <v>4.9999862422302997E-2</v>
      </c>
      <c r="V1392" s="19"/>
      <c r="W1392" s="19"/>
      <c r="X1392" s="37" t="s">
        <v>3456</v>
      </c>
    </row>
    <row r="1393" spans="1:37" ht="16.5" customHeight="1">
      <c r="A1393" s="38">
        <v>677</v>
      </c>
      <c r="B1393" s="39">
        <v>10738</v>
      </c>
      <c r="C1393" s="38">
        <v>10285404</v>
      </c>
      <c r="D1393" s="40" t="s">
        <v>469</v>
      </c>
      <c r="E1393" s="58">
        <v>6</v>
      </c>
      <c r="F1393" s="38">
        <v>60</v>
      </c>
      <c r="G1393" s="38" t="s">
        <v>33</v>
      </c>
      <c r="H1393" s="42">
        <v>14769.24</v>
      </c>
      <c r="I1393" s="57"/>
      <c r="J1393" s="44">
        <v>42395</v>
      </c>
      <c r="K1393" s="42">
        <v>0</v>
      </c>
      <c r="L1393" s="42">
        <v>14030.78</v>
      </c>
      <c r="M1393" s="44">
        <v>45199</v>
      </c>
      <c r="N1393" s="42">
        <f>H1393-K1393-L1393</f>
        <v>738.45999999999913</v>
      </c>
      <c r="O1393" s="42">
        <v>0</v>
      </c>
      <c r="P1393" s="45">
        <v>0.13</v>
      </c>
      <c r="Q1393" s="42">
        <v>0</v>
      </c>
      <c r="R1393" s="42">
        <v>0</v>
      </c>
      <c r="S1393" s="42">
        <f>N1393-R1393</f>
        <v>738.45999999999913</v>
      </c>
      <c r="T1393" s="38">
        <v>5000</v>
      </c>
      <c r="U1393" s="14">
        <f>S1393/H1393</f>
        <v>4.9999864583417909E-2</v>
      </c>
      <c r="V1393" s="19"/>
      <c r="W1393" s="19"/>
      <c r="X1393" s="37" t="s">
        <v>3461</v>
      </c>
    </row>
    <row r="1394" spans="1:37" ht="16.5" customHeight="1">
      <c r="A1394" s="38">
        <v>16</v>
      </c>
      <c r="B1394" s="39">
        <v>10717</v>
      </c>
      <c r="C1394" s="38">
        <v>10311977</v>
      </c>
      <c r="D1394" s="40" t="s">
        <v>540</v>
      </c>
      <c r="E1394" s="38">
        <v>4</v>
      </c>
      <c r="F1394" s="38">
        <v>60</v>
      </c>
      <c r="G1394" s="38" t="s">
        <v>23</v>
      </c>
      <c r="H1394" s="42">
        <v>17278.64</v>
      </c>
      <c r="I1394" s="53"/>
      <c r="J1394" s="44">
        <v>42973</v>
      </c>
      <c r="K1394" s="42">
        <v>0</v>
      </c>
      <c r="L1394" s="42">
        <v>16414.71</v>
      </c>
      <c r="M1394" s="44">
        <v>45138</v>
      </c>
      <c r="N1394" s="42">
        <f>H1394-K1394-L1394</f>
        <v>863.93000000000029</v>
      </c>
      <c r="O1394" s="42">
        <v>0</v>
      </c>
      <c r="P1394" s="45">
        <v>0.13</v>
      </c>
      <c r="Q1394" s="42">
        <v>0</v>
      </c>
      <c r="R1394" s="42">
        <v>0</v>
      </c>
      <c r="S1394" s="42">
        <v>863.93</v>
      </c>
      <c r="T1394" s="38">
        <v>5000</v>
      </c>
      <c r="U1394" s="14">
        <f>S1394/H1394</f>
        <v>4.9999884250149319E-2</v>
      </c>
      <c r="V1394" s="19"/>
      <c r="W1394" s="19"/>
      <c r="X1394" s="37" t="s">
        <v>3457</v>
      </c>
    </row>
    <row r="1395" spans="1:37" ht="16.5" customHeight="1">
      <c r="A1395" s="38">
        <v>393</v>
      </c>
      <c r="B1395" s="39">
        <v>10729</v>
      </c>
      <c r="C1395" s="38">
        <v>10291910</v>
      </c>
      <c r="D1395" s="40" t="s">
        <v>3138</v>
      </c>
      <c r="E1395" s="58">
        <v>1</v>
      </c>
      <c r="F1395" s="38">
        <v>120</v>
      </c>
      <c r="G1395" s="38" t="s">
        <v>21</v>
      </c>
      <c r="H1395" s="42">
        <v>-9123.82</v>
      </c>
      <c r="I1395" s="37"/>
      <c r="J1395" s="44">
        <v>40022</v>
      </c>
      <c r="K1395" s="42">
        <v>0</v>
      </c>
      <c r="L1395" s="42">
        <v>-8667.6299999999992</v>
      </c>
      <c r="M1395" s="44">
        <v>45259</v>
      </c>
      <c r="N1395" s="42">
        <v>-456.19</v>
      </c>
      <c r="O1395" s="42">
        <v>0</v>
      </c>
      <c r="P1395" s="45">
        <f>IF(J1395&lt;DATEVALUE("2009-1-1"),3%,13%)</f>
        <v>0.13</v>
      </c>
      <c r="Q1395" s="42">
        <f>IF(P1395=13%,ROUND(O1395/(1+P1395)*P1395,2),ROUND(O1395/(1+0.03)*0.02,2))</f>
        <v>0</v>
      </c>
      <c r="R1395" s="42">
        <f>O1395-Q1395</f>
        <v>0</v>
      </c>
      <c r="S1395" s="42">
        <f>N1395-R1395</f>
        <v>-456.19</v>
      </c>
      <c r="T1395" s="38">
        <v>5000</v>
      </c>
      <c r="U1395" s="14">
        <f>S1395/H1395</f>
        <v>4.9999890396785561E-2</v>
      </c>
      <c r="V1395" s="19"/>
      <c r="W1395" s="19"/>
      <c r="X1395" s="37" t="s">
        <v>3459</v>
      </c>
    </row>
    <row r="1396" spans="1:37" ht="16.5" customHeight="1">
      <c r="A1396" s="38">
        <v>394</v>
      </c>
      <c r="B1396" s="39">
        <v>10729</v>
      </c>
      <c r="C1396" s="38">
        <v>10291911</v>
      </c>
      <c r="D1396" s="40" t="s">
        <v>3139</v>
      </c>
      <c r="E1396" s="58">
        <v>1</v>
      </c>
      <c r="F1396" s="38">
        <v>120</v>
      </c>
      <c r="G1396" s="38" t="s">
        <v>21</v>
      </c>
      <c r="H1396" s="42">
        <v>-33185.870000000003</v>
      </c>
      <c r="I1396" s="37"/>
      <c r="J1396" s="44">
        <v>40022</v>
      </c>
      <c r="K1396" s="42">
        <v>0</v>
      </c>
      <c r="L1396" s="42">
        <v>-31526.58</v>
      </c>
      <c r="M1396" s="44">
        <v>45259</v>
      </c>
      <c r="N1396" s="42">
        <v>-1659.29</v>
      </c>
      <c r="O1396" s="42">
        <v>0</v>
      </c>
      <c r="P1396" s="45">
        <f>IF(J1396&lt;DATEVALUE("2009-1-1"),3%,13%)</f>
        <v>0.13</v>
      </c>
      <c r="Q1396" s="42">
        <f>IF(P1396=13%,ROUND(O1396/(1+P1396)*P1396,2),ROUND(O1396/(1+0.03)*0.02,2))</f>
        <v>0</v>
      </c>
      <c r="R1396" s="42">
        <f>O1396-Q1396</f>
        <v>0</v>
      </c>
      <c r="S1396" s="42">
        <f>N1396-R1396</f>
        <v>-1659.29</v>
      </c>
      <c r="T1396" s="38">
        <v>5000</v>
      </c>
      <c r="U1396" s="14">
        <f>S1396/H1396</f>
        <v>4.9999894533426417E-2</v>
      </c>
      <c r="V1396" s="19"/>
      <c r="W1396" s="19"/>
      <c r="X1396" s="37" t="s">
        <v>3459</v>
      </c>
    </row>
    <row r="1397" spans="1:37" ht="16.5" customHeight="1">
      <c r="A1397" s="38">
        <v>13</v>
      </c>
      <c r="B1397" s="39">
        <v>10712</v>
      </c>
      <c r="C1397" s="38">
        <v>10284463</v>
      </c>
      <c r="D1397" s="40" t="s">
        <v>81</v>
      </c>
      <c r="E1397" s="38">
        <v>93</v>
      </c>
      <c r="F1397" s="38">
        <v>60</v>
      </c>
      <c r="G1397" s="38" t="s">
        <v>23</v>
      </c>
      <c r="H1397" s="42">
        <v>46102.89</v>
      </c>
      <c r="I1397" s="57"/>
      <c r="J1397" s="44">
        <v>43215</v>
      </c>
      <c r="K1397" s="42">
        <v>0</v>
      </c>
      <c r="L1397" s="42">
        <v>43797.75</v>
      </c>
      <c r="M1397" s="44">
        <v>45199</v>
      </c>
      <c r="N1397" s="42">
        <v>2305.14</v>
      </c>
      <c r="O1397" s="42">
        <v>0</v>
      </c>
      <c r="P1397" s="45">
        <v>0.13</v>
      </c>
      <c r="Q1397" s="42">
        <v>0</v>
      </c>
      <c r="R1397" s="42">
        <v>0</v>
      </c>
      <c r="S1397" s="42">
        <v>2305.14</v>
      </c>
      <c r="T1397" s="38">
        <v>5000</v>
      </c>
      <c r="U1397" s="14">
        <f>S1397/H1397</f>
        <v>4.9999902392236145E-2</v>
      </c>
      <c r="V1397" s="19"/>
      <c r="W1397" s="19"/>
      <c r="X1397" s="37" t="s">
        <v>3458</v>
      </c>
    </row>
    <row r="1398" spans="1:37" ht="16.5" customHeight="1">
      <c r="A1398" s="38">
        <v>99</v>
      </c>
      <c r="B1398" s="39">
        <v>10701</v>
      </c>
      <c r="C1398" s="38">
        <v>10274831</v>
      </c>
      <c r="D1398" s="40" t="s">
        <v>2917</v>
      </c>
      <c r="E1398" s="58">
        <v>8</v>
      </c>
      <c r="F1398" s="38">
        <v>120</v>
      </c>
      <c r="G1398" s="38" t="s">
        <v>23</v>
      </c>
      <c r="H1398" s="42">
        <v>31306.66</v>
      </c>
      <c r="I1398" s="37"/>
      <c r="J1398" s="44">
        <v>39140</v>
      </c>
      <c r="K1398" s="42">
        <v>0</v>
      </c>
      <c r="L1398" s="42">
        <v>29741.33</v>
      </c>
      <c r="M1398" s="44">
        <v>45200</v>
      </c>
      <c r="N1398" s="42">
        <v>1565.33</v>
      </c>
      <c r="O1398" s="42">
        <v>0</v>
      </c>
      <c r="P1398" s="45">
        <f>IF(J1398&lt;DATEVALUE("2009-1-1"),3%,13%)</f>
        <v>0.03</v>
      </c>
      <c r="Q1398" s="42">
        <f>IF(P1398=13%,ROUND(O1398/(1+P1398)*P1398,2),ROUND(O1398/(1+0.03)*0.02,2))</f>
        <v>0</v>
      </c>
      <c r="R1398" s="42">
        <f>O1398-Q1398</f>
        <v>0</v>
      </c>
      <c r="S1398" s="42">
        <f>N1398-R1398</f>
        <v>1565.33</v>
      </c>
      <c r="T1398" s="38">
        <v>2101</v>
      </c>
      <c r="U1398" s="14">
        <f>S1398/H1398</f>
        <v>4.9999904173744496E-2</v>
      </c>
      <c r="V1398" s="19"/>
      <c r="W1398" s="19"/>
      <c r="X1398" s="37" t="s">
        <v>3455</v>
      </c>
    </row>
    <row r="1399" spans="1:37" ht="16.5" customHeight="1">
      <c r="A1399" s="38">
        <v>21</v>
      </c>
      <c r="B1399" s="39">
        <v>40709</v>
      </c>
      <c r="C1399" s="38">
        <v>10285084</v>
      </c>
      <c r="D1399" s="40" t="s">
        <v>282</v>
      </c>
      <c r="E1399" s="46">
        <v>5.9823300000000003E-2</v>
      </c>
      <c r="F1399" s="38">
        <v>120</v>
      </c>
      <c r="G1399" s="38" t="s">
        <v>2909</v>
      </c>
      <c r="H1399" s="42">
        <v>42245.66</v>
      </c>
      <c r="I1399" s="2"/>
      <c r="J1399" s="44">
        <v>39395</v>
      </c>
      <c r="K1399" s="42">
        <v>0</v>
      </c>
      <c r="L1399" s="42">
        <v>40133.379999999997</v>
      </c>
      <c r="M1399" s="44">
        <v>45046</v>
      </c>
      <c r="N1399" s="42">
        <f>H1399-K1399-L1399</f>
        <v>2112.2800000000061</v>
      </c>
      <c r="O1399" s="42">
        <v>0</v>
      </c>
      <c r="P1399" s="45">
        <v>0.03</v>
      </c>
      <c r="Q1399" s="42">
        <v>0</v>
      </c>
      <c r="R1399" s="42">
        <v>0</v>
      </c>
      <c r="S1399" s="42">
        <v>2112.2800000000102</v>
      </c>
      <c r="T1399" s="38">
        <v>5000</v>
      </c>
      <c r="U1399" s="14">
        <f>S1399/H1399</f>
        <v>4.9999928986788469E-2</v>
      </c>
      <c r="V1399" s="19"/>
      <c r="W1399" s="19"/>
      <c r="X1399" s="37" t="s">
        <v>3467</v>
      </c>
    </row>
    <row r="1400" spans="1:37" ht="16.5" customHeight="1">
      <c r="A1400" s="38">
        <v>8</v>
      </c>
      <c r="B1400" s="39">
        <v>10733</v>
      </c>
      <c r="C1400" s="38">
        <v>10289467</v>
      </c>
      <c r="D1400" s="40" t="s">
        <v>2516</v>
      </c>
      <c r="E1400" s="46">
        <v>1.7649999999999999E-2</v>
      </c>
      <c r="F1400" s="38">
        <v>120</v>
      </c>
      <c r="G1400" s="38" t="s">
        <v>2908</v>
      </c>
      <c r="H1400" s="42">
        <v>59995.27</v>
      </c>
      <c r="I1400" s="2"/>
      <c r="J1400" s="44">
        <v>39813</v>
      </c>
      <c r="K1400" s="42">
        <v>0</v>
      </c>
      <c r="L1400" s="42">
        <v>56995.51</v>
      </c>
      <c r="M1400" s="44">
        <v>44985</v>
      </c>
      <c r="N1400" s="42">
        <f>H1400-K1400-L1400</f>
        <v>2999.7599999999948</v>
      </c>
      <c r="O1400" s="42">
        <v>0</v>
      </c>
      <c r="P1400" s="45">
        <v>0.03</v>
      </c>
      <c r="Q1400" s="42">
        <v>0</v>
      </c>
      <c r="R1400" s="42">
        <v>0</v>
      </c>
      <c r="S1400" s="42">
        <f>N1400-R1400</f>
        <v>2999.7599999999948</v>
      </c>
      <c r="T1400" s="38">
        <v>5000</v>
      </c>
      <c r="U1400" s="14">
        <f>S1400/H1400</f>
        <v>4.9999941662067608E-2</v>
      </c>
      <c r="V1400" s="19"/>
      <c r="W1400" s="19"/>
      <c r="X1400" s="37" t="s">
        <v>3460</v>
      </c>
    </row>
    <row r="1401" spans="1:37" ht="16.5" customHeight="1">
      <c r="A1401" s="38">
        <v>64</v>
      </c>
      <c r="B1401" s="39">
        <v>10713</v>
      </c>
      <c r="C1401" s="38">
        <v>10297909</v>
      </c>
      <c r="D1401" s="40" t="s">
        <v>210</v>
      </c>
      <c r="E1401" s="38">
        <v>215</v>
      </c>
      <c r="F1401" s="38">
        <v>31</v>
      </c>
      <c r="G1401" s="38" t="s">
        <v>23</v>
      </c>
      <c r="H1401" s="42">
        <v>57643.06</v>
      </c>
      <c r="I1401" s="57"/>
      <c r="J1401" s="44">
        <v>43858</v>
      </c>
      <c r="K1401" s="42">
        <v>0</v>
      </c>
      <c r="L1401" s="42">
        <v>54760.91</v>
      </c>
      <c r="M1401" s="44">
        <v>45199</v>
      </c>
      <c r="N1401" s="42">
        <v>2882.15</v>
      </c>
      <c r="O1401" s="42">
        <v>0</v>
      </c>
      <c r="P1401" s="45">
        <v>0.13</v>
      </c>
      <c r="Q1401" s="42">
        <v>0</v>
      </c>
      <c r="R1401" s="42">
        <v>0</v>
      </c>
      <c r="S1401" s="42">
        <v>2882.15</v>
      </c>
      <c r="T1401" s="38">
        <v>5000</v>
      </c>
      <c r="U1401" s="14">
        <f>S1401/H1401</f>
        <v>4.9999947955573491E-2</v>
      </c>
      <c r="V1401" s="19"/>
      <c r="W1401" s="19"/>
      <c r="X1401" s="37" t="s">
        <v>3457</v>
      </c>
    </row>
    <row r="1402" spans="1:37" ht="16.5" customHeight="1">
      <c r="A1402" s="38">
        <v>63</v>
      </c>
      <c r="B1402" s="39">
        <v>10723</v>
      </c>
      <c r="C1402" s="38">
        <v>10295106</v>
      </c>
      <c r="D1402" s="40" t="s">
        <v>280</v>
      </c>
      <c r="E1402" s="58">
        <v>54</v>
      </c>
      <c r="F1402" s="38">
        <v>60</v>
      </c>
      <c r="G1402" s="38" t="s">
        <v>23</v>
      </c>
      <c r="H1402" s="42">
        <v>26769.42</v>
      </c>
      <c r="I1402" s="57"/>
      <c r="J1402" s="44">
        <v>43187</v>
      </c>
      <c r="K1402" s="42">
        <v>0</v>
      </c>
      <c r="L1402" s="42">
        <v>25430.95</v>
      </c>
      <c r="M1402" s="44">
        <v>45199</v>
      </c>
      <c r="N1402" s="42">
        <f>H1402-K1402-L1402</f>
        <v>1338.4699999999975</v>
      </c>
      <c r="O1402" s="42">
        <v>0</v>
      </c>
      <c r="P1402" s="45">
        <v>0.13</v>
      </c>
      <c r="Q1402" s="42">
        <v>0</v>
      </c>
      <c r="R1402" s="42">
        <v>0</v>
      </c>
      <c r="S1402" s="42">
        <f>N1402</f>
        <v>1338.4699999999975</v>
      </c>
      <c r="T1402" s="38">
        <v>5000</v>
      </c>
      <c r="U1402" s="14">
        <f>S1402/H1402</f>
        <v>4.9999962643942138E-2</v>
      </c>
      <c r="V1402" s="19"/>
      <c r="W1402" s="19"/>
      <c r="X1402" s="37" t="s">
        <v>3470</v>
      </c>
    </row>
    <row r="1403" spans="1:37" ht="16.5" customHeight="1">
      <c r="A1403" s="38">
        <v>20</v>
      </c>
      <c r="B1403" s="39">
        <v>10751</v>
      </c>
      <c r="C1403" s="38">
        <v>10305980</v>
      </c>
      <c r="D1403" s="40" t="s">
        <v>1590</v>
      </c>
      <c r="E1403" s="38">
        <v>3</v>
      </c>
      <c r="F1403" s="38">
        <v>60</v>
      </c>
      <c r="G1403" s="38" t="s">
        <v>33</v>
      </c>
      <c r="H1403" s="42">
        <v>38112.82</v>
      </c>
      <c r="I1403" s="55"/>
      <c r="J1403" s="44">
        <v>41270</v>
      </c>
      <c r="K1403" s="42">
        <v>0</v>
      </c>
      <c r="L1403" s="42">
        <v>36207.18</v>
      </c>
      <c r="M1403" s="44">
        <v>45138</v>
      </c>
      <c r="N1403" s="42">
        <f>H1403-K1403-L1403</f>
        <v>1905.6399999999994</v>
      </c>
      <c r="O1403" s="42">
        <v>0</v>
      </c>
      <c r="P1403" s="45">
        <v>0.13</v>
      </c>
      <c r="Q1403" s="42">
        <v>0</v>
      </c>
      <c r="R1403" s="42">
        <v>0</v>
      </c>
      <c r="S1403" s="42">
        <v>1905.64</v>
      </c>
      <c r="T1403" s="38">
        <v>5000</v>
      </c>
      <c r="U1403" s="14">
        <f>S1403/H1403</f>
        <v>4.9999973762109448E-2</v>
      </c>
      <c r="V1403" s="19"/>
      <c r="W1403" s="19"/>
      <c r="X1403" s="37" t="s">
        <v>3474</v>
      </c>
    </row>
    <row r="1404" spans="1:37" ht="16.5" customHeight="1">
      <c r="A1404" s="38">
        <v>395</v>
      </c>
      <c r="B1404" s="39">
        <v>10729</v>
      </c>
      <c r="C1404" s="38">
        <v>10291912</v>
      </c>
      <c r="D1404" s="40" t="s">
        <v>3140</v>
      </c>
      <c r="E1404" s="58">
        <v>1</v>
      </c>
      <c r="F1404" s="38">
        <v>120</v>
      </c>
      <c r="G1404" s="38" t="s">
        <v>21</v>
      </c>
      <c r="H1404" s="42">
        <v>-286067.15000000002</v>
      </c>
      <c r="I1404" s="37"/>
      <c r="J1404" s="44">
        <v>40022</v>
      </c>
      <c r="K1404" s="42">
        <v>0</v>
      </c>
      <c r="L1404" s="42">
        <v>-271763.8</v>
      </c>
      <c r="M1404" s="44">
        <v>45259</v>
      </c>
      <c r="N1404" s="42">
        <v>-14303.35</v>
      </c>
      <c r="O1404" s="42">
        <v>0</v>
      </c>
      <c r="P1404" s="45">
        <f>IF(J1404&lt;DATEVALUE("2009-1-1"),3%,13%)</f>
        <v>0.13</v>
      </c>
      <c r="Q1404" s="42">
        <f>IF(P1404=13%,ROUND(O1404/(1+P1404)*P1404,2),ROUND(O1404/(1+0.03)*0.02,2))</f>
        <v>0</v>
      </c>
      <c r="R1404" s="42">
        <f>O1404-Q1404</f>
        <v>0</v>
      </c>
      <c r="S1404" s="42">
        <f>N1404-R1404</f>
        <v>-14303.35</v>
      </c>
      <c r="T1404" s="38">
        <v>5000</v>
      </c>
      <c r="U1404" s="14">
        <f>S1404/H1404</f>
        <v>4.9999973782379414E-2</v>
      </c>
      <c r="V1404" s="19"/>
      <c r="W1404" s="19"/>
      <c r="X1404" s="37" t="s">
        <v>3459</v>
      </c>
    </row>
    <row r="1405" spans="1:37" ht="16.5" customHeight="1">
      <c r="A1405" s="38">
        <v>26</v>
      </c>
      <c r="B1405" s="39">
        <v>10873</v>
      </c>
      <c r="C1405" s="38">
        <v>10313059</v>
      </c>
      <c r="D1405" s="40" t="s">
        <v>1237</v>
      </c>
      <c r="E1405" s="58">
        <v>1</v>
      </c>
      <c r="F1405" s="38">
        <v>120</v>
      </c>
      <c r="G1405" s="38" t="s">
        <v>515</v>
      </c>
      <c r="H1405" s="42">
        <v>2886165.49</v>
      </c>
      <c r="I1405" s="37"/>
      <c r="J1405" s="44">
        <v>39813</v>
      </c>
      <c r="K1405" s="42">
        <v>0</v>
      </c>
      <c r="L1405" s="42">
        <v>2741857.22</v>
      </c>
      <c r="M1405" s="44">
        <v>45200</v>
      </c>
      <c r="N1405" s="42">
        <v>144308.26999999999</v>
      </c>
      <c r="O1405" s="42">
        <v>0</v>
      </c>
      <c r="P1405" s="45">
        <f>IF(J1405&lt;DATEVALUE("2009-1-1"),3%,13%)</f>
        <v>0.03</v>
      </c>
      <c r="Q1405" s="42">
        <f>IF(P1405=13%,ROUND(O1405/(1+P1405)*P1405,2),ROUND(O1405/(1+0.03)*0.02,2))</f>
        <v>0</v>
      </c>
      <c r="R1405" s="42">
        <f>O1405-Q1405</f>
        <v>0</v>
      </c>
      <c r="S1405" s="42">
        <f>N1405-R1405</f>
        <v>144308.26999999999</v>
      </c>
      <c r="T1405" s="38">
        <v>5000</v>
      </c>
      <c r="U1405" s="14">
        <f>S1405/H1405</f>
        <v>4.9999998440837842E-2</v>
      </c>
      <c r="V1405" s="19"/>
      <c r="W1405" s="19"/>
      <c r="X1405" s="37" t="s">
        <v>3480</v>
      </c>
    </row>
    <row r="1406" spans="1:37" ht="16.5" customHeight="1">
      <c r="A1406" s="38">
        <v>154</v>
      </c>
      <c r="B1406" s="39">
        <v>10741</v>
      </c>
      <c r="C1406" s="38">
        <v>10282286</v>
      </c>
      <c r="D1406" s="40" t="s">
        <v>2040</v>
      </c>
      <c r="E1406" s="38">
        <v>1</v>
      </c>
      <c r="F1406" s="38">
        <v>60</v>
      </c>
      <c r="G1406" s="38" t="s">
        <v>33</v>
      </c>
      <c r="H1406" s="42">
        <v>2290.6</v>
      </c>
      <c r="I1406" s="2"/>
      <c r="J1406" s="44">
        <v>41635</v>
      </c>
      <c r="K1406" s="42">
        <v>0</v>
      </c>
      <c r="L1406" s="42">
        <v>2176.0700000000002</v>
      </c>
      <c r="M1406" s="44">
        <v>45077</v>
      </c>
      <c r="N1406" s="42">
        <f>H1406-K1406-L1406</f>
        <v>114.52999999999975</v>
      </c>
      <c r="O1406" s="42">
        <v>0</v>
      </c>
      <c r="P1406" s="45">
        <v>0.13</v>
      </c>
      <c r="Q1406" s="42">
        <v>0</v>
      </c>
      <c r="R1406" s="42">
        <v>0</v>
      </c>
      <c r="S1406" s="42">
        <f>N1406-R1406</f>
        <v>114.52999999999975</v>
      </c>
      <c r="T1406" s="38">
        <v>5000</v>
      </c>
      <c r="U1406" s="14">
        <f>S1406/H1406</f>
        <v>4.9999999999999892E-2</v>
      </c>
      <c r="V1406" s="19"/>
      <c r="W1406" s="19"/>
      <c r="X1406" s="37" t="s">
        <v>3462</v>
      </c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</row>
    <row r="1407" spans="1:37" ht="16.5" customHeight="1">
      <c r="A1407" s="38">
        <v>108</v>
      </c>
      <c r="B1407" s="39">
        <v>10736</v>
      </c>
      <c r="C1407" s="38">
        <v>10284107</v>
      </c>
      <c r="D1407" s="40" t="s">
        <v>1903</v>
      </c>
      <c r="E1407" s="31">
        <v>1</v>
      </c>
      <c r="F1407" s="38">
        <v>60</v>
      </c>
      <c r="G1407" s="38" t="s">
        <v>33</v>
      </c>
      <c r="H1407" s="42">
        <v>2290.6</v>
      </c>
      <c r="I1407" s="49"/>
      <c r="J1407" s="44">
        <v>41784</v>
      </c>
      <c r="K1407" s="42">
        <v>0</v>
      </c>
      <c r="L1407" s="42">
        <v>2176.0700000000002</v>
      </c>
      <c r="M1407" s="44">
        <v>45107</v>
      </c>
      <c r="N1407" s="42">
        <f>H1407-K1407-L1407</f>
        <v>114.52999999999975</v>
      </c>
      <c r="O1407" s="42">
        <v>0</v>
      </c>
      <c r="P1407" s="45">
        <v>0.13</v>
      </c>
      <c r="Q1407" s="42">
        <v>0</v>
      </c>
      <c r="R1407" s="42">
        <v>0</v>
      </c>
      <c r="S1407" s="42">
        <f>N1407-R1407</f>
        <v>114.52999999999975</v>
      </c>
      <c r="T1407" s="38">
        <v>5000</v>
      </c>
      <c r="U1407" s="14">
        <f>S1407/H1407</f>
        <v>4.9999999999999892E-2</v>
      </c>
      <c r="V1407" s="19"/>
      <c r="W1407" s="19"/>
      <c r="X1407" s="37" t="s">
        <v>3461</v>
      </c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</row>
    <row r="1408" spans="1:37" ht="16.5" customHeight="1">
      <c r="A1408" s="38">
        <v>261</v>
      </c>
      <c r="B1408" s="39">
        <v>10741</v>
      </c>
      <c r="C1408" s="38">
        <v>10282459</v>
      </c>
      <c r="D1408" s="40" t="s">
        <v>1534</v>
      </c>
      <c r="E1408" s="38">
        <v>1</v>
      </c>
      <c r="F1408" s="38">
        <v>60</v>
      </c>
      <c r="G1408" s="38" t="s">
        <v>33</v>
      </c>
      <c r="H1408" s="42">
        <v>2290.6</v>
      </c>
      <c r="I1408" s="55"/>
      <c r="J1408" s="44">
        <v>42089</v>
      </c>
      <c r="K1408" s="42">
        <v>0</v>
      </c>
      <c r="L1408" s="42">
        <v>2176.0700000000002</v>
      </c>
      <c r="M1408" s="44">
        <v>45138</v>
      </c>
      <c r="N1408" s="42">
        <f>H1408-K1408-L1408</f>
        <v>114.52999999999975</v>
      </c>
      <c r="O1408" s="42">
        <v>0</v>
      </c>
      <c r="P1408" s="45">
        <v>0.13</v>
      </c>
      <c r="Q1408" s="42">
        <v>0</v>
      </c>
      <c r="R1408" s="42">
        <v>0</v>
      </c>
      <c r="S1408" s="42">
        <f>N1408-R1408</f>
        <v>114.52999999999975</v>
      </c>
      <c r="T1408" s="38">
        <v>5000</v>
      </c>
      <c r="U1408" s="14">
        <f>S1408/H1408</f>
        <v>4.9999999999999892E-2</v>
      </c>
      <c r="V1408" s="19"/>
      <c r="W1408" s="19"/>
      <c r="X1408" s="37" t="s">
        <v>3462</v>
      </c>
    </row>
    <row r="1409" spans="1:37" ht="16.5" customHeight="1">
      <c r="A1409" s="38">
        <v>1031</v>
      </c>
      <c r="B1409" s="39">
        <v>10800</v>
      </c>
      <c r="C1409" s="38">
        <v>10318099</v>
      </c>
      <c r="D1409" s="40" t="s">
        <v>2142</v>
      </c>
      <c r="E1409" s="38">
        <v>1</v>
      </c>
      <c r="F1409" s="38">
        <v>120</v>
      </c>
      <c r="G1409" s="38" t="s">
        <v>23</v>
      </c>
      <c r="H1409" s="42">
        <v>3542.2</v>
      </c>
      <c r="I1409" s="2"/>
      <c r="J1409" s="44">
        <v>39835</v>
      </c>
      <c r="K1409" s="42">
        <v>0</v>
      </c>
      <c r="L1409" s="42">
        <v>3365.09</v>
      </c>
      <c r="M1409" s="44">
        <v>45077</v>
      </c>
      <c r="N1409" s="42">
        <f>H1409-K1409-L1409</f>
        <v>177.10999999999967</v>
      </c>
      <c r="O1409" s="42">
        <v>0</v>
      </c>
      <c r="P1409" s="45">
        <v>0.13</v>
      </c>
      <c r="Q1409" s="42">
        <v>0</v>
      </c>
      <c r="R1409" s="42">
        <v>0</v>
      </c>
      <c r="S1409" s="42">
        <f>N1409-R1409</f>
        <v>177.10999999999967</v>
      </c>
      <c r="T1409" s="38">
        <v>1001</v>
      </c>
      <c r="U1409" s="14">
        <f>S1409/H1409</f>
        <v>4.9999999999999913E-2</v>
      </c>
      <c r="V1409" s="19"/>
      <c r="W1409" s="19"/>
      <c r="X1409" s="37" t="s">
        <v>3465</v>
      </c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</row>
    <row r="1410" spans="1:37" ht="16.5" customHeight="1">
      <c r="A1410" s="38">
        <v>72</v>
      </c>
      <c r="B1410" s="39">
        <v>10730</v>
      </c>
      <c r="C1410" s="38">
        <v>10290237</v>
      </c>
      <c r="D1410" s="40" t="s">
        <v>2206</v>
      </c>
      <c r="E1410" s="38">
        <v>1</v>
      </c>
      <c r="F1410" s="38">
        <v>60</v>
      </c>
      <c r="G1410" s="38" t="s">
        <v>33</v>
      </c>
      <c r="H1410" s="42">
        <v>2299</v>
      </c>
      <c r="I1410" s="2"/>
      <c r="J1410" s="44">
        <v>43215</v>
      </c>
      <c r="K1410" s="42">
        <v>0</v>
      </c>
      <c r="L1410" s="42">
        <v>2184.0500000000002</v>
      </c>
      <c r="M1410" s="44">
        <v>45077</v>
      </c>
      <c r="N1410" s="42">
        <f>H1410-K1410-L1410</f>
        <v>114.94999999999982</v>
      </c>
      <c r="O1410" s="42">
        <v>0</v>
      </c>
      <c r="P1410" s="45">
        <v>0.13</v>
      </c>
      <c r="Q1410" s="42">
        <v>0</v>
      </c>
      <c r="R1410" s="42">
        <v>0</v>
      </c>
      <c r="S1410" s="42">
        <f>N1410-R1410</f>
        <v>114.94999999999982</v>
      </c>
      <c r="T1410" s="38">
        <v>5000</v>
      </c>
      <c r="U1410" s="14">
        <f>S1410/H1410</f>
        <v>4.999999999999992E-2</v>
      </c>
      <c r="V1410" s="19"/>
      <c r="W1410" s="19"/>
      <c r="X1410" s="37" t="s">
        <v>3459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</row>
    <row r="1411" spans="1:37" ht="16.5" customHeight="1">
      <c r="A1411" s="38">
        <v>97</v>
      </c>
      <c r="B1411" s="39">
        <v>10736</v>
      </c>
      <c r="C1411" s="38">
        <v>10284069</v>
      </c>
      <c r="D1411" s="40" t="s">
        <v>1897</v>
      </c>
      <c r="E1411" s="31">
        <v>1</v>
      </c>
      <c r="F1411" s="38">
        <v>60</v>
      </c>
      <c r="G1411" s="38" t="s">
        <v>33</v>
      </c>
      <c r="H1411" s="42">
        <v>2299</v>
      </c>
      <c r="I1411" s="49"/>
      <c r="J1411" s="44">
        <v>41176</v>
      </c>
      <c r="K1411" s="42">
        <v>0</v>
      </c>
      <c r="L1411" s="42">
        <v>2184.0500000000002</v>
      </c>
      <c r="M1411" s="44">
        <v>45107</v>
      </c>
      <c r="N1411" s="42">
        <f>H1411-K1411-L1411</f>
        <v>114.94999999999982</v>
      </c>
      <c r="O1411" s="42">
        <v>0</v>
      </c>
      <c r="P1411" s="45">
        <v>0.13</v>
      </c>
      <c r="Q1411" s="42">
        <v>0</v>
      </c>
      <c r="R1411" s="42">
        <v>0</v>
      </c>
      <c r="S1411" s="42">
        <f>N1411-R1411</f>
        <v>114.94999999999982</v>
      </c>
      <c r="T1411" s="38">
        <v>5000</v>
      </c>
      <c r="U1411" s="14">
        <f>S1411/H1411</f>
        <v>4.999999999999992E-2</v>
      </c>
      <c r="V1411" s="19"/>
      <c r="W1411" s="19"/>
      <c r="X1411" s="37" t="s">
        <v>3461</v>
      </c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</row>
    <row r="1412" spans="1:37" ht="16.5" customHeight="1">
      <c r="A1412" s="38">
        <v>216</v>
      </c>
      <c r="B1412" s="39">
        <v>10731</v>
      </c>
      <c r="C1412" s="38">
        <v>10289114</v>
      </c>
      <c r="D1412" s="40" t="s">
        <v>392</v>
      </c>
      <c r="E1412" s="58">
        <v>3</v>
      </c>
      <c r="F1412" s="38">
        <v>120</v>
      </c>
      <c r="G1412" s="38" t="s">
        <v>23</v>
      </c>
      <c r="H1412" s="42">
        <v>72</v>
      </c>
      <c r="I1412" s="57"/>
      <c r="J1412" s="44">
        <v>39411</v>
      </c>
      <c r="K1412" s="42">
        <v>0</v>
      </c>
      <c r="L1412" s="42">
        <v>68.400000000000006</v>
      </c>
      <c r="M1412" s="44">
        <v>45199</v>
      </c>
      <c r="N1412" s="42">
        <f>H1412-K1412-L1412</f>
        <v>3.5999999999999943</v>
      </c>
      <c r="O1412" s="42">
        <v>0</v>
      </c>
      <c r="P1412" s="45">
        <v>0.03</v>
      </c>
      <c r="Q1412" s="42">
        <v>0</v>
      </c>
      <c r="R1412" s="42">
        <v>0</v>
      </c>
      <c r="S1412" s="42">
        <f>N1412-R1412</f>
        <v>3.5999999999999943</v>
      </c>
      <c r="T1412" s="38">
        <v>2105</v>
      </c>
      <c r="U1412" s="14">
        <f>S1412/H1412</f>
        <v>4.999999999999992E-2</v>
      </c>
      <c r="V1412" s="19"/>
      <c r="W1412" s="19"/>
      <c r="X1412" s="37" t="s">
        <v>3459</v>
      </c>
    </row>
    <row r="1413" spans="1:37" ht="16.5" customHeight="1">
      <c r="A1413" s="38">
        <v>76</v>
      </c>
      <c r="B1413" s="39">
        <v>10732</v>
      </c>
      <c r="C1413" s="38">
        <v>10320479</v>
      </c>
      <c r="D1413" s="40" t="s">
        <v>415</v>
      </c>
      <c r="E1413" s="58">
        <v>1</v>
      </c>
      <c r="F1413" s="38">
        <v>120</v>
      </c>
      <c r="G1413" s="38" t="s">
        <v>21</v>
      </c>
      <c r="H1413" s="42">
        <v>8946</v>
      </c>
      <c r="I1413" s="57"/>
      <c r="J1413" s="44">
        <v>39811</v>
      </c>
      <c r="K1413" s="42">
        <v>0</v>
      </c>
      <c r="L1413" s="42">
        <v>8498.7000000000007</v>
      </c>
      <c r="M1413" s="44">
        <v>45199</v>
      </c>
      <c r="N1413" s="42">
        <f>H1413-L1413</f>
        <v>447.29999999999927</v>
      </c>
      <c r="O1413" s="42">
        <v>0</v>
      </c>
      <c r="P1413" s="45">
        <v>0.03</v>
      </c>
      <c r="Q1413" s="42">
        <v>0</v>
      </c>
      <c r="R1413" s="42">
        <v>0</v>
      </c>
      <c r="S1413" s="42">
        <f>N1413</f>
        <v>447.29999999999927</v>
      </c>
      <c r="T1413" s="38">
        <v>5000</v>
      </c>
      <c r="U1413" s="14">
        <f>S1413/H1413</f>
        <v>4.999999999999992E-2</v>
      </c>
      <c r="V1413" s="19"/>
      <c r="W1413" s="19"/>
      <c r="X1413" s="37" t="s">
        <v>3460</v>
      </c>
    </row>
    <row r="1414" spans="1:37" ht="16.5" customHeight="1">
      <c r="A1414" s="38">
        <v>745</v>
      </c>
      <c r="B1414" s="39">
        <v>40709</v>
      </c>
      <c r="C1414" s="38">
        <v>10285486</v>
      </c>
      <c r="D1414" s="40" t="s">
        <v>933</v>
      </c>
      <c r="E1414" s="58">
        <v>5</v>
      </c>
      <c r="F1414" s="38">
        <v>60</v>
      </c>
      <c r="G1414" s="38" t="s">
        <v>33</v>
      </c>
      <c r="H1414" s="42">
        <v>8996</v>
      </c>
      <c r="I1414" s="57"/>
      <c r="J1414" s="44">
        <v>42242</v>
      </c>
      <c r="K1414" s="42">
        <v>0</v>
      </c>
      <c r="L1414" s="42">
        <v>8546.2000000000007</v>
      </c>
      <c r="M1414" s="44">
        <v>45199</v>
      </c>
      <c r="N1414" s="42">
        <f>H1414-K1414-L1414</f>
        <v>449.79999999999927</v>
      </c>
      <c r="O1414" s="42">
        <v>0</v>
      </c>
      <c r="P1414" s="45">
        <v>0.13</v>
      </c>
      <c r="Q1414" s="42">
        <v>0</v>
      </c>
      <c r="R1414" s="42">
        <v>0</v>
      </c>
      <c r="S1414" s="42">
        <f>N1414-R1414</f>
        <v>449.79999999999927</v>
      </c>
      <c r="T1414" s="38">
        <v>5000</v>
      </c>
      <c r="U1414" s="14">
        <f>S1414/H1414</f>
        <v>4.999999999999992E-2</v>
      </c>
      <c r="V1414" s="19"/>
      <c r="W1414" s="19"/>
      <c r="X1414" s="37" t="s">
        <v>3467</v>
      </c>
    </row>
    <row r="1415" spans="1:37" ht="16.5" customHeight="1">
      <c r="A1415" s="38">
        <v>976</v>
      </c>
      <c r="B1415" s="39">
        <v>10800</v>
      </c>
      <c r="C1415" s="38">
        <v>10317520</v>
      </c>
      <c r="D1415" s="40" t="s">
        <v>2110</v>
      </c>
      <c r="E1415" s="38">
        <v>1</v>
      </c>
      <c r="F1415" s="38">
        <v>60</v>
      </c>
      <c r="G1415" s="38" t="s">
        <v>23</v>
      </c>
      <c r="H1415" s="42">
        <v>13082.4</v>
      </c>
      <c r="I1415" s="2"/>
      <c r="J1415" s="44">
        <v>39808</v>
      </c>
      <c r="K1415" s="42">
        <v>0</v>
      </c>
      <c r="L1415" s="42">
        <v>12428.28</v>
      </c>
      <c r="M1415" s="44">
        <v>45077</v>
      </c>
      <c r="N1415" s="42">
        <f>H1415-K1415-L1415</f>
        <v>654.11999999999898</v>
      </c>
      <c r="O1415" s="42">
        <v>0</v>
      </c>
      <c r="P1415" s="45">
        <v>0.03</v>
      </c>
      <c r="Q1415" s="42">
        <v>0</v>
      </c>
      <c r="R1415" s="42">
        <v>0</v>
      </c>
      <c r="S1415" s="42">
        <f>N1415-R1415</f>
        <v>654.11999999999898</v>
      </c>
      <c r="T1415" s="38">
        <v>1001</v>
      </c>
      <c r="U1415" s="14">
        <f>S1415/H1415</f>
        <v>4.9999999999999926E-2</v>
      </c>
      <c r="V1415" s="19"/>
      <c r="W1415" s="19"/>
      <c r="X1415" s="37" t="s">
        <v>3465</v>
      </c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</row>
    <row r="1416" spans="1:37" ht="16.5" customHeight="1">
      <c r="A1416" s="38">
        <v>832</v>
      </c>
      <c r="B1416" s="39">
        <v>40711</v>
      </c>
      <c r="C1416" s="38">
        <v>10306710</v>
      </c>
      <c r="D1416" s="40" t="s">
        <v>601</v>
      </c>
      <c r="E1416" s="58">
        <v>88</v>
      </c>
      <c r="F1416" s="38">
        <v>60</v>
      </c>
      <c r="G1416" s="38" t="s">
        <v>23</v>
      </c>
      <c r="H1416" s="42">
        <v>10296</v>
      </c>
      <c r="I1416" s="57"/>
      <c r="J1416" s="44">
        <v>41638</v>
      </c>
      <c r="K1416" s="42">
        <v>0</v>
      </c>
      <c r="L1416" s="42">
        <v>9781.2000000000007</v>
      </c>
      <c r="M1416" s="44">
        <v>45199</v>
      </c>
      <c r="N1416" s="42">
        <f>H1416-K1416-L1416</f>
        <v>514.79999999999927</v>
      </c>
      <c r="O1416" s="42">
        <v>0</v>
      </c>
      <c r="P1416" s="45">
        <v>0.13</v>
      </c>
      <c r="Q1416" s="42">
        <v>0</v>
      </c>
      <c r="R1416" s="42">
        <v>0</v>
      </c>
      <c r="S1416" s="42">
        <f>N1416-R1416</f>
        <v>514.79999999999927</v>
      </c>
      <c r="T1416" s="38">
        <v>2101</v>
      </c>
      <c r="U1416" s="14">
        <f>S1416/H1416</f>
        <v>4.9999999999999926E-2</v>
      </c>
      <c r="V1416" s="19"/>
      <c r="W1416" s="19"/>
      <c r="X1416" s="37" t="s">
        <v>3467</v>
      </c>
    </row>
    <row r="1417" spans="1:37" ht="16.5" customHeight="1">
      <c r="A1417" s="38">
        <v>12</v>
      </c>
      <c r="B1417" s="39">
        <v>10730</v>
      </c>
      <c r="C1417" s="38">
        <v>10289913</v>
      </c>
      <c r="D1417" s="40" t="s">
        <v>2092</v>
      </c>
      <c r="E1417" s="38">
        <v>1</v>
      </c>
      <c r="F1417" s="38">
        <v>120</v>
      </c>
      <c r="G1417" s="38" t="s">
        <v>21</v>
      </c>
      <c r="H1417" s="42">
        <v>90088</v>
      </c>
      <c r="I1417" s="2"/>
      <c r="J1417" s="44">
        <v>40099</v>
      </c>
      <c r="K1417" s="42">
        <v>0</v>
      </c>
      <c r="L1417" s="42">
        <v>85583.6</v>
      </c>
      <c r="M1417" s="44">
        <v>44985</v>
      </c>
      <c r="N1417" s="42">
        <f>H1417-K1417-L1417</f>
        <v>4504.3999999999942</v>
      </c>
      <c r="O1417" s="42">
        <v>0</v>
      </c>
      <c r="P1417" s="45">
        <v>0.13</v>
      </c>
      <c r="Q1417" s="42">
        <v>0</v>
      </c>
      <c r="R1417" s="42">
        <v>0</v>
      </c>
      <c r="S1417" s="42">
        <f>N1417-R1417</f>
        <v>4504.3999999999942</v>
      </c>
      <c r="T1417" s="38">
        <v>1601</v>
      </c>
      <c r="U1417" s="14">
        <f>S1417/H1417</f>
        <v>4.9999999999999933E-2</v>
      </c>
      <c r="V1417" s="19"/>
      <c r="W1417" s="19"/>
      <c r="X1417" s="37" t="s">
        <v>3459</v>
      </c>
    </row>
    <row r="1418" spans="1:37" ht="16.5" customHeight="1">
      <c r="A1418" s="38">
        <v>169</v>
      </c>
      <c r="B1418" s="39">
        <v>10736</v>
      </c>
      <c r="C1418" s="38">
        <v>10284274</v>
      </c>
      <c r="D1418" s="40" t="s">
        <v>290</v>
      </c>
      <c r="E1418" s="31">
        <v>4</v>
      </c>
      <c r="F1418" s="38">
        <v>60</v>
      </c>
      <c r="G1418" s="38" t="s">
        <v>33</v>
      </c>
      <c r="H1418" s="42">
        <v>9914.4</v>
      </c>
      <c r="I1418" s="49"/>
      <c r="J1418" s="44">
        <v>42183</v>
      </c>
      <c r="K1418" s="42">
        <v>0</v>
      </c>
      <c r="L1418" s="42">
        <v>9418.68</v>
      </c>
      <c r="M1418" s="44">
        <v>45107</v>
      </c>
      <c r="N1418" s="42">
        <f>H1418-K1418-L1418</f>
        <v>495.71999999999935</v>
      </c>
      <c r="O1418" s="42">
        <v>0</v>
      </c>
      <c r="P1418" s="45">
        <v>0.13</v>
      </c>
      <c r="Q1418" s="42">
        <v>0</v>
      </c>
      <c r="R1418" s="42">
        <v>0</v>
      </c>
      <c r="S1418" s="42">
        <f>N1418-R1418</f>
        <v>495.71999999999935</v>
      </c>
      <c r="T1418" s="38">
        <v>5000</v>
      </c>
      <c r="U1418" s="14">
        <f>S1418/H1418</f>
        <v>4.9999999999999933E-2</v>
      </c>
      <c r="V1418" s="19"/>
      <c r="W1418" s="19"/>
      <c r="X1418" s="37" t="s">
        <v>3461</v>
      </c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</row>
    <row r="1419" spans="1:37" ht="16.5" customHeight="1">
      <c r="A1419" s="38">
        <v>233</v>
      </c>
      <c r="B1419" s="39">
        <v>10744</v>
      </c>
      <c r="C1419" s="38">
        <v>10294193</v>
      </c>
      <c r="D1419" s="40" t="s">
        <v>576</v>
      </c>
      <c r="E1419" s="58">
        <v>1</v>
      </c>
      <c r="F1419" s="38">
        <v>60</v>
      </c>
      <c r="G1419" s="38" t="s">
        <v>33</v>
      </c>
      <c r="H1419" s="42">
        <v>1352</v>
      </c>
      <c r="I1419" s="57"/>
      <c r="J1419" s="44">
        <v>41940</v>
      </c>
      <c r="K1419" s="42">
        <v>0</v>
      </c>
      <c r="L1419" s="42">
        <v>1284.4000000000001</v>
      </c>
      <c r="M1419" s="44">
        <v>45199</v>
      </c>
      <c r="N1419" s="42">
        <f>H1419-K1419-L1419</f>
        <v>67.599999999999909</v>
      </c>
      <c r="O1419" s="42">
        <v>0</v>
      </c>
      <c r="P1419" s="45">
        <v>0.13</v>
      </c>
      <c r="Q1419" s="42">
        <v>0</v>
      </c>
      <c r="R1419" s="42">
        <v>0</v>
      </c>
      <c r="S1419" s="42">
        <f>N1419</f>
        <v>67.599999999999909</v>
      </c>
      <c r="T1419" s="38">
        <v>5000</v>
      </c>
      <c r="U1419" s="14">
        <f>S1419/H1419</f>
        <v>4.9999999999999933E-2</v>
      </c>
      <c r="V1419" s="19"/>
      <c r="W1419" s="19"/>
      <c r="X1419" s="37" t="s">
        <v>3463</v>
      </c>
    </row>
    <row r="1420" spans="1:37" ht="16.5" customHeight="1">
      <c r="A1420" s="38">
        <v>711</v>
      </c>
      <c r="B1420" s="39">
        <v>40709</v>
      </c>
      <c r="C1420" s="38">
        <v>10285039</v>
      </c>
      <c r="D1420" s="40" t="s">
        <v>911</v>
      </c>
      <c r="E1420" s="58">
        <v>1</v>
      </c>
      <c r="F1420" s="38">
        <v>120</v>
      </c>
      <c r="G1420" s="38" t="s">
        <v>23</v>
      </c>
      <c r="H1420" s="42">
        <v>2568.6</v>
      </c>
      <c r="I1420" s="57"/>
      <c r="J1420" s="44">
        <v>39394</v>
      </c>
      <c r="K1420" s="42">
        <v>0</v>
      </c>
      <c r="L1420" s="42">
        <v>2440.17</v>
      </c>
      <c r="M1420" s="44">
        <v>45199</v>
      </c>
      <c r="N1420" s="42">
        <f>H1420-K1420-L1420</f>
        <v>128.42999999999984</v>
      </c>
      <c r="O1420" s="42">
        <v>0</v>
      </c>
      <c r="P1420" s="45">
        <v>0.03</v>
      </c>
      <c r="Q1420" s="42">
        <v>0</v>
      </c>
      <c r="R1420" s="42">
        <v>0</v>
      </c>
      <c r="S1420" s="42">
        <f>N1420-R1420</f>
        <v>128.42999999999984</v>
      </c>
      <c r="T1420" s="38">
        <v>2103</v>
      </c>
      <c r="U1420" s="14">
        <f>S1420/H1420</f>
        <v>4.999999999999994E-2</v>
      </c>
      <c r="V1420" s="19"/>
      <c r="W1420" s="19"/>
      <c r="X1420" s="37" t="s">
        <v>3467</v>
      </c>
    </row>
    <row r="1421" spans="1:37" ht="16.5" customHeight="1">
      <c r="A1421" s="38">
        <v>807</v>
      </c>
      <c r="B1421" s="39">
        <v>40711</v>
      </c>
      <c r="C1421" s="38">
        <v>10306455</v>
      </c>
      <c r="D1421" s="40" t="s">
        <v>976</v>
      </c>
      <c r="E1421" s="58">
        <v>5</v>
      </c>
      <c r="F1421" s="38">
        <v>60</v>
      </c>
      <c r="G1421" s="38" t="s">
        <v>83</v>
      </c>
      <c r="H1421" s="42">
        <v>1196.5999999999999</v>
      </c>
      <c r="I1421" s="57"/>
      <c r="J1421" s="44">
        <v>41639</v>
      </c>
      <c r="K1421" s="42">
        <v>0</v>
      </c>
      <c r="L1421" s="42">
        <v>1136.77</v>
      </c>
      <c r="M1421" s="44">
        <v>45199</v>
      </c>
      <c r="N1421" s="42">
        <f>H1421-K1421-L1421</f>
        <v>59.829999999999927</v>
      </c>
      <c r="O1421" s="42">
        <v>0</v>
      </c>
      <c r="P1421" s="45">
        <v>0.13</v>
      </c>
      <c r="Q1421" s="42">
        <v>0</v>
      </c>
      <c r="R1421" s="42">
        <v>0</v>
      </c>
      <c r="S1421" s="42">
        <f>N1421-R1421</f>
        <v>59.829999999999927</v>
      </c>
      <c r="T1421" s="38">
        <v>5000</v>
      </c>
      <c r="U1421" s="14">
        <f>S1421/H1421</f>
        <v>4.999999999999994E-2</v>
      </c>
      <c r="V1421" s="19"/>
      <c r="W1421" s="19"/>
      <c r="X1421" s="37" t="s">
        <v>3467</v>
      </c>
    </row>
    <row r="1422" spans="1:37" ht="16.5" customHeight="1">
      <c r="A1422" s="38">
        <v>88</v>
      </c>
      <c r="B1422" s="39">
        <v>10736</v>
      </c>
      <c r="C1422" s="38">
        <v>10284037</v>
      </c>
      <c r="D1422" s="40" t="s">
        <v>1890</v>
      </c>
      <c r="E1422" s="31">
        <v>4</v>
      </c>
      <c r="F1422" s="38">
        <v>120</v>
      </c>
      <c r="G1422" s="38" t="s">
        <v>21</v>
      </c>
      <c r="H1422" s="42">
        <v>23418.799999999999</v>
      </c>
      <c r="I1422" s="49"/>
      <c r="J1422" s="44">
        <v>40907</v>
      </c>
      <c r="K1422" s="42">
        <v>0</v>
      </c>
      <c r="L1422" s="42">
        <v>22247.86</v>
      </c>
      <c r="M1422" s="44">
        <v>45107</v>
      </c>
      <c r="N1422" s="42">
        <f>H1422-K1422-L1422</f>
        <v>1170.9399999999987</v>
      </c>
      <c r="O1422" s="42">
        <v>0</v>
      </c>
      <c r="P1422" s="45">
        <v>0.13</v>
      </c>
      <c r="Q1422" s="42">
        <v>0</v>
      </c>
      <c r="R1422" s="42">
        <v>0</v>
      </c>
      <c r="S1422" s="42">
        <f>N1422-R1422</f>
        <v>1170.9399999999987</v>
      </c>
      <c r="T1422" s="38">
        <v>2104</v>
      </c>
      <c r="U1422" s="14">
        <f>S1422/H1422</f>
        <v>4.9999999999999947E-2</v>
      </c>
      <c r="V1422" s="19"/>
      <c r="W1422" s="19"/>
      <c r="X1422" s="37" t="s">
        <v>3461</v>
      </c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</row>
    <row r="1423" spans="1:37" ht="16.5" customHeight="1">
      <c r="A1423" s="38">
        <v>171</v>
      </c>
      <c r="B1423" s="39">
        <v>10736</v>
      </c>
      <c r="C1423" s="38">
        <v>10284289</v>
      </c>
      <c r="D1423" s="40" t="s">
        <v>1936</v>
      </c>
      <c r="E1423" s="31">
        <v>2</v>
      </c>
      <c r="F1423" s="38">
        <v>60</v>
      </c>
      <c r="G1423" s="38" t="s">
        <v>33</v>
      </c>
      <c r="H1423" s="42">
        <v>12709.4</v>
      </c>
      <c r="I1423" s="49"/>
      <c r="J1423" s="44">
        <v>42304</v>
      </c>
      <c r="K1423" s="42">
        <v>0</v>
      </c>
      <c r="L1423" s="42">
        <v>12073.93</v>
      </c>
      <c r="M1423" s="44">
        <v>45107</v>
      </c>
      <c r="N1423" s="42">
        <f>H1423-K1423-L1423</f>
        <v>635.46999999999935</v>
      </c>
      <c r="O1423" s="42">
        <v>0</v>
      </c>
      <c r="P1423" s="45">
        <v>0.13</v>
      </c>
      <c r="Q1423" s="42">
        <v>0</v>
      </c>
      <c r="R1423" s="42">
        <v>0</v>
      </c>
      <c r="S1423" s="42">
        <f>N1423-R1423</f>
        <v>635.46999999999935</v>
      </c>
      <c r="T1423" s="38">
        <v>5000</v>
      </c>
      <c r="U1423" s="14">
        <f>S1423/H1423</f>
        <v>4.9999999999999947E-2</v>
      </c>
      <c r="V1423" s="19"/>
      <c r="W1423" s="19"/>
      <c r="X1423" s="37" t="s">
        <v>3461</v>
      </c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</row>
    <row r="1424" spans="1:37" ht="16.5" customHeight="1">
      <c r="A1424" s="38">
        <v>686</v>
      </c>
      <c r="B1424" s="39">
        <v>10738</v>
      </c>
      <c r="C1424" s="38">
        <v>10285872</v>
      </c>
      <c r="D1424" s="40" t="s">
        <v>475</v>
      </c>
      <c r="E1424" s="58">
        <v>1</v>
      </c>
      <c r="F1424" s="38">
        <v>120</v>
      </c>
      <c r="G1424" s="38" t="s">
        <v>21</v>
      </c>
      <c r="H1424" s="42">
        <v>12224.4</v>
      </c>
      <c r="I1424" s="57"/>
      <c r="J1424" s="44">
        <v>39688</v>
      </c>
      <c r="K1424" s="42">
        <v>0</v>
      </c>
      <c r="L1424" s="42">
        <v>11613.18</v>
      </c>
      <c r="M1424" s="44">
        <v>45199</v>
      </c>
      <c r="N1424" s="42">
        <f>H1424-K1424-L1424</f>
        <v>611.21999999999935</v>
      </c>
      <c r="O1424" s="42">
        <v>0</v>
      </c>
      <c r="P1424" s="45">
        <v>0.03</v>
      </c>
      <c r="Q1424" s="42">
        <v>0</v>
      </c>
      <c r="R1424" s="42">
        <v>0</v>
      </c>
      <c r="S1424" s="42">
        <f>N1424-R1424</f>
        <v>611.21999999999935</v>
      </c>
      <c r="T1424" s="38">
        <v>5000</v>
      </c>
      <c r="U1424" s="14">
        <f>S1424/H1424</f>
        <v>4.9999999999999947E-2</v>
      </c>
      <c r="V1424" s="19"/>
      <c r="W1424" s="19"/>
      <c r="X1424" s="37" t="s">
        <v>3461</v>
      </c>
    </row>
    <row r="1425" spans="1:37" ht="16.5" customHeight="1">
      <c r="A1425" s="38">
        <v>4</v>
      </c>
      <c r="B1425" s="39">
        <v>10733</v>
      </c>
      <c r="C1425" s="38">
        <v>10289475</v>
      </c>
      <c r="D1425" s="40" t="s">
        <v>2898</v>
      </c>
      <c r="E1425" s="41">
        <v>24</v>
      </c>
      <c r="F1425" s="38">
        <v>60</v>
      </c>
      <c r="G1425" s="38" t="s">
        <v>83</v>
      </c>
      <c r="H1425" s="42">
        <v>2112</v>
      </c>
      <c r="I1425" s="2"/>
      <c r="J1425" s="44">
        <v>39812</v>
      </c>
      <c r="K1425" s="42">
        <v>0</v>
      </c>
      <c r="L1425" s="42">
        <v>2006.4</v>
      </c>
      <c r="M1425" s="44">
        <v>44957</v>
      </c>
      <c r="N1425" s="42">
        <f>H1425-K1425-L1425</f>
        <v>105.59999999999991</v>
      </c>
      <c r="O1425" s="42">
        <v>0</v>
      </c>
      <c r="P1425" s="45">
        <v>0.03</v>
      </c>
      <c r="Q1425" s="42">
        <v>0</v>
      </c>
      <c r="R1425" s="42">
        <v>0</v>
      </c>
      <c r="S1425" s="42">
        <f>N1425-R1425</f>
        <v>105.59999999999991</v>
      </c>
      <c r="T1425" s="38">
        <v>5000</v>
      </c>
      <c r="U1425" s="14">
        <f>S1425/H1425</f>
        <v>4.9999999999999954E-2</v>
      </c>
      <c r="V1425" s="19"/>
      <c r="W1425" s="19"/>
      <c r="X1425" s="37" t="s">
        <v>3460</v>
      </c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</row>
    <row r="1426" spans="1:37" ht="16.5" customHeight="1">
      <c r="A1426" s="38">
        <v>16</v>
      </c>
      <c r="B1426" s="39">
        <v>10701</v>
      </c>
      <c r="C1426" s="38">
        <v>10275072</v>
      </c>
      <c r="D1426" s="40" t="s">
        <v>1821</v>
      </c>
      <c r="E1426" s="38">
        <v>1</v>
      </c>
      <c r="F1426" s="38">
        <v>120</v>
      </c>
      <c r="G1426" s="38" t="s">
        <v>21</v>
      </c>
      <c r="H1426" s="42">
        <v>62484</v>
      </c>
      <c r="I1426" s="48"/>
      <c r="J1426" s="44">
        <v>39051</v>
      </c>
      <c r="K1426" s="42">
        <v>0</v>
      </c>
      <c r="L1426" s="42">
        <v>59359.8</v>
      </c>
      <c r="M1426" s="44">
        <v>45107</v>
      </c>
      <c r="N1426" s="42">
        <f>H1426-K1426-L1426</f>
        <v>3124.1999999999971</v>
      </c>
      <c r="O1426" s="42">
        <v>0</v>
      </c>
      <c r="P1426" s="45">
        <v>0.03</v>
      </c>
      <c r="Q1426" s="42">
        <v>0</v>
      </c>
      <c r="R1426" s="42">
        <v>0</v>
      </c>
      <c r="S1426" s="42">
        <f>N1426-R1426</f>
        <v>3124.1999999999971</v>
      </c>
      <c r="T1426" s="38">
        <v>5000</v>
      </c>
      <c r="U1426" s="14">
        <f>S1426/H1426</f>
        <v>4.9999999999999954E-2</v>
      </c>
      <c r="V1426" s="19"/>
      <c r="W1426" s="19"/>
      <c r="X1426" s="37" t="s">
        <v>3455</v>
      </c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</row>
    <row r="1427" spans="1:37" ht="16.5" customHeight="1">
      <c r="A1427" s="38">
        <v>245</v>
      </c>
      <c r="B1427" s="39">
        <v>10741</v>
      </c>
      <c r="C1427" s="38">
        <v>10282063</v>
      </c>
      <c r="D1427" s="40" t="s">
        <v>1521</v>
      </c>
      <c r="E1427" s="38">
        <v>2</v>
      </c>
      <c r="F1427" s="38">
        <v>58</v>
      </c>
      <c r="G1427" s="38" t="s">
        <v>33</v>
      </c>
      <c r="H1427" s="42">
        <v>3729</v>
      </c>
      <c r="I1427" s="55"/>
      <c r="J1427" s="44">
        <v>43367</v>
      </c>
      <c r="K1427" s="42">
        <v>0</v>
      </c>
      <c r="L1427" s="42">
        <v>3542.55</v>
      </c>
      <c r="M1427" s="44">
        <v>45138</v>
      </c>
      <c r="N1427" s="42">
        <f>H1427-K1427-L1427</f>
        <v>186.44999999999982</v>
      </c>
      <c r="O1427" s="42">
        <v>0</v>
      </c>
      <c r="P1427" s="45">
        <v>0.13</v>
      </c>
      <c r="Q1427" s="42">
        <v>0</v>
      </c>
      <c r="R1427" s="42">
        <v>0</v>
      </c>
      <c r="S1427" s="42">
        <f>N1427-R1427</f>
        <v>186.44999999999982</v>
      </c>
      <c r="T1427" s="38">
        <v>2506</v>
      </c>
      <c r="U1427" s="14">
        <f>S1427/H1427</f>
        <v>4.9999999999999954E-2</v>
      </c>
      <c r="V1427" s="19"/>
      <c r="W1427" s="19"/>
      <c r="X1427" s="37" t="s">
        <v>3462</v>
      </c>
    </row>
    <row r="1428" spans="1:37" ht="16.5" customHeight="1">
      <c r="A1428" s="38">
        <v>1127</v>
      </c>
      <c r="B1428" s="39">
        <v>10800</v>
      </c>
      <c r="C1428" s="38">
        <v>10316666</v>
      </c>
      <c r="D1428" s="40" t="s">
        <v>1170</v>
      </c>
      <c r="E1428" s="38">
        <v>1</v>
      </c>
      <c r="F1428" s="38">
        <v>57</v>
      </c>
      <c r="G1428" s="38" t="s">
        <v>33</v>
      </c>
      <c r="H1428" s="42">
        <v>2142</v>
      </c>
      <c r="I1428" s="53"/>
      <c r="J1428" s="44">
        <v>43396</v>
      </c>
      <c r="K1428" s="42">
        <v>0</v>
      </c>
      <c r="L1428" s="42">
        <v>2034.9</v>
      </c>
      <c r="M1428" s="44">
        <v>45169</v>
      </c>
      <c r="N1428" s="42">
        <f>H1428-K1428-L1428</f>
        <v>107.09999999999991</v>
      </c>
      <c r="O1428" s="42">
        <v>0</v>
      </c>
      <c r="P1428" s="45">
        <v>0.13</v>
      </c>
      <c r="Q1428" s="42">
        <v>0</v>
      </c>
      <c r="R1428" s="42">
        <v>0</v>
      </c>
      <c r="S1428" s="42">
        <f>N1428-R1428</f>
        <v>107.09999999999991</v>
      </c>
      <c r="T1428" s="38">
        <v>2505</v>
      </c>
      <c r="U1428" s="14">
        <f>S1428/H1428</f>
        <v>4.9999999999999954E-2</v>
      </c>
      <c r="V1428" s="19"/>
      <c r="W1428" s="19"/>
      <c r="X1428" s="37" t="s">
        <v>3465</v>
      </c>
    </row>
    <row r="1429" spans="1:37" ht="16.5" customHeight="1">
      <c r="A1429" s="38">
        <v>1128</v>
      </c>
      <c r="B1429" s="39">
        <v>10800</v>
      </c>
      <c r="C1429" s="38">
        <v>10316667</v>
      </c>
      <c r="D1429" s="40" t="s">
        <v>1170</v>
      </c>
      <c r="E1429" s="38">
        <v>1</v>
      </c>
      <c r="F1429" s="38">
        <v>57</v>
      </c>
      <c r="G1429" s="38" t="s">
        <v>33</v>
      </c>
      <c r="H1429" s="42">
        <v>2142</v>
      </c>
      <c r="I1429" s="53"/>
      <c r="J1429" s="44">
        <v>43396</v>
      </c>
      <c r="K1429" s="42">
        <v>0</v>
      </c>
      <c r="L1429" s="42">
        <v>2034.9</v>
      </c>
      <c r="M1429" s="44">
        <v>45169</v>
      </c>
      <c r="N1429" s="42">
        <f>H1429-K1429-L1429</f>
        <v>107.09999999999991</v>
      </c>
      <c r="O1429" s="42">
        <v>0</v>
      </c>
      <c r="P1429" s="45">
        <v>0.13</v>
      </c>
      <c r="Q1429" s="42">
        <v>0</v>
      </c>
      <c r="R1429" s="42">
        <v>0</v>
      </c>
      <c r="S1429" s="42">
        <f>N1429-R1429</f>
        <v>107.09999999999991</v>
      </c>
      <c r="T1429" s="38">
        <v>2505</v>
      </c>
      <c r="U1429" s="14">
        <f>S1429/H1429</f>
        <v>4.9999999999999954E-2</v>
      </c>
      <c r="V1429" s="19"/>
      <c r="W1429" s="19"/>
      <c r="X1429" s="37" t="s">
        <v>3465</v>
      </c>
    </row>
    <row r="1430" spans="1:37" ht="16.5" customHeight="1">
      <c r="A1430" s="38">
        <v>1129</v>
      </c>
      <c r="B1430" s="39">
        <v>10800</v>
      </c>
      <c r="C1430" s="38">
        <v>10316876</v>
      </c>
      <c r="D1430" s="40" t="s">
        <v>1170</v>
      </c>
      <c r="E1430" s="38">
        <v>1</v>
      </c>
      <c r="F1430" s="38">
        <v>56</v>
      </c>
      <c r="G1430" s="38" t="s">
        <v>33</v>
      </c>
      <c r="H1430" s="42">
        <v>2142</v>
      </c>
      <c r="I1430" s="53"/>
      <c r="J1430" s="44">
        <v>43427</v>
      </c>
      <c r="K1430" s="42">
        <v>0</v>
      </c>
      <c r="L1430" s="42">
        <v>2034.9</v>
      </c>
      <c r="M1430" s="44">
        <v>45169</v>
      </c>
      <c r="N1430" s="42">
        <f>H1430-K1430-L1430</f>
        <v>107.09999999999991</v>
      </c>
      <c r="O1430" s="42">
        <v>0</v>
      </c>
      <c r="P1430" s="45">
        <v>0.13</v>
      </c>
      <c r="Q1430" s="42">
        <v>0</v>
      </c>
      <c r="R1430" s="42">
        <v>0</v>
      </c>
      <c r="S1430" s="42">
        <f>N1430-R1430</f>
        <v>107.09999999999991</v>
      </c>
      <c r="T1430" s="38">
        <v>2505</v>
      </c>
      <c r="U1430" s="14">
        <f>S1430/H1430</f>
        <v>4.9999999999999954E-2</v>
      </c>
      <c r="V1430" s="19"/>
      <c r="W1430" s="19"/>
      <c r="X1430" s="37" t="s">
        <v>3465</v>
      </c>
    </row>
    <row r="1431" spans="1:37" ht="16.5" customHeight="1">
      <c r="A1431" s="38">
        <v>1130</v>
      </c>
      <c r="B1431" s="39">
        <v>10800</v>
      </c>
      <c r="C1431" s="38">
        <v>10317220</v>
      </c>
      <c r="D1431" s="40" t="s">
        <v>1170</v>
      </c>
      <c r="E1431" s="38">
        <v>1</v>
      </c>
      <c r="F1431" s="38">
        <v>56</v>
      </c>
      <c r="G1431" s="38" t="s">
        <v>33</v>
      </c>
      <c r="H1431" s="42">
        <v>2142</v>
      </c>
      <c r="I1431" s="53"/>
      <c r="J1431" s="44">
        <v>43427</v>
      </c>
      <c r="K1431" s="42">
        <v>0</v>
      </c>
      <c r="L1431" s="42">
        <v>2034.9</v>
      </c>
      <c r="M1431" s="44">
        <v>45169</v>
      </c>
      <c r="N1431" s="42">
        <f>H1431-K1431-L1431</f>
        <v>107.09999999999991</v>
      </c>
      <c r="O1431" s="42">
        <v>0</v>
      </c>
      <c r="P1431" s="45">
        <v>0.13</v>
      </c>
      <c r="Q1431" s="42">
        <v>0</v>
      </c>
      <c r="R1431" s="42">
        <v>0</v>
      </c>
      <c r="S1431" s="42">
        <f>N1431-R1431</f>
        <v>107.09999999999991</v>
      </c>
      <c r="T1431" s="38">
        <v>2505</v>
      </c>
      <c r="U1431" s="14">
        <f>S1431/H1431</f>
        <v>4.9999999999999954E-2</v>
      </c>
      <c r="V1431" s="19"/>
      <c r="W1431" s="19"/>
      <c r="X1431" s="37" t="s">
        <v>3465</v>
      </c>
    </row>
    <row r="1432" spans="1:37" ht="16.5" customHeight="1">
      <c r="A1432" s="38">
        <v>99</v>
      </c>
      <c r="B1432" s="39">
        <v>10732</v>
      </c>
      <c r="C1432" s="38">
        <v>10321044</v>
      </c>
      <c r="D1432" s="40" t="s">
        <v>301</v>
      </c>
      <c r="E1432" s="58">
        <v>1</v>
      </c>
      <c r="F1432" s="38">
        <v>120</v>
      </c>
      <c r="G1432" s="38" t="s">
        <v>21</v>
      </c>
      <c r="H1432" s="42">
        <v>18669.2</v>
      </c>
      <c r="I1432" s="57"/>
      <c r="J1432" s="44">
        <v>41272</v>
      </c>
      <c r="K1432" s="42">
        <v>0</v>
      </c>
      <c r="L1432" s="42">
        <v>17735.740000000002</v>
      </c>
      <c r="M1432" s="44">
        <v>45199</v>
      </c>
      <c r="N1432" s="42">
        <f>H1432-L1432</f>
        <v>933.45999999999913</v>
      </c>
      <c r="O1432" s="42">
        <v>0</v>
      </c>
      <c r="P1432" s="45">
        <v>0.13</v>
      </c>
      <c r="Q1432" s="42">
        <v>0</v>
      </c>
      <c r="R1432" s="42">
        <v>0</v>
      </c>
      <c r="S1432" s="42">
        <f>N1432</f>
        <v>933.45999999999913</v>
      </c>
      <c r="T1432" s="38">
        <v>2205</v>
      </c>
      <c r="U1432" s="14">
        <f>S1432/H1432</f>
        <v>4.9999999999999954E-2</v>
      </c>
      <c r="V1432" s="19"/>
      <c r="W1432" s="19"/>
      <c r="X1432" s="37" t="s">
        <v>3460</v>
      </c>
    </row>
    <row r="1433" spans="1:37" ht="16.5" customHeight="1">
      <c r="A1433" s="38">
        <v>77</v>
      </c>
      <c r="B1433" s="39">
        <v>10731</v>
      </c>
      <c r="C1433" s="38">
        <v>10289590</v>
      </c>
      <c r="D1433" s="40" t="s">
        <v>906</v>
      </c>
      <c r="E1433" s="38">
        <v>6</v>
      </c>
      <c r="F1433" s="38">
        <v>60</v>
      </c>
      <c r="G1433" s="38" t="s">
        <v>33</v>
      </c>
      <c r="H1433" s="42">
        <v>4359</v>
      </c>
      <c r="I1433" s="2"/>
      <c r="J1433" s="44">
        <v>42061</v>
      </c>
      <c r="K1433" s="42">
        <v>0</v>
      </c>
      <c r="L1433" s="42">
        <v>4141.05</v>
      </c>
      <c r="M1433" s="44">
        <v>45077</v>
      </c>
      <c r="N1433" s="42">
        <f>H1433-K1433-L1433</f>
        <v>217.94999999999982</v>
      </c>
      <c r="O1433" s="42">
        <v>0</v>
      </c>
      <c r="P1433" s="45">
        <v>0.13</v>
      </c>
      <c r="Q1433" s="42">
        <v>0</v>
      </c>
      <c r="R1433" s="42">
        <v>0</v>
      </c>
      <c r="S1433" s="42">
        <f>N1433-R1433</f>
        <v>217.94999999999982</v>
      </c>
      <c r="T1433" s="38">
        <v>5000</v>
      </c>
      <c r="U1433" s="14">
        <f>S1433/H1433</f>
        <v>4.9999999999999961E-2</v>
      </c>
      <c r="V1433" s="19"/>
      <c r="W1433" s="19"/>
      <c r="X1433" s="37" t="s">
        <v>3459</v>
      </c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</row>
    <row r="1434" spans="1:37" ht="16.5" customHeight="1">
      <c r="A1434" s="38">
        <v>1013</v>
      </c>
      <c r="B1434" s="39">
        <v>10800</v>
      </c>
      <c r="C1434" s="38">
        <v>10317655</v>
      </c>
      <c r="D1434" s="40" t="s">
        <v>2129</v>
      </c>
      <c r="E1434" s="38">
        <v>1</v>
      </c>
      <c r="F1434" s="38">
        <v>60</v>
      </c>
      <c r="G1434" s="38" t="s">
        <v>23</v>
      </c>
      <c r="H1434" s="42">
        <v>2212</v>
      </c>
      <c r="I1434" s="2"/>
      <c r="J1434" s="44">
        <v>39808</v>
      </c>
      <c r="K1434" s="42">
        <v>0</v>
      </c>
      <c r="L1434" s="42">
        <v>2101.4</v>
      </c>
      <c r="M1434" s="44">
        <v>45077</v>
      </c>
      <c r="N1434" s="42">
        <f>H1434-K1434-L1434</f>
        <v>110.59999999999991</v>
      </c>
      <c r="O1434" s="42">
        <v>0</v>
      </c>
      <c r="P1434" s="45">
        <v>0.03</v>
      </c>
      <c r="Q1434" s="42">
        <v>0</v>
      </c>
      <c r="R1434" s="42">
        <v>0</v>
      </c>
      <c r="S1434" s="42">
        <f>N1434-R1434</f>
        <v>110.59999999999991</v>
      </c>
      <c r="T1434" s="38">
        <v>1001</v>
      </c>
      <c r="U1434" s="14">
        <f>S1434/H1434</f>
        <v>4.9999999999999961E-2</v>
      </c>
      <c r="V1434" s="19"/>
      <c r="W1434" s="19"/>
      <c r="X1434" s="37" t="s">
        <v>3465</v>
      </c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</row>
    <row r="1435" spans="1:37" ht="16.5" customHeight="1">
      <c r="A1435" s="38">
        <v>1078</v>
      </c>
      <c r="B1435" s="39">
        <v>10800</v>
      </c>
      <c r="C1435" s="38">
        <v>10317748</v>
      </c>
      <c r="D1435" s="40" t="s">
        <v>473</v>
      </c>
      <c r="E1435" s="38">
        <v>6</v>
      </c>
      <c r="F1435" s="38">
        <v>60</v>
      </c>
      <c r="G1435" s="38" t="s">
        <v>23</v>
      </c>
      <c r="H1435" s="42">
        <v>9243</v>
      </c>
      <c r="I1435" s="48"/>
      <c r="J1435" s="44">
        <v>39808</v>
      </c>
      <c r="K1435" s="42">
        <v>0</v>
      </c>
      <c r="L1435" s="42">
        <v>8780.85</v>
      </c>
      <c r="M1435" s="44">
        <v>45107</v>
      </c>
      <c r="N1435" s="42">
        <f>H1435-K1435-L1435</f>
        <v>462.14999999999964</v>
      </c>
      <c r="O1435" s="42">
        <v>0</v>
      </c>
      <c r="P1435" s="45">
        <v>0.03</v>
      </c>
      <c r="Q1435" s="42">
        <v>0</v>
      </c>
      <c r="R1435" s="42">
        <v>0</v>
      </c>
      <c r="S1435" s="42">
        <f>N1435-R1435</f>
        <v>462.14999999999964</v>
      </c>
      <c r="T1435" s="38">
        <v>1001</v>
      </c>
      <c r="U1435" s="14">
        <f>S1435/H1435</f>
        <v>4.9999999999999961E-2</v>
      </c>
      <c r="V1435" s="19"/>
      <c r="W1435" s="19"/>
      <c r="X1435" s="37" t="s">
        <v>3465</v>
      </c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</row>
    <row r="1436" spans="1:37" ht="16.5" customHeight="1">
      <c r="A1436" s="38">
        <v>316</v>
      </c>
      <c r="B1436" s="39">
        <v>40704</v>
      </c>
      <c r="C1436" s="38">
        <v>10302946</v>
      </c>
      <c r="D1436" s="40" t="s">
        <v>855</v>
      </c>
      <c r="E1436" s="58">
        <v>10</v>
      </c>
      <c r="F1436" s="38">
        <v>60</v>
      </c>
      <c r="G1436" s="38" t="s">
        <v>23</v>
      </c>
      <c r="H1436" s="42">
        <v>12649.6</v>
      </c>
      <c r="I1436" s="57"/>
      <c r="J1436" s="44">
        <v>42002</v>
      </c>
      <c r="K1436" s="42">
        <v>0</v>
      </c>
      <c r="L1436" s="42">
        <v>12017.12</v>
      </c>
      <c r="M1436" s="44">
        <v>45199</v>
      </c>
      <c r="N1436" s="42">
        <f>H1436-K1436-L1436</f>
        <v>632.47999999999956</v>
      </c>
      <c r="O1436" s="42">
        <v>0</v>
      </c>
      <c r="P1436" s="45">
        <v>0.13</v>
      </c>
      <c r="Q1436" s="42">
        <v>0</v>
      </c>
      <c r="R1436" s="42">
        <v>0</v>
      </c>
      <c r="S1436" s="42">
        <f>N1436-R1436</f>
        <v>632.47999999999956</v>
      </c>
      <c r="T1436" s="38">
        <v>2101</v>
      </c>
      <c r="U1436" s="14">
        <f>S1436/H1436</f>
        <v>4.9999999999999961E-2</v>
      </c>
      <c r="V1436" s="19"/>
      <c r="W1436" s="19"/>
      <c r="X1436" s="37" t="s">
        <v>3463</v>
      </c>
    </row>
    <row r="1437" spans="1:37" ht="16.5" customHeight="1">
      <c r="A1437" s="38">
        <v>744</v>
      </c>
      <c r="B1437" s="39">
        <v>40709</v>
      </c>
      <c r="C1437" s="38">
        <v>10285484</v>
      </c>
      <c r="D1437" s="40" t="s">
        <v>551</v>
      </c>
      <c r="E1437" s="58">
        <v>1</v>
      </c>
      <c r="F1437" s="38">
        <v>60</v>
      </c>
      <c r="G1437" s="38" t="s">
        <v>33</v>
      </c>
      <c r="H1437" s="42">
        <v>4784</v>
      </c>
      <c r="I1437" s="57"/>
      <c r="J1437" s="44">
        <v>42242</v>
      </c>
      <c r="K1437" s="42">
        <v>0</v>
      </c>
      <c r="L1437" s="42">
        <v>4544.8</v>
      </c>
      <c r="M1437" s="44">
        <v>45199</v>
      </c>
      <c r="N1437" s="42">
        <f>H1437-K1437-L1437</f>
        <v>239.19999999999982</v>
      </c>
      <c r="O1437" s="42">
        <v>0</v>
      </c>
      <c r="P1437" s="45">
        <v>0.13</v>
      </c>
      <c r="Q1437" s="42">
        <v>0</v>
      </c>
      <c r="R1437" s="42">
        <v>0</v>
      </c>
      <c r="S1437" s="42">
        <f>N1437-R1437</f>
        <v>239.19999999999982</v>
      </c>
      <c r="T1437" s="38">
        <v>5000</v>
      </c>
      <c r="U1437" s="14">
        <f>S1437/H1437</f>
        <v>4.9999999999999961E-2</v>
      </c>
      <c r="V1437" s="19"/>
      <c r="W1437" s="19"/>
      <c r="X1437" s="37" t="s">
        <v>3467</v>
      </c>
    </row>
    <row r="1438" spans="1:37" ht="16.5" customHeight="1">
      <c r="A1438" s="38">
        <v>14</v>
      </c>
      <c r="B1438" s="39">
        <v>10743</v>
      </c>
      <c r="C1438" s="38">
        <v>10300767</v>
      </c>
      <c r="D1438" s="40" t="s">
        <v>2864</v>
      </c>
      <c r="E1438" s="38">
        <v>1</v>
      </c>
      <c r="F1438" s="38">
        <v>60</v>
      </c>
      <c r="G1438" s="38" t="s">
        <v>33</v>
      </c>
      <c r="H1438" s="42">
        <v>48290.6</v>
      </c>
      <c r="I1438" s="2"/>
      <c r="J1438" s="44">
        <v>40512</v>
      </c>
      <c r="K1438" s="42">
        <v>0</v>
      </c>
      <c r="L1438" s="42">
        <v>45876.07</v>
      </c>
      <c r="M1438" s="44">
        <v>44985</v>
      </c>
      <c r="N1438" s="42">
        <f>H1438-K1438-L1438</f>
        <v>2414.5299999999988</v>
      </c>
      <c r="O1438" s="42">
        <v>0</v>
      </c>
      <c r="P1438" s="45">
        <v>0.13</v>
      </c>
      <c r="Q1438" s="42">
        <v>0</v>
      </c>
      <c r="R1438" s="42">
        <v>0</v>
      </c>
      <c r="S1438" s="42">
        <f>N1438-R1438</f>
        <v>2414.5299999999988</v>
      </c>
      <c r="T1438" s="38">
        <v>5000</v>
      </c>
      <c r="U1438" s="14">
        <f>S1438/H1438</f>
        <v>4.9999999999999975E-2</v>
      </c>
      <c r="V1438" s="19"/>
      <c r="W1438" s="19"/>
      <c r="X1438" s="37" t="s">
        <v>3463</v>
      </c>
    </row>
    <row r="1439" spans="1:37" ht="16.5" customHeight="1">
      <c r="A1439" s="38">
        <v>978</v>
      </c>
      <c r="B1439" s="39">
        <v>10800</v>
      </c>
      <c r="C1439" s="38">
        <v>10317545</v>
      </c>
      <c r="D1439" s="40" t="s">
        <v>2112</v>
      </c>
      <c r="E1439" s="38">
        <v>1</v>
      </c>
      <c r="F1439" s="38">
        <v>60</v>
      </c>
      <c r="G1439" s="38" t="s">
        <v>23</v>
      </c>
      <c r="H1439" s="42">
        <v>237</v>
      </c>
      <c r="I1439" s="2"/>
      <c r="J1439" s="44">
        <v>39808</v>
      </c>
      <c r="K1439" s="42">
        <v>0</v>
      </c>
      <c r="L1439" s="42">
        <v>225.15</v>
      </c>
      <c r="M1439" s="44">
        <v>45077</v>
      </c>
      <c r="N1439" s="42">
        <f>H1439-K1439-L1439</f>
        <v>11.849999999999994</v>
      </c>
      <c r="O1439" s="42">
        <v>0</v>
      </c>
      <c r="P1439" s="45">
        <v>0.03</v>
      </c>
      <c r="Q1439" s="42">
        <v>0</v>
      </c>
      <c r="R1439" s="42">
        <v>0</v>
      </c>
      <c r="S1439" s="42">
        <f>N1439-R1439</f>
        <v>11.849999999999994</v>
      </c>
      <c r="T1439" s="38">
        <v>1001</v>
      </c>
      <c r="U1439" s="14">
        <f>S1439/H1439</f>
        <v>4.9999999999999975E-2</v>
      </c>
      <c r="V1439" s="19"/>
      <c r="W1439" s="19"/>
      <c r="X1439" s="37" t="s">
        <v>3465</v>
      </c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</row>
    <row r="1440" spans="1:37" ht="16.5" customHeight="1">
      <c r="A1440" s="38">
        <v>1017</v>
      </c>
      <c r="B1440" s="39">
        <v>10800</v>
      </c>
      <c r="C1440" s="38">
        <v>10317744</v>
      </c>
      <c r="D1440" s="40" t="s">
        <v>2133</v>
      </c>
      <c r="E1440" s="38">
        <v>1</v>
      </c>
      <c r="F1440" s="38">
        <v>60</v>
      </c>
      <c r="G1440" s="38" t="s">
        <v>23</v>
      </c>
      <c r="H1440" s="42">
        <v>7189</v>
      </c>
      <c r="I1440" s="2"/>
      <c r="J1440" s="44">
        <v>39808</v>
      </c>
      <c r="K1440" s="42">
        <v>0</v>
      </c>
      <c r="L1440" s="42">
        <v>6829.55</v>
      </c>
      <c r="M1440" s="44">
        <v>45077</v>
      </c>
      <c r="N1440" s="42">
        <f>H1440-K1440-L1440</f>
        <v>359.44999999999982</v>
      </c>
      <c r="O1440" s="42">
        <v>0</v>
      </c>
      <c r="P1440" s="45">
        <v>0.03</v>
      </c>
      <c r="Q1440" s="42">
        <v>0</v>
      </c>
      <c r="R1440" s="42">
        <v>0</v>
      </c>
      <c r="S1440" s="42">
        <f>N1440-R1440</f>
        <v>359.44999999999982</v>
      </c>
      <c r="T1440" s="38">
        <v>1001</v>
      </c>
      <c r="U1440" s="14">
        <f>S1440/H1440</f>
        <v>4.9999999999999975E-2</v>
      </c>
      <c r="V1440" s="19"/>
      <c r="W1440" s="19"/>
      <c r="X1440" s="37" t="s">
        <v>3465</v>
      </c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</row>
    <row r="1441" spans="1:37" ht="16.5" customHeight="1">
      <c r="A1441" s="38">
        <v>157</v>
      </c>
      <c r="B1441" s="39">
        <v>10736</v>
      </c>
      <c r="C1441" s="38">
        <v>10284229</v>
      </c>
      <c r="D1441" s="40" t="s">
        <v>1900</v>
      </c>
      <c r="E1441" s="31">
        <v>1</v>
      </c>
      <c r="F1441" s="38">
        <v>60</v>
      </c>
      <c r="G1441" s="38" t="s">
        <v>33</v>
      </c>
      <c r="H1441" s="42">
        <v>3282</v>
      </c>
      <c r="I1441" s="49"/>
      <c r="J1441" s="44">
        <v>42912</v>
      </c>
      <c r="K1441" s="42">
        <v>0</v>
      </c>
      <c r="L1441" s="42">
        <v>3117.9</v>
      </c>
      <c r="M1441" s="44">
        <v>45107</v>
      </c>
      <c r="N1441" s="42">
        <f>H1441-K1441-L1441</f>
        <v>164.09999999999991</v>
      </c>
      <c r="O1441" s="42">
        <v>0</v>
      </c>
      <c r="P1441" s="45">
        <v>0.13</v>
      </c>
      <c r="Q1441" s="42">
        <v>0</v>
      </c>
      <c r="R1441" s="42">
        <v>0</v>
      </c>
      <c r="S1441" s="42">
        <f>N1441-R1441</f>
        <v>164.09999999999991</v>
      </c>
      <c r="T1441" s="38">
        <v>5000</v>
      </c>
      <c r="U1441" s="14">
        <f>S1441/H1441</f>
        <v>4.9999999999999975E-2</v>
      </c>
      <c r="V1441" s="19"/>
      <c r="W1441" s="19"/>
      <c r="X1441" s="37" t="s">
        <v>3461</v>
      </c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</row>
    <row r="1442" spans="1:37" ht="16.5" customHeight="1">
      <c r="A1442" s="38">
        <v>1077</v>
      </c>
      <c r="B1442" s="39">
        <v>10800</v>
      </c>
      <c r="C1442" s="38">
        <v>10317742</v>
      </c>
      <c r="D1442" s="40" t="s">
        <v>2051</v>
      </c>
      <c r="E1442" s="38">
        <v>1</v>
      </c>
      <c r="F1442" s="38">
        <v>60</v>
      </c>
      <c r="G1442" s="38" t="s">
        <v>23</v>
      </c>
      <c r="H1442" s="42">
        <v>7979</v>
      </c>
      <c r="I1442" s="48"/>
      <c r="J1442" s="44">
        <v>39808</v>
      </c>
      <c r="K1442" s="42">
        <v>0</v>
      </c>
      <c r="L1442" s="42">
        <v>7580.05</v>
      </c>
      <c r="M1442" s="44">
        <v>45107</v>
      </c>
      <c r="N1442" s="42">
        <f>H1442-K1442-L1442</f>
        <v>398.94999999999982</v>
      </c>
      <c r="O1442" s="42">
        <v>0</v>
      </c>
      <c r="P1442" s="45">
        <v>0.03</v>
      </c>
      <c r="Q1442" s="42">
        <v>0</v>
      </c>
      <c r="R1442" s="42">
        <v>0</v>
      </c>
      <c r="S1442" s="42">
        <f>N1442-R1442</f>
        <v>398.94999999999982</v>
      </c>
      <c r="T1442" s="38">
        <v>1001</v>
      </c>
      <c r="U1442" s="14">
        <f>S1442/H1442</f>
        <v>4.9999999999999975E-2</v>
      </c>
      <c r="V1442" s="19"/>
      <c r="W1442" s="19"/>
      <c r="X1442" s="37" t="s">
        <v>3465</v>
      </c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</row>
    <row r="1443" spans="1:37" ht="16.5" customHeight="1">
      <c r="A1443" s="38">
        <v>16</v>
      </c>
      <c r="B1443" s="39">
        <v>20704</v>
      </c>
      <c r="C1443" s="38">
        <v>10295959</v>
      </c>
      <c r="D1443" s="40" t="s">
        <v>817</v>
      </c>
      <c r="E1443" s="58">
        <v>6</v>
      </c>
      <c r="F1443" s="38">
        <v>60</v>
      </c>
      <c r="G1443" s="38" t="s">
        <v>83</v>
      </c>
      <c r="H1443" s="42">
        <v>1641</v>
      </c>
      <c r="I1443" s="57"/>
      <c r="J1443" s="44">
        <v>41992</v>
      </c>
      <c r="K1443" s="42">
        <v>0</v>
      </c>
      <c r="L1443" s="42">
        <v>1558.95</v>
      </c>
      <c r="M1443" s="44">
        <v>45199</v>
      </c>
      <c r="N1443" s="42">
        <f>H1443-K1443-L1443</f>
        <v>82.049999999999955</v>
      </c>
      <c r="O1443" s="42">
        <v>0</v>
      </c>
      <c r="P1443" s="45">
        <v>0.13</v>
      </c>
      <c r="Q1443" s="42">
        <v>0</v>
      </c>
      <c r="R1443" s="42">
        <v>0</v>
      </c>
      <c r="S1443" s="42">
        <f>N1443-R1443</f>
        <v>82.049999999999955</v>
      </c>
      <c r="T1443" s="38">
        <v>5000</v>
      </c>
      <c r="U1443" s="14">
        <f>S1443/H1443</f>
        <v>4.9999999999999975E-2</v>
      </c>
      <c r="V1443" s="19"/>
      <c r="W1443" s="19"/>
      <c r="X1443" s="37" t="s">
        <v>3466</v>
      </c>
    </row>
    <row r="1444" spans="1:37" ht="16.5" customHeight="1">
      <c r="A1444" s="38">
        <v>66</v>
      </c>
      <c r="B1444" s="39">
        <v>10732</v>
      </c>
      <c r="C1444" s="38">
        <v>10320100</v>
      </c>
      <c r="D1444" s="40" t="s">
        <v>408</v>
      </c>
      <c r="E1444" s="58">
        <v>8</v>
      </c>
      <c r="F1444" s="38">
        <v>60</v>
      </c>
      <c r="G1444" s="38" t="s">
        <v>21</v>
      </c>
      <c r="H1444" s="42">
        <v>47039.199999999997</v>
      </c>
      <c r="I1444" s="57"/>
      <c r="J1444" s="44">
        <v>41662</v>
      </c>
      <c r="K1444" s="42">
        <v>0</v>
      </c>
      <c r="L1444" s="42">
        <v>44687.24</v>
      </c>
      <c r="M1444" s="44">
        <v>45199</v>
      </c>
      <c r="N1444" s="42">
        <f>H1444-L1444</f>
        <v>2351.9599999999991</v>
      </c>
      <c r="O1444" s="42">
        <v>0</v>
      </c>
      <c r="P1444" s="45">
        <v>0.13</v>
      </c>
      <c r="Q1444" s="42">
        <v>0</v>
      </c>
      <c r="R1444" s="42">
        <v>0</v>
      </c>
      <c r="S1444" s="42">
        <f>N1444</f>
        <v>2351.9599999999991</v>
      </c>
      <c r="T1444" s="38">
        <v>5000</v>
      </c>
      <c r="U1444" s="14">
        <f>S1444/H1444</f>
        <v>4.9999999999999982E-2</v>
      </c>
      <c r="V1444" s="19"/>
      <c r="W1444" s="19"/>
      <c r="X1444" s="37" t="s">
        <v>3460</v>
      </c>
    </row>
    <row r="1445" spans="1:37" ht="16.5" customHeight="1">
      <c r="A1445" s="38">
        <v>114</v>
      </c>
      <c r="B1445" s="39">
        <v>10734</v>
      </c>
      <c r="C1445" s="38">
        <v>10298683</v>
      </c>
      <c r="D1445" s="40" t="s">
        <v>436</v>
      </c>
      <c r="E1445" s="41">
        <v>2</v>
      </c>
      <c r="F1445" s="38">
        <v>60</v>
      </c>
      <c r="G1445" s="38" t="s">
        <v>21</v>
      </c>
      <c r="H1445" s="42">
        <v>11759.8</v>
      </c>
      <c r="I1445" s="57"/>
      <c r="J1445" s="44">
        <v>41815</v>
      </c>
      <c r="K1445" s="42">
        <v>0</v>
      </c>
      <c r="L1445" s="42">
        <v>11171.81</v>
      </c>
      <c r="M1445" s="44">
        <v>45199</v>
      </c>
      <c r="N1445" s="42">
        <f>H1445-L1445</f>
        <v>587.98999999999978</v>
      </c>
      <c r="O1445" s="42">
        <v>0</v>
      </c>
      <c r="P1445" s="45">
        <v>0.13</v>
      </c>
      <c r="Q1445" s="42">
        <v>0</v>
      </c>
      <c r="R1445" s="42">
        <v>0</v>
      </c>
      <c r="S1445" s="42">
        <f>N1445</f>
        <v>587.98999999999978</v>
      </c>
      <c r="T1445" s="38">
        <v>5000</v>
      </c>
      <c r="U1445" s="14">
        <f>S1445/H1445</f>
        <v>4.9999999999999982E-2</v>
      </c>
      <c r="V1445" s="19"/>
      <c r="W1445" s="19"/>
      <c r="X1445" s="37" t="s">
        <v>3460</v>
      </c>
    </row>
    <row r="1446" spans="1:37" ht="16.5" customHeight="1">
      <c r="A1446" s="38">
        <v>7</v>
      </c>
      <c r="B1446" s="39">
        <v>10723</v>
      </c>
      <c r="C1446" s="38">
        <v>10294027</v>
      </c>
      <c r="D1446" s="40" t="s">
        <v>301</v>
      </c>
      <c r="E1446" s="38">
        <v>1</v>
      </c>
      <c r="F1446" s="38">
        <v>120</v>
      </c>
      <c r="G1446" s="38" t="s">
        <v>21</v>
      </c>
      <c r="H1446" s="42">
        <v>17155.400000000001</v>
      </c>
      <c r="I1446" s="2"/>
      <c r="J1446" s="44">
        <v>40290</v>
      </c>
      <c r="K1446" s="42">
        <v>0</v>
      </c>
      <c r="L1446" s="42">
        <v>16297.63</v>
      </c>
      <c r="M1446" s="44">
        <v>45016</v>
      </c>
      <c r="N1446" s="42">
        <f>H1446-K1446-L1446</f>
        <v>857.77000000000226</v>
      </c>
      <c r="O1446" s="42">
        <v>0</v>
      </c>
      <c r="P1446" s="45">
        <v>0.13</v>
      </c>
      <c r="Q1446" s="42">
        <v>0</v>
      </c>
      <c r="R1446" s="42">
        <v>0</v>
      </c>
      <c r="S1446" s="42">
        <v>857.77</v>
      </c>
      <c r="T1446" s="38">
        <v>2205</v>
      </c>
      <c r="U1446" s="14">
        <f>S1446/H1446</f>
        <v>4.9999999999999996E-2</v>
      </c>
      <c r="V1446" s="19"/>
      <c r="W1446" s="19"/>
      <c r="X1446" s="37" t="s">
        <v>3470</v>
      </c>
    </row>
    <row r="1447" spans="1:37" ht="16.5" customHeight="1">
      <c r="A1447" s="38">
        <v>28</v>
      </c>
      <c r="B1447" s="39">
        <v>10733</v>
      </c>
      <c r="C1447" s="38">
        <v>10290817</v>
      </c>
      <c r="D1447" s="40" t="s">
        <v>2491</v>
      </c>
      <c r="E1447" s="38">
        <v>1</v>
      </c>
      <c r="F1447" s="38">
        <v>60</v>
      </c>
      <c r="G1447" s="38" t="s">
        <v>33</v>
      </c>
      <c r="H1447" s="42">
        <v>3564.6</v>
      </c>
      <c r="I1447" s="2"/>
      <c r="J1447" s="44">
        <v>42183</v>
      </c>
      <c r="K1447" s="42">
        <v>0</v>
      </c>
      <c r="L1447" s="42">
        <v>3386.37</v>
      </c>
      <c r="M1447" s="44">
        <v>45016</v>
      </c>
      <c r="N1447" s="42">
        <f>H1447-K1447-L1447</f>
        <v>178.23000000000002</v>
      </c>
      <c r="O1447" s="42">
        <v>0</v>
      </c>
      <c r="P1447" s="45">
        <v>0.13</v>
      </c>
      <c r="Q1447" s="42">
        <v>0</v>
      </c>
      <c r="R1447" s="42">
        <v>0</v>
      </c>
      <c r="S1447" s="42">
        <v>178.23</v>
      </c>
      <c r="T1447" s="38">
        <v>5000</v>
      </c>
      <c r="U1447" s="14">
        <f>S1447/H1447</f>
        <v>4.9999999999999996E-2</v>
      </c>
      <c r="V1447" s="19"/>
      <c r="W1447" s="19"/>
      <c r="X1447" s="37" t="s">
        <v>3460</v>
      </c>
    </row>
    <row r="1448" spans="1:37" ht="16.5" customHeight="1">
      <c r="A1448" s="38">
        <v>17</v>
      </c>
      <c r="B1448" s="39">
        <v>10753</v>
      </c>
      <c r="C1448" s="38">
        <v>10286393</v>
      </c>
      <c r="D1448" s="40" t="s">
        <v>473</v>
      </c>
      <c r="E1448" s="38">
        <v>2</v>
      </c>
      <c r="F1448" s="38">
        <v>120</v>
      </c>
      <c r="G1448" s="38" t="s">
        <v>23</v>
      </c>
      <c r="H1448" s="42">
        <v>3724</v>
      </c>
      <c r="I1448" s="2"/>
      <c r="J1448" s="44">
        <v>39812</v>
      </c>
      <c r="K1448" s="42">
        <v>0</v>
      </c>
      <c r="L1448" s="42">
        <v>3537.8</v>
      </c>
      <c r="M1448" s="44">
        <v>45016</v>
      </c>
      <c r="N1448" s="42">
        <f>H1448-K1448-L1448</f>
        <v>186.19999999999982</v>
      </c>
      <c r="O1448" s="42">
        <v>0</v>
      </c>
      <c r="P1448" s="45">
        <v>0.03</v>
      </c>
      <c r="Q1448" s="42">
        <v>0</v>
      </c>
      <c r="R1448" s="42">
        <v>0</v>
      </c>
      <c r="S1448" s="42">
        <v>186.2</v>
      </c>
      <c r="T1448" s="38">
        <v>5000</v>
      </c>
      <c r="U1448" s="14">
        <f>S1448/H1448</f>
        <v>4.9999999999999996E-2</v>
      </c>
      <c r="V1448" s="19"/>
      <c r="W1448" s="19"/>
      <c r="X1448" s="37" t="s">
        <v>3479</v>
      </c>
    </row>
    <row r="1449" spans="1:37" ht="16.5" customHeight="1">
      <c r="A1449" s="38">
        <v>105</v>
      </c>
      <c r="B1449" s="39">
        <v>50099</v>
      </c>
      <c r="C1449" s="38">
        <v>10297654</v>
      </c>
      <c r="D1449" s="40" t="s">
        <v>1710</v>
      </c>
      <c r="E1449" s="38">
        <v>1</v>
      </c>
      <c r="F1449" s="38">
        <v>60</v>
      </c>
      <c r="G1449" s="38" t="s">
        <v>83</v>
      </c>
      <c r="H1449" s="42">
        <v>581.20000000000005</v>
      </c>
      <c r="I1449" s="2"/>
      <c r="J1449" s="44">
        <v>42002</v>
      </c>
      <c r="K1449" s="42">
        <v>0</v>
      </c>
      <c r="L1449" s="42">
        <v>552.14</v>
      </c>
      <c r="M1449" s="44">
        <v>45016</v>
      </c>
      <c r="N1449" s="42">
        <f>H1449-K1449-L1449</f>
        <v>29.060000000000059</v>
      </c>
      <c r="O1449" s="42">
        <v>0</v>
      </c>
      <c r="P1449" s="45">
        <v>0.13</v>
      </c>
      <c r="Q1449" s="42">
        <v>0</v>
      </c>
      <c r="R1449" s="42">
        <v>0</v>
      </c>
      <c r="S1449" s="42">
        <v>29.06</v>
      </c>
      <c r="T1449" s="38">
        <v>5000</v>
      </c>
      <c r="U1449" s="14">
        <f>S1449/H1449</f>
        <v>4.9999999999999996E-2</v>
      </c>
      <c r="V1449" s="19"/>
      <c r="W1449" s="19"/>
      <c r="X1449" s="37" t="s">
        <v>3468</v>
      </c>
    </row>
    <row r="1450" spans="1:37" ht="16.5" customHeight="1">
      <c r="A1450" s="38">
        <v>23</v>
      </c>
      <c r="B1450" s="39">
        <v>10755</v>
      </c>
      <c r="C1450" s="38">
        <v>10287171</v>
      </c>
      <c r="D1450" s="40" t="s">
        <v>2429</v>
      </c>
      <c r="E1450" s="38">
        <v>1</v>
      </c>
      <c r="F1450" s="38">
        <v>60</v>
      </c>
      <c r="G1450" s="38" t="s">
        <v>33</v>
      </c>
      <c r="H1450" s="42">
        <v>2912</v>
      </c>
      <c r="I1450" s="2"/>
      <c r="J1450" s="44">
        <v>41722</v>
      </c>
      <c r="K1450" s="42">
        <v>0</v>
      </c>
      <c r="L1450" s="42">
        <v>2766.4</v>
      </c>
      <c r="M1450" s="44">
        <v>45046</v>
      </c>
      <c r="N1450" s="42">
        <f>H1450-K1450-L1450</f>
        <v>145.59999999999991</v>
      </c>
      <c r="O1450" s="42">
        <v>0</v>
      </c>
      <c r="P1450" s="45">
        <v>0.13</v>
      </c>
      <c r="Q1450" s="42">
        <v>0</v>
      </c>
      <c r="R1450" s="42">
        <v>0</v>
      </c>
      <c r="S1450" s="42">
        <v>145.6</v>
      </c>
      <c r="T1450" s="38">
        <v>5000</v>
      </c>
      <c r="U1450" s="14">
        <f>S1450/H1450</f>
        <v>4.9999999999999996E-2</v>
      </c>
      <c r="V1450" s="19"/>
      <c r="W1450" s="19"/>
      <c r="X1450" s="37" t="s">
        <v>3464</v>
      </c>
    </row>
    <row r="1451" spans="1:37" ht="16.5" customHeight="1">
      <c r="A1451" s="38">
        <v>25</v>
      </c>
      <c r="B1451" s="39">
        <v>10755</v>
      </c>
      <c r="C1451" s="38">
        <v>10287689</v>
      </c>
      <c r="D1451" s="40" t="s">
        <v>2430</v>
      </c>
      <c r="E1451" s="38">
        <v>6</v>
      </c>
      <c r="F1451" s="38">
        <v>60</v>
      </c>
      <c r="G1451" s="38" t="s">
        <v>33</v>
      </c>
      <c r="H1451" s="42">
        <v>14388</v>
      </c>
      <c r="I1451" s="2"/>
      <c r="J1451" s="44">
        <v>42640</v>
      </c>
      <c r="K1451" s="42">
        <v>0</v>
      </c>
      <c r="L1451" s="42">
        <v>13668.6</v>
      </c>
      <c r="M1451" s="44">
        <v>45046</v>
      </c>
      <c r="N1451" s="42">
        <f>H1451-K1451-L1451</f>
        <v>719.39999999999964</v>
      </c>
      <c r="O1451" s="42">
        <v>0</v>
      </c>
      <c r="P1451" s="45">
        <v>0.13</v>
      </c>
      <c r="Q1451" s="42">
        <v>0</v>
      </c>
      <c r="R1451" s="42">
        <v>0</v>
      </c>
      <c r="S1451" s="42">
        <v>719.4</v>
      </c>
      <c r="T1451" s="38">
        <v>5000</v>
      </c>
      <c r="U1451" s="14">
        <f>S1451/H1451</f>
        <v>4.9999999999999996E-2</v>
      </c>
      <c r="V1451" s="19"/>
      <c r="W1451" s="19"/>
      <c r="X1451" s="37" t="s">
        <v>3464</v>
      </c>
    </row>
    <row r="1452" spans="1:37" ht="16.5" customHeight="1">
      <c r="A1452" s="38">
        <v>51</v>
      </c>
      <c r="B1452" s="39">
        <v>50098</v>
      </c>
      <c r="C1452" s="38">
        <v>10307811</v>
      </c>
      <c r="D1452" s="40" t="s">
        <v>1214</v>
      </c>
      <c r="E1452" s="38">
        <v>10</v>
      </c>
      <c r="F1452" s="38">
        <v>60</v>
      </c>
      <c r="G1452" s="38" t="s">
        <v>33</v>
      </c>
      <c r="H1452" s="42">
        <v>34503.800000000003</v>
      </c>
      <c r="I1452" s="53"/>
      <c r="J1452" s="44">
        <v>41247</v>
      </c>
      <c r="K1452" s="42">
        <v>0</v>
      </c>
      <c r="L1452" s="42">
        <v>32778.61</v>
      </c>
      <c r="M1452" s="44">
        <v>45138</v>
      </c>
      <c r="N1452" s="42">
        <f>H1452-K1452-L1452</f>
        <v>1725.1900000000023</v>
      </c>
      <c r="O1452" s="42">
        <v>0</v>
      </c>
      <c r="P1452" s="45">
        <v>0.13</v>
      </c>
      <c r="Q1452" s="42">
        <v>0</v>
      </c>
      <c r="R1452" s="42">
        <v>0</v>
      </c>
      <c r="S1452" s="42">
        <v>1725.19</v>
      </c>
      <c r="T1452" s="38">
        <v>5000</v>
      </c>
      <c r="U1452" s="14">
        <f>S1452/H1452</f>
        <v>4.9999999999999996E-2</v>
      </c>
      <c r="V1452" s="19"/>
      <c r="W1452" s="19"/>
      <c r="X1452" s="37" t="s">
        <v>3456</v>
      </c>
    </row>
    <row r="1453" spans="1:37" ht="16.5" customHeight="1">
      <c r="A1453" s="38">
        <v>60</v>
      </c>
      <c r="B1453" s="39">
        <v>10734</v>
      </c>
      <c r="C1453" s="38">
        <v>10298706</v>
      </c>
      <c r="D1453" s="40" t="s">
        <v>1234</v>
      </c>
      <c r="E1453" s="38">
        <v>1</v>
      </c>
      <c r="F1453" s="38">
        <v>60</v>
      </c>
      <c r="G1453" s="38" t="s">
        <v>83</v>
      </c>
      <c r="H1453" s="42">
        <v>581.20000000000005</v>
      </c>
      <c r="I1453" s="55"/>
      <c r="J1453" s="44">
        <v>41815</v>
      </c>
      <c r="K1453" s="42">
        <v>0</v>
      </c>
      <c r="L1453" s="42">
        <v>552.14</v>
      </c>
      <c r="M1453" s="44">
        <v>45138</v>
      </c>
      <c r="N1453" s="42">
        <f>H1453-K1453-L1453</f>
        <v>29.060000000000059</v>
      </c>
      <c r="O1453" s="42">
        <v>0</v>
      </c>
      <c r="P1453" s="45">
        <v>0.13</v>
      </c>
      <c r="Q1453" s="42">
        <v>0</v>
      </c>
      <c r="R1453" s="42">
        <v>0</v>
      </c>
      <c r="S1453" s="42">
        <v>29.06</v>
      </c>
      <c r="T1453" s="38">
        <v>5000</v>
      </c>
      <c r="U1453" s="14">
        <f>S1453/H1453</f>
        <v>4.9999999999999996E-2</v>
      </c>
      <c r="V1453" s="19"/>
      <c r="W1453" s="19"/>
      <c r="X1453" s="37" t="s">
        <v>3460</v>
      </c>
    </row>
    <row r="1454" spans="1:37" ht="16.5" customHeight="1">
      <c r="A1454" s="38">
        <v>338</v>
      </c>
      <c r="B1454" s="39">
        <v>10736</v>
      </c>
      <c r="C1454" s="38">
        <v>10283739</v>
      </c>
      <c r="D1454" s="40" t="s">
        <v>1299</v>
      </c>
      <c r="E1454" s="38">
        <v>1</v>
      </c>
      <c r="F1454" s="38">
        <v>120</v>
      </c>
      <c r="G1454" s="38" t="s">
        <v>21</v>
      </c>
      <c r="H1454" s="42">
        <v>79332.800000000003</v>
      </c>
      <c r="I1454" s="55"/>
      <c r="J1454" s="44">
        <v>39270</v>
      </c>
      <c r="K1454" s="42">
        <v>0</v>
      </c>
      <c r="L1454" s="42">
        <v>75366.16</v>
      </c>
      <c r="M1454" s="44">
        <v>45138</v>
      </c>
      <c r="N1454" s="42">
        <f>H1454-K1454-L1454</f>
        <v>3966.6399999999994</v>
      </c>
      <c r="O1454" s="42">
        <v>0</v>
      </c>
      <c r="P1454" s="45">
        <v>0.03</v>
      </c>
      <c r="Q1454" s="42">
        <v>0</v>
      </c>
      <c r="R1454" s="42">
        <v>0</v>
      </c>
      <c r="S1454" s="42">
        <v>3966.64</v>
      </c>
      <c r="T1454" s="38">
        <v>2103</v>
      </c>
      <c r="U1454" s="14">
        <f>S1454/H1454</f>
        <v>4.9999999999999996E-2</v>
      </c>
      <c r="V1454" s="19"/>
      <c r="W1454" s="19"/>
      <c r="X1454" s="37" t="s">
        <v>3461</v>
      </c>
    </row>
    <row r="1455" spans="1:37" ht="16.5" customHeight="1">
      <c r="A1455" s="38">
        <v>452</v>
      </c>
      <c r="B1455" s="39">
        <v>10736</v>
      </c>
      <c r="C1455" s="38">
        <v>10283768</v>
      </c>
      <c r="D1455" s="40" t="s">
        <v>1390</v>
      </c>
      <c r="E1455" s="38">
        <v>384</v>
      </c>
      <c r="F1455" s="38">
        <v>60</v>
      </c>
      <c r="G1455" s="38" t="s">
        <v>23</v>
      </c>
      <c r="H1455" s="42">
        <v>4992</v>
      </c>
      <c r="I1455" s="55"/>
      <c r="J1455" s="44">
        <v>39269</v>
      </c>
      <c r="K1455" s="42">
        <v>0</v>
      </c>
      <c r="L1455" s="42">
        <v>4742.3999999999996</v>
      </c>
      <c r="M1455" s="44">
        <v>45138</v>
      </c>
      <c r="N1455" s="42">
        <f>H1455-K1455-L1455</f>
        <v>249.60000000000036</v>
      </c>
      <c r="O1455" s="42">
        <v>0</v>
      </c>
      <c r="P1455" s="45">
        <v>0.03</v>
      </c>
      <c r="Q1455" s="42">
        <v>0</v>
      </c>
      <c r="R1455" s="42">
        <v>0</v>
      </c>
      <c r="S1455" s="42">
        <v>249.6</v>
      </c>
      <c r="T1455" s="38">
        <v>5000</v>
      </c>
      <c r="U1455" s="14">
        <f>S1455/H1455</f>
        <v>4.9999999999999996E-2</v>
      </c>
      <c r="V1455" s="19"/>
      <c r="W1455" s="19"/>
      <c r="X1455" s="37" t="s">
        <v>3461</v>
      </c>
    </row>
    <row r="1456" spans="1:37" ht="16.5" customHeight="1">
      <c r="A1456" s="38">
        <v>567</v>
      </c>
      <c r="B1456" s="39">
        <v>10736</v>
      </c>
      <c r="C1456" s="38">
        <v>10284083</v>
      </c>
      <c r="D1456" s="40" t="s">
        <v>1476</v>
      </c>
      <c r="E1456" s="38">
        <v>1</v>
      </c>
      <c r="F1456" s="38">
        <v>120</v>
      </c>
      <c r="G1456" s="38" t="s">
        <v>262</v>
      </c>
      <c r="H1456" s="42">
        <v>68432</v>
      </c>
      <c r="I1456" s="55"/>
      <c r="J1456" s="44">
        <v>41485</v>
      </c>
      <c r="K1456" s="42">
        <v>0</v>
      </c>
      <c r="L1456" s="42">
        <v>65010.400000000001</v>
      </c>
      <c r="M1456" s="44">
        <v>45138</v>
      </c>
      <c r="N1456" s="42">
        <f>H1456-K1456-L1456</f>
        <v>3421.5999999999985</v>
      </c>
      <c r="O1456" s="42">
        <v>0</v>
      </c>
      <c r="P1456" s="45">
        <v>0.13</v>
      </c>
      <c r="Q1456" s="42">
        <v>0</v>
      </c>
      <c r="R1456" s="42">
        <v>0</v>
      </c>
      <c r="S1456" s="42">
        <v>3421.6</v>
      </c>
      <c r="T1456" s="38">
        <v>5000</v>
      </c>
      <c r="U1456" s="14">
        <f>S1456/H1456</f>
        <v>4.9999999999999996E-2</v>
      </c>
      <c r="V1456" s="19"/>
      <c r="W1456" s="19"/>
      <c r="X1456" s="37" t="s">
        <v>3461</v>
      </c>
    </row>
    <row r="1457" spans="1:24" ht="16.5" customHeight="1">
      <c r="A1457" s="38">
        <v>608</v>
      </c>
      <c r="B1457" s="39">
        <v>10736</v>
      </c>
      <c r="C1457" s="38">
        <v>10284325</v>
      </c>
      <c r="D1457" s="40" t="s">
        <v>1498</v>
      </c>
      <c r="E1457" s="38">
        <v>1</v>
      </c>
      <c r="F1457" s="38">
        <v>120</v>
      </c>
      <c r="G1457" s="38" t="s">
        <v>262</v>
      </c>
      <c r="H1457" s="42">
        <v>172273.2</v>
      </c>
      <c r="I1457" s="55"/>
      <c r="J1457" s="44">
        <v>40779</v>
      </c>
      <c r="K1457" s="42">
        <v>0</v>
      </c>
      <c r="L1457" s="42">
        <v>163659.54</v>
      </c>
      <c r="M1457" s="44">
        <v>45138</v>
      </c>
      <c r="N1457" s="42">
        <f>H1457-K1457-L1457</f>
        <v>8613.6600000000035</v>
      </c>
      <c r="O1457" s="42">
        <v>0</v>
      </c>
      <c r="P1457" s="45">
        <v>0.13</v>
      </c>
      <c r="Q1457" s="42">
        <v>0</v>
      </c>
      <c r="R1457" s="42">
        <v>0</v>
      </c>
      <c r="S1457" s="42">
        <v>8613.66</v>
      </c>
      <c r="T1457" s="38">
        <v>5000</v>
      </c>
      <c r="U1457" s="14">
        <f>S1457/H1457</f>
        <v>4.9999999999999996E-2</v>
      </c>
      <c r="V1457" s="19"/>
      <c r="W1457" s="19"/>
      <c r="X1457" s="37" t="s">
        <v>3461</v>
      </c>
    </row>
    <row r="1458" spans="1:24" ht="16.5" customHeight="1">
      <c r="A1458" s="38">
        <v>456</v>
      </c>
      <c r="B1458" s="39">
        <v>40712</v>
      </c>
      <c r="C1458" s="38">
        <v>10303600</v>
      </c>
      <c r="D1458" s="40" t="s">
        <v>99</v>
      </c>
      <c r="E1458" s="38">
        <v>24</v>
      </c>
      <c r="F1458" s="38">
        <v>60</v>
      </c>
      <c r="G1458" s="38" t="s">
        <v>83</v>
      </c>
      <c r="H1458" s="42">
        <v>8307.6</v>
      </c>
      <c r="I1458" s="55"/>
      <c r="J1458" s="44">
        <v>42277</v>
      </c>
      <c r="K1458" s="42">
        <v>0</v>
      </c>
      <c r="L1458" s="42">
        <v>7892.22</v>
      </c>
      <c r="M1458" s="44">
        <v>45138</v>
      </c>
      <c r="N1458" s="42">
        <f>H1458-K1458-L1458</f>
        <v>415.38000000000011</v>
      </c>
      <c r="O1458" s="42">
        <v>0</v>
      </c>
      <c r="P1458" s="45">
        <v>0.13</v>
      </c>
      <c r="Q1458" s="42">
        <v>0</v>
      </c>
      <c r="R1458" s="42">
        <v>0</v>
      </c>
      <c r="S1458" s="42">
        <v>415.38</v>
      </c>
      <c r="T1458" s="38">
        <v>5000</v>
      </c>
      <c r="U1458" s="14">
        <f>S1458/H1458</f>
        <v>4.9999999999999996E-2</v>
      </c>
      <c r="V1458" s="19"/>
      <c r="W1458" s="19"/>
      <c r="X1458" s="37" t="s">
        <v>3467</v>
      </c>
    </row>
    <row r="1459" spans="1:24" ht="16.5" customHeight="1">
      <c r="A1459" s="38">
        <v>465</v>
      </c>
      <c r="B1459" s="39">
        <v>40712</v>
      </c>
      <c r="C1459" s="38">
        <v>10303607</v>
      </c>
      <c r="D1459" s="40" t="s">
        <v>1709</v>
      </c>
      <c r="E1459" s="38">
        <v>2</v>
      </c>
      <c r="F1459" s="38">
        <v>60</v>
      </c>
      <c r="G1459" s="38" t="s">
        <v>83</v>
      </c>
      <c r="H1459" s="42">
        <v>1162.4000000000001</v>
      </c>
      <c r="I1459" s="55"/>
      <c r="J1459" s="44">
        <v>42277</v>
      </c>
      <c r="K1459" s="42">
        <v>0</v>
      </c>
      <c r="L1459" s="42">
        <v>1104.28</v>
      </c>
      <c r="M1459" s="44">
        <v>45138</v>
      </c>
      <c r="N1459" s="42">
        <f>H1459-K1459-L1459</f>
        <v>58.120000000000118</v>
      </c>
      <c r="O1459" s="42">
        <v>0</v>
      </c>
      <c r="P1459" s="45">
        <v>0.13</v>
      </c>
      <c r="Q1459" s="42">
        <v>0</v>
      </c>
      <c r="R1459" s="42">
        <v>0</v>
      </c>
      <c r="S1459" s="42">
        <v>58.12</v>
      </c>
      <c r="T1459" s="38">
        <v>5000</v>
      </c>
      <c r="U1459" s="14">
        <f>S1459/H1459</f>
        <v>4.9999999999999996E-2</v>
      </c>
      <c r="V1459" s="19"/>
      <c r="W1459" s="19"/>
      <c r="X1459" s="37" t="s">
        <v>3467</v>
      </c>
    </row>
    <row r="1460" spans="1:24" ht="16.5" customHeight="1">
      <c r="A1460" s="38">
        <v>484</v>
      </c>
      <c r="B1460" s="39">
        <v>40712</v>
      </c>
      <c r="C1460" s="38">
        <v>10303627</v>
      </c>
      <c r="D1460" s="40" t="s">
        <v>890</v>
      </c>
      <c r="E1460" s="38">
        <v>12</v>
      </c>
      <c r="F1460" s="38">
        <v>60</v>
      </c>
      <c r="G1460" s="38" t="s">
        <v>21</v>
      </c>
      <c r="H1460" s="42">
        <v>70558.8</v>
      </c>
      <c r="I1460" s="55"/>
      <c r="J1460" s="44">
        <v>42277</v>
      </c>
      <c r="K1460" s="42">
        <v>0</v>
      </c>
      <c r="L1460" s="42">
        <v>67030.86</v>
      </c>
      <c r="M1460" s="44">
        <v>45138</v>
      </c>
      <c r="N1460" s="42">
        <f>H1460-K1460-L1460</f>
        <v>3527.9400000000023</v>
      </c>
      <c r="O1460" s="42">
        <v>0</v>
      </c>
      <c r="P1460" s="45">
        <v>0.13</v>
      </c>
      <c r="Q1460" s="42">
        <v>0</v>
      </c>
      <c r="R1460" s="42">
        <v>0</v>
      </c>
      <c r="S1460" s="42">
        <v>3527.94</v>
      </c>
      <c r="T1460" s="38">
        <v>5000</v>
      </c>
      <c r="U1460" s="14">
        <f>S1460/H1460</f>
        <v>4.9999999999999996E-2</v>
      </c>
      <c r="V1460" s="19"/>
      <c r="W1460" s="19"/>
      <c r="X1460" s="37" t="s">
        <v>3467</v>
      </c>
    </row>
    <row r="1461" spans="1:24" ht="16.5" customHeight="1">
      <c r="A1461" s="38">
        <v>547</v>
      </c>
      <c r="B1461" s="39">
        <v>40712</v>
      </c>
      <c r="C1461" s="38">
        <v>10303864</v>
      </c>
      <c r="D1461" s="40" t="s">
        <v>1762</v>
      </c>
      <c r="E1461" s="38">
        <v>1</v>
      </c>
      <c r="F1461" s="38">
        <v>56</v>
      </c>
      <c r="G1461" s="38" t="s">
        <v>33</v>
      </c>
      <c r="H1461" s="42">
        <v>4499</v>
      </c>
      <c r="I1461" s="55"/>
      <c r="J1461" s="44">
        <v>43432</v>
      </c>
      <c r="K1461" s="42">
        <v>0</v>
      </c>
      <c r="L1461" s="42">
        <v>4274.05</v>
      </c>
      <c r="M1461" s="44">
        <v>45138</v>
      </c>
      <c r="N1461" s="42">
        <f>H1461-K1461-L1461</f>
        <v>224.94999999999982</v>
      </c>
      <c r="O1461" s="42">
        <v>0</v>
      </c>
      <c r="P1461" s="45">
        <v>0.13</v>
      </c>
      <c r="Q1461" s="42">
        <v>0</v>
      </c>
      <c r="R1461" s="42">
        <v>0</v>
      </c>
      <c r="S1461" s="42">
        <v>224.95</v>
      </c>
      <c r="T1461" s="38">
        <v>5000</v>
      </c>
      <c r="U1461" s="14">
        <f>S1461/H1461</f>
        <v>4.9999999999999996E-2</v>
      </c>
      <c r="V1461" s="19"/>
      <c r="W1461" s="19"/>
      <c r="X1461" s="37" t="s">
        <v>3467</v>
      </c>
    </row>
    <row r="1462" spans="1:24" ht="16.5" customHeight="1">
      <c r="A1462" s="38">
        <v>574</v>
      </c>
      <c r="B1462" s="39">
        <v>40712</v>
      </c>
      <c r="C1462" s="38">
        <v>10303917</v>
      </c>
      <c r="D1462" s="40" t="s">
        <v>1773</v>
      </c>
      <c r="E1462" s="38">
        <v>1</v>
      </c>
      <c r="F1462" s="38">
        <v>60</v>
      </c>
      <c r="G1462" s="38" t="s">
        <v>33</v>
      </c>
      <c r="H1462" s="42">
        <v>11253</v>
      </c>
      <c r="I1462" s="55"/>
      <c r="J1462" s="44">
        <v>42276</v>
      </c>
      <c r="K1462" s="42">
        <v>0</v>
      </c>
      <c r="L1462" s="42">
        <v>10690.35</v>
      </c>
      <c r="M1462" s="44">
        <v>45138</v>
      </c>
      <c r="N1462" s="42">
        <f>H1462-K1462-L1462</f>
        <v>562.64999999999964</v>
      </c>
      <c r="O1462" s="42">
        <v>0</v>
      </c>
      <c r="P1462" s="45">
        <v>0.13</v>
      </c>
      <c r="Q1462" s="42">
        <v>0</v>
      </c>
      <c r="R1462" s="42">
        <v>0</v>
      </c>
      <c r="S1462" s="42">
        <v>562.65</v>
      </c>
      <c r="T1462" s="38">
        <v>5000</v>
      </c>
      <c r="U1462" s="14">
        <f>S1462/H1462</f>
        <v>4.9999999999999996E-2</v>
      </c>
      <c r="V1462" s="19"/>
      <c r="W1462" s="19"/>
      <c r="X1462" s="37" t="s">
        <v>3467</v>
      </c>
    </row>
    <row r="1463" spans="1:24" ht="16.5" customHeight="1">
      <c r="A1463" s="38">
        <v>577</v>
      </c>
      <c r="B1463" s="39">
        <v>40712</v>
      </c>
      <c r="C1463" s="38">
        <v>10303920</v>
      </c>
      <c r="D1463" s="40" t="s">
        <v>596</v>
      </c>
      <c r="E1463" s="38">
        <v>2</v>
      </c>
      <c r="F1463" s="38">
        <v>60</v>
      </c>
      <c r="G1463" s="38" t="s">
        <v>33</v>
      </c>
      <c r="H1463" s="42">
        <v>3499</v>
      </c>
      <c r="I1463" s="55"/>
      <c r="J1463" s="44">
        <v>42276</v>
      </c>
      <c r="K1463" s="42">
        <v>0</v>
      </c>
      <c r="L1463" s="42">
        <v>3324.05</v>
      </c>
      <c r="M1463" s="44">
        <v>45138</v>
      </c>
      <c r="N1463" s="42">
        <f>H1463-K1463-L1463</f>
        <v>174.94999999999982</v>
      </c>
      <c r="O1463" s="42">
        <v>0</v>
      </c>
      <c r="P1463" s="45">
        <v>0.13</v>
      </c>
      <c r="Q1463" s="42">
        <v>0</v>
      </c>
      <c r="R1463" s="42">
        <v>0</v>
      </c>
      <c r="S1463" s="42">
        <v>174.95</v>
      </c>
      <c r="T1463" s="38">
        <v>5000</v>
      </c>
      <c r="U1463" s="14">
        <f>S1463/H1463</f>
        <v>4.9999999999999996E-2</v>
      </c>
      <c r="V1463" s="19"/>
      <c r="W1463" s="19"/>
      <c r="X1463" s="37" t="s">
        <v>3467</v>
      </c>
    </row>
    <row r="1464" spans="1:24" ht="16.5" customHeight="1">
      <c r="A1464" s="38">
        <v>97</v>
      </c>
      <c r="B1464" s="39">
        <v>10730</v>
      </c>
      <c r="C1464" s="38">
        <v>10290513</v>
      </c>
      <c r="D1464" s="40" t="s">
        <v>1057</v>
      </c>
      <c r="E1464" s="38">
        <v>1</v>
      </c>
      <c r="F1464" s="38">
        <v>60</v>
      </c>
      <c r="G1464" s="38" t="s">
        <v>33</v>
      </c>
      <c r="H1464" s="42">
        <v>7528</v>
      </c>
      <c r="I1464" s="56"/>
      <c r="J1464" s="44">
        <v>41845</v>
      </c>
      <c r="K1464" s="42">
        <v>0</v>
      </c>
      <c r="L1464" s="42">
        <v>7151.6</v>
      </c>
      <c r="M1464" s="44">
        <v>45169</v>
      </c>
      <c r="N1464" s="42">
        <f>H1464-K1464-L1464</f>
        <v>376.39999999999964</v>
      </c>
      <c r="O1464" s="42">
        <v>0</v>
      </c>
      <c r="P1464" s="45">
        <v>0.13</v>
      </c>
      <c r="Q1464" s="42">
        <v>0</v>
      </c>
      <c r="R1464" s="42">
        <v>0</v>
      </c>
      <c r="S1464" s="42">
        <v>376.4</v>
      </c>
      <c r="T1464" s="38">
        <v>5000</v>
      </c>
      <c r="U1464" s="14">
        <f>S1464/H1464</f>
        <v>4.9999999999999996E-2</v>
      </c>
      <c r="V1464" s="19"/>
      <c r="W1464" s="19"/>
      <c r="X1464" s="37" t="s">
        <v>3459</v>
      </c>
    </row>
    <row r="1465" spans="1:24" ht="16.5" customHeight="1">
      <c r="A1465" s="38">
        <v>57</v>
      </c>
      <c r="B1465" s="39">
        <v>10755</v>
      </c>
      <c r="C1465" s="38">
        <v>10287277</v>
      </c>
      <c r="D1465" s="40" t="s">
        <v>1149</v>
      </c>
      <c r="E1465" s="38">
        <v>4</v>
      </c>
      <c r="F1465" s="38">
        <v>60</v>
      </c>
      <c r="G1465" s="38" t="s">
        <v>83</v>
      </c>
      <c r="H1465" s="42">
        <v>879.2</v>
      </c>
      <c r="I1465" s="53"/>
      <c r="J1465" s="44">
        <v>39948</v>
      </c>
      <c r="K1465" s="42">
        <v>0</v>
      </c>
      <c r="L1465" s="42">
        <v>835.24</v>
      </c>
      <c r="M1465" s="44">
        <v>45169</v>
      </c>
      <c r="N1465" s="42">
        <f>H1465-K1465-L1465</f>
        <v>43.960000000000036</v>
      </c>
      <c r="O1465" s="42">
        <v>0</v>
      </c>
      <c r="P1465" s="45">
        <v>0.13</v>
      </c>
      <c r="Q1465" s="42">
        <v>0</v>
      </c>
      <c r="R1465" s="42">
        <v>0</v>
      </c>
      <c r="S1465" s="42">
        <v>43.96</v>
      </c>
      <c r="T1465" s="38">
        <v>5000</v>
      </c>
      <c r="U1465" s="14">
        <f>S1465/H1465</f>
        <v>4.9999999999999996E-2</v>
      </c>
      <c r="V1465" s="19"/>
      <c r="W1465" s="19"/>
      <c r="X1465" s="37" t="s">
        <v>3464</v>
      </c>
    </row>
    <row r="1466" spans="1:24" ht="16.5" customHeight="1">
      <c r="A1466" s="38">
        <v>45</v>
      </c>
      <c r="B1466" s="39">
        <v>10700</v>
      </c>
      <c r="C1466" s="38">
        <v>10275252</v>
      </c>
      <c r="D1466" s="40" t="s">
        <v>29</v>
      </c>
      <c r="E1466" s="38">
        <v>28</v>
      </c>
      <c r="F1466" s="38">
        <v>60</v>
      </c>
      <c r="G1466" s="38" t="s">
        <v>23</v>
      </c>
      <c r="H1466" s="42">
        <v>1184.4000000000001</v>
      </c>
      <c r="I1466" s="57"/>
      <c r="J1466" s="44">
        <v>43156</v>
      </c>
      <c r="K1466" s="42">
        <v>0</v>
      </c>
      <c r="L1466" s="42">
        <v>1125.18</v>
      </c>
      <c r="M1466" s="44">
        <v>45199</v>
      </c>
      <c r="N1466" s="42">
        <v>59.22</v>
      </c>
      <c r="O1466" s="42">
        <v>0</v>
      </c>
      <c r="P1466" s="45">
        <v>0.13</v>
      </c>
      <c r="Q1466" s="42">
        <v>0</v>
      </c>
      <c r="R1466" s="42">
        <v>0</v>
      </c>
      <c r="S1466" s="42">
        <v>59.22</v>
      </c>
      <c r="T1466" s="38">
        <v>5000</v>
      </c>
      <c r="U1466" s="14">
        <f>S1466/H1466</f>
        <v>4.9999999999999996E-2</v>
      </c>
      <c r="V1466" s="19"/>
      <c r="W1466" s="19"/>
      <c r="X1466" s="37" t="s">
        <v>3455</v>
      </c>
    </row>
    <row r="1467" spans="1:24" ht="16.5" customHeight="1">
      <c r="A1467" s="38">
        <v>69</v>
      </c>
      <c r="B1467" s="39">
        <v>10701</v>
      </c>
      <c r="C1467" s="38">
        <v>10275032</v>
      </c>
      <c r="D1467" s="40" t="s">
        <v>51</v>
      </c>
      <c r="E1467" s="38">
        <v>1</v>
      </c>
      <c r="F1467" s="38">
        <v>120</v>
      </c>
      <c r="G1467" s="38" t="s">
        <v>23</v>
      </c>
      <c r="H1467" s="42">
        <v>741.6</v>
      </c>
      <c r="I1467" s="57"/>
      <c r="J1467" s="44">
        <v>38650</v>
      </c>
      <c r="K1467" s="42">
        <v>0</v>
      </c>
      <c r="L1467" s="42">
        <v>704.52</v>
      </c>
      <c r="M1467" s="44">
        <v>45199</v>
      </c>
      <c r="N1467" s="42">
        <v>37.08</v>
      </c>
      <c r="O1467" s="42">
        <v>0</v>
      </c>
      <c r="P1467" s="45">
        <v>0.03</v>
      </c>
      <c r="Q1467" s="42">
        <v>0</v>
      </c>
      <c r="R1467" s="42">
        <v>0</v>
      </c>
      <c r="S1467" s="42">
        <v>37.08</v>
      </c>
      <c r="T1467" s="38">
        <v>2102</v>
      </c>
      <c r="U1467" s="14">
        <f>S1467/H1467</f>
        <v>4.9999999999999996E-2</v>
      </c>
      <c r="V1467" s="19"/>
      <c r="W1467" s="19"/>
      <c r="X1467" s="37" t="s">
        <v>3455</v>
      </c>
    </row>
    <row r="1468" spans="1:24" ht="16.5" customHeight="1">
      <c r="A1468" s="38">
        <v>91</v>
      </c>
      <c r="B1468" s="39">
        <v>10701</v>
      </c>
      <c r="C1468" s="38">
        <v>10276227</v>
      </c>
      <c r="D1468" s="40" t="s">
        <v>73</v>
      </c>
      <c r="E1468" s="38">
        <v>1</v>
      </c>
      <c r="F1468" s="38">
        <v>60</v>
      </c>
      <c r="G1468" s="38" t="s">
        <v>33</v>
      </c>
      <c r="H1468" s="42">
        <v>1248</v>
      </c>
      <c r="I1468" s="57"/>
      <c r="J1468" s="44">
        <v>41940</v>
      </c>
      <c r="K1468" s="42">
        <v>0</v>
      </c>
      <c r="L1468" s="42">
        <v>1185.5999999999999</v>
      </c>
      <c r="M1468" s="44">
        <v>45199</v>
      </c>
      <c r="N1468" s="42">
        <v>62.4</v>
      </c>
      <c r="O1468" s="42">
        <v>0</v>
      </c>
      <c r="P1468" s="45">
        <v>0.13</v>
      </c>
      <c r="Q1468" s="42">
        <v>0</v>
      </c>
      <c r="R1468" s="42">
        <v>0</v>
      </c>
      <c r="S1468" s="42">
        <v>62.4</v>
      </c>
      <c r="T1468" s="38">
        <v>5000</v>
      </c>
      <c r="U1468" s="14">
        <f>S1468/H1468</f>
        <v>4.9999999999999996E-2</v>
      </c>
      <c r="V1468" s="19"/>
      <c r="W1468" s="19"/>
      <c r="X1468" s="37" t="s">
        <v>3455</v>
      </c>
    </row>
    <row r="1469" spans="1:24" ht="16.5" customHeight="1">
      <c r="A1469" s="38">
        <v>27</v>
      </c>
      <c r="B1469" s="39">
        <v>10711</v>
      </c>
      <c r="C1469" s="38">
        <v>10283376</v>
      </c>
      <c r="D1469" s="40" t="s">
        <v>167</v>
      </c>
      <c r="E1469" s="38">
        <v>1</v>
      </c>
      <c r="F1469" s="38">
        <v>60</v>
      </c>
      <c r="G1469" s="38" t="s">
        <v>21</v>
      </c>
      <c r="H1469" s="42">
        <v>6084</v>
      </c>
      <c r="I1469" s="57"/>
      <c r="J1469" s="44">
        <v>42152</v>
      </c>
      <c r="K1469" s="42">
        <v>0</v>
      </c>
      <c r="L1469" s="42">
        <v>5779.8</v>
      </c>
      <c r="M1469" s="44">
        <v>45199</v>
      </c>
      <c r="N1469" s="42">
        <v>304.2</v>
      </c>
      <c r="O1469" s="42">
        <v>0</v>
      </c>
      <c r="P1469" s="45">
        <v>0.13</v>
      </c>
      <c r="Q1469" s="42">
        <v>0</v>
      </c>
      <c r="R1469" s="42">
        <v>0</v>
      </c>
      <c r="S1469" s="42">
        <v>304.2</v>
      </c>
      <c r="T1469" s="38">
        <v>5000</v>
      </c>
      <c r="U1469" s="14">
        <f>S1469/H1469</f>
        <v>4.9999999999999996E-2</v>
      </c>
      <c r="V1469" s="19"/>
      <c r="W1469" s="19"/>
      <c r="X1469" s="37" t="s">
        <v>3457</v>
      </c>
    </row>
    <row r="1470" spans="1:24" ht="16.5" customHeight="1">
      <c r="A1470" s="38">
        <v>48</v>
      </c>
      <c r="B1470" s="39">
        <v>10711</v>
      </c>
      <c r="C1470" s="38">
        <v>10282397</v>
      </c>
      <c r="D1470" s="40" t="s">
        <v>186</v>
      </c>
      <c r="E1470" s="38">
        <v>1</v>
      </c>
      <c r="F1470" s="38">
        <v>49</v>
      </c>
      <c r="G1470" s="38" t="s">
        <v>33</v>
      </c>
      <c r="H1470" s="42">
        <v>2964.6</v>
      </c>
      <c r="I1470" s="57"/>
      <c r="J1470" s="44">
        <v>43641</v>
      </c>
      <c r="K1470" s="42">
        <v>0</v>
      </c>
      <c r="L1470" s="42">
        <v>2816.37</v>
      </c>
      <c r="M1470" s="44">
        <v>45199</v>
      </c>
      <c r="N1470" s="42">
        <v>148.22999999999999</v>
      </c>
      <c r="O1470" s="42">
        <v>0</v>
      </c>
      <c r="P1470" s="45">
        <v>0.13</v>
      </c>
      <c r="Q1470" s="42">
        <v>0</v>
      </c>
      <c r="R1470" s="42">
        <v>0</v>
      </c>
      <c r="S1470" s="42">
        <v>148.22999999999999</v>
      </c>
      <c r="T1470" s="38">
        <v>5000</v>
      </c>
      <c r="U1470" s="14">
        <f>S1470/H1470</f>
        <v>4.9999999999999996E-2</v>
      </c>
      <c r="V1470" s="19"/>
      <c r="W1470" s="19"/>
      <c r="X1470" s="37" t="s">
        <v>3457</v>
      </c>
    </row>
    <row r="1471" spans="1:24" ht="16.5" customHeight="1">
      <c r="A1471" s="38">
        <v>95</v>
      </c>
      <c r="B1471" s="39">
        <v>10755</v>
      </c>
      <c r="C1471" s="38">
        <v>10287247</v>
      </c>
      <c r="D1471" s="40" t="s">
        <v>673</v>
      </c>
      <c r="E1471" s="38">
        <v>2</v>
      </c>
      <c r="F1471" s="38">
        <v>120</v>
      </c>
      <c r="G1471" s="38" t="s">
        <v>23</v>
      </c>
      <c r="H1471" s="42">
        <v>1128.2</v>
      </c>
      <c r="I1471" s="57"/>
      <c r="J1471" s="44">
        <v>39947</v>
      </c>
      <c r="K1471" s="42">
        <v>0</v>
      </c>
      <c r="L1471" s="42">
        <v>1071.79</v>
      </c>
      <c r="M1471" s="44">
        <v>45199</v>
      </c>
      <c r="N1471" s="42">
        <v>56.41</v>
      </c>
      <c r="O1471" s="42">
        <v>0</v>
      </c>
      <c r="P1471" s="45">
        <v>0.13</v>
      </c>
      <c r="Q1471" s="42">
        <v>0</v>
      </c>
      <c r="R1471" s="42">
        <v>0</v>
      </c>
      <c r="S1471" s="42">
        <v>56.41</v>
      </c>
      <c r="T1471" s="38">
        <v>2102</v>
      </c>
      <c r="U1471" s="14">
        <f>S1471/H1471</f>
        <v>4.9999999999999996E-2</v>
      </c>
      <c r="V1471" s="19"/>
      <c r="W1471" s="19"/>
      <c r="X1471" s="37" t="s">
        <v>3464</v>
      </c>
    </row>
    <row r="1472" spans="1:24" ht="16.5" customHeight="1">
      <c r="A1472" s="38">
        <v>102</v>
      </c>
      <c r="B1472" s="39">
        <v>10756</v>
      </c>
      <c r="C1472" s="38">
        <v>10308570</v>
      </c>
      <c r="D1472" s="40" t="s">
        <v>675</v>
      </c>
      <c r="E1472" s="38">
        <v>4</v>
      </c>
      <c r="F1472" s="38">
        <v>60</v>
      </c>
      <c r="G1472" s="38" t="s">
        <v>33</v>
      </c>
      <c r="H1472" s="42">
        <v>5018.8</v>
      </c>
      <c r="I1472" s="57"/>
      <c r="J1472" s="44">
        <v>42355</v>
      </c>
      <c r="K1472" s="42">
        <v>0</v>
      </c>
      <c r="L1472" s="42">
        <v>4767.8599999999997</v>
      </c>
      <c r="M1472" s="44">
        <v>45199</v>
      </c>
      <c r="N1472" s="42">
        <v>250.94</v>
      </c>
      <c r="O1472" s="42">
        <v>0</v>
      </c>
      <c r="P1472" s="45">
        <v>0.13</v>
      </c>
      <c r="Q1472" s="42">
        <v>0</v>
      </c>
      <c r="R1472" s="42">
        <v>0</v>
      </c>
      <c r="S1472" s="42">
        <v>250.94</v>
      </c>
      <c r="T1472" s="38">
        <v>5000</v>
      </c>
      <c r="U1472" s="14">
        <f>S1472/H1472</f>
        <v>4.9999999999999996E-2</v>
      </c>
      <c r="V1472" s="19"/>
      <c r="W1472" s="19"/>
      <c r="X1472" s="37" t="s">
        <v>3464</v>
      </c>
    </row>
    <row r="1473" spans="1:24" ht="16.5" customHeight="1">
      <c r="A1473" s="38">
        <v>50</v>
      </c>
      <c r="B1473" s="39">
        <v>50101</v>
      </c>
      <c r="C1473" s="38">
        <v>10302432</v>
      </c>
      <c r="D1473" s="40" t="s">
        <v>1038</v>
      </c>
      <c r="E1473" s="58">
        <v>15</v>
      </c>
      <c r="F1473" s="38">
        <v>60</v>
      </c>
      <c r="G1473" s="38" t="s">
        <v>23</v>
      </c>
      <c r="H1473" s="42">
        <v>25641</v>
      </c>
      <c r="I1473" s="57"/>
      <c r="J1473" s="44">
        <v>42002</v>
      </c>
      <c r="K1473" s="42">
        <v>0</v>
      </c>
      <c r="L1473" s="42">
        <v>24358.95</v>
      </c>
      <c r="M1473" s="44">
        <v>45199</v>
      </c>
      <c r="N1473" s="42">
        <v>1282.05</v>
      </c>
      <c r="O1473" s="42">
        <v>0</v>
      </c>
      <c r="P1473" s="45">
        <v>0.13</v>
      </c>
      <c r="Q1473" s="42">
        <v>0</v>
      </c>
      <c r="R1473" s="42">
        <v>0</v>
      </c>
      <c r="S1473" s="42">
        <v>1282.05</v>
      </c>
      <c r="T1473" s="38">
        <v>2101</v>
      </c>
      <c r="U1473" s="14">
        <f>S1473/H1473</f>
        <v>4.9999999999999996E-2</v>
      </c>
      <c r="V1473" s="19"/>
      <c r="W1473" s="19"/>
      <c r="X1473" s="37" t="s">
        <v>3477</v>
      </c>
    </row>
    <row r="1474" spans="1:24" ht="16.5" customHeight="1">
      <c r="A1474" s="38">
        <v>428</v>
      </c>
      <c r="B1474" s="39">
        <v>10741</v>
      </c>
      <c r="C1474" s="38">
        <v>10319374</v>
      </c>
      <c r="D1474" s="40" t="s">
        <v>1439</v>
      </c>
      <c r="E1474" s="58">
        <v>2</v>
      </c>
      <c r="F1474" s="38">
        <v>60</v>
      </c>
      <c r="G1474" s="38" t="s">
        <v>33</v>
      </c>
      <c r="H1474" s="42">
        <v>13398</v>
      </c>
      <c r="I1474" s="37"/>
      <c r="J1474" s="44">
        <v>41542</v>
      </c>
      <c r="K1474" s="42">
        <v>0</v>
      </c>
      <c r="L1474" s="42">
        <v>12728.1</v>
      </c>
      <c r="M1474" s="44">
        <v>45215</v>
      </c>
      <c r="N1474" s="42">
        <v>669.9</v>
      </c>
      <c r="O1474" s="42">
        <v>0</v>
      </c>
      <c r="P1474" s="45">
        <f>IF(J1474&lt;DATEVALUE("2009-1-1"),3%,13%)</f>
        <v>0.13</v>
      </c>
      <c r="Q1474" s="42">
        <f>IF(P1474=13%,ROUND(O1474/(1+P1474)*P1474,2),ROUND(O1474/(1+0.03)*0.02,2))</f>
        <v>0</v>
      </c>
      <c r="R1474" s="42">
        <f>O1474-Q1474</f>
        <v>0</v>
      </c>
      <c r="S1474" s="42">
        <f>N1474-R1474</f>
        <v>669.9</v>
      </c>
      <c r="T1474" s="38">
        <v>1802</v>
      </c>
      <c r="U1474" s="14">
        <f>S1474/H1474</f>
        <v>4.9999999999999996E-2</v>
      </c>
      <c r="V1474" s="19"/>
      <c r="W1474" s="19"/>
      <c r="X1474" s="37" t="s">
        <v>3462</v>
      </c>
    </row>
    <row r="1475" spans="1:24" ht="16.5" customHeight="1">
      <c r="A1475" s="38">
        <v>289</v>
      </c>
      <c r="B1475" s="39">
        <v>10726</v>
      </c>
      <c r="C1475" s="38">
        <v>10299270</v>
      </c>
      <c r="D1475" s="40" t="s">
        <v>1052</v>
      </c>
      <c r="E1475" s="58">
        <v>4</v>
      </c>
      <c r="F1475" s="38">
        <v>60</v>
      </c>
      <c r="G1475" s="38" t="s">
        <v>33</v>
      </c>
      <c r="H1475" s="42">
        <v>8034.2</v>
      </c>
      <c r="I1475" s="37"/>
      <c r="J1475" s="44">
        <v>43065</v>
      </c>
      <c r="K1475" s="42">
        <v>0</v>
      </c>
      <c r="L1475" s="42">
        <v>7632.49</v>
      </c>
      <c r="M1475" s="44">
        <v>45245</v>
      </c>
      <c r="N1475" s="42">
        <v>401.71</v>
      </c>
      <c r="O1475" s="42">
        <v>0</v>
      </c>
      <c r="P1475" s="45">
        <f>IF(J1475&lt;DATEVALUE("2009-1-1"),3%,13%)</f>
        <v>0.13</v>
      </c>
      <c r="Q1475" s="42">
        <f>IF(P1475=13%,ROUND(O1475/(1+P1475)*P1475,2),ROUND(O1475/(1+0.03)*0.02,2))</f>
        <v>0</v>
      </c>
      <c r="R1475" s="42">
        <f>O1475-Q1475</f>
        <v>0</v>
      </c>
      <c r="S1475" s="42">
        <f>N1475-R1475</f>
        <v>401.71</v>
      </c>
      <c r="T1475" s="38">
        <v>5000</v>
      </c>
      <c r="U1475" s="14">
        <f>S1475/H1475</f>
        <v>4.9999999999999996E-2</v>
      </c>
      <c r="V1475" s="19"/>
      <c r="W1475" s="19"/>
      <c r="X1475" s="37" t="s">
        <v>3459</v>
      </c>
    </row>
    <row r="1476" spans="1:24" ht="16.5" customHeight="1">
      <c r="A1476" s="38">
        <v>392</v>
      </c>
      <c r="B1476" s="39">
        <v>10729</v>
      </c>
      <c r="C1476" s="38">
        <v>10291907</v>
      </c>
      <c r="D1476" s="40" t="s">
        <v>3137</v>
      </c>
      <c r="E1476" s="58">
        <v>1</v>
      </c>
      <c r="F1476" s="38">
        <v>120</v>
      </c>
      <c r="G1476" s="38" t="s">
        <v>21</v>
      </c>
      <c r="H1476" s="42">
        <v>-64794</v>
      </c>
      <c r="I1476" s="37"/>
      <c r="J1476" s="44">
        <v>40022</v>
      </c>
      <c r="K1476" s="42">
        <v>0</v>
      </c>
      <c r="L1476" s="42">
        <v>-61554.3</v>
      </c>
      <c r="M1476" s="44">
        <v>45259</v>
      </c>
      <c r="N1476" s="42">
        <v>-3239.7</v>
      </c>
      <c r="O1476" s="42">
        <v>0</v>
      </c>
      <c r="P1476" s="45">
        <f>IF(J1476&lt;DATEVALUE("2009-1-1"),3%,13%)</f>
        <v>0.13</v>
      </c>
      <c r="Q1476" s="42">
        <f>IF(P1476=13%,ROUND(O1476/(1+P1476)*P1476,2),ROUND(O1476/(1+0.03)*0.02,2))</f>
        <v>0</v>
      </c>
      <c r="R1476" s="42">
        <f>O1476-Q1476</f>
        <v>0</v>
      </c>
      <c r="S1476" s="42">
        <f>N1476-R1476</f>
        <v>-3239.7</v>
      </c>
      <c r="T1476" s="38">
        <v>5000</v>
      </c>
      <c r="U1476" s="14">
        <f>S1476/H1476</f>
        <v>4.9999999999999996E-2</v>
      </c>
      <c r="V1476" s="19"/>
      <c r="W1476" s="19"/>
      <c r="X1476" s="37" t="s">
        <v>3459</v>
      </c>
    </row>
    <row r="1477" spans="1:24" ht="16.5" customHeight="1">
      <c r="A1477" s="38">
        <v>423</v>
      </c>
      <c r="B1477" s="39">
        <v>10729</v>
      </c>
      <c r="C1477" s="38">
        <v>10292673</v>
      </c>
      <c r="D1477" s="40" t="s">
        <v>2052</v>
      </c>
      <c r="E1477" s="58">
        <v>2</v>
      </c>
      <c r="F1477" s="38">
        <v>120</v>
      </c>
      <c r="G1477" s="38" t="s">
        <v>21</v>
      </c>
      <c r="H1477" s="42">
        <v>16171</v>
      </c>
      <c r="I1477" s="37"/>
      <c r="J1477" s="44">
        <v>39813</v>
      </c>
      <c r="K1477" s="42">
        <v>0</v>
      </c>
      <c r="L1477" s="42">
        <v>15362.45</v>
      </c>
      <c r="M1477" s="44">
        <v>45259</v>
      </c>
      <c r="N1477" s="42">
        <v>808.55</v>
      </c>
      <c r="O1477" s="42">
        <v>0</v>
      </c>
      <c r="P1477" s="45">
        <f>IF(J1477&lt;DATEVALUE("2009-1-1"),3%,13%)</f>
        <v>0.03</v>
      </c>
      <c r="Q1477" s="42">
        <f>IF(P1477=13%,ROUND(O1477/(1+P1477)*P1477,2),ROUND(O1477/(1+0.03)*0.02,2))</f>
        <v>0</v>
      </c>
      <c r="R1477" s="42">
        <f>O1477-Q1477</f>
        <v>0</v>
      </c>
      <c r="S1477" s="42">
        <f>N1477-R1477</f>
        <v>808.55</v>
      </c>
      <c r="T1477" s="38">
        <v>5000</v>
      </c>
      <c r="U1477" s="14">
        <f>S1477/H1477</f>
        <v>4.9999999999999996E-2</v>
      </c>
      <c r="V1477" s="19"/>
      <c r="W1477" s="19"/>
      <c r="X1477" s="37" t="s">
        <v>3459</v>
      </c>
    </row>
    <row r="1478" spans="1:24" ht="16.5" customHeight="1">
      <c r="A1478" s="38">
        <v>508</v>
      </c>
      <c r="B1478" s="39">
        <v>10729</v>
      </c>
      <c r="C1478" s="38">
        <v>10292315</v>
      </c>
      <c r="D1478" s="40" t="s">
        <v>3205</v>
      </c>
      <c r="E1478" s="58">
        <v>27</v>
      </c>
      <c r="F1478" s="38">
        <v>120</v>
      </c>
      <c r="G1478" s="38" t="s">
        <v>23</v>
      </c>
      <c r="H1478" s="42">
        <v>43825.8</v>
      </c>
      <c r="I1478" s="37"/>
      <c r="J1478" s="44">
        <v>39812</v>
      </c>
      <c r="K1478" s="42">
        <v>0</v>
      </c>
      <c r="L1478" s="42">
        <v>41634.51</v>
      </c>
      <c r="M1478" s="44">
        <v>45259</v>
      </c>
      <c r="N1478" s="42">
        <v>2191.29</v>
      </c>
      <c r="O1478" s="42">
        <v>0</v>
      </c>
      <c r="P1478" s="45">
        <f>IF(J1478&lt;DATEVALUE("2009-1-1"),3%,13%)</f>
        <v>0.03</v>
      </c>
      <c r="Q1478" s="42">
        <f>IF(P1478=13%,ROUND(O1478/(1+P1478)*P1478,2),ROUND(O1478/(1+0.03)*0.02,2))</f>
        <v>0</v>
      </c>
      <c r="R1478" s="42">
        <f>O1478-Q1478</f>
        <v>0</v>
      </c>
      <c r="S1478" s="42">
        <f>N1478-R1478</f>
        <v>2191.29</v>
      </c>
      <c r="T1478" s="38">
        <v>2101</v>
      </c>
      <c r="U1478" s="14">
        <f>S1478/H1478</f>
        <v>4.9999999999999996E-2</v>
      </c>
      <c r="V1478" s="19"/>
      <c r="W1478" s="19"/>
      <c r="X1478" s="37" t="s">
        <v>3459</v>
      </c>
    </row>
    <row r="1479" spans="1:24" ht="16.5" customHeight="1">
      <c r="A1479" s="38">
        <v>632</v>
      </c>
      <c r="B1479" s="39">
        <v>10729</v>
      </c>
      <c r="C1479" s="38">
        <v>10292314</v>
      </c>
      <c r="D1479" s="40" t="s">
        <v>3250</v>
      </c>
      <c r="E1479" s="58">
        <v>333</v>
      </c>
      <c r="F1479" s="38">
        <v>120</v>
      </c>
      <c r="G1479" s="38" t="s">
        <v>23</v>
      </c>
      <c r="H1479" s="42">
        <v>101320.8</v>
      </c>
      <c r="I1479" s="37"/>
      <c r="J1479" s="44">
        <v>39812</v>
      </c>
      <c r="K1479" s="42">
        <v>0</v>
      </c>
      <c r="L1479" s="42">
        <v>96254.76</v>
      </c>
      <c r="M1479" s="44">
        <v>45259</v>
      </c>
      <c r="N1479" s="42">
        <v>5066.04</v>
      </c>
      <c r="O1479" s="42">
        <v>0</v>
      </c>
      <c r="P1479" s="45">
        <f>IF(J1479&lt;DATEVALUE("2009-1-1"),3%,13%)</f>
        <v>0.03</v>
      </c>
      <c r="Q1479" s="42">
        <f>IF(P1479=13%,ROUND(O1479/(1+P1479)*P1479,2),ROUND(O1479/(1+0.03)*0.02,2))</f>
        <v>0</v>
      </c>
      <c r="R1479" s="42">
        <f>O1479-Q1479</f>
        <v>0</v>
      </c>
      <c r="S1479" s="42">
        <f>N1479-R1479</f>
        <v>5066.04</v>
      </c>
      <c r="T1479" s="38">
        <v>5000</v>
      </c>
      <c r="U1479" s="14">
        <f>S1479/H1479</f>
        <v>4.9999999999999996E-2</v>
      </c>
      <c r="V1479" s="19"/>
      <c r="W1479" s="19"/>
      <c r="X1479" s="37" t="s">
        <v>3459</v>
      </c>
    </row>
    <row r="1480" spans="1:24" ht="16.5" customHeight="1">
      <c r="A1480" s="38">
        <v>638</v>
      </c>
      <c r="B1480" s="39">
        <v>10729</v>
      </c>
      <c r="C1480" s="38">
        <v>10292439</v>
      </c>
      <c r="D1480" s="40" t="s">
        <v>3254</v>
      </c>
      <c r="E1480" s="58">
        <v>2</v>
      </c>
      <c r="F1480" s="38">
        <v>120</v>
      </c>
      <c r="G1480" s="38" t="s">
        <v>23</v>
      </c>
      <c r="H1480" s="42">
        <v>4704</v>
      </c>
      <c r="I1480" s="37"/>
      <c r="J1480" s="44">
        <v>39812</v>
      </c>
      <c r="K1480" s="42">
        <v>0</v>
      </c>
      <c r="L1480" s="42">
        <v>4468.8</v>
      </c>
      <c r="M1480" s="44">
        <v>45259</v>
      </c>
      <c r="N1480" s="42">
        <v>235.2</v>
      </c>
      <c r="O1480" s="42">
        <v>0</v>
      </c>
      <c r="P1480" s="45">
        <f>IF(J1480&lt;DATEVALUE("2009-1-1"),3%,13%)</f>
        <v>0.03</v>
      </c>
      <c r="Q1480" s="42">
        <f>IF(P1480=13%,ROUND(O1480/(1+P1480)*P1480,2),ROUND(O1480/(1+0.03)*0.02,2))</f>
        <v>0</v>
      </c>
      <c r="R1480" s="42">
        <f>O1480-Q1480</f>
        <v>0</v>
      </c>
      <c r="S1480" s="42">
        <f>N1480-R1480</f>
        <v>235.2</v>
      </c>
      <c r="T1480" s="38">
        <v>5000</v>
      </c>
      <c r="U1480" s="14">
        <f>S1480/H1480</f>
        <v>4.9999999999999996E-2</v>
      </c>
      <c r="V1480" s="19"/>
      <c r="W1480" s="19"/>
      <c r="X1480" s="37" t="s">
        <v>3459</v>
      </c>
    </row>
    <row r="1481" spans="1:24" ht="16.5" customHeight="1">
      <c r="A1481" s="38">
        <v>639</v>
      </c>
      <c r="B1481" s="39">
        <v>10729</v>
      </c>
      <c r="C1481" s="38">
        <v>10292440</v>
      </c>
      <c r="D1481" s="40" t="s">
        <v>80</v>
      </c>
      <c r="E1481" s="58">
        <v>6</v>
      </c>
      <c r="F1481" s="38">
        <v>120</v>
      </c>
      <c r="G1481" s="38" t="s">
        <v>23</v>
      </c>
      <c r="H1481" s="42">
        <v>4704</v>
      </c>
      <c r="I1481" s="37"/>
      <c r="J1481" s="44">
        <v>39812</v>
      </c>
      <c r="K1481" s="42">
        <v>0</v>
      </c>
      <c r="L1481" s="42">
        <v>4468.8</v>
      </c>
      <c r="M1481" s="44">
        <v>45259</v>
      </c>
      <c r="N1481" s="42">
        <v>235.2</v>
      </c>
      <c r="O1481" s="42">
        <v>0</v>
      </c>
      <c r="P1481" s="45">
        <f>IF(J1481&lt;DATEVALUE("2009-1-1"),3%,13%)</f>
        <v>0.03</v>
      </c>
      <c r="Q1481" s="42">
        <f>IF(P1481=13%,ROUND(O1481/(1+P1481)*P1481,2),ROUND(O1481/(1+0.03)*0.02,2))</f>
        <v>0</v>
      </c>
      <c r="R1481" s="42">
        <f>O1481-Q1481</f>
        <v>0</v>
      </c>
      <c r="S1481" s="42">
        <f>N1481-R1481</f>
        <v>235.2</v>
      </c>
      <c r="T1481" s="38">
        <v>5000</v>
      </c>
      <c r="U1481" s="14">
        <f>S1481/H1481</f>
        <v>4.9999999999999996E-2</v>
      </c>
      <c r="V1481" s="19"/>
      <c r="W1481" s="19"/>
      <c r="X1481" s="37" t="s">
        <v>3459</v>
      </c>
    </row>
    <row r="1482" spans="1:24" ht="16.5" customHeight="1">
      <c r="A1482" s="38">
        <v>651</v>
      </c>
      <c r="B1482" s="39">
        <v>10729</v>
      </c>
      <c r="C1482" s="38">
        <v>10292667</v>
      </c>
      <c r="D1482" s="40" t="s">
        <v>3211</v>
      </c>
      <c r="E1482" s="58">
        <v>3</v>
      </c>
      <c r="F1482" s="38">
        <v>120</v>
      </c>
      <c r="G1482" s="38" t="s">
        <v>23</v>
      </c>
      <c r="H1482" s="42">
        <v>5643</v>
      </c>
      <c r="I1482" s="37"/>
      <c r="J1482" s="44">
        <v>39812</v>
      </c>
      <c r="K1482" s="42">
        <v>0</v>
      </c>
      <c r="L1482" s="42">
        <v>5360.85</v>
      </c>
      <c r="M1482" s="44">
        <v>45259</v>
      </c>
      <c r="N1482" s="42">
        <v>282.14999999999998</v>
      </c>
      <c r="O1482" s="42">
        <v>0</v>
      </c>
      <c r="P1482" s="45">
        <f>IF(J1482&lt;DATEVALUE("2009-1-1"),3%,13%)</f>
        <v>0.03</v>
      </c>
      <c r="Q1482" s="42">
        <f>IF(P1482=13%,ROUND(O1482/(1+P1482)*P1482,2),ROUND(O1482/(1+0.03)*0.02,2))</f>
        <v>0</v>
      </c>
      <c r="R1482" s="42">
        <f>O1482-Q1482</f>
        <v>0</v>
      </c>
      <c r="S1482" s="42">
        <f>N1482-R1482</f>
        <v>282.14999999999998</v>
      </c>
      <c r="T1482" s="38">
        <v>5000</v>
      </c>
      <c r="U1482" s="14">
        <f>S1482/H1482</f>
        <v>4.9999999999999996E-2</v>
      </c>
      <c r="V1482" s="19"/>
      <c r="W1482" s="19"/>
      <c r="X1482" s="37" t="s">
        <v>3459</v>
      </c>
    </row>
    <row r="1483" spans="1:24" ht="16.5" customHeight="1">
      <c r="A1483" s="38">
        <v>655</v>
      </c>
      <c r="B1483" s="39">
        <v>10729</v>
      </c>
      <c r="C1483" s="38">
        <v>10292671</v>
      </c>
      <c r="D1483" s="40" t="s">
        <v>3263</v>
      </c>
      <c r="E1483" s="58">
        <v>6</v>
      </c>
      <c r="F1483" s="38">
        <v>120</v>
      </c>
      <c r="G1483" s="38" t="s">
        <v>23</v>
      </c>
      <c r="H1483" s="42">
        <v>9408</v>
      </c>
      <c r="I1483" s="37"/>
      <c r="J1483" s="44">
        <v>39812</v>
      </c>
      <c r="K1483" s="42">
        <v>0</v>
      </c>
      <c r="L1483" s="42">
        <v>8937.6</v>
      </c>
      <c r="M1483" s="44">
        <v>45259</v>
      </c>
      <c r="N1483" s="42">
        <v>470.4</v>
      </c>
      <c r="O1483" s="42">
        <v>0</v>
      </c>
      <c r="P1483" s="45">
        <f>IF(J1483&lt;DATEVALUE("2009-1-1"),3%,13%)</f>
        <v>0.03</v>
      </c>
      <c r="Q1483" s="42">
        <f>IF(P1483=13%,ROUND(O1483/(1+P1483)*P1483,2),ROUND(O1483/(1+0.03)*0.02,2))</f>
        <v>0</v>
      </c>
      <c r="R1483" s="42">
        <f>O1483-Q1483</f>
        <v>0</v>
      </c>
      <c r="S1483" s="42">
        <f>N1483-R1483</f>
        <v>470.4</v>
      </c>
      <c r="T1483" s="38">
        <v>5000</v>
      </c>
      <c r="U1483" s="14">
        <f>S1483/H1483</f>
        <v>4.9999999999999996E-2</v>
      </c>
      <c r="V1483" s="19"/>
      <c r="W1483" s="19"/>
      <c r="X1483" s="37" t="s">
        <v>3459</v>
      </c>
    </row>
    <row r="1484" spans="1:24" ht="16.5" customHeight="1">
      <c r="A1484" s="38">
        <v>670</v>
      </c>
      <c r="B1484" s="39">
        <v>10729</v>
      </c>
      <c r="C1484" s="38">
        <v>10293044</v>
      </c>
      <c r="D1484" s="40" t="s">
        <v>3272</v>
      </c>
      <c r="E1484" s="58">
        <v>4</v>
      </c>
      <c r="F1484" s="38">
        <v>120</v>
      </c>
      <c r="G1484" s="38" t="s">
        <v>23</v>
      </c>
      <c r="H1484" s="42">
        <v>3223.8</v>
      </c>
      <c r="I1484" s="37"/>
      <c r="J1484" s="44">
        <v>39812</v>
      </c>
      <c r="K1484" s="42">
        <v>0</v>
      </c>
      <c r="L1484" s="42">
        <v>3062.61</v>
      </c>
      <c r="M1484" s="44">
        <v>45259</v>
      </c>
      <c r="N1484" s="42">
        <v>161.19</v>
      </c>
      <c r="O1484" s="42">
        <v>0</v>
      </c>
      <c r="P1484" s="45">
        <f>IF(J1484&lt;DATEVALUE("2009-1-1"),3%,13%)</f>
        <v>0.03</v>
      </c>
      <c r="Q1484" s="42">
        <f>IF(P1484=13%,ROUND(O1484/(1+P1484)*P1484,2),ROUND(O1484/(1+0.03)*0.02,2))</f>
        <v>0</v>
      </c>
      <c r="R1484" s="42">
        <f>O1484-Q1484</f>
        <v>0</v>
      </c>
      <c r="S1484" s="42">
        <f>N1484-R1484</f>
        <v>161.19</v>
      </c>
      <c r="T1484" s="38">
        <v>5000</v>
      </c>
      <c r="U1484" s="14">
        <f>S1484/H1484</f>
        <v>4.9999999999999996E-2</v>
      </c>
      <c r="V1484" s="19"/>
      <c r="W1484" s="19"/>
      <c r="X1484" s="37" t="s">
        <v>3459</v>
      </c>
    </row>
    <row r="1485" spans="1:24" ht="16.5" customHeight="1">
      <c r="A1485" s="38">
        <v>707</v>
      </c>
      <c r="B1485" s="39">
        <v>10729</v>
      </c>
      <c r="C1485" s="38">
        <v>10291857</v>
      </c>
      <c r="D1485" s="40" t="s">
        <v>1899</v>
      </c>
      <c r="E1485" s="58">
        <v>1</v>
      </c>
      <c r="F1485" s="38">
        <v>60</v>
      </c>
      <c r="G1485" s="38" t="s">
        <v>33</v>
      </c>
      <c r="H1485" s="42">
        <v>2799</v>
      </c>
      <c r="I1485" s="37"/>
      <c r="J1485" s="44">
        <v>41633</v>
      </c>
      <c r="K1485" s="42">
        <v>0</v>
      </c>
      <c r="L1485" s="42">
        <v>2659.05</v>
      </c>
      <c r="M1485" s="44">
        <v>45259</v>
      </c>
      <c r="N1485" s="42">
        <v>139.94999999999999</v>
      </c>
      <c r="O1485" s="42">
        <v>0</v>
      </c>
      <c r="P1485" s="45">
        <f>IF(J1485&lt;DATEVALUE("2009-1-1"),3%,13%)</f>
        <v>0.13</v>
      </c>
      <c r="Q1485" s="42">
        <f>IF(P1485=13%,ROUND(O1485/(1+P1485)*P1485,2),ROUND(O1485/(1+0.03)*0.02,2))</f>
        <v>0</v>
      </c>
      <c r="R1485" s="42">
        <f>O1485-Q1485</f>
        <v>0</v>
      </c>
      <c r="S1485" s="42">
        <f>N1485-R1485</f>
        <v>139.94999999999999</v>
      </c>
      <c r="T1485" s="38">
        <v>1601</v>
      </c>
      <c r="U1485" s="14">
        <f>S1485/H1485</f>
        <v>4.9999999999999996E-2</v>
      </c>
      <c r="V1485" s="19"/>
      <c r="W1485" s="19"/>
      <c r="X1485" s="37" t="s">
        <v>3459</v>
      </c>
    </row>
    <row r="1486" spans="1:24" ht="16.5" customHeight="1">
      <c r="A1486" s="38">
        <v>709</v>
      </c>
      <c r="B1486" s="39">
        <v>10729</v>
      </c>
      <c r="C1486" s="38">
        <v>10291844</v>
      </c>
      <c r="D1486" s="40" t="s">
        <v>3295</v>
      </c>
      <c r="E1486" s="58">
        <v>1</v>
      </c>
      <c r="F1486" s="38">
        <v>60</v>
      </c>
      <c r="G1486" s="38" t="s">
        <v>33</v>
      </c>
      <c r="H1486" s="42">
        <v>2799</v>
      </c>
      <c r="I1486" s="37"/>
      <c r="J1486" s="44">
        <v>39834</v>
      </c>
      <c r="K1486" s="42">
        <v>0</v>
      </c>
      <c r="L1486" s="42">
        <v>2659.05</v>
      </c>
      <c r="M1486" s="44">
        <v>45259</v>
      </c>
      <c r="N1486" s="42">
        <v>139.94999999999999</v>
      </c>
      <c r="O1486" s="42">
        <v>0</v>
      </c>
      <c r="P1486" s="45">
        <f>IF(J1486&lt;DATEVALUE("2009-1-1"),3%,13%)</f>
        <v>0.13</v>
      </c>
      <c r="Q1486" s="42">
        <f>IF(P1486=13%,ROUND(O1486/(1+P1486)*P1486,2),ROUND(O1486/(1+0.03)*0.02,2))</f>
        <v>0</v>
      </c>
      <c r="R1486" s="42">
        <f>O1486-Q1486</f>
        <v>0</v>
      </c>
      <c r="S1486" s="42">
        <f>N1486-R1486</f>
        <v>139.94999999999999</v>
      </c>
      <c r="T1486" s="38">
        <v>2201</v>
      </c>
      <c r="U1486" s="14">
        <f>S1486/H1486</f>
        <v>4.9999999999999996E-2</v>
      </c>
      <c r="V1486" s="19"/>
      <c r="W1486" s="19"/>
      <c r="X1486" s="37" t="s">
        <v>3459</v>
      </c>
    </row>
    <row r="1487" spans="1:24" ht="16.5" customHeight="1">
      <c r="A1487" s="38">
        <v>727</v>
      </c>
      <c r="B1487" s="39">
        <v>10729</v>
      </c>
      <c r="C1487" s="38">
        <v>10291881</v>
      </c>
      <c r="D1487" s="40" t="s">
        <v>1910</v>
      </c>
      <c r="E1487" s="58">
        <v>1</v>
      </c>
      <c r="F1487" s="38">
        <v>60</v>
      </c>
      <c r="G1487" s="38" t="s">
        <v>33</v>
      </c>
      <c r="H1487" s="42">
        <v>4690.6000000000004</v>
      </c>
      <c r="I1487" s="37"/>
      <c r="J1487" s="44">
        <v>42001</v>
      </c>
      <c r="K1487" s="42">
        <v>0</v>
      </c>
      <c r="L1487" s="42">
        <v>4456.07</v>
      </c>
      <c r="M1487" s="44">
        <v>45259</v>
      </c>
      <c r="N1487" s="42">
        <v>234.53</v>
      </c>
      <c r="O1487" s="42">
        <v>0</v>
      </c>
      <c r="P1487" s="45">
        <f>IF(J1487&lt;DATEVALUE("2009-1-1"),3%,13%)</f>
        <v>0.13</v>
      </c>
      <c r="Q1487" s="42">
        <f>IF(P1487=13%,ROUND(O1487/(1+P1487)*P1487,2),ROUND(O1487/(1+0.03)*0.02,2))</f>
        <v>0</v>
      </c>
      <c r="R1487" s="42">
        <f>O1487-Q1487</f>
        <v>0</v>
      </c>
      <c r="S1487" s="42">
        <f>N1487-R1487</f>
        <v>234.53</v>
      </c>
      <c r="T1487" s="38">
        <v>5000</v>
      </c>
      <c r="U1487" s="14">
        <f>S1487/H1487</f>
        <v>4.9999999999999996E-2</v>
      </c>
      <c r="V1487" s="19"/>
      <c r="W1487" s="19"/>
      <c r="X1487" s="37" t="s">
        <v>3459</v>
      </c>
    </row>
    <row r="1488" spans="1:24" ht="16.5" customHeight="1">
      <c r="A1488" s="38">
        <v>735</v>
      </c>
      <c r="B1488" s="39">
        <v>10729</v>
      </c>
      <c r="C1488" s="38">
        <v>10291945</v>
      </c>
      <c r="D1488" s="40" t="s">
        <v>686</v>
      </c>
      <c r="E1488" s="58">
        <v>1</v>
      </c>
      <c r="F1488" s="38">
        <v>60</v>
      </c>
      <c r="G1488" s="38" t="s">
        <v>33</v>
      </c>
      <c r="H1488" s="42">
        <v>1198</v>
      </c>
      <c r="I1488" s="37"/>
      <c r="J1488" s="44">
        <v>41302</v>
      </c>
      <c r="K1488" s="42">
        <v>0</v>
      </c>
      <c r="L1488" s="42">
        <v>1138.0999999999999</v>
      </c>
      <c r="M1488" s="44">
        <v>45259</v>
      </c>
      <c r="N1488" s="42">
        <v>59.9</v>
      </c>
      <c r="O1488" s="42">
        <v>0</v>
      </c>
      <c r="P1488" s="45">
        <f>IF(J1488&lt;DATEVALUE("2009-1-1"),3%,13%)</f>
        <v>0.13</v>
      </c>
      <c r="Q1488" s="42">
        <f>IF(P1488=13%,ROUND(O1488/(1+P1488)*P1488,2),ROUND(O1488/(1+0.03)*0.02,2))</f>
        <v>0</v>
      </c>
      <c r="R1488" s="42">
        <f>O1488-Q1488</f>
        <v>0</v>
      </c>
      <c r="S1488" s="42">
        <f>N1488-R1488</f>
        <v>59.9</v>
      </c>
      <c r="T1488" s="38">
        <v>5000</v>
      </c>
      <c r="U1488" s="14">
        <f>S1488/H1488</f>
        <v>4.9999999999999996E-2</v>
      </c>
      <c r="V1488" s="19"/>
      <c r="W1488" s="19"/>
      <c r="X1488" s="37" t="s">
        <v>3459</v>
      </c>
    </row>
    <row r="1489" spans="1:36" ht="16.5" customHeight="1">
      <c r="A1489" s="38">
        <v>743</v>
      </c>
      <c r="B1489" s="39">
        <v>10729</v>
      </c>
      <c r="C1489" s="38">
        <v>10292120</v>
      </c>
      <c r="D1489" s="40" t="s">
        <v>1403</v>
      </c>
      <c r="E1489" s="58">
        <v>1</v>
      </c>
      <c r="F1489" s="38">
        <v>60</v>
      </c>
      <c r="G1489" s="38" t="s">
        <v>33</v>
      </c>
      <c r="H1489" s="42">
        <v>3999</v>
      </c>
      <c r="I1489" s="37"/>
      <c r="J1489" s="44">
        <v>41115</v>
      </c>
      <c r="K1489" s="42">
        <v>0</v>
      </c>
      <c r="L1489" s="42">
        <v>3799.05</v>
      </c>
      <c r="M1489" s="44">
        <v>45259</v>
      </c>
      <c r="N1489" s="42">
        <v>199.95</v>
      </c>
      <c r="O1489" s="42">
        <v>0</v>
      </c>
      <c r="P1489" s="45">
        <f>IF(J1489&lt;DATEVALUE("2009-1-1"),3%,13%)</f>
        <v>0.13</v>
      </c>
      <c r="Q1489" s="42">
        <f>IF(P1489=13%,ROUND(O1489/(1+P1489)*P1489,2),ROUND(O1489/(1+0.03)*0.02,2))</f>
        <v>0</v>
      </c>
      <c r="R1489" s="42">
        <f>O1489-Q1489</f>
        <v>0</v>
      </c>
      <c r="S1489" s="42">
        <f>N1489-R1489</f>
        <v>199.95</v>
      </c>
      <c r="T1489" s="38">
        <v>5000</v>
      </c>
      <c r="U1489" s="14">
        <f>S1489/H1489</f>
        <v>4.9999999999999996E-2</v>
      </c>
      <c r="V1489" s="19"/>
      <c r="W1489" s="19"/>
      <c r="X1489" s="37" t="s">
        <v>3459</v>
      </c>
    </row>
    <row r="1490" spans="1:36" ht="16.5" customHeight="1">
      <c r="A1490" s="38">
        <v>744</v>
      </c>
      <c r="B1490" s="39">
        <v>10729</v>
      </c>
      <c r="C1490" s="38">
        <v>10292124</v>
      </c>
      <c r="D1490" s="40" t="s">
        <v>90</v>
      </c>
      <c r="E1490" s="58">
        <v>1</v>
      </c>
      <c r="F1490" s="38">
        <v>60</v>
      </c>
      <c r="G1490" s="38" t="s">
        <v>33</v>
      </c>
      <c r="H1490" s="42">
        <v>3399</v>
      </c>
      <c r="I1490" s="37"/>
      <c r="J1490" s="44">
        <v>41176</v>
      </c>
      <c r="K1490" s="42">
        <v>0</v>
      </c>
      <c r="L1490" s="42">
        <v>3229.05</v>
      </c>
      <c r="M1490" s="44">
        <v>45259</v>
      </c>
      <c r="N1490" s="42">
        <v>169.95</v>
      </c>
      <c r="O1490" s="42">
        <v>0</v>
      </c>
      <c r="P1490" s="45">
        <f>IF(J1490&lt;DATEVALUE("2009-1-1"),3%,13%)</f>
        <v>0.13</v>
      </c>
      <c r="Q1490" s="42">
        <f>IF(P1490=13%,ROUND(O1490/(1+P1490)*P1490,2),ROUND(O1490/(1+0.03)*0.02,2))</f>
        <v>0</v>
      </c>
      <c r="R1490" s="42">
        <f>O1490-Q1490</f>
        <v>0</v>
      </c>
      <c r="S1490" s="42">
        <f>N1490-R1490</f>
        <v>169.95</v>
      </c>
      <c r="T1490" s="38">
        <v>5000</v>
      </c>
      <c r="U1490" s="14">
        <f>S1490/H1490</f>
        <v>4.9999999999999996E-2</v>
      </c>
      <c r="V1490" s="19"/>
      <c r="W1490" s="19"/>
      <c r="X1490" s="37" t="s">
        <v>3459</v>
      </c>
    </row>
    <row r="1491" spans="1:36" ht="16.5" customHeight="1">
      <c r="A1491" s="38">
        <v>749</v>
      </c>
      <c r="B1491" s="39">
        <v>10729</v>
      </c>
      <c r="C1491" s="38">
        <v>10292149</v>
      </c>
      <c r="D1491" s="40" t="s">
        <v>1403</v>
      </c>
      <c r="E1491" s="58">
        <v>1</v>
      </c>
      <c r="F1491" s="38">
        <v>60</v>
      </c>
      <c r="G1491" s="38" t="s">
        <v>33</v>
      </c>
      <c r="H1491" s="42">
        <v>4199</v>
      </c>
      <c r="I1491" s="37"/>
      <c r="J1491" s="44">
        <v>41451</v>
      </c>
      <c r="K1491" s="42">
        <v>0</v>
      </c>
      <c r="L1491" s="42">
        <v>3989.05</v>
      </c>
      <c r="M1491" s="44">
        <v>45259</v>
      </c>
      <c r="N1491" s="42">
        <v>209.95</v>
      </c>
      <c r="O1491" s="42">
        <v>0</v>
      </c>
      <c r="P1491" s="45">
        <f>IF(J1491&lt;DATEVALUE("2009-1-1"),3%,13%)</f>
        <v>0.13</v>
      </c>
      <c r="Q1491" s="42">
        <f>IF(P1491=13%,ROUND(O1491/(1+P1491)*P1491,2),ROUND(O1491/(1+0.03)*0.02,2))</f>
        <v>0</v>
      </c>
      <c r="R1491" s="42">
        <f>O1491-Q1491</f>
        <v>0</v>
      </c>
      <c r="S1491" s="42">
        <f>N1491-R1491</f>
        <v>209.95</v>
      </c>
      <c r="T1491" s="38">
        <v>5000</v>
      </c>
      <c r="U1491" s="14">
        <f>S1491/H1491</f>
        <v>4.9999999999999996E-2</v>
      </c>
      <c r="V1491" s="19"/>
      <c r="W1491" s="19"/>
      <c r="X1491" s="37" t="s">
        <v>3459</v>
      </c>
    </row>
    <row r="1492" spans="1:36" ht="16.5" customHeight="1">
      <c r="A1492" s="38">
        <v>783</v>
      </c>
      <c r="B1492" s="39">
        <v>10729</v>
      </c>
      <c r="C1492" s="38">
        <v>10292658</v>
      </c>
      <c r="D1492" s="40" t="s">
        <v>3330</v>
      </c>
      <c r="E1492" s="58">
        <v>1</v>
      </c>
      <c r="F1492" s="38">
        <v>49</v>
      </c>
      <c r="G1492" s="38" t="s">
        <v>33</v>
      </c>
      <c r="H1492" s="42">
        <v>2964.6</v>
      </c>
      <c r="I1492" s="37"/>
      <c r="J1492" s="44">
        <v>43641</v>
      </c>
      <c r="K1492" s="42">
        <v>0</v>
      </c>
      <c r="L1492" s="42">
        <v>2816.37</v>
      </c>
      <c r="M1492" s="44">
        <v>45259</v>
      </c>
      <c r="N1492" s="42">
        <v>148.22999999999999</v>
      </c>
      <c r="O1492" s="42">
        <v>0</v>
      </c>
      <c r="P1492" s="45">
        <f>IF(J1492&lt;DATEVALUE("2009-1-1"),3%,13%)</f>
        <v>0.13</v>
      </c>
      <c r="Q1492" s="42">
        <f>IF(P1492=13%,ROUND(O1492/(1+P1492)*P1492,2),ROUND(O1492/(1+0.03)*0.02,2))</f>
        <v>0</v>
      </c>
      <c r="R1492" s="42">
        <f>O1492-Q1492</f>
        <v>0</v>
      </c>
      <c r="S1492" s="42">
        <f>N1492-R1492</f>
        <v>148.22999999999999</v>
      </c>
      <c r="T1492" s="38">
        <v>5000</v>
      </c>
      <c r="U1492" s="14">
        <f>S1492/H1492</f>
        <v>4.9999999999999996E-2</v>
      </c>
      <c r="V1492" s="19"/>
      <c r="W1492" s="19"/>
      <c r="X1492" s="37" t="s">
        <v>3459</v>
      </c>
    </row>
    <row r="1493" spans="1:36" ht="16.5" customHeight="1">
      <c r="A1493" s="38">
        <v>2</v>
      </c>
      <c r="B1493" s="39">
        <v>10733</v>
      </c>
      <c r="C1493" s="38">
        <v>10289474</v>
      </c>
      <c r="D1493" s="40" t="s">
        <v>1148</v>
      </c>
      <c r="E1493" s="41">
        <v>1</v>
      </c>
      <c r="F1493" s="38">
        <v>60</v>
      </c>
      <c r="G1493" s="38" t="s">
        <v>83</v>
      </c>
      <c r="H1493" s="42">
        <v>200</v>
      </c>
      <c r="I1493" s="2"/>
      <c r="J1493" s="44">
        <v>39812</v>
      </c>
      <c r="K1493" s="42">
        <v>0</v>
      </c>
      <c r="L1493" s="42">
        <v>190</v>
      </c>
      <c r="M1493" s="44">
        <v>44957</v>
      </c>
      <c r="N1493" s="42">
        <f>H1493-K1493-L1493</f>
        <v>10</v>
      </c>
      <c r="O1493" s="42">
        <v>0</v>
      </c>
      <c r="P1493" s="45">
        <v>0.03</v>
      </c>
      <c r="Q1493" s="42">
        <v>0</v>
      </c>
      <c r="R1493" s="42">
        <v>0</v>
      </c>
      <c r="S1493" s="42">
        <f>N1493-R1493</f>
        <v>10</v>
      </c>
      <c r="T1493" s="38">
        <v>5000</v>
      </c>
      <c r="U1493" s="14">
        <f>S1493/H1493</f>
        <v>0.05</v>
      </c>
      <c r="V1493" s="19"/>
      <c r="W1493" s="19"/>
      <c r="X1493" s="37" t="s">
        <v>3460</v>
      </c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</row>
    <row r="1494" spans="1:36" ht="16.5" customHeight="1">
      <c r="A1494" s="38">
        <v>5</v>
      </c>
      <c r="B1494" s="39">
        <v>10733</v>
      </c>
      <c r="C1494" s="38">
        <v>10289474</v>
      </c>
      <c r="D1494" s="40" t="s">
        <v>1148</v>
      </c>
      <c r="E1494" s="41">
        <v>4</v>
      </c>
      <c r="F1494" s="38">
        <v>60</v>
      </c>
      <c r="G1494" s="38" t="s">
        <v>83</v>
      </c>
      <c r="H1494" s="42">
        <v>800</v>
      </c>
      <c r="I1494" s="2"/>
      <c r="J1494" s="44">
        <v>39812</v>
      </c>
      <c r="K1494" s="42">
        <v>0</v>
      </c>
      <c r="L1494" s="42">
        <v>760</v>
      </c>
      <c r="M1494" s="44">
        <v>44957</v>
      </c>
      <c r="N1494" s="42">
        <f>H1494-K1494-L1494</f>
        <v>40</v>
      </c>
      <c r="O1494" s="42">
        <v>0</v>
      </c>
      <c r="P1494" s="45">
        <v>0.03</v>
      </c>
      <c r="Q1494" s="42">
        <v>0</v>
      </c>
      <c r="R1494" s="42">
        <v>0</v>
      </c>
      <c r="S1494" s="42">
        <f>N1494-R1494</f>
        <v>40</v>
      </c>
      <c r="T1494" s="38">
        <v>5000</v>
      </c>
      <c r="U1494" s="14">
        <f>S1494/H1494</f>
        <v>0.05</v>
      </c>
      <c r="V1494" s="19"/>
      <c r="W1494" s="19"/>
      <c r="X1494" s="37" t="s">
        <v>3460</v>
      </c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</row>
    <row r="1495" spans="1:36" ht="16.5" customHeight="1">
      <c r="A1495" s="38">
        <v>11</v>
      </c>
      <c r="B1495" s="39">
        <v>10734</v>
      </c>
      <c r="C1495" s="38">
        <v>10298789</v>
      </c>
      <c r="D1495" s="40" t="s">
        <v>1559</v>
      </c>
      <c r="E1495" s="38">
        <v>0.15024100000000001</v>
      </c>
      <c r="F1495" s="38">
        <v>60</v>
      </c>
      <c r="G1495" s="38" t="s">
        <v>33</v>
      </c>
      <c r="H1495" s="42">
        <v>20000</v>
      </c>
      <c r="I1495" s="2"/>
      <c r="J1495" s="44">
        <v>41941</v>
      </c>
      <c r="K1495" s="42">
        <v>0</v>
      </c>
      <c r="L1495" s="42">
        <v>19000</v>
      </c>
      <c r="M1495" s="44">
        <v>44985</v>
      </c>
      <c r="N1495" s="42">
        <f>H1495-K1495-L1495</f>
        <v>1000</v>
      </c>
      <c r="O1495" s="42">
        <v>0</v>
      </c>
      <c r="P1495" s="45">
        <v>0.13</v>
      </c>
      <c r="Q1495" s="42">
        <v>0</v>
      </c>
      <c r="R1495" s="42">
        <v>0</v>
      </c>
      <c r="S1495" s="42">
        <f>N1495-R1495</f>
        <v>1000</v>
      </c>
      <c r="T1495" s="38">
        <v>5000</v>
      </c>
      <c r="U1495" s="14">
        <f>S1495/H1495</f>
        <v>0.05</v>
      </c>
      <c r="V1495" s="19"/>
      <c r="W1495" s="19"/>
      <c r="X1495" s="37" t="s">
        <v>3460</v>
      </c>
    </row>
    <row r="1496" spans="1:36" ht="16.5" customHeight="1">
      <c r="A1496" s="38">
        <v>7</v>
      </c>
      <c r="B1496" s="39">
        <v>10742</v>
      </c>
      <c r="C1496" s="38">
        <v>10287445</v>
      </c>
      <c r="D1496" s="40" t="s">
        <v>2858</v>
      </c>
      <c r="E1496" s="38">
        <v>1</v>
      </c>
      <c r="F1496" s="38">
        <v>60</v>
      </c>
      <c r="G1496" s="38" t="s">
        <v>33</v>
      </c>
      <c r="H1496" s="42">
        <v>1450</v>
      </c>
      <c r="I1496" s="2"/>
      <c r="J1496" s="44">
        <v>39778</v>
      </c>
      <c r="K1496" s="42">
        <v>0</v>
      </c>
      <c r="L1496" s="42">
        <v>1377.5</v>
      </c>
      <c r="M1496" s="44">
        <v>44985</v>
      </c>
      <c r="N1496" s="42">
        <f>H1496-K1496-L1496</f>
        <v>72.5</v>
      </c>
      <c r="O1496" s="42">
        <v>0</v>
      </c>
      <c r="P1496" s="45">
        <v>0.13</v>
      </c>
      <c r="Q1496" s="42">
        <v>0</v>
      </c>
      <c r="R1496" s="42">
        <v>0</v>
      </c>
      <c r="S1496" s="42">
        <f>N1496-R1496</f>
        <v>72.5</v>
      </c>
      <c r="T1496" s="38">
        <v>5000</v>
      </c>
      <c r="U1496" s="14">
        <f>S1496/H1496</f>
        <v>0.05</v>
      </c>
      <c r="V1496" s="19"/>
      <c r="W1496" s="19"/>
      <c r="X1496" s="37" t="s">
        <v>3463</v>
      </c>
    </row>
    <row r="1497" spans="1:36" ht="16.5" customHeight="1">
      <c r="A1497" s="38">
        <v>8</v>
      </c>
      <c r="B1497" s="39">
        <v>10742</v>
      </c>
      <c r="C1497" s="38">
        <v>10287446</v>
      </c>
      <c r="D1497" s="40" t="s">
        <v>2859</v>
      </c>
      <c r="E1497" s="38">
        <v>1</v>
      </c>
      <c r="F1497" s="38">
        <v>60</v>
      </c>
      <c r="G1497" s="38" t="s">
        <v>33</v>
      </c>
      <c r="H1497" s="42">
        <v>9500</v>
      </c>
      <c r="I1497" s="2"/>
      <c r="J1497" s="44">
        <v>39778</v>
      </c>
      <c r="K1497" s="42">
        <v>0</v>
      </c>
      <c r="L1497" s="42">
        <v>9025</v>
      </c>
      <c r="M1497" s="44">
        <v>44985</v>
      </c>
      <c r="N1497" s="42">
        <f>H1497-K1497-L1497</f>
        <v>475</v>
      </c>
      <c r="O1497" s="42">
        <v>0</v>
      </c>
      <c r="P1497" s="45">
        <v>0.13</v>
      </c>
      <c r="Q1497" s="42">
        <v>0</v>
      </c>
      <c r="R1497" s="42">
        <v>0</v>
      </c>
      <c r="S1497" s="42">
        <f>N1497-R1497</f>
        <v>475</v>
      </c>
      <c r="T1497" s="38">
        <v>5000</v>
      </c>
      <c r="U1497" s="14">
        <f>S1497/H1497</f>
        <v>0.05</v>
      </c>
      <c r="V1497" s="19"/>
      <c r="W1497" s="19"/>
      <c r="X1497" s="37" t="s">
        <v>3463</v>
      </c>
    </row>
    <row r="1498" spans="1:36" ht="16.5" customHeight="1">
      <c r="A1498" s="38">
        <v>10</v>
      </c>
      <c r="B1498" s="39">
        <v>10742</v>
      </c>
      <c r="C1498" s="38">
        <v>10287741</v>
      </c>
      <c r="D1498" s="40" t="s">
        <v>2861</v>
      </c>
      <c r="E1498" s="38">
        <v>1</v>
      </c>
      <c r="F1498" s="38">
        <v>60</v>
      </c>
      <c r="G1498" s="38" t="s">
        <v>33</v>
      </c>
      <c r="H1498" s="42">
        <v>1200</v>
      </c>
      <c r="I1498" s="2"/>
      <c r="J1498" s="44">
        <v>41025</v>
      </c>
      <c r="K1498" s="42">
        <v>0</v>
      </c>
      <c r="L1498" s="42">
        <v>1140</v>
      </c>
      <c r="M1498" s="44">
        <v>44985</v>
      </c>
      <c r="N1498" s="42">
        <f>H1498-K1498-L1498</f>
        <v>60</v>
      </c>
      <c r="O1498" s="42">
        <v>0</v>
      </c>
      <c r="P1498" s="45">
        <v>0.13</v>
      </c>
      <c r="Q1498" s="42">
        <v>0</v>
      </c>
      <c r="R1498" s="42">
        <v>0</v>
      </c>
      <c r="S1498" s="42">
        <f>N1498-R1498</f>
        <v>60</v>
      </c>
      <c r="T1498" s="38">
        <v>5000</v>
      </c>
      <c r="U1498" s="14">
        <f>S1498/H1498</f>
        <v>0.05</v>
      </c>
      <c r="V1498" s="19"/>
      <c r="W1498" s="19"/>
      <c r="X1498" s="37" t="s">
        <v>3463</v>
      </c>
    </row>
    <row r="1499" spans="1:36" ht="16.5" customHeight="1">
      <c r="A1499" s="38">
        <v>22</v>
      </c>
      <c r="B1499" s="39">
        <v>10724</v>
      </c>
      <c r="C1499" s="38">
        <v>10276392</v>
      </c>
      <c r="D1499" s="40" t="s">
        <v>2476</v>
      </c>
      <c r="E1499" s="38">
        <v>1</v>
      </c>
      <c r="F1499" s="38">
        <v>60</v>
      </c>
      <c r="G1499" s="38" t="s">
        <v>33</v>
      </c>
      <c r="H1499" s="42">
        <v>939</v>
      </c>
      <c r="I1499" s="2"/>
      <c r="J1499" s="44">
        <v>43124</v>
      </c>
      <c r="K1499" s="42">
        <v>0</v>
      </c>
      <c r="L1499" s="42">
        <v>892.05</v>
      </c>
      <c r="M1499" s="44">
        <v>45016</v>
      </c>
      <c r="N1499" s="42">
        <f>H1499-K1499-L1499</f>
        <v>46.950000000000045</v>
      </c>
      <c r="O1499" s="42">
        <v>0</v>
      </c>
      <c r="P1499" s="45">
        <v>0.13</v>
      </c>
      <c r="Q1499" s="42">
        <v>0</v>
      </c>
      <c r="R1499" s="42">
        <v>0</v>
      </c>
      <c r="S1499" s="42">
        <v>46.95</v>
      </c>
      <c r="T1499" s="38">
        <v>2205</v>
      </c>
      <c r="U1499" s="14">
        <f>S1499/H1499</f>
        <v>0.05</v>
      </c>
      <c r="V1499" s="19"/>
      <c r="W1499" s="19"/>
      <c r="X1499" s="37" t="s">
        <v>3459</v>
      </c>
    </row>
    <row r="1500" spans="1:36" ht="16.5" customHeight="1">
      <c r="A1500" s="38">
        <v>25</v>
      </c>
      <c r="B1500" s="39">
        <v>10724</v>
      </c>
      <c r="C1500" s="38">
        <v>10276453</v>
      </c>
      <c r="D1500" s="40" t="s">
        <v>2478</v>
      </c>
      <c r="E1500" s="38">
        <v>4</v>
      </c>
      <c r="F1500" s="38">
        <v>60</v>
      </c>
      <c r="G1500" s="38" t="s">
        <v>33</v>
      </c>
      <c r="H1500" s="42">
        <v>9600</v>
      </c>
      <c r="I1500" s="2"/>
      <c r="J1500" s="44">
        <v>42640</v>
      </c>
      <c r="K1500" s="42">
        <v>0</v>
      </c>
      <c r="L1500" s="42">
        <v>9120</v>
      </c>
      <c r="M1500" s="44">
        <v>45016</v>
      </c>
      <c r="N1500" s="42">
        <f>H1500-K1500-L1500</f>
        <v>480</v>
      </c>
      <c r="O1500" s="42">
        <v>0</v>
      </c>
      <c r="P1500" s="45">
        <v>0.13</v>
      </c>
      <c r="Q1500" s="42">
        <v>0</v>
      </c>
      <c r="R1500" s="42">
        <v>0</v>
      </c>
      <c r="S1500" s="42">
        <v>480</v>
      </c>
      <c r="T1500" s="38">
        <v>2205</v>
      </c>
      <c r="U1500" s="14">
        <f>S1500/H1500</f>
        <v>0.05</v>
      </c>
      <c r="V1500" s="19"/>
      <c r="W1500" s="19"/>
      <c r="X1500" s="37" t="s">
        <v>3459</v>
      </c>
    </row>
    <row r="1501" spans="1:36" ht="16.5" customHeight="1">
      <c r="A1501" s="38">
        <v>33</v>
      </c>
      <c r="B1501" s="39">
        <v>10730</v>
      </c>
      <c r="C1501" s="38">
        <v>10290217</v>
      </c>
      <c r="D1501" s="40" t="s">
        <v>2483</v>
      </c>
      <c r="E1501" s="38">
        <v>1</v>
      </c>
      <c r="F1501" s="38">
        <v>60</v>
      </c>
      <c r="G1501" s="38" t="s">
        <v>33</v>
      </c>
      <c r="H1501" s="42">
        <v>1144</v>
      </c>
      <c r="I1501" s="2"/>
      <c r="J1501" s="44">
        <v>43156</v>
      </c>
      <c r="K1501" s="42">
        <v>0</v>
      </c>
      <c r="L1501" s="42">
        <v>1086.8</v>
      </c>
      <c r="M1501" s="44">
        <v>45016</v>
      </c>
      <c r="N1501" s="42">
        <f>H1501-K1501-L1501</f>
        <v>57.200000000000045</v>
      </c>
      <c r="O1501" s="42">
        <v>0</v>
      </c>
      <c r="P1501" s="45">
        <v>0.13</v>
      </c>
      <c r="Q1501" s="42">
        <v>0</v>
      </c>
      <c r="R1501" s="42">
        <v>0</v>
      </c>
      <c r="S1501" s="42">
        <v>57.2</v>
      </c>
      <c r="T1501" s="38">
        <v>5000</v>
      </c>
      <c r="U1501" s="14">
        <f>S1501/H1501</f>
        <v>0.05</v>
      </c>
      <c r="V1501" s="19"/>
      <c r="W1501" s="19"/>
      <c r="X1501" s="37" t="s">
        <v>3459</v>
      </c>
    </row>
    <row r="1502" spans="1:36" ht="16.5" customHeight="1">
      <c r="A1502" s="38">
        <v>41</v>
      </c>
      <c r="B1502" s="39">
        <v>10730</v>
      </c>
      <c r="C1502" s="38">
        <v>10290003</v>
      </c>
      <c r="D1502" s="40" t="s">
        <v>356</v>
      </c>
      <c r="E1502" s="38">
        <v>10</v>
      </c>
      <c r="F1502" s="38">
        <v>120</v>
      </c>
      <c r="G1502" s="38" t="s">
        <v>21</v>
      </c>
      <c r="H1502" s="42">
        <v>26500</v>
      </c>
      <c r="I1502" s="2"/>
      <c r="J1502" s="44">
        <v>39813</v>
      </c>
      <c r="K1502" s="42">
        <v>0</v>
      </c>
      <c r="L1502" s="42">
        <v>25175</v>
      </c>
      <c r="M1502" s="44">
        <v>45016</v>
      </c>
      <c r="N1502" s="42">
        <f>H1502-K1502-L1502</f>
        <v>1325</v>
      </c>
      <c r="O1502" s="42">
        <v>0</v>
      </c>
      <c r="P1502" s="45">
        <v>0.03</v>
      </c>
      <c r="Q1502" s="42">
        <v>0</v>
      </c>
      <c r="R1502" s="42">
        <v>0</v>
      </c>
      <c r="S1502" s="42">
        <v>1325</v>
      </c>
      <c r="T1502" s="38">
        <v>2103</v>
      </c>
      <c r="U1502" s="14">
        <f>S1502/H1502</f>
        <v>0.05</v>
      </c>
      <c r="V1502" s="19"/>
      <c r="W1502" s="19"/>
      <c r="X1502" s="37" t="s">
        <v>3459</v>
      </c>
    </row>
    <row r="1503" spans="1:36" ht="16.5" customHeight="1">
      <c r="A1503" s="38">
        <v>43</v>
      </c>
      <c r="B1503" s="39">
        <v>10730</v>
      </c>
      <c r="C1503" s="38">
        <v>10289906</v>
      </c>
      <c r="D1503" s="40" t="s">
        <v>2486</v>
      </c>
      <c r="E1503" s="38">
        <v>1</v>
      </c>
      <c r="F1503" s="38">
        <v>120</v>
      </c>
      <c r="G1503" s="38" t="s">
        <v>23</v>
      </c>
      <c r="H1503" s="42">
        <v>-43800</v>
      </c>
      <c r="I1503" s="2"/>
      <c r="J1503" s="44">
        <v>40022</v>
      </c>
      <c r="K1503" s="42">
        <v>0</v>
      </c>
      <c r="L1503" s="42">
        <v>-41610</v>
      </c>
      <c r="M1503" s="44">
        <v>45016</v>
      </c>
      <c r="N1503" s="42">
        <f>H1503-K1503-L1503</f>
        <v>-2190</v>
      </c>
      <c r="O1503" s="42">
        <v>0</v>
      </c>
      <c r="P1503" s="45">
        <v>0.13</v>
      </c>
      <c r="Q1503" s="42">
        <v>0</v>
      </c>
      <c r="R1503" s="42">
        <v>0</v>
      </c>
      <c r="S1503" s="42">
        <v>-2190</v>
      </c>
      <c r="T1503" s="38">
        <v>2109</v>
      </c>
      <c r="U1503" s="14">
        <f>S1503/H1503</f>
        <v>0.05</v>
      </c>
      <c r="V1503" s="19"/>
      <c r="W1503" s="19"/>
      <c r="X1503" s="37" t="s">
        <v>3459</v>
      </c>
    </row>
    <row r="1504" spans="1:36" ht="16.5" customHeight="1">
      <c r="A1504" s="38">
        <v>8</v>
      </c>
      <c r="B1504" s="39">
        <v>10736</v>
      </c>
      <c r="C1504" s="38">
        <v>10284175</v>
      </c>
      <c r="D1504" s="40" t="s">
        <v>439</v>
      </c>
      <c r="E1504" s="38">
        <v>20</v>
      </c>
      <c r="F1504" s="38">
        <v>60</v>
      </c>
      <c r="G1504" s="38" t="s">
        <v>23</v>
      </c>
      <c r="H1504" s="42">
        <v>9914.6</v>
      </c>
      <c r="I1504" s="2"/>
      <c r="J1504" s="44">
        <v>43124</v>
      </c>
      <c r="K1504" s="42">
        <v>0</v>
      </c>
      <c r="L1504" s="42">
        <v>9418.8700000000008</v>
      </c>
      <c r="M1504" s="44">
        <v>45016</v>
      </c>
      <c r="N1504" s="42">
        <f>H1504-K1504-L1504</f>
        <v>495.72999999999956</v>
      </c>
      <c r="O1504" s="42">
        <v>0</v>
      </c>
      <c r="P1504" s="45">
        <v>0.13</v>
      </c>
      <c r="Q1504" s="42">
        <v>0</v>
      </c>
      <c r="R1504" s="42">
        <v>0</v>
      </c>
      <c r="S1504" s="42">
        <v>495.73</v>
      </c>
      <c r="T1504" s="38">
        <v>5000</v>
      </c>
      <c r="U1504" s="14">
        <f>S1504/H1504</f>
        <v>0.05</v>
      </c>
      <c r="V1504" s="19"/>
      <c r="W1504" s="19"/>
      <c r="X1504" s="37" t="s">
        <v>3461</v>
      </c>
    </row>
    <row r="1505" spans="1:37" ht="16.5" customHeight="1">
      <c r="A1505" s="38">
        <v>3</v>
      </c>
      <c r="B1505" s="39">
        <v>10753</v>
      </c>
      <c r="C1505" s="38">
        <v>10286549</v>
      </c>
      <c r="D1505" s="40" t="s">
        <v>2446</v>
      </c>
      <c r="E1505" s="38">
        <v>1</v>
      </c>
      <c r="F1505" s="38">
        <v>120</v>
      </c>
      <c r="G1505" s="38" t="s">
        <v>21</v>
      </c>
      <c r="H1505" s="42">
        <v>-21090</v>
      </c>
      <c r="I1505" s="2"/>
      <c r="J1505" s="44">
        <v>40022</v>
      </c>
      <c r="K1505" s="42">
        <v>0</v>
      </c>
      <c r="L1505" s="42">
        <v>-20035.5</v>
      </c>
      <c r="M1505" s="44">
        <v>45016</v>
      </c>
      <c r="N1505" s="42">
        <f>H1505-K1505-L1505</f>
        <v>-1054.5</v>
      </c>
      <c r="O1505" s="42">
        <v>0</v>
      </c>
      <c r="P1505" s="45">
        <v>0.13</v>
      </c>
      <c r="Q1505" s="42">
        <v>0</v>
      </c>
      <c r="R1505" s="42">
        <v>0</v>
      </c>
      <c r="S1505" s="42">
        <v>-1054.5</v>
      </c>
      <c r="T1505" s="38">
        <v>5000</v>
      </c>
      <c r="U1505" s="14">
        <f>S1505/H1505</f>
        <v>0.05</v>
      </c>
      <c r="V1505" s="19"/>
      <c r="W1505" s="19"/>
      <c r="X1505" s="37" t="s">
        <v>3479</v>
      </c>
    </row>
    <row r="1506" spans="1:37" ht="16.5" customHeight="1">
      <c r="A1506" s="38">
        <v>4</v>
      </c>
      <c r="B1506" s="39">
        <v>10753</v>
      </c>
      <c r="C1506" s="38">
        <v>10286565</v>
      </c>
      <c r="D1506" s="40" t="s">
        <v>2447</v>
      </c>
      <c r="E1506" s="38">
        <v>1</v>
      </c>
      <c r="F1506" s="38">
        <v>120</v>
      </c>
      <c r="G1506" s="38" t="s">
        <v>21</v>
      </c>
      <c r="H1506" s="42">
        <v>-1340</v>
      </c>
      <c r="I1506" s="2"/>
      <c r="J1506" s="44">
        <v>40179</v>
      </c>
      <c r="K1506" s="42">
        <v>0</v>
      </c>
      <c r="L1506" s="42">
        <v>-1273</v>
      </c>
      <c r="M1506" s="44">
        <v>45016</v>
      </c>
      <c r="N1506" s="42">
        <f>H1506-K1506-L1506</f>
        <v>-67</v>
      </c>
      <c r="O1506" s="42">
        <v>0</v>
      </c>
      <c r="P1506" s="45">
        <v>0.13</v>
      </c>
      <c r="Q1506" s="42">
        <v>0</v>
      </c>
      <c r="R1506" s="42">
        <v>0</v>
      </c>
      <c r="S1506" s="42">
        <v>-67</v>
      </c>
      <c r="T1506" s="38">
        <v>5000</v>
      </c>
      <c r="U1506" s="14">
        <f>S1506/H1506</f>
        <v>0.05</v>
      </c>
      <c r="V1506" s="19"/>
      <c r="W1506" s="19"/>
      <c r="X1506" s="37" t="s">
        <v>3479</v>
      </c>
    </row>
    <row r="1507" spans="1:37" ht="16.5" customHeight="1">
      <c r="A1507" s="38">
        <v>5</v>
      </c>
      <c r="B1507" s="39">
        <v>10753</v>
      </c>
      <c r="C1507" s="38">
        <v>10286566</v>
      </c>
      <c r="D1507" s="40" t="s">
        <v>2448</v>
      </c>
      <c r="E1507" s="38">
        <v>1</v>
      </c>
      <c r="F1507" s="38">
        <v>120</v>
      </c>
      <c r="G1507" s="38" t="s">
        <v>21</v>
      </c>
      <c r="H1507" s="42">
        <v>-7725</v>
      </c>
      <c r="I1507" s="2"/>
      <c r="J1507" s="44">
        <v>40322</v>
      </c>
      <c r="K1507" s="42">
        <v>0</v>
      </c>
      <c r="L1507" s="42">
        <v>-7338.75</v>
      </c>
      <c r="M1507" s="44">
        <v>45016</v>
      </c>
      <c r="N1507" s="42">
        <f>H1507-K1507-L1507</f>
        <v>-386.25</v>
      </c>
      <c r="O1507" s="42">
        <v>0</v>
      </c>
      <c r="P1507" s="45">
        <v>0.13</v>
      </c>
      <c r="Q1507" s="42">
        <v>0</v>
      </c>
      <c r="R1507" s="42">
        <v>0</v>
      </c>
      <c r="S1507" s="42">
        <v>-386.25</v>
      </c>
      <c r="T1507" s="38">
        <v>5000</v>
      </c>
      <c r="U1507" s="14">
        <f>S1507/H1507</f>
        <v>0.05</v>
      </c>
      <c r="V1507" s="19"/>
      <c r="W1507" s="19"/>
      <c r="X1507" s="37" t="s">
        <v>3479</v>
      </c>
    </row>
    <row r="1508" spans="1:37" ht="16.5" customHeight="1">
      <c r="A1508" s="38">
        <v>16</v>
      </c>
      <c r="B1508" s="39">
        <v>10753</v>
      </c>
      <c r="C1508" s="38">
        <v>10286390</v>
      </c>
      <c r="D1508" s="40" t="s">
        <v>2456</v>
      </c>
      <c r="E1508" s="38">
        <v>1</v>
      </c>
      <c r="F1508" s="38">
        <v>120</v>
      </c>
      <c r="G1508" s="38" t="s">
        <v>21</v>
      </c>
      <c r="H1508" s="42">
        <v>6051</v>
      </c>
      <c r="I1508" s="2"/>
      <c r="J1508" s="44">
        <v>39813</v>
      </c>
      <c r="K1508" s="42">
        <v>0</v>
      </c>
      <c r="L1508" s="42">
        <v>5748.45</v>
      </c>
      <c r="M1508" s="44">
        <v>45016</v>
      </c>
      <c r="N1508" s="42">
        <f>H1508-K1508-L1508</f>
        <v>302.55000000000018</v>
      </c>
      <c r="O1508" s="42">
        <v>0</v>
      </c>
      <c r="P1508" s="45">
        <v>0.03</v>
      </c>
      <c r="Q1508" s="42">
        <v>0</v>
      </c>
      <c r="R1508" s="42">
        <v>0</v>
      </c>
      <c r="S1508" s="42">
        <v>302.55</v>
      </c>
      <c r="T1508" s="38">
        <v>5000</v>
      </c>
      <c r="U1508" s="14">
        <f>S1508/H1508</f>
        <v>0.05</v>
      </c>
      <c r="V1508" s="19"/>
      <c r="W1508" s="19"/>
      <c r="X1508" s="37" t="s">
        <v>3479</v>
      </c>
    </row>
    <row r="1509" spans="1:37" ht="16.5" customHeight="1">
      <c r="A1509" s="38">
        <v>18</v>
      </c>
      <c r="B1509" s="39">
        <v>10753</v>
      </c>
      <c r="C1509" s="38">
        <v>10286873</v>
      </c>
      <c r="D1509" s="40" t="s">
        <v>2457</v>
      </c>
      <c r="E1509" s="38">
        <v>2</v>
      </c>
      <c r="F1509" s="38">
        <v>60</v>
      </c>
      <c r="G1509" s="38" t="s">
        <v>33</v>
      </c>
      <c r="H1509" s="42">
        <v>3460</v>
      </c>
      <c r="I1509" s="2"/>
      <c r="J1509" s="44">
        <v>42274</v>
      </c>
      <c r="K1509" s="42">
        <v>0</v>
      </c>
      <c r="L1509" s="42">
        <v>3287</v>
      </c>
      <c r="M1509" s="44">
        <v>45016</v>
      </c>
      <c r="N1509" s="42">
        <f>H1509-K1509-L1509</f>
        <v>173</v>
      </c>
      <c r="O1509" s="42">
        <v>0</v>
      </c>
      <c r="P1509" s="45">
        <v>0.13</v>
      </c>
      <c r="Q1509" s="42">
        <v>0</v>
      </c>
      <c r="R1509" s="42">
        <v>0</v>
      </c>
      <c r="S1509" s="42">
        <v>173</v>
      </c>
      <c r="T1509" s="38">
        <v>5000</v>
      </c>
      <c r="U1509" s="14">
        <f>S1509/H1509</f>
        <v>0.05</v>
      </c>
      <c r="V1509" s="19"/>
      <c r="W1509" s="19"/>
      <c r="X1509" s="37" t="s">
        <v>3479</v>
      </c>
    </row>
    <row r="1510" spans="1:37" ht="16.5" customHeight="1">
      <c r="A1510" s="38">
        <v>9</v>
      </c>
      <c r="B1510" s="39">
        <v>10800</v>
      </c>
      <c r="C1510" s="38">
        <v>10317368</v>
      </c>
      <c r="D1510" s="40" t="s">
        <v>2460</v>
      </c>
      <c r="E1510" s="38">
        <v>5</v>
      </c>
      <c r="F1510" s="38">
        <v>60</v>
      </c>
      <c r="G1510" s="38" t="s">
        <v>23</v>
      </c>
      <c r="H1510" s="42">
        <v>5355</v>
      </c>
      <c r="I1510" s="2"/>
      <c r="J1510" s="44">
        <v>39642</v>
      </c>
      <c r="K1510" s="42">
        <v>0</v>
      </c>
      <c r="L1510" s="42">
        <v>5087.25</v>
      </c>
      <c r="M1510" s="44">
        <v>45016</v>
      </c>
      <c r="N1510" s="42">
        <f>H1510-K1510-L1510</f>
        <v>267.75</v>
      </c>
      <c r="O1510" s="42">
        <v>0</v>
      </c>
      <c r="P1510" s="45">
        <v>0.03</v>
      </c>
      <c r="Q1510" s="42">
        <v>0</v>
      </c>
      <c r="R1510" s="42">
        <v>0</v>
      </c>
      <c r="S1510" s="42">
        <f>N1510-R1510</f>
        <v>267.75</v>
      </c>
      <c r="T1510" s="38">
        <v>1001</v>
      </c>
      <c r="U1510" s="14">
        <f>S1510/H1510</f>
        <v>0.05</v>
      </c>
      <c r="V1510" s="19"/>
      <c r="W1510" s="19"/>
      <c r="X1510" s="37" t="s">
        <v>3465</v>
      </c>
    </row>
    <row r="1511" spans="1:37" ht="16.5" customHeight="1">
      <c r="A1511" s="38">
        <v>106</v>
      </c>
      <c r="B1511" s="39">
        <v>50099</v>
      </c>
      <c r="C1511" s="38">
        <v>10297661</v>
      </c>
      <c r="D1511" s="40" t="s">
        <v>161</v>
      </c>
      <c r="E1511" s="38">
        <v>25</v>
      </c>
      <c r="F1511" s="38">
        <v>60</v>
      </c>
      <c r="G1511" s="38" t="s">
        <v>83</v>
      </c>
      <c r="H1511" s="42">
        <v>2094</v>
      </c>
      <c r="I1511" s="2"/>
      <c r="J1511" s="44">
        <v>42002</v>
      </c>
      <c r="K1511" s="42">
        <v>0</v>
      </c>
      <c r="L1511" s="42">
        <v>1989.3</v>
      </c>
      <c r="M1511" s="44">
        <v>45016</v>
      </c>
      <c r="N1511" s="42">
        <f>H1511-K1511-L1511</f>
        <v>104.70000000000005</v>
      </c>
      <c r="O1511" s="42">
        <v>0</v>
      </c>
      <c r="P1511" s="45">
        <v>0.13</v>
      </c>
      <c r="Q1511" s="42">
        <v>0</v>
      </c>
      <c r="R1511" s="42">
        <v>0</v>
      </c>
      <c r="S1511" s="42">
        <v>104.7</v>
      </c>
      <c r="T1511" s="38">
        <v>5000</v>
      </c>
      <c r="U1511" s="14">
        <f>S1511/H1511</f>
        <v>0.05</v>
      </c>
      <c r="V1511" s="19"/>
      <c r="W1511" s="19"/>
      <c r="X1511" s="37" t="s">
        <v>3468</v>
      </c>
    </row>
    <row r="1512" spans="1:37" ht="16.5" customHeight="1">
      <c r="A1512" s="38">
        <v>50</v>
      </c>
      <c r="B1512" s="39">
        <v>10724</v>
      </c>
      <c r="C1512" s="38">
        <v>10276804</v>
      </c>
      <c r="D1512" s="40" t="s">
        <v>188</v>
      </c>
      <c r="E1512" s="38">
        <v>1</v>
      </c>
      <c r="F1512" s="38">
        <v>120</v>
      </c>
      <c r="G1512" s="38" t="s">
        <v>33</v>
      </c>
      <c r="H1512" s="42">
        <v>5700</v>
      </c>
      <c r="I1512" s="2"/>
      <c r="J1512" s="44">
        <v>40052</v>
      </c>
      <c r="K1512" s="42">
        <v>0</v>
      </c>
      <c r="L1512" s="42">
        <v>5415</v>
      </c>
      <c r="M1512" s="44">
        <v>45046</v>
      </c>
      <c r="N1512" s="42">
        <f>H1512-K1512-L1512</f>
        <v>285</v>
      </c>
      <c r="O1512" s="42">
        <v>0</v>
      </c>
      <c r="P1512" s="45">
        <v>0.13</v>
      </c>
      <c r="Q1512" s="42">
        <v>0</v>
      </c>
      <c r="R1512" s="42">
        <v>0</v>
      </c>
      <c r="S1512" s="42">
        <v>285</v>
      </c>
      <c r="T1512" s="38">
        <v>5000</v>
      </c>
      <c r="U1512" s="14">
        <f>S1512/H1512</f>
        <v>0.05</v>
      </c>
      <c r="V1512" s="19"/>
      <c r="W1512" s="19"/>
      <c r="X1512" s="37" t="s">
        <v>3459</v>
      </c>
    </row>
    <row r="1513" spans="1:37" ht="16.5" customHeight="1">
      <c r="A1513" s="38">
        <v>52</v>
      </c>
      <c r="B1513" s="39">
        <v>10724</v>
      </c>
      <c r="C1513" s="38">
        <v>10327271</v>
      </c>
      <c r="D1513" s="40" t="s">
        <v>2381</v>
      </c>
      <c r="E1513" s="46">
        <v>0.05</v>
      </c>
      <c r="F1513" s="38">
        <v>120</v>
      </c>
      <c r="G1513" s="38" t="s">
        <v>21</v>
      </c>
      <c r="H1513" s="42">
        <v>3896</v>
      </c>
      <c r="I1513" s="2"/>
      <c r="J1513" s="44">
        <v>40175</v>
      </c>
      <c r="K1513" s="42">
        <v>0</v>
      </c>
      <c r="L1513" s="42">
        <v>3701.2</v>
      </c>
      <c r="M1513" s="44">
        <v>45046</v>
      </c>
      <c r="N1513" s="42">
        <f>H1513-K1513-L1513</f>
        <v>194.80000000000018</v>
      </c>
      <c r="O1513" s="42">
        <v>0</v>
      </c>
      <c r="P1513" s="45">
        <v>0.13</v>
      </c>
      <c r="Q1513" s="42">
        <v>0</v>
      </c>
      <c r="R1513" s="42">
        <v>0</v>
      </c>
      <c r="S1513" s="42">
        <v>194.8</v>
      </c>
      <c r="T1513" s="38">
        <v>5000</v>
      </c>
      <c r="U1513" s="14">
        <f>S1513/H1513</f>
        <v>0.05</v>
      </c>
      <c r="V1513" s="19"/>
      <c r="W1513" s="19"/>
      <c r="X1513" s="37" t="s">
        <v>3459</v>
      </c>
    </row>
    <row r="1514" spans="1:37" ht="16.5" customHeight="1">
      <c r="A1514" s="38">
        <v>18</v>
      </c>
      <c r="B1514" s="39">
        <v>10755</v>
      </c>
      <c r="C1514" s="38">
        <v>10286626</v>
      </c>
      <c r="D1514" s="40" t="s">
        <v>29</v>
      </c>
      <c r="E1514" s="38">
        <v>500</v>
      </c>
      <c r="F1514" s="38">
        <v>60</v>
      </c>
      <c r="G1514" s="38" t="s">
        <v>23</v>
      </c>
      <c r="H1514" s="42">
        <v>21150</v>
      </c>
      <c r="I1514" s="2"/>
      <c r="J1514" s="44">
        <v>43156</v>
      </c>
      <c r="K1514" s="42">
        <v>0</v>
      </c>
      <c r="L1514" s="42">
        <v>20092.5</v>
      </c>
      <c r="M1514" s="44">
        <v>45046</v>
      </c>
      <c r="N1514" s="42">
        <f>H1514-K1514-L1514</f>
        <v>1057.5</v>
      </c>
      <c r="O1514" s="42">
        <v>0</v>
      </c>
      <c r="P1514" s="45">
        <v>0.13</v>
      </c>
      <c r="Q1514" s="42">
        <v>0</v>
      </c>
      <c r="R1514" s="42">
        <v>0</v>
      </c>
      <c r="S1514" s="42">
        <v>1057.5</v>
      </c>
      <c r="T1514" s="38">
        <v>5000</v>
      </c>
      <c r="U1514" s="14">
        <f>S1514/H1514</f>
        <v>0.05</v>
      </c>
      <c r="V1514" s="19"/>
      <c r="W1514" s="19"/>
      <c r="X1514" s="37" t="s">
        <v>3464</v>
      </c>
    </row>
    <row r="1515" spans="1:37" ht="16.5" customHeight="1">
      <c r="A1515" s="38">
        <v>22</v>
      </c>
      <c r="B1515" s="39">
        <v>40709</v>
      </c>
      <c r="C1515" s="38">
        <v>10285087</v>
      </c>
      <c r="D1515" s="40" t="s">
        <v>914</v>
      </c>
      <c r="E1515" s="38">
        <v>200</v>
      </c>
      <c r="F1515" s="38">
        <v>120</v>
      </c>
      <c r="G1515" s="38" t="s">
        <v>23</v>
      </c>
      <c r="H1515" s="42">
        <v>9000</v>
      </c>
      <c r="I1515" s="2"/>
      <c r="J1515" s="44">
        <v>39394</v>
      </c>
      <c r="K1515" s="42">
        <v>0</v>
      </c>
      <c r="L1515" s="42">
        <v>8550</v>
      </c>
      <c r="M1515" s="44">
        <v>45046</v>
      </c>
      <c r="N1515" s="42">
        <f>H1515-K1515-L1515</f>
        <v>450</v>
      </c>
      <c r="O1515" s="42">
        <v>0</v>
      </c>
      <c r="P1515" s="45">
        <v>0.03</v>
      </c>
      <c r="Q1515" s="42">
        <v>0</v>
      </c>
      <c r="R1515" s="42">
        <v>0</v>
      </c>
      <c r="S1515" s="42">
        <v>450</v>
      </c>
      <c r="T1515" s="38">
        <v>5000</v>
      </c>
      <c r="U1515" s="14">
        <f>S1515/H1515</f>
        <v>0.05</v>
      </c>
      <c r="V1515" s="19"/>
      <c r="W1515" s="19"/>
      <c r="X1515" s="37" t="s">
        <v>3467</v>
      </c>
    </row>
    <row r="1516" spans="1:37" ht="16.5" customHeight="1">
      <c r="A1516" s="38">
        <v>49</v>
      </c>
      <c r="B1516" s="39">
        <v>10501</v>
      </c>
      <c r="C1516" s="38">
        <v>10369767</v>
      </c>
      <c r="D1516" s="40" t="s">
        <v>1112</v>
      </c>
      <c r="E1516" s="38">
        <v>6</v>
      </c>
      <c r="F1516" s="38">
        <v>60</v>
      </c>
      <c r="G1516" s="38" t="s">
        <v>23</v>
      </c>
      <c r="H1516" s="42">
        <v>1470</v>
      </c>
      <c r="I1516" s="2"/>
      <c r="J1516" s="44">
        <v>39812</v>
      </c>
      <c r="K1516" s="42">
        <v>0</v>
      </c>
      <c r="L1516" s="42">
        <v>1396.5</v>
      </c>
      <c r="M1516" s="44">
        <v>45077</v>
      </c>
      <c r="N1516" s="42">
        <f>H1516-K1516-L1516</f>
        <v>73.5</v>
      </c>
      <c r="O1516" s="42">
        <v>0</v>
      </c>
      <c r="P1516" s="45">
        <v>0.03</v>
      </c>
      <c r="Q1516" s="42">
        <v>0</v>
      </c>
      <c r="R1516" s="42">
        <v>0</v>
      </c>
      <c r="S1516" s="42">
        <v>73.5</v>
      </c>
      <c r="T1516" s="38">
        <v>5000</v>
      </c>
      <c r="U1516" s="14">
        <f>S1516/H1516</f>
        <v>0.05</v>
      </c>
      <c r="V1516" s="19"/>
      <c r="W1516" s="19"/>
      <c r="X1516" s="37" t="s">
        <v>3479</v>
      </c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</row>
    <row r="1517" spans="1:37" ht="16.5" customHeight="1">
      <c r="A1517" s="38">
        <v>73</v>
      </c>
      <c r="B1517" s="39">
        <v>10730</v>
      </c>
      <c r="C1517" s="38">
        <v>10289805</v>
      </c>
      <c r="D1517" s="40" t="s">
        <v>2207</v>
      </c>
      <c r="E1517" s="38">
        <v>3</v>
      </c>
      <c r="F1517" s="38">
        <v>60</v>
      </c>
      <c r="G1517" s="38" t="s">
        <v>83</v>
      </c>
      <c r="H1517" s="42">
        <v>960</v>
      </c>
      <c r="I1517" s="2"/>
      <c r="J1517" s="44">
        <v>39813</v>
      </c>
      <c r="K1517" s="42">
        <v>0</v>
      </c>
      <c r="L1517" s="42">
        <v>912</v>
      </c>
      <c r="M1517" s="44">
        <v>45077</v>
      </c>
      <c r="N1517" s="42">
        <f>H1517-K1517-L1517</f>
        <v>48</v>
      </c>
      <c r="O1517" s="42">
        <v>0</v>
      </c>
      <c r="P1517" s="45">
        <v>0.03</v>
      </c>
      <c r="Q1517" s="42">
        <v>0</v>
      </c>
      <c r="R1517" s="42">
        <v>0</v>
      </c>
      <c r="S1517" s="42">
        <f>N1517-R1517</f>
        <v>48</v>
      </c>
      <c r="T1517" s="38">
        <v>5000</v>
      </c>
      <c r="U1517" s="14">
        <f>S1517/H1517</f>
        <v>0.05</v>
      </c>
      <c r="V1517" s="19"/>
      <c r="W1517" s="19"/>
      <c r="X1517" s="37" t="s">
        <v>3459</v>
      </c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</row>
    <row r="1518" spans="1:37" ht="16.5" customHeight="1">
      <c r="A1518" s="38">
        <v>74</v>
      </c>
      <c r="B1518" s="39">
        <v>10730</v>
      </c>
      <c r="C1518" s="38">
        <v>10289806</v>
      </c>
      <c r="D1518" s="40" t="s">
        <v>2208</v>
      </c>
      <c r="E1518" s="38">
        <v>5</v>
      </c>
      <c r="F1518" s="38">
        <v>60</v>
      </c>
      <c r="G1518" s="38" t="s">
        <v>83</v>
      </c>
      <c r="H1518" s="42">
        <v>1000</v>
      </c>
      <c r="I1518" s="2"/>
      <c r="J1518" s="44">
        <v>39813</v>
      </c>
      <c r="K1518" s="42">
        <v>0</v>
      </c>
      <c r="L1518" s="42">
        <v>950</v>
      </c>
      <c r="M1518" s="44">
        <v>45077</v>
      </c>
      <c r="N1518" s="42">
        <f>H1518-K1518-L1518</f>
        <v>50</v>
      </c>
      <c r="O1518" s="42">
        <v>0</v>
      </c>
      <c r="P1518" s="45">
        <v>0.03</v>
      </c>
      <c r="Q1518" s="42">
        <v>0</v>
      </c>
      <c r="R1518" s="42">
        <v>0</v>
      </c>
      <c r="S1518" s="42">
        <f>N1518-R1518</f>
        <v>50</v>
      </c>
      <c r="T1518" s="38">
        <v>5000</v>
      </c>
      <c r="U1518" s="14">
        <f>S1518/H1518</f>
        <v>0.05</v>
      </c>
      <c r="V1518" s="19"/>
      <c r="W1518" s="19"/>
      <c r="X1518" s="37" t="s">
        <v>3459</v>
      </c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</row>
    <row r="1519" spans="1:37" ht="16.5" customHeight="1">
      <c r="A1519" s="38">
        <v>75</v>
      </c>
      <c r="B1519" s="39">
        <v>10730</v>
      </c>
      <c r="C1519" s="38">
        <v>10289822</v>
      </c>
      <c r="D1519" s="40" t="s">
        <v>2209</v>
      </c>
      <c r="E1519" s="38">
        <v>3</v>
      </c>
      <c r="F1519" s="38">
        <v>120</v>
      </c>
      <c r="G1519" s="38" t="s">
        <v>23</v>
      </c>
      <c r="H1519" s="42">
        <v>2520</v>
      </c>
      <c r="I1519" s="2"/>
      <c r="J1519" s="44">
        <v>39812</v>
      </c>
      <c r="K1519" s="42">
        <v>0</v>
      </c>
      <c r="L1519" s="42">
        <v>2394</v>
      </c>
      <c r="M1519" s="44">
        <v>45077</v>
      </c>
      <c r="N1519" s="42">
        <f>H1519-K1519-L1519</f>
        <v>126</v>
      </c>
      <c r="O1519" s="42">
        <v>0</v>
      </c>
      <c r="P1519" s="45">
        <v>0.03</v>
      </c>
      <c r="Q1519" s="42">
        <v>0</v>
      </c>
      <c r="R1519" s="42">
        <v>0</v>
      </c>
      <c r="S1519" s="42">
        <f>N1519-R1519</f>
        <v>126</v>
      </c>
      <c r="T1519" s="38">
        <v>5000</v>
      </c>
      <c r="U1519" s="14">
        <f>S1519/H1519</f>
        <v>0.05</v>
      </c>
      <c r="V1519" s="19"/>
      <c r="W1519" s="19"/>
      <c r="X1519" s="37" t="s">
        <v>3459</v>
      </c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</row>
    <row r="1520" spans="1:37" ht="16.5" customHeight="1">
      <c r="A1520" s="38">
        <v>104</v>
      </c>
      <c r="B1520" s="39">
        <v>10741</v>
      </c>
      <c r="C1520" s="38">
        <v>10282276</v>
      </c>
      <c r="D1520" s="40" t="s">
        <v>2261</v>
      </c>
      <c r="E1520" s="38">
        <v>1</v>
      </c>
      <c r="F1520" s="38">
        <v>60</v>
      </c>
      <c r="G1520" s="38" t="s">
        <v>33</v>
      </c>
      <c r="H1520" s="42">
        <v>5200</v>
      </c>
      <c r="I1520" s="2"/>
      <c r="J1520" s="44">
        <v>41575</v>
      </c>
      <c r="K1520" s="42">
        <v>0</v>
      </c>
      <c r="L1520" s="42">
        <v>4940</v>
      </c>
      <c r="M1520" s="44">
        <v>45077</v>
      </c>
      <c r="N1520" s="42">
        <f>H1520-K1520-L1520</f>
        <v>260</v>
      </c>
      <c r="O1520" s="42">
        <v>0</v>
      </c>
      <c r="P1520" s="45">
        <v>0.13</v>
      </c>
      <c r="Q1520" s="42">
        <v>0</v>
      </c>
      <c r="R1520" s="42">
        <v>0</v>
      </c>
      <c r="S1520" s="42">
        <f>N1520-R1520</f>
        <v>260</v>
      </c>
      <c r="T1520" s="38">
        <v>5000</v>
      </c>
      <c r="U1520" s="14">
        <f>S1520/H1520</f>
        <v>0.05</v>
      </c>
      <c r="V1520" s="19"/>
      <c r="W1520" s="19"/>
      <c r="X1520" s="37" t="s">
        <v>3462</v>
      </c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</row>
    <row r="1521" spans="1:37" ht="16.5" customHeight="1">
      <c r="A1521" s="38">
        <v>108</v>
      </c>
      <c r="B1521" s="39">
        <v>10741</v>
      </c>
      <c r="C1521" s="38">
        <v>10282317</v>
      </c>
      <c r="D1521" s="40" t="s">
        <v>2264</v>
      </c>
      <c r="E1521" s="38">
        <v>1</v>
      </c>
      <c r="F1521" s="38">
        <v>60</v>
      </c>
      <c r="G1521" s="38" t="s">
        <v>33</v>
      </c>
      <c r="H1521" s="42">
        <v>50000</v>
      </c>
      <c r="I1521" s="2"/>
      <c r="J1521" s="44">
        <v>42487</v>
      </c>
      <c r="K1521" s="42">
        <v>0</v>
      </c>
      <c r="L1521" s="42">
        <v>47500</v>
      </c>
      <c r="M1521" s="44">
        <v>45077</v>
      </c>
      <c r="N1521" s="42">
        <f>H1521-K1521-L1521</f>
        <v>2500</v>
      </c>
      <c r="O1521" s="42">
        <v>0</v>
      </c>
      <c r="P1521" s="45">
        <v>0.13</v>
      </c>
      <c r="Q1521" s="42">
        <v>0</v>
      </c>
      <c r="R1521" s="42">
        <v>0</v>
      </c>
      <c r="S1521" s="42">
        <f>N1521-R1521</f>
        <v>2500</v>
      </c>
      <c r="T1521" s="38">
        <v>5000</v>
      </c>
      <c r="U1521" s="14">
        <f>S1521/H1521</f>
        <v>0.05</v>
      </c>
      <c r="V1521" s="19"/>
      <c r="W1521" s="19"/>
      <c r="X1521" s="37" t="s">
        <v>3462</v>
      </c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</row>
    <row r="1522" spans="1:37" ht="16.5" customHeight="1">
      <c r="A1522" s="38">
        <v>149</v>
      </c>
      <c r="B1522" s="39">
        <v>10741</v>
      </c>
      <c r="C1522" s="38">
        <v>10281840</v>
      </c>
      <c r="D1522" s="40" t="s">
        <v>1444</v>
      </c>
      <c r="E1522" s="38">
        <v>3</v>
      </c>
      <c r="F1522" s="38">
        <v>60</v>
      </c>
      <c r="G1522" s="38" t="s">
        <v>33</v>
      </c>
      <c r="H1522" s="42">
        <v>8490</v>
      </c>
      <c r="I1522" s="2"/>
      <c r="J1522" s="44">
        <v>43156</v>
      </c>
      <c r="K1522" s="42">
        <v>0</v>
      </c>
      <c r="L1522" s="42">
        <v>8065.5</v>
      </c>
      <c r="M1522" s="44">
        <v>45077</v>
      </c>
      <c r="N1522" s="42">
        <f>H1522-K1522-L1522</f>
        <v>424.5</v>
      </c>
      <c r="O1522" s="42">
        <v>0</v>
      </c>
      <c r="P1522" s="45">
        <v>0.13</v>
      </c>
      <c r="Q1522" s="42">
        <v>0</v>
      </c>
      <c r="R1522" s="42">
        <v>0</v>
      </c>
      <c r="S1522" s="42">
        <f>N1522-R1522</f>
        <v>424.5</v>
      </c>
      <c r="T1522" s="38">
        <v>5000</v>
      </c>
      <c r="U1522" s="14">
        <f>S1522/H1522</f>
        <v>0.05</v>
      </c>
      <c r="V1522" s="19"/>
      <c r="W1522" s="19"/>
      <c r="X1522" s="37" t="s">
        <v>3462</v>
      </c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</row>
    <row r="1523" spans="1:37" ht="16.5" customHeight="1">
      <c r="A1523" s="38">
        <v>949</v>
      </c>
      <c r="B1523" s="39">
        <v>10800</v>
      </c>
      <c r="C1523" s="38">
        <v>10317353</v>
      </c>
      <c r="D1523" s="40" t="s">
        <v>2095</v>
      </c>
      <c r="E1523" s="38">
        <v>18</v>
      </c>
      <c r="F1523" s="38">
        <v>60</v>
      </c>
      <c r="G1523" s="38" t="s">
        <v>23</v>
      </c>
      <c r="H1523" s="42">
        <v>47400</v>
      </c>
      <c r="I1523" s="2"/>
      <c r="J1523" s="44">
        <v>39808</v>
      </c>
      <c r="K1523" s="42">
        <v>0</v>
      </c>
      <c r="L1523" s="42">
        <v>45030</v>
      </c>
      <c r="M1523" s="44">
        <v>45077</v>
      </c>
      <c r="N1523" s="42">
        <f>H1523-K1523-L1523</f>
        <v>2370</v>
      </c>
      <c r="O1523" s="42">
        <v>0</v>
      </c>
      <c r="P1523" s="45">
        <v>0.03</v>
      </c>
      <c r="Q1523" s="42">
        <v>0</v>
      </c>
      <c r="R1523" s="42">
        <v>0</v>
      </c>
      <c r="S1523" s="42">
        <f>N1523-R1523</f>
        <v>2370</v>
      </c>
      <c r="T1523" s="38">
        <v>1001</v>
      </c>
      <c r="U1523" s="14">
        <f>S1523/H1523</f>
        <v>0.05</v>
      </c>
      <c r="V1523" s="19"/>
      <c r="W1523" s="19"/>
      <c r="X1523" s="37" t="s">
        <v>3465</v>
      </c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</row>
    <row r="1524" spans="1:37" ht="16.5" customHeight="1">
      <c r="A1524" s="38">
        <v>952</v>
      </c>
      <c r="B1524" s="39">
        <v>10800</v>
      </c>
      <c r="C1524" s="38">
        <v>10317357</v>
      </c>
      <c r="D1524" s="40" t="s">
        <v>2097</v>
      </c>
      <c r="E1524" s="38">
        <v>5</v>
      </c>
      <c r="F1524" s="38">
        <v>60</v>
      </c>
      <c r="G1524" s="38" t="s">
        <v>23</v>
      </c>
      <c r="H1524" s="42">
        <v>31600</v>
      </c>
      <c r="I1524" s="2"/>
      <c r="J1524" s="44">
        <v>39808</v>
      </c>
      <c r="K1524" s="42">
        <v>0</v>
      </c>
      <c r="L1524" s="42">
        <v>30020</v>
      </c>
      <c r="M1524" s="44">
        <v>45077</v>
      </c>
      <c r="N1524" s="42">
        <f>H1524-K1524-L1524</f>
        <v>1580</v>
      </c>
      <c r="O1524" s="42">
        <v>0</v>
      </c>
      <c r="P1524" s="45">
        <v>0.03</v>
      </c>
      <c r="Q1524" s="42">
        <v>0</v>
      </c>
      <c r="R1524" s="42">
        <v>0</v>
      </c>
      <c r="S1524" s="42">
        <f>N1524-R1524</f>
        <v>1580</v>
      </c>
      <c r="T1524" s="38">
        <v>1001</v>
      </c>
      <c r="U1524" s="14">
        <f>S1524/H1524</f>
        <v>0.05</v>
      </c>
      <c r="V1524" s="19"/>
      <c r="W1524" s="19"/>
      <c r="X1524" s="37" t="s">
        <v>3465</v>
      </c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</row>
    <row r="1525" spans="1:37" ht="16.5" customHeight="1">
      <c r="A1525" s="38">
        <v>960</v>
      </c>
      <c r="B1525" s="39">
        <v>10800</v>
      </c>
      <c r="C1525" s="38">
        <v>10317428</v>
      </c>
      <c r="D1525" s="40" t="s">
        <v>180</v>
      </c>
      <c r="E1525" s="38">
        <v>1</v>
      </c>
      <c r="F1525" s="38">
        <v>60</v>
      </c>
      <c r="G1525" s="38" t="s">
        <v>23</v>
      </c>
      <c r="H1525" s="42">
        <v>2765</v>
      </c>
      <c r="I1525" s="2"/>
      <c r="J1525" s="44">
        <v>39808</v>
      </c>
      <c r="K1525" s="42">
        <v>0</v>
      </c>
      <c r="L1525" s="42">
        <v>2626.75</v>
      </c>
      <c r="M1525" s="44">
        <v>45077</v>
      </c>
      <c r="N1525" s="42">
        <f>H1525-K1525-L1525</f>
        <v>138.25</v>
      </c>
      <c r="O1525" s="42">
        <v>0</v>
      </c>
      <c r="P1525" s="45">
        <v>0.03</v>
      </c>
      <c r="Q1525" s="42">
        <v>0</v>
      </c>
      <c r="R1525" s="42">
        <v>0</v>
      </c>
      <c r="S1525" s="42">
        <f>N1525-R1525</f>
        <v>138.25</v>
      </c>
      <c r="T1525" s="38">
        <v>1001</v>
      </c>
      <c r="U1525" s="14">
        <f>S1525/H1525</f>
        <v>0.05</v>
      </c>
      <c r="V1525" s="19"/>
      <c r="W1525" s="19"/>
      <c r="X1525" s="37" t="s">
        <v>3465</v>
      </c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</row>
    <row r="1526" spans="1:37" ht="16.5" customHeight="1">
      <c r="A1526" s="38">
        <v>964</v>
      </c>
      <c r="B1526" s="39">
        <v>10800</v>
      </c>
      <c r="C1526" s="38">
        <v>10317435</v>
      </c>
      <c r="D1526" s="40" t="s">
        <v>2049</v>
      </c>
      <c r="E1526" s="38">
        <v>3</v>
      </c>
      <c r="F1526" s="38">
        <v>60</v>
      </c>
      <c r="G1526" s="38" t="s">
        <v>23</v>
      </c>
      <c r="H1526" s="42">
        <v>15405</v>
      </c>
      <c r="I1526" s="2"/>
      <c r="J1526" s="44">
        <v>39808</v>
      </c>
      <c r="K1526" s="42">
        <v>0</v>
      </c>
      <c r="L1526" s="42">
        <v>14634.75</v>
      </c>
      <c r="M1526" s="44">
        <v>45077</v>
      </c>
      <c r="N1526" s="42">
        <f>H1526-K1526-L1526</f>
        <v>770.25</v>
      </c>
      <c r="O1526" s="42">
        <v>0</v>
      </c>
      <c r="P1526" s="45">
        <v>0.03</v>
      </c>
      <c r="Q1526" s="42">
        <v>0</v>
      </c>
      <c r="R1526" s="42">
        <v>0</v>
      </c>
      <c r="S1526" s="42">
        <f>N1526-R1526</f>
        <v>770.25</v>
      </c>
      <c r="T1526" s="38">
        <v>1001</v>
      </c>
      <c r="U1526" s="14">
        <f>S1526/H1526</f>
        <v>0.05</v>
      </c>
      <c r="V1526" s="19"/>
      <c r="W1526" s="19"/>
      <c r="X1526" s="37" t="s">
        <v>3465</v>
      </c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</row>
    <row r="1527" spans="1:37" ht="16.5" customHeight="1">
      <c r="A1527" s="38">
        <v>968</v>
      </c>
      <c r="B1527" s="39">
        <v>10800</v>
      </c>
      <c r="C1527" s="38">
        <v>10317440</v>
      </c>
      <c r="D1527" s="40" t="s">
        <v>2070</v>
      </c>
      <c r="E1527" s="38">
        <v>2</v>
      </c>
      <c r="F1527" s="38">
        <v>60</v>
      </c>
      <c r="G1527" s="38" t="s">
        <v>23</v>
      </c>
      <c r="H1527" s="42">
        <v>8295</v>
      </c>
      <c r="I1527" s="2"/>
      <c r="J1527" s="44">
        <v>39808</v>
      </c>
      <c r="K1527" s="42">
        <v>0</v>
      </c>
      <c r="L1527" s="42">
        <v>7880.25</v>
      </c>
      <c r="M1527" s="44">
        <v>45077</v>
      </c>
      <c r="N1527" s="42">
        <f>H1527-K1527-L1527</f>
        <v>414.75</v>
      </c>
      <c r="O1527" s="42">
        <v>0</v>
      </c>
      <c r="P1527" s="45">
        <v>0.03</v>
      </c>
      <c r="Q1527" s="42">
        <v>0</v>
      </c>
      <c r="R1527" s="42">
        <v>0</v>
      </c>
      <c r="S1527" s="42">
        <f>N1527-R1527</f>
        <v>414.75</v>
      </c>
      <c r="T1527" s="38">
        <v>1001</v>
      </c>
      <c r="U1527" s="14">
        <f>S1527/H1527</f>
        <v>0.05</v>
      </c>
      <c r="V1527" s="19"/>
      <c r="W1527" s="19"/>
      <c r="X1527" s="37" t="s">
        <v>3465</v>
      </c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</row>
    <row r="1528" spans="1:37" ht="16.5" customHeight="1">
      <c r="A1528" s="38">
        <v>975</v>
      </c>
      <c r="B1528" s="39">
        <v>10800</v>
      </c>
      <c r="C1528" s="38">
        <v>10317519</v>
      </c>
      <c r="D1528" s="40" t="s">
        <v>2109</v>
      </c>
      <c r="E1528" s="38">
        <v>1</v>
      </c>
      <c r="F1528" s="38">
        <v>60</v>
      </c>
      <c r="G1528" s="38" t="s">
        <v>23</v>
      </c>
      <c r="H1528" s="42">
        <v>9085</v>
      </c>
      <c r="I1528" s="2"/>
      <c r="J1528" s="44">
        <v>39808</v>
      </c>
      <c r="K1528" s="42">
        <v>0</v>
      </c>
      <c r="L1528" s="42">
        <v>8630.75</v>
      </c>
      <c r="M1528" s="44">
        <v>45077</v>
      </c>
      <c r="N1528" s="42">
        <f>H1528-K1528-L1528</f>
        <v>454.25</v>
      </c>
      <c r="O1528" s="42">
        <v>0</v>
      </c>
      <c r="P1528" s="45">
        <v>0.03</v>
      </c>
      <c r="Q1528" s="42">
        <v>0</v>
      </c>
      <c r="R1528" s="42">
        <v>0</v>
      </c>
      <c r="S1528" s="42">
        <f>N1528-R1528</f>
        <v>454.25</v>
      </c>
      <c r="T1528" s="38">
        <v>1001</v>
      </c>
      <c r="U1528" s="14">
        <f>S1528/H1528</f>
        <v>0.05</v>
      </c>
      <c r="V1528" s="19"/>
      <c r="W1528" s="19"/>
      <c r="X1528" s="37" t="s">
        <v>3465</v>
      </c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</row>
    <row r="1529" spans="1:37" s="9" customFormat="1" ht="16.5" customHeight="1">
      <c r="A1529" s="38">
        <v>982</v>
      </c>
      <c r="B1529" s="39">
        <v>10800</v>
      </c>
      <c r="C1529" s="38">
        <v>10317550</v>
      </c>
      <c r="D1529" s="40" t="s">
        <v>2114</v>
      </c>
      <c r="E1529" s="38">
        <v>2</v>
      </c>
      <c r="F1529" s="38">
        <v>60</v>
      </c>
      <c r="G1529" s="38" t="s">
        <v>23</v>
      </c>
      <c r="H1529" s="42">
        <v>12640</v>
      </c>
      <c r="I1529" s="2"/>
      <c r="J1529" s="44">
        <v>39808</v>
      </c>
      <c r="K1529" s="42">
        <v>0</v>
      </c>
      <c r="L1529" s="42">
        <v>12008</v>
      </c>
      <c r="M1529" s="44">
        <v>45077</v>
      </c>
      <c r="N1529" s="42">
        <f>H1529-K1529-L1529</f>
        <v>632</v>
      </c>
      <c r="O1529" s="42">
        <v>0</v>
      </c>
      <c r="P1529" s="45">
        <v>0.03</v>
      </c>
      <c r="Q1529" s="42">
        <v>0</v>
      </c>
      <c r="R1529" s="42">
        <v>0</v>
      </c>
      <c r="S1529" s="42">
        <f>N1529-R1529</f>
        <v>632</v>
      </c>
      <c r="T1529" s="38">
        <v>1001</v>
      </c>
      <c r="U1529" s="14">
        <f>S1529/H1529</f>
        <v>0.05</v>
      </c>
      <c r="V1529" s="19"/>
      <c r="W1529" s="19"/>
      <c r="X1529" s="37" t="s">
        <v>3465</v>
      </c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</row>
    <row r="1530" spans="1:37" ht="16.5" customHeight="1">
      <c r="A1530" s="38">
        <v>983</v>
      </c>
      <c r="B1530" s="39">
        <v>10800</v>
      </c>
      <c r="C1530" s="38">
        <v>10317551</v>
      </c>
      <c r="D1530" s="40" t="s">
        <v>2114</v>
      </c>
      <c r="E1530" s="38">
        <v>2</v>
      </c>
      <c r="F1530" s="38">
        <v>60</v>
      </c>
      <c r="G1530" s="38" t="s">
        <v>23</v>
      </c>
      <c r="H1530" s="42">
        <v>12640</v>
      </c>
      <c r="I1530" s="2"/>
      <c r="J1530" s="44">
        <v>39808</v>
      </c>
      <c r="K1530" s="42">
        <v>0</v>
      </c>
      <c r="L1530" s="42">
        <v>12008</v>
      </c>
      <c r="M1530" s="44">
        <v>45077</v>
      </c>
      <c r="N1530" s="42">
        <f>H1530-K1530-L1530</f>
        <v>632</v>
      </c>
      <c r="O1530" s="42">
        <v>0</v>
      </c>
      <c r="P1530" s="45">
        <v>0.03</v>
      </c>
      <c r="Q1530" s="42">
        <v>0</v>
      </c>
      <c r="R1530" s="42">
        <v>0</v>
      </c>
      <c r="S1530" s="42">
        <f>N1530-R1530</f>
        <v>632</v>
      </c>
      <c r="T1530" s="38">
        <v>1001</v>
      </c>
      <c r="U1530" s="14">
        <f>S1530/H1530</f>
        <v>0.05</v>
      </c>
      <c r="V1530" s="19"/>
      <c r="W1530" s="19"/>
      <c r="X1530" s="37" t="s">
        <v>3465</v>
      </c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</row>
    <row r="1531" spans="1:37" ht="16.5" customHeight="1">
      <c r="A1531" s="38">
        <v>984</v>
      </c>
      <c r="B1531" s="39">
        <v>10800</v>
      </c>
      <c r="C1531" s="38">
        <v>10317552</v>
      </c>
      <c r="D1531" s="40" t="s">
        <v>2114</v>
      </c>
      <c r="E1531" s="38">
        <v>3</v>
      </c>
      <c r="F1531" s="38">
        <v>60</v>
      </c>
      <c r="G1531" s="38" t="s">
        <v>23</v>
      </c>
      <c r="H1531" s="42">
        <v>18960</v>
      </c>
      <c r="I1531" s="2"/>
      <c r="J1531" s="44">
        <v>39808</v>
      </c>
      <c r="K1531" s="42">
        <v>0</v>
      </c>
      <c r="L1531" s="42">
        <v>18012</v>
      </c>
      <c r="M1531" s="44">
        <v>45077</v>
      </c>
      <c r="N1531" s="42">
        <f>H1531-K1531-L1531</f>
        <v>948</v>
      </c>
      <c r="O1531" s="42">
        <v>0</v>
      </c>
      <c r="P1531" s="45">
        <v>0.03</v>
      </c>
      <c r="Q1531" s="42">
        <v>0</v>
      </c>
      <c r="R1531" s="42">
        <v>0</v>
      </c>
      <c r="S1531" s="42">
        <f>N1531-R1531</f>
        <v>948</v>
      </c>
      <c r="T1531" s="38">
        <v>1001</v>
      </c>
      <c r="U1531" s="14">
        <f>S1531/H1531</f>
        <v>0.05</v>
      </c>
      <c r="V1531" s="19"/>
      <c r="W1531" s="19"/>
      <c r="X1531" s="37" t="s">
        <v>3465</v>
      </c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</row>
    <row r="1532" spans="1:37" ht="16.5" customHeight="1">
      <c r="A1532" s="38">
        <v>985</v>
      </c>
      <c r="B1532" s="39">
        <v>10800</v>
      </c>
      <c r="C1532" s="38">
        <v>10317556</v>
      </c>
      <c r="D1532" s="40" t="s">
        <v>2115</v>
      </c>
      <c r="E1532" s="38">
        <v>1</v>
      </c>
      <c r="F1532" s="38">
        <v>60</v>
      </c>
      <c r="G1532" s="38" t="s">
        <v>23</v>
      </c>
      <c r="H1532" s="42">
        <v>18565</v>
      </c>
      <c r="I1532" s="2"/>
      <c r="J1532" s="44">
        <v>39808</v>
      </c>
      <c r="K1532" s="42">
        <v>0</v>
      </c>
      <c r="L1532" s="42">
        <v>17636.75</v>
      </c>
      <c r="M1532" s="44">
        <v>45077</v>
      </c>
      <c r="N1532" s="42">
        <f>H1532-K1532-L1532</f>
        <v>928.25</v>
      </c>
      <c r="O1532" s="42">
        <v>0</v>
      </c>
      <c r="P1532" s="45">
        <v>0.03</v>
      </c>
      <c r="Q1532" s="42">
        <v>0</v>
      </c>
      <c r="R1532" s="42">
        <v>0</v>
      </c>
      <c r="S1532" s="42">
        <f>N1532-R1532</f>
        <v>928.25</v>
      </c>
      <c r="T1532" s="38">
        <v>1001</v>
      </c>
      <c r="U1532" s="14">
        <f>S1532/H1532</f>
        <v>0.05</v>
      </c>
      <c r="V1532" s="19"/>
      <c r="W1532" s="19"/>
      <c r="X1532" s="37" t="s">
        <v>3465</v>
      </c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</row>
    <row r="1533" spans="1:37" ht="16.5" customHeight="1">
      <c r="A1533" s="38">
        <v>988</v>
      </c>
      <c r="B1533" s="39">
        <v>10800</v>
      </c>
      <c r="C1533" s="38">
        <v>10317560</v>
      </c>
      <c r="D1533" s="40" t="s">
        <v>2118</v>
      </c>
      <c r="E1533" s="38">
        <v>10</v>
      </c>
      <c r="F1533" s="38">
        <v>60</v>
      </c>
      <c r="G1533" s="38" t="s">
        <v>23</v>
      </c>
      <c r="H1533" s="42">
        <v>19750</v>
      </c>
      <c r="I1533" s="2"/>
      <c r="J1533" s="44">
        <v>39808</v>
      </c>
      <c r="K1533" s="42">
        <v>0</v>
      </c>
      <c r="L1533" s="42">
        <v>18762.5</v>
      </c>
      <c r="M1533" s="44">
        <v>45077</v>
      </c>
      <c r="N1533" s="42">
        <f>H1533-K1533-L1533</f>
        <v>987.5</v>
      </c>
      <c r="O1533" s="42">
        <v>0</v>
      </c>
      <c r="P1533" s="45">
        <v>0.03</v>
      </c>
      <c r="Q1533" s="42">
        <v>0</v>
      </c>
      <c r="R1533" s="42">
        <v>0</v>
      </c>
      <c r="S1533" s="42">
        <f>N1533-R1533</f>
        <v>987.5</v>
      </c>
      <c r="T1533" s="38">
        <v>1001</v>
      </c>
      <c r="U1533" s="14">
        <f>S1533/H1533</f>
        <v>0.05</v>
      </c>
      <c r="V1533" s="19"/>
      <c r="W1533" s="19"/>
      <c r="X1533" s="37" t="s">
        <v>3465</v>
      </c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</row>
    <row r="1534" spans="1:37" ht="16.5" customHeight="1">
      <c r="A1534" s="38">
        <v>993</v>
      </c>
      <c r="B1534" s="39">
        <v>10800</v>
      </c>
      <c r="C1534" s="38">
        <v>10317572</v>
      </c>
      <c r="D1534" s="40" t="s">
        <v>1311</v>
      </c>
      <c r="E1534" s="38">
        <v>1</v>
      </c>
      <c r="F1534" s="38">
        <v>60</v>
      </c>
      <c r="G1534" s="38" t="s">
        <v>23</v>
      </c>
      <c r="H1534" s="42">
        <v>23700</v>
      </c>
      <c r="I1534" s="2"/>
      <c r="J1534" s="44">
        <v>39808</v>
      </c>
      <c r="K1534" s="42">
        <v>0</v>
      </c>
      <c r="L1534" s="42">
        <v>22515</v>
      </c>
      <c r="M1534" s="44">
        <v>45077</v>
      </c>
      <c r="N1534" s="42">
        <f>H1534-K1534-L1534</f>
        <v>1185</v>
      </c>
      <c r="O1534" s="42">
        <v>0</v>
      </c>
      <c r="P1534" s="45">
        <v>0.03</v>
      </c>
      <c r="Q1534" s="42">
        <v>0</v>
      </c>
      <c r="R1534" s="42">
        <v>0</v>
      </c>
      <c r="S1534" s="42">
        <f>N1534-R1534</f>
        <v>1185</v>
      </c>
      <c r="T1534" s="38">
        <v>1001</v>
      </c>
      <c r="U1534" s="14">
        <f>S1534/H1534</f>
        <v>0.05</v>
      </c>
      <c r="V1534" s="19"/>
      <c r="W1534" s="19"/>
      <c r="X1534" s="37" t="s">
        <v>3465</v>
      </c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</row>
    <row r="1535" spans="1:37" ht="16.5" customHeight="1">
      <c r="A1535" s="38">
        <v>995</v>
      </c>
      <c r="B1535" s="39">
        <v>10800</v>
      </c>
      <c r="C1535" s="38">
        <v>10317629</v>
      </c>
      <c r="D1535" s="40" t="s">
        <v>179</v>
      </c>
      <c r="E1535" s="38">
        <v>10</v>
      </c>
      <c r="F1535" s="38">
        <v>60</v>
      </c>
      <c r="G1535" s="38" t="s">
        <v>23</v>
      </c>
      <c r="H1535" s="42">
        <v>60830</v>
      </c>
      <c r="I1535" s="2"/>
      <c r="J1535" s="44">
        <v>39808</v>
      </c>
      <c r="K1535" s="42">
        <v>0</v>
      </c>
      <c r="L1535" s="42">
        <v>57788.5</v>
      </c>
      <c r="M1535" s="44">
        <v>45077</v>
      </c>
      <c r="N1535" s="42">
        <f>H1535-K1535-L1535</f>
        <v>3041.5</v>
      </c>
      <c r="O1535" s="42">
        <v>0</v>
      </c>
      <c r="P1535" s="45">
        <v>0.03</v>
      </c>
      <c r="Q1535" s="42">
        <v>0</v>
      </c>
      <c r="R1535" s="42">
        <v>0</v>
      </c>
      <c r="S1535" s="42">
        <f>N1535-R1535</f>
        <v>3041.5</v>
      </c>
      <c r="T1535" s="38">
        <v>1001</v>
      </c>
      <c r="U1535" s="14">
        <f>S1535/H1535</f>
        <v>0.05</v>
      </c>
      <c r="V1535" s="19"/>
      <c r="W1535" s="19"/>
      <c r="X1535" s="37" t="s">
        <v>3465</v>
      </c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</row>
    <row r="1536" spans="1:37" ht="16.5" customHeight="1">
      <c r="A1536" s="38">
        <v>999</v>
      </c>
      <c r="B1536" s="39">
        <v>10800</v>
      </c>
      <c r="C1536" s="38">
        <v>10317633</v>
      </c>
      <c r="D1536" s="40" t="s">
        <v>901</v>
      </c>
      <c r="E1536" s="38">
        <v>4</v>
      </c>
      <c r="F1536" s="38">
        <v>60</v>
      </c>
      <c r="G1536" s="38" t="s">
        <v>23</v>
      </c>
      <c r="H1536" s="42">
        <v>7900</v>
      </c>
      <c r="I1536" s="2"/>
      <c r="J1536" s="44">
        <v>39808</v>
      </c>
      <c r="K1536" s="42">
        <v>0</v>
      </c>
      <c r="L1536" s="42">
        <v>7505</v>
      </c>
      <c r="M1536" s="44">
        <v>45077</v>
      </c>
      <c r="N1536" s="42">
        <f>H1536-K1536-L1536</f>
        <v>395</v>
      </c>
      <c r="O1536" s="42">
        <v>0</v>
      </c>
      <c r="P1536" s="45">
        <v>0.03</v>
      </c>
      <c r="Q1536" s="42">
        <v>0</v>
      </c>
      <c r="R1536" s="42">
        <v>0</v>
      </c>
      <c r="S1536" s="42">
        <f>N1536-R1536</f>
        <v>395</v>
      </c>
      <c r="T1536" s="38">
        <v>1001</v>
      </c>
      <c r="U1536" s="14">
        <f>S1536/H1536</f>
        <v>0.05</v>
      </c>
      <c r="V1536" s="19"/>
      <c r="W1536" s="19"/>
      <c r="X1536" s="37" t="s">
        <v>3465</v>
      </c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</row>
    <row r="1537" spans="1:37" ht="16.5" customHeight="1">
      <c r="A1537" s="38">
        <v>1000</v>
      </c>
      <c r="B1537" s="39">
        <v>10800</v>
      </c>
      <c r="C1537" s="38">
        <v>10317634</v>
      </c>
      <c r="D1537" s="40" t="s">
        <v>2124</v>
      </c>
      <c r="E1537" s="38">
        <v>1</v>
      </c>
      <c r="F1537" s="38">
        <v>60</v>
      </c>
      <c r="G1537" s="38" t="s">
        <v>23</v>
      </c>
      <c r="H1537" s="42">
        <v>1580</v>
      </c>
      <c r="I1537" s="2"/>
      <c r="J1537" s="44">
        <v>39808</v>
      </c>
      <c r="K1537" s="42">
        <v>0</v>
      </c>
      <c r="L1537" s="42">
        <v>1501</v>
      </c>
      <c r="M1537" s="44">
        <v>45077</v>
      </c>
      <c r="N1537" s="42">
        <f>H1537-K1537-L1537</f>
        <v>79</v>
      </c>
      <c r="O1537" s="42">
        <v>0</v>
      </c>
      <c r="P1537" s="45">
        <v>0.03</v>
      </c>
      <c r="Q1537" s="42">
        <v>0</v>
      </c>
      <c r="R1537" s="42">
        <v>0</v>
      </c>
      <c r="S1537" s="42">
        <f>N1537-R1537</f>
        <v>79</v>
      </c>
      <c r="T1537" s="38">
        <v>1001</v>
      </c>
      <c r="U1537" s="14">
        <f>S1537/H1537</f>
        <v>0.05</v>
      </c>
      <c r="V1537" s="19"/>
      <c r="W1537" s="19"/>
      <c r="X1537" s="37" t="s">
        <v>3465</v>
      </c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</row>
    <row r="1538" spans="1:37" ht="16.5" customHeight="1">
      <c r="A1538" s="38">
        <v>1002</v>
      </c>
      <c r="B1538" s="39">
        <v>10800</v>
      </c>
      <c r="C1538" s="38">
        <v>10317637</v>
      </c>
      <c r="D1538" s="40" t="s">
        <v>2126</v>
      </c>
      <c r="E1538" s="38">
        <v>2</v>
      </c>
      <c r="F1538" s="38">
        <v>60</v>
      </c>
      <c r="G1538" s="38" t="s">
        <v>23</v>
      </c>
      <c r="H1538" s="42">
        <v>3160</v>
      </c>
      <c r="I1538" s="2"/>
      <c r="J1538" s="44">
        <v>39808</v>
      </c>
      <c r="K1538" s="42">
        <v>0</v>
      </c>
      <c r="L1538" s="42">
        <v>3002</v>
      </c>
      <c r="M1538" s="44">
        <v>45077</v>
      </c>
      <c r="N1538" s="42">
        <f>H1538-K1538-L1538</f>
        <v>158</v>
      </c>
      <c r="O1538" s="42">
        <v>0</v>
      </c>
      <c r="P1538" s="45">
        <v>0.03</v>
      </c>
      <c r="Q1538" s="42">
        <v>0</v>
      </c>
      <c r="R1538" s="42">
        <v>0</v>
      </c>
      <c r="S1538" s="42">
        <f>N1538-R1538</f>
        <v>158</v>
      </c>
      <c r="T1538" s="38">
        <v>1001</v>
      </c>
      <c r="U1538" s="14">
        <f>S1538/H1538</f>
        <v>0.05</v>
      </c>
      <c r="V1538" s="19"/>
      <c r="W1538" s="19"/>
      <c r="X1538" s="37" t="s">
        <v>3465</v>
      </c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</row>
    <row r="1539" spans="1:37" ht="16.5" customHeight="1">
      <c r="A1539" s="38">
        <v>1005</v>
      </c>
      <c r="B1539" s="39">
        <v>10800</v>
      </c>
      <c r="C1539" s="38">
        <v>10317646</v>
      </c>
      <c r="D1539" s="40" t="s">
        <v>423</v>
      </c>
      <c r="E1539" s="38">
        <v>6</v>
      </c>
      <c r="F1539" s="38">
        <v>60</v>
      </c>
      <c r="G1539" s="38" t="s">
        <v>23</v>
      </c>
      <c r="H1539" s="42">
        <v>15800</v>
      </c>
      <c r="I1539" s="2"/>
      <c r="J1539" s="44">
        <v>39808</v>
      </c>
      <c r="K1539" s="42">
        <v>0</v>
      </c>
      <c r="L1539" s="42">
        <v>15010</v>
      </c>
      <c r="M1539" s="44">
        <v>45077</v>
      </c>
      <c r="N1539" s="42">
        <f>H1539-K1539-L1539</f>
        <v>790</v>
      </c>
      <c r="O1539" s="42">
        <v>0</v>
      </c>
      <c r="P1539" s="45">
        <v>0.03</v>
      </c>
      <c r="Q1539" s="42">
        <v>0</v>
      </c>
      <c r="R1539" s="42">
        <v>0</v>
      </c>
      <c r="S1539" s="42">
        <f>N1539-R1539</f>
        <v>790</v>
      </c>
      <c r="T1539" s="38">
        <v>1001</v>
      </c>
      <c r="U1539" s="14">
        <f>S1539/H1539</f>
        <v>0.05</v>
      </c>
      <c r="V1539" s="19"/>
      <c r="W1539" s="19"/>
      <c r="X1539" s="37" t="s">
        <v>3465</v>
      </c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</row>
    <row r="1540" spans="1:37" ht="16.5" customHeight="1">
      <c r="A1540" s="38">
        <v>1008</v>
      </c>
      <c r="B1540" s="39">
        <v>10800</v>
      </c>
      <c r="C1540" s="38">
        <v>10317650</v>
      </c>
      <c r="D1540" s="40" t="s">
        <v>702</v>
      </c>
      <c r="E1540" s="38">
        <v>1</v>
      </c>
      <c r="F1540" s="38">
        <v>60</v>
      </c>
      <c r="G1540" s="38" t="s">
        <v>23</v>
      </c>
      <c r="H1540" s="42">
        <v>16195</v>
      </c>
      <c r="I1540" s="2"/>
      <c r="J1540" s="44">
        <v>39808</v>
      </c>
      <c r="K1540" s="42">
        <v>0</v>
      </c>
      <c r="L1540" s="42">
        <v>15385.25</v>
      </c>
      <c r="M1540" s="44">
        <v>45077</v>
      </c>
      <c r="N1540" s="42">
        <f>H1540-K1540-L1540</f>
        <v>809.75</v>
      </c>
      <c r="O1540" s="42">
        <v>0</v>
      </c>
      <c r="P1540" s="45">
        <v>0.03</v>
      </c>
      <c r="Q1540" s="42">
        <v>0</v>
      </c>
      <c r="R1540" s="42">
        <v>0</v>
      </c>
      <c r="S1540" s="42">
        <f>N1540-R1540</f>
        <v>809.75</v>
      </c>
      <c r="T1540" s="38">
        <v>1001</v>
      </c>
      <c r="U1540" s="14">
        <f>S1540/H1540</f>
        <v>0.05</v>
      </c>
      <c r="V1540" s="19"/>
      <c r="W1540" s="19"/>
      <c r="X1540" s="37" t="s">
        <v>3465</v>
      </c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</row>
    <row r="1541" spans="1:37" ht="16.5" customHeight="1">
      <c r="A1541" s="38">
        <v>1009</v>
      </c>
      <c r="B1541" s="39">
        <v>10800</v>
      </c>
      <c r="C1541" s="38">
        <v>10317651</v>
      </c>
      <c r="D1541" s="40" t="s">
        <v>655</v>
      </c>
      <c r="E1541" s="38">
        <v>2</v>
      </c>
      <c r="F1541" s="38">
        <v>60</v>
      </c>
      <c r="G1541" s="38" t="s">
        <v>23</v>
      </c>
      <c r="H1541" s="42">
        <v>7110</v>
      </c>
      <c r="I1541" s="2"/>
      <c r="J1541" s="44">
        <v>39808</v>
      </c>
      <c r="K1541" s="42">
        <v>0</v>
      </c>
      <c r="L1541" s="42">
        <v>6754.5</v>
      </c>
      <c r="M1541" s="44">
        <v>45077</v>
      </c>
      <c r="N1541" s="42">
        <f>H1541-K1541-L1541</f>
        <v>355.5</v>
      </c>
      <c r="O1541" s="42">
        <v>0</v>
      </c>
      <c r="P1541" s="45">
        <v>0.03</v>
      </c>
      <c r="Q1541" s="42">
        <v>0</v>
      </c>
      <c r="R1541" s="42">
        <v>0</v>
      </c>
      <c r="S1541" s="42">
        <f>N1541-R1541</f>
        <v>355.5</v>
      </c>
      <c r="T1541" s="38">
        <v>1001</v>
      </c>
      <c r="U1541" s="14">
        <f>S1541/H1541</f>
        <v>0.05</v>
      </c>
      <c r="V1541" s="19"/>
      <c r="W1541" s="19"/>
      <c r="X1541" s="37" t="s">
        <v>3465</v>
      </c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</row>
    <row r="1542" spans="1:37" ht="16.5" customHeight="1">
      <c r="A1542" s="38">
        <v>1026</v>
      </c>
      <c r="B1542" s="39">
        <v>10800</v>
      </c>
      <c r="C1542" s="38">
        <v>10317762</v>
      </c>
      <c r="D1542" s="40" t="s">
        <v>1669</v>
      </c>
      <c r="E1542" s="38">
        <v>2</v>
      </c>
      <c r="F1542" s="38">
        <v>60</v>
      </c>
      <c r="G1542" s="38" t="s">
        <v>23</v>
      </c>
      <c r="H1542" s="42">
        <v>1975</v>
      </c>
      <c r="I1542" s="2"/>
      <c r="J1542" s="44">
        <v>39808</v>
      </c>
      <c r="K1542" s="42">
        <v>0</v>
      </c>
      <c r="L1542" s="42">
        <v>1876.25</v>
      </c>
      <c r="M1542" s="44">
        <v>45077</v>
      </c>
      <c r="N1542" s="42">
        <f>H1542-K1542-L1542</f>
        <v>98.75</v>
      </c>
      <c r="O1542" s="42">
        <v>0</v>
      </c>
      <c r="P1542" s="45">
        <v>0.03</v>
      </c>
      <c r="Q1542" s="42">
        <v>0</v>
      </c>
      <c r="R1542" s="42">
        <v>0</v>
      </c>
      <c r="S1542" s="42">
        <f>N1542-R1542</f>
        <v>98.75</v>
      </c>
      <c r="T1542" s="38">
        <v>1001</v>
      </c>
      <c r="U1542" s="14">
        <f>S1542/H1542</f>
        <v>0.05</v>
      </c>
      <c r="V1542" s="19"/>
      <c r="W1542" s="19"/>
      <c r="X1542" s="37" t="s">
        <v>3465</v>
      </c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</row>
    <row r="1543" spans="1:37" ht="16.5" customHeight="1">
      <c r="A1543" s="38">
        <v>1027</v>
      </c>
      <c r="B1543" s="39">
        <v>10800</v>
      </c>
      <c r="C1543" s="38">
        <v>10317764</v>
      </c>
      <c r="D1543" s="40" t="s">
        <v>2138</v>
      </c>
      <c r="E1543" s="38">
        <v>76</v>
      </c>
      <c r="F1543" s="38">
        <v>60</v>
      </c>
      <c r="G1543" s="38" t="s">
        <v>23</v>
      </c>
      <c r="H1543" s="42">
        <v>75050</v>
      </c>
      <c r="I1543" s="2"/>
      <c r="J1543" s="44">
        <v>39808</v>
      </c>
      <c r="K1543" s="42">
        <v>0</v>
      </c>
      <c r="L1543" s="42">
        <v>71297.5</v>
      </c>
      <c r="M1543" s="44">
        <v>45077</v>
      </c>
      <c r="N1543" s="42">
        <f>H1543-K1543-L1543</f>
        <v>3752.5</v>
      </c>
      <c r="O1543" s="42">
        <v>0</v>
      </c>
      <c r="P1543" s="45">
        <v>0.03</v>
      </c>
      <c r="Q1543" s="42">
        <v>0</v>
      </c>
      <c r="R1543" s="42">
        <v>0</v>
      </c>
      <c r="S1543" s="42">
        <f>N1543-R1543</f>
        <v>3752.5</v>
      </c>
      <c r="T1543" s="38">
        <v>1001</v>
      </c>
      <c r="U1543" s="14">
        <f>S1543/H1543</f>
        <v>0.05</v>
      </c>
      <c r="V1543" s="19"/>
      <c r="W1543" s="19"/>
      <c r="X1543" s="37" t="s">
        <v>3465</v>
      </c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</row>
    <row r="1544" spans="1:37" s="9" customFormat="1" ht="16.5" customHeight="1">
      <c r="A1544" s="38">
        <v>1054</v>
      </c>
      <c r="B1544" s="39">
        <v>10800</v>
      </c>
      <c r="C1544" s="38">
        <v>10317343</v>
      </c>
      <c r="D1544" s="40" t="s">
        <v>2155</v>
      </c>
      <c r="E1544" s="38">
        <v>6</v>
      </c>
      <c r="F1544" s="38">
        <v>60</v>
      </c>
      <c r="G1544" s="38" t="s">
        <v>83</v>
      </c>
      <c r="H1544" s="42">
        <v>5925</v>
      </c>
      <c r="I1544" s="2"/>
      <c r="J1544" s="44">
        <v>39808</v>
      </c>
      <c r="K1544" s="42">
        <v>0</v>
      </c>
      <c r="L1544" s="42">
        <v>5628.75</v>
      </c>
      <c r="M1544" s="44">
        <v>45077</v>
      </c>
      <c r="N1544" s="42">
        <f>H1544-K1544-L1544</f>
        <v>296.25</v>
      </c>
      <c r="O1544" s="42">
        <v>0</v>
      </c>
      <c r="P1544" s="45">
        <v>0.03</v>
      </c>
      <c r="Q1544" s="42">
        <v>0</v>
      </c>
      <c r="R1544" s="42">
        <v>0</v>
      </c>
      <c r="S1544" s="42">
        <f>N1544-R1544</f>
        <v>296.25</v>
      </c>
      <c r="T1544" s="38">
        <v>1001</v>
      </c>
      <c r="U1544" s="14">
        <f>S1544/H1544</f>
        <v>0.05</v>
      </c>
      <c r="V1544" s="19"/>
      <c r="W1544" s="19"/>
      <c r="X1544" s="37" t="s">
        <v>3465</v>
      </c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</row>
    <row r="1545" spans="1:37" s="9" customFormat="1" ht="16.5" customHeight="1">
      <c r="A1545" s="38">
        <v>1059</v>
      </c>
      <c r="B1545" s="39">
        <v>10800</v>
      </c>
      <c r="C1545" s="38">
        <v>10317449</v>
      </c>
      <c r="D1545" s="40" t="s">
        <v>2158</v>
      </c>
      <c r="E1545" s="38">
        <v>40</v>
      </c>
      <c r="F1545" s="38">
        <v>60</v>
      </c>
      <c r="G1545" s="38" t="s">
        <v>83</v>
      </c>
      <c r="H1545" s="42">
        <v>23700</v>
      </c>
      <c r="I1545" s="2"/>
      <c r="J1545" s="44">
        <v>39808</v>
      </c>
      <c r="K1545" s="42">
        <v>0</v>
      </c>
      <c r="L1545" s="42">
        <v>22515</v>
      </c>
      <c r="M1545" s="44">
        <v>45077</v>
      </c>
      <c r="N1545" s="42">
        <f>H1545-K1545-L1545</f>
        <v>1185</v>
      </c>
      <c r="O1545" s="42">
        <v>0</v>
      </c>
      <c r="P1545" s="45">
        <v>0.03</v>
      </c>
      <c r="Q1545" s="42">
        <v>0</v>
      </c>
      <c r="R1545" s="42">
        <v>0</v>
      </c>
      <c r="S1545" s="42">
        <f>N1545-R1545</f>
        <v>1185</v>
      </c>
      <c r="T1545" s="38">
        <v>1001</v>
      </c>
      <c r="U1545" s="14">
        <f>S1545/H1545</f>
        <v>0.05</v>
      </c>
      <c r="V1545" s="19"/>
      <c r="W1545" s="19"/>
      <c r="X1545" s="37" t="s">
        <v>3465</v>
      </c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</row>
    <row r="1546" spans="1:37" s="9" customFormat="1" ht="16.5" customHeight="1">
      <c r="A1546" s="38">
        <v>1062</v>
      </c>
      <c r="B1546" s="39">
        <v>10800</v>
      </c>
      <c r="C1546" s="38">
        <v>10317452</v>
      </c>
      <c r="D1546" s="40" t="s">
        <v>2155</v>
      </c>
      <c r="E1546" s="38">
        <v>8</v>
      </c>
      <c r="F1546" s="38">
        <v>60</v>
      </c>
      <c r="G1546" s="38" t="s">
        <v>83</v>
      </c>
      <c r="H1546" s="42">
        <v>7900</v>
      </c>
      <c r="I1546" s="2"/>
      <c r="J1546" s="44">
        <v>39808</v>
      </c>
      <c r="K1546" s="42">
        <v>0</v>
      </c>
      <c r="L1546" s="42">
        <v>7505</v>
      </c>
      <c r="M1546" s="44">
        <v>45077</v>
      </c>
      <c r="N1546" s="42">
        <f>H1546-K1546-L1546</f>
        <v>395</v>
      </c>
      <c r="O1546" s="42">
        <v>0</v>
      </c>
      <c r="P1546" s="45">
        <v>0.03</v>
      </c>
      <c r="Q1546" s="42">
        <v>0</v>
      </c>
      <c r="R1546" s="42">
        <v>0</v>
      </c>
      <c r="S1546" s="42">
        <f>N1546-R1546</f>
        <v>395</v>
      </c>
      <c r="T1546" s="38">
        <v>1001</v>
      </c>
      <c r="U1546" s="14">
        <f>S1546/H1546</f>
        <v>0.05</v>
      </c>
      <c r="V1546" s="19"/>
      <c r="W1546" s="19"/>
      <c r="X1546" s="37" t="s">
        <v>3465</v>
      </c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</row>
    <row r="1547" spans="1:37" ht="16.5" customHeight="1">
      <c r="A1547" s="38">
        <v>2</v>
      </c>
      <c r="B1547" s="39">
        <v>10873</v>
      </c>
      <c r="C1547" s="38">
        <v>10312956</v>
      </c>
      <c r="D1547" s="40" t="s">
        <v>550</v>
      </c>
      <c r="E1547" s="38">
        <v>1</v>
      </c>
      <c r="F1547" s="38">
        <v>60</v>
      </c>
      <c r="G1547" s="38" t="s">
        <v>33</v>
      </c>
      <c r="H1547" s="42">
        <v>1750</v>
      </c>
      <c r="I1547" s="2"/>
      <c r="J1547" s="44">
        <v>41722</v>
      </c>
      <c r="K1547" s="42">
        <v>0</v>
      </c>
      <c r="L1547" s="42">
        <v>1662.5</v>
      </c>
      <c r="M1547" s="44">
        <v>45077</v>
      </c>
      <c r="N1547" s="42">
        <f>H1547-K1547-L1547</f>
        <v>87.5</v>
      </c>
      <c r="O1547" s="42">
        <v>0</v>
      </c>
      <c r="P1547" s="45">
        <v>0.13</v>
      </c>
      <c r="Q1547" s="42">
        <v>0</v>
      </c>
      <c r="R1547" s="42">
        <v>0</v>
      </c>
      <c r="S1547" s="42">
        <f>N1547-R1547</f>
        <v>87.5</v>
      </c>
      <c r="T1547" s="38">
        <v>1802</v>
      </c>
      <c r="U1547" s="14">
        <f>S1547/H1547</f>
        <v>0.05</v>
      </c>
      <c r="V1547" s="19"/>
      <c r="W1547" s="19"/>
      <c r="X1547" s="37" t="s">
        <v>3480</v>
      </c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</row>
    <row r="1548" spans="1:37" ht="16.5" customHeight="1">
      <c r="A1548" s="38">
        <v>13</v>
      </c>
      <c r="B1548" s="39">
        <v>10719</v>
      </c>
      <c r="C1548" s="38">
        <v>10282040</v>
      </c>
      <c r="D1548" s="40" t="s">
        <v>337</v>
      </c>
      <c r="E1548" s="38">
        <v>24</v>
      </c>
      <c r="F1548" s="38">
        <v>120</v>
      </c>
      <c r="G1548" s="38" t="s">
        <v>23</v>
      </c>
      <c r="H1548" s="42">
        <v>47760</v>
      </c>
      <c r="I1548" s="49"/>
      <c r="J1548" s="44">
        <v>41388</v>
      </c>
      <c r="K1548" s="42">
        <v>0</v>
      </c>
      <c r="L1548" s="42">
        <v>45372</v>
      </c>
      <c r="M1548" s="44">
        <v>45107</v>
      </c>
      <c r="N1548" s="42">
        <f>H1548-K1548-L1548</f>
        <v>2388</v>
      </c>
      <c r="O1548" s="42">
        <v>0</v>
      </c>
      <c r="P1548" s="45">
        <v>0.13</v>
      </c>
      <c r="Q1548" s="42">
        <v>0</v>
      </c>
      <c r="R1548" s="42">
        <v>0</v>
      </c>
      <c r="S1548" s="42">
        <f>N1548-R1548</f>
        <v>2388</v>
      </c>
      <c r="T1548" s="38">
        <v>2107</v>
      </c>
      <c r="U1548" s="14">
        <f>S1548/H1548</f>
        <v>0.05</v>
      </c>
      <c r="V1548" s="19"/>
      <c r="W1548" s="19"/>
      <c r="X1548" s="37" t="s">
        <v>3478</v>
      </c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</row>
    <row r="1549" spans="1:37" ht="16.5" customHeight="1">
      <c r="A1549" s="38">
        <v>54</v>
      </c>
      <c r="B1549" s="39">
        <v>10736</v>
      </c>
      <c r="C1549" s="38">
        <v>10283152</v>
      </c>
      <c r="D1549" s="40" t="s">
        <v>1861</v>
      </c>
      <c r="E1549" s="31">
        <v>2</v>
      </c>
      <c r="F1549" s="38">
        <v>120</v>
      </c>
      <c r="G1549" s="38" t="s">
        <v>21</v>
      </c>
      <c r="H1549" s="42">
        <v>10600</v>
      </c>
      <c r="I1549" s="49"/>
      <c r="J1549" s="44">
        <v>39270</v>
      </c>
      <c r="K1549" s="42">
        <v>0</v>
      </c>
      <c r="L1549" s="42">
        <v>10070</v>
      </c>
      <c r="M1549" s="44">
        <v>45107</v>
      </c>
      <c r="N1549" s="42">
        <f>H1549-K1549-L1549</f>
        <v>530</v>
      </c>
      <c r="O1549" s="42">
        <v>0</v>
      </c>
      <c r="P1549" s="45">
        <v>0.03</v>
      </c>
      <c r="Q1549" s="42">
        <v>0</v>
      </c>
      <c r="R1549" s="42">
        <v>0</v>
      </c>
      <c r="S1549" s="42">
        <f>N1549-R1549</f>
        <v>530</v>
      </c>
      <c r="T1549" s="38">
        <v>2106</v>
      </c>
      <c r="U1549" s="14">
        <f>S1549/H1549</f>
        <v>0.05</v>
      </c>
      <c r="V1549" s="19"/>
      <c r="W1549" s="19"/>
      <c r="X1549" s="37" t="s">
        <v>3461</v>
      </c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</row>
    <row r="1550" spans="1:37" ht="16.5" customHeight="1">
      <c r="A1550" s="38">
        <v>55</v>
      </c>
      <c r="B1550" s="39">
        <v>10736</v>
      </c>
      <c r="C1550" s="38">
        <v>10283153</v>
      </c>
      <c r="D1550" s="40" t="s">
        <v>1862</v>
      </c>
      <c r="E1550" s="31">
        <v>2</v>
      </c>
      <c r="F1550" s="38">
        <v>120</v>
      </c>
      <c r="G1550" s="38" t="s">
        <v>21</v>
      </c>
      <c r="H1550" s="42">
        <v>19000</v>
      </c>
      <c r="I1550" s="49"/>
      <c r="J1550" s="44">
        <v>39270</v>
      </c>
      <c r="K1550" s="42">
        <v>0</v>
      </c>
      <c r="L1550" s="42">
        <v>18050</v>
      </c>
      <c r="M1550" s="44">
        <v>45107</v>
      </c>
      <c r="N1550" s="42">
        <f>H1550-K1550-L1550</f>
        <v>950</v>
      </c>
      <c r="O1550" s="42">
        <v>0</v>
      </c>
      <c r="P1550" s="45">
        <v>0.03</v>
      </c>
      <c r="Q1550" s="42">
        <v>0</v>
      </c>
      <c r="R1550" s="42">
        <v>0</v>
      </c>
      <c r="S1550" s="42">
        <f>N1550-R1550</f>
        <v>950</v>
      </c>
      <c r="T1550" s="38">
        <v>2104</v>
      </c>
      <c r="U1550" s="14">
        <f>S1550/H1550</f>
        <v>0.05</v>
      </c>
      <c r="V1550" s="19"/>
      <c r="W1550" s="19"/>
      <c r="X1550" s="37" t="s">
        <v>3461</v>
      </c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</row>
    <row r="1551" spans="1:37" ht="16.5" customHeight="1">
      <c r="A1551" s="38">
        <v>56</v>
      </c>
      <c r="B1551" s="39">
        <v>10736</v>
      </c>
      <c r="C1551" s="38">
        <v>10283154</v>
      </c>
      <c r="D1551" s="40" t="s">
        <v>1862</v>
      </c>
      <c r="E1551" s="31">
        <v>1</v>
      </c>
      <c r="F1551" s="38">
        <v>120</v>
      </c>
      <c r="G1551" s="38" t="s">
        <v>21</v>
      </c>
      <c r="H1551" s="42">
        <v>9500</v>
      </c>
      <c r="I1551" s="49"/>
      <c r="J1551" s="44">
        <v>39270</v>
      </c>
      <c r="K1551" s="42">
        <v>0</v>
      </c>
      <c r="L1551" s="42">
        <v>9025</v>
      </c>
      <c r="M1551" s="44">
        <v>45107</v>
      </c>
      <c r="N1551" s="42">
        <f>H1551-K1551-L1551</f>
        <v>475</v>
      </c>
      <c r="O1551" s="42">
        <v>0</v>
      </c>
      <c r="P1551" s="45">
        <v>0.03</v>
      </c>
      <c r="Q1551" s="42">
        <v>0</v>
      </c>
      <c r="R1551" s="42">
        <v>0</v>
      </c>
      <c r="S1551" s="42">
        <f>N1551-R1551</f>
        <v>475</v>
      </c>
      <c r="T1551" s="38">
        <v>2106</v>
      </c>
      <c r="U1551" s="14">
        <f>S1551/H1551</f>
        <v>0.05</v>
      </c>
      <c r="V1551" s="19"/>
      <c r="W1551" s="19"/>
      <c r="X1551" s="37" t="s">
        <v>3461</v>
      </c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</row>
    <row r="1552" spans="1:37" ht="16.5" customHeight="1">
      <c r="A1552" s="38">
        <v>60</v>
      </c>
      <c r="B1552" s="39">
        <v>10736</v>
      </c>
      <c r="C1552" s="38">
        <v>10283173</v>
      </c>
      <c r="D1552" s="40" t="s">
        <v>1866</v>
      </c>
      <c r="E1552" s="31">
        <v>1</v>
      </c>
      <c r="F1552" s="38">
        <v>120</v>
      </c>
      <c r="G1552" s="38" t="s">
        <v>23</v>
      </c>
      <c r="H1552" s="42">
        <v>1900</v>
      </c>
      <c r="I1552" s="49"/>
      <c r="J1552" s="44">
        <v>39269</v>
      </c>
      <c r="K1552" s="42">
        <v>0</v>
      </c>
      <c r="L1552" s="42">
        <v>1805</v>
      </c>
      <c r="M1552" s="44">
        <v>45107</v>
      </c>
      <c r="N1552" s="42">
        <f>H1552-K1552-L1552</f>
        <v>95</v>
      </c>
      <c r="O1552" s="42">
        <v>0</v>
      </c>
      <c r="P1552" s="45">
        <v>0.03</v>
      </c>
      <c r="Q1552" s="42">
        <v>0</v>
      </c>
      <c r="R1552" s="42">
        <v>0</v>
      </c>
      <c r="S1552" s="42">
        <f>N1552-R1552</f>
        <v>95</v>
      </c>
      <c r="T1552" s="38">
        <v>2103</v>
      </c>
      <c r="U1552" s="14">
        <f>S1552/H1552</f>
        <v>0.05</v>
      </c>
      <c r="V1552" s="19"/>
      <c r="W1552" s="19"/>
      <c r="X1552" s="37" t="s">
        <v>3461</v>
      </c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</row>
    <row r="1553" spans="1:37" ht="16.5" customHeight="1">
      <c r="A1553" s="38">
        <v>62</v>
      </c>
      <c r="B1553" s="39">
        <v>10736</v>
      </c>
      <c r="C1553" s="38">
        <v>10283748</v>
      </c>
      <c r="D1553" s="40" t="s">
        <v>1868</v>
      </c>
      <c r="E1553" s="31">
        <v>20</v>
      </c>
      <c r="F1553" s="38">
        <v>60</v>
      </c>
      <c r="G1553" s="38" t="s">
        <v>33</v>
      </c>
      <c r="H1553" s="42">
        <v>64000</v>
      </c>
      <c r="I1553" s="49"/>
      <c r="J1553" s="44">
        <v>39269</v>
      </c>
      <c r="K1553" s="42">
        <v>0</v>
      </c>
      <c r="L1553" s="42">
        <v>60800</v>
      </c>
      <c r="M1553" s="44">
        <v>45107</v>
      </c>
      <c r="N1553" s="42">
        <f>H1553-K1553-L1553</f>
        <v>3200</v>
      </c>
      <c r="O1553" s="42">
        <v>0</v>
      </c>
      <c r="P1553" s="45">
        <v>0.03</v>
      </c>
      <c r="Q1553" s="42">
        <v>0</v>
      </c>
      <c r="R1553" s="42">
        <v>0</v>
      </c>
      <c r="S1553" s="42">
        <f>N1553-R1553</f>
        <v>3200</v>
      </c>
      <c r="T1553" s="38">
        <v>5000</v>
      </c>
      <c r="U1553" s="14">
        <f>S1553/H1553</f>
        <v>0.05</v>
      </c>
      <c r="V1553" s="19"/>
      <c r="W1553" s="19"/>
      <c r="X1553" s="37" t="s">
        <v>3461</v>
      </c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</row>
    <row r="1554" spans="1:37" ht="16.5" customHeight="1">
      <c r="A1554" s="38">
        <v>63</v>
      </c>
      <c r="B1554" s="39">
        <v>10736</v>
      </c>
      <c r="C1554" s="38">
        <v>10283749</v>
      </c>
      <c r="D1554" s="40" t="s">
        <v>1869</v>
      </c>
      <c r="E1554" s="31">
        <v>1</v>
      </c>
      <c r="F1554" s="38">
        <v>60</v>
      </c>
      <c r="G1554" s="38" t="s">
        <v>33</v>
      </c>
      <c r="H1554" s="42">
        <v>53500</v>
      </c>
      <c r="I1554" s="49"/>
      <c r="J1554" s="44">
        <v>39269</v>
      </c>
      <c r="K1554" s="42">
        <v>0</v>
      </c>
      <c r="L1554" s="42">
        <v>50825</v>
      </c>
      <c r="M1554" s="44">
        <v>45107</v>
      </c>
      <c r="N1554" s="42">
        <f>H1554-K1554-L1554</f>
        <v>2675</v>
      </c>
      <c r="O1554" s="42">
        <v>0</v>
      </c>
      <c r="P1554" s="45">
        <v>0.03</v>
      </c>
      <c r="Q1554" s="42">
        <v>0</v>
      </c>
      <c r="R1554" s="42">
        <v>0</v>
      </c>
      <c r="S1554" s="42">
        <f>N1554-R1554</f>
        <v>2675</v>
      </c>
      <c r="T1554" s="38">
        <v>5000</v>
      </c>
      <c r="U1554" s="14">
        <f>S1554/H1554</f>
        <v>0.05</v>
      </c>
      <c r="V1554" s="19"/>
      <c r="W1554" s="19"/>
      <c r="X1554" s="37" t="s">
        <v>3461</v>
      </c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</row>
    <row r="1555" spans="1:37" ht="16.5" customHeight="1">
      <c r="A1555" s="38">
        <v>64</v>
      </c>
      <c r="B1555" s="39">
        <v>10736</v>
      </c>
      <c r="C1555" s="38">
        <v>10283750</v>
      </c>
      <c r="D1555" s="40" t="s">
        <v>1870</v>
      </c>
      <c r="E1555" s="31">
        <v>1</v>
      </c>
      <c r="F1555" s="38">
        <v>60</v>
      </c>
      <c r="G1555" s="38" t="s">
        <v>33</v>
      </c>
      <c r="H1555" s="42">
        <v>11000</v>
      </c>
      <c r="I1555" s="49"/>
      <c r="J1555" s="44">
        <v>39269</v>
      </c>
      <c r="K1555" s="42">
        <v>0</v>
      </c>
      <c r="L1555" s="42">
        <v>10450</v>
      </c>
      <c r="M1555" s="44">
        <v>45107</v>
      </c>
      <c r="N1555" s="42">
        <f>H1555-K1555-L1555</f>
        <v>550</v>
      </c>
      <c r="O1555" s="42">
        <v>0</v>
      </c>
      <c r="P1555" s="45">
        <v>0.03</v>
      </c>
      <c r="Q1555" s="42">
        <v>0</v>
      </c>
      <c r="R1555" s="42">
        <v>0</v>
      </c>
      <c r="S1555" s="42">
        <f>N1555-R1555</f>
        <v>550</v>
      </c>
      <c r="T1555" s="38">
        <v>5000</v>
      </c>
      <c r="U1555" s="14">
        <f>S1555/H1555</f>
        <v>0.05</v>
      </c>
      <c r="V1555" s="19"/>
      <c r="W1555" s="19"/>
      <c r="X1555" s="37" t="s">
        <v>3461</v>
      </c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</row>
    <row r="1556" spans="1:37" s="9" customFormat="1" ht="16.5" customHeight="1">
      <c r="A1556" s="38">
        <v>66</v>
      </c>
      <c r="B1556" s="39">
        <v>10736</v>
      </c>
      <c r="C1556" s="38">
        <v>10283755</v>
      </c>
      <c r="D1556" s="40" t="s">
        <v>1872</v>
      </c>
      <c r="E1556" s="38">
        <v>158</v>
      </c>
      <c r="F1556" s="38">
        <v>120</v>
      </c>
      <c r="G1556" s="38" t="s">
        <v>23</v>
      </c>
      <c r="H1556" s="42">
        <v>30115</v>
      </c>
      <c r="I1556" s="49"/>
      <c r="J1556" s="44">
        <v>39269</v>
      </c>
      <c r="K1556" s="42">
        <v>0</v>
      </c>
      <c r="L1556" s="42">
        <v>28609.25</v>
      </c>
      <c r="M1556" s="44">
        <v>45107</v>
      </c>
      <c r="N1556" s="42">
        <f>H1556-K1556-L1556</f>
        <v>1505.75</v>
      </c>
      <c r="O1556" s="42">
        <v>0</v>
      </c>
      <c r="P1556" s="45">
        <v>0.03</v>
      </c>
      <c r="Q1556" s="42">
        <v>0</v>
      </c>
      <c r="R1556" s="42">
        <v>0</v>
      </c>
      <c r="S1556" s="42">
        <f>N1556-R1556</f>
        <v>1505.75</v>
      </c>
      <c r="T1556" s="38">
        <v>5000</v>
      </c>
      <c r="U1556" s="14">
        <f>S1556/H1556</f>
        <v>0.05</v>
      </c>
      <c r="V1556" s="19"/>
      <c r="W1556" s="19"/>
      <c r="X1556" s="37" t="s">
        <v>3461</v>
      </c>
    </row>
    <row r="1557" spans="1:37" s="9" customFormat="1" ht="16.5" customHeight="1">
      <c r="A1557" s="38">
        <v>67</v>
      </c>
      <c r="B1557" s="39">
        <v>10736</v>
      </c>
      <c r="C1557" s="38">
        <v>10283759</v>
      </c>
      <c r="D1557" s="40" t="s">
        <v>1873</v>
      </c>
      <c r="E1557" s="38">
        <v>1</v>
      </c>
      <c r="F1557" s="38">
        <v>60</v>
      </c>
      <c r="G1557" s="38" t="s">
        <v>21</v>
      </c>
      <c r="H1557" s="42">
        <v>13750</v>
      </c>
      <c r="I1557" s="49"/>
      <c r="J1557" s="44">
        <v>39270</v>
      </c>
      <c r="K1557" s="42">
        <v>0</v>
      </c>
      <c r="L1557" s="42">
        <v>13062.5</v>
      </c>
      <c r="M1557" s="44">
        <v>45107</v>
      </c>
      <c r="N1557" s="42">
        <f>H1557-K1557-L1557</f>
        <v>687.5</v>
      </c>
      <c r="O1557" s="42">
        <v>0</v>
      </c>
      <c r="P1557" s="45">
        <v>0.03</v>
      </c>
      <c r="Q1557" s="42">
        <v>0</v>
      </c>
      <c r="R1557" s="42">
        <v>0</v>
      </c>
      <c r="S1557" s="42">
        <f>N1557-R1557</f>
        <v>687.5</v>
      </c>
      <c r="T1557" s="38">
        <v>5000</v>
      </c>
      <c r="U1557" s="14">
        <f>S1557/H1557</f>
        <v>0.05</v>
      </c>
      <c r="V1557" s="19"/>
      <c r="W1557" s="19"/>
      <c r="X1557" s="37" t="s">
        <v>3461</v>
      </c>
    </row>
    <row r="1558" spans="1:37" s="9" customFormat="1" ht="16.5" customHeight="1">
      <c r="A1558" s="38">
        <v>68</v>
      </c>
      <c r="B1558" s="39">
        <v>10736</v>
      </c>
      <c r="C1558" s="38">
        <v>10283760</v>
      </c>
      <c r="D1558" s="40" t="s">
        <v>1874</v>
      </c>
      <c r="E1558" s="31">
        <v>4</v>
      </c>
      <c r="F1558" s="38">
        <v>60</v>
      </c>
      <c r="G1558" s="38" t="s">
        <v>23</v>
      </c>
      <c r="H1558" s="42">
        <v>5760</v>
      </c>
      <c r="I1558" s="49"/>
      <c r="J1558" s="44">
        <v>39269</v>
      </c>
      <c r="K1558" s="42">
        <v>0</v>
      </c>
      <c r="L1558" s="42">
        <v>5472</v>
      </c>
      <c r="M1558" s="44">
        <v>45107</v>
      </c>
      <c r="N1558" s="42">
        <f>H1558-K1558-L1558</f>
        <v>288</v>
      </c>
      <c r="O1558" s="42">
        <v>0</v>
      </c>
      <c r="P1558" s="45">
        <v>0.03</v>
      </c>
      <c r="Q1558" s="42">
        <v>0</v>
      </c>
      <c r="R1558" s="42">
        <v>0</v>
      </c>
      <c r="S1558" s="42">
        <f>N1558-R1558</f>
        <v>288</v>
      </c>
      <c r="T1558" s="38">
        <v>5000</v>
      </c>
      <c r="U1558" s="14">
        <f>S1558/H1558</f>
        <v>0.05</v>
      </c>
      <c r="V1558" s="19"/>
      <c r="W1558" s="19"/>
      <c r="X1558" s="37" t="s">
        <v>3461</v>
      </c>
    </row>
    <row r="1559" spans="1:37" s="9" customFormat="1" ht="16.5" customHeight="1">
      <c r="A1559" s="38">
        <v>72</v>
      </c>
      <c r="B1559" s="39">
        <v>10736</v>
      </c>
      <c r="C1559" s="38">
        <v>10283808</v>
      </c>
      <c r="D1559" s="40" t="s">
        <v>1875</v>
      </c>
      <c r="E1559" s="31">
        <v>1</v>
      </c>
      <c r="F1559" s="38">
        <v>120</v>
      </c>
      <c r="G1559" s="38" t="s">
        <v>23</v>
      </c>
      <c r="H1559" s="42">
        <v>2700</v>
      </c>
      <c r="I1559" s="49"/>
      <c r="J1559" s="44">
        <v>39269</v>
      </c>
      <c r="K1559" s="42">
        <v>0</v>
      </c>
      <c r="L1559" s="42">
        <v>2565</v>
      </c>
      <c r="M1559" s="44">
        <v>45107</v>
      </c>
      <c r="N1559" s="42">
        <f>H1559-K1559-L1559</f>
        <v>135</v>
      </c>
      <c r="O1559" s="42">
        <v>0</v>
      </c>
      <c r="P1559" s="45">
        <v>0.03</v>
      </c>
      <c r="Q1559" s="42">
        <v>0</v>
      </c>
      <c r="R1559" s="42">
        <v>0</v>
      </c>
      <c r="S1559" s="42">
        <f>N1559-R1559</f>
        <v>135</v>
      </c>
      <c r="T1559" s="38">
        <v>2105</v>
      </c>
      <c r="U1559" s="14">
        <f>S1559/H1559</f>
        <v>0.05</v>
      </c>
      <c r="V1559" s="19"/>
      <c r="W1559" s="19"/>
      <c r="X1559" s="37" t="s">
        <v>3461</v>
      </c>
    </row>
    <row r="1560" spans="1:37" s="9" customFormat="1" ht="16.5" customHeight="1">
      <c r="A1560" s="38">
        <v>73</v>
      </c>
      <c r="B1560" s="39">
        <v>10736</v>
      </c>
      <c r="C1560" s="38">
        <v>10283809</v>
      </c>
      <c r="D1560" s="40" t="s">
        <v>1876</v>
      </c>
      <c r="E1560" s="31">
        <v>1</v>
      </c>
      <c r="F1560" s="38">
        <v>120</v>
      </c>
      <c r="G1560" s="38" t="s">
        <v>23</v>
      </c>
      <c r="H1560" s="42">
        <v>3150</v>
      </c>
      <c r="I1560" s="49"/>
      <c r="J1560" s="44">
        <v>39269</v>
      </c>
      <c r="K1560" s="42">
        <v>0</v>
      </c>
      <c r="L1560" s="42">
        <v>2992.5</v>
      </c>
      <c r="M1560" s="44">
        <v>45107</v>
      </c>
      <c r="N1560" s="42">
        <f>H1560-K1560-L1560</f>
        <v>157.5</v>
      </c>
      <c r="O1560" s="42">
        <v>0</v>
      </c>
      <c r="P1560" s="45">
        <v>0.03</v>
      </c>
      <c r="Q1560" s="42">
        <v>0</v>
      </c>
      <c r="R1560" s="42">
        <v>0</v>
      </c>
      <c r="S1560" s="42">
        <f>N1560-R1560</f>
        <v>157.5</v>
      </c>
      <c r="T1560" s="38">
        <v>2105</v>
      </c>
      <c r="U1560" s="14">
        <f>S1560/H1560</f>
        <v>0.05</v>
      </c>
      <c r="V1560" s="19"/>
      <c r="W1560" s="19"/>
      <c r="X1560" s="37" t="s">
        <v>3461</v>
      </c>
    </row>
    <row r="1561" spans="1:37" s="9" customFormat="1" ht="16.5" customHeight="1">
      <c r="A1561" s="38">
        <v>74</v>
      </c>
      <c r="B1561" s="39">
        <v>10736</v>
      </c>
      <c r="C1561" s="38">
        <v>10283810</v>
      </c>
      <c r="D1561" s="40" t="s">
        <v>912</v>
      </c>
      <c r="E1561" s="31">
        <v>2</v>
      </c>
      <c r="F1561" s="38">
        <v>120</v>
      </c>
      <c r="G1561" s="38" t="s">
        <v>23</v>
      </c>
      <c r="H1561" s="42">
        <v>7000</v>
      </c>
      <c r="I1561" s="49"/>
      <c r="J1561" s="44">
        <v>39269</v>
      </c>
      <c r="K1561" s="42">
        <v>0</v>
      </c>
      <c r="L1561" s="42">
        <v>6650</v>
      </c>
      <c r="M1561" s="44">
        <v>45107</v>
      </c>
      <c r="N1561" s="42">
        <f>H1561-K1561-L1561</f>
        <v>350</v>
      </c>
      <c r="O1561" s="42">
        <v>0</v>
      </c>
      <c r="P1561" s="45">
        <v>0.03</v>
      </c>
      <c r="Q1561" s="42">
        <v>0</v>
      </c>
      <c r="R1561" s="42">
        <v>0</v>
      </c>
      <c r="S1561" s="42">
        <f>N1561-R1561</f>
        <v>350</v>
      </c>
      <c r="T1561" s="38">
        <v>2103</v>
      </c>
      <c r="U1561" s="14">
        <f>S1561/H1561</f>
        <v>0.05</v>
      </c>
      <c r="V1561" s="19"/>
      <c r="W1561" s="19"/>
      <c r="X1561" s="37" t="s">
        <v>3461</v>
      </c>
    </row>
    <row r="1562" spans="1:37" s="9" customFormat="1" ht="16.5" customHeight="1">
      <c r="A1562" s="38">
        <v>75</v>
      </c>
      <c r="B1562" s="39">
        <v>10736</v>
      </c>
      <c r="C1562" s="38">
        <v>10283812</v>
      </c>
      <c r="D1562" s="40" t="s">
        <v>1877</v>
      </c>
      <c r="E1562" s="31">
        <v>7</v>
      </c>
      <c r="F1562" s="38">
        <v>120</v>
      </c>
      <c r="G1562" s="38" t="s">
        <v>23</v>
      </c>
      <c r="H1562" s="42">
        <v>8750</v>
      </c>
      <c r="I1562" s="49"/>
      <c r="J1562" s="44">
        <v>39269</v>
      </c>
      <c r="K1562" s="42">
        <v>0</v>
      </c>
      <c r="L1562" s="42">
        <v>8312.5</v>
      </c>
      <c r="M1562" s="44">
        <v>45107</v>
      </c>
      <c r="N1562" s="42">
        <f>H1562-K1562-L1562</f>
        <v>437.5</v>
      </c>
      <c r="O1562" s="42">
        <v>0</v>
      </c>
      <c r="P1562" s="45">
        <v>0.03</v>
      </c>
      <c r="Q1562" s="42">
        <v>0</v>
      </c>
      <c r="R1562" s="42">
        <v>0</v>
      </c>
      <c r="S1562" s="42">
        <f>N1562-R1562</f>
        <v>437.5</v>
      </c>
      <c r="T1562" s="38">
        <v>2103</v>
      </c>
      <c r="U1562" s="14">
        <f>S1562/H1562</f>
        <v>0.05</v>
      </c>
      <c r="V1562" s="19"/>
      <c r="W1562" s="19"/>
      <c r="X1562" s="37" t="s">
        <v>3461</v>
      </c>
    </row>
    <row r="1563" spans="1:37" s="9" customFormat="1" ht="16.5" customHeight="1">
      <c r="A1563" s="38">
        <v>76</v>
      </c>
      <c r="B1563" s="39">
        <v>10736</v>
      </c>
      <c r="C1563" s="38">
        <v>10283813</v>
      </c>
      <c r="D1563" s="40" t="s">
        <v>1878</v>
      </c>
      <c r="E1563" s="31">
        <v>4</v>
      </c>
      <c r="F1563" s="38">
        <v>120</v>
      </c>
      <c r="G1563" s="38" t="s">
        <v>23</v>
      </c>
      <c r="H1563" s="42">
        <v>9800</v>
      </c>
      <c r="I1563" s="49"/>
      <c r="J1563" s="44">
        <v>39269</v>
      </c>
      <c r="K1563" s="42">
        <v>0</v>
      </c>
      <c r="L1563" s="42">
        <v>9310</v>
      </c>
      <c r="M1563" s="44">
        <v>45107</v>
      </c>
      <c r="N1563" s="42">
        <f>H1563-K1563-L1563</f>
        <v>490</v>
      </c>
      <c r="O1563" s="42">
        <v>0</v>
      </c>
      <c r="P1563" s="45">
        <v>0.03</v>
      </c>
      <c r="Q1563" s="42">
        <v>0</v>
      </c>
      <c r="R1563" s="42">
        <v>0</v>
      </c>
      <c r="S1563" s="42">
        <f>N1563-R1563</f>
        <v>490</v>
      </c>
      <c r="T1563" s="38">
        <v>2103</v>
      </c>
      <c r="U1563" s="14">
        <f>S1563/H1563</f>
        <v>0.05</v>
      </c>
      <c r="V1563" s="19"/>
      <c r="W1563" s="19"/>
      <c r="X1563" s="37" t="s">
        <v>3461</v>
      </c>
    </row>
    <row r="1564" spans="1:37" s="9" customFormat="1" ht="16.5" customHeight="1">
      <c r="A1564" s="38">
        <v>77</v>
      </c>
      <c r="B1564" s="39">
        <v>10736</v>
      </c>
      <c r="C1564" s="38">
        <v>10283814</v>
      </c>
      <c r="D1564" s="40" t="s">
        <v>1879</v>
      </c>
      <c r="E1564" s="31">
        <v>16</v>
      </c>
      <c r="F1564" s="38">
        <v>120</v>
      </c>
      <c r="G1564" s="38" t="s">
        <v>23</v>
      </c>
      <c r="H1564" s="42">
        <v>39200</v>
      </c>
      <c r="I1564" s="49"/>
      <c r="J1564" s="44">
        <v>39269</v>
      </c>
      <c r="K1564" s="42">
        <v>0</v>
      </c>
      <c r="L1564" s="42">
        <v>37240</v>
      </c>
      <c r="M1564" s="44">
        <v>45107</v>
      </c>
      <c r="N1564" s="42">
        <f>H1564-K1564-L1564</f>
        <v>1960</v>
      </c>
      <c r="O1564" s="42">
        <v>0</v>
      </c>
      <c r="P1564" s="45">
        <v>0.03</v>
      </c>
      <c r="Q1564" s="42">
        <v>0</v>
      </c>
      <c r="R1564" s="42">
        <v>0</v>
      </c>
      <c r="S1564" s="42">
        <f>N1564-R1564</f>
        <v>1960</v>
      </c>
      <c r="T1564" s="38">
        <v>2105</v>
      </c>
      <c r="U1564" s="14">
        <f>S1564/H1564</f>
        <v>0.05</v>
      </c>
      <c r="V1564" s="19"/>
      <c r="W1564" s="19"/>
      <c r="X1564" s="37" t="s">
        <v>3461</v>
      </c>
    </row>
    <row r="1565" spans="1:37" s="9" customFormat="1" ht="16.5" customHeight="1">
      <c r="A1565" s="38">
        <v>78</v>
      </c>
      <c r="B1565" s="39">
        <v>10736</v>
      </c>
      <c r="C1565" s="38">
        <v>10283818</v>
      </c>
      <c r="D1565" s="40" t="s">
        <v>1880</v>
      </c>
      <c r="E1565" s="31">
        <v>1</v>
      </c>
      <c r="F1565" s="38">
        <v>120</v>
      </c>
      <c r="G1565" s="38" t="s">
        <v>23</v>
      </c>
      <c r="H1565" s="42">
        <v>3500</v>
      </c>
      <c r="I1565" s="49"/>
      <c r="J1565" s="44">
        <v>39269</v>
      </c>
      <c r="K1565" s="42">
        <v>0</v>
      </c>
      <c r="L1565" s="42">
        <v>3325</v>
      </c>
      <c r="M1565" s="44">
        <v>45107</v>
      </c>
      <c r="N1565" s="42">
        <f>H1565-K1565-L1565</f>
        <v>175</v>
      </c>
      <c r="O1565" s="42">
        <v>0</v>
      </c>
      <c r="P1565" s="45">
        <v>0.03</v>
      </c>
      <c r="Q1565" s="42">
        <v>0</v>
      </c>
      <c r="R1565" s="42">
        <v>0</v>
      </c>
      <c r="S1565" s="42">
        <f>N1565-R1565</f>
        <v>175</v>
      </c>
      <c r="T1565" s="38">
        <v>2103</v>
      </c>
      <c r="U1565" s="14">
        <f>S1565/H1565</f>
        <v>0.05</v>
      </c>
      <c r="V1565" s="19"/>
      <c r="W1565" s="19"/>
      <c r="X1565" s="37" t="s">
        <v>3461</v>
      </c>
    </row>
    <row r="1566" spans="1:37" s="9" customFormat="1" ht="16.5" customHeight="1">
      <c r="A1566" s="38">
        <v>79</v>
      </c>
      <c r="B1566" s="39">
        <v>10736</v>
      </c>
      <c r="C1566" s="38">
        <v>10283981</v>
      </c>
      <c r="D1566" s="40" t="s">
        <v>1881</v>
      </c>
      <c r="E1566" s="38">
        <v>1</v>
      </c>
      <c r="F1566" s="38">
        <v>120</v>
      </c>
      <c r="G1566" s="38" t="s">
        <v>21</v>
      </c>
      <c r="H1566" s="42">
        <v>8300</v>
      </c>
      <c r="I1566" s="49"/>
      <c r="J1566" s="44">
        <v>39270</v>
      </c>
      <c r="K1566" s="42">
        <v>0</v>
      </c>
      <c r="L1566" s="42">
        <v>7885</v>
      </c>
      <c r="M1566" s="44">
        <v>45107</v>
      </c>
      <c r="N1566" s="42">
        <f>H1566-K1566-L1566</f>
        <v>415</v>
      </c>
      <c r="O1566" s="42">
        <v>0</v>
      </c>
      <c r="P1566" s="45">
        <v>0.03</v>
      </c>
      <c r="Q1566" s="42">
        <v>0</v>
      </c>
      <c r="R1566" s="42">
        <v>0</v>
      </c>
      <c r="S1566" s="42">
        <f>N1566-R1566</f>
        <v>415</v>
      </c>
      <c r="T1566" s="38">
        <v>5000</v>
      </c>
      <c r="U1566" s="14">
        <f>S1566/H1566</f>
        <v>0.05</v>
      </c>
      <c r="V1566" s="19"/>
      <c r="W1566" s="19"/>
      <c r="X1566" s="37" t="s">
        <v>3461</v>
      </c>
    </row>
    <row r="1567" spans="1:37" s="9" customFormat="1" ht="16.5" customHeight="1">
      <c r="A1567" s="38">
        <v>80</v>
      </c>
      <c r="B1567" s="39">
        <v>10736</v>
      </c>
      <c r="C1567" s="38">
        <v>10284007</v>
      </c>
      <c r="D1567" s="40" t="s">
        <v>1882</v>
      </c>
      <c r="E1567" s="38">
        <v>2</v>
      </c>
      <c r="F1567" s="38">
        <v>60</v>
      </c>
      <c r="G1567" s="38" t="s">
        <v>23</v>
      </c>
      <c r="H1567" s="42">
        <v>4520</v>
      </c>
      <c r="I1567" s="49"/>
      <c r="J1567" s="44">
        <v>39525</v>
      </c>
      <c r="K1567" s="42">
        <v>0</v>
      </c>
      <c r="L1567" s="42">
        <v>4294</v>
      </c>
      <c r="M1567" s="44">
        <v>45107</v>
      </c>
      <c r="N1567" s="42">
        <f>H1567-K1567-L1567</f>
        <v>226</v>
      </c>
      <c r="O1567" s="42">
        <v>0</v>
      </c>
      <c r="P1567" s="45">
        <v>0.03</v>
      </c>
      <c r="Q1567" s="42">
        <v>0</v>
      </c>
      <c r="R1567" s="42">
        <v>0</v>
      </c>
      <c r="S1567" s="42">
        <f>N1567-R1567</f>
        <v>226</v>
      </c>
      <c r="T1567" s="38">
        <v>5000</v>
      </c>
      <c r="U1567" s="14">
        <f>S1567/H1567</f>
        <v>0.05</v>
      </c>
      <c r="V1567" s="19"/>
      <c r="W1567" s="19"/>
      <c r="X1567" s="37" t="s">
        <v>3461</v>
      </c>
    </row>
    <row r="1568" spans="1:37" s="9" customFormat="1" ht="16.5" customHeight="1">
      <c r="A1568" s="38">
        <v>101</v>
      </c>
      <c r="B1568" s="39">
        <v>10736</v>
      </c>
      <c r="C1568" s="38">
        <v>10284076</v>
      </c>
      <c r="D1568" s="40" t="s">
        <v>1899</v>
      </c>
      <c r="E1568" s="31">
        <v>1</v>
      </c>
      <c r="F1568" s="38">
        <v>60</v>
      </c>
      <c r="G1568" s="38" t="s">
        <v>33</v>
      </c>
      <c r="H1568" s="42">
        <v>2460</v>
      </c>
      <c r="I1568" s="49"/>
      <c r="J1568" s="44">
        <v>41387</v>
      </c>
      <c r="K1568" s="42">
        <v>0</v>
      </c>
      <c r="L1568" s="42">
        <v>2337</v>
      </c>
      <c r="M1568" s="44">
        <v>45107</v>
      </c>
      <c r="N1568" s="42">
        <f>H1568-K1568-L1568</f>
        <v>123</v>
      </c>
      <c r="O1568" s="42">
        <v>0</v>
      </c>
      <c r="P1568" s="45">
        <v>0.13</v>
      </c>
      <c r="Q1568" s="42">
        <v>0</v>
      </c>
      <c r="R1568" s="42">
        <v>0</v>
      </c>
      <c r="S1568" s="42">
        <f>N1568-R1568</f>
        <v>123</v>
      </c>
      <c r="T1568" s="38">
        <v>5000</v>
      </c>
      <c r="U1568" s="14">
        <f>S1568/H1568</f>
        <v>0.05</v>
      </c>
      <c r="V1568" s="19"/>
      <c r="W1568" s="19"/>
      <c r="X1568" s="37" t="s">
        <v>3461</v>
      </c>
    </row>
    <row r="1569" spans="1:24" s="9" customFormat="1" ht="16.5" customHeight="1">
      <c r="A1569" s="38">
        <v>158</v>
      </c>
      <c r="B1569" s="39">
        <v>10736</v>
      </c>
      <c r="C1569" s="38">
        <v>10284233</v>
      </c>
      <c r="D1569" s="40" t="s">
        <v>1928</v>
      </c>
      <c r="E1569" s="38">
        <v>1</v>
      </c>
      <c r="F1569" s="38">
        <v>60</v>
      </c>
      <c r="G1569" s="38" t="s">
        <v>23</v>
      </c>
      <c r="H1569" s="42">
        <v>300</v>
      </c>
      <c r="I1569" s="49"/>
      <c r="J1569" s="44">
        <v>42941</v>
      </c>
      <c r="K1569" s="42">
        <v>0</v>
      </c>
      <c r="L1569" s="42">
        <v>285</v>
      </c>
      <c r="M1569" s="44">
        <v>45107</v>
      </c>
      <c r="N1569" s="42">
        <f>H1569-K1569-L1569</f>
        <v>15</v>
      </c>
      <c r="O1569" s="42">
        <v>0</v>
      </c>
      <c r="P1569" s="45">
        <v>0.13</v>
      </c>
      <c r="Q1569" s="42">
        <v>0</v>
      </c>
      <c r="R1569" s="42">
        <v>0</v>
      </c>
      <c r="S1569" s="42">
        <f>N1569-R1569</f>
        <v>15</v>
      </c>
      <c r="T1569" s="38">
        <v>5000</v>
      </c>
      <c r="U1569" s="14">
        <f>S1569/H1569</f>
        <v>0.05</v>
      </c>
      <c r="V1569" s="19"/>
      <c r="W1569" s="19"/>
      <c r="X1569" s="37" t="s">
        <v>3461</v>
      </c>
    </row>
    <row r="1570" spans="1:24" s="9" customFormat="1" ht="16.5" customHeight="1">
      <c r="A1570" s="38">
        <v>159</v>
      </c>
      <c r="B1570" s="39">
        <v>10736</v>
      </c>
      <c r="C1570" s="38">
        <v>10284236</v>
      </c>
      <c r="D1570" s="40" t="s">
        <v>1929</v>
      </c>
      <c r="E1570" s="31">
        <v>2</v>
      </c>
      <c r="F1570" s="38">
        <v>60</v>
      </c>
      <c r="G1570" s="38" t="s">
        <v>23</v>
      </c>
      <c r="H1570" s="42">
        <v>5660</v>
      </c>
      <c r="I1570" s="49"/>
      <c r="J1570" s="44">
        <v>42941</v>
      </c>
      <c r="K1570" s="42">
        <v>0</v>
      </c>
      <c r="L1570" s="42">
        <v>5377</v>
      </c>
      <c r="M1570" s="44">
        <v>45107</v>
      </c>
      <c r="N1570" s="42">
        <f>H1570-K1570-L1570</f>
        <v>283</v>
      </c>
      <c r="O1570" s="42">
        <v>0</v>
      </c>
      <c r="P1570" s="45">
        <v>0.13</v>
      </c>
      <c r="Q1570" s="42">
        <v>0</v>
      </c>
      <c r="R1570" s="42">
        <v>0</v>
      </c>
      <c r="S1570" s="42">
        <f>N1570-R1570</f>
        <v>283</v>
      </c>
      <c r="T1570" s="38">
        <v>5000</v>
      </c>
      <c r="U1570" s="14">
        <f>S1570/H1570</f>
        <v>0.05</v>
      </c>
      <c r="V1570" s="19"/>
      <c r="W1570" s="19"/>
      <c r="X1570" s="37" t="s">
        <v>3461</v>
      </c>
    </row>
    <row r="1571" spans="1:24" s="9" customFormat="1" ht="16.5" customHeight="1">
      <c r="A1571" s="38">
        <v>184</v>
      </c>
      <c r="B1571" s="39">
        <v>10736</v>
      </c>
      <c r="C1571" s="38">
        <v>10284333</v>
      </c>
      <c r="D1571" s="40" t="s">
        <v>1946</v>
      </c>
      <c r="E1571" s="31">
        <v>8</v>
      </c>
      <c r="F1571" s="38">
        <v>120</v>
      </c>
      <c r="G1571" s="38" t="s">
        <v>23</v>
      </c>
      <c r="H1571" s="42">
        <v>6800</v>
      </c>
      <c r="I1571" s="49"/>
      <c r="J1571" s="44">
        <v>39269</v>
      </c>
      <c r="K1571" s="42">
        <v>0</v>
      </c>
      <c r="L1571" s="42">
        <v>6460</v>
      </c>
      <c r="M1571" s="44">
        <v>45107</v>
      </c>
      <c r="N1571" s="42">
        <f>H1571-K1571-L1571</f>
        <v>340</v>
      </c>
      <c r="O1571" s="42">
        <v>0</v>
      </c>
      <c r="P1571" s="45">
        <v>0.03</v>
      </c>
      <c r="Q1571" s="42">
        <v>0</v>
      </c>
      <c r="R1571" s="42">
        <v>0</v>
      </c>
      <c r="S1571" s="42">
        <f>N1571-R1571</f>
        <v>340</v>
      </c>
      <c r="T1571" s="38">
        <v>2101</v>
      </c>
      <c r="U1571" s="14">
        <f>S1571/H1571</f>
        <v>0.05</v>
      </c>
      <c r="V1571" s="19"/>
      <c r="W1571" s="19"/>
      <c r="X1571" s="37" t="s">
        <v>3461</v>
      </c>
    </row>
    <row r="1572" spans="1:24" s="9" customFormat="1" ht="16.5" customHeight="1">
      <c r="A1572" s="38">
        <v>201</v>
      </c>
      <c r="B1572" s="39">
        <v>10736</v>
      </c>
      <c r="C1572" s="38">
        <v>10284359</v>
      </c>
      <c r="D1572" s="40" t="s">
        <v>1962</v>
      </c>
      <c r="E1572" s="31">
        <v>1200</v>
      </c>
      <c r="F1572" s="38">
        <v>120</v>
      </c>
      <c r="G1572" s="38" t="s">
        <v>23</v>
      </c>
      <c r="H1572" s="42">
        <v>42000</v>
      </c>
      <c r="I1572" s="49"/>
      <c r="J1572" s="44">
        <v>39269</v>
      </c>
      <c r="K1572" s="42">
        <v>0</v>
      </c>
      <c r="L1572" s="42">
        <v>39900</v>
      </c>
      <c r="M1572" s="44">
        <v>45107</v>
      </c>
      <c r="N1572" s="42">
        <f>H1572-K1572-L1572</f>
        <v>2100</v>
      </c>
      <c r="O1572" s="42">
        <v>0</v>
      </c>
      <c r="P1572" s="45">
        <v>0.03</v>
      </c>
      <c r="Q1572" s="42">
        <v>0</v>
      </c>
      <c r="R1572" s="42">
        <v>0</v>
      </c>
      <c r="S1572" s="42">
        <f>N1572-R1572</f>
        <v>2100</v>
      </c>
      <c r="T1572" s="38">
        <v>2101</v>
      </c>
      <c r="U1572" s="14">
        <f>S1572/H1572</f>
        <v>0.05</v>
      </c>
      <c r="V1572" s="19"/>
      <c r="W1572" s="19"/>
      <c r="X1572" s="37" t="s">
        <v>3461</v>
      </c>
    </row>
    <row r="1573" spans="1:24" s="9" customFormat="1" ht="16.5" customHeight="1">
      <c r="A1573" s="38">
        <v>202</v>
      </c>
      <c r="B1573" s="39">
        <v>10736</v>
      </c>
      <c r="C1573" s="38">
        <v>10284369</v>
      </c>
      <c r="D1573" s="40" t="s">
        <v>1963</v>
      </c>
      <c r="E1573" s="31">
        <v>1</v>
      </c>
      <c r="F1573" s="38">
        <v>120</v>
      </c>
      <c r="G1573" s="38" t="s">
        <v>21</v>
      </c>
      <c r="H1573" s="42">
        <v>5000</v>
      </c>
      <c r="I1573" s="49"/>
      <c r="J1573" s="44">
        <v>39270</v>
      </c>
      <c r="K1573" s="42">
        <v>0</v>
      </c>
      <c r="L1573" s="42">
        <v>4750</v>
      </c>
      <c r="M1573" s="44">
        <v>45107</v>
      </c>
      <c r="N1573" s="42">
        <f>H1573-K1573-L1573</f>
        <v>250</v>
      </c>
      <c r="O1573" s="42">
        <v>0</v>
      </c>
      <c r="P1573" s="45">
        <v>0.03</v>
      </c>
      <c r="Q1573" s="42">
        <v>0</v>
      </c>
      <c r="R1573" s="42">
        <v>0</v>
      </c>
      <c r="S1573" s="42">
        <f>N1573-R1573</f>
        <v>250</v>
      </c>
      <c r="T1573" s="38">
        <v>2101</v>
      </c>
      <c r="U1573" s="14">
        <f>S1573/H1573</f>
        <v>0.05</v>
      </c>
      <c r="V1573" s="19"/>
      <c r="W1573" s="19"/>
      <c r="X1573" s="37" t="s">
        <v>3461</v>
      </c>
    </row>
    <row r="1574" spans="1:24" s="9" customFormat="1" ht="16.5" customHeight="1">
      <c r="A1574" s="38">
        <v>203</v>
      </c>
      <c r="B1574" s="39">
        <v>10736</v>
      </c>
      <c r="C1574" s="38">
        <v>10284371</v>
      </c>
      <c r="D1574" s="40" t="s">
        <v>1964</v>
      </c>
      <c r="E1574" s="38">
        <v>37</v>
      </c>
      <c r="F1574" s="38">
        <v>120</v>
      </c>
      <c r="G1574" s="38" t="s">
        <v>23</v>
      </c>
      <c r="H1574" s="42">
        <v>36630</v>
      </c>
      <c r="I1574" s="49"/>
      <c r="J1574" s="44">
        <v>39269</v>
      </c>
      <c r="K1574" s="42">
        <v>0</v>
      </c>
      <c r="L1574" s="42">
        <v>34798.5</v>
      </c>
      <c r="M1574" s="44">
        <v>45107</v>
      </c>
      <c r="N1574" s="42">
        <f>H1574-K1574-L1574</f>
        <v>1831.5</v>
      </c>
      <c r="O1574" s="42">
        <v>0</v>
      </c>
      <c r="P1574" s="45">
        <v>0.03</v>
      </c>
      <c r="Q1574" s="42">
        <v>0</v>
      </c>
      <c r="R1574" s="42">
        <v>0</v>
      </c>
      <c r="S1574" s="42">
        <f>N1574-R1574</f>
        <v>1831.5</v>
      </c>
      <c r="T1574" s="38">
        <v>2101</v>
      </c>
      <c r="U1574" s="14">
        <f>S1574/H1574</f>
        <v>0.05</v>
      </c>
      <c r="V1574" s="19"/>
      <c r="W1574" s="19"/>
      <c r="X1574" s="37" t="s">
        <v>3461</v>
      </c>
    </row>
    <row r="1575" spans="1:24" s="9" customFormat="1" ht="16.5" customHeight="1">
      <c r="A1575" s="38">
        <v>207</v>
      </c>
      <c r="B1575" s="39">
        <v>10736</v>
      </c>
      <c r="C1575" s="38">
        <v>10284388</v>
      </c>
      <c r="D1575" s="40" t="s">
        <v>1968</v>
      </c>
      <c r="E1575" s="31">
        <v>1</v>
      </c>
      <c r="F1575" s="38">
        <v>60</v>
      </c>
      <c r="G1575" s="38" t="s">
        <v>33</v>
      </c>
      <c r="H1575" s="42">
        <v>107500</v>
      </c>
      <c r="I1575" s="49"/>
      <c r="J1575" s="44">
        <v>39269</v>
      </c>
      <c r="K1575" s="42">
        <v>0</v>
      </c>
      <c r="L1575" s="42">
        <v>102125</v>
      </c>
      <c r="M1575" s="44">
        <v>45107</v>
      </c>
      <c r="N1575" s="42">
        <f>H1575-K1575-L1575</f>
        <v>5375</v>
      </c>
      <c r="O1575" s="42">
        <v>0</v>
      </c>
      <c r="P1575" s="45">
        <v>0.03</v>
      </c>
      <c r="Q1575" s="42">
        <v>0</v>
      </c>
      <c r="R1575" s="42">
        <v>0</v>
      </c>
      <c r="S1575" s="42">
        <f>N1575-R1575</f>
        <v>5375</v>
      </c>
      <c r="T1575" s="38">
        <v>5000</v>
      </c>
      <c r="U1575" s="14">
        <f>S1575/H1575</f>
        <v>0.05</v>
      </c>
      <c r="V1575" s="19"/>
      <c r="W1575" s="19"/>
      <c r="X1575" s="37" t="s">
        <v>3461</v>
      </c>
    </row>
    <row r="1576" spans="1:24" s="9" customFormat="1" ht="16.5" customHeight="1">
      <c r="A1576" s="38">
        <v>208</v>
      </c>
      <c r="B1576" s="39">
        <v>10736</v>
      </c>
      <c r="C1576" s="38">
        <v>10284392</v>
      </c>
      <c r="D1576" s="40" t="s">
        <v>1969</v>
      </c>
      <c r="E1576" s="31">
        <v>13</v>
      </c>
      <c r="F1576" s="38">
        <v>60</v>
      </c>
      <c r="G1576" s="38" t="s">
        <v>23</v>
      </c>
      <c r="H1576" s="42">
        <v>21450</v>
      </c>
      <c r="I1576" s="49"/>
      <c r="J1576" s="44">
        <v>39269</v>
      </c>
      <c r="K1576" s="42">
        <v>0</v>
      </c>
      <c r="L1576" s="42">
        <v>20377.5</v>
      </c>
      <c r="M1576" s="44">
        <v>45107</v>
      </c>
      <c r="N1576" s="42">
        <f>H1576-K1576-L1576</f>
        <v>1072.5</v>
      </c>
      <c r="O1576" s="42">
        <v>0</v>
      </c>
      <c r="P1576" s="45">
        <v>0.03</v>
      </c>
      <c r="Q1576" s="42">
        <v>0</v>
      </c>
      <c r="R1576" s="42">
        <v>0</v>
      </c>
      <c r="S1576" s="42">
        <f>N1576-R1576</f>
        <v>1072.5</v>
      </c>
      <c r="T1576" s="38">
        <v>2101</v>
      </c>
      <c r="U1576" s="14">
        <f>S1576/H1576</f>
        <v>0.05</v>
      </c>
      <c r="V1576" s="19"/>
      <c r="W1576" s="19"/>
      <c r="X1576" s="37" t="s">
        <v>3461</v>
      </c>
    </row>
    <row r="1577" spans="1:24" s="9" customFormat="1" ht="16.5" customHeight="1">
      <c r="A1577" s="38">
        <v>209</v>
      </c>
      <c r="B1577" s="39">
        <v>10736</v>
      </c>
      <c r="C1577" s="38">
        <v>10284394</v>
      </c>
      <c r="D1577" s="40" t="s">
        <v>1970</v>
      </c>
      <c r="E1577" s="31">
        <v>1</v>
      </c>
      <c r="F1577" s="38">
        <v>120</v>
      </c>
      <c r="G1577" s="38" t="s">
        <v>21</v>
      </c>
      <c r="H1577" s="42">
        <v>6020</v>
      </c>
      <c r="I1577" s="49"/>
      <c r="J1577" s="44">
        <v>39270</v>
      </c>
      <c r="K1577" s="42">
        <v>0</v>
      </c>
      <c r="L1577" s="42">
        <v>5719</v>
      </c>
      <c r="M1577" s="44">
        <v>45107</v>
      </c>
      <c r="N1577" s="42">
        <f>H1577-K1577-L1577</f>
        <v>301</v>
      </c>
      <c r="O1577" s="42">
        <v>0</v>
      </c>
      <c r="P1577" s="45">
        <v>0.03</v>
      </c>
      <c r="Q1577" s="42">
        <v>0</v>
      </c>
      <c r="R1577" s="42">
        <v>0</v>
      </c>
      <c r="S1577" s="42">
        <f>N1577-R1577</f>
        <v>301</v>
      </c>
      <c r="T1577" s="38">
        <v>2101</v>
      </c>
      <c r="U1577" s="14">
        <f>S1577/H1577</f>
        <v>0.05</v>
      </c>
      <c r="V1577" s="19"/>
      <c r="W1577" s="19"/>
      <c r="X1577" s="37" t="s">
        <v>3461</v>
      </c>
    </row>
    <row r="1578" spans="1:24" s="9" customFormat="1" ht="16.5" customHeight="1">
      <c r="A1578" s="38">
        <v>210</v>
      </c>
      <c r="B1578" s="39">
        <v>10736</v>
      </c>
      <c r="C1578" s="38">
        <v>10284395</v>
      </c>
      <c r="D1578" s="40" t="s">
        <v>1970</v>
      </c>
      <c r="E1578" s="31">
        <v>1</v>
      </c>
      <c r="F1578" s="38">
        <v>120</v>
      </c>
      <c r="G1578" s="38" t="s">
        <v>21</v>
      </c>
      <c r="H1578" s="42">
        <v>6200</v>
      </c>
      <c r="I1578" s="49"/>
      <c r="J1578" s="44">
        <v>39270</v>
      </c>
      <c r="K1578" s="42">
        <v>0</v>
      </c>
      <c r="L1578" s="42">
        <v>5890</v>
      </c>
      <c r="M1578" s="44">
        <v>45107</v>
      </c>
      <c r="N1578" s="42">
        <f>H1578-K1578-L1578</f>
        <v>310</v>
      </c>
      <c r="O1578" s="42">
        <v>0</v>
      </c>
      <c r="P1578" s="45">
        <v>0.03</v>
      </c>
      <c r="Q1578" s="42">
        <v>0</v>
      </c>
      <c r="R1578" s="42">
        <v>0</v>
      </c>
      <c r="S1578" s="42">
        <f>N1578-R1578</f>
        <v>310</v>
      </c>
      <c r="T1578" s="38">
        <v>2101</v>
      </c>
      <c r="U1578" s="14">
        <f>S1578/H1578</f>
        <v>0.05</v>
      </c>
      <c r="V1578" s="19"/>
      <c r="W1578" s="19"/>
      <c r="X1578" s="37" t="s">
        <v>3461</v>
      </c>
    </row>
    <row r="1579" spans="1:24" s="9" customFormat="1" ht="16.5" customHeight="1">
      <c r="A1579" s="38">
        <v>164</v>
      </c>
      <c r="B1579" s="39">
        <v>10741</v>
      </c>
      <c r="C1579" s="38">
        <v>10282266</v>
      </c>
      <c r="D1579" s="40" t="s">
        <v>2007</v>
      </c>
      <c r="E1579" s="38">
        <v>1</v>
      </c>
      <c r="F1579" s="38">
        <v>120</v>
      </c>
      <c r="G1579" s="38" t="s">
        <v>262</v>
      </c>
      <c r="H1579" s="42">
        <v>48000</v>
      </c>
      <c r="I1579" s="49"/>
      <c r="J1579" s="44">
        <v>41271</v>
      </c>
      <c r="K1579" s="42">
        <v>0</v>
      </c>
      <c r="L1579" s="42">
        <v>45600</v>
      </c>
      <c r="M1579" s="44">
        <v>45107</v>
      </c>
      <c r="N1579" s="42">
        <f>H1579-K1579-L1579</f>
        <v>2400</v>
      </c>
      <c r="O1579" s="42">
        <v>0</v>
      </c>
      <c r="P1579" s="45">
        <v>0.13</v>
      </c>
      <c r="Q1579" s="42">
        <v>0</v>
      </c>
      <c r="R1579" s="42">
        <v>0</v>
      </c>
      <c r="S1579" s="42">
        <f>N1579-R1579</f>
        <v>2400</v>
      </c>
      <c r="T1579" s="38">
        <v>5000</v>
      </c>
      <c r="U1579" s="14">
        <f>S1579/H1579</f>
        <v>0.05</v>
      </c>
      <c r="V1579" s="19"/>
      <c r="W1579" s="19"/>
      <c r="X1579" s="37" t="s">
        <v>3462</v>
      </c>
    </row>
    <row r="1580" spans="1:24" s="9" customFormat="1" ht="16.5" customHeight="1">
      <c r="A1580" s="38">
        <v>167</v>
      </c>
      <c r="B1580" s="39">
        <v>10741</v>
      </c>
      <c r="C1580" s="38">
        <v>10281839</v>
      </c>
      <c r="D1580" s="40" t="s">
        <v>2010</v>
      </c>
      <c r="E1580" s="38">
        <v>2</v>
      </c>
      <c r="F1580" s="38">
        <v>60</v>
      </c>
      <c r="G1580" s="38" t="s">
        <v>23</v>
      </c>
      <c r="H1580" s="42">
        <v>7600</v>
      </c>
      <c r="I1580" s="49"/>
      <c r="J1580" s="44">
        <v>43156</v>
      </c>
      <c r="K1580" s="42">
        <v>0</v>
      </c>
      <c r="L1580" s="42">
        <v>7220</v>
      </c>
      <c r="M1580" s="44">
        <v>45107</v>
      </c>
      <c r="N1580" s="42">
        <f>H1580-K1580-L1580</f>
        <v>380</v>
      </c>
      <c r="O1580" s="42">
        <v>0</v>
      </c>
      <c r="P1580" s="45">
        <v>0.13</v>
      </c>
      <c r="Q1580" s="42">
        <v>0</v>
      </c>
      <c r="R1580" s="42">
        <v>0</v>
      </c>
      <c r="S1580" s="42">
        <f>N1580-R1580</f>
        <v>380</v>
      </c>
      <c r="T1580" s="38">
        <v>5000</v>
      </c>
      <c r="U1580" s="14">
        <f>S1580/H1580</f>
        <v>0.05</v>
      </c>
      <c r="V1580" s="19"/>
      <c r="W1580" s="19"/>
      <c r="X1580" s="37" t="s">
        <v>3462</v>
      </c>
    </row>
    <row r="1581" spans="1:24" s="9" customFormat="1" ht="16.5" customHeight="1">
      <c r="A1581" s="38">
        <v>169</v>
      </c>
      <c r="B1581" s="39">
        <v>10741</v>
      </c>
      <c r="C1581" s="38">
        <v>10281841</v>
      </c>
      <c r="D1581" s="40" t="s">
        <v>2011</v>
      </c>
      <c r="E1581" s="38">
        <v>1</v>
      </c>
      <c r="F1581" s="38">
        <v>60</v>
      </c>
      <c r="G1581" s="38" t="s">
        <v>23</v>
      </c>
      <c r="H1581" s="42">
        <v>2800</v>
      </c>
      <c r="I1581" s="49"/>
      <c r="J1581" s="44">
        <v>43156</v>
      </c>
      <c r="K1581" s="42">
        <v>0</v>
      </c>
      <c r="L1581" s="42">
        <v>2660</v>
      </c>
      <c r="M1581" s="44">
        <v>45107</v>
      </c>
      <c r="N1581" s="42">
        <f>H1581-K1581-L1581</f>
        <v>140</v>
      </c>
      <c r="O1581" s="42">
        <v>0</v>
      </c>
      <c r="P1581" s="45">
        <v>0.13</v>
      </c>
      <c r="Q1581" s="42">
        <v>0</v>
      </c>
      <c r="R1581" s="42">
        <v>0</v>
      </c>
      <c r="S1581" s="42">
        <f>N1581-R1581</f>
        <v>140</v>
      </c>
      <c r="T1581" s="38">
        <v>5000</v>
      </c>
      <c r="U1581" s="14">
        <f>S1581/H1581</f>
        <v>0.05</v>
      </c>
      <c r="V1581" s="19"/>
      <c r="W1581" s="19"/>
      <c r="X1581" s="37" t="s">
        <v>3462</v>
      </c>
    </row>
    <row r="1582" spans="1:24" s="9" customFormat="1" ht="16.5" customHeight="1">
      <c r="A1582" s="38">
        <v>1083</v>
      </c>
      <c r="B1582" s="39">
        <v>10800</v>
      </c>
      <c r="C1582" s="38">
        <v>10317488</v>
      </c>
      <c r="D1582" s="40" t="s">
        <v>2055</v>
      </c>
      <c r="E1582" s="38">
        <v>20</v>
      </c>
      <c r="F1582" s="38">
        <v>60</v>
      </c>
      <c r="G1582" s="38" t="s">
        <v>33</v>
      </c>
      <c r="H1582" s="42">
        <v>82950</v>
      </c>
      <c r="I1582" s="48"/>
      <c r="J1582" s="44">
        <v>39813</v>
      </c>
      <c r="K1582" s="42">
        <v>0</v>
      </c>
      <c r="L1582" s="42">
        <v>78802.5</v>
      </c>
      <c r="M1582" s="44">
        <v>45107</v>
      </c>
      <c r="N1582" s="42">
        <f>H1582-K1582-L1582</f>
        <v>4147.5</v>
      </c>
      <c r="O1582" s="42">
        <v>0</v>
      </c>
      <c r="P1582" s="45">
        <v>0.03</v>
      </c>
      <c r="Q1582" s="42">
        <v>0</v>
      </c>
      <c r="R1582" s="42">
        <v>0</v>
      </c>
      <c r="S1582" s="42">
        <f>N1582-R1582</f>
        <v>4147.5</v>
      </c>
      <c r="T1582" s="38">
        <v>1001</v>
      </c>
      <c r="U1582" s="14">
        <f>S1582/H1582</f>
        <v>0.05</v>
      </c>
      <c r="V1582" s="19"/>
      <c r="W1582" s="19"/>
      <c r="X1582" s="37" t="s">
        <v>3465</v>
      </c>
    </row>
    <row r="1583" spans="1:24" s="9" customFormat="1" ht="16.5" customHeight="1">
      <c r="A1583" s="38">
        <v>1084</v>
      </c>
      <c r="B1583" s="39">
        <v>10800</v>
      </c>
      <c r="C1583" s="38">
        <v>10317491</v>
      </c>
      <c r="D1583" s="40" t="s">
        <v>2056</v>
      </c>
      <c r="E1583" s="38">
        <v>1</v>
      </c>
      <c r="F1583" s="38">
        <v>60</v>
      </c>
      <c r="G1583" s="38" t="s">
        <v>33</v>
      </c>
      <c r="H1583" s="42">
        <v>33180</v>
      </c>
      <c r="I1583" s="48"/>
      <c r="J1583" s="44">
        <v>39813</v>
      </c>
      <c r="K1583" s="42">
        <v>0</v>
      </c>
      <c r="L1583" s="42">
        <v>31521</v>
      </c>
      <c r="M1583" s="44">
        <v>45107</v>
      </c>
      <c r="N1583" s="42">
        <f>H1583-K1583-L1583</f>
        <v>1659</v>
      </c>
      <c r="O1583" s="42">
        <v>0</v>
      </c>
      <c r="P1583" s="45">
        <v>0.03</v>
      </c>
      <c r="Q1583" s="42">
        <v>0</v>
      </c>
      <c r="R1583" s="42">
        <v>0</v>
      </c>
      <c r="S1583" s="42">
        <f>N1583-R1583</f>
        <v>1659</v>
      </c>
      <c r="T1583" s="38">
        <v>1001</v>
      </c>
      <c r="U1583" s="14">
        <f>S1583/H1583</f>
        <v>0.05</v>
      </c>
      <c r="V1583" s="19"/>
      <c r="W1583" s="19"/>
      <c r="X1583" s="37" t="s">
        <v>3465</v>
      </c>
    </row>
    <row r="1584" spans="1:24" s="9" customFormat="1" ht="16.5" customHeight="1">
      <c r="A1584" s="38">
        <v>1085</v>
      </c>
      <c r="B1584" s="39">
        <v>10800</v>
      </c>
      <c r="C1584" s="38">
        <v>10317501</v>
      </c>
      <c r="D1584" s="40" t="s">
        <v>2057</v>
      </c>
      <c r="E1584" s="46">
        <v>0.7</v>
      </c>
      <c r="F1584" s="38">
        <v>60</v>
      </c>
      <c r="G1584" s="38" t="s">
        <v>33</v>
      </c>
      <c r="H1584" s="42">
        <v>38710</v>
      </c>
      <c r="I1584" s="52"/>
      <c r="J1584" s="44">
        <v>39813</v>
      </c>
      <c r="K1584" s="42">
        <v>0</v>
      </c>
      <c r="L1584" s="42">
        <v>36774.5</v>
      </c>
      <c r="M1584" s="44">
        <v>45107</v>
      </c>
      <c r="N1584" s="42">
        <f>H1584-K1584-L1584</f>
        <v>1935.5</v>
      </c>
      <c r="O1584" s="42">
        <v>0</v>
      </c>
      <c r="P1584" s="45">
        <v>0.03</v>
      </c>
      <c r="Q1584" s="42">
        <v>0</v>
      </c>
      <c r="R1584" s="42">
        <v>0</v>
      </c>
      <c r="S1584" s="42">
        <f>N1584-R1584</f>
        <v>1935.5</v>
      </c>
      <c r="T1584" s="38">
        <v>1001</v>
      </c>
      <c r="U1584" s="14">
        <f>S1584/H1584</f>
        <v>0.05</v>
      </c>
      <c r="V1584" s="19"/>
      <c r="W1584" s="19"/>
      <c r="X1584" s="37" t="s">
        <v>3465</v>
      </c>
    </row>
    <row r="1585" spans="1:37" s="9" customFormat="1" ht="16.5" customHeight="1">
      <c r="A1585" s="38">
        <v>1087</v>
      </c>
      <c r="B1585" s="39">
        <v>10800</v>
      </c>
      <c r="C1585" s="38">
        <v>10317508</v>
      </c>
      <c r="D1585" s="40" t="s">
        <v>2059</v>
      </c>
      <c r="E1585" s="38">
        <v>1</v>
      </c>
      <c r="F1585" s="38">
        <v>60</v>
      </c>
      <c r="G1585" s="38" t="s">
        <v>33</v>
      </c>
      <c r="H1585" s="42">
        <v>59250</v>
      </c>
      <c r="I1585" s="48"/>
      <c r="J1585" s="44">
        <v>39813</v>
      </c>
      <c r="K1585" s="42">
        <v>0</v>
      </c>
      <c r="L1585" s="42">
        <v>56287.5</v>
      </c>
      <c r="M1585" s="44">
        <v>45107</v>
      </c>
      <c r="N1585" s="42">
        <f>H1585-K1585-L1585</f>
        <v>2962.5</v>
      </c>
      <c r="O1585" s="42">
        <v>0</v>
      </c>
      <c r="P1585" s="45">
        <v>0.03</v>
      </c>
      <c r="Q1585" s="42">
        <v>0</v>
      </c>
      <c r="R1585" s="42">
        <v>0</v>
      </c>
      <c r="S1585" s="42">
        <f>N1585-R1585</f>
        <v>2962.5</v>
      </c>
      <c r="T1585" s="38">
        <v>1001</v>
      </c>
      <c r="U1585" s="14">
        <f>S1585/H1585</f>
        <v>0.05</v>
      </c>
      <c r="V1585" s="19"/>
      <c r="W1585" s="19"/>
      <c r="X1585" s="37" t="s">
        <v>3465</v>
      </c>
    </row>
    <row r="1586" spans="1:37" s="9" customFormat="1" ht="16.5" customHeight="1">
      <c r="A1586" s="38">
        <v>34</v>
      </c>
      <c r="B1586" s="39">
        <v>10702</v>
      </c>
      <c r="C1586" s="38">
        <v>10291756</v>
      </c>
      <c r="D1586" s="40" t="s">
        <v>1186</v>
      </c>
      <c r="E1586" s="38">
        <v>2</v>
      </c>
      <c r="F1586" s="38">
        <v>120</v>
      </c>
      <c r="G1586" s="38" t="s">
        <v>33</v>
      </c>
      <c r="H1586" s="42">
        <v>14620</v>
      </c>
      <c r="I1586" s="53"/>
      <c r="J1586" s="44">
        <v>39868</v>
      </c>
      <c r="K1586" s="42">
        <v>0</v>
      </c>
      <c r="L1586" s="42">
        <v>13889</v>
      </c>
      <c r="M1586" s="44">
        <v>45138</v>
      </c>
      <c r="N1586" s="42">
        <f>H1586-K1586-L1586</f>
        <v>731</v>
      </c>
      <c r="O1586" s="42">
        <v>0</v>
      </c>
      <c r="P1586" s="45">
        <v>0.13</v>
      </c>
      <c r="Q1586" s="42">
        <v>0</v>
      </c>
      <c r="R1586" s="42">
        <v>0</v>
      </c>
      <c r="S1586" s="42">
        <v>731</v>
      </c>
      <c r="T1586" s="38">
        <v>5000</v>
      </c>
      <c r="U1586" s="14">
        <f>S1586/H1586</f>
        <v>0.05</v>
      </c>
      <c r="V1586" s="19"/>
      <c r="W1586" s="19"/>
      <c r="X1586" s="37" t="s">
        <v>3456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s="9" customFormat="1" ht="16.5" customHeight="1">
      <c r="A1587" s="38">
        <v>17</v>
      </c>
      <c r="B1587" s="39">
        <v>10717</v>
      </c>
      <c r="C1587" s="38">
        <v>10312179</v>
      </c>
      <c r="D1587" s="40" t="s">
        <v>1192</v>
      </c>
      <c r="E1587" s="38">
        <v>20</v>
      </c>
      <c r="F1587" s="38">
        <v>60</v>
      </c>
      <c r="G1587" s="38" t="s">
        <v>23</v>
      </c>
      <c r="H1587" s="42">
        <v>9914.6</v>
      </c>
      <c r="I1587" s="53"/>
      <c r="J1587" s="44">
        <v>42973</v>
      </c>
      <c r="K1587" s="42">
        <v>0</v>
      </c>
      <c r="L1587" s="42">
        <v>9418.8700000000008</v>
      </c>
      <c r="M1587" s="44">
        <v>45138</v>
      </c>
      <c r="N1587" s="42">
        <f>H1587-K1587-L1587</f>
        <v>495.72999999999956</v>
      </c>
      <c r="O1587" s="42">
        <v>0</v>
      </c>
      <c r="P1587" s="45">
        <v>0.13</v>
      </c>
      <c r="Q1587" s="42">
        <v>0</v>
      </c>
      <c r="R1587" s="42">
        <v>0</v>
      </c>
      <c r="S1587" s="42">
        <v>495.73</v>
      </c>
      <c r="T1587" s="38">
        <v>5000</v>
      </c>
      <c r="U1587" s="14">
        <f>S1587/H1587</f>
        <v>0.05</v>
      </c>
      <c r="V1587" s="19"/>
      <c r="W1587" s="19"/>
      <c r="X1587" s="37" t="s">
        <v>3457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37" s="9" customFormat="1" ht="16.5" customHeight="1">
      <c r="A1588" s="38">
        <v>1101</v>
      </c>
      <c r="B1588" s="39">
        <v>10800</v>
      </c>
      <c r="C1588" s="38">
        <v>10317487</v>
      </c>
      <c r="D1588" s="40" t="s">
        <v>1202</v>
      </c>
      <c r="E1588" s="38">
        <v>1</v>
      </c>
      <c r="F1588" s="38">
        <v>60</v>
      </c>
      <c r="G1588" s="38" t="s">
        <v>33</v>
      </c>
      <c r="H1588" s="42">
        <v>11455</v>
      </c>
      <c r="I1588" s="53"/>
      <c r="J1588" s="44">
        <v>39813</v>
      </c>
      <c r="K1588" s="42">
        <v>0</v>
      </c>
      <c r="L1588" s="42">
        <v>10882.25</v>
      </c>
      <c r="M1588" s="44">
        <v>45138</v>
      </c>
      <c r="N1588" s="42">
        <f>H1588-K1588-L1588</f>
        <v>572.75</v>
      </c>
      <c r="O1588" s="42">
        <v>0</v>
      </c>
      <c r="P1588" s="45">
        <v>0.03</v>
      </c>
      <c r="Q1588" s="42">
        <v>0</v>
      </c>
      <c r="R1588" s="42">
        <v>0</v>
      </c>
      <c r="S1588" s="42">
        <f>N1588-R1588</f>
        <v>572.75</v>
      </c>
      <c r="T1588" s="38">
        <v>1001</v>
      </c>
      <c r="U1588" s="14">
        <f>S1588/H1588</f>
        <v>0.05</v>
      </c>
      <c r="V1588" s="19"/>
      <c r="W1588" s="19"/>
      <c r="X1588" s="37" t="s">
        <v>3465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s="9" customFormat="1" ht="16.5" customHeight="1">
      <c r="A1589" s="38">
        <v>48</v>
      </c>
      <c r="B1589" s="39">
        <v>50098</v>
      </c>
      <c r="C1589" s="38">
        <v>10307804</v>
      </c>
      <c r="D1589" s="40" t="s">
        <v>1212</v>
      </c>
      <c r="E1589" s="38">
        <v>4</v>
      </c>
      <c r="F1589" s="38">
        <v>60</v>
      </c>
      <c r="G1589" s="38" t="s">
        <v>33</v>
      </c>
      <c r="H1589" s="42">
        <v>11671.8</v>
      </c>
      <c r="I1589" s="53"/>
      <c r="J1589" s="44">
        <v>41247</v>
      </c>
      <c r="K1589" s="42">
        <v>0</v>
      </c>
      <c r="L1589" s="42">
        <v>11088.21</v>
      </c>
      <c r="M1589" s="44">
        <v>45138</v>
      </c>
      <c r="N1589" s="42">
        <f>H1589-K1589-L1589</f>
        <v>583.59000000000015</v>
      </c>
      <c r="O1589" s="42">
        <v>0</v>
      </c>
      <c r="P1589" s="45">
        <v>0.13</v>
      </c>
      <c r="Q1589" s="42">
        <v>0</v>
      </c>
      <c r="R1589" s="42">
        <v>0</v>
      </c>
      <c r="S1589" s="42">
        <v>583.59</v>
      </c>
      <c r="T1589" s="38">
        <v>5000</v>
      </c>
      <c r="U1589" s="14">
        <f>S1589/H1589</f>
        <v>0.05</v>
      </c>
      <c r="V1589" s="19"/>
      <c r="W1589" s="19"/>
      <c r="X1589" s="37" t="s">
        <v>3456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37" s="9" customFormat="1" ht="16.5" customHeight="1">
      <c r="A1590" s="38">
        <v>42</v>
      </c>
      <c r="B1590" s="39">
        <v>10723</v>
      </c>
      <c r="C1590" s="38">
        <v>10294592</v>
      </c>
      <c r="D1590" s="40" t="s">
        <v>647</v>
      </c>
      <c r="E1590" s="38">
        <v>1</v>
      </c>
      <c r="F1590" s="38">
        <v>120</v>
      </c>
      <c r="G1590" s="38" t="s">
        <v>23</v>
      </c>
      <c r="H1590" s="42">
        <v>2771.2</v>
      </c>
      <c r="I1590" s="55"/>
      <c r="J1590" s="44">
        <v>40176</v>
      </c>
      <c r="K1590" s="42">
        <v>0</v>
      </c>
      <c r="L1590" s="42">
        <v>2632.64</v>
      </c>
      <c r="M1590" s="44">
        <v>45138</v>
      </c>
      <c r="N1590" s="42">
        <f>H1590-K1590-L1590</f>
        <v>138.55999999999995</v>
      </c>
      <c r="O1590" s="42">
        <v>0</v>
      </c>
      <c r="P1590" s="45">
        <v>0.13</v>
      </c>
      <c r="Q1590" s="42">
        <v>0</v>
      </c>
      <c r="R1590" s="42">
        <v>0</v>
      </c>
      <c r="S1590" s="42">
        <v>138.56</v>
      </c>
      <c r="T1590" s="38">
        <v>2108</v>
      </c>
      <c r="U1590" s="14">
        <f>S1590/H1590</f>
        <v>0.05</v>
      </c>
      <c r="V1590" s="19"/>
      <c r="W1590" s="19"/>
      <c r="X1590" s="37" t="s">
        <v>3470</v>
      </c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s="9" customFormat="1" ht="16.5" customHeight="1">
      <c r="A1591" s="38">
        <v>45</v>
      </c>
      <c r="B1591" s="39">
        <v>10723</v>
      </c>
      <c r="C1591" s="38">
        <v>10295423</v>
      </c>
      <c r="D1591" s="40" t="s">
        <v>1222</v>
      </c>
      <c r="E1591" s="38">
        <v>5</v>
      </c>
      <c r="F1591" s="38">
        <v>60</v>
      </c>
      <c r="G1591" s="38" t="s">
        <v>33</v>
      </c>
      <c r="H1591" s="42">
        <v>17649.599999999999</v>
      </c>
      <c r="I1591" s="55"/>
      <c r="J1591" s="44">
        <v>42640</v>
      </c>
      <c r="K1591" s="42">
        <v>0</v>
      </c>
      <c r="L1591" s="42">
        <v>16767.12</v>
      </c>
      <c r="M1591" s="44">
        <v>45138</v>
      </c>
      <c r="N1591" s="42">
        <f>H1591-K1591-L1591</f>
        <v>882.47999999999956</v>
      </c>
      <c r="O1591" s="42">
        <v>0</v>
      </c>
      <c r="P1591" s="45">
        <v>0.13</v>
      </c>
      <c r="Q1591" s="42">
        <v>0</v>
      </c>
      <c r="R1591" s="42">
        <v>0</v>
      </c>
      <c r="S1591" s="42">
        <v>882.48</v>
      </c>
      <c r="T1591" s="38">
        <v>5000</v>
      </c>
      <c r="U1591" s="14">
        <f>S1591/H1591</f>
        <v>0.05</v>
      </c>
      <c r="V1591" s="19"/>
      <c r="W1591" s="19"/>
      <c r="X1591" s="37" t="s">
        <v>3470</v>
      </c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s="9" customFormat="1" ht="16.5" customHeight="1">
      <c r="A1592" s="38">
        <v>89</v>
      </c>
      <c r="B1592" s="39">
        <v>10726</v>
      </c>
      <c r="C1592" s="38">
        <v>10299955</v>
      </c>
      <c r="D1592" s="40" t="s">
        <v>209</v>
      </c>
      <c r="E1592" s="38">
        <v>60</v>
      </c>
      <c r="F1592" s="38">
        <v>60</v>
      </c>
      <c r="G1592" s="38" t="s">
        <v>23</v>
      </c>
      <c r="H1592" s="42">
        <v>2538</v>
      </c>
      <c r="I1592" s="55"/>
      <c r="J1592" s="44">
        <v>43156</v>
      </c>
      <c r="K1592" s="42">
        <v>0</v>
      </c>
      <c r="L1592" s="42">
        <v>2411.1</v>
      </c>
      <c r="M1592" s="44">
        <v>45138</v>
      </c>
      <c r="N1592" s="42">
        <f>H1592-K1592-L1592</f>
        <v>126.90000000000009</v>
      </c>
      <c r="O1592" s="42">
        <v>0</v>
      </c>
      <c r="P1592" s="45">
        <v>0.13</v>
      </c>
      <c r="Q1592" s="42">
        <v>0</v>
      </c>
      <c r="R1592" s="42">
        <v>0</v>
      </c>
      <c r="S1592" s="42">
        <v>126.9</v>
      </c>
      <c r="T1592" s="38">
        <v>5000</v>
      </c>
      <c r="U1592" s="14">
        <f>S1592/H1592</f>
        <v>0.05</v>
      </c>
      <c r="V1592" s="19"/>
      <c r="W1592" s="19"/>
      <c r="X1592" s="37" t="s">
        <v>3459</v>
      </c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s="9" customFormat="1" ht="16.5" customHeight="1">
      <c r="A1593" s="38">
        <v>52</v>
      </c>
      <c r="B1593" s="39">
        <v>10733</v>
      </c>
      <c r="C1593" s="38">
        <v>10290975</v>
      </c>
      <c r="D1593" s="40" t="s">
        <v>1230</v>
      </c>
      <c r="E1593" s="38">
        <v>7</v>
      </c>
      <c r="F1593" s="38">
        <v>120</v>
      </c>
      <c r="G1593" s="38" t="s">
        <v>21</v>
      </c>
      <c r="H1593" s="42">
        <v>54600</v>
      </c>
      <c r="I1593" s="55"/>
      <c r="J1593" s="44">
        <v>39812</v>
      </c>
      <c r="K1593" s="42">
        <v>0</v>
      </c>
      <c r="L1593" s="42">
        <v>51870</v>
      </c>
      <c r="M1593" s="44">
        <v>45138</v>
      </c>
      <c r="N1593" s="42">
        <f>H1593-K1593-L1593</f>
        <v>2730</v>
      </c>
      <c r="O1593" s="42">
        <v>0</v>
      </c>
      <c r="P1593" s="45">
        <v>0.03</v>
      </c>
      <c r="Q1593" s="42">
        <v>0</v>
      </c>
      <c r="R1593" s="42">
        <v>0</v>
      </c>
      <c r="S1593" s="42">
        <v>2730</v>
      </c>
      <c r="T1593" s="38">
        <v>5000</v>
      </c>
      <c r="U1593" s="14">
        <f>S1593/H1593</f>
        <v>0.05</v>
      </c>
      <c r="V1593" s="19"/>
      <c r="W1593" s="19"/>
      <c r="X1593" s="37" t="s">
        <v>3460</v>
      </c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s="9" customFormat="1" ht="16.5" customHeight="1">
      <c r="A1594" s="38">
        <v>312</v>
      </c>
      <c r="B1594" s="39">
        <v>10736</v>
      </c>
      <c r="C1594" s="38">
        <v>10284330</v>
      </c>
      <c r="D1594" s="40" t="s">
        <v>1275</v>
      </c>
      <c r="E1594" s="38">
        <v>1</v>
      </c>
      <c r="F1594" s="38">
        <v>120</v>
      </c>
      <c r="G1594" s="38" t="s">
        <v>21</v>
      </c>
      <c r="H1594" s="42">
        <v>836075</v>
      </c>
      <c r="I1594" s="55"/>
      <c r="J1594" s="44">
        <v>39270</v>
      </c>
      <c r="K1594" s="42">
        <v>0</v>
      </c>
      <c r="L1594" s="42">
        <v>794271.25</v>
      </c>
      <c r="M1594" s="44">
        <v>45138</v>
      </c>
      <c r="N1594" s="42">
        <f>H1594-K1594-L1594</f>
        <v>41803.75</v>
      </c>
      <c r="O1594" s="42">
        <v>0</v>
      </c>
      <c r="P1594" s="45">
        <v>0.03</v>
      </c>
      <c r="Q1594" s="42">
        <v>0</v>
      </c>
      <c r="R1594" s="42">
        <v>0</v>
      </c>
      <c r="S1594" s="42">
        <v>41803.75</v>
      </c>
      <c r="T1594" s="38">
        <v>2001</v>
      </c>
      <c r="U1594" s="14">
        <f>S1594/H1594</f>
        <v>0.05</v>
      </c>
      <c r="V1594" s="19"/>
      <c r="W1594" s="19"/>
      <c r="X1594" s="37" t="s">
        <v>3461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37" s="9" customFormat="1" ht="16.5" customHeight="1">
      <c r="A1595" s="38">
        <v>360</v>
      </c>
      <c r="B1595" s="39">
        <v>10736</v>
      </c>
      <c r="C1595" s="38">
        <v>10283148</v>
      </c>
      <c r="D1595" s="40" t="s">
        <v>1318</v>
      </c>
      <c r="E1595" s="38">
        <v>1</v>
      </c>
      <c r="F1595" s="38">
        <v>120</v>
      </c>
      <c r="G1595" s="38" t="s">
        <v>21</v>
      </c>
      <c r="H1595" s="42">
        <v>20222.599999999999</v>
      </c>
      <c r="I1595" s="55"/>
      <c r="J1595" s="44">
        <v>39265</v>
      </c>
      <c r="K1595" s="42">
        <v>0</v>
      </c>
      <c r="L1595" s="42">
        <v>19211.47</v>
      </c>
      <c r="M1595" s="44">
        <v>45138</v>
      </c>
      <c r="N1595" s="42">
        <f>H1595-K1595-L1595</f>
        <v>1011.1299999999974</v>
      </c>
      <c r="O1595" s="42">
        <v>0</v>
      </c>
      <c r="P1595" s="45">
        <v>0.03</v>
      </c>
      <c r="Q1595" s="42">
        <v>0</v>
      </c>
      <c r="R1595" s="42">
        <v>0</v>
      </c>
      <c r="S1595" s="42">
        <v>1011.13</v>
      </c>
      <c r="T1595" s="38">
        <v>5000</v>
      </c>
      <c r="U1595" s="14">
        <f>S1595/H1595</f>
        <v>0.05</v>
      </c>
      <c r="V1595" s="19"/>
      <c r="W1595" s="19"/>
      <c r="X1595" s="37" t="s">
        <v>3461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</row>
    <row r="1596" spans="1:37" s="9" customFormat="1" ht="16.5" customHeight="1">
      <c r="A1596" s="38">
        <v>365</v>
      </c>
      <c r="B1596" s="39">
        <v>10736</v>
      </c>
      <c r="C1596" s="38">
        <v>10283756</v>
      </c>
      <c r="D1596" s="40" t="s">
        <v>1323</v>
      </c>
      <c r="E1596" s="38">
        <v>1</v>
      </c>
      <c r="F1596" s="38">
        <v>120</v>
      </c>
      <c r="G1596" s="38" t="s">
        <v>21</v>
      </c>
      <c r="H1596" s="42">
        <v>39000</v>
      </c>
      <c r="I1596" s="55"/>
      <c r="J1596" s="44">
        <v>39270</v>
      </c>
      <c r="K1596" s="42">
        <v>0</v>
      </c>
      <c r="L1596" s="42">
        <v>37050</v>
      </c>
      <c r="M1596" s="44">
        <v>45138</v>
      </c>
      <c r="N1596" s="42">
        <f>H1596-K1596-L1596</f>
        <v>1950</v>
      </c>
      <c r="O1596" s="42">
        <v>0</v>
      </c>
      <c r="P1596" s="45">
        <v>0.03</v>
      </c>
      <c r="Q1596" s="42">
        <v>0</v>
      </c>
      <c r="R1596" s="42">
        <v>0</v>
      </c>
      <c r="S1596" s="42">
        <v>1950</v>
      </c>
      <c r="T1596" s="38">
        <v>5000</v>
      </c>
      <c r="U1596" s="14">
        <f>S1596/H1596</f>
        <v>0.05</v>
      </c>
      <c r="V1596" s="19"/>
      <c r="W1596" s="19"/>
      <c r="X1596" s="37" t="s">
        <v>3461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s="9" customFormat="1" ht="16.5" customHeight="1">
      <c r="A1597" s="38">
        <v>366</v>
      </c>
      <c r="B1597" s="39">
        <v>10736</v>
      </c>
      <c r="C1597" s="38">
        <v>10283766</v>
      </c>
      <c r="D1597" s="40" t="s">
        <v>1324</v>
      </c>
      <c r="E1597" s="38">
        <v>1</v>
      </c>
      <c r="F1597" s="38">
        <v>60</v>
      </c>
      <c r="G1597" s="38" t="s">
        <v>21</v>
      </c>
      <c r="H1597" s="42">
        <v>73000</v>
      </c>
      <c r="I1597" s="55"/>
      <c r="J1597" s="44">
        <v>39270</v>
      </c>
      <c r="K1597" s="42">
        <v>0</v>
      </c>
      <c r="L1597" s="42">
        <v>69350</v>
      </c>
      <c r="M1597" s="44">
        <v>45138</v>
      </c>
      <c r="N1597" s="42">
        <f>H1597-K1597-L1597</f>
        <v>3650</v>
      </c>
      <c r="O1597" s="42">
        <v>0</v>
      </c>
      <c r="P1597" s="45">
        <v>0.03</v>
      </c>
      <c r="Q1597" s="42">
        <v>0</v>
      </c>
      <c r="R1597" s="42">
        <v>0</v>
      </c>
      <c r="S1597" s="42">
        <v>3650</v>
      </c>
      <c r="T1597" s="38">
        <v>5000</v>
      </c>
      <c r="U1597" s="14">
        <f>S1597/H1597</f>
        <v>0.05</v>
      </c>
      <c r="V1597" s="19"/>
      <c r="W1597" s="19"/>
      <c r="X1597" s="37" t="s">
        <v>3461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37" s="9" customFormat="1" ht="16.5" customHeight="1">
      <c r="A1598" s="38">
        <v>368</v>
      </c>
      <c r="B1598" s="39">
        <v>10736</v>
      </c>
      <c r="C1598" s="38">
        <v>10283984</v>
      </c>
      <c r="D1598" s="40" t="s">
        <v>1326</v>
      </c>
      <c r="E1598" s="38">
        <v>1</v>
      </c>
      <c r="F1598" s="38">
        <v>120</v>
      </c>
      <c r="G1598" s="38" t="s">
        <v>21</v>
      </c>
      <c r="H1598" s="42">
        <v>544450</v>
      </c>
      <c r="I1598" s="55"/>
      <c r="J1598" s="44">
        <v>39270</v>
      </c>
      <c r="K1598" s="42">
        <v>0</v>
      </c>
      <c r="L1598" s="42">
        <v>517227.5</v>
      </c>
      <c r="M1598" s="44">
        <v>45138</v>
      </c>
      <c r="N1598" s="42">
        <f>H1598-K1598-L1598</f>
        <v>27222.5</v>
      </c>
      <c r="O1598" s="42">
        <v>0</v>
      </c>
      <c r="P1598" s="45">
        <v>0.03</v>
      </c>
      <c r="Q1598" s="42">
        <v>0</v>
      </c>
      <c r="R1598" s="42">
        <v>0</v>
      </c>
      <c r="S1598" s="42">
        <v>27222.5</v>
      </c>
      <c r="T1598" s="38">
        <v>5000</v>
      </c>
      <c r="U1598" s="14">
        <f>S1598/H1598</f>
        <v>0.05</v>
      </c>
      <c r="V1598" s="19"/>
      <c r="W1598" s="19"/>
      <c r="X1598" s="37" t="s">
        <v>3461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37" s="9" customFormat="1" ht="16.5" customHeight="1">
      <c r="A1599" s="38">
        <v>448</v>
      </c>
      <c r="B1599" s="39">
        <v>10736</v>
      </c>
      <c r="C1599" s="38">
        <v>10283744</v>
      </c>
      <c r="D1599" s="40" t="s">
        <v>1386</v>
      </c>
      <c r="E1599" s="38">
        <v>1</v>
      </c>
      <c r="F1599" s="38">
        <v>120</v>
      </c>
      <c r="G1599" s="38" t="s">
        <v>23</v>
      </c>
      <c r="H1599" s="42">
        <v>46964.2</v>
      </c>
      <c r="I1599" s="55"/>
      <c r="J1599" s="44">
        <v>39269</v>
      </c>
      <c r="K1599" s="42">
        <v>0</v>
      </c>
      <c r="L1599" s="42">
        <v>44615.99</v>
      </c>
      <c r="M1599" s="44">
        <v>45138</v>
      </c>
      <c r="N1599" s="42">
        <f>H1599-K1599-L1599</f>
        <v>2348.2099999999991</v>
      </c>
      <c r="O1599" s="42">
        <v>0</v>
      </c>
      <c r="P1599" s="45">
        <v>0.03</v>
      </c>
      <c r="Q1599" s="42">
        <v>0</v>
      </c>
      <c r="R1599" s="42">
        <v>0</v>
      </c>
      <c r="S1599" s="42">
        <v>2348.21</v>
      </c>
      <c r="T1599" s="38">
        <v>5000</v>
      </c>
      <c r="U1599" s="14">
        <f>S1599/H1599</f>
        <v>0.05</v>
      </c>
      <c r="V1599" s="19"/>
      <c r="W1599" s="19"/>
      <c r="X1599" s="37" t="s">
        <v>3461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s="9" customFormat="1" ht="16.5" customHeight="1">
      <c r="A1600" s="38">
        <v>449</v>
      </c>
      <c r="B1600" s="39">
        <v>10736</v>
      </c>
      <c r="C1600" s="38">
        <v>10283757</v>
      </c>
      <c r="D1600" s="40" t="s">
        <v>1387</v>
      </c>
      <c r="E1600" s="38">
        <v>1</v>
      </c>
      <c r="F1600" s="38">
        <v>60</v>
      </c>
      <c r="G1600" s="38" t="s">
        <v>23</v>
      </c>
      <c r="H1600" s="42">
        <v>3400</v>
      </c>
      <c r="I1600" s="55"/>
      <c r="J1600" s="44">
        <v>39269</v>
      </c>
      <c r="K1600" s="42">
        <v>0</v>
      </c>
      <c r="L1600" s="42">
        <v>3230</v>
      </c>
      <c r="M1600" s="44">
        <v>45138</v>
      </c>
      <c r="N1600" s="42">
        <f>H1600-K1600-L1600</f>
        <v>170</v>
      </c>
      <c r="O1600" s="42">
        <v>0</v>
      </c>
      <c r="P1600" s="45">
        <v>0.03</v>
      </c>
      <c r="Q1600" s="42">
        <v>0</v>
      </c>
      <c r="R1600" s="42">
        <v>0</v>
      </c>
      <c r="S1600" s="42">
        <v>170</v>
      </c>
      <c r="T1600" s="38">
        <v>5000</v>
      </c>
      <c r="U1600" s="14">
        <f>S1600/H1600</f>
        <v>0.05</v>
      </c>
      <c r="V1600" s="19"/>
      <c r="W1600" s="19"/>
      <c r="X1600" s="37" t="s">
        <v>3461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37" s="9" customFormat="1" ht="16.5" customHeight="1">
      <c r="A1601" s="38">
        <v>450</v>
      </c>
      <c r="B1601" s="39">
        <v>10736</v>
      </c>
      <c r="C1601" s="38">
        <v>10283761</v>
      </c>
      <c r="D1601" s="40" t="s">
        <v>1388</v>
      </c>
      <c r="E1601" s="38">
        <v>1</v>
      </c>
      <c r="F1601" s="38">
        <v>60</v>
      </c>
      <c r="G1601" s="38" t="s">
        <v>23</v>
      </c>
      <c r="H1601" s="42">
        <v>4400</v>
      </c>
      <c r="I1601" s="55"/>
      <c r="J1601" s="44">
        <v>39269</v>
      </c>
      <c r="K1601" s="42">
        <v>0</v>
      </c>
      <c r="L1601" s="42">
        <v>4180</v>
      </c>
      <c r="M1601" s="44">
        <v>45138</v>
      </c>
      <c r="N1601" s="42">
        <f>H1601-K1601-L1601</f>
        <v>220</v>
      </c>
      <c r="O1601" s="42">
        <v>0</v>
      </c>
      <c r="P1601" s="45">
        <v>0.03</v>
      </c>
      <c r="Q1601" s="42">
        <v>0</v>
      </c>
      <c r="R1601" s="42">
        <v>0</v>
      </c>
      <c r="S1601" s="42">
        <v>220</v>
      </c>
      <c r="T1601" s="38">
        <v>5000</v>
      </c>
      <c r="U1601" s="14">
        <f>S1601/H1601</f>
        <v>0.05</v>
      </c>
      <c r="V1601" s="19"/>
      <c r="W1601" s="19"/>
      <c r="X1601" s="37" t="s">
        <v>3461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s="9" customFormat="1" ht="16.5" customHeight="1">
      <c r="A1602" s="38">
        <v>451</v>
      </c>
      <c r="B1602" s="39">
        <v>10736</v>
      </c>
      <c r="C1602" s="38">
        <v>10283762</v>
      </c>
      <c r="D1602" s="40" t="s">
        <v>1389</v>
      </c>
      <c r="E1602" s="38">
        <v>1</v>
      </c>
      <c r="F1602" s="38">
        <v>60</v>
      </c>
      <c r="G1602" s="38" t="s">
        <v>23</v>
      </c>
      <c r="H1602" s="42">
        <v>4400</v>
      </c>
      <c r="I1602" s="55"/>
      <c r="J1602" s="44">
        <v>39269</v>
      </c>
      <c r="K1602" s="42">
        <v>0</v>
      </c>
      <c r="L1602" s="42">
        <v>4180</v>
      </c>
      <c r="M1602" s="44">
        <v>45138</v>
      </c>
      <c r="N1602" s="42">
        <f>H1602-K1602-L1602</f>
        <v>220</v>
      </c>
      <c r="O1602" s="42">
        <v>0</v>
      </c>
      <c r="P1602" s="45">
        <v>0.03</v>
      </c>
      <c r="Q1602" s="42">
        <v>0</v>
      </c>
      <c r="R1602" s="42">
        <v>0</v>
      </c>
      <c r="S1602" s="42">
        <v>220</v>
      </c>
      <c r="T1602" s="38">
        <v>5000</v>
      </c>
      <c r="U1602" s="14">
        <f>S1602/H1602</f>
        <v>0.05</v>
      </c>
      <c r="V1602" s="19"/>
      <c r="W1602" s="19"/>
      <c r="X1602" s="37" t="s">
        <v>3461</v>
      </c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s="9" customFormat="1" ht="16.5" customHeight="1">
      <c r="A1603" s="38">
        <v>504</v>
      </c>
      <c r="B1603" s="39">
        <v>10736</v>
      </c>
      <c r="C1603" s="38">
        <v>10283099</v>
      </c>
      <c r="D1603" s="40" t="s">
        <v>1435</v>
      </c>
      <c r="E1603" s="38">
        <v>1</v>
      </c>
      <c r="F1603" s="38">
        <v>49</v>
      </c>
      <c r="G1603" s="38" t="s">
        <v>33</v>
      </c>
      <c r="H1603" s="42">
        <v>4700</v>
      </c>
      <c r="I1603" s="55"/>
      <c r="J1603" s="44">
        <v>43641</v>
      </c>
      <c r="K1603" s="42">
        <v>0</v>
      </c>
      <c r="L1603" s="42">
        <v>4465</v>
      </c>
      <c r="M1603" s="44">
        <v>45138</v>
      </c>
      <c r="N1603" s="42">
        <f>H1603-K1603-L1603</f>
        <v>235</v>
      </c>
      <c r="O1603" s="42">
        <v>0</v>
      </c>
      <c r="P1603" s="45">
        <v>0.13</v>
      </c>
      <c r="Q1603" s="42">
        <v>0</v>
      </c>
      <c r="R1603" s="42">
        <v>0</v>
      </c>
      <c r="S1603" s="42">
        <v>235</v>
      </c>
      <c r="T1603" s="38">
        <v>5000</v>
      </c>
      <c r="U1603" s="14">
        <f>S1603/H1603</f>
        <v>0.05</v>
      </c>
      <c r="V1603" s="19"/>
      <c r="W1603" s="19"/>
      <c r="X1603" s="37" t="s">
        <v>3461</v>
      </c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s="9" customFormat="1" ht="16.5" customHeight="1">
      <c r="A1604" s="38">
        <v>533</v>
      </c>
      <c r="B1604" s="39">
        <v>10736</v>
      </c>
      <c r="C1604" s="38">
        <v>10283747</v>
      </c>
      <c r="D1604" s="40" t="s">
        <v>1455</v>
      </c>
      <c r="E1604" s="38">
        <v>63</v>
      </c>
      <c r="F1604" s="38">
        <v>60</v>
      </c>
      <c r="G1604" s="38" t="s">
        <v>83</v>
      </c>
      <c r="H1604" s="42">
        <v>18900</v>
      </c>
      <c r="I1604" s="55"/>
      <c r="J1604" s="44">
        <v>39270</v>
      </c>
      <c r="K1604" s="42">
        <v>0</v>
      </c>
      <c r="L1604" s="42">
        <v>17955</v>
      </c>
      <c r="M1604" s="44">
        <v>45138</v>
      </c>
      <c r="N1604" s="42">
        <f>H1604-K1604-L1604</f>
        <v>945</v>
      </c>
      <c r="O1604" s="42">
        <v>0</v>
      </c>
      <c r="P1604" s="45">
        <v>0.03</v>
      </c>
      <c r="Q1604" s="42">
        <v>0</v>
      </c>
      <c r="R1604" s="42">
        <v>0</v>
      </c>
      <c r="S1604" s="42">
        <v>945</v>
      </c>
      <c r="T1604" s="38">
        <v>5000</v>
      </c>
      <c r="U1604" s="14">
        <f>S1604/H1604</f>
        <v>0.05</v>
      </c>
      <c r="V1604" s="19"/>
      <c r="W1604" s="19"/>
      <c r="X1604" s="37" t="s">
        <v>3461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s="9" customFormat="1" ht="16.5" customHeight="1">
      <c r="A1605" s="38">
        <v>563</v>
      </c>
      <c r="B1605" s="39">
        <v>10736</v>
      </c>
      <c r="C1605" s="38">
        <v>10284020</v>
      </c>
      <c r="D1605" s="40" t="s">
        <v>1473</v>
      </c>
      <c r="E1605" s="38">
        <v>1</v>
      </c>
      <c r="F1605" s="38">
        <v>120</v>
      </c>
      <c r="G1605" s="38" t="s">
        <v>262</v>
      </c>
      <c r="H1605" s="42">
        <v>127100</v>
      </c>
      <c r="I1605" s="55"/>
      <c r="J1605" s="44">
        <v>40360</v>
      </c>
      <c r="K1605" s="42">
        <v>0</v>
      </c>
      <c r="L1605" s="42">
        <v>120745</v>
      </c>
      <c r="M1605" s="44">
        <v>45138</v>
      </c>
      <c r="N1605" s="42">
        <f>H1605-K1605-L1605</f>
        <v>6355</v>
      </c>
      <c r="O1605" s="42">
        <v>0</v>
      </c>
      <c r="P1605" s="45">
        <v>0.13</v>
      </c>
      <c r="Q1605" s="42">
        <v>0</v>
      </c>
      <c r="R1605" s="42">
        <v>0</v>
      </c>
      <c r="S1605" s="42">
        <v>6355</v>
      </c>
      <c r="T1605" s="38">
        <v>5000</v>
      </c>
      <c r="U1605" s="14">
        <f>S1605/H1605</f>
        <v>0.05</v>
      </c>
      <c r="V1605" s="19"/>
      <c r="W1605" s="19"/>
      <c r="X1605" s="37" t="s">
        <v>3461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s="9" customFormat="1" ht="16.5" customHeight="1">
      <c r="A1606" s="38">
        <v>607</v>
      </c>
      <c r="B1606" s="39">
        <v>10736</v>
      </c>
      <c r="C1606" s="38">
        <v>10284315</v>
      </c>
      <c r="D1606" s="40" t="s">
        <v>1497</v>
      </c>
      <c r="E1606" s="38">
        <v>1</v>
      </c>
      <c r="F1606" s="38">
        <v>120</v>
      </c>
      <c r="G1606" s="38" t="s">
        <v>262</v>
      </c>
      <c r="H1606" s="42">
        <v>124800</v>
      </c>
      <c r="I1606" s="55"/>
      <c r="J1606" s="44">
        <v>40750</v>
      </c>
      <c r="K1606" s="42">
        <v>0</v>
      </c>
      <c r="L1606" s="42">
        <v>118560</v>
      </c>
      <c r="M1606" s="44">
        <v>45138</v>
      </c>
      <c r="N1606" s="42">
        <f>H1606-K1606-L1606</f>
        <v>6240</v>
      </c>
      <c r="O1606" s="42">
        <v>0</v>
      </c>
      <c r="P1606" s="45">
        <v>0.13</v>
      </c>
      <c r="Q1606" s="42">
        <v>0</v>
      </c>
      <c r="R1606" s="42">
        <v>0</v>
      </c>
      <c r="S1606" s="42">
        <v>6240</v>
      </c>
      <c r="T1606" s="38">
        <v>5000</v>
      </c>
      <c r="U1606" s="14">
        <f>S1606/H1606</f>
        <v>0.05</v>
      </c>
      <c r="V1606" s="19"/>
      <c r="W1606" s="19"/>
      <c r="X1606" s="37" t="s">
        <v>3461</v>
      </c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37" s="9" customFormat="1" ht="16.5" customHeight="1">
      <c r="A1607" s="38">
        <v>626</v>
      </c>
      <c r="B1607" s="39">
        <v>10737</v>
      </c>
      <c r="C1607" s="38">
        <v>10288392</v>
      </c>
      <c r="D1607" s="40" t="s">
        <v>1511</v>
      </c>
      <c r="E1607" s="38">
        <v>50</v>
      </c>
      <c r="F1607" s="38">
        <v>120</v>
      </c>
      <c r="G1607" s="38" t="s">
        <v>23</v>
      </c>
      <c r="H1607" s="42">
        <v>2000</v>
      </c>
      <c r="I1607" s="55"/>
      <c r="J1607" s="44">
        <v>39269</v>
      </c>
      <c r="K1607" s="42">
        <v>0</v>
      </c>
      <c r="L1607" s="42">
        <v>1900</v>
      </c>
      <c r="M1607" s="44">
        <v>45138</v>
      </c>
      <c r="N1607" s="42">
        <f>H1607-K1607-L1607</f>
        <v>100</v>
      </c>
      <c r="O1607" s="42">
        <v>0</v>
      </c>
      <c r="P1607" s="45">
        <v>0.03</v>
      </c>
      <c r="Q1607" s="42">
        <v>0</v>
      </c>
      <c r="R1607" s="42">
        <v>0</v>
      </c>
      <c r="S1607" s="42">
        <v>100</v>
      </c>
      <c r="T1607" s="38">
        <v>5000</v>
      </c>
      <c r="U1607" s="14">
        <f>S1607/H1607</f>
        <v>0.05</v>
      </c>
      <c r="V1607" s="19"/>
      <c r="W1607" s="19"/>
      <c r="X1607" s="37" t="s">
        <v>3461</v>
      </c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s="9" customFormat="1" ht="16.5" customHeight="1">
      <c r="A1608" s="38">
        <v>627</v>
      </c>
      <c r="B1608" s="39">
        <v>10737</v>
      </c>
      <c r="C1608" s="38">
        <v>10288523</v>
      </c>
      <c r="D1608" s="40" t="s">
        <v>61</v>
      </c>
      <c r="E1608" s="38">
        <v>28</v>
      </c>
      <c r="F1608" s="38">
        <v>25</v>
      </c>
      <c r="G1608" s="38" t="s">
        <v>23</v>
      </c>
      <c r="H1608" s="42">
        <v>547.4</v>
      </c>
      <c r="I1608" s="55"/>
      <c r="J1608" s="44">
        <v>42366</v>
      </c>
      <c r="K1608" s="42">
        <v>0</v>
      </c>
      <c r="L1608" s="42">
        <v>520.03</v>
      </c>
      <c r="M1608" s="44">
        <v>45138</v>
      </c>
      <c r="N1608" s="42">
        <f>H1608-K1608-L1608</f>
        <v>27.370000000000005</v>
      </c>
      <c r="O1608" s="42">
        <v>0</v>
      </c>
      <c r="P1608" s="45">
        <v>0.13</v>
      </c>
      <c r="Q1608" s="42">
        <v>0</v>
      </c>
      <c r="R1608" s="42">
        <v>0</v>
      </c>
      <c r="S1608" s="42">
        <v>27.37</v>
      </c>
      <c r="T1608" s="38">
        <v>5000</v>
      </c>
      <c r="U1608" s="14">
        <f>S1608/H1608</f>
        <v>0.05</v>
      </c>
      <c r="V1608" s="19"/>
      <c r="W1608" s="19"/>
      <c r="X1608" s="37" t="s">
        <v>3461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s="9" customFormat="1" ht="16.5" customHeight="1">
      <c r="A1609" s="38">
        <v>250</v>
      </c>
      <c r="B1609" s="39">
        <v>10741</v>
      </c>
      <c r="C1609" s="38">
        <v>10282158</v>
      </c>
      <c r="D1609" s="40" t="s">
        <v>1526</v>
      </c>
      <c r="E1609" s="38">
        <v>1</v>
      </c>
      <c r="F1609" s="38">
        <v>60</v>
      </c>
      <c r="G1609" s="38" t="s">
        <v>33</v>
      </c>
      <c r="H1609" s="42">
        <v>7500</v>
      </c>
      <c r="I1609" s="55"/>
      <c r="J1609" s="44">
        <v>43156</v>
      </c>
      <c r="K1609" s="42">
        <v>0</v>
      </c>
      <c r="L1609" s="42">
        <v>7125</v>
      </c>
      <c r="M1609" s="44">
        <v>45138</v>
      </c>
      <c r="N1609" s="42">
        <f>H1609-K1609-L1609</f>
        <v>375</v>
      </c>
      <c r="O1609" s="42">
        <v>0</v>
      </c>
      <c r="P1609" s="45">
        <v>0.13</v>
      </c>
      <c r="Q1609" s="42">
        <v>0</v>
      </c>
      <c r="R1609" s="42">
        <v>0</v>
      </c>
      <c r="S1609" s="42">
        <f>N1609-R1609</f>
        <v>375</v>
      </c>
      <c r="T1609" s="38">
        <v>5000</v>
      </c>
      <c r="U1609" s="14">
        <f>S1609/H1609</f>
        <v>0.05</v>
      </c>
      <c r="V1609" s="19"/>
      <c r="W1609" s="19"/>
      <c r="X1609" s="37" t="s">
        <v>3462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s="9" customFormat="1" ht="16.5" customHeight="1">
      <c r="A1610" s="38">
        <v>270</v>
      </c>
      <c r="B1610" s="39">
        <v>10741</v>
      </c>
      <c r="C1610" s="38">
        <v>10282538</v>
      </c>
      <c r="D1610" s="40" t="s">
        <v>1541</v>
      </c>
      <c r="E1610" s="38">
        <v>1</v>
      </c>
      <c r="F1610" s="38">
        <v>49</v>
      </c>
      <c r="G1610" s="38" t="s">
        <v>33</v>
      </c>
      <c r="H1610" s="42">
        <v>4700</v>
      </c>
      <c r="I1610" s="55"/>
      <c r="J1610" s="44">
        <v>43641</v>
      </c>
      <c r="K1610" s="42">
        <v>0</v>
      </c>
      <c r="L1610" s="42">
        <v>4465</v>
      </c>
      <c r="M1610" s="44">
        <v>45138</v>
      </c>
      <c r="N1610" s="42">
        <f>H1610-K1610-L1610</f>
        <v>235</v>
      </c>
      <c r="O1610" s="42">
        <v>0</v>
      </c>
      <c r="P1610" s="45">
        <v>0.13</v>
      </c>
      <c r="Q1610" s="42">
        <v>0</v>
      </c>
      <c r="R1610" s="42">
        <v>0</v>
      </c>
      <c r="S1610" s="42">
        <f>N1610-R1610</f>
        <v>235</v>
      </c>
      <c r="T1610" s="38">
        <v>5000</v>
      </c>
      <c r="U1610" s="14">
        <f>S1610/H1610</f>
        <v>0.05</v>
      </c>
      <c r="V1610" s="19"/>
      <c r="W1610" s="19"/>
      <c r="X1610" s="37" t="s">
        <v>3462</v>
      </c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s="9" customFormat="1" ht="16.5" customHeight="1">
      <c r="A1611" s="38">
        <v>69</v>
      </c>
      <c r="B1611" s="39">
        <v>10750</v>
      </c>
      <c r="C1611" s="38">
        <v>10298416</v>
      </c>
      <c r="D1611" s="40" t="s">
        <v>1585</v>
      </c>
      <c r="E1611" s="38">
        <v>2</v>
      </c>
      <c r="F1611" s="38">
        <v>60</v>
      </c>
      <c r="G1611" s="38" t="s">
        <v>83</v>
      </c>
      <c r="H1611" s="42">
        <v>2040</v>
      </c>
      <c r="I1611" s="55"/>
      <c r="J1611" s="44">
        <v>40862</v>
      </c>
      <c r="K1611" s="42">
        <v>0</v>
      </c>
      <c r="L1611" s="42">
        <v>1938</v>
      </c>
      <c r="M1611" s="44">
        <v>45138</v>
      </c>
      <c r="N1611" s="42">
        <f>H1611-K1611-L1611</f>
        <v>102</v>
      </c>
      <c r="O1611" s="42">
        <v>0</v>
      </c>
      <c r="P1611" s="45">
        <v>0.13</v>
      </c>
      <c r="Q1611" s="42">
        <v>0</v>
      </c>
      <c r="R1611" s="42">
        <v>0</v>
      </c>
      <c r="S1611" s="42">
        <v>102</v>
      </c>
      <c r="T1611" s="38">
        <v>5000</v>
      </c>
      <c r="U1611" s="14">
        <f>S1611/H1611</f>
        <v>0.05</v>
      </c>
      <c r="V1611" s="19"/>
      <c r="W1611" s="19"/>
      <c r="X1611" s="37" t="s">
        <v>3473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s="9" customFormat="1" ht="16.5" customHeight="1">
      <c r="A1612" s="38">
        <v>8</v>
      </c>
      <c r="B1612" s="39">
        <v>10873</v>
      </c>
      <c r="C1612" s="38">
        <v>10312949</v>
      </c>
      <c r="D1612" s="40" t="s">
        <v>1591</v>
      </c>
      <c r="E1612" s="38">
        <v>1</v>
      </c>
      <c r="F1612" s="38">
        <v>120</v>
      </c>
      <c r="G1612" s="38" t="s">
        <v>279</v>
      </c>
      <c r="H1612" s="42">
        <v>232560</v>
      </c>
      <c r="I1612" s="55"/>
      <c r="J1612" s="44">
        <v>41211</v>
      </c>
      <c r="K1612" s="42">
        <v>0</v>
      </c>
      <c r="L1612" s="42">
        <v>220932</v>
      </c>
      <c r="M1612" s="44">
        <v>45138</v>
      </c>
      <c r="N1612" s="42">
        <f>H1612-K1612-L1612</f>
        <v>11628</v>
      </c>
      <c r="O1612" s="42">
        <v>0</v>
      </c>
      <c r="P1612" s="45">
        <v>0.13</v>
      </c>
      <c r="Q1612" s="42">
        <v>0</v>
      </c>
      <c r="R1612" s="42">
        <v>0</v>
      </c>
      <c r="S1612" s="42">
        <f>N1612-R1612</f>
        <v>11628</v>
      </c>
      <c r="T1612" s="38">
        <v>1802</v>
      </c>
      <c r="U1612" s="14">
        <f>S1612/H1612</f>
        <v>0.05</v>
      </c>
      <c r="V1612" s="19"/>
      <c r="W1612" s="19"/>
      <c r="X1612" s="37" t="s">
        <v>3480</v>
      </c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37" s="9" customFormat="1" ht="16.5" customHeight="1">
      <c r="A1613" s="38">
        <v>12</v>
      </c>
      <c r="B1613" s="39">
        <v>10873</v>
      </c>
      <c r="C1613" s="38">
        <v>10313083</v>
      </c>
      <c r="D1613" s="40" t="s">
        <v>1591</v>
      </c>
      <c r="E1613" s="38">
        <v>1</v>
      </c>
      <c r="F1613" s="38">
        <v>120</v>
      </c>
      <c r="G1613" s="38" t="s">
        <v>515</v>
      </c>
      <c r="H1613" s="42">
        <v>447440</v>
      </c>
      <c r="I1613" s="55"/>
      <c r="J1613" s="44">
        <v>41211</v>
      </c>
      <c r="K1613" s="42">
        <v>0</v>
      </c>
      <c r="L1613" s="42">
        <v>425068</v>
      </c>
      <c r="M1613" s="44">
        <v>45138</v>
      </c>
      <c r="N1613" s="42">
        <f>H1613-K1613-L1613</f>
        <v>22372</v>
      </c>
      <c r="O1613" s="42">
        <v>0</v>
      </c>
      <c r="P1613" s="45">
        <v>0.13</v>
      </c>
      <c r="Q1613" s="42">
        <v>0</v>
      </c>
      <c r="R1613" s="42">
        <v>0</v>
      </c>
      <c r="S1613" s="42">
        <f>N1613-R1613</f>
        <v>22372</v>
      </c>
      <c r="T1613" s="38">
        <v>5000</v>
      </c>
      <c r="U1613" s="14">
        <f>S1613/H1613</f>
        <v>0.05</v>
      </c>
      <c r="V1613" s="19"/>
      <c r="W1613" s="19"/>
      <c r="X1613" s="37" t="s">
        <v>3480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s="9" customFormat="1" ht="16.5" customHeight="1">
      <c r="A1614" s="38">
        <v>286</v>
      </c>
      <c r="B1614" s="39">
        <v>10877</v>
      </c>
      <c r="C1614" s="38">
        <v>10323699</v>
      </c>
      <c r="D1614" s="40" t="s">
        <v>1598</v>
      </c>
      <c r="E1614" s="38">
        <v>1</v>
      </c>
      <c r="F1614" s="38">
        <v>60</v>
      </c>
      <c r="G1614" s="38" t="s">
        <v>33</v>
      </c>
      <c r="H1614" s="42">
        <v>3290.6</v>
      </c>
      <c r="I1614" s="55"/>
      <c r="J1614" s="44">
        <v>40596</v>
      </c>
      <c r="K1614" s="42">
        <v>0</v>
      </c>
      <c r="L1614" s="42">
        <v>3126.07</v>
      </c>
      <c r="M1614" s="44">
        <v>45138</v>
      </c>
      <c r="N1614" s="42">
        <f>H1614-K1614-L1614</f>
        <v>164.52999999999975</v>
      </c>
      <c r="O1614" s="42">
        <v>0</v>
      </c>
      <c r="P1614" s="45">
        <v>0.13</v>
      </c>
      <c r="Q1614" s="42">
        <v>0</v>
      </c>
      <c r="R1614" s="42">
        <v>0</v>
      </c>
      <c r="S1614" s="42">
        <v>164.53</v>
      </c>
      <c r="T1614" s="38">
        <v>5000</v>
      </c>
      <c r="U1614" s="14">
        <f>S1614/H1614</f>
        <v>0.05</v>
      </c>
      <c r="V1614" s="19"/>
      <c r="W1614" s="19"/>
      <c r="X1614" s="37" t="s">
        <v>3462</v>
      </c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s="9" customFormat="1" ht="16.5" customHeight="1">
      <c r="A1615" s="38">
        <v>213</v>
      </c>
      <c r="B1615" s="39">
        <v>40709</v>
      </c>
      <c r="C1615" s="38">
        <v>10285087</v>
      </c>
      <c r="D1615" s="40" t="s">
        <v>914</v>
      </c>
      <c r="E1615" s="38">
        <v>50</v>
      </c>
      <c r="F1615" s="38">
        <v>120</v>
      </c>
      <c r="G1615" s="38" t="s">
        <v>23</v>
      </c>
      <c r="H1615" s="42">
        <v>2250</v>
      </c>
      <c r="I1615" s="55"/>
      <c r="J1615" s="44">
        <v>39394</v>
      </c>
      <c r="K1615" s="42">
        <v>0</v>
      </c>
      <c r="L1615" s="42">
        <v>2137.5</v>
      </c>
      <c r="M1615" s="44">
        <v>45138</v>
      </c>
      <c r="N1615" s="42">
        <f>H1615-K1615-L1615</f>
        <v>112.5</v>
      </c>
      <c r="O1615" s="42">
        <v>0</v>
      </c>
      <c r="P1615" s="45">
        <v>0.03</v>
      </c>
      <c r="Q1615" s="42">
        <v>0</v>
      </c>
      <c r="R1615" s="42">
        <v>0</v>
      </c>
      <c r="S1615" s="42">
        <v>112.5</v>
      </c>
      <c r="T1615" s="38">
        <v>5000</v>
      </c>
      <c r="U1615" s="14">
        <f>S1615/H1615</f>
        <v>0.05</v>
      </c>
      <c r="V1615" s="19"/>
      <c r="W1615" s="19"/>
      <c r="X1615" s="37" t="s">
        <v>3467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s="9" customFormat="1" ht="16.5" customHeight="1">
      <c r="A1616" s="38">
        <v>352</v>
      </c>
      <c r="B1616" s="39">
        <v>40712</v>
      </c>
      <c r="C1616" s="38">
        <v>10302675</v>
      </c>
      <c r="D1616" s="40" t="s">
        <v>1665</v>
      </c>
      <c r="E1616" s="38">
        <v>1</v>
      </c>
      <c r="F1616" s="38">
        <v>60</v>
      </c>
      <c r="G1616" s="38" t="s">
        <v>83</v>
      </c>
      <c r="H1616" s="42">
        <v>30400</v>
      </c>
      <c r="I1616" s="55"/>
      <c r="J1616" s="44">
        <v>42277</v>
      </c>
      <c r="K1616" s="42">
        <v>0</v>
      </c>
      <c r="L1616" s="42">
        <v>28880</v>
      </c>
      <c r="M1616" s="44">
        <v>45138</v>
      </c>
      <c r="N1616" s="42">
        <f>H1616-K1616-L1616</f>
        <v>1520</v>
      </c>
      <c r="O1616" s="42">
        <v>0</v>
      </c>
      <c r="P1616" s="45">
        <v>0.13</v>
      </c>
      <c r="Q1616" s="42">
        <v>0</v>
      </c>
      <c r="R1616" s="42">
        <v>0</v>
      </c>
      <c r="S1616" s="42">
        <v>1520</v>
      </c>
      <c r="T1616" s="38">
        <v>5000</v>
      </c>
      <c r="U1616" s="14">
        <f>S1616/H1616</f>
        <v>0.05</v>
      </c>
      <c r="V1616" s="19"/>
      <c r="W1616" s="19"/>
      <c r="X1616" s="37" t="s">
        <v>3467</v>
      </c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37" s="9" customFormat="1" ht="16.5" customHeight="1">
      <c r="A1617" s="38">
        <v>362</v>
      </c>
      <c r="B1617" s="39">
        <v>40712</v>
      </c>
      <c r="C1617" s="38">
        <v>10303333</v>
      </c>
      <c r="D1617" s="40" t="s">
        <v>1669</v>
      </c>
      <c r="E1617" s="38">
        <v>2</v>
      </c>
      <c r="F1617" s="38">
        <v>60</v>
      </c>
      <c r="G1617" s="38" t="s">
        <v>23</v>
      </c>
      <c r="H1617" s="42">
        <v>2570</v>
      </c>
      <c r="I1617" s="55"/>
      <c r="J1617" s="44">
        <v>42276</v>
      </c>
      <c r="K1617" s="42">
        <v>0</v>
      </c>
      <c r="L1617" s="42">
        <v>2441.5</v>
      </c>
      <c r="M1617" s="44">
        <v>45138</v>
      </c>
      <c r="N1617" s="42">
        <f>H1617-K1617-L1617</f>
        <v>128.5</v>
      </c>
      <c r="O1617" s="42">
        <v>0</v>
      </c>
      <c r="P1617" s="45">
        <v>0.13</v>
      </c>
      <c r="Q1617" s="42">
        <v>0</v>
      </c>
      <c r="R1617" s="42">
        <v>0</v>
      </c>
      <c r="S1617" s="42">
        <v>128.5</v>
      </c>
      <c r="T1617" s="38">
        <v>1603</v>
      </c>
      <c r="U1617" s="14">
        <f>S1617/H1617</f>
        <v>0.05</v>
      </c>
      <c r="V1617" s="19"/>
      <c r="W1617" s="19"/>
      <c r="X1617" s="37" t="s">
        <v>3467</v>
      </c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s="9" customFormat="1" ht="16.5" customHeight="1">
      <c r="A1618" s="38">
        <v>364</v>
      </c>
      <c r="B1618" s="39">
        <v>40712</v>
      </c>
      <c r="C1618" s="38">
        <v>10303335</v>
      </c>
      <c r="D1618" s="40" t="s">
        <v>1671</v>
      </c>
      <c r="E1618" s="38">
        <v>9</v>
      </c>
      <c r="F1618" s="38">
        <v>60</v>
      </c>
      <c r="G1618" s="38" t="s">
        <v>83</v>
      </c>
      <c r="H1618" s="42">
        <v>1180</v>
      </c>
      <c r="I1618" s="55"/>
      <c r="J1618" s="44">
        <v>42277</v>
      </c>
      <c r="K1618" s="42">
        <v>0</v>
      </c>
      <c r="L1618" s="42">
        <v>1121</v>
      </c>
      <c r="M1618" s="44">
        <v>45138</v>
      </c>
      <c r="N1618" s="42">
        <f>H1618-K1618-L1618</f>
        <v>59</v>
      </c>
      <c r="O1618" s="42">
        <v>0</v>
      </c>
      <c r="P1618" s="45">
        <v>0.13</v>
      </c>
      <c r="Q1618" s="42">
        <v>0</v>
      </c>
      <c r="R1618" s="42">
        <v>0</v>
      </c>
      <c r="S1618" s="42">
        <v>59</v>
      </c>
      <c r="T1618" s="38">
        <v>1603</v>
      </c>
      <c r="U1618" s="14">
        <f>S1618/H1618</f>
        <v>0.05</v>
      </c>
      <c r="V1618" s="19"/>
      <c r="W1618" s="19"/>
      <c r="X1618" s="37" t="s">
        <v>3467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s="9" customFormat="1" ht="16.5" customHeight="1">
      <c r="A1619" s="38">
        <v>450</v>
      </c>
      <c r="B1619" s="39">
        <v>40712</v>
      </c>
      <c r="C1619" s="38">
        <v>10303595</v>
      </c>
      <c r="D1619" s="40" t="s">
        <v>161</v>
      </c>
      <c r="E1619" s="38">
        <v>40</v>
      </c>
      <c r="F1619" s="38">
        <v>60</v>
      </c>
      <c r="G1619" s="38" t="s">
        <v>83</v>
      </c>
      <c r="H1619" s="42">
        <v>3350.4</v>
      </c>
      <c r="I1619" s="55"/>
      <c r="J1619" s="44">
        <v>42277</v>
      </c>
      <c r="K1619" s="42">
        <v>0</v>
      </c>
      <c r="L1619" s="42">
        <v>3182.88</v>
      </c>
      <c r="M1619" s="44">
        <v>45138</v>
      </c>
      <c r="N1619" s="42">
        <f>H1619-K1619-L1619</f>
        <v>167.51999999999998</v>
      </c>
      <c r="O1619" s="42">
        <v>0</v>
      </c>
      <c r="P1619" s="45">
        <v>0.13</v>
      </c>
      <c r="Q1619" s="42">
        <v>0</v>
      </c>
      <c r="R1619" s="42">
        <v>0</v>
      </c>
      <c r="S1619" s="42">
        <v>167.52</v>
      </c>
      <c r="T1619" s="38">
        <v>5000</v>
      </c>
      <c r="U1619" s="14">
        <f>S1619/H1619</f>
        <v>0.05</v>
      </c>
      <c r="V1619" s="19"/>
      <c r="W1619" s="19"/>
      <c r="X1619" s="37" t="s">
        <v>3467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s="9" customFormat="1" ht="16.5" customHeight="1">
      <c r="A1620" s="38">
        <v>455</v>
      </c>
      <c r="B1620" s="39">
        <v>40712</v>
      </c>
      <c r="C1620" s="38">
        <v>10303600</v>
      </c>
      <c r="D1620" s="40" t="s">
        <v>99</v>
      </c>
      <c r="E1620" s="38">
        <v>32</v>
      </c>
      <c r="F1620" s="38">
        <v>60</v>
      </c>
      <c r="G1620" s="38" t="s">
        <v>83</v>
      </c>
      <c r="H1620" s="42">
        <v>11076.8</v>
      </c>
      <c r="I1620" s="55"/>
      <c r="J1620" s="44">
        <v>42277</v>
      </c>
      <c r="K1620" s="42">
        <v>0</v>
      </c>
      <c r="L1620" s="42">
        <v>10522.96</v>
      </c>
      <c r="M1620" s="44">
        <v>45138</v>
      </c>
      <c r="N1620" s="42">
        <f>H1620-K1620-L1620</f>
        <v>553.84000000000015</v>
      </c>
      <c r="O1620" s="42">
        <v>0</v>
      </c>
      <c r="P1620" s="45">
        <v>0.13</v>
      </c>
      <c r="Q1620" s="42">
        <v>0</v>
      </c>
      <c r="R1620" s="42">
        <v>0</v>
      </c>
      <c r="S1620" s="42">
        <v>553.84</v>
      </c>
      <c r="T1620" s="38">
        <v>5000</v>
      </c>
      <c r="U1620" s="14">
        <f>S1620/H1620</f>
        <v>0.05</v>
      </c>
      <c r="V1620" s="19"/>
      <c r="W1620" s="19"/>
      <c r="X1620" s="37" t="s">
        <v>3467</v>
      </c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s="9" customFormat="1" ht="16.5" customHeight="1">
      <c r="A1621" s="38">
        <v>466</v>
      </c>
      <c r="B1621" s="39">
        <v>40712</v>
      </c>
      <c r="C1621" s="38">
        <v>10303608</v>
      </c>
      <c r="D1621" s="40" t="s">
        <v>1710</v>
      </c>
      <c r="E1621" s="38">
        <v>22</v>
      </c>
      <c r="F1621" s="38">
        <v>60</v>
      </c>
      <c r="G1621" s="38" t="s">
        <v>83</v>
      </c>
      <c r="H1621" s="42">
        <v>12786.4</v>
      </c>
      <c r="I1621" s="55"/>
      <c r="J1621" s="44">
        <v>42277</v>
      </c>
      <c r="K1621" s="42">
        <v>0</v>
      </c>
      <c r="L1621" s="42">
        <v>12147.08</v>
      </c>
      <c r="M1621" s="44">
        <v>45138</v>
      </c>
      <c r="N1621" s="42">
        <f>H1621-K1621-L1621</f>
        <v>639.31999999999971</v>
      </c>
      <c r="O1621" s="42">
        <v>0</v>
      </c>
      <c r="P1621" s="45">
        <v>0.13</v>
      </c>
      <c r="Q1621" s="42">
        <v>0</v>
      </c>
      <c r="R1621" s="42">
        <v>0</v>
      </c>
      <c r="S1621" s="42">
        <v>639.32000000000005</v>
      </c>
      <c r="T1621" s="38">
        <v>5000</v>
      </c>
      <c r="U1621" s="14">
        <f>S1621/H1621</f>
        <v>0.05</v>
      </c>
      <c r="V1621" s="19"/>
      <c r="W1621" s="19"/>
      <c r="X1621" s="37" t="s">
        <v>3467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s="9" customFormat="1" ht="16.5" customHeight="1">
      <c r="A1622" s="38">
        <v>524</v>
      </c>
      <c r="B1622" s="39">
        <v>40712</v>
      </c>
      <c r="C1622" s="38">
        <v>10303688</v>
      </c>
      <c r="D1622" s="40" t="s">
        <v>1745</v>
      </c>
      <c r="E1622" s="38">
        <v>2</v>
      </c>
      <c r="F1622" s="38">
        <v>60</v>
      </c>
      <c r="G1622" s="38" t="s">
        <v>23</v>
      </c>
      <c r="H1622" s="42">
        <v>320</v>
      </c>
      <c r="I1622" s="55"/>
      <c r="J1622" s="44">
        <v>43032</v>
      </c>
      <c r="K1622" s="42">
        <v>0</v>
      </c>
      <c r="L1622" s="42">
        <v>304</v>
      </c>
      <c r="M1622" s="44">
        <v>45138</v>
      </c>
      <c r="N1622" s="42">
        <f>H1622-K1622-L1622</f>
        <v>16</v>
      </c>
      <c r="O1622" s="42">
        <v>0</v>
      </c>
      <c r="P1622" s="45">
        <v>0.13</v>
      </c>
      <c r="Q1622" s="42">
        <v>0</v>
      </c>
      <c r="R1622" s="42">
        <v>0</v>
      </c>
      <c r="S1622" s="42">
        <v>16</v>
      </c>
      <c r="T1622" s="38">
        <v>5000</v>
      </c>
      <c r="U1622" s="14">
        <f>S1622/H1622</f>
        <v>0.05</v>
      </c>
      <c r="V1622" s="19"/>
      <c r="W1622" s="19"/>
      <c r="X1622" s="37" t="s">
        <v>3467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s="9" customFormat="1" ht="16.5" customHeight="1">
      <c r="A1623" s="38">
        <v>525</v>
      </c>
      <c r="B1623" s="39">
        <v>40712</v>
      </c>
      <c r="C1623" s="38">
        <v>10303689</v>
      </c>
      <c r="D1623" s="40" t="s">
        <v>1746</v>
      </c>
      <c r="E1623" s="38">
        <v>1</v>
      </c>
      <c r="F1623" s="38">
        <v>60</v>
      </c>
      <c r="G1623" s="38" t="s">
        <v>21</v>
      </c>
      <c r="H1623" s="42">
        <v>5800</v>
      </c>
      <c r="I1623" s="55"/>
      <c r="J1623" s="44">
        <v>43034</v>
      </c>
      <c r="K1623" s="42">
        <v>0</v>
      </c>
      <c r="L1623" s="42">
        <v>5510</v>
      </c>
      <c r="M1623" s="44">
        <v>45138</v>
      </c>
      <c r="N1623" s="42">
        <f>H1623-K1623-L1623</f>
        <v>290</v>
      </c>
      <c r="O1623" s="42">
        <v>0</v>
      </c>
      <c r="P1623" s="45">
        <v>0.13</v>
      </c>
      <c r="Q1623" s="42">
        <v>0</v>
      </c>
      <c r="R1623" s="42">
        <v>0</v>
      </c>
      <c r="S1623" s="42">
        <v>290</v>
      </c>
      <c r="T1623" s="38">
        <v>5000</v>
      </c>
      <c r="U1623" s="14">
        <f>S1623/H1623</f>
        <v>0.05</v>
      </c>
      <c r="V1623" s="19"/>
      <c r="W1623" s="19"/>
      <c r="X1623" s="37" t="s">
        <v>3467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37" s="9" customFormat="1" ht="16.5" customHeight="1">
      <c r="A1624" s="38">
        <v>526</v>
      </c>
      <c r="B1624" s="39">
        <v>40712</v>
      </c>
      <c r="C1624" s="38">
        <v>10303690</v>
      </c>
      <c r="D1624" s="40" t="s">
        <v>1747</v>
      </c>
      <c r="E1624" s="38">
        <v>5</v>
      </c>
      <c r="F1624" s="38">
        <v>60</v>
      </c>
      <c r="G1624" s="38" t="s">
        <v>23</v>
      </c>
      <c r="H1624" s="42">
        <v>4100</v>
      </c>
      <c r="I1624" s="55"/>
      <c r="J1624" s="44">
        <v>43032</v>
      </c>
      <c r="K1624" s="42">
        <v>0</v>
      </c>
      <c r="L1624" s="42">
        <v>3895</v>
      </c>
      <c r="M1624" s="44">
        <v>45138</v>
      </c>
      <c r="N1624" s="42">
        <f>H1624-K1624-L1624</f>
        <v>205</v>
      </c>
      <c r="O1624" s="42">
        <v>0</v>
      </c>
      <c r="P1624" s="45">
        <v>0.13</v>
      </c>
      <c r="Q1624" s="42">
        <v>0</v>
      </c>
      <c r="R1624" s="42">
        <v>0</v>
      </c>
      <c r="S1624" s="42">
        <v>205</v>
      </c>
      <c r="T1624" s="38">
        <v>5000</v>
      </c>
      <c r="U1624" s="14">
        <f>S1624/H1624</f>
        <v>0.05</v>
      </c>
      <c r="V1624" s="19"/>
      <c r="W1624" s="19"/>
      <c r="X1624" s="37" t="s">
        <v>3467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s="9" customFormat="1" ht="16.5" customHeight="1">
      <c r="A1625" s="38">
        <v>527</v>
      </c>
      <c r="B1625" s="39">
        <v>40712</v>
      </c>
      <c r="C1625" s="38">
        <v>10303691</v>
      </c>
      <c r="D1625" s="40" t="s">
        <v>1748</v>
      </c>
      <c r="E1625" s="38">
        <v>230</v>
      </c>
      <c r="F1625" s="38">
        <v>60</v>
      </c>
      <c r="G1625" s="38" t="s">
        <v>23</v>
      </c>
      <c r="H1625" s="42">
        <v>690</v>
      </c>
      <c r="I1625" s="55"/>
      <c r="J1625" s="44">
        <v>43033</v>
      </c>
      <c r="K1625" s="42">
        <v>0</v>
      </c>
      <c r="L1625" s="42">
        <v>655.5</v>
      </c>
      <c r="M1625" s="44">
        <v>45138</v>
      </c>
      <c r="N1625" s="42">
        <f>H1625-K1625-L1625</f>
        <v>34.5</v>
      </c>
      <c r="O1625" s="42">
        <v>0</v>
      </c>
      <c r="P1625" s="45">
        <v>0.13</v>
      </c>
      <c r="Q1625" s="42">
        <v>0</v>
      </c>
      <c r="R1625" s="42">
        <v>0</v>
      </c>
      <c r="S1625" s="42">
        <v>34.5</v>
      </c>
      <c r="T1625" s="38">
        <v>5000</v>
      </c>
      <c r="U1625" s="14">
        <f>S1625/H1625</f>
        <v>0.05</v>
      </c>
      <c r="V1625" s="19"/>
      <c r="W1625" s="19"/>
      <c r="X1625" s="37" t="s">
        <v>3467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s="9" customFormat="1" ht="16.5" customHeight="1">
      <c r="A1626" s="38">
        <v>528</v>
      </c>
      <c r="B1626" s="39">
        <v>40712</v>
      </c>
      <c r="C1626" s="38">
        <v>10303692</v>
      </c>
      <c r="D1626" s="40" t="s">
        <v>1749</v>
      </c>
      <c r="E1626" s="38">
        <v>230</v>
      </c>
      <c r="F1626" s="38">
        <v>60</v>
      </c>
      <c r="G1626" s="38" t="s">
        <v>23</v>
      </c>
      <c r="H1626" s="42">
        <v>690</v>
      </c>
      <c r="I1626" s="55"/>
      <c r="J1626" s="44">
        <v>43032</v>
      </c>
      <c r="K1626" s="42">
        <v>0</v>
      </c>
      <c r="L1626" s="42">
        <v>655.5</v>
      </c>
      <c r="M1626" s="44">
        <v>45138</v>
      </c>
      <c r="N1626" s="42">
        <f>H1626-K1626-L1626</f>
        <v>34.5</v>
      </c>
      <c r="O1626" s="42">
        <v>0</v>
      </c>
      <c r="P1626" s="45">
        <v>0.13</v>
      </c>
      <c r="Q1626" s="42">
        <v>0</v>
      </c>
      <c r="R1626" s="42">
        <v>0</v>
      </c>
      <c r="S1626" s="42">
        <v>34.5</v>
      </c>
      <c r="T1626" s="38">
        <v>5000</v>
      </c>
      <c r="U1626" s="14">
        <f>S1626/H1626</f>
        <v>0.05</v>
      </c>
      <c r="V1626" s="19"/>
      <c r="W1626" s="19"/>
      <c r="X1626" s="37" t="s">
        <v>3467</v>
      </c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37" s="9" customFormat="1" ht="16.5" customHeight="1">
      <c r="A1627" s="38">
        <v>541</v>
      </c>
      <c r="B1627" s="39">
        <v>40712</v>
      </c>
      <c r="C1627" s="38">
        <v>10303853</v>
      </c>
      <c r="D1627" s="40" t="s">
        <v>1759</v>
      </c>
      <c r="E1627" s="38">
        <v>2</v>
      </c>
      <c r="F1627" s="38">
        <v>58</v>
      </c>
      <c r="G1627" s="38" t="s">
        <v>33</v>
      </c>
      <c r="H1627" s="42">
        <v>3598</v>
      </c>
      <c r="I1627" s="55"/>
      <c r="J1627" s="44">
        <v>43367</v>
      </c>
      <c r="K1627" s="42">
        <v>0</v>
      </c>
      <c r="L1627" s="42">
        <v>3418.1</v>
      </c>
      <c r="M1627" s="44">
        <v>45138</v>
      </c>
      <c r="N1627" s="42">
        <f>H1627-K1627-L1627</f>
        <v>179.90000000000009</v>
      </c>
      <c r="O1627" s="42">
        <v>0</v>
      </c>
      <c r="P1627" s="45">
        <v>0.13</v>
      </c>
      <c r="Q1627" s="42">
        <v>0</v>
      </c>
      <c r="R1627" s="42">
        <v>0</v>
      </c>
      <c r="S1627" s="42">
        <v>179.9</v>
      </c>
      <c r="T1627" s="38">
        <v>2506</v>
      </c>
      <c r="U1627" s="14">
        <f>S1627/H1627</f>
        <v>0.05</v>
      </c>
      <c r="V1627" s="19"/>
      <c r="W1627" s="19"/>
      <c r="X1627" s="37" t="s">
        <v>3467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s="9" customFormat="1" ht="16.5" customHeight="1">
      <c r="A1628" s="38">
        <v>545</v>
      </c>
      <c r="B1628" s="39">
        <v>40712</v>
      </c>
      <c r="C1628" s="38">
        <v>10303860</v>
      </c>
      <c r="D1628" s="40" t="s">
        <v>1761</v>
      </c>
      <c r="E1628" s="38">
        <v>4</v>
      </c>
      <c r="F1628" s="38">
        <v>56</v>
      </c>
      <c r="G1628" s="38" t="s">
        <v>33</v>
      </c>
      <c r="H1628" s="42">
        <v>5000</v>
      </c>
      <c r="I1628" s="55"/>
      <c r="J1628" s="44">
        <v>43432</v>
      </c>
      <c r="K1628" s="42">
        <v>0</v>
      </c>
      <c r="L1628" s="42">
        <v>4750</v>
      </c>
      <c r="M1628" s="44">
        <v>45138</v>
      </c>
      <c r="N1628" s="42">
        <f>H1628-K1628-L1628</f>
        <v>250</v>
      </c>
      <c r="O1628" s="42">
        <v>0</v>
      </c>
      <c r="P1628" s="45">
        <v>0.13</v>
      </c>
      <c r="Q1628" s="42">
        <v>0</v>
      </c>
      <c r="R1628" s="42">
        <v>0</v>
      </c>
      <c r="S1628" s="42">
        <v>250</v>
      </c>
      <c r="T1628" s="38">
        <v>2506</v>
      </c>
      <c r="U1628" s="14">
        <f>S1628/H1628</f>
        <v>0.05</v>
      </c>
      <c r="V1628" s="19"/>
      <c r="W1628" s="19"/>
      <c r="X1628" s="37" t="s">
        <v>3467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s="9" customFormat="1" ht="16.5" customHeight="1">
      <c r="A1629" s="38">
        <v>548</v>
      </c>
      <c r="B1629" s="39">
        <v>40712</v>
      </c>
      <c r="C1629" s="38">
        <v>10303865</v>
      </c>
      <c r="D1629" s="40" t="s">
        <v>1763</v>
      </c>
      <c r="E1629" s="38">
        <v>1</v>
      </c>
      <c r="F1629" s="38">
        <v>56</v>
      </c>
      <c r="G1629" s="38" t="s">
        <v>33</v>
      </c>
      <c r="H1629" s="42">
        <v>1399</v>
      </c>
      <c r="I1629" s="55"/>
      <c r="J1629" s="44">
        <v>43432</v>
      </c>
      <c r="K1629" s="42">
        <v>0</v>
      </c>
      <c r="L1629" s="42">
        <v>1329.05</v>
      </c>
      <c r="M1629" s="44">
        <v>45138</v>
      </c>
      <c r="N1629" s="42">
        <f>H1629-K1629-L1629</f>
        <v>69.950000000000045</v>
      </c>
      <c r="O1629" s="42">
        <v>0</v>
      </c>
      <c r="P1629" s="45">
        <v>0.13</v>
      </c>
      <c r="Q1629" s="42">
        <v>0</v>
      </c>
      <c r="R1629" s="42">
        <v>0</v>
      </c>
      <c r="S1629" s="42">
        <v>69.95</v>
      </c>
      <c r="T1629" s="38">
        <v>2103</v>
      </c>
      <c r="U1629" s="14">
        <f>S1629/H1629</f>
        <v>0.05</v>
      </c>
      <c r="V1629" s="19"/>
      <c r="W1629" s="19"/>
      <c r="X1629" s="37" t="s">
        <v>3467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s="9" customFormat="1" ht="16.5" customHeight="1">
      <c r="A1630" s="38">
        <v>573</v>
      </c>
      <c r="B1630" s="39">
        <v>40712</v>
      </c>
      <c r="C1630" s="38">
        <v>10303916</v>
      </c>
      <c r="D1630" s="40" t="s">
        <v>1773</v>
      </c>
      <c r="E1630" s="38">
        <v>2</v>
      </c>
      <c r="F1630" s="38">
        <v>60</v>
      </c>
      <c r="G1630" s="38" t="s">
        <v>33</v>
      </c>
      <c r="H1630" s="42">
        <v>6025</v>
      </c>
      <c r="I1630" s="55"/>
      <c r="J1630" s="44">
        <v>42276</v>
      </c>
      <c r="K1630" s="42">
        <v>0</v>
      </c>
      <c r="L1630" s="42">
        <v>5723.75</v>
      </c>
      <c r="M1630" s="44">
        <v>45138</v>
      </c>
      <c r="N1630" s="42">
        <f>H1630-K1630-L1630</f>
        <v>301.25</v>
      </c>
      <c r="O1630" s="42">
        <v>0</v>
      </c>
      <c r="P1630" s="45">
        <v>0.13</v>
      </c>
      <c r="Q1630" s="42">
        <v>0</v>
      </c>
      <c r="R1630" s="42">
        <v>0</v>
      </c>
      <c r="S1630" s="42">
        <v>301.25</v>
      </c>
      <c r="T1630" s="38">
        <v>5000</v>
      </c>
      <c r="U1630" s="14">
        <f>S1630/H1630</f>
        <v>0.05</v>
      </c>
      <c r="V1630" s="19"/>
      <c r="W1630" s="19"/>
      <c r="X1630" s="37" t="s">
        <v>3467</v>
      </c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s="9" customFormat="1" ht="16.5" customHeight="1">
      <c r="A1631" s="38">
        <v>576</v>
      </c>
      <c r="B1631" s="39">
        <v>40712</v>
      </c>
      <c r="C1631" s="38">
        <v>10303919</v>
      </c>
      <c r="D1631" s="40" t="s">
        <v>1773</v>
      </c>
      <c r="E1631" s="38">
        <v>3</v>
      </c>
      <c r="F1631" s="38">
        <v>60</v>
      </c>
      <c r="G1631" s="38" t="s">
        <v>33</v>
      </c>
      <c r="H1631" s="42">
        <v>6450.4</v>
      </c>
      <c r="I1631" s="55"/>
      <c r="J1631" s="44">
        <v>42276</v>
      </c>
      <c r="K1631" s="42">
        <v>0</v>
      </c>
      <c r="L1631" s="42">
        <v>6127.88</v>
      </c>
      <c r="M1631" s="44">
        <v>45138</v>
      </c>
      <c r="N1631" s="42">
        <f>H1631-K1631-L1631</f>
        <v>322.51999999999953</v>
      </c>
      <c r="O1631" s="42">
        <v>0</v>
      </c>
      <c r="P1631" s="45">
        <v>0.13</v>
      </c>
      <c r="Q1631" s="42">
        <v>0</v>
      </c>
      <c r="R1631" s="42">
        <v>0</v>
      </c>
      <c r="S1631" s="42">
        <v>322.52</v>
      </c>
      <c r="T1631" s="38">
        <v>5000</v>
      </c>
      <c r="U1631" s="14">
        <f>S1631/H1631</f>
        <v>0.05</v>
      </c>
      <c r="V1631" s="19"/>
      <c r="W1631" s="19"/>
      <c r="X1631" s="37" t="s">
        <v>3467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37" s="9" customFormat="1" ht="16.5" customHeight="1">
      <c r="A1632" s="38">
        <v>33</v>
      </c>
      <c r="B1632" s="39">
        <v>10704</v>
      </c>
      <c r="C1632" s="38">
        <v>10279989</v>
      </c>
      <c r="D1632" s="40" t="s">
        <v>1044</v>
      </c>
      <c r="E1632" s="38">
        <v>1</v>
      </c>
      <c r="F1632" s="38">
        <v>60</v>
      </c>
      <c r="G1632" s="38" t="s">
        <v>23</v>
      </c>
      <c r="H1632" s="42">
        <v>1370</v>
      </c>
      <c r="I1632" s="53"/>
      <c r="J1632" s="44">
        <v>39497</v>
      </c>
      <c r="K1632" s="42">
        <v>0</v>
      </c>
      <c r="L1632" s="42">
        <v>1301.5</v>
      </c>
      <c r="M1632" s="44">
        <v>45169</v>
      </c>
      <c r="N1632" s="42">
        <f>H1632-K1632-L1632</f>
        <v>68.5</v>
      </c>
      <c r="O1632" s="42">
        <v>0</v>
      </c>
      <c r="P1632" s="45">
        <v>0.03</v>
      </c>
      <c r="Q1632" s="42">
        <v>0</v>
      </c>
      <c r="R1632" s="42">
        <v>0</v>
      </c>
      <c r="S1632" s="42">
        <v>68.5</v>
      </c>
      <c r="T1632" s="38">
        <v>5000</v>
      </c>
      <c r="U1632" s="14">
        <f>S1632/H1632</f>
        <v>0.05</v>
      </c>
      <c r="V1632" s="19"/>
      <c r="W1632" s="19"/>
      <c r="X1632" s="37" t="s">
        <v>3455</v>
      </c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s="9" customFormat="1" ht="16.5" customHeight="1">
      <c r="A1633" s="38">
        <v>46</v>
      </c>
      <c r="B1633" s="39">
        <v>10723</v>
      </c>
      <c r="C1633" s="38">
        <v>10295088</v>
      </c>
      <c r="D1633" s="40" t="s">
        <v>1051</v>
      </c>
      <c r="E1633" s="38">
        <v>1</v>
      </c>
      <c r="F1633" s="38">
        <v>60</v>
      </c>
      <c r="G1633" s="38" t="s">
        <v>33</v>
      </c>
      <c r="H1633" s="42">
        <v>1099</v>
      </c>
      <c r="I1633" s="56"/>
      <c r="J1633" s="44">
        <v>43032</v>
      </c>
      <c r="K1633" s="42">
        <v>0</v>
      </c>
      <c r="L1633" s="42">
        <v>1044.05</v>
      </c>
      <c r="M1633" s="44">
        <v>45169</v>
      </c>
      <c r="N1633" s="42">
        <f>H1633-K1633-L1633</f>
        <v>54.950000000000045</v>
      </c>
      <c r="O1633" s="42">
        <v>0</v>
      </c>
      <c r="P1633" s="45">
        <v>0.13</v>
      </c>
      <c r="Q1633" s="42">
        <v>0</v>
      </c>
      <c r="R1633" s="42">
        <v>0</v>
      </c>
      <c r="S1633" s="42">
        <v>54.95</v>
      </c>
      <c r="T1633" s="38">
        <v>2001</v>
      </c>
      <c r="U1633" s="14">
        <f>S1633/H1633</f>
        <v>0.05</v>
      </c>
      <c r="V1633" s="19"/>
      <c r="W1633" s="19"/>
      <c r="X1633" s="37" t="s">
        <v>3470</v>
      </c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s="9" customFormat="1" ht="16.5" customHeight="1">
      <c r="A1634" s="38">
        <v>92</v>
      </c>
      <c r="B1634" s="39">
        <v>10726</v>
      </c>
      <c r="C1634" s="38">
        <v>10299952</v>
      </c>
      <c r="D1634" s="40" t="s">
        <v>317</v>
      </c>
      <c r="E1634" s="38">
        <v>20</v>
      </c>
      <c r="F1634" s="38">
        <v>60</v>
      </c>
      <c r="G1634" s="38" t="s">
        <v>23</v>
      </c>
      <c r="H1634" s="42">
        <v>9914.6</v>
      </c>
      <c r="I1634" s="56"/>
      <c r="J1634" s="44">
        <v>43125</v>
      </c>
      <c r="K1634" s="42">
        <v>0</v>
      </c>
      <c r="L1634" s="42">
        <v>9418.8700000000008</v>
      </c>
      <c r="M1634" s="44">
        <v>45169</v>
      </c>
      <c r="N1634" s="42">
        <f>H1634-K1634-L1634</f>
        <v>495.72999999999956</v>
      </c>
      <c r="O1634" s="42">
        <v>0</v>
      </c>
      <c r="P1634" s="45">
        <v>0.13</v>
      </c>
      <c r="Q1634" s="42">
        <v>0</v>
      </c>
      <c r="R1634" s="42">
        <v>0</v>
      </c>
      <c r="S1634" s="42">
        <v>495.73</v>
      </c>
      <c r="T1634" s="38">
        <v>5000</v>
      </c>
      <c r="U1634" s="14">
        <f>S1634/H1634</f>
        <v>0.05</v>
      </c>
      <c r="V1634" s="19"/>
      <c r="W1634" s="19"/>
      <c r="X1634" s="37" t="s">
        <v>3459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s="9" customFormat="1" ht="16.5" customHeight="1">
      <c r="A1635" s="38">
        <v>96</v>
      </c>
      <c r="B1635" s="39">
        <v>10730</v>
      </c>
      <c r="C1635" s="38">
        <v>10290499</v>
      </c>
      <c r="D1635" s="40" t="s">
        <v>1056</v>
      </c>
      <c r="E1635" s="38">
        <v>1</v>
      </c>
      <c r="F1635" s="38">
        <v>60</v>
      </c>
      <c r="G1635" s="38" t="s">
        <v>33</v>
      </c>
      <c r="H1635" s="42">
        <v>3500</v>
      </c>
      <c r="I1635" s="56"/>
      <c r="J1635" s="44">
        <v>41575</v>
      </c>
      <c r="K1635" s="42">
        <v>0</v>
      </c>
      <c r="L1635" s="42">
        <v>3325</v>
      </c>
      <c r="M1635" s="44">
        <v>45169</v>
      </c>
      <c r="N1635" s="42">
        <f>H1635-K1635-L1635</f>
        <v>175</v>
      </c>
      <c r="O1635" s="42">
        <v>0</v>
      </c>
      <c r="P1635" s="45">
        <v>0.13</v>
      </c>
      <c r="Q1635" s="42">
        <v>0</v>
      </c>
      <c r="R1635" s="42">
        <v>0</v>
      </c>
      <c r="S1635" s="42">
        <v>175</v>
      </c>
      <c r="T1635" s="38">
        <v>5000</v>
      </c>
      <c r="U1635" s="14">
        <f>S1635/H1635</f>
        <v>0.05</v>
      </c>
      <c r="V1635" s="19"/>
      <c r="W1635" s="19"/>
      <c r="X1635" s="37" t="s">
        <v>3459</v>
      </c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s="9" customFormat="1" ht="16.5" customHeight="1">
      <c r="A1636" s="38">
        <v>99</v>
      </c>
      <c r="B1636" s="39">
        <v>10730</v>
      </c>
      <c r="C1636" s="38">
        <v>10289801</v>
      </c>
      <c r="D1636" s="40" t="s">
        <v>1059</v>
      </c>
      <c r="E1636" s="38">
        <v>16</v>
      </c>
      <c r="F1636" s="38">
        <v>60</v>
      </c>
      <c r="G1636" s="38" t="s">
        <v>83</v>
      </c>
      <c r="H1636" s="42">
        <v>1408</v>
      </c>
      <c r="I1636" s="56"/>
      <c r="J1636" s="44">
        <v>39813</v>
      </c>
      <c r="K1636" s="42">
        <v>0</v>
      </c>
      <c r="L1636" s="42">
        <v>1337.6</v>
      </c>
      <c r="M1636" s="44">
        <v>45169</v>
      </c>
      <c r="N1636" s="42">
        <f>H1636-K1636-L1636</f>
        <v>70.400000000000091</v>
      </c>
      <c r="O1636" s="42">
        <v>0</v>
      </c>
      <c r="P1636" s="45">
        <v>0.03</v>
      </c>
      <c r="Q1636" s="42">
        <v>0</v>
      </c>
      <c r="R1636" s="42">
        <v>0</v>
      </c>
      <c r="S1636" s="42">
        <v>70.400000000000006</v>
      </c>
      <c r="T1636" s="38">
        <v>5000</v>
      </c>
      <c r="U1636" s="14">
        <f>S1636/H1636</f>
        <v>0.05</v>
      </c>
      <c r="V1636" s="19"/>
      <c r="W1636" s="19"/>
      <c r="X1636" s="37" t="s">
        <v>3459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s="9" customFormat="1" ht="16.5" customHeight="1">
      <c r="A1637" s="38">
        <v>63</v>
      </c>
      <c r="B1637" s="39">
        <v>10733</v>
      </c>
      <c r="C1637" s="38">
        <v>10290894</v>
      </c>
      <c r="D1637" s="40" t="s">
        <v>1062</v>
      </c>
      <c r="E1637" s="38">
        <v>1</v>
      </c>
      <c r="F1637" s="38">
        <v>120</v>
      </c>
      <c r="G1637" s="38" t="s">
        <v>21</v>
      </c>
      <c r="H1637" s="42">
        <v>-1890</v>
      </c>
      <c r="I1637" s="56"/>
      <c r="J1637" s="44">
        <v>40254</v>
      </c>
      <c r="K1637" s="42">
        <v>0</v>
      </c>
      <c r="L1637" s="42">
        <v>-1795.5</v>
      </c>
      <c r="M1637" s="44">
        <v>45169</v>
      </c>
      <c r="N1637" s="42">
        <f>H1637-K1637-L1637</f>
        <v>-94.5</v>
      </c>
      <c r="O1637" s="42">
        <v>0</v>
      </c>
      <c r="P1637" s="45">
        <v>0.13</v>
      </c>
      <c r="Q1637" s="42">
        <v>0</v>
      </c>
      <c r="R1637" s="42">
        <v>0</v>
      </c>
      <c r="S1637" s="42">
        <v>-94.5</v>
      </c>
      <c r="T1637" s="38">
        <v>2201</v>
      </c>
      <c r="U1637" s="14">
        <f>S1637/H1637</f>
        <v>0.05</v>
      </c>
      <c r="V1637" s="19"/>
      <c r="W1637" s="19"/>
      <c r="X1637" s="37" t="s">
        <v>3460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s="9" customFormat="1" ht="16.5" customHeight="1">
      <c r="A1638" s="38">
        <v>633</v>
      </c>
      <c r="B1638" s="39">
        <v>10737</v>
      </c>
      <c r="C1638" s="38">
        <v>10288554</v>
      </c>
      <c r="D1638" s="40" t="s">
        <v>1066</v>
      </c>
      <c r="E1638" s="38">
        <v>1</v>
      </c>
      <c r="F1638" s="38">
        <v>60</v>
      </c>
      <c r="G1638" s="38" t="s">
        <v>33</v>
      </c>
      <c r="H1638" s="42">
        <v>1900</v>
      </c>
      <c r="I1638" s="56"/>
      <c r="J1638" s="44">
        <v>43186</v>
      </c>
      <c r="K1638" s="42">
        <v>0</v>
      </c>
      <c r="L1638" s="42">
        <v>1805</v>
      </c>
      <c r="M1638" s="44">
        <v>45169</v>
      </c>
      <c r="N1638" s="42">
        <f>H1638-K1638-L1638</f>
        <v>95</v>
      </c>
      <c r="O1638" s="42">
        <v>0</v>
      </c>
      <c r="P1638" s="45">
        <v>0.13</v>
      </c>
      <c r="Q1638" s="42">
        <v>0</v>
      </c>
      <c r="R1638" s="42">
        <v>0</v>
      </c>
      <c r="S1638" s="42">
        <v>95</v>
      </c>
      <c r="T1638" s="38">
        <v>2506</v>
      </c>
      <c r="U1638" s="14">
        <f>S1638/H1638</f>
        <v>0.05</v>
      </c>
      <c r="V1638" s="19"/>
      <c r="W1638" s="19"/>
      <c r="X1638" s="37" t="s">
        <v>3461</v>
      </c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s="9" customFormat="1" ht="16.5" customHeight="1">
      <c r="A1639" s="38">
        <v>635</v>
      </c>
      <c r="B1639" s="39">
        <v>10737</v>
      </c>
      <c r="C1639" s="38">
        <v>10288399</v>
      </c>
      <c r="D1639" s="40" t="s">
        <v>647</v>
      </c>
      <c r="E1639" s="38">
        <v>3</v>
      </c>
      <c r="F1639" s="38">
        <v>120</v>
      </c>
      <c r="G1639" s="38" t="s">
        <v>23</v>
      </c>
      <c r="H1639" s="42">
        <v>10500</v>
      </c>
      <c r="I1639" s="56"/>
      <c r="J1639" s="44">
        <v>39269</v>
      </c>
      <c r="K1639" s="42">
        <v>0</v>
      </c>
      <c r="L1639" s="42">
        <v>9975</v>
      </c>
      <c r="M1639" s="44">
        <v>45169</v>
      </c>
      <c r="N1639" s="42">
        <f>H1639-K1639-L1639</f>
        <v>525</v>
      </c>
      <c r="O1639" s="42">
        <v>0</v>
      </c>
      <c r="P1639" s="45">
        <v>0.03</v>
      </c>
      <c r="Q1639" s="42">
        <v>0</v>
      </c>
      <c r="R1639" s="42">
        <v>0</v>
      </c>
      <c r="S1639" s="42">
        <v>525</v>
      </c>
      <c r="T1639" s="38">
        <v>2101</v>
      </c>
      <c r="U1639" s="14">
        <f>S1639/H1639</f>
        <v>0.05</v>
      </c>
      <c r="V1639" s="19"/>
      <c r="W1639" s="19"/>
      <c r="X1639" s="37" t="s">
        <v>3461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s="9" customFormat="1" ht="16.5" customHeight="1">
      <c r="A1640" s="38">
        <v>47</v>
      </c>
      <c r="B1640" s="39">
        <v>10755</v>
      </c>
      <c r="C1640" s="38">
        <v>10287104</v>
      </c>
      <c r="D1640" s="40" t="s">
        <v>1141</v>
      </c>
      <c r="E1640" s="38">
        <v>1</v>
      </c>
      <c r="F1640" s="38">
        <v>60</v>
      </c>
      <c r="G1640" s="38" t="s">
        <v>33</v>
      </c>
      <c r="H1640" s="42">
        <v>1304</v>
      </c>
      <c r="I1640" s="53"/>
      <c r="J1640" s="44">
        <v>40778</v>
      </c>
      <c r="K1640" s="42">
        <v>0</v>
      </c>
      <c r="L1640" s="42">
        <v>1238.8</v>
      </c>
      <c r="M1640" s="44">
        <v>45169</v>
      </c>
      <c r="N1640" s="42">
        <f>H1640-K1640-L1640</f>
        <v>65.200000000000045</v>
      </c>
      <c r="O1640" s="42">
        <v>0</v>
      </c>
      <c r="P1640" s="45">
        <v>0.13</v>
      </c>
      <c r="Q1640" s="42">
        <v>0</v>
      </c>
      <c r="R1640" s="42">
        <v>0</v>
      </c>
      <c r="S1640" s="42">
        <v>65.2</v>
      </c>
      <c r="T1640" s="38">
        <v>5000</v>
      </c>
      <c r="U1640" s="14">
        <f>S1640/H1640</f>
        <v>0.05</v>
      </c>
      <c r="V1640" s="19"/>
      <c r="W1640" s="19"/>
      <c r="X1640" s="37" t="s">
        <v>3464</v>
      </c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s="9" customFormat="1" ht="16.5" customHeight="1">
      <c r="A1641" s="38">
        <v>49</v>
      </c>
      <c r="B1641" s="39">
        <v>10755</v>
      </c>
      <c r="C1641" s="38">
        <v>10287182</v>
      </c>
      <c r="D1641" s="40" t="s">
        <v>1143</v>
      </c>
      <c r="E1641" s="38">
        <v>1</v>
      </c>
      <c r="F1641" s="38">
        <v>60</v>
      </c>
      <c r="G1641" s="38" t="s">
        <v>33</v>
      </c>
      <c r="H1641" s="42">
        <v>1199</v>
      </c>
      <c r="I1641" s="53"/>
      <c r="J1641" s="44">
        <v>41814</v>
      </c>
      <c r="K1641" s="42">
        <v>0</v>
      </c>
      <c r="L1641" s="42">
        <v>1139.05</v>
      </c>
      <c r="M1641" s="44">
        <v>45169</v>
      </c>
      <c r="N1641" s="42">
        <f>H1641-K1641-L1641</f>
        <v>59.950000000000045</v>
      </c>
      <c r="O1641" s="42">
        <v>0</v>
      </c>
      <c r="P1641" s="45">
        <v>0.13</v>
      </c>
      <c r="Q1641" s="42">
        <v>0</v>
      </c>
      <c r="R1641" s="42">
        <v>0</v>
      </c>
      <c r="S1641" s="42">
        <v>59.95</v>
      </c>
      <c r="T1641" s="38">
        <v>5000</v>
      </c>
      <c r="U1641" s="14">
        <f>S1641/H1641</f>
        <v>0.05</v>
      </c>
      <c r="V1641" s="19"/>
      <c r="W1641" s="19"/>
      <c r="X1641" s="37" t="s">
        <v>3464</v>
      </c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s="9" customFormat="1" ht="16.5" customHeight="1">
      <c r="A1642" s="38">
        <v>50</v>
      </c>
      <c r="B1642" s="39">
        <v>10755</v>
      </c>
      <c r="C1642" s="38">
        <v>10287216</v>
      </c>
      <c r="D1642" s="40" t="s">
        <v>753</v>
      </c>
      <c r="E1642" s="38">
        <v>1</v>
      </c>
      <c r="F1642" s="38">
        <v>60</v>
      </c>
      <c r="G1642" s="38" t="s">
        <v>33</v>
      </c>
      <c r="H1642" s="42">
        <v>1260</v>
      </c>
      <c r="I1642" s="53"/>
      <c r="J1642" s="44">
        <v>39963</v>
      </c>
      <c r="K1642" s="42">
        <v>0</v>
      </c>
      <c r="L1642" s="42">
        <v>1197</v>
      </c>
      <c r="M1642" s="44">
        <v>45169</v>
      </c>
      <c r="N1642" s="42">
        <f>H1642-K1642-L1642</f>
        <v>63</v>
      </c>
      <c r="O1642" s="42">
        <v>0</v>
      </c>
      <c r="P1642" s="45">
        <v>0.13</v>
      </c>
      <c r="Q1642" s="42">
        <v>0</v>
      </c>
      <c r="R1642" s="42">
        <v>0</v>
      </c>
      <c r="S1642" s="42">
        <v>63</v>
      </c>
      <c r="T1642" s="38">
        <v>5000</v>
      </c>
      <c r="U1642" s="14">
        <f>S1642/H1642</f>
        <v>0.05</v>
      </c>
      <c r="V1642" s="19"/>
      <c r="W1642" s="19"/>
      <c r="X1642" s="37" t="s">
        <v>3464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s="9" customFormat="1" ht="16.5" customHeight="1">
      <c r="A1643" s="38">
        <v>53</v>
      </c>
      <c r="B1643" s="39">
        <v>10755</v>
      </c>
      <c r="C1643" s="38">
        <v>10287669</v>
      </c>
      <c r="D1643" s="40" t="s">
        <v>1145</v>
      </c>
      <c r="E1643" s="38">
        <v>1</v>
      </c>
      <c r="F1643" s="38">
        <v>60</v>
      </c>
      <c r="G1643" s="38" t="s">
        <v>33</v>
      </c>
      <c r="H1643" s="42">
        <v>1530</v>
      </c>
      <c r="I1643" s="53"/>
      <c r="J1643" s="44">
        <v>42458</v>
      </c>
      <c r="K1643" s="42">
        <v>0</v>
      </c>
      <c r="L1643" s="42">
        <v>1453.5</v>
      </c>
      <c r="M1643" s="44">
        <v>45169</v>
      </c>
      <c r="N1643" s="42">
        <f>H1643-K1643-L1643</f>
        <v>76.5</v>
      </c>
      <c r="O1643" s="42">
        <v>0</v>
      </c>
      <c r="P1643" s="45">
        <v>0.13</v>
      </c>
      <c r="Q1643" s="42">
        <v>0</v>
      </c>
      <c r="R1643" s="42">
        <v>0</v>
      </c>
      <c r="S1643" s="42">
        <v>76.5</v>
      </c>
      <c r="T1643" s="38">
        <v>5000</v>
      </c>
      <c r="U1643" s="14">
        <f>S1643/H1643</f>
        <v>0.05</v>
      </c>
      <c r="V1643" s="19"/>
      <c r="W1643" s="19"/>
      <c r="X1643" s="37" t="s">
        <v>3464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s="9" customFormat="1" ht="16.5" customHeight="1">
      <c r="A1644" s="38">
        <v>54</v>
      </c>
      <c r="B1644" s="39">
        <v>10755</v>
      </c>
      <c r="C1644" s="38">
        <v>10287677</v>
      </c>
      <c r="D1644" s="40" t="s">
        <v>1146</v>
      </c>
      <c r="E1644" s="38">
        <v>1</v>
      </c>
      <c r="F1644" s="38">
        <v>60</v>
      </c>
      <c r="G1644" s="38" t="s">
        <v>33</v>
      </c>
      <c r="H1644" s="42">
        <v>1600</v>
      </c>
      <c r="I1644" s="53"/>
      <c r="J1644" s="44">
        <v>42576</v>
      </c>
      <c r="K1644" s="42">
        <v>0</v>
      </c>
      <c r="L1644" s="42">
        <v>1520</v>
      </c>
      <c r="M1644" s="44">
        <v>45169</v>
      </c>
      <c r="N1644" s="42">
        <f>H1644-K1644-L1644</f>
        <v>80</v>
      </c>
      <c r="O1644" s="42">
        <v>0</v>
      </c>
      <c r="P1644" s="45">
        <v>0.13</v>
      </c>
      <c r="Q1644" s="42">
        <v>0</v>
      </c>
      <c r="R1644" s="42">
        <v>0</v>
      </c>
      <c r="S1644" s="42">
        <v>80</v>
      </c>
      <c r="T1644" s="38">
        <v>5000</v>
      </c>
      <c r="U1644" s="14">
        <f>S1644/H1644</f>
        <v>0.05</v>
      </c>
      <c r="V1644" s="19"/>
      <c r="W1644" s="19"/>
      <c r="X1644" s="37" t="s">
        <v>3464</v>
      </c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37" s="9" customFormat="1" ht="16.5" customHeight="1">
      <c r="A1645" s="38">
        <v>48</v>
      </c>
      <c r="B1645" s="39">
        <v>10700</v>
      </c>
      <c r="C1645" s="38">
        <v>10275420</v>
      </c>
      <c r="D1645" s="40" t="s">
        <v>32</v>
      </c>
      <c r="E1645" s="38">
        <v>20</v>
      </c>
      <c r="F1645" s="38">
        <v>60</v>
      </c>
      <c r="G1645" s="38" t="s">
        <v>33</v>
      </c>
      <c r="H1645" s="42">
        <v>15897.4</v>
      </c>
      <c r="I1645" s="57"/>
      <c r="J1645" s="44">
        <v>43247</v>
      </c>
      <c r="K1645" s="42">
        <v>0</v>
      </c>
      <c r="L1645" s="42">
        <v>15102.53</v>
      </c>
      <c r="M1645" s="44">
        <v>45199</v>
      </c>
      <c r="N1645" s="42">
        <v>794.87</v>
      </c>
      <c r="O1645" s="42">
        <v>0</v>
      </c>
      <c r="P1645" s="45">
        <v>0.13</v>
      </c>
      <c r="Q1645" s="42">
        <v>0</v>
      </c>
      <c r="R1645" s="42">
        <v>0</v>
      </c>
      <c r="S1645" s="42">
        <v>794.87</v>
      </c>
      <c r="T1645" s="38">
        <v>2506</v>
      </c>
      <c r="U1645" s="14">
        <f>S1645/H1645</f>
        <v>0.05</v>
      </c>
      <c r="V1645" s="19"/>
      <c r="W1645" s="19"/>
      <c r="X1645" s="37" t="s">
        <v>3455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s="9" customFormat="1" ht="16.5" customHeight="1">
      <c r="A1646" s="38">
        <v>52</v>
      </c>
      <c r="B1646" s="39">
        <v>10701</v>
      </c>
      <c r="C1646" s="38">
        <v>10275746</v>
      </c>
      <c r="D1646" s="40" t="s">
        <v>37</v>
      </c>
      <c r="E1646" s="38">
        <v>2.4901E-2</v>
      </c>
      <c r="F1646" s="38">
        <v>120</v>
      </c>
      <c r="G1646" s="38" t="s">
        <v>21</v>
      </c>
      <c r="H1646" s="42">
        <v>97000</v>
      </c>
      <c r="I1646" s="57"/>
      <c r="J1646" s="44">
        <v>40751</v>
      </c>
      <c r="K1646" s="42">
        <v>0</v>
      </c>
      <c r="L1646" s="42">
        <v>92150</v>
      </c>
      <c r="M1646" s="44">
        <v>45199</v>
      </c>
      <c r="N1646" s="42">
        <v>4850</v>
      </c>
      <c r="O1646" s="42">
        <v>0</v>
      </c>
      <c r="P1646" s="45">
        <v>0.13</v>
      </c>
      <c r="Q1646" s="42">
        <v>0</v>
      </c>
      <c r="R1646" s="42">
        <v>0</v>
      </c>
      <c r="S1646" s="42">
        <v>4850</v>
      </c>
      <c r="T1646" s="38">
        <v>2101</v>
      </c>
      <c r="U1646" s="14">
        <f>S1646/H1646</f>
        <v>0.05</v>
      </c>
      <c r="V1646" s="19"/>
      <c r="W1646" s="19"/>
      <c r="X1646" s="37" t="s">
        <v>3455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37" s="9" customFormat="1" ht="16.5" customHeight="1">
      <c r="A1647" s="38">
        <v>62</v>
      </c>
      <c r="B1647" s="39">
        <v>10701</v>
      </c>
      <c r="C1647" s="38">
        <v>10275071</v>
      </c>
      <c r="D1647" s="40" t="s">
        <v>46</v>
      </c>
      <c r="E1647" s="38">
        <v>40</v>
      </c>
      <c r="F1647" s="38">
        <v>120</v>
      </c>
      <c r="G1647" s="38" t="s">
        <v>23</v>
      </c>
      <c r="H1647" s="42">
        <v>3240</v>
      </c>
      <c r="I1647" s="57"/>
      <c r="J1647" s="44">
        <v>39050</v>
      </c>
      <c r="K1647" s="42">
        <v>0</v>
      </c>
      <c r="L1647" s="42">
        <v>3078</v>
      </c>
      <c r="M1647" s="44">
        <v>45199</v>
      </c>
      <c r="N1647" s="42">
        <v>162</v>
      </c>
      <c r="O1647" s="42">
        <v>0</v>
      </c>
      <c r="P1647" s="45">
        <v>0.03</v>
      </c>
      <c r="Q1647" s="42">
        <v>0</v>
      </c>
      <c r="R1647" s="42">
        <v>0</v>
      </c>
      <c r="S1647" s="42">
        <v>162</v>
      </c>
      <c r="T1647" s="38">
        <v>2101</v>
      </c>
      <c r="U1647" s="14">
        <f>S1647/H1647</f>
        <v>0.05</v>
      </c>
      <c r="V1647" s="19"/>
      <c r="W1647" s="19"/>
      <c r="X1647" s="37" t="s">
        <v>3455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s="9" customFormat="1" ht="16.5" customHeight="1">
      <c r="A1648" s="38">
        <v>64</v>
      </c>
      <c r="B1648" s="39">
        <v>10701</v>
      </c>
      <c r="C1648" s="38">
        <v>10275984</v>
      </c>
      <c r="D1648" s="40" t="s">
        <v>47</v>
      </c>
      <c r="E1648" s="38">
        <v>4</v>
      </c>
      <c r="F1648" s="38">
        <v>120</v>
      </c>
      <c r="G1648" s="38" t="s">
        <v>23</v>
      </c>
      <c r="H1648" s="42">
        <v>4200</v>
      </c>
      <c r="I1648" s="57"/>
      <c r="J1648" s="44">
        <v>41449</v>
      </c>
      <c r="K1648" s="42">
        <v>0</v>
      </c>
      <c r="L1648" s="42">
        <v>3990</v>
      </c>
      <c r="M1648" s="44">
        <v>45199</v>
      </c>
      <c r="N1648" s="42">
        <v>210</v>
      </c>
      <c r="O1648" s="42">
        <v>0</v>
      </c>
      <c r="P1648" s="45">
        <v>0.13</v>
      </c>
      <c r="Q1648" s="42">
        <v>0</v>
      </c>
      <c r="R1648" s="42">
        <v>0</v>
      </c>
      <c r="S1648" s="42">
        <v>210</v>
      </c>
      <c r="T1648" s="38">
        <v>2101</v>
      </c>
      <c r="U1648" s="14">
        <f>S1648/H1648</f>
        <v>0.05</v>
      </c>
      <c r="V1648" s="19"/>
      <c r="W1648" s="19"/>
      <c r="X1648" s="37" t="s">
        <v>3455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s="9" customFormat="1" ht="16.5" customHeight="1">
      <c r="A1649" s="38">
        <v>67</v>
      </c>
      <c r="B1649" s="39">
        <v>10701</v>
      </c>
      <c r="C1649" s="38">
        <v>10276009</v>
      </c>
      <c r="D1649" s="40" t="s">
        <v>50</v>
      </c>
      <c r="E1649" s="38">
        <v>1</v>
      </c>
      <c r="F1649" s="38">
        <v>120</v>
      </c>
      <c r="G1649" s="38" t="s">
        <v>23</v>
      </c>
      <c r="H1649" s="42">
        <v>4580</v>
      </c>
      <c r="I1649" s="57"/>
      <c r="J1649" s="44">
        <v>41540</v>
      </c>
      <c r="K1649" s="42">
        <v>0</v>
      </c>
      <c r="L1649" s="42">
        <v>4351</v>
      </c>
      <c r="M1649" s="44">
        <v>45199</v>
      </c>
      <c r="N1649" s="42">
        <v>229</v>
      </c>
      <c r="O1649" s="42">
        <v>0</v>
      </c>
      <c r="P1649" s="45">
        <v>0.13</v>
      </c>
      <c r="Q1649" s="42">
        <v>0</v>
      </c>
      <c r="R1649" s="42">
        <v>0</v>
      </c>
      <c r="S1649" s="42">
        <v>229</v>
      </c>
      <c r="T1649" s="38">
        <v>2101</v>
      </c>
      <c r="U1649" s="14">
        <f>S1649/H1649</f>
        <v>0.05</v>
      </c>
      <c r="V1649" s="19"/>
      <c r="W1649" s="19"/>
      <c r="X1649" s="37" t="s">
        <v>3455</v>
      </c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s="9" customFormat="1" ht="16.5" customHeight="1">
      <c r="A1650" s="38">
        <v>73</v>
      </c>
      <c r="B1650" s="39">
        <v>10701</v>
      </c>
      <c r="C1650" s="38">
        <v>10275831</v>
      </c>
      <c r="D1650" s="40" t="s">
        <v>55</v>
      </c>
      <c r="E1650" s="38">
        <v>1</v>
      </c>
      <c r="F1650" s="38">
        <v>120</v>
      </c>
      <c r="G1650" s="38" t="s">
        <v>23</v>
      </c>
      <c r="H1650" s="42">
        <v>2359</v>
      </c>
      <c r="I1650" s="57"/>
      <c r="J1650" s="44">
        <v>39582</v>
      </c>
      <c r="K1650" s="42">
        <v>0</v>
      </c>
      <c r="L1650" s="42">
        <v>2241.0500000000002</v>
      </c>
      <c r="M1650" s="44">
        <v>45199</v>
      </c>
      <c r="N1650" s="42">
        <v>117.95</v>
      </c>
      <c r="O1650" s="42">
        <v>0</v>
      </c>
      <c r="P1650" s="45">
        <v>0.03</v>
      </c>
      <c r="Q1650" s="42">
        <v>0</v>
      </c>
      <c r="R1650" s="42">
        <v>0</v>
      </c>
      <c r="S1650" s="42">
        <v>117.95</v>
      </c>
      <c r="T1650" s="38">
        <v>2102</v>
      </c>
      <c r="U1650" s="14">
        <f>S1650/H1650</f>
        <v>0.05</v>
      </c>
      <c r="V1650" s="19"/>
      <c r="W1650" s="19"/>
      <c r="X1650" s="37" t="s">
        <v>3455</v>
      </c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s="9" customFormat="1" ht="16.5" customHeight="1">
      <c r="A1651" s="38">
        <v>74</v>
      </c>
      <c r="B1651" s="39">
        <v>10701</v>
      </c>
      <c r="C1651" s="38">
        <v>10275843</v>
      </c>
      <c r="D1651" s="40" t="s">
        <v>56</v>
      </c>
      <c r="E1651" s="38">
        <v>2</v>
      </c>
      <c r="F1651" s="38">
        <v>120</v>
      </c>
      <c r="G1651" s="38" t="s">
        <v>23</v>
      </c>
      <c r="H1651" s="42">
        <v>3300</v>
      </c>
      <c r="I1651" s="57"/>
      <c r="J1651" s="44">
        <v>39797</v>
      </c>
      <c r="K1651" s="42">
        <v>0</v>
      </c>
      <c r="L1651" s="42">
        <v>3135</v>
      </c>
      <c r="M1651" s="44">
        <v>45199</v>
      </c>
      <c r="N1651" s="42">
        <v>165</v>
      </c>
      <c r="O1651" s="42">
        <v>0</v>
      </c>
      <c r="P1651" s="45">
        <v>0.03</v>
      </c>
      <c r="Q1651" s="42">
        <v>0</v>
      </c>
      <c r="R1651" s="42">
        <v>0</v>
      </c>
      <c r="S1651" s="42">
        <v>165</v>
      </c>
      <c r="T1651" s="38">
        <v>2102</v>
      </c>
      <c r="U1651" s="14">
        <f>S1651/H1651</f>
        <v>0.05</v>
      </c>
      <c r="V1651" s="19"/>
      <c r="W1651" s="19"/>
      <c r="X1651" s="37" t="s">
        <v>3455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37" s="9" customFormat="1" ht="16.5" customHeight="1">
      <c r="A1652" s="38">
        <v>75</v>
      </c>
      <c r="B1652" s="39">
        <v>10701</v>
      </c>
      <c r="C1652" s="38">
        <v>10275851</v>
      </c>
      <c r="D1652" s="40" t="s">
        <v>57</v>
      </c>
      <c r="E1652" s="38">
        <v>15</v>
      </c>
      <c r="F1652" s="38">
        <v>120</v>
      </c>
      <c r="G1652" s="38" t="s">
        <v>23</v>
      </c>
      <c r="H1652" s="42">
        <v>49480</v>
      </c>
      <c r="I1652" s="57"/>
      <c r="J1652" s="44">
        <v>39810</v>
      </c>
      <c r="K1652" s="42">
        <v>0</v>
      </c>
      <c r="L1652" s="42">
        <v>47006</v>
      </c>
      <c r="M1652" s="44">
        <v>45199</v>
      </c>
      <c r="N1652" s="42">
        <v>2474</v>
      </c>
      <c r="O1652" s="42">
        <v>0</v>
      </c>
      <c r="P1652" s="45">
        <v>0.03</v>
      </c>
      <c r="Q1652" s="42">
        <v>0</v>
      </c>
      <c r="R1652" s="42">
        <v>0</v>
      </c>
      <c r="S1652" s="42">
        <v>2474</v>
      </c>
      <c r="T1652" s="38">
        <v>2102</v>
      </c>
      <c r="U1652" s="14">
        <f>S1652/H1652</f>
        <v>0.05</v>
      </c>
      <c r="V1652" s="19"/>
      <c r="W1652" s="19"/>
      <c r="X1652" s="37" t="s">
        <v>3455</v>
      </c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</row>
    <row r="1653" spans="1:37" s="9" customFormat="1" ht="16.5" customHeight="1">
      <c r="A1653" s="38">
        <v>77</v>
      </c>
      <c r="B1653" s="39">
        <v>10701</v>
      </c>
      <c r="C1653" s="38">
        <v>10275033</v>
      </c>
      <c r="D1653" s="40" t="s">
        <v>59</v>
      </c>
      <c r="E1653" s="38">
        <v>6</v>
      </c>
      <c r="F1653" s="38">
        <v>60</v>
      </c>
      <c r="G1653" s="38" t="s">
        <v>23</v>
      </c>
      <c r="H1653" s="42">
        <v>13200</v>
      </c>
      <c r="I1653" s="57"/>
      <c r="J1653" s="44">
        <v>38708</v>
      </c>
      <c r="K1653" s="42">
        <v>0</v>
      </c>
      <c r="L1653" s="42">
        <v>12540</v>
      </c>
      <c r="M1653" s="44">
        <v>45199</v>
      </c>
      <c r="N1653" s="42">
        <v>660</v>
      </c>
      <c r="O1653" s="42">
        <v>0</v>
      </c>
      <c r="P1653" s="45">
        <v>0.03</v>
      </c>
      <c r="Q1653" s="42">
        <v>0</v>
      </c>
      <c r="R1653" s="42">
        <v>0</v>
      </c>
      <c r="S1653" s="42">
        <v>660</v>
      </c>
      <c r="T1653" s="38">
        <v>2105</v>
      </c>
      <c r="U1653" s="14">
        <f>S1653/H1653</f>
        <v>0.05</v>
      </c>
      <c r="V1653" s="19"/>
      <c r="W1653" s="19"/>
      <c r="X1653" s="37" t="s">
        <v>3455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s="9" customFormat="1" ht="16.5" customHeight="1">
      <c r="A1654" s="38">
        <v>83</v>
      </c>
      <c r="B1654" s="39">
        <v>10701</v>
      </c>
      <c r="C1654" s="38">
        <v>10275723</v>
      </c>
      <c r="D1654" s="40" t="s">
        <v>65</v>
      </c>
      <c r="E1654" s="38">
        <v>3</v>
      </c>
      <c r="F1654" s="38">
        <v>120</v>
      </c>
      <c r="G1654" s="38" t="s">
        <v>23</v>
      </c>
      <c r="H1654" s="42">
        <v>14871.8</v>
      </c>
      <c r="I1654" s="57"/>
      <c r="J1654" s="44">
        <v>40688</v>
      </c>
      <c r="K1654" s="42">
        <v>0</v>
      </c>
      <c r="L1654" s="42">
        <v>14128.21</v>
      </c>
      <c r="M1654" s="44">
        <v>45199</v>
      </c>
      <c r="N1654" s="42">
        <v>743.59</v>
      </c>
      <c r="O1654" s="42">
        <v>0</v>
      </c>
      <c r="P1654" s="45">
        <v>0.13</v>
      </c>
      <c r="Q1654" s="42">
        <v>0</v>
      </c>
      <c r="R1654" s="42">
        <v>0</v>
      </c>
      <c r="S1654" s="42">
        <v>743.59</v>
      </c>
      <c r="T1654" s="38">
        <v>5000</v>
      </c>
      <c r="U1654" s="14">
        <f>S1654/H1654</f>
        <v>0.05</v>
      </c>
      <c r="V1654" s="19"/>
      <c r="W1654" s="19"/>
      <c r="X1654" s="37" t="s">
        <v>3455</v>
      </c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37" s="9" customFormat="1" ht="16.5" customHeight="1">
      <c r="A1655" s="38">
        <v>85</v>
      </c>
      <c r="B1655" s="39">
        <v>10701</v>
      </c>
      <c r="C1655" s="38">
        <v>10276290</v>
      </c>
      <c r="D1655" s="40" t="s">
        <v>67</v>
      </c>
      <c r="E1655" s="38">
        <v>60</v>
      </c>
      <c r="F1655" s="38">
        <v>120</v>
      </c>
      <c r="G1655" s="38" t="s">
        <v>23</v>
      </c>
      <c r="H1655" s="42">
        <v>30060</v>
      </c>
      <c r="I1655" s="57"/>
      <c r="J1655" s="44">
        <v>41512</v>
      </c>
      <c r="K1655" s="42">
        <v>0</v>
      </c>
      <c r="L1655" s="42">
        <v>28557</v>
      </c>
      <c r="M1655" s="44">
        <v>45199</v>
      </c>
      <c r="N1655" s="42">
        <v>1503</v>
      </c>
      <c r="O1655" s="42">
        <v>0</v>
      </c>
      <c r="P1655" s="45">
        <v>0.13</v>
      </c>
      <c r="Q1655" s="42">
        <v>0</v>
      </c>
      <c r="R1655" s="42">
        <v>0</v>
      </c>
      <c r="S1655" s="42">
        <v>1503</v>
      </c>
      <c r="T1655" s="38">
        <v>5000</v>
      </c>
      <c r="U1655" s="14">
        <f>S1655/H1655</f>
        <v>0.05</v>
      </c>
      <c r="V1655" s="19"/>
      <c r="W1655" s="19"/>
      <c r="X1655" s="37" t="s">
        <v>3455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s="9" customFormat="1" ht="16.5" customHeight="1">
      <c r="A1656" s="38">
        <v>90</v>
      </c>
      <c r="B1656" s="39">
        <v>10701</v>
      </c>
      <c r="C1656" s="38">
        <v>10275899</v>
      </c>
      <c r="D1656" s="40" t="s">
        <v>72</v>
      </c>
      <c r="E1656" s="38">
        <v>1</v>
      </c>
      <c r="F1656" s="38">
        <v>50</v>
      </c>
      <c r="G1656" s="38" t="s">
        <v>33</v>
      </c>
      <c r="H1656" s="42">
        <v>1950</v>
      </c>
      <c r="I1656" s="57"/>
      <c r="J1656" s="44">
        <v>43613</v>
      </c>
      <c r="K1656" s="42">
        <v>0</v>
      </c>
      <c r="L1656" s="42">
        <v>1852.5</v>
      </c>
      <c r="M1656" s="44">
        <v>45199</v>
      </c>
      <c r="N1656" s="42">
        <v>97.5</v>
      </c>
      <c r="O1656" s="42">
        <v>0</v>
      </c>
      <c r="P1656" s="45">
        <v>0.13</v>
      </c>
      <c r="Q1656" s="42">
        <v>0</v>
      </c>
      <c r="R1656" s="42">
        <v>0</v>
      </c>
      <c r="S1656" s="42">
        <v>97.5</v>
      </c>
      <c r="T1656" s="38">
        <v>5000</v>
      </c>
      <c r="U1656" s="14">
        <f>S1656/H1656</f>
        <v>0.05</v>
      </c>
      <c r="V1656" s="19"/>
      <c r="W1656" s="19"/>
      <c r="X1656" s="37" t="s">
        <v>3455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s="9" customFormat="1" ht="16.5" customHeight="1">
      <c r="A1657" s="38">
        <v>92</v>
      </c>
      <c r="B1657" s="39">
        <v>10701</v>
      </c>
      <c r="C1657" s="38">
        <v>10275791</v>
      </c>
      <c r="D1657" s="40" t="s">
        <v>74</v>
      </c>
      <c r="E1657" s="38">
        <v>9.9960999999999994E-2</v>
      </c>
      <c r="F1657" s="38">
        <v>120</v>
      </c>
      <c r="G1657" s="38" t="s">
        <v>75</v>
      </c>
      <c r="H1657" s="42">
        <v>42080</v>
      </c>
      <c r="I1657" s="57"/>
      <c r="J1657" s="44">
        <v>40179</v>
      </c>
      <c r="K1657" s="42">
        <v>0</v>
      </c>
      <c r="L1657" s="42">
        <v>39976</v>
      </c>
      <c r="M1657" s="44">
        <v>45199</v>
      </c>
      <c r="N1657" s="42">
        <v>2104</v>
      </c>
      <c r="O1657" s="42">
        <v>0</v>
      </c>
      <c r="P1657" s="45">
        <v>0.13</v>
      </c>
      <c r="Q1657" s="42">
        <v>0</v>
      </c>
      <c r="R1657" s="42">
        <v>0</v>
      </c>
      <c r="S1657" s="42">
        <v>2104</v>
      </c>
      <c r="T1657" s="38">
        <v>5000</v>
      </c>
      <c r="U1657" s="14">
        <f>S1657/H1657</f>
        <v>0.05</v>
      </c>
      <c r="V1657" s="19"/>
      <c r="W1657" s="19"/>
      <c r="X1657" s="37" t="s">
        <v>3455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37" s="9" customFormat="1" ht="16.5" customHeight="1">
      <c r="A1658" s="38">
        <v>29</v>
      </c>
      <c r="B1658" s="39">
        <v>10711</v>
      </c>
      <c r="C1658" s="38">
        <v>10283508</v>
      </c>
      <c r="D1658" s="40" t="s">
        <v>169</v>
      </c>
      <c r="E1658" s="38">
        <v>1</v>
      </c>
      <c r="F1658" s="38">
        <v>120</v>
      </c>
      <c r="G1658" s="38" t="s">
        <v>21</v>
      </c>
      <c r="H1658" s="42">
        <v>9500</v>
      </c>
      <c r="I1658" s="57"/>
      <c r="J1658" s="44">
        <v>41113</v>
      </c>
      <c r="K1658" s="42">
        <v>0</v>
      </c>
      <c r="L1658" s="42">
        <v>9025</v>
      </c>
      <c r="M1658" s="44">
        <v>45199</v>
      </c>
      <c r="N1658" s="42">
        <v>475</v>
      </c>
      <c r="O1658" s="42">
        <v>0</v>
      </c>
      <c r="P1658" s="45">
        <v>0.13</v>
      </c>
      <c r="Q1658" s="42">
        <v>0</v>
      </c>
      <c r="R1658" s="42">
        <v>0</v>
      </c>
      <c r="S1658" s="42">
        <v>475</v>
      </c>
      <c r="T1658" s="38">
        <v>5000</v>
      </c>
      <c r="U1658" s="14">
        <f>S1658/H1658</f>
        <v>0.05</v>
      </c>
      <c r="V1658" s="19"/>
      <c r="W1658" s="19"/>
      <c r="X1658" s="37" t="s">
        <v>3457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s="9" customFormat="1" ht="16.5" customHeight="1">
      <c r="A1659" s="38">
        <v>44</v>
      </c>
      <c r="B1659" s="39">
        <v>10711</v>
      </c>
      <c r="C1659" s="38">
        <v>10283616</v>
      </c>
      <c r="D1659" s="40" t="s">
        <v>182</v>
      </c>
      <c r="E1659" s="38">
        <v>100</v>
      </c>
      <c r="F1659" s="38">
        <v>60</v>
      </c>
      <c r="G1659" s="38" t="s">
        <v>23</v>
      </c>
      <c r="H1659" s="42">
        <v>35043</v>
      </c>
      <c r="I1659" s="57"/>
      <c r="J1659" s="44">
        <v>43065</v>
      </c>
      <c r="K1659" s="42">
        <v>0</v>
      </c>
      <c r="L1659" s="42">
        <v>33290.85</v>
      </c>
      <c r="M1659" s="44">
        <v>45199</v>
      </c>
      <c r="N1659" s="42">
        <v>1752.15</v>
      </c>
      <c r="O1659" s="42">
        <v>0</v>
      </c>
      <c r="P1659" s="45">
        <v>0.13</v>
      </c>
      <c r="Q1659" s="42">
        <v>0</v>
      </c>
      <c r="R1659" s="42">
        <v>0</v>
      </c>
      <c r="S1659" s="42">
        <v>1752.15</v>
      </c>
      <c r="T1659" s="38">
        <v>5000</v>
      </c>
      <c r="U1659" s="14">
        <f>S1659/H1659</f>
        <v>0.05</v>
      </c>
      <c r="V1659" s="19"/>
      <c r="W1659" s="19"/>
      <c r="X1659" s="37" t="s">
        <v>3457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s="9" customFormat="1" ht="16.5" customHeight="1">
      <c r="A1660" s="38">
        <v>45</v>
      </c>
      <c r="B1660" s="39">
        <v>10711</v>
      </c>
      <c r="C1660" s="38">
        <v>10283617</v>
      </c>
      <c r="D1660" s="40" t="s">
        <v>183</v>
      </c>
      <c r="E1660" s="38">
        <v>100</v>
      </c>
      <c r="F1660" s="38">
        <v>60</v>
      </c>
      <c r="G1660" s="38" t="s">
        <v>23</v>
      </c>
      <c r="H1660" s="42">
        <v>2735</v>
      </c>
      <c r="I1660" s="57"/>
      <c r="J1660" s="44">
        <v>43065</v>
      </c>
      <c r="K1660" s="42">
        <v>0</v>
      </c>
      <c r="L1660" s="42">
        <v>2598.25</v>
      </c>
      <c r="M1660" s="44">
        <v>45199</v>
      </c>
      <c r="N1660" s="42">
        <v>136.75</v>
      </c>
      <c r="O1660" s="42">
        <v>0</v>
      </c>
      <c r="P1660" s="45">
        <v>0.13</v>
      </c>
      <c r="Q1660" s="42">
        <v>0</v>
      </c>
      <c r="R1660" s="42">
        <v>0</v>
      </c>
      <c r="S1660" s="42">
        <v>136.75</v>
      </c>
      <c r="T1660" s="38">
        <v>5000</v>
      </c>
      <c r="U1660" s="14">
        <f>S1660/H1660</f>
        <v>0.05</v>
      </c>
      <c r="V1660" s="19"/>
      <c r="W1660" s="19"/>
      <c r="X1660" s="37" t="s">
        <v>3457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s="9" customFormat="1" ht="16.5" customHeight="1">
      <c r="A1661" s="38">
        <v>49</v>
      </c>
      <c r="B1661" s="39">
        <v>10711</v>
      </c>
      <c r="C1661" s="38">
        <v>10282413</v>
      </c>
      <c r="D1661" s="40" t="s">
        <v>187</v>
      </c>
      <c r="E1661" s="38">
        <v>2</v>
      </c>
      <c r="F1661" s="38">
        <v>45</v>
      </c>
      <c r="G1661" s="38" t="s">
        <v>33</v>
      </c>
      <c r="H1661" s="42">
        <v>3497.6</v>
      </c>
      <c r="I1661" s="57"/>
      <c r="J1661" s="44">
        <v>43766</v>
      </c>
      <c r="K1661" s="42">
        <v>0</v>
      </c>
      <c r="L1661" s="42">
        <v>3322.72</v>
      </c>
      <c r="M1661" s="44">
        <v>45199</v>
      </c>
      <c r="N1661" s="42">
        <v>174.88</v>
      </c>
      <c r="O1661" s="42">
        <v>0</v>
      </c>
      <c r="P1661" s="45">
        <v>0.13</v>
      </c>
      <c r="Q1661" s="42">
        <v>0</v>
      </c>
      <c r="R1661" s="42">
        <v>0</v>
      </c>
      <c r="S1661" s="42">
        <v>174.88</v>
      </c>
      <c r="T1661" s="38">
        <v>5000</v>
      </c>
      <c r="U1661" s="14">
        <f>S1661/H1661</f>
        <v>0.05</v>
      </c>
      <c r="V1661" s="19"/>
      <c r="W1661" s="19"/>
      <c r="X1661" s="37" t="s">
        <v>3457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s="9" customFormat="1" ht="16.5" customHeight="1">
      <c r="A1662" s="38">
        <v>50</v>
      </c>
      <c r="B1662" s="39">
        <v>10711</v>
      </c>
      <c r="C1662" s="38">
        <v>10283307</v>
      </c>
      <c r="D1662" s="40" t="s">
        <v>188</v>
      </c>
      <c r="E1662" s="38">
        <v>1</v>
      </c>
      <c r="F1662" s="38">
        <v>120</v>
      </c>
      <c r="G1662" s="38" t="s">
        <v>33</v>
      </c>
      <c r="H1662" s="42">
        <v>7100</v>
      </c>
      <c r="I1662" s="57"/>
      <c r="J1662" s="44">
        <v>39962</v>
      </c>
      <c r="K1662" s="42">
        <v>0</v>
      </c>
      <c r="L1662" s="42">
        <v>6745</v>
      </c>
      <c r="M1662" s="44">
        <v>45199</v>
      </c>
      <c r="N1662" s="42">
        <v>355</v>
      </c>
      <c r="O1662" s="42">
        <v>0</v>
      </c>
      <c r="P1662" s="45">
        <v>0.13</v>
      </c>
      <c r="Q1662" s="42">
        <v>0</v>
      </c>
      <c r="R1662" s="42">
        <v>0</v>
      </c>
      <c r="S1662" s="42">
        <v>355</v>
      </c>
      <c r="T1662" s="38">
        <v>5000</v>
      </c>
      <c r="U1662" s="14">
        <f>S1662/H1662</f>
        <v>0.05</v>
      </c>
      <c r="V1662" s="19"/>
      <c r="W1662" s="19"/>
      <c r="X1662" s="37" t="s">
        <v>3457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s="9" customFormat="1" ht="16.5" customHeight="1">
      <c r="A1663" s="38">
        <v>51</v>
      </c>
      <c r="B1663" s="39">
        <v>10711</v>
      </c>
      <c r="C1663" s="38">
        <v>10283312</v>
      </c>
      <c r="D1663" s="40" t="s">
        <v>188</v>
      </c>
      <c r="E1663" s="38">
        <v>2</v>
      </c>
      <c r="F1663" s="38">
        <v>120</v>
      </c>
      <c r="G1663" s="38" t="s">
        <v>33</v>
      </c>
      <c r="H1663" s="42">
        <v>16600</v>
      </c>
      <c r="I1663" s="57"/>
      <c r="J1663" s="44">
        <v>40053</v>
      </c>
      <c r="K1663" s="42">
        <v>0</v>
      </c>
      <c r="L1663" s="42">
        <v>15770</v>
      </c>
      <c r="M1663" s="44">
        <v>45199</v>
      </c>
      <c r="N1663" s="42">
        <v>830</v>
      </c>
      <c r="O1663" s="42">
        <v>0</v>
      </c>
      <c r="P1663" s="45">
        <v>0.13</v>
      </c>
      <c r="Q1663" s="42">
        <v>0</v>
      </c>
      <c r="R1663" s="42">
        <v>0</v>
      </c>
      <c r="S1663" s="42">
        <v>830</v>
      </c>
      <c r="T1663" s="38">
        <v>5000</v>
      </c>
      <c r="U1663" s="14">
        <f>S1663/H1663</f>
        <v>0.05</v>
      </c>
      <c r="V1663" s="19"/>
      <c r="W1663" s="19"/>
      <c r="X1663" s="37" t="s">
        <v>3457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37" s="9" customFormat="1" ht="16.5" customHeight="1">
      <c r="A1664" s="38">
        <v>52</v>
      </c>
      <c r="B1664" s="39">
        <v>10711</v>
      </c>
      <c r="C1664" s="38">
        <v>10283315</v>
      </c>
      <c r="D1664" s="40" t="s">
        <v>188</v>
      </c>
      <c r="E1664" s="38">
        <v>1</v>
      </c>
      <c r="F1664" s="38">
        <v>60</v>
      </c>
      <c r="G1664" s="38" t="s">
        <v>33</v>
      </c>
      <c r="H1664" s="42">
        <v>7350</v>
      </c>
      <c r="I1664" s="57"/>
      <c r="J1664" s="44">
        <v>40386</v>
      </c>
      <c r="K1664" s="42">
        <v>0</v>
      </c>
      <c r="L1664" s="42">
        <v>6982.5</v>
      </c>
      <c r="M1664" s="44">
        <v>45199</v>
      </c>
      <c r="N1664" s="42">
        <v>367.5</v>
      </c>
      <c r="O1664" s="42">
        <v>0</v>
      </c>
      <c r="P1664" s="45">
        <v>0.13</v>
      </c>
      <c r="Q1664" s="42">
        <v>0</v>
      </c>
      <c r="R1664" s="42">
        <v>0</v>
      </c>
      <c r="S1664" s="42">
        <v>367.5</v>
      </c>
      <c r="T1664" s="38">
        <v>5000</v>
      </c>
      <c r="U1664" s="14">
        <f>S1664/H1664</f>
        <v>0.05</v>
      </c>
      <c r="V1664" s="19"/>
      <c r="W1664" s="19"/>
      <c r="X1664" s="37" t="s">
        <v>3457</v>
      </c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s="9" customFormat="1" ht="16.5" customHeight="1">
      <c r="A1665" s="38">
        <v>58</v>
      </c>
      <c r="B1665" s="39">
        <v>10711</v>
      </c>
      <c r="C1665" s="38">
        <v>10283330</v>
      </c>
      <c r="D1665" s="40" t="s">
        <v>194</v>
      </c>
      <c r="E1665" s="38">
        <v>1</v>
      </c>
      <c r="F1665" s="38">
        <v>120</v>
      </c>
      <c r="G1665" s="38" t="s">
        <v>75</v>
      </c>
      <c r="H1665" s="42">
        <v>56525</v>
      </c>
      <c r="I1665" s="57"/>
      <c r="J1665" s="44">
        <v>41208</v>
      </c>
      <c r="K1665" s="42">
        <v>0</v>
      </c>
      <c r="L1665" s="42">
        <v>53698.75</v>
      </c>
      <c r="M1665" s="44">
        <v>45199</v>
      </c>
      <c r="N1665" s="42">
        <v>2826.25</v>
      </c>
      <c r="O1665" s="42">
        <v>0</v>
      </c>
      <c r="P1665" s="45">
        <v>0.13</v>
      </c>
      <c r="Q1665" s="42">
        <v>0</v>
      </c>
      <c r="R1665" s="42">
        <v>0</v>
      </c>
      <c r="S1665" s="42">
        <v>2826.25</v>
      </c>
      <c r="T1665" s="38">
        <v>5000</v>
      </c>
      <c r="U1665" s="14">
        <f>S1665/H1665</f>
        <v>0.05</v>
      </c>
      <c r="V1665" s="19"/>
      <c r="W1665" s="19"/>
      <c r="X1665" s="37" t="s">
        <v>3457</v>
      </c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s="9" customFormat="1" ht="16.5" customHeight="1">
      <c r="A1666" s="38">
        <v>10</v>
      </c>
      <c r="B1666" s="39">
        <v>10712</v>
      </c>
      <c r="C1666" s="38">
        <v>10283789</v>
      </c>
      <c r="D1666" s="40" t="s">
        <v>195</v>
      </c>
      <c r="E1666" s="38">
        <v>1</v>
      </c>
      <c r="F1666" s="38">
        <v>120</v>
      </c>
      <c r="G1666" s="38" t="s">
        <v>21</v>
      </c>
      <c r="H1666" s="42">
        <v>10000</v>
      </c>
      <c r="I1666" s="57"/>
      <c r="J1666" s="44">
        <v>39562</v>
      </c>
      <c r="K1666" s="42">
        <v>0</v>
      </c>
      <c r="L1666" s="42">
        <v>9500</v>
      </c>
      <c r="M1666" s="44">
        <v>45199</v>
      </c>
      <c r="N1666" s="42">
        <v>500</v>
      </c>
      <c r="O1666" s="42">
        <v>0</v>
      </c>
      <c r="P1666" s="45">
        <v>0.03</v>
      </c>
      <c r="Q1666" s="42">
        <v>0</v>
      </c>
      <c r="R1666" s="42">
        <v>0</v>
      </c>
      <c r="S1666" s="42">
        <v>500</v>
      </c>
      <c r="T1666" s="38">
        <v>5000</v>
      </c>
      <c r="U1666" s="14">
        <f>S1666/H1666</f>
        <v>0.05</v>
      </c>
      <c r="V1666" s="19"/>
      <c r="W1666" s="19"/>
      <c r="X1666" s="37" t="s">
        <v>3458</v>
      </c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s="9" customFormat="1" ht="16.5" customHeight="1">
      <c r="A1667" s="38">
        <v>12</v>
      </c>
      <c r="B1667" s="39">
        <v>10712</v>
      </c>
      <c r="C1667" s="38">
        <v>10283804</v>
      </c>
      <c r="D1667" s="40" t="s">
        <v>197</v>
      </c>
      <c r="E1667" s="38">
        <v>155</v>
      </c>
      <c r="F1667" s="38">
        <v>60</v>
      </c>
      <c r="G1667" s="38" t="s">
        <v>23</v>
      </c>
      <c r="H1667" s="42">
        <v>7750</v>
      </c>
      <c r="I1667" s="57"/>
      <c r="J1667" s="44">
        <v>39446</v>
      </c>
      <c r="K1667" s="42">
        <v>0</v>
      </c>
      <c r="L1667" s="42">
        <v>7362.5</v>
      </c>
      <c r="M1667" s="44">
        <v>45199</v>
      </c>
      <c r="N1667" s="42">
        <v>387.5</v>
      </c>
      <c r="O1667" s="42">
        <v>0</v>
      </c>
      <c r="P1667" s="45">
        <v>0.03</v>
      </c>
      <c r="Q1667" s="42">
        <v>0</v>
      </c>
      <c r="R1667" s="42">
        <v>0</v>
      </c>
      <c r="S1667" s="42">
        <v>387.5</v>
      </c>
      <c r="T1667" s="38">
        <v>5000</v>
      </c>
      <c r="U1667" s="14">
        <f>S1667/H1667</f>
        <v>0.05</v>
      </c>
      <c r="V1667" s="19"/>
      <c r="W1667" s="19"/>
      <c r="X1667" s="37" t="s">
        <v>3458</v>
      </c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37" s="9" customFormat="1" ht="16.5" customHeight="1">
      <c r="A1668" s="38">
        <v>20</v>
      </c>
      <c r="B1668" s="39">
        <v>10719</v>
      </c>
      <c r="C1668" s="38">
        <v>10281506</v>
      </c>
      <c r="D1668" s="40" t="s">
        <v>247</v>
      </c>
      <c r="E1668" s="58">
        <v>2</v>
      </c>
      <c r="F1668" s="38">
        <v>120</v>
      </c>
      <c r="G1668" s="38" t="s">
        <v>23</v>
      </c>
      <c r="H1668" s="42">
        <v>2800</v>
      </c>
      <c r="I1668" s="57"/>
      <c r="J1668" s="44">
        <v>39646</v>
      </c>
      <c r="K1668" s="42">
        <v>0</v>
      </c>
      <c r="L1668" s="42">
        <v>2660</v>
      </c>
      <c r="M1668" s="44">
        <v>45199</v>
      </c>
      <c r="N1668" s="42">
        <f>H1668-L1668</f>
        <v>140</v>
      </c>
      <c r="O1668" s="42">
        <v>0</v>
      </c>
      <c r="P1668" s="45">
        <v>0.03</v>
      </c>
      <c r="Q1668" s="42">
        <v>0</v>
      </c>
      <c r="R1668" s="42">
        <v>0</v>
      </c>
      <c r="S1668" s="42">
        <f>N1668</f>
        <v>140</v>
      </c>
      <c r="T1668" s="38">
        <v>2102</v>
      </c>
      <c r="U1668" s="14">
        <f>S1668/H1668</f>
        <v>0.05</v>
      </c>
      <c r="V1668" s="19"/>
      <c r="W1668" s="19"/>
      <c r="X1668" s="37" t="s">
        <v>3478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s="9" customFormat="1" ht="16.5" customHeight="1">
      <c r="A1669" s="38">
        <v>21</v>
      </c>
      <c r="B1669" s="39">
        <v>10719</v>
      </c>
      <c r="C1669" s="38">
        <v>10281410</v>
      </c>
      <c r="D1669" s="40" t="s">
        <v>197</v>
      </c>
      <c r="E1669" s="58">
        <v>60</v>
      </c>
      <c r="F1669" s="38">
        <v>120</v>
      </c>
      <c r="G1669" s="38" t="s">
        <v>23</v>
      </c>
      <c r="H1669" s="42">
        <v>3000</v>
      </c>
      <c r="I1669" s="57"/>
      <c r="J1669" s="44">
        <v>39646</v>
      </c>
      <c r="K1669" s="42">
        <v>0</v>
      </c>
      <c r="L1669" s="42">
        <v>2850</v>
      </c>
      <c r="M1669" s="44">
        <v>45199</v>
      </c>
      <c r="N1669" s="42">
        <f>H1669-L1669</f>
        <v>150</v>
      </c>
      <c r="O1669" s="42">
        <v>0</v>
      </c>
      <c r="P1669" s="45">
        <v>0.03</v>
      </c>
      <c r="Q1669" s="42">
        <v>0</v>
      </c>
      <c r="R1669" s="42">
        <v>0</v>
      </c>
      <c r="S1669" s="42">
        <f>N1669</f>
        <v>150</v>
      </c>
      <c r="T1669" s="38">
        <v>5000</v>
      </c>
      <c r="U1669" s="14">
        <f>S1669/H1669</f>
        <v>0.05</v>
      </c>
      <c r="V1669" s="19"/>
      <c r="W1669" s="19"/>
      <c r="X1669" s="37" t="s">
        <v>3478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s="9" customFormat="1" ht="16.5" customHeight="1">
      <c r="A1670" s="38">
        <v>22</v>
      </c>
      <c r="B1670" s="39">
        <v>10719</v>
      </c>
      <c r="C1670" s="38">
        <v>10281680</v>
      </c>
      <c r="D1670" s="40" t="s">
        <v>248</v>
      </c>
      <c r="E1670" s="58">
        <v>1</v>
      </c>
      <c r="F1670" s="38">
        <v>60</v>
      </c>
      <c r="G1670" s="38" t="s">
        <v>33</v>
      </c>
      <c r="H1670" s="42">
        <v>3000</v>
      </c>
      <c r="I1670" s="57"/>
      <c r="J1670" s="44">
        <v>41662</v>
      </c>
      <c r="K1670" s="42">
        <v>0</v>
      </c>
      <c r="L1670" s="42">
        <v>2850</v>
      </c>
      <c r="M1670" s="44">
        <v>45199</v>
      </c>
      <c r="N1670" s="42">
        <f>H1670-L1670</f>
        <v>150</v>
      </c>
      <c r="O1670" s="42">
        <v>0</v>
      </c>
      <c r="P1670" s="45">
        <v>0.13</v>
      </c>
      <c r="Q1670" s="42">
        <v>0</v>
      </c>
      <c r="R1670" s="42">
        <v>0</v>
      </c>
      <c r="S1670" s="42">
        <f>N1670</f>
        <v>150</v>
      </c>
      <c r="T1670" s="38">
        <v>5000</v>
      </c>
      <c r="U1670" s="14">
        <f>S1670/H1670</f>
        <v>0.05</v>
      </c>
      <c r="V1670" s="19"/>
      <c r="W1670" s="19"/>
      <c r="X1670" s="37" t="s">
        <v>3478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37" s="9" customFormat="1" ht="16.5" customHeight="1">
      <c r="A1671" s="38">
        <v>24</v>
      </c>
      <c r="B1671" s="39">
        <v>10719</v>
      </c>
      <c r="C1671" s="38">
        <v>10281482</v>
      </c>
      <c r="D1671" s="40" t="s">
        <v>250</v>
      </c>
      <c r="E1671" s="58">
        <v>1</v>
      </c>
      <c r="F1671" s="38">
        <v>120</v>
      </c>
      <c r="G1671" s="38" t="s">
        <v>23</v>
      </c>
      <c r="H1671" s="42">
        <v>3050</v>
      </c>
      <c r="I1671" s="57"/>
      <c r="J1671" s="44">
        <v>39646</v>
      </c>
      <c r="K1671" s="42">
        <v>0</v>
      </c>
      <c r="L1671" s="42">
        <v>2897.5</v>
      </c>
      <c r="M1671" s="44">
        <v>45199</v>
      </c>
      <c r="N1671" s="42">
        <f>H1671-L1671</f>
        <v>152.5</v>
      </c>
      <c r="O1671" s="42">
        <v>0</v>
      </c>
      <c r="P1671" s="45">
        <v>0.03</v>
      </c>
      <c r="Q1671" s="42">
        <v>0</v>
      </c>
      <c r="R1671" s="42">
        <v>0</v>
      </c>
      <c r="S1671" s="42">
        <f>N1671</f>
        <v>152.5</v>
      </c>
      <c r="T1671" s="38">
        <v>2105</v>
      </c>
      <c r="U1671" s="14">
        <f>S1671/H1671</f>
        <v>0.05</v>
      </c>
      <c r="V1671" s="19"/>
      <c r="W1671" s="19"/>
      <c r="X1671" s="37" t="s">
        <v>3478</v>
      </c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37" s="9" customFormat="1" ht="16.5" customHeight="1">
      <c r="A1672" s="38">
        <v>25</v>
      </c>
      <c r="B1672" s="39">
        <v>10719</v>
      </c>
      <c r="C1672" s="38">
        <v>10281485</v>
      </c>
      <c r="D1672" s="40" t="s">
        <v>250</v>
      </c>
      <c r="E1672" s="58">
        <v>1</v>
      </c>
      <c r="F1672" s="38">
        <v>120</v>
      </c>
      <c r="G1672" s="38" t="s">
        <v>23</v>
      </c>
      <c r="H1672" s="42">
        <v>3050</v>
      </c>
      <c r="I1672" s="57"/>
      <c r="J1672" s="44">
        <v>39646</v>
      </c>
      <c r="K1672" s="42">
        <v>0</v>
      </c>
      <c r="L1672" s="42">
        <v>2897.5</v>
      </c>
      <c r="M1672" s="44">
        <v>45199</v>
      </c>
      <c r="N1672" s="42">
        <f>H1672-L1672</f>
        <v>152.5</v>
      </c>
      <c r="O1672" s="42">
        <v>0</v>
      </c>
      <c r="P1672" s="45">
        <v>0.03</v>
      </c>
      <c r="Q1672" s="42">
        <v>0</v>
      </c>
      <c r="R1672" s="42">
        <v>0</v>
      </c>
      <c r="S1672" s="42">
        <f>N1672</f>
        <v>152.5</v>
      </c>
      <c r="T1672" s="38">
        <v>2109</v>
      </c>
      <c r="U1672" s="14">
        <f>S1672/H1672</f>
        <v>0.05</v>
      </c>
      <c r="V1672" s="19"/>
      <c r="W1672" s="19"/>
      <c r="X1672" s="37" t="s">
        <v>3478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</row>
    <row r="1673" spans="1:37" s="9" customFormat="1" ht="16.5" customHeight="1">
      <c r="A1673" s="38">
        <v>27</v>
      </c>
      <c r="B1673" s="39">
        <v>10719</v>
      </c>
      <c r="C1673" s="38">
        <v>10281503</v>
      </c>
      <c r="D1673" s="40" t="s">
        <v>251</v>
      </c>
      <c r="E1673" s="58">
        <v>1</v>
      </c>
      <c r="F1673" s="38">
        <v>120</v>
      </c>
      <c r="G1673" s="38" t="s">
        <v>23</v>
      </c>
      <c r="H1673" s="42">
        <v>3500</v>
      </c>
      <c r="I1673" s="57"/>
      <c r="J1673" s="44">
        <v>39646</v>
      </c>
      <c r="K1673" s="42">
        <v>0</v>
      </c>
      <c r="L1673" s="42">
        <v>3325</v>
      </c>
      <c r="M1673" s="44">
        <v>45199</v>
      </c>
      <c r="N1673" s="42">
        <f>H1673-L1673</f>
        <v>175</v>
      </c>
      <c r="O1673" s="42">
        <v>0</v>
      </c>
      <c r="P1673" s="45">
        <v>0.03</v>
      </c>
      <c r="Q1673" s="42">
        <v>0</v>
      </c>
      <c r="R1673" s="42">
        <v>0</v>
      </c>
      <c r="S1673" s="42">
        <f>N1673</f>
        <v>175</v>
      </c>
      <c r="T1673" s="38">
        <v>2103</v>
      </c>
      <c r="U1673" s="14">
        <f>S1673/H1673</f>
        <v>0.05</v>
      </c>
      <c r="V1673" s="19"/>
      <c r="W1673" s="19"/>
      <c r="X1673" s="37" t="s">
        <v>3478</v>
      </c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37" s="9" customFormat="1" ht="16.5" customHeight="1">
      <c r="A1674" s="38">
        <v>28</v>
      </c>
      <c r="B1674" s="39">
        <v>10719</v>
      </c>
      <c r="C1674" s="38">
        <v>10281423</v>
      </c>
      <c r="D1674" s="40" t="s">
        <v>252</v>
      </c>
      <c r="E1674" s="58">
        <v>2</v>
      </c>
      <c r="F1674" s="38">
        <v>120</v>
      </c>
      <c r="G1674" s="38" t="s">
        <v>23</v>
      </c>
      <c r="H1674" s="42">
        <v>4400</v>
      </c>
      <c r="I1674" s="57"/>
      <c r="J1674" s="44">
        <v>39646</v>
      </c>
      <c r="K1674" s="42">
        <v>0</v>
      </c>
      <c r="L1674" s="42">
        <v>4180</v>
      </c>
      <c r="M1674" s="44">
        <v>45199</v>
      </c>
      <c r="N1674" s="42">
        <f>H1674-L1674</f>
        <v>220</v>
      </c>
      <c r="O1674" s="42">
        <v>0</v>
      </c>
      <c r="P1674" s="45">
        <v>0.03</v>
      </c>
      <c r="Q1674" s="42">
        <v>0</v>
      </c>
      <c r="R1674" s="42">
        <v>0</v>
      </c>
      <c r="S1674" s="42">
        <f>N1674</f>
        <v>220</v>
      </c>
      <c r="T1674" s="38">
        <v>2102</v>
      </c>
      <c r="U1674" s="14">
        <f>S1674/H1674</f>
        <v>0.05</v>
      </c>
      <c r="V1674" s="19"/>
      <c r="W1674" s="19"/>
      <c r="X1674" s="37" t="s">
        <v>3478</v>
      </c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s="9" customFormat="1" ht="16.5" customHeight="1">
      <c r="A1675" s="38">
        <v>29</v>
      </c>
      <c r="B1675" s="39">
        <v>10719</v>
      </c>
      <c r="C1675" s="38">
        <v>10281425</v>
      </c>
      <c r="D1675" s="40" t="s">
        <v>253</v>
      </c>
      <c r="E1675" s="58">
        <v>1</v>
      </c>
      <c r="F1675" s="38">
        <v>120</v>
      </c>
      <c r="G1675" s="38" t="s">
        <v>21</v>
      </c>
      <c r="H1675" s="42">
        <v>5150</v>
      </c>
      <c r="I1675" s="57"/>
      <c r="J1675" s="44">
        <v>39647</v>
      </c>
      <c r="K1675" s="42">
        <v>0</v>
      </c>
      <c r="L1675" s="42">
        <v>4892.5</v>
      </c>
      <c r="M1675" s="44">
        <v>45199</v>
      </c>
      <c r="N1675" s="42">
        <f>H1675-L1675</f>
        <v>257.5</v>
      </c>
      <c r="O1675" s="42">
        <v>0</v>
      </c>
      <c r="P1675" s="45">
        <v>0.03</v>
      </c>
      <c r="Q1675" s="42">
        <v>0</v>
      </c>
      <c r="R1675" s="42">
        <v>0</v>
      </c>
      <c r="S1675" s="42">
        <f>N1675</f>
        <v>257.5</v>
      </c>
      <c r="T1675" s="38">
        <v>2104</v>
      </c>
      <c r="U1675" s="14">
        <f>S1675/H1675</f>
        <v>0.05</v>
      </c>
      <c r="V1675" s="19"/>
      <c r="W1675" s="19"/>
      <c r="X1675" s="37" t="s">
        <v>3478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s="9" customFormat="1" ht="16.5" customHeight="1">
      <c r="A1676" s="38">
        <v>30</v>
      </c>
      <c r="B1676" s="39">
        <v>10719</v>
      </c>
      <c r="C1676" s="38">
        <v>10281428</v>
      </c>
      <c r="D1676" s="40" t="s">
        <v>253</v>
      </c>
      <c r="E1676" s="58">
        <v>1</v>
      </c>
      <c r="F1676" s="38">
        <v>120</v>
      </c>
      <c r="G1676" s="38" t="s">
        <v>21</v>
      </c>
      <c r="H1676" s="42">
        <v>5950</v>
      </c>
      <c r="I1676" s="57"/>
      <c r="J1676" s="44">
        <v>39647</v>
      </c>
      <c r="K1676" s="42">
        <v>0</v>
      </c>
      <c r="L1676" s="42">
        <v>5652.5</v>
      </c>
      <c r="M1676" s="44">
        <v>45199</v>
      </c>
      <c r="N1676" s="42">
        <f>H1676-L1676</f>
        <v>297.5</v>
      </c>
      <c r="O1676" s="42">
        <v>0</v>
      </c>
      <c r="P1676" s="45">
        <v>0.03</v>
      </c>
      <c r="Q1676" s="42">
        <v>0</v>
      </c>
      <c r="R1676" s="42">
        <v>0</v>
      </c>
      <c r="S1676" s="42">
        <f>N1676</f>
        <v>297.5</v>
      </c>
      <c r="T1676" s="38">
        <v>2109</v>
      </c>
      <c r="U1676" s="14">
        <f>S1676/H1676</f>
        <v>0.05</v>
      </c>
      <c r="V1676" s="19"/>
      <c r="W1676" s="19"/>
      <c r="X1676" s="37" t="s">
        <v>3478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37" s="9" customFormat="1" ht="16.5" customHeight="1">
      <c r="A1677" s="38">
        <v>33</v>
      </c>
      <c r="B1677" s="39">
        <v>10719</v>
      </c>
      <c r="C1677" s="38">
        <v>10281520</v>
      </c>
      <c r="D1677" s="40" t="s">
        <v>256</v>
      </c>
      <c r="E1677" s="58">
        <v>5</v>
      </c>
      <c r="F1677" s="38">
        <v>120</v>
      </c>
      <c r="G1677" s="38" t="s">
        <v>23</v>
      </c>
      <c r="H1677" s="42">
        <v>7500</v>
      </c>
      <c r="I1677" s="57"/>
      <c r="J1677" s="44">
        <v>39646</v>
      </c>
      <c r="K1677" s="42">
        <v>0</v>
      </c>
      <c r="L1677" s="42">
        <v>7125</v>
      </c>
      <c r="M1677" s="44">
        <v>45199</v>
      </c>
      <c r="N1677" s="42">
        <f>H1677-L1677</f>
        <v>375</v>
      </c>
      <c r="O1677" s="42">
        <v>0</v>
      </c>
      <c r="P1677" s="45">
        <v>0.03</v>
      </c>
      <c r="Q1677" s="42">
        <v>0</v>
      </c>
      <c r="R1677" s="42">
        <v>0</v>
      </c>
      <c r="S1677" s="42">
        <f>N1677</f>
        <v>375</v>
      </c>
      <c r="T1677" s="38">
        <v>2102</v>
      </c>
      <c r="U1677" s="14">
        <f>S1677/H1677</f>
        <v>0.05</v>
      </c>
      <c r="V1677" s="19"/>
      <c r="W1677" s="19"/>
      <c r="X1677" s="37" t="s">
        <v>3478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s="9" customFormat="1" ht="16.5" customHeight="1">
      <c r="A1678" s="38">
        <v>36</v>
      </c>
      <c r="B1678" s="39">
        <v>10719</v>
      </c>
      <c r="C1678" s="38">
        <v>10281499</v>
      </c>
      <c r="D1678" s="40" t="s">
        <v>259</v>
      </c>
      <c r="E1678" s="58">
        <v>8</v>
      </c>
      <c r="F1678" s="38">
        <v>120</v>
      </c>
      <c r="G1678" s="38" t="s">
        <v>21</v>
      </c>
      <c r="H1678" s="42">
        <v>22800</v>
      </c>
      <c r="I1678" s="57"/>
      <c r="J1678" s="44">
        <v>39647</v>
      </c>
      <c r="K1678" s="42">
        <v>0</v>
      </c>
      <c r="L1678" s="42">
        <v>21660</v>
      </c>
      <c r="M1678" s="44">
        <v>45199</v>
      </c>
      <c r="N1678" s="42">
        <f>H1678-L1678</f>
        <v>1140</v>
      </c>
      <c r="O1678" s="42">
        <v>0</v>
      </c>
      <c r="P1678" s="45">
        <v>0.03</v>
      </c>
      <c r="Q1678" s="42">
        <v>0</v>
      </c>
      <c r="R1678" s="42">
        <v>0</v>
      </c>
      <c r="S1678" s="42">
        <f>N1678</f>
        <v>1140</v>
      </c>
      <c r="T1678" s="38">
        <v>2103</v>
      </c>
      <c r="U1678" s="14">
        <f>S1678/H1678</f>
        <v>0.05</v>
      </c>
      <c r="V1678" s="19"/>
      <c r="W1678" s="19"/>
      <c r="X1678" s="37" t="s">
        <v>3478</v>
      </c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37" s="9" customFormat="1" ht="16.5" customHeight="1">
      <c r="A1679" s="38">
        <v>38</v>
      </c>
      <c r="B1679" s="39">
        <v>10719</v>
      </c>
      <c r="C1679" s="38">
        <v>10281426</v>
      </c>
      <c r="D1679" s="40" t="s">
        <v>253</v>
      </c>
      <c r="E1679" s="58">
        <v>7</v>
      </c>
      <c r="F1679" s="38">
        <v>120</v>
      </c>
      <c r="G1679" s="38" t="s">
        <v>21</v>
      </c>
      <c r="H1679" s="42">
        <v>41650</v>
      </c>
      <c r="I1679" s="57"/>
      <c r="J1679" s="44">
        <v>39647</v>
      </c>
      <c r="K1679" s="42">
        <v>0</v>
      </c>
      <c r="L1679" s="42">
        <v>39567.5</v>
      </c>
      <c r="M1679" s="44">
        <v>45199</v>
      </c>
      <c r="N1679" s="42">
        <f>H1679-L1679</f>
        <v>2082.5</v>
      </c>
      <c r="O1679" s="42">
        <v>0</v>
      </c>
      <c r="P1679" s="45">
        <v>0.03</v>
      </c>
      <c r="Q1679" s="42">
        <v>0</v>
      </c>
      <c r="R1679" s="42">
        <v>0</v>
      </c>
      <c r="S1679" s="42">
        <f>N1679</f>
        <v>2082.5</v>
      </c>
      <c r="T1679" s="38">
        <v>2105</v>
      </c>
      <c r="U1679" s="14">
        <f>S1679/H1679</f>
        <v>0.05</v>
      </c>
      <c r="V1679" s="19"/>
      <c r="W1679" s="19"/>
      <c r="X1679" s="37" t="s">
        <v>3478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37" s="9" customFormat="1" ht="16.5" customHeight="1">
      <c r="A1680" s="38">
        <v>40</v>
      </c>
      <c r="B1680" s="39">
        <v>10719</v>
      </c>
      <c r="C1680" s="38">
        <v>10282047</v>
      </c>
      <c r="D1680" s="40" t="s">
        <v>261</v>
      </c>
      <c r="E1680" s="58">
        <v>1</v>
      </c>
      <c r="F1680" s="38">
        <v>120</v>
      </c>
      <c r="G1680" s="38" t="s">
        <v>262</v>
      </c>
      <c r="H1680" s="42">
        <v>52450</v>
      </c>
      <c r="I1680" s="57"/>
      <c r="J1680" s="44">
        <v>41418</v>
      </c>
      <c r="K1680" s="42">
        <v>0</v>
      </c>
      <c r="L1680" s="42">
        <v>49827.5</v>
      </c>
      <c r="M1680" s="44">
        <v>45199</v>
      </c>
      <c r="N1680" s="42">
        <f>H1680-L1680</f>
        <v>2622.5</v>
      </c>
      <c r="O1680" s="42">
        <v>0</v>
      </c>
      <c r="P1680" s="45">
        <v>0.13</v>
      </c>
      <c r="Q1680" s="42">
        <v>0</v>
      </c>
      <c r="R1680" s="42">
        <v>0</v>
      </c>
      <c r="S1680" s="42">
        <f>N1680</f>
        <v>2622.5</v>
      </c>
      <c r="T1680" s="38">
        <v>5000</v>
      </c>
      <c r="U1680" s="14">
        <f>S1680/H1680</f>
        <v>0.05</v>
      </c>
      <c r="V1680" s="19"/>
      <c r="W1680" s="19"/>
      <c r="X1680" s="37" t="s">
        <v>3478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s="9" customFormat="1" ht="16.5" customHeight="1">
      <c r="A1681" s="38">
        <v>59</v>
      </c>
      <c r="B1681" s="39">
        <v>10723</v>
      </c>
      <c r="C1681" s="38">
        <v>10294041</v>
      </c>
      <c r="D1681" s="40" t="s">
        <v>275</v>
      </c>
      <c r="E1681" s="58">
        <v>2</v>
      </c>
      <c r="F1681" s="38">
        <v>120</v>
      </c>
      <c r="G1681" s="38" t="s">
        <v>21</v>
      </c>
      <c r="H1681" s="42">
        <v>17600</v>
      </c>
      <c r="I1681" s="57"/>
      <c r="J1681" s="44">
        <v>39808</v>
      </c>
      <c r="K1681" s="42">
        <v>0</v>
      </c>
      <c r="L1681" s="42">
        <v>16720</v>
      </c>
      <c r="M1681" s="44">
        <v>45199</v>
      </c>
      <c r="N1681" s="42">
        <f>H1681-K1681-L1681</f>
        <v>880</v>
      </c>
      <c r="O1681" s="42">
        <v>0</v>
      </c>
      <c r="P1681" s="45">
        <v>0.03</v>
      </c>
      <c r="Q1681" s="42">
        <v>0</v>
      </c>
      <c r="R1681" s="42">
        <v>0</v>
      </c>
      <c r="S1681" s="42">
        <f>N1681</f>
        <v>880</v>
      </c>
      <c r="T1681" s="38">
        <v>5000</v>
      </c>
      <c r="U1681" s="14">
        <f>S1681/H1681</f>
        <v>0.05</v>
      </c>
      <c r="V1681" s="19"/>
      <c r="W1681" s="19"/>
      <c r="X1681" s="37" t="s">
        <v>3470</v>
      </c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s="9" customFormat="1" ht="16.5" customHeight="1">
      <c r="A1682" s="38">
        <v>133</v>
      </c>
      <c r="B1682" s="39">
        <v>10726</v>
      </c>
      <c r="C1682" s="38">
        <v>10299569</v>
      </c>
      <c r="D1682" s="40" t="s">
        <v>308</v>
      </c>
      <c r="E1682" s="58">
        <v>1</v>
      </c>
      <c r="F1682" s="38">
        <v>120</v>
      </c>
      <c r="G1682" s="38" t="s">
        <v>23</v>
      </c>
      <c r="H1682" s="42">
        <v>4400</v>
      </c>
      <c r="I1682" s="57"/>
      <c r="J1682" s="44">
        <v>40895</v>
      </c>
      <c r="K1682" s="42">
        <v>0</v>
      </c>
      <c r="L1682" s="42">
        <v>4180</v>
      </c>
      <c r="M1682" s="44">
        <v>45199</v>
      </c>
      <c r="N1682" s="42">
        <f>H1682-L1682</f>
        <v>220</v>
      </c>
      <c r="O1682" s="42">
        <v>0</v>
      </c>
      <c r="P1682" s="45">
        <v>0.13</v>
      </c>
      <c r="Q1682" s="42">
        <v>0</v>
      </c>
      <c r="R1682" s="42">
        <v>0</v>
      </c>
      <c r="S1682" s="42">
        <f>N1682</f>
        <v>220</v>
      </c>
      <c r="T1682" s="38">
        <v>2005</v>
      </c>
      <c r="U1682" s="14">
        <f>S1682/H1682</f>
        <v>0.05</v>
      </c>
      <c r="V1682" s="19"/>
      <c r="W1682" s="19"/>
      <c r="X1682" s="37" t="s">
        <v>3459</v>
      </c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s="9" customFormat="1" ht="16.5" customHeight="1">
      <c r="A1683" s="38">
        <v>134</v>
      </c>
      <c r="B1683" s="39">
        <v>10726</v>
      </c>
      <c r="C1683" s="38">
        <v>10299585</v>
      </c>
      <c r="D1683" s="40" t="s">
        <v>309</v>
      </c>
      <c r="E1683" s="58">
        <v>1</v>
      </c>
      <c r="F1683" s="38">
        <v>120</v>
      </c>
      <c r="G1683" s="38" t="s">
        <v>23</v>
      </c>
      <c r="H1683" s="42">
        <v>2500</v>
      </c>
      <c r="I1683" s="57"/>
      <c r="J1683" s="44">
        <v>40895</v>
      </c>
      <c r="K1683" s="42">
        <v>0</v>
      </c>
      <c r="L1683" s="42">
        <v>2375</v>
      </c>
      <c r="M1683" s="44">
        <v>45199</v>
      </c>
      <c r="N1683" s="42">
        <f>H1683-L1683</f>
        <v>125</v>
      </c>
      <c r="O1683" s="42">
        <v>0</v>
      </c>
      <c r="P1683" s="45">
        <v>0.13</v>
      </c>
      <c r="Q1683" s="42">
        <v>0</v>
      </c>
      <c r="R1683" s="42">
        <v>0</v>
      </c>
      <c r="S1683" s="42">
        <f>N1683</f>
        <v>125</v>
      </c>
      <c r="T1683" s="38">
        <v>2007</v>
      </c>
      <c r="U1683" s="14">
        <f>S1683/H1683</f>
        <v>0.05</v>
      </c>
      <c r="V1683" s="19"/>
      <c r="W1683" s="19"/>
      <c r="X1683" s="37" t="s">
        <v>3459</v>
      </c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s="9" customFormat="1" ht="16.5" customHeight="1">
      <c r="A1684" s="38">
        <v>135</v>
      </c>
      <c r="B1684" s="39">
        <v>10726</v>
      </c>
      <c r="C1684" s="38">
        <v>10299586</v>
      </c>
      <c r="D1684" s="40" t="s">
        <v>310</v>
      </c>
      <c r="E1684" s="58">
        <v>1</v>
      </c>
      <c r="F1684" s="38">
        <v>120</v>
      </c>
      <c r="G1684" s="38" t="s">
        <v>23</v>
      </c>
      <c r="H1684" s="42">
        <v>3300</v>
      </c>
      <c r="I1684" s="57"/>
      <c r="J1684" s="44">
        <v>40895</v>
      </c>
      <c r="K1684" s="42">
        <v>0</v>
      </c>
      <c r="L1684" s="42">
        <v>3135</v>
      </c>
      <c r="M1684" s="44">
        <v>45199</v>
      </c>
      <c r="N1684" s="42">
        <f>H1684-L1684</f>
        <v>165</v>
      </c>
      <c r="O1684" s="42">
        <v>0</v>
      </c>
      <c r="P1684" s="45">
        <v>0.13</v>
      </c>
      <c r="Q1684" s="42">
        <v>0</v>
      </c>
      <c r="R1684" s="42">
        <v>0</v>
      </c>
      <c r="S1684" s="42">
        <f>N1684</f>
        <v>165</v>
      </c>
      <c r="T1684" s="38">
        <v>2007</v>
      </c>
      <c r="U1684" s="14">
        <f>S1684/H1684</f>
        <v>0.05</v>
      </c>
      <c r="V1684" s="19"/>
      <c r="W1684" s="19"/>
      <c r="X1684" s="37" t="s">
        <v>3459</v>
      </c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s="9" customFormat="1" ht="16.5" customHeight="1">
      <c r="A1685" s="38">
        <v>136</v>
      </c>
      <c r="B1685" s="39">
        <v>10726</v>
      </c>
      <c r="C1685" s="38">
        <v>10299587</v>
      </c>
      <c r="D1685" s="40" t="s">
        <v>311</v>
      </c>
      <c r="E1685" s="58">
        <v>1</v>
      </c>
      <c r="F1685" s="38">
        <v>120</v>
      </c>
      <c r="G1685" s="38" t="s">
        <v>23</v>
      </c>
      <c r="H1685" s="42">
        <v>3900</v>
      </c>
      <c r="I1685" s="57"/>
      <c r="J1685" s="44">
        <v>40895</v>
      </c>
      <c r="K1685" s="42">
        <v>0</v>
      </c>
      <c r="L1685" s="42">
        <v>3705</v>
      </c>
      <c r="M1685" s="44">
        <v>45199</v>
      </c>
      <c r="N1685" s="42">
        <f>H1685-L1685</f>
        <v>195</v>
      </c>
      <c r="O1685" s="42">
        <v>0</v>
      </c>
      <c r="P1685" s="45">
        <v>0.13</v>
      </c>
      <c r="Q1685" s="42">
        <v>0</v>
      </c>
      <c r="R1685" s="42">
        <v>0</v>
      </c>
      <c r="S1685" s="42">
        <f>N1685</f>
        <v>195</v>
      </c>
      <c r="T1685" s="38">
        <v>2007</v>
      </c>
      <c r="U1685" s="14">
        <f>S1685/H1685</f>
        <v>0.05</v>
      </c>
      <c r="V1685" s="19"/>
      <c r="W1685" s="19"/>
      <c r="X1685" s="37" t="s">
        <v>3459</v>
      </c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s="9" customFormat="1" ht="16.5" customHeight="1">
      <c r="A1686" s="38">
        <v>137</v>
      </c>
      <c r="B1686" s="39">
        <v>10726</v>
      </c>
      <c r="C1686" s="38">
        <v>10299588</v>
      </c>
      <c r="D1686" s="40" t="s">
        <v>312</v>
      </c>
      <c r="E1686" s="58">
        <v>1</v>
      </c>
      <c r="F1686" s="38">
        <v>120</v>
      </c>
      <c r="G1686" s="38" t="s">
        <v>23</v>
      </c>
      <c r="H1686" s="42">
        <v>2300</v>
      </c>
      <c r="I1686" s="57"/>
      <c r="J1686" s="44">
        <v>40895</v>
      </c>
      <c r="K1686" s="42">
        <v>0</v>
      </c>
      <c r="L1686" s="42">
        <v>2185</v>
      </c>
      <c r="M1686" s="44">
        <v>45199</v>
      </c>
      <c r="N1686" s="42">
        <f>H1686-L1686</f>
        <v>115</v>
      </c>
      <c r="O1686" s="42">
        <v>0</v>
      </c>
      <c r="P1686" s="45">
        <v>0.13</v>
      </c>
      <c r="Q1686" s="42">
        <v>0</v>
      </c>
      <c r="R1686" s="42">
        <v>0</v>
      </c>
      <c r="S1686" s="42">
        <f>N1686</f>
        <v>115</v>
      </c>
      <c r="T1686" s="38">
        <v>2007</v>
      </c>
      <c r="U1686" s="14">
        <f>S1686/H1686</f>
        <v>0.05</v>
      </c>
      <c r="V1686" s="19"/>
      <c r="W1686" s="19"/>
      <c r="X1686" s="37" t="s">
        <v>3459</v>
      </c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37" s="9" customFormat="1" ht="16.5" customHeight="1">
      <c r="A1687" s="38">
        <v>138</v>
      </c>
      <c r="B1687" s="39">
        <v>10726</v>
      </c>
      <c r="C1687" s="38">
        <v>10299589</v>
      </c>
      <c r="D1687" s="40" t="s">
        <v>313</v>
      </c>
      <c r="E1687" s="58">
        <v>1</v>
      </c>
      <c r="F1687" s="38">
        <v>120</v>
      </c>
      <c r="G1687" s="38" t="s">
        <v>23</v>
      </c>
      <c r="H1687" s="42">
        <v>2000</v>
      </c>
      <c r="I1687" s="57"/>
      <c r="J1687" s="44">
        <v>40895</v>
      </c>
      <c r="K1687" s="42">
        <v>0</v>
      </c>
      <c r="L1687" s="42">
        <v>1900</v>
      </c>
      <c r="M1687" s="44">
        <v>45199</v>
      </c>
      <c r="N1687" s="42">
        <f>H1687-L1687</f>
        <v>100</v>
      </c>
      <c r="O1687" s="42">
        <v>0</v>
      </c>
      <c r="P1687" s="45">
        <v>0.13</v>
      </c>
      <c r="Q1687" s="42">
        <v>0</v>
      </c>
      <c r="R1687" s="42">
        <v>0</v>
      </c>
      <c r="S1687" s="42">
        <f>N1687</f>
        <v>100</v>
      </c>
      <c r="T1687" s="38">
        <v>2007</v>
      </c>
      <c r="U1687" s="14">
        <f>S1687/H1687</f>
        <v>0.05</v>
      </c>
      <c r="V1687" s="19"/>
      <c r="W1687" s="19"/>
      <c r="X1687" s="37" t="s">
        <v>3459</v>
      </c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s="9" customFormat="1" ht="16.5" customHeight="1">
      <c r="A1688" s="38">
        <v>145</v>
      </c>
      <c r="B1688" s="39">
        <v>10728</v>
      </c>
      <c r="C1688" s="38">
        <v>10282559</v>
      </c>
      <c r="D1688" s="40" t="s">
        <v>338</v>
      </c>
      <c r="E1688" s="58">
        <v>1</v>
      </c>
      <c r="F1688" s="38">
        <v>120</v>
      </c>
      <c r="G1688" s="38" t="s">
        <v>23</v>
      </c>
      <c r="H1688" s="42">
        <v>3555</v>
      </c>
      <c r="I1688" s="57"/>
      <c r="J1688" s="44">
        <v>38925</v>
      </c>
      <c r="K1688" s="42">
        <v>0</v>
      </c>
      <c r="L1688" s="42">
        <v>3377.25</v>
      </c>
      <c r="M1688" s="44">
        <v>45199</v>
      </c>
      <c r="N1688" s="42">
        <f>H1688-L1688</f>
        <v>177.75</v>
      </c>
      <c r="O1688" s="42">
        <v>0</v>
      </c>
      <c r="P1688" s="45">
        <v>0.03</v>
      </c>
      <c r="Q1688" s="42">
        <v>0</v>
      </c>
      <c r="R1688" s="42">
        <v>0</v>
      </c>
      <c r="S1688" s="42">
        <f>N1688</f>
        <v>177.75</v>
      </c>
      <c r="T1688" s="38">
        <v>5000</v>
      </c>
      <c r="U1688" s="14">
        <f>S1688/H1688</f>
        <v>0.05</v>
      </c>
      <c r="V1688" s="19"/>
      <c r="W1688" s="19"/>
      <c r="X1688" s="37" t="s">
        <v>3459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s="9" customFormat="1" ht="16.5" customHeight="1">
      <c r="A1689" s="38">
        <v>146</v>
      </c>
      <c r="B1689" s="39">
        <v>10728</v>
      </c>
      <c r="C1689" s="38">
        <v>10282570</v>
      </c>
      <c r="D1689" s="40" t="s">
        <v>339</v>
      </c>
      <c r="E1689" s="41">
        <v>3</v>
      </c>
      <c r="F1689" s="38">
        <v>60</v>
      </c>
      <c r="G1689" s="38" t="s">
        <v>83</v>
      </c>
      <c r="H1689" s="42">
        <v>660</v>
      </c>
      <c r="I1689" s="57"/>
      <c r="J1689" s="44">
        <v>38929</v>
      </c>
      <c r="K1689" s="42">
        <v>0</v>
      </c>
      <c r="L1689" s="42">
        <v>627</v>
      </c>
      <c r="M1689" s="44">
        <v>45199</v>
      </c>
      <c r="N1689" s="42">
        <f>H1689-L1689</f>
        <v>33</v>
      </c>
      <c r="O1689" s="42">
        <v>0</v>
      </c>
      <c r="P1689" s="45">
        <v>0.03</v>
      </c>
      <c r="Q1689" s="42">
        <v>0</v>
      </c>
      <c r="R1689" s="42">
        <v>0</v>
      </c>
      <c r="S1689" s="42">
        <f>N1689</f>
        <v>33</v>
      </c>
      <c r="T1689" s="38">
        <v>5000</v>
      </c>
      <c r="U1689" s="14">
        <f>S1689/H1689</f>
        <v>0.05</v>
      </c>
      <c r="V1689" s="19"/>
      <c r="W1689" s="19"/>
      <c r="X1689" s="37" t="s">
        <v>3459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37" s="9" customFormat="1" ht="16.5" customHeight="1">
      <c r="A1690" s="38">
        <v>147</v>
      </c>
      <c r="B1690" s="39">
        <v>10728</v>
      </c>
      <c r="C1690" s="38">
        <v>10282585</v>
      </c>
      <c r="D1690" s="40" t="s">
        <v>340</v>
      </c>
      <c r="E1690" s="41">
        <v>11</v>
      </c>
      <c r="F1690" s="38">
        <v>60</v>
      </c>
      <c r="G1690" s="38" t="s">
        <v>83</v>
      </c>
      <c r="H1690" s="42">
        <v>2640</v>
      </c>
      <c r="I1690" s="57"/>
      <c r="J1690" s="44">
        <v>38926</v>
      </c>
      <c r="K1690" s="42">
        <v>0</v>
      </c>
      <c r="L1690" s="42">
        <v>2508</v>
      </c>
      <c r="M1690" s="44">
        <v>45199</v>
      </c>
      <c r="N1690" s="42">
        <f>H1690-L1690</f>
        <v>132</v>
      </c>
      <c r="O1690" s="42">
        <v>0</v>
      </c>
      <c r="P1690" s="45">
        <v>0.03</v>
      </c>
      <c r="Q1690" s="42">
        <v>0</v>
      </c>
      <c r="R1690" s="42">
        <v>0</v>
      </c>
      <c r="S1690" s="42">
        <f>N1690</f>
        <v>132</v>
      </c>
      <c r="T1690" s="38">
        <v>5000</v>
      </c>
      <c r="U1690" s="14">
        <f>S1690/H1690</f>
        <v>0.05</v>
      </c>
      <c r="V1690" s="19"/>
      <c r="W1690" s="19"/>
      <c r="X1690" s="37" t="s">
        <v>3459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s="9" customFormat="1" ht="16.5" customHeight="1">
      <c r="A1691" s="38">
        <v>148</v>
      </c>
      <c r="B1691" s="39">
        <v>10728</v>
      </c>
      <c r="C1691" s="38">
        <v>10282620</v>
      </c>
      <c r="D1691" s="40" t="s">
        <v>341</v>
      </c>
      <c r="E1691" s="58">
        <v>1</v>
      </c>
      <c r="F1691" s="38">
        <v>120</v>
      </c>
      <c r="G1691" s="38" t="s">
        <v>23</v>
      </c>
      <c r="H1691" s="42">
        <v>1450</v>
      </c>
      <c r="I1691" s="57"/>
      <c r="J1691" s="44">
        <v>38925</v>
      </c>
      <c r="K1691" s="42">
        <v>0</v>
      </c>
      <c r="L1691" s="42">
        <v>1377.5</v>
      </c>
      <c r="M1691" s="44">
        <v>45199</v>
      </c>
      <c r="N1691" s="42">
        <f>H1691-L1691</f>
        <v>72.5</v>
      </c>
      <c r="O1691" s="42">
        <v>0</v>
      </c>
      <c r="P1691" s="45">
        <v>0.03</v>
      </c>
      <c r="Q1691" s="42">
        <v>0</v>
      </c>
      <c r="R1691" s="42">
        <v>0</v>
      </c>
      <c r="S1691" s="42">
        <f>N1691</f>
        <v>72.5</v>
      </c>
      <c r="T1691" s="38">
        <v>5000</v>
      </c>
      <c r="U1691" s="14">
        <f>S1691/H1691</f>
        <v>0.05</v>
      </c>
      <c r="V1691" s="19"/>
      <c r="W1691" s="19"/>
      <c r="X1691" s="37" t="s">
        <v>3459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s="9" customFormat="1" ht="16.5" customHeight="1">
      <c r="A1692" s="38">
        <v>165</v>
      </c>
      <c r="B1692" s="39">
        <v>10730</v>
      </c>
      <c r="C1692" s="38">
        <v>10289856</v>
      </c>
      <c r="D1692" s="40" t="s">
        <v>351</v>
      </c>
      <c r="E1692" s="58">
        <v>1</v>
      </c>
      <c r="F1692" s="38">
        <v>120</v>
      </c>
      <c r="G1692" s="38" t="s">
        <v>23</v>
      </c>
      <c r="H1692" s="42">
        <v>2700</v>
      </c>
      <c r="I1692" s="57"/>
      <c r="J1692" s="44">
        <v>39812</v>
      </c>
      <c r="K1692" s="42">
        <v>0</v>
      </c>
      <c r="L1692" s="42">
        <v>2565</v>
      </c>
      <c r="M1692" s="44">
        <v>45199</v>
      </c>
      <c r="N1692" s="42">
        <f>H1692-K1692-L1692</f>
        <v>135</v>
      </c>
      <c r="O1692" s="42">
        <v>0</v>
      </c>
      <c r="P1692" s="45">
        <v>0.03</v>
      </c>
      <c r="Q1692" s="42">
        <v>0</v>
      </c>
      <c r="R1692" s="42">
        <v>0</v>
      </c>
      <c r="S1692" s="42">
        <f>N1692-R1692</f>
        <v>135</v>
      </c>
      <c r="T1692" s="38">
        <v>2102</v>
      </c>
      <c r="U1692" s="14">
        <f>S1692/H1692</f>
        <v>0.05</v>
      </c>
      <c r="V1692" s="19"/>
      <c r="W1692" s="19"/>
      <c r="X1692" s="37" t="s">
        <v>3459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s="9" customFormat="1" ht="16.5" customHeight="1">
      <c r="A1693" s="38">
        <v>166</v>
      </c>
      <c r="B1693" s="39">
        <v>10730</v>
      </c>
      <c r="C1693" s="38">
        <v>10289870</v>
      </c>
      <c r="D1693" s="40" t="s">
        <v>352</v>
      </c>
      <c r="E1693" s="58">
        <v>4</v>
      </c>
      <c r="F1693" s="38">
        <v>120</v>
      </c>
      <c r="G1693" s="38" t="s">
        <v>21</v>
      </c>
      <c r="H1693" s="42">
        <v>22800</v>
      </c>
      <c r="I1693" s="57"/>
      <c r="J1693" s="44">
        <v>39813</v>
      </c>
      <c r="K1693" s="42">
        <v>0</v>
      </c>
      <c r="L1693" s="42">
        <v>21660</v>
      </c>
      <c r="M1693" s="44">
        <v>45199</v>
      </c>
      <c r="N1693" s="42">
        <f>H1693-K1693-L1693</f>
        <v>1140</v>
      </c>
      <c r="O1693" s="42">
        <v>0</v>
      </c>
      <c r="P1693" s="45">
        <v>0.03</v>
      </c>
      <c r="Q1693" s="42">
        <v>0</v>
      </c>
      <c r="R1693" s="42">
        <v>0</v>
      </c>
      <c r="S1693" s="42">
        <f>N1693-R1693</f>
        <v>1140</v>
      </c>
      <c r="T1693" s="38">
        <v>2101</v>
      </c>
      <c r="U1693" s="14">
        <f>S1693/H1693</f>
        <v>0.05</v>
      </c>
      <c r="V1693" s="19"/>
      <c r="W1693" s="19"/>
      <c r="X1693" s="37" t="s">
        <v>3459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s="9" customFormat="1" ht="16.5" customHeight="1">
      <c r="A1694" s="38">
        <v>167</v>
      </c>
      <c r="B1694" s="39">
        <v>10730</v>
      </c>
      <c r="C1694" s="38">
        <v>10289927</v>
      </c>
      <c r="D1694" s="40" t="s">
        <v>353</v>
      </c>
      <c r="E1694" s="58">
        <v>1</v>
      </c>
      <c r="F1694" s="38">
        <v>120</v>
      </c>
      <c r="G1694" s="38" t="s">
        <v>21</v>
      </c>
      <c r="H1694" s="42">
        <v>41600</v>
      </c>
      <c r="I1694" s="57"/>
      <c r="J1694" s="44">
        <v>40418</v>
      </c>
      <c r="K1694" s="42">
        <v>0</v>
      </c>
      <c r="L1694" s="42">
        <v>39520</v>
      </c>
      <c r="M1694" s="44">
        <v>45199</v>
      </c>
      <c r="N1694" s="42">
        <f>H1694-K1694-L1694</f>
        <v>2080</v>
      </c>
      <c r="O1694" s="42">
        <v>0</v>
      </c>
      <c r="P1694" s="45">
        <v>0.13</v>
      </c>
      <c r="Q1694" s="42">
        <v>0</v>
      </c>
      <c r="R1694" s="42">
        <v>0</v>
      </c>
      <c r="S1694" s="42">
        <f>N1694-R1694</f>
        <v>2080</v>
      </c>
      <c r="T1694" s="38">
        <v>2101</v>
      </c>
      <c r="U1694" s="14">
        <f>S1694/H1694</f>
        <v>0.05</v>
      </c>
      <c r="V1694" s="19"/>
      <c r="W1694" s="19"/>
      <c r="X1694" s="37" t="s">
        <v>3459</v>
      </c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s="9" customFormat="1" ht="16.5" customHeight="1">
      <c r="A1695" s="38">
        <v>168</v>
      </c>
      <c r="B1695" s="39">
        <v>10730</v>
      </c>
      <c r="C1695" s="38">
        <v>10289981</v>
      </c>
      <c r="D1695" s="40" t="s">
        <v>354</v>
      </c>
      <c r="E1695" s="58">
        <v>1</v>
      </c>
      <c r="F1695" s="38">
        <v>120</v>
      </c>
      <c r="G1695" s="38" t="s">
        <v>23</v>
      </c>
      <c r="H1695" s="42">
        <v>2500</v>
      </c>
      <c r="I1695" s="57"/>
      <c r="J1695" s="44">
        <v>39812</v>
      </c>
      <c r="K1695" s="42">
        <v>0</v>
      </c>
      <c r="L1695" s="42">
        <v>2375</v>
      </c>
      <c r="M1695" s="44">
        <v>45199</v>
      </c>
      <c r="N1695" s="42">
        <f>H1695-K1695-L1695</f>
        <v>125</v>
      </c>
      <c r="O1695" s="42">
        <v>0</v>
      </c>
      <c r="P1695" s="45">
        <v>0.03</v>
      </c>
      <c r="Q1695" s="42">
        <v>0</v>
      </c>
      <c r="R1695" s="42">
        <v>0</v>
      </c>
      <c r="S1695" s="42">
        <f>N1695-R1695</f>
        <v>125</v>
      </c>
      <c r="T1695" s="38">
        <v>2108</v>
      </c>
      <c r="U1695" s="14">
        <f>S1695/H1695</f>
        <v>0.05</v>
      </c>
      <c r="V1695" s="19"/>
      <c r="W1695" s="19"/>
      <c r="X1695" s="37" t="s">
        <v>3459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s="9" customFormat="1" ht="16.5" customHeight="1">
      <c r="A1696" s="38">
        <v>169</v>
      </c>
      <c r="B1696" s="39">
        <v>10730</v>
      </c>
      <c r="C1696" s="38">
        <v>10289988</v>
      </c>
      <c r="D1696" s="40" t="s">
        <v>355</v>
      </c>
      <c r="E1696" s="58">
        <v>2</v>
      </c>
      <c r="F1696" s="38">
        <v>120</v>
      </c>
      <c r="G1696" s="38" t="s">
        <v>23</v>
      </c>
      <c r="H1696" s="42">
        <v>2500</v>
      </c>
      <c r="I1696" s="57"/>
      <c r="J1696" s="44">
        <v>39812</v>
      </c>
      <c r="K1696" s="42">
        <v>0</v>
      </c>
      <c r="L1696" s="42">
        <v>2375</v>
      </c>
      <c r="M1696" s="44">
        <v>45199</v>
      </c>
      <c r="N1696" s="42">
        <f>H1696-K1696-L1696</f>
        <v>125</v>
      </c>
      <c r="O1696" s="42">
        <v>0</v>
      </c>
      <c r="P1696" s="45">
        <v>0.03</v>
      </c>
      <c r="Q1696" s="42">
        <v>0</v>
      </c>
      <c r="R1696" s="42">
        <v>0</v>
      </c>
      <c r="S1696" s="42">
        <f>N1696-R1696</f>
        <v>125</v>
      </c>
      <c r="T1696" s="38">
        <v>2102</v>
      </c>
      <c r="U1696" s="14">
        <f>S1696/H1696</f>
        <v>0.05</v>
      </c>
      <c r="V1696" s="19"/>
      <c r="W1696" s="19"/>
      <c r="X1696" s="37" t="s">
        <v>3459</v>
      </c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37" s="9" customFormat="1" ht="16.5" customHeight="1">
      <c r="A1697" s="38">
        <v>170</v>
      </c>
      <c r="B1697" s="39">
        <v>10730</v>
      </c>
      <c r="C1697" s="38">
        <v>10289989</v>
      </c>
      <c r="D1697" s="40" t="s">
        <v>355</v>
      </c>
      <c r="E1697" s="58">
        <v>2</v>
      </c>
      <c r="F1697" s="38">
        <v>120</v>
      </c>
      <c r="G1697" s="38" t="s">
        <v>23</v>
      </c>
      <c r="H1697" s="42">
        <v>2500</v>
      </c>
      <c r="I1697" s="57"/>
      <c r="J1697" s="44">
        <v>39812</v>
      </c>
      <c r="K1697" s="42">
        <v>0</v>
      </c>
      <c r="L1697" s="42">
        <v>2375</v>
      </c>
      <c r="M1697" s="44">
        <v>45199</v>
      </c>
      <c r="N1697" s="42">
        <f>H1697-K1697-L1697</f>
        <v>125</v>
      </c>
      <c r="O1697" s="42">
        <v>0</v>
      </c>
      <c r="P1697" s="45">
        <v>0.03</v>
      </c>
      <c r="Q1697" s="42">
        <v>0</v>
      </c>
      <c r="R1697" s="42">
        <v>0</v>
      </c>
      <c r="S1697" s="42">
        <f>N1697-R1697</f>
        <v>125</v>
      </c>
      <c r="T1697" s="38">
        <v>2103</v>
      </c>
      <c r="U1697" s="14">
        <f>S1697/H1697</f>
        <v>0.05</v>
      </c>
      <c r="V1697" s="19"/>
      <c r="W1697" s="19"/>
      <c r="X1697" s="37" t="s">
        <v>3459</v>
      </c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37" s="9" customFormat="1" ht="16.5" customHeight="1">
      <c r="A1698" s="38">
        <v>171</v>
      </c>
      <c r="B1698" s="39">
        <v>10730</v>
      </c>
      <c r="C1698" s="38">
        <v>10290002</v>
      </c>
      <c r="D1698" s="40" t="s">
        <v>356</v>
      </c>
      <c r="E1698" s="58">
        <v>1</v>
      </c>
      <c r="F1698" s="38">
        <v>120</v>
      </c>
      <c r="G1698" s="38" t="s">
        <v>21</v>
      </c>
      <c r="H1698" s="42">
        <v>2650</v>
      </c>
      <c r="I1698" s="57"/>
      <c r="J1698" s="44">
        <v>39813</v>
      </c>
      <c r="K1698" s="42">
        <v>0</v>
      </c>
      <c r="L1698" s="42">
        <v>2517.5</v>
      </c>
      <c r="M1698" s="44">
        <v>45199</v>
      </c>
      <c r="N1698" s="42">
        <f>H1698-K1698-L1698</f>
        <v>132.5</v>
      </c>
      <c r="O1698" s="42">
        <v>0</v>
      </c>
      <c r="P1698" s="45">
        <v>0.03</v>
      </c>
      <c r="Q1698" s="42">
        <v>0</v>
      </c>
      <c r="R1698" s="42">
        <v>0</v>
      </c>
      <c r="S1698" s="42">
        <f>N1698-R1698</f>
        <v>132.5</v>
      </c>
      <c r="T1698" s="38">
        <v>2102</v>
      </c>
      <c r="U1698" s="14">
        <f>S1698/H1698</f>
        <v>0.05</v>
      </c>
      <c r="V1698" s="19"/>
      <c r="W1698" s="19"/>
      <c r="X1698" s="37" t="s">
        <v>3459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s="9" customFormat="1" ht="16.5" customHeight="1">
      <c r="A1699" s="38">
        <v>172</v>
      </c>
      <c r="B1699" s="39">
        <v>10730</v>
      </c>
      <c r="C1699" s="38">
        <v>10290010</v>
      </c>
      <c r="D1699" s="40" t="s">
        <v>357</v>
      </c>
      <c r="E1699" s="58">
        <v>1</v>
      </c>
      <c r="F1699" s="38">
        <v>120</v>
      </c>
      <c r="G1699" s="38" t="s">
        <v>23</v>
      </c>
      <c r="H1699" s="42">
        <v>2300</v>
      </c>
      <c r="I1699" s="57"/>
      <c r="J1699" s="44">
        <v>39812</v>
      </c>
      <c r="K1699" s="42">
        <v>0</v>
      </c>
      <c r="L1699" s="42">
        <v>2185</v>
      </c>
      <c r="M1699" s="44">
        <v>45199</v>
      </c>
      <c r="N1699" s="42">
        <f>H1699-K1699-L1699</f>
        <v>115</v>
      </c>
      <c r="O1699" s="42">
        <v>0</v>
      </c>
      <c r="P1699" s="45">
        <v>0.03</v>
      </c>
      <c r="Q1699" s="42">
        <v>0</v>
      </c>
      <c r="R1699" s="42">
        <v>0</v>
      </c>
      <c r="S1699" s="42">
        <f>N1699-R1699</f>
        <v>115</v>
      </c>
      <c r="T1699" s="38">
        <v>2103</v>
      </c>
      <c r="U1699" s="14">
        <f>S1699/H1699</f>
        <v>0.05</v>
      </c>
      <c r="V1699" s="19"/>
      <c r="W1699" s="19"/>
      <c r="X1699" s="37" t="s">
        <v>3459</v>
      </c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s="9" customFormat="1" ht="16.5" customHeight="1">
      <c r="A1700" s="38">
        <v>174</v>
      </c>
      <c r="B1700" s="39">
        <v>10730</v>
      </c>
      <c r="C1700" s="38">
        <v>10290178</v>
      </c>
      <c r="D1700" s="40" t="s">
        <v>359</v>
      </c>
      <c r="E1700" s="41">
        <v>169</v>
      </c>
      <c r="F1700" s="38">
        <v>60</v>
      </c>
      <c r="G1700" s="38" t="s">
        <v>23</v>
      </c>
      <c r="H1700" s="42">
        <v>60840</v>
      </c>
      <c r="I1700" s="57"/>
      <c r="J1700" s="44">
        <v>42668</v>
      </c>
      <c r="K1700" s="42">
        <v>0</v>
      </c>
      <c r="L1700" s="42">
        <v>57798</v>
      </c>
      <c r="M1700" s="44">
        <v>45199</v>
      </c>
      <c r="N1700" s="42">
        <f>H1700-K1700-L1700</f>
        <v>3042</v>
      </c>
      <c r="O1700" s="42">
        <v>0</v>
      </c>
      <c r="P1700" s="45">
        <v>0.13</v>
      </c>
      <c r="Q1700" s="42">
        <v>0</v>
      </c>
      <c r="R1700" s="42">
        <v>0</v>
      </c>
      <c r="S1700" s="42">
        <f>N1700-R1700</f>
        <v>3042</v>
      </c>
      <c r="T1700" s="38">
        <v>5000</v>
      </c>
      <c r="U1700" s="14">
        <f>S1700/H1700</f>
        <v>0.05</v>
      </c>
      <c r="V1700" s="19"/>
      <c r="W1700" s="19"/>
      <c r="X1700" s="37" t="s">
        <v>3459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s="9" customFormat="1" ht="16.5" customHeight="1">
      <c r="A1701" s="38">
        <v>193</v>
      </c>
      <c r="B1701" s="39">
        <v>10731</v>
      </c>
      <c r="C1701" s="38">
        <v>10288176</v>
      </c>
      <c r="D1701" s="40" t="s">
        <v>371</v>
      </c>
      <c r="E1701" s="58">
        <v>1</v>
      </c>
      <c r="F1701" s="38">
        <v>120</v>
      </c>
      <c r="G1701" s="38" t="s">
        <v>23</v>
      </c>
      <c r="H1701" s="42">
        <v>1980</v>
      </c>
      <c r="I1701" s="57"/>
      <c r="J1701" s="44">
        <v>39411</v>
      </c>
      <c r="K1701" s="42">
        <v>0</v>
      </c>
      <c r="L1701" s="42">
        <v>1881</v>
      </c>
      <c r="M1701" s="44">
        <v>45199</v>
      </c>
      <c r="N1701" s="42">
        <f>H1701-K1701-L1701</f>
        <v>99</v>
      </c>
      <c r="O1701" s="42">
        <v>0</v>
      </c>
      <c r="P1701" s="45">
        <v>0.03</v>
      </c>
      <c r="Q1701" s="42">
        <v>0</v>
      </c>
      <c r="R1701" s="42">
        <v>0</v>
      </c>
      <c r="S1701" s="42">
        <f>N1701-R1701</f>
        <v>99</v>
      </c>
      <c r="T1701" s="38">
        <v>2106</v>
      </c>
      <c r="U1701" s="14">
        <f>S1701/H1701</f>
        <v>0.05</v>
      </c>
      <c r="V1701" s="19"/>
      <c r="W1701" s="19"/>
      <c r="X1701" s="37" t="s">
        <v>3459</v>
      </c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s="9" customFormat="1" ht="16.5" customHeight="1">
      <c r="A1702" s="38">
        <v>194</v>
      </c>
      <c r="B1702" s="39">
        <v>10731</v>
      </c>
      <c r="C1702" s="38">
        <v>10288179</v>
      </c>
      <c r="D1702" s="40" t="s">
        <v>372</v>
      </c>
      <c r="E1702" s="58">
        <v>1</v>
      </c>
      <c r="F1702" s="38">
        <v>120</v>
      </c>
      <c r="G1702" s="38" t="s">
        <v>23</v>
      </c>
      <c r="H1702" s="42">
        <v>900</v>
      </c>
      <c r="I1702" s="57"/>
      <c r="J1702" s="44">
        <v>39411</v>
      </c>
      <c r="K1702" s="42">
        <v>0</v>
      </c>
      <c r="L1702" s="42">
        <v>855</v>
      </c>
      <c r="M1702" s="44">
        <v>45199</v>
      </c>
      <c r="N1702" s="42">
        <f>H1702-K1702-L1702</f>
        <v>45</v>
      </c>
      <c r="O1702" s="42">
        <v>0</v>
      </c>
      <c r="P1702" s="45">
        <v>0.03</v>
      </c>
      <c r="Q1702" s="42">
        <v>0</v>
      </c>
      <c r="R1702" s="42">
        <v>0</v>
      </c>
      <c r="S1702" s="42">
        <f>N1702-R1702</f>
        <v>45</v>
      </c>
      <c r="T1702" s="38">
        <v>2103</v>
      </c>
      <c r="U1702" s="14">
        <f>S1702/H1702</f>
        <v>0.05</v>
      </c>
      <c r="V1702" s="19"/>
      <c r="W1702" s="19"/>
      <c r="X1702" s="37" t="s">
        <v>3459</v>
      </c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s="9" customFormat="1" ht="16.5" customHeight="1">
      <c r="A1703" s="38">
        <v>202</v>
      </c>
      <c r="B1703" s="39">
        <v>10731</v>
      </c>
      <c r="C1703" s="38">
        <v>10288745</v>
      </c>
      <c r="D1703" s="40" t="s">
        <v>380</v>
      </c>
      <c r="E1703" s="58">
        <v>2</v>
      </c>
      <c r="F1703" s="38">
        <v>120</v>
      </c>
      <c r="G1703" s="38" t="s">
        <v>23</v>
      </c>
      <c r="H1703" s="42">
        <v>3900</v>
      </c>
      <c r="I1703" s="57"/>
      <c r="J1703" s="44">
        <v>39411</v>
      </c>
      <c r="K1703" s="42">
        <v>0</v>
      </c>
      <c r="L1703" s="42">
        <v>3705</v>
      </c>
      <c r="M1703" s="44">
        <v>45199</v>
      </c>
      <c r="N1703" s="42">
        <f>H1703-K1703-L1703</f>
        <v>195</v>
      </c>
      <c r="O1703" s="42">
        <v>0</v>
      </c>
      <c r="P1703" s="45">
        <v>0.03</v>
      </c>
      <c r="Q1703" s="42">
        <v>0</v>
      </c>
      <c r="R1703" s="42">
        <v>0</v>
      </c>
      <c r="S1703" s="42">
        <f>N1703-R1703</f>
        <v>195</v>
      </c>
      <c r="T1703" s="38">
        <v>2101</v>
      </c>
      <c r="U1703" s="14">
        <f>S1703/H1703</f>
        <v>0.05</v>
      </c>
      <c r="V1703" s="19"/>
      <c r="W1703" s="19"/>
      <c r="X1703" s="37" t="s">
        <v>3459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37" s="9" customFormat="1" ht="16.5" customHeight="1">
      <c r="A1704" s="38">
        <v>203</v>
      </c>
      <c r="B1704" s="39">
        <v>10731</v>
      </c>
      <c r="C1704" s="38">
        <v>10288748</v>
      </c>
      <c r="D1704" s="40" t="s">
        <v>381</v>
      </c>
      <c r="E1704" s="58">
        <v>1</v>
      </c>
      <c r="F1704" s="38">
        <v>120</v>
      </c>
      <c r="G1704" s="38" t="s">
        <v>21</v>
      </c>
      <c r="H1704" s="42">
        <v>5900</v>
      </c>
      <c r="I1704" s="57"/>
      <c r="J1704" s="44">
        <v>39412</v>
      </c>
      <c r="K1704" s="42">
        <v>0</v>
      </c>
      <c r="L1704" s="42">
        <v>5605</v>
      </c>
      <c r="M1704" s="44">
        <v>45199</v>
      </c>
      <c r="N1704" s="42">
        <f>H1704-K1704-L1704</f>
        <v>295</v>
      </c>
      <c r="O1704" s="42">
        <v>0</v>
      </c>
      <c r="P1704" s="45">
        <v>0.03</v>
      </c>
      <c r="Q1704" s="42">
        <v>0</v>
      </c>
      <c r="R1704" s="42">
        <v>0</v>
      </c>
      <c r="S1704" s="42">
        <f>N1704-R1704</f>
        <v>295</v>
      </c>
      <c r="T1704" s="38">
        <v>2101</v>
      </c>
      <c r="U1704" s="14">
        <f>S1704/H1704</f>
        <v>0.05</v>
      </c>
      <c r="V1704" s="19"/>
      <c r="W1704" s="19"/>
      <c r="X1704" s="37" t="s">
        <v>3459</v>
      </c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37" s="9" customFormat="1" ht="16.5" customHeight="1">
      <c r="A1705" s="38">
        <v>204</v>
      </c>
      <c r="B1705" s="39">
        <v>10731</v>
      </c>
      <c r="C1705" s="38">
        <v>10288768</v>
      </c>
      <c r="D1705" s="40" t="s">
        <v>382</v>
      </c>
      <c r="E1705" s="58">
        <v>10</v>
      </c>
      <c r="F1705" s="38">
        <v>60</v>
      </c>
      <c r="G1705" s="38" t="s">
        <v>83</v>
      </c>
      <c r="H1705" s="42">
        <v>2400</v>
      </c>
      <c r="I1705" s="57"/>
      <c r="J1705" s="44">
        <v>39412</v>
      </c>
      <c r="K1705" s="42">
        <v>0</v>
      </c>
      <c r="L1705" s="42">
        <v>2280</v>
      </c>
      <c r="M1705" s="44">
        <v>45199</v>
      </c>
      <c r="N1705" s="42">
        <f>H1705-K1705-L1705</f>
        <v>120</v>
      </c>
      <c r="O1705" s="42">
        <v>0</v>
      </c>
      <c r="P1705" s="45">
        <v>0.03</v>
      </c>
      <c r="Q1705" s="42">
        <v>0</v>
      </c>
      <c r="R1705" s="42">
        <v>0</v>
      </c>
      <c r="S1705" s="42">
        <f>N1705-R1705</f>
        <v>120</v>
      </c>
      <c r="T1705" s="38">
        <v>5000</v>
      </c>
      <c r="U1705" s="14">
        <f>S1705/H1705</f>
        <v>0.05</v>
      </c>
      <c r="V1705" s="19"/>
      <c r="W1705" s="19"/>
      <c r="X1705" s="37" t="s">
        <v>3459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s="9" customFormat="1" ht="16.5" customHeight="1">
      <c r="A1706" s="38">
        <v>212</v>
      </c>
      <c r="B1706" s="39">
        <v>10731</v>
      </c>
      <c r="C1706" s="38">
        <v>10289042</v>
      </c>
      <c r="D1706" s="40" t="s">
        <v>389</v>
      </c>
      <c r="E1706" s="58">
        <v>1</v>
      </c>
      <c r="F1706" s="38">
        <v>60</v>
      </c>
      <c r="G1706" s="38" t="s">
        <v>23</v>
      </c>
      <c r="H1706" s="42">
        <v>410</v>
      </c>
      <c r="I1706" s="57"/>
      <c r="J1706" s="44">
        <v>39411</v>
      </c>
      <c r="K1706" s="42">
        <v>0</v>
      </c>
      <c r="L1706" s="42">
        <v>389.5</v>
      </c>
      <c r="M1706" s="44">
        <v>45199</v>
      </c>
      <c r="N1706" s="42">
        <f>H1706-K1706-L1706</f>
        <v>20.5</v>
      </c>
      <c r="O1706" s="42">
        <v>0</v>
      </c>
      <c r="P1706" s="45">
        <v>0.03</v>
      </c>
      <c r="Q1706" s="42">
        <v>0</v>
      </c>
      <c r="R1706" s="42">
        <v>0</v>
      </c>
      <c r="S1706" s="42">
        <f>N1706-R1706</f>
        <v>20.5</v>
      </c>
      <c r="T1706" s="38">
        <v>2102</v>
      </c>
      <c r="U1706" s="14">
        <f>S1706/H1706</f>
        <v>0.05</v>
      </c>
      <c r="V1706" s="19"/>
      <c r="W1706" s="19"/>
      <c r="X1706" s="37" t="s">
        <v>3459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s="9" customFormat="1" ht="16.5" customHeight="1">
      <c r="A1707" s="38">
        <v>214</v>
      </c>
      <c r="B1707" s="39">
        <v>10731</v>
      </c>
      <c r="C1707" s="38">
        <v>10289111</v>
      </c>
      <c r="D1707" s="40" t="s">
        <v>391</v>
      </c>
      <c r="E1707" s="58">
        <v>3</v>
      </c>
      <c r="F1707" s="38">
        <v>120</v>
      </c>
      <c r="G1707" s="38" t="s">
        <v>23</v>
      </c>
      <c r="H1707" s="42">
        <v>225</v>
      </c>
      <c r="I1707" s="57"/>
      <c r="J1707" s="44">
        <v>39411</v>
      </c>
      <c r="K1707" s="42">
        <v>0</v>
      </c>
      <c r="L1707" s="42">
        <v>213.75</v>
      </c>
      <c r="M1707" s="44">
        <v>45199</v>
      </c>
      <c r="N1707" s="42">
        <f>H1707-K1707-L1707</f>
        <v>11.25</v>
      </c>
      <c r="O1707" s="42">
        <v>0</v>
      </c>
      <c r="P1707" s="45">
        <v>0.03</v>
      </c>
      <c r="Q1707" s="42">
        <v>0</v>
      </c>
      <c r="R1707" s="42">
        <v>0</v>
      </c>
      <c r="S1707" s="42">
        <f>N1707-R1707</f>
        <v>11.25</v>
      </c>
      <c r="T1707" s="38">
        <v>2106</v>
      </c>
      <c r="U1707" s="14">
        <f>S1707/H1707</f>
        <v>0.05</v>
      </c>
      <c r="V1707" s="19"/>
      <c r="W1707" s="19"/>
      <c r="X1707" s="37" t="s">
        <v>3459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s="9" customFormat="1" ht="16.5" customHeight="1">
      <c r="A1708" s="38">
        <v>215</v>
      </c>
      <c r="B1708" s="39">
        <v>10731</v>
      </c>
      <c r="C1708" s="38">
        <v>10289113</v>
      </c>
      <c r="D1708" s="40" t="s">
        <v>391</v>
      </c>
      <c r="E1708" s="58">
        <v>7</v>
      </c>
      <c r="F1708" s="38">
        <v>120</v>
      </c>
      <c r="G1708" s="38" t="s">
        <v>23</v>
      </c>
      <c r="H1708" s="42">
        <v>525</v>
      </c>
      <c r="I1708" s="57"/>
      <c r="J1708" s="44">
        <v>39411</v>
      </c>
      <c r="K1708" s="42">
        <v>0</v>
      </c>
      <c r="L1708" s="42">
        <v>498.75</v>
      </c>
      <c r="M1708" s="44">
        <v>45199</v>
      </c>
      <c r="N1708" s="42">
        <f>H1708-K1708-L1708</f>
        <v>26.25</v>
      </c>
      <c r="O1708" s="42">
        <v>0</v>
      </c>
      <c r="P1708" s="45">
        <v>0.03</v>
      </c>
      <c r="Q1708" s="42">
        <v>0</v>
      </c>
      <c r="R1708" s="42">
        <v>0</v>
      </c>
      <c r="S1708" s="42">
        <f>N1708-R1708</f>
        <v>26.25</v>
      </c>
      <c r="T1708" s="38">
        <v>2103</v>
      </c>
      <c r="U1708" s="14">
        <f>S1708/H1708</f>
        <v>0.05</v>
      </c>
      <c r="V1708" s="19"/>
      <c r="W1708" s="19"/>
      <c r="X1708" s="37" t="s">
        <v>3459</v>
      </c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37" s="9" customFormat="1" ht="16.5" customHeight="1">
      <c r="A1709" s="38">
        <v>217</v>
      </c>
      <c r="B1709" s="39">
        <v>10731</v>
      </c>
      <c r="C1709" s="38">
        <v>10289117</v>
      </c>
      <c r="D1709" s="40" t="s">
        <v>393</v>
      </c>
      <c r="E1709" s="58">
        <v>9</v>
      </c>
      <c r="F1709" s="38">
        <v>120</v>
      </c>
      <c r="G1709" s="38" t="s">
        <v>23</v>
      </c>
      <c r="H1709" s="42">
        <v>2025</v>
      </c>
      <c r="I1709" s="57"/>
      <c r="J1709" s="44">
        <v>39411</v>
      </c>
      <c r="K1709" s="42">
        <v>0</v>
      </c>
      <c r="L1709" s="42">
        <v>1923.75</v>
      </c>
      <c r="M1709" s="44">
        <v>45199</v>
      </c>
      <c r="N1709" s="42">
        <f>H1709-K1709-L1709</f>
        <v>101.25</v>
      </c>
      <c r="O1709" s="42">
        <v>0</v>
      </c>
      <c r="P1709" s="45">
        <v>0.03</v>
      </c>
      <c r="Q1709" s="42">
        <v>0</v>
      </c>
      <c r="R1709" s="42">
        <v>0</v>
      </c>
      <c r="S1709" s="42">
        <f>N1709-R1709</f>
        <v>101.25</v>
      </c>
      <c r="T1709" s="38">
        <v>2101</v>
      </c>
      <c r="U1709" s="14">
        <f>S1709/H1709</f>
        <v>0.05</v>
      </c>
      <c r="V1709" s="19"/>
      <c r="W1709" s="19"/>
      <c r="X1709" s="37" t="s">
        <v>3459</v>
      </c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s="9" customFormat="1" ht="16.5" customHeight="1">
      <c r="A1710" s="38">
        <v>219</v>
      </c>
      <c r="B1710" s="39">
        <v>10731</v>
      </c>
      <c r="C1710" s="38">
        <v>10289172</v>
      </c>
      <c r="D1710" s="40" t="s">
        <v>395</v>
      </c>
      <c r="E1710" s="58">
        <v>2</v>
      </c>
      <c r="F1710" s="38">
        <v>120</v>
      </c>
      <c r="G1710" s="38" t="s">
        <v>23</v>
      </c>
      <c r="H1710" s="42">
        <v>710</v>
      </c>
      <c r="I1710" s="57"/>
      <c r="J1710" s="44">
        <v>39411</v>
      </c>
      <c r="K1710" s="42">
        <v>0</v>
      </c>
      <c r="L1710" s="42">
        <v>674.5</v>
      </c>
      <c r="M1710" s="44">
        <v>45199</v>
      </c>
      <c r="N1710" s="42">
        <f>H1710-K1710-L1710</f>
        <v>35.5</v>
      </c>
      <c r="O1710" s="42">
        <v>0</v>
      </c>
      <c r="P1710" s="45">
        <v>0.03</v>
      </c>
      <c r="Q1710" s="42">
        <v>0</v>
      </c>
      <c r="R1710" s="42">
        <v>0</v>
      </c>
      <c r="S1710" s="42">
        <f>N1710-R1710</f>
        <v>35.5</v>
      </c>
      <c r="T1710" s="38">
        <v>2101</v>
      </c>
      <c r="U1710" s="14">
        <f>S1710/H1710</f>
        <v>0.05</v>
      </c>
      <c r="V1710" s="19"/>
      <c r="W1710" s="19"/>
      <c r="X1710" s="37" t="s">
        <v>3459</v>
      </c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s="9" customFormat="1" ht="16.5" customHeight="1">
      <c r="A1711" s="38">
        <v>220</v>
      </c>
      <c r="B1711" s="39">
        <v>10731</v>
      </c>
      <c r="C1711" s="38">
        <v>10289180</v>
      </c>
      <c r="D1711" s="40" t="s">
        <v>396</v>
      </c>
      <c r="E1711" s="58">
        <v>1</v>
      </c>
      <c r="F1711" s="38">
        <v>120</v>
      </c>
      <c r="G1711" s="38" t="s">
        <v>23</v>
      </c>
      <c r="H1711" s="42">
        <v>180</v>
      </c>
      <c r="I1711" s="57"/>
      <c r="J1711" s="44">
        <v>39411</v>
      </c>
      <c r="K1711" s="42">
        <v>0</v>
      </c>
      <c r="L1711" s="42">
        <v>171</v>
      </c>
      <c r="M1711" s="44">
        <v>45199</v>
      </c>
      <c r="N1711" s="42">
        <f>H1711-K1711-L1711</f>
        <v>9</v>
      </c>
      <c r="O1711" s="42">
        <v>0</v>
      </c>
      <c r="P1711" s="45">
        <v>0.03</v>
      </c>
      <c r="Q1711" s="42">
        <v>0</v>
      </c>
      <c r="R1711" s="42">
        <v>0</v>
      </c>
      <c r="S1711" s="42">
        <f>N1711-R1711</f>
        <v>9</v>
      </c>
      <c r="T1711" s="38">
        <v>2101</v>
      </c>
      <c r="U1711" s="14">
        <f>S1711/H1711</f>
        <v>0.05</v>
      </c>
      <c r="V1711" s="19"/>
      <c r="W1711" s="19"/>
      <c r="X1711" s="37" t="s">
        <v>3459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s="9" customFormat="1" ht="16.5" customHeight="1">
      <c r="A1712" s="38">
        <v>221</v>
      </c>
      <c r="B1712" s="39">
        <v>10731</v>
      </c>
      <c r="C1712" s="38">
        <v>10289181</v>
      </c>
      <c r="D1712" s="40" t="s">
        <v>396</v>
      </c>
      <c r="E1712" s="58">
        <v>5</v>
      </c>
      <c r="F1712" s="38">
        <v>120</v>
      </c>
      <c r="G1712" s="38" t="s">
        <v>23</v>
      </c>
      <c r="H1712" s="42">
        <v>900</v>
      </c>
      <c r="I1712" s="57"/>
      <c r="J1712" s="44">
        <v>39411</v>
      </c>
      <c r="K1712" s="42">
        <v>0</v>
      </c>
      <c r="L1712" s="42">
        <v>855</v>
      </c>
      <c r="M1712" s="44">
        <v>45199</v>
      </c>
      <c r="N1712" s="42">
        <f>H1712-K1712-L1712</f>
        <v>45</v>
      </c>
      <c r="O1712" s="42">
        <v>0</v>
      </c>
      <c r="P1712" s="45">
        <v>0.03</v>
      </c>
      <c r="Q1712" s="42">
        <v>0</v>
      </c>
      <c r="R1712" s="42">
        <v>0</v>
      </c>
      <c r="S1712" s="42">
        <f>N1712-R1712</f>
        <v>45</v>
      </c>
      <c r="T1712" s="38">
        <v>2103</v>
      </c>
      <c r="U1712" s="14">
        <f>S1712/H1712</f>
        <v>0.05</v>
      </c>
      <c r="V1712" s="19"/>
      <c r="W1712" s="19"/>
      <c r="X1712" s="37" t="s">
        <v>3459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s="9" customFormat="1" ht="16.5" customHeight="1">
      <c r="A1713" s="38">
        <v>222</v>
      </c>
      <c r="B1713" s="39">
        <v>10731</v>
      </c>
      <c r="C1713" s="38">
        <v>10289183</v>
      </c>
      <c r="D1713" s="40" t="s">
        <v>396</v>
      </c>
      <c r="E1713" s="58">
        <v>1</v>
      </c>
      <c r="F1713" s="38">
        <v>120</v>
      </c>
      <c r="G1713" s="38" t="s">
        <v>23</v>
      </c>
      <c r="H1713" s="42">
        <v>180</v>
      </c>
      <c r="I1713" s="57"/>
      <c r="J1713" s="44">
        <v>39411</v>
      </c>
      <c r="K1713" s="42">
        <v>0</v>
      </c>
      <c r="L1713" s="42">
        <v>171</v>
      </c>
      <c r="M1713" s="44">
        <v>45199</v>
      </c>
      <c r="N1713" s="42">
        <f>H1713-K1713-L1713</f>
        <v>9</v>
      </c>
      <c r="O1713" s="42">
        <v>0</v>
      </c>
      <c r="P1713" s="45">
        <v>0.03</v>
      </c>
      <c r="Q1713" s="42">
        <v>0</v>
      </c>
      <c r="R1713" s="42">
        <v>0</v>
      </c>
      <c r="S1713" s="42">
        <f>N1713-R1713</f>
        <v>9</v>
      </c>
      <c r="T1713" s="38">
        <v>2106</v>
      </c>
      <c r="U1713" s="14">
        <f>S1713/H1713</f>
        <v>0.05</v>
      </c>
      <c r="V1713" s="19"/>
      <c r="W1713" s="19"/>
      <c r="X1713" s="37" t="s">
        <v>3459</v>
      </c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s="9" customFormat="1" ht="16.5" customHeight="1">
      <c r="A1714" s="38">
        <v>223</v>
      </c>
      <c r="B1714" s="39">
        <v>10731</v>
      </c>
      <c r="C1714" s="38">
        <v>10289185</v>
      </c>
      <c r="D1714" s="40" t="s">
        <v>396</v>
      </c>
      <c r="E1714" s="58">
        <v>1</v>
      </c>
      <c r="F1714" s="38">
        <v>120</v>
      </c>
      <c r="G1714" s="38" t="s">
        <v>23</v>
      </c>
      <c r="H1714" s="42">
        <v>180</v>
      </c>
      <c r="I1714" s="57"/>
      <c r="J1714" s="44">
        <v>39411</v>
      </c>
      <c r="K1714" s="42">
        <v>0</v>
      </c>
      <c r="L1714" s="42">
        <v>171</v>
      </c>
      <c r="M1714" s="44">
        <v>45199</v>
      </c>
      <c r="N1714" s="42">
        <f>H1714-K1714-L1714</f>
        <v>9</v>
      </c>
      <c r="O1714" s="42">
        <v>0</v>
      </c>
      <c r="P1714" s="45">
        <v>0.03</v>
      </c>
      <c r="Q1714" s="42">
        <v>0</v>
      </c>
      <c r="R1714" s="42">
        <v>0</v>
      </c>
      <c r="S1714" s="42">
        <f>N1714-R1714</f>
        <v>9</v>
      </c>
      <c r="T1714" s="38">
        <v>2105</v>
      </c>
      <c r="U1714" s="14">
        <f>S1714/H1714</f>
        <v>0.05</v>
      </c>
      <c r="V1714" s="19"/>
      <c r="W1714" s="19"/>
      <c r="X1714" s="37" t="s">
        <v>3459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s="9" customFormat="1" ht="16.5" customHeight="1">
      <c r="A1715" s="38">
        <v>70</v>
      </c>
      <c r="B1715" s="39">
        <v>10732</v>
      </c>
      <c r="C1715" s="38">
        <v>10320382</v>
      </c>
      <c r="D1715" s="40" t="s">
        <v>412</v>
      </c>
      <c r="E1715" s="58">
        <v>4</v>
      </c>
      <c r="F1715" s="38">
        <v>120</v>
      </c>
      <c r="G1715" s="38" t="s">
        <v>23</v>
      </c>
      <c r="H1715" s="42">
        <v>11600</v>
      </c>
      <c r="I1715" s="57"/>
      <c r="J1715" s="44">
        <v>38646</v>
      </c>
      <c r="K1715" s="42">
        <v>0</v>
      </c>
      <c r="L1715" s="42">
        <v>11020</v>
      </c>
      <c r="M1715" s="44">
        <v>45199</v>
      </c>
      <c r="N1715" s="42">
        <f>H1715-L1715</f>
        <v>580</v>
      </c>
      <c r="O1715" s="42">
        <v>0</v>
      </c>
      <c r="P1715" s="45">
        <v>0.03</v>
      </c>
      <c r="Q1715" s="42">
        <v>0</v>
      </c>
      <c r="R1715" s="42">
        <v>0</v>
      </c>
      <c r="S1715" s="42">
        <f>N1715</f>
        <v>580</v>
      </c>
      <c r="T1715" s="38">
        <v>5000</v>
      </c>
      <c r="U1715" s="14">
        <f>S1715/H1715</f>
        <v>0.05</v>
      </c>
      <c r="V1715" s="19"/>
      <c r="W1715" s="19"/>
      <c r="X1715" s="37" t="s">
        <v>3460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s="9" customFormat="1" ht="16.5" customHeight="1">
      <c r="A1716" s="38">
        <v>109</v>
      </c>
      <c r="B1716" s="39">
        <v>10733</v>
      </c>
      <c r="C1716" s="38">
        <v>10290918</v>
      </c>
      <c r="D1716" s="40" t="s">
        <v>433</v>
      </c>
      <c r="E1716" s="58">
        <v>2</v>
      </c>
      <c r="F1716" s="38">
        <v>120</v>
      </c>
      <c r="G1716" s="38" t="s">
        <v>23</v>
      </c>
      <c r="H1716" s="42">
        <v>5520</v>
      </c>
      <c r="I1716" s="57"/>
      <c r="J1716" s="44">
        <v>39811</v>
      </c>
      <c r="K1716" s="42">
        <v>0</v>
      </c>
      <c r="L1716" s="42">
        <v>5244</v>
      </c>
      <c r="M1716" s="44">
        <v>45199</v>
      </c>
      <c r="N1716" s="42">
        <v>276</v>
      </c>
      <c r="O1716" s="42">
        <v>0</v>
      </c>
      <c r="P1716" s="45">
        <v>0.03</v>
      </c>
      <c r="Q1716" s="42">
        <v>0</v>
      </c>
      <c r="R1716" s="42">
        <v>0</v>
      </c>
      <c r="S1716" s="42">
        <v>276</v>
      </c>
      <c r="T1716" s="38">
        <v>5000</v>
      </c>
      <c r="U1716" s="14">
        <f>S1716/H1716</f>
        <v>0.05</v>
      </c>
      <c r="V1716" s="19"/>
      <c r="W1716" s="19"/>
      <c r="X1716" s="37" t="s">
        <v>3460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s="9" customFormat="1" ht="16.5" customHeight="1">
      <c r="A1717" s="38">
        <v>110</v>
      </c>
      <c r="B1717" s="39">
        <v>10733</v>
      </c>
      <c r="C1717" s="38">
        <v>10290936</v>
      </c>
      <c r="D1717" s="40" t="s">
        <v>337</v>
      </c>
      <c r="E1717" s="58">
        <v>8</v>
      </c>
      <c r="F1717" s="38">
        <v>120</v>
      </c>
      <c r="G1717" s="38" t="s">
        <v>23</v>
      </c>
      <c r="H1717" s="42">
        <v>20000</v>
      </c>
      <c r="I1717" s="57"/>
      <c r="J1717" s="44">
        <v>39811</v>
      </c>
      <c r="K1717" s="42">
        <v>0</v>
      </c>
      <c r="L1717" s="42">
        <v>19000</v>
      </c>
      <c r="M1717" s="44">
        <v>45199</v>
      </c>
      <c r="N1717" s="42">
        <v>1000</v>
      </c>
      <c r="O1717" s="42">
        <v>0</v>
      </c>
      <c r="P1717" s="45">
        <v>0.03</v>
      </c>
      <c r="Q1717" s="42">
        <v>0</v>
      </c>
      <c r="R1717" s="42">
        <v>0</v>
      </c>
      <c r="S1717" s="42">
        <v>1000</v>
      </c>
      <c r="T1717" s="38">
        <v>2101</v>
      </c>
      <c r="U1717" s="14">
        <f>S1717/H1717</f>
        <v>0.05</v>
      </c>
      <c r="V1717" s="19"/>
      <c r="W1717" s="19"/>
      <c r="X1717" s="37" t="s">
        <v>3460</v>
      </c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s="9" customFormat="1" ht="16.5" customHeight="1">
      <c r="A1718" s="38">
        <v>111</v>
      </c>
      <c r="B1718" s="39">
        <v>10733</v>
      </c>
      <c r="C1718" s="38">
        <v>10290937</v>
      </c>
      <c r="D1718" s="40" t="s">
        <v>434</v>
      </c>
      <c r="E1718" s="58">
        <v>8</v>
      </c>
      <c r="F1718" s="38">
        <v>120</v>
      </c>
      <c r="G1718" s="38" t="s">
        <v>23</v>
      </c>
      <c r="H1718" s="42">
        <v>22080</v>
      </c>
      <c r="I1718" s="57"/>
      <c r="J1718" s="44">
        <v>39811</v>
      </c>
      <c r="K1718" s="42">
        <v>0</v>
      </c>
      <c r="L1718" s="42">
        <v>20976</v>
      </c>
      <c r="M1718" s="44">
        <v>45199</v>
      </c>
      <c r="N1718" s="42">
        <v>1104</v>
      </c>
      <c r="O1718" s="42">
        <v>0</v>
      </c>
      <c r="P1718" s="45">
        <v>0.03</v>
      </c>
      <c r="Q1718" s="42">
        <v>0</v>
      </c>
      <c r="R1718" s="42">
        <v>0</v>
      </c>
      <c r="S1718" s="42">
        <v>1104</v>
      </c>
      <c r="T1718" s="38">
        <v>2101</v>
      </c>
      <c r="U1718" s="14">
        <f>S1718/H1718</f>
        <v>0.05</v>
      </c>
      <c r="V1718" s="19"/>
      <c r="W1718" s="19"/>
      <c r="X1718" s="37" t="s">
        <v>3460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s="9" customFormat="1" ht="16.5" customHeight="1">
      <c r="A1719" s="38">
        <v>640</v>
      </c>
      <c r="B1719" s="39">
        <v>10737</v>
      </c>
      <c r="C1719" s="38">
        <v>10287355</v>
      </c>
      <c r="D1719" s="40" t="s">
        <v>180</v>
      </c>
      <c r="E1719" s="58">
        <v>2</v>
      </c>
      <c r="F1719" s="38">
        <v>120</v>
      </c>
      <c r="G1719" s="38" t="s">
        <v>23</v>
      </c>
      <c r="H1719" s="42">
        <v>4200</v>
      </c>
      <c r="I1719" s="57"/>
      <c r="J1719" s="44">
        <v>39269</v>
      </c>
      <c r="K1719" s="42">
        <v>0</v>
      </c>
      <c r="L1719" s="42">
        <v>3990</v>
      </c>
      <c r="M1719" s="44">
        <v>45199</v>
      </c>
      <c r="N1719" s="42">
        <f>H1719-L1719</f>
        <v>210</v>
      </c>
      <c r="O1719" s="42">
        <v>0</v>
      </c>
      <c r="P1719" s="45">
        <v>0.03</v>
      </c>
      <c r="Q1719" s="42">
        <v>0</v>
      </c>
      <c r="R1719" s="42">
        <v>0</v>
      </c>
      <c r="S1719" s="42">
        <f>N1719</f>
        <v>210</v>
      </c>
      <c r="T1719" s="38">
        <v>2106</v>
      </c>
      <c r="U1719" s="14">
        <f>S1719/H1719</f>
        <v>0.05</v>
      </c>
      <c r="V1719" s="19"/>
      <c r="W1719" s="19"/>
      <c r="X1719" s="37" t="s">
        <v>3461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s="9" customFormat="1" ht="16.5" customHeight="1">
      <c r="A1720" s="38">
        <v>641</v>
      </c>
      <c r="B1720" s="39">
        <v>10737</v>
      </c>
      <c r="C1720" s="38">
        <v>10287356</v>
      </c>
      <c r="D1720" s="40" t="s">
        <v>180</v>
      </c>
      <c r="E1720" s="58">
        <v>2</v>
      </c>
      <c r="F1720" s="38">
        <v>120</v>
      </c>
      <c r="G1720" s="38" t="s">
        <v>23</v>
      </c>
      <c r="H1720" s="42">
        <v>4600</v>
      </c>
      <c r="I1720" s="57"/>
      <c r="J1720" s="44">
        <v>39269</v>
      </c>
      <c r="K1720" s="42">
        <v>0</v>
      </c>
      <c r="L1720" s="42">
        <v>4370</v>
      </c>
      <c r="M1720" s="44">
        <v>45199</v>
      </c>
      <c r="N1720" s="42">
        <f>H1720-L1720</f>
        <v>230</v>
      </c>
      <c r="O1720" s="42">
        <v>0</v>
      </c>
      <c r="P1720" s="45">
        <v>0.03</v>
      </c>
      <c r="Q1720" s="42">
        <v>0</v>
      </c>
      <c r="R1720" s="42">
        <v>0</v>
      </c>
      <c r="S1720" s="42">
        <f>N1720</f>
        <v>230</v>
      </c>
      <c r="T1720" s="38">
        <v>2105</v>
      </c>
      <c r="U1720" s="14">
        <f>S1720/H1720</f>
        <v>0.05</v>
      </c>
      <c r="V1720" s="19"/>
      <c r="W1720" s="19"/>
      <c r="X1720" s="37" t="s">
        <v>3461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s="9" customFormat="1" ht="16.5" customHeight="1">
      <c r="A1721" s="38">
        <v>642</v>
      </c>
      <c r="B1721" s="39">
        <v>10737</v>
      </c>
      <c r="C1721" s="38">
        <v>10287361</v>
      </c>
      <c r="D1721" s="40" t="s">
        <v>440</v>
      </c>
      <c r="E1721" s="58">
        <v>1</v>
      </c>
      <c r="F1721" s="38">
        <v>120</v>
      </c>
      <c r="G1721" s="38" t="s">
        <v>21</v>
      </c>
      <c r="H1721" s="42">
        <v>5050</v>
      </c>
      <c r="I1721" s="57"/>
      <c r="J1721" s="44">
        <v>39270</v>
      </c>
      <c r="K1721" s="42">
        <v>0</v>
      </c>
      <c r="L1721" s="42">
        <v>4797.5</v>
      </c>
      <c r="M1721" s="44">
        <v>45199</v>
      </c>
      <c r="N1721" s="42">
        <f>H1721-L1721</f>
        <v>252.5</v>
      </c>
      <c r="O1721" s="42">
        <v>0</v>
      </c>
      <c r="P1721" s="45">
        <v>0.03</v>
      </c>
      <c r="Q1721" s="42">
        <v>0</v>
      </c>
      <c r="R1721" s="42">
        <v>0</v>
      </c>
      <c r="S1721" s="42">
        <f>N1721</f>
        <v>252.5</v>
      </c>
      <c r="T1721" s="38">
        <v>2105</v>
      </c>
      <c r="U1721" s="14">
        <f>S1721/H1721</f>
        <v>0.05</v>
      </c>
      <c r="V1721" s="19"/>
      <c r="W1721" s="19"/>
      <c r="X1721" s="37" t="s">
        <v>3461</v>
      </c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s="9" customFormat="1" ht="16.5" customHeight="1">
      <c r="A1722" s="38">
        <v>643</v>
      </c>
      <c r="B1722" s="39">
        <v>10737</v>
      </c>
      <c r="C1722" s="38">
        <v>10287365</v>
      </c>
      <c r="D1722" s="40" t="s">
        <v>441</v>
      </c>
      <c r="E1722" s="58">
        <v>1</v>
      </c>
      <c r="F1722" s="38">
        <v>120</v>
      </c>
      <c r="G1722" s="38" t="s">
        <v>23</v>
      </c>
      <c r="H1722" s="42">
        <v>2350</v>
      </c>
      <c r="I1722" s="57"/>
      <c r="J1722" s="44">
        <v>39269</v>
      </c>
      <c r="K1722" s="42">
        <v>0</v>
      </c>
      <c r="L1722" s="42">
        <v>2232.5</v>
      </c>
      <c r="M1722" s="44">
        <v>45199</v>
      </c>
      <c r="N1722" s="42">
        <f>H1722-L1722</f>
        <v>117.5</v>
      </c>
      <c r="O1722" s="42">
        <v>0</v>
      </c>
      <c r="P1722" s="45">
        <v>0.03</v>
      </c>
      <c r="Q1722" s="42">
        <v>0</v>
      </c>
      <c r="R1722" s="42">
        <v>0</v>
      </c>
      <c r="S1722" s="42">
        <f>N1722</f>
        <v>117.5</v>
      </c>
      <c r="T1722" s="38">
        <v>2103</v>
      </c>
      <c r="U1722" s="14">
        <f>S1722/H1722</f>
        <v>0.05</v>
      </c>
      <c r="V1722" s="19"/>
      <c r="W1722" s="19"/>
      <c r="X1722" s="37" t="s">
        <v>3461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s="9" customFormat="1" ht="16.5" customHeight="1">
      <c r="A1723" s="38">
        <v>644</v>
      </c>
      <c r="B1723" s="39">
        <v>10737</v>
      </c>
      <c r="C1723" s="38">
        <v>10287368</v>
      </c>
      <c r="D1723" s="40" t="s">
        <v>442</v>
      </c>
      <c r="E1723" s="58">
        <v>6</v>
      </c>
      <c r="F1723" s="38">
        <v>120</v>
      </c>
      <c r="G1723" s="38" t="s">
        <v>21</v>
      </c>
      <c r="H1723" s="42">
        <v>16800</v>
      </c>
      <c r="I1723" s="57"/>
      <c r="J1723" s="44">
        <v>39270</v>
      </c>
      <c r="K1723" s="42">
        <v>0</v>
      </c>
      <c r="L1723" s="42">
        <v>15960</v>
      </c>
      <c r="M1723" s="44">
        <v>45199</v>
      </c>
      <c r="N1723" s="42">
        <f>H1723-L1723</f>
        <v>840</v>
      </c>
      <c r="O1723" s="42">
        <v>0</v>
      </c>
      <c r="P1723" s="45">
        <v>0.03</v>
      </c>
      <c r="Q1723" s="42">
        <v>0</v>
      </c>
      <c r="R1723" s="42">
        <v>0</v>
      </c>
      <c r="S1723" s="42">
        <f>N1723</f>
        <v>840</v>
      </c>
      <c r="T1723" s="38">
        <v>2102</v>
      </c>
      <c r="U1723" s="14">
        <f>S1723/H1723</f>
        <v>0.05</v>
      </c>
      <c r="V1723" s="19"/>
      <c r="W1723" s="19"/>
      <c r="X1723" s="37" t="s">
        <v>3461</v>
      </c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37" s="9" customFormat="1" ht="16.5" customHeight="1">
      <c r="A1724" s="38">
        <v>649</v>
      </c>
      <c r="B1724" s="39">
        <v>10737</v>
      </c>
      <c r="C1724" s="38">
        <v>10287890</v>
      </c>
      <c r="D1724" s="40" t="s">
        <v>445</v>
      </c>
      <c r="E1724" s="58">
        <v>1</v>
      </c>
      <c r="F1724" s="38">
        <v>46</v>
      </c>
      <c r="G1724" s="38" t="s">
        <v>33</v>
      </c>
      <c r="H1724" s="42">
        <v>1400</v>
      </c>
      <c r="I1724" s="57"/>
      <c r="J1724" s="44">
        <v>43733</v>
      </c>
      <c r="K1724" s="42">
        <v>0</v>
      </c>
      <c r="L1724" s="42">
        <v>1330</v>
      </c>
      <c r="M1724" s="44">
        <v>45199</v>
      </c>
      <c r="N1724" s="42">
        <f>H1724-L1724</f>
        <v>70</v>
      </c>
      <c r="O1724" s="42">
        <v>0</v>
      </c>
      <c r="P1724" s="45">
        <v>0.13</v>
      </c>
      <c r="Q1724" s="42">
        <v>0</v>
      </c>
      <c r="R1724" s="42">
        <v>0</v>
      </c>
      <c r="S1724" s="42">
        <f>N1724</f>
        <v>70</v>
      </c>
      <c r="T1724" s="38">
        <v>2506</v>
      </c>
      <c r="U1724" s="14">
        <f>S1724/H1724</f>
        <v>0.05</v>
      </c>
      <c r="V1724" s="19"/>
      <c r="W1724" s="19"/>
      <c r="X1724" s="37" t="s">
        <v>3461</v>
      </c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37" s="9" customFormat="1" ht="16.5" customHeight="1">
      <c r="A1725" s="38">
        <v>651</v>
      </c>
      <c r="B1725" s="39">
        <v>10737</v>
      </c>
      <c r="C1725" s="38">
        <v>10288217</v>
      </c>
      <c r="D1725" s="40" t="s">
        <v>448</v>
      </c>
      <c r="E1725" s="58">
        <v>15</v>
      </c>
      <c r="F1725" s="38">
        <v>120</v>
      </c>
      <c r="G1725" s="38" t="s">
        <v>23</v>
      </c>
      <c r="H1725" s="42">
        <v>3600</v>
      </c>
      <c r="I1725" s="57"/>
      <c r="J1725" s="44">
        <v>39269</v>
      </c>
      <c r="K1725" s="42">
        <v>0</v>
      </c>
      <c r="L1725" s="42">
        <v>3420</v>
      </c>
      <c r="M1725" s="44">
        <v>45199</v>
      </c>
      <c r="N1725" s="42">
        <f>H1725-L1725</f>
        <v>180</v>
      </c>
      <c r="O1725" s="42">
        <v>0</v>
      </c>
      <c r="P1725" s="45">
        <v>0.03</v>
      </c>
      <c r="Q1725" s="42">
        <v>0</v>
      </c>
      <c r="R1725" s="42">
        <v>0</v>
      </c>
      <c r="S1725" s="42">
        <f>N1725</f>
        <v>180</v>
      </c>
      <c r="T1725" s="38">
        <v>5000</v>
      </c>
      <c r="U1725" s="14">
        <f>S1725/H1725</f>
        <v>0.05</v>
      </c>
      <c r="V1725" s="19"/>
      <c r="W1725" s="19"/>
      <c r="X1725" s="37" t="s">
        <v>3461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s="9" customFormat="1" ht="16.5" customHeight="1">
      <c r="A1726" s="38">
        <v>652</v>
      </c>
      <c r="B1726" s="39">
        <v>10737</v>
      </c>
      <c r="C1726" s="38">
        <v>10288231</v>
      </c>
      <c r="D1726" s="40" t="s">
        <v>449</v>
      </c>
      <c r="E1726" s="58">
        <v>3</v>
      </c>
      <c r="F1726" s="38">
        <v>120</v>
      </c>
      <c r="G1726" s="38" t="s">
        <v>21</v>
      </c>
      <c r="H1726" s="42">
        <v>18000</v>
      </c>
      <c r="I1726" s="57"/>
      <c r="J1726" s="44">
        <v>39270</v>
      </c>
      <c r="K1726" s="42">
        <v>0</v>
      </c>
      <c r="L1726" s="42">
        <v>17100</v>
      </c>
      <c r="M1726" s="44">
        <v>45199</v>
      </c>
      <c r="N1726" s="42">
        <f>H1726-L1726</f>
        <v>900</v>
      </c>
      <c r="O1726" s="42">
        <v>0</v>
      </c>
      <c r="P1726" s="45">
        <v>0.03</v>
      </c>
      <c r="Q1726" s="42">
        <v>0</v>
      </c>
      <c r="R1726" s="42">
        <v>0</v>
      </c>
      <c r="S1726" s="42">
        <f>N1726</f>
        <v>900</v>
      </c>
      <c r="T1726" s="38">
        <v>5000</v>
      </c>
      <c r="U1726" s="14">
        <f>S1726/H1726</f>
        <v>0.05</v>
      </c>
      <c r="V1726" s="19"/>
      <c r="W1726" s="19"/>
      <c r="X1726" s="37" t="s">
        <v>3461</v>
      </c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s="9" customFormat="1" ht="16.5" customHeight="1">
      <c r="A1727" s="38">
        <v>653</v>
      </c>
      <c r="B1727" s="39">
        <v>10737</v>
      </c>
      <c r="C1727" s="38">
        <v>10288234</v>
      </c>
      <c r="D1727" s="40" t="s">
        <v>450</v>
      </c>
      <c r="E1727" s="58">
        <v>77</v>
      </c>
      <c r="F1727" s="38">
        <v>60</v>
      </c>
      <c r="G1727" s="38" t="s">
        <v>23</v>
      </c>
      <c r="H1727" s="42">
        <v>41195</v>
      </c>
      <c r="I1727" s="57"/>
      <c r="J1727" s="44">
        <v>39269</v>
      </c>
      <c r="K1727" s="42">
        <v>0</v>
      </c>
      <c r="L1727" s="42">
        <v>39135.25</v>
      </c>
      <c r="M1727" s="44">
        <v>45199</v>
      </c>
      <c r="N1727" s="42">
        <f>H1727-L1727</f>
        <v>2059.75</v>
      </c>
      <c r="O1727" s="42">
        <v>0</v>
      </c>
      <c r="P1727" s="45">
        <v>0.03</v>
      </c>
      <c r="Q1727" s="42">
        <v>0</v>
      </c>
      <c r="R1727" s="42">
        <v>0</v>
      </c>
      <c r="S1727" s="42">
        <f>N1727</f>
        <v>2059.75</v>
      </c>
      <c r="T1727" s="38">
        <v>5000</v>
      </c>
      <c r="U1727" s="14">
        <f>S1727/H1727</f>
        <v>0.05</v>
      </c>
      <c r="V1727" s="19"/>
      <c r="W1727" s="19"/>
      <c r="X1727" s="37" t="s">
        <v>3461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37" s="9" customFormat="1" ht="16.5" customHeight="1">
      <c r="A1728" s="38">
        <v>666</v>
      </c>
      <c r="B1728" s="39">
        <v>10737</v>
      </c>
      <c r="C1728" s="38">
        <v>10288398</v>
      </c>
      <c r="D1728" s="40" t="s">
        <v>460</v>
      </c>
      <c r="E1728" s="58">
        <v>1</v>
      </c>
      <c r="F1728" s="38">
        <v>120</v>
      </c>
      <c r="G1728" s="38" t="s">
        <v>23</v>
      </c>
      <c r="H1728" s="42">
        <v>3900</v>
      </c>
      <c r="I1728" s="57"/>
      <c r="J1728" s="44">
        <v>39269</v>
      </c>
      <c r="K1728" s="42">
        <v>0</v>
      </c>
      <c r="L1728" s="42">
        <v>3705</v>
      </c>
      <c r="M1728" s="44">
        <v>45199</v>
      </c>
      <c r="N1728" s="42">
        <f>H1728-L1728</f>
        <v>195</v>
      </c>
      <c r="O1728" s="42">
        <v>0</v>
      </c>
      <c r="P1728" s="45">
        <v>0.03</v>
      </c>
      <c r="Q1728" s="42">
        <v>0</v>
      </c>
      <c r="R1728" s="42">
        <v>0</v>
      </c>
      <c r="S1728" s="42">
        <f>N1728</f>
        <v>195</v>
      </c>
      <c r="T1728" s="38">
        <v>2101</v>
      </c>
      <c r="U1728" s="14">
        <f>S1728/H1728</f>
        <v>0.05</v>
      </c>
      <c r="V1728" s="19"/>
      <c r="W1728" s="19"/>
      <c r="X1728" s="37" t="s">
        <v>3461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37" s="9" customFormat="1" ht="16.5" customHeight="1">
      <c r="A1729" s="38">
        <v>667</v>
      </c>
      <c r="B1729" s="39">
        <v>10737</v>
      </c>
      <c r="C1729" s="38">
        <v>10288413</v>
      </c>
      <c r="D1729" s="40" t="s">
        <v>461</v>
      </c>
      <c r="E1729" s="58">
        <v>12</v>
      </c>
      <c r="F1729" s="38">
        <v>120</v>
      </c>
      <c r="G1729" s="38" t="s">
        <v>23</v>
      </c>
      <c r="H1729" s="42">
        <v>6775</v>
      </c>
      <c r="I1729" s="57"/>
      <c r="J1729" s="44">
        <v>39538</v>
      </c>
      <c r="K1729" s="42">
        <v>0</v>
      </c>
      <c r="L1729" s="42">
        <v>6436.25</v>
      </c>
      <c r="M1729" s="44">
        <v>45199</v>
      </c>
      <c r="N1729" s="42">
        <f>H1729-L1729</f>
        <v>338.75</v>
      </c>
      <c r="O1729" s="42">
        <v>0</v>
      </c>
      <c r="P1729" s="45">
        <v>0.03</v>
      </c>
      <c r="Q1729" s="42">
        <v>0</v>
      </c>
      <c r="R1729" s="42">
        <v>0</v>
      </c>
      <c r="S1729" s="42">
        <f>N1729</f>
        <v>338.75</v>
      </c>
      <c r="T1729" s="38">
        <v>5000</v>
      </c>
      <c r="U1729" s="14">
        <f>S1729/H1729</f>
        <v>0.05</v>
      </c>
      <c r="V1729" s="19"/>
      <c r="W1729" s="19"/>
      <c r="X1729" s="37" t="s">
        <v>3461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s="9" customFormat="1" ht="16.5" customHeight="1">
      <c r="A1730" s="38">
        <v>676</v>
      </c>
      <c r="B1730" s="39">
        <v>10738</v>
      </c>
      <c r="C1730" s="38">
        <v>10285188</v>
      </c>
      <c r="D1730" s="40" t="s">
        <v>468</v>
      </c>
      <c r="E1730" s="58">
        <v>1</v>
      </c>
      <c r="F1730" s="38">
        <v>60</v>
      </c>
      <c r="G1730" s="38" t="s">
        <v>33</v>
      </c>
      <c r="H1730" s="42">
        <v>6220</v>
      </c>
      <c r="I1730" s="57"/>
      <c r="J1730" s="44">
        <v>42089</v>
      </c>
      <c r="K1730" s="42">
        <v>0</v>
      </c>
      <c r="L1730" s="42">
        <v>5909</v>
      </c>
      <c r="M1730" s="44">
        <v>45199</v>
      </c>
      <c r="N1730" s="42">
        <f>H1730-K1730-L1730</f>
        <v>311</v>
      </c>
      <c r="O1730" s="42">
        <v>0</v>
      </c>
      <c r="P1730" s="45">
        <v>0.13</v>
      </c>
      <c r="Q1730" s="42">
        <v>0</v>
      </c>
      <c r="R1730" s="42">
        <v>0</v>
      </c>
      <c r="S1730" s="42">
        <f>N1730-R1730</f>
        <v>311</v>
      </c>
      <c r="T1730" s="38">
        <v>5000</v>
      </c>
      <c r="U1730" s="14">
        <f>S1730/H1730</f>
        <v>0.05</v>
      </c>
      <c r="V1730" s="19"/>
      <c r="W1730" s="19"/>
      <c r="X1730" s="37" t="s">
        <v>3461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</row>
    <row r="1731" spans="1:37" s="9" customFormat="1" ht="16.5" customHeight="1">
      <c r="A1731" s="38">
        <v>682</v>
      </c>
      <c r="B1731" s="39">
        <v>10738</v>
      </c>
      <c r="C1731" s="38">
        <v>10285827</v>
      </c>
      <c r="D1731" s="40" t="s">
        <v>197</v>
      </c>
      <c r="E1731" s="58">
        <v>194</v>
      </c>
      <c r="F1731" s="38">
        <v>120</v>
      </c>
      <c r="G1731" s="38" t="s">
        <v>23</v>
      </c>
      <c r="H1731" s="42">
        <v>9700</v>
      </c>
      <c r="I1731" s="57"/>
      <c r="J1731" s="44">
        <v>39687</v>
      </c>
      <c r="K1731" s="42">
        <v>0</v>
      </c>
      <c r="L1731" s="42">
        <v>9215</v>
      </c>
      <c r="M1731" s="44">
        <v>45199</v>
      </c>
      <c r="N1731" s="42">
        <f>H1731-K1731-L1731</f>
        <v>485</v>
      </c>
      <c r="O1731" s="42">
        <v>0</v>
      </c>
      <c r="P1731" s="45">
        <v>0.03</v>
      </c>
      <c r="Q1731" s="42">
        <v>0</v>
      </c>
      <c r="R1731" s="42">
        <v>0</v>
      </c>
      <c r="S1731" s="42">
        <f>N1731-R1731</f>
        <v>485</v>
      </c>
      <c r="T1731" s="38">
        <v>5000</v>
      </c>
      <c r="U1731" s="14">
        <f>S1731/H1731</f>
        <v>0.05</v>
      </c>
      <c r="V1731" s="19"/>
      <c r="W1731" s="19"/>
      <c r="X1731" s="37" t="s">
        <v>3461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s="9" customFormat="1" ht="16.5" customHeight="1">
      <c r="A1732" s="38">
        <v>683</v>
      </c>
      <c r="B1732" s="39">
        <v>10738</v>
      </c>
      <c r="C1732" s="38">
        <v>10285866</v>
      </c>
      <c r="D1732" s="40" t="s">
        <v>472</v>
      </c>
      <c r="E1732" s="58">
        <v>4</v>
      </c>
      <c r="F1732" s="38">
        <v>120</v>
      </c>
      <c r="G1732" s="38" t="s">
        <v>23</v>
      </c>
      <c r="H1732" s="42">
        <v>2320</v>
      </c>
      <c r="I1732" s="57"/>
      <c r="J1732" s="44">
        <v>39687</v>
      </c>
      <c r="K1732" s="42">
        <v>0</v>
      </c>
      <c r="L1732" s="42">
        <v>2204</v>
      </c>
      <c r="M1732" s="44">
        <v>45199</v>
      </c>
      <c r="N1732" s="42">
        <f>H1732-K1732-L1732</f>
        <v>116</v>
      </c>
      <c r="O1732" s="42">
        <v>0</v>
      </c>
      <c r="P1732" s="45">
        <v>0.03</v>
      </c>
      <c r="Q1732" s="42">
        <v>0</v>
      </c>
      <c r="R1732" s="42">
        <v>0</v>
      </c>
      <c r="S1732" s="42">
        <f>N1732-R1732</f>
        <v>116</v>
      </c>
      <c r="T1732" s="38">
        <v>5000</v>
      </c>
      <c r="U1732" s="14">
        <f>S1732/H1732</f>
        <v>0.05</v>
      </c>
      <c r="V1732" s="19"/>
      <c r="W1732" s="19"/>
      <c r="X1732" s="37" t="s">
        <v>3461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37" s="9" customFormat="1" ht="16.5" customHeight="1">
      <c r="A1733" s="38">
        <v>684</v>
      </c>
      <c r="B1733" s="39">
        <v>10738</v>
      </c>
      <c r="C1733" s="38">
        <v>10285867</v>
      </c>
      <c r="D1733" s="40" t="s">
        <v>473</v>
      </c>
      <c r="E1733" s="58">
        <v>1</v>
      </c>
      <c r="F1733" s="38">
        <v>120</v>
      </c>
      <c r="G1733" s="38" t="s">
        <v>23</v>
      </c>
      <c r="H1733" s="42">
        <v>1420</v>
      </c>
      <c r="I1733" s="57"/>
      <c r="J1733" s="44">
        <v>39687</v>
      </c>
      <c r="K1733" s="42">
        <v>0</v>
      </c>
      <c r="L1733" s="42">
        <v>1349</v>
      </c>
      <c r="M1733" s="44">
        <v>45199</v>
      </c>
      <c r="N1733" s="42">
        <f>H1733-K1733-L1733</f>
        <v>71</v>
      </c>
      <c r="O1733" s="42">
        <v>0</v>
      </c>
      <c r="P1733" s="45">
        <v>0.03</v>
      </c>
      <c r="Q1733" s="42">
        <v>0</v>
      </c>
      <c r="R1733" s="42">
        <v>0</v>
      </c>
      <c r="S1733" s="42">
        <f>N1733-R1733</f>
        <v>71</v>
      </c>
      <c r="T1733" s="38">
        <v>5000</v>
      </c>
      <c r="U1733" s="14">
        <f>S1733/H1733</f>
        <v>0.05</v>
      </c>
      <c r="V1733" s="19"/>
      <c r="W1733" s="19"/>
      <c r="X1733" s="37" t="s">
        <v>3461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37" s="9" customFormat="1" ht="16.5" customHeight="1">
      <c r="A1734" s="38">
        <v>685</v>
      </c>
      <c r="B1734" s="39">
        <v>10738</v>
      </c>
      <c r="C1734" s="38">
        <v>10285868</v>
      </c>
      <c r="D1734" s="40" t="s">
        <v>474</v>
      </c>
      <c r="E1734" s="58">
        <v>1</v>
      </c>
      <c r="F1734" s="38">
        <v>120</v>
      </c>
      <c r="G1734" s="38" t="s">
        <v>23</v>
      </c>
      <c r="H1734" s="42">
        <v>610</v>
      </c>
      <c r="I1734" s="57"/>
      <c r="J1734" s="44">
        <v>39687</v>
      </c>
      <c r="K1734" s="42">
        <v>0</v>
      </c>
      <c r="L1734" s="42">
        <v>579.5</v>
      </c>
      <c r="M1734" s="44">
        <v>45199</v>
      </c>
      <c r="N1734" s="42">
        <f>H1734-K1734-L1734</f>
        <v>30.5</v>
      </c>
      <c r="O1734" s="42">
        <v>0</v>
      </c>
      <c r="P1734" s="45">
        <v>0.03</v>
      </c>
      <c r="Q1734" s="42">
        <v>0</v>
      </c>
      <c r="R1734" s="42">
        <v>0</v>
      </c>
      <c r="S1734" s="42">
        <f>N1734-R1734</f>
        <v>30.5</v>
      </c>
      <c r="T1734" s="38">
        <v>5000</v>
      </c>
      <c r="U1734" s="14">
        <f>S1734/H1734</f>
        <v>0.05</v>
      </c>
      <c r="V1734" s="19"/>
      <c r="W1734" s="19"/>
      <c r="X1734" s="37" t="s">
        <v>3461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s="9" customFormat="1" ht="16.5" customHeight="1">
      <c r="A1735" s="38">
        <v>688</v>
      </c>
      <c r="B1735" s="39">
        <v>10738</v>
      </c>
      <c r="C1735" s="38">
        <v>10286139</v>
      </c>
      <c r="D1735" s="40" t="s">
        <v>477</v>
      </c>
      <c r="E1735" s="41">
        <v>2</v>
      </c>
      <c r="F1735" s="38">
        <v>120</v>
      </c>
      <c r="G1735" s="38" t="s">
        <v>23</v>
      </c>
      <c r="H1735" s="42">
        <v>2700</v>
      </c>
      <c r="I1735" s="57"/>
      <c r="J1735" s="44">
        <v>39687</v>
      </c>
      <c r="K1735" s="42">
        <v>0</v>
      </c>
      <c r="L1735" s="42">
        <v>2565</v>
      </c>
      <c r="M1735" s="44">
        <v>45199</v>
      </c>
      <c r="N1735" s="42">
        <f>H1735-K1735-L1735</f>
        <v>135</v>
      </c>
      <c r="O1735" s="42">
        <v>0</v>
      </c>
      <c r="P1735" s="45">
        <v>0.03</v>
      </c>
      <c r="Q1735" s="42">
        <v>0</v>
      </c>
      <c r="R1735" s="42">
        <v>0</v>
      </c>
      <c r="S1735" s="42">
        <f>N1735-R1735</f>
        <v>135</v>
      </c>
      <c r="T1735" s="38">
        <v>5000</v>
      </c>
      <c r="U1735" s="14">
        <f>S1735/H1735</f>
        <v>0.05</v>
      </c>
      <c r="V1735" s="19"/>
      <c r="W1735" s="19"/>
      <c r="X1735" s="37" t="s">
        <v>3461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37" s="9" customFormat="1" ht="16.5" customHeight="1">
      <c r="A1736" s="38">
        <v>171</v>
      </c>
      <c r="B1736" s="39">
        <v>10742</v>
      </c>
      <c r="C1736" s="38">
        <v>10287499</v>
      </c>
      <c r="D1736" s="40" t="s">
        <v>521</v>
      </c>
      <c r="E1736" s="58">
        <v>1</v>
      </c>
      <c r="F1736" s="38">
        <v>120</v>
      </c>
      <c r="G1736" s="38" t="s">
        <v>23</v>
      </c>
      <c r="H1736" s="42">
        <v>3600</v>
      </c>
      <c r="I1736" s="57"/>
      <c r="J1736" s="44">
        <v>39749</v>
      </c>
      <c r="K1736" s="42">
        <v>0</v>
      </c>
      <c r="L1736" s="42">
        <v>3420</v>
      </c>
      <c r="M1736" s="44">
        <v>45199</v>
      </c>
      <c r="N1736" s="42">
        <f>H1736-K1736-L1736</f>
        <v>180</v>
      </c>
      <c r="O1736" s="42">
        <v>0</v>
      </c>
      <c r="P1736" s="45">
        <v>0.13</v>
      </c>
      <c r="Q1736" s="42">
        <v>0</v>
      </c>
      <c r="R1736" s="42">
        <v>0</v>
      </c>
      <c r="S1736" s="42">
        <f>N1736</f>
        <v>180</v>
      </c>
      <c r="T1736" s="38">
        <v>2102</v>
      </c>
      <c r="U1736" s="14">
        <f>S1736/H1736</f>
        <v>0.05</v>
      </c>
      <c r="V1736" s="19"/>
      <c r="W1736" s="19"/>
      <c r="X1736" s="37" t="s">
        <v>3463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37" s="9" customFormat="1" ht="16.5" customHeight="1">
      <c r="A1737" s="38">
        <v>172</v>
      </c>
      <c r="B1737" s="39">
        <v>10742</v>
      </c>
      <c r="C1737" s="38">
        <v>10287522</v>
      </c>
      <c r="D1737" s="40" t="s">
        <v>522</v>
      </c>
      <c r="E1737" s="58">
        <v>2</v>
      </c>
      <c r="F1737" s="38">
        <v>60</v>
      </c>
      <c r="G1737" s="38" t="s">
        <v>23</v>
      </c>
      <c r="H1737" s="42">
        <v>3200</v>
      </c>
      <c r="I1737" s="57"/>
      <c r="J1737" s="44">
        <v>39738</v>
      </c>
      <c r="K1737" s="42">
        <v>0</v>
      </c>
      <c r="L1737" s="42">
        <v>3040</v>
      </c>
      <c r="M1737" s="44">
        <v>45199</v>
      </c>
      <c r="N1737" s="42">
        <f>H1737-K1737-L1737</f>
        <v>160</v>
      </c>
      <c r="O1737" s="42">
        <v>0</v>
      </c>
      <c r="P1737" s="45">
        <v>0.13</v>
      </c>
      <c r="Q1737" s="42">
        <v>0</v>
      </c>
      <c r="R1737" s="42">
        <v>0</v>
      </c>
      <c r="S1737" s="42">
        <f>N1737</f>
        <v>160</v>
      </c>
      <c r="T1737" s="38">
        <v>2103</v>
      </c>
      <c r="U1737" s="14">
        <f>S1737/H1737</f>
        <v>0.05</v>
      </c>
      <c r="V1737" s="19"/>
      <c r="W1737" s="19"/>
      <c r="X1737" s="37" t="s">
        <v>3463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s="9" customFormat="1" ht="16.5" customHeight="1">
      <c r="A1738" s="38">
        <v>173</v>
      </c>
      <c r="B1738" s="39">
        <v>10742</v>
      </c>
      <c r="C1738" s="38">
        <v>10287526</v>
      </c>
      <c r="D1738" s="40" t="s">
        <v>523</v>
      </c>
      <c r="E1738" s="58">
        <v>70</v>
      </c>
      <c r="F1738" s="38">
        <v>120</v>
      </c>
      <c r="G1738" s="38" t="s">
        <v>23</v>
      </c>
      <c r="H1738" s="42">
        <v>17710</v>
      </c>
      <c r="I1738" s="57"/>
      <c r="J1738" s="44">
        <v>39738</v>
      </c>
      <c r="K1738" s="42">
        <v>0</v>
      </c>
      <c r="L1738" s="42">
        <v>16824.5</v>
      </c>
      <c r="M1738" s="44">
        <v>45199</v>
      </c>
      <c r="N1738" s="42">
        <f>H1738-K1738-L1738</f>
        <v>885.5</v>
      </c>
      <c r="O1738" s="42">
        <v>0</v>
      </c>
      <c r="P1738" s="45">
        <v>0.13</v>
      </c>
      <c r="Q1738" s="42">
        <v>0</v>
      </c>
      <c r="R1738" s="42">
        <v>0</v>
      </c>
      <c r="S1738" s="42">
        <f>N1738</f>
        <v>885.5</v>
      </c>
      <c r="T1738" s="38">
        <v>5000</v>
      </c>
      <c r="U1738" s="14">
        <f>S1738/H1738</f>
        <v>0.05</v>
      </c>
      <c r="V1738" s="19"/>
      <c r="W1738" s="19"/>
      <c r="X1738" s="37" t="s">
        <v>3463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37" s="9" customFormat="1" ht="16.5" customHeight="1">
      <c r="A1739" s="38">
        <v>174</v>
      </c>
      <c r="B1739" s="39">
        <v>10742</v>
      </c>
      <c r="C1739" s="38">
        <v>10287527</v>
      </c>
      <c r="D1739" s="40" t="s">
        <v>524</v>
      </c>
      <c r="E1739" s="58">
        <v>1</v>
      </c>
      <c r="F1739" s="38">
        <v>120</v>
      </c>
      <c r="G1739" s="38" t="s">
        <v>23</v>
      </c>
      <c r="H1739" s="42">
        <v>420</v>
      </c>
      <c r="I1739" s="57"/>
      <c r="J1739" s="44">
        <v>39738</v>
      </c>
      <c r="K1739" s="42">
        <v>0</v>
      </c>
      <c r="L1739" s="42">
        <v>399</v>
      </c>
      <c r="M1739" s="44">
        <v>45199</v>
      </c>
      <c r="N1739" s="42">
        <f>H1739-K1739-L1739</f>
        <v>21</v>
      </c>
      <c r="O1739" s="42">
        <v>0</v>
      </c>
      <c r="P1739" s="45">
        <v>0.13</v>
      </c>
      <c r="Q1739" s="42">
        <v>0</v>
      </c>
      <c r="R1739" s="42">
        <v>0</v>
      </c>
      <c r="S1739" s="42">
        <f>N1739</f>
        <v>21</v>
      </c>
      <c r="T1739" s="38">
        <v>2101</v>
      </c>
      <c r="U1739" s="14">
        <f>S1739/H1739</f>
        <v>0.05</v>
      </c>
      <c r="V1739" s="19"/>
      <c r="W1739" s="19"/>
      <c r="X1739" s="37" t="s">
        <v>3463</v>
      </c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s="9" customFormat="1" ht="16.5" customHeight="1">
      <c r="A1740" s="38">
        <v>175</v>
      </c>
      <c r="B1740" s="39">
        <v>10742</v>
      </c>
      <c r="C1740" s="38">
        <v>10287590</v>
      </c>
      <c r="D1740" s="40" t="s">
        <v>525</v>
      </c>
      <c r="E1740" s="58">
        <v>2</v>
      </c>
      <c r="F1740" s="38">
        <v>60</v>
      </c>
      <c r="G1740" s="38" t="s">
        <v>23</v>
      </c>
      <c r="H1740" s="42">
        <v>490</v>
      </c>
      <c r="I1740" s="57"/>
      <c r="J1740" s="44">
        <v>39738</v>
      </c>
      <c r="K1740" s="42">
        <v>0</v>
      </c>
      <c r="L1740" s="42">
        <v>465.5</v>
      </c>
      <c r="M1740" s="44">
        <v>45199</v>
      </c>
      <c r="N1740" s="42">
        <f>H1740-K1740-L1740</f>
        <v>24.5</v>
      </c>
      <c r="O1740" s="42">
        <v>0</v>
      </c>
      <c r="P1740" s="45">
        <v>0.13</v>
      </c>
      <c r="Q1740" s="42">
        <v>0</v>
      </c>
      <c r="R1740" s="42">
        <v>0</v>
      </c>
      <c r="S1740" s="42">
        <f>N1740</f>
        <v>24.5</v>
      </c>
      <c r="T1740" s="38">
        <v>5000</v>
      </c>
      <c r="U1740" s="14">
        <f>S1740/H1740</f>
        <v>0.05</v>
      </c>
      <c r="V1740" s="19"/>
      <c r="W1740" s="19"/>
      <c r="X1740" s="37" t="s">
        <v>3463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s="9" customFormat="1" ht="16.5" customHeight="1">
      <c r="A1741" s="38">
        <v>176</v>
      </c>
      <c r="B1741" s="39">
        <v>10742</v>
      </c>
      <c r="C1741" s="38">
        <v>10287713</v>
      </c>
      <c r="D1741" s="40" t="s">
        <v>526</v>
      </c>
      <c r="E1741" s="58">
        <v>1</v>
      </c>
      <c r="F1741" s="38">
        <v>120</v>
      </c>
      <c r="G1741" s="38" t="s">
        <v>23</v>
      </c>
      <c r="H1741" s="42">
        <v>290</v>
      </c>
      <c r="I1741" s="57"/>
      <c r="J1741" s="44">
        <v>39749</v>
      </c>
      <c r="K1741" s="42">
        <v>0</v>
      </c>
      <c r="L1741" s="42">
        <v>275.5</v>
      </c>
      <c r="M1741" s="44">
        <v>45199</v>
      </c>
      <c r="N1741" s="42">
        <f>H1741-K1741-L1741</f>
        <v>14.5</v>
      </c>
      <c r="O1741" s="42">
        <v>0</v>
      </c>
      <c r="P1741" s="45">
        <v>0.13</v>
      </c>
      <c r="Q1741" s="42">
        <v>0</v>
      </c>
      <c r="R1741" s="42">
        <v>0</v>
      </c>
      <c r="S1741" s="42">
        <f>N1741</f>
        <v>14.5</v>
      </c>
      <c r="T1741" s="38">
        <v>2104</v>
      </c>
      <c r="U1741" s="14">
        <f>S1741/H1741</f>
        <v>0.05</v>
      </c>
      <c r="V1741" s="19"/>
      <c r="W1741" s="19"/>
      <c r="X1741" s="37" t="s">
        <v>3463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37" s="9" customFormat="1" ht="16.5" customHeight="1">
      <c r="A1742" s="38">
        <v>177</v>
      </c>
      <c r="B1742" s="39">
        <v>10742</v>
      </c>
      <c r="C1742" s="38">
        <v>10287714</v>
      </c>
      <c r="D1742" s="40" t="s">
        <v>526</v>
      </c>
      <c r="E1742" s="58">
        <v>1</v>
      </c>
      <c r="F1742" s="38">
        <v>120</v>
      </c>
      <c r="G1742" s="38" t="s">
        <v>23</v>
      </c>
      <c r="H1742" s="42">
        <v>290</v>
      </c>
      <c r="I1742" s="57"/>
      <c r="J1742" s="44">
        <v>39749</v>
      </c>
      <c r="K1742" s="42">
        <v>0</v>
      </c>
      <c r="L1742" s="42">
        <v>275.5</v>
      </c>
      <c r="M1742" s="44">
        <v>45199</v>
      </c>
      <c r="N1742" s="42">
        <f>H1742-K1742-L1742</f>
        <v>14.5</v>
      </c>
      <c r="O1742" s="42">
        <v>0</v>
      </c>
      <c r="P1742" s="45">
        <v>0.13</v>
      </c>
      <c r="Q1742" s="42">
        <v>0</v>
      </c>
      <c r="R1742" s="42">
        <v>0</v>
      </c>
      <c r="S1742" s="42">
        <f>N1742</f>
        <v>14.5</v>
      </c>
      <c r="T1742" s="38">
        <v>2102</v>
      </c>
      <c r="U1742" s="14">
        <f>S1742/H1742</f>
        <v>0.05</v>
      </c>
      <c r="V1742" s="19"/>
      <c r="W1742" s="19"/>
      <c r="X1742" s="37" t="s">
        <v>3463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37" s="9" customFormat="1" ht="16.5" customHeight="1">
      <c r="A1743" s="38">
        <v>178</v>
      </c>
      <c r="B1743" s="39">
        <v>10742</v>
      </c>
      <c r="C1743" s="38">
        <v>10287718</v>
      </c>
      <c r="D1743" s="40" t="s">
        <v>527</v>
      </c>
      <c r="E1743" s="58">
        <v>1</v>
      </c>
      <c r="F1743" s="38">
        <v>120</v>
      </c>
      <c r="G1743" s="38" t="s">
        <v>23</v>
      </c>
      <c r="H1743" s="42">
        <v>220</v>
      </c>
      <c r="I1743" s="57"/>
      <c r="J1743" s="44">
        <v>39749</v>
      </c>
      <c r="K1743" s="42">
        <v>0</v>
      </c>
      <c r="L1743" s="42">
        <v>209</v>
      </c>
      <c r="M1743" s="44">
        <v>45199</v>
      </c>
      <c r="N1743" s="42">
        <f>H1743-K1743-L1743</f>
        <v>11</v>
      </c>
      <c r="O1743" s="42">
        <v>0</v>
      </c>
      <c r="P1743" s="45">
        <v>0.13</v>
      </c>
      <c r="Q1743" s="42">
        <v>0</v>
      </c>
      <c r="R1743" s="42">
        <v>0</v>
      </c>
      <c r="S1743" s="42">
        <f>N1743</f>
        <v>11</v>
      </c>
      <c r="T1743" s="38">
        <v>2105</v>
      </c>
      <c r="U1743" s="14">
        <f>S1743/H1743</f>
        <v>0.05</v>
      </c>
      <c r="V1743" s="19"/>
      <c r="W1743" s="19"/>
      <c r="X1743" s="37" t="s">
        <v>3463</v>
      </c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s="9" customFormat="1" ht="16.5" customHeight="1">
      <c r="A1744" s="38">
        <v>179</v>
      </c>
      <c r="B1744" s="39">
        <v>10742</v>
      </c>
      <c r="C1744" s="38">
        <v>10287729</v>
      </c>
      <c r="D1744" s="40" t="s">
        <v>528</v>
      </c>
      <c r="E1744" s="58">
        <v>1</v>
      </c>
      <c r="F1744" s="38">
        <v>60</v>
      </c>
      <c r="G1744" s="38" t="s">
        <v>33</v>
      </c>
      <c r="H1744" s="42">
        <v>2870</v>
      </c>
      <c r="I1744" s="57"/>
      <c r="J1744" s="44">
        <v>40778</v>
      </c>
      <c r="K1744" s="42">
        <v>0</v>
      </c>
      <c r="L1744" s="42">
        <v>2726.5</v>
      </c>
      <c r="M1744" s="44">
        <v>45199</v>
      </c>
      <c r="N1744" s="42">
        <f>H1744-K1744-L1744</f>
        <v>143.5</v>
      </c>
      <c r="O1744" s="42">
        <v>0</v>
      </c>
      <c r="P1744" s="45">
        <v>0.13</v>
      </c>
      <c r="Q1744" s="42">
        <v>0</v>
      </c>
      <c r="R1744" s="42">
        <v>0</v>
      </c>
      <c r="S1744" s="42">
        <f>N1744</f>
        <v>143.5</v>
      </c>
      <c r="T1744" s="38">
        <v>5000</v>
      </c>
      <c r="U1744" s="14">
        <f>S1744/H1744</f>
        <v>0.05</v>
      </c>
      <c r="V1744" s="19"/>
      <c r="W1744" s="19"/>
      <c r="X1744" s="37" t="s">
        <v>3463</v>
      </c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37" s="9" customFormat="1" ht="16.5" customHeight="1">
      <c r="A1745" s="38">
        <v>183</v>
      </c>
      <c r="B1745" s="39">
        <v>10742</v>
      </c>
      <c r="C1745" s="38">
        <v>10288002</v>
      </c>
      <c r="D1745" s="40" t="s">
        <v>531</v>
      </c>
      <c r="E1745" s="58">
        <v>11</v>
      </c>
      <c r="F1745" s="38">
        <v>60</v>
      </c>
      <c r="G1745" s="38" t="s">
        <v>33</v>
      </c>
      <c r="H1745" s="42">
        <v>17600</v>
      </c>
      <c r="I1745" s="57"/>
      <c r="J1745" s="44">
        <v>43156</v>
      </c>
      <c r="K1745" s="42">
        <v>0</v>
      </c>
      <c r="L1745" s="42">
        <v>16720</v>
      </c>
      <c r="M1745" s="44">
        <v>45199</v>
      </c>
      <c r="N1745" s="42">
        <f>H1745-K1745-L1745</f>
        <v>880</v>
      </c>
      <c r="O1745" s="42">
        <v>0</v>
      </c>
      <c r="P1745" s="45">
        <v>0.13</v>
      </c>
      <c r="Q1745" s="42">
        <v>0</v>
      </c>
      <c r="R1745" s="42">
        <v>0</v>
      </c>
      <c r="S1745" s="42">
        <f>N1745</f>
        <v>880</v>
      </c>
      <c r="T1745" s="38">
        <v>5000</v>
      </c>
      <c r="U1745" s="14">
        <f>S1745/H1745</f>
        <v>0.05</v>
      </c>
      <c r="V1745" s="19"/>
      <c r="W1745" s="19"/>
      <c r="X1745" s="37" t="s">
        <v>3463</v>
      </c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37" s="9" customFormat="1" ht="16.5" customHeight="1">
      <c r="A1746" s="38">
        <v>184</v>
      </c>
      <c r="B1746" s="39">
        <v>10742</v>
      </c>
      <c r="C1746" s="38">
        <v>10288052</v>
      </c>
      <c r="D1746" s="40" t="s">
        <v>532</v>
      </c>
      <c r="E1746" s="58">
        <v>1</v>
      </c>
      <c r="F1746" s="38">
        <v>60</v>
      </c>
      <c r="G1746" s="38" t="s">
        <v>33</v>
      </c>
      <c r="H1746" s="42">
        <v>3600</v>
      </c>
      <c r="I1746" s="57"/>
      <c r="J1746" s="44">
        <v>39749</v>
      </c>
      <c r="K1746" s="42">
        <v>0</v>
      </c>
      <c r="L1746" s="42">
        <v>3420</v>
      </c>
      <c r="M1746" s="44">
        <v>45199</v>
      </c>
      <c r="N1746" s="42">
        <f>H1746-K1746-L1746</f>
        <v>180</v>
      </c>
      <c r="O1746" s="42">
        <v>0</v>
      </c>
      <c r="P1746" s="45">
        <v>0.13</v>
      </c>
      <c r="Q1746" s="42">
        <v>0</v>
      </c>
      <c r="R1746" s="42">
        <v>0</v>
      </c>
      <c r="S1746" s="42">
        <f>N1746</f>
        <v>180</v>
      </c>
      <c r="T1746" s="38">
        <v>5000</v>
      </c>
      <c r="U1746" s="14">
        <f>S1746/H1746</f>
        <v>0.05</v>
      </c>
      <c r="V1746" s="19"/>
      <c r="W1746" s="19"/>
      <c r="X1746" s="37" t="s">
        <v>3463</v>
      </c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</row>
    <row r="1747" spans="1:37" s="9" customFormat="1" ht="16.5" customHeight="1">
      <c r="A1747" s="38">
        <v>185</v>
      </c>
      <c r="B1747" s="39">
        <v>10742</v>
      </c>
      <c r="C1747" s="38">
        <v>10288053</v>
      </c>
      <c r="D1747" s="40" t="s">
        <v>533</v>
      </c>
      <c r="E1747" s="58">
        <v>1</v>
      </c>
      <c r="F1747" s="38">
        <v>60</v>
      </c>
      <c r="G1747" s="38" t="s">
        <v>33</v>
      </c>
      <c r="H1747" s="42">
        <v>5000</v>
      </c>
      <c r="I1747" s="57"/>
      <c r="J1747" s="44">
        <v>39749</v>
      </c>
      <c r="K1747" s="42">
        <v>0</v>
      </c>
      <c r="L1747" s="42">
        <v>4750</v>
      </c>
      <c r="M1747" s="44">
        <v>45199</v>
      </c>
      <c r="N1747" s="42">
        <f>H1747-K1747-L1747</f>
        <v>250</v>
      </c>
      <c r="O1747" s="42">
        <v>0</v>
      </c>
      <c r="P1747" s="45">
        <v>0.13</v>
      </c>
      <c r="Q1747" s="42">
        <v>0</v>
      </c>
      <c r="R1747" s="42">
        <v>0</v>
      </c>
      <c r="S1747" s="42">
        <f>N1747</f>
        <v>250</v>
      </c>
      <c r="T1747" s="38">
        <v>5000</v>
      </c>
      <c r="U1747" s="14">
        <f>S1747/H1747</f>
        <v>0.05</v>
      </c>
      <c r="V1747" s="19"/>
      <c r="W1747" s="19"/>
      <c r="X1747" s="37" t="s">
        <v>3463</v>
      </c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37" s="9" customFormat="1" ht="16.5" customHeight="1">
      <c r="A1748" s="38">
        <v>206</v>
      </c>
      <c r="B1748" s="39">
        <v>10743</v>
      </c>
      <c r="C1748" s="38">
        <v>10301043</v>
      </c>
      <c r="D1748" s="40" t="s">
        <v>553</v>
      </c>
      <c r="E1748" s="58">
        <v>1</v>
      </c>
      <c r="F1748" s="38">
        <v>60</v>
      </c>
      <c r="G1748" s="38" t="s">
        <v>33</v>
      </c>
      <c r="H1748" s="42">
        <v>61050</v>
      </c>
      <c r="I1748" s="57"/>
      <c r="J1748" s="44">
        <v>42668</v>
      </c>
      <c r="K1748" s="42">
        <v>0</v>
      </c>
      <c r="L1748" s="42">
        <v>57997.5</v>
      </c>
      <c r="M1748" s="44">
        <v>45199</v>
      </c>
      <c r="N1748" s="42">
        <f>H1748-L1748</f>
        <v>3052.5</v>
      </c>
      <c r="O1748" s="42">
        <v>0</v>
      </c>
      <c r="P1748" s="45">
        <v>0.13</v>
      </c>
      <c r="Q1748" s="42">
        <v>0</v>
      </c>
      <c r="R1748" s="42">
        <v>0</v>
      </c>
      <c r="S1748" s="42">
        <f>N1748</f>
        <v>3052.5</v>
      </c>
      <c r="T1748" s="38">
        <v>5000</v>
      </c>
      <c r="U1748" s="14">
        <f>S1748/H1748</f>
        <v>0.05</v>
      </c>
      <c r="V1748" s="19"/>
      <c r="W1748" s="19"/>
      <c r="X1748" s="37" t="s">
        <v>3463</v>
      </c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37" s="9" customFormat="1" ht="16.5" customHeight="1">
      <c r="A1749" s="38">
        <v>215</v>
      </c>
      <c r="B1749" s="39">
        <v>10744</v>
      </c>
      <c r="C1749" s="38">
        <v>10292955</v>
      </c>
      <c r="D1749" s="40" t="s">
        <v>560</v>
      </c>
      <c r="E1749" s="58">
        <v>1</v>
      </c>
      <c r="F1749" s="38">
        <v>50</v>
      </c>
      <c r="G1749" s="38" t="s">
        <v>33</v>
      </c>
      <c r="H1749" s="42">
        <v>1950</v>
      </c>
      <c r="I1749" s="57"/>
      <c r="J1749" s="44">
        <v>43613</v>
      </c>
      <c r="K1749" s="42">
        <v>0</v>
      </c>
      <c r="L1749" s="42">
        <v>1852.5</v>
      </c>
      <c r="M1749" s="44">
        <v>45199</v>
      </c>
      <c r="N1749" s="42">
        <f>H1749-K1749-L1749</f>
        <v>97.5</v>
      </c>
      <c r="O1749" s="42">
        <v>0</v>
      </c>
      <c r="P1749" s="45">
        <v>0.13</v>
      </c>
      <c r="Q1749" s="42">
        <v>0</v>
      </c>
      <c r="R1749" s="42">
        <v>0</v>
      </c>
      <c r="S1749" s="42">
        <f>N1749</f>
        <v>97.5</v>
      </c>
      <c r="T1749" s="38">
        <v>5000</v>
      </c>
      <c r="U1749" s="14">
        <f>S1749/H1749</f>
        <v>0.05</v>
      </c>
      <c r="V1749" s="19"/>
      <c r="W1749" s="19"/>
      <c r="X1749" s="37" t="s">
        <v>3463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37" s="9" customFormat="1" ht="16.5" customHeight="1">
      <c r="A1750" s="38">
        <v>220</v>
      </c>
      <c r="B1750" s="39">
        <v>10744</v>
      </c>
      <c r="C1750" s="38">
        <v>10293854</v>
      </c>
      <c r="D1750" s="40" t="s">
        <v>564</v>
      </c>
      <c r="E1750" s="58">
        <v>1</v>
      </c>
      <c r="F1750" s="38">
        <v>10</v>
      </c>
      <c r="G1750" s="38" t="s">
        <v>33</v>
      </c>
      <c r="H1750" s="42">
        <v>3640</v>
      </c>
      <c r="I1750" s="57"/>
      <c r="J1750" s="44">
        <v>43916</v>
      </c>
      <c r="K1750" s="42">
        <v>0</v>
      </c>
      <c r="L1750" s="42">
        <v>3458</v>
      </c>
      <c r="M1750" s="44">
        <v>45199</v>
      </c>
      <c r="N1750" s="42">
        <f>H1750-K1750-L1750</f>
        <v>182</v>
      </c>
      <c r="O1750" s="42">
        <v>0</v>
      </c>
      <c r="P1750" s="45">
        <v>0.13</v>
      </c>
      <c r="Q1750" s="42">
        <v>0</v>
      </c>
      <c r="R1750" s="42">
        <v>0</v>
      </c>
      <c r="S1750" s="42">
        <f>N1750</f>
        <v>182</v>
      </c>
      <c r="T1750" s="38">
        <v>5000</v>
      </c>
      <c r="U1750" s="14">
        <f>S1750/H1750</f>
        <v>0.05</v>
      </c>
      <c r="V1750" s="19"/>
      <c r="W1750" s="19"/>
      <c r="X1750" s="37" t="s">
        <v>3463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</row>
    <row r="1751" spans="1:37" s="9" customFormat="1" ht="16.5" customHeight="1">
      <c r="A1751" s="38">
        <v>224</v>
      </c>
      <c r="B1751" s="39">
        <v>10744</v>
      </c>
      <c r="C1751" s="38">
        <v>10293951</v>
      </c>
      <c r="D1751" s="40" t="s">
        <v>568</v>
      </c>
      <c r="E1751" s="58">
        <v>3</v>
      </c>
      <c r="F1751" s="38">
        <v>60</v>
      </c>
      <c r="G1751" s="38" t="s">
        <v>23</v>
      </c>
      <c r="H1751" s="42">
        <v>14440</v>
      </c>
      <c r="I1751" s="57"/>
      <c r="J1751" s="44">
        <v>43124</v>
      </c>
      <c r="K1751" s="42">
        <v>0</v>
      </c>
      <c r="L1751" s="42">
        <v>13718</v>
      </c>
      <c r="M1751" s="44">
        <v>45199</v>
      </c>
      <c r="N1751" s="42">
        <f>H1751-K1751-L1751</f>
        <v>722</v>
      </c>
      <c r="O1751" s="42">
        <v>0</v>
      </c>
      <c r="P1751" s="45">
        <v>0.13</v>
      </c>
      <c r="Q1751" s="42">
        <v>0</v>
      </c>
      <c r="R1751" s="42">
        <v>0</v>
      </c>
      <c r="S1751" s="42">
        <f>N1751</f>
        <v>722</v>
      </c>
      <c r="T1751" s="38">
        <v>5000</v>
      </c>
      <c r="U1751" s="14">
        <f>S1751/H1751</f>
        <v>0.05</v>
      </c>
      <c r="V1751" s="19"/>
      <c r="W1751" s="19"/>
      <c r="X1751" s="37" t="s">
        <v>3463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37" s="9" customFormat="1" ht="16.5" customHeight="1">
      <c r="A1752" s="38">
        <v>231</v>
      </c>
      <c r="B1752" s="39">
        <v>10744</v>
      </c>
      <c r="C1752" s="38">
        <v>10294168</v>
      </c>
      <c r="D1752" s="40" t="s">
        <v>574</v>
      </c>
      <c r="E1752" s="58">
        <v>1</v>
      </c>
      <c r="F1752" s="38">
        <v>60</v>
      </c>
      <c r="G1752" s="38" t="s">
        <v>33</v>
      </c>
      <c r="H1752" s="42">
        <v>2830</v>
      </c>
      <c r="I1752" s="57"/>
      <c r="J1752" s="44">
        <v>42821</v>
      </c>
      <c r="K1752" s="42">
        <v>0</v>
      </c>
      <c r="L1752" s="42">
        <v>2688.5</v>
      </c>
      <c r="M1752" s="44">
        <v>45199</v>
      </c>
      <c r="N1752" s="42">
        <f>H1752-K1752-L1752</f>
        <v>141.5</v>
      </c>
      <c r="O1752" s="42">
        <v>0</v>
      </c>
      <c r="P1752" s="45">
        <v>0.13</v>
      </c>
      <c r="Q1752" s="42">
        <v>0</v>
      </c>
      <c r="R1752" s="42">
        <v>0</v>
      </c>
      <c r="S1752" s="42">
        <f>N1752</f>
        <v>141.5</v>
      </c>
      <c r="T1752" s="38">
        <v>5000</v>
      </c>
      <c r="U1752" s="14">
        <f>S1752/H1752</f>
        <v>0.05</v>
      </c>
      <c r="V1752" s="19"/>
      <c r="W1752" s="19"/>
      <c r="X1752" s="37" t="s">
        <v>3463</v>
      </c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s="9" customFormat="1" ht="16.5" customHeight="1">
      <c r="A1753" s="38">
        <v>235</v>
      </c>
      <c r="B1753" s="39">
        <v>10744</v>
      </c>
      <c r="C1753" s="38">
        <v>10294224</v>
      </c>
      <c r="D1753" s="40" t="s">
        <v>578</v>
      </c>
      <c r="E1753" s="58">
        <v>1</v>
      </c>
      <c r="F1753" s="38">
        <v>60</v>
      </c>
      <c r="G1753" s="38" t="s">
        <v>33</v>
      </c>
      <c r="H1753" s="42">
        <v>1300</v>
      </c>
      <c r="I1753" s="57"/>
      <c r="J1753" s="44">
        <v>42366</v>
      </c>
      <c r="K1753" s="42">
        <v>0</v>
      </c>
      <c r="L1753" s="42">
        <v>1235</v>
      </c>
      <c r="M1753" s="44">
        <v>45199</v>
      </c>
      <c r="N1753" s="42">
        <f>H1753-K1753-L1753</f>
        <v>65</v>
      </c>
      <c r="O1753" s="42">
        <v>0</v>
      </c>
      <c r="P1753" s="45">
        <v>0.13</v>
      </c>
      <c r="Q1753" s="42">
        <v>0</v>
      </c>
      <c r="R1753" s="42">
        <v>0</v>
      </c>
      <c r="S1753" s="42">
        <f>N1753</f>
        <v>65</v>
      </c>
      <c r="T1753" s="38">
        <v>5000</v>
      </c>
      <c r="U1753" s="14">
        <f>S1753/H1753</f>
        <v>0.05</v>
      </c>
      <c r="V1753" s="19"/>
      <c r="W1753" s="19"/>
      <c r="X1753" s="37" t="s">
        <v>3463</v>
      </c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s="9" customFormat="1" ht="16.5" customHeight="1">
      <c r="A1754" s="38">
        <v>84</v>
      </c>
      <c r="B1754" s="39">
        <v>10749</v>
      </c>
      <c r="C1754" s="38">
        <v>10301517</v>
      </c>
      <c r="D1754" s="40" t="s">
        <v>635</v>
      </c>
      <c r="E1754" s="58">
        <v>1</v>
      </c>
      <c r="F1754" s="38">
        <v>120</v>
      </c>
      <c r="G1754" s="38" t="s">
        <v>23</v>
      </c>
      <c r="H1754" s="42">
        <v>1200</v>
      </c>
      <c r="I1754" s="57"/>
      <c r="J1754" s="44">
        <v>40811</v>
      </c>
      <c r="K1754" s="42">
        <v>0</v>
      </c>
      <c r="L1754" s="42">
        <v>1140</v>
      </c>
      <c r="M1754" s="44">
        <v>45199</v>
      </c>
      <c r="N1754" s="42">
        <v>60</v>
      </c>
      <c r="O1754" s="42">
        <v>0</v>
      </c>
      <c r="P1754" s="45">
        <v>0.13</v>
      </c>
      <c r="Q1754" s="42">
        <v>0</v>
      </c>
      <c r="R1754" s="42">
        <v>0</v>
      </c>
      <c r="S1754" s="42">
        <v>60</v>
      </c>
      <c r="T1754" s="38">
        <v>5000</v>
      </c>
      <c r="U1754" s="14">
        <f>S1754/H1754</f>
        <v>0.05</v>
      </c>
      <c r="V1754" s="19"/>
      <c r="W1754" s="19"/>
      <c r="X1754" s="37" t="s">
        <v>3473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37" s="9" customFormat="1" ht="16.5" customHeight="1">
      <c r="A1755" s="38">
        <v>401</v>
      </c>
      <c r="B1755" s="39">
        <v>10877</v>
      </c>
      <c r="C1755" s="38">
        <v>10324455</v>
      </c>
      <c r="D1755" s="40" t="s">
        <v>794</v>
      </c>
      <c r="E1755" s="58">
        <v>1</v>
      </c>
      <c r="F1755" s="38">
        <v>60</v>
      </c>
      <c r="G1755" s="38" t="s">
        <v>33</v>
      </c>
      <c r="H1755" s="42">
        <v>1600</v>
      </c>
      <c r="I1755" s="57"/>
      <c r="J1755" s="44">
        <v>42487</v>
      </c>
      <c r="K1755" s="42">
        <v>0</v>
      </c>
      <c r="L1755" s="42">
        <v>1520</v>
      </c>
      <c r="M1755" s="44">
        <v>45199</v>
      </c>
      <c r="N1755" s="42">
        <f>H1755-K1755-L1755</f>
        <v>80</v>
      </c>
      <c r="O1755" s="42">
        <v>0</v>
      </c>
      <c r="P1755" s="45">
        <v>0.13</v>
      </c>
      <c r="Q1755" s="42">
        <v>0</v>
      </c>
      <c r="R1755" s="42">
        <v>0</v>
      </c>
      <c r="S1755" s="42">
        <f>N1755-R1755</f>
        <v>80</v>
      </c>
      <c r="T1755" s="38">
        <v>5000</v>
      </c>
      <c r="U1755" s="14">
        <f>S1755/H1755</f>
        <v>0.05</v>
      </c>
      <c r="V1755" s="19"/>
      <c r="W1755" s="19"/>
      <c r="X1755" s="37" t="s">
        <v>3462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s="9" customFormat="1" ht="16.5" customHeight="1">
      <c r="A1756" s="38">
        <v>11</v>
      </c>
      <c r="B1756" s="39">
        <v>20701</v>
      </c>
      <c r="C1756" s="38">
        <v>10281372</v>
      </c>
      <c r="D1756" s="40" t="s">
        <v>813</v>
      </c>
      <c r="E1756" s="58">
        <v>1</v>
      </c>
      <c r="F1756" s="38">
        <v>60</v>
      </c>
      <c r="G1756" s="38" t="s">
        <v>33</v>
      </c>
      <c r="H1756" s="42">
        <v>8200</v>
      </c>
      <c r="I1756" s="57"/>
      <c r="J1756" s="44">
        <v>42701</v>
      </c>
      <c r="K1756" s="42">
        <v>0</v>
      </c>
      <c r="L1756" s="42">
        <v>7790</v>
      </c>
      <c r="M1756" s="44">
        <v>45199</v>
      </c>
      <c r="N1756" s="42">
        <f>H1756-K1756-L1756</f>
        <v>410</v>
      </c>
      <c r="O1756" s="42">
        <v>0</v>
      </c>
      <c r="P1756" s="45">
        <v>0.13</v>
      </c>
      <c r="Q1756" s="42">
        <v>0</v>
      </c>
      <c r="R1756" s="42">
        <v>0</v>
      </c>
      <c r="S1756" s="42">
        <f>N1756</f>
        <v>410</v>
      </c>
      <c r="T1756" s="38">
        <v>5000</v>
      </c>
      <c r="U1756" s="14">
        <f>S1756/H1756</f>
        <v>0.05</v>
      </c>
      <c r="V1756" s="19"/>
      <c r="W1756" s="19"/>
      <c r="X1756" s="37" t="s">
        <v>3466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37" s="9" customFormat="1" ht="16.5" customHeight="1">
      <c r="A1757" s="38">
        <v>703</v>
      </c>
      <c r="B1757" s="39">
        <v>40709</v>
      </c>
      <c r="C1757" s="38">
        <v>10284953</v>
      </c>
      <c r="D1757" s="40" t="s">
        <v>905</v>
      </c>
      <c r="E1757" s="58">
        <v>1</v>
      </c>
      <c r="F1757" s="38">
        <v>120</v>
      </c>
      <c r="G1757" s="38" t="s">
        <v>262</v>
      </c>
      <c r="H1757" s="42">
        <v>12500</v>
      </c>
      <c r="I1757" s="57"/>
      <c r="J1757" s="44">
        <v>40115</v>
      </c>
      <c r="K1757" s="42">
        <v>0</v>
      </c>
      <c r="L1757" s="42">
        <v>11875</v>
      </c>
      <c r="M1757" s="44">
        <v>45199</v>
      </c>
      <c r="N1757" s="42">
        <f>H1757-K1757-L1757</f>
        <v>625</v>
      </c>
      <c r="O1757" s="42">
        <v>0</v>
      </c>
      <c r="P1757" s="45">
        <v>0.13</v>
      </c>
      <c r="Q1757" s="42">
        <v>0</v>
      </c>
      <c r="R1757" s="42">
        <v>0</v>
      </c>
      <c r="S1757" s="42">
        <f>N1757-R1757</f>
        <v>625</v>
      </c>
      <c r="T1757" s="38">
        <v>5000</v>
      </c>
      <c r="U1757" s="14">
        <f>S1757/H1757</f>
        <v>0.05</v>
      </c>
      <c r="V1757" s="19"/>
      <c r="W1757" s="19"/>
      <c r="X1757" s="37" t="s">
        <v>3467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s="9" customFormat="1" ht="16.5" customHeight="1">
      <c r="A1758" s="38">
        <v>718</v>
      </c>
      <c r="B1758" s="39">
        <v>40709</v>
      </c>
      <c r="C1758" s="38">
        <v>10285063</v>
      </c>
      <c r="D1758" s="40" t="s">
        <v>913</v>
      </c>
      <c r="E1758" s="58">
        <v>1</v>
      </c>
      <c r="F1758" s="38">
        <v>120</v>
      </c>
      <c r="G1758" s="38" t="s">
        <v>23</v>
      </c>
      <c r="H1758" s="42">
        <v>1155</v>
      </c>
      <c r="I1758" s="57"/>
      <c r="J1758" s="44">
        <v>39394</v>
      </c>
      <c r="K1758" s="42">
        <v>0</v>
      </c>
      <c r="L1758" s="42">
        <v>1097.25</v>
      </c>
      <c r="M1758" s="44">
        <v>45199</v>
      </c>
      <c r="N1758" s="42">
        <f>H1758-K1758-L1758</f>
        <v>57.75</v>
      </c>
      <c r="O1758" s="42">
        <v>0</v>
      </c>
      <c r="P1758" s="45">
        <v>0.03</v>
      </c>
      <c r="Q1758" s="42">
        <v>0</v>
      </c>
      <c r="R1758" s="42">
        <v>0</v>
      </c>
      <c r="S1758" s="42">
        <f>N1758-R1758</f>
        <v>57.75</v>
      </c>
      <c r="T1758" s="38">
        <v>2102</v>
      </c>
      <c r="U1758" s="14">
        <f>S1758/H1758</f>
        <v>0.05</v>
      </c>
      <c r="V1758" s="19"/>
      <c r="W1758" s="19"/>
      <c r="X1758" s="37" t="s">
        <v>3467</v>
      </c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s="9" customFormat="1" ht="16.5" customHeight="1">
      <c r="A1759" s="38">
        <v>719</v>
      </c>
      <c r="B1759" s="39">
        <v>40709</v>
      </c>
      <c r="C1759" s="38">
        <v>10285087</v>
      </c>
      <c r="D1759" s="40" t="s">
        <v>914</v>
      </c>
      <c r="E1759" s="58">
        <v>50</v>
      </c>
      <c r="F1759" s="38">
        <v>120</v>
      </c>
      <c r="G1759" s="38" t="s">
        <v>23</v>
      </c>
      <c r="H1759" s="42">
        <v>2250</v>
      </c>
      <c r="I1759" s="57"/>
      <c r="J1759" s="44">
        <v>39394</v>
      </c>
      <c r="K1759" s="42">
        <v>0</v>
      </c>
      <c r="L1759" s="42">
        <v>2137.5</v>
      </c>
      <c r="M1759" s="44">
        <v>45199</v>
      </c>
      <c r="N1759" s="42">
        <f>H1759-K1759-L1759</f>
        <v>112.5</v>
      </c>
      <c r="O1759" s="42">
        <v>0</v>
      </c>
      <c r="P1759" s="45">
        <v>0.03</v>
      </c>
      <c r="Q1759" s="42">
        <v>0</v>
      </c>
      <c r="R1759" s="42">
        <v>0</v>
      </c>
      <c r="S1759" s="42">
        <f>N1759-R1759</f>
        <v>112.5</v>
      </c>
      <c r="T1759" s="38">
        <v>5000</v>
      </c>
      <c r="U1759" s="14">
        <f>S1759/H1759</f>
        <v>0.05</v>
      </c>
      <c r="V1759" s="19"/>
      <c r="W1759" s="19"/>
      <c r="X1759" s="37" t="s">
        <v>3467</v>
      </c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s="9" customFormat="1" ht="16.5" customHeight="1">
      <c r="A1760" s="38">
        <v>721</v>
      </c>
      <c r="B1760" s="39">
        <v>40709</v>
      </c>
      <c r="C1760" s="38">
        <v>10285128</v>
      </c>
      <c r="D1760" s="40" t="s">
        <v>915</v>
      </c>
      <c r="E1760" s="58">
        <v>152</v>
      </c>
      <c r="F1760" s="38">
        <v>60</v>
      </c>
      <c r="G1760" s="38" t="s">
        <v>83</v>
      </c>
      <c r="H1760" s="42">
        <v>11400</v>
      </c>
      <c r="I1760" s="57"/>
      <c r="J1760" s="44">
        <v>39395</v>
      </c>
      <c r="K1760" s="42">
        <v>0</v>
      </c>
      <c r="L1760" s="42">
        <v>10830</v>
      </c>
      <c r="M1760" s="44">
        <v>45199</v>
      </c>
      <c r="N1760" s="42">
        <f>H1760-K1760-L1760</f>
        <v>570</v>
      </c>
      <c r="O1760" s="42">
        <v>0</v>
      </c>
      <c r="P1760" s="45">
        <v>0.03</v>
      </c>
      <c r="Q1760" s="42">
        <v>0</v>
      </c>
      <c r="R1760" s="42">
        <v>0</v>
      </c>
      <c r="S1760" s="42">
        <f>N1760-R1760</f>
        <v>570</v>
      </c>
      <c r="T1760" s="38">
        <v>5000</v>
      </c>
      <c r="U1760" s="14">
        <f>S1760/H1760</f>
        <v>0.05</v>
      </c>
      <c r="V1760" s="19"/>
      <c r="W1760" s="19"/>
      <c r="X1760" s="37" t="s">
        <v>3467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s="9" customFormat="1" ht="16.5" customHeight="1">
      <c r="A1761" s="38">
        <v>722</v>
      </c>
      <c r="B1761" s="39">
        <v>40709</v>
      </c>
      <c r="C1761" s="38">
        <v>10285246</v>
      </c>
      <c r="D1761" s="40" t="s">
        <v>916</v>
      </c>
      <c r="E1761" s="58">
        <v>10</v>
      </c>
      <c r="F1761" s="38">
        <v>60</v>
      </c>
      <c r="G1761" s="38" t="s">
        <v>33</v>
      </c>
      <c r="H1761" s="42">
        <v>650</v>
      </c>
      <c r="I1761" s="57"/>
      <c r="J1761" s="44">
        <v>39394</v>
      </c>
      <c r="K1761" s="42">
        <v>0</v>
      </c>
      <c r="L1761" s="42">
        <v>617.5</v>
      </c>
      <c r="M1761" s="44">
        <v>45199</v>
      </c>
      <c r="N1761" s="42">
        <f>H1761-K1761-L1761</f>
        <v>32.5</v>
      </c>
      <c r="O1761" s="42">
        <v>0</v>
      </c>
      <c r="P1761" s="45">
        <v>0.03</v>
      </c>
      <c r="Q1761" s="42">
        <v>0</v>
      </c>
      <c r="R1761" s="42">
        <v>0</v>
      </c>
      <c r="S1761" s="42">
        <f>N1761-R1761</f>
        <v>32.5</v>
      </c>
      <c r="T1761" s="38">
        <v>5000</v>
      </c>
      <c r="U1761" s="14">
        <f>S1761/H1761</f>
        <v>0.05</v>
      </c>
      <c r="V1761" s="19"/>
      <c r="W1761" s="19"/>
      <c r="X1761" s="37" t="s">
        <v>3467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s="9" customFormat="1" ht="16.5" customHeight="1">
      <c r="A1762" s="38">
        <v>723</v>
      </c>
      <c r="B1762" s="39">
        <v>40709</v>
      </c>
      <c r="C1762" s="38">
        <v>10285296</v>
      </c>
      <c r="D1762" s="40" t="s">
        <v>917</v>
      </c>
      <c r="E1762" s="58">
        <v>1</v>
      </c>
      <c r="F1762" s="38">
        <v>60</v>
      </c>
      <c r="G1762" s="38" t="s">
        <v>23</v>
      </c>
      <c r="H1762" s="42">
        <v>2000</v>
      </c>
      <c r="I1762" s="57"/>
      <c r="J1762" s="44">
        <v>39716</v>
      </c>
      <c r="K1762" s="42">
        <v>0</v>
      </c>
      <c r="L1762" s="42">
        <v>1900</v>
      </c>
      <c r="M1762" s="44">
        <v>45199</v>
      </c>
      <c r="N1762" s="42">
        <f>H1762-K1762-L1762</f>
        <v>100</v>
      </c>
      <c r="O1762" s="42">
        <v>0</v>
      </c>
      <c r="P1762" s="45">
        <v>0.03</v>
      </c>
      <c r="Q1762" s="42">
        <v>0</v>
      </c>
      <c r="R1762" s="42">
        <v>0</v>
      </c>
      <c r="S1762" s="42">
        <f>N1762-R1762</f>
        <v>100</v>
      </c>
      <c r="T1762" s="38">
        <v>5000</v>
      </c>
      <c r="U1762" s="14">
        <f>S1762/H1762</f>
        <v>0.05</v>
      </c>
      <c r="V1762" s="19"/>
      <c r="W1762" s="19"/>
      <c r="X1762" s="37" t="s">
        <v>3467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37" s="9" customFormat="1" ht="16.5" customHeight="1">
      <c r="A1763" s="38">
        <v>726</v>
      </c>
      <c r="B1763" s="39">
        <v>40709</v>
      </c>
      <c r="C1763" s="38">
        <v>10285310</v>
      </c>
      <c r="D1763" s="40" t="s">
        <v>920</v>
      </c>
      <c r="E1763" s="58">
        <v>5</v>
      </c>
      <c r="F1763" s="38">
        <v>120</v>
      </c>
      <c r="G1763" s="38" t="s">
        <v>23</v>
      </c>
      <c r="H1763" s="42">
        <v>320</v>
      </c>
      <c r="I1763" s="57"/>
      <c r="J1763" s="44">
        <v>39394</v>
      </c>
      <c r="K1763" s="42">
        <v>0</v>
      </c>
      <c r="L1763" s="42">
        <v>304</v>
      </c>
      <c r="M1763" s="44">
        <v>45199</v>
      </c>
      <c r="N1763" s="42">
        <f>H1763-K1763-L1763</f>
        <v>16</v>
      </c>
      <c r="O1763" s="42">
        <v>0</v>
      </c>
      <c r="P1763" s="45">
        <v>0.03</v>
      </c>
      <c r="Q1763" s="42">
        <v>0</v>
      </c>
      <c r="R1763" s="42">
        <v>0</v>
      </c>
      <c r="S1763" s="42">
        <f>N1763-R1763</f>
        <v>16</v>
      </c>
      <c r="T1763" s="38">
        <v>2103</v>
      </c>
      <c r="U1763" s="14">
        <f>S1763/H1763</f>
        <v>0.05</v>
      </c>
      <c r="V1763" s="19"/>
      <c r="W1763" s="19"/>
      <c r="X1763" s="37" t="s">
        <v>3467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37" s="9" customFormat="1" ht="16.5" customHeight="1">
      <c r="A1764" s="38">
        <v>727</v>
      </c>
      <c r="B1764" s="39">
        <v>40709</v>
      </c>
      <c r="C1764" s="38">
        <v>10285311</v>
      </c>
      <c r="D1764" s="40" t="s">
        <v>921</v>
      </c>
      <c r="E1764" s="58">
        <v>4</v>
      </c>
      <c r="F1764" s="38">
        <v>120</v>
      </c>
      <c r="G1764" s="38" t="s">
        <v>23</v>
      </c>
      <c r="H1764" s="42">
        <v>380</v>
      </c>
      <c r="I1764" s="57"/>
      <c r="J1764" s="44">
        <v>39394</v>
      </c>
      <c r="K1764" s="42">
        <v>0</v>
      </c>
      <c r="L1764" s="42">
        <v>361</v>
      </c>
      <c r="M1764" s="44">
        <v>45199</v>
      </c>
      <c r="N1764" s="42">
        <f>H1764-K1764-L1764</f>
        <v>19</v>
      </c>
      <c r="O1764" s="42">
        <v>0</v>
      </c>
      <c r="P1764" s="45">
        <v>0.03</v>
      </c>
      <c r="Q1764" s="42">
        <v>0</v>
      </c>
      <c r="R1764" s="42">
        <v>0</v>
      </c>
      <c r="S1764" s="42">
        <f>N1764-R1764</f>
        <v>19</v>
      </c>
      <c r="T1764" s="38">
        <v>2102</v>
      </c>
      <c r="U1764" s="14">
        <f>S1764/H1764</f>
        <v>0.05</v>
      </c>
      <c r="V1764" s="19"/>
      <c r="W1764" s="19"/>
      <c r="X1764" s="37" t="s">
        <v>3467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s="9" customFormat="1" ht="16.5" customHeight="1">
      <c r="A1765" s="38">
        <v>765</v>
      </c>
      <c r="B1765" s="39">
        <v>40709</v>
      </c>
      <c r="C1765" s="38">
        <v>10285794</v>
      </c>
      <c r="D1765" s="40" t="s">
        <v>949</v>
      </c>
      <c r="E1765" s="58">
        <v>1</v>
      </c>
      <c r="F1765" s="38">
        <v>60</v>
      </c>
      <c r="G1765" s="38" t="s">
        <v>33</v>
      </c>
      <c r="H1765" s="42">
        <v>56500</v>
      </c>
      <c r="I1765" s="57"/>
      <c r="J1765" s="44">
        <v>40840</v>
      </c>
      <c r="K1765" s="42">
        <v>0</v>
      </c>
      <c r="L1765" s="42">
        <v>53675</v>
      </c>
      <c r="M1765" s="44">
        <v>45199</v>
      </c>
      <c r="N1765" s="42">
        <f>H1765-K1765-L1765</f>
        <v>2825</v>
      </c>
      <c r="O1765" s="42">
        <v>0</v>
      </c>
      <c r="P1765" s="45">
        <v>0.13</v>
      </c>
      <c r="Q1765" s="42">
        <v>0</v>
      </c>
      <c r="R1765" s="42">
        <v>0</v>
      </c>
      <c r="S1765" s="42">
        <f>N1765-R1765</f>
        <v>2825</v>
      </c>
      <c r="T1765" s="38">
        <v>5000</v>
      </c>
      <c r="U1765" s="14">
        <f>S1765/H1765</f>
        <v>0.05</v>
      </c>
      <c r="V1765" s="19"/>
      <c r="W1765" s="19"/>
      <c r="X1765" s="37" t="s">
        <v>3467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</row>
    <row r="1766" spans="1:37" s="9" customFormat="1" ht="16.5" customHeight="1">
      <c r="A1766" s="38">
        <v>785</v>
      </c>
      <c r="B1766" s="39">
        <v>40710</v>
      </c>
      <c r="C1766" s="38">
        <v>10294291</v>
      </c>
      <c r="D1766" s="40" t="s">
        <v>962</v>
      </c>
      <c r="E1766" s="58">
        <v>3</v>
      </c>
      <c r="F1766" s="38">
        <v>60</v>
      </c>
      <c r="G1766" s="38" t="s">
        <v>83</v>
      </c>
      <c r="H1766" s="42">
        <v>2000</v>
      </c>
      <c r="I1766" s="57"/>
      <c r="J1766" s="44">
        <v>40513</v>
      </c>
      <c r="K1766" s="42">
        <v>0</v>
      </c>
      <c r="L1766" s="42">
        <v>1900</v>
      </c>
      <c r="M1766" s="44">
        <v>45199</v>
      </c>
      <c r="N1766" s="42">
        <f>H1766-K1766-L1766</f>
        <v>100</v>
      </c>
      <c r="O1766" s="42">
        <v>0</v>
      </c>
      <c r="P1766" s="45">
        <v>0.13</v>
      </c>
      <c r="Q1766" s="42">
        <v>0</v>
      </c>
      <c r="R1766" s="42">
        <v>0</v>
      </c>
      <c r="S1766" s="42">
        <f>N1766</f>
        <v>100</v>
      </c>
      <c r="T1766" s="38">
        <v>5000</v>
      </c>
      <c r="U1766" s="14">
        <f>S1766/H1766</f>
        <v>0.05</v>
      </c>
      <c r="V1766" s="19"/>
      <c r="W1766" s="19"/>
      <c r="X1766" s="37" t="s">
        <v>3467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37" s="9" customFormat="1" ht="16.5" customHeight="1">
      <c r="A1767" s="38">
        <v>95</v>
      </c>
      <c r="B1767" s="39">
        <v>10701</v>
      </c>
      <c r="C1767" s="38">
        <v>10275697</v>
      </c>
      <c r="D1767" s="40" t="s">
        <v>2913</v>
      </c>
      <c r="E1767" s="58">
        <v>2</v>
      </c>
      <c r="F1767" s="38">
        <v>120</v>
      </c>
      <c r="G1767" s="38" t="s">
        <v>21</v>
      </c>
      <c r="H1767" s="42">
        <v>22400</v>
      </c>
      <c r="I1767" s="37"/>
      <c r="J1767" s="44">
        <v>40206</v>
      </c>
      <c r="K1767" s="42">
        <v>0</v>
      </c>
      <c r="L1767" s="42">
        <v>21280</v>
      </c>
      <c r="M1767" s="44">
        <v>45207</v>
      </c>
      <c r="N1767" s="42">
        <v>1120</v>
      </c>
      <c r="O1767" s="42">
        <v>0</v>
      </c>
      <c r="P1767" s="45">
        <f>IF(J1767&lt;DATEVALUE("2009-1-1"),3%,13%)</f>
        <v>0.13</v>
      </c>
      <c r="Q1767" s="42">
        <f>IF(P1767=13%,ROUND(O1767/(1+P1767)*P1767,2),ROUND(O1767/(1+0.03)*0.02,2))</f>
        <v>0</v>
      </c>
      <c r="R1767" s="42">
        <f>O1767-Q1767</f>
        <v>0</v>
      </c>
      <c r="S1767" s="42">
        <f>N1767-R1767</f>
        <v>1120</v>
      </c>
      <c r="T1767" s="38">
        <v>2101</v>
      </c>
      <c r="U1767" s="14">
        <f>S1767/H1767</f>
        <v>0.05</v>
      </c>
      <c r="V1767" s="19"/>
      <c r="W1767" s="19"/>
      <c r="X1767" s="37" t="s">
        <v>3455</v>
      </c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s="9" customFormat="1" ht="16.5" customHeight="1">
      <c r="A1768" s="38">
        <v>96</v>
      </c>
      <c r="B1768" s="39">
        <v>10701</v>
      </c>
      <c r="C1768" s="38">
        <v>10275755</v>
      </c>
      <c r="D1768" s="40" t="s">
        <v>2914</v>
      </c>
      <c r="E1768" s="58">
        <v>2</v>
      </c>
      <c r="F1768" s="38">
        <v>120</v>
      </c>
      <c r="G1768" s="38" t="s">
        <v>21</v>
      </c>
      <c r="H1768" s="42">
        <v>33600</v>
      </c>
      <c r="I1768" s="37"/>
      <c r="J1768" s="44">
        <v>40206</v>
      </c>
      <c r="K1768" s="42">
        <v>0</v>
      </c>
      <c r="L1768" s="42">
        <v>31920</v>
      </c>
      <c r="M1768" s="44">
        <v>45207</v>
      </c>
      <c r="N1768" s="42">
        <v>1680</v>
      </c>
      <c r="O1768" s="42">
        <v>0</v>
      </c>
      <c r="P1768" s="45">
        <f>IF(J1768&lt;DATEVALUE("2009-1-1"),3%,13%)</f>
        <v>0.13</v>
      </c>
      <c r="Q1768" s="42">
        <f>IF(P1768=13%,ROUND(O1768/(1+P1768)*P1768,2),ROUND(O1768/(1+0.03)*0.02,2))</f>
        <v>0</v>
      </c>
      <c r="R1768" s="42">
        <f>O1768-Q1768</f>
        <v>0</v>
      </c>
      <c r="S1768" s="42">
        <f>N1768-R1768</f>
        <v>1680</v>
      </c>
      <c r="T1768" s="38">
        <v>2101</v>
      </c>
      <c r="U1768" s="14">
        <f>S1768/H1768</f>
        <v>0.05</v>
      </c>
      <c r="V1768" s="19"/>
      <c r="W1768" s="19"/>
      <c r="X1768" s="37" t="s">
        <v>3455</v>
      </c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37" s="9" customFormat="1" ht="16.5" customHeight="1">
      <c r="A1769" s="38">
        <v>97</v>
      </c>
      <c r="B1769" s="39">
        <v>10701</v>
      </c>
      <c r="C1769" s="38">
        <v>10275756</v>
      </c>
      <c r="D1769" s="40" t="s">
        <v>2915</v>
      </c>
      <c r="E1769" s="58">
        <v>2</v>
      </c>
      <c r="F1769" s="38">
        <v>120</v>
      </c>
      <c r="G1769" s="38" t="s">
        <v>21</v>
      </c>
      <c r="H1769" s="42">
        <v>44000</v>
      </c>
      <c r="I1769" s="37"/>
      <c r="J1769" s="44">
        <v>40206</v>
      </c>
      <c r="K1769" s="42">
        <v>0</v>
      </c>
      <c r="L1769" s="42">
        <v>41800</v>
      </c>
      <c r="M1769" s="44">
        <v>45207</v>
      </c>
      <c r="N1769" s="42">
        <v>2200</v>
      </c>
      <c r="O1769" s="42">
        <v>0</v>
      </c>
      <c r="P1769" s="45">
        <f>IF(J1769&lt;DATEVALUE("2009-1-1"),3%,13%)</f>
        <v>0.13</v>
      </c>
      <c r="Q1769" s="42">
        <f>IF(P1769=13%,ROUND(O1769/(1+P1769)*P1769,2),ROUND(O1769/(1+0.03)*0.02,2))</f>
        <v>0</v>
      </c>
      <c r="R1769" s="42">
        <f>O1769-Q1769</f>
        <v>0</v>
      </c>
      <c r="S1769" s="42">
        <f>N1769-R1769</f>
        <v>2200</v>
      </c>
      <c r="T1769" s="38">
        <v>2101</v>
      </c>
      <c r="U1769" s="14">
        <f>S1769/H1769</f>
        <v>0.05</v>
      </c>
      <c r="V1769" s="19"/>
      <c r="W1769" s="19"/>
      <c r="X1769" s="37" t="s">
        <v>3455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</row>
    <row r="1770" spans="1:37" s="9" customFormat="1" ht="16.5" customHeight="1">
      <c r="A1770" s="38">
        <v>173</v>
      </c>
      <c r="B1770" s="39">
        <v>10702</v>
      </c>
      <c r="C1770" s="38">
        <v>10291465</v>
      </c>
      <c r="D1770" s="40" t="s">
        <v>30</v>
      </c>
      <c r="E1770" s="58">
        <v>100</v>
      </c>
      <c r="F1770" s="38">
        <v>60</v>
      </c>
      <c r="G1770" s="38" t="s">
        <v>23</v>
      </c>
      <c r="H1770" s="42">
        <v>4401</v>
      </c>
      <c r="I1770" s="37"/>
      <c r="J1770" s="44">
        <v>42549</v>
      </c>
      <c r="K1770" s="42">
        <v>0</v>
      </c>
      <c r="L1770" s="42">
        <v>4180.95</v>
      </c>
      <c r="M1770" s="44">
        <v>45205</v>
      </c>
      <c r="N1770" s="42">
        <v>220.05</v>
      </c>
      <c r="O1770" s="42">
        <v>0</v>
      </c>
      <c r="P1770" s="45">
        <f>IF(J1770&lt;DATEVALUE("2009-1-1"),3%,13%)</f>
        <v>0.13</v>
      </c>
      <c r="Q1770" s="42">
        <f>IF(P1770=13%,ROUND(O1770/(1+P1770)*P1770,2),ROUND(O1770/(1+0.03)*0.02,2))</f>
        <v>0</v>
      </c>
      <c r="R1770" s="42">
        <f>O1770-Q1770</f>
        <v>0</v>
      </c>
      <c r="S1770" s="42">
        <f>N1770-R1770</f>
        <v>220.05</v>
      </c>
      <c r="T1770" s="38">
        <v>5000</v>
      </c>
      <c r="U1770" s="14">
        <f>S1770/H1770</f>
        <v>0.05</v>
      </c>
      <c r="V1770" s="19"/>
      <c r="W1770" s="19"/>
      <c r="X1770" s="37" t="s">
        <v>3456</v>
      </c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37" s="9" customFormat="1" ht="16.5" customHeight="1">
      <c r="A1771" s="38">
        <v>106</v>
      </c>
      <c r="B1771" s="39">
        <v>10704</v>
      </c>
      <c r="C1771" s="38">
        <v>10279908</v>
      </c>
      <c r="D1771" s="40" t="s">
        <v>2920</v>
      </c>
      <c r="E1771" s="58">
        <v>1</v>
      </c>
      <c r="F1771" s="38">
        <v>120</v>
      </c>
      <c r="G1771" s="38" t="s">
        <v>23</v>
      </c>
      <c r="H1771" s="42">
        <v>1888</v>
      </c>
      <c r="I1771" s="37"/>
      <c r="J1771" s="44">
        <v>40352</v>
      </c>
      <c r="K1771" s="42">
        <v>0</v>
      </c>
      <c r="L1771" s="42">
        <v>1793.6</v>
      </c>
      <c r="M1771" s="44">
        <v>45200</v>
      </c>
      <c r="N1771" s="42">
        <v>94.4</v>
      </c>
      <c r="O1771" s="42">
        <v>0</v>
      </c>
      <c r="P1771" s="45">
        <f>IF(J1771&lt;DATEVALUE("2009-1-1"),3%,13%)</f>
        <v>0.13</v>
      </c>
      <c r="Q1771" s="42">
        <f>IF(P1771=13%,ROUND(O1771/(1+P1771)*P1771,2),ROUND(O1771/(1+0.03)*0.02,2))</f>
        <v>0</v>
      </c>
      <c r="R1771" s="42">
        <f>O1771-Q1771</f>
        <v>0</v>
      </c>
      <c r="S1771" s="42">
        <f>N1771-R1771</f>
        <v>94.4</v>
      </c>
      <c r="T1771" s="38">
        <v>5000</v>
      </c>
      <c r="U1771" s="14">
        <f>S1771/H1771</f>
        <v>0.05</v>
      </c>
      <c r="V1771" s="19"/>
      <c r="W1771" s="19"/>
      <c r="X1771" s="37" t="s">
        <v>3455</v>
      </c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s="9" customFormat="1" ht="16.5" customHeight="1">
      <c r="A1772" s="38">
        <v>107</v>
      </c>
      <c r="B1772" s="39">
        <v>10704</v>
      </c>
      <c r="C1772" s="38">
        <v>10280437</v>
      </c>
      <c r="D1772" s="40" t="s">
        <v>2921</v>
      </c>
      <c r="E1772" s="58">
        <v>1</v>
      </c>
      <c r="F1772" s="38">
        <v>60</v>
      </c>
      <c r="G1772" s="38" t="s">
        <v>33</v>
      </c>
      <c r="H1772" s="42">
        <v>1339</v>
      </c>
      <c r="I1772" s="37"/>
      <c r="J1772" s="44">
        <v>42733</v>
      </c>
      <c r="K1772" s="42">
        <v>0</v>
      </c>
      <c r="L1772" s="42">
        <v>1272.05</v>
      </c>
      <c r="M1772" s="44">
        <v>45200</v>
      </c>
      <c r="N1772" s="42">
        <v>66.95</v>
      </c>
      <c r="O1772" s="42">
        <v>0</v>
      </c>
      <c r="P1772" s="45">
        <f>IF(J1772&lt;DATEVALUE("2009-1-1"),3%,13%)</f>
        <v>0.13</v>
      </c>
      <c r="Q1772" s="42">
        <f>IF(P1772=13%,ROUND(O1772/(1+P1772)*P1772,2),ROUND(O1772/(1+0.03)*0.02,2))</f>
        <v>0</v>
      </c>
      <c r="R1772" s="42">
        <f>O1772-Q1772</f>
        <v>0</v>
      </c>
      <c r="S1772" s="42">
        <f>N1772-R1772</f>
        <v>66.95</v>
      </c>
      <c r="T1772" s="38">
        <v>1601</v>
      </c>
      <c r="U1772" s="14">
        <f>S1772/H1772</f>
        <v>0.05</v>
      </c>
      <c r="V1772" s="19"/>
      <c r="W1772" s="19"/>
      <c r="X1772" s="37" t="s">
        <v>3455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s="9" customFormat="1" ht="16.5" customHeight="1">
      <c r="A1773" s="38">
        <v>112</v>
      </c>
      <c r="B1773" s="39">
        <v>10704</v>
      </c>
      <c r="C1773" s="38">
        <v>10280257</v>
      </c>
      <c r="D1773" s="40" t="s">
        <v>2924</v>
      </c>
      <c r="E1773" s="58">
        <v>1</v>
      </c>
      <c r="F1773" s="38">
        <v>60</v>
      </c>
      <c r="G1773" s="38" t="s">
        <v>33</v>
      </c>
      <c r="H1773" s="42">
        <v>1650</v>
      </c>
      <c r="I1773" s="37"/>
      <c r="J1773" s="44">
        <v>42032</v>
      </c>
      <c r="K1773" s="42">
        <v>0</v>
      </c>
      <c r="L1773" s="42">
        <v>1567.5</v>
      </c>
      <c r="M1773" s="44">
        <v>45200</v>
      </c>
      <c r="N1773" s="42">
        <v>82.5</v>
      </c>
      <c r="O1773" s="42">
        <v>0</v>
      </c>
      <c r="P1773" s="45">
        <f>IF(J1773&lt;DATEVALUE("2009-1-1"),3%,13%)</f>
        <v>0.13</v>
      </c>
      <c r="Q1773" s="42">
        <f>IF(P1773=13%,ROUND(O1773/(1+P1773)*P1773,2),ROUND(O1773/(1+0.03)*0.02,2))</f>
        <v>0</v>
      </c>
      <c r="R1773" s="42">
        <f>O1773-Q1773</f>
        <v>0</v>
      </c>
      <c r="S1773" s="42">
        <f>N1773-R1773</f>
        <v>82.5</v>
      </c>
      <c r="T1773" s="38">
        <v>5000</v>
      </c>
      <c r="U1773" s="14">
        <f>S1773/H1773</f>
        <v>0.05</v>
      </c>
      <c r="V1773" s="19"/>
      <c r="W1773" s="19"/>
      <c r="X1773" s="37" t="s">
        <v>3455</v>
      </c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37" s="9" customFormat="1" ht="16.5" customHeight="1">
      <c r="A1774" s="38">
        <v>113</v>
      </c>
      <c r="B1774" s="39">
        <v>10704</v>
      </c>
      <c r="C1774" s="38">
        <v>10280258</v>
      </c>
      <c r="D1774" s="40" t="s">
        <v>2924</v>
      </c>
      <c r="E1774" s="58">
        <v>1</v>
      </c>
      <c r="F1774" s="38">
        <v>60</v>
      </c>
      <c r="G1774" s="38" t="s">
        <v>33</v>
      </c>
      <c r="H1774" s="42">
        <v>1799</v>
      </c>
      <c r="I1774" s="37"/>
      <c r="J1774" s="44">
        <v>42032</v>
      </c>
      <c r="K1774" s="42">
        <v>0</v>
      </c>
      <c r="L1774" s="42">
        <v>1709.05</v>
      </c>
      <c r="M1774" s="44">
        <v>45200</v>
      </c>
      <c r="N1774" s="42">
        <v>89.95</v>
      </c>
      <c r="O1774" s="42">
        <v>0</v>
      </c>
      <c r="P1774" s="45">
        <f>IF(J1774&lt;DATEVALUE("2009-1-1"),3%,13%)</f>
        <v>0.13</v>
      </c>
      <c r="Q1774" s="42">
        <f>IF(P1774=13%,ROUND(O1774/(1+P1774)*P1774,2),ROUND(O1774/(1+0.03)*0.02,2))</f>
        <v>0</v>
      </c>
      <c r="R1774" s="42">
        <f>O1774-Q1774</f>
        <v>0</v>
      </c>
      <c r="S1774" s="42">
        <f>N1774-R1774</f>
        <v>89.95</v>
      </c>
      <c r="T1774" s="38">
        <v>5000</v>
      </c>
      <c r="U1774" s="14">
        <f>S1774/H1774</f>
        <v>0.05</v>
      </c>
      <c r="V1774" s="19"/>
      <c r="W1774" s="19"/>
      <c r="X1774" s="37" t="s">
        <v>3455</v>
      </c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37" s="9" customFormat="1" ht="16.5" customHeight="1">
      <c r="A1775" s="38">
        <v>115</v>
      </c>
      <c r="B1775" s="39">
        <v>10704</v>
      </c>
      <c r="C1775" s="38">
        <v>10280296</v>
      </c>
      <c r="D1775" s="40" t="s">
        <v>2926</v>
      </c>
      <c r="E1775" s="58">
        <v>1</v>
      </c>
      <c r="F1775" s="38">
        <v>60</v>
      </c>
      <c r="G1775" s="38" t="s">
        <v>33</v>
      </c>
      <c r="H1775" s="42">
        <v>1200</v>
      </c>
      <c r="I1775" s="37"/>
      <c r="J1775" s="44">
        <v>42424</v>
      </c>
      <c r="K1775" s="42">
        <v>0</v>
      </c>
      <c r="L1775" s="42">
        <v>1140</v>
      </c>
      <c r="M1775" s="44">
        <v>45200</v>
      </c>
      <c r="N1775" s="42">
        <v>60</v>
      </c>
      <c r="O1775" s="42">
        <v>0</v>
      </c>
      <c r="P1775" s="45">
        <f>IF(J1775&lt;DATEVALUE("2009-1-1"),3%,13%)</f>
        <v>0.13</v>
      </c>
      <c r="Q1775" s="42">
        <f>IF(P1775=13%,ROUND(O1775/(1+P1775)*P1775,2),ROUND(O1775/(1+0.03)*0.02,2))</f>
        <v>0</v>
      </c>
      <c r="R1775" s="42">
        <f>O1775-Q1775</f>
        <v>0</v>
      </c>
      <c r="S1775" s="42">
        <f>N1775-R1775</f>
        <v>60</v>
      </c>
      <c r="T1775" s="38">
        <v>5000</v>
      </c>
      <c r="U1775" s="14">
        <f>S1775/H1775</f>
        <v>0.05</v>
      </c>
      <c r="V1775" s="19"/>
      <c r="W1775" s="19"/>
      <c r="X1775" s="37" t="s">
        <v>3455</v>
      </c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s="9" customFormat="1" ht="16.5" customHeight="1">
      <c r="A1776" s="38">
        <v>116</v>
      </c>
      <c r="B1776" s="39">
        <v>10704</v>
      </c>
      <c r="C1776" s="38">
        <v>10280439</v>
      </c>
      <c r="D1776" s="40" t="s">
        <v>2927</v>
      </c>
      <c r="E1776" s="58">
        <v>2</v>
      </c>
      <c r="F1776" s="38">
        <v>60</v>
      </c>
      <c r="G1776" s="38" t="s">
        <v>33</v>
      </c>
      <c r="H1776" s="42">
        <v>2520</v>
      </c>
      <c r="I1776" s="37"/>
      <c r="J1776" s="44">
        <v>42758</v>
      </c>
      <c r="K1776" s="42">
        <v>0</v>
      </c>
      <c r="L1776" s="42">
        <v>2394</v>
      </c>
      <c r="M1776" s="44">
        <v>45200</v>
      </c>
      <c r="N1776" s="42">
        <v>126</v>
      </c>
      <c r="O1776" s="42">
        <v>0</v>
      </c>
      <c r="P1776" s="45">
        <f>IF(J1776&lt;DATEVALUE("2009-1-1"),3%,13%)</f>
        <v>0.13</v>
      </c>
      <c r="Q1776" s="42">
        <f>IF(P1776=13%,ROUND(O1776/(1+P1776)*P1776,2),ROUND(O1776/(1+0.03)*0.02,2))</f>
        <v>0</v>
      </c>
      <c r="R1776" s="42">
        <f>O1776-Q1776</f>
        <v>0</v>
      </c>
      <c r="S1776" s="42">
        <f>N1776-R1776</f>
        <v>126</v>
      </c>
      <c r="T1776" s="38">
        <v>5000</v>
      </c>
      <c r="U1776" s="14">
        <f>S1776/H1776</f>
        <v>0.05</v>
      </c>
      <c r="V1776" s="19"/>
      <c r="W1776" s="19"/>
      <c r="X1776" s="37" t="s">
        <v>3455</v>
      </c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s="9" customFormat="1" ht="16.5" customHeight="1">
      <c r="A1777" s="38">
        <v>118</v>
      </c>
      <c r="B1777" s="39">
        <v>10704</v>
      </c>
      <c r="C1777" s="38">
        <v>10280512</v>
      </c>
      <c r="D1777" s="40" t="s">
        <v>2929</v>
      </c>
      <c r="E1777" s="58">
        <v>1</v>
      </c>
      <c r="F1777" s="38">
        <v>60</v>
      </c>
      <c r="G1777" s="38" t="s">
        <v>33</v>
      </c>
      <c r="H1777" s="42">
        <v>2290.6</v>
      </c>
      <c r="I1777" s="37"/>
      <c r="J1777" s="44">
        <v>41756</v>
      </c>
      <c r="K1777" s="42">
        <v>0</v>
      </c>
      <c r="L1777" s="42">
        <v>2176.0700000000002</v>
      </c>
      <c r="M1777" s="44">
        <v>45200</v>
      </c>
      <c r="N1777" s="42">
        <v>114.53</v>
      </c>
      <c r="O1777" s="42">
        <v>0</v>
      </c>
      <c r="P1777" s="45">
        <f>IF(J1777&lt;DATEVALUE("2009-1-1"),3%,13%)</f>
        <v>0.13</v>
      </c>
      <c r="Q1777" s="42">
        <f>IF(P1777=13%,ROUND(O1777/(1+P1777)*P1777,2),ROUND(O1777/(1+0.03)*0.02,2))</f>
        <v>0</v>
      </c>
      <c r="R1777" s="42">
        <f>O1777-Q1777</f>
        <v>0</v>
      </c>
      <c r="S1777" s="42">
        <f>N1777-R1777</f>
        <v>114.53</v>
      </c>
      <c r="T1777" s="38">
        <v>5000</v>
      </c>
      <c r="U1777" s="14">
        <f>S1777/H1777</f>
        <v>0.05</v>
      </c>
      <c r="V1777" s="19"/>
      <c r="W1777" s="19"/>
      <c r="X1777" s="37" t="s">
        <v>3455</v>
      </c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37" s="9" customFormat="1" ht="16.5" customHeight="1">
      <c r="A1778" s="38">
        <v>249</v>
      </c>
      <c r="B1778" s="39">
        <v>10728</v>
      </c>
      <c r="C1778" s="38">
        <v>10282568</v>
      </c>
      <c r="D1778" s="40" t="s">
        <v>2931</v>
      </c>
      <c r="E1778" s="58">
        <v>13</v>
      </c>
      <c r="F1778" s="38">
        <v>60</v>
      </c>
      <c r="G1778" s="38" t="s">
        <v>83</v>
      </c>
      <c r="H1778" s="42">
        <v>2275</v>
      </c>
      <c r="I1778" s="37"/>
      <c r="J1778" s="44">
        <v>38929</v>
      </c>
      <c r="K1778" s="42">
        <v>0</v>
      </c>
      <c r="L1778" s="42">
        <v>2161.25</v>
      </c>
      <c r="M1778" s="44">
        <v>45206</v>
      </c>
      <c r="N1778" s="42">
        <v>113.75</v>
      </c>
      <c r="O1778" s="42">
        <v>0</v>
      </c>
      <c r="P1778" s="45">
        <f>IF(J1778&lt;DATEVALUE("2009-1-1"),3%,13%)</f>
        <v>0.03</v>
      </c>
      <c r="Q1778" s="42">
        <f>IF(P1778=13%,ROUND(O1778/(1+P1778)*P1778,2),ROUND(O1778/(1+0.03)*0.02,2))</f>
        <v>0</v>
      </c>
      <c r="R1778" s="42">
        <f>O1778-Q1778</f>
        <v>0</v>
      </c>
      <c r="S1778" s="42">
        <f>N1778-R1778</f>
        <v>113.75</v>
      </c>
      <c r="T1778" s="38">
        <v>5000</v>
      </c>
      <c r="U1778" s="14">
        <f>S1778/H1778</f>
        <v>0.05</v>
      </c>
      <c r="V1778" s="19"/>
      <c r="W1778" s="19"/>
      <c r="X1778" s="37" t="s">
        <v>3459</v>
      </c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s="9" customFormat="1" ht="16.5" customHeight="1">
      <c r="A1779" s="38">
        <v>250</v>
      </c>
      <c r="B1779" s="39">
        <v>10728</v>
      </c>
      <c r="C1779" s="38">
        <v>10282580</v>
      </c>
      <c r="D1779" s="40" t="s">
        <v>2932</v>
      </c>
      <c r="E1779" s="58">
        <v>10</v>
      </c>
      <c r="F1779" s="38">
        <v>60</v>
      </c>
      <c r="G1779" s="38" t="s">
        <v>83</v>
      </c>
      <c r="H1779" s="42">
        <v>3500</v>
      </c>
      <c r="I1779" s="37"/>
      <c r="J1779" s="44">
        <v>38926</v>
      </c>
      <c r="K1779" s="42">
        <v>0</v>
      </c>
      <c r="L1779" s="42">
        <v>3325</v>
      </c>
      <c r="M1779" s="44">
        <v>45206</v>
      </c>
      <c r="N1779" s="42">
        <v>175</v>
      </c>
      <c r="O1779" s="42">
        <v>0</v>
      </c>
      <c r="P1779" s="45">
        <f>IF(J1779&lt;DATEVALUE("2009-1-1"),3%,13%)</f>
        <v>0.03</v>
      </c>
      <c r="Q1779" s="42">
        <f>IF(P1779=13%,ROUND(O1779/(1+P1779)*P1779,2),ROUND(O1779/(1+0.03)*0.02,2))</f>
        <v>0</v>
      </c>
      <c r="R1779" s="42">
        <f>O1779-Q1779</f>
        <v>0</v>
      </c>
      <c r="S1779" s="42">
        <f>N1779-R1779</f>
        <v>175</v>
      </c>
      <c r="T1779" s="38">
        <v>5000</v>
      </c>
      <c r="U1779" s="14">
        <f>S1779/H1779</f>
        <v>0.05</v>
      </c>
      <c r="V1779" s="19"/>
      <c r="W1779" s="19"/>
      <c r="X1779" s="37" t="s">
        <v>3459</v>
      </c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s="9" customFormat="1" ht="16.5" customHeight="1">
      <c r="A1780" s="38">
        <v>251</v>
      </c>
      <c r="B1780" s="39">
        <v>10728</v>
      </c>
      <c r="C1780" s="38">
        <v>10282584</v>
      </c>
      <c r="D1780" s="40" t="s">
        <v>2932</v>
      </c>
      <c r="E1780" s="58">
        <v>6</v>
      </c>
      <c r="F1780" s="38">
        <v>60</v>
      </c>
      <c r="G1780" s="38" t="s">
        <v>83</v>
      </c>
      <c r="H1780" s="42">
        <v>2400</v>
      </c>
      <c r="I1780" s="37"/>
      <c r="J1780" s="44">
        <v>38926</v>
      </c>
      <c r="K1780" s="42">
        <v>0</v>
      </c>
      <c r="L1780" s="42">
        <v>2280</v>
      </c>
      <c r="M1780" s="44">
        <v>45206</v>
      </c>
      <c r="N1780" s="42">
        <v>120</v>
      </c>
      <c r="O1780" s="42">
        <v>0</v>
      </c>
      <c r="P1780" s="45">
        <f>IF(J1780&lt;DATEVALUE("2009-1-1"),3%,13%)</f>
        <v>0.03</v>
      </c>
      <c r="Q1780" s="42">
        <f>IF(P1780=13%,ROUND(O1780/(1+P1780)*P1780,2),ROUND(O1780/(1+0.03)*0.02,2))</f>
        <v>0</v>
      </c>
      <c r="R1780" s="42">
        <f>O1780-Q1780</f>
        <v>0</v>
      </c>
      <c r="S1780" s="42">
        <f>N1780-R1780</f>
        <v>120</v>
      </c>
      <c r="T1780" s="38">
        <v>5000</v>
      </c>
      <c r="U1780" s="14">
        <f>S1780/H1780</f>
        <v>0.05</v>
      </c>
      <c r="V1780" s="19"/>
      <c r="W1780" s="19"/>
      <c r="X1780" s="37" t="s">
        <v>3459</v>
      </c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37" s="9" customFormat="1" ht="16.5" customHeight="1">
      <c r="A1781" s="38">
        <v>175</v>
      </c>
      <c r="B1781" s="39">
        <v>50099</v>
      </c>
      <c r="C1781" s="38">
        <v>10296787</v>
      </c>
      <c r="D1781" s="40" t="s">
        <v>99</v>
      </c>
      <c r="E1781" s="58">
        <v>52</v>
      </c>
      <c r="F1781" s="38">
        <v>60</v>
      </c>
      <c r="G1781" s="38" t="s">
        <v>83</v>
      </c>
      <c r="H1781" s="42">
        <v>17999.8</v>
      </c>
      <c r="I1781" s="37"/>
      <c r="J1781" s="44">
        <v>42002</v>
      </c>
      <c r="K1781" s="42">
        <v>0</v>
      </c>
      <c r="L1781" s="42">
        <v>17099.810000000001</v>
      </c>
      <c r="M1781" s="44">
        <v>45204</v>
      </c>
      <c r="N1781" s="42">
        <v>899.99</v>
      </c>
      <c r="O1781" s="42">
        <v>0</v>
      </c>
      <c r="P1781" s="45">
        <f>IF(J1781&lt;DATEVALUE("2009-1-1"),3%,13%)</f>
        <v>0.13</v>
      </c>
      <c r="Q1781" s="42">
        <f>IF(P1781=13%,ROUND(O1781/(1+P1781)*P1781,2),ROUND(O1781/(1+0.03)*0.02,2))</f>
        <v>0</v>
      </c>
      <c r="R1781" s="42">
        <f>O1781-Q1781</f>
        <v>0</v>
      </c>
      <c r="S1781" s="42">
        <f>N1781-R1781</f>
        <v>899.99</v>
      </c>
      <c r="T1781" s="38">
        <v>5000</v>
      </c>
      <c r="U1781" s="14">
        <f>S1781/H1781</f>
        <v>0.05</v>
      </c>
      <c r="V1781" s="19"/>
      <c r="W1781" s="19"/>
      <c r="X1781" s="37" t="s">
        <v>3468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s="9" customFormat="1" ht="16.5" customHeight="1">
      <c r="A1782" s="38">
        <v>176</v>
      </c>
      <c r="B1782" s="39">
        <v>50099</v>
      </c>
      <c r="C1782" s="38">
        <v>10297661</v>
      </c>
      <c r="D1782" s="40" t="s">
        <v>161</v>
      </c>
      <c r="E1782" s="58">
        <v>10</v>
      </c>
      <c r="F1782" s="38">
        <v>60</v>
      </c>
      <c r="G1782" s="38" t="s">
        <v>83</v>
      </c>
      <c r="H1782" s="42">
        <v>837.6</v>
      </c>
      <c r="I1782" s="37"/>
      <c r="J1782" s="44">
        <v>42002</v>
      </c>
      <c r="K1782" s="42">
        <v>0</v>
      </c>
      <c r="L1782" s="42">
        <v>795.72</v>
      </c>
      <c r="M1782" s="44">
        <v>45204</v>
      </c>
      <c r="N1782" s="42">
        <v>41.88</v>
      </c>
      <c r="O1782" s="42">
        <v>0</v>
      </c>
      <c r="P1782" s="45">
        <f>IF(J1782&lt;DATEVALUE("2009-1-1"),3%,13%)</f>
        <v>0.13</v>
      </c>
      <c r="Q1782" s="42">
        <f>IF(P1782=13%,ROUND(O1782/(1+P1782)*P1782,2),ROUND(O1782/(1+0.03)*0.02,2))</f>
        <v>0</v>
      </c>
      <c r="R1782" s="42">
        <f>O1782-Q1782</f>
        <v>0</v>
      </c>
      <c r="S1782" s="42">
        <f>N1782-R1782</f>
        <v>41.88</v>
      </c>
      <c r="T1782" s="38">
        <v>5000</v>
      </c>
      <c r="U1782" s="14">
        <f>S1782/H1782</f>
        <v>0.05</v>
      </c>
      <c r="V1782" s="19"/>
      <c r="W1782" s="19"/>
      <c r="X1782" s="37" t="s">
        <v>3468</v>
      </c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s="9" customFormat="1" ht="16.5" customHeight="1">
      <c r="A1783" s="38">
        <v>27</v>
      </c>
      <c r="B1783" s="39">
        <v>10873</v>
      </c>
      <c r="C1783" s="38">
        <v>10313070</v>
      </c>
      <c r="D1783" s="40" t="s">
        <v>2955</v>
      </c>
      <c r="E1783" s="58">
        <v>1</v>
      </c>
      <c r="F1783" s="38">
        <v>120</v>
      </c>
      <c r="G1783" s="38" t="s">
        <v>515</v>
      </c>
      <c r="H1783" s="42">
        <v>2100</v>
      </c>
      <c r="I1783" s="37"/>
      <c r="J1783" s="44">
        <v>39841</v>
      </c>
      <c r="K1783" s="42">
        <v>0</v>
      </c>
      <c r="L1783" s="42">
        <v>1995</v>
      </c>
      <c r="M1783" s="44">
        <v>45215</v>
      </c>
      <c r="N1783" s="42">
        <v>105</v>
      </c>
      <c r="O1783" s="42">
        <v>0</v>
      </c>
      <c r="P1783" s="45">
        <f>IF(J1783&lt;DATEVALUE("2009-1-1"),3%,13%)</f>
        <v>0.13</v>
      </c>
      <c r="Q1783" s="42">
        <f>IF(P1783=13%,ROUND(O1783/(1+P1783)*P1783,2),ROUND(O1783/(1+0.03)*0.02,2))</f>
        <v>0</v>
      </c>
      <c r="R1783" s="42">
        <f>O1783-Q1783</f>
        <v>0</v>
      </c>
      <c r="S1783" s="42">
        <f>N1783-R1783</f>
        <v>105</v>
      </c>
      <c r="T1783" s="38">
        <v>5000</v>
      </c>
      <c r="U1783" s="14">
        <f>S1783/H1783</f>
        <v>0.05</v>
      </c>
      <c r="V1783" s="19"/>
      <c r="W1783" s="19"/>
      <c r="X1783" s="37" t="s">
        <v>3480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s="9" customFormat="1" ht="16.5" customHeight="1">
      <c r="A1784" s="38">
        <v>121</v>
      </c>
      <c r="B1784" s="39">
        <v>10701</v>
      </c>
      <c r="C1784" s="38">
        <v>10275033</v>
      </c>
      <c r="D1784" s="40" t="s">
        <v>59</v>
      </c>
      <c r="E1784" s="58">
        <v>3</v>
      </c>
      <c r="F1784" s="38">
        <v>60</v>
      </c>
      <c r="G1784" s="38" t="s">
        <v>23</v>
      </c>
      <c r="H1784" s="42">
        <v>6600</v>
      </c>
      <c r="I1784" s="37"/>
      <c r="J1784" s="44">
        <v>38708</v>
      </c>
      <c r="K1784" s="42">
        <v>0</v>
      </c>
      <c r="L1784" s="42">
        <v>6270</v>
      </c>
      <c r="M1784" s="44">
        <v>45224</v>
      </c>
      <c r="N1784" s="42">
        <v>330</v>
      </c>
      <c r="O1784" s="42">
        <v>0</v>
      </c>
      <c r="P1784" s="45">
        <f>IF(J1784&lt;DATEVALUE("2009-1-1"),3%,13%)</f>
        <v>0.03</v>
      </c>
      <c r="Q1784" s="42">
        <f>IF(P1784=13%,ROUND(O1784/(1+P1784)*P1784,2),ROUND(O1784/(1+0.03)*0.02,2))</f>
        <v>0</v>
      </c>
      <c r="R1784" s="42">
        <f>O1784-Q1784</f>
        <v>0</v>
      </c>
      <c r="S1784" s="42">
        <f>N1784-R1784</f>
        <v>330</v>
      </c>
      <c r="T1784" s="38">
        <v>2105</v>
      </c>
      <c r="U1784" s="14">
        <f>S1784/H1784</f>
        <v>0.05</v>
      </c>
      <c r="V1784" s="19"/>
      <c r="W1784" s="19"/>
      <c r="X1784" s="37" t="s">
        <v>3455</v>
      </c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s="9" customFormat="1" ht="16.5" customHeight="1">
      <c r="A1785" s="38">
        <v>122</v>
      </c>
      <c r="B1785" s="39">
        <v>10733</v>
      </c>
      <c r="C1785" s="38">
        <v>10290314</v>
      </c>
      <c r="D1785" s="40" t="s">
        <v>2971</v>
      </c>
      <c r="E1785" s="58">
        <v>1</v>
      </c>
      <c r="F1785" s="38">
        <v>120</v>
      </c>
      <c r="G1785" s="38" t="s">
        <v>21</v>
      </c>
      <c r="H1785" s="42">
        <v>28581.599999999999</v>
      </c>
      <c r="I1785" s="37"/>
      <c r="J1785" s="44">
        <v>39812</v>
      </c>
      <c r="K1785" s="42">
        <v>0</v>
      </c>
      <c r="L1785" s="42">
        <v>27152.52</v>
      </c>
      <c r="M1785" s="44">
        <v>45222</v>
      </c>
      <c r="N1785" s="42">
        <v>1429.08</v>
      </c>
      <c r="O1785" s="42">
        <v>0</v>
      </c>
      <c r="P1785" s="45">
        <f>IF(J1785&lt;DATEVALUE("2009-1-1"),3%,13%)</f>
        <v>0.03</v>
      </c>
      <c r="Q1785" s="42">
        <f>IF(P1785=13%,ROUND(O1785/(1+P1785)*P1785,2),ROUND(O1785/(1+0.03)*0.02,2))</f>
        <v>0</v>
      </c>
      <c r="R1785" s="42">
        <f>O1785-Q1785</f>
        <v>0</v>
      </c>
      <c r="S1785" s="42">
        <f>N1785-R1785</f>
        <v>1429.08</v>
      </c>
      <c r="T1785" s="38">
        <v>5000</v>
      </c>
      <c r="U1785" s="14">
        <f>S1785/H1785</f>
        <v>0.05</v>
      </c>
      <c r="V1785" s="19"/>
      <c r="W1785" s="19"/>
      <c r="X1785" s="37" t="s">
        <v>3460</v>
      </c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</row>
    <row r="1786" spans="1:37" s="9" customFormat="1" ht="16.5" customHeight="1">
      <c r="A1786" s="38">
        <v>123</v>
      </c>
      <c r="B1786" s="39">
        <v>10733</v>
      </c>
      <c r="C1786" s="38">
        <v>10290319</v>
      </c>
      <c r="D1786" s="40" t="s">
        <v>2972</v>
      </c>
      <c r="E1786" s="58">
        <v>2</v>
      </c>
      <c r="F1786" s="38">
        <v>120</v>
      </c>
      <c r="G1786" s="38" t="s">
        <v>23</v>
      </c>
      <c r="H1786" s="42">
        <v>1300</v>
      </c>
      <c r="I1786" s="37"/>
      <c r="J1786" s="44">
        <v>39811</v>
      </c>
      <c r="K1786" s="42">
        <v>0</v>
      </c>
      <c r="L1786" s="42">
        <v>1235</v>
      </c>
      <c r="M1786" s="44">
        <v>45222</v>
      </c>
      <c r="N1786" s="42">
        <v>65</v>
      </c>
      <c r="O1786" s="42">
        <v>0</v>
      </c>
      <c r="P1786" s="45">
        <f>IF(J1786&lt;DATEVALUE("2009-1-1"),3%,13%)</f>
        <v>0.03</v>
      </c>
      <c r="Q1786" s="42">
        <f>IF(P1786=13%,ROUND(O1786/(1+P1786)*P1786,2),ROUND(O1786/(1+0.03)*0.02,2))</f>
        <v>0</v>
      </c>
      <c r="R1786" s="42">
        <f>O1786-Q1786</f>
        <v>0</v>
      </c>
      <c r="S1786" s="42">
        <f>N1786-R1786</f>
        <v>65</v>
      </c>
      <c r="T1786" s="38">
        <v>5000</v>
      </c>
      <c r="U1786" s="14">
        <f>S1786/H1786</f>
        <v>0.05</v>
      </c>
      <c r="V1786" s="19"/>
      <c r="W1786" s="19"/>
      <c r="X1786" s="37" t="s">
        <v>3460</v>
      </c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37" s="9" customFormat="1" ht="16.5" customHeight="1">
      <c r="A1787" s="38">
        <v>125</v>
      </c>
      <c r="B1787" s="39">
        <v>10734</v>
      </c>
      <c r="C1787" s="38">
        <v>10298717</v>
      </c>
      <c r="D1787" s="40" t="s">
        <v>437</v>
      </c>
      <c r="E1787" s="58">
        <v>5</v>
      </c>
      <c r="F1787" s="38">
        <v>60</v>
      </c>
      <c r="G1787" s="38" t="s">
        <v>83</v>
      </c>
      <c r="H1787" s="42">
        <v>406</v>
      </c>
      <c r="I1787" s="37"/>
      <c r="J1787" s="44">
        <v>41815</v>
      </c>
      <c r="K1787" s="42">
        <v>0</v>
      </c>
      <c r="L1787" s="42">
        <v>385.7</v>
      </c>
      <c r="M1787" s="44">
        <v>45218</v>
      </c>
      <c r="N1787" s="42">
        <v>20.3</v>
      </c>
      <c r="O1787" s="42">
        <v>0</v>
      </c>
      <c r="P1787" s="45">
        <f>IF(J1787&lt;DATEVALUE("2009-1-1"),3%,13%)</f>
        <v>0.13</v>
      </c>
      <c r="Q1787" s="42">
        <f>IF(P1787=13%,ROUND(O1787/(1+P1787)*P1787,2),ROUND(O1787/(1+0.03)*0.02,2))</f>
        <v>0</v>
      </c>
      <c r="R1787" s="42">
        <f>O1787-Q1787</f>
        <v>0</v>
      </c>
      <c r="S1787" s="42">
        <f>N1787-R1787</f>
        <v>20.3</v>
      </c>
      <c r="T1787" s="38">
        <v>5000</v>
      </c>
      <c r="U1787" s="14">
        <f>S1787/H1787</f>
        <v>0.05</v>
      </c>
      <c r="V1787" s="19"/>
      <c r="W1787" s="19"/>
      <c r="X1787" s="37" t="s">
        <v>3460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37" s="9" customFormat="1" ht="16.5" customHeight="1">
      <c r="A1788" s="38">
        <v>701</v>
      </c>
      <c r="B1788" s="39">
        <v>10738</v>
      </c>
      <c r="C1788" s="38">
        <v>10285827</v>
      </c>
      <c r="D1788" s="40" t="s">
        <v>197</v>
      </c>
      <c r="E1788" s="58">
        <v>60</v>
      </c>
      <c r="F1788" s="38">
        <v>120</v>
      </c>
      <c r="G1788" s="38" t="s">
        <v>23</v>
      </c>
      <c r="H1788" s="42">
        <v>3000</v>
      </c>
      <c r="I1788" s="37"/>
      <c r="J1788" s="44">
        <v>39687</v>
      </c>
      <c r="K1788" s="42">
        <v>0</v>
      </c>
      <c r="L1788" s="42">
        <v>2850</v>
      </c>
      <c r="M1788" s="44">
        <v>45222</v>
      </c>
      <c r="N1788" s="42">
        <v>150</v>
      </c>
      <c r="O1788" s="42">
        <v>0</v>
      </c>
      <c r="P1788" s="45">
        <f>IF(J1788&lt;DATEVALUE("2009-1-1"),3%,13%)</f>
        <v>0.03</v>
      </c>
      <c r="Q1788" s="42">
        <f>IF(P1788=13%,ROUND(O1788/(1+P1788)*P1788,2),ROUND(O1788/(1+0.03)*0.02,2))</f>
        <v>0</v>
      </c>
      <c r="R1788" s="42">
        <f>O1788-Q1788</f>
        <v>0</v>
      </c>
      <c r="S1788" s="42">
        <f>N1788-R1788</f>
        <v>150</v>
      </c>
      <c r="T1788" s="38">
        <v>5000</v>
      </c>
      <c r="U1788" s="14">
        <f>S1788/H1788</f>
        <v>0.05</v>
      </c>
      <c r="V1788" s="19"/>
      <c r="W1788" s="19"/>
      <c r="X1788" s="37" t="s">
        <v>3461</v>
      </c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s="9" customFormat="1" ht="16.5" customHeight="1">
      <c r="A1789" s="38">
        <v>283</v>
      </c>
      <c r="B1789" s="39">
        <v>10728</v>
      </c>
      <c r="C1789" s="38">
        <v>10282570</v>
      </c>
      <c r="D1789" s="40" t="s">
        <v>339</v>
      </c>
      <c r="E1789" s="58">
        <v>6</v>
      </c>
      <c r="F1789" s="38">
        <v>60</v>
      </c>
      <c r="G1789" s="38" t="s">
        <v>83</v>
      </c>
      <c r="H1789" s="42">
        <v>1320</v>
      </c>
      <c r="I1789" s="62"/>
      <c r="J1789" s="44">
        <v>38929</v>
      </c>
      <c r="K1789" s="42">
        <v>0</v>
      </c>
      <c r="L1789" s="42">
        <v>1254</v>
      </c>
      <c r="M1789" s="44">
        <v>45225</v>
      </c>
      <c r="N1789" s="42">
        <v>66</v>
      </c>
      <c r="O1789" s="42">
        <v>0</v>
      </c>
      <c r="P1789" s="45">
        <f>IF(J1789&lt;DATEVALUE("2009-1-1"),3%,13%)</f>
        <v>0.03</v>
      </c>
      <c r="Q1789" s="42">
        <f>IF(P1789=13%,ROUND(O1789/(1+P1789)*P1789,2),ROUND(O1789/(1+0.03)*0.02,2))</f>
        <v>0</v>
      </c>
      <c r="R1789" s="42">
        <f>O1789-Q1789</f>
        <v>0</v>
      </c>
      <c r="S1789" s="42">
        <f>N1789-R1789</f>
        <v>66</v>
      </c>
      <c r="T1789" s="38">
        <v>5000</v>
      </c>
      <c r="U1789" s="14">
        <f>S1789/H1789</f>
        <v>0.05</v>
      </c>
      <c r="V1789" s="19"/>
      <c r="W1789" s="19"/>
      <c r="X1789" s="37" t="s">
        <v>3459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s="9" customFormat="1" ht="16.5" customHeight="1">
      <c r="A1790" s="38">
        <v>126</v>
      </c>
      <c r="B1790" s="39">
        <v>10733</v>
      </c>
      <c r="C1790" s="38">
        <v>10290611</v>
      </c>
      <c r="D1790" s="40" t="s">
        <v>2985</v>
      </c>
      <c r="E1790" s="58">
        <v>1</v>
      </c>
      <c r="F1790" s="38">
        <v>60</v>
      </c>
      <c r="G1790" s="38" t="s">
        <v>33</v>
      </c>
      <c r="H1790" s="42">
        <v>1180</v>
      </c>
      <c r="I1790" s="37"/>
      <c r="J1790" s="44">
        <v>40596</v>
      </c>
      <c r="K1790" s="42">
        <v>0</v>
      </c>
      <c r="L1790" s="42">
        <v>1121</v>
      </c>
      <c r="M1790" s="44">
        <v>45225</v>
      </c>
      <c r="N1790" s="42">
        <v>59</v>
      </c>
      <c r="O1790" s="42">
        <v>0</v>
      </c>
      <c r="P1790" s="45">
        <f>IF(J1790&lt;DATEVALUE("2009-1-1"),3%,13%)</f>
        <v>0.13</v>
      </c>
      <c r="Q1790" s="42">
        <f>IF(P1790=13%,ROUND(O1790/(1+P1790)*P1790,2),ROUND(O1790/(1+0.03)*0.02,2))</f>
        <v>0</v>
      </c>
      <c r="R1790" s="42">
        <f>O1790-Q1790</f>
        <v>0</v>
      </c>
      <c r="S1790" s="42">
        <f>N1790-R1790</f>
        <v>59</v>
      </c>
      <c r="T1790" s="38">
        <v>5000</v>
      </c>
      <c r="U1790" s="14">
        <f>S1790/H1790</f>
        <v>0.05</v>
      </c>
      <c r="V1790" s="19"/>
      <c r="W1790" s="19"/>
      <c r="X1790" s="37" t="s">
        <v>3460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</row>
    <row r="1791" spans="1:37" s="9" customFormat="1" ht="16.5" customHeight="1">
      <c r="A1791" s="38">
        <v>1139</v>
      </c>
      <c r="B1791" s="39">
        <v>10800</v>
      </c>
      <c r="C1791" s="38">
        <v>10317400</v>
      </c>
      <c r="D1791" s="40" t="s">
        <v>3013</v>
      </c>
      <c r="E1791" s="58">
        <v>1</v>
      </c>
      <c r="F1791" s="38">
        <v>60</v>
      </c>
      <c r="G1791" s="38" t="s">
        <v>23</v>
      </c>
      <c r="H1791" s="42">
        <v>1020</v>
      </c>
      <c r="I1791" s="37"/>
      <c r="J1791" s="44">
        <v>39642</v>
      </c>
      <c r="K1791" s="42">
        <v>0</v>
      </c>
      <c r="L1791" s="42">
        <v>969</v>
      </c>
      <c r="M1791" s="44">
        <v>45229</v>
      </c>
      <c r="N1791" s="42">
        <v>51</v>
      </c>
      <c r="O1791" s="42">
        <v>0</v>
      </c>
      <c r="P1791" s="45">
        <f>IF(J1791&lt;DATEVALUE("2009-1-1"),3%,13%)</f>
        <v>0.03</v>
      </c>
      <c r="Q1791" s="42">
        <f>IF(P1791=13%,ROUND(O1791/(1+P1791)*P1791,2),ROUND(O1791/(1+0.03)*0.02,2))</f>
        <v>0</v>
      </c>
      <c r="R1791" s="42">
        <f>O1791-Q1791</f>
        <v>0</v>
      </c>
      <c r="S1791" s="42">
        <f>N1791-R1791</f>
        <v>51</v>
      </c>
      <c r="T1791" s="38">
        <v>1001</v>
      </c>
      <c r="U1791" s="14">
        <f>S1791/H1791</f>
        <v>0.05</v>
      </c>
      <c r="V1791" s="19"/>
      <c r="W1791" s="19"/>
      <c r="X1791" s="37" t="s">
        <v>3465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37" s="9" customFormat="1" ht="16.5" customHeight="1">
      <c r="A1792" s="38">
        <v>107</v>
      </c>
      <c r="B1792" s="39">
        <v>10717</v>
      </c>
      <c r="C1792" s="38">
        <v>10312079</v>
      </c>
      <c r="D1792" s="40" t="s">
        <v>29</v>
      </c>
      <c r="E1792" s="58">
        <v>500</v>
      </c>
      <c r="F1792" s="38">
        <v>22</v>
      </c>
      <c r="G1792" s="38" t="s">
        <v>23</v>
      </c>
      <c r="H1792" s="42">
        <v>21150</v>
      </c>
      <c r="I1792" s="37"/>
      <c r="J1792" s="44">
        <v>43310</v>
      </c>
      <c r="K1792" s="42">
        <v>0</v>
      </c>
      <c r="L1792" s="42">
        <v>20092.5</v>
      </c>
      <c r="M1792" s="44">
        <v>45236</v>
      </c>
      <c r="N1792" s="42">
        <v>1057.5</v>
      </c>
      <c r="O1792" s="42">
        <v>0</v>
      </c>
      <c r="P1792" s="45">
        <f>IF(J1792&lt;DATEVALUE("2009-1-1"),3%,13%)</f>
        <v>0.13</v>
      </c>
      <c r="Q1792" s="42">
        <f>IF(P1792=13%,ROUND(O1792/(1+P1792)*P1792,2),ROUND(O1792/(1+0.03)*0.02,2))</f>
        <v>0</v>
      </c>
      <c r="R1792" s="42">
        <f>O1792-Q1792</f>
        <v>0</v>
      </c>
      <c r="S1792" s="42">
        <f>N1792-R1792</f>
        <v>1057.5</v>
      </c>
      <c r="T1792" s="38">
        <v>5000</v>
      </c>
      <c r="U1792" s="14">
        <f>S1792/H1792</f>
        <v>0.05</v>
      </c>
      <c r="V1792" s="19"/>
      <c r="W1792" s="19"/>
      <c r="X1792" s="37" t="s">
        <v>3457</v>
      </c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s="9" customFormat="1" ht="16.5" customHeight="1">
      <c r="A1793" s="38">
        <v>295</v>
      </c>
      <c r="B1793" s="39">
        <v>10729</v>
      </c>
      <c r="C1793" s="38">
        <v>10292830</v>
      </c>
      <c r="D1793" s="40" t="s">
        <v>3058</v>
      </c>
      <c r="E1793" s="58">
        <v>2</v>
      </c>
      <c r="F1793" s="38">
        <v>56</v>
      </c>
      <c r="G1793" s="38" t="s">
        <v>33</v>
      </c>
      <c r="H1793" s="42">
        <v>69760</v>
      </c>
      <c r="I1793" s="37"/>
      <c r="J1793" s="44">
        <v>43432</v>
      </c>
      <c r="K1793" s="42">
        <v>0</v>
      </c>
      <c r="L1793" s="42">
        <v>66272</v>
      </c>
      <c r="M1793" s="44">
        <v>45247</v>
      </c>
      <c r="N1793" s="42">
        <v>3488</v>
      </c>
      <c r="O1793" s="42">
        <v>0</v>
      </c>
      <c r="P1793" s="45">
        <f>IF(J1793&lt;DATEVALUE("2009-1-1"),3%,13%)</f>
        <v>0.13</v>
      </c>
      <c r="Q1793" s="42">
        <f>IF(P1793=13%,ROUND(O1793/(1+P1793)*P1793,2),ROUND(O1793/(1+0.03)*0.02,2))</f>
        <v>0</v>
      </c>
      <c r="R1793" s="42">
        <f>O1793-Q1793</f>
        <v>0</v>
      </c>
      <c r="S1793" s="42">
        <f>N1793-R1793</f>
        <v>3488</v>
      </c>
      <c r="T1793" s="38">
        <v>2506</v>
      </c>
      <c r="U1793" s="14">
        <f>S1793/H1793</f>
        <v>0.05</v>
      </c>
      <c r="V1793" s="19"/>
      <c r="W1793" s="19"/>
      <c r="X1793" s="37" t="s">
        <v>3459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37" s="9" customFormat="1" ht="16.5" customHeight="1">
      <c r="A1794" s="38">
        <v>408</v>
      </c>
      <c r="B1794" s="39">
        <v>10742</v>
      </c>
      <c r="C1794" s="38">
        <v>10287544</v>
      </c>
      <c r="D1794" s="40" t="s">
        <v>1147</v>
      </c>
      <c r="E1794" s="58">
        <v>12</v>
      </c>
      <c r="F1794" s="38">
        <v>60</v>
      </c>
      <c r="G1794" s="38" t="s">
        <v>83</v>
      </c>
      <c r="H1794" s="42">
        <v>3840</v>
      </c>
      <c r="I1794" s="37"/>
      <c r="J1794" s="44">
        <v>39749</v>
      </c>
      <c r="K1794" s="42">
        <v>0</v>
      </c>
      <c r="L1794" s="42">
        <v>3648</v>
      </c>
      <c r="M1794" s="44">
        <v>45244</v>
      </c>
      <c r="N1794" s="42">
        <v>192</v>
      </c>
      <c r="O1794" s="42">
        <v>0</v>
      </c>
      <c r="P1794" s="45">
        <f>IF(J1794&lt;DATEVALUE("2009-1-1"),3%,13%)</f>
        <v>0.03</v>
      </c>
      <c r="Q1794" s="42">
        <f>IF(P1794=13%,ROUND(O1794/(1+P1794)*P1794,2),ROUND(O1794/(1+0.03)*0.02,2))</f>
        <v>0</v>
      </c>
      <c r="R1794" s="42">
        <f>O1794-Q1794</f>
        <v>0</v>
      </c>
      <c r="S1794" s="42">
        <f>N1794-R1794</f>
        <v>192</v>
      </c>
      <c r="T1794" s="38">
        <v>5000</v>
      </c>
      <c r="U1794" s="14">
        <f>S1794/H1794</f>
        <v>0.05</v>
      </c>
      <c r="V1794" s="19"/>
      <c r="W1794" s="19"/>
      <c r="X1794" s="37" t="s">
        <v>3463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s="9" customFormat="1" ht="16.5" customHeight="1">
      <c r="A1795" s="38">
        <v>183</v>
      </c>
      <c r="B1795" s="39">
        <v>50099</v>
      </c>
      <c r="C1795" s="38">
        <v>10297631</v>
      </c>
      <c r="D1795" s="40" t="s">
        <v>3090</v>
      </c>
      <c r="E1795" s="58">
        <v>199</v>
      </c>
      <c r="F1795" s="38">
        <v>60</v>
      </c>
      <c r="G1795" s="38" t="s">
        <v>33</v>
      </c>
      <c r="H1795" s="42">
        <v>86565</v>
      </c>
      <c r="I1795" s="37"/>
      <c r="J1795" s="44">
        <v>42001</v>
      </c>
      <c r="K1795" s="42">
        <v>0</v>
      </c>
      <c r="L1795" s="42">
        <v>82236.75</v>
      </c>
      <c r="M1795" s="44">
        <v>45250</v>
      </c>
      <c r="N1795" s="42">
        <v>4328.25</v>
      </c>
      <c r="O1795" s="42">
        <v>0</v>
      </c>
      <c r="P1795" s="45">
        <f>IF(J1795&lt;DATEVALUE("2009-1-1"),3%,13%)</f>
        <v>0.13</v>
      </c>
      <c r="Q1795" s="42">
        <f>IF(P1795=13%,ROUND(O1795/(1+P1795)*P1795,2),ROUND(O1795/(1+0.03)*0.02,2))</f>
        <v>0</v>
      </c>
      <c r="R1795" s="42">
        <f>O1795-Q1795</f>
        <v>0</v>
      </c>
      <c r="S1795" s="42">
        <f>N1795-R1795</f>
        <v>4328.25</v>
      </c>
      <c r="T1795" s="38">
        <v>5000</v>
      </c>
      <c r="U1795" s="14">
        <f>S1795/H1795</f>
        <v>0.05</v>
      </c>
      <c r="V1795" s="19"/>
      <c r="W1795" s="19"/>
      <c r="X1795" s="37" t="s">
        <v>3468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37" s="9" customFormat="1" ht="16.5" customHeight="1">
      <c r="A1796" s="38">
        <v>333</v>
      </c>
      <c r="B1796" s="39">
        <v>10729</v>
      </c>
      <c r="C1796" s="38">
        <v>10292343</v>
      </c>
      <c r="D1796" s="40" t="s">
        <v>2395</v>
      </c>
      <c r="E1796" s="58">
        <v>1</v>
      </c>
      <c r="F1796" s="38">
        <v>120</v>
      </c>
      <c r="G1796" s="38" t="s">
        <v>21</v>
      </c>
      <c r="H1796" s="42">
        <v>730370.6</v>
      </c>
      <c r="I1796" s="37"/>
      <c r="J1796" s="44">
        <v>39813</v>
      </c>
      <c r="K1796" s="42">
        <v>0</v>
      </c>
      <c r="L1796" s="42">
        <v>693852.07</v>
      </c>
      <c r="M1796" s="44">
        <v>45259</v>
      </c>
      <c r="N1796" s="42">
        <v>36518.53</v>
      </c>
      <c r="O1796" s="42">
        <v>0</v>
      </c>
      <c r="P1796" s="45">
        <f>IF(J1796&lt;DATEVALUE("2009-1-1"),3%,13%)</f>
        <v>0.03</v>
      </c>
      <c r="Q1796" s="42">
        <f>IF(P1796=13%,ROUND(O1796/(1+P1796)*P1796,2),ROUND(O1796/(1+0.03)*0.02,2))</f>
        <v>0</v>
      </c>
      <c r="R1796" s="42">
        <f>O1796-Q1796</f>
        <v>0</v>
      </c>
      <c r="S1796" s="42">
        <f>N1796-R1796</f>
        <v>36518.53</v>
      </c>
      <c r="T1796" s="38">
        <v>2001</v>
      </c>
      <c r="U1796" s="14">
        <f>S1796/H1796</f>
        <v>0.05</v>
      </c>
      <c r="V1796" s="19"/>
      <c r="W1796" s="19"/>
      <c r="X1796" s="37" t="s">
        <v>3459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s="9" customFormat="1" ht="16.5" customHeight="1">
      <c r="A1797" s="38">
        <v>359</v>
      </c>
      <c r="B1797" s="39">
        <v>10729</v>
      </c>
      <c r="C1797" s="38">
        <v>10292517</v>
      </c>
      <c r="D1797" s="40" t="s">
        <v>3125</v>
      </c>
      <c r="E1797" s="58">
        <v>1</v>
      </c>
      <c r="F1797" s="38">
        <v>120</v>
      </c>
      <c r="G1797" s="38" t="s">
        <v>21</v>
      </c>
      <c r="H1797" s="42">
        <v>19500</v>
      </c>
      <c r="I1797" s="37"/>
      <c r="J1797" s="44">
        <v>39813</v>
      </c>
      <c r="K1797" s="42">
        <v>0</v>
      </c>
      <c r="L1797" s="42">
        <v>18525</v>
      </c>
      <c r="M1797" s="44">
        <v>45259</v>
      </c>
      <c r="N1797" s="42">
        <v>975</v>
      </c>
      <c r="O1797" s="42">
        <v>0</v>
      </c>
      <c r="P1797" s="45">
        <f>IF(J1797&lt;DATEVALUE("2009-1-1"),3%,13%)</f>
        <v>0.03</v>
      </c>
      <c r="Q1797" s="42">
        <f>IF(P1797=13%,ROUND(O1797/(1+P1797)*P1797,2),ROUND(O1797/(1+0.03)*0.02,2))</f>
        <v>0</v>
      </c>
      <c r="R1797" s="42">
        <f>O1797-Q1797</f>
        <v>0</v>
      </c>
      <c r="S1797" s="42">
        <f>N1797-R1797</f>
        <v>975</v>
      </c>
      <c r="T1797" s="38">
        <v>2102</v>
      </c>
      <c r="U1797" s="14">
        <f>S1797/H1797</f>
        <v>0.05</v>
      </c>
      <c r="V1797" s="19"/>
      <c r="W1797" s="19"/>
      <c r="X1797" s="37" t="s">
        <v>3459</v>
      </c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s="9" customFormat="1" ht="16.5" customHeight="1">
      <c r="A1798" s="38">
        <v>360</v>
      </c>
      <c r="B1798" s="39">
        <v>10729</v>
      </c>
      <c r="C1798" s="38">
        <v>10292521</v>
      </c>
      <c r="D1798" s="40" t="s">
        <v>102</v>
      </c>
      <c r="E1798" s="58">
        <v>1</v>
      </c>
      <c r="F1798" s="38">
        <v>120</v>
      </c>
      <c r="G1798" s="38" t="s">
        <v>21</v>
      </c>
      <c r="H1798" s="42">
        <v>19500</v>
      </c>
      <c r="I1798" s="37"/>
      <c r="J1798" s="44">
        <v>39813</v>
      </c>
      <c r="K1798" s="42">
        <v>0</v>
      </c>
      <c r="L1798" s="42">
        <v>18525</v>
      </c>
      <c r="M1798" s="44">
        <v>45259</v>
      </c>
      <c r="N1798" s="42">
        <v>975</v>
      </c>
      <c r="O1798" s="42">
        <v>0</v>
      </c>
      <c r="P1798" s="45">
        <f>IF(J1798&lt;DATEVALUE("2009-1-1"),3%,13%)</f>
        <v>0.03</v>
      </c>
      <c r="Q1798" s="42">
        <f>IF(P1798=13%,ROUND(O1798/(1+P1798)*P1798,2),ROUND(O1798/(1+0.03)*0.02,2))</f>
        <v>0</v>
      </c>
      <c r="R1798" s="42">
        <f>O1798-Q1798</f>
        <v>0</v>
      </c>
      <c r="S1798" s="42">
        <f>N1798-R1798</f>
        <v>975</v>
      </c>
      <c r="T1798" s="38">
        <v>2102</v>
      </c>
      <c r="U1798" s="14">
        <f>S1798/H1798</f>
        <v>0.05</v>
      </c>
      <c r="V1798" s="19"/>
      <c r="W1798" s="19"/>
      <c r="X1798" s="37" t="s">
        <v>3459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s="9" customFormat="1" ht="16.5" customHeight="1">
      <c r="A1799" s="38">
        <v>361</v>
      </c>
      <c r="B1799" s="39">
        <v>10729</v>
      </c>
      <c r="C1799" s="38">
        <v>10292522</v>
      </c>
      <c r="D1799" s="40" t="s">
        <v>102</v>
      </c>
      <c r="E1799" s="58">
        <v>1</v>
      </c>
      <c r="F1799" s="38">
        <v>120</v>
      </c>
      <c r="G1799" s="38" t="s">
        <v>21</v>
      </c>
      <c r="H1799" s="42">
        <v>28000</v>
      </c>
      <c r="I1799" s="37"/>
      <c r="J1799" s="44">
        <v>39813</v>
      </c>
      <c r="K1799" s="42">
        <v>0</v>
      </c>
      <c r="L1799" s="42">
        <v>26600</v>
      </c>
      <c r="M1799" s="44">
        <v>45259</v>
      </c>
      <c r="N1799" s="42">
        <v>1400</v>
      </c>
      <c r="O1799" s="42">
        <v>0</v>
      </c>
      <c r="P1799" s="45">
        <f>IF(J1799&lt;DATEVALUE("2009-1-1"),3%,13%)</f>
        <v>0.03</v>
      </c>
      <c r="Q1799" s="42">
        <f>IF(P1799=13%,ROUND(O1799/(1+P1799)*P1799,2),ROUND(O1799/(1+0.03)*0.02,2))</f>
        <v>0</v>
      </c>
      <c r="R1799" s="42">
        <f>O1799-Q1799</f>
        <v>0</v>
      </c>
      <c r="S1799" s="42">
        <f>N1799-R1799</f>
        <v>1400</v>
      </c>
      <c r="T1799" s="38">
        <v>2102</v>
      </c>
      <c r="U1799" s="14">
        <f>S1799/H1799</f>
        <v>0.05</v>
      </c>
      <c r="V1799" s="19"/>
      <c r="W1799" s="19"/>
      <c r="X1799" s="37" t="s">
        <v>3459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s="9" customFormat="1" ht="16.5" customHeight="1">
      <c r="A1800" s="38">
        <v>362</v>
      </c>
      <c r="B1800" s="39">
        <v>10729</v>
      </c>
      <c r="C1800" s="38">
        <v>10292529</v>
      </c>
      <c r="D1800" s="40" t="s">
        <v>3126</v>
      </c>
      <c r="E1800" s="58">
        <v>1</v>
      </c>
      <c r="F1800" s="38">
        <v>120</v>
      </c>
      <c r="G1800" s="38" t="s">
        <v>21</v>
      </c>
      <c r="H1800" s="42">
        <v>90000</v>
      </c>
      <c r="I1800" s="37"/>
      <c r="J1800" s="44">
        <v>39813</v>
      </c>
      <c r="K1800" s="42">
        <v>0</v>
      </c>
      <c r="L1800" s="42">
        <v>85500</v>
      </c>
      <c r="M1800" s="44">
        <v>45259</v>
      </c>
      <c r="N1800" s="42">
        <v>4500</v>
      </c>
      <c r="O1800" s="42">
        <v>0</v>
      </c>
      <c r="P1800" s="45">
        <f>IF(J1800&lt;DATEVALUE("2009-1-1"),3%,13%)</f>
        <v>0.03</v>
      </c>
      <c r="Q1800" s="42">
        <f>IF(P1800=13%,ROUND(O1800/(1+P1800)*P1800,2),ROUND(O1800/(1+0.03)*0.02,2))</f>
        <v>0</v>
      </c>
      <c r="R1800" s="42">
        <f>O1800-Q1800</f>
        <v>0</v>
      </c>
      <c r="S1800" s="42">
        <f>N1800-R1800</f>
        <v>4500</v>
      </c>
      <c r="T1800" s="38">
        <v>2102</v>
      </c>
      <c r="U1800" s="14">
        <f>S1800/H1800</f>
        <v>0.05</v>
      </c>
      <c r="V1800" s="19"/>
      <c r="W1800" s="19"/>
      <c r="X1800" s="37" t="s">
        <v>3459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s="9" customFormat="1" ht="16.5" customHeight="1">
      <c r="A1801" s="38">
        <v>363</v>
      </c>
      <c r="B1801" s="39">
        <v>10729</v>
      </c>
      <c r="C1801" s="38">
        <v>10292535</v>
      </c>
      <c r="D1801" s="40" t="s">
        <v>536</v>
      </c>
      <c r="E1801" s="58">
        <v>1</v>
      </c>
      <c r="F1801" s="38">
        <v>120</v>
      </c>
      <c r="G1801" s="38" t="s">
        <v>21</v>
      </c>
      <c r="H1801" s="42">
        <v>15000</v>
      </c>
      <c r="I1801" s="37"/>
      <c r="J1801" s="44">
        <v>39813</v>
      </c>
      <c r="K1801" s="42">
        <v>0</v>
      </c>
      <c r="L1801" s="42">
        <v>14250</v>
      </c>
      <c r="M1801" s="44">
        <v>45259</v>
      </c>
      <c r="N1801" s="42">
        <v>750</v>
      </c>
      <c r="O1801" s="42">
        <v>0</v>
      </c>
      <c r="P1801" s="45">
        <f>IF(J1801&lt;DATEVALUE("2009-1-1"),3%,13%)</f>
        <v>0.03</v>
      </c>
      <c r="Q1801" s="42">
        <f>IF(P1801=13%,ROUND(O1801/(1+P1801)*P1801,2),ROUND(O1801/(1+0.03)*0.02,2))</f>
        <v>0</v>
      </c>
      <c r="R1801" s="42">
        <f>O1801-Q1801</f>
        <v>0</v>
      </c>
      <c r="S1801" s="42">
        <f>N1801-R1801</f>
        <v>750</v>
      </c>
      <c r="T1801" s="38">
        <v>2102</v>
      </c>
      <c r="U1801" s="14">
        <f>S1801/H1801</f>
        <v>0.05</v>
      </c>
      <c r="V1801" s="19"/>
      <c r="W1801" s="19"/>
      <c r="X1801" s="37" t="s">
        <v>3459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37" s="9" customFormat="1" ht="16.5" customHeight="1">
      <c r="A1802" s="38">
        <v>365</v>
      </c>
      <c r="B1802" s="39">
        <v>10729</v>
      </c>
      <c r="C1802" s="38">
        <v>10292445</v>
      </c>
      <c r="D1802" s="40" t="s">
        <v>356</v>
      </c>
      <c r="E1802" s="58">
        <v>22</v>
      </c>
      <c r="F1802" s="38">
        <v>120</v>
      </c>
      <c r="G1802" s="38" t="s">
        <v>21</v>
      </c>
      <c r="H1802" s="42">
        <v>41800</v>
      </c>
      <c r="I1802" s="37"/>
      <c r="J1802" s="44">
        <v>39813</v>
      </c>
      <c r="K1802" s="42">
        <v>0</v>
      </c>
      <c r="L1802" s="42">
        <v>39710</v>
      </c>
      <c r="M1802" s="44">
        <v>45259</v>
      </c>
      <c r="N1802" s="42">
        <v>2090</v>
      </c>
      <c r="O1802" s="42">
        <v>0</v>
      </c>
      <c r="P1802" s="45">
        <f>IF(J1802&lt;DATEVALUE("2009-1-1"),3%,13%)</f>
        <v>0.03</v>
      </c>
      <c r="Q1802" s="42">
        <f>IF(P1802=13%,ROUND(O1802/(1+P1802)*P1802,2),ROUND(O1802/(1+0.03)*0.02,2))</f>
        <v>0</v>
      </c>
      <c r="R1802" s="42">
        <f>O1802-Q1802</f>
        <v>0</v>
      </c>
      <c r="S1802" s="42">
        <f>N1802-R1802</f>
        <v>2090</v>
      </c>
      <c r="T1802" s="38">
        <v>2103</v>
      </c>
      <c r="U1802" s="14">
        <f>S1802/H1802</f>
        <v>0.05</v>
      </c>
      <c r="V1802" s="19"/>
      <c r="W1802" s="19"/>
      <c r="X1802" s="37" t="s">
        <v>3459</v>
      </c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37" s="9" customFormat="1" ht="16.5" customHeight="1">
      <c r="A1803" s="38">
        <v>366</v>
      </c>
      <c r="B1803" s="39">
        <v>10729</v>
      </c>
      <c r="C1803" s="38">
        <v>10292484</v>
      </c>
      <c r="D1803" s="40" t="s">
        <v>3127</v>
      </c>
      <c r="E1803" s="58">
        <v>1</v>
      </c>
      <c r="F1803" s="38">
        <v>120</v>
      </c>
      <c r="G1803" s="38" t="s">
        <v>21</v>
      </c>
      <c r="H1803" s="42">
        <v>14900</v>
      </c>
      <c r="I1803" s="37"/>
      <c r="J1803" s="44">
        <v>39813</v>
      </c>
      <c r="K1803" s="42">
        <v>0</v>
      </c>
      <c r="L1803" s="42">
        <v>14155</v>
      </c>
      <c r="M1803" s="44">
        <v>45259</v>
      </c>
      <c r="N1803" s="42">
        <v>745</v>
      </c>
      <c r="O1803" s="42">
        <v>0</v>
      </c>
      <c r="P1803" s="45">
        <f>IF(J1803&lt;DATEVALUE("2009-1-1"),3%,13%)</f>
        <v>0.03</v>
      </c>
      <c r="Q1803" s="42">
        <f>IF(P1803=13%,ROUND(O1803/(1+P1803)*P1803,2),ROUND(O1803/(1+0.03)*0.02,2))</f>
        <v>0</v>
      </c>
      <c r="R1803" s="42">
        <f>O1803-Q1803</f>
        <v>0</v>
      </c>
      <c r="S1803" s="42">
        <f>N1803-R1803</f>
        <v>745</v>
      </c>
      <c r="T1803" s="38">
        <v>2103</v>
      </c>
      <c r="U1803" s="14">
        <f>S1803/H1803</f>
        <v>0.05</v>
      </c>
      <c r="V1803" s="19"/>
      <c r="W1803" s="19"/>
      <c r="X1803" s="37" t="s">
        <v>3459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s="9" customFormat="1" ht="16.5" customHeight="1">
      <c r="A1804" s="38">
        <v>367</v>
      </c>
      <c r="B1804" s="39">
        <v>10729</v>
      </c>
      <c r="C1804" s="38">
        <v>10292516</v>
      </c>
      <c r="D1804" s="40" t="s">
        <v>3128</v>
      </c>
      <c r="E1804" s="58">
        <v>1</v>
      </c>
      <c r="F1804" s="38">
        <v>120</v>
      </c>
      <c r="G1804" s="38" t="s">
        <v>21</v>
      </c>
      <c r="H1804" s="42">
        <v>65000</v>
      </c>
      <c r="I1804" s="37"/>
      <c r="J1804" s="44">
        <v>39813</v>
      </c>
      <c r="K1804" s="42">
        <v>0</v>
      </c>
      <c r="L1804" s="42">
        <v>61750</v>
      </c>
      <c r="M1804" s="44">
        <v>45259</v>
      </c>
      <c r="N1804" s="42">
        <v>3250</v>
      </c>
      <c r="O1804" s="42">
        <v>0</v>
      </c>
      <c r="P1804" s="45">
        <f>IF(J1804&lt;DATEVALUE("2009-1-1"),3%,13%)</f>
        <v>0.03</v>
      </c>
      <c r="Q1804" s="42">
        <f>IF(P1804=13%,ROUND(O1804/(1+P1804)*P1804,2),ROUND(O1804/(1+0.03)*0.02,2))</f>
        <v>0</v>
      </c>
      <c r="R1804" s="42">
        <f>O1804-Q1804</f>
        <v>0</v>
      </c>
      <c r="S1804" s="42">
        <f>N1804-R1804</f>
        <v>3250</v>
      </c>
      <c r="T1804" s="38">
        <v>2103</v>
      </c>
      <c r="U1804" s="14">
        <f>S1804/H1804</f>
        <v>0.05</v>
      </c>
      <c r="V1804" s="19"/>
      <c r="W1804" s="19"/>
      <c r="X1804" s="37" t="s">
        <v>3459</v>
      </c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s="9" customFormat="1" ht="16.5" customHeight="1">
      <c r="A1805" s="38">
        <v>370</v>
      </c>
      <c r="B1805" s="39">
        <v>10729</v>
      </c>
      <c r="C1805" s="38">
        <v>10291909</v>
      </c>
      <c r="D1805" s="40" t="s">
        <v>3130</v>
      </c>
      <c r="E1805" s="58">
        <v>1</v>
      </c>
      <c r="F1805" s="38">
        <v>120</v>
      </c>
      <c r="G1805" s="38" t="s">
        <v>21</v>
      </c>
      <c r="H1805" s="42">
        <v>-8800</v>
      </c>
      <c r="I1805" s="37"/>
      <c r="J1805" s="44">
        <v>40022</v>
      </c>
      <c r="K1805" s="42">
        <v>0</v>
      </c>
      <c r="L1805" s="42">
        <v>-8360</v>
      </c>
      <c r="M1805" s="44">
        <v>45259</v>
      </c>
      <c r="N1805" s="42">
        <v>-440</v>
      </c>
      <c r="O1805" s="42">
        <v>0</v>
      </c>
      <c r="P1805" s="45">
        <f>IF(J1805&lt;DATEVALUE("2009-1-1"),3%,13%)</f>
        <v>0.13</v>
      </c>
      <c r="Q1805" s="42">
        <f>IF(P1805=13%,ROUND(O1805/(1+P1805)*P1805,2),ROUND(O1805/(1+0.03)*0.02,2))</f>
        <v>0</v>
      </c>
      <c r="R1805" s="42">
        <f>O1805-Q1805</f>
        <v>0</v>
      </c>
      <c r="S1805" s="42">
        <f>N1805-R1805</f>
        <v>-440</v>
      </c>
      <c r="T1805" s="38">
        <v>2105</v>
      </c>
      <c r="U1805" s="14">
        <f>S1805/H1805</f>
        <v>0.05</v>
      </c>
      <c r="V1805" s="19"/>
      <c r="W1805" s="19"/>
      <c r="X1805" s="37" t="s">
        <v>3459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37" s="9" customFormat="1" ht="16.5" customHeight="1">
      <c r="A1806" s="38">
        <v>372</v>
      </c>
      <c r="B1806" s="39">
        <v>10729</v>
      </c>
      <c r="C1806" s="38">
        <v>10292308</v>
      </c>
      <c r="D1806" s="40" t="s">
        <v>1311</v>
      </c>
      <c r="E1806" s="58">
        <v>1</v>
      </c>
      <c r="F1806" s="38">
        <v>120</v>
      </c>
      <c r="G1806" s="38" t="s">
        <v>21</v>
      </c>
      <c r="H1806" s="42">
        <v>18000</v>
      </c>
      <c r="I1806" s="37"/>
      <c r="J1806" s="44">
        <v>39813</v>
      </c>
      <c r="K1806" s="42">
        <v>0</v>
      </c>
      <c r="L1806" s="42">
        <v>17100</v>
      </c>
      <c r="M1806" s="44">
        <v>45259</v>
      </c>
      <c r="N1806" s="42">
        <v>900</v>
      </c>
      <c r="O1806" s="42">
        <v>0</v>
      </c>
      <c r="P1806" s="45">
        <f>IF(J1806&lt;DATEVALUE("2009-1-1"),3%,13%)</f>
        <v>0.03</v>
      </c>
      <c r="Q1806" s="42">
        <f>IF(P1806=13%,ROUND(O1806/(1+P1806)*P1806,2),ROUND(O1806/(1+0.03)*0.02,2))</f>
        <v>0</v>
      </c>
      <c r="R1806" s="42">
        <f>O1806-Q1806</f>
        <v>0</v>
      </c>
      <c r="S1806" s="42">
        <f>N1806-R1806</f>
        <v>900</v>
      </c>
      <c r="T1806" s="38">
        <v>2105</v>
      </c>
      <c r="U1806" s="14">
        <f>S1806/H1806</f>
        <v>0.05</v>
      </c>
      <c r="V1806" s="19"/>
      <c r="W1806" s="19"/>
      <c r="X1806" s="37" t="s">
        <v>3459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37" s="9" customFormat="1" ht="16.5" customHeight="1">
      <c r="A1807" s="38">
        <v>373</v>
      </c>
      <c r="B1807" s="39">
        <v>10729</v>
      </c>
      <c r="C1807" s="38">
        <v>10292310</v>
      </c>
      <c r="D1807" s="40" t="s">
        <v>3132</v>
      </c>
      <c r="E1807" s="58">
        <v>1</v>
      </c>
      <c r="F1807" s="38">
        <v>120</v>
      </c>
      <c r="G1807" s="38" t="s">
        <v>21</v>
      </c>
      <c r="H1807" s="42">
        <v>7000</v>
      </c>
      <c r="I1807" s="37"/>
      <c r="J1807" s="44">
        <v>39813</v>
      </c>
      <c r="K1807" s="42">
        <v>0</v>
      </c>
      <c r="L1807" s="42">
        <v>6650</v>
      </c>
      <c r="M1807" s="44">
        <v>45259</v>
      </c>
      <c r="N1807" s="42">
        <v>350</v>
      </c>
      <c r="O1807" s="42">
        <v>0</v>
      </c>
      <c r="P1807" s="45">
        <f>IF(J1807&lt;DATEVALUE("2009-1-1"),3%,13%)</f>
        <v>0.03</v>
      </c>
      <c r="Q1807" s="42">
        <f>IF(P1807=13%,ROUND(O1807/(1+P1807)*P1807,2),ROUND(O1807/(1+0.03)*0.02,2))</f>
        <v>0</v>
      </c>
      <c r="R1807" s="42">
        <f>O1807-Q1807</f>
        <v>0</v>
      </c>
      <c r="S1807" s="42">
        <f>N1807-R1807</f>
        <v>350</v>
      </c>
      <c r="T1807" s="38">
        <v>2105</v>
      </c>
      <c r="U1807" s="14">
        <f>S1807/H1807</f>
        <v>0.05</v>
      </c>
      <c r="V1807" s="19"/>
      <c r="W1807" s="19"/>
      <c r="X1807" s="37" t="s">
        <v>3459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s="9" customFormat="1" ht="16.5" customHeight="1">
      <c r="A1808" s="38">
        <v>374</v>
      </c>
      <c r="B1808" s="39">
        <v>10729</v>
      </c>
      <c r="C1808" s="38">
        <v>10292407</v>
      </c>
      <c r="D1808" s="40" t="s">
        <v>356</v>
      </c>
      <c r="E1808" s="58">
        <v>6</v>
      </c>
      <c r="F1808" s="38">
        <v>120</v>
      </c>
      <c r="G1808" s="38" t="s">
        <v>21</v>
      </c>
      <c r="H1808" s="42">
        <v>11400</v>
      </c>
      <c r="I1808" s="37"/>
      <c r="J1808" s="44">
        <v>39813</v>
      </c>
      <c r="K1808" s="42">
        <v>0</v>
      </c>
      <c r="L1808" s="42">
        <v>10830</v>
      </c>
      <c r="M1808" s="44">
        <v>45259</v>
      </c>
      <c r="N1808" s="42">
        <v>570</v>
      </c>
      <c r="O1808" s="42">
        <v>0</v>
      </c>
      <c r="P1808" s="45">
        <f>IF(J1808&lt;DATEVALUE("2009-1-1"),3%,13%)</f>
        <v>0.03</v>
      </c>
      <c r="Q1808" s="42">
        <f>IF(P1808=13%,ROUND(O1808/(1+P1808)*P1808,2),ROUND(O1808/(1+0.03)*0.02,2))</f>
        <v>0</v>
      </c>
      <c r="R1808" s="42">
        <f>O1808-Q1808</f>
        <v>0</v>
      </c>
      <c r="S1808" s="42">
        <f>N1808-R1808</f>
        <v>570</v>
      </c>
      <c r="T1808" s="38">
        <v>2105</v>
      </c>
      <c r="U1808" s="14">
        <f>S1808/H1808</f>
        <v>0.05</v>
      </c>
      <c r="V1808" s="19"/>
      <c r="W1808" s="19"/>
      <c r="X1808" s="37" t="s">
        <v>3459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s="9" customFormat="1" ht="16.5" customHeight="1">
      <c r="A1809" s="38">
        <v>376</v>
      </c>
      <c r="B1809" s="39">
        <v>10729</v>
      </c>
      <c r="C1809" s="38">
        <v>10292446</v>
      </c>
      <c r="D1809" s="40" t="s">
        <v>356</v>
      </c>
      <c r="E1809" s="58">
        <v>6</v>
      </c>
      <c r="F1809" s="38">
        <v>120</v>
      </c>
      <c r="G1809" s="38" t="s">
        <v>21</v>
      </c>
      <c r="H1809" s="42">
        <v>11400</v>
      </c>
      <c r="I1809" s="37"/>
      <c r="J1809" s="44">
        <v>39813</v>
      </c>
      <c r="K1809" s="42">
        <v>0</v>
      </c>
      <c r="L1809" s="42">
        <v>10830</v>
      </c>
      <c r="M1809" s="44">
        <v>45259</v>
      </c>
      <c r="N1809" s="42">
        <v>570</v>
      </c>
      <c r="O1809" s="42">
        <v>0</v>
      </c>
      <c r="P1809" s="45">
        <f>IF(J1809&lt;DATEVALUE("2009-1-1"),3%,13%)</f>
        <v>0.03</v>
      </c>
      <c r="Q1809" s="42">
        <f>IF(P1809=13%,ROUND(O1809/(1+P1809)*P1809,2),ROUND(O1809/(1+0.03)*0.02,2))</f>
        <v>0</v>
      </c>
      <c r="R1809" s="42">
        <f>O1809-Q1809</f>
        <v>0</v>
      </c>
      <c r="S1809" s="42">
        <f>N1809-R1809</f>
        <v>570</v>
      </c>
      <c r="T1809" s="38">
        <v>2106</v>
      </c>
      <c r="U1809" s="14">
        <f>S1809/H1809</f>
        <v>0.05</v>
      </c>
      <c r="V1809" s="19"/>
      <c r="W1809" s="19"/>
      <c r="X1809" s="37" t="s">
        <v>3459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</row>
    <row r="1810" spans="1:37" s="9" customFormat="1" ht="16.5" customHeight="1">
      <c r="A1810" s="38">
        <v>384</v>
      </c>
      <c r="B1810" s="39">
        <v>10729</v>
      </c>
      <c r="C1810" s="38">
        <v>10291829</v>
      </c>
      <c r="D1810" s="40" t="s">
        <v>1230</v>
      </c>
      <c r="E1810" s="58">
        <v>1</v>
      </c>
      <c r="F1810" s="38">
        <v>120</v>
      </c>
      <c r="G1810" s="38" t="s">
        <v>21</v>
      </c>
      <c r="H1810" s="42">
        <v>7800</v>
      </c>
      <c r="I1810" s="37"/>
      <c r="J1810" s="44">
        <v>39813</v>
      </c>
      <c r="K1810" s="42">
        <v>0</v>
      </c>
      <c r="L1810" s="42">
        <v>7410</v>
      </c>
      <c r="M1810" s="44">
        <v>45259</v>
      </c>
      <c r="N1810" s="42">
        <v>390</v>
      </c>
      <c r="O1810" s="42">
        <v>0</v>
      </c>
      <c r="P1810" s="45">
        <f>IF(J1810&lt;DATEVALUE("2009-1-1"),3%,13%)</f>
        <v>0.03</v>
      </c>
      <c r="Q1810" s="42">
        <f>IF(P1810=13%,ROUND(O1810/(1+P1810)*P1810,2),ROUND(O1810/(1+0.03)*0.02,2))</f>
        <v>0</v>
      </c>
      <c r="R1810" s="42">
        <f>O1810-Q1810</f>
        <v>0</v>
      </c>
      <c r="S1810" s="42">
        <f>N1810-R1810</f>
        <v>390</v>
      </c>
      <c r="T1810" s="38">
        <v>5000</v>
      </c>
      <c r="U1810" s="14">
        <f>S1810/H1810</f>
        <v>0.05</v>
      </c>
      <c r="V1810" s="19"/>
      <c r="W1810" s="19"/>
      <c r="X1810" s="37" t="s">
        <v>3459</v>
      </c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37" s="9" customFormat="1" ht="16.5" customHeight="1">
      <c r="A1811" s="38">
        <v>385</v>
      </c>
      <c r="B1811" s="39">
        <v>10729</v>
      </c>
      <c r="C1811" s="38">
        <v>10291838</v>
      </c>
      <c r="D1811" s="40" t="s">
        <v>1270</v>
      </c>
      <c r="E1811" s="58">
        <v>1</v>
      </c>
      <c r="F1811" s="38">
        <v>120</v>
      </c>
      <c r="G1811" s="38" t="s">
        <v>21</v>
      </c>
      <c r="H1811" s="42">
        <v>2964100</v>
      </c>
      <c r="I1811" s="37"/>
      <c r="J1811" s="44">
        <v>39813</v>
      </c>
      <c r="K1811" s="42">
        <v>0</v>
      </c>
      <c r="L1811" s="42">
        <v>2815895</v>
      </c>
      <c r="M1811" s="44">
        <v>45259</v>
      </c>
      <c r="N1811" s="42">
        <v>148205</v>
      </c>
      <c r="O1811" s="42">
        <v>0</v>
      </c>
      <c r="P1811" s="45">
        <f>IF(J1811&lt;DATEVALUE("2009-1-1"),3%,13%)</f>
        <v>0.03</v>
      </c>
      <c r="Q1811" s="42">
        <f>IF(P1811=13%,ROUND(O1811/(1+P1811)*P1811,2),ROUND(O1811/(1+0.03)*0.02,2))</f>
        <v>0</v>
      </c>
      <c r="R1811" s="42">
        <f>O1811-Q1811</f>
        <v>0</v>
      </c>
      <c r="S1811" s="42">
        <f>N1811-R1811</f>
        <v>148205</v>
      </c>
      <c r="T1811" s="38">
        <v>5000</v>
      </c>
      <c r="U1811" s="14">
        <f>S1811/H1811</f>
        <v>0.05</v>
      </c>
      <c r="V1811" s="19"/>
      <c r="W1811" s="19"/>
      <c r="X1811" s="37" t="s">
        <v>3459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37" s="9" customFormat="1" ht="16.5" customHeight="1">
      <c r="A1812" s="38">
        <v>386</v>
      </c>
      <c r="B1812" s="39">
        <v>10729</v>
      </c>
      <c r="C1812" s="38">
        <v>10291849</v>
      </c>
      <c r="D1812" s="40" t="s">
        <v>3134</v>
      </c>
      <c r="E1812" s="58">
        <v>1</v>
      </c>
      <c r="F1812" s="38">
        <v>120</v>
      </c>
      <c r="G1812" s="38" t="s">
        <v>21</v>
      </c>
      <c r="H1812" s="42">
        <v>5760</v>
      </c>
      <c r="I1812" s="37"/>
      <c r="J1812" s="44">
        <v>39835</v>
      </c>
      <c r="K1812" s="42">
        <v>0</v>
      </c>
      <c r="L1812" s="42">
        <v>5472</v>
      </c>
      <c r="M1812" s="44">
        <v>45259</v>
      </c>
      <c r="N1812" s="42">
        <v>288</v>
      </c>
      <c r="O1812" s="42">
        <v>0</v>
      </c>
      <c r="P1812" s="45">
        <f>IF(J1812&lt;DATEVALUE("2009-1-1"),3%,13%)</f>
        <v>0.13</v>
      </c>
      <c r="Q1812" s="42">
        <f>IF(P1812=13%,ROUND(O1812/(1+P1812)*P1812,2),ROUND(O1812/(1+0.03)*0.02,2))</f>
        <v>0</v>
      </c>
      <c r="R1812" s="42">
        <f>O1812-Q1812</f>
        <v>0</v>
      </c>
      <c r="S1812" s="42">
        <f>N1812-R1812</f>
        <v>288</v>
      </c>
      <c r="T1812" s="38">
        <v>5000</v>
      </c>
      <c r="U1812" s="14">
        <f>S1812/H1812</f>
        <v>0.05</v>
      </c>
      <c r="V1812" s="19"/>
      <c r="W1812" s="19"/>
      <c r="X1812" s="37" t="s">
        <v>3459</v>
      </c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37" s="9" customFormat="1" ht="16.5" customHeight="1">
      <c r="A1813" s="38">
        <v>396</v>
      </c>
      <c r="B1813" s="39">
        <v>10729</v>
      </c>
      <c r="C1813" s="38">
        <v>10291914</v>
      </c>
      <c r="D1813" s="40" t="s">
        <v>1807</v>
      </c>
      <c r="E1813" s="58">
        <v>1</v>
      </c>
      <c r="F1813" s="38">
        <v>60</v>
      </c>
      <c r="G1813" s="38" t="s">
        <v>21</v>
      </c>
      <c r="H1813" s="42">
        <v>8000</v>
      </c>
      <c r="I1813" s="37"/>
      <c r="J1813" s="44">
        <v>40054</v>
      </c>
      <c r="K1813" s="42">
        <v>0</v>
      </c>
      <c r="L1813" s="42">
        <v>7600</v>
      </c>
      <c r="M1813" s="44">
        <v>45259</v>
      </c>
      <c r="N1813" s="42">
        <v>400</v>
      </c>
      <c r="O1813" s="42">
        <v>0</v>
      </c>
      <c r="P1813" s="45">
        <f>IF(J1813&lt;DATEVALUE("2009-1-1"),3%,13%)</f>
        <v>0.13</v>
      </c>
      <c r="Q1813" s="42">
        <f>IF(P1813=13%,ROUND(O1813/(1+P1813)*P1813,2),ROUND(O1813/(1+0.03)*0.02,2))</f>
        <v>0</v>
      </c>
      <c r="R1813" s="42">
        <f>O1813-Q1813</f>
        <v>0</v>
      </c>
      <c r="S1813" s="42">
        <f>N1813-R1813</f>
        <v>400</v>
      </c>
      <c r="T1813" s="38">
        <v>5000</v>
      </c>
      <c r="U1813" s="14">
        <f>S1813/H1813</f>
        <v>0.05</v>
      </c>
      <c r="V1813" s="19"/>
      <c r="W1813" s="19"/>
      <c r="X1813" s="37" t="s">
        <v>3459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s="9" customFormat="1" ht="16.5" customHeight="1">
      <c r="A1814" s="38">
        <v>398</v>
      </c>
      <c r="B1814" s="39">
        <v>10729</v>
      </c>
      <c r="C1814" s="38">
        <v>10291922</v>
      </c>
      <c r="D1814" s="40" t="s">
        <v>3142</v>
      </c>
      <c r="E1814" s="58">
        <v>1</v>
      </c>
      <c r="F1814" s="38">
        <v>120</v>
      </c>
      <c r="G1814" s="38" t="s">
        <v>21</v>
      </c>
      <c r="H1814" s="42">
        <v>36200</v>
      </c>
      <c r="I1814" s="37"/>
      <c r="J1814" s="44">
        <v>40137</v>
      </c>
      <c r="K1814" s="42">
        <v>0</v>
      </c>
      <c r="L1814" s="42">
        <v>34390</v>
      </c>
      <c r="M1814" s="44">
        <v>45259</v>
      </c>
      <c r="N1814" s="42">
        <v>1810</v>
      </c>
      <c r="O1814" s="42">
        <v>0</v>
      </c>
      <c r="P1814" s="45">
        <f>IF(J1814&lt;DATEVALUE("2009-1-1"),3%,13%)</f>
        <v>0.13</v>
      </c>
      <c r="Q1814" s="42">
        <f>IF(P1814=13%,ROUND(O1814/(1+P1814)*P1814,2),ROUND(O1814/(1+0.03)*0.02,2))</f>
        <v>0</v>
      </c>
      <c r="R1814" s="42">
        <f>O1814-Q1814</f>
        <v>0</v>
      </c>
      <c r="S1814" s="42">
        <f>N1814-R1814</f>
        <v>1810</v>
      </c>
      <c r="T1814" s="38">
        <v>5000</v>
      </c>
      <c r="U1814" s="14">
        <f>S1814/H1814</f>
        <v>0.05</v>
      </c>
      <c r="V1814" s="19"/>
      <c r="W1814" s="19"/>
      <c r="X1814" s="37" t="s">
        <v>3459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37" s="9" customFormat="1" ht="16.5" customHeight="1">
      <c r="A1815" s="38">
        <v>400</v>
      </c>
      <c r="B1815" s="39">
        <v>10729</v>
      </c>
      <c r="C1815" s="38">
        <v>10291927</v>
      </c>
      <c r="D1815" s="40" t="s">
        <v>3143</v>
      </c>
      <c r="E1815" s="58">
        <v>1</v>
      </c>
      <c r="F1815" s="38">
        <v>120</v>
      </c>
      <c r="G1815" s="38" t="s">
        <v>21</v>
      </c>
      <c r="H1815" s="42">
        <v>-27500</v>
      </c>
      <c r="I1815" s="37"/>
      <c r="J1815" s="44">
        <v>40206</v>
      </c>
      <c r="K1815" s="42">
        <v>0</v>
      </c>
      <c r="L1815" s="42">
        <v>-26125</v>
      </c>
      <c r="M1815" s="44">
        <v>45259</v>
      </c>
      <c r="N1815" s="42">
        <v>-1375</v>
      </c>
      <c r="O1815" s="42">
        <v>0</v>
      </c>
      <c r="P1815" s="45">
        <f>IF(J1815&lt;DATEVALUE("2009-1-1"),3%,13%)</f>
        <v>0.13</v>
      </c>
      <c r="Q1815" s="42">
        <f>IF(P1815=13%,ROUND(O1815/(1+P1815)*P1815,2),ROUND(O1815/(1+0.03)*0.02,2))</f>
        <v>0</v>
      </c>
      <c r="R1815" s="42">
        <f>O1815-Q1815</f>
        <v>0</v>
      </c>
      <c r="S1815" s="42">
        <f>N1815-R1815</f>
        <v>-1375</v>
      </c>
      <c r="T1815" s="38">
        <v>5000</v>
      </c>
      <c r="U1815" s="14">
        <f>S1815/H1815</f>
        <v>0.05</v>
      </c>
      <c r="V1815" s="19"/>
      <c r="W1815" s="19"/>
      <c r="X1815" s="37" t="s">
        <v>3459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37" s="9" customFormat="1" ht="16.5" customHeight="1">
      <c r="A1816" s="38">
        <v>401</v>
      </c>
      <c r="B1816" s="39">
        <v>10729</v>
      </c>
      <c r="C1816" s="38">
        <v>10291929</v>
      </c>
      <c r="D1816" s="40" t="s">
        <v>3144</v>
      </c>
      <c r="E1816" s="58">
        <v>1</v>
      </c>
      <c r="F1816" s="38">
        <v>120</v>
      </c>
      <c r="G1816" s="38" t="s">
        <v>21</v>
      </c>
      <c r="H1816" s="42">
        <v>32400</v>
      </c>
      <c r="I1816" s="37"/>
      <c r="J1816" s="44">
        <v>40254</v>
      </c>
      <c r="K1816" s="42">
        <v>0</v>
      </c>
      <c r="L1816" s="42">
        <v>30780</v>
      </c>
      <c r="M1816" s="44">
        <v>45259</v>
      </c>
      <c r="N1816" s="42">
        <v>1620</v>
      </c>
      <c r="O1816" s="42">
        <v>0</v>
      </c>
      <c r="P1816" s="45">
        <f>IF(J1816&lt;DATEVALUE("2009-1-1"),3%,13%)</f>
        <v>0.13</v>
      </c>
      <c r="Q1816" s="42">
        <f>IF(P1816=13%,ROUND(O1816/(1+P1816)*P1816,2),ROUND(O1816/(1+0.03)*0.02,2))</f>
        <v>0</v>
      </c>
      <c r="R1816" s="42">
        <f>O1816-Q1816</f>
        <v>0</v>
      </c>
      <c r="S1816" s="42">
        <f>N1816-R1816</f>
        <v>1620</v>
      </c>
      <c r="T1816" s="38">
        <v>5000</v>
      </c>
      <c r="U1816" s="14">
        <f>S1816/H1816</f>
        <v>0.05</v>
      </c>
      <c r="V1816" s="19"/>
      <c r="W1816" s="19"/>
      <c r="X1816" s="37" t="s">
        <v>3459</v>
      </c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s="9" customFormat="1" ht="16.5" customHeight="1">
      <c r="A1817" s="38">
        <v>406</v>
      </c>
      <c r="B1817" s="39">
        <v>10729</v>
      </c>
      <c r="C1817" s="38">
        <v>10292106</v>
      </c>
      <c r="D1817" s="40" t="s">
        <v>3145</v>
      </c>
      <c r="E1817" s="58">
        <v>1</v>
      </c>
      <c r="F1817" s="38">
        <v>120</v>
      </c>
      <c r="G1817" s="38" t="s">
        <v>21</v>
      </c>
      <c r="H1817" s="42">
        <v>11832</v>
      </c>
      <c r="I1817" s="37"/>
      <c r="J1817" s="44">
        <v>40871</v>
      </c>
      <c r="K1817" s="42">
        <v>0</v>
      </c>
      <c r="L1817" s="42">
        <v>11240.4</v>
      </c>
      <c r="M1817" s="44">
        <v>45259</v>
      </c>
      <c r="N1817" s="42">
        <v>591.6</v>
      </c>
      <c r="O1817" s="42">
        <v>0</v>
      </c>
      <c r="P1817" s="45">
        <f>IF(J1817&lt;DATEVALUE("2009-1-1"),3%,13%)</f>
        <v>0.13</v>
      </c>
      <c r="Q1817" s="42">
        <f>IF(P1817=13%,ROUND(O1817/(1+P1817)*P1817,2),ROUND(O1817/(1+0.03)*0.02,2))</f>
        <v>0</v>
      </c>
      <c r="R1817" s="42">
        <f>O1817-Q1817</f>
        <v>0</v>
      </c>
      <c r="S1817" s="42">
        <f>N1817-R1817</f>
        <v>591.6</v>
      </c>
      <c r="T1817" s="38">
        <v>5000</v>
      </c>
      <c r="U1817" s="14">
        <f>S1817/H1817</f>
        <v>0.05</v>
      </c>
      <c r="V1817" s="19"/>
      <c r="W1817" s="19"/>
      <c r="X1817" s="37" t="s">
        <v>3459</v>
      </c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37" s="9" customFormat="1" ht="16.5" customHeight="1">
      <c r="A1818" s="38">
        <v>415</v>
      </c>
      <c r="B1818" s="39">
        <v>10729</v>
      </c>
      <c r="C1818" s="38">
        <v>10292432</v>
      </c>
      <c r="D1818" s="40" t="s">
        <v>2395</v>
      </c>
      <c r="E1818" s="58">
        <v>1</v>
      </c>
      <c r="F1818" s="38">
        <v>120</v>
      </c>
      <c r="G1818" s="38" t="s">
        <v>21</v>
      </c>
      <c r="H1818" s="42">
        <v>61660</v>
      </c>
      <c r="I1818" s="37"/>
      <c r="J1818" s="44">
        <v>39813</v>
      </c>
      <c r="K1818" s="42">
        <v>0</v>
      </c>
      <c r="L1818" s="42">
        <v>58577</v>
      </c>
      <c r="M1818" s="44">
        <v>45259</v>
      </c>
      <c r="N1818" s="42">
        <v>3083</v>
      </c>
      <c r="O1818" s="42">
        <v>0</v>
      </c>
      <c r="P1818" s="45">
        <f>IF(J1818&lt;DATEVALUE("2009-1-1"),3%,13%)</f>
        <v>0.03</v>
      </c>
      <c r="Q1818" s="42">
        <f>IF(P1818=13%,ROUND(O1818/(1+P1818)*P1818,2),ROUND(O1818/(1+0.03)*0.02,2))</f>
        <v>0</v>
      </c>
      <c r="R1818" s="42">
        <f>O1818-Q1818</f>
        <v>0</v>
      </c>
      <c r="S1818" s="42">
        <f>N1818-R1818</f>
        <v>3083</v>
      </c>
      <c r="T1818" s="38">
        <v>5000</v>
      </c>
      <c r="U1818" s="14">
        <f>S1818/H1818</f>
        <v>0.05</v>
      </c>
      <c r="V1818" s="19"/>
      <c r="W1818" s="19"/>
      <c r="X1818" s="37" t="s">
        <v>3459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s="9" customFormat="1" ht="16.5" customHeight="1">
      <c r="A1819" s="38">
        <v>416</v>
      </c>
      <c r="B1819" s="39">
        <v>10729</v>
      </c>
      <c r="C1819" s="38">
        <v>10292433</v>
      </c>
      <c r="D1819" s="40" t="s">
        <v>2395</v>
      </c>
      <c r="E1819" s="58">
        <v>1</v>
      </c>
      <c r="F1819" s="38">
        <v>120</v>
      </c>
      <c r="G1819" s="38" t="s">
        <v>21</v>
      </c>
      <c r="H1819" s="42">
        <v>31280</v>
      </c>
      <c r="I1819" s="37"/>
      <c r="J1819" s="44">
        <v>39813</v>
      </c>
      <c r="K1819" s="42">
        <v>0</v>
      </c>
      <c r="L1819" s="42">
        <v>29716</v>
      </c>
      <c r="M1819" s="44">
        <v>45259</v>
      </c>
      <c r="N1819" s="42">
        <v>1564</v>
      </c>
      <c r="O1819" s="42">
        <v>0</v>
      </c>
      <c r="P1819" s="45">
        <f>IF(J1819&lt;DATEVALUE("2009-1-1"),3%,13%)</f>
        <v>0.03</v>
      </c>
      <c r="Q1819" s="42">
        <f>IF(P1819=13%,ROUND(O1819/(1+P1819)*P1819,2),ROUND(O1819/(1+0.03)*0.02,2))</f>
        <v>0</v>
      </c>
      <c r="R1819" s="42">
        <f>O1819-Q1819</f>
        <v>0</v>
      </c>
      <c r="S1819" s="42">
        <f>N1819-R1819</f>
        <v>1564</v>
      </c>
      <c r="T1819" s="38">
        <v>5000</v>
      </c>
      <c r="U1819" s="14">
        <f>S1819/H1819</f>
        <v>0.05</v>
      </c>
      <c r="V1819" s="19"/>
      <c r="W1819" s="19"/>
      <c r="X1819" s="37" t="s">
        <v>3459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s="9" customFormat="1" ht="16.5" customHeight="1">
      <c r="A1820" s="38">
        <v>417</v>
      </c>
      <c r="B1820" s="39">
        <v>10729</v>
      </c>
      <c r="C1820" s="38">
        <v>10292438</v>
      </c>
      <c r="D1820" s="40" t="s">
        <v>847</v>
      </c>
      <c r="E1820" s="58">
        <v>1</v>
      </c>
      <c r="F1820" s="38">
        <v>120</v>
      </c>
      <c r="G1820" s="38" t="s">
        <v>21</v>
      </c>
      <c r="H1820" s="42">
        <v>5036</v>
      </c>
      <c r="I1820" s="37"/>
      <c r="J1820" s="44">
        <v>39813</v>
      </c>
      <c r="K1820" s="42">
        <v>0</v>
      </c>
      <c r="L1820" s="42">
        <v>4784.2</v>
      </c>
      <c r="M1820" s="44">
        <v>45259</v>
      </c>
      <c r="N1820" s="42">
        <v>251.8</v>
      </c>
      <c r="O1820" s="42">
        <v>0</v>
      </c>
      <c r="P1820" s="45">
        <f>IF(J1820&lt;DATEVALUE("2009-1-1"),3%,13%)</f>
        <v>0.03</v>
      </c>
      <c r="Q1820" s="42">
        <f>IF(P1820=13%,ROUND(O1820/(1+P1820)*P1820,2),ROUND(O1820/(1+0.03)*0.02,2))</f>
        <v>0</v>
      </c>
      <c r="R1820" s="42">
        <f>O1820-Q1820</f>
        <v>0</v>
      </c>
      <c r="S1820" s="42">
        <f>N1820-R1820</f>
        <v>251.8</v>
      </c>
      <c r="T1820" s="38">
        <v>5000</v>
      </c>
      <c r="U1820" s="14">
        <f>S1820/H1820</f>
        <v>0.05</v>
      </c>
      <c r="V1820" s="19"/>
      <c r="W1820" s="19"/>
      <c r="X1820" s="37" t="s">
        <v>3459</v>
      </c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s="9" customFormat="1" ht="16.5" customHeight="1">
      <c r="A1821" s="38">
        <v>419</v>
      </c>
      <c r="B1821" s="39">
        <v>10729</v>
      </c>
      <c r="C1821" s="38">
        <v>10292505</v>
      </c>
      <c r="D1821" s="40" t="s">
        <v>3151</v>
      </c>
      <c r="E1821" s="58">
        <v>1</v>
      </c>
      <c r="F1821" s="38">
        <v>120</v>
      </c>
      <c r="G1821" s="38" t="s">
        <v>21</v>
      </c>
      <c r="H1821" s="42">
        <v>48500</v>
      </c>
      <c r="I1821" s="37"/>
      <c r="J1821" s="44">
        <v>39813</v>
      </c>
      <c r="K1821" s="42">
        <v>0</v>
      </c>
      <c r="L1821" s="42">
        <v>46075</v>
      </c>
      <c r="M1821" s="44">
        <v>45259</v>
      </c>
      <c r="N1821" s="42">
        <v>2425</v>
      </c>
      <c r="O1821" s="42">
        <v>0</v>
      </c>
      <c r="P1821" s="45">
        <f>IF(J1821&lt;DATEVALUE("2009-1-1"),3%,13%)</f>
        <v>0.03</v>
      </c>
      <c r="Q1821" s="42">
        <f>IF(P1821=13%,ROUND(O1821/(1+P1821)*P1821,2),ROUND(O1821/(1+0.03)*0.02,2))</f>
        <v>0</v>
      </c>
      <c r="R1821" s="42">
        <f>O1821-Q1821</f>
        <v>0</v>
      </c>
      <c r="S1821" s="42">
        <f>N1821-R1821</f>
        <v>2425</v>
      </c>
      <c r="T1821" s="38">
        <v>5000</v>
      </c>
      <c r="U1821" s="14">
        <f>S1821/H1821</f>
        <v>0.05</v>
      </c>
      <c r="V1821" s="19"/>
      <c r="W1821" s="19"/>
      <c r="X1821" s="37" t="s">
        <v>3459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37" s="9" customFormat="1" ht="16.5" customHeight="1">
      <c r="A1822" s="38">
        <v>440</v>
      </c>
      <c r="B1822" s="39">
        <v>10729</v>
      </c>
      <c r="C1822" s="38">
        <v>10293059</v>
      </c>
      <c r="D1822" s="40" t="s">
        <v>3164</v>
      </c>
      <c r="E1822" s="58">
        <v>1</v>
      </c>
      <c r="F1822" s="38">
        <v>120</v>
      </c>
      <c r="G1822" s="38" t="s">
        <v>21</v>
      </c>
      <c r="H1822" s="42">
        <v>28000</v>
      </c>
      <c r="I1822" s="37"/>
      <c r="J1822" s="44">
        <v>39813</v>
      </c>
      <c r="K1822" s="42">
        <v>0</v>
      </c>
      <c r="L1822" s="42">
        <v>26600</v>
      </c>
      <c r="M1822" s="44">
        <v>45259</v>
      </c>
      <c r="N1822" s="42">
        <v>1400</v>
      </c>
      <c r="O1822" s="42">
        <v>0</v>
      </c>
      <c r="P1822" s="45">
        <f>IF(J1822&lt;DATEVALUE("2009-1-1"),3%,13%)</f>
        <v>0.03</v>
      </c>
      <c r="Q1822" s="42">
        <f>IF(P1822=13%,ROUND(O1822/(1+P1822)*P1822,2),ROUND(O1822/(1+0.03)*0.02,2))</f>
        <v>0</v>
      </c>
      <c r="R1822" s="42">
        <f>O1822-Q1822</f>
        <v>0</v>
      </c>
      <c r="S1822" s="42">
        <f>N1822-R1822</f>
        <v>1400</v>
      </c>
      <c r="T1822" s="38">
        <v>5000</v>
      </c>
      <c r="U1822" s="14">
        <f>S1822/H1822</f>
        <v>0.05</v>
      </c>
      <c r="V1822" s="19"/>
      <c r="W1822" s="19"/>
      <c r="X1822" s="37" t="s">
        <v>3459</v>
      </c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37" s="9" customFormat="1" ht="16.5" customHeight="1">
      <c r="A1823" s="38">
        <v>482</v>
      </c>
      <c r="B1823" s="39">
        <v>10729</v>
      </c>
      <c r="C1823" s="38">
        <v>10293021</v>
      </c>
      <c r="D1823" s="40" t="s">
        <v>272</v>
      </c>
      <c r="E1823" s="58">
        <v>2</v>
      </c>
      <c r="F1823" s="38">
        <v>120</v>
      </c>
      <c r="G1823" s="38" t="s">
        <v>23</v>
      </c>
      <c r="H1823" s="42">
        <v>4700</v>
      </c>
      <c r="I1823" s="37"/>
      <c r="J1823" s="44">
        <v>39812</v>
      </c>
      <c r="K1823" s="42">
        <v>0</v>
      </c>
      <c r="L1823" s="42">
        <v>4465</v>
      </c>
      <c r="M1823" s="44">
        <v>45259</v>
      </c>
      <c r="N1823" s="42">
        <v>235</v>
      </c>
      <c r="O1823" s="42">
        <v>0</v>
      </c>
      <c r="P1823" s="45">
        <f>IF(J1823&lt;DATEVALUE("2009-1-1"),3%,13%)</f>
        <v>0.03</v>
      </c>
      <c r="Q1823" s="42">
        <f>IF(P1823=13%,ROUND(O1823/(1+P1823)*P1823,2),ROUND(O1823/(1+0.03)*0.02,2))</f>
        <v>0</v>
      </c>
      <c r="R1823" s="42">
        <f>O1823-Q1823</f>
        <v>0</v>
      </c>
      <c r="S1823" s="42">
        <f>N1823-R1823</f>
        <v>235</v>
      </c>
      <c r="T1823" s="38">
        <v>1601</v>
      </c>
      <c r="U1823" s="14">
        <f>S1823/H1823</f>
        <v>0.05</v>
      </c>
      <c r="V1823" s="19"/>
      <c r="W1823" s="19"/>
      <c r="X1823" s="37" t="s">
        <v>3459</v>
      </c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37" s="9" customFormat="1" ht="16.5" customHeight="1">
      <c r="A1824" s="38">
        <v>483</v>
      </c>
      <c r="B1824" s="39">
        <v>10729</v>
      </c>
      <c r="C1824" s="38">
        <v>10293022</v>
      </c>
      <c r="D1824" s="40" t="s">
        <v>3189</v>
      </c>
      <c r="E1824" s="58">
        <v>1</v>
      </c>
      <c r="F1824" s="38">
        <v>120</v>
      </c>
      <c r="G1824" s="38" t="s">
        <v>23</v>
      </c>
      <c r="H1824" s="42">
        <v>1450</v>
      </c>
      <c r="I1824" s="37"/>
      <c r="J1824" s="44">
        <v>39812</v>
      </c>
      <c r="K1824" s="42">
        <v>0</v>
      </c>
      <c r="L1824" s="42">
        <v>1377.5</v>
      </c>
      <c r="M1824" s="44">
        <v>45259</v>
      </c>
      <c r="N1824" s="42">
        <v>72.5</v>
      </c>
      <c r="O1824" s="42">
        <v>0</v>
      </c>
      <c r="P1824" s="45">
        <f>IF(J1824&lt;DATEVALUE("2009-1-1"),3%,13%)</f>
        <v>0.03</v>
      </c>
      <c r="Q1824" s="42">
        <f>IF(P1824=13%,ROUND(O1824/(1+P1824)*P1824,2),ROUND(O1824/(1+0.03)*0.02,2))</f>
        <v>0</v>
      </c>
      <c r="R1824" s="42">
        <f>O1824-Q1824</f>
        <v>0</v>
      </c>
      <c r="S1824" s="42">
        <f>N1824-R1824</f>
        <v>72.5</v>
      </c>
      <c r="T1824" s="38">
        <v>1601</v>
      </c>
      <c r="U1824" s="14">
        <f>S1824/H1824</f>
        <v>0.05</v>
      </c>
      <c r="V1824" s="19"/>
      <c r="W1824" s="19"/>
      <c r="X1824" s="37" t="s">
        <v>3459</v>
      </c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s="9" customFormat="1" ht="16.5" customHeight="1">
      <c r="A1825" s="38">
        <v>484</v>
      </c>
      <c r="B1825" s="39">
        <v>10729</v>
      </c>
      <c r="C1825" s="38">
        <v>10293023</v>
      </c>
      <c r="D1825" s="40" t="s">
        <v>3190</v>
      </c>
      <c r="E1825" s="58">
        <v>1</v>
      </c>
      <c r="F1825" s="38">
        <v>120</v>
      </c>
      <c r="G1825" s="38" t="s">
        <v>23</v>
      </c>
      <c r="H1825" s="42">
        <v>900</v>
      </c>
      <c r="I1825" s="37"/>
      <c r="J1825" s="44">
        <v>39812</v>
      </c>
      <c r="K1825" s="42">
        <v>0</v>
      </c>
      <c r="L1825" s="42">
        <v>855</v>
      </c>
      <c r="M1825" s="44">
        <v>45259</v>
      </c>
      <c r="N1825" s="42">
        <v>45</v>
      </c>
      <c r="O1825" s="42">
        <v>0</v>
      </c>
      <c r="P1825" s="45">
        <f>IF(J1825&lt;DATEVALUE("2009-1-1"),3%,13%)</f>
        <v>0.03</v>
      </c>
      <c r="Q1825" s="42">
        <f>IF(P1825=13%,ROUND(O1825/(1+P1825)*P1825,2),ROUND(O1825/(1+0.03)*0.02,2))</f>
        <v>0</v>
      </c>
      <c r="R1825" s="42">
        <f>O1825-Q1825</f>
        <v>0</v>
      </c>
      <c r="S1825" s="42">
        <f>N1825-R1825</f>
        <v>45</v>
      </c>
      <c r="T1825" s="38">
        <v>1601</v>
      </c>
      <c r="U1825" s="14">
        <f>S1825/H1825</f>
        <v>0.05</v>
      </c>
      <c r="V1825" s="19"/>
      <c r="W1825" s="19"/>
      <c r="X1825" s="37" t="s">
        <v>3459</v>
      </c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s="9" customFormat="1" ht="16.5" customHeight="1">
      <c r="A1826" s="38">
        <v>485</v>
      </c>
      <c r="B1826" s="39">
        <v>10729</v>
      </c>
      <c r="C1826" s="38">
        <v>10293025</v>
      </c>
      <c r="D1826" s="40" t="s">
        <v>3191</v>
      </c>
      <c r="E1826" s="58">
        <v>2</v>
      </c>
      <c r="F1826" s="38">
        <v>120</v>
      </c>
      <c r="G1826" s="38" t="s">
        <v>23</v>
      </c>
      <c r="H1826" s="42">
        <v>3900</v>
      </c>
      <c r="I1826" s="37"/>
      <c r="J1826" s="44">
        <v>39812</v>
      </c>
      <c r="K1826" s="42">
        <v>0</v>
      </c>
      <c r="L1826" s="42">
        <v>3705</v>
      </c>
      <c r="M1826" s="44">
        <v>45259</v>
      </c>
      <c r="N1826" s="42">
        <v>195</v>
      </c>
      <c r="O1826" s="42">
        <v>0</v>
      </c>
      <c r="P1826" s="45">
        <f>IF(J1826&lt;DATEVALUE("2009-1-1"),3%,13%)</f>
        <v>0.03</v>
      </c>
      <c r="Q1826" s="42">
        <f>IF(P1826=13%,ROUND(O1826/(1+P1826)*P1826,2),ROUND(O1826/(1+0.03)*0.02,2))</f>
        <v>0</v>
      </c>
      <c r="R1826" s="42">
        <f>O1826-Q1826</f>
        <v>0</v>
      </c>
      <c r="S1826" s="42">
        <f>N1826-R1826</f>
        <v>195</v>
      </c>
      <c r="T1826" s="38">
        <v>1601</v>
      </c>
      <c r="U1826" s="14">
        <f>S1826/H1826</f>
        <v>0.05</v>
      </c>
      <c r="V1826" s="19"/>
      <c r="W1826" s="19"/>
      <c r="X1826" s="37" t="s">
        <v>3459</v>
      </c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37" s="9" customFormat="1" ht="16.5" customHeight="1">
      <c r="A1827" s="38">
        <v>486</v>
      </c>
      <c r="B1827" s="39">
        <v>10729</v>
      </c>
      <c r="C1827" s="38">
        <v>10293026</v>
      </c>
      <c r="D1827" s="40" t="s">
        <v>3192</v>
      </c>
      <c r="E1827" s="58">
        <v>2</v>
      </c>
      <c r="F1827" s="38">
        <v>120</v>
      </c>
      <c r="G1827" s="38" t="s">
        <v>23</v>
      </c>
      <c r="H1827" s="42">
        <v>3700</v>
      </c>
      <c r="I1827" s="37"/>
      <c r="J1827" s="44">
        <v>39812</v>
      </c>
      <c r="K1827" s="42">
        <v>0</v>
      </c>
      <c r="L1827" s="42">
        <v>3515</v>
      </c>
      <c r="M1827" s="44">
        <v>45259</v>
      </c>
      <c r="N1827" s="42">
        <v>185</v>
      </c>
      <c r="O1827" s="42">
        <v>0</v>
      </c>
      <c r="P1827" s="45">
        <f>IF(J1827&lt;DATEVALUE("2009-1-1"),3%,13%)</f>
        <v>0.03</v>
      </c>
      <c r="Q1827" s="42">
        <f>IF(P1827=13%,ROUND(O1827/(1+P1827)*P1827,2),ROUND(O1827/(1+0.03)*0.02,2))</f>
        <v>0</v>
      </c>
      <c r="R1827" s="42">
        <f>O1827-Q1827</f>
        <v>0</v>
      </c>
      <c r="S1827" s="42">
        <f>N1827-R1827</f>
        <v>185</v>
      </c>
      <c r="T1827" s="38">
        <v>1601</v>
      </c>
      <c r="U1827" s="14">
        <f>S1827/H1827</f>
        <v>0.05</v>
      </c>
      <c r="V1827" s="19"/>
      <c r="W1827" s="19"/>
      <c r="X1827" s="37" t="s">
        <v>3459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s="9" customFormat="1" ht="16.5" customHeight="1">
      <c r="A1828" s="38">
        <v>487</v>
      </c>
      <c r="B1828" s="39">
        <v>10729</v>
      </c>
      <c r="C1828" s="38">
        <v>10293056</v>
      </c>
      <c r="D1828" s="40" t="s">
        <v>3193</v>
      </c>
      <c r="E1828" s="58">
        <v>1</v>
      </c>
      <c r="F1828" s="38">
        <v>120</v>
      </c>
      <c r="G1828" s="38" t="s">
        <v>23</v>
      </c>
      <c r="H1828" s="42">
        <v>2980</v>
      </c>
      <c r="I1828" s="37"/>
      <c r="J1828" s="44">
        <v>39812</v>
      </c>
      <c r="K1828" s="42">
        <v>0</v>
      </c>
      <c r="L1828" s="42">
        <v>2831</v>
      </c>
      <c r="M1828" s="44">
        <v>45259</v>
      </c>
      <c r="N1828" s="42">
        <v>149</v>
      </c>
      <c r="O1828" s="42">
        <v>0</v>
      </c>
      <c r="P1828" s="45">
        <f>IF(J1828&lt;DATEVALUE("2009-1-1"),3%,13%)</f>
        <v>0.03</v>
      </c>
      <c r="Q1828" s="42">
        <f>IF(P1828=13%,ROUND(O1828/(1+P1828)*P1828,2),ROUND(O1828/(1+0.03)*0.02,2))</f>
        <v>0</v>
      </c>
      <c r="R1828" s="42">
        <f>O1828-Q1828</f>
        <v>0</v>
      </c>
      <c r="S1828" s="42">
        <f>N1828-R1828</f>
        <v>149</v>
      </c>
      <c r="T1828" s="38">
        <v>1601</v>
      </c>
      <c r="U1828" s="14">
        <f>S1828/H1828</f>
        <v>0.05</v>
      </c>
      <c r="V1828" s="19"/>
      <c r="W1828" s="19"/>
      <c r="X1828" s="37" t="s">
        <v>3459</v>
      </c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</row>
    <row r="1829" spans="1:37" s="9" customFormat="1" ht="16.5" customHeight="1">
      <c r="A1829" s="38">
        <v>488</v>
      </c>
      <c r="B1829" s="39">
        <v>10729</v>
      </c>
      <c r="C1829" s="38">
        <v>10293058</v>
      </c>
      <c r="D1829" s="40" t="s">
        <v>3194</v>
      </c>
      <c r="E1829" s="58">
        <v>1</v>
      </c>
      <c r="F1829" s="38">
        <v>120</v>
      </c>
      <c r="G1829" s="38" t="s">
        <v>23</v>
      </c>
      <c r="H1829" s="42">
        <v>1280</v>
      </c>
      <c r="I1829" s="37"/>
      <c r="J1829" s="44">
        <v>39812</v>
      </c>
      <c r="K1829" s="42">
        <v>0</v>
      </c>
      <c r="L1829" s="42">
        <v>1216</v>
      </c>
      <c r="M1829" s="44">
        <v>45259</v>
      </c>
      <c r="N1829" s="42">
        <v>64</v>
      </c>
      <c r="O1829" s="42">
        <v>0</v>
      </c>
      <c r="P1829" s="45">
        <f>IF(J1829&lt;DATEVALUE("2009-1-1"),3%,13%)</f>
        <v>0.03</v>
      </c>
      <c r="Q1829" s="42">
        <f>IF(P1829=13%,ROUND(O1829/(1+P1829)*P1829,2),ROUND(O1829/(1+0.03)*0.02,2))</f>
        <v>0</v>
      </c>
      <c r="R1829" s="42">
        <f>O1829-Q1829</f>
        <v>0</v>
      </c>
      <c r="S1829" s="42">
        <f>N1829-R1829</f>
        <v>64</v>
      </c>
      <c r="T1829" s="38">
        <v>1601</v>
      </c>
      <c r="U1829" s="14">
        <f>S1829/H1829</f>
        <v>0.05</v>
      </c>
      <c r="V1829" s="19"/>
      <c r="W1829" s="19"/>
      <c r="X1829" s="37" t="s">
        <v>3459</v>
      </c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s="9" customFormat="1" ht="16.5" customHeight="1">
      <c r="A1830" s="38">
        <v>492</v>
      </c>
      <c r="B1830" s="39">
        <v>10729</v>
      </c>
      <c r="C1830" s="38">
        <v>10293031</v>
      </c>
      <c r="D1830" s="40" t="s">
        <v>3197</v>
      </c>
      <c r="E1830" s="58">
        <v>3</v>
      </c>
      <c r="F1830" s="38">
        <v>120</v>
      </c>
      <c r="G1830" s="38" t="s">
        <v>23</v>
      </c>
      <c r="H1830" s="42">
        <v>9150</v>
      </c>
      <c r="I1830" s="37"/>
      <c r="J1830" s="44">
        <v>39812</v>
      </c>
      <c r="K1830" s="42">
        <v>0</v>
      </c>
      <c r="L1830" s="42">
        <v>8692.5</v>
      </c>
      <c r="M1830" s="44">
        <v>45259</v>
      </c>
      <c r="N1830" s="42">
        <v>457.5</v>
      </c>
      <c r="O1830" s="42">
        <v>0</v>
      </c>
      <c r="P1830" s="45">
        <f>IF(J1830&lt;DATEVALUE("2009-1-1"),3%,13%)</f>
        <v>0.03</v>
      </c>
      <c r="Q1830" s="42">
        <f>IF(P1830=13%,ROUND(O1830/(1+P1830)*P1830,2),ROUND(O1830/(1+0.03)*0.02,2))</f>
        <v>0</v>
      </c>
      <c r="R1830" s="42">
        <f>O1830-Q1830</f>
        <v>0</v>
      </c>
      <c r="S1830" s="42">
        <f>N1830-R1830</f>
        <v>457.5</v>
      </c>
      <c r="T1830" s="38">
        <v>2001</v>
      </c>
      <c r="U1830" s="14">
        <f>S1830/H1830</f>
        <v>0.05</v>
      </c>
      <c r="V1830" s="19"/>
      <c r="W1830" s="19"/>
      <c r="X1830" s="37" t="s">
        <v>3459</v>
      </c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s="9" customFormat="1" ht="16.5" customHeight="1">
      <c r="A1831" s="38">
        <v>495</v>
      </c>
      <c r="B1831" s="39">
        <v>10729</v>
      </c>
      <c r="C1831" s="38">
        <v>10292355</v>
      </c>
      <c r="D1831" s="40" t="s">
        <v>2104</v>
      </c>
      <c r="E1831" s="58">
        <v>1</v>
      </c>
      <c r="F1831" s="38">
        <v>120</v>
      </c>
      <c r="G1831" s="38" t="s">
        <v>23</v>
      </c>
      <c r="H1831" s="42">
        <v>2600</v>
      </c>
      <c r="I1831" s="37"/>
      <c r="J1831" s="44">
        <v>39812</v>
      </c>
      <c r="K1831" s="42">
        <v>0</v>
      </c>
      <c r="L1831" s="42">
        <v>2470</v>
      </c>
      <c r="M1831" s="44">
        <v>45259</v>
      </c>
      <c r="N1831" s="42">
        <v>130</v>
      </c>
      <c r="O1831" s="42">
        <v>0</v>
      </c>
      <c r="P1831" s="45">
        <f>IF(J1831&lt;DATEVALUE("2009-1-1"),3%,13%)</f>
        <v>0.03</v>
      </c>
      <c r="Q1831" s="42">
        <f>IF(P1831=13%,ROUND(O1831/(1+P1831)*P1831,2),ROUND(O1831/(1+0.03)*0.02,2))</f>
        <v>0</v>
      </c>
      <c r="R1831" s="42">
        <f>O1831-Q1831</f>
        <v>0</v>
      </c>
      <c r="S1831" s="42">
        <f>N1831-R1831</f>
        <v>130</v>
      </c>
      <c r="T1831" s="38">
        <v>2007</v>
      </c>
      <c r="U1831" s="14">
        <f>S1831/H1831</f>
        <v>0.05</v>
      </c>
      <c r="V1831" s="19"/>
      <c r="W1831" s="19"/>
      <c r="X1831" s="37" t="s">
        <v>3459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37" s="9" customFormat="1" ht="16.5" customHeight="1">
      <c r="A1832" s="38">
        <v>496</v>
      </c>
      <c r="B1832" s="39">
        <v>10729</v>
      </c>
      <c r="C1832" s="38">
        <v>10292366</v>
      </c>
      <c r="D1832" s="40" t="s">
        <v>3200</v>
      </c>
      <c r="E1832" s="58">
        <v>1</v>
      </c>
      <c r="F1832" s="38">
        <v>120</v>
      </c>
      <c r="G1832" s="38" t="s">
        <v>23</v>
      </c>
      <c r="H1832" s="42">
        <v>1600</v>
      </c>
      <c r="I1832" s="37"/>
      <c r="J1832" s="44">
        <v>39812</v>
      </c>
      <c r="K1832" s="42">
        <v>0</v>
      </c>
      <c r="L1832" s="42">
        <v>1520</v>
      </c>
      <c r="M1832" s="44">
        <v>45259</v>
      </c>
      <c r="N1832" s="42">
        <v>80</v>
      </c>
      <c r="O1832" s="42">
        <v>0</v>
      </c>
      <c r="P1832" s="45">
        <f>IF(J1832&lt;DATEVALUE("2009-1-1"),3%,13%)</f>
        <v>0.03</v>
      </c>
      <c r="Q1832" s="42">
        <f>IF(P1832=13%,ROUND(O1832/(1+P1832)*P1832,2),ROUND(O1832/(1+0.03)*0.02,2))</f>
        <v>0</v>
      </c>
      <c r="R1832" s="42">
        <f>O1832-Q1832</f>
        <v>0</v>
      </c>
      <c r="S1832" s="42">
        <f>N1832-R1832</f>
        <v>80</v>
      </c>
      <c r="T1832" s="38">
        <v>2007</v>
      </c>
      <c r="U1832" s="14">
        <f>S1832/H1832</f>
        <v>0.05</v>
      </c>
      <c r="V1832" s="19"/>
      <c r="W1832" s="19"/>
      <c r="X1832" s="37" t="s">
        <v>3459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37" s="9" customFormat="1" ht="16.5" customHeight="1">
      <c r="A1833" s="38">
        <v>497</v>
      </c>
      <c r="B1833" s="39">
        <v>10729</v>
      </c>
      <c r="C1833" s="38">
        <v>10292371</v>
      </c>
      <c r="D1833" s="40" t="s">
        <v>616</v>
      </c>
      <c r="E1833" s="58">
        <v>1</v>
      </c>
      <c r="F1833" s="38">
        <v>120</v>
      </c>
      <c r="G1833" s="38" t="s">
        <v>23</v>
      </c>
      <c r="H1833" s="42">
        <v>700</v>
      </c>
      <c r="I1833" s="37"/>
      <c r="J1833" s="44">
        <v>39812</v>
      </c>
      <c r="K1833" s="42">
        <v>0</v>
      </c>
      <c r="L1833" s="42">
        <v>665</v>
      </c>
      <c r="M1833" s="44">
        <v>45259</v>
      </c>
      <c r="N1833" s="42">
        <v>35</v>
      </c>
      <c r="O1833" s="42">
        <v>0</v>
      </c>
      <c r="P1833" s="45">
        <f>IF(J1833&lt;DATEVALUE("2009-1-1"),3%,13%)</f>
        <v>0.03</v>
      </c>
      <c r="Q1833" s="42">
        <f>IF(P1833=13%,ROUND(O1833/(1+P1833)*P1833,2),ROUND(O1833/(1+0.03)*0.02,2))</f>
        <v>0</v>
      </c>
      <c r="R1833" s="42">
        <f>O1833-Q1833</f>
        <v>0</v>
      </c>
      <c r="S1833" s="42">
        <f>N1833-R1833</f>
        <v>35</v>
      </c>
      <c r="T1833" s="38">
        <v>2007</v>
      </c>
      <c r="U1833" s="14">
        <f>S1833/H1833</f>
        <v>0.05</v>
      </c>
      <c r="V1833" s="19"/>
      <c r="W1833" s="19"/>
      <c r="X1833" s="37" t="s">
        <v>3459</v>
      </c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37" s="9" customFormat="1" ht="16.5" customHeight="1">
      <c r="A1834" s="38">
        <v>498</v>
      </c>
      <c r="B1834" s="39">
        <v>10729</v>
      </c>
      <c r="C1834" s="38">
        <v>10292377</v>
      </c>
      <c r="D1834" s="40" t="s">
        <v>526</v>
      </c>
      <c r="E1834" s="58">
        <v>1</v>
      </c>
      <c r="F1834" s="38">
        <v>120</v>
      </c>
      <c r="G1834" s="38" t="s">
        <v>23</v>
      </c>
      <c r="H1834" s="42">
        <v>290</v>
      </c>
      <c r="I1834" s="37"/>
      <c r="J1834" s="44">
        <v>39812</v>
      </c>
      <c r="K1834" s="42">
        <v>0</v>
      </c>
      <c r="L1834" s="42">
        <v>275.5</v>
      </c>
      <c r="M1834" s="44">
        <v>45259</v>
      </c>
      <c r="N1834" s="42">
        <v>14.5</v>
      </c>
      <c r="O1834" s="42">
        <v>0</v>
      </c>
      <c r="P1834" s="45">
        <f>IF(J1834&lt;DATEVALUE("2009-1-1"),3%,13%)</f>
        <v>0.03</v>
      </c>
      <c r="Q1834" s="42">
        <f>IF(P1834=13%,ROUND(O1834/(1+P1834)*P1834,2),ROUND(O1834/(1+0.03)*0.02,2))</f>
        <v>0</v>
      </c>
      <c r="R1834" s="42">
        <f>O1834-Q1834</f>
        <v>0</v>
      </c>
      <c r="S1834" s="42">
        <f>N1834-R1834</f>
        <v>14.5</v>
      </c>
      <c r="T1834" s="38">
        <v>2007</v>
      </c>
      <c r="U1834" s="14">
        <f>S1834/H1834</f>
        <v>0.05</v>
      </c>
      <c r="V1834" s="19"/>
      <c r="W1834" s="19"/>
      <c r="X1834" s="37" t="s">
        <v>3459</v>
      </c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37" s="9" customFormat="1" ht="16.5" customHeight="1">
      <c r="A1835" s="38">
        <v>499</v>
      </c>
      <c r="B1835" s="39">
        <v>10729</v>
      </c>
      <c r="C1835" s="38">
        <v>10292382</v>
      </c>
      <c r="D1835" s="40" t="s">
        <v>3201</v>
      </c>
      <c r="E1835" s="58">
        <v>1</v>
      </c>
      <c r="F1835" s="38">
        <v>120</v>
      </c>
      <c r="G1835" s="38" t="s">
        <v>23</v>
      </c>
      <c r="H1835" s="42">
        <v>260</v>
      </c>
      <c r="I1835" s="37"/>
      <c r="J1835" s="44">
        <v>39812</v>
      </c>
      <c r="K1835" s="42">
        <v>0</v>
      </c>
      <c r="L1835" s="42">
        <v>247</v>
      </c>
      <c r="M1835" s="44">
        <v>45259</v>
      </c>
      <c r="N1835" s="42">
        <v>13</v>
      </c>
      <c r="O1835" s="42">
        <v>0</v>
      </c>
      <c r="P1835" s="45">
        <f>IF(J1835&lt;DATEVALUE("2009-1-1"),3%,13%)</f>
        <v>0.03</v>
      </c>
      <c r="Q1835" s="42">
        <f>IF(P1835=13%,ROUND(O1835/(1+P1835)*P1835,2),ROUND(O1835/(1+0.03)*0.02,2))</f>
        <v>0</v>
      </c>
      <c r="R1835" s="42">
        <f>O1835-Q1835</f>
        <v>0</v>
      </c>
      <c r="S1835" s="42">
        <f>N1835-R1835</f>
        <v>13</v>
      </c>
      <c r="T1835" s="38">
        <v>2007</v>
      </c>
      <c r="U1835" s="14">
        <f>S1835/H1835</f>
        <v>0.05</v>
      </c>
      <c r="V1835" s="19"/>
      <c r="W1835" s="19"/>
      <c r="X1835" s="37" t="s">
        <v>3459</v>
      </c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37" s="9" customFormat="1" ht="16.5" customHeight="1">
      <c r="A1836" s="38">
        <v>500</v>
      </c>
      <c r="B1836" s="39">
        <v>10729</v>
      </c>
      <c r="C1836" s="38">
        <v>10292467</v>
      </c>
      <c r="D1836" s="40" t="s">
        <v>3202</v>
      </c>
      <c r="E1836" s="58">
        <v>1</v>
      </c>
      <c r="F1836" s="38">
        <v>120</v>
      </c>
      <c r="G1836" s="38" t="s">
        <v>23</v>
      </c>
      <c r="H1836" s="42">
        <v>420</v>
      </c>
      <c r="I1836" s="37"/>
      <c r="J1836" s="44">
        <v>39812</v>
      </c>
      <c r="K1836" s="42">
        <v>0</v>
      </c>
      <c r="L1836" s="42">
        <v>399</v>
      </c>
      <c r="M1836" s="44">
        <v>45259</v>
      </c>
      <c r="N1836" s="42">
        <v>21</v>
      </c>
      <c r="O1836" s="42">
        <v>0</v>
      </c>
      <c r="P1836" s="45">
        <f>IF(J1836&lt;DATEVALUE("2009-1-1"),3%,13%)</f>
        <v>0.03</v>
      </c>
      <c r="Q1836" s="42">
        <f>IF(P1836=13%,ROUND(O1836/(1+P1836)*P1836,2),ROUND(O1836/(1+0.03)*0.02,2))</f>
        <v>0</v>
      </c>
      <c r="R1836" s="42">
        <f>O1836-Q1836</f>
        <v>0</v>
      </c>
      <c r="S1836" s="42">
        <f>N1836-R1836</f>
        <v>21</v>
      </c>
      <c r="T1836" s="38">
        <v>2007</v>
      </c>
      <c r="U1836" s="14">
        <f>S1836/H1836</f>
        <v>0.05</v>
      </c>
      <c r="V1836" s="19"/>
      <c r="W1836" s="19"/>
      <c r="X1836" s="37" t="s">
        <v>3459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s="9" customFormat="1" ht="16.5" customHeight="1">
      <c r="A1837" s="38">
        <v>501</v>
      </c>
      <c r="B1837" s="39">
        <v>10729</v>
      </c>
      <c r="C1837" s="38">
        <v>10292477</v>
      </c>
      <c r="D1837" s="40" t="s">
        <v>2892</v>
      </c>
      <c r="E1837" s="58">
        <v>2</v>
      </c>
      <c r="F1837" s="38">
        <v>120</v>
      </c>
      <c r="G1837" s="38" t="s">
        <v>23</v>
      </c>
      <c r="H1837" s="42">
        <v>300</v>
      </c>
      <c r="I1837" s="37"/>
      <c r="J1837" s="44">
        <v>39812</v>
      </c>
      <c r="K1837" s="42">
        <v>0</v>
      </c>
      <c r="L1837" s="42">
        <v>285</v>
      </c>
      <c r="M1837" s="44">
        <v>45259</v>
      </c>
      <c r="N1837" s="42">
        <v>15</v>
      </c>
      <c r="O1837" s="42">
        <v>0</v>
      </c>
      <c r="P1837" s="45">
        <f>IF(J1837&lt;DATEVALUE("2009-1-1"),3%,13%)</f>
        <v>0.03</v>
      </c>
      <c r="Q1837" s="42">
        <f>IF(P1837=13%,ROUND(O1837/(1+P1837)*P1837,2),ROUND(O1837/(1+0.03)*0.02,2))</f>
        <v>0</v>
      </c>
      <c r="R1837" s="42">
        <f>O1837-Q1837</f>
        <v>0</v>
      </c>
      <c r="S1837" s="42">
        <f>N1837-R1837</f>
        <v>15</v>
      </c>
      <c r="T1837" s="38">
        <v>2007</v>
      </c>
      <c r="U1837" s="14">
        <f>S1837/H1837</f>
        <v>0.05</v>
      </c>
      <c r="V1837" s="19"/>
      <c r="W1837" s="19"/>
      <c r="X1837" s="37" t="s">
        <v>3459</v>
      </c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37" s="9" customFormat="1" ht="16.5" customHeight="1">
      <c r="A1838" s="38">
        <v>502</v>
      </c>
      <c r="B1838" s="39">
        <v>10729</v>
      </c>
      <c r="C1838" s="38">
        <v>10292540</v>
      </c>
      <c r="D1838" s="40" t="s">
        <v>180</v>
      </c>
      <c r="E1838" s="58">
        <v>1</v>
      </c>
      <c r="F1838" s="38">
        <v>120</v>
      </c>
      <c r="G1838" s="38" t="s">
        <v>23</v>
      </c>
      <c r="H1838" s="42">
        <v>2300</v>
      </c>
      <c r="I1838" s="37"/>
      <c r="J1838" s="44">
        <v>39812</v>
      </c>
      <c r="K1838" s="42">
        <v>0</v>
      </c>
      <c r="L1838" s="42">
        <v>2185</v>
      </c>
      <c r="M1838" s="44">
        <v>45259</v>
      </c>
      <c r="N1838" s="42">
        <v>115</v>
      </c>
      <c r="O1838" s="42">
        <v>0</v>
      </c>
      <c r="P1838" s="45">
        <f>IF(J1838&lt;DATEVALUE("2009-1-1"),3%,13%)</f>
        <v>0.03</v>
      </c>
      <c r="Q1838" s="42">
        <f>IF(P1838=13%,ROUND(O1838/(1+P1838)*P1838,2),ROUND(O1838/(1+0.03)*0.02,2))</f>
        <v>0</v>
      </c>
      <c r="R1838" s="42">
        <f>O1838-Q1838</f>
        <v>0</v>
      </c>
      <c r="S1838" s="42">
        <f>N1838-R1838</f>
        <v>115</v>
      </c>
      <c r="T1838" s="38">
        <v>2007</v>
      </c>
      <c r="U1838" s="14">
        <f>S1838/H1838</f>
        <v>0.05</v>
      </c>
      <c r="V1838" s="19"/>
      <c r="W1838" s="19"/>
      <c r="X1838" s="37" t="s">
        <v>3459</v>
      </c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37" s="9" customFormat="1" ht="16.5" customHeight="1">
      <c r="A1839" s="38">
        <v>503</v>
      </c>
      <c r="B1839" s="39">
        <v>10729</v>
      </c>
      <c r="C1839" s="38">
        <v>10292544</v>
      </c>
      <c r="D1839" s="40" t="s">
        <v>180</v>
      </c>
      <c r="E1839" s="58">
        <v>2</v>
      </c>
      <c r="F1839" s="38">
        <v>120</v>
      </c>
      <c r="G1839" s="38" t="s">
        <v>23</v>
      </c>
      <c r="H1839" s="42">
        <v>5000</v>
      </c>
      <c r="I1839" s="37"/>
      <c r="J1839" s="44">
        <v>39812</v>
      </c>
      <c r="K1839" s="42">
        <v>0</v>
      </c>
      <c r="L1839" s="42">
        <v>4750</v>
      </c>
      <c r="M1839" s="44">
        <v>45259</v>
      </c>
      <c r="N1839" s="42">
        <v>250</v>
      </c>
      <c r="O1839" s="42">
        <v>0</v>
      </c>
      <c r="P1839" s="45">
        <f>IF(J1839&lt;DATEVALUE("2009-1-1"),3%,13%)</f>
        <v>0.03</v>
      </c>
      <c r="Q1839" s="42">
        <f>IF(P1839=13%,ROUND(O1839/(1+P1839)*P1839,2),ROUND(O1839/(1+0.03)*0.02,2))</f>
        <v>0</v>
      </c>
      <c r="R1839" s="42">
        <f>O1839-Q1839</f>
        <v>0</v>
      </c>
      <c r="S1839" s="42">
        <f>N1839-R1839</f>
        <v>250</v>
      </c>
      <c r="T1839" s="38">
        <v>2007</v>
      </c>
      <c r="U1839" s="14">
        <f>S1839/H1839</f>
        <v>0.05</v>
      </c>
      <c r="V1839" s="19"/>
      <c r="W1839" s="19"/>
      <c r="X1839" s="37" t="s">
        <v>3459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37" s="9" customFormat="1" ht="16.5" customHeight="1">
      <c r="A1840" s="38">
        <v>516</v>
      </c>
      <c r="B1840" s="39">
        <v>10729</v>
      </c>
      <c r="C1840" s="38">
        <v>10292425</v>
      </c>
      <c r="D1840" s="40" t="s">
        <v>3211</v>
      </c>
      <c r="E1840" s="58">
        <v>1</v>
      </c>
      <c r="F1840" s="38">
        <v>120</v>
      </c>
      <c r="G1840" s="38" t="s">
        <v>23</v>
      </c>
      <c r="H1840" s="42">
        <v>2200</v>
      </c>
      <c r="I1840" s="37"/>
      <c r="J1840" s="44">
        <v>39812</v>
      </c>
      <c r="K1840" s="42">
        <v>0</v>
      </c>
      <c r="L1840" s="42">
        <v>2090</v>
      </c>
      <c r="M1840" s="44">
        <v>45259</v>
      </c>
      <c r="N1840" s="42">
        <v>110</v>
      </c>
      <c r="O1840" s="42">
        <v>0</v>
      </c>
      <c r="P1840" s="45">
        <f>IF(J1840&lt;DATEVALUE("2009-1-1"),3%,13%)</f>
        <v>0.03</v>
      </c>
      <c r="Q1840" s="42">
        <f>IF(P1840=13%,ROUND(O1840/(1+P1840)*P1840,2),ROUND(O1840/(1+0.03)*0.02,2))</f>
        <v>0</v>
      </c>
      <c r="R1840" s="42">
        <f>O1840-Q1840</f>
        <v>0</v>
      </c>
      <c r="S1840" s="42">
        <f>N1840-R1840</f>
        <v>110</v>
      </c>
      <c r="T1840" s="38">
        <v>2101</v>
      </c>
      <c r="U1840" s="14">
        <f>S1840/H1840</f>
        <v>0.05</v>
      </c>
      <c r="V1840" s="19"/>
      <c r="W1840" s="19"/>
      <c r="X1840" s="37" t="s">
        <v>3459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37" s="9" customFormat="1" ht="16.5" customHeight="1">
      <c r="A1841" s="38">
        <v>517</v>
      </c>
      <c r="B1841" s="39">
        <v>10729</v>
      </c>
      <c r="C1841" s="38">
        <v>10292426</v>
      </c>
      <c r="D1841" s="40" t="s">
        <v>3212</v>
      </c>
      <c r="E1841" s="58">
        <v>1</v>
      </c>
      <c r="F1841" s="38">
        <v>120</v>
      </c>
      <c r="G1841" s="38" t="s">
        <v>23</v>
      </c>
      <c r="H1841" s="42">
        <v>2600</v>
      </c>
      <c r="I1841" s="37"/>
      <c r="J1841" s="44">
        <v>39812</v>
      </c>
      <c r="K1841" s="42">
        <v>0</v>
      </c>
      <c r="L1841" s="42">
        <v>2470</v>
      </c>
      <c r="M1841" s="44">
        <v>45259</v>
      </c>
      <c r="N1841" s="42">
        <v>130</v>
      </c>
      <c r="O1841" s="42">
        <v>0</v>
      </c>
      <c r="P1841" s="45">
        <f>IF(J1841&lt;DATEVALUE("2009-1-1"),3%,13%)</f>
        <v>0.03</v>
      </c>
      <c r="Q1841" s="42">
        <f>IF(P1841=13%,ROUND(O1841/(1+P1841)*P1841,2),ROUND(O1841/(1+0.03)*0.02,2))</f>
        <v>0</v>
      </c>
      <c r="R1841" s="42">
        <f>O1841-Q1841</f>
        <v>0</v>
      </c>
      <c r="S1841" s="42">
        <f>N1841-R1841</f>
        <v>130</v>
      </c>
      <c r="T1841" s="38">
        <v>2101</v>
      </c>
      <c r="U1841" s="14">
        <f>S1841/H1841</f>
        <v>0.05</v>
      </c>
      <c r="V1841" s="19"/>
      <c r="W1841" s="19"/>
      <c r="X1841" s="37" t="s">
        <v>3459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s="9" customFormat="1" ht="16.5" customHeight="1">
      <c r="A1842" s="38">
        <v>518</v>
      </c>
      <c r="B1842" s="39">
        <v>10729</v>
      </c>
      <c r="C1842" s="38">
        <v>10292429</v>
      </c>
      <c r="D1842" s="40" t="s">
        <v>3212</v>
      </c>
      <c r="E1842" s="58">
        <v>1</v>
      </c>
      <c r="F1842" s="38">
        <v>120</v>
      </c>
      <c r="G1842" s="38" t="s">
        <v>23</v>
      </c>
      <c r="H1842" s="42">
        <v>2600</v>
      </c>
      <c r="I1842" s="37"/>
      <c r="J1842" s="44">
        <v>39812</v>
      </c>
      <c r="K1842" s="42">
        <v>0</v>
      </c>
      <c r="L1842" s="42">
        <v>2470</v>
      </c>
      <c r="M1842" s="44">
        <v>45259</v>
      </c>
      <c r="N1842" s="42">
        <v>130</v>
      </c>
      <c r="O1842" s="42">
        <v>0</v>
      </c>
      <c r="P1842" s="45">
        <f>IF(J1842&lt;DATEVALUE("2009-1-1"),3%,13%)</f>
        <v>0.03</v>
      </c>
      <c r="Q1842" s="42">
        <f>IF(P1842=13%,ROUND(O1842/(1+P1842)*P1842,2),ROUND(O1842/(1+0.03)*0.02,2))</f>
        <v>0</v>
      </c>
      <c r="R1842" s="42">
        <f>O1842-Q1842</f>
        <v>0</v>
      </c>
      <c r="S1842" s="42">
        <f>N1842-R1842</f>
        <v>130</v>
      </c>
      <c r="T1842" s="38">
        <v>2101</v>
      </c>
      <c r="U1842" s="14">
        <f>S1842/H1842</f>
        <v>0.05</v>
      </c>
      <c r="V1842" s="19"/>
      <c r="W1842" s="19"/>
      <c r="X1842" s="37" t="s">
        <v>3459</v>
      </c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37" s="9" customFormat="1" ht="16.5" customHeight="1">
      <c r="A1843" s="38">
        <v>519</v>
      </c>
      <c r="B1843" s="39">
        <v>10729</v>
      </c>
      <c r="C1843" s="38">
        <v>10292430</v>
      </c>
      <c r="D1843" s="40" t="s">
        <v>526</v>
      </c>
      <c r="E1843" s="58">
        <v>4</v>
      </c>
      <c r="F1843" s="38">
        <v>120</v>
      </c>
      <c r="G1843" s="38" t="s">
        <v>23</v>
      </c>
      <c r="H1843" s="42">
        <v>1160</v>
      </c>
      <c r="I1843" s="37"/>
      <c r="J1843" s="44">
        <v>39812</v>
      </c>
      <c r="K1843" s="42">
        <v>0</v>
      </c>
      <c r="L1843" s="42">
        <v>1102</v>
      </c>
      <c r="M1843" s="44">
        <v>45259</v>
      </c>
      <c r="N1843" s="42">
        <v>58</v>
      </c>
      <c r="O1843" s="42">
        <v>0</v>
      </c>
      <c r="P1843" s="45">
        <f>IF(J1843&lt;DATEVALUE("2009-1-1"),3%,13%)</f>
        <v>0.03</v>
      </c>
      <c r="Q1843" s="42">
        <f>IF(P1843=13%,ROUND(O1843/(1+P1843)*P1843,2),ROUND(O1843/(1+0.03)*0.02,2))</f>
        <v>0</v>
      </c>
      <c r="R1843" s="42">
        <f>O1843-Q1843</f>
        <v>0</v>
      </c>
      <c r="S1843" s="42">
        <f>N1843-R1843</f>
        <v>58</v>
      </c>
      <c r="T1843" s="38">
        <v>2101</v>
      </c>
      <c r="U1843" s="14">
        <f>S1843/H1843</f>
        <v>0.05</v>
      </c>
      <c r="V1843" s="19"/>
      <c r="W1843" s="19"/>
      <c r="X1843" s="37" t="s">
        <v>3459</v>
      </c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37" s="9" customFormat="1" ht="16.5" customHeight="1">
      <c r="A1844" s="38">
        <v>520</v>
      </c>
      <c r="B1844" s="39">
        <v>10729</v>
      </c>
      <c r="C1844" s="38">
        <v>10292496</v>
      </c>
      <c r="D1844" s="40" t="s">
        <v>3213</v>
      </c>
      <c r="E1844" s="58">
        <v>1</v>
      </c>
      <c r="F1844" s="38">
        <v>120</v>
      </c>
      <c r="G1844" s="38" t="s">
        <v>23</v>
      </c>
      <c r="H1844" s="42">
        <v>55</v>
      </c>
      <c r="I1844" s="37"/>
      <c r="J1844" s="44">
        <v>39812</v>
      </c>
      <c r="K1844" s="42">
        <v>0</v>
      </c>
      <c r="L1844" s="42">
        <v>52.25</v>
      </c>
      <c r="M1844" s="44">
        <v>45259</v>
      </c>
      <c r="N1844" s="42">
        <v>2.75</v>
      </c>
      <c r="O1844" s="42">
        <v>0</v>
      </c>
      <c r="P1844" s="45">
        <f>IF(J1844&lt;DATEVALUE("2009-1-1"),3%,13%)</f>
        <v>0.03</v>
      </c>
      <c r="Q1844" s="42">
        <f>IF(P1844=13%,ROUND(O1844/(1+P1844)*P1844,2),ROUND(O1844/(1+0.03)*0.02,2))</f>
        <v>0</v>
      </c>
      <c r="R1844" s="42">
        <f>O1844-Q1844</f>
        <v>0</v>
      </c>
      <c r="S1844" s="42">
        <f>N1844-R1844</f>
        <v>2.75</v>
      </c>
      <c r="T1844" s="38">
        <v>2101</v>
      </c>
      <c r="U1844" s="14">
        <f>S1844/H1844</f>
        <v>0.05</v>
      </c>
      <c r="V1844" s="19"/>
      <c r="W1844" s="19"/>
      <c r="X1844" s="37" t="s">
        <v>3459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</row>
    <row r="1845" spans="1:37" s="9" customFormat="1" ht="16.5" customHeight="1">
      <c r="A1845" s="38">
        <v>526</v>
      </c>
      <c r="B1845" s="39">
        <v>10729</v>
      </c>
      <c r="C1845" s="38">
        <v>10292306</v>
      </c>
      <c r="D1845" s="40" t="s">
        <v>2121</v>
      </c>
      <c r="E1845" s="58">
        <v>1</v>
      </c>
      <c r="F1845" s="38">
        <v>120</v>
      </c>
      <c r="G1845" s="38" t="s">
        <v>23</v>
      </c>
      <c r="H1845" s="42">
        <v>350</v>
      </c>
      <c r="I1845" s="37"/>
      <c r="J1845" s="44">
        <v>39812</v>
      </c>
      <c r="K1845" s="42">
        <v>0</v>
      </c>
      <c r="L1845" s="42">
        <v>332.5</v>
      </c>
      <c r="M1845" s="44">
        <v>45259</v>
      </c>
      <c r="N1845" s="42">
        <v>17.5</v>
      </c>
      <c r="O1845" s="42">
        <v>0</v>
      </c>
      <c r="P1845" s="45">
        <f>IF(J1845&lt;DATEVALUE("2009-1-1"),3%,13%)</f>
        <v>0.03</v>
      </c>
      <c r="Q1845" s="42">
        <f>IF(P1845=13%,ROUND(O1845/(1+P1845)*P1845,2),ROUND(O1845/(1+0.03)*0.02,2))</f>
        <v>0</v>
      </c>
      <c r="R1845" s="42">
        <f>O1845-Q1845</f>
        <v>0</v>
      </c>
      <c r="S1845" s="42">
        <f>N1845-R1845</f>
        <v>17.5</v>
      </c>
      <c r="T1845" s="38">
        <v>2102</v>
      </c>
      <c r="U1845" s="14">
        <f>S1845/H1845</f>
        <v>0.05</v>
      </c>
      <c r="V1845" s="19"/>
      <c r="W1845" s="19"/>
      <c r="X1845" s="37" t="s">
        <v>3459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s="9" customFormat="1" ht="16.5" customHeight="1">
      <c r="A1846" s="38">
        <v>527</v>
      </c>
      <c r="B1846" s="39">
        <v>10729</v>
      </c>
      <c r="C1846" s="38">
        <v>10292395</v>
      </c>
      <c r="D1846" s="40" t="s">
        <v>180</v>
      </c>
      <c r="E1846" s="58">
        <v>6</v>
      </c>
      <c r="F1846" s="38">
        <v>120</v>
      </c>
      <c r="G1846" s="38" t="s">
        <v>23</v>
      </c>
      <c r="H1846" s="42">
        <v>13800</v>
      </c>
      <c r="I1846" s="37"/>
      <c r="J1846" s="44">
        <v>39812</v>
      </c>
      <c r="K1846" s="42">
        <v>0</v>
      </c>
      <c r="L1846" s="42">
        <v>13110</v>
      </c>
      <c r="M1846" s="44">
        <v>45259</v>
      </c>
      <c r="N1846" s="42">
        <v>690</v>
      </c>
      <c r="O1846" s="42">
        <v>0</v>
      </c>
      <c r="P1846" s="45">
        <f>IF(J1846&lt;DATEVALUE("2009-1-1"),3%,13%)</f>
        <v>0.03</v>
      </c>
      <c r="Q1846" s="42">
        <f>IF(P1846=13%,ROUND(O1846/(1+P1846)*P1846,2),ROUND(O1846/(1+0.03)*0.02,2))</f>
        <v>0</v>
      </c>
      <c r="R1846" s="42">
        <f>O1846-Q1846</f>
        <v>0</v>
      </c>
      <c r="S1846" s="42">
        <f>N1846-R1846</f>
        <v>690</v>
      </c>
      <c r="T1846" s="38">
        <v>2102</v>
      </c>
      <c r="U1846" s="14">
        <f>S1846/H1846</f>
        <v>0.05</v>
      </c>
      <c r="V1846" s="19"/>
      <c r="W1846" s="19"/>
      <c r="X1846" s="37" t="s">
        <v>3459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37" s="9" customFormat="1" ht="16.5" customHeight="1">
      <c r="A1847" s="38">
        <v>528</v>
      </c>
      <c r="B1847" s="39">
        <v>10729</v>
      </c>
      <c r="C1847" s="38">
        <v>10292396</v>
      </c>
      <c r="D1847" s="40" t="s">
        <v>180</v>
      </c>
      <c r="E1847" s="58">
        <v>2</v>
      </c>
      <c r="F1847" s="38">
        <v>120</v>
      </c>
      <c r="G1847" s="38" t="s">
        <v>23</v>
      </c>
      <c r="H1847" s="42">
        <v>5600</v>
      </c>
      <c r="I1847" s="37"/>
      <c r="J1847" s="44">
        <v>39812</v>
      </c>
      <c r="K1847" s="42">
        <v>0</v>
      </c>
      <c r="L1847" s="42">
        <v>5320</v>
      </c>
      <c r="M1847" s="44">
        <v>45259</v>
      </c>
      <c r="N1847" s="42">
        <v>280</v>
      </c>
      <c r="O1847" s="42">
        <v>0</v>
      </c>
      <c r="P1847" s="45">
        <f>IF(J1847&lt;DATEVALUE("2009-1-1"),3%,13%)</f>
        <v>0.03</v>
      </c>
      <c r="Q1847" s="42">
        <f>IF(P1847=13%,ROUND(O1847/(1+P1847)*P1847,2),ROUND(O1847/(1+0.03)*0.02,2))</f>
        <v>0</v>
      </c>
      <c r="R1847" s="42">
        <f>O1847-Q1847</f>
        <v>0</v>
      </c>
      <c r="S1847" s="42">
        <f>N1847-R1847</f>
        <v>280</v>
      </c>
      <c r="T1847" s="38">
        <v>2102</v>
      </c>
      <c r="U1847" s="14">
        <f>S1847/H1847</f>
        <v>0.05</v>
      </c>
      <c r="V1847" s="19"/>
      <c r="W1847" s="19"/>
      <c r="X1847" s="37" t="s">
        <v>3459</v>
      </c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37" s="9" customFormat="1" ht="16.5" customHeight="1">
      <c r="A1848" s="38">
        <v>529</v>
      </c>
      <c r="B1848" s="39">
        <v>10729</v>
      </c>
      <c r="C1848" s="38">
        <v>10292398</v>
      </c>
      <c r="D1848" s="40" t="s">
        <v>3218</v>
      </c>
      <c r="E1848" s="58">
        <v>1</v>
      </c>
      <c r="F1848" s="38">
        <v>120</v>
      </c>
      <c r="G1848" s="38" t="s">
        <v>23</v>
      </c>
      <c r="H1848" s="42">
        <v>1050</v>
      </c>
      <c r="I1848" s="37"/>
      <c r="J1848" s="44">
        <v>39812</v>
      </c>
      <c r="K1848" s="42">
        <v>0</v>
      </c>
      <c r="L1848" s="42">
        <v>997.5</v>
      </c>
      <c r="M1848" s="44">
        <v>45259</v>
      </c>
      <c r="N1848" s="42">
        <v>52.5</v>
      </c>
      <c r="O1848" s="42">
        <v>0</v>
      </c>
      <c r="P1848" s="45">
        <f>IF(J1848&lt;DATEVALUE("2009-1-1"),3%,13%)</f>
        <v>0.03</v>
      </c>
      <c r="Q1848" s="42">
        <f>IF(P1848=13%,ROUND(O1848/(1+P1848)*P1848,2),ROUND(O1848/(1+0.03)*0.02,2))</f>
        <v>0</v>
      </c>
      <c r="R1848" s="42">
        <f>O1848-Q1848</f>
        <v>0</v>
      </c>
      <c r="S1848" s="42">
        <f>N1848-R1848</f>
        <v>52.5</v>
      </c>
      <c r="T1848" s="38">
        <v>2102</v>
      </c>
      <c r="U1848" s="14">
        <f>S1848/H1848</f>
        <v>0.05</v>
      </c>
      <c r="V1848" s="19"/>
      <c r="W1848" s="19"/>
      <c r="X1848" s="37" t="s">
        <v>3459</v>
      </c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</row>
    <row r="1849" spans="1:37" s="9" customFormat="1" ht="16.5" customHeight="1">
      <c r="A1849" s="38">
        <v>530</v>
      </c>
      <c r="B1849" s="39">
        <v>10729</v>
      </c>
      <c r="C1849" s="38">
        <v>10292403</v>
      </c>
      <c r="D1849" s="40" t="s">
        <v>616</v>
      </c>
      <c r="E1849" s="58">
        <v>1</v>
      </c>
      <c r="F1849" s="38">
        <v>120</v>
      </c>
      <c r="G1849" s="38" t="s">
        <v>23</v>
      </c>
      <c r="H1849" s="42">
        <v>700</v>
      </c>
      <c r="I1849" s="37"/>
      <c r="J1849" s="44">
        <v>39812</v>
      </c>
      <c r="K1849" s="42">
        <v>0</v>
      </c>
      <c r="L1849" s="42">
        <v>665</v>
      </c>
      <c r="M1849" s="44">
        <v>45259</v>
      </c>
      <c r="N1849" s="42">
        <v>35</v>
      </c>
      <c r="O1849" s="42">
        <v>0</v>
      </c>
      <c r="P1849" s="45">
        <f>IF(J1849&lt;DATEVALUE("2009-1-1"),3%,13%)</f>
        <v>0.03</v>
      </c>
      <c r="Q1849" s="42">
        <f>IF(P1849=13%,ROUND(O1849/(1+P1849)*P1849,2),ROUND(O1849/(1+0.03)*0.02,2))</f>
        <v>0</v>
      </c>
      <c r="R1849" s="42">
        <f>O1849-Q1849</f>
        <v>0</v>
      </c>
      <c r="S1849" s="42">
        <f>N1849-R1849</f>
        <v>35</v>
      </c>
      <c r="T1849" s="38">
        <v>2102</v>
      </c>
      <c r="U1849" s="14">
        <f>S1849/H1849</f>
        <v>0.05</v>
      </c>
      <c r="V1849" s="19"/>
      <c r="W1849" s="19"/>
      <c r="X1849" s="37" t="s">
        <v>3459</v>
      </c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37" s="9" customFormat="1" ht="16.5" customHeight="1">
      <c r="A1850" s="38">
        <v>531</v>
      </c>
      <c r="B1850" s="39">
        <v>10729</v>
      </c>
      <c r="C1850" s="38">
        <v>10292406</v>
      </c>
      <c r="D1850" s="40" t="s">
        <v>3201</v>
      </c>
      <c r="E1850" s="58">
        <v>2</v>
      </c>
      <c r="F1850" s="38">
        <v>120</v>
      </c>
      <c r="G1850" s="38" t="s">
        <v>23</v>
      </c>
      <c r="H1850" s="42">
        <v>520</v>
      </c>
      <c r="I1850" s="37"/>
      <c r="J1850" s="44">
        <v>39812</v>
      </c>
      <c r="K1850" s="42">
        <v>0</v>
      </c>
      <c r="L1850" s="42">
        <v>494</v>
      </c>
      <c r="M1850" s="44">
        <v>45259</v>
      </c>
      <c r="N1850" s="42">
        <v>26</v>
      </c>
      <c r="O1850" s="42">
        <v>0</v>
      </c>
      <c r="P1850" s="45">
        <f>IF(J1850&lt;DATEVALUE("2009-1-1"),3%,13%)</f>
        <v>0.03</v>
      </c>
      <c r="Q1850" s="42">
        <f>IF(P1850=13%,ROUND(O1850/(1+P1850)*P1850,2),ROUND(O1850/(1+0.03)*0.02,2))</f>
        <v>0</v>
      </c>
      <c r="R1850" s="42">
        <f>O1850-Q1850</f>
        <v>0</v>
      </c>
      <c r="S1850" s="42">
        <f>N1850-R1850</f>
        <v>26</v>
      </c>
      <c r="T1850" s="38">
        <v>2102</v>
      </c>
      <c r="U1850" s="14">
        <f>S1850/H1850</f>
        <v>0.05</v>
      </c>
      <c r="V1850" s="19"/>
      <c r="W1850" s="19"/>
      <c r="X1850" s="37" t="s">
        <v>3459</v>
      </c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s="9" customFormat="1" ht="16.5" customHeight="1">
      <c r="A1851" s="38">
        <v>532</v>
      </c>
      <c r="B1851" s="39">
        <v>10729</v>
      </c>
      <c r="C1851" s="38">
        <v>10292417</v>
      </c>
      <c r="D1851" s="40" t="s">
        <v>522</v>
      </c>
      <c r="E1851" s="58">
        <v>2</v>
      </c>
      <c r="F1851" s="38">
        <v>60</v>
      </c>
      <c r="G1851" s="38" t="s">
        <v>23</v>
      </c>
      <c r="H1851" s="42">
        <v>1200</v>
      </c>
      <c r="I1851" s="37"/>
      <c r="J1851" s="44">
        <v>39812</v>
      </c>
      <c r="K1851" s="42">
        <v>0</v>
      </c>
      <c r="L1851" s="42">
        <v>1140</v>
      </c>
      <c r="M1851" s="44">
        <v>45259</v>
      </c>
      <c r="N1851" s="42">
        <v>60</v>
      </c>
      <c r="O1851" s="42">
        <v>0</v>
      </c>
      <c r="P1851" s="45">
        <f>IF(J1851&lt;DATEVALUE("2009-1-1"),3%,13%)</f>
        <v>0.03</v>
      </c>
      <c r="Q1851" s="42">
        <f>IF(P1851=13%,ROUND(O1851/(1+P1851)*P1851,2),ROUND(O1851/(1+0.03)*0.02,2))</f>
        <v>0</v>
      </c>
      <c r="R1851" s="42">
        <f>O1851-Q1851</f>
        <v>0</v>
      </c>
      <c r="S1851" s="42">
        <f>N1851-R1851</f>
        <v>60</v>
      </c>
      <c r="T1851" s="38">
        <v>2102</v>
      </c>
      <c r="U1851" s="14">
        <f>S1851/H1851</f>
        <v>0.05</v>
      </c>
      <c r="V1851" s="19"/>
      <c r="W1851" s="19"/>
      <c r="X1851" s="37" t="s">
        <v>3459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37" s="9" customFormat="1" ht="16.5" customHeight="1">
      <c r="A1852" s="38">
        <v>533</v>
      </c>
      <c r="B1852" s="39">
        <v>10729</v>
      </c>
      <c r="C1852" s="38">
        <v>10292518</v>
      </c>
      <c r="D1852" s="40" t="s">
        <v>3219</v>
      </c>
      <c r="E1852" s="58">
        <v>1</v>
      </c>
      <c r="F1852" s="38">
        <v>120</v>
      </c>
      <c r="G1852" s="38" t="s">
        <v>23</v>
      </c>
      <c r="H1852" s="42">
        <v>3900</v>
      </c>
      <c r="I1852" s="37"/>
      <c r="J1852" s="44">
        <v>39812</v>
      </c>
      <c r="K1852" s="42">
        <v>0</v>
      </c>
      <c r="L1852" s="42">
        <v>3705</v>
      </c>
      <c r="M1852" s="44">
        <v>45259</v>
      </c>
      <c r="N1852" s="42">
        <v>195</v>
      </c>
      <c r="O1852" s="42">
        <v>0</v>
      </c>
      <c r="P1852" s="45">
        <f>IF(J1852&lt;DATEVALUE("2009-1-1"),3%,13%)</f>
        <v>0.03</v>
      </c>
      <c r="Q1852" s="42">
        <f>IF(P1852=13%,ROUND(O1852/(1+P1852)*P1852,2),ROUND(O1852/(1+0.03)*0.02,2))</f>
        <v>0</v>
      </c>
      <c r="R1852" s="42">
        <f>O1852-Q1852</f>
        <v>0</v>
      </c>
      <c r="S1852" s="42">
        <f>N1852-R1852</f>
        <v>195</v>
      </c>
      <c r="T1852" s="38">
        <v>2102</v>
      </c>
      <c r="U1852" s="14">
        <f>S1852/H1852</f>
        <v>0.05</v>
      </c>
      <c r="V1852" s="19"/>
      <c r="W1852" s="19"/>
      <c r="X1852" s="37" t="s">
        <v>3459</v>
      </c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s="9" customFormat="1" ht="16.5" customHeight="1">
      <c r="A1853" s="38">
        <v>534</v>
      </c>
      <c r="B1853" s="39">
        <v>10729</v>
      </c>
      <c r="C1853" s="38">
        <v>10292519</v>
      </c>
      <c r="D1853" s="40" t="s">
        <v>3220</v>
      </c>
      <c r="E1853" s="58">
        <v>1</v>
      </c>
      <c r="F1853" s="38">
        <v>120</v>
      </c>
      <c r="G1853" s="38" t="s">
        <v>23</v>
      </c>
      <c r="H1853" s="42">
        <v>3500</v>
      </c>
      <c r="I1853" s="37"/>
      <c r="J1853" s="44">
        <v>39812</v>
      </c>
      <c r="K1853" s="42">
        <v>0</v>
      </c>
      <c r="L1853" s="42">
        <v>3325</v>
      </c>
      <c r="M1853" s="44">
        <v>45259</v>
      </c>
      <c r="N1853" s="42">
        <v>175</v>
      </c>
      <c r="O1853" s="42">
        <v>0</v>
      </c>
      <c r="P1853" s="45">
        <f>IF(J1853&lt;DATEVALUE("2009-1-1"),3%,13%)</f>
        <v>0.03</v>
      </c>
      <c r="Q1853" s="42">
        <f>IF(P1853=13%,ROUND(O1853/(1+P1853)*P1853,2),ROUND(O1853/(1+0.03)*0.02,2))</f>
        <v>0</v>
      </c>
      <c r="R1853" s="42">
        <f>O1853-Q1853</f>
        <v>0</v>
      </c>
      <c r="S1853" s="42">
        <f>N1853-R1853</f>
        <v>175</v>
      </c>
      <c r="T1853" s="38">
        <v>2102</v>
      </c>
      <c r="U1853" s="14">
        <f>S1853/H1853</f>
        <v>0.05</v>
      </c>
      <c r="V1853" s="19"/>
      <c r="W1853" s="19"/>
      <c r="X1853" s="37" t="s">
        <v>3459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37" s="9" customFormat="1" ht="16.5" customHeight="1">
      <c r="A1854" s="38">
        <v>535</v>
      </c>
      <c r="B1854" s="39">
        <v>10729</v>
      </c>
      <c r="C1854" s="38">
        <v>10292531</v>
      </c>
      <c r="D1854" s="40" t="s">
        <v>3221</v>
      </c>
      <c r="E1854" s="58">
        <v>12</v>
      </c>
      <c r="F1854" s="38">
        <v>120</v>
      </c>
      <c r="G1854" s="38" t="s">
        <v>23</v>
      </c>
      <c r="H1854" s="42">
        <v>18000</v>
      </c>
      <c r="I1854" s="37"/>
      <c r="J1854" s="44">
        <v>39812</v>
      </c>
      <c r="K1854" s="42">
        <v>0</v>
      </c>
      <c r="L1854" s="42">
        <v>17100</v>
      </c>
      <c r="M1854" s="44">
        <v>45259</v>
      </c>
      <c r="N1854" s="42">
        <v>900</v>
      </c>
      <c r="O1854" s="42">
        <v>0</v>
      </c>
      <c r="P1854" s="45">
        <f>IF(J1854&lt;DATEVALUE("2009-1-1"),3%,13%)</f>
        <v>0.03</v>
      </c>
      <c r="Q1854" s="42">
        <f>IF(P1854=13%,ROUND(O1854/(1+P1854)*P1854,2),ROUND(O1854/(1+0.03)*0.02,2))</f>
        <v>0</v>
      </c>
      <c r="R1854" s="42">
        <f>O1854-Q1854</f>
        <v>0</v>
      </c>
      <c r="S1854" s="42">
        <f>N1854-R1854</f>
        <v>900</v>
      </c>
      <c r="T1854" s="38">
        <v>2102</v>
      </c>
      <c r="U1854" s="14">
        <f>S1854/H1854</f>
        <v>0.05</v>
      </c>
      <c r="V1854" s="19"/>
      <c r="W1854" s="19"/>
      <c r="X1854" s="37" t="s">
        <v>3459</v>
      </c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s="9" customFormat="1" ht="16.5" customHeight="1">
      <c r="A1855" s="38">
        <v>536</v>
      </c>
      <c r="B1855" s="39">
        <v>10729</v>
      </c>
      <c r="C1855" s="38">
        <v>10292532</v>
      </c>
      <c r="D1855" s="40" t="s">
        <v>3222</v>
      </c>
      <c r="E1855" s="58">
        <v>2</v>
      </c>
      <c r="F1855" s="38">
        <v>120</v>
      </c>
      <c r="G1855" s="38" t="s">
        <v>23</v>
      </c>
      <c r="H1855" s="42">
        <v>2800</v>
      </c>
      <c r="I1855" s="37"/>
      <c r="J1855" s="44">
        <v>39812</v>
      </c>
      <c r="K1855" s="42">
        <v>0</v>
      </c>
      <c r="L1855" s="42">
        <v>2660</v>
      </c>
      <c r="M1855" s="44">
        <v>45259</v>
      </c>
      <c r="N1855" s="42">
        <v>140</v>
      </c>
      <c r="O1855" s="42">
        <v>0</v>
      </c>
      <c r="P1855" s="45">
        <f>IF(J1855&lt;DATEVALUE("2009-1-1"),3%,13%)</f>
        <v>0.03</v>
      </c>
      <c r="Q1855" s="42">
        <f>IF(P1855=13%,ROUND(O1855/(1+P1855)*P1855,2),ROUND(O1855/(1+0.03)*0.02,2))</f>
        <v>0</v>
      </c>
      <c r="R1855" s="42">
        <f>O1855-Q1855</f>
        <v>0</v>
      </c>
      <c r="S1855" s="42">
        <f>N1855-R1855</f>
        <v>140</v>
      </c>
      <c r="T1855" s="38">
        <v>2102</v>
      </c>
      <c r="U1855" s="14">
        <f>S1855/H1855</f>
        <v>0.05</v>
      </c>
      <c r="V1855" s="19"/>
      <c r="W1855" s="19"/>
      <c r="X1855" s="37" t="s">
        <v>3459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s="9" customFormat="1" ht="16.5" customHeight="1">
      <c r="A1856" s="38">
        <v>537</v>
      </c>
      <c r="B1856" s="39">
        <v>10729</v>
      </c>
      <c r="C1856" s="38">
        <v>10292533</v>
      </c>
      <c r="D1856" s="40" t="s">
        <v>3223</v>
      </c>
      <c r="E1856" s="58">
        <v>1</v>
      </c>
      <c r="F1856" s="38">
        <v>120</v>
      </c>
      <c r="G1856" s="38" t="s">
        <v>23</v>
      </c>
      <c r="H1856" s="42">
        <v>4070</v>
      </c>
      <c r="I1856" s="37"/>
      <c r="J1856" s="44">
        <v>39812</v>
      </c>
      <c r="K1856" s="42">
        <v>0</v>
      </c>
      <c r="L1856" s="42">
        <v>3866.5</v>
      </c>
      <c r="M1856" s="44">
        <v>45259</v>
      </c>
      <c r="N1856" s="42">
        <v>203.5</v>
      </c>
      <c r="O1856" s="42">
        <v>0</v>
      </c>
      <c r="P1856" s="45">
        <f>IF(J1856&lt;DATEVALUE("2009-1-1"),3%,13%)</f>
        <v>0.03</v>
      </c>
      <c r="Q1856" s="42">
        <f>IF(P1856=13%,ROUND(O1856/(1+P1856)*P1856,2),ROUND(O1856/(1+0.03)*0.02,2))</f>
        <v>0</v>
      </c>
      <c r="R1856" s="42">
        <f>O1856-Q1856</f>
        <v>0</v>
      </c>
      <c r="S1856" s="42">
        <f>N1856-R1856</f>
        <v>203.5</v>
      </c>
      <c r="T1856" s="38">
        <v>2102</v>
      </c>
      <c r="U1856" s="14">
        <f>S1856/H1856</f>
        <v>0.05</v>
      </c>
      <c r="V1856" s="19"/>
      <c r="W1856" s="19"/>
      <c r="X1856" s="37" t="s">
        <v>3459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37" s="9" customFormat="1" ht="16.5" customHeight="1">
      <c r="A1857" s="38">
        <v>539</v>
      </c>
      <c r="B1857" s="39">
        <v>10729</v>
      </c>
      <c r="C1857" s="38">
        <v>10292357</v>
      </c>
      <c r="D1857" s="40" t="s">
        <v>2070</v>
      </c>
      <c r="E1857" s="58">
        <v>2</v>
      </c>
      <c r="F1857" s="38">
        <v>120</v>
      </c>
      <c r="G1857" s="38" t="s">
        <v>23</v>
      </c>
      <c r="H1857" s="42">
        <v>6100</v>
      </c>
      <c r="I1857" s="37"/>
      <c r="J1857" s="44">
        <v>39812</v>
      </c>
      <c r="K1857" s="42">
        <v>0</v>
      </c>
      <c r="L1857" s="42">
        <v>5795</v>
      </c>
      <c r="M1857" s="44">
        <v>45259</v>
      </c>
      <c r="N1857" s="42">
        <v>305</v>
      </c>
      <c r="O1857" s="42">
        <v>0</v>
      </c>
      <c r="P1857" s="45">
        <f>IF(J1857&lt;DATEVALUE("2009-1-1"),3%,13%)</f>
        <v>0.03</v>
      </c>
      <c r="Q1857" s="42">
        <f>IF(P1857=13%,ROUND(O1857/(1+P1857)*P1857,2),ROUND(O1857/(1+0.03)*0.02,2))</f>
        <v>0</v>
      </c>
      <c r="R1857" s="42">
        <f>O1857-Q1857</f>
        <v>0</v>
      </c>
      <c r="S1857" s="42">
        <f>N1857-R1857</f>
        <v>305</v>
      </c>
      <c r="T1857" s="38">
        <v>2103</v>
      </c>
      <c r="U1857" s="14">
        <f>S1857/H1857</f>
        <v>0.05</v>
      </c>
      <c r="V1857" s="19"/>
      <c r="W1857" s="19"/>
      <c r="X1857" s="37" t="s">
        <v>3459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37" s="9" customFormat="1" ht="16.5" customHeight="1">
      <c r="A1858" s="38">
        <v>540</v>
      </c>
      <c r="B1858" s="39">
        <v>10729</v>
      </c>
      <c r="C1858" s="38">
        <v>10292360</v>
      </c>
      <c r="D1858" s="40" t="s">
        <v>521</v>
      </c>
      <c r="E1858" s="58">
        <v>1</v>
      </c>
      <c r="F1858" s="38">
        <v>120</v>
      </c>
      <c r="G1858" s="38" t="s">
        <v>23</v>
      </c>
      <c r="H1858" s="42">
        <v>3600</v>
      </c>
      <c r="I1858" s="37"/>
      <c r="J1858" s="44">
        <v>39812</v>
      </c>
      <c r="K1858" s="42">
        <v>0</v>
      </c>
      <c r="L1858" s="42">
        <v>3420</v>
      </c>
      <c r="M1858" s="44">
        <v>45259</v>
      </c>
      <c r="N1858" s="42">
        <v>180</v>
      </c>
      <c r="O1858" s="42">
        <v>0</v>
      </c>
      <c r="P1858" s="45">
        <f>IF(J1858&lt;DATEVALUE("2009-1-1"),3%,13%)</f>
        <v>0.03</v>
      </c>
      <c r="Q1858" s="42">
        <f>IF(P1858=13%,ROUND(O1858/(1+P1858)*P1858,2),ROUND(O1858/(1+0.03)*0.02,2))</f>
        <v>0</v>
      </c>
      <c r="R1858" s="42">
        <f>O1858-Q1858</f>
        <v>0</v>
      </c>
      <c r="S1858" s="42">
        <f>N1858-R1858</f>
        <v>180</v>
      </c>
      <c r="T1858" s="38">
        <v>2103</v>
      </c>
      <c r="U1858" s="14">
        <f>S1858/H1858</f>
        <v>0.05</v>
      </c>
      <c r="V1858" s="19"/>
      <c r="W1858" s="19"/>
      <c r="X1858" s="37" t="s">
        <v>3459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s="9" customFormat="1" ht="16.5" customHeight="1">
      <c r="A1859" s="38">
        <v>541</v>
      </c>
      <c r="B1859" s="39">
        <v>10729</v>
      </c>
      <c r="C1859" s="38">
        <v>10292368</v>
      </c>
      <c r="D1859" s="40" t="s">
        <v>616</v>
      </c>
      <c r="E1859" s="58">
        <v>3</v>
      </c>
      <c r="F1859" s="38">
        <v>120</v>
      </c>
      <c r="G1859" s="38" t="s">
        <v>23</v>
      </c>
      <c r="H1859" s="42">
        <v>2100</v>
      </c>
      <c r="I1859" s="37"/>
      <c r="J1859" s="44">
        <v>39812</v>
      </c>
      <c r="K1859" s="42">
        <v>0</v>
      </c>
      <c r="L1859" s="42">
        <v>1995</v>
      </c>
      <c r="M1859" s="44">
        <v>45259</v>
      </c>
      <c r="N1859" s="42">
        <v>105</v>
      </c>
      <c r="O1859" s="42">
        <v>0</v>
      </c>
      <c r="P1859" s="45">
        <f>IF(J1859&lt;DATEVALUE("2009-1-1"),3%,13%)</f>
        <v>0.03</v>
      </c>
      <c r="Q1859" s="42">
        <f>IF(P1859=13%,ROUND(O1859/(1+P1859)*P1859,2),ROUND(O1859/(1+0.03)*0.02,2))</f>
        <v>0</v>
      </c>
      <c r="R1859" s="42">
        <f>O1859-Q1859</f>
        <v>0</v>
      </c>
      <c r="S1859" s="42">
        <f>N1859-R1859</f>
        <v>105</v>
      </c>
      <c r="T1859" s="38">
        <v>2103</v>
      </c>
      <c r="U1859" s="14">
        <f>S1859/H1859</f>
        <v>0.05</v>
      </c>
      <c r="V1859" s="19"/>
      <c r="W1859" s="19"/>
      <c r="X1859" s="37" t="s">
        <v>3459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s="9" customFormat="1" ht="16.5" customHeight="1">
      <c r="A1860" s="38">
        <v>542</v>
      </c>
      <c r="B1860" s="39">
        <v>10729</v>
      </c>
      <c r="C1860" s="38">
        <v>10292374</v>
      </c>
      <c r="D1860" s="40" t="s">
        <v>526</v>
      </c>
      <c r="E1860" s="58">
        <v>7</v>
      </c>
      <c r="F1860" s="38">
        <v>120</v>
      </c>
      <c r="G1860" s="38" t="s">
        <v>23</v>
      </c>
      <c r="H1860" s="42">
        <v>2030</v>
      </c>
      <c r="I1860" s="37"/>
      <c r="J1860" s="44">
        <v>39812</v>
      </c>
      <c r="K1860" s="42">
        <v>0</v>
      </c>
      <c r="L1860" s="42">
        <v>1928.5</v>
      </c>
      <c r="M1860" s="44">
        <v>45259</v>
      </c>
      <c r="N1860" s="42">
        <v>101.5</v>
      </c>
      <c r="O1860" s="42">
        <v>0</v>
      </c>
      <c r="P1860" s="45">
        <f>IF(J1860&lt;DATEVALUE("2009-1-1"),3%,13%)</f>
        <v>0.03</v>
      </c>
      <c r="Q1860" s="42">
        <f>IF(P1860=13%,ROUND(O1860/(1+P1860)*P1860,2),ROUND(O1860/(1+0.03)*0.02,2))</f>
        <v>0</v>
      </c>
      <c r="R1860" s="42">
        <f>O1860-Q1860</f>
        <v>0</v>
      </c>
      <c r="S1860" s="42">
        <f>N1860-R1860</f>
        <v>101.5</v>
      </c>
      <c r="T1860" s="38">
        <v>2103</v>
      </c>
      <c r="U1860" s="14">
        <f>S1860/H1860</f>
        <v>0.05</v>
      </c>
      <c r="V1860" s="19"/>
      <c r="W1860" s="19"/>
      <c r="X1860" s="37" t="s">
        <v>3459</v>
      </c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s="9" customFormat="1" ht="16.5" customHeight="1">
      <c r="A1861" s="38">
        <v>543</v>
      </c>
      <c r="B1861" s="39">
        <v>10729</v>
      </c>
      <c r="C1861" s="38">
        <v>10292378</v>
      </c>
      <c r="D1861" s="40" t="s">
        <v>3201</v>
      </c>
      <c r="E1861" s="58">
        <v>2</v>
      </c>
      <c r="F1861" s="38">
        <v>120</v>
      </c>
      <c r="G1861" s="38" t="s">
        <v>23</v>
      </c>
      <c r="H1861" s="42">
        <v>520</v>
      </c>
      <c r="I1861" s="37"/>
      <c r="J1861" s="44">
        <v>39812</v>
      </c>
      <c r="K1861" s="42">
        <v>0</v>
      </c>
      <c r="L1861" s="42">
        <v>494</v>
      </c>
      <c r="M1861" s="44">
        <v>45259</v>
      </c>
      <c r="N1861" s="42">
        <v>26</v>
      </c>
      <c r="O1861" s="42">
        <v>0</v>
      </c>
      <c r="P1861" s="45">
        <f>IF(J1861&lt;DATEVALUE("2009-1-1"),3%,13%)</f>
        <v>0.03</v>
      </c>
      <c r="Q1861" s="42">
        <f>IF(P1861=13%,ROUND(O1861/(1+P1861)*P1861,2),ROUND(O1861/(1+0.03)*0.02,2))</f>
        <v>0</v>
      </c>
      <c r="R1861" s="42">
        <f>O1861-Q1861</f>
        <v>0</v>
      </c>
      <c r="S1861" s="42">
        <f>N1861-R1861</f>
        <v>26</v>
      </c>
      <c r="T1861" s="38">
        <v>2103</v>
      </c>
      <c r="U1861" s="14">
        <f>S1861/H1861</f>
        <v>0.05</v>
      </c>
      <c r="V1861" s="19"/>
      <c r="W1861" s="19"/>
      <c r="X1861" s="37" t="s">
        <v>3459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s="9" customFormat="1" ht="16.5" customHeight="1">
      <c r="A1862" s="38">
        <v>544</v>
      </c>
      <c r="B1862" s="39">
        <v>10729</v>
      </c>
      <c r="C1862" s="38">
        <v>10292386</v>
      </c>
      <c r="D1862" s="40" t="s">
        <v>2267</v>
      </c>
      <c r="E1862" s="58">
        <v>2</v>
      </c>
      <c r="F1862" s="38">
        <v>120</v>
      </c>
      <c r="G1862" s="38" t="s">
        <v>23</v>
      </c>
      <c r="H1862" s="42">
        <v>1560</v>
      </c>
      <c r="I1862" s="37"/>
      <c r="J1862" s="44">
        <v>39812</v>
      </c>
      <c r="K1862" s="42">
        <v>0</v>
      </c>
      <c r="L1862" s="42">
        <v>1482</v>
      </c>
      <c r="M1862" s="44">
        <v>45259</v>
      </c>
      <c r="N1862" s="42">
        <v>78</v>
      </c>
      <c r="O1862" s="42">
        <v>0</v>
      </c>
      <c r="P1862" s="45">
        <f>IF(J1862&lt;DATEVALUE("2009-1-1"),3%,13%)</f>
        <v>0.03</v>
      </c>
      <c r="Q1862" s="42">
        <f>IF(P1862=13%,ROUND(O1862/(1+P1862)*P1862,2),ROUND(O1862/(1+0.03)*0.02,2))</f>
        <v>0</v>
      </c>
      <c r="R1862" s="42">
        <f>O1862-Q1862</f>
        <v>0</v>
      </c>
      <c r="S1862" s="42">
        <f>N1862-R1862</f>
        <v>78</v>
      </c>
      <c r="T1862" s="38">
        <v>2103</v>
      </c>
      <c r="U1862" s="14">
        <f>S1862/H1862</f>
        <v>0.05</v>
      </c>
      <c r="V1862" s="19"/>
      <c r="W1862" s="19"/>
      <c r="X1862" s="37" t="s">
        <v>3459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s="9" customFormat="1" ht="16.5" customHeight="1">
      <c r="A1863" s="38">
        <v>545</v>
      </c>
      <c r="B1863" s="39">
        <v>10729</v>
      </c>
      <c r="C1863" s="38">
        <v>10292441</v>
      </c>
      <c r="D1863" s="40" t="s">
        <v>419</v>
      </c>
      <c r="E1863" s="58">
        <v>1</v>
      </c>
      <c r="F1863" s="38">
        <v>120</v>
      </c>
      <c r="G1863" s="38" t="s">
        <v>23</v>
      </c>
      <c r="H1863" s="42">
        <v>1600</v>
      </c>
      <c r="I1863" s="37"/>
      <c r="J1863" s="44">
        <v>39812</v>
      </c>
      <c r="K1863" s="42">
        <v>0</v>
      </c>
      <c r="L1863" s="42">
        <v>1520</v>
      </c>
      <c r="M1863" s="44">
        <v>45259</v>
      </c>
      <c r="N1863" s="42">
        <v>80</v>
      </c>
      <c r="O1863" s="42">
        <v>0</v>
      </c>
      <c r="P1863" s="45">
        <f>IF(J1863&lt;DATEVALUE("2009-1-1"),3%,13%)</f>
        <v>0.03</v>
      </c>
      <c r="Q1863" s="42">
        <f>IF(P1863=13%,ROUND(O1863/(1+P1863)*P1863,2),ROUND(O1863/(1+0.03)*0.02,2))</f>
        <v>0</v>
      </c>
      <c r="R1863" s="42">
        <f>O1863-Q1863</f>
        <v>0</v>
      </c>
      <c r="S1863" s="42">
        <f>N1863-R1863</f>
        <v>80</v>
      </c>
      <c r="T1863" s="38">
        <v>2103</v>
      </c>
      <c r="U1863" s="14">
        <f>S1863/H1863</f>
        <v>0.05</v>
      </c>
      <c r="V1863" s="19"/>
      <c r="W1863" s="19"/>
      <c r="X1863" s="37" t="s">
        <v>3459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s="9" customFormat="1" ht="16.5" customHeight="1">
      <c r="A1864" s="38">
        <v>546</v>
      </c>
      <c r="B1864" s="39">
        <v>10729</v>
      </c>
      <c r="C1864" s="38">
        <v>10292447</v>
      </c>
      <c r="D1864" s="40" t="s">
        <v>3225</v>
      </c>
      <c r="E1864" s="58">
        <v>1</v>
      </c>
      <c r="F1864" s="38">
        <v>120</v>
      </c>
      <c r="G1864" s="38" t="s">
        <v>23</v>
      </c>
      <c r="H1864" s="42">
        <v>4700</v>
      </c>
      <c r="I1864" s="37"/>
      <c r="J1864" s="44">
        <v>39812</v>
      </c>
      <c r="K1864" s="42">
        <v>0</v>
      </c>
      <c r="L1864" s="42">
        <v>4465</v>
      </c>
      <c r="M1864" s="44">
        <v>45259</v>
      </c>
      <c r="N1864" s="42">
        <v>235</v>
      </c>
      <c r="O1864" s="42">
        <v>0</v>
      </c>
      <c r="P1864" s="45">
        <f>IF(J1864&lt;DATEVALUE("2009-1-1"),3%,13%)</f>
        <v>0.03</v>
      </c>
      <c r="Q1864" s="42">
        <f>IF(P1864=13%,ROUND(O1864/(1+P1864)*P1864,2),ROUND(O1864/(1+0.03)*0.02,2))</f>
        <v>0</v>
      </c>
      <c r="R1864" s="42">
        <f>O1864-Q1864</f>
        <v>0</v>
      </c>
      <c r="S1864" s="42">
        <f>N1864-R1864</f>
        <v>235</v>
      </c>
      <c r="T1864" s="38">
        <v>2103</v>
      </c>
      <c r="U1864" s="14">
        <f>S1864/H1864</f>
        <v>0.05</v>
      </c>
      <c r="V1864" s="19"/>
      <c r="W1864" s="19"/>
      <c r="X1864" s="37" t="s">
        <v>3459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37" s="9" customFormat="1" ht="16.5" customHeight="1">
      <c r="A1865" s="38">
        <v>547</v>
      </c>
      <c r="B1865" s="39">
        <v>10729</v>
      </c>
      <c r="C1865" s="38">
        <v>10292450</v>
      </c>
      <c r="D1865" s="40" t="s">
        <v>357</v>
      </c>
      <c r="E1865" s="58">
        <v>1</v>
      </c>
      <c r="F1865" s="38">
        <v>120</v>
      </c>
      <c r="G1865" s="38" t="s">
        <v>23</v>
      </c>
      <c r="H1865" s="42">
        <v>2250</v>
      </c>
      <c r="I1865" s="37"/>
      <c r="J1865" s="44">
        <v>39812</v>
      </c>
      <c r="K1865" s="42">
        <v>0</v>
      </c>
      <c r="L1865" s="42">
        <v>2137.5</v>
      </c>
      <c r="M1865" s="44">
        <v>45259</v>
      </c>
      <c r="N1865" s="42">
        <v>112.5</v>
      </c>
      <c r="O1865" s="42">
        <v>0</v>
      </c>
      <c r="P1865" s="45">
        <f>IF(J1865&lt;DATEVALUE("2009-1-1"),3%,13%)</f>
        <v>0.03</v>
      </c>
      <c r="Q1865" s="42">
        <f>IF(P1865=13%,ROUND(O1865/(1+P1865)*P1865,2),ROUND(O1865/(1+0.03)*0.02,2))</f>
        <v>0</v>
      </c>
      <c r="R1865" s="42">
        <f>O1865-Q1865</f>
        <v>0</v>
      </c>
      <c r="S1865" s="42">
        <f>N1865-R1865</f>
        <v>112.5</v>
      </c>
      <c r="T1865" s="38">
        <v>2103</v>
      </c>
      <c r="U1865" s="14">
        <f>S1865/H1865</f>
        <v>0.05</v>
      </c>
      <c r="V1865" s="19"/>
      <c r="W1865" s="19"/>
      <c r="X1865" s="37" t="s">
        <v>3459</v>
      </c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s="9" customFormat="1" ht="16.5" customHeight="1">
      <c r="A1866" s="38">
        <v>548</v>
      </c>
      <c r="B1866" s="39">
        <v>10729</v>
      </c>
      <c r="C1866" s="38">
        <v>10292457</v>
      </c>
      <c r="D1866" s="40" t="s">
        <v>901</v>
      </c>
      <c r="E1866" s="58">
        <v>2</v>
      </c>
      <c r="F1866" s="38">
        <v>120</v>
      </c>
      <c r="G1866" s="38" t="s">
        <v>23</v>
      </c>
      <c r="H1866" s="42">
        <v>2800</v>
      </c>
      <c r="I1866" s="37"/>
      <c r="J1866" s="44">
        <v>39812</v>
      </c>
      <c r="K1866" s="42">
        <v>0</v>
      </c>
      <c r="L1866" s="42">
        <v>2660</v>
      </c>
      <c r="M1866" s="44">
        <v>45259</v>
      </c>
      <c r="N1866" s="42">
        <v>140</v>
      </c>
      <c r="O1866" s="42">
        <v>0</v>
      </c>
      <c r="P1866" s="45">
        <f>IF(J1866&lt;DATEVALUE("2009-1-1"),3%,13%)</f>
        <v>0.03</v>
      </c>
      <c r="Q1866" s="42">
        <f>IF(P1866=13%,ROUND(O1866/(1+P1866)*P1866,2),ROUND(O1866/(1+0.03)*0.02,2))</f>
        <v>0</v>
      </c>
      <c r="R1866" s="42">
        <f>O1866-Q1866</f>
        <v>0</v>
      </c>
      <c r="S1866" s="42">
        <f>N1866-R1866</f>
        <v>140</v>
      </c>
      <c r="T1866" s="38">
        <v>2103</v>
      </c>
      <c r="U1866" s="14">
        <f>S1866/H1866</f>
        <v>0.05</v>
      </c>
      <c r="V1866" s="19"/>
      <c r="W1866" s="19"/>
      <c r="X1866" s="37" t="s">
        <v>3459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37" s="9" customFormat="1" ht="16.5" customHeight="1">
      <c r="A1867" s="38">
        <v>549</v>
      </c>
      <c r="B1867" s="39">
        <v>10729</v>
      </c>
      <c r="C1867" s="38">
        <v>10292461</v>
      </c>
      <c r="D1867" s="40" t="s">
        <v>3226</v>
      </c>
      <c r="E1867" s="58">
        <v>1</v>
      </c>
      <c r="F1867" s="38">
        <v>120</v>
      </c>
      <c r="G1867" s="38" t="s">
        <v>23</v>
      </c>
      <c r="H1867" s="42">
        <v>2600</v>
      </c>
      <c r="I1867" s="37"/>
      <c r="J1867" s="44">
        <v>39812</v>
      </c>
      <c r="K1867" s="42">
        <v>0</v>
      </c>
      <c r="L1867" s="42">
        <v>2470</v>
      </c>
      <c r="M1867" s="44">
        <v>45259</v>
      </c>
      <c r="N1867" s="42">
        <v>130</v>
      </c>
      <c r="O1867" s="42">
        <v>0</v>
      </c>
      <c r="P1867" s="45">
        <f>IF(J1867&lt;DATEVALUE("2009-1-1"),3%,13%)</f>
        <v>0.03</v>
      </c>
      <c r="Q1867" s="42">
        <f>IF(P1867=13%,ROUND(O1867/(1+P1867)*P1867,2),ROUND(O1867/(1+0.03)*0.02,2))</f>
        <v>0</v>
      </c>
      <c r="R1867" s="42">
        <f>O1867-Q1867</f>
        <v>0</v>
      </c>
      <c r="S1867" s="42">
        <f>N1867-R1867</f>
        <v>130</v>
      </c>
      <c r="T1867" s="38">
        <v>2103</v>
      </c>
      <c r="U1867" s="14">
        <f>S1867/H1867</f>
        <v>0.05</v>
      </c>
      <c r="V1867" s="19"/>
      <c r="W1867" s="19"/>
      <c r="X1867" s="37" t="s">
        <v>3459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</row>
    <row r="1868" spans="1:37" s="9" customFormat="1" ht="16.5" customHeight="1">
      <c r="A1868" s="38">
        <v>550</v>
      </c>
      <c r="B1868" s="39">
        <v>10729</v>
      </c>
      <c r="C1868" s="38">
        <v>10292479</v>
      </c>
      <c r="D1868" s="40" t="s">
        <v>1132</v>
      </c>
      <c r="E1868" s="58">
        <v>1</v>
      </c>
      <c r="F1868" s="38">
        <v>120</v>
      </c>
      <c r="G1868" s="38" t="s">
        <v>23</v>
      </c>
      <c r="H1868" s="42">
        <v>1200</v>
      </c>
      <c r="I1868" s="37"/>
      <c r="J1868" s="44">
        <v>39812</v>
      </c>
      <c r="K1868" s="42">
        <v>0</v>
      </c>
      <c r="L1868" s="42">
        <v>1140</v>
      </c>
      <c r="M1868" s="44">
        <v>45259</v>
      </c>
      <c r="N1868" s="42">
        <v>60</v>
      </c>
      <c r="O1868" s="42">
        <v>0</v>
      </c>
      <c r="P1868" s="45">
        <f>IF(J1868&lt;DATEVALUE("2009-1-1"),3%,13%)</f>
        <v>0.03</v>
      </c>
      <c r="Q1868" s="42">
        <f>IF(P1868=13%,ROUND(O1868/(1+P1868)*P1868,2),ROUND(O1868/(1+0.03)*0.02,2))</f>
        <v>0</v>
      </c>
      <c r="R1868" s="42">
        <f>O1868-Q1868</f>
        <v>0</v>
      </c>
      <c r="S1868" s="42">
        <f>N1868-R1868</f>
        <v>60</v>
      </c>
      <c r="T1868" s="38">
        <v>2103</v>
      </c>
      <c r="U1868" s="14">
        <f>S1868/H1868</f>
        <v>0.05</v>
      </c>
      <c r="V1868" s="19"/>
      <c r="W1868" s="19"/>
      <c r="X1868" s="37" t="s">
        <v>3459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s="9" customFormat="1" ht="16.5" customHeight="1">
      <c r="A1869" s="38">
        <v>551</v>
      </c>
      <c r="B1869" s="39">
        <v>10729</v>
      </c>
      <c r="C1869" s="38">
        <v>10292486</v>
      </c>
      <c r="D1869" s="40" t="s">
        <v>3227</v>
      </c>
      <c r="E1869" s="58">
        <v>2</v>
      </c>
      <c r="F1869" s="38">
        <v>60</v>
      </c>
      <c r="G1869" s="38" t="s">
        <v>23</v>
      </c>
      <c r="H1869" s="42">
        <v>1200</v>
      </c>
      <c r="I1869" s="37"/>
      <c r="J1869" s="44">
        <v>39812</v>
      </c>
      <c r="K1869" s="42">
        <v>0</v>
      </c>
      <c r="L1869" s="42">
        <v>1140</v>
      </c>
      <c r="M1869" s="44">
        <v>45259</v>
      </c>
      <c r="N1869" s="42">
        <v>60</v>
      </c>
      <c r="O1869" s="42">
        <v>0</v>
      </c>
      <c r="P1869" s="45">
        <f>IF(J1869&lt;DATEVALUE("2009-1-1"),3%,13%)</f>
        <v>0.03</v>
      </c>
      <c r="Q1869" s="42">
        <f>IF(P1869=13%,ROUND(O1869/(1+P1869)*P1869,2),ROUND(O1869/(1+0.03)*0.02,2))</f>
        <v>0</v>
      </c>
      <c r="R1869" s="42">
        <f>O1869-Q1869</f>
        <v>0</v>
      </c>
      <c r="S1869" s="42">
        <f>N1869-R1869</f>
        <v>60</v>
      </c>
      <c r="T1869" s="38">
        <v>2103</v>
      </c>
      <c r="U1869" s="14">
        <f>S1869/H1869</f>
        <v>0.05</v>
      </c>
      <c r="V1869" s="19"/>
      <c r="W1869" s="19"/>
      <c r="X1869" s="37" t="s">
        <v>3459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37" s="9" customFormat="1" ht="16.5" customHeight="1">
      <c r="A1870" s="38">
        <v>552</v>
      </c>
      <c r="B1870" s="39">
        <v>10729</v>
      </c>
      <c r="C1870" s="38">
        <v>10292549</v>
      </c>
      <c r="D1870" s="40" t="s">
        <v>3228</v>
      </c>
      <c r="E1870" s="58">
        <v>1</v>
      </c>
      <c r="F1870" s="38">
        <v>120</v>
      </c>
      <c r="G1870" s="38" t="s">
        <v>23</v>
      </c>
      <c r="H1870" s="42">
        <v>2750</v>
      </c>
      <c r="I1870" s="37"/>
      <c r="J1870" s="44">
        <v>39812</v>
      </c>
      <c r="K1870" s="42">
        <v>0</v>
      </c>
      <c r="L1870" s="42">
        <v>2612.5</v>
      </c>
      <c r="M1870" s="44">
        <v>45259</v>
      </c>
      <c r="N1870" s="42">
        <v>137.5</v>
      </c>
      <c r="O1870" s="42">
        <v>0</v>
      </c>
      <c r="P1870" s="45">
        <f>IF(J1870&lt;DATEVALUE("2009-1-1"),3%,13%)</f>
        <v>0.03</v>
      </c>
      <c r="Q1870" s="42">
        <f>IF(P1870=13%,ROUND(O1870/(1+P1870)*P1870,2),ROUND(O1870/(1+0.03)*0.02,2))</f>
        <v>0</v>
      </c>
      <c r="R1870" s="42">
        <f>O1870-Q1870</f>
        <v>0</v>
      </c>
      <c r="S1870" s="42">
        <f>N1870-R1870</f>
        <v>137.5</v>
      </c>
      <c r="T1870" s="38">
        <v>2103</v>
      </c>
      <c r="U1870" s="14">
        <f>S1870/H1870</f>
        <v>0.05</v>
      </c>
      <c r="V1870" s="19"/>
      <c r="W1870" s="19"/>
      <c r="X1870" s="37" t="s">
        <v>3459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s="9" customFormat="1" ht="16.5" customHeight="1">
      <c r="A1871" s="38">
        <v>553</v>
      </c>
      <c r="B1871" s="39">
        <v>10729</v>
      </c>
      <c r="C1871" s="38">
        <v>10292554</v>
      </c>
      <c r="D1871" s="40" t="s">
        <v>440</v>
      </c>
      <c r="E1871" s="58">
        <v>1</v>
      </c>
      <c r="F1871" s="38">
        <v>120</v>
      </c>
      <c r="G1871" s="38" t="s">
        <v>23</v>
      </c>
      <c r="H1871" s="42">
        <v>4500</v>
      </c>
      <c r="I1871" s="37"/>
      <c r="J1871" s="44">
        <v>39812</v>
      </c>
      <c r="K1871" s="42">
        <v>0</v>
      </c>
      <c r="L1871" s="42">
        <v>4275</v>
      </c>
      <c r="M1871" s="44">
        <v>45259</v>
      </c>
      <c r="N1871" s="42">
        <v>225</v>
      </c>
      <c r="O1871" s="42">
        <v>0</v>
      </c>
      <c r="P1871" s="45">
        <f>IF(J1871&lt;DATEVALUE("2009-1-1"),3%,13%)</f>
        <v>0.03</v>
      </c>
      <c r="Q1871" s="42">
        <f>IF(P1871=13%,ROUND(O1871/(1+P1871)*P1871,2),ROUND(O1871/(1+0.03)*0.02,2))</f>
        <v>0</v>
      </c>
      <c r="R1871" s="42">
        <f>O1871-Q1871</f>
        <v>0</v>
      </c>
      <c r="S1871" s="42">
        <f>N1871-R1871</f>
        <v>225</v>
      </c>
      <c r="T1871" s="38">
        <v>2103</v>
      </c>
      <c r="U1871" s="14">
        <f>S1871/H1871</f>
        <v>0.05</v>
      </c>
      <c r="V1871" s="19"/>
      <c r="W1871" s="19"/>
      <c r="X1871" s="37" t="s">
        <v>3459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s="9" customFormat="1" ht="16.5" customHeight="1">
      <c r="A1872" s="38">
        <v>555</v>
      </c>
      <c r="B1872" s="39">
        <v>10729</v>
      </c>
      <c r="C1872" s="38">
        <v>10292361</v>
      </c>
      <c r="D1872" s="40" t="s">
        <v>521</v>
      </c>
      <c r="E1872" s="58">
        <v>1</v>
      </c>
      <c r="F1872" s="38">
        <v>120</v>
      </c>
      <c r="G1872" s="38" t="s">
        <v>23</v>
      </c>
      <c r="H1872" s="42">
        <v>3600</v>
      </c>
      <c r="I1872" s="37"/>
      <c r="J1872" s="44">
        <v>39812</v>
      </c>
      <c r="K1872" s="42">
        <v>0</v>
      </c>
      <c r="L1872" s="42">
        <v>3420</v>
      </c>
      <c r="M1872" s="44">
        <v>45259</v>
      </c>
      <c r="N1872" s="42">
        <v>180</v>
      </c>
      <c r="O1872" s="42">
        <v>0</v>
      </c>
      <c r="P1872" s="45">
        <f>IF(J1872&lt;DATEVALUE("2009-1-1"),3%,13%)</f>
        <v>0.03</v>
      </c>
      <c r="Q1872" s="42">
        <f>IF(P1872=13%,ROUND(O1872/(1+P1872)*P1872,2),ROUND(O1872/(1+0.03)*0.02,2))</f>
        <v>0</v>
      </c>
      <c r="R1872" s="42">
        <f>O1872-Q1872</f>
        <v>0</v>
      </c>
      <c r="S1872" s="42">
        <f>N1872-R1872</f>
        <v>180</v>
      </c>
      <c r="T1872" s="38">
        <v>2104</v>
      </c>
      <c r="U1872" s="14">
        <f>S1872/H1872</f>
        <v>0.05</v>
      </c>
      <c r="V1872" s="19"/>
      <c r="W1872" s="19"/>
      <c r="X1872" s="37" t="s">
        <v>3459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s="9" customFormat="1" ht="16.5" customHeight="1">
      <c r="A1873" s="38">
        <v>556</v>
      </c>
      <c r="B1873" s="39">
        <v>10729</v>
      </c>
      <c r="C1873" s="38">
        <v>10292369</v>
      </c>
      <c r="D1873" s="40" t="s">
        <v>616</v>
      </c>
      <c r="E1873" s="58">
        <v>1</v>
      </c>
      <c r="F1873" s="38">
        <v>120</v>
      </c>
      <c r="G1873" s="38" t="s">
        <v>23</v>
      </c>
      <c r="H1873" s="42">
        <v>700</v>
      </c>
      <c r="I1873" s="37"/>
      <c r="J1873" s="44">
        <v>39812</v>
      </c>
      <c r="K1873" s="42">
        <v>0</v>
      </c>
      <c r="L1873" s="42">
        <v>665</v>
      </c>
      <c r="M1873" s="44">
        <v>45259</v>
      </c>
      <c r="N1873" s="42">
        <v>35</v>
      </c>
      <c r="O1873" s="42">
        <v>0</v>
      </c>
      <c r="P1873" s="45">
        <f>IF(J1873&lt;DATEVALUE("2009-1-1"),3%,13%)</f>
        <v>0.03</v>
      </c>
      <c r="Q1873" s="42">
        <f>IF(P1873=13%,ROUND(O1873/(1+P1873)*P1873,2),ROUND(O1873/(1+0.03)*0.02,2))</f>
        <v>0</v>
      </c>
      <c r="R1873" s="42">
        <f>O1873-Q1873</f>
        <v>0</v>
      </c>
      <c r="S1873" s="42">
        <f>N1873-R1873</f>
        <v>35</v>
      </c>
      <c r="T1873" s="38">
        <v>2104</v>
      </c>
      <c r="U1873" s="14">
        <f>S1873/H1873</f>
        <v>0.05</v>
      </c>
      <c r="V1873" s="19"/>
      <c r="W1873" s="19"/>
      <c r="X1873" s="37" t="s">
        <v>3459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s="9" customFormat="1" ht="16.5" customHeight="1">
      <c r="A1874" s="38">
        <v>557</v>
      </c>
      <c r="B1874" s="39">
        <v>10729</v>
      </c>
      <c r="C1874" s="38">
        <v>10292458</v>
      </c>
      <c r="D1874" s="40" t="s">
        <v>901</v>
      </c>
      <c r="E1874" s="58">
        <v>1</v>
      </c>
      <c r="F1874" s="38">
        <v>120</v>
      </c>
      <c r="G1874" s="38" t="s">
        <v>23</v>
      </c>
      <c r="H1874" s="42">
        <v>1400</v>
      </c>
      <c r="I1874" s="37"/>
      <c r="J1874" s="44">
        <v>39812</v>
      </c>
      <c r="K1874" s="42">
        <v>0</v>
      </c>
      <c r="L1874" s="42">
        <v>1330</v>
      </c>
      <c r="M1874" s="44">
        <v>45259</v>
      </c>
      <c r="N1874" s="42">
        <v>70</v>
      </c>
      <c r="O1874" s="42">
        <v>0</v>
      </c>
      <c r="P1874" s="45">
        <f>IF(J1874&lt;DATEVALUE("2009-1-1"),3%,13%)</f>
        <v>0.03</v>
      </c>
      <c r="Q1874" s="42">
        <f>IF(P1874=13%,ROUND(O1874/(1+P1874)*P1874,2),ROUND(O1874/(1+0.03)*0.02,2))</f>
        <v>0</v>
      </c>
      <c r="R1874" s="42">
        <f>O1874-Q1874</f>
        <v>0</v>
      </c>
      <c r="S1874" s="42">
        <f>N1874-R1874</f>
        <v>70</v>
      </c>
      <c r="T1874" s="38">
        <v>2104</v>
      </c>
      <c r="U1874" s="14">
        <f>S1874/H1874</f>
        <v>0.05</v>
      </c>
      <c r="V1874" s="19"/>
      <c r="W1874" s="19"/>
      <c r="X1874" s="37" t="s">
        <v>3459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37" s="9" customFormat="1" ht="16.5" customHeight="1">
      <c r="A1875" s="38">
        <v>558</v>
      </c>
      <c r="B1875" s="39">
        <v>10729</v>
      </c>
      <c r="C1875" s="38">
        <v>10292487</v>
      </c>
      <c r="D1875" s="40" t="s">
        <v>3227</v>
      </c>
      <c r="E1875" s="58">
        <v>1</v>
      </c>
      <c r="F1875" s="38">
        <v>60</v>
      </c>
      <c r="G1875" s="38" t="s">
        <v>23</v>
      </c>
      <c r="H1875" s="42">
        <v>600</v>
      </c>
      <c r="I1875" s="37"/>
      <c r="J1875" s="44">
        <v>39812</v>
      </c>
      <c r="K1875" s="42">
        <v>0</v>
      </c>
      <c r="L1875" s="42">
        <v>570</v>
      </c>
      <c r="M1875" s="44">
        <v>45259</v>
      </c>
      <c r="N1875" s="42">
        <v>30</v>
      </c>
      <c r="O1875" s="42">
        <v>0</v>
      </c>
      <c r="P1875" s="45">
        <f>IF(J1875&lt;DATEVALUE("2009-1-1"),3%,13%)</f>
        <v>0.03</v>
      </c>
      <c r="Q1875" s="42">
        <f>IF(P1875=13%,ROUND(O1875/(1+P1875)*P1875,2),ROUND(O1875/(1+0.03)*0.02,2))</f>
        <v>0</v>
      </c>
      <c r="R1875" s="42">
        <f>O1875-Q1875</f>
        <v>0</v>
      </c>
      <c r="S1875" s="42">
        <f>N1875-R1875</f>
        <v>30</v>
      </c>
      <c r="T1875" s="38">
        <v>2104</v>
      </c>
      <c r="U1875" s="14">
        <f>S1875/H1875</f>
        <v>0.05</v>
      </c>
      <c r="V1875" s="19"/>
      <c r="W1875" s="19"/>
      <c r="X1875" s="37" t="s">
        <v>3459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s="9" customFormat="1" ht="16.5" customHeight="1">
      <c r="A1876" s="38">
        <v>559</v>
      </c>
      <c r="B1876" s="39">
        <v>10729</v>
      </c>
      <c r="C1876" s="38">
        <v>10292548</v>
      </c>
      <c r="D1876" s="40" t="s">
        <v>180</v>
      </c>
      <c r="E1876" s="58">
        <v>1</v>
      </c>
      <c r="F1876" s="38">
        <v>120</v>
      </c>
      <c r="G1876" s="38" t="s">
        <v>23</v>
      </c>
      <c r="H1876" s="42">
        <v>2800</v>
      </c>
      <c r="I1876" s="37"/>
      <c r="J1876" s="44">
        <v>39812</v>
      </c>
      <c r="K1876" s="42">
        <v>0</v>
      </c>
      <c r="L1876" s="42">
        <v>2660</v>
      </c>
      <c r="M1876" s="44">
        <v>45259</v>
      </c>
      <c r="N1876" s="42">
        <v>140</v>
      </c>
      <c r="O1876" s="42">
        <v>0</v>
      </c>
      <c r="P1876" s="45">
        <f>IF(J1876&lt;DATEVALUE("2009-1-1"),3%,13%)</f>
        <v>0.03</v>
      </c>
      <c r="Q1876" s="42">
        <f>IF(P1876=13%,ROUND(O1876/(1+P1876)*P1876,2),ROUND(O1876/(1+0.03)*0.02,2))</f>
        <v>0</v>
      </c>
      <c r="R1876" s="42">
        <f>O1876-Q1876</f>
        <v>0</v>
      </c>
      <c r="S1876" s="42">
        <f>N1876-R1876</f>
        <v>140</v>
      </c>
      <c r="T1876" s="38">
        <v>2104</v>
      </c>
      <c r="U1876" s="14">
        <f>S1876/H1876</f>
        <v>0.05</v>
      </c>
      <c r="V1876" s="19"/>
      <c r="W1876" s="19"/>
      <c r="X1876" s="37" t="s">
        <v>3459</v>
      </c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s="9" customFormat="1" ht="16.5" customHeight="1">
      <c r="A1877" s="38">
        <v>562</v>
      </c>
      <c r="B1877" s="39">
        <v>10729</v>
      </c>
      <c r="C1877" s="38">
        <v>10292373</v>
      </c>
      <c r="D1877" s="40" t="s">
        <v>526</v>
      </c>
      <c r="E1877" s="58">
        <v>2</v>
      </c>
      <c r="F1877" s="38">
        <v>120</v>
      </c>
      <c r="G1877" s="38" t="s">
        <v>23</v>
      </c>
      <c r="H1877" s="42">
        <v>580</v>
      </c>
      <c r="I1877" s="37"/>
      <c r="J1877" s="44">
        <v>39812</v>
      </c>
      <c r="K1877" s="42">
        <v>0</v>
      </c>
      <c r="L1877" s="42">
        <v>551</v>
      </c>
      <c r="M1877" s="44">
        <v>45259</v>
      </c>
      <c r="N1877" s="42">
        <v>29</v>
      </c>
      <c r="O1877" s="42">
        <v>0</v>
      </c>
      <c r="P1877" s="45">
        <f>IF(J1877&lt;DATEVALUE("2009-1-1"),3%,13%)</f>
        <v>0.03</v>
      </c>
      <c r="Q1877" s="42">
        <f>IF(P1877=13%,ROUND(O1877/(1+P1877)*P1877,2),ROUND(O1877/(1+0.03)*0.02,2))</f>
        <v>0</v>
      </c>
      <c r="R1877" s="42">
        <f>O1877-Q1877</f>
        <v>0</v>
      </c>
      <c r="S1877" s="42">
        <f>N1877-R1877</f>
        <v>29</v>
      </c>
      <c r="T1877" s="38">
        <v>2105</v>
      </c>
      <c r="U1877" s="14">
        <f>S1877/H1877</f>
        <v>0.05</v>
      </c>
      <c r="V1877" s="19"/>
      <c r="W1877" s="19"/>
      <c r="X1877" s="37" t="s">
        <v>3459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s="9" customFormat="1" ht="16.5" customHeight="1">
      <c r="A1878" s="38">
        <v>563</v>
      </c>
      <c r="B1878" s="39">
        <v>10729</v>
      </c>
      <c r="C1878" s="38">
        <v>10292388</v>
      </c>
      <c r="D1878" s="40" t="s">
        <v>3229</v>
      </c>
      <c r="E1878" s="58">
        <v>1</v>
      </c>
      <c r="F1878" s="38">
        <v>120</v>
      </c>
      <c r="G1878" s="38" t="s">
        <v>23</v>
      </c>
      <c r="H1878" s="42">
        <v>780</v>
      </c>
      <c r="I1878" s="37"/>
      <c r="J1878" s="44">
        <v>39812</v>
      </c>
      <c r="K1878" s="42">
        <v>0</v>
      </c>
      <c r="L1878" s="42">
        <v>741</v>
      </c>
      <c r="M1878" s="44">
        <v>45259</v>
      </c>
      <c r="N1878" s="42">
        <v>39</v>
      </c>
      <c r="O1878" s="42">
        <v>0</v>
      </c>
      <c r="P1878" s="45">
        <f>IF(J1878&lt;DATEVALUE("2009-1-1"),3%,13%)</f>
        <v>0.03</v>
      </c>
      <c r="Q1878" s="42">
        <f>IF(P1878=13%,ROUND(O1878/(1+P1878)*P1878,2),ROUND(O1878/(1+0.03)*0.02,2))</f>
        <v>0</v>
      </c>
      <c r="R1878" s="42">
        <f>O1878-Q1878</f>
        <v>0</v>
      </c>
      <c r="S1878" s="42">
        <f>N1878-R1878</f>
        <v>39</v>
      </c>
      <c r="T1878" s="38">
        <v>2105</v>
      </c>
      <c r="U1878" s="14">
        <f>S1878/H1878</f>
        <v>0.05</v>
      </c>
      <c r="V1878" s="19"/>
      <c r="W1878" s="19"/>
      <c r="X1878" s="37" t="s">
        <v>3459</v>
      </c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37" s="9" customFormat="1" ht="16.5" customHeight="1">
      <c r="A1879" s="38">
        <v>564</v>
      </c>
      <c r="B1879" s="39">
        <v>10729</v>
      </c>
      <c r="C1879" s="38">
        <v>10292409</v>
      </c>
      <c r="D1879" s="40" t="s">
        <v>419</v>
      </c>
      <c r="E1879" s="58">
        <v>11</v>
      </c>
      <c r="F1879" s="38">
        <v>120</v>
      </c>
      <c r="G1879" s="38" t="s">
        <v>23</v>
      </c>
      <c r="H1879" s="42">
        <v>17600</v>
      </c>
      <c r="I1879" s="37"/>
      <c r="J1879" s="44">
        <v>39812</v>
      </c>
      <c r="K1879" s="42">
        <v>0</v>
      </c>
      <c r="L1879" s="42">
        <v>16720</v>
      </c>
      <c r="M1879" s="44">
        <v>45259</v>
      </c>
      <c r="N1879" s="42">
        <v>880</v>
      </c>
      <c r="O1879" s="42">
        <v>0</v>
      </c>
      <c r="P1879" s="45">
        <f>IF(J1879&lt;DATEVALUE("2009-1-1"),3%,13%)</f>
        <v>0.03</v>
      </c>
      <c r="Q1879" s="42">
        <f>IF(P1879=13%,ROUND(O1879/(1+P1879)*P1879,2),ROUND(O1879/(1+0.03)*0.02,2))</f>
        <v>0</v>
      </c>
      <c r="R1879" s="42">
        <f>O1879-Q1879</f>
        <v>0</v>
      </c>
      <c r="S1879" s="42">
        <f>N1879-R1879</f>
        <v>880</v>
      </c>
      <c r="T1879" s="38">
        <v>2105</v>
      </c>
      <c r="U1879" s="14">
        <f>S1879/H1879</f>
        <v>0.05</v>
      </c>
      <c r="V1879" s="19"/>
      <c r="W1879" s="19"/>
      <c r="X1879" s="37" t="s">
        <v>3459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s="9" customFormat="1" ht="16.5" customHeight="1">
      <c r="A1880" s="38">
        <v>565</v>
      </c>
      <c r="B1880" s="39">
        <v>10729</v>
      </c>
      <c r="C1880" s="38">
        <v>10292410</v>
      </c>
      <c r="D1880" s="40" t="s">
        <v>2071</v>
      </c>
      <c r="E1880" s="58">
        <v>6</v>
      </c>
      <c r="F1880" s="38">
        <v>120</v>
      </c>
      <c r="G1880" s="38" t="s">
        <v>23</v>
      </c>
      <c r="H1880" s="42">
        <v>22560</v>
      </c>
      <c r="I1880" s="37"/>
      <c r="J1880" s="44">
        <v>39812</v>
      </c>
      <c r="K1880" s="42">
        <v>0</v>
      </c>
      <c r="L1880" s="42">
        <v>21432</v>
      </c>
      <c r="M1880" s="44">
        <v>45259</v>
      </c>
      <c r="N1880" s="42">
        <v>1128</v>
      </c>
      <c r="O1880" s="42">
        <v>0</v>
      </c>
      <c r="P1880" s="45">
        <f>IF(J1880&lt;DATEVALUE("2009-1-1"),3%,13%)</f>
        <v>0.03</v>
      </c>
      <c r="Q1880" s="42">
        <f>IF(P1880=13%,ROUND(O1880/(1+P1880)*P1880,2),ROUND(O1880/(1+0.03)*0.02,2))</f>
        <v>0</v>
      </c>
      <c r="R1880" s="42">
        <f>O1880-Q1880</f>
        <v>0</v>
      </c>
      <c r="S1880" s="42">
        <f>N1880-R1880</f>
        <v>1128</v>
      </c>
      <c r="T1880" s="38">
        <v>2105</v>
      </c>
      <c r="U1880" s="14">
        <f>S1880/H1880</f>
        <v>0.05</v>
      </c>
      <c r="V1880" s="19"/>
      <c r="W1880" s="19"/>
      <c r="X1880" s="37" t="s">
        <v>3459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s="9" customFormat="1" ht="16.5" customHeight="1">
      <c r="A1881" s="38">
        <v>566</v>
      </c>
      <c r="B1881" s="39">
        <v>10729</v>
      </c>
      <c r="C1881" s="38">
        <v>10292412</v>
      </c>
      <c r="D1881" s="40" t="s">
        <v>440</v>
      </c>
      <c r="E1881" s="58">
        <v>9</v>
      </c>
      <c r="F1881" s="38">
        <v>120</v>
      </c>
      <c r="G1881" s="38" t="s">
        <v>23</v>
      </c>
      <c r="H1881" s="42">
        <v>40500</v>
      </c>
      <c r="I1881" s="37"/>
      <c r="J1881" s="44">
        <v>39812</v>
      </c>
      <c r="K1881" s="42">
        <v>0</v>
      </c>
      <c r="L1881" s="42">
        <v>38475</v>
      </c>
      <c r="M1881" s="44">
        <v>45259</v>
      </c>
      <c r="N1881" s="42">
        <v>2025</v>
      </c>
      <c r="O1881" s="42">
        <v>0</v>
      </c>
      <c r="P1881" s="45">
        <f>IF(J1881&lt;DATEVALUE("2009-1-1"),3%,13%)</f>
        <v>0.03</v>
      </c>
      <c r="Q1881" s="42">
        <f>IF(P1881=13%,ROUND(O1881/(1+P1881)*P1881,2),ROUND(O1881/(1+0.03)*0.02,2))</f>
        <v>0</v>
      </c>
      <c r="R1881" s="42">
        <f>O1881-Q1881</f>
        <v>0</v>
      </c>
      <c r="S1881" s="42">
        <f>N1881-R1881</f>
        <v>2025</v>
      </c>
      <c r="T1881" s="38">
        <v>2105</v>
      </c>
      <c r="U1881" s="14">
        <f>S1881/H1881</f>
        <v>0.05</v>
      </c>
      <c r="V1881" s="19"/>
      <c r="W1881" s="19"/>
      <c r="X1881" s="37" t="s">
        <v>3459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s="9" customFormat="1" ht="16.5" customHeight="1">
      <c r="A1882" s="38">
        <v>567</v>
      </c>
      <c r="B1882" s="39">
        <v>10729</v>
      </c>
      <c r="C1882" s="38">
        <v>10292416</v>
      </c>
      <c r="D1882" s="40" t="s">
        <v>3225</v>
      </c>
      <c r="E1882" s="58">
        <v>2</v>
      </c>
      <c r="F1882" s="38">
        <v>120</v>
      </c>
      <c r="G1882" s="38" t="s">
        <v>23</v>
      </c>
      <c r="H1882" s="42">
        <v>9400</v>
      </c>
      <c r="I1882" s="37"/>
      <c r="J1882" s="44">
        <v>39812</v>
      </c>
      <c r="K1882" s="42">
        <v>0</v>
      </c>
      <c r="L1882" s="42">
        <v>8930</v>
      </c>
      <c r="M1882" s="44">
        <v>45259</v>
      </c>
      <c r="N1882" s="42">
        <v>470</v>
      </c>
      <c r="O1882" s="42">
        <v>0</v>
      </c>
      <c r="P1882" s="45">
        <f>IF(J1882&lt;DATEVALUE("2009-1-1"),3%,13%)</f>
        <v>0.03</v>
      </c>
      <c r="Q1882" s="42">
        <f>IF(P1882=13%,ROUND(O1882/(1+P1882)*P1882,2),ROUND(O1882/(1+0.03)*0.02,2))</f>
        <v>0</v>
      </c>
      <c r="R1882" s="42">
        <f>O1882-Q1882</f>
        <v>0</v>
      </c>
      <c r="S1882" s="42">
        <f>N1882-R1882</f>
        <v>470</v>
      </c>
      <c r="T1882" s="38">
        <v>2105</v>
      </c>
      <c r="U1882" s="14">
        <f>S1882/H1882</f>
        <v>0.05</v>
      </c>
      <c r="V1882" s="19"/>
      <c r="W1882" s="19"/>
      <c r="X1882" s="37" t="s">
        <v>3459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s="9" customFormat="1" ht="16.5" customHeight="1">
      <c r="A1883" s="38">
        <v>568</v>
      </c>
      <c r="B1883" s="39">
        <v>10729</v>
      </c>
      <c r="C1883" s="38">
        <v>10292546</v>
      </c>
      <c r="D1883" s="40" t="s">
        <v>180</v>
      </c>
      <c r="E1883" s="58">
        <v>1</v>
      </c>
      <c r="F1883" s="38">
        <v>120</v>
      </c>
      <c r="G1883" s="38" t="s">
        <v>23</v>
      </c>
      <c r="H1883" s="42">
        <v>2800</v>
      </c>
      <c r="I1883" s="37"/>
      <c r="J1883" s="44">
        <v>39812</v>
      </c>
      <c r="K1883" s="42">
        <v>0</v>
      </c>
      <c r="L1883" s="42">
        <v>2660</v>
      </c>
      <c r="M1883" s="44">
        <v>45259</v>
      </c>
      <c r="N1883" s="42">
        <v>140</v>
      </c>
      <c r="O1883" s="42">
        <v>0</v>
      </c>
      <c r="P1883" s="45">
        <f>IF(J1883&lt;DATEVALUE("2009-1-1"),3%,13%)</f>
        <v>0.03</v>
      </c>
      <c r="Q1883" s="42">
        <f>IF(P1883=13%,ROUND(O1883/(1+P1883)*P1883,2),ROUND(O1883/(1+0.03)*0.02,2))</f>
        <v>0</v>
      </c>
      <c r="R1883" s="42">
        <f>O1883-Q1883</f>
        <v>0</v>
      </c>
      <c r="S1883" s="42">
        <f>N1883-R1883</f>
        <v>140</v>
      </c>
      <c r="T1883" s="38">
        <v>2105</v>
      </c>
      <c r="U1883" s="14">
        <f>S1883/H1883</f>
        <v>0.05</v>
      </c>
      <c r="V1883" s="19"/>
      <c r="W1883" s="19"/>
      <c r="X1883" s="37" t="s">
        <v>3459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s="9" customFormat="1" ht="16.5" customHeight="1">
      <c r="A1884" s="38">
        <v>572</v>
      </c>
      <c r="B1884" s="39">
        <v>10729</v>
      </c>
      <c r="C1884" s="38">
        <v>10292372</v>
      </c>
      <c r="D1884" s="40" t="s">
        <v>423</v>
      </c>
      <c r="E1884" s="58">
        <v>1</v>
      </c>
      <c r="F1884" s="38">
        <v>120</v>
      </c>
      <c r="G1884" s="38" t="s">
        <v>23</v>
      </c>
      <c r="H1884" s="42">
        <v>1700</v>
      </c>
      <c r="I1884" s="37"/>
      <c r="J1884" s="44">
        <v>39812</v>
      </c>
      <c r="K1884" s="42">
        <v>0</v>
      </c>
      <c r="L1884" s="42">
        <v>1615</v>
      </c>
      <c r="M1884" s="44">
        <v>45259</v>
      </c>
      <c r="N1884" s="42">
        <v>85</v>
      </c>
      <c r="O1884" s="42">
        <v>0</v>
      </c>
      <c r="P1884" s="45">
        <f>IF(J1884&lt;DATEVALUE("2009-1-1"),3%,13%)</f>
        <v>0.03</v>
      </c>
      <c r="Q1884" s="42">
        <f>IF(P1884=13%,ROUND(O1884/(1+P1884)*P1884,2),ROUND(O1884/(1+0.03)*0.02,2))</f>
        <v>0</v>
      </c>
      <c r="R1884" s="42">
        <f>O1884-Q1884</f>
        <v>0</v>
      </c>
      <c r="S1884" s="42">
        <f>N1884-R1884</f>
        <v>85</v>
      </c>
      <c r="T1884" s="38">
        <v>2106</v>
      </c>
      <c r="U1884" s="14">
        <f>S1884/H1884</f>
        <v>0.05</v>
      </c>
      <c r="V1884" s="19"/>
      <c r="W1884" s="19"/>
      <c r="X1884" s="37" t="s">
        <v>3459</v>
      </c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s="9" customFormat="1" ht="16.5" customHeight="1">
      <c r="A1885" s="38">
        <v>573</v>
      </c>
      <c r="B1885" s="39">
        <v>10729</v>
      </c>
      <c r="C1885" s="38">
        <v>10292380</v>
      </c>
      <c r="D1885" s="40" t="s">
        <v>3201</v>
      </c>
      <c r="E1885" s="58">
        <v>1</v>
      </c>
      <c r="F1885" s="38">
        <v>120</v>
      </c>
      <c r="G1885" s="38" t="s">
        <v>23</v>
      </c>
      <c r="H1885" s="42">
        <v>260</v>
      </c>
      <c r="I1885" s="37"/>
      <c r="J1885" s="44">
        <v>39812</v>
      </c>
      <c r="K1885" s="42">
        <v>0</v>
      </c>
      <c r="L1885" s="42">
        <v>247</v>
      </c>
      <c r="M1885" s="44">
        <v>45259</v>
      </c>
      <c r="N1885" s="42">
        <v>13</v>
      </c>
      <c r="O1885" s="42">
        <v>0</v>
      </c>
      <c r="P1885" s="45">
        <f>IF(J1885&lt;DATEVALUE("2009-1-1"),3%,13%)</f>
        <v>0.03</v>
      </c>
      <c r="Q1885" s="42">
        <f>IF(P1885=13%,ROUND(O1885/(1+P1885)*P1885,2),ROUND(O1885/(1+0.03)*0.02,2))</f>
        <v>0</v>
      </c>
      <c r="R1885" s="42">
        <f>O1885-Q1885</f>
        <v>0</v>
      </c>
      <c r="S1885" s="42">
        <f>N1885-R1885</f>
        <v>13</v>
      </c>
      <c r="T1885" s="38">
        <v>2106</v>
      </c>
      <c r="U1885" s="14">
        <f>S1885/H1885</f>
        <v>0.05</v>
      </c>
      <c r="V1885" s="19"/>
      <c r="W1885" s="19"/>
      <c r="X1885" s="37" t="s">
        <v>3459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37" s="9" customFormat="1" ht="16.5" customHeight="1">
      <c r="A1886" s="38">
        <v>574</v>
      </c>
      <c r="B1886" s="39">
        <v>10729</v>
      </c>
      <c r="C1886" s="38">
        <v>10292383</v>
      </c>
      <c r="D1886" s="40" t="s">
        <v>2032</v>
      </c>
      <c r="E1886" s="58">
        <v>1</v>
      </c>
      <c r="F1886" s="38">
        <v>120</v>
      </c>
      <c r="G1886" s="38" t="s">
        <v>23</v>
      </c>
      <c r="H1886" s="42">
        <v>3600</v>
      </c>
      <c r="I1886" s="37"/>
      <c r="J1886" s="44">
        <v>39812</v>
      </c>
      <c r="K1886" s="42">
        <v>0</v>
      </c>
      <c r="L1886" s="42">
        <v>3420</v>
      </c>
      <c r="M1886" s="44">
        <v>45259</v>
      </c>
      <c r="N1886" s="42">
        <v>180</v>
      </c>
      <c r="O1886" s="42">
        <v>0</v>
      </c>
      <c r="P1886" s="45">
        <f>IF(J1886&lt;DATEVALUE("2009-1-1"),3%,13%)</f>
        <v>0.03</v>
      </c>
      <c r="Q1886" s="42">
        <f>IF(P1886=13%,ROUND(O1886/(1+P1886)*P1886,2),ROUND(O1886/(1+0.03)*0.02,2))</f>
        <v>0</v>
      </c>
      <c r="R1886" s="42">
        <f>O1886-Q1886</f>
        <v>0</v>
      </c>
      <c r="S1886" s="42">
        <f>N1886-R1886</f>
        <v>180</v>
      </c>
      <c r="T1886" s="38">
        <v>2106</v>
      </c>
      <c r="U1886" s="14">
        <f>S1886/H1886</f>
        <v>0.05</v>
      </c>
      <c r="V1886" s="19"/>
      <c r="W1886" s="19"/>
      <c r="X1886" s="37" t="s">
        <v>3459</v>
      </c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</row>
    <row r="1887" spans="1:37" s="9" customFormat="1" ht="16.5" customHeight="1">
      <c r="A1887" s="38">
        <v>575</v>
      </c>
      <c r="B1887" s="39">
        <v>10729</v>
      </c>
      <c r="C1887" s="38">
        <v>10292452</v>
      </c>
      <c r="D1887" s="40" t="s">
        <v>2233</v>
      </c>
      <c r="E1887" s="58">
        <v>2</v>
      </c>
      <c r="F1887" s="38">
        <v>120</v>
      </c>
      <c r="G1887" s="38" t="s">
        <v>23</v>
      </c>
      <c r="H1887" s="42">
        <v>7600</v>
      </c>
      <c r="I1887" s="37"/>
      <c r="J1887" s="44">
        <v>39812</v>
      </c>
      <c r="K1887" s="42">
        <v>0</v>
      </c>
      <c r="L1887" s="42">
        <v>7220</v>
      </c>
      <c r="M1887" s="44">
        <v>45259</v>
      </c>
      <c r="N1887" s="42">
        <v>380</v>
      </c>
      <c r="O1887" s="42">
        <v>0</v>
      </c>
      <c r="P1887" s="45">
        <f>IF(J1887&lt;DATEVALUE("2009-1-1"),3%,13%)</f>
        <v>0.03</v>
      </c>
      <c r="Q1887" s="42">
        <f>IF(P1887=13%,ROUND(O1887/(1+P1887)*P1887,2),ROUND(O1887/(1+0.03)*0.02,2))</f>
        <v>0</v>
      </c>
      <c r="R1887" s="42">
        <f>O1887-Q1887</f>
        <v>0</v>
      </c>
      <c r="S1887" s="42">
        <f>N1887-R1887</f>
        <v>380</v>
      </c>
      <c r="T1887" s="38">
        <v>2106</v>
      </c>
      <c r="U1887" s="14">
        <f>S1887/H1887</f>
        <v>0.05</v>
      </c>
      <c r="V1887" s="19"/>
      <c r="W1887" s="19"/>
      <c r="X1887" s="37" t="s">
        <v>3459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37" s="9" customFormat="1" ht="16.5" customHeight="1">
      <c r="A1888" s="38">
        <v>576</v>
      </c>
      <c r="B1888" s="39">
        <v>10729</v>
      </c>
      <c r="C1888" s="38">
        <v>10292454</v>
      </c>
      <c r="D1888" s="40" t="s">
        <v>3230</v>
      </c>
      <c r="E1888" s="58">
        <v>2</v>
      </c>
      <c r="F1888" s="38">
        <v>120</v>
      </c>
      <c r="G1888" s="38" t="s">
        <v>23</v>
      </c>
      <c r="H1888" s="42">
        <v>8200</v>
      </c>
      <c r="I1888" s="37"/>
      <c r="J1888" s="44">
        <v>39812</v>
      </c>
      <c r="K1888" s="42">
        <v>0</v>
      </c>
      <c r="L1888" s="42">
        <v>7790</v>
      </c>
      <c r="M1888" s="44">
        <v>45259</v>
      </c>
      <c r="N1888" s="42">
        <v>410</v>
      </c>
      <c r="O1888" s="42">
        <v>0</v>
      </c>
      <c r="P1888" s="45">
        <f>IF(J1888&lt;DATEVALUE("2009-1-1"),3%,13%)</f>
        <v>0.03</v>
      </c>
      <c r="Q1888" s="42">
        <f>IF(P1888=13%,ROUND(O1888/(1+P1888)*P1888,2),ROUND(O1888/(1+0.03)*0.02,2))</f>
        <v>0</v>
      </c>
      <c r="R1888" s="42">
        <f>O1888-Q1888</f>
        <v>0</v>
      </c>
      <c r="S1888" s="42">
        <f>N1888-R1888</f>
        <v>410</v>
      </c>
      <c r="T1888" s="38">
        <v>2106</v>
      </c>
      <c r="U1888" s="14">
        <f>S1888/H1888</f>
        <v>0.05</v>
      </c>
      <c r="V1888" s="19"/>
      <c r="W1888" s="19"/>
      <c r="X1888" s="37" t="s">
        <v>3459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s="9" customFormat="1" ht="16.5" customHeight="1">
      <c r="A1889" s="38">
        <v>577</v>
      </c>
      <c r="B1889" s="39">
        <v>10729</v>
      </c>
      <c r="C1889" s="38">
        <v>10292480</v>
      </c>
      <c r="D1889" s="40" t="s">
        <v>1132</v>
      </c>
      <c r="E1889" s="58">
        <v>1</v>
      </c>
      <c r="F1889" s="38">
        <v>120</v>
      </c>
      <c r="G1889" s="38" t="s">
        <v>23</v>
      </c>
      <c r="H1889" s="42">
        <v>1200</v>
      </c>
      <c r="I1889" s="37"/>
      <c r="J1889" s="44">
        <v>39812</v>
      </c>
      <c r="K1889" s="42">
        <v>0</v>
      </c>
      <c r="L1889" s="42">
        <v>1140</v>
      </c>
      <c r="M1889" s="44">
        <v>45259</v>
      </c>
      <c r="N1889" s="42">
        <v>60</v>
      </c>
      <c r="O1889" s="42">
        <v>0</v>
      </c>
      <c r="P1889" s="45">
        <f>IF(J1889&lt;DATEVALUE("2009-1-1"),3%,13%)</f>
        <v>0.03</v>
      </c>
      <c r="Q1889" s="42">
        <f>IF(P1889=13%,ROUND(O1889/(1+P1889)*P1889,2),ROUND(O1889/(1+0.03)*0.02,2))</f>
        <v>0</v>
      </c>
      <c r="R1889" s="42">
        <f>O1889-Q1889</f>
        <v>0</v>
      </c>
      <c r="S1889" s="42">
        <f>N1889-R1889</f>
        <v>60</v>
      </c>
      <c r="T1889" s="38">
        <v>2106</v>
      </c>
      <c r="U1889" s="14">
        <f>S1889/H1889</f>
        <v>0.05</v>
      </c>
      <c r="V1889" s="19"/>
      <c r="W1889" s="19"/>
      <c r="X1889" s="37" t="s">
        <v>3459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s="9" customFormat="1" ht="16.5" customHeight="1">
      <c r="A1890" s="38">
        <v>578</v>
      </c>
      <c r="B1890" s="39">
        <v>10729</v>
      </c>
      <c r="C1890" s="38">
        <v>10292542</v>
      </c>
      <c r="D1890" s="40" t="s">
        <v>180</v>
      </c>
      <c r="E1890" s="58">
        <v>1</v>
      </c>
      <c r="F1890" s="38">
        <v>120</v>
      </c>
      <c r="G1890" s="38" t="s">
        <v>23</v>
      </c>
      <c r="H1890" s="42">
        <v>2500</v>
      </c>
      <c r="I1890" s="37"/>
      <c r="J1890" s="44">
        <v>39812</v>
      </c>
      <c r="K1890" s="42">
        <v>0</v>
      </c>
      <c r="L1890" s="42">
        <v>2375</v>
      </c>
      <c r="M1890" s="44">
        <v>45259</v>
      </c>
      <c r="N1890" s="42">
        <v>125</v>
      </c>
      <c r="O1890" s="42">
        <v>0</v>
      </c>
      <c r="P1890" s="45">
        <f>IF(J1890&lt;DATEVALUE("2009-1-1"),3%,13%)</f>
        <v>0.03</v>
      </c>
      <c r="Q1890" s="42">
        <f>IF(P1890=13%,ROUND(O1890/(1+P1890)*P1890,2),ROUND(O1890/(1+0.03)*0.02,2))</f>
        <v>0</v>
      </c>
      <c r="R1890" s="42">
        <f>O1890-Q1890</f>
        <v>0</v>
      </c>
      <c r="S1890" s="42">
        <f>N1890-R1890</f>
        <v>125</v>
      </c>
      <c r="T1890" s="38">
        <v>2106</v>
      </c>
      <c r="U1890" s="14">
        <f>S1890/H1890</f>
        <v>0.05</v>
      </c>
      <c r="V1890" s="19"/>
      <c r="W1890" s="19"/>
      <c r="X1890" s="37" t="s">
        <v>3459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37" s="9" customFormat="1" ht="16.5" customHeight="1">
      <c r="A1891" s="38">
        <v>581</v>
      </c>
      <c r="B1891" s="39">
        <v>10729</v>
      </c>
      <c r="C1891" s="38">
        <v>10291908</v>
      </c>
      <c r="D1891" s="40" t="s">
        <v>3233</v>
      </c>
      <c r="E1891" s="58">
        <v>1</v>
      </c>
      <c r="F1891" s="38">
        <v>120</v>
      </c>
      <c r="G1891" s="38" t="s">
        <v>23</v>
      </c>
      <c r="H1891" s="42">
        <v>-28500</v>
      </c>
      <c r="I1891" s="37"/>
      <c r="J1891" s="44">
        <v>40022</v>
      </c>
      <c r="K1891" s="42">
        <v>0</v>
      </c>
      <c r="L1891" s="42">
        <v>-27075</v>
      </c>
      <c r="M1891" s="44">
        <v>45259</v>
      </c>
      <c r="N1891" s="42">
        <v>-1425</v>
      </c>
      <c r="O1891" s="42">
        <v>0</v>
      </c>
      <c r="P1891" s="45">
        <f>IF(J1891&lt;DATEVALUE("2009-1-1"),3%,13%)</f>
        <v>0.13</v>
      </c>
      <c r="Q1891" s="42">
        <f>IF(P1891=13%,ROUND(O1891/(1+P1891)*P1891,2),ROUND(O1891/(1+0.03)*0.02,2))</f>
        <v>0</v>
      </c>
      <c r="R1891" s="42">
        <f>O1891-Q1891</f>
        <v>0</v>
      </c>
      <c r="S1891" s="42">
        <f>N1891-R1891</f>
        <v>-1425</v>
      </c>
      <c r="T1891" s="38">
        <v>2107</v>
      </c>
      <c r="U1891" s="14">
        <f>S1891/H1891</f>
        <v>0.05</v>
      </c>
      <c r="V1891" s="19"/>
      <c r="W1891" s="19"/>
      <c r="X1891" s="37" t="s">
        <v>3459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37" s="9" customFormat="1" ht="16.5" customHeight="1">
      <c r="A1892" s="38">
        <v>582</v>
      </c>
      <c r="B1892" s="39">
        <v>10729</v>
      </c>
      <c r="C1892" s="38">
        <v>10292359</v>
      </c>
      <c r="D1892" s="40" t="s">
        <v>2070</v>
      </c>
      <c r="E1892" s="58">
        <v>1</v>
      </c>
      <c r="F1892" s="38">
        <v>120</v>
      </c>
      <c r="G1892" s="38" t="s">
        <v>23</v>
      </c>
      <c r="H1892" s="42">
        <v>3050</v>
      </c>
      <c r="I1892" s="37"/>
      <c r="J1892" s="44">
        <v>39812</v>
      </c>
      <c r="K1892" s="42">
        <v>0</v>
      </c>
      <c r="L1892" s="42">
        <v>2897.5</v>
      </c>
      <c r="M1892" s="44">
        <v>45259</v>
      </c>
      <c r="N1892" s="42">
        <v>152.5</v>
      </c>
      <c r="O1892" s="42">
        <v>0</v>
      </c>
      <c r="P1892" s="45">
        <f>IF(J1892&lt;DATEVALUE("2009-1-1"),3%,13%)</f>
        <v>0.03</v>
      </c>
      <c r="Q1892" s="42">
        <f>IF(P1892=13%,ROUND(O1892/(1+P1892)*P1892,2),ROUND(O1892/(1+0.03)*0.02,2))</f>
        <v>0</v>
      </c>
      <c r="R1892" s="42">
        <f>O1892-Q1892</f>
        <v>0</v>
      </c>
      <c r="S1892" s="42">
        <f>N1892-R1892</f>
        <v>152.5</v>
      </c>
      <c r="T1892" s="38">
        <v>2107</v>
      </c>
      <c r="U1892" s="14">
        <f>S1892/H1892</f>
        <v>0.05</v>
      </c>
      <c r="V1892" s="19"/>
      <c r="W1892" s="19"/>
      <c r="X1892" s="37" t="s">
        <v>3459</v>
      </c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s="9" customFormat="1" ht="16.5" customHeight="1">
      <c r="A1893" s="38">
        <v>583</v>
      </c>
      <c r="B1893" s="39">
        <v>10729</v>
      </c>
      <c r="C1893" s="38">
        <v>10292370</v>
      </c>
      <c r="D1893" s="40" t="s">
        <v>616</v>
      </c>
      <c r="E1893" s="58">
        <v>1</v>
      </c>
      <c r="F1893" s="38">
        <v>120</v>
      </c>
      <c r="G1893" s="38" t="s">
        <v>23</v>
      </c>
      <c r="H1893" s="42">
        <v>700</v>
      </c>
      <c r="I1893" s="37"/>
      <c r="J1893" s="44">
        <v>39812</v>
      </c>
      <c r="K1893" s="42">
        <v>0</v>
      </c>
      <c r="L1893" s="42">
        <v>665</v>
      </c>
      <c r="M1893" s="44">
        <v>45259</v>
      </c>
      <c r="N1893" s="42">
        <v>35</v>
      </c>
      <c r="O1893" s="42">
        <v>0</v>
      </c>
      <c r="P1893" s="45">
        <f>IF(J1893&lt;DATEVALUE("2009-1-1"),3%,13%)</f>
        <v>0.03</v>
      </c>
      <c r="Q1893" s="42">
        <f>IF(P1893=13%,ROUND(O1893/(1+P1893)*P1893,2),ROUND(O1893/(1+0.03)*0.02,2))</f>
        <v>0</v>
      </c>
      <c r="R1893" s="42">
        <f>O1893-Q1893</f>
        <v>0</v>
      </c>
      <c r="S1893" s="42">
        <f>N1893-R1893</f>
        <v>35</v>
      </c>
      <c r="T1893" s="38">
        <v>2107</v>
      </c>
      <c r="U1893" s="14">
        <f>S1893/H1893</f>
        <v>0.05</v>
      </c>
      <c r="V1893" s="19"/>
      <c r="W1893" s="19"/>
      <c r="X1893" s="37" t="s">
        <v>3459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s="9" customFormat="1" ht="16.5" customHeight="1">
      <c r="A1894" s="38">
        <v>584</v>
      </c>
      <c r="B1894" s="39">
        <v>10729</v>
      </c>
      <c r="C1894" s="38">
        <v>10292376</v>
      </c>
      <c r="D1894" s="40" t="s">
        <v>526</v>
      </c>
      <c r="E1894" s="58">
        <v>1</v>
      </c>
      <c r="F1894" s="38">
        <v>120</v>
      </c>
      <c r="G1894" s="38" t="s">
        <v>23</v>
      </c>
      <c r="H1894" s="42">
        <v>290</v>
      </c>
      <c r="I1894" s="37"/>
      <c r="J1894" s="44">
        <v>39812</v>
      </c>
      <c r="K1894" s="42">
        <v>0</v>
      </c>
      <c r="L1894" s="42">
        <v>275.5</v>
      </c>
      <c r="M1894" s="44">
        <v>45259</v>
      </c>
      <c r="N1894" s="42">
        <v>14.5</v>
      </c>
      <c r="O1894" s="42">
        <v>0</v>
      </c>
      <c r="P1894" s="45">
        <f>IF(J1894&lt;DATEVALUE("2009-1-1"),3%,13%)</f>
        <v>0.03</v>
      </c>
      <c r="Q1894" s="42">
        <f>IF(P1894=13%,ROUND(O1894/(1+P1894)*P1894,2),ROUND(O1894/(1+0.03)*0.02,2))</f>
        <v>0</v>
      </c>
      <c r="R1894" s="42">
        <f>O1894-Q1894</f>
        <v>0</v>
      </c>
      <c r="S1894" s="42">
        <f>N1894-R1894</f>
        <v>14.5</v>
      </c>
      <c r="T1894" s="38">
        <v>2107</v>
      </c>
      <c r="U1894" s="14">
        <f>S1894/H1894</f>
        <v>0.05</v>
      </c>
      <c r="V1894" s="19"/>
      <c r="W1894" s="19"/>
      <c r="X1894" s="37" t="s">
        <v>3459</v>
      </c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37" s="9" customFormat="1" ht="16.5" customHeight="1">
      <c r="A1895" s="38">
        <v>585</v>
      </c>
      <c r="B1895" s="39">
        <v>10729</v>
      </c>
      <c r="C1895" s="38">
        <v>10292381</v>
      </c>
      <c r="D1895" s="40" t="s">
        <v>3201</v>
      </c>
      <c r="E1895" s="58">
        <v>1</v>
      </c>
      <c r="F1895" s="38">
        <v>120</v>
      </c>
      <c r="G1895" s="38" t="s">
        <v>23</v>
      </c>
      <c r="H1895" s="42">
        <v>260</v>
      </c>
      <c r="I1895" s="37"/>
      <c r="J1895" s="44">
        <v>39812</v>
      </c>
      <c r="K1895" s="42">
        <v>0</v>
      </c>
      <c r="L1895" s="42">
        <v>247</v>
      </c>
      <c r="M1895" s="44">
        <v>45259</v>
      </c>
      <c r="N1895" s="42">
        <v>13</v>
      </c>
      <c r="O1895" s="42">
        <v>0</v>
      </c>
      <c r="P1895" s="45">
        <f>IF(J1895&lt;DATEVALUE("2009-1-1"),3%,13%)</f>
        <v>0.03</v>
      </c>
      <c r="Q1895" s="42">
        <f>IF(P1895=13%,ROUND(O1895/(1+P1895)*P1895,2),ROUND(O1895/(1+0.03)*0.02,2))</f>
        <v>0</v>
      </c>
      <c r="R1895" s="42">
        <f>O1895-Q1895</f>
        <v>0</v>
      </c>
      <c r="S1895" s="42">
        <f>N1895-R1895</f>
        <v>13</v>
      </c>
      <c r="T1895" s="38">
        <v>2107</v>
      </c>
      <c r="U1895" s="14">
        <f>S1895/H1895</f>
        <v>0.05</v>
      </c>
      <c r="V1895" s="19"/>
      <c r="W1895" s="19"/>
      <c r="X1895" s="37" t="s">
        <v>3459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s="9" customFormat="1" ht="16.5" customHeight="1">
      <c r="A1896" s="38">
        <v>586</v>
      </c>
      <c r="B1896" s="39">
        <v>10729</v>
      </c>
      <c r="C1896" s="38">
        <v>10292473</v>
      </c>
      <c r="D1896" s="40" t="s">
        <v>254</v>
      </c>
      <c r="E1896" s="58">
        <v>1</v>
      </c>
      <c r="F1896" s="38">
        <v>120</v>
      </c>
      <c r="G1896" s="38" t="s">
        <v>23</v>
      </c>
      <c r="H1896" s="42">
        <v>760</v>
      </c>
      <c r="I1896" s="37"/>
      <c r="J1896" s="44">
        <v>39812</v>
      </c>
      <c r="K1896" s="42">
        <v>0</v>
      </c>
      <c r="L1896" s="42">
        <v>722</v>
      </c>
      <c r="M1896" s="44">
        <v>45259</v>
      </c>
      <c r="N1896" s="42">
        <v>38</v>
      </c>
      <c r="O1896" s="42">
        <v>0</v>
      </c>
      <c r="P1896" s="45">
        <f>IF(J1896&lt;DATEVALUE("2009-1-1"),3%,13%)</f>
        <v>0.03</v>
      </c>
      <c r="Q1896" s="42">
        <f>IF(P1896=13%,ROUND(O1896/(1+P1896)*P1896,2),ROUND(O1896/(1+0.03)*0.02,2))</f>
        <v>0</v>
      </c>
      <c r="R1896" s="42">
        <f>O1896-Q1896</f>
        <v>0</v>
      </c>
      <c r="S1896" s="42">
        <f>N1896-R1896</f>
        <v>38</v>
      </c>
      <c r="T1896" s="38">
        <v>2107</v>
      </c>
      <c r="U1896" s="14">
        <f>S1896/H1896</f>
        <v>0.05</v>
      </c>
      <c r="V1896" s="19"/>
      <c r="W1896" s="19"/>
      <c r="X1896" s="37" t="s">
        <v>3459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s="9" customFormat="1" ht="16.5" customHeight="1">
      <c r="A1897" s="38">
        <v>587</v>
      </c>
      <c r="B1897" s="39">
        <v>10729</v>
      </c>
      <c r="C1897" s="38">
        <v>10292488</v>
      </c>
      <c r="D1897" s="40" t="s">
        <v>3227</v>
      </c>
      <c r="E1897" s="58">
        <v>1</v>
      </c>
      <c r="F1897" s="38">
        <v>60</v>
      </c>
      <c r="G1897" s="38" t="s">
        <v>23</v>
      </c>
      <c r="H1897" s="42">
        <v>600</v>
      </c>
      <c r="I1897" s="37"/>
      <c r="J1897" s="44">
        <v>39812</v>
      </c>
      <c r="K1897" s="42">
        <v>0</v>
      </c>
      <c r="L1897" s="42">
        <v>570</v>
      </c>
      <c r="M1897" s="44">
        <v>45259</v>
      </c>
      <c r="N1897" s="42">
        <v>30</v>
      </c>
      <c r="O1897" s="42">
        <v>0</v>
      </c>
      <c r="P1897" s="45">
        <f>IF(J1897&lt;DATEVALUE("2009-1-1"),3%,13%)</f>
        <v>0.03</v>
      </c>
      <c r="Q1897" s="42">
        <f>IF(P1897=13%,ROUND(O1897/(1+P1897)*P1897,2),ROUND(O1897/(1+0.03)*0.02,2))</f>
        <v>0</v>
      </c>
      <c r="R1897" s="42">
        <f>O1897-Q1897</f>
        <v>0</v>
      </c>
      <c r="S1897" s="42">
        <f>N1897-R1897</f>
        <v>30</v>
      </c>
      <c r="T1897" s="38">
        <v>2107</v>
      </c>
      <c r="U1897" s="14">
        <f>S1897/H1897</f>
        <v>0.05</v>
      </c>
      <c r="V1897" s="19"/>
      <c r="W1897" s="19"/>
      <c r="X1897" s="37" t="s">
        <v>3459</v>
      </c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37" s="9" customFormat="1" ht="16.5" customHeight="1">
      <c r="A1898" s="38">
        <v>588</v>
      </c>
      <c r="B1898" s="39">
        <v>10729</v>
      </c>
      <c r="C1898" s="38">
        <v>10292539</v>
      </c>
      <c r="D1898" s="40" t="s">
        <v>180</v>
      </c>
      <c r="E1898" s="58">
        <v>1</v>
      </c>
      <c r="F1898" s="38">
        <v>120</v>
      </c>
      <c r="G1898" s="38" t="s">
        <v>23</v>
      </c>
      <c r="H1898" s="42">
        <v>2300</v>
      </c>
      <c r="I1898" s="37"/>
      <c r="J1898" s="44">
        <v>39812</v>
      </c>
      <c r="K1898" s="42">
        <v>0</v>
      </c>
      <c r="L1898" s="42">
        <v>2185</v>
      </c>
      <c r="M1898" s="44">
        <v>45259</v>
      </c>
      <c r="N1898" s="42">
        <v>115</v>
      </c>
      <c r="O1898" s="42">
        <v>0</v>
      </c>
      <c r="P1898" s="45">
        <f>IF(J1898&lt;DATEVALUE("2009-1-1"),3%,13%)</f>
        <v>0.03</v>
      </c>
      <c r="Q1898" s="42">
        <f>IF(P1898=13%,ROUND(O1898/(1+P1898)*P1898,2),ROUND(O1898/(1+0.03)*0.02,2))</f>
        <v>0</v>
      </c>
      <c r="R1898" s="42">
        <f>O1898-Q1898</f>
        <v>0</v>
      </c>
      <c r="S1898" s="42">
        <f>N1898-R1898</f>
        <v>115</v>
      </c>
      <c r="T1898" s="38">
        <v>2107</v>
      </c>
      <c r="U1898" s="14">
        <f>S1898/H1898</f>
        <v>0.05</v>
      </c>
      <c r="V1898" s="19"/>
      <c r="W1898" s="19"/>
      <c r="X1898" s="37" t="s">
        <v>3459</v>
      </c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s="9" customFormat="1" ht="16.5" customHeight="1">
      <c r="A1899" s="38">
        <v>589</v>
      </c>
      <c r="B1899" s="39">
        <v>10729</v>
      </c>
      <c r="C1899" s="38">
        <v>10292543</v>
      </c>
      <c r="D1899" s="40" t="s">
        <v>180</v>
      </c>
      <c r="E1899" s="58">
        <v>3</v>
      </c>
      <c r="F1899" s="38">
        <v>120</v>
      </c>
      <c r="G1899" s="38" t="s">
        <v>23</v>
      </c>
      <c r="H1899" s="42">
        <v>7500</v>
      </c>
      <c r="I1899" s="37"/>
      <c r="J1899" s="44">
        <v>39812</v>
      </c>
      <c r="K1899" s="42">
        <v>0</v>
      </c>
      <c r="L1899" s="42">
        <v>7125</v>
      </c>
      <c r="M1899" s="44">
        <v>45259</v>
      </c>
      <c r="N1899" s="42">
        <v>375</v>
      </c>
      <c r="O1899" s="42">
        <v>0</v>
      </c>
      <c r="P1899" s="45">
        <f>IF(J1899&lt;DATEVALUE("2009-1-1"),3%,13%)</f>
        <v>0.03</v>
      </c>
      <c r="Q1899" s="42">
        <f>IF(P1899=13%,ROUND(O1899/(1+P1899)*P1899,2),ROUND(O1899/(1+0.03)*0.02,2))</f>
        <v>0</v>
      </c>
      <c r="R1899" s="42">
        <f>O1899-Q1899</f>
        <v>0</v>
      </c>
      <c r="S1899" s="42">
        <f>N1899-R1899</f>
        <v>375</v>
      </c>
      <c r="T1899" s="38">
        <v>2107</v>
      </c>
      <c r="U1899" s="14">
        <f>S1899/H1899</f>
        <v>0.05</v>
      </c>
      <c r="V1899" s="19"/>
      <c r="W1899" s="19"/>
      <c r="X1899" s="37" t="s">
        <v>3459</v>
      </c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s="9" customFormat="1" ht="16.5" customHeight="1">
      <c r="A1900" s="38">
        <v>590</v>
      </c>
      <c r="B1900" s="39">
        <v>10729</v>
      </c>
      <c r="C1900" s="38">
        <v>10292555</v>
      </c>
      <c r="D1900" s="40" t="s">
        <v>440</v>
      </c>
      <c r="E1900" s="58">
        <v>2</v>
      </c>
      <c r="F1900" s="38">
        <v>120</v>
      </c>
      <c r="G1900" s="38" t="s">
        <v>23</v>
      </c>
      <c r="H1900" s="42">
        <v>9000</v>
      </c>
      <c r="I1900" s="37"/>
      <c r="J1900" s="44">
        <v>39812</v>
      </c>
      <c r="K1900" s="42">
        <v>0</v>
      </c>
      <c r="L1900" s="42">
        <v>8550</v>
      </c>
      <c r="M1900" s="44">
        <v>45259</v>
      </c>
      <c r="N1900" s="42">
        <v>450</v>
      </c>
      <c r="O1900" s="42">
        <v>0</v>
      </c>
      <c r="P1900" s="45">
        <f>IF(J1900&lt;DATEVALUE("2009-1-1"),3%,13%)</f>
        <v>0.03</v>
      </c>
      <c r="Q1900" s="42">
        <f>IF(P1900=13%,ROUND(O1900/(1+P1900)*P1900,2),ROUND(O1900/(1+0.03)*0.02,2))</f>
        <v>0</v>
      </c>
      <c r="R1900" s="42">
        <f>O1900-Q1900</f>
        <v>0</v>
      </c>
      <c r="S1900" s="42">
        <f>N1900-R1900</f>
        <v>450</v>
      </c>
      <c r="T1900" s="38">
        <v>2107</v>
      </c>
      <c r="U1900" s="14">
        <f>S1900/H1900</f>
        <v>0.05</v>
      </c>
      <c r="V1900" s="19"/>
      <c r="W1900" s="19"/>
      <c r="X1900" s="37" t="s">
        <v>3459</v>
      </c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s="9" customFormat="1" ht="16.5" customHeight="1">
      <c r="A1901" s="38">
        <v>594</v>
      </c>
      <c r="B1901" s="39">
        <v>10729</v>
      </c>
      <c r="C1901" s="38">
        <v>10292391</v>
      </c>
      <c r="D1901" s="40" t="s">
        <v>3234</v>
      </c>
      <c r="E1901" s="58">
        <v>1</v>
      </c>
      <c r="F1901" s="38">
        <v>120</v>
      </c>
      <c r="G1901" s="38" t="s">
        <v>23</v>
      </c>
      <c r="H1901" s="42">
        <v>780</v>
      </c>
      <c r="I1901" s="37"/>
      <c r="J1901" s="44">
        <v>39812</v>
      </c>
      <c r="K1901" s="42">
        <v>0</v>
      </c>
      <c r="L1901" s="42">
        <v>741</v>
      </c>
      <c r="M1901" s="44">
        <v>45259</v>
      </c>
      <c r="N1901" s="42">
        <v>39</v>
      </c>
      <c r="O1901" s="42">
        <v>0</v>
      </c>
      <c r="P1901" s="45">
        <f>IF(J1901&lt;DATEVALUE("2009-1-1"),3%,13%)</f>
        <v>0.03</v>
      </c>
      <c r="Q1901" s="42">
        <f>IF(P1901=13%,ROUND(O1901/(1+P1901)*P1901,2),ROUND(O1901/(1+0.03)*0.02,2))</f>
        <v>0</v>
      </c>
      <c r="R1901" s="42">
        <f>O1901-Q1901</f>
        <v>0</v>
      </c>
      <c r="S1901" s="42">
        <f>N1901-R1901</f>
        <v>39</v>
      </c>
      <c r="T1901" s="38">
        <v>2109</v>
      </c>
      <c r="U1901" s="14">
        <f>S1901/H1901</f>
        <v>0.05</v>
      </c>
      <c r="V1901" s="19"/>
      <c r="W1901" s="19"/>
      <c r="X1901" s="37" t="s">
        <v>3459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s="9" customFormat="1" ht="16.5" customHeight="1">
      <c r="A1902" s="38">
        <v>595</v>
      </c>
      <c r="B1902" s="39">
        <v>10729</v>
      </c>
      <c r="C1902" s="38">
        <v>10293035</v>
      </c>
      <c r="D1902" s="40" t="s">
        <v>3235</v>
      </c>
      <c r="E1902" s="58">
        <v>1</v>
      </c>
      <c r="F1902" s="38">
        <v>120</v>
      </c>
      <c r="G1902" s="38" t="s">
        <v>23</v>
      </c>
      <c r="H1902" s="42">
        <v>3500</v>
      </c>
      <c r="I1902" s="37"/>
      <c r="J1902" s="44">
        <v>39812</v>
      </c>
      <c r="K1902" s="42">
        <v>0</v>
      </c>
      <c r="L1902" s="42">
        <v>3325</v>
      </c>
      <c r="M1902" s="44">
        <v>45259</v>
      </c>
      <c r="N1902" s="42">
        <v>175</v>
      </c>
      <c r="O1902" s="42">
        <v>0</v>
      </c>
      <c r="P1902" s="45">
        <f>IF(J1902&lt;DATEVALUE("2009-1-1"),3%,13%)</f>
        <v>0.03</v>
      </c>
      <c r="Q1902" s="42">
        <f>IF(P1902=13%,ROUND(O1902/(1+P1902)*P1902,2),ROUND(O1902/(1+0.03)*0.02,2))</f>
        <v>0</v>
      </c>
      <c r="R1902" s="42">
        <f>O1902-Q1902</f>
        <v>0</v>
      </c>
      <c r="S1902" s="42">
        <f>N1902-R1902</f>
        <v>175</v>
      </c>
      <c r="T1902" s="38">
        <v>2201</v>
      </c>
      <c r="U1902" s="14">
        <f>S1902/H1902</f>
        <v>0.05</v>
      </c>
      <c r="V1902" s="19"/>
      <c r="W1902" s="19"/>
      <c r="X1902" s="37" t="s">
        <v>3459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s="9" customFormat="1" ht="16.5" customHeight="1">
      <c r="A1903" s="38">
        <v>596</v>
      </c>
      <c r="B1903" s="39">
        <v>10729</v>
      </c>
      <c r="C1903" s="38">
        <v>10293036</v>
      </c>
      <c r="D1903" s="40" t="s">
        <v>1669</v>
      </c>
      <c r="E1903" s="58">
        <v>1</v>
      </c>
      <c r="F1903" s="38">
        <v>120</v>
      </c>
      <c r="G1903" s="38" t="s">
        <v>23</v>
      </c>
      <c r="H1903" s="42">
        <v>900</v>
      </c>
      <c r="I1903" s="37"/>
      <c r="J1903" s="44">
        <v>39812</v>
      </c>
      <c r="K1903" s="42">
        <v>0</v>
      </c>
      <c r="L1903" s="42">
        <v>855</v>
      </c>
      <c r="M1903" s="44">
        <v>45259</v>
      </c>
      <c r="N1903" s="42">
        <v>45</v>
      </c>
      <c r="O1903" s="42">
        <v>0</v>
      </c>
      <c r="P1903" s="45">
        <f>IF(J1903&lt;DATEVALUE("2009-1-1"),3%,13%)</f>
        <v>0.03</v>
      </c>
      <c r="Q1903" s="42">
        <f>IF(P1903=13%,ROUND(O1903/(1+P1903)*P1903,2),ROUND(O1903/(1+0.03)*0.02,2))</f>
        <v>0</v>
      </c>
      <c r="R1903" s="42">
        <f>O1903-Q1903</f>
        <v>0</v>
      </c>
      <c r="S1903" s="42">
        <f>N1903-R1903</f>
        <v>45</v>
      </c>
      <c r="T1903" s="38">
        <v>2201</v>
      </c>
      <c r="U1903" s="14">
        <f>S1903/H1903</f>
        <v>0.05</v>
      </c>
      <c r="V1903" s="19"/>
      <c r="W1903" s="19"/>
      <c r="X1903" s="37" t="s">
        <v>3459</v>
      </c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37" s="9" customFormat="1" ht="16.5" customHeight="1">
      <c r="A1904" s="38">
        <v>605</v>
      </c>
      <c r="B1904" s="39">
        <v>10729</v>
      </c>
      <c r="C1904" s="38">
        <v>10291840</v>
      </c>
      <c r="D1904" s="40" t="s">
        <v>3239</v>
      </c>
      <c r="E1904" s="58">
        <v>1</v>
      </c>
      <c r="F1904" s="38">
        <v>120</v>
      </c>
      <c r="G1904" s="38" t="s">
        <v>23</v>
      </c>
      <c r="H1904" s="42">
        <v>1200</v>
      </c>
      <c r="I1904" s="37"/>
      <c r="J1904" s="44">
        <v>39810</v>
      </c>
      <c r="K1904" s="42">
        <v>0</v>
      </c>
      <c r="L1904" s="42">
        <v>1140</v>
      </c>
      <c r="M1904" s="44">
        <v>45259</v>
      </c>
      <c r="N1904" s="42">
        <v>60</v>
      </c>
      <c r="O1904" s="42">
        <v>0</v>
      </c>
      <c r="P1904" s="45">
        <f>IF(J1904&lt;DATEVALUE("2009-1-1"),3%,13%)</f>
        <v>0.03</v>
      </c>
      <c r="Q1904" s="42">
        <f>IF(P1904=13%,ROUND(O1904/(1+P1904)*P1904,2),ROUND(O1904/(1+0.03)*0.02,2))</f>
        <v>0</v>
      </c>
      <c r="R1904" s="42">
        <f>O1904-Q1904</f>
        <v>0</v>
      </c>
      <c r="S1904" s="42">
        <f>N1904-R1904</f>
        <v>60</v>
      </c>
      <c r="T1904" s="38">
        <v>5000</v>
      </c>
      <c r="U1904" s="14">
        <f>S1904/H1904</f>
        <v>0.05</v>
      </c>
      <c r="V1904" s="19"/>
      <c r="W1904" s="19"/>
      <c r="X1904" s="37" t="s">
        <v>3459</v>
      </c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37" s="9" customFormat="1" ht="16.5" customHeight="1">
      <c r="A1905" s="38">
        <v>606</v>
      </c>
      <c r="B1905" s="39">
        <v>10729</v>
      </c>
      <c r="C1905" s="38">
        <v>10291850</v>
      </c>
      <c r="D1905" s="40" t="s">
        <v>3240</v>
      </c>
      <c r="E1905" s="58">
        <v>5</v>
      </c>
      <c r="F1905" s="38">
        <v>120</v>
      </c>
      <c r="G1905" s="38" t="s">
        <v>23</v>
      </c>
      <c r="H1905" s="42">
        <v>3750</v>
      </c>
      <c r="I1905" s="37"/>
      <c r="J1905" s="44">
        <v>39834</v>
      </c>
      <c r="K1905" s="42">
        <v>0</v>
      </c>
      <c r="L1905" s="42">
        <v>3562.5</v>
      </c>
      <c r="M1905" s="44">
        <v>45259</v>
      </c>
      <c r="N1905" s="42">
        <v>187.5</v>
      </c>
      <c r="O1905" s="42">
        <v>0</v>
      </c>
      <c r="P1905" s="45">
        <f>IF(J1905&lt;DATEVALUE("2009-1-1"),3%,13%)</f>
        <v>0.13</v>
      </c>
      <c r="Q1905" s="42">
        <f>IF(P1905=13%,ROUND(O1905/(1+P1905)*P1905,2),ROUND(O1905/(1+0.03)*0.02,2))</f>
        <v>0</v>
      </c>
      <c r="R1905" s="42">
        <f>O1905-Q1905</f>
        <v>0</v>
      </c>
      <c r="S1905" s="42">
        <f>N1905-R1905</f>
        <v>187.5</v>
      </c>
      <c r="T1905" s="38">
        <v>5000</v>
      </c>
      <c r="U1905" s="14">
        <f>S1905/H1905</f>
        <v>0.05</v>
      </c>
      <c r="V1905" s="19"/>
      <c r="W1905" s="19"/>
      <c r="X1905" s="37" t="s">
        <v>3459</v>
      </c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s="9" customFormat="1" ht="16.5" customHeight="1">
      <c r="A1906" s="38">
        <v>615</v>
      </c>
      <c r="B1906" s="39">
        <v>10729</v>
      </c>
      <c r="C1906" s="38">
        <v>10291944</v>
      </c>
      <c r="D1906" s="40" t="s">
        <v>931</v>
      </c>
      <c r="E1906" s="58">
        <v>1</v>
      </c>
      <c r="F1906" s="38">
        <v>120</v>
      </c>
      <c r="G1906" s="38" t="s">
        <v>23</v>
      </c>
      <c r="H1906" s="42">
        <v>1999</v>
      </c>
      <c r="I1906" s="37"/>
      <c r="J1906" s="44">
        <v>41301</v>
      </c>
      <c r="K1906" s="42">
        <v>0</v>
      </c>
      <c r="L1906" s="42">
        <v>1899.05</v>
      </c>
      <c r="M1906" s="44">
        <v>45259</v>
      </c>
      <c r="N1906" s="42">
        <v>99.95</v>
      </c>
      <c r="O1906" s="42">
        <v>0</v>
      </c>
      <c r="P1906" s="45">
        <f>IF(J1906&lt;DATEVALUE("2009-1-1"),3%,13%)</f>
        <v>0.13</v>
      </c>
      <c r="Q1906" s="42">
        <f>IF(P1906=13%,ROUND(O1906/(1+P1906)*P1906,2),ROUND(O1906/(1+0.03)*0.02,2))</f>
        <v>0</v>
      </c>
      <c r="R1906" s="42">
        <f>O1906-Q1906</f>
        <v>0</v>
      </c>
      <c r="S1906" s="42">
        <f>N1906-R1906</f>
        <v>99.95</v>
      </c>
      <c r="T1906" s="38">
        <v>5000</v>
      </c>
      <c r="U1906" s="14">
        <f>S1906/H1906</f>
        <v>0.05</v>
      </c>
      <c r="V1906" s="19"/>
      <c r="W1906" s="19"/>
      <c r="X1906" s="37" t="s">
        <v>3459</v>
      </c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s="9" customFormat="1" ht="16.5" customHeight="1">
      <c r="A1907" s="38">
        <v>616</v>
      </c>
      <c r="B1907" s="39">
        <v>10729</v>
      </c>
      <c r="C1907" s="38">
        <v>10291946</v>
      </c>
      <c r="D1907" s="40" t="s">
        <v>3244</v>
      </c>
      <c r="E1907" s="58">
        <v>1</v>
      </c>
      <c r="F1907" s="38">
        <v>120</v>
      </c>
      <c r="G1907" s="38" t="s">
        <v>23</v>
      </c>
      <c r="H1907" s="42">
        <v>1000</v>
      </c>
      <c r="I1907" s="37"/>
      <c r="J1907" s="44">
        <v>41301</v>
      </c>
      <c r="K1907" s="42">
        <v>0</v>
      </c>
      <c r="L1907" s="42">
        <v>950</v>
      </c>
      <c r="M1907" s="44">
        <v>45259</v>
      </c>
      <c r="N1907" s="42">
        <v>50</v>
      </c>
      <c r="O1907" s="42">
        <v>0</v>
      </c>
      <c r="P1907" s="45">
        <f>IF(J1907&lt;DATEVALUE("2009-1-1"),3%,13%)</f>
        <v>0.13</v>
      </c>
      <c r="Q1907" s="42">
        <f>IF(P1907=13%,ROUND(O1907/(1+P1907)*P1907,2),ROUND(O1907/(1+0.03)*0.02,2))</f>
        <v>0</v>
      </c>
      <c r="R1907" s="42">
        <f>O1907-Q1907</f>
        <v>0</v>
      </c>
      <c r="S1907" s="42">
        <f>N1907-R1907</f>
        <v>50</v>
      </c>
      <c r="T1907" s="38">
        <v>5000</v>
      </c>
      <c r="U1907" s="14">
        <f>S1907/H1907</f>
        <v>0.05</v>
      </c>
      <c r="V1907" s="19"/>
      <c r="W1907" s="19"/>
      <c r="X1907" s="37" t="s">
        <v>3459</v>
      </c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37" s="9" customFormat="1" ht="16.5" customHeight="1">
      <c r="A1908" s="38">
        <v>618</v>
      </c>
      <c r="B1908" s="39">
        <v>10729</v>
      </c>
      <c r="C1908" s="38">
        <v>10292103</v>
      </c>
      <c r="D1908" s="40" t="s">
        <v>3242</v>
      </c>
      <c r="E1908" s="58">
        <v>1</v>
      </c>
      <c r="F1908" s="38">
        <v>120</v>
      </c>
      <c r="G1908" s="38" t="s">
        <v>23</v>
      </c>
      <c r="H1908" s="42">
        <v>2750</v>
      </c>
      <c r="I1908" s="37"/>
      <c r="J1908" s="44">
        <v>40838</v>
      </c>
      <c r="K1908" s="42">
        <v>0</v>
      </c>
      <c r="L1908" s="42">
        <v>2612.5</v>
      </c>
      <c r="M1908" s="44">
        <v>45259</v>
      </c>
      <c r="N1908" s="42">
        <v>137.5</v>
      </c>
      <c r="O1908" s="42">
        <v>0</v>
      </c>
      <c r="P1908" s="45">
        <f>IF(J1908&lt;DATEVALUE("2009-1-1"),3%,13%)</f>
        <v>0.13</v>
      </c>
      <c r="Q1908" s="42">
        <f>IF(P1908=13%,ROUND(O1908/(1+P1908)*P1908,2),ROUND(O1908/(1+0.03)*0.02,2))</f>
        <v>0</v>
      </c>
      <c r="R1908" s="42">
        <f>O1908-Q1908</f>
        <v>0</v>
      </c>
      <c r="S1908" s="42">
        <f>N1908-R1908</f>
        <v>137.5</v>
      </c>
      <c r="T1908" s="38">
        <v>5000</v>
      </c>
      <c r="U1908" s="14">
        <f>S1908/H1908</f>
        <v>0.05</v>
      </c>
      <c r="V1908" s="19"/>
      <c r="W1908" s="19"/>
      <c r="X1908" s="37" t="s">
        <v>3459</v>
      </c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37" s="9" customFormat="1" ht="16.5" customHeight="1">
      <c r="A1909" s="38">
        <v>626</v>
      </c>
      <c r="B1909" s="39">
        <v>10729</v>
      </c>
      <c r="C1909" s="38">
        <v>10292134</v>
      </c>
      <c r="D1909" s="40" t="s">
        <v>3242</v>
      </c>
      <c r="E1909" s="58">
        <v>1</v>
      </c>
      <c r="F1909" s="38">
        <v>120</v>
      </c>
      <c r="G1909" s="38" t="s">
        <v>23</v>
      </c>
      <c r="H1909" s="42">
        <v>2500</v>
      </c>
      <c r="I1909" s="37"/>
      <c r="J1909" s="44">
        <v>39898</v>
      </c>
      <c r="K1909" s="42">
        <v>0</v>
      </c>
      <c r="L1909" s="42">
        <v>2375</v>
      </c>
      <c r="M1909" s="44">
        <v>45259</v>
      </c>
      <c r="N1909" s="42">
        <v>125</v>
      </c>
      <c r="O1909" s="42">
        <v>0</v>
      </c>
      <c r="P1909" s="45">
        <f>IF(J1909&lt;DATEVALUE("2009-1-1"),3%,13%)</f>
        <v>0.13</v>
      </c>
      <c r="Q1909" s="42">
        <f>IF(P1909=13%,ROUND(O1909/(1+P1909)*P1909,2),ROUND(O1909/(1+0.03)*0.02,2))</f>
        <v>0</v>
      </c>
      <c r="R1909" s="42">
        <f>O1909-Q1909</f>
        <v>0</v>
      </c>
      <c r="S1909" s="42">
        <f>N1909-R1909</f>
        <v>125</v>
      </c>
      <c r="T1909" s="38">
        <v>5000</v>
      </c>
      <c r="U1909" s="14">
        <f>S1909/H1909</f>
        <v>0.05</v>
      </c>
      <c r="V1909" s="19"/>
      <c r="W1909" s="19"/>
      <c r="X1909" s="37" t="s">
        <v>3459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37" s="9" customFormat="1" ht="16.5" customHeight="1">
      <c r="A1910" s="38">
        <v>627</v>
      </c>
      <c r="B1910" s="39">
        <v>10729</v>
      </c>
      <c r="C1910" s="38">
        <v>10292160</v>
      </c>
      <c r="D1910" s="40" t="s">
        <v>3242</v>
      </c>
      <c r="E1910" s="58">
        <v>1</v>
      </c>
      <c r="F1910" s="38">
        <v>120</v>
      </c>
      <c r="G1910" s="38" t="s">
        <v>23</v>
      </c>
      <c r="H1910" s="42">
        <v>1500</v>
      </c>
      <c r="I1910" s="37"/>
      <c r="J1910" s="44">
        <v>41541</v>
      </c>
      <c r="K1910" s="42">
        <v>0</v>
      </c>
      <c r="L1910" s="42">
        <v>1425</v>
      </c>
      <c r="M1910" s="44">
        <v>45259</v>
      </c>
      <c r="N1910" s="42">
        <v>75</v>
      </c>
      <c r="O1910" s="42">
        <v>0</v>
      </c>
      <c r="P1910" s="45">
        <f>IF(J1910&lt;DATEVALUE("2009-1-1"),3%,13%)</f>
        <v>0.13</v>
      </c>
      <c r="Q1910" s="42">
        <f>IF(P1910=13%,ROUND(O1910/(1+P1910)*P1910,2),ROUND(O1910/(1+0.03)*0.02,2))</f>
        <v>0</v>
      </c>
      <c r="R1910" s="42">
        <f>O1910-Q1910</f>
        <v>0</v>
      </c>
      <c r="S1910" s="42">
        <f>N1910-R1910</f>
        <v>75</v>
      </c>
      <c r="T1910" s="38">
        <v>5000</v>
      </c>
      <c r="U1910" s="14">
        <f>S1910/H1910</f>
        <v>0.05</v>
      </c>
      <c r="V1910" s="19"/>
      <c r="W1910" s="19"/>
      <c r="X1910" s="37" t="s">
        <v>3459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s="9" customFormat="1" ht="16.5" customHeight="1">
      <c r="A1911" s="38">
        <v>628</v>
      </c>
      <c r="B1911" s="39">
        <v>10729</v>
      </c>
      <c r="C1911" s="38">
        <v>10292294</v>
      </c>
      <c r="D1911" s="40" t="s">
        <v>2459</v>
      </c>
      <c r="E1911" s="58">
        <v>67</v>
      </c>
      <c r="F1911" s="38">
        <v>120</v>
      </c>
      <c r="G1911" s="38" t="s">
        <v>23</v>
      </c>
      <c r="H1911" s="42">
        <v>50250</v>
      </c>
      <c r="I1911" s="37"/>
      <c r="J1911" s="44">
        <v>39812</v>
      </c>
      <c r="K1911" s="42">
        <v>0</v>
      </c>
      <c r="L1911" s="42">
        <v>47737.5</v>
      </c>
      <c r="M1911" s="44">
        <v>45259</v>
      </c>
      <c r="N1911" s="42">
        <v>2512.5</v>
      </c>
      <c r="O1911" s="42">
        <v>0</v>
      </c>
      <c r="P1911" s="45">
        <f>IF(J1911&lt;DATEVALUE("2009-1-1"),3%,13%)</f>
        <v>0.03</v>
      </c>
      <c r="Q1911" s="42">
        <f>IF(P1911=13%,ROUND(O1911/(1+P1911)*P1911,2),ROUND(O1911/(1+0.03)*0.02,2))</f>
        <v>0</v>
      </c>
      <c r="R1911" s="42">
        <f>O1911-Q1911</f>
        <v>0</v>
      </c>
      <c r="S1911" s="42">
        <f>N1911-R1911</f>
        <v>2512.5</v>
      </c>
      <c r="T1911" s="38">
        <v>5000</v>
      </c>
      <c r="U1911" s="14">
        <f>S1911/H1911</f>
        <v>0.05</v>
      </c>
      <c r="V1911" s="19"/>
      <c r="W1911" s="19"/>
      <c r="X1911" s="37" t="s">
        <v>3459</v>
      </c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37" s="9" customFormat="1" ht="16.5" customHeight="1">
      <c r="A1912" s="38">
        <v>629</v>
      </c>
      <c r="B1912" s="39">
        <v>10729</v>
      </c>
      <c r="C1912" s="38">
        <v>10292298</v>
      </c>
      <c r="D1912" s="40" t="s">
        <v>1881</v>
      </c>
      <c r="E1912" s="58">
        <v>1</v>
      </c>
      <c r="F1912" s="38">
        <v>120</v>
      </c>
      <c r="G1912" s="38" t="s">
        <v>23</v>
      </c>
      <c r="H1912" s="42">
        <v>3600</v>
      </c>
      <c r="I1912" s="37"/>
      <c r="J1912" s="44">
        <v>39812</v>
      </c>
      <c r="K1912" s="42">
        <v>0</v>
      </c>
      <c r="L1912" s="42">
        <v>3420</v>
      </c>
      <c r="M1912" s="44">
        <v>45259</v>
      </c>
      <c r="N1912" s="42">
        <v>180</v>
      </c>
      <c r="O1912" s="42">
        <v>0</v>
      </c>
      <c r="P1912" s="45">
        <f>IF(J1912&lt;DATEVALUE("2009-1-1"),3%,13%)</f>
        <v>0.03</v>
      </c>
      <c r="Q1912" s="42">
        <f>IF(P1912=13%,ROUND(O1912/(1+P1912)*P1912,2),ROUND(O1912/(1+0.03)*0.02,2))</f>
        <v>0</v>
      </c>
      <c r="R1912" s="42">
        <f>O1912-Q1912</f>
        <v>0</v>
      </c>
      <c r="S1912" s="42">
        <f>N1912-R1912</f>
        <v>180</v>
      </c>
      <c r="T1912" s="38">
        <v>5000</v>
      </c>
      <c r="U1912" s="14">
        <f>S1912/H1912</f>
        <v>0.05</v>
      </c>
      <c r="V1912" s="19"/>
      <c r="W1912" s="19"/>
      <c r="X1912" s="37" t="s">
        <v>3459</v>
      </c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s="9" customFormat="1" ht="16.5" customHeight="1">
      <c r="A1913" s="38">
        <v>630</v>
      </c>
      <c r="B1913" s="39">
        <v>10729</v>
      </c>
      <c r="C1913" s="38">
        <v>10292299</v>
      </c>
      <c r="D1913" s="40" t="s">
        <v>3243</v>
      </c>
      <c r="E1913" s="58">
        <v>1</v>
      </c>
      <c r="F1913" s="38">
        <v>120</v>
      </c>
      <c r="G1913" s="38" t="s">
        <v>23</v>
      </c>
      <c r="H1913" s="42">
        <v>2800</v>
      </c>
      <c r="I1913" s="37"/>
      <c r="J1913" s="44">
        <v>39812</v>
      </c>
      <c r="K1913" s="42">
        <v>0</v>
      </c>
      <c r="L1913" s="42">
        <v>2660</v>
      </c>
      <c r="M1913" s="44">
        <v>45259</v>
      </c>
      <c r="N1913" s="42">
        <v>140</v>
      </c>
      <c r="O1913" s="42">
        <v>0</v>
      </c>
      <c r="P1913" s="45">
        <f>IF(J1913&lt;DATEVALUE("2009-1-1"),3%,13%)</f>
        <v>0.03</v>
      </c>
      <c r="Q1913" s="42">
        <f>IF(P1913=13%,ROUND(O1913/(1+P1913)*P1913,2),ROUND(O1913/(1+0.03)*0.02,2))</f>
        <v>0</v>
      </c>
      <c r="R1913" s="42">
        <f>O1913-Q1913</f>
        <v>0</v>
      </c>
      <c r="S1913" s="42">
        <f>N1913-R1913</f>
        <v>140</v>
      </c>
      <c r="T1913" s="38">
        <v>5000</v>
      </c>
      <c r="U1913" s="14">
        <f>S1913/H1913</f>
        <v>0.05</v>
      </c>
      <c r="V1913" s="19"/>
      <c r="W1913" s="19"/>
      <c r="X1913" s="37" t="s">
        <v>3459</v>
      </c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37" s="9" customFormat="1" ht="16.5" customHeight="1">
      <c r="A1914" s="38">
        <v>631</v>
      </c>
      <c r="B1914" s="39">
        <v>10729</v>
      </c>
      <c r="C1914" s="38">
        <v>10292311</v>
      </c>
      <c r="D1914" s="40" t="s">
        <v>3249</v>
      </c>
      <c r="E1914" s="58">
        <v>30</v>
      </c>
      <c r="F1914" s="38">
        <v>60</v>
      </c>
      <c r="G1914" s="38" t="s">
        <v>23</v>
      </c>
      <c r="H1914" s="42">
        <v>16350</v>
      </c>
      <c r="I1914" s="37"/>
      <c r="J1914" s="44">
        <v>39812</v>
      </c>
      <c r="K1914" s="42">
        <v>0</v>
      </c>
      <c r="L1914" s="42">
        <v>15532.5</v>
      </c>
      <c r="M1914" s="44">
        <v>45259</v>
      </c>
      <c r="N1914" s="42">
        <v>817.5</v>
      </c>
      <c r="O1914" s="42">
        <v>0</v>
      </c>
      <c r="P1914" s="45">
        <f>IF(J1914&lt;DATEVALUE("2009-1-1"),3%,13%)</f>
        <v>0.03</v>
      </c>
      <c r="Q1914" s="42">
        <f>IF(P1914=13%,ROUND(O1914/(1+P1914)*P1914,2),ROUND(O1914/(1+0.03)*0.02,2))</f>
        <v>0</v>
      </c>
      <c r="R1914" s="42">
        <f>O1914-Q1914</f>
        <v>0</v>
      </c>
      <c r="S1914" s="42">
        <f>N1914-R1914</f>
        <v>817.5</v>
      </c>
      <c r="T1914" s="38">
        <v>5000</v>
      </c>
      <c r="U1914" s="14">
        <f>S1914/H1914</f>
        <v>0.05</v>
      </c>
      <c r="V1914" s="19"/>
      <c r="W1914" s="19"/>
      <c r="X1914" s="37" t="s">
        <v>3459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s="9" customFormat="1" ht="16.5" customHeight="1">
      <c r="A1915" s="38">
        <v>634</v>
      </c>
      <c r="B1915" s="39">
        <v>10729</v>
      </c>
      <c r="C1915" s="38">
        <v>10292434</v>
      </c>
      <c r="D1915" s="40" t="s">
        <v>3251</v>
      </c>
      <c r="E1915" s="58">
        <v>1</v>
      </c>
      <c r="F1915" s="38">
        <v>120</v>
      </c>
      <c r="G1915" s="38" t="s">
        <v>23</v>
      </c>
      <c r="H1915" s="42">
        <v>4875</v>
      </c>
      <c r="I1915" s="37"/>
      <c r="J1915" s="44">
        <v>39812</v>
      </c>
      <c r="K1915" s="42">
        <v>0</v>
      </c>
      <c r="L1915" s="42">
        <v>4631.25</v>
      </c>
      <c r="M1915" s="44">
        <v>45259</v>
      </c>
      <c r="N1915" s="42">
        <v>243.75</v>
      </c>
      <c r="O1915" s="42">
        <v>0</v>
      </c>
      <c r="P1915" s="45">
        <f>IF(J1915&lt;DATEVALUE("2009-1-1"),3%,13%)</f>
        <v>0.03</v>
      </c>
      <c r="Q1915" s="42">
        <f>IF(P1915=13%,ROUND(O1915/(1+P1915)*P1915,2),ROUND(O1915/(1+0.03)*0.02,2))</f>
        <v>0</v>
      </c>
      <c r="R1915" s="42">
        <f>O1915-Q1915</f>
        <v>0</v>
      </c>
      <c r="S1915" s="42">
        <f>N1915-R1915</f>
        <v>243.75</v>
      </c>
      <c r="T1915" s="38">
        <v>5000</v>
      </c>
      <c r="U1915" s="14">
        <f>S1915/H1915</f>
        <v>0.05</v>
      </c>
      <c r="V1915" s="19"/>
      <c r="W1915" s="19"/>
      <c r="X1915" s="37" t="s">
        <v>3459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s="9" customFormat="1" ht="16.5" customHeight="1">
      <c r="A1916" s="38">
        <v>635</v>
      </c>
      <c r="B1916" s="39">
        <v>10729</v>
      </c>
      <c r="C1916" s="38">
        <v>10292435</v>
      </c>
      <c r="D1916" s="40" t="s">
        <v>3252</v>
      </c>
      <c r="E1916" s="58">
        <v>1</v>
      </c>
      <c r="F1916" s="38">
        <v>120</v>
      </c>
      <c r="G1916" s="38" t="s">
        <v>23</v>
      </c>
      <c r="H1916" s="42">
        <v>1549</v>
      </c>
      <c r="I1916" s="37"/>
      <c r="J1916" s="44">
        <v>39812</v>
      </c>
      <c r="K1916" s="42">
        <v>0</v>
      </c>
      <c r="L1916" s="42">
        <v>1471.55</v>
      </c>
      <c r="M1916" s="44">
        <v>45259</v>
      </c>
      <c r="N1916" s="42">
        <v>77.45</v>
      </c>
      <c r="O1916" s="42">
        <v>0</v>
      </c>
      <c r="P1916" s="45">
        <f>IF(J1916&lt;DATEVALUE("2009-1-1"),3%,13%)</f>
        <v>0.03</v>
      </c>
      <c r="Q1916" s="42">
        <f>IF(P1916=13%,ROUND(O1916/(1+P1916)*P1916,2),ROUND(O1916/(1+0.03)*0.02,2))</f>
        <v>0</v>
      </c>
      <c r="R1916" s="42">
        <f>O1916-Q1916</f>
        <v>0</v>
      </c>
      <c r="S1916" s="42">
        <f>N1916-R1916</f>
        <v>77.45</v>
      </c>
      <c r="T1916" s="38">
        <v>5000</v>
      </c>
      <c r="U1916" s="14">
        <f>S1916/H1916</f>
        <v>0.05</v>
      </c>
      <c r="V1916" s="19"/>
      <c r="W1916" s="19"/>
      <c r="X1916" s="37" t="s">
        <v>3459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s="9" customFormat="1" ht="16.5" customHeight="1">
      <c r="A1917" s="38">
        <v>636</v>
      </c>
      <c r="B1917" s="39">
        <v>10729</v>
      </c>
      <c r="C1917" s="38">
        <v>10292436</v>
      </c>
      <c r="D1917" s="40" t="s">
        <v>3253</v>
      </c>
      <c r="E1917" s="58">
        <v>1</v>
      </c>
      <c r="F1917" s="38">
        <v>120</v>
      </c>
      <c r="G1917" s="38" t="s">
        <v>23</v>
      </c>
      <c r="H1917" s="42">
        <v>2165</v>
      </c>
      <c r="I1917" s="37"/>
      <c r="J1917" s="44">
        <v>39812</v>
      </c>
      <c r="K1917" s="42">
        <v>0</v>
      </c>
      <c r="L1917" s="42">
        <v>2056.75</v>
      </c>
      <c r="M1917" s="44">
        <v>45259</v>
      </c>
      <c r="N1917" s="42">
        <v>108.25</v>
      </c>
      <c r="O1917" s="42">
        <v>0</v>
      </c>
      <c r="P1917" s="45">
        <f>IF(J1917&lt;DATEVALUE("2009-1-1"),3%,13%)</f>
        <v>0.03</v>
      </c>
      <c r="Q1917" s="42">
        <f>IF(P1917=13%,ROUND(O1917/(1+P1917)*P1917,2),ROUND(O1917/(1+0.03)*0.02,2))</f>
        <v>0</v>
      </c>
      <c r="R1917" s="42">
        <f>O1917-Q1917</f>
        <v>0</v>
      </c>
      <c r="S1917" s="42">
        <f>N1917-R1917</f>
        <v>108.25</v>
      </c>
      <c r="T1917" s="38">
        <v>5000</v>
      </c>
      <c r="U1917" s="14">
        <f>S1917/H1917</f>
        <v>0.05</v>
      </c>
      <c r="V1917" s="19"/>
      <c r="W1917" s="19"/>
      <c r="X1917" s="37" t="s">
        <v>3459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37" s="9" customFormat="1" ht="16.5" customHeight="1">
      <c r="A1918" s="38">
        <v>637</v>
      </c>
      <c r="B1918" s="39">
        <v>10729</v>
      </c>
      <c r="C1918" s="38">
        <v>10292437</v>
      </c>
      <c r="D1918" s="40" t="s">
        <v>2456</v>
      </c>
      <c r="E1918" s="58">
        <v>1</v>
      </c>
      <c r="F1918" s="38">
        <v>120</v>
      </c>
      <c r="G1918" s="38" t="s">
        <v>23</v>
      </c>
      <c r="H1918" s="42">
        <v>4385</v>
      </c>
      <c r="I1918" s="37"/>
      <c r="J1918" s="44">
        <v>39812</v>
      </c>
      <c r="K1918" s="42">
        <v>0</v>
      </c>
      <c r="L1918" s="42">
        <v>4165.75</v>
      </c>
      <c r="M1918" s="44">
        <v>45259</v>
      </c>
      <c r="N1918" s="42">
        <v>219.25</v>
      </c>
      <c r="O1918" s="42">
        <v>0</v>
      </c>
      <c r="P1918" s="45">
        <f>IF(J1918&lt;DATEVALUE("2009-1-1"),3%,13%)</f>
        <v>0.03</v>
      </c>
      <c r="Q1918" s="42">
        <f>IF(P1918=13%,ROUND(O1918/(1+P1918)*P1918,2),ROUND(O1918/(1+0.03)*0.02,2))</f>
        <v>0</v>
      </c>
      <c r="R1918" s="42">
        <f>O1918-Q1918</f>
        <v>0</v>
      </c>
      <c r="S1918" s="42">
        <f>N1918-R1918</f>
        <v>219.25</v>
      </c>
      <c r="T1918" s="38">
        <v>5000</v>
      </c>
      <c r="U1918" s="14">
        <f>S1918/H1918</f>
        <v>0.05</v>
      </c>
      <c r="V1918" s="19"/>
      <c r="W1918" s="19"/>
      <c r="X1918" s="37" t="s">
        <v>3459</v>
      </c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s="9" customFormat="1" ht="16.5" customHeight="1">
      <c r="A1919" s="38">
        <v>640</v>
      </c>
      <c r="B1919" s="39">
        <v>10729</v>
      </c>
      <c r="C1919" s="38">
        <v>10292504</v>
      </c>
      <c r="D1919" s="40" t="s">
        <v>477</v>
      </c>
      <c r="E1919" s="58">
        <v>39</v>
      </c>
      <c r="F1919" s="38">
        <v>120</v>
      </c>
      <c r="G1919" s="38" t="s">
        <v>23</v>
      </c>
      <c r="H1919" s="42">
        <v>52650</v>
      </c>
      <c r="I1919" s="37"/>
      <c r="J1919" s="44">
        <v>39812</v>
      </c>
      <c r="K1919" s="42">
        <v>0</v>
      </c>
      <c r="L1919" s="42">
        <v>50017.5</v>
      </c>
      <c r="M1919" s="44">
        <v>45259</v>
      </c>
      <c r="N1919" s="42">
        <v>2632.5</v>
      </c>
      <c r="O1919" s="42">
        <v>0</v>
      </c>
      <c r="P1919" s="45">
        <f>IF(J1919&lt;DATEVALUE("2009-1-1"),3%,13%)</f>
        <v>0.03</v>
      </c>
      <c r="Q1919" s="42">
        <f>IF(P1919=13%,ROUND(O1919/(1+P1919)*P1919,2),ROUND(O1919/(1+0.03)*0.02,2))</f>
        <v>0</v>
      </c>
      <c r="R1919" s="42">
        <f>O1919-Q1919</f>
        <v>0</v>
      </c>
      <c r="S1919" s="42">
        <f>N1919-R1919</f>
        <v>2632.5</v>
      </c>
      <c r="T1919" s="38">
        <v>5000</v>
      </c>
      <c r="U1919" s="14">
        <f>S1919/H1919</f>
        <v>0.05</v>
      </c>
      <c r="V1919" s="19"/>
      <c r="W1919" s="19"/>
      <c r="X1919" s="37" t="s">
        <v>3459</v>
      </c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37" s="9" customFormat="1" ht="16.5" customHeight="1">
      <c r="A1920" s="38">
        <v>641</v>
      </c>
      <c r="B1920" s="39">
        <v>10729</v>
      </c>
      <c r="C1920" s="38">
        <v>10292507</v>
      </c>
      <c r="D1920" s="40" t="s">
        <v>2094</v>
      </c>
      <c r="E1920" s="58">
        <v>1</v>
      </c>
      <c r="F1920" s="38">
        <v>120</v>
      </c>
      <c r="G1920" s="38" t="s">
        <v>23</v>
      </c>
      <c r="H1920" s="42">
        <v>1450</v>
      </c>
      <c r="I1920" s="37"/>
      <c r="J1920" s="44">
        <v>39812</v>
      </c>
      <c r="K1920" s="42">
        <v>0</v>
      </c>
      <c r="L1920" s="42">
        <v>1377.5</v>
      </c>
      <c r="M1920" s="44">
        <v>45259</v>
      </c>
      <c r="N1920" s="42">
        <v>72.5</v>
      </c>
      <c r="O1920" s="42">
        <v>0</v>
      </c>
      <c r="P1920" s="45">
        <f>IF(J1920&lt;DATEVALUE("2009-1-1"),3%,13%)</f>
        <v>0.03</v>
      </c>
      <c r="Q1920" s="42">
        <f>IF(P1920=13%,ROUND(O1920/(1+P1920)*P1920,2),ROUND(O1920/(1+0.03)*0.02,2))</f>
        <v>0</v>
      </c>
      <c r="R1920" s="42">
        <f>O1920-Q1920</f>
        <v>0</v>
      </c>
      <c r="S1920" s="42">
        <f>N1920-R1920</f>
        <v>72.5</v>
      </c>
      <c r="T1920" s="38">
        <v>5000</v>
      </c>
      <c r="U1920" s="14">
        <f>S1920/H1920</f>
        <v>0.05</v>
      </c>
      <c r="V1920" s="19"/>
      <c r="W1920" s="19"/>
      <c r="X1920" s="37" t="s">
        <v>3459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37" s="9" customFormat="1" ht="16.5" customHeight="1">
      <c r="A1921" s="38">
        <v>642</v>
      </c>
      <c r="B1921" s="39">
        <v>10729</v>
      </c>
      <c r="C1921" s="38">
        <v>10292509</v>
      </c>
      <c r="D1921" s="40" t="s">
        <v>3255</v>
      </c>
      <c r="E1921" s="58">
        <v>1</v>
      </c>
      <c r="F1921" s="38">
        <v>120</v>
      </c>
      <c r="G1921" s="38" t="s">
        <v>23</v>
      </c>
      <c r="H1921" s="42">
        <v>760</v>
      </c>
      <c r="I1921" s="37"/>
      <c r="J1921" s="44">
        <v>39812</v>
      </c>
      <c r="K1921" s="42">
        <v>0</v>
      </c>
      <c r="L1921" s="42">
        <v>722</v>
      </c>
      <c r="M1921" s="44">
        <v>45259</v>
      </c>
      <c r="N1921" s="42">
        <v>38</v>
      </c>
      <c r="O1921" s="42">
        <v>0</v>
      </c>
      <c r="P1921" s="45">
        <f>IF(J1921&lt;DATEVALUE("2009-1-1"),3%,13%)</f>
        <v>0.03</v>
      </c>
      <c r="Q1921" s="42">
        <f>IF(P1921=13%,ROUND(O1921/(1+P1921)*P1921,2),ROUND(O1921/(1+0.03)*0.02,2))</f>
        <v>0</v>
      </c>
      <c r="R1921" s="42">
        <f>O1921-Q1921</f>
        <v>0</v>
      </c>
      <c r="S1921" s="42">
        <f>N1921-R1921</f>
        <v>38</v>
      </c>
      <c r="T1921" s="38">
        <v>5000</v>
      </c>
      <c r="U1921" s="14">
        <f>S1921/H1921</f>
        <v>0.05</v>
      </c>
      <c r="V1921" s="19"/>
      <c r="W1921" s="19"/>
      <c r="X1921" s="37" t="s">
        <v>3459</v>
      </c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s="9" customFormat="1" ht="16.5" customHeight="1">
      <c r="A1922" s="38">
        <v>643</v>
      </c>
      <c r="B1922" s="39">
        <v>10729</v>
      </c>
      <c r="C1922" s="38">
        <v>10292510</v>
      </c>
      <c r="D1922" s="40" t="s">
        <v>3256</v>
      </c>
      <c r="E1922" s="58">
        <v>1</v>
      </c>
      <c r="F1922" s="38">
        <v>120</v>
      </c>
      <c r="G1922" s="38" t="s">
        <v>23</v>
      </c>
      <c r="H1922" s="42">
        <v>987</v>
      </c>
      <c r="I1922" s="37"/>
      <c r="J1922" s="44">
        <v>39812</v>
      </c>
      <c r="K1922" s="42">
        <v>0</v>
      </c>
      <c r="L1922" s="42">
        <v>937.65</v>
      </c>
      <c r="M1922" s="44">
        <v>45259</v>
      </c>
      <c r="N1922" s="42">
        <v>49.35</v>
      </c>
      <c r="O1922" s="42">
        <v>0</v>
      </c>
      <c r="P1922" s="45">
        <f>IF(J1922&lt;DATEVALUE("2009-1-1"),3%,13%)</f>
        <v>0.03</v>
      </c>
      <c r="Q1922" s="42">
        <f>IF(P1922=13%,ROUND(O1922/(1+P1922)*P1922,2),ROUND(O1922/(1+0.03)*0.02,2))</f>
        <v>0</v>
      </c>
      <c r="R1922" s="42">
        <f>O1922-Q1922</f>
        <v>0</v>
      </c>
      <c r="S1922" s="42">
        <f>N1922-R1922</f>
        <v>49.35</v>
      </c>
      <c r="T1922" s="38">
        <v>5000</v>
      </c>
      <c r="U1922" s="14">
        <f>S1922/H1922</f>
        <v>0.05</v>
      </c>
      <c r="V1922" s="19"/>
      <c r="W1922" s="19"/>
      <c r="X1922" s="37" t="s">
        <v>3459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s="9" customFormat="1" ht="16.5" customHeight="1">
      <c r="A1923" s="38">
        <v>644</v>
      </c>
      <c r="B1923" s="39">
        <v>10729</v>
      </c>
      <c r="C1923" s="38">
        <v>10292512</v>
      </c>
      <c r="D1923" s="40" t="s">
        <v>3257</v>
      </c>
      <c r="E1923" s="58">
        <v>1</v>
      </c>
      <c r="F1923" s="38">
        <v>120</v>
      </c>
      <c r="G1923" s="38" t="s">
        <v>23</v>
      </c>
      <c r="H1923" s="42">
        <v>1300</v>
      </c>
      <c r="I1923" s="37"/>
      <c r="J1923" s="44">
        <v>39812</v>
      </c>
      <c r="K1923" s="42">
        <v>0</v>
      </c>
      <c r="L1923" s="42">
        <v>1235</v>
      </c>
      <c r="M1923" s="44">
        <v>45259</v>
      </c>
      <c r="N1923" s="42">
        <v>65</v>
      </c>
      <c r="O1923" s="42">
        <v>0</v>
      </c>
      <c r="P1923" s="45">
        <f>IF(J1923&lt;DATEVALUE("2009-1-1"),3%,13%)</f>
        <v>0.03</v>
      </c>
      <c r="Q1923" s="42">
        <f>IF(P1923=13%,ROUND(O1923/(1+P1923)*P1923,2),ROUND(O1923/(1+0.03)*0.02,2))</f>
        <v>0</v>
      </c>
      <c r="R1923" s="42">
        <f>O1923-Q1923</f>
        <v>0</v>
      </c>
      <c r="S1923" s="42">
        <f>N1923-R1923</f>
        <v>65</v>
      </c>
      <c r="T1923" s="38">
        <v>5000</v>
      </c>
      <c r="U1923" s="14">
        <f>S1923/H1923</f>
        <v>0.05</v>
      </c>
      <c r="V1923" s="19"/>
      <c r="W1923" s="19"/>
      <c r="X1923" s="37" t="s">
        <v>3459</v>
      </c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37" s="9" customFormat="1" ht="16.5" customHeight="1">
      <c r="A1924" s="38">
        <v>645</v>
      </c>
      <c r="B1924" s="39">
        <v>10729</v>
      </c>
      <c r="C1924" s="38">
        <v>10292513</v>
      </c>
      <c r="D1924" s="40" t="s">
        <v>2160</v>
      </c>
      <c r="E1924" s="58">
        <v>1</v>
      </c>
      <c r="F1924" s="38">
        <v>120</v>
      </c>
      <c r="G1924" s="38" t="s">
        <v>23</v>
      </c>
      <c r="H1924" s="42">
        <v>1100</v>
      </c>
      <c r="I1924" s="37"/>
      <c r="J1924" s="44">
        <v>39812</v>
      </c>
      <c r="K1924" s="42">
        <v>0</v>
      </c>
      <c r="L1924" s="42">
        <v>1045</v>
      </c>
      <c r="M1924" s="44">
        <v>45259</v>
      </c>
      <c r="N1924" s="42">
        <v>55</v>
      </c>
      <c r="O1924" s="42">
        <v>0</v>
      </c>
      <c r="P1924" s="45">
        <f>IF(J1924&lt;DATEVALUE("2009-1-1"),3%,13%)</f>
        <v>0.03</v>
      </c>
      <c r="Q1924" s="42">
        <f>IF(P1924=13%,ROUND(O1924/(1+P1924)*P1924,2),ROUND(O1924/(1+0.03)*0.02,2))</f>
        <v>0</v>
      </c>
      <c r="R1924" s="42">
        <f>O1924-Q1924</f>
        <v>0</v>
      </c>
      <c r="S1924" s="42">
        <f>N1924-R1924</f>
        <v>55</v>
      </c>
      <c r="T1924" s="38">
        <v>5000</v>
      </c>
      <c r="U1924" s="14">
        <f>S1924/H1924</f>
        <v>0.05</v>
      </c>
      <c r="V1924" s="19"/>
      <c r="W1924" s="19"/>
      <c r="X1924" s="37" t="s">
        <v>3459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37" s="9" customFormat="1" ht="16.5" customHeight="1">
      <c r="A1925" s="38">
        <v>646</v>
      </c>
      <c r="B1925" s="39">
        <v>10729</v>
      </c>
      <c r="C1925" s="38">
        <v>10292514</v>
      </c>
      <c r="D1925" s="40" t="s">
        <v>3258</v>
      </c>
      <c r="E1925" s="58">
        <v>1</v>
      </c>
      <c r="F1925" s="38">
        <v>120</v>
      </c>
      <c r="G1925" s="38" t="s">
        <v>23</v>
      </c>
      <c r="H1925" s="42">
        <v>1000</v>
      </c>
      <c r="I1925" s="37"/>
      <c r="J1925" s="44">
        <v>39812</v>
      </c>
      <c r="K1925" s="42">
        <v>0</v>
      </c>
      <c r="L1925" s="42">
        <v>950</v>
      </c>
      <c r="M1925" s="44">
        <v>45259</v>
      </c>
      <c r="N1925" s="42">
        <v>50</v>
      </c>
      <c r="O1925" s="42">
        <v>0</v>
      </c>
      <c r="P1925" s="45">
        <f>IF(J1925&lt;DATEVALUE("2009-1-1"),3%,13%)</f>
        <v>0.03</v>
      </c>
      <c r="Q1925" s="42">
        <f>IF(P1925=13%,ROUND(O1925/(1+P1925)*P1925,2),ROUND(O1925/(1+0.03)*0.02,2))</f>
        <v>0</v>
      </c>
      <c r="R1925" s="42">
        <f>O1925-Q1925</f>
        <v>0</v>
      </c>
      <c r="S1925" s="42">
        <f>N1925-R1925</f>
        <v>50</v>
      </c>
      <c r="T1925" s="38">
        <v>5000</v>
      </c>
      <c r="U1925" s="14">
        <f>S1925/H1925</f>
        <v>0.05</v>
      </c>
      <c r="V1925" s="19"/>
      <c r="W1925" s="19"/>
      <c r="X1925" s="37" t="s">
        <v>3459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</row>
    <row r="1926" spans="1:37" s="9" customFormat="1" ht="16.5" customHeight="1">
      <c r="A1926" s="38">
        <v>652</v>
      </c>
      <c r="B1926" s="39">
        <v>10729</v>
      </c>
      <c r="C1926" s="38">
        <v>10292668</v>
      </c>
      <c r="D1926" s="40" t="s">
        <v>2134</v>
      </c>
      <c r="E1926" s="58">
        <v>1</v>
      </c>
      <c r="F1926" s="38">
        <v>120</v>
      </c>
      <c r="G1926" s="38" t="s">
        <v>23</v>
      </c>
      <c r="H1926" s="42">
        <v>1528</v>
      </c>
      <c r="I1926" s="37"/>
      <c r="J1926" s="44">
        <v>39812</v>
      </c>
      <c r="K1926" s="42">
        <v>0</v>
      </c>
      <c r="L1926" s="42">
        <v>1451.6</v>
      </c>
      <c r="M1926" s="44">
        <v>45259</v>
      </c>
      <c r="N1926" s="42">
        <v>76.400000000000006</v>
      </c>
      <c r="O1926" s="42">
        <v>0</v>
      </c>
      <c r="P1926" s="45">
        <f>IF(J1926&lt;DATEVALUE("2009-1-1"),3%,13%)</f>
        <v>0.03</v>
      </c>
      <c r="Q1926" s="42">
        <f>IF(P1926=13%,ROUND(O1926/(1+P1926)*P1926,2),ROUND(O1926/(1+0.03)*0.02,2))</f>
        <v>0</v>
      </c>
      <c r="R1926" s="42">
        <f>O1926-Q1926</f>
        <v>0</v>
      </c>
      <c r="S1926" s="42">
        <f>N1926-R1926</f>
        <v>76.400000000000006</v>
      </c>
      <c r="T1926" s="38">
        <v>5000</v>
      </c>
      <c r="U1926" s="14">
        <f>S1926/H1926</f>
        <v>0.05</v>
      </c>
      <c r="V1926" s="19"/>
      <c r="W1926" s="19"/>
      <c r="X1926" s="37" t="s">
        <v>3459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37" s="9" customFormat="1" ht="16.5" customHeight="1">
      <c r="A1927" s="38">
        <v>653</v>
      </c>
      <c r="B1927" s="39">
        <v>10729</v>
      </c>
      <c r="C1927" s="38">
        <v>10292669</v>
      </c>
      <c r="D1927" s="40" t="s">
        <v>1391</v>
      </c>
      <c r="E1927" s="58">
        <v>4</v>
      </c>
      <c r="F1927" s="38">
        <v>120</v>
      </c>
      <c r="G1927" s="38" t="s">
        <v>23</v>
      </c>
      <c r="H1927" s="42">
        <v>8800</v>
      </c>
      <c r="I1927" s="37"/>
      <c r="J1927" s="44">
        <v>39812</v>
      </c>
      <c r="K1927" s="42">
        <v>0</v>
      </c>
      <c r="L1927" s="42">
        <v>8360</v>
      </c>
      <c r="M1927" s="44">
        <v>45259</v>
      </c>
      <c r="N1927" s="42">
        <v>440</v>
      </c>
      <c r="O1927" s="42">
        <v>0</v>
      </c>
      <c r="P1927" s="45">
        <f>IF(J1927&lt;DATEVALUE("2009-1-1"),3%,13%)</f>
        <v>0.03</v>
      </c>
      <c r="Q1927" s="42">
        <f>IF(P1927=13%,ROUND(O1927/(1+P1927)*P1927,2),ROUND(O1927/(1+0.03)*0.02,2))</f>
        <v>0</v>
      </c>
      <c r="R1927" s="42">
        <f>O1927-Q1927</f>
        <v>0</v>
      </c>
      <c r="S1927" s="42">
        <f>N1927-R1927</f>
        <v>440</v>
      </c>
      <c r="T1927" s="38">
        <v>5000</v>
      </c>
      <c r="U1927" s="14">
        <f>S1927/H1927</f>
        <v>0.05</v>
      </c>
      <c r="V1927" s="19"/>
      <c r="W1927" s="19"/>
      <c r="X1927" s="37" t="s">
        <v>3459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s="9" customFormat="1" ht="16.5" customHeight="1">
      <c r="A1928" s="38">
        <v>654</v>
      </c>
      <c r="B1928" s="39">
        <v>10729</v>
      </c>
      <c r="C1928" s="38">
        <v>10292670</v>
      </c>
      <c r="D1928" s="40" t="s">
        <v>472</v>
      </c>
      <c r="E1928" s="58">
        <v>10</v>
      </c>
      <c r="F1928" s="38">
        <v>120</v>
      </c>
      <c r="G1928" s="38" t="s">
        <v>23</v>
      </c>
      <c r="H1928" s="42">
        <v>5680</v>
      </c>
      <c r="I1928" s="37"/>
      <c r="J1928" s="44">
        <v>39812</v>
      </c>
      <c r="K1928" s="42">
        <v>0</v>
      </c>
      <c r="L1928" s="42">
        <v>5396</v>
      </c>
      <c r="M1928" s="44">
        <v>45259</v>
      </c>
      <c r="N1928" s="42">
        <v>284</v>
      </c>
      <c r="O1928" s="42">
        <v>0</v>
      </c>
      <c r="P1928" s="45">
        <f>IF(J1928&lt;DATEVALUE("2009-1-1"),3%,13%)</f>
        <v>0.03</v>
      </c>
      <c r="Q1928" s="42">
        <f>IF(P1928=13%,ROUND(O1928/(1+P1928)*P1928,2),ROUND(O1928/(1+0.03)*0.02,2))</f>
        <v>0</v>
      </c>
      <c r="R1928" s="42">
        <f>O1928-Q1928</f>
        <v>0</v>
      </c>
      <c r="S1928" s="42">
        <f>N1928-R1928</f>
        <v>284</v>
      </c>
      <c r="T1928" s="38">
        <v>5000</v>
      </c>
      <c r="U1928" s="14">
        <f>S1928/H1928</f>
        <v>0.05</v>
      </c>
      <c r="V1928" s="19"/>
      <c r="W1928" s="19"/>
      <c r="X1928" s="37" t="s">
        <v>3459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s="9" customFormat="1" ht="16.5" customHeight="1">
      <c r="A1929" s="38">
        <v>668</v>
      </c>
      <c r="B1929" s="39">
        <v>10729</v>
      </c>
      <c r="C1929" s="38">
        <v>10293040</v>
      </c>
      <c r="D1929" s="40" t="s">
        <v>2477</v>
      </c>
      <c r="E1929" s="58">
        <v>2</v>
      </c>
      <c r="F1929" s="38">
        <v>120</v>
      </c>
      <c r="G1929" s="38" t="s">
        <v>23</v>
      </c>
      <c r="H1929" s="42">
        <v>2500</v>
      </c>
      <c r="I1929" s="37"/>
      <c r="J1929" s="44">
        <v>39812</v>
      </c>
      <c r="K1929" s="42">
        <v>0</v>
      </c>
      <c r="L1929" s="42">
        <v>2375</v>
      </c>
      <c r="M1929" s="44">
        <v>45259</v>
      </c>
      <c r="N1929" s="42">
        <v>125</v>
      </c>
      <c r="O1929" s="42">
        <v>0</v>
      </c>
      <c r="P1929" s="45">
        <f>IF(J1929&lt;DATEVALUE("2009-1-1"),3%,13%)</f>
        <v>0.03</v>
      </c>
      <c r="Q1929" s="42">
        <f>IF(P1929=13%,ROUND(O1929/(1+P1929)*P1929,2),ROUND(O1929/(1+0.03)*0.02,2))</f>
        <v>0</v>
      </c>
      <c r="R1929" s="42">
        <f>O1929-Q1929</f>
        <v>0</v>
      </c>
      <c r="S1929" s="42">
        <f>N1929-R1929</f>
        <v>125</v>
      </c>
      <c r="T1929" s="38">
        <v>5000</v>
      </c>
      <c r="U1929" s="14">
        <f>S1929/H1929</f>
        <v>0.05</v>
      </c>
      <c r="V1929" s="19"/>
      <c r="W1929" s="19"/>
      <c r="X1929" s="37" t="s">
        <v>3459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37" s="9" customFormat="1" ht="16.5" customHeight="1">
      <c r="A1930" s="38">
        <v>669</v>
      </c>
      <c r="B1930" s="39">
        <v>10729</v>
      </c>
      <c r="C1930" s="38">
        <v>10293042</v>
      </c>
      <c r="D1930" s="40" t="s">
        <v>1027</v>
      </c>
      <c r="E1930" s="58">
        <v>1</v>
      </c>
      <c r="F1930" s="38">
        <v>120</v>
      </c>
      <c r="G1930" s="38" t="s">
        <v>23</v>
      </c>
      <c r="H1930" s="42">
        <v>2650</v>
      </c>
      <c r="I1930" s="37"/>
      <c r="J1930" s="44">
        <v>39812</v>
      </c>
      <c r="K1930" s="42">
        <v>0</v>
      </c>
      <c r="L1930" s="42">
        <v>2517.5</v>
      </c>
      <c r="M1930" s="44">
        <v>45259</v>
      </c>
      <c r="N1930" s="42">
        <v>132.5</v>
      </c>
      <c r="O1930" s="42">
        <v>0</v>
      </c>
      <c r="P1930" s="45">
        <f>IF(J1930&lt;DATEVALUE("2009-1-1"),3%,13%)</f>
        <v>0.03</v>
      </c>
      <c r="Q1930" s="42">
        <f>IF(P1930=13%,ROUND(O1930/(1+P1930)*P1930,2),ROUND(O1930/(1+0.03)*0.02,2))</f>
        <v>0</v>
      </c>
      <c r="R1930" s="42">
        <f>O1930-Q1930</f>
        <v>0</v>
      </c>
      <c r="S1930" s="42">
        <f>N1930-R1930</f>
        <v>132.5</v>
      </c>
      <c r="T1930" s="38">
        <v>5000</v>
      </c>
      <c r="U1930" s="14">
        <f>S1930/H1930</f>
        <v>0.05</v>
      </c>
      <c r="V1930" s="19"/>
      <c r="W1930" s="19"/>
      <c r="X1930" s="37" t="s">
        <v>3459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37" s="9" customFormat="1" ht="16.5" customHeight="1">
      <c r="A1931" s="38">
        <v>710</v>
      </c>
      <c r="B1931" s="39">
        <v>10729</v>
      </c>
      <c r="C1931" s="38">
        <v>10291863</v>
      </c>
      <c r="D1931" s="40" t="s">
        <v>3296</v>
      </c>
      <c r="E1931" s="58">
        <v>1</v>
      </c>
      <c r="F1931" s="38">
        <v>60</v>
      </c>
      <c r="G1931" s="38" t="s">
        <v>33</v>
      </c>
      <c r="H1931" s="42">
        <v>2299</v>
      </c>
      <c r="I1931" s="37"/>
      <c r="J1931" s="44">
        <v>41661</v>
      </c>
      <c r="K1931" s="42">
        <v>0</v>
      </c>
      <c r="L1931" s="42">
        <v>2184.0500000000002</v>
      </c>
      <c r="M1931" s="44">
        <v>45259</v>
      </c>
      <c r="N1931" s="42">
        <v>114.95</v>
      </c>
      <c r="O1931" s="42">
        <v>0</v>
      </c>
      <c r="P1931" s="45">
        <f>IF(J1931&lt;DATEVALUE("2009-1-1"),3%,13%)</f>
        <v>0.13</v>
      </c>
      <c r="Q1931" s="42">
        <f>IF(P1931=13%,ROUND(O1931/(1+P1931)*P1931,2),ROUND(O1931/(1+0.03)*0.02,2))</f>
        <v>0</v>
      </c>
      <c r="R1931" s="42">
        <f>O1931-Q1931</f>
        <v>0</v>
      </c>
      <c r="S1931" s="42">
        <f>N1931-R1931</f>
        <v>114.95</v>
      </c>
      <c r="T1931" s="38">
        <v>2201</v>
      </c>
      <c r="U1931" s="14">
        <f>S1931/H1931</f>
        <v>0.05</v>
      </c>
      <c r="V1931" s="19"/>
      <c r="W1931" s="19"/>
      <c r="X1931" s="37" t="s">
        <v>3459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37" s="9" customFormat="1" ht="16.5" customHeight="1">
      <c r="A1932" s="38">
        <v>711</v>
      </c>
      <c r="B1932" s="39">
        <v>10729</v>
      </c>
      <c r="C1932" s="38">
        <v>10292831</v>
      </c>
      <c r="D1932" s="40" t="s">
        <v>1995</v>
      </c>
      <c r="E1932" s="58">
        <v>4</v>
      </c>
      <c r="F1932" s="38">
        <v>56</v>
      </c>
      <c r="G1932" s="38" t="s">
        <v>33</v>
      </c>
      <c r="H1932" s="42">
        <v>7586.2</v>
      </c>
      <c r="I1932" s="37"/>
      <c r="J1932" s="44">
        <v>43432</v>
      </c>
      <c r="K1932" s="42">
        <v>0</v>
      </c>
      <c r="L1932" s="42">
        <v>7206.89</v>
      </c>
      <c r="M1932" s="44">
        <v>45259</v>
      </c>
      <c r="N1932" s="42">
        <v>379.31</v>
      </c>
      <c r="O1932" s="42">
        <v>0</v>
      </c>
      <c r="P1932" s="45">
        <f>IF(J1932&lt;DATEVALUE("2009-1-1"),3%,13%)</f>
        <v>0.13</v>
      </c>
      <c r="Q1932" s="42">
        <f>IF(P1932=13%,ROUND(O1932/(1+P1932)*P1932,2),ROUND(O1932/(1+0.03)*0.02,2))</f>
        <v>0</v>
      </c>
      <c r="R1932" s="42">
        <f>O1932-Q1932</f>
        <v>0</v>
      </c>
      <c r="S1932" s="42">
        <f>N1932-R1932</f>
        <v>379.31</v>
      </c>
      <c r="T1932" s="38">
        <v>2205</v>
      </c>
      <c r="U1932" s="14">
        <f>S1932/H1932</f>
        <v>0.05</v>
      </c>
      <c r="V1932" s="19"/>
      <c r="W1932" s="19"/>
      <c r="X1932" s="37" t="s">
        <v>3459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37" s="9" customFormat="1" ht="16.5" customHeight="1">
      <c r="A1933" s="38">
        <v>722</v>
      </c>
      <c r="B1933" s="39">
        <v>10729</v>
      </c>
      <c r="C1933" s="38">
        <v>10291828</v>
      </c>
      <c r="D1933" s="40" t="s">
        <v>211</v>
      </c>
      <c r="E1933" s="58">
        <v>1</v>
      </c>
      <c r="F1933" s="38">
        <v>60</v>
      </c>
      <c r="G1933" s="38" t="s">
        <v>33</v>
      </c>
      <c r="H1933" s="42">
        <v>2400</v>
      </c>
      <c r="I1933" s="37"/>
      <c r="J1933" s="44">
        <v>39812</v>
      </c>
      <c r="K1933" s="42">
        <v>0</v>
      </c>
      <c r="L1933" s="42">
        <v>2280</v>
      </c>
      <c r="M1933" s="44">
        <v>45259</v>
      </c>
      <c r="N1933" s="42">
        <v>120</v>
      </c>
      <c r="O1933" s="42">
        <v>0</v>
      </c>
      <c r="P1933" s="45">
        <f>IF(J1933&lt;DATEVALUE("2009-1-1"),3%,13%)</f>
        <v>0.03</v>
      </c>
      <c r="Q1933" s="42">
        <f>IF(P1933=13%,ROUND(O1933/(1+P1933)*P1933,2),ROUND(O1933/(1+0.03)*0.02,2))</f>
        <v>0</v>
      </c>
      <c r="R1933" s="42">
        <f>O1933-Q1933</f>
        <v>0</v>
      </c>
      <c r="S1933" s="42">
        <f>N1933-R1933</f>
        <v>120</v>
      </c>
      <c r="T1933" s="38">
        <v>5000</v>
      </c>
      <c r="U1933" s="14">
        <f>S1933/H1933</f>
        <v>0.05</v>
      </c>
      <c r="V1933" s="19"/>
      <c r="W1933" s="19"/>
      <c r="X1933" s="37" t="s">
        <v>3459</v>
      </c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37" s="9" customFormat="1" ht="16.5" customHeight="1">
      <c r="A1934" s="38">
        <v>723</v>
      </c>
      <c r="B1934" s="39">
        <v>10729</v>
      </c>
      <c r="C1934" s="38">
        <v>10291846</v>
      </c>
      <c r="D1934" s="40" t="s">
        <v>3301</v>
      </c>
      <c r="E1934" s="58">
        <v>1</v>
      </c>
      <c r="F1934" s="38">
        <v>60</v>
      </c>
      <c r="G1934" s="38" t="s">
        <v>33</v>
      </c>
      <c r="H1934" s="42">
        <v>4300</v>
      </c>
      <c r="I1934" s="37"/>
      <c r="J1934" s="44">
        <v>39834</v>
      </c>
      <c r="K1934" s="42">
        <v>0</v>
      </c>
      <c r="L1934" s="42">
        <v>4085</v>
      </c>
      <c r="M1934" s="44">
        <v>45259</v>
      </c>
      <c r="N1934" s="42">
        <v>215</v>
      </c>
      <c r="O1934" s="42">
        <v>0</v>
      </c>
      <c r="P1934" s="45">
        <f>IF(J1934&lt;DATEVALUE("2009-1-1"),3%,13%)</f>
        <v>0.13</v>
      </c>
      <c r="Q1934" s="42">
        <f>IF(P1934=13%,ROUND(O1934/(1+P1934)*P1934,2),ROUND(O1934/(1+0.03)*0.02,2))</f>
        <v>0</v>
      </c>
      <c r="R1934" s="42">
        <f>O1934-Q1934</f>
        <v>0</v>
      </c>
      <c r="S1934" s="42">
        <f>N1934-R1934</f>
        <v>215</v>
      </c>
      <c r="T1934" s="38">
        <v>5000</v>
      </c>
      <c r="U1934" s="14">
        <f>S1934/H1934</f>
        <v>0.05</v>
      </c>
      <c r="V1934" s="19"/>
      <c r="W1934" s="19"/>
      <c r="X1934" s="37" t="s">
        <v>3459</v>
      </c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37" s="9" customFormat="1" ht="16.5" customHeight="1">
      <c r="A1935" s="38">
        <v>725</v>
      </c>
      <c r="B1935" s="39">
        <v>10729</v>
      </c>
      <c r="C1935" s="38">
        <v>10291866</v>
      </c>
      <c r="D1935" s="40" t="s">
        <v>794</v>
      </c>
      <c r="E1935" s="58">
        <v>1</v>
      </c>
      <c r="F1935" s="38">
        <v>60</v>
      </c>
      <c r="G1935" s="38" t="s">
        <v>33</v>
      </c>
      <c r="H1935" s="42">
        <v>1500</v>
      </c>
      <c r="I1935" s="37"/>
      <c r="J1935" s="44">
        <v>41723</v>
      </c>
      <c r="K1935" s="42">
        <v>0</v>
      </c>
      <c r="L1935" s="42">
        <v>1425</v>
      </c>
      <c r="M1935" s="44">
        <v>45259</v>
      </c>
      <c r="N1935" s="42">
        <v>75</v>
      </c>
      <c r="O1935" s="42">
        <v>0</v>
      </c>
      <c r="P1935" s="45">
        <f>IF(J1935&lt;DATEVALUE("2009-1-1"),3%,13%)</f>
        <v>0.13</v>
      </c>
      <c r="Q1935" s="42">
        <f>IF(P1935=13%,ROUND(O1935/(1+P1935)*P1935,2),ROUND(O1935/(1+0.03)*0.02,2))</f>
        <v>0</v>
      </c>
      <c r="R1935" s="42">
        <f>O1935-Q1935</f>
        <v>0</v>
      </c>
      <c r="S1935" s="42">
        <f>N1935-R1935</f>
        <v>75</v>
      </c>
      <c r="T1935" s="38">
        <v>5000</v>
      </c>
      <c r="U1935" s="14">
        <f>S1935/H1935</f>
        <v>0.05</v>
      </c>
      <c r="V1935" s="19"/>
      <c r="W1935" s="19"/>
      <c r="X1935" s="37" t="s">
        <v>3459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37" s="9" customFormat="1" ht="16.5" customHeight="1">
      <c r="A1936" s="38">
        <v>728</v>
      </c>
      <c r="B1936" s="39">
        <v>10729</v>
      </c>
      <c r="C1936" s="38">
        <v>10291883</v>
      </c>
      <c r="D1936" s="40" t="s">
        <v>1317</v>
      </c>
      <c r="E1936" s="58">
        <v>1</v>
      </c>
      <c r="F1936" s="38">
        <v>60</v>
      </c>
      <c r="G1936" s="38" t="s">
        <v>33</v>
      </c>
      <c r="H1936" s="42">
        <v>417625</v>
      </c>
      <c r="I1936" s="37"/>
      <c r="J1936" s="44">
        <v>42001</v>
      </c>
      <c r="K1936" s="42">
        <v>0</v>
      </c>
      <c r="L1936" s="42">
        <v>396743.75</v>
      </c>
      <c r="M1936" s="44">
        <v>45259</v>
      </c>
      <c r="N1936" s="42">
        <v>20881.25</v>
      </c>
      <c r="O1936" s="42">
        <v>0</v>
      </c>
      <c r="P1936" s="45">
        <f>IF(J1936&lt;DATEVALUE("2009-1-1"),3%,13%)</f>
        <v>0.13</v>
      </c>
      <c r="Q1936" s="42">
        <f>IF(P1936=13%,ROUND(O1936/(1+P1936)*P1936,2),ROUND(O1936/(1+0.03)*0.02,2))</f>
        <v>0</v>
      </c>
      <c r="R1936" s="42">
        <f>O1936-Q1936</f>
        <v>0</v>
      </c>
      <c r="S1936" s="42">
        <f>N1936-R1936</f>
        <v>20881.25</v>
      </c>
      <c r="T1936" s="38">
        <v>5000</v>
      </c>
      <c r="U1936" s="14">
        <f>S1936/H1936</f>
        <v>0.05</v>
      </c>
      <c r="V1936" s="19"/>
      <c r="W1936" s="19"/>
      <c r="X1936" s="37" t="s">
        <v>3459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37" s="9" customFormat="1" ht="16.5" customHeight="1">
      <c r="A1937" s="38">
        <v>730</v>
      </c>
      <c r="B1937" s="39">
        <v>10729</v>
      </c>
      <c r="C1937" s="38">
        <v>10291896</v>
      </c>
      <c r="D1937" s="40" t="s">
        <v>3303</v>
      </c>
      <c r="E1937" s="58">
        <v>2</v>
      </c>
      <c r="F1937" s="38">
        <v>60</v>
      </c>
      <c r="G1937" s="38" t="s">
        <v>33</v>
      </c>
      <c r="H1937" s="42">
        <v>3998</v>
      </c>
      <c r="I1937" s="37"/>
      <c r="J1937" s="44">
        <v>42213</v>
      </c>
      <c r="K1937" s="42">
        <v>0</v>
      </c>
      <c r="L1937" s="42">
        <v>3798.1</v>
      </c>
      <c r="M1937" s="44">
        <v>45259</v>
      </c>
      <c r="N1937" s="42">
        <v>199.9</v>
      </c>
      <c r="O1937" s="42">
        <v>0</v>
      </c>
      <c r="P1937" s="45">
        <f>IF(J1937&lt;DATEVALUE("2009-1-1"),3%,13%)</f>
        <v>0.13</v>
      </c>
      <c r="Q1937" s="42">
        <f>IF(P1937=13%,ROUND(O1937/(1+P1937)*P1937,2),ROUND(O1937/(1+0.03)*0.02,2))</f>
        <v>0</v>
      </c>
      <c r="R1937" s="42">
        <f>O1937-Q1937</f>
        <v>0</v>
      </c>
      <c r="S1937" s="42">
        <f>N1937-R1937</f>
        <v>199.9</v>
      </c>
      <c r="T1937" s="38">
        <v>5000</v>
      </c>
      <c r="U1937" s="14">
        <f>S1937/H1937</f>
        <v>0.05</v>
      </c>
      <c r="V1937" s="19"/>
      <c r="W1937" s="19"/>
      <c r="X1937" s="37" t="s">
        <v>3459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37" s="9" customFormat="1" ht="16.5" customHeight="1">
      <c r="A1938" s="38">
        <v>732</v>
      </c>
      <c r="B1938" s="39">
        <v>10729</v>
      </c>
      <c r="C1938" s="38">
        <v>10291901</v>
      </c>
      <c r="D1938" s="40" t="s">
        <v>188</v>
      </c>
      <c r="E1938" s="58">
        <v>1</v>
      </c>
      <c r="F1938" s="38">
        <v>120</v>
      </c>
      <c r="G1938" s="38" t="s">
        <v>33</v>
      </c>
      <c r="H1938" s="42">
        <v>2530</v>
      </c>
      <c r="I1938" s="37"/>
      <c r="J1938" s="44">
        <v>39993</v>
      </c>
      <c r="K1938" s="42">
        <v>0</v>
      </c>
      <c r="L1938" s="42">
        <v>2403.5</v>
      </c>
      <c r="M1938" s="44">
        <v>45259</v>
      </c>
      <c r="N1938" s="42">
        <v>126.5</v>
      </c>
      <c r="O1938" s="42">
        <v>0</v>
      </c>
      <c r="P1938" s="45">
        <f>IF(J1938&lt;DATEVALUE("2009-1-1"),3%,13%)</f>
        <v>0.13</v>
      </c>
      <c r="Q1938" s="42">
        <f>IF(P1938=13%,ROUND(O1938/(1+P1938)*P1938,2),ROUND(O1938/(1+0.03)*0.02,2))</f>
        <v>0</v>
      </c>
      <c r="R1938" s="42">
        <f>O1938-Q1938</f>
        <v>0</v>
      </c>
      <c r="S1938" s="42">
        <f>N1938-R1938</f>
        <v>126.5</v>
      </c>
      <c r="T1938" s="38">
        <v>5000</v>
      </c>
      <c r="U1938" s="14">
        <f>S1938/H1938</f>
        <v>0.05</v>
      </c>
      <c r="V1938" s="19"/>
      <c r="W1938" s="19"/>
      <c r="X1938" s="37" t="s">
        <v>3459</v>
      </c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37" s="9" customFormat="1" ht="16.5" customHeight="1">
      <c r="A1939" s="38">
        <v>733</v>
      </c>
      <c r="B1939" s="39">
        <v>10729</v>
      </c>
      <c r="C1939" s="38">
        <v>10291903</v>
      </c>
      <c r="D1939" s="40" t="s">
        <v>188</v>
      </c>
      <c r="E1939" s="58">
        <v>2</v>
      </c>
      <c r="F1939" s="38">
        <v>120</v>
      </c>
      <c r="G1939" s="38" t="s">
        <v>33</v>
      </c>
      <c r="H1939" s="42">
        <v>16400</v>
      </c>
      <c r="I1939" s="37"/>
      <c r="J1939" s="44">
        <v>39993</v>
      </c>
      <c r="K1939" s="42">
        <v>0</v>
      </c>
      <c r="L1939" s="42">
        <v>15580</v>
      </c>
      <c r="M1939" s="44">
        <v>45259</v>
      </c>
      <c r="N1939" s="42">
        <v>820</v>
      </c>
      <c r="O1939" s="42">
        <v>0</v>
      </c>
      <c r="P1939" s="45">
        <f>IF(J1939&lt;DATEVALUE("2009-1-1"),3%,13%)</f>
        <v>0.13</v>
      </c>
      <c r="Q1939" s="42">
        <f>IF(P1939=13%,ROUND(O1939/(1+P1939)*P1939,2),ROUND(O1939/(1+0.03)*0.02,2))</f>
        <v>0</v>
      </c>
      <c r="R1939" s="42">
        <f>O1939-Q1939</f>
        <v>0</v>
      </c>
      <c r="S1939" s="42">
        <f>N1939-R1939</f>
        <v>820</v>
      </c>
      <c r="T1939" s="38">
        <v>5000</v>
      </c>
      <c r="U1939" s="14">
        <f>S1939/H1939</f>
        <v>0.05</v>
      </c>
      <c r="V1939" s="19"/>
      <c r="W1939" s="19"/>
      <c r="X1939" s="37" t="s">
        <v>3459</v>
      </c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s="9" customFormat="1" ht="16.5" customHeight="1">
      <c r="A1940" s="38">
        <v>737</v>
      </c>
      <c r="B1940" s="39">
        <v>10729</v>
      </c>
      <c r="C1940" s="38">
        <v>10292075</v>
      </c>
      <c r="D1940" s="40" t="s">
        <v>3306</v>
      </c>
      <c r="E1940" s="58">
        <v>1</v>
      </c>
      <c r="F1940" s="38">
        <v>60</v>
      </c>
      <c r="G1940" s="38" t="s">
        <v>33</v>
      </c>
      <c r="H1940" s="42">
        <v>1099</v>
      </c>
      <c r="I1940" s="37"/>
      <c r="J1940" s="44">
        <v>40505</v>
      </c>
      <c r="K1940" s="42">
        <v>0</v>
      </c>
      <c r="L1940" s="42">
        <v>1044.05</v>
      </c>
      <c r="M1940" s="44">
        <v>45259</v>
      </c>
      <c r="N1940" s="42">
        <v>54.95</v>
      </c>
      <c r="O1940" s="42">
        <v>0</v>
      </c>
      <c r="P1940" s="45">
        <f>IF(J1940&lt;DATEVALUE("2009-1-1"),3%,13%)</f>
        <v>0.13</v>
      </c>
      <c r="Q1940" s="42">
        <f>IF(P1940=13%,ROUND(O1940/(1+P1940)*P1940,2),ROUND(O1940/(1+0.03)*0.02,2))</f>
        <v>0</v>
      </c>
      <c r="R1940" s="42">
        <f>O1940-Q1940</f>
        <v>0</v>
      </c>
      <c r="S1940" s="42">
        <f>N1940-R1940</f>
        <v>54.95</v>
      </c>
      <c r="T1940" s="38">
        <v>5000</v>
      </c>
      <c r="U1940" s="14">
        <f>S1940/H1940</f>
        <v>0.05</v>
      </c>
      <c r="V1940" s="19"/>
      <c r="W1940" s="19"/>
      <c r="X1940" s="37" t="s">
        <v>3459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37" s="9" customFormat="1" ht="16.5" customHeight="1">
      <c r="A1941" s="38">
        <v>738</v>
      </c>
      <c r="B1941" s="39">
        <v>10729</v>
      </c>
      <c r="C1941" s="38">
        <v>10292096</v>
      </c>
      <c r="D1941" s="40" t="s">
        <v>3307</v>
      </c>
      <c r="E1941" s="58">
        <v>1</v>
      </c>
      <c r="F1941" s="38">
        <v>60</v>
      </c>
      <c r="G1941" s="38" t="s">
        <v>33</v>
      </c>
      <c r="H1941" s="42">
        <v>3020</v>
      </c>
      <c r="I1941" s="37"/>
      <c r="J1941" s="44">
        <v>40749</v>
      </c>
      <c r="K1941" s="42">
        <v>0</v>
      </c>
      <c r="L1941" s="42">
        <v>2869</v>
      </c>
      <c r="M1941" s="44">
        <v>45259</v>
      </c>
      <c r="N1941" s="42">
        <v>151</v>
      </c>
      <c r="O1941" s="42">
        <v>0</v>
      </c>
      <c r="P1941" s="45">
        <f>IF(J1941&lt;DATEVALUE("2009-1-1"),3%,13%)</f>
        <v>0.13</v>
      </c>
      <c r="Q1941" s="42">
        <f>IF(P1941=13%,ROUND(O1941/(1+P1941)*P1941,2),ROUND(O1941/(1+0.03)*0.02,2))</f>
        <v>0</v>
      </c>
      <c r="R1941" s="42">
        <f>O1941-Q1941</f>
        <v>0</v>
      </c>
      <c r="S1941" s="42">
        <f>N1941-R1941</f>
        <v>151</v>
      </c>
      <c r="T1941" s="38">
        <v>5000</v>
      </c>
      <c r="U1941" s="14">
        <f>S1941/H1941</f>
        <v>0.05</v>
      </c>
      <c r="V1941" s="19"/>
      <c r="W1941" s="19"/>
      <c r="X1941" s="37" t="s">
        <v>3459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</row>
    <row r="1942" spans="1:37" s="9" customFormat="1" ht="16.5" customHeight="1">
      <c r="A1942" s="38">
        <v>739</v>
      </c>
      <c r="B1942" s="39">
        <v>10729</v>
      </c>
      <c r="C1942" s="38">
        <v>10292098</v>
      </c>
      <c r="D1942" s="40" t="s">
        <v>747</v>
      </c>
      <c r="E1942" s="58">
        <v>2</v>
      </c>
      <c r="F1942" s="38">
        <v>60</v>
      </c>
      <c r="G1942" s="38" t="s">
        <v>33</v>
      </c>
      <c r="H1942" s="42">
        <v>13895</v>
      </c>
      <c r="I1942" s="37"/>
      <c r="J1942" s="44">
        <v>40783</v>
      </c>
      <c r="K1942" s="42">
        <v>0</v>
      </c>
      <c r="L1942" s="42">
        <v>13200.25</v>
      </c>
      <c r="M1942" s="44">
        <v>45259</v>
      </c>
      <c r="N1942" s="42">
        <v>694.75</v>
      </c>
      <c r="O1942" s="42">
        <v>0</v>
      </c>
      <c r="P1942" s="45">
        <f>IF(J1942&lt;DATEVALUE("2009-1-1"),3%,13%)</f>
        <v>0.13</v>
      </c>
      <c r="Q1942" s="42">
        <f>IF(P1942=13%,ROUND(O1942/(1+P1942)*P1942,2),ROUND(O1942/(1+0.03)*0.02,2))</f>
        <v>0</v>
      </c>
      <c r="R1942" s="42">
        <f>O1942-Q1942</f>
        <v>0</v>
      </c>
      <c r="S1942" s="42">
        <f>N1942-R1942</f>
        <v>694.75</v>
      </c>
      <c r="T1942" s="38">
        <v>5000</v>
      </c>
      <c r="U1942" s="14">
        <f>S1942/H1942</f>
        <v>0.05</v>
      </c>
      <c r="V1942" s="19"/>
      <c r="W1942" s="19"/>
      <c r="X1942" s="37" t="s">
        <v>3459</v>
      </c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37" s="9" customFormat="1" ht="16.5" customHeight="1">
      <c r="A1943" s="38">
        <v>741</v>
      </c>
      <c r="B1943" s="39">
        <v>10729</v>
      </c>
      <c r="C1943" s="38">
        <v>10292104</v>
      </c>
      <c r="D1943" s="40" t="s">
        <v>3307</v>
      </c>
      <c r="E1943" s="58">
        <v>1</v>
      </c>
      <c r="F1943" s="38">
        <v>60</v>
      </c>
      <c r="G1943" s="38" t="s">
        <v>33</v>
      </c>
      <c r="H1943" s="42">
        <v>1499</v>
      </c>
      <c r="I1943" s="37"/>
      <c r="J1943" s="44">
        <v>40839</v>
      </c>
      <c r="K1943" s="42">
        <v>0</v>
      </c>
      <c r="L1943" s="42">
        <v>1424.05</v>
      </c>
      <c r="M1943" s="44">
        <v>45259</v>
      </c>
      <c r="N1943" s="42">
        <v>74.95</v>
      </c>
      <c r="O1943" s="42">
        <v>0</v>
      </c>
      <c r="P1943" s="45">
        <f>IF(J1943&lt;DATEVALUE("2009-1-1"),3%,13%)</f>
        <v>0.13</v>
      </c>
      <c r="Q1943" s="42">
        <f>IF(P1943=13%,ROUND(O1943/(1+P1943)*P1943,2),ROUND(O1943/(1+0.03)*0.02,2))</f>
        <v>0</v>
      </c>
      <c r="R1943" s="42">
        <f>O1943-Q1943</f>
        <v>0</v>
      </c>
      <c r="S1943" s="42">
        <f>N1943-R1943</f>
        <v>74.95</v>
      </c>
      <c r="T1943" s="38">
        <v>5000</v>
      </c>
      <c r="U1943" s="14">
        <f>S1943/H1943</f>
        <v>0.05</v>
      </c>
      <c r="V1943" s="19"/>
      <c r="W1943" s="19"/>
      <c r="X1943" s="37" t="s">
        <v>3459</v>
      </c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s="9" customFormat="1" ht="16.5" customHeight="1">
      <c r="A1944" s="38">
        <v>746</v>
      </c>
      <c r="B1944" s="39">
        <v>10729</v>
      </c>
      <c r="C1944" s="38">
        <v>10292142</v>
      </c>
      <c r="D1944" s="40" t="s">
        <v>3309</v>
      </c>
      <c r="E1944" s="58">
        <v>10</v>
      </c>
      <c r="F1944" s="38">
        <v>60</v>
      </c>
      <c r="G1944" s="38" t="s">
        <v>33</v>
      </c>
      <c r="H1944" s="42">
        <v>12000</v>
      </c>
      <c r="I1944" s="37"/>
      <c r="J1944" s="44">
        <v>39931</v>
      </c>
      <c r="K1944" s="42">
        <v>0</v>
      </c>
      <c r="L1944" s="42">
        <v>11400</v>
      </c>
      <c r="M1944" s="44">
        <v>45259</v>
      </c>
      <c r="N1944" s="42">
        <v>600</v>
      </c>
      <c r="O1944" s="42">
        <v>0</v>
      </c>
      <c r="P1944" s="45">
        <f>IF(J1944&lt;DATEVALUE("2009-1-1"),3%,13%)</f>
        <v>0.13</v>
      </c>
      <c r="Q1944" s="42">
        <f>IF(P1944=13%,ROUND(O1944/(1+P1944)*P1944,2),ROUND(O1944/(1+0.03)*0.02,2))</f>
        <v>0</v>
      </c>
      <c r="R1944" s="42">
        <f>O1944-Q1944</f>
        <v>0</v>
      </c>
      <c r="S1944" s="42">
        <f>N1944-R1944</f>
        <v>600</v>
      </c>
      <c r="T1944" s="38">
        <v>5000</v>
      </c>
      <c r="U1944" s="14">
        <f>S1944/H1944</f>
        <v>0.05</v>
      </c>
      <c r="V1944" s="19"/>
      <c r="W1944" s="19"/>
      <c r="X1944" s="37" t="s">
        <v>3459</v>
      </c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</row>
    <row r="1945" spans="1:37" s="9" customFormat="1" ht="16.5" customHeight="1">
      <c r="A1945" s="38">
        <v>750</v>
      </c>
      <c r="B1945" s="39">
        <v>10729</v>
      </c>
      <c r="C1945" s="38">
        <v>10292152</v>
      </c>
      <c r="D1945" s="40" t="s">
        <v>1403</v>
      </c>
      <c r="E1945" s="58">
        <v>1</v>
      </c>
      <c r="F1945" s="38">
        <v>60</v>
      </c>
      <c r="G1945" s="38" t="s">
        <v>33</v>
      </c>
      <c r="H1945" s="42">
        <v>2359</v>
      </c>
      <c r="I1945" s="37"/>
      <c r="J1945" s="44">
        <v>41483</v>
      </c>
      <c r="K1945" s="42">
        <v>0</v>
      </c>
      <c r="L1945" s="42">
        <v>2241.0500000000002</v>
      </c>
      <c r="M1945" s="44">
        <v>45259</v>
      </c>
      <c r="N1945" s="42">
        <v>117.95</v>
      </c>
      <c r="O1945" s="42">
        <v>0</v>
      </c>
      <c r="P1945" s="45">
        <f>IF(J1945&lt;DATEVALUE("2009-1-1"),3%,13%)</f>
        <v>0.13</v>
      </c>
      <c r="Q1945" s="42">
        <f>IF(P1945=13%,ROUND(O1945/(1+P1945)*P1945,2),ROUND(O1945/(1+0.03)*0.02,2))</f>
        <v>0</v>
      </c>
      <c r="R1945" s="42">
        <f>O1945-Q1945</f>
        <v>0</v>
      </c>
      <c r="S1945" s="42">
        <f>N1945-R1945</f>
        <v>117.95</v>
      </c>
      <c r="T1945" s="38">
        <v>5000</v>
      </c>
      <c r="U1945" s="14">
        <f>S1945/H1945</f>
        <v>0.05</v>
      </c>
      <c r="V1945" s="19"/>
      <c r="W1945" s="19"/>
      <c r="X1945" s="37" t="s">
        <v>3459</v>
      </c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37" s="9" customFormat="1" ht="16.5" customHeight="1">
      <c r="A1946" s="38">
        <v>751</v>
      </c>
      <c r="B1946" s="39">
        <v>10729</v>
      </c>
      <c r="C1946" s="38">
        <v>10292153</v>
      </c>
      <c r="D1946" s="40" t="s">
        <v>1403</v>
      </c>
      <c r="E1946" s="58">
        <v>1</v>
      </c>
      <c r="F1946" s="38">
        <v>60</v>
      </c>
      <c r="G1946" s="38" t="s">
        <v>33</v>
      </c>
      <c r="H1946" s="42">
        <v>2359</v>
      </c>
      <c r="I1946" s="37"/>
      <c r="J1946" s="44">
        <v>41483</v>
      </c>
      <c r="K1946" s="42">
        <v>0</v>
      </c>
      <c r="L1946" s="42">
        <v>2241.0500000000002</v>
      </c>
      <c r="M1946" s="44">
        <v>45259</v>
      </c>
      <c r="N1946" s="42">
        <v>117.95</v>
      </c>
      <c r="O1946" s="42">
        <v>0</v>
      </c>
      <c r="P1946" s="45">
        <f>IF(J1946&lt;DATEVALUE("2009-1-1"),3%,13%)</f>
        <v>0.13</v>
      </c>
      <c r="Q1946" s="42">
        <f>IF(P1946=13%,ROUND(O1946/(1+P1946)*P1946,2),ROUND(O1946/(1+0.03)*0.02,2))</f>
        <v>0</v>
      </c>
      <c r="R1946" s="42">
        <f>O1946-Q1946</f>
        <v>0</v>
      </c>
      <c r="S1946" s="42">
        <f>N1946-R1946</f>
        <v>117.95</v>
      </c>
      <c r="T1946" s="38">
        <v>5000</v>
      </c>
      <c r="U1946" s="14">
        <f>S1946/H1946</f>
        <v>0.05</v>
      </c>
      <c r="V1946" s="19"/>
      <c r="W1946" s="19"/>
      <c r="X1946" s="37" t="s">
        <v>3459</v>
      </c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37" s="9" customFormat="1" ht="16.5" customHeight="1">
      <c r="A1947" s="38">
        <v>752</v>
      </c>
      <c r="B1947" s="39">
        <v>10729</v>
      </c>
      <c r="C1947" s="38">
        <v>10292154</v>
      </c>
      <c r="D1947" s="40" t="s">
        <v>1403</v>
      </c>
      <c r="E1947" s="58">
        <v>1</v>
      </c>
      <c r="F1947" s="38">
        <v>60</v>
      </c>
      <c r="G1947" s="38" t="s">
        <v>33</v>
      </c>
      <c r="H1947" s="42">
        <v>2359</v>
      </c>
      <c r="I1947" s="37"/>
      <c r="J1947" s="44">
        <v>41483</v>
      </c>
      <c r="K1947" s="42">
        <v>0</v>
      </c>
      <c r="L1947" s="42">
        <v>2241.0500000000002</v>
      </c>
      <c r="M1947" s="44">
        <v>45259</v>
      </c>
      <c r="N1947" s="42">
        <v>117.95</v>
      </c>
      <c r="O1947" s="42">
        <v>0</v>
      </c>
      <c r="P1947" s="45">
        <f>IF(J1947&lt;DATEVALUE("2009-1-1"),3%,13%)</f>
        <v>0.13</v>
      </c>
      <c r="Q1947" s="42">
        <f>IF(P1947=13%,ROUND(O1947/(1+P1947)*P1947,2),ROUND(O1947/(1+0.03)*0.02,2))</f>
        <v>0</v>
      </c>
      <c r="R1947" s="42">
        <f>O1947-Q1947</f>
        <v>0</v>
      </c>
      <c r="S1947" s="42">
        <f>N1947-R1947</f>
        <v>117.95</v>
      </c>
      <c r="T1947" s="38">
        <v>5000</v>
      </c>
      <c r="U1947" s="14">
        <f>S1947/H1947</f>
        <v>0.05</v>
      </c>
      <c r="V1947" s="19"/>
      <c r="W1947" s="19"/>
      <c r="X1947" s="37" t="s">
        <v>3459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s="9" customFormat="1" ht="16.5" customHeight="1">
      <c r="A1948" s="38">
        <v>753</v>
      </c>
      <c r="B1948" s="39">
        <v>10729</v>
      </c>
      <c r="C1948" s="38">
        <v>10292155</v>
      </c>
      <c r="D1948" s="40" t="s">
        <v>1403</v>
      </c>
      <c r="E1948" s="58">
        <v>1</v>
      </c>
      <c r="F1948" s="38">
        <v>60</v>
      </c>
      <c r="G1948" s="38" t="s">
        <v>33</v>
      </c>
      <c r="H1948" s="42">
        <v>2099</v>
      </c>
      <c r="I1948" s="37"/>
      <c r="J1948" s="44">
        <v>41483</v>
      </c>
      <c r="K1948" s="42">
        <v>0</v>
      </c>
      <c r="L1948" s="42">
        <v>1994.05</v>
      </c>
      <c r="M1948" s="44">
        <v>45259</v>
      </c>
      <c r="N1948" s="42">
        <v>104.95</v>
      </c>
      <c r="O1948" s="42">
        <v>0</v>
      </c>
      <c r="P1948" s="45">
        <f>IF(J1948&lt;DATEVALUE("2009-1-1"),3%,13%)</f>
        <v>0.13</v>
      </c>
      <c r="Q1948" s="42">
        <f>IF(P1948=13%,ROUND(O1948/(1+P1948)*P1948,2),ROUND(O1948/(1+0.03)*0.02,2))</f>
        <v>0</v>
      </c>
      <c r="R1948" s="42">
        <f>O1948-Q1948</f>
        <v>0</v>
      </c>
      <c r="S1948" s="42">
        <f>N1948-R1948</f>
        <v>104.95</v>
      </c>
      <c r="T1948" s="38">
        <v>5000</v>
      </c>
      <c r="U1948" s="14">
        <f>S1948/H1948</f>
        <v>0.05</v>
      </c>
      <c r="V1948" s="19"/>
      <c r="W1948" s="19"/>
      <c r="X1948" s="37" t="s">
        <v>3459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s="9" customFormat="1" ht="16.5" customHeight="1">
      <c r="A1949" s="38">
        <v>754</v>
      </c>
      <c r="B1949" s="39">
        <v>10729</v>
      </c>
      <c r="C1949" s="38">
        <v>10292156</v>
      </c>
      <c r="D1949" s="40" t="s">
        <v>1403</v>
      </c>
      <c r="E1949" s="58">
        <v>1</v>
      </c>
      <c r="F1949" s="38">
        <v>60</v>
      </c>
      <c r="G1949" s="38" t="s">
        <v>33</v>
      </c>
      <c r="H1949" s="42">
        <v>2080</v>
      </c>
      <c r="I1949" s="37"/>
      <c r="J1949" s="44">
        <v>41483</v>
      </c>
      <c r="K1949" s="42">
        <v>0</v>
      </c>
      <c r="L1949" s="42">
        <v>1976</v>
      </c>
      <c r="M1949" s="44">
        <v>45259</v>
      </c>
      <c r="N1949" s="42">
        <v>104</v>
      </c>
      <c r="O1949" s="42">
        <v>0</v>
      </c>
      <c r="P1949" s="45">
        <f>IF(J1949&lt;DATEVALUE("2009-1-1"),3%,13%)</f>
        <v>0.13</v>
      </c>
      <c r="Q1949" s="42">
        <f>IF(P1949=13%,ROUND(O1949/(1+P1949)*P1949,2),ROUND(O1949/(1+0.03)*0.02,2))</f>
        <v>0</v>
      </c>
      <c r="R1949" s="42">
        <f>O1949-Q1949</f>
        <v>0</v>
      </c>
      <c r="S1949" s="42">
        <f>N1949-R1949</f>
        <v>104</v>
      </c>
      <c r="T1949" s="38">
        <v>5000</v>
      </c>
      <c r="U1949" s="14">
        <f>S1949/H1949</f>
        <v>0.05</v>
      </c>
      <c r="V1949" s="19"/>
      <c r="W1949" s="19"/>
      <c r="X1949" s="37" t="s">
        <v>3459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s="9" customFormat="1" ht="16.5" customHeight="1">
      <c r="A1950" s="38">
        <v>755</v>
      </c>
      <c r="B1950" s="39">
        <v>10729</v>
      </c>
      <c r="C1950" s="38">
        <v>10292157</v>
      </c>
      <c r="D1950" s="40" t="s">
        <v>3312</v>
      </c>
      <c r="E1950" s="58">
        <v>1</v>
      </c>
      <c r="F1950" s="38">
        <v>60</v>
      </c>
      <c r="G1950" s="38" t="s">
        <v>33</v>
      </c>
      <c r="H1950" s="42">
        <v>2299</v>
      </c>
      <c r="I1950" s="37"/>
      <c r="J1950" s="44">
        <v>41512</v>
      </c>
      <c r="K1950" s="42">
        <v>0</v>
      </c>
      <c r="L1950" s="42">
        <v>2184.0500000000002</v>
      </c>
      <c r="M1950" s="44">
        <v>45259</v>
      </c>
      <c r="N1950" s="42">
        <v>114.95</v>
      </c>
      <c r="O1950" s="42">
        <v>0</v>
      </c>
      <c r="P1950" s="45">
        <f>IF(J1950&lt;DATEVALUE("2009-1-1"),3%,13%)</f>
        <v>0.13</v>
      </c>
      <c r="Q1950" s="42">
        <f>IF(P1950=13%,ROUND(O1950/(1+P1950)*P1950,2),ROUND(O1950/(1+0.03)*0.02,2))</f>
        <v>0</v>
      </c>
      <c r="R1950" s="42">
        <f>O1950-Q1950</f>
        <v>0</v>
      </c>
      <c r="S1950" s="42">
        <f>N1950-R1950</f>
        <v>114.95</v>
      </c>
      <c r="T1950" s="38">
        <v>5000</v>
      </c>
      <c r="U1950" s="14">
        <f>S1950/H1950</f>
        <v>0.05</v>
      </c>
      <c r="V1950" s="19"/>
      <c r="W1950" s="19"/>
      <c r="X1950" s="37" t="s">
        <v>3459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37" s="9" customFormat="1" ht="16.5" customHeight="1">
      <c r="A1951" s="38">
        <v>756</v>
      </c>
      <c r="B1951" s="39">
        <v>10729</v>
      </c>
      <c r="C1951" s="38">
        <v>10292158</v>
      </c>
      <c r="D1951" s="40" t="s">
        <v>1403</v>
      </c>
      <c r="E1951" s="58">
        <v>1</v>
      </c>
      <c r="F1951" s="38">
        <v>60</v>
      </c>
      <c r="G1951" s="38" t="s">
        <v>33</v>
      </c>
      <c r="H1951" s="42">
        <v>2359</v>
      </c>
      <c r="I1951" s="37"/>
      <c r="J1951" s="44">
        <v>41512</v>
      </c>
      <c r="K1951" s="42">
        <v>0</v>
      </c>
      <c r="L1951" s="42">
        <v>2241.0500000000002</v>
      </c>
      <c r="M1951" s="44">
        <v>45259</v>
      </c>
      <c r="N1951" s="42">
        <v>117.95</v>
      </c>
      <c r="O1951" s="42">
        <v>0</v>
      </c>
      <c r="P1951" s="45">
        <f>IF(J1951&lt;DATEVALUE("2009-1-1"),3%,13%)</f>
        <v>0.13</v>
      </c>
      <c r="Q1951" s="42">
        <f>IF(P1951=13%,ROUND(O1951/(1+P1951)*P1951,2),ROUND(O1951/(1+0.03)*0.02,2))</f>
        <v>0</v>
      </c>
      <c r="R1951" s="42">
        <f>O1951-Q1951</f>
        <v>0</v>
      </c>
      <c r="S1951" s="42">
        <f>N1951-R1951</f>
        <v>117.95</v>
      </c>
      <c r="T1951" s="38">
        <v>5000</v>
      </c>
      <c r="U1951" s="14">
        <f>S1951/H1951</f>
        <v>0.05</v>
      </c>
      <c r="V1951" s="19"/>
      <c r="W1951" s="19"/>
      <c r="X1951" s="37" t="s">
        <v>3459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37" s="9" customFormat="1" ht="16.5" customHeight="1">
      <c r="A1952" s="38">
        <v>757</v>
      </c>
      <c r="B1952" s="39">
        <v>10729</v>
      </c>
      <c r="C1952" s="38">
        <v>10292242</v>
      </c>
      <c r="D1952" s="40" t="s">
        <v>189</v>
      </c>
      <c r="E1952" s="58">
        <v>4</v>
      </c>
      <c r="F1952" s="38">
        <v>60</v>
      </c>
      <c r="G1952" s="38" t="s">
        <v>33</v>
      </c>
      <c r="H1952" s="42">
        <v>8400</v>
      </c>
      <c r="I1952" s="37"/>
      <c r="J1952" s="44">
        <v>39812</v>
      </c>
      <c r="K1952" s="42">
        <v>0</v>
      </c>
      <c r="L1952" s="42">
        <v>7980</v>
      </c>
      <c r="M1952" s="44">
        <v>45259</v>
      </c>
      <c r="N1952" s="42">
        <v>420</v>
      </c>
      <c r="O1952" s="42">
        <v>0</v>
      </c>
      <c r="P1952" s="45">
        <f>IF(J1952&lt;DATEVALUE("2009-1-1"),3%,13%)</f>
        <v>0.03</v>
      </c>
      <c r="Q1952" s="42">
        <f>IF(P1952=13%,ROUND(O1952/(1+P1952)*P1952,2),ROUND(O1952/(1+0.03)*0.02,2))</f>
        <v>0</v>
      </c>
      <c r="R1952" s="42">
        <f>O1952-Q1952</f>
        <v>0</v>
      </c>
      <c r="S1952" s="42">
        <f>N1952-R1952</f>
        <v>420</v>
      </c>
      <c r="T1952" s="38">
        <v>5000</v>
      </c>
      <c r="U1952" s="14">
        <f>S1952/H1952</f>
        <v>0.05</v>
      </c>
      <c r="V1952" s="19"/>
      <c r="W1952" s="19"/>
      <c r="X1952" s="37" t="s">
        <v>3459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s="9" customFormat="1" ht="16.5" customHeight="1">
      <c r="A1953" s="38">
        <v>758</v>
      </c>
      <c r="B1953" s="39">
        <v>10729</v>
      </c>
      <c r="C1953" s="38">
        <v>10292243</v>
      </c>
      <c r="D1953" s="40" t="s">
        <v>3313</v>
      </c>
      <c r="E1953" s="58">
        <v>23</v>
      </c>
      <c r="F1953" s="38">
        <v>60</v>
      </c>
      <c r="G1953" s="38" t="s">
        <v>33</v>
      </c>
      <c r="H1953" s="42">
        <v>27600</v>
      </c>
      <c r="I1953" s="37"/>
      <c r="J1953" s="44">
        <v>39812</v>
      </c>
      <c r="K1953" s="42">
        <v>0</v>
      </c>
      <c r="L1953" s="42">
        <v>26220</v>
      </c>
      <c r="M1953" s="44">
        <v>45259</v>
      </c>
      <c r="N1953" s="42">
        <v>1380</v>
      </c>
      <c r="O1953" s="42">
        <v>0</v>
      </c>
      <c r="P1953" s="45">
        <f>IF(J1953&lt;DATEVALUE("2009-1-1"),3%,13%)</f>
        <v>0.03</v>
      </c>
      <c r="Q1953" s="42">
        <f>IF(P1953=13%,ROUND(O1953/(1+P1953)*P1953,2),ROUND(O1953/(1+0.03)*0.02,2))</f>
        <v>0</v>
      </c>
      <c r="R1953" s="42">
        <f>O1953-Q1953</f>
        <v>0</v>
      </c>
      <c r="S1953" s="42">
        <f>N1953-R1953</f>
        <v>1380</v>
      </c>
      <c r="T1953" s="38">
        <v>5000</v>
      </c>
      <c r="U1953" s="14">
        <f>S1953/H1953</f>
        <v>0.05</v>
      </c>
      <c r="V1953" s="19"/>
      <c r="W1953" s="19"/>
      <c r="X1953" s="37" t="s">
        <v>3459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37" s="9" customFormat="1" ht="16.5" customHeight="1">
      <c r="A1954" s="38">
        <v>763</v>
      </c>
      <c r="B1954" s="39">
        <v>10729</v>
      </c>
      <c r="C1954" s="38">
        <v>10292300</v>
      </c>
      <c r="D1954" s="40" t="s">
        <v>3315</v>
      </c>
      <c r="E1954" s="58">
        <v>13</v>
      </c>
      <c r="F1954" s="38">
        <v>60</v>
      </c>
      <c r="G1954" s="38" t="s">
        <v>33</v>
      </c>
      <c r="H1954" s="42">
        <v>10355</v>
      </c>
      <c r="I1954" s="37"/>
      <c r="J1954" s="44">
        <v>39812</v>
      </c>
      <c r="K1954" s="42">
        <v>0</v>
      </c>
      <c r="L1954" s="42">
        <v>9837.25</v>
      </c>
      <c r="M1954" s="44">
        <v>45259</v>
      </c>
      <c r="N1954" s="42">
        <v>517.75</v>
      </c>
      <c r="O1954" s="42">
        <v>0</v>
      </c>
      <c r="P1954" s="45">
        <f>IF(J1954&lt;DATEVALUE("2009-1-1"),3%,13%)</f>
        <v>0.03</v>
      </c>
      <c r="Q1954" s="42">
        <f>IF(P1954=13%,ROUND(O1954/(1+P1954)*P1954,2),ROUND(O1954/(1+0.03)*0.02,2))</f>
        <v>0</v>
      </c>
      <c r="R1954" s="42">
        <f>O1954-Q1954</f>
        <v>0</v>
      </c>
      <c r="S1954" s="42">
        <f>N1954-R1954</f>
        <v>517.75</v>
      </c>
      <c r="T1954" s="38">
        <v>5000</v>
      </c>
      <c r="U1954" s="14">
        <f>S1954/H1954</f>
        <v>0.05</v>
      </c>
      <c r="V1954" s="19"/>
      <c r="W1954" s="19"/>
      <c r="X1954" s="37" t="s">
        <v>3459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37" s="9" customFormat="1" ht="16.5" customHeight="1">
      <c r="A1955" s="38">
        <v>769</v>
      </c>
      <c r="B1955" s="39">
        <v>10729</v>
      </c>
      <c r="C1955" s="38">
        <v>10292329</v>
      </c>
      <c r="D1955" s="40" t="s">
        <v>3321</v>
      </c>
      <c r="E1955" s="58">
        <v>1</v>
      </c>
      <c r="F1955" s="38">
        <v>60</v>
      </c>
      <c r="G1955" s="38" t="s">
        <v>33</v>
      </c>
      <c r="H1955" s="42">
        <v>5390</v>
      </c>
      <c r="I1955" s="37"/>
      <c r="J1955" s="44">
        <v>39812</v>
      </c>
      <c r="K1955" s="42">
        <v>0</v>
      </c>
      <c r="L1955" s="42">
        <v>5120.5</v>
      </c>
      <c r="M1955" s="44">
        <v>45259</v>
      </c>
      <c r="N1955" s="42">
        <v>269.5</v>
      </c>
      <c r="O1955" s="42">
        <v>0</v>
      </c>
      <c r="P1955" s="45">
        <f>IF(J1955&lt;DATEVALUE("2009-1-1"),3%,13%)</f>
        <v>0.03</v>
      </c>
      <c r="Q1955" s="42">
        <f>IF(P1955=13%,ROUND(O1955/(1+P1955)*P1955,2),ROUND(O1955/(1+0.03)*0.02,2))</f>
        <v>0</v>
      </c>
      <c r="R1955" s="42">
        <f>O1955-Q1955</f>
        <v>0</v>
      </c>
      <c r="S1955" s="42">
        <f>N1955-R1955</f>
        <v>269.5</v>
      </c>
      <c r="T1955" s="38">
        <v>5000</v>
      </c>
      <c r="U1955" s="14">
        <f>S1955/H1955</f>
        <v>0.05</v>
      </c>
      <c r="V1955" s="19"/>
      <c r="W1955" s="19"/>
      <c r="X1955" s="37" t="s">
        <v>3459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s="9" customFormat="1" ht="16.5" customHeight="1">
      <c r="A1956" s="38">
        <v>770</v>
      </c>
      <c r="B1956" s="39">
        <v>10729</v>
      </c>
      <c r="C1956" s="38">
        <v>10292330</v>
      </c>
      <c r="D1956" s="40" t="s">
        <v>3322</v>
      </c>
      <c r="E1956" s="58">
        <v>4</v>
      </c>
      <c r="F1956" s="38">
        <v>60</v>
      </c>
      <c r="G1956" s="38" t="s">
        <v>33</v>
      </c>
      <c r="H1956" s="42">
        <v>9600</v>
      </c>
      <c r="I1956" s="37"/>
      <c r="J1956" s="44">
        <v>39812</v>
      </c>
      <c r="K1956" s="42">
        <v>0</v>
      </c>
      <c r="L1956" s="42">
        <v>9120</v>
      </c>
      <c r="M1956" s="44">
        <v>45259</v>
      </c>
      <c r="N1956" s="42">
        <v>480</v>
      </c>
      <c r="O1956" s="42">
        <v>0</v>
      </c>
      <c r="P1956" s="45">
        <f>IF(J1956&lt;DATEVALUE("2009-1-1"),3%,13%)</f>
        <v>0.03</v>
      </c>
      <c r="Q1956" s="42">
        <f>IF(P1956=13%,ROUND(O1956/(1+P1956)*P1956,2),ROUND(O1956/(1+0.03)*0.02,2))</f>
        <v>0</v>
      </c>
      <c r="R1956" s="42">
        <f>O1956-Q1956</f>
        <v>0</v>
      </c>
      <c r="S1956" s="42">
        <f>N1956-R1956</f>
        <v>480</v>
      </c>
      <c r="T1956" s="38">
        <v>5000</v>
      </c>
      <c r="U1956" s="14">
        <f>S1956/H1956</f>
        <v>0.05</v>
      </c>
      <c r="V1956" s="19"/>
      <c r="W1956" s="19"/>
      <c r="X1956" s="37" t="s">
        <v>3459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37" s="9" customFormat="1" ht="16.5" customHeight="1">
      <c r="A1957" s="38">
        <v>771</v>
      </c>
      <c r="B1957" s="39">
        <v>10729</v>
      </c>
      <c r="C1957" s="38">
        <v>10292331</v>
      </c>
      <c r="D1957" s="40" t="s">
        <v>3323</v>
      </c>
      <c r="E1957" s="58">
        <v>1</v>
      </c>
      <c r="F1957" s="38">
        <v>60</v>
      </c>
      <c r="G1957" s="38" t="s">
        <v>33</v>
      </c>
      <c r="H1957" s="42">
        <v>13900</v>
      </c>
      <c r="I1957" s="37"/>
      <c r="J1957" s="44">
        <v>39812</v>
      </c>
      <c r="K1957" s="42">
        <v>0</v>
      </c>
      <c r="L1957" s="42">
        <v>13205</v>
      </c>
      <c r="M1957" s="44">
        <v>45259</v>
      </c>
      <c r="N1957" s="42">
        <v>695</v>
      </c>
      <c r="O1957" s="42">
        <v>0</v>
      </c>
      <c r="P1957" s="45">
        <f>IF(J1957&lt;DATEVALUE("2009-1-1"),3%,13%)</f>
        <v>0.03</v>
      </c>
      <c r="Q1957" s="42">
        <f>IF(P1957=13%,ROUND(O1957/(1+P1957)*P1957,2),ROUND(O1957/(1+0.03)*0.02,2))</f>
        <v>0</v>
      </c>
      <c r="R1957" s="42">
        <f>O1957-Q1957</f>
        <v>0</v>
      </c>
      <c r="S1957" s="42">
        <f>N1957-R1957</f>
        <v>695</v>
      </c>
      <c r="T1957" s="38">
        <v>5000</v>
      </c>
      <c r="U1957" s="14">
        <f>S1957/H1957</f>
        <v>0.05</v>
      </c>
      <c r="V1957" s="19"/>
      <c r="W1957" s="19"/>
      <c r="X1957" s="37" t="s">
        <v>3459</v>
      </c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37" s="9" customFormat="1" ht="16.5" customHeight="1">
      <c r="A1958" s="38">
        <v>772</v>
      </c>
      <c r="B1958" s="39">
        <v>10729</v>
      </c>
      <c r="C1958" s="38">
        <v>10292332</v>
      </c>
      <c r="D1958" s="40" t="s">
        <v>3324</v>
      </c>
      <c r="E1958" s="58">
        <v>1</v>
      </c>
      <c r="F1958" s="38">
        <v>60</v>
      </c>
      <c r="G1958" s="38" t="s">
        <v>33</v>
      </c>
      <c r="H1958" s="42">
        <v>10000</v>
      </c>
      <c r="I1958" s="37"/>
      <c r="J1958" s="44">
        <v>39812</v>
      </c>
      <c r="K1958" s="42">
        <v>0</v>
      </c>
      <c r="L1958" s="42">
        <v>9500</v>
      </c>
      <c r="M1958" s="44">
        <v>45259</v>
      </c>
      <c r="N1958" s="42">
        <v>500</v>
      </c>
      <c r="O1958" s="42">
        <v>0</v>
      </c>
      <c r="P1958" s="45">
        <f>IF(J1958&lt;DATEVALUE("2009-1-1"),3%,13%)</f>
        <v>0.03</v>
      </c>
      <c r="Q1958" s="42">
        <f>IF(P1958=13%,ROUND(O1958/(1+P1958)*P1958,2),ROUND(O1958/(1+0.03)*0.02,2))</f>
        <v>0</v>
      </c>
      <c r="R1958" s="42">
        <f>O1958-Q1958</f>
        <v>0</v>
      </c>
      <c r="S1958" s="42">
        <f>N1958-R1958</f>
        <v>500</v>
      </c>
      <c r="T1958" s="38">
        <v>5000</v>
      </c>
      <c r="U1958" s="14">
        <f>S1958/H1958</f>
        <v>0.05</v>
      </c>
      <c r="V1958" s="19"/>
      <c r="W1958" s="19"/>
      <c r="X1958" s="37" t="s">
        <v>3459</v>
      </c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s="9" customFormat="1" ht="16.5" customHeight="1">
      <c r="A1959" s="38">
        <v>773</v>
      </c>
      <c r="B1959" s="39">
        <v>10729</v>
      </c>
      <c r="C1959" s="38">
        <v>10292335</v>
      </c>
      <c r="D1959" s="40" t="s">
        <v>3325</v>
      </c>
      <c r="E1959" s="58">
        <v>1</v>
      </c>
      <c r="F1959" s="38">
        <v>60</v>
      </c>
      <c r="G1959" s="38" t="s">
        <v>33</v>
      </c>
      <c r="H1959" s="42">
        <v>56000</v>
      </c>
      <c r="I1959" s="37"/>
      <c r="J1959" s="44">
        <v>39812</v>
      </c>
      <c r="K1959" s="42">
        <v>0</v>
      </c>
      <c r="L1959" s="42">
        <v>53200</v>
      </c>
      <c r="M1959" s="44">
        <v>45259</v>
      </c>
      <c r="N1959" s="42">
        <v>2800</v>
      </c>
      <c r="O1959" s="42">
        <v>0</v>
      </c>
      <c r="P1959" s="45">
        <f>IF(J1959&lt;DATEVALUE("2009-1-1"),3%,13%)</f>
        <v>0.03</v>
      </c>
      <c r="Q1959" s="42">
        <f>IF(P1959=13%,ROUND(O1959/(1+P1959)*P1959,2),ROUND(O1959/(1+0.03)*0.02,2))</f>
        <v>0</v>
      </c>
      <c r="R1959" s="42">
        <f>O1959-Q1959</f>
        <v>0</v>
      </c>
      <c r="S1959" s="42">
        <f>N1959-R1959</f>
        <v>2800</v>
      </c>
      <c r="T1959" s="38">
        <v>5000</v>
      </c>
      <c r="U1959" s="14">
        <f>S1959/H1959</f>
        <v>0.05</v>
      </c>
      <c r="V1959" s="19"/>
      <c r="W1959" s="19"/>
      <c r="X1959" s="37" t="s">
        <v>3459</v>
      </c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s="9" customFormat="1" ht="16.5" customHeight="1">
      <c r="A1960" s="38">
        <v>774</v>
      </c>
      <c r="B1960" s="39">
        <v>10729</v>
      </c>
      <c r="C1960" s="38">
        <v>10292336</v>
      </c>
      <c r="D1960" s="40" t="s">
        <v>2059</v>
      </c>
      <c r="E1960" s="58">
        <v>1</v>
      </c>
      <c r="F1960" s="38">
        <v>60</v>
      </c>
      <c r="G1960" s="38" t="s">
        <v>33</v>
      </c>
      <c r="H1960" s="42">
        <v>45000</v>
      </c>
      <c r="I1960" s="37"/>
      <c r="J1960" s="44">
        <v>39812</v>
      </c>
      <c r="K1960" s="42">
        <v>0</v>
      </c>
      <c r="L1960" s="42">
        <v>42750</v>
      </c>
      <c r="M1960" s="44">
        <v>45259</v>
      </c>
      <c r="N1960" s="42">
        <v>2250</v>
      </c>
      <c r="O1960" s="42">
        <v>0</v>
      </c>
      <c r="P1960" s="45">
        <f>IF(J1960&lt;DATEVALUE("2009-1-1"),3%,13%)</f>
        <v>0.03</v>
      </c>
      <c r="Q1960" s="42">
        <f>IF(P1960=13%,ROUND(O1960/(1+P1960)*P1960,2),ROUND(O1960/(1+0.03)*0.02,2))</f>
        <v>0</v>
      </c>
      <c r="R1960" s="42">
        <f>O1960-Q1960</f>
        <v>0</v>
      </c>
      <c r="S1960" s="42">
        <f>N1960-R1960</f>
        <v>2250</v>
      </c>
      <c r="T1960" s="38">
        <v>5000</v>
      </c>
      <c r="U1960" s="14">
        <f>S1960/H1960</f>
        <v>0.05</v>
      </c>
      <c r="V1960" s="19"/>
      <c r="W1960" s="19"/>
      <c r="X1960" s="37" t="s">
        <v>3459</v>
      </c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</row>
    <row r="1961" spans="1:37" s="9" customFormat="1" ht="16.5" customHeight="1">
      <c r="A1961" s="38">
        <v>775</v>
      </c>
      <c r="B1961" s="39">
        <v>10729</v>
      </c>
      <c r="C1961" s="38">
        <v>10292338</v>
      </c>
      <c r="D1961" s="40" t="s">
        <v>216</v>
      </c>
      <c r="E1961" s="58">
        <v>4</v>
      </c>
      <c r="F1961" s="38">
        <v>60</v>
      </c>
      <c r="G1961" s="38" t="s">
        <v>33</v>
      </c>
      <c r="H1961" s="42">
        <v>11100</v>
      </c>
      <c r="I1961" s="37"/>
      <c r="J1961" s="44">
        <v>39812</v>
      </c>
      <c r="K1961" s="42">
        <v>0</v>
      </c>
      <c r="L1961" s="42">
        <v>10545</v>
      </c>
      <c r="M1961" s="44">
        <v>45259</v>
      </c>
      <c r="N1961" s="42">
        <v>555</v>
      </c>
      <c r="O1961" s="42">
        <v>0</v>
      </c>
      <c r="P1961" s="45">
        <f>IF(J1961&lt;DATEVALUE("2009-1-1"),3%,13%)</f>
        <v>0.03</v>
      </c>
      <c r="Q1961" s="42">
        <f>IF(P1961=13%,ROUND(O1961/(1+P1961)*P1961,2),ROUND(O1961/(1+0.03)*0.02,2))</f>
        <v>0</v>
      </c>
      <c r="R1961" s="42">
        <f>O1961-Q1961</f>
        <v>0</v>
      </c>
      <c r="S1961" s="42">
        <f>N1961-R1961</f>
        <v>555</v>
      </c>
      <c r="T1961" s="38">
        <v>5000</v>
      </c>
      <c r="U1961" s="14">
        <f>S1961/H1961</f>
        <v>0.05</v>
      </c>
      <c r="V1961" s="19"/>
      <c r="W1961" s="19"/>
      <c r="X1961" s="37" t="s">
        <v>3459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37" s="9" customFormat="1" ht="16.5" customHeight="1">
      <c r="A1962" s="38">
        <v>776</v>
      </c>
      <c r="B1962" s="39">
        <v>10729</v>
      </c>
      <c r="C1962" s="38">
        <v>10292340</v>
      </c>
      <c r="D1962" s="40" t="s">
        <v>3326</v>
      </c>
      <c r="E1962" s="58">
        <v>20</v>
      </c>
      <c r="F1962" s="38">
        <v>60</v>
      </c>
      <c r="G1962" s="38" t="s">
        <v>33</v>
      </c>
      <c r="H1962" s="42">
        <v>62000</v>
      </c>
      <c r="I1962" s="37"/>
      <c r="J1962" s="44">
        <v>39812</v>
      </c>
      <c r="K1962" s="42">
        <v>0</v>
      </c>
      <c r="L1962" s="42">
        <v>58900</v>
      </c>
      <c r="M1962" s="44">
        <v>45259</v>
      </c>
      <c r="N1962" s="42">
        <v>3100</v>
      </c>
      <c r="O1962" s="42">
        <v>0</v>
      </c>
      <c r="P1962" s="45">
        <f>IF(J1962&lt;DATEVALUE("2009-1-1"),3%,13%)</f>
        <v>0.03</v>
      </c>
      <c r="Q1962" s="42">
        <f>IF(P1962=13%,ROUND(O1962/(1+P1962)*P1962,2),ROUND(O1962/(1+0.03)*0.02,2))</f>
        <v>0</v>
      </c>
      <c r="R1962" s="42">
        <f>O1962-Q1962</f>
        <v>0</v>
      </c>
      <c r="S1962" s="42">
        <f>N1962-R1962</f>
        <v>3100</v>
      </c>
      <c r="T1962" s="38">
        <v>5000</v>
      </c>
      <c r="U1962" s="14">
        <f>S1962/H1962</f>
        <v>0.05</v>
      </c>
      <c r="V1962" s="19"/>
      <c r="W1962" s="19"/>
      <c r="X1962" s="37" t="s">
        <v>3459</v>
      </c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s="9" customFormat="1" ht="16.5" customHeight="1">
      <c r="A1963" s="38">
        <v>777</v>
      </c>
      <c r="B1963" s="39">
        <v>10729</v>
      </c>
      <c r="C1963" s="38">
        <v>10292341</v>
      </c>
      <c r="D1963" s="40" t="s">
        <v>3327</v>
      </c>
      <c r="E1963" s="58">
        <v>6</v>
      </c>
      <c r="F1963" s="38">
        <v>60</v>
      </c>
      <c r="G1963" s="38" t="s">
        <v>33</v>
      </c>
      <c r="H1963" s="42">
        <v>46200</v>
      </c>
      <c r="I1963" s="37"/>
      <c r="J1963" s="44">
        <v>39812</v>
      </c>
      <c r="K1963" s="42">
        <v>0</v>
      </c>
      <c r="L1963" s="42">
        <v>43890</v>
      </c>
      <c r="M1963" s="44">
        <v>45259</v>
      </c>
      <c r="N1963" s="42">
        <v>2310</v>
      </c>
      <c r="O1963" s="42">
        <v>0</v>
      </c>
      <c r="P1963" s="45">
        <f>IF(J1963&lt;DATEVALUE("2009-1-1"),3%,13%)</f>
        <v>0.03</v>
      </c>
      <c r="Q1963" s="42">
        <f>IF(P1963=13%,ROUND(O1963/(1+P1963)*P1963,2),ROUND(O1963/(1+0.03)*0.02,2))</f>
        <v>0</v>
      </c>
      <c r="R1963" s="42">
        <f>O1963-Q1963</f>
        <v>0</v>
      </c>
      <c r="S1963" s="42">
        <f>N1963-R1963</f>
        <v>2310</v>
      </c>
      <c r="T1963" s="38">
        <v>5000</v>
      </c>
      <c r="U1963" s="14">
        <f>S1963/H1963</f>
        <v>0.05</v>
      </c>
      <c r="V1963" s="19"/>
      <c r="W1963" s="19"/>
      <c r="X1963" s="37" t="s">
        <v>3459</v>
      </c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37" s="9" customFormat="1" ht="16.5" customHeight="1">
      <c r="A1964" s="38">
        <v>778</v>
      </c>
      <c r="B1964" s="39">
        <v>10729</v>
      </c>
      <c r="C1964" s="38">
        <v>10292342</v>
      </c>
      <c r="D1964" s="40" t="s">
        <v>3328</v>
      </c>
      <c r="E1964" s="58">
        <v>1</v>
      </c>
      <c r="F1964" s="38">
        <v>60</v>
      </c>
      <c r="G1964" s="38" t="s">
        <v>33</v>
      </c>
      <c r="H1964" s="42">
        <v>5800</v>
      </c>
      <c r="I1964" s="37"/>
      <c r="J1964" s="44">
        <v>39812</v>
      </c>
      <c r="K1964" s="42">
        <v>0</v>
      </c>
      <c r="L1964" s="42">
        <v>5510</v>
      </c>
      <c r="M1964" s="44">
        <v>45259</v>
      </c>
      <c r="N1964" s="42">
        <v>290</v>
      </c>
      <c r="O1964" s="42">
        <v>0</v>
      </c>
      <c r="P1964" s="45">
        <f>IF(J1964&lt;DATEVALUE("2009-1-1"),3%,13%)</f>
        <v>0.03</v>
      </c>
      <c r="Q1964" s="42">
        <f>IF(P1964=13%,ROUND(O1964/(1+P1964)*P1964,2),ROUND(O1964/(1+0.03)*0.02,2))</f>
        <v>0</v>
      </c>
      <c r="R1964" s="42">
        <f>O1964-Q1964</f>
        <v>0</v>
      </c>
      <c r="S1964" s="42">
        <f>N1964-R1964</f>
        <v>290</v>
      </c>
      <c r="T1964" s="38">
        <v>5000</v>
      </c>
      <c r="U1964" s="14">
        <f>S1964/H1964</f>
        <v>0.05</v>
      </c>
      <c r="V1964" s="19"/>
      <c r="W1964" s="19"/>
      <c r="X1964" s="37" t="s">
        <v>3459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s="9" customFormat="1" ht="16.5" customHeight="1">
      <c r="A1965" s="38">
        <v>780</v>
      </c>
      <c r="B1965" s="39">
        <v>10729</v>
      </c>
      <c r="C1965" s="38">
        <v>10292570</v>
      </c>
      <c r="D1965" s="40" t="s">
        <v>3329</v>
      </c>
      <c r="E1965" s="58">
        <v>1</v>
      </c>
      <c r="F1965" s="38">
        <v>39</v>
      </c>
      <c r="G1965" s="38" t="s">
        <v>33</v>
      </c>
      <c r="H1965" s="42">
        <v>17250</v>
      </c>
      <c r="I1965" s="37"/>
      <c r="J1965" s="44">
        <v>43948</v>
      </c>
      <c r="K1965" s="42">
        <v>0</v>
      </c>
      <c r="L1965" s="42">
        <v>16387.5</v>
      </c>
      <c r="M1965" s="44">
        <v>45259</v>
      </c>
      <c r="N1965" s="42">
        <v>862.5</v>
      </c>
      <c r="O1965" s="42">
        <v>0</v>
      </c>
      <c r="P1965" s="45">
        <f>IF(J1965&lt;DATEVALUE("2009-1-1"),3%,13%)</f>
        <v>0.13</v>
      </c>
      <c r="Q1965" s="42">
        <f>IF(P1965=13%,ROUND(O1965/(1+P1965)*P1965,2),ROUND(O1965/(1+0.03)*0.02,2))</f>
        <v>0</v>
      </c>
      <c r="R1965" s="42">
        <f>O1965-Q1965</f>
        <v>0</v>
      </c>
      <c r="S1965" s="42">
        <f>N1965-R1965</f>
        <v>862.5</v>
      </c>
      <c r="T1965" s="38">
        <v>5000</v>
      </c>
      <c r="U1965" s="14">
        <f>S1965/H1965</f>
        <v>0.05</v>
      </c>
      <c r="V1965" s="19"/>
      <c r="W1965" s="19"/>
      <c r="X1965" s="37" t="s">
        <v>3459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37" s="9" customFormat="1" ht="16.5" customHeight="1">
      <c r="A1966" s="38">
        <v>785</v>
      </c>
      <c r="B1966" s="39">
        <v>10729</v>
      </c>
      <c r="C1966" s="38">
        <v>10292799</v>
      </c>
      <c r="D1966" s="40" t="s">
        <v>794</v>
      </c>
      <c r="E1966" s="58">
        <v>1</v>
      </c>
      <c r="F1966" s="38">
        <v>60</v>
      </c>
      <c r="G1966" s="38" t="s">
        <v>33</v>
      </c>
      <c r="H1966" s="42">
        <v>1200</v>
      </c>
      <c r="I1966" s="37"/>
      <c r="J1966" s="44">
        <v>42576</v>
      </c>
      <c r="K1966" s="42">
        <v>0</v>
      </c>
      <c r="L1966" s="42">
        <v>1140</v>
      </c>
      <c r="M1966" s="44">
        <v>45259</v>
      </c>
      <c r="N1966" s="42">
        <v>60</v>
      </c>
      <c r="O1966" s="42">
        <v>0</v>
      </c>
      <c r="P1966" s="45">
        <f>IF(J1966&lt;DATEVALUE("2009-1-1"),3%,13%)</f>
        <v>0.13</v>
      </c>
      <c r="Q1966" s="42">
        <f>IF(P1966=13%,ROUND(O1966/(1+P1966)*P1966,2),ROUND(O1966/(1+0.03)*0.02,2))</f>
        <v>0</v>
      </c>
      <c r="R1966" s="42">
        <f>O1966-Q1966</f>
        <v>0</v>
      </c>
      <c r="S1966" s="42">
        <f>N1966-R1966</f>
        <v>60</v>
      </c>
      <c r="T1966" s="38">
        <v>5000</v>
      </c>
      <c r="U1966" s="14">
        <f>S1966/H1966</f>
        <v>0.05</v>
      </c>
      <c r="V1966" s="19"/>
      <c r="W1966" s="19"/>
      <c r="X1966" s="37" t="s">
        <v>3459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s="9" customFormat="1" ht="16.5" customHeight="1">
      <c r="A1967" s="38">
        <v>786</v>
      </c>
      <c r="B1967" s="39">
        <v>10729</v>
      </c>
      <c r="C1967" s="38">
        <v>10292800</v>
      </c>
      <c r="D1967" s="40" t="s">
        <v>794</v>
      </c>
      <c r="E1967" s="58">
        <v>1</v>
      </c>
      <c r="F1967" s="38">
        <v>60</v>
      </c>
      <c r="G1967" s="38" t="s">
        <v>33</v>
      </c>
      <c r="H1967" s="42">
        <v>1000</v>
      </c>
      <c r="I1967" s="37"/>
      <c r="J1967" s="44">
        <v>42576</v>
      </c>
      <c r="K1967" s="42">
        <v>0</v>
      </c>
      <c r="L1967" s="42">
        <v>950</v>
      </c>
      <c r="M1967" s="44">
        <v>45259</v>
      </c>
      <c r="N1967" s="42">
        <v>50</v>
      </c>
      <c r="O1967" s="42">
        <v>0</v>
      </c>
      <c r="P1967" s="45">
        <f>IF(J1967&lt;DATEVALUE("2009-1-1"),3%,13%)</f>
        <v>0.13</v>
      </c>
      <c r="Q1967" s="42">
        <f>IF(P1967=13%,ROUND(O1967/(1+P1967)*P1967,2),ROUND(O1967/(1+0.03)*0.02,2))</f>
        <v>0</v>
      </c>
      <c r="R1967" s="42">
        <f>O1967-Q1967</f>
        <v>0</v>
      </c>
      <c r="S1967" s="42">
        <f>N1967-R1967</f>
        <v>50</v>
      </c>
      <c r="T1967" s="38">
        <v>5000</v>
      </c>
      <c r="U1967" s="14">
        <f>S1967/H1967</f>
        <v>0.05</v>
      </c>
      <c r="V1967" s="19"/>
      <c r="W1967" s="19"/>
      <c r="X1967" s="37" t="s">
        <v>3459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s="9" customFormat="1" ht="16.5" customHeight="1">
      <c r="A1968" s="38">
        <v>793</v>
      </c>
      <c r="B1968" s="39">
        <v>10729</v>
      </c>
      <c r="C1968" s="38">
        <v>10292896</v>
      </c>
      <c r="D1968" s="40" t="s">
        <v>3334</v>
      </c>
      <c r="E1968" s="58">
        <v>1</v>
      </c>
      <c r="F1968" s="38">
        <v>60</v>
      </c>
      <c r="G1968" s="38" t="s">
        <v>33</v>
      </c>
      <c r="H1968" s="42">
        <v>1999</v>
      </c>
      <c r="I1968" s="37"/>
      <c r="J1968" s="44">
        <v>43094</v>
      </c>
      <c r="K1968" s="42">
        <v>0</v>
      </c>
      <c r="L1968" s="42">
        <v>1899.05</v>
      </c>
      <c r="M1968" s="44">
        <v>45259</v>
      </c>
      <c r="N1968" s="42">
        <v>99.95</v>
      </c>
      <c r="O1968" s="42">
        <v>0</v>
      </c>
      <c r="P1968" s="45">
        <f>IF(J1968&lt;DATEVALUE("2009-1-1"),3%,13%)</f>
        <v>0.13</v>
      </c>
      <c r="Q1968" s="42">
        <f>IF(P1968=13%,ROUND(O1968/(1+P1968)*P1968,2),ROUND(O1968/(1+0.03)*0.02,2))</f>
        <v>0</v>
      </c>
      <c r="R1968" s="42">
        <f>O1968-Q1968</f>
        <v>0</v>
      </c>
      <c r="S1968" s="42">
        <f>N1968-R1968</f>
        <v>99.95</v>
      </c>
      <c r="T1968" s="38">
        <v>5000</v>
      </c>
      <c r="U1968" s="14">
        <f>S1968/H1968</f>
        <v>0.05</v>
      </c>
      <c r="V1968" s="19"/>
      <c r="W1968" s="19"/>
      <c r="X1968" s="37" t="s">
        <v>3459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37" s="9" customFormat="1" ht="16.5" customHeight="1">
      <c r="A1969" s="38">
        <v>798</v>
      </c>
      <c r="B1969" s="39">
        <v>10729</v>
      </c>
      <c r="C1969" s="38">
        <v>10292984</v>
      </c>
      <c r="D1969" s="40" t="s">
        <v>3156</v>
      </c>
      <c r="E1969" s="58">
        <v>1</v>
      </c>
      <c r="F1969" s="38">
        <v>60</v>
      </c>
      <c r="G1969" s="38" t="s">
        <v>33</v>
      </c>
      <c r="H1969" s="42">
        <v>2885</v>
      </c>
      <c r="I1969" s="37"/>
      <c r="J1969" s="44">
        <v>42487</v>
      </c>
      <c r="K1969" s="42">
        <v>0</v>
      </c>
      <c r="L1969" s="42">
        <v>2740.75</v>
      </c>
      <c r="M1969" s="44">
        <v>45259</v>
      </c>
      <c r="N1969" s="42">
        <v>144.25</v>
      </c>
      <c r="O1969" s="42">
        <v>0</v>
      </c>
      <c r="P1969" s="45">
        <f>IF(J1969&lt;DATEVALUE("2009-1-1"),3%,13%)</f>
        <v>0.13</v>
      </c>
      <c r="Q1969" s="42">
        <f>IF(P1969=13%,ROUND(O1969/(1+P1969)*P1969,2),ROUND(O1969/(1+0.03)*0.02,2))</f>
        <v>0</v>
      </c>
      <c r="R1969" s="42">
        <f>O1969-Q1969</f>
        <v>0</v>
      </c>
      <c r="S1969" s="42">
        <f>N1969-R1969</f>
        <v>144.25</v>
      </c>
      <c r="T1969" s="38">
        <v>5000</v>
      </c>
      <c r="U1969" s="14">
        <f>S1969/H1969</f>
        <v>0.05</v>
      </c>
      <c r="V1969" s="19"/>
      <c r="W1969" s="19"/>
      <c r="X1969" s="37" t="s">
        <v>3459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s="9" customFormat="1" ht="16.5" customHeight="1">
      <c r="A1970" s="38">
        <v>799</v>
      </c>
      <c r="B1970" s="39">
        <v>10729</v>
      </c>
      <c r="C1970" s="38">
        <v>10292985</v>
      </c>
      <c r="D1970" s="40" t="s">
        <v>1910</v>
      </c>
      <c r="E1970" s="58">
        <v>1</v>
      </c>
      <c r="F1970" s="38">
        <v>60</v>
      </c>
      <c r="G1970" s="38" t="s">
        <v>33</v>
      </c>
      <c r="H1970" s="42">
        <v>4338</v>
      </c>
      <c r="I1970" s="37"/>
      <c r="J1970" s="44">
        <v>42520</v>
      </c>
      <c r="K1970" s="42">
        <v>0</v>
      </c>
      <c r="L1970" s="42">
        <v>4121.1000000000004</v>
      </c>
      <c r="M1970" s="44">
        <v>45259</v>
      </c>
      <c r="N1970" s="42">
        <v>216.9</v>
      </c>
      <c r="O1970" s="42">
        <v>0</v>
      </c>
      <c r="P1970" s="45">
        <f>IF(J1970&lt;DATEVALUE("2009-1-1"),3%,13%)</f>
        <v>0.13</v>
      </c>
      <c r="Q1970" s="42">
        <f>IF(P1970=13%,ROUND(O1970/(1+P1970)*P1970,2),ROUND(O1970/(1+0.03)*0.02,2))</f>
        <v>0</v>
      </c>
      <c r="R1970" s="42">
        <f>O1970-Q1970</f>
        <v>0</v>
      </c>
      <c r="S1970" s="42">
        <f>N1970-R1970</f>
        <v>216.9</v>
      </c>
      <c r="T1970" s="38">
        <v>5000</v>
      </c>
      <c r="U1970" s="14">
        <f>S1970/H1970</f>
        <v>0.05</v>
      </c>
      <c r="V1970" s="19"/>
      <c r="W1970" s="19"/>
      <c r="X1970" s="37" t="s">
        <v>3459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37" s="9" customFormat="1" ht="16.5" customHeight="1">
      <c r="A1971" s="38">
        <v>807</v>
      </c>
      <c r="B1971" s="39">
        <v>10729</v>
      </c>
      <c r="C1971" s="38">
        <v>10292139</v>
      </c>
      <c r="D1971" s="40" t="s">
        <v>3340</v>
      </c>
      <c r="E1971" s="58">
        <v>1</v>
      </c>
      <c r="F1971" s="38">
        <v>60</v>
      </c>
      <c r="G1971" s="38" t="s">
        <v>83</v>
      </c>
      <c r="H1971" s="42">
        <v>-1038.8</v>
      </c>
      <c r="I1971" s="37"/>
      <c r="J1971" s="44">
        <v>39899</v>
      </c>
      <c r="K1971" s="42">
        <v>0</v>
      </c>
      <c r="L1971" s="42">
        <v>-986.86</v>
      </c>
      <c r="M1971" s="44">
        <v>45259</v>
      </c>
      <c r="N1971" s="42">
        <v>-51.94</v>
      </c>
      <c r="O1971" s="42">
        <v>0</v>
      </c>
      <c r="P1971" s="45">
        <f>IF(J1971&lt;DATEVALUE("2009-1-1"),3%,13%)</f>
        <v>0.13</v>
      </c>
      <c r="Q1971" s="42">
        <f>IF(P1971=13%,ROUND(O1971/(1+P1971)*P1971,2),ROUND(O1971/(1+0.03)*0.02,2))</f>
        <v>0</v>
      </c>
      <c r="R1971" s="42">
        <f>O1971-Q1971</f>
        <v>0</v>
      </c>
      <c r="S1971" s="42">
        <f>N1971-R1971</f>
        <v>-51.94</v>
      </c>
      <c r="T1971" s="38">
        <v>5000</v>
      </c>
      <c r="U1971" s="14">
        <f>S1971/H1971</f>
        <v>0.05</v>
      </c>
      <c r="V1971" s="19"/>
      <c r="W1971" s="19"/>
      <c r="X1971" s="37" t="s">
        <v>3459</v>
      </c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37" s="9" customFormat="1" ht="16.5" customHeight="1">
      <c r="A1972" s="38">
        <v>808</v>
      </c>
      <c r="B1972" s="39">
        <v>10729</v>
      </c>
      <c r="C1972" s="38">
        <v>10292347</v>
      </c>
      <c r="D1972" s="40" t="s">
        <v>1147</v>
      </c>
      <c r="E1972" s="58">
        <v>8</v>
      </c>
      <c r="F1972" s="38">
        <v>60</v>
      </c>
      <c r="G1972" s="38" t="s">
        <v>83</v>
      </c>
      <c r="H1972" s="42">
        <v>2560</v>
      </c>
      <c r="I1972" s="37"/>
      <c r="J1972" s="44">
        <v>39813</v>
      </c>
      <c r="K1972" s="42">
        <v>0</v>
      </c>
      <c r="L1972" s="42">
        <v>2432</v>
      </c>
      <c r="M1972" s="44">
        <v>45259</v>
      </c>
      <c r="N1972" s="42">
        <v>128</v>
      </c>
      <c r="O1972" s="42">
        <v>0</v>
      </c>
      <c r="P1972" s="45">
        <f>IF(J1972&lt;DATEVALUE("2009-1-1"),3%,13%)</f>
        <v>0.03</v>
      </c>
      <c r="Q1972" s="42">
        <f>IF(P1972=13%,ROUND(O1972/(1+P1972)*P1972,2),ROUND(O1972/(1+0.03)*0.02,2))</f>
        <v>0</v>
      </c>
      <c r="R1972" s="42">
        <f>O1972-Q1972</f>
        <v>0</v>
      </c>
      <c r="S1972" s="42">
        <f>N1972-R1972</f>
        <v>128</v>
      </c>
      <c r="T1972" s="38">
        <v>5000</v>
      </c>
      <c r="U1972" s="14">
        <f>S1972/H1972</f>
        <v>0.05</v>
      </c>
      <c r="V1972" s="19"/>
      <c r="W1972" s="19"/>
      <c r="X1972" s="37" t="s">
        <v>3459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s="9" customFormat="1" ht="16.5" customHeight="1">
      <c r="A1973" s="38">
        <v>809</v>
      </c>
      <c r="B1973" s="39">
        <v>10729</v>
      </c>
      <c r="C1973" s="38">
        <v>10292348</v>
      </c>
      <c r="D1973" s="40" t="s">
        <v>3341</v>
      </c>
      <c r="E1973" s="58">
        <v>15</v>
      </c>
      <c r="F1973" s="38">
        <v>60</v>
      </c>
      <c r="G1973" s="38" t="s">
        <v>83</v>
      </c>
      <c r="H1973" s="42">
        <v>1320</v>
      </c>
      <c r="I1973" s="37"/>
      <c r="J1973" s="44">
        <v>39813</v>
      </c>
      <c r="K1973" s="42">
        <v>0</v>
      </c>
      <c r="L1973" s="42">
        <v>1254</v>
      </c>
      <c r="M1973" s="44">
        <v>45259</v>
      </c>
      <c r="N1973" s="42">
        <v>66</v>
      </c>
      <c r="O1973" s="42">
        <v>0</v>
      </c>
      <c r="P1973" s="45">
        <f>IF(J1973&lt;DATEVALUE("2009-1-1"),3%,13%)</f>
        <v>0.03</v>
      </c>
      <c r="Q1973" s="42">
        <f>IF(P1973=13%,ROUND(O1973/(1+P1973)*P1973,2),ROUND(O1973/(1+0.03)*0.02,2))</f>
        <v>0</v>
      </c>
      <c r="R1973" s="42">
        <f>O1973-Q1973</f>
        <v>0</v>
      </c>
      <c r="S1973" s="42">
        <f>N1973-R1973</f>
        <v>66</v>
      </c>
      <c r="T1973" s="38">
        <v>5000</v>
      </c>
      <c r="U1973" s="14">
        <f>S1973/H1973</f>
        <v>0.05</v>
      </c>
      <c r="V1973" s="19"/>
      <c r="W1973" s="19"/>
      <c r="X1973" s="37" t="s">
        <v>3459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37" s="9" customFormat="1" ht="16.5" customHeight="1">
      <c r="A1974" s="38">
        <v>810</v>
      </c>
      <c r="B1974" s="39">
        <v>10729</v>
      </c>
      <c r="C1974" s="38">
        <v>10292349</v>
      </c>
      <c r="D1974" s="40" t="s">
        <v>3342</v>
      </c>
      <c r="E1974" s="58">
        <v>10</v>
      </c>
      <c r="F1974" s="38">
        <v>60</v>
      </c>
      <c r="G1974" s="38" t="s">
        <v>83</v>
      </c>
      <c r="H1974" s="42">
        <v>4300</v>
      </c>
      <c r="I1974" s="37"/>
      <c r="J1974" s="44">
        <v>39813</v>
      </c>
      <c r="K1974" s="42">
        <v>0</v>
      </c>
      <c r="L1974" s="42">
        <v>4085</v>
      </c>
      <c r="M1974" s="44">
        <v>45259</v>
      </c>
      <c r="N1974" s="42">
        <v>215</v>
      </c>
      <c r="O1974" s="42">
        <v>0</v>
      </c>
      <c r="P1974" s="45">
        <f>IF(J1974&lt;DATEVALUE("2009-1-1"),3%,13%)</f>
        <v>0.03</v>
      </c>
      <c r="Q1974" s="42">
        <f>IF(P1974=13%,ROUND(O1974/(1+P1974)*P1974,2),ROUND(O1974/(1+0.03)*0.02,2))</f>
        <v>0</v>
      </c>
      <c r="R1974" s="42">
        <f>O1974-Q1974</f>
        <v>0</v>
      </c>
      <c r="S1974" s="42">
        <f>N1974-R1974</f>
        <v>215</v>
      </c>
      <c r="T1974" s="38">
        <v>5000</v>
      </c>
      <c r="U1974" s="14">
        <f>S1974/H1974</f>
        <v>0.05</v>
      </c>
      <c r="V1974" s="19"/>
      <c r="W1974" s="19"/>
      <c r="X1974" s="37" t="s">
        <v>3459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s="9" customFormat="1" ht="16.5" customHeight="1">
      <c r="A1975" s="38">
        <v>811</v>
      </c>
      <c r="B1975" s="39">
        <v>10729</v>
      </c>
      <c r="C1975" s="38">
        <v>10292350</v>
      </c>
      <c r="D1975" s="40" t="s">
        <v>1148</v>
      </c>
      <c r="E1975" s="58">
        <v>10</v>
      </c>
      <c r="F1975" s="38">
        <v>60</v>
      </c>
      <c r="G1975" s="38" t="s">
        <v>83</v>
      </c>
      <c r="H1975" s="42">
        <v>2000</v>
      </c>
      <c r="I1975" s="37"/>
      <c r="J1975" s="44">
        <v>39813</v>
      </c>
      <c r="K1975" s="42">
        <v>0</v>
      </c>
      <c r="L1975" s="42">
        <v>1900</v>
      </c>
      <c r="M1975" s="44">
        <v>45259</v>
      </c>
      <c r="N1975" s="42">
        <v>100</v>
      </c>
      <c r="O1975" s="42">
        <v>0</v>
      </c>
      <c r="P1975" s="45">
        <f>IF(J1975&lt;DATEVALUE("2009-1-1"),3%,13%)</f>
        <v>0.03</v>
      </c>
      <c r="Q1975" s="42">
        <f>IF(P1975=13%,ROUND(O1975/(1+P1975)*P1975,2),ROUND(O1975/(1+0.03)*0.02,2))</f>
        <v>0</v>
      </c>
      <c r="R1975" s="42">
        <f>O1975-Q1975</f>
        <v>0</v>
      </c>
      <c r="S1975" s="42">
        <f>N1975-R1975</f>
        <v>100</v>
      </c>
      <c r="T1975" s="38">
        <v>5000</v>
      </c>
      <c r="U1975" s="14">
        <f>S1975/H1975</f>
        <v>0.05</v>
      </c>
      <c r="V1975" s="19"/>
      <c r="W1975" s="19"/>
      <c r="X1975" s="37" t="s">
        <v>3459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s="9" customFormat="1" ht="16.5" customHeight="1">
      <c r="A1976" s="38">
        <v>812</v>
      </c>
      <c r="B1976" s="39">
        <v>10729</v>
      </c>
      <c r="C1976" s="38">
        <v>10292351</v>
      </c>
      <c r="D1976" s="40" t="s">
        <v>1149</v>
      </c>
      <c r="E1976" s="58">
        <v>24</v>
      </c>
      <c r="F1976" s="38">
        <v>60</v>
      </c>
      <c r="G1976" s="38" t="s">
        <v>83</v>
      </c>
      <c r="H1976" s="42">
        <v>7200</v>
      </c>
      <c r="I1976" s="37"/>
      <c r="J1976" s="44">
        <v>39813</v>
      </c>
      <c r="K1976" s="42">
        <v>0</v>
      </c>
      <c r="L1976" s="42">
        <v>6840</v>
      </c>
      <c r="M1976" s="44">
        <v>45259</v>
      </c>
      <c r="N1976" s="42">
        <v>360</v>
      </c>
      <c r="O1976" s="42">
        <v>0</v>
      </c>
      <c r="P1976" s="45">
        <f>IF(J1976&lt;DATEVALUE("2009-1-1"),3%,13%)</f>
        <v>0.03</v>
      </c>
      <c r="Q1976" s="42">
        <f>IF(P1976=13%,ROUND(O1976/(1+P1976)*P1976,2),ROUND(O1976/(1+0.03)*0.02,2))</f>
        <v>0</v>
      </c>
      <c r="R1976" s="42">
        <f>O1976-Q1976</f>
        <v>0</v>
      </c>
      <c r="S1976" s="42">
        <f>N1976-R1976</f>
        <v>360</v>
      </c>
      <c r="T1976" s="38">
        <v>5000</v>
      </c>
      <c r="U1976" s="14">
        <f>S1976/H1976</f>
        <v>0.05</v>
      </c>
      <c r="V1976" s="19"/>
      <c r="W1976" s="19"/>
      <c r="X1976" s="37" t="s">
        <v>3459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37" s="9" customFormat="1" ht="16.5" customHeight="1">
      <c r="A1977" s="38">
        <v>813</v>
      </c>
      <c r="B1977" s="39">
        <v>10729</v>
      </c>
      <c r="C1977" s="38">
        <v>10292352</v>
      </c>
      <c r="D1977" s="40" t="s">
        <v>3343</v>
      </c>
      <c r="E1977" s="58">
        <v>42</v>
      </c>
      <c r="F1977" s="38">
        <v>60</v>
      </c>
      <c r="G1977" s="38" t="s">
        <v>83</v>
      </c>
      <c r="H1977" s="42">
        <v>18060</v>
      </c>
      <c r="I1977" s="37"/>
      <c r="J1977" s="44">
        <v>39813</v>
      </c>
      <c r="K1977" s="42">
        <v>0</v>
      </c>
      <c r="L1977" s="42">
        <v>17157</v>
      </c>
      <c r="M1977" s="44">
        <v>45259</v>
      </c>
      <c r="N1977" s="42">
        <v>903</v>
      </c>
      <c r="O1977" s="42">
        <v>0</v>
      </c>
      <c r="P1977" s="45">
        <f>IF(J1977&lt;DATEVALUE("2009-1-1"),3%,13%)</f>
        <v>0.03</v>
      </c>
      <c r="Q1977" s="42">
        <f>IF(P1977=13%,ROUND(O1977/(1+P1977)*P1977,2),ROUND(O1977/(1+0.03)*0.02,2))</f>
        <v>0</v>
      </c>
      <c r="R1977" s="42">
        <f>O1977-Q1977</f>
        <v>0</v>
      </c>
      <c r="S1977" s="42">
        <f>N1977-R1977</f>
        <v>903</v>
      </c>
      <c r="T1977" s="38">
        <v>5000</v>
      </c>
      <c r="U1977" s="14">
        <f>S1977/H1977</f>
        <v>0.05</v>
      </c>
      <c r="V1977" s="19"/>
      <c r="W1977" s="19"/>
      <c r="X1977" s="37" t="s">
        <v>3459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37" s="9" customFormat="1" ht="16.5" customHeight="1">
      <c r="A1978" s="38">
        <v>814</v>
      </c>
      <c r="B1978" s="39">
        <v>10729</v>
      </c>
      <c r="C1978" s="38">
        <v>10292353</v>
      </c>
      <c r="D1978" s="40" t="s">
        <v>3344</v>
      </c>
      <c r="E1978" s="58">
        <v>52</v>
      </c>
      <c r="F1978" s="38">
        <v>60</v>
      </c>
      <c r="G1978" s="38" t="s">
        <v>83</v>
      </c>
      <c r="H1978" s="42">
        <v>13000</v>
      </c>
      <c r="I1978" s="37"/>
      <c r="J1978" s="44">
        <v>39813</v>
      </c>
      <c r="K1978" s="42">
        <v>0</v>
      </c>
      <c r="L1978" s="42">
        <v>12350</v>
      </c>
      <c r="M1978" s="44">
        <v>45259</v>
      </c>
      <c r="N1978" s="42">
        <v>650</v>
      </c>
      <c r="O1978" s="42">
        <v>0</v>
      </c>
      <c r="P1978" s="45">
        <f>IF(J1978&lt;DATEVALUE("2009-1-1"),3%,13%)</f>
        <v>0.03</v>
      </c>
      <c r="Q1978" s="42">
        <f>IF(P1978=13%,ROUND(O1978/(1+P1978)*P1978,2),ROUND(O1978/(1+0.03)*0.02,2))</f>
        <v>0</v>
      </c>
      <c r="R1978" s="42">
        <f>O1978-Q1978</f>
        <v>0</v>
      </c>
      <c r="S1978" s="42">
        <f>N1978-R1978</f>
        <v>650</v>
      </c>
      <c r="T1978" s="38">
        <v>5000</v>
      </c>
      <c r="U1978" s="14">
        <f>S1978/H1978</f>
        <v>0.05</v>
      </c>
      <c r="V1978" s="19"/>
      <c r="W1978" s="19"/>
      <c r="X1978" s="37" t="s">
        <v>3459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37" s="9" customFormat="1" ht="16.5" customHeight="1">
      <c r="A1979" s="38">
        <v>815</v>
      </c>
      <c r="B1979" s="39">
        <v>10729</v>
      </c>
      <c r="C1979" s="38">
        <v>10292354</v>
      </c>
      <c r="D1979" s="40" t="s">
        <v>3345</v>
      </c>
      <c r="E1979" s="58">
        <v>8</v>
      </c>
      <c r="F1979" s="38">
        <v>60</v>
      </c>
      <c r="G1979" s="38" t="s">
        <v>83</v>
      </c>
      <c r="H1979" s="42">
        <v>5920</v>
      </c>
      <c r="I1979" s="37"/>
      <c r="J1979" s="44">
        <v>39813</v>
      </c>
      <c r="K1979" s="42">
        <v>0</v>
      </c>
      <c r="L1979" s="42">
        <v>5624</v>
      </c>
      <c r="M1979" s="44">
        <v>45259</v>
      </c>
      <c r="N1979" s="42">
        <v>296</v>
      </c>
      <c r="O1979" s="42">
        <v>0</v>
      </c>
      <c r="P1979" s="45">
        <f>IF(J1979&lt;DATEVALUE("2009-1-1"),3%,13%)</f>
        <v>0.03</v>
      </c>
      <c r="Q1979" s="42">
        <f>IF(P1979=13%,ROUND(O1979/(1+P1979)*P1979,2),ROUND(O1979/(1+0.03)*0.02,2))</f>
        <v>0</v>
      </c>
      <c r="R1979" s="42">
        <f>O1979-Q1979</f>
        <v>0</v>
      </c>
      <c r="S1979" s="42">
        <f>N1979-R1979</f>
        <v>296</v>
      </c>
      <c r="T1979" s="38">
        <v>5000</v>
      </c>
      <c r="U1979" s="14">
        <f>S1979/H1979</f>
        <v>0.05</v>
      </c>
      <c r="V1979" s="19"/>
      <c r="W1979" s="19"/>
      <c r="X1979" s="37" t="s">
        <v>3459</v>
      </c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37" s="9" customFormat="1" ht="16.5" customHeight="1">
      <c r="A1980" s="38">
        <v>816</v>
      </c>
      <c r="B1980" s="39">
        <v>10729</v>
      </c>
      <c r="C1980" s="38">
        <v>10292498</v>
      </c>
      <c r="D1980" s="40" t="s">
        <v>3346</v>
      </c>
      <c r="E1980" s="58">
        <v>119</v>
      </c>
      <c r="F1980" s="38">
        <v>60</v>
      </c>
      <c r="G1980" s="38" t="s">
        <v>83</v>
      </c>
      <c r="H1980" s="42">
        <v>10472</v>
      </c>
      <c r="I1980" s="37"/>
      <c r="J1980" s="44">
        <v>39813</v>
      </c>
      <c r="K1980" s="42">
        <v>0</v>
      </c>
      <c r="L1980" s="42">
        <v>9948.4</v>
      </c>
      <c r="M1980" s="44">
        <v>45259</v>
      </c>
      <c r="N1980" s="42">
        <v>523.6</v>
      </c>
      <c r="O1980" s="42">
        <v>0</v>
      </c>
      <c r="P1980" s="45">
        <f>IF(J1980&lt;DATEVALUE("2009-1-1"),3%,13%)</f>
        <v>0.03</v>
      </c>
      <c r="Q1980" s="42">
        <f>IF(P1980=13%,ROUND(O1980/(1+P1980)*P1980,2),ROUND(O1980/(1+0.03)*0.02,2))</f>
        <v>0</v>
      </c>
      <c r="R1980" s="42">
        <f>O1980-Q1980</f>
        <v>0</v>
      </c>
      <c r="S1980" s="42">
        <f>N1980-R1980</f>
        <v>523.6</v>
      </c>
      <c r="T1980" s="38">
        <v>5000</v>
      </c>
      <c r="U1980" s="14">
        <f>S1980/H1980</f>
        <v>0.05</v>
      </c>
      <c r="V1980" s="19"/>
      <c r="W1980" s="19"/>
      <c r="X1980" s="37" t="s">
        <v>3459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</row>
    <row r="1981" spans="1:37" s="9" customFormat="1" ht="16.5" customHeight="1">
      <c r="A1981" s="38">
        <v>817</v>
      </c>
      <c r="B1981" s="39">
        <v>10729</v>
      </c>
      <c r="C1981" s="38">
        <v>10292499</v>
      </c>
      <c r="D1981" s="40" t="s">
        <v>817</v>
      </c>
      <c r="E1981" s="58">
        <v>30</v>
      </c>
      <c r="F1981" s="38">
        <v>60</v>
      </c>
      <c r="G1981" s="38" t="s">
        <v>83</v>
      </c>
      <c r="H1981" s="42">
        <v>9600</v>
      </c>
      <c r="I1981" s="37"/>
      <c r="J1981" s="44">
        <v>39813</v>
      </c>
      <c r="K1981" s="42">
        <v>0</v>
      </c>
      <c r="L1981" s="42">
        <v>9120</v>
      </c>
      <c r="M1981" s="44">
        <v>45259</v>
      </c>
      <c r="N1981" s="42">
        <v>480</v>
      </c>
      <c r="O1981" s="42">
        <v>0</v>
      </c>
      <c r="P1981" s="45">
        <f>IF(J1981&lt;DATEVALUE("2009-1-1"),3%,13%)</f>
        <v>0.03</v>
      </c>
      <c r="Q1981" s="42">
        <f>IF(P1981=13%,ROUND(O1981/(1+P1981)*P1981,2),ROUND(O1981/(1+0.03)*0.02,2))</f>
        <v>0</v>
      </c>
      <c r="R1981" s="42">
        <f>O1981-Q1981</f>
        <v>0</v>
      </c>
      <c r="S1981" s="42">
        <f>N1981-R1981</f>
        <v>480</v>
      </c>
      <c r="T1981" s="38">
        <v>5000</v>
      </c>
      <c r="U1981" s="14">
        <f>S1981/H1981</f>
        <v>0.05</v>
      </c>
      <c r="V1981" s="19"/>
      <c r="W1981" s="19"/>
      <c r="X1981" s="37" t="s">
        <v>3459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s="9" customFormat="1" ht="16.5" customHeight="1">
      <c r="A1982" s="38">
        <v>818</v>
      </c>
      <c r="B1982" s="39">
        <v>10729</v>
      </c>
      <c r="C1982" s="38">
        <v>10292500</v>
      </c>
      <c r="D1982" s="40" t="s">
        <v>241</v>
      </c>
      <c r="E1982" s="58">
        <v>10</v>
      </c>
      <c r="F1982" s="38">
        <v>60</v>
      </c>
      <c r="G1982" s="38" t="s">
        <v>83</v>
      </c>
      <c r="H1982" s="42">
        <v>2600</v>
      </c>
      <c r="I1982" s="37"/>
      <c r="J1982" s="44">
        <v>39813</v>
      </c>
      <c r="K1982" s="42">
        <v>0</v>
      </c>
      <c r="L1982" s="42">
        <v>2470</v>
      </c>
      <c r="M1982" s="44">
        <v>45259</v>
      </c>
      <c r="N1982" s="42">
        <v>130</v>
      </c>
      <c r="O1982" s="42">
        <v>0</v>
      </c>
      <c r="P1982" s="45">
        <f>IF(J1982&lt;DATEVALUE("2009-1-1"),3%,13%)</f>
        <v>0.03</v>
      </c>
      <c r="Q1982" s="42">
        <f>IF(P1982=13%,ROUND(O1982/(1+P1982)*P1982,2),ROUND(O1982/(1+0.03)*0.02,2))</f>
        <v>0</v>
      </c>
      <c r="R1982" s="42">
        <f>O1982-Q1982</f>
        <v>0</v>
      </c>
      <c r="S1982" s="42">
        <f>N1982-R1982</f>
        <v>130</v>
      </c>
      <c r="T1982" s="38">
        <v>5000</v>
      </c>
      <c r="U1982" s="14">
        <f>S1982/H1982</f>
        <v>0.05</v>
      </c>
      <c r="V1982" s="19"/>
      <c r="W1982" s="19"/>
      <c r="X1982" s="37" t="s">
        <v>3459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s="9" customFormat="1" ht="16.5" customHeight="1">
      <c r="A1983" s="38">
        <v>819</v>
      </c>
      <c r="B1983" s="39">
        <v>10729</v>
      </c>
      <c r="C1983" s="38">
        <v>10292501</v>
      </c>
      <c r="D1983" s="40" t="s">
        <v>3347</v>
      </c>
      <c r="E1983" s="58">
        <v>3</v>
      </c>
      <c r="F1983" s="38">
        <v>60</v>
      </c>
      <c r="G1983" s="38" t="s">
        <v>83</v>
      </c>
      <c r="H1983" s="42">
        <v>1290</v>
      </c>
      <c r="I1983" s="37"/>
      <c r="J1983" s="44">
        <v>39813</v>
      </c>
      <c r="K1983" s="42">
        <v>0</v>
      </c>
      <c r="L1983" s="42">
        <v>1225.5</v>
      </c>
      <c r="M1983" s="44">
        <v>45259</v>
      </c>
      <c r="N1983" s="42">
        <v>64.5</v>
      </c>
      <c r="O1983" s="42">
        <v>0</v>
      </c>
      <c r="P1983" s="45">
        <f>IF(J1983&lt;DATEVALUE("2009-1-1"),3%,13%)</f>
        <v>0.03</v>
      </c>
      <c r="Q1983" s="42">
        <f>IF(P1983=13%,ROUND(O1983/(1+P1983)*P1983,2),ROUND(O1983/(1+0.03)*0.02,2))</f>
        <v>0</v>
      </c>
      <c r="R1983" s="42">
        <f>O1983-Q1983</f>
        <v>0</v>
      </c>
      <c r="S1983" s="42">
        <f>N1983-R1983</f>
        <v>64.5</v>
      </c>
      <c r="T1983" s="38">
        <v>5000</v>
      </c>
      <c r="U1983" s="14">
        <f>S1983/H1983</f>
        <v>0.05</v>
      </c>
      <c r="V1983" s="19"/>
      <c r="W1983" s="19"/>
      <c r="X1983" s="37" t="s">
        <v>3459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</row>
    <row r="1984" spans="1:37" s="9" customFormat="1" ht="16.5" customHeight="1">
      <c r="A1984" s="38">
        <v>820</v>
      </c>
      <c r="B1984" s="39">
        <v>10729</v>
      </c>
      <c r="C1984" s="38">
        <v>10292502</v>
      </c>
      <c r="D1984" s="40" t="s">
        <v>3348</v>
      </c>
      <c r="E1984" s="58">
        <v>3</v>
      </c>
      <c r="F1984" s="38">
        <v>60</v>
      </c>
      <c r="G1984" s="38" t="s">
        <v>83</v>
      </c>
      <c r="H1984" s="42">
        <v>2220</v>
      </c>
      <c r="I1984" s="37"/>
      <c r="J1984" s="44">
        <v>39813</v>
      </c>
      <c r="K1984" s="42">
        <v>0</v>
      </c>
      <c r="L1984" s="42">
        <v>2109</v>
      </c>
      <c r="M1984" s="44">
        <v>45259</v>
      </c>
      <c r="N1984" s="42">
        <v>111</v>
      </c>
      <c r="O1984" s="42">
        <v>0</v>
      </c>
      <c r="P1984" s="45">
        <f>IF(J1984&lt;DATEVALUE("2009-1-1"),3%,13%)</f>
        <v>0.03</v>
      </c>
      <c r="Q1984" s="42">
        <f>IF(P1984=13%,ROUND(O1984/(1+P1984)*P1984,2),ROUND(O1984/(1+0.03)*0.02,2))</f>
        <v>0</v>
      </c>
      <c r="R1984" s="42">
        <f>O1984-Q1984</f>
        <v>0</v>
      </c>
      <c r="S1984" s="42">
        <f>N1984-R1984</f>
        <v>111</v>
      </c>
      <c r="T1984" s="38">
        <v>5000</v>
      </c>
      <c r="U1984" s="14">
        <f>S1984/H1984</f>
        <v>0.05</v>
      </c>
      <c r="V1984" s="19"/>
      <c r="W1984" s="19"/>
      <c r="X1984" s="37" t="s">
        <v>3459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37" s="9" customFormat="1" ht="16.5" customHeight="1">
      <c r="A1985" s="38">
        <v>837</v>
      </c>
      <c r="B1985" s="39">
        <v>10729</v>
      </c>
      <c r="C1985" s="38">
        <v>10291937</v>
      </c>
      <c r="D1985" s="40" t="s">
        <v>3355</v>
      </c>
      <c r="E1985" s="58">
        <v>1</v>
      </c>
      <c r="F1985" s="38">
        <v>60</v>
      </c>
      <c r="G1985" s="38" t="s">
        <v>515</v>
      </c>
      <c r="H1985" s="42">
        <v>10000</v>
      </c>
      <c r="I1985" s="37"/>
      <c r="J1985" s="44">
        <v>40386</v>
      </c>
      <c r="K1985" s="42">
        <v>0</v>
      </c>
      <c r="L1985" s="42">
        <v>9500</v>
      </c>
      <c r="M1985" s="44">
        <v>45259</v>
      </c>
      <c r="N1985" s="42">
        <v>500</v>
      </c>
      <c r="O1985" s="42">
        <v>0</v>
      </c>
      <c r="P1985" s="45">
        <f>IF(J1985&lt;DATEVALUE("2009-1-1"),3%,13%)</f>
        <v>0.13</v>
      </c>
      <c r="Q1985" s="42">
        <f>IF(P1985=13%,ROUND(O1985/(1+P1985)*P1985,2),ROUND(O1985/(1+0.03)*0.02,2))</f>
        <v>0</v>
      </c>
      <c r="R1985" s="42">
        <f>O1985-Q1985</f>
        <v>0</v>
      </c>
      <c r="S1985" s="42">
        <f>N1985-R1985</f>
        <v>500</v>
      </c>
      <c r="T1985" s="38">
        <v>5000</v>
      </c>
      <c r="U1985" s="14">
        <f>S1985/H1985</f>
        <v>0.05</v>
      </c>
      <c r="V1985" s="19"/>
      <c r="W1985" s="19"/>
      <c r="X1985" s="37" t="s">
        <v>3459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s="9" customFormat="1" ht="16.5" customHeight="1">
      <c r="A1986" s="38">
        <v>846</v>
      </c>
      <c r="B1986" s="39">
        <v>10729</v>
      </c>
      <c r="C1986" s="38">
        <v>10292076</v>
      </c>
      <c r="D1986" s="40" t="s">
        <v>1253</v>
      </c>
      <c r="E1986" s="58">
        <v>1</v>
      </c>
      <c r="F1986" s="38">
        <v>120</v>
      </c>
      <c r="G1986" s="38" t="s">
        <v>262</v>
      </c>
      <c r="H1986" s="42">
        <v>50000</v>
      </c>
      <c r="I1986" s="37"/>
      <c r="J1986" s="44">
        <v>40568</v>
      </c>
      <c r="K1986" s="42">
        <v>0</v>
      </c>
      <c r="L1986" s="42">
        <v>47500</v>
      </c>
      <c r="M1986" s="44">
        <v>45259</v>
      </c>
      <c r="N1986" s="42">
        <v>2500</v>
      </c>
      <c r="O1986" s="42">
        <v>0</v>
      </c>
      <c r="P1986" s="45">
        <f>IF(J1986&lt;DATEVALUE("2009-1-1"),3%,13%)</f>
        <v>0.13</v>
      </c>
      <c r="Q1986" s="42">
        <f>IF(P1986=13%,ROUND(O1986/(1+P1986)*P1986,2),ROUND(O1986/(1+0.03)*0.02,2))</f>
        <v>0</v>
      </c>
      <c r="R1986" s="42">
        <f>O1986-Q1986</f>
        <v>0</v>
      </c>
      <c r="S1986" s="42">
        <f>N1986-R1986</f>
        <v>2500</v>
      </c>
      <c r="T1986" s="38">
        <v>5000</v>
      </c>
      <c r="U1986" s="14">
        <f>S1986/H1986</f>
        <v>0.05</v>
      </c>
      <c r="V1986" s="19"/>
      <c r="W1986" s="19"/>
      <c r="X1986" s="37" t="s">
        <v>3459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s="9" customFormat="1" ht="16.5" customHeight="1">
      <c r="A1987" s="38">
        <v>847</v>
      </c>
      <c r="B1987" s="39">
        <v>10729</v>
      </c>
      <c r="C1987" s="38">
        <v>10292093</v>
      </c>
      <c r="D1987" s="40" t="s">
        <v>495</v>
      </c>
      <c r="E1987" s="58">
        <v>1</v>
      </c>
      <c r="F1987" s="38">
        <v>120</v>
      </c>
      <c r="G1987" s="38" t="s">
        <v>262</v>
      </c>
      <c r="H1987" s="42">
        <v>68500</v>
      </c>
      <c r="I1987" s="37"/>
      <c r="J1987" s="44">
        <v>40688</v>
      </c>
      <c r="K1987" s="42">
        <v>0</v>
      </c>
      <c r="L1987" s="42">
        <v>65075</v>
      </c>
      <c r="M1987" s="44">
        <v>45259</v>
      </c>
      <c r="N1987" s="42">
        <v>3425</v>
      </c>
      <c r="O1987" s="42">
        <v>0</v>
      </c>
      <c r="P1987" s="45">
        <f>IF(J1987&lt;DATEVALUE("2009-1-1"),3%,13%)</f>
        <v>0.13</v>
      </c>
      <c r="Q1987" s="42">
        <f>IF(P1987=13%,ROUND(O1987/(1+P1987)*P1987,2),ROUND(O1987/(1+0.03)*0.02,2))</f>
        <v>0</v>
      </c>
      <c r="R1987" s="42">
        <f>O1987-Q1987</f>
        <v>0</v>
      </c>
      <c r="S1987" s="42">
        <f>N1987-R1987</f>
        <v>3425</v>
      </c>
      <c r="T1987" s="38">
        <v>5000</v>
      </c>
      <c r="U1987" s="14">
        <f>S1987/H1987</f>
        <v>0.05</v>
      </c>
      <c r="V1987" s="19"/>
      <c r="W1987" s="19"/>
      <c r="X1987" s="37" t="s">
        <v>3459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s="9" customFormat="1" ht="16.5" customHeight="1">
      <c r="A1988" s="38">
        <v>183</v>
      </c>
      <c r="B1988" s="39">
        <v>10702</v>
      </c>
      <c r="C1988" s="38">
        <v>10291680</v>
      </c>
      <c r="D1988" s="40" t="s">
        <v>3387</v>
      </c>
      <c r="E1988" s="58">
        <v>1</v>
      </c>
      <c r="F1988" s="38">
        <v>60</v>
      </c>
      <c r="G1988" s="38" t="s">
        <v>33</v>
      </c>
      <c r="H1988" s="42">
        <v>1100</v>
      </c>
      <c r="I1988" s="37"/>
      <c r="J1988" s="44">
        <v>43248</v>
      </c>
      <c r="K1988" s="42">
        <v>0</v>
      </c>
      <c r="L1988" s="42">
        <v>1045</v>
      </c>
      <c r="M1988" s="44">
        <v>45264</v>
      </c>
      <c r="N1988" s="42">
        <v>55</v>
      </c>
      <c r="O1988" s="42">
        <v>0</v>
      </c>
      <c r="P1988" s="45">
        <f>IF(J1988&lt;DATEVALUE("2009-1-1"),3%,13%)</f>
        <v>0.13</v>
      </c>
      <c r="Q1988" s="42">
        <f>IF(P1988=13%,ROUND(O1988/(1+P1988)*P1988,2),ROUND(O1988/(1+0.03)*0.02,2))</f>
        <v>0</v>
      </c>
      <c r="R1988" s="42">
        <f>O1988-Q1988</f>
        <v>0</v>
      </c>
      <c r="S1988" s="42">
        <f>N1988-R1988</f>
        <v>55</v>
      </c>
      <c r="T1988" s="38">
        <v>2506</v>
      </c>
      <c r="U1988" s="14">
        <f>S1988/H1988</f>
        <v>0.05</v>
      </c>
      <c r="V1988" s="19"/>
      <c r="W1988" s="19"/>
      <c r="X1988" s="37" t="s">
        <v>3456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s="9" customFormat="1" ht="16.5" customHeight="1">
      <c r="A1989" s="38">
        <v>902</v>
      </c>
      <c r="B1989" s="39">
        <v>10728</v>
      </c>
      <c r="C1989" s="38">
        <v>10282586</v>
      </c>
      <c r="D1989" s="40" t="s">
        <v>3422</v>
      </c>
      <c r="E1989" s="58">
        <v>1</v>
      </c>
      <c r="F1989" s="38">
        <v>120</v>
      </c>
      <c r="G1989" s="38" t="s">
        <v>21</v>
      </c>
      <c r="H1989" s="42">
        <v>7000</v>
      </c>
      <c r="I1989" s="37"/>
      <c r="J1989" s="44">
        <v>38926</v>
      </c>
      <c r="K1989" s="42">
        <v>0</v>
      </c>
      <c r="L1989" s="42">
        <v>6650</v>
      </c>
      <c r="M1989" s="44">
        <v>45279</v>
      </c>
      <c r="N1989" s="42">
        <v>350</v>
      </c>
      <c r="O1989" s="42">
        <v>0</v>
      </c>
      <c r="P1989" s="45">
        <f>IF(J1989&lt;DATEVALUE("2009-1-1"),3%,13%)</f>
        <v>0.03</v>
      </c>
      <c r="Q1989" s="42">
        <f>IF(P1989=13%,ROUND(O1989/(1+P1989)*P1989,2),ROUND(O1989/(1+0.03)*0.02,2))</f>
        <v>0</v>
      </c>
      <c r="R1989" s="42">
        <f>O1989-Q1989</f>
        <v>0</v>
      </c>
      <c r="S1989" s="42">
        <f>N1989-R1989</f>
        <v>350</v>
      </c>
      <c r="T1989" s="38">
        <v>5000</v>
      </c>
      <c r="U1989" s="14">
        <f>S1989/H1989</f>
        <v>0.05</v>
      </c>
      <c r="V1989" s="19"/>
      <c r="W1989" s="19"/>
      <c r="X1989" s="37" t="s">
        <v>3459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s="9" customFormat="1" ht="16.5" customHeight="1">
      <c r="A1990" s="38">
        <v>903</v>
      </c>
      <c r="B1990" s="39">
        <v>10728</v>
      </c>
      <c r="C1990" s="38">
        <v>10282588</v>
      </c>
      <c r="D1990" s="40" t="s">
        <v>3423</v>
      </c>
      <c r="E1990" s="58">
        <v>1</v>
      </c>
      <c r="F1990" s="38">
        <v>120</v>
      </c>
      <c r="G1990" s="38" t="s">
        <v>21</v>
      </c>
      <c r="H1990" s="42">
        <v>8300</v>
      </c>
      <c r="I1990" s="37"/>
      <c r="J1990" s="44">
        <v>38926</v>
      </c>
      <c r="K1990" s="42">
        <v>0</v>
      </c>
      <c r="L1990" s="42">
        <v>7885</v>
      </c>
      <c r="M1990" s="44">
        <v>45279</v>
      </c>
      <c r="N1990" s="42">
        <v>415</v>
      </c>
      <c r="O1990" s="42">
        <v>0</v>
      </c>
      <c r="P1990" s="45">
        <f>IF(J1990&lt;DATEVALUE("2009-1-1"),3%,13%)</f>
        <v>0.03</v>
      </c>
      <c r="Q1990" s="42">
        <f>IF(P1990=13%,ROUND(O1990/(1+P1990)*P1990,2),ROUND(O1990/(1+0.03)*0.02,2))</f>
        <v>0</v>
      </c>
      <c r="R1990" s="42">
        <f>O1990-Q1990</f>
        <v>0</v>
      </c>
      <c r="S1990" s="42">
        <f>N1990-R1990</f>
        <v>415</v>
      </c>
      <c r="T1990" s="38">
        <v>5000</v>
      </c>
      <c r="U1990" s="14">
        <f>S1990/H1990</f>
        <v>0.05</v>
      </c>
      <c r="V1990" s="19"/>
      <c r="W1990" s="19"/>
      <c r="X1990" s="37" t="s">
        <v>3459</v>
      </c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37" s="9" customFormat="1" ht="16.5" customHeight="1">
      <c r="A1991" s="38">
        <v>2</v>
      </c>
      <c r="B1991" s="39">
        <v>10727</v>
      </c>
      <c r="C1991" s="38">
        <v>10311179</v>
      </c>
      <c r="D1991" s="40" t="s">
        <v>161</v>
      </c>
      <c r="E1991" s="38">
        <v>20</v>
      </c>
      <c r="F1991" s="38">
        <v>60</v>
      </c>
      <c r="G1991" s="38" t="s">
        <v>83</v>
      </c>
      <c r="H1991" s="42">
        <v>1794.8</v>
      </c>
      <c r="I1991" s="2"/>
      <c r="J1991" s="44">
        <v>42625</v>
      </c>
      <c r="K1991" s="42">
        <v>0</v>
      </c>
      <c r="L1991" s="42">
        <v>1705.06</v>
      </c>
      <c r="M1991" s="44">
        <v>44985</v>
      </c>
      <c r="N1991" s="42">
        <f>H1991-K1991-L1991</f>
        <v>89.740000000000009</v>
      </c>
      <c r="O1991" s="42">
        <v>0</v>
      </c>
      <c r="P1991" s="45">
        <v>0.13</v>
      </c>
      <c r="Q1991" s="42">
        <v>0</v>
      </c>
      <c r="R1991" s="42">
        <v>0</v>
      </c>
      <c r="S1991" s="42">
        <f>N1991-R1991</f>
        <v>89.740000000000009</v>
      </c>
      <c r="T1991" s="38">
        <v>5000</v>
      </c>
      <c r="U1991" s="14">
        <f>S1991/H1991</f>
        <v>5.000000000000001E-2</v>
      </c>
      <c r="V1991" s="19"/>
      <c r="W1991" s="19"/>
      <c r="X1991" s="37" t="s">
        <v>3471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37" s="9" customFormat="1" ht="16.5" customHeight="1">
      <c r="A1992" s="38">
        <v>55</v>
      </c>
      <c r="B1992" s="39">
        <v>10741</v>
      </c>
      <c r="C1992" s="38">
        <v>10282264</v>
      </c>
      <c r="D1992" s="40" t="s">
        <v>2225</v>
      </c>
      <c r="E1992" s="38">
        <v>4</v>
      </c>
      <c r="F1992" s="38">
        <v>120</v>
      </c>
      <c r="G1992" s="38" t="s">
        <v>23</v>
      </c>
      <c r="H1992" s="42">
        <v>12403.4</v>
      </c>
      <c r="I1992" s="2"/>
      <c r="J1992" s="44">
        <v>41206</v>
      </c>
      <c r="K1992" s="42">
        <v>0</v>
      </c>
      <c r="L1992" s="42">
        <v>11783.23</v>
      </c>
      <c r="M1992" s="44">
        <v>45077</v>
      </c>
      <c r="N1992" s="42">
        <f>H1992-K1992-L1992</f>
        <v>620.17000000000007</v>
      </c>
      <c r="O1992" s="42">
        <v>0</v>
      </c>
      <c r="P1992" s="45">
        <v>0.13</v>
      </c>
      <c r="Q1992" s="42">
        <v>0</v>
      </c>
      <c r="R1992" s="42">
        <v>0</v>
      </c>
      <c r="S1992" s="42">
        <f>N1992-R1992</f>
        <v>620.17000000000007</v>
      </c>
      <c r="T1992" s="38">
        <v>2101</v>
      </c>
      <c r="U1992" s="14">
        <f>S1992/H1992</f>
        <v>5.000000000000001E-2</v>
      </c>
      <c r="V1992" s="19"/>
      <c r="W1992" s="19"/>
      <c r="X1992" s="37" t="s">
        <v>3462</v>
      </c>
    </row>
    <row r="1993" spans="1:37" s="9" customFormat="1" ht="16.5" customHeight="1">
      <c r="A1993" s="38">
        <v>61</v>
      </c>
      <c r="B1993" s="39">
        <v>10736</v>
      </c>
      <c r="C1993" s="38">
        <v>10283741</v>
      </c>
      <c r="D1993" s="40" t="s">
        <v>1867</v>
      </c>
      <c r="E1993" s="38">
        <v>4</v>
      </c>
      <c r="F1993" s="38">
        <v>120</v>
      </c>
      <c r="G1993" s="38" t="s">
        <v>23</v>
      </c>
      <c r="H1993" s="42">
        <v>13748.4</v>
      </c>
      <c r="I1993" s="49"/>
      <c r="J1993" s="44">
        <v>39269</v>
      </c>
      <c r="K1993" s="42">
        <v>0</v>
      </c>
      <c r="L1993" s="42">
        <v>13060.98</v>
      </c>
      <c r="M1993" s="44">
        <v>45107</v>
      </c>
      <c r="N1993" s="42">
        <f>H1993-K1993-L1993</f>
        <v>687.42000000000007</v>
      </c>
      <c r="O1993" s="42">
        <v>0</v>
      </c>
      <c r="P1993" s="45">
        <v>0.03</v>
      </c>
      <c r="Q1993" s="42">
        <v>0</v>
      </c>
      <c r="R1993" s="42">
        <v>0</v>
      </c>
      <c r="S1993" s="42">
        <f>N1993-R1993</f>
        <v>687.42000000000007</v>
      </c>
      <c r="T1993" s="38">
        <v>5000</v>
      </c>
      <c r="U1993" s="14">
        <f>S1993/H1993</f>
        <v>5.000000000000001E-2</v>
      </c>
      <c r="V1993" s="19"/>
      <c r="W1993" s="19"/>
      <c r="X1993" s="37" t="s">
        <v>3461</v>
      </c>
    </row>
    <row r="1994" spans="1:37" s="9" customFormat="1" ht="16.5" customHeight="1">
      <c r="A1994" s="38">
        <v>475</v>
      </c>
      <c r="B1994" s="39">
        <v>40712</v>
      </c>
      <c r="C1994" s="38">
        <v>10303618</v>
      </c>
      <c r="D1994" s="40" t="s">
        <v>1717</v>
      </c>
      <c r="E1994" s="38">
        <v>4</v>
      </c>
      <c r="F1994" s="38">
        <v>60</v>
      </c>
      <c r="G1994" s="38" t="s">
        <v>23</v>
      </c>
      <c r="H1994" s="42">
        <v>5128.2</v>
      </c>
      <c r="I1994" s="55"/>
      <c r="J1994" s="44">
        <v>42276</v>
      </c>
      <c r="K1994" s="42">
        <v>0</v>
      </c>
      <c r="L1994" s="42">
        <v>4871.79</v>
      </c>
      <c r="M1994" s="44">
        <v>45138</v>
      </c>
      <c r="N1994" s="42">
        <f>H1994-K1994-L1994</f>
        <v>256.40999999999985</v>
      </c>
      <c r="O1994" s="42">
        <v>0</v>
      </c>
      <c r="P1994" s="45">
        <v>0.13</v>
      </c>
      <c r="Q1994" s="42">
        <v>0</v>
      </c>
      <c r="R1994" s="42">
        <v>0</v>
      </c>
      <c r="S1994" s="42">
        <v>256.41000000000003</v>
      </c>
      <c r="T1994" s="38">
        <v>5000</v>
      </c>
      <c r="U1994" s="14">
        <f>S1994/H1994</f>
        <v>5.000000000000001E-2</v>
      </c>
      <c r="V1994" s="19"/>
      <c r="W1994" s="19"/>
      <c r="X1994" s="37" t="s">
        <v>3467</v>
      </c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s="9" customFormat="1" ht="16.5" customHeight="1">
      <c r="A1995" s="38">
        <v>493</v>
      </c>
      <c r="B1995" s="39">
        <v>40712</v>
      </c>
      <c r="C1995" s="38">
        <v>10303639</v>
      </c>
      <c r="D1995" s="40" t="s">
        <v>1725</v>
      </c>
      <c r="E1995" s="38">
        <v>10</v>
      </c>
      <c r="F1995" s="38">
        <v>60</v>
      </c>
      <c r="G1995" s="38" t="s">
        <v>33</v>
      </c>
      <c r="H1995" s="42">
        <v>5128.2</v>
      </c>
      <c r="I1995" s="55"/>
      <c r="J1995" s="44">
        <v>42276</v>
      </c>
      <c r="K1995" s="42">
        <v>0</v>
      </c>
      <c r="L1995" s="42">
        <v>4871.79</v>
      </c>
      <c r="M1995" s="44">
        <v>45138</v>
      </c>
      <c r="N1995" s="42">
        <f>H1995-K1995-L1995</f>
        <v>256.40999999999985</v>
      </c>
      <c r="O1995" s="42">
        <v>0</v>
      </c>
      <c r="P1995" s="45">
        <v>0.13</v>
      </c>
      <c r="Q1995" s="42">
        <v>0</v>
      </c>
      <c r="R1995" s="42">
        <v>0</v>
      </c>
      <c r="S1995" s="42">
        <v>256.41000000000003</v>
      </c>
      <c r="T1995" s="38">
        <v>5000</v>
      </c>
      <c r="U1995" s="14">
        <f>S1995/H1995</f>
        <v>5.000000000000001E-2</v>
      </c>
      <c r="V1995" s="19"/>
      <c r="W1995" s="19"/>
      <c r="X1995" s="37" t="s">
        <v>3467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37" s="9" customFormat="1" ht="16.5" customHeight="1">
      <c r="A1996" s="38">
        <v>64</v>
      </c>
      <c r="B1996" s="39">
        <v>50100</v>
      </c>
      <c r="C1996" s="38">
        <v>10309188</v>
      </c>
      <c r="D1996" s="40" t="s">
        <v>31</v>
      </c>
      <c r="E1996" s="58">
        <v>110</v>
      </c>
      <c r="F1996" s="38">
        <v>120</v>
      </c>
      <c r="G1996" s="38" t="s">
        <v>23</v>
      </c>
      <c r="H1996" s="42">
        <v>5293.2</v>
      </c>
      <c r="I1996" s="37"/>
      <c r="J1996" s="44">
        <v>41637</v>
      </c>
      <c r="K1996" s="42">
        <v>0</v>
      </c>
      <c r="L1996" s="42">
        <v>5028.54</v>
      </c>
      <c r="M1996" s="44">
        <v>45278</v>
      </c>
      <c r="N1996" s="42">
        <v>264.66000000000003</v>
      </c>
      <c r="O1996" s="42">
        <v>0</v>
      </c>
      <c r="P1996" s="45">
        <f>IF(J1996&lt;DATEVALUE("2009-1-1"),3%,13%)</f>
        <v>0.13</v>
      </c>
      <c r="Q1996" s="42">
        <f>IF(P1996=13%,ROUND(O1996/(1+P1996)*P1996,2),ROUND(O1996/(1+0.03)*0.02,2))</f>
        <v>0</v>
      </c>
      <c r="R1996" s="42">
        <f>O1996-Q1996</f>
        <v>0</v>
      </c>
      <c r="S1996" s="42">
        <f>N1996-R1996</f>
        <v>264.66000000000003</v>
      </c>
      <c r="T1996" s="38">
        <v>5000</v>
      </c>
      <c r="U1996" s="14">
        <f>S1996/H1996</f>
        <v>5.000000000000001E-2</v>
      </c>
      <c r="V1996" s="19"/>
      <c r="W1996" s="19"/>
      <c r="X1996" s="37" t="s">
        <v>3477</v>
      </c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s="9" customFormat="1" ht="16.5" customHeight="1">
      <c r="A1997" s="38">
        <v>114</v>
      </c>
      <c r="B1997" s="39">
        <v>10741</v>
      </c>
      <c r="C1997" s="38">
        <v>10282253</v>
      </c>
      <c r="D1997" s="40" t="s">
        <v>1401</v>
      </c>
      <c r="E1997" s="38">
        <v>1</v>
      </c>
      <c r="F1997" s="38">
        <v>120</v>
      </c>
      <c r="G1997" s="38" t="s">
        <v>23</v>
      </c>
      <c r="H1997" s="42">
        <v>3418.8</v>
      </c>
      <c r="I1997" s="2"/>
      <c r="J1997" s="44">
        <v>40905</v>
      </c>
      <c r="K1997" s="42">
        <v>0</v>
      </c>
      <c r="L1997" s="42">
        <v>3247.86</v>
      </c>
      <c r="M1997" s="44">
        <v>45077</v>
      </c>
      <c r="N1997" s="42">
        <f>H1997-K1997-L1997</f>
        <v>170.94000000000005</v>
      </c>
      <c r="O1997" s="42">
        <v>0</v>
      </c>
      <c r="P1997" s="45">
        <v>0.13</v>
      </c>
      <c r="Q1997" s="42">
        <v>0</v>
      </c>
      <c r="R1997" s="42">
        <v>0</v>
      </c>
      <c r="S1997" s="42">
        <f>N1997-R1997</f>
        <v>170.94000000000005</v>
      </c>
      <c r="T1997" s="38">
        <v>5000</v>
      </c>
      <c r="U1997" s="14">
        <f>S1997/H1997</f>
        <v>5.0000000000000017E-2</v>
      </c>
      <c r="V1997" s="19"/>
      <c r="W1997" s="19"/>
      <c r="X1997" s="37" t="s">
        <v>3462</v>
      </c>
    </row>
    <row r="1998" spans="1:37" s="9" customFormat="1" ht="16.5" customHeight="1">
      <c r="A1998" s="38">
        <v>133</v>
      </c>
      <c r="B1998" s="39">
        <v>10736</v>
      </c>
      <c r="C1998" s="38">
        <v>10284166</v>
      </c>
      <c r="D1998" s="40" t="s">
        <v>1920</v>
      </c>
      <c r="E1998" s="38">
        <v>1</v>
      </c>
      <c r="F1998" s="38">
        <v>60</v>
      </c>
      <c r="G1998" s="38" t="s">
        <v>33</v>
      </c>
      <c r="H1998" s="42">
        <v>2418.8000000000002</v>
      </c>
      <c r="I1998" s="49"/>
      <c r="J1998" s="44">
        <v>43094</v>
      </c>
      <c r="K1998" s="42">
        <v>0</v>
      </c>
      <c r="L1998" s="42">
        <v>2297.86</v>
      </c>
      <c r="M1998" s="44">
        <v>45107</v>
      </c>
      <c r="N1998" s="42">
        <f>H1998-K1998-L1998</f>
        <v>120.94000000000005</v>
      </c>
      <c r="O1998" s="42">
        <v>0</v>
      </c>
      <c r="P1998" s="45">
        <v>0.13</v>
      </c>
      <c r="Q1998" s="42">
        <v>0</v>
      </c>
      <c r="R1998" s="42">
        <v>0</v>
      </c>
      <c r="S1998" s="42">
        <f>N1998-R1998</f>
        <v>120.94000000000005</v>
      </c>
      <c r="T1998" s="38">
        <v>5000</v>
      </c>
      <c r="U1998" s="14">
        <f>S1998/H1998</f>
        <v>5.0000000000000017E-2</v>
      </c>
      <c r="V1998" s="19"/>
      <c r="W1998" s="19"/>
      <c r="X1998" s="37" t="s">
        <v>3461</v>
      </c>
    </row>
    <row r="1999" spans="1:37" s="9" customFormat="1" ht="16.5" customHeight="1">
      <c r="A1999" s="38">
        <v>141</v>
      </c>
      <c r="B1999" s="39">
        <v>10743</v>
      </c>
      <c r="C1999" s="38">
        <v>10300829</v>
      </c>
      <c r="D1999" s="40" t="s">
        <v>588</v>
      </c>
      <c r="E1999" s="38">
        <v>1</v>
      </c>
      <c r="F1999" s="38">
        <v>120</v>
      </c>
      <c r="G1999" s="38" t="s">
        <v>23</v>
      </c>
      <c r="H1999" s="42">
        <v>1709.4</v>
      </c>
      <c r="I1999" s="56"/>
      <c r="J1999" s="44">
        <v>40512</v>
      </c>
      <c r="K1999" s="42">
        <v>0</v>
      </c>
      <c r="L1999" s="42">
        <v>1623.93</v>
      </c>
      <c r="M1999" s="44">
        <v>45169</v>
      </c>
      <c r="N1999" s="42">
        <f>H1999-K1999-L1999</f>
        <v>85.470000000000027</v>
      </c>
      <c r="O1999" s="42">
        <v>0</v>
      </c>
      <c r="P1999" s="45">
        <v>0.13</v>
      </c>
      <c r="Q1999" s="42">
        <v>0</v>
      </c>
      <c r="R1999" s="42">
        <v>0</v>
      </c>
      <c r="S1999" s="42">
        <f>N1999-R1999</f>
        <v>85.470000000000027</v>
      </c>
      <c r="T1999" s="38">
        <v>5000</v>
      </c>
      <c r="U1999" s="14">
        <f>S1999/H1999</f>
        <v>5.0000000000000017E-2</v>
      </c>
      <c r="V1999" s="19"/>
      <c r="W1999" s="19"/>
      <c r="X1999" s="37" t="s">
        <v>3463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</row>
    <row r="2000" spans="1:37" s="9" customFormat="1" ht="16.5" customHeight="1">
      <c r="A2000" s="38">
        <v>72</v>
      </c>
      <c r="B2000" s="39">
        <v>10732</v>
      </c>
      <c r="C2000" s="38">
        <v>10320407</v>
      </c>
      <c r="D2000" s="40" t="s">
        <v>413</v>
      </c>
      <c r="E2000" s="58">
        <v>1</v>
      </c>
      <c r="F2000" s="38">
        <v>120</v>
      </c>
      <c r="G2000" s="38" t="s">
        <v>21</v>
      </c>
      <c r="H2000" s="42">
        <v>85624.4</v>
      </c>
      <c r="I2000" s="57"/>
      <c r="J2000" s="44">
        <v>40175</v>
      </c>
      <c r="K2000" s="42">
        <v>0</v>
      </c>
      <c r="L2000" s="42">
        <v>81343.179999999993</v>
      </c>
      <c r="M2000" s="44">
        <v>45199</v>
      </c>
      <c r="N2000" s="42">
        <f>H2000-L2000</f>
        <v>4281.2200000000012</v>
      </c>
      <c r="O2000" s="42">
        <v>0</v>
      </c>
      <c r="P2000" s="45">
        <v>0.13</v>
      </c>
      <c r="Q2000" s="42">
        <v>0</v>
      </c>
      <c r="R2000" s="42">
        <v>0</v>
      </c>
      <c r="S2000" s="42">
        <f>N2000</f>
        <v>4281.2200000000012</v>
      </c>
      <c r="T2000" s="38">
        <v>5000</v>
      </c>
      <c r="U2000" s="14">
        <f>S2000/H2000</f>
        <v>5.0000000000000017E-2</v>
      </c>
      <c r="V2000" s="19"/>
      <c r="W2000" s="19"/>
      <c r="X2000" s="37" t="s">
        <v>3460</v>
      </c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37" s="9" customFormat="1" ht="16.5" customHeight="1">
      <c r="A2001" s="38">
        <v>97</v>
      </c>
      <c r="B2001" s="39">
        <v>10732</v>
      </c>
      <c r="C2001" s="38">
        <v>10321033</v>
      </c>
      <c r="D2001" s="40" t="s">
        <v>301</v>
      </c>
      <c r="E2001" s="58">
        <v>1</v>
      </c>
      <c r="F2001" s="38">
        <v>120</v>
      </c>
      <c r="G2001" s="38" t="s">
        <v>21</v>
      </c>
      <c r="H2001" s="42">
        <v>6542.6</v>
      </c>
      <c r="I2001" s="57"/>
      <c r="J2001" s="44">
        <v>41177</v>
      </c>
      <c r="K2001" s="42">
        <v>0</v>
      </c>
      <c r="L2001" s="42">
        <v>6215.47</v>
      </c>
      <c r="M2001" s="44">
        <v>45199</v>
      </c>
      <c r="N2001" s="42">
        <f>H2001-L2001</f>
        <v>327.13000000000011</v>
      </c>
      <c r="O2001" s="42">
        <v>0</v>
      </c>
      <c r="P2001" s="45">
        <v>0.13</v>
      </c>
      <c r="Q2001" s="42">
        <v>0</v>
      </c>
      <c r="R2001" s="42">
        <v>0</v>
      </c>
      <c r="S2001" s="42">
        <f>N2001</f>
        <v>327.13000000000011</v>
      </c>
      <c r="T2001" s="38">
        <v>2205</v>
      </c>
      <c r="U2001" s="14">
        <f>S2001/H2001</f>
        <v>5.0000000000000017E-2</v>
      </c>
      <c r="V2001" s="19"/>
      <c r="W2001" s="19"/>
      <c r="X2001" s="37" t="s">
        <v>3460</v>
      </c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37" s="9" customFormat="1" ht="16.5" customHeight="1">
      <c r="A2002" s="38">
        <v>11</v>
      </c>
      <c r="B2002" s="39">
        <v>10730</v>
      </c>
      <c r="C2002" s="38">
        <v>10290507</v>
      </c>
      <c r="D2002" s="40" t="s">
        <v>81</v>
      </c>
      <c r="E2002" s="38">
        <v>350</v>
      </c>
      <c r="F2002" s="38">
        <v>60</v>
      </c>
      <c r="G2002" s="38" t="s">
        <v>23</v>
      </c>
      <c r="H2002" s="42">
        <v>131026</v>
      </c>
      <c r="I2002" s="2"/>
      <c r="J2002" s="44">
        <v>41633</v>
      </c>
      <c r="K2002" s="42">
        <v>0</v>
      </c>
      <c r="L2002" s="42">
        <v>124474.7</v>
      </c>
      <c r="M2002" s="44">
        <v>44985</v>
      </c>
      <c r="N2002" s="42">
        <f>H2002-K2002-L2002</f>
        <v>6551.3000000000029</v>
      </c>
      <c r="O2002" s="42">
        <v>0</v>
      </c>
      <c r="P2002" s="45">
        <v>0.13</v>
      </c>
      <c r="Q2002" s="42">
        <v>0</v>
      </c>
      <c r="R2002" s="42">
        <v>0</v>
      </c>
      <c r="S2002" s="42">
        <f>N2002-R2002</f>
        <v>6551.3000000000029</v>
      </c>
      <c r="T2002" s="38">
        <v>5000</v>
      </c>
      <c r="U2002" s="14">
        <f>S2002/H2002</f>
        <v>5.0000000000000024E-2</v>
      </c>
      <c r="V2002" s="19"/>
      <c r="W2002" s="19"/>
      <c r="X2002" s="37" t="s">
        <v>3459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</row>
    <row r="2003" spans="1:37" s="9" customFormat="1" ht="16.5" customHeight="1">
      <c r="A2003" s="38">
        <v>71</v>
      </c>
      <c r="B2003" s="39">
        <v>10730</v>
      </c>
      <c r="C2003" s="38">
        <v>10290218</v>
      </c>
      <c r="D2003" s="40" t="s">
        <v>2205</v>
      </c>
      <c r="E2003" s="38">
        <v>1</v>
      </c>
      <c r="F2003" s="38">
        <v>60</v>
      </c>
      <c r="G2003" s="38" t="s">
        <v>33</v>
      </c>
      <c r="H2003" s="42">
        <v>1999</v>
      </c>
      <c r="I2003" s="2"/>
      <c r="J2003" s="44">
        <v>43156</v>
      </c>
      <c r="K2003" s="42">
        <v>0</v>
      </c>
      <c r="L2003" s="42">
        <v>1899.05</v>
      </c>
      <c r="M2003" s="44">
        <v>45077</v>
      </c>
      <c r="N2003" s="42">
        <f>H2003-K2003-L2003</f>
        <v>99.950000000000045</v>
      </c>
      <c r="O2003" s="42">
        <v>0</v>
      </c>
      <c r="P2003" s="45">
        <v>0.13</v>
      </c>
      <c r="Q2003" s="42">
        <v>0</v>
      </c>
      <c r="R2003" s="42">
        <v>0</v>
      </c>
      <c r="S2003" s="42">
        <f>N2003-R2003</f>
        <v>99.950000000000045</v>
      </c>
      <c r="T2003" s="38">
        <v>5000</v>
      </c>
      <c r="U2003" s="14">
        <f>S2003/H2003</f>
        <v>5.0000000000000024E-2</v>
      </c>
      <c r="V2003" s="19"/>
      <c r="W2003" s="19"/>
      <c r="X2003" s="37" t="s">
        <v>3459</v>
      </c>
    </row>
    <row r="2004" spans="1:37" s="9" customFormat="1" ht="16.5" customHeight="1">
      <c r="A2004" s="38">
        <v>155</v>
      </c>
      <c r="B2004" s="39">
        <v>10741</v>
      </c>
      <c r="C2004" s="38">
        <v>10282271</v>
      </c>
      <c r="D2004" s="40" t="s">
        <v>2040</v>
      </c>
      <c r="E2004" s="38">
        <v>1</v>
      </c>
      <c r="F2004" s="38">
        <v>60</v>
      </c>
      <c r="G2004" s="38" t="s">
        <v>33</v>
      </c>
      <c r="H2004" s="42">
        <v>2109</v>
      </c>
      <c r="I2004" s="2"/>
      <c r="J2004" s="44">
        <v>41512</v>
      </c>
      <c r="K2004" s="42">
        <v>0</v>
      </c>
      <c r="L2004" s="42">
        <v>2003.55</v>
      </c>
      <c r="M2004" s="44">
        <v>45077</v>
      </c>
      <c r="N2004" s="42">
        <f>H2004-K2004-L2004</f>
        <v>105.45000000000005</v>
      </c>
      <c r="O2004" s="42">
        <v>0</v>
      </c>
      <c r="P2004" s="45">
        <v>0.13</v>
      </c>
      <c r="Q2004" s="42">
        <v>0</v>
      </c>
      <c r="R2004" s="42">
        <v>0</v>
      </c>
      <c r="S2004" s="42">
        <f>N2004-R2004</f>
        <v>105.45000000000005</v>
      </c>
      <c r="T2004" s="38">
        <v>5000</v>
      </c>
      <c r="U2004" s="14">
        <f>S2004/H2004</f>
        <v>5.0000000000000024E-2</v>
      </c>
      <c r="V2004" s="19"/>
      <c r="W2004" s="19"/>
      <c r="X2004" s="37" t="s">
        <v>3462</v>
      </c>
    </row>
    <row r="2005" spans="1:37" s="9" customFormat="1" ht="16.5" customHeight="1">
      <c r="A2005" s="38">
        <v>83</v>
      </c>
      <c r="B2005" s="39">
        <v>10745</v>
      </c>
      <c r="C2005" s="38">
        <v>10308314</v>
      </c>
      <c r="D2005" s="40" t="s">
        <v>161</v>
      </c>
      <c r="E2005" s="38">
        <v>4</v>
      </c>
      <c r="F2005" s="38">
        <v>60</v>
      </c>
      <c r="G2005" s="38" t="s">
        <v>83</v>
      </c>
      <c r="H2005" s="42">
        <v>324.8</v>
      </c>
      <c r="I2005" s="2"/>
      <c r="J2005" s="44">
        <v>41848</v>
      </c>
      <c r="K2005" s="42">
        <v>0</v>
      </c>
      <c r="L2005" s="42">
        <v>308.56</v>
      </c>
      <c r="M2005" s="44">
        <v>45077</v>
      </c>
      <c r="N2005" s="42">
        <f>H2005-K2005-L2005</f>
        <v>16.240000000000009</v>
      </c>
      <c r="O2005" s="42">
        <v>0</v>
      </c>
      <c r="P2005" s="45">
        <v>0.13</v>
      </c>
      <c r="Q2005" s="42">
        <v>0</v>
      </c>
      <c r="R2005" s="42">
        <v>0</v>
      </c>
      <c r="S2005" s="42">
        <f>N2005-R2005</f>
        <v>16.240000000000009</v>
      </c>
      <c r="T2005" s="38">
        <v>5000</v>
      </c>
      <c r="U2005" s="14">
        <f>S2005/H2005</f>
        <v>5.0000000000000024E-2</v>
      </c>
      <c r="V2005" s="19"/>
      <c r="W2005" s="19"/>
      <c r="X2005" s="37" t="s">
        <v>3463</v>
      </c>
    </row>
    <row r="2006" spans="1:37" s="9" customFormat="1" ht="16.5" customHeight="1">
      <c r="A2006" s="38">
        <v>65</v>
      </c>
      <c r="B2006" s="39">
        <v>10736</v>
      </c>
      <c r="C2006" s="38">
        <v>10283752</v>
      </c>
      <c r="D2006" s="40" t="s">
        <v>1871</v>
      </c>
      <c r="E2006" s="31">
        <v>1</v>
      </c>
      <c r="F2006" s="38">
        <v>60</v>
      </c>
      <c r="G2006" s="38" t="s">
        <v>33</v>
      </c>
      <c r="H2006" s="42">
        <v>229902</v>
      </c>
      <c r="I2006" s="49"/>
      <c r="J2006" s="44">
        <v>39269</v>
      </c>
      <c r="K2006" s="42">
        <v>0</v>
      </c>
      <c r="L2006" s="42">
        <v>218406.9</v>
      </c>
      <c r="M2006" s="44">
        <v>45107</v>
      </c>
      <c r="N2006" s="42">
        <f>H2006-K2006-L2006</f>
        <v>11495.100000000006</v>
      </c>
      <c r="O2006" s="42">
        <v>0</v>
      </c>
      <c r="P2006" s="45">
        <v>0.03</v>
      </c>
      <c r="Q2006" s="42">
        <v>0</v>
      </c>
      <c r="R2006" s="42">
        <v>0</v>
      </c>
      <c r="S2006" s="42">
        <f>N2006-R2006</f>
        <v>11495.100000000006</v>
      </c>
      <c r="T2006" s="38">
        <v>5000</v>
      </c>
      <c r="U2006" s="14">
        <f>S2006/H2006</f>
        <v>5.0000000000000024E-2</v>
      </c>
      <c r="V2006" s="19"/>
      <c r="W2006" s="19"/>
      <c r="X2006" s="37" t="s">
        <v>3461</v>
      </c>
    </row>
    <row r="2007" spans="1:37" s="9" customFormat="1" ht="16.5" customHeight="1">
      <c r="A2007" s="38">
        <v>244</v>
      </c>
      <c r="B2007" s="39">
        <v>10741</v>
      </c>
      <c r="C2007" s="38">
        <v>10282060</v>
      </c>
      <c r="D2007" s="40" t="s">
        <v>1521</v>
      </c>
      <c r="E2007" s="38">
        <v>1</v>
      </c>
      <c r="F2007" s="38">
        <v>58</v>
      </c>
      <c r="G2007" s="38" t="s">
        <v>33</v>
      </c>
      <c r="H2007" s="42">
        <v>1799</v>
      </c>
      <c r="I2007" s="55"/>
      <c r="J2007" s="44">
        <v>43367</v>
      </c>
      <c r="K2007" s="42">
        <v>0</v>
      </c>
      <c r="L2007" s="42">
        <v>1709.05</v>
      </c>
      <c r="M2007" s="44">
        <v>45138</v>
      </c>
      <c r="N2007" s="42">
        <f>H2007-K2007-L2007</f>
        <v>89.950000000000045</v>
      </c>
      <c r="O2007" s="42">
        <v>0</v>
      </c>
      <c r="P2007" s="45">
        <v>0.13</v>
      </c>
      <c r="Q2007" s="42">
        <v>0</v>
      </c>
      <c r="R2007" s="42">
        <v>0</v>
      </c>
      <c r="S2007" s="42">
        <f>N2007-R2007</f>
        <v>89.950000000000045</v>
      </c>
      <c r="T2007" s="38">
        <v>2506</v>
      </c>
      <c r="U2007" s="14">
        <f>S2007/H2007</f>
        <v>5.0000000000000024E-2</v>
      </c>
      <c r="V2007" s="19"/>
      <c r="W2007" s="19"/>
      <c r="X2007" s="37" t="s">
        <v>3462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37" s="9" customFormat="1" ht="16.5" customHeight="1">
      <c r="A2008" s="38">
        <v>195</v>
      </c>
      <c r="B2008" s="39">
        <v>10731</v>
      </c>
      <c r="C2008" s="38">
        <v>10288445</v>
      </c>
      <c r="D2008" s="40" t="s">
        <v>373</v>
      </c>
      <c r="E2008" s="58">
        <v>2</v>
      </c>
      <c r="F2008" s="38">
        <v>60</v>
      </c>
      <c r="G2008" s="38" t="s">
        <v>83</v>
      </c>
      <c r="H2008" s="42">
        <v>496</v>
      </c>
      <c r="I2008" s="57"/>
      <c r="J2008" s="44">
        <v>39412</v>
      </c>
      <c r="K2008" s="42">
        <v>0</v>
      </c>
      <c r="L2008" s="42">
        <v>471.2</v>
      </c>
      <c r="M2008" s="44">
        <v>45199</v>
      </c>
      <c r="N2008" s="42">
        <f>H2008-K2008-L2008</f>
        <v>24.800000000000011</v>
      </c>
      <c r="O2008" s="42">
        <v>0</v>
      </c>
      <c r="P2008" s="45">
        <v>0.03</v>
      </c>
      <c r="Q2008" s="42">
        <v>0</v>
      </c>
      <c r="R2008" s="42">
        <v>0</v>
      </c>
      <c r="S2008" s="42">
        <f>N2008-R2008</f>
        <v>24.800000000000011</v>
      </c>
      <c r="T2008" s="38">
        <v>5000</v>
      </c>
      <c r="U2008" s="14">
        <f>S2008/H2008</f>
        <v>5.0000000000000024E-2</v>
      </c>
      <c r="V2008" s="19"/>
      <c r="W2008" s="19"/>
      <c r="X2008" s="37" t="s">
        <v>3459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37" s="9" customFormat="1" ht="16.5" customHeight="1">
      <c r="A2009" s="38">
        <v>115</v>
      </c>
      <c r="B2009" s="39">
        <v>10734</v>
      </c>
      <c r="C2009" s="38">
        <v>10298717</v>
      </c>
      <c r="D2009" s="40" t="s">
        <v>437</v>
      </c>
      <c r="E2009" s="41">
        <v>8</v>
      </c>
      <c r="F2009" s="38">
        <v>60</v>
      </c>
      <c r="G2009" s="38" t="s">
        <v>83</v>
      </c>
      <c r="H2009" s="42">
        <v>649.6</v>
      </c>
      <c r="I2009" s="57"/>
      <c r="J2009" s="44">
        <v>41815</v>
      </c>
      <c r="K2009" s="42">
        <v>0</v>
      </c>
      <c r="L2009" s="42">
        <v>617.12</v>
      </c>
      <c r="M2009" s="44">
        <v>45199</v>
      </c>
      <c r="N2009" s="42">
        <f>H2009-L2009</f>
        <v>32.480000000000018</v>
      </c>
      <c r="O2009" s="42">
        <v>0</v>
      </c>
      <c r="P2009" s="45">
        <v>0.13</v>
      </c>
      <c r="Q2009" s="42">
        <v>0</v>
      </c>
      <c r="R2009" s="42">
        <v>0</v>
      </c>
      <c r="S2009" s="42">
        <f>N2009</f>
        <v>32.480000000000018</v>
      </c>
      <c r="T2009" s="38">
        <v>5000</v>
      </c>
      <c r="U2009" s="14">
        <f>S2009/H2009</f>
        <v>5.0000000000000024E-2</v>
      </c>
      <c r="V2009" s="19"/>
      <c r="W2009" s="19"/>
      <c r="X2009" s="37" t="s">
        <v>3460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s="9" customFormat="1" ht="16.5" customHeight="1">
      <c r="A2010" s="38">
        <v>375</v>
      </c>
      <c r="B2010" s="39">
        <v>40704</v>
      </c>
      <c r="C2010" s="38">
        <v>10303519</v>
      </c>
      <c r="D2010" s="40" t="s">
        <v>889</v>
      </c>
      <c r="E2010" s="58">
        <v>131</v>
      </c>
      <c r="F2010" s="38">
        <v>60</v>
      </c>
      <c r="G2010" s="38" t="s">
        <v>23</v>
      </c>
      <c r="H2010" s="42">
        <v>15327</v>
      </c>
      <c r="I2010" s="57"/>
      <c r="J2010" s="44">
        <v>42002</v>
      </c>
      <c r="K2010" s="42">
        <v>0</v>
      </c>
      <c r="L2010" s="42">
        <v>14560.65</v>
      </c>
      <c r="M2010" s="44">
        <v>45199</v>
      </c>
      <c r="N2010" s="42">
        <f>H2010-K2010-L2010</f>
        <v>766.35000000000036</v>
      </c>
      <c r="O2010" s="42">
        <v>0</v>
      </c>
      <c r="P2010" s="45">
        <v>0.13</v>
      </c>
      <c r="Q2010" s="42">
        <v>0</v>
      </c>
      <c r="R2010" s="42">
        <v>0</v>
      </c>
      <c r="S2010" s="42">
        <f>N2010-R2010</f>
        <v>766.35000000000036</v>
      </c>
      <c r="T2010" s="38">
        <v>5000</v>
      </c>
      <c r="U2010" s="14">
        <f>S2010/H2010</f>
        <v>5.0000000000000024E-2</v>
      </c>
      <c r="V2010" s="19"/>
      <c r="W2010" s="19"/>
      <c r="X2010" s="37" t="s">
        <v>3463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s="9" customFormat="1" ht="16.5" customHeight="1">
      <c r="A2011" s="38">
        <v>787</v>
      </c>
      <c r="B2011" s="39">
        <v>40710</v>
      </c>
      <c r="C2011" s="38">
        <v>10294421</v>
      </c>
      <c r="D2011" s="40" t="s">
        <v>963</v>
      </c>
      <c r="E2011" s="58">
        <v>1</v>
      </c>
      <c r="F2011" s="38">
        <v>60</v>
      </c>
      <c r="G2011" s="38" t="s">
        <v>33</v>
      </c>
      <c r="H2011" s="42">
        <v>1699</v>
      </c>
      <c r="I2011" s="57"/>
      <c r="J2011" s="44">
        <v>42183</v>
      </c>
      <c r="K2011" s="42">
        <v>0</v>
      </c>
      <c r="L2011" s="42">
        <v>1614.05</v>
      </c>
      <c r="M2011" s="44">
        <v>45199</v>
      </c>
      <c r="N2011" s="42">
        <f>H2011-K2011-L2011</f>
        <v>84.950000000000045</v>
      </c>
      <c r="O2011" s="42">
        <v>0</v>
      </c>
      <c r="P2011" s="45">
        <v>0.13</v>
      </c>
      <c r="Q2011" s="42">
        <v>0</v>
      </c>
      <c r="R2011" s="42">
        <v>0</v>
      </c>
      <c r="S2011" s="42">
        <f>N2011</f>
        <v>84.950000000000045</v>
      </c>
      <c r="T2011" s="38">
        <v>5000</v>
      </c>
      <c r="U2011" s="14">
        <f>S2011/H2011</f>
        <v>5.0000000000000024E-2</v>
      </c>
      <c r="V2011" s="19"/>
      <c r="W2011" s="19"/>
      <c r="X2011" s="37" t="s">
        <v>3467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s="9" customFormat="1" ht="16.5" customHeight="1">
      <c r="A2012" s="38">
        <v>994</v>
      </c>
      <c r="B2012" s="39">
        <v>10800</v>
      </c>
      <c r="C2012" s="38">
        <v>10317574</v>
      </c>
      <c r="D2012" s="40" t="s">
        <v>2122</v>
      </c>
      <c r="E2012" s="38">
        <v>12</v>
      </c>
      <c r="F2012" s="38">
        <v>60</v>
      </c>
      <c r="G2012" s="38" t="s">
        <v>23</v>
      </c>
      <c r="H2012" s="42">
        <v>6636</v>
      </c>
      <c r="I2012" s="2"/>
      <c r="J2012" s="44">
        <v>39808</v>
      </c>
      <c r="K2012" s="42">
        <v>0</v>
      </c>
      <c r="L2012" s="42">
        <v>6304.2</v>
      </c>
      <c r="M2012" s="44">
        <v>45077</v>
      </c>
      <c r="N2012" s="42">
        <f>H2012-K2012-L2012</f>
        <v>331.80000000000018</v>
      </c>
      <c r="O2012" s="42">
        <v>0</v>
      </c>
      <c r="P2012" s="45">
        <v>0.03</v>
      </c>
      <c r="Q2012" s="42">
        <v>0</v>
      </c>
      <c r="R2012" s="42">
        <v>0</v>
      </c>
      <c r="S2012" s="42">
        <f>N2012-R2012</f>
        <v>331.80000000000018</v>
      </c>
      <c r="T2012" s="38">
        <v>1001</v>
      </c>
      <c r="U2012" s="14">
        <f>S2012/H2012</f>
        <v>5.0000000000000031E-2</v>
      </c>
      <c r="V2012" s="19"/>
      <c r="W2012" s="19"/>
      <c r="X2012" s="37" t="s">
        <v>3465</v>
      </c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</row>
    <row r="2013" spans="1:37" s="9" customFormat="1" ht="16.5" customHeight="1">
      <c r="A2013" s="38">
        <v>246</v>
      </c>
      <c r="B2013" s="39">
        <v>10741</v>
      </c>
      <c r="C2013" s="38">
        <v>10282064</v>
      </c>
      <c r="D2013" s="40" t="s">
        <v>1522</v>
      </c>
      <c r="E2013" s="38">
        <v>1</v>
      </c>
      <c r="F2013" s="38">
        <v>58</v>
      </c>
      <c r="G2013" s="38" t="s">
        <v>33</v>
      </c>
      <c r="H2013" s="42">
        <v>1599</v>
      </c>
      <c r="I2013" s="55"/>
      <c r="J2013" s="44">
        <v>43367</v>
      </c>
      <c r="K2013" s="42">
        <v>0</v>
      </c>
      <c r="L2013" s="42">
        <v>1519.05</v>
      </c>
      <c r="M2013" s="44">
        <v>45138</v>
      </c>
      <c r="N2013" s="42">
        <f>H2013-K2013-L2013</f>
        <v>79.950000000000045</v>
      </c>
      <c r="O2013" s="42">
        <v>0</v>
      </c>
      <c r="P2013" s="45">
        <v>0.13</v>
      </c>
      <c r="Q2013" s="42">
        <v>0</v>
      </c>
      <c r="R2013" s="42">
        <v>0</v>
      </c>
      <c r="S2013" s="42">
        <f>N2013-R2013</f>
        <v>79.950000000000045</v>
      </c>
      <c r="T2013" s="38">
        <v>2506</v>
      </c>
      <c r="U2013" s="14">
        <f>S2013/H2013</f>
        <v>5.0000000000000031E-2</v>
      </c>
      <c r="V2013" s="19"/>
      <c r="W2013" s="19"/>
      <c r="X2013" s="37" t="s">
        <v>3462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37" s="9" customFormat="1" ht="16.5" customHeight="1">
      <c r="A2014" s="38">
        <v>105</v>
      </c>
      <c r="B2014" s="39">
        <v>10732</v>
      </c>
      <c r="C2014" s="38">
        <v>10321479</v>
      </c>
      <c r="D2014" s="40" t="s">
        <v>430</v>
      </c>
      <c r="E2014" s="58">
        <v>1</v>
      </c>
      <c r="F2014" s="38">
        <v>55</v>
      </c>
      <c r="G2014" s="38" t="s">
        <v>33</v>
      </c>
      <c r="H2014" s="42">
        <v>1399</v>
      </c>
      <c r="I2014" s="57"/>
      <c r="J2014" s="44">
        <v>43460</v>
      </c>
      <c r="K2014" s="42">
        <v>0</v>
      </c>
      <c r="L2014" s="42">
        <v>1329.05</v>
      </c>
      <c r="M2014" s="44">
        <v>45199</v>
      </c>
      <c r="N2014" s="42">
        <f>H2014-L2014</f>
        <v>69.950000000000045</v>
      </c>
      <c r="O2014" s="42">
        <v>0</v>
      </c>
      <c r="P2014" s="45">
        <v>0.13</v>
      </c>
      <c r="Q2014" s="42">
        <v>0</v>
      </c>
      <c r="R2014" s="42">
        <v>0</v>
      </c>
      <c r="S2014" s="42">
        <f>N2014</f>
        <v>69.950000000000045</v>
      </c>
      <c r="T2014" s="38">
        <v>1603</v>
      </c>
      <c r="U2014" s="14">
        <f>S2014/H2014</f>
        <v>5.0000000000000031E-2</v>
      </c>
      <c r="V2014" s="19"/>
      <c r="W2014" s="19"/>
      <c r="X2014" s="37" t="s">
        <v>3460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s="9" customFormat="1" ht="16.5" customHeight="1">
      <c r="A2015" s="38">
        <v>668</v>
      </c>
      <c r="B2015" s="39">
        <v>10737</v>
      </c>
      <c r="C2015" s="38">
        <v>10288548</v>
      </c>
      <c r="D2015" s="40" t="s">
        <v>439</v>
      </c>
      <c r="E2015" s="58">
        <v>200</v>
      </c>
      <c r="F2015" s="38">
        <v>60</v>
      </c>
      <c r="G2015" s="38" t="s">
        <v>23</v>
      </c>
      <c r="H2015" s="42">
        <v>99146</v>
      </c>
      <c r="I2015" s="57"/>
      <c r="J2015" s="44">
        <v>43124</v>
      </c>
      <c r="K2015" s="42">
        <v>0</v>
      </c>
      <c r="L2015" s="42">
        <v>94188.7</v>
      </c>
      <c r="M2015" s="44">
        <v>45199</v>
      </c>
      <c r="N2015" s="42">
        <f>H2015-L2015</f>
        <v>4957.3000000000029</v>
      </c>
      <c r="O2015" s="42">
        <v>0</v>
      </c>
      <c r="P2015" s="45">
        <v>0.13</v>
      </c>
      <c r="Q2015" s="42">
        <v>0</v>
      </c>
      <c r="R2015" s="42">
        <v>0</v>
      </c>
      <c r="S2015" s="42">
        <f>N2015</f>
        <v>4957.3000000000029</v>
      </c>
      <c r="T2015" s="38">
        <v>5000</v>
      </c>
      <c r="U2015" s="14">
        <f>S2015/H2015</f>
        <v>5.0000000000000031E-2</v>
      </c>
      <c r="V2015" s="19"/>
      <c r="W2015" s="19"/>
      <c r="X2015" s="37" t="s">
        <v>3461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37" s="9" customFormat="1" ht="16.5" customHeight="1">
      <c r="A2016" s="38">
        <v>743</v>
      </c>
      <c r="B2016" s="39">
        <v>40709</v>
      </c>
      <c r="C2016" s="38">
        <v>10285483</v>
      </c>
      <c r="D2016" s="40" t="s">
        <v>552</v>
      </c>
      <c r="E2016" s="58">
        <v>1</v>
      </c>
      <c r="F2016" s="38">
        <v>60</v>
      </c>
      <c r="G2016" s="38" t="s">
        <v>33</v>
      </c>
      <c r="H2016" s="42">
        <v>5616</v>
      </c>
      <c r="I2016" s="57"/>
      <c r="J2016" s="44">
        <v>42242</v>
      </c>
      <c r="K2016" s="42">
        <v>0</v>
      </c>
      <c r="L2016" s="42">
        <v>5335.2</v>
      </c>
      <c r="M2016" s="44">
        <v>45199</v>
      </c>
      <c r="N2016" s="42">
        <f>H2016-K2016-L2016</f>
        <v>280.80000000000018</v>
      </c>
      <c r="O2016" s="42">
        <v>0</v>
      </c>
      <c r="P2016" s="45">
        <v>0.13</v>
      </c>
      <c r="Q2016" s="42">
        <v>0</v>
      </c>
      <c r="R2016" s="42">
        <v>0</v>
      </c>
      <c r="S2016" s="42">
        <f>N2016-R2016</f>
        <v>280.80000000000018</v>
      </c>
      <c r="T2016" s="38">
        <v>5000</v>
      </c>
      <c r="U2016" s="14">
        <f>S2016/H2016</f>
        <v>5.0000000000000031E-2</v>
      </c>
      <c r="V2016" s="19"/>
      <c r="W2016" s="19"/>
      <c r="X2016" s="37" t="s">
        <v>3467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s="9" customFormat="1" ht="16.5" customHeight="1">
      <c r="A2017" s="38">
        <v>763</v>
      </c>
      <c r="B2017" s="39">
        <v>40709</v>
      </c>
      <c r="C2017" s="38">
        <v>10285739</v>
      </c>
      <c r="D2017" s="40" t="s">
        <v>948</v>
      </c>
      <c r="E2017" s="58">
        <v>2</v>
      </c>
      <c r="F2017" s="38">
        <v>60</v>
      </c>
      <c r="G2017" s="38" t="s">
        <v>33</v>
      </c>
      <c r="H2017" s="42">
        <v>2798</v>
      </c>
      <c r="I2017" s="57"/>
      <c r="J2017" s="44">
        <v>41877</v>
      </c>
      <c r="K2017" s="42">
        <v>0</v>
      </c>
      <c r="L2017" s="42">
        <v>2658.1</v>
      </c>
      <c r="M2017" s="44">
        <v>45199</v>
      </c>
      <c r="N2017" s="42">
        <f>H2017-K2017-L2017</f>
        <v>139.90000000000009</v>
      </c>
      <c r="O2017" s="42">
        <v>0</v>
      </c>
      <c r="P2017" s="45">
        <v>0.13</v>
      </c>
      <c r="Q2017" s="42">
        <v>0</v>
      </c>
      <c r="R2017" s="42">
        <v>0</v>
      </c>
      <c r="S2017" s="42">
        <f>N2017-R2017</f>
        <v>139.90000000000009</v>
      </c>
      <c r="T2017" s="38">
        <v>5000</v>
      </c>
      <c r="U2017" s="14">
        <f>S2017/H2017</f>
        <v>5.0000000000000031E-2</v>
      </c>
      <c r="V2017" s="19"/>
      <c r="W2017" s="19"/>
      <c r="X2017" s="37" t="s">
        <v>3467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s="9" customFormat="1" ht="16.5" customHeight="1">
      <c r="A2018" s="38">
        <v>796</v>
      </c>
      <c r="B2018" s="39">
        <v>40710</v>
      </c>
      <c r="C2018" s="38">
        <v>10295033</v>
      </c>
      <c r="D2018" s="40" t="s">
        <v>280</v>
      </c>
      <c r="E2018" s="58">
        <v>100</v>
      </c>
      <c r="F2018" s="38">
        <v>60</v>
      </c>
      <c r="G2018" s="38" t="s">
        <v>23</v>
      </c>
      <c r="H2018" s="42">
        <v>49573</v>
      </c>
      <c r="I2018" s="57"/>
      <c r="J2018" s="44">
        <v>43125</v>
      </c>
      <c r="K2018" s="42">
        <v>0</v>
      </c>
      <c r="L2018" s="42">
        <v>47094.35</v>
      </c>
      <c r="M2018" s="44">
        <v>45199</v>
      </c>
      <c r="N2018" s="42">
        <f>H2018-K2018-L2018</f>
        <v>2478.6500000000015</v>
      </c>
      <c r="O2018" s="42">
        <v>0</v>
      </c>
      <c r="P2018" s="45">
        <v>0.13</v>
      </c>
      <c r="Q2018" s="42">
        <v>0</v>
      </c>
      <c r="R2018" s="42">
        <v>0</v>
      </c>
      <c r="S2018" s="42">
        <f>N2018</f>
        <v>2478.6500000000015</v>
      </c>
      <c r="T2018" s="38">
        <v>5000</v>
      </c>
      <c r="U2018" s="14">
        <f>S2018/H2018</f>
        <v>5.0000000000000031E-2</v>
      </c>
      <c r="V2018" s="19"/>
      <c r="W2018" s="19"/>
      <c r="X2018" s="37" t="s">
        <v>3467</v>
      </c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s="9" customFormat="1" ht="16.5" customHeight="1">
      <c r="A2019" s="38">
        <v>1</v>
      </c>
      <c r="B2019" s="39">
        <v>10733</v>
      </c>
      <c r="C2019" s="38">
        <v>10289475</v>
      </c>
      <c r="D2019" s="40" t="s">
        <v>2898</v>
      </c>
      <c r="E2019" s="41">
        <v>26</v>
      </c>
      <c r="F2019" s="38">
        <v>60</v>
      </c>
      <c r="G2019" s="38" t="s">
        <v>83</v>
      </c>
      <c r="H2019" s="42">
        <v>2288</v>
      </c>
      <c r="I2019" s="2"/>
      <c r="J2019" s="44">
        <v>39812</v>
      </c>
      <c r="K2019" s="42">
        <v>0</v>
      </c>
      <c r="L2019" s="42">
        <v>2173.6</v>
      </c>
      <c r="M2019" s="44">
        <v>44957</v>
      </c>
      <c r="N2019" s="42">
        <f>H2019-K2019-L2019</f>
        <v>114.40000000000009</v>
      </c>
      <c r="O2019" s="42">
        <v>0</v>
      </c>
      <c r="P2019" s="45">
        <v>0.03</v>
      </c>
      <c r="Q2019" s="42">
        <v>0</v>
      </c>
      <c r="R2019" s="42">
        <v>0</v>
      </c>
      <c r="S2019" s="42">
        <f>N2019-R2019</f>
        <v>114.40000000000009</v>
      </c>
      <c r="T2019" s="38">
        <v>5000</v>
      </c>
      <c r="U2019" s="14">
        <f>S2019/H2019</f>
        <v>5.0000000000000037E-2</v>
      </c>
      <c r="V2019" s="19"/>
      <c r="W2019" s="19"/>
      <c r="X2019" s="37" t="s">
        <v>3460</v>
      </c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3"/>
    </row>
    <row r="2020" spans="1:37" s="9" customFormat="1" ht="16.5" customHeight="1">
      <c r="A2020" s="38">
        <v>122</v>
      </c>
      <c r="B2020" s="39">
        <v>10736</v>
      </c>
      <c r="C2020" s="38">
        <v>10284141</v>
      </c>
      <c r="D2020" s="40" t="s">
        <v>756</v>
      </c>
      <c r="E2020" s="38">
        <v>2</v>
      </c>
      <c r="F2020" s="38">
        <v>60</v>
      </c>
      <c r="G2020" s="38" t="s">
        <v>23</v>
      </c>
      <c r="H2020" s="42">
        <v>4796</v>
      </c>
      <c r="I2020" s="49"/>
      <c r="J2020" s="44">
        <v>43033</v>
      </c>
      <c r="K2020" s="42">
        <v>0</v>
      </c>
      <c r="L2020" s="42">
        <v>4556.2</v>
      </c>
      <c r="M2020" s="44">
        <v>45107</v>
      </c>
      <c r="N2020" s="42">
        <f>H2020-K2020-L2020</f>
        <v>239.80000000000018</v>
      </c>
      <c r="O2020" s="42">
        <v>0</v>
      </c>
      <c r="P2020" s="45">
        <v>0.13</v>
      </c>
      <c r="Q2020" s="42">
        <v>0</v>
      </c>
      <c r="R2020" s="42">
        <v>0</v>
      </c>
      <c r="S2020" s="42">
        <f>N2020-R2020</f>
        <v>239.80000000000018</v>
      </c>
      <c r="T2020" s="38">
        <v>5000</v>
      </c>
      <c r="U2020" s="14">
        <f>S2020/H2020</f>
        <v>5.0000000000000037E-2</v>
      </c>
      <c r="V2020" s="19"/>
      <c r="W2020" s="19"/>
      <c r="X2020" s="37" t="s">
        <v>3461</v>
      </c>
    </row>
    <row r="2021" spans="1:37" s="9" customFormat="1" ht="16.5" customHeight="1">
      <c r="A2021" s="38">
        <v>139</v>
      </c>
      <c r="B2021" s="39">
        <v>10743</v>
      </c>
      <c r="C2021" s="38">
        <v>10301307</v>
      </c>
      <c r="D2021" s="40" t="s">
        <v>756</v>
      </c>
      <c r="E2021" s="38">
        <v>4</v>
      </c>
      <c r="F2021" s="38">
        <v>60</v>
      </c>
      <c r="G2021" s="38" t="s">
        <v>33</v>
      </c>
      <c r="H2021" s="42">
        <v>9592</v>
      </c>
      <c r="I2021" s="56"/>
      <c r="J2021" s="44">
        <v>42424</v>
      </c>
      <c r="K2021" s="42">
        <v>0</v>
      </c>
      <c r="L2021" s="42">
        <v>9112.4</v>
      </c>
      <c r="M2021" s="44">
        <v>45169</v>
      </c>
      <c r="N2021" s="42">
        <f>H2021-K2021-L2021</f>
        <v>479.60000000000036</v>
      </c>
      <c r="O2021" s="42">
        <v>0</v>
      </c>
      <c r="P2021" s="45">
        <v>0.13</v>
      </c>
      <c r="Q2021" s="42">
        <v>0</v>
      </c>
      <c r="R2021" s="42">
        <v>0</v>
      </c>
      <c r="S2021" s="42">
        <f>N2021-R2021</f>
        <v>479.60000000000036</v>
      </c>
      <c r="T2021" s="38">
        <v>5000</v>
      </c>
      <c r="U2021" s="14">
        <f>S2021/H2021</f>
        <v>5.0000000000000037E-2</v>
      </c>
      <c r="V2021" s="19"/>
      <c r="W2021" s="19"/>
      <c r="X2021" s="37" t="s">
        <v>3463</v>
      </c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s="9" customFormat="1" ht="16.5" customHeight="1">
      <c r="A2022" s="38">
        <v>991</v>
      </c>
      <c r="B2022" s="39">
        <v>10800</v>
      </c>
      <c r="C2022" s="38">
        <v>10317566</v>
      </c>
      <c r="D2022" s="40" t="s">
        <v>1112</v>
      </c>
      <c r="E2022" s="38">
        <v>12</v>
      </c>
      <c r="F2022" s="38">
        <v>60</v>
      </c>
      <c r="G2022" s="38" t="s">
        <v>23</v>
      </c>
      <c r="H2022" s="42">
        <v>3871</v>
      </c>
      <c r="I2022" s="2"/>
      <c r="J2022" s="44">
        <v>39808</v>
      </c>
      <c r="K2022" s="42">
        <v>0</v>
      </c>
      <c r="L2022" s="42">
        <v>3677.45</v>
      </c>
      <c r="M2022" s="44">
        <v>45077</v>
      </c>
      <c r="N2022" s="42">
        <f>H2022-K2022-L2022</f>
        <v>193.55000000000018</v>
      </c>
      <c r="O2022" s="42">
        <v>0</v>
      </c>
      <c r="P2022" s="45">
        <v>0.03</v>
      </c>
      <c r="Q2022" s="42">
        <v>0</v>
      </c>
      <c r="R2022" s="42">
        <v>0</v>
      </c>
      <c r="S2022" s="42">
        <f>N2022-R2022</f>
        <v>193.55000000000018</v>
      </c>
      <c r="T2022" s="38">
        <v>1001</v>
      </c>
      <c r="U2022" s="14">
        <f>S2022/H2022</f>
        <v>5.0000000000000044E-2</v>
      </c>
      <c r="V2022" s="19"/>
      <c r="W2022" s="19"/>
      <c r="X2022" s="37" t="s">
        <v>3465</v>
      </c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</row>
    <row r="2023" spans="1:37" s="9" customFormat="1" ht="16.5" customHeight="1">
      <c r="A2023" s="38">
        <v>213</v>
      </c>
      <c r="B2023" s="39">
        <v>10731</v>
      </c>
      <c r="C2023" s="38">
        <v>10289061</v>
      </c>
      <c r="D2023" s="40" t="s">
        <v>390</v>
      </c>
      <c r="E2023" s="58">
        <v>1</v>
      </c>
      <c r="F2023" s="38">
        <v>120</v>
      </c>
      <c r="G2023" s="38" t="s">
        <v>23</v>
      </c>
      <c r="H2023" s="42">
        <v>477</v>
      </c>
      <c r="I2023" s="57"/>
      <c r="J2023" s="44">
        <v>39411</v>
      </c>
      <c r="K2023" s="42">
        <v>0</v>
      </c>
      <c r="L2023" s="42">
        <v>453.15</v>
      </c>
      <c r="M2023" s="44">
        <v>45199</v>
      </c>
      <c r="N2023" s="42">
        <f>H2023-K2023-L2023</f>
        <v>23.850000000000023</v>
      </c>
      <c r="O2023" s="42">
        <v>0</v>
      </c>
      <c r="P2023" s="45">
        <v>0.03</v>
      </c>
      <c r="Q2023" s="42">
        <v>0</v>
      </c>
      <c r="R2023" s="42">
        <v>0</v>
      </c>
      <c r="S2023" s="42">
        <f>N2023-R2023</f>
        <v>23.850000000000023</v>
      </c>
      <c r="T2023" s="38">
        <v>2102</v>
      </c>
      <c r="U2023" s="14">
        <f>S2023/H2023</f>
        <v>5.0000000000000044E-2</v>
      </c>
      <c r="V2023" s="19"/>
      <c r="W2023" s="19"/>
      <c r="X2023" s="37" t="s">
        <v>3459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s="9" customFormat="1" ht="16.5" customHeight="1">
      <c r="A2024" s="38">
        <v>332</v>
      </c>
      <c r="B2024" s="39">
        <v>40704</v>
      </c>
      <c r="C2024" s="38">
        <v>10302989</v>
      </c>
      <c r="D2024" s="40" t="s">
        <v>818</v>
      </c>
      <c r="E2024" s="58">
        <v>35</v>
      </c>
      <c r="F2024" s="38">
        <v>60</v>
      </c>
      <c r="G2024" s="38" t="s">
        <v>83</v>
      </c>
      <c r="H2024" s="42">
        <v>13760.6</v>
      </c>
      <c r="I2024" s="57"/>
      <c r="J2024" s="44">
        <v>42003</v>
      </c>
      <c r="K2024" s="42">
        <v>0</v>
      </c>
      <c r="L2024" s="42">
        <v>13072.57</v>
      </c>
      <c r="M2024" s="44">
        <v>45199</v>
      </c>
      <c r="N2024" s="42">
        <f>H2024-K2024-L2024</f>
        <v>688.03000000000065</v>
      </c>
      <c r="O2024" s="42">
        <v>0</v>
      </c>
      <c r="P2024" s="45">
        <v>0.13</v>
      </c>
      <c r="Q2024" s="42">
        <v>0</v>
      </c>
      <c r="R2024" s="42">
        <v>0</v>
      </c>
      <c r="S2024" s="42">
        <f>N2024-R2024</f>
        <v>688.03000000000065</v>
      </c>
      <c r="T2024" s="38">
        <v>5000</v>
      </c>
      <c r="U2024" s="14">
        <f>S2024/H2024</f>
        <v>5.0000000000000044E-2</v>
      </c>
      <c r="V2024" s="19"/>
      <c r="W2024" s="19"/>
      <c r="X2024" s="37" t="s">
        <v>3463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37" s="9" customFormat="1" ht="16.5" customHeight="1">
      <c r="A2025" s="38">
        <v>751</v>
      </c>
      <c r="B2025" s="39">
        <v>40709</v>
      </c>
      <c r="C2025" s="38">
        <v>10285542</v>
      </c>
      <c r="D2025" s="40" t="s">
        <v>938</v>
      </c>
      <c r="E2025" s="58">
        <v>50</v>
      </c>
      <c r="F2025" s="38">
        <v>60</v>
      </c>
      <c r="G2025" s="38" t="s">
        <v>23</v>
      </c>
      <c r="H2025" s="42">
        <v>2158</v>
      </c>
      <c r="I2025" s="57"/>
      <c r="J2025" s="44">
        <v>43124</v>
      </c>
      <c r="K2025" s="42">
        <v>0</v>
      </c>
      <c r="L2025" s="42">
        <v>2050.1</v>
      </c>
      <c r="M2025" s="44">
        <v>45199</v>
      </c>
      <c r="N2025" s="42">
        <f>H2025-K2025-L2025</f>
        <v>107.90000000000009</v>
      </c>
      <c r="O2025" s="42">
        <v>0</v>
      </c>
      <c r="P2025" s="45">
        <v>0.13</v>
      </c>
      <c r="Q2025" s="42">
        <v>0</v>
      </c>
      <c r="R2025" s="42">
        <v>0</v>
      </c>
      <c r="S2025" s="42">
        <f>N2025-R2025</f>
        <v>107.90000000000009</v>
      </c>
      <c r="T2025" s="38">
        <v>5000</v>
      </c>
      <c r="U2025" s="14">
        <f>S2025/H2025</f>
        <v>5.0000000000000044E-2</v>
      </c>
      <c r="V2025" s="19"/>
      <c r="W2025" s="19"/>
      <c r="X2025" s="37" t="s">
        <v>3467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37" s="9" customFormat="1" ht="16.5" customHeight="1">
      <c r="A2026" s="38">
        <v>6</v>
      </c>
      <c r="B2026" s="39">
        <v>10724</v>
      </c>
      <c r="C2026" s="38">
        <v>10276392</v>
      </c>
      <c r="D2026" s="40" t="s">
        <v>2476</v>
      </c>
      <c r="E2026" s="38">
        <v>1</v>
      </c>
      <c r="F2026" s="38">
        <v>60</v>
      </c>
      <c r="G2026" s="38" t="s">
        <v>33</v>
      </c>
      <c r="H2026" s="42">
        <v>939</v>
      </c>
      <c r="I2026" s="2"/>
      <c r="J2026" s="44">
        <v>43124</v>
      </c>
      <c r="K2026" s="42">
        <v>0</v>
      </c>
      <c r="L2026" s="42">
        <v>892.05</v>
      </c>
      <c r="M2026" s="44">
        <v>44985</v>
      </c>
      <c r="N2026" s="42">
        <f>H2026-K2026-L2026</f>
        <v>46.950000000000045</v>
      </c>
      <c r="O2026" s="42">
        <v>0</v>
      </c>
      <c r="P2026" s="45">
        <v>0.13</v>
      </c>
      <c r="Q2026" s="42">
        <v>0</v>
      </c>
      <c r="R2026" s="42">
        <v>0</v>
      </c>
      <c r="S2026" s="42">
        <f>N2026-R2026</f>
        <v>46.950000000000045</v>
      </c>
      <c r="T2026" s="38">
        <v>2205</v>
      </c>
      <c r="U2026" s="14">
        <f>S2026/H2026</f>
        <v>5.0000000000000051E-2</v>
      </c>
      <c r="V2026" s="19"/>
      <c r="W2026" s="19"/>
      <c r="X2026" s="37" t="s">
        <v>3459</v>
      </c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s="9" customFormat="1" ht="16.5" customHeight="1">
      <c r="A2027" s="38">
        <v>963</v>
      </c>
      <c r="B2027" s="39">
        <v>10800</v>
      </c>
      <c r="C2027" s="38">
        <v>10317431</v>
      </c>
      <c r="D2027" s="40" t="s">
        <v>2101</v>
      </c>
      <c r="E2027" s="38">
        <v>9</v>
      </c>
      <c r="F2027" s="38">
        <v>60</v>
      </c>
      <c r="G2027" s="38" t="s">
        <v>23</v>
      </c>
      <c r="H2027" s="42">
        <v>29388</v>
      </c>
      <c r="I2027" s="2"/>
      <c r="J2027" s="44">
        <v>39808</v>
      </c>
      <c r="K2027" s="42">
        <v>0</v>
      </c>
      <c r="L2027" s="42">
        <v>27918.6</v>
      </c>
      <c r="M2027" s="44">
        <v>45077</v>
      </c>
      <c r="N2027" s="42">
        <f>H2027-K2027-L2027</f>
        <v>1469.4000000000015</v>
      </c>
      <c r="O2027" s="42">
        <v>0</v>
      </c>
      <c r="P2027" s="45">
        <v>0.03</v>
      </c>
      <c r="Q2027" s="42">
        <v>0</v>
      </c>
      <c r="R2027" s="42">
        <v>0</v>
      </c>
      <c r="S2027" s="42">
        <f>N2027-R2027</f>
        <v>1469.4000000000015</v>
      </c>
      <c r="T2027" s="38">
        <v>1001</v>
      </c>
      <c r="U2027" s="14">
        <f>S2027/H2027</f>
        <v>5.0000000000000051E-2</v>
      </c>
      <c r="V2027" s="19"/>
      <c r="W2027" s="19"/>
      <c r="X2027" s="37" t="s">
        <v>3465</v>
      </c>
    </row>
    <row r="2028" spans="1:37" s="9" customFormat="1" ht="16.5" customHeight="1">
      <c r="A2028" s="38">
        <v>234</v>
      </c>
      <c r="B2028" s="39">
        <v>10744</v>
      </c>
      <c r="C2028" s="38">
        <v>10294202</v>
      </c>
      <c r="D2028" s="40" t="s">
        <v>577</v>
      </c>
      <c r="E2028" s="58">
        <v>1</v>
      </c>
      <c r="F2028" s="38">
        <v>60</v>
      </c>
      <c r="G2028" s="38" t="s">
        <v>33</v>
      </c>
      <c r="H2028" s="42">
        <v>3796</v>
      </c>
      <c r="I2028" s="57"/>
      <c r="J2028" s="44">
        <v>42089</v>
      </c>
      <c r="K2028" s="42">
        <v>0</v>
      </c>
      <c r="L2028" s="42">
        <v>3606.2</v>
      </c>
      <c r="M2028" s="44">
        <v>45199</v>
      </c>
      <c r="N2028" s="42">
        <f>H2028-K2028-L2028</f>
        <v>189.80000000000018</v>
      </c>
      <c r="O2028" s="42">
        <v>0</v>
      </c>
      <c r="P2028" s="45">
        <v>0.13</v>
      </c>
      <c r="Q2028" s="42">
        <v>0</v>
      </c>
      <c r="R2028" s="42">
        <v>0</v>
      </c>
      <c r="S2028" s="42">
        <f>N2028</f>
        <v>189.80000000000018</v>
      </c>
      <c r="T2028" s="38">
        <v>5000</v>
      </c>
      <c r="U2028" s="14">
        <f>S2028/H2028</f>
        <v>5.0000000000000051E-2</v>
      </c>
      <c r="V2028" s="19"/>
      <c r="W2028" s="19"/>
      <c r="X2028" s="37" t="s">
        <v>3463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s="9" customFormat="1" ht="16.5" customHeight="1">
      <c r="A2029" s="38">
        <v>47</v>
      </c>
      <c r="B2029" s="39">
        <v>10724</v>
      </c>
      <c r="C2029" s="38">
        <v>10276449</v>
      </c>
      <c r="D2029" s="40" t="s">
        <v>2378</v>
      </c>
      <c r="E2029" s="38">
        <v>1</v>
      </c>
      <c r="F2029" s="38">
        <v>60</v>
      </c>
      <c r="G2029" s="38" t="s">
        <v>33</v>
      </c>
      <c r="H2029" s="42">
        <v>1799</v>
      </c>
      <c r="I2029" s="2"/>
      <c r="J2029" s="44">
        <v>42576</v>
      </c>
      <c r="K2029" s="42">
        <v>0</v>
      </c>
      <c r="L2029" s="42">
        <v>1709.05</v>
      </c>
      <c r="M2029" s="44">
        <v>45046</v>
      </c>
      <c r="N2029" s="42">
        <f>H2029-K2029-L2029</f>
        <v>89.950000000000045</v>
      </c>
      <c r="O2029" s="42">
        <v>0</v>
      </c>
      <c r="P2029" s="45">
        <v>0.13</v>
      </c>
      <c r="Q2029" s="42">
        <v>0</v>
      </c>
      <c r="R2029" s="42">
        <v>0</v>
      </c>
      <c r="S2029" s="42">
        <v>89.950000000000102</v>
      </c>
      <c r="T2029" s="38">
        <v>5000</v>
      </c>
      <c r="U2029" s="14">
        <f>S2029/H2029</f>
        <v>5.0000000000000058E-2</v>
      </c>
      <c r="V2029" s="19"/>
      <c r="W2029" s="19"/>
      <c r="X2029" s="37" t="s">
        <v>3459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37" s="9" customFormat="1" ht="16.5" customHeight="1">
      <c r="A2030" s="38">
        <v>86</v>
      </c>
      <c r="B2030" s="39">
        <v>10736</v>
      </c>
      <c r="C2030" s="38">
        <v>10284033</v>
      </c>
      <c r="D2030" s="40" t="s">
        <v>1888</v>
      </c>
      <c r="E2030" s="31">
        <v>5</v>
      </c>
      <c r="F2030" s="38">
        <v>120</v>
      </c>
      <c r="G2030" s="38" t="s">
        <v>21</v>
      </c>
      <c r="H2030" s="42">
        <v>21581.200000000001</v>
      </c>
      <c r="I2030" s="49"/>
      <c r="J2030" s="44">
        <v>40871</v>
      </c>
      <c r="K2030" s="42">
        <v>0</v>
      </c>
      <c r="L2030" s="42">
        <v>20502.14</v>
      </c>
      <c r="M2030" s="44">
        <v>45107</v>
      </c>
      <c r="N2030" s="42">
        <f>H2030-K2030-L2030</f>
        <v>1079.0600000000013</v>
      </c>
      <c r="O2030" s="42">
        <v>0</v>
      </c>
      <c r="P2030" s="45">
        <v>0.13</v>
      </c>
      <c r="Q2030" s="42">
        <v>0</v>
      </c>
      <c r="R2030" s="42">
        <v>0</v>
      </c>
      <c r="S2030" s="42">
        <f>N2030-R2030</f>
        <v>1079.0600000000013</v>
      </c>
      <c r="T2030" s="38">
        <v>2102</v>
      </c>
      <c r="U2030" s="14">
        <f>S2030/H2030</f>
        <v>5.0000000000000058E-2</v>
      </c>
      <c r="V2030" s="19"/>
      <c r="W2030" s="19"/>
      <c r="X2030" s="37" t="s">
        <v>3461</v>
      </c>
    </row>
    <row r="2031" spans="1:37" s="9" customFormat="1" ht="16.5" customHeight="1">
      <c r="A2031" s="38">
        <v>1028</v>
      </c>
      <c r="B2031" s="39">
        <v>10800</v>
      </c>
      <c r="C2031" s="38">
        <v>10317765</v>
      </c>
      <c r="D2031" s="40" t="s">
        <v>2139</v>
      </c>
      <c r="E2031" s="38">
        <v>34</v>
      </c>
      <c r="F2031" s="38">
        <v>60</v>
      </c>
      <c r="G2031" s="38" t="s">
        <v>23</v>
      </c>
      <c r="H2031" s="42">
        <v>42976</v>
      </c>
      <c r="I2031" s="2"/>
      <c r="J2031" s="44">
        <v>39808</v>
      </c>
      <c r="K2031" s="42">
        <v>0</v>
      </c>
      <c r="L2031" s="42">
        <v>40827.199999999997</v>
      </c>
      <c r="M2031" s="44">
        <v>45077</v>
      </c>
      <c r="N2031" s="42">
        <f>H2031-K2031-L2031</f>
        <v>2148.8000000000029</v>
      </c>
      <c r="O2031" s="42">
        <v>0</v>
      </c>
      <c r="P2031" s="45">
        <v>0.03</v>
      </c>
      <c r="Q2031" s="42">
        <v>0</v>
      </c>
      <c r="R2031" s="42">
        <v>0</v>
      </c>
      <c r="S2031" s="42">
        <f>N2031-R2031</f>
        <v>2148.8000000000029</v>
      </c>
      <c r="T2031" s="38">
        <v>1001</v>
      </c>
      <c r="U2031" s="14">
        <f>S2031/H2031</f>
        <v>5.0000000000000065E-2</v>
      </c>
      <c r="V2031" s="19"/>
      <c r="W2031" s="19"/>
      <c r="X2031" s="37" t="s">
        <v>3465</v>
      </c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</row>
    <row r="2032" spans="1:37" s="9" customFormat="1" ht="16.5" customHeight="1">
      <c r="A2032" s="38">
        <v>206</v>
      </c>
      <c r="B2032" s="39">
        <v>10741</v>
      </c>
      <c r="C2032" s="38">
        <v>10282258</v>
      </c>
      <c r="D2032" s="40" t="s">
        <v>2025</v>
      </c>
      <c r="E2032" s="38">
        <v>4</v>
      </c>
      <c r="F2032" s="38">
        <v>120</v>
      </c>
      <c r="G2032" s="38" t="s">
        <v>21</v>
      </c>
      <c r="H2032" s="42">
        <v>88547</v>
      </c>
      <c r="I2032" s="49"/>
      <c r="J2032" s="44">
        <v>40994</v>
      </c>
      <c r="K2032" s="42">
        <v>0</v>
      </c>
      <c r="L2032" s="42">
        <v>84119.65</v>
      </c>
      <c r="M2032" s="44">
        <v>45107</v>
      </c>
      <c r="N2032" s="42">
        <f>H2032-K2032-L2032</f>
        <v>4427.3500000000058</v>
      </c>
      <c r="O2032" s="42">
        <v>0</v>
      </c>
      <c r="P2032" s="45">
        <v>0.13</v>
      </c>
      <c r="Q2032" s="42">
        <v>0</v>
      </c>
      <c r="R2032" s="42">
        <v>0</v>
      </c>
      <c r="S2032" s="42">
        <f>N2032-R2032</f>
        <v>4427.3500000000058</v>
      </c>
      <c r="T2032" s="38">
        <v>2101</v>
      </c>
      <c r="U2032" s="14">
        <f>S2032/H2032</f>
        <v>5.0000000000000065E-2</v>
      </c>
      <c r="V2032" s="19"/>
      <c r="W2032" s="19"/>
      <c r="X2032" s="37" t="s">
        <v>3462</v>
      </c>
    </row>
    <row r="2033" spans="1:37" s="9" customFormat="1" ht="16.5" customHeight="1">
      <c r="A2033" s="38">
        <v>337</v>
      </c>
      <c r="B2033" s="39">
        <v>40704</v>
      </c>
      <c r="C2033" s="38">
        <v>10302996</v>
      </c>
      <c r="D2033" s="40" t="s">
        <v>161</v>
      </c>
      <c r="E2033" s="58">
        <v>85</v>
      </c>
      <c r="F2033" s="38">
        <v>60</v>
      </c>
      <c r="G2033" s="38" t="s">
        <v>83</v>
      </c>
      <c r="H2033" s="42">
        <v>7119.6</v>
      </c>
      <c r="I2033" s="57"/>
      <c r="J2033" s="44">
        <v>42003</v>
      </c>
      <c r="K2033" s="42">
        <v>0</v>
      </c>
      <c r="L2033" s="42">
        <v>6763.62</v>
      </c>
      <c r="M2033" s="44">
        <v>45199</v>
      </c>
      <c r="N2033" s="42">
        <f>H2033-K2033-L2033</f>
        <v>355.98000000000047</v>
      </c>
      <c r="O2033" s="42">
        <v>0</v>
      </c>
      <c r="P2033" s="45">
        <v>0.13</v>
      </c>
      <c r="Q2033" s="42">
        <v>0</v>
      </c>
      <c r="R2033" s="42">
        <v>0</v>
      </c>
      <c r="S2033" s="42">
        <f>N2033-R2033</f>
        <v>355.98000000000047</v>
      </c>
      <c r="T2033" s="38">
        <v>5000</v>
      </c>
      <c r="U2033" s="14">
        <f>S2033/H2033</f>
        <v>5.0000000000000065E-2</v>
      </c>
      <c r="V2033" s="19"/>
      <c r="W2033" s="19"/>
      <c r="X2033" s="37" t="s">
        <v>3463</v>
      </c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37" s="9" customFormat="1" ht="16.5" customHeight="1">
      <c r="A2034" s="38">
        <v>747</v>
      </c>
      <c r="B2034" s="39">
        <v>40709</v>
      </c>
      <c r="C2034" s="38">
        <v>10285508</v>
      </c>
      <c r="D2034" s="40" t="s">
        <v>935</v>
      </c>
      <c r="E2034" s="58">
        <v>2</v>
      </c>
      <c r="F2034" s="38">
        <v>60</v>
      </c>
      <c r="G2034" s="38" t="s">
        <v>33</v>
      </c>
      <c r="H2034" s="42">
        <v>624</v>
      </c>
      <c r="I2034" s="57"/>
      <c r="J2034" s="44">
        <v>42395</v>
      </c>
      <c r="K2034" s="42">
        <v>0</v>
      </c>
      <c r="L2034" s="42">
        <v>592.79999999999995</v>
      </c>
      <c r="M2034" s="44">
        <v>45199</v>
      </c>
      <c r="N2034" s="42">
        <f>H2034-K2034-L2034</f>
        <v>31.200000000000045</v>
      </c>
      <c r="O2034" s="42">
        <v>0</v>
      </c>
      <c r="P2034" s="45">
        <v>0.13</v>
      </c>
      <c r="Q2034" s="42">
        <v>0</v>
      </c>
      <c r="R2034" s="42">
        <v>0</v>
      </c>
      <c r="S2034" s="42">
        <f>N2034-R2034</f>
        <v>31.200000000000045</v>
      </c>
      <c r="T2034" s="38">
        <v>5000</v>
      </c>
      <c r="U2034" s="14">
        <f>S2034/H2034</f>
        <v>5.0000000000000072E-2</v>
      </c>
      <c r="V2034" s="19"/>
      <c r="W2034" s="19"/>
      <c r="X2034" s="37" t="s">
        <v>3467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37" s="9" customFormat="1" ht="16.5" customHeight="1">
      <c r="A2035" s="38">
        <v>48</v>
      </c>
      <c r="B2035" s="39">
        <v>10724</v>
      </c>
      <c r="C2035" s="38">
        <v>10276800</v>
      </c>
      <c r="D2035" s="40" t="s">
        <v>188</v>
      </c>
      <c r="E2035" s="38">
        <v>1</v>
      </c>
      <c r="F2035" s="38">
        <v>120</v>
      </c>
      <c r="G2035" s="38" t="s">
        <v>33</v>
      </c>
      <c r="H2035" s="42">
        <v>1318</v>
      </c>
      <c r="I2035" s="2"/>
      <c r="J2035" s="44">
        <v>40021</v>
      </c>
      <c r="K2035" s="42">
        <v>0</v>
      </c>
      <c r="L2035" s="42">
        <v>1252.0999999999999</v>
      </c>
      <c r="M2035" s="44">
        <v>45046</v>
      </c>
      <c r="N2035" s="42">
        <f>H2035-K2035-L2035</f>
        <v>65.900000000000091</v>
      </c>
      <c r="O2035" s="42">
        <v>0</v>
      </c>
      <c r="P2035" s="45">
        <v>0.13</v>
      </c>
      <c r="Q2035" s="42">
        <v>0</v>
      </c>
      <c r="R2035" s="42">
        <v>0</v>
      </c>
      <c r="S2035" s="42">
        <v>65.900000000000105</v>
      </c>
      <c r="T2035" s="38">
        <v>5000</v>
      </c>
      <c r="U2035" s="14">
        <f>S2035/H2035</f>
        <v>5.0000000000000079E-2</v>
      </c>
      <c r="V2035" s="19"/>
      <c r="W2035" s="19"/>
      <c r="X2035" s="37" t="s">
        <v>3459</v>
      </c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37" s="9" customFormat="1" ht="16.5" customHeight="1">
      <c r="A2036" s="38">
        <v>42</v>
      </c>
      <c r="B2036" s="39">
        <v>10734</v>
      </c>
      <c r="C2036" s="38">
        <v>10298706</v>
      </c>
      <c r="D2036" s="40" t="s">
        <v>1234</v>
      </c>
      <c r="E2036" s="38">
        <v>2</v>
      </c>
      <c r="F2036" s="38">
        <v>60</v>
      </c>
      <c r="G2036" s="38" t="s">
        <v>83</v>
      </c>
      <c r="H2036" s="42">
        <v>1162.4000000000001</v>
      </c>
      <c r="I2036" s="2"/>
      <c r="J2036" s="44">
        <v>41815</v>
      </c>
      <c r="K2036" s="42">
        <v>0</v>
      </c>
      <c r="L2036" s="42">
        <v>1104.28</v>
      </c>
      <c r="M2036" s="44">
        <v>45046</v>
      </c>
      <c r="N2036" s="42">
        <f>H2036-K2036-L2036</f>
        <v>58.120000000000118</v>
      </c>
      <c r="O2036" s="42">
        <v>0</v>
      </c>
      <c r="P2036" s="45">
        <v>0.13</v>
      </c>
      <c r="Q2036" s="42">
        <v>0</v>
      </c>
      <c r="R2036" s="42">
        <v>0</v>
      </c>
      <c r="S2036" s="42">
        <v>58.120000000000097</v>
      </c>
      <c r="T2036" s="38">
        <v>5000</v>
      </c>
      <c r="U2036" s="14">
        <f>S2036/H2036</f>
        <v>5.0000000000000079E-2</v>
      </c>
      <c r="V2036" s="19"/>
      <c r="W2036" s="19"/>
      <c r="X2036" s="37" t="s">
        <v>3460</v>
      </c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37" s="9" customFormat="1" ht="16.5" customHeight="1">
      <c r="A2037" s="38">
        <v>44</v>
      </c>
      <c r="B2037" s="39">
        <v>10734</v>
      </c>
      <c r="C2037" s="38">
        <v>10298706</v>
      </c>
      <c r="D2037" s="40" t="s">
        <v>1234</v>
      </c>
      <c r="E2037" s="38">
        <v>1</v>
      </c>
      <c r="F2037" s="38">
        <v>60</v>
      </c>
      <c r="G2037" s="38" t="s">
        <v>83</v>
      </c>
      <c r="H2037" s="42">
        <v>581.20000000000005</v>
      </c>
      <c r="I2037" s="2"/>
      <c r="J2037" s="44">
        <v>41815</v>
      </c>
      <c r="K2037" s="42">
        <v>0</v>
      </c>
      <c r="L2037" s="42">
        <v>552.14</v>
      </c>
      <c r="M2037" s="44">
        <v>45077</v>
      </c>
      <c r="N2037" s="42">
        <f>H2037-K2037-L2037</f>
        <v>29.060000000000059</v>
      </c>
      <c r="O2037" s="42">
        <v>0</v>
      </c>
      <c r="P2037" s="45">
        <v>0.13</v>
      </c>
      <c r="Q2037" s="42">
        <v>0</v>
      </c>
      <c r="R2037" s="42">
        <v>0</v>
      </c>
      <c r="S2037" s="42">
        <f>N2037-R2037</f>
        <v>29.060000000000059</v>
      </c>
      <c r="T2037" s="38">
        <v>5000</v>
      </c>
      <c r="U2037" s="14">
        <f>S2037/H2037</f>
        <v>5.00000000000001E-2</v>
      </c>
      <c r="V2037" s="19"/>
      <c r="W2037" s="19"/>
      <c r="X2037" s="37" t="s">
        <v>3460</v>
      </c>
    </row>
    <row r="2038" spans="1:37" s="9" customFormat="1" ht="16.5" customHeight="1">
      <c r="A2038" s="38">
        <v>19</v>
      </c>
      <c r="B2038" s="39">
        <v>20704</v>
      </c>
      <c r="C2038" s="38">
        <v>10296045</v>
      </c>
      <c r="D2038" s="40" t="s">
        <v>820</v>
      </c>
      <c r="E2038" s="58">
        <v>1</v>
      </c>
      <c r="F2038" s="38">
        <v>60</v>
      </c>
      <c r="G2038" s="38" t="s">
        <v>33</v>
      </c>
      <c r="H2038" s="42">
        <v>4690.6000000000004</v>
      </c>
      <c r="I2038" s="57"/>
      <c r="J2038" s="44">
        <v>41991</v>
      </c>
      <c r="K2038" s="42">
        <v>0</v>
      </c>
      <c r="L2038" s="42">
        <v>4456.07</v>
      </c>
      <c r="M2038" s="44">
        <v>45199</v>
      </c>
      <c r="N2038" s="42">
        <f>H2038-K2038-L2038</f>
        <v>234.53000000000065</v>
      </c>
      <c r="O2038" s="42">
        <v>0</v>
      </c>
      <c r="P2038" s="45">
        <v>0.13</v>
      </c>
      <c r="Q2038" s="42">
        <v>0</v>
      </c>
      <c r="R2038" s="42">
        <v>0</v>
      </c>
      <c r="S2038" s="42">
        <f>N2038-R2038</f>
        <v>234.53000000000065</v>
      </c>
      <c r="T2038" s="38">
        <v>5000</v>
      </c>
      <c r="U2038" s="14">
        <f>S2038/H2038</f>
        <v>5.0000000000000135E-2</v>
      </c>
      <c r="V2038" s="19"/>
      <c r="W2038" s="19"/>
      <c r="X2038" s="37" t="s">
        <v>3466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</row>
    <row r="2039" spans="1:37" s="9" customFormat="1" ht="16.5" customHeight="1">
      <c r="A2039" s="38">
        <v>738</v>
      </c>
      <c r="B2039" s="39">
        <v>40709</v>
      </c>
      <c r="C2039" s="38">
        <v>10285424</v>
      </c>
      <c r="D2039" s="40" t="s">
        <v>642</v>
      </c>
      <c r="E2039" s="58">
        <v>4</v>
      </c>
      <c r="F2039" s="38">
        <v>60</v>
      </c>
      <c r="G2039" s="38" t="s">
        <v>33</v>
      </c>
      <c r="H2039" s="42">
        <v>4102.6000000000004</v>
      </c>
      <c r="I2039" s="57"/>
      <c r="J2039" s="44">
        <v>41270</v>
      </c>
      <c r="K2039" s="42">
        <v>0</v>
      </c>
      <c r="L2039" s="42">
        <v>3897.47</v>
      </c>
      <c r="M2039" s="44">
        <v>45199</v>
      </c>
      <c r="N2039" s="42">
        <f>H2039-K2039-L2039</f>
        <v>205.13000000000056</v>
      </c>
      <c r="O2039" s="42">
        <v>0</v>
      </c>
      <c r="P2039" s="45">
        <v>0.13</v>
      </c>
      <c r="Q2039" s="42">
        <v>0</v>
      </c>
      <c r="R2039" s="42">
        <v>0</v>
      </c>
      <c r="S2039" s="42">
        <f>N2039-R2039</f>
        <v>205.13000000000056</v>
      </c>
      <c r="T2039" s="38">
        <v>5000</v>
      </c>
      <c r="U2039" s="14">
        <f>S2039/H2039</f>
        <v>5.0000000000000135E-2</v>
      </c>
      <c r="V2039" s="19"/>
      <c r="W2039" s="19"/>
      <c r="X2039" s="37" t="s">
        <v>3467</v>
      </c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s="9" customFormat="1" ht="16.5" customHeight="1">
      <c r="A2040" s="38">
        <v>972</v>
      </c>
      <c r="B2040" s="39">
        <v>10800</v>
      </c>
      <c r="C2040" s="38">
        <v>10317516</v>
      </c>
      <c r="D2040" s="40" t="s">
        <v>2108</v>
      </c>
      <c r="E2040" s="38">
        <v>1</v>
      </c>
      <c r="F2040" s="38">
        <v>60</v>
      </c>
      <c r="G2040" s="38" t="s">
        <v>23</v>
      </c>
      <c r="H2040" s="42">
        <v>732821.99</v>
      </c>
      <c r="I2040" s="2"/>
      <c r="J2040" s="44">
        <v>39808</v>
      </c>
      <c r="K2040" s="42">
        <v>0</v>
      </c>
      <c r="L2040" s="42">
        <v>696180.89</v>
      </c>
      <c r="M2040" s="44">
        <v>45077</v>
      </c>
      <c r="N2040" s="42">
        <f>H2040-K2040-L2040</f>
        <v>36641.099999999977</v>
      </c>
      <c r="O2040" s="42">
        <v>0</v>
      </c>
      <c r="P2040" s="45">
        <v>0.03</v>
      </c>
      <c r="Q2040" s="42">
        <v>0</v>
      </c>
      <c r="R2040" s="42">
        <v>0</v>
      </c>
      <c r="S2040" s="42">
        <f>N2040-R2040</f>
        <v>36641.099999999977</v>
      </c>
      <c r="T2040" s="38">
        <v>1001</v>
      </c>
      <c r="U2040" s="14">
        <f>S2040/H2040</f>
        <v>5.0000000682293905E-2</v>
      </c>
      <c r="V2040" s="19"/>
      <c r="W2040" s="19"/>
      <c r="X2040" s="37" t="s">
        <v>3465</v>
      </c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</row>
    <row r="2041" spans="1:37" s="9" customFormat="1" ht="16.5" customHeight="1">
      <c r="A2041" s="38">
        <v>20</v>
      </c>
      <c r="B2041" s="39">
        <v>10873</v>
      </c>
      <c r="C2041" s="38">
        <v>10312946</v>
      </c>
      <c r="D2041" s="40" t="s">
        <v>1176</v>
      </c>
      <c r="E2041" s="38">
        <v>1</v>
      </c>
      <c r="F2041" s="38">
        <v>120</v>
      </c>
      <c r="G2041" s="38" t="s">
        <v>279</v>
      </c>
      <c r="H2041" s="42">
        <v>996271.16</v>
      </c>
      <c r="I2041" s="56"/>
      <c r="J2041" s="44">
        <v>41211</v>
      </c>
      <c r="K2041" s="42">
        <v>0</v>
      </c>
      <c r="L2041" s="42">
        <v>946457.59999999998</v>
      </c>
      <c r="M2041" s="44">
        <v>45169</v>
      </c>
      <c r="N2041" s="42">
        <f>H2041-K2041-L2041</f>
        <v>49813.560000000056</v>
      </c>
      <c r="O2041" s="42">
        <v>0</v>
      </c>
      <c r="P2041" s="45">
        <v>0.13</v>
      </c>
      <c r="Q2041" s="42">
        <v>0</v>
      </c>
      <c r="R2041" s="42">
        <v>0</v>
      </c>
      <c r="S2041" s="42">
        <f>N2041-R2041</f>
        <v>49813.560000000056</v>
      </c>
      <c r="T2041" s="38">
        <v>1802</v>
      </c>
      <c r="U2041" s="14">
        <f>S2041/H2041</f>
        <v>5.0000002007485646E-2</v>
      </c>
      <c r="V2041" s="19"/>
      <c r="W2041" s="19"/>
      <c r="X2041" s="37" t="s">
        <v>3480</v>
      </c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37" s="9" customFormat="1" ht="16.5" customHeight="1">
      <c r="A2042" s="38">
        <v>18</v>
      </c>
      <c r="B2042" s="39">
        <v>10873</v>
      </c>
      <c r="C2042" s="38">
        <v>10312947</v>
      </c>
      <c r="D2042" s="40" t="s">
        <v>1175</v>
      </c>
      <c r="E2042" s="38">
        <v>1</v>
      </c>
      <c r="F2042" s="38">
        <v>120</v>
      </c>
      <c r="G2042" s="38" t="s">
        <v>279</v>
      </c>
      <c r="H2042" s="42">
        <v>1623441.93</v>
      </c>
      <c r="I2042" s="56"/>
      <c r="J2042" s="44">
        <v>41211</v>
      </c>
      <c r="K2042" s="42">
        <v>0</v>
      </c>
      <c r="L2042" s="42">
        <v>1542269.83</v>
      </c>
      <c r="M2042" s="44">
        <v>45169</v>
      </c>
      <c r="N2042" s="42">
        <f>H2042-K2042-L2042</f>
        <v>81172.09999999986</v>
      </c>
      <c r="O2042" s="42">
        <v>0</v>
      </c>
      <c r="P2042" s="45">
        <v>0.13</v>
      </c>
      <c r="Q2042" s="42">
        <v>0</v>
      </c>
      <c r="R2042" s="42">
        <v>0</v>
      </c>
      <c r="S2042" s="42">
        <f>N2042-R2042</f>
        <v>81172.09999999986</v>
      </c>
      <c r="T2042" s="38">
        <v>1802</v>
      </c>
      <c r="U2042" s="14">
        <f>S2042/H2042</f>
        <v>5.0000002155913187E-2</v>
      </c>
      <c r="V2042" s="19"/>
      <c r="W2042" s="19"/>
      <c r="X2042" s="37" t="s">
        <v>3480</v>
      </c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s="9" customFormat="1" ht="16.5" customHeight="1">
      <c r="A2043" s="38">
        <v>26</v>
      </c>
      <c r="B2043" s="39">
        <v>10753</v>
      </c>
      <c r="C2043" s="38">
        <v>10318591</v>
      </c>
      <c r="D2043" s="40" t="s">
        <v>2066</v>
      </c>
      <c r="E2043" s="46">
        <v>0.5</v>
      </c>
      <c r="F2043" s="38">
        <v>120</v>
      </c>
      <c r="G2043" s="38" t="s">
        <v>2910</v>
      </c>
      <c r="H2043" s="42">
        <v>598483.97</v>
      </c>
      <c r="I2043" s="2"/>
      <c r="J2043" s="44">
        <v>39813</v>
      </c>
      <c r="K2043" s="42">
        <v>0</v>
      </c>
      <c r="L2043" s="42">
        <v>568559.77</v>
      </c>
      <c r="M2043" s="44">
        <v>45016</v>
      </c>
      <c r="N2043" s="42">
        <f>H2043-K2043-L2043</f>
        <v>29924.199999999953</v>
      </c>
      <c r="O2043" s="42">
        <v>0</v>
      </c>
      <c r="P2043" s="45">
        <v>0.03</v>
      </c>
      <c r="Q2043" s="42">
        <v>0</v>
      </c>
      <c r="R2043" s="42">
        <v>0</v>
      </c>
      <c r="S2043" s="42">
        <v>29924.2</v>
      </c>
      <c r="T2043" s="38">
        <v>1802</v>
      </c>
      <c r="U2043" s="14">
        <f>S2043/H2043</f>
        <v>5.0000002506332797E-2</v>
      </c>
      <c r="V2043" s="19"/>
      <c r="W2043" s="19"/>
      <c r="X2043" s="37" t="s">
        <v>3479</v>
      </c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37" s="9" customFormat="1" ht="16.5" customHeight="1">
      <c r="A2044" s="38">
        <v>6</v>
      </c>
      <c r="B2044" s="39">
        <v>10753</v>
      </c>
      <c r="C2044" s="38">
        <v>10286379</v>
      </c>
      <c r="D2044" s="40" t="s">
        <v>2449</v>
      </c>
      <c r="E2044" s="38">
        <v>1</v>
      </c>
      <c r="F2044" s="38">
        <v>120</v>
      </c>
      <c r="G2044" s="38" t="s">
        <v>21</v>
      </c>
      <c r="H2044" s="42">
        <v>385868.78</v>
      </c>
      <c r="I2044" s="2"/>
      <c r="J2044" s="44">
        <v>39813</v>
      </c>
      <c r="K2044" s="42">
        <v>0</v>
      </c>
      <c r="L2044" s="42">
        <v>366575.34</v>
      </c>
      <c r="M2044" s="44">
        <v>45016</v>
      </c>
      <c r="N2044" s="42">
        <f>H2044-K2044-L2044</f>
        <v>19293.440000000002</v>
      </c>
      <c r="O2044" s="42">
        <v>0</v>
      </c>
      <c r="P2044" s="45">
        <v>0.03</v>
      </c>
      <c r="Q2044" s="42">
        <v>0</v>
      </c>
      <c r="R2044" s="42">
        <v>0</v>
      </c>
      <c r="S2044" s="42">
        <v>19293.439999999999</v>
      </c>
      <c r="T2044" s="38">
        <v>5000</v>
      </c>
      <c r="U2044" s="14">
        <f>S2044/H2044</f>
        <v>5.0000002591554564E-2</v>
      </c>
      <c r="V2044" s="19"/>
      <c r="W2044" s="19"/>
      <c r="X2044" s="37" t="s">
        <v>3479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s="9" customFormat="1" ht="16.5" customHeight="1">
      <c r="A2045" s="38">
        <v>42</v>
      </c>
      <c r="B2045" s="39">
        <v>50098</v>
      </c>
      <c r="C2045" s="38">
        <v>10307808</v>
      </c>
      <c r="D2045" s="40" t="s">
        <v>1208</v>
      </c>
      <c r="E2045" s="38">
        <v>36</v>
      </c>
      <c r="F2045" s="38">
        <v>120</v>
      </c>
      <c r="G2045" s="38" t="s">
        <v>21</v>
      </c>
      <c r="H2045" s="42">
        <v>636615.36</v>
      </c>
      <c r="I2045" s="53"/>
      <c r="J2045" s="44">
        <v>41248</v>
      </c>
      <c r="K2045" s="42">
        <v>0</v>
      </c>
      <c r="L2045" s="42">
        <v>604784.59</v>
      </c>
      <c r="M2045" s="44">
        <v>45138</v>
      </c>
      <c r="N2045" s="42">
        <f>H2045-K2045-L2045</f>
        <v>31830.770000000019</v>
      </c>
      <c r="O2045" s="42">
        <v>0</v>
      </c>
      <c r="P2045" s="45">
        <v>0.13</v>
      </c>
      <c r="Q2045" s="42">
        <v>0</v>
      </c>
      <c r="R2045" s="42">
        <v>0</v>
      </c>
      <c r="S2045" s="42">
        <v>31830.77</v>
      </c>
      <c r="T2045" s="38">
        <v>5000</v>
      </c>
      <c r="U2045" s="14">
        <f>S2045/H2045</f>
        <v>5.000000314161443E-2</v>
      </c>
      <c r="V2045" s="19"/>
      <c r="W2045" s="19"/>
      <c r="X2045" s="37" t="s">
        <v>3456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s="9" customFormat="1" ht="16.5" customHeight="1">
      <c r="A2046" s="38">
        <v>1030</v>
      </c>
      <c r="B2046" s="39">
        <v>10800</v>
      </c>
      <c r="C2046" s="38">
        <v>10318024</v>
      </c>
      <c r="D2046" s="40" t="s">
        <v>2141</v>
      </c>
      <c r="E2046" s="38">
        <v>21</v>
      </c>
      <c r="F2046" s="38">
        <v>36</v>
      </c>
      <c r="G2046" s="38" t="s">
        <v>23</v>
      </c>
      <c r="H2046" s="42">
        <v>145615.59</v>
      </c>
      <c r="I2046" s="2"/>
      <c r="J2046" s="44">
        <v>40221</v>
      </c>
      <c r="K2046" s="42">
        <v>0</v>
      </c>
      <c r="L2046" s="42">
        <v>138334.81</v>
      </c>
      <c r="M2046" s="44">
        <v>45077</v>
      </c>
      <c r="N2046" s="42">
        <f>H2046-K2046-L2046</f>
        <v>7280.7799999999988</v>
      </c>
      <c r="O2046" s="42">
        <v>0</v>
      </c>
      <c r="P2046" s="45">
        <v>0.13</v>
      </c>
      <c r="Q2046" s="42">
        <v>0</v>
      </c>
      <c r="R2046" s="42">
        <v>0</v>
      </c>
      <c r="S2046" s="42">
        <f>N2046-R2046</f>
        <v>7280.7799999999988</v>
      </c>
      <c r="T2046" s="38">
        <v>1001</v>
      </c>
      <c r="U2046" s="14">
        <f>S2046/H2046</f>
        <v>5.0000003433698266E-2</v>
      </c>
      <c r="V2046" s="19"/>
      <c r="W2046" s="19"/>
      <c r="X2046" s="37" t="s">
        <v>3465</v>
      </c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</row>
    <row r="2047" spans="1:37" s="9" customFormat="1" ht="16.5" customHeight="1">
      <c r="A2047" s="38">
        <v>25</v>
      </c>
      <c r="B2047" s="39">
        <v>10873</v>
      </c>
      <c r="C2047" s="38">
        <v>10313080</v>
      </c>
      <c r="D2047" s="40" t="s">
        <v>1176</v>
      </c>
      <c r="E2047" s="58">
        <v>1</v>
      </c>
      <c r="F2047" s="38">
        <v>120</v>
      </c>
      <c r="G2047" s="38" t="s">
        <v>727</v>
      </c>
      <c r="H2047" s="42">
        <v>1880246.84</v>
      </c>
      <c r="I2047" s="37"/>
      <c r="J2047" s="44">
        <v>41211</v>
      </c>
      <c r="K2047" s="42">
        <v>0</v>
      </c>
      <c r="L2047" s="42">
        <v>1786234.49</v>
      </c>
      <c r="M2047" s="44">
        <v>45200</v>
      </c>
      <c r="N2047" s="42">
        <v>94012.35</v>
      </c>
      <c r="O2047" s="42">
        <v>0</v>
      </c>
      <c r="P2047" s="45">
        <f>IF(J2047&lt;DATEVALUE("2009-1-1"),3%,13%)</f>
        <v>0.13</v>
      </c>
      <c r="Q2047" s="42">
        <f>IF(P2047=13%,ROUND(O2047/(1+P2047)*P2047,2),ROUND(O2047/(1+0.03)*0.02,2))</f>
        <v>0</v>
      </c>
      <c r="R2047" s="42">
        <f>O2047-Q2047</f>
        <v>0</v>
      </c>
      <c r="S2047" s="42">
        <f>N2047-R2047</f>
        <v>94012.35</v>
      </c>
      <c r="T2047" s="38">
        <v>5000</v>
      </c>
      <c r="U2047" s="14">
        <f>S2047/H2047</f>
        <v>5.0000004254760512E-2</v>
      </c>
      <c r="V2047" s="19"/>
      <c r="W2047" s="19"/>
      <c r="X2047" s="37" t="s">
        <v>3480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37" s="9" customFormat="1" ht="16.5" customHeight="1">
      <c r="A2048" s="38">
        <v>973</v>
      </c>
      <c r="B2048" s="39">
        <v>10800</v>
      </c>
      <c r="C2048" s="38">
        <v>10317517</v>
      </c>
      <c r="D2048" s="40" t="s">
        <v>2108</v>
      </c>
      <c r="E2048" s="38">
        <v>1</v>
      </c>
      <c r="F2048" s="38">
        <v>60</v>
      </c>
      <c r="G2048" s="38" t="s">
        <v>23</v>
      </c>
      <c r="H2048" s="42">
        <v>1166309.67</v>
      </c>
      <c r="I2048" s="2"/>
      <c r="J2048" s="44">
        <v>39808</v>
      </c>
      <c r="K2048" s="42">
        <v>0</v>
      </c>
      <c r="L2048" s="42">
        <v>1107994.18</v>
      </c>
      <c r="M2048" s="44">
        <v>45077</v>
      </c>
      <c r="N2048" s="42">
        <f>H2048-K2048-L2048</f>
        <v>58315.489999999991</v>
      </c>
      <c r="O2048" s="42">
        <v>0</v>
      </c>
      <c r="P2048" s="45">
        <v>0.03</v>
      </c>
      <c r="Q2048" s="42">
        <v>0</v>
      </c>
      <c r="R2048" s="42">
        <v>0</v>
      </c>
      <c r="S2048" s="42">
        <f>N2048-R2048</f>
        <v>58315.489999999991</v>
      </c>
      <c r="T2048" s="38">
        <v>1001</v>
      </c>
      <c r="U2048" s="14">
        <f>S2048/H2048</f>
        <v>5.0000005573133929E-2</v>
      </c>
      <c r="V2048" s="19"/>
      <c r="W2048" s="19"/>
      <c r="X2048" s="37" t="s">
        <v>3465</v>
      </c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</row>
    <row r="2049" spans="1:37" s="9" customFormat="1" ht="16.5" customHeight="1">
      <c r="A2049" s="38">
        <v>15</v>
      </c>
      <c r="B2049" s="39">
        <v>10749</v>
      </c>
      <c r="C2049" s="38">
        <v>10300672</v>
      </c>
      <c r="D2049" s="40" t="s">
        <v>2395</v>
      </c>
      <c r="E2049" s="38">
        <v>1</v>
      </c>
      <c r="F2049" s="38">
        <v>120</v>
      </c>
      <c r="G2049" s="38" t="s">
        <v>21</v>
      </c>
      <c r="H2049" s="42">
        <v>626927.32999999996</v>
      </c>
      <c r="I2049" s="2"/>
      <c r="J2049" s="44">
        <v>40469</v>
      </c>
      <c r="K2049" s="42">
        <v>0</v>
      </c>
      <c r="L2049" s="42">
        <v>595580.96</v>
      </c>
      <c r="M2049" s="44">
        <v>45046</v>
      </c>
      <c r="N2049" s="42">
        <f>H2049-K2049-L2049</f>
        <v>31346.369999999995</v>
      </c>
      <c r="O2049" s="42">
        <v>0</v>
      </c>
      <c r="P2049" s="45">
        <v>0.13</v>
      </c>
      <c r="Q2049" s="42">
        <v>0</v>
      </c>
      <c r="R2049" s="42">
        <v>0</v>
      </c>
      <c r="S2049" s="42">
        <v>31346.37</v>
      </c>
      <c r="T2049" s="38">
        <v>2001</v>
      </c>
      <c r="U2049" s="14">
        <f>S2049/H2049</f>
        <v>5.0000005582784217E-2</v>
      </c>
      <c r="V2049" s="19"/>
      <c r="W2049" s="19"/>
      <c r="X2049" s="37" t="s">
        <v>3473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37" s="9" customFormat="1" ht="16.5" customHeight="1">
      <c r="A2050" s="38">
        <v>414</v>
      </c>
      <c r="B2050" s="39">
        <v>10729</v>
      </c>
      <c r="C2050" s="38">
        <v>10292327</v>
      </c>
      <c r="D2050" s="40" t="s">
        <v>3150</v>
      </c>
      <c r="E2050" s="58">
        <v>1</v>
      </c>
      <c r="F2050" s="38">
        <v>120</v>
      </c>
      <c r="G2050" s="38" t="s">
        <v>21</v>
      </c>
      <c r="H2050" s="42">
        <v>166382.78</v>
      </c>
      <c r="I2050" s="37"/>
      <c r="J2050" s="44">
        <v>39813</v>
      </c>
      <c r="K2050" s="42">
        <v>0</v>
      </c>
      <c r="L2050" s="42">
        <v>158063.64000000001</v>
      </c>
      <c r="M2050" s="44">
        <v>45259</v>
      </c>
      <c r="N2050" s="42">
        <v>8319.14</v>
      </c>
      <c r="O2050" s="42">
        <v>0</v>
      </c>
      <c r="P2050" s="45">
        <f>IF(J2050&lt;DATEVALUE("2009-1-1"),3%,13%)</f>
        <v>0.03</v>
      </c>
      <c r="Q2050" s="42">
        <f>IF(P2050=13%,ROUND(O2050/(1+P2050)*P2050,2),ROUND(O2050/(1+0.03)*0.02,2))</f>
        <v>0</v>
      </c>
      <c r="R2050" s="42">
        <f>O2050-Q2050</f>
        <v>0</v>
      </c>
      <c r="S2050" s="42">
        <f>N2050-R2050</f>
        <v>8319.14</v>
      </c>
      <c r="T2050" s="38">
        <v>5000</v>
      </c>
      <c r="U2050" s="14">
        <f>S2050/H2050</f>
        <v>5.0000006010237352E-2</v>
      </c>
      <c r="V2050" s="19"/>
      <c r="W2050" s="19"/>
      <c r="X2050" s="37" t="s">
        <v>3459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37" s="9" customFormat="1" ht="16.5" customHeight="1">
      <c r="A2051" s="38">
        <v>139</v>
      </c>
      <c r="B2051" s="39">
        <v>10741</v>
      </c>
      <c r="C2051" s="38">
        <v>10282490</v>
      </c>
      <c r="D2051" s="40" t="s">
        <v>1195</v>
      </c>
      <c r="E2051" s="38">
        <v>1</v>
      </c>
      <c r="F2051" s="38">
        <v>60</v>
      </c>
      <c r="G2051" s="38" t="s">
        <v>33</v>
      </c>
      <c r="H2051" s="42">
        <v>280231.96000000002</v>
      </c>
      <c r="I2051" s="2"/>
      <c r="J2051" s="44">
        <v>42334</v>
      </c>
      <c r="K2051" s="42">
        <v>0</v>
      </c>
      <c r="L2051" s="42">
        <v>266220.36</v>
      </c>
      <c r="M2051" s="44">
        <v>45077</v>
      </c>
      <c r="N2051" s="42">
        <f>H2051-K2051-L2051</f>
        <v>14011.600000000035</v>
      </c>
      <c r="O2051" s="42">
        <v>0</v>
      </c>
      <c r="P2051" s="45">
        <v>0.13</v>
      </c>
      <c r="Q2051" s="42">
        <v>0</v>
      </c>
      <c r="R2051" s="42">
        <v>0</v>
      </c>
      <c r="S2051" s="42">
        <f>N2051-R2051</f>
        <v>14011.600000000035</v>
      </c>
      <c r="T2051" s="38">
        <v>5000</v>
      </c>
      <c r="U2051" s="14">
        <f>S2051/H2051</f>
        <v>5.0000007136944816E-2</v>
      </c>
      <c r="V2051" s="19"/>
      <c r="W2051" s="19"/>
      <c r="X2051" s="37" t="s">
        <v>3462</v>
      </c>
    </row>
    <row r="2052" spans="1:37" s="9" customFormat="1" ht="16.5" customHeight="1">
      <c r="A2052" s="38">
        <v>418</v>
      </c>
      <c r="B2052" s="39">
        <v>10729</v>
      </c>
      <c r="C2052" s="38">
        <v>10292503</v>
      </c>
      <c r="D2052" s="40" t="s">
        <v>2444</v>
      </c>
      <c r="E2052" s="58">
        <v>1</v>
      </c>
      <c r="F2052" s="38">
        <v>120</v>
      </c>
      <c r="G2052" s="38" t="s">
        <v>21</v>
      </c>
      <c r="H2052" s="42">
        <v>406319.74</v>
      </c>
      <c r="I2052" s="37"/>
      <c r="J2052" s="44">
        <v>39813</v>
      </c>
      <c r="K2052" s="42">
        <v>0</v>
      </c>
      <c r="L2052" s="42">
        <v>386003.75</v>
      </c>
      <c r="M2052" s="44">
        <v>45259</v>
      </c>
      <c r="N2052" s="42">
        <v>20315.990000000002</v>
      </c>
      <c r="O2052" s="42">
        <v>0</v>
      </c>
      <c r="P2052" s="45">
        <f>IF(J2052&lt;DATEVALUE("2009-1-1"),3%,13%)</f>
        <v>0.03</v>
      </c>
      <c r="Q2052" s="42">
        <f>IF(P2052=13%,ROUND(O2052/(1+P2052)*P2052,2),ROUND(O2052/(1+0.03)*0.02,2))</f>
        <v>0</v>
      </c>
      <c r="R2052" s="42">
        <f>O2052-Q2052</f>
        <v>0</v>
      </c>
      <c r="S2052" s="42">
        <f>N2052-R2052</f>
        <v>20315.990000000002</v>
      </c>
      <c r="T2052" s="38">
        <v>5000</v>
      </c>
      <c r="U2052" s="14">
        <f>S2052/H2052</f>
        <v>5.0000007383347908E-2</v>
      </c>
      <c r="V2052" s="19"/>
      <c r="W2052" s="19"/>
      <c r="X2052" s="37" t="s">
        <v>3459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37" s="9" customFormat="1" ht="16.5" customHeight="1">
      <c r="A2053" s="38">
        <v>25</v>
      </c>
      <c r="B2053" s="39">
        <v>10753</v>
      </c>
      <c r="C2053" s="38">
        <v>10286340</v>
      </c>
      <c r="D2053" s="40" t="s">
        <v>2066</v>
      </c>
      <c r="E2053" s="46">
        <v>0.5</v>
      </c>
      <c r="F2053" s="38">
        <v>120</v>
      </c>
      <c r="G2053" s="38" t="s">
        <v>2909</v>
      </c>
      <c r="H2053" s="42">
        <v>1065358.04</v>
      </c>
      <c r="I2053" s="2"/>
      <c r="J2053" s="44">
        <v>39813</v>
      </c>
      <c r="K2053" s="42">
        <v>0</v>
      </c>
      <c r="L2053" s="42">
        <v>1012090.13</v>
      </c>
      <c r="M2053" s="44">
        <v>45016</v>
      </c>
      <c r="N2053" s="42">
        <f>H2053-K2053-L2053</f>
        <v>53267.910000000033</v>
      </c>
      <c r="O2053" s="42">
        <v>0</v>
      </c>
      <c r="P2053" s="45">
        <v>0.03</v>
      </c>
      <c r="Q2053" s="42">
        <v>0</v>
      </c>
      <c r="R2053" s="42">
        <v>0</v>
      </c>
      <c r="S2053" s="42">
        <v>53267.91</v>
      </c>
      <c r="T2053" s="38">
        <v>5000</v>
      </c>
      <c r="U2053" s="14">
        <f>S2053/H2053</f>
        <v>5.0000007509212588E-2</v>
      </c>
      <c r="V2053" s="19"/>
      <c r="W2053" s="19"/>
      <c r="X2053" s="37" t="s">
        <v>3479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37" s="9" customFormat="1" ht="16.5" customHeight="1">
      <c r="A2054" s="38">
        <v>1091</v>
      </c>
      <c r="B2054" s="39">
        <v>10800</v>
      </c>
      <c r="C2054" s="38">
        <v>10317542</v>
      </c>
      <c r="D2054" s="40" t="s">
        <v>2062</v>
      </c>
      <c r="E2054" s="38">
        <v>1</v>
      </c>
      <c r="F2054" s="38">
        <v>80</v>
      </c>
      <c r="G2054" s="38" t="s">
        <v>262</v>
      </c>
      <c r="H2054" s="42">
        <v>187386.57</v>
      </c>
      <c r="I2054" s="48"/>
      <c r="J2054" s="44">
        <v>39813</v>
      </c>
      <c r="K2054" s="42">
        <v>0</v>
      </c>
      <c r="L2054" s="42">
        <v>178017.24</v>
      </c>
      <c r="M2054" s="44">
        <v>45107</v>
      </c>
      <c r="N2054" s="42">
        <f>H2054-K2054-L2054</f>
        <v>9369.3300000000163</v>
      </c>
      <c r="O2054" s="42">
        <v>0</v>
      </c>
      <c r="P2054" s="45">
        <v>0.03</v>
      </c>
      <c r="Q2054" s="42">
        <v>0</v>
      </c>
      <c r="R2054" s="42">
        <v>0</v>
      </c>
      <c r="S2054" s="42">
        <f>N2054-R2054</f>
        <v>9369.3300000000163</v>
      </c>
      <c r="T2054" s="38">
        <v>1001</v>
      </c>
      <c r="U2054" s="14">
        <f>S2054/H2054</f>
        <v>5.0000008004842694E-2</v>
      </c>
      <c r="V2054" s="19"/>
      <c r="W2054" s="19"/>
      <c r="X2054" s="37" t="s">
        <v>3465</v>
      </c>
    </row>
    <row r="2055" spans="1:37" s="9" customFormat="1" ht="16.5" customHeight="1">
      <c r="A2055" s="38">
        <v>21</v>
      </c>
      <c r="B2055" s="39">
        <v>10873</v>
      </c>
      <c r="C2055" s="38">
        <v>10313081</v>
      </c>
      <c r="D2055" s="40" t="s">
        <v>1175</v>
      </c>
      <c r="E2055" s="38">
        <v>1</v>
      </c>
      <c r="F2055" s="38">
        <v>120</v>
      </c>
      <c r="G2055" s="38" t="s">
        <v>727</v>
      </c>
      <c r="H2055" s="42">
        <v>787910.07</v>
      </c>
      <c r="I2055" s="56"/>
      <c r="J2055" s="44">
        <v>41211</v>
      </c>
      <c r="K2055" s="42">
        <v>0</v>
      </c>
      <c r="L2055" s="42">
        <v>748514.56</v>
      </c>
      <c r="M2055" s="44">
        <v>45169</v>
      </c>
      <c r="N2055" s="42">
        <f>H2055-K2055-L2055</f>
        <v>39395.509999999893</v>
      </c>
      <c r="O2055" s="42">
        <v>0</v>
      </c>
      <c r="P2055" s="45">
        <v>0.13</v>
      </c>
      <c r="Q2055" s="42">
        <v>0</v>
      </c>
      <c r="R2055" s="42">
        <v>0</v>
      </c>
      <c r="S2055" s="42">
        <f>N2055-R2055</f>
        <v>39395.509999999893</v>
      </c>
      <c r="T2055" s="38">
        <v>5000</v>
      </c>
      <c r="U2055" s="14">
        <f>S2055/H2055</f>
        <v>5.0000008249672323E-2</v>
      </c>
      <c r="V2055" s="19"/>
      <c r="W2055" s="19"/>
      <c r="X2055" s="37" t="s">
        <v>3480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37" s="9" customFormat="1" ht="16.5" customHeight="1">
      <c r="A2056" s="38">
        <v>836</v>
      </c>
      <c r="B2056" s="39">
        <v>10729</v>
      </c>
      <c r="C2056" s="38">
        <v>10291837</v>
      </c>
      <c r="D2056" s="40" t="s">
        <v>282</v>
      </c>
      <c r="E2056" s="58">
        <v>1</v>
      </c>
      <c r="F2056" s="38">
        <v>120</v>
      </c>
      <c r="G2056" s="38" t="s">
        <v>515</v>
      </c>
      <c r="H2056" s="42">
        <v>444106.12</v>
      </c>
      <c r="I2056" s="37"/>
      <c r="J2056" s="44">
        <v>39813</v>
      </c>
      <c r="K2056" s="42">
        <v>0</v>
      </c>
      <c r="L2056" s="42">
        <v>421900.81</v>
      </c>
      <c r="M2056" s="44">
        <v>45259</v>
      </c>
      <c r="N2056" s="42">
        <v>22205.31</v>
      </c>
      <c r="O2056" s="42">
        <v>0</v>
      </c>
      <c r="P2056" s="45">
        <f>IF(J2056&lt;DATEVALUE("2009-1-1"),3%,13%)</f>
        <v>0.03</v>
      </c>
      <c r="Q2056" s="42">
        <f>IF(P2056=13%,ROUND(O2056/(1+P2056)*P2056,2),ROUND(O2056/(1+0.03)*0.02,2))</f>
        <v>0</v>
      </c>
      <c r="R2056" s="42">
        <f>O2056-Q2056</f>
        <v>0</v>
      </c>
      <c r="S2056" s="42">
        <f>N2056-R2056</f>
        <v>22205.31</v>
      </c>
      <c r="T2056" s="38">
        <v>5000</v>
      </c>
      <c r="U2056" s="14">
        <f>S2056/H2056</f>
        <v>5.0000009006856291E-2</v>
      </c>
      <c r="V2056" s="19"/>
      <c r="W2056" s="19"/>
      <c r="X2056" s="37" t="s">
        <v>3459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s="9" customFormat="1" ht="16.5" customHeight="1">
      <c r="A2057" s="38">
        <v>378</v>
      </c>
      <c r="B2057" s="39">
        <v>10729</v>
      </c>
      <c r="C2057" s="38">
        <v>10292431</v>
      </c>
      <c r="D2057" s="40" t="s">
        <v>2395</v>
      </c>
      <c r="E2057" s="58">
        <v>1</v>
      </c>
      <c r="F2057" s="38">
        <v>120</v>
      </c>
      <c r="G2057" s="38" t="s">
        <v>21</v>
      </c>
      <c r="H2057" s="42">
        <v>554297.1</v>
      </c>
      <c r="I2057" s="37"/>
      <c r="J2057" s="44">
        <v>39813</v>
      </c>
      <c r="K2057" s="42">
        <v>0</v>
      </c>
      <c r="L2057" s="42">
        <v>526582.24</v>
      </c>
      <c r="M2057" s="44">
        <v>45259</v>
      </c>
      <c r="N2057" s="42">
        <v>27714.86</v>
      </c>
      <c r="O2057" s="42">
        <v>0</v>
      </c>
      <c r="P2057" s="45">
        <f>IF(J2057&lt;DATEVALUE("2009-1-1"),3%,13%)</f>
        <v>0.03</v>
      </c>
      <c r="Q2057" s="42">
        <f>IF(P2057=13%,ROUND(O2057/(1+P2057)*P2057,2),ROUND(O2057/(1+0.03)*0.02,2))</f>
        <v>0</v>
      </c>
      <c r="R2057" s="42">
        <f>O2057-Q2057</f>
        <v>0</v>
      </c>
      <c r="S2057" s="42">
        <f>N2057-R2057</f>
        <v>27714.86</v>
      </c>
      <c r="T2057" s="38">
        <v>2201</v>
      </c>
      <c r="U2057" s="14">
        <f>S2057/H2057</f>
        <v>5.0000009020433271E-2</v>
      </c>
      <c r="V2057" s="19"/>
      <c r="W2057" s="19"/>
      <c r="X2057" s="37" t="s">
        <v>3459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37" s="9" customFormat="1" ht="16.5" customHeight="1">
      <c r="A2058" s="38">
        <v>38</v>
      </c>
      <c r="B2058" s="39">
        <v>10755</v>
      </c>
      <c r="C2058" s="38">
        <v>10318635</v>
      </c>
      <c r="D2058" s="40" t="s">
        <v>1195</v>
      </c>
      <c r="E2058" s="38">
        <v>1</v>
      </c>
      <c r="F2058" s="38">
        <v>60</v>
      </c>
      <c r="G2058" s="38" t="s">
        <v>33</v>
      </c>
      <c r="H2058" s="42">
        <v>147800.97</v>
      </c>
      <c r="I2058" s="53"/>
      <c r="J2058" s="44">
        <v>42366</v>
      </c>
      <c r="K2058" s="42">
        <v>0</v>
      </c>
      <c r="L2058" s="42">
        <v>140410.92000000001</v>
      </c>
      <c r="M2058" s="44">
        <v>45138</v>
      </c>
      <c r="N2058" s="42">
        <f>H2058-K2058-L2058</f>
        <v>7390.0499999999884</v>
      </c>
      <c r="O2058" s="42">
        <v>0</v>
      </c>
      <c r="P2058" s="45">
        <v>0.13</v>
      </c>
      <c r="Q2058" s="42">
        <v>0</v>
      </c>
      <c r="R2058" s="42">
        <v>0</v>
      </c>
      <c r="S2058" s="42">
        <v>7390.05</v>
      </c>
      <c r="T2058" s="38">
        <v>1802</v>
      </c>
      <c r="U2058" s="14">
        <f>S2058/H2058</f>
        <v>5.0000010148783192E-2</v>
      </c>
      <c r="V2058" s="19"/>
      <c r="W2058" s="19"/>
      <c r="X2058" s="37" t="s">
        <v>3464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s="9" customFormat="1" ht="16.5" customHeight="1">
      <c r="A2059" s="38">
        <v>764</v>
      </c>
      <c r="B2059" s="39">
        <v>40709</v>
      </c>
      <c r="C2059" s="38">
        <v>10285792</v>
      </c>
      <c r="D2059" s="40" t="s">
        <v>301</v>
      </c>
      <c r="E2059" s="58">
        <v>1</v>
      </c>
      <c r="F2059" s="38">
        <v>120</v>
      </c>
      <c r="G2059" s="38" t="s">
        <v>21</v>
      </c>
      <c r="H2059" s="42">
        <v>194174.76</v>
      </c>
      <c r="I2059" s="57"/>
      <c r="J2059" s="44">
        <v>40813</v>
      </c>
      <c r="K2059" s="42">
        <v>0</v>
      </c>
      <c r="L2059" s="42">
        <v>184466.02</v>
      </c>
      <c r="M2059" s="44">
        <v>45199</v>
      </c>
      <c r="N2059" s="42">
        <f>H2059-K2059-L2059</f>
        <v>9708.7400000000198</v>
      </c>
      <c r="O2059" s="42">
        <v>0</v>
      </c>
      <c r="P2059" s="45">
        <v>0.13</v>
      </c>
      <c r="Q2059" s="42">
        <v>0</v>
      </c>
      <c r="R2059" s="42">
        <v>0</v>
      </c>
      <c r="S2059" s="42">
        <f>N2059-R2059</f>
        <v>9708.7400000000198</v>
      </c>
      <c r="T2059" s="38">
        <v>2102</v>
      </c>
      <c r="U2059" s="14">
        <f>S2059/H2059</f>
        <v>5.0000010299999953E-2</v>
      </c>
      <c r="V2059" s="19"/>
      <c r="W2059" s="19"/>
      <c r="X2059" s="37" t="s">
        <v>3467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37" s="9" customFormat="1" ht="16.5" customHeight="1">
      <c r="A2060" s="38">
        <v>327</v>
      </c>
      <c r="B2060" s="39">
        <v>10729</v>
      </c>
      <c r="C2060" s="38">
        <v>10292345</v>
      </c>
      <c r="D2060" s="40" t="s">
        <v>2395</v>
      </c>
      <c r="E2060" s="58">
        <v>1</v>
      </c>
      <c r="F2060" s="38">
        <v>120</v>
      </c>
      <c r="G2060" s="38" t="s">
        <v>21</v>
      </c>
      <c r="H2060" s="42">
        <v>485169.5</v>
      </c>
      <c r="I2060" s="37"/>
      <c r="J2060" s="44">
        <v>39813</v>
      </c>
      <c r="K2060" s="42">
        <v>0</v>
      </c>
      <c r="L2060" s="42">
        <v>460911.02</v>
      </c>
      <c r="M2060" s="44">
        <v>45259</v>
      </c>
      <c r="N2060" s="42">
        <v>24258.48</v>
      </c>
      <c r="O2060" s="42">
        <v>0</v>
      </c>
      <c r="P2060" s="45">
        <f>IF(J2060&lt;DATEVALUE("2009-1-1"),3%,13%)</f>
        <v>0.03</v>
      </c>
      <c r="Q2060" s="42">
        <f>IF(P2060=13%,ROUND(O2060/(1+P2060)*P2060,2),ROUND(O2060/(1+0.03)*0.02,2))</f>
        <v>0</v>
      </c>
      <c r="R2060" s="42">
        <f>O2060-Q2060</f>
        <v>0</v>
      </c>
      <c r="S2060" s="42">
        <f>N2060-R2060</f>
        <v>24258.48</v>
      </c>
      <c r="T2060" s="38">
        <v>1601</v>
      </c>
      <c r="U2060" s="14">
        <f>S2060/H2060</f>
        <v>5.0000010305676676E-2</v>
      </c>
      <c r="V2060" s="19"/>
      <c r="W2060" s="19"/>
      <c r="X2060" s="37" t="s">
        <v>3459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s="9" customFormat="1" ht="16.5" customHeight="1">
      <c r="A2061" s="38">
        <v>57</v>
      </c>
      <c r="B2061" s="39">
        <v>10736</v>
      </c>
      <c r="C2061" s="38">
        <v>10283157</v>
      </c>
      <c r="D2061" s="40" t="s">
        <v>1863</v>
      </c>
      <c r="E2061" s="31">
        <v>2</v>
      </c>
      <c r="F2061" s="38">
        <v>120</v>
      </c>
      <c r="G2061" s="38" t="s">
        <v>21</v>
      </c>
      <c r="H2061" s="42">
        <v>95670.38</v>
      </c>
      <c r="I2061" s="49"/>
      <c r="J2061" s="44">
        <v>39270</v>
      </c>
      <c r="K2061" s="42">
        <v>0</v>
      </c>
      <c r="L2061" s="42">
        <v>90886.86</v>
      </c>
      <c r="M2061" s="44">
        <v>45107</v>
      </c>
      <c r="N2061" s="42">
        <f>H2061-K2061-L2061</f>
        <v>4783.5200000000041</v>
      </c>
      <c r="O2061" s="42">
        <v>0</v>
      </c>
      <c r="P2061" s="45">
        <v>0.03</v>
      </c>
      <c r="Q2061" s="42">
        <v>0</v>
      </c>
      <c r="R2061" s="42">
        <v>0</v>
      </c>
      <c r="S2061" s="42">
        <f>N2061-R2061</f>
        <v>4783.5200000000041</v>
      </c>
      <c r="T2061" s="38">
        <v>2102</v>
      </c>
      <c r="U2061" s="14">
        <f>S2061/H2061</f>
        <v>5.000001045255599E-2</v>
      </c>
      <c r="V2061" s="19"/>
      <c r="W2061" s="19"/>
      <c r="X2061" s="37" t="s">
        <v>3461</v>
      </c>
    </row>
    <row r="2062" spans="1:37" s="9" customFormat="1" ht="16.5" customHeight="1">
      <c r="A2062" s="38">
        <v>87</v>
      </c>
      <c r="B2062" s="39">
        <v>10736</v>
      </c>
      <c r="C2062" s="38">
        <v>10284036</v>
      </c>
      <c r="D2062" s="40" t="s">
        <v>1889</v>
      </c>
      <c r="E2062" s="31">
        <v>7</v>
      </c>
      <c r="F2062" s="38">
        <v>120</v>
      </c>
      <c r="G2062" s="38" t="s">
        <v>21</v>
      </c>
      <c r="H2062" s="42">
        <v>47743.59</v>
      </c>
      <c r="I2062" s="49"/>
      <c r="J2062" s="44">
        <v>40907</v>
      </c>
      <c r="K2062" s="42">
        <v>0</v>
      </c>
      <c r="L2062" s="42">
        <v>45356.41</v>
      </c>
      <c r="M2062" s="44">
        <v>45107</v>
      </c>
      <c r="N2062" s="42">
        <f>H2062-K2062-L2062</f>
        <v>2387.179999999993</v>
      </c>
      <c r="O2062" s="42">
        <v>0</v>
      </c>
      <c r="P2062" s="45">
        <v>0.13</v>
      </c>
      <c r="Q2062" s="42">
        <v>0</v>
      </c>
      <c r="R2062" s="42">
        <v>0</v>
      </c>
      <c r="S2062" s="42">
        <f>N2062-R2062</f>
        <v>2387.179999999993</v>
      </c>
      <c r="T2062" s="38">
        <v>2104</v>
      </c>
      <c r="U2062" s="14">
        <f>S2062/H2062</f>
        <v>5.00000104726099E-2</v>
      </c>
      <c r="V2062" s="19"/>
      <c r="W2062" s="19"/>
      <c r="X2062" s="37" t="s">
        <v>3461</v>
      </c>
    </row>
    <row r="2063" spans="1:37" s="9" customFormat="1" ht="16.5" customHeight="1">
      <c r="A2063" s="38">
        <v>166</v>
      </c>
      <c r="B2063" s="39">
        <v>50098</v>
      </c>
      <c r="C2063" s="38">
        <v>10308441</v>
      </c>
      <c r="D2063" s="40" t="s">
        <v>81</v>
      </c>
      <c r="E2063" s="38">
        <v>186</v>
      </c>
      <c r="F2063" s="38">
        <v>60</v>
      </c>
      <c r="G2063" s="38" t="s">
        <v>23</v>
      </c>
      <c r="H2063" s="42">
        <v>92205.78</v>
      </c>
      <c r="I2063" s="57"/>
      <c r="J2063" s="44">
        <v>43125</v>
      </c>
      <c r="K2063" s="42">
        <v>0</v>
      </c>
      <c r="L2063" s="42">
        <v>87595.49</v>
      </c>
      <c r="M2063" s="44">
        <v>45199</v>
      </c>
      <c r="N2063" s="42">
        <v>4610.29</v>
      </c>
      <c r="O2063" s="42">
        <v>0</v>
      </c>
      <c r="P2063" s="45">
        <v>0.13</v>
      </c>
      <c r="Q2063" s="42">
        <v>0</v>
      </c>
      <c r="R2063" s="42">
        <v>0</v>
      </c>
      <c r="S2063" s="42">
        <v>4610.29</v>
      </c>
      <c r="T2063" s="38">
        <v>5000</v>
      </c>
      <c r="U2063" s="14">
        <f>S2063/H2063</f>
        <v>5.0000010845307093E-2</v>
      </c>
      <c r="V2063" s="19"/>
      <c r="W2063" s="19"/>
      <c r="X2063" s="37" t="s">
        <v>3456</v>
      </c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37" s="9" customFormat="1" ht="16.5" customHeight="1">
      <c r="A2064" s="38">
        <v>87</v>
      </c>
      <c r="B2064" s="39">
        <v>10724</v>
      </c>
      <c r="C2064" s="38">
        <v>10276829</v>
      </c>
      <c r="D2064" s="40" t="s">
        <v>1225</v>
      </c>
      <c r="E2064" s="38">
        <v>1</v>
      </c>
      <c r="F2064" s="38">
        <v>120</v>
      </c>
      <c r="G2064" s="38" t="s">
        <v>515</v>
      </c>
      <c r="H2064" s="42">
        <v>500885.69</v>
      </c>
      <c r="I2064" s="55"/>
      <c r="J2064" s="44">
        <v>40175</v>
      </c>
      <c r="K2064" s="42">
        <v>0</v>
      </c>
      <c r="L2064" s="42">
        <v>475841.4</v>
      </c>
      <c r="M2064" s="44">
        <v>45138</v>
      </c>
      <c r="N2064" s="42">
        <f>H2064-K2064-L2064</f>
        <v>25044.289999999979</v>
      </c>
      <c r="O2064" s="42">
        <v>0</v>
      </c>
      <c r="P2064" s="45">
        <v>0.13</v>
      </c>
      <c r="Q2064" s="42">
        <v>0</v>
      </c>
      <c r="R2064" s="42">
        <v>0</v>
      </c>
      <c r="S2064" s="42">
        <v>25044.29</v>
      </c>
      <c r="T2064" s="38">
        <v>5000</v>
      </c>
      <c r="U2064" s="14">
        <f>S2064/H2064</f>
        <v>5.0000010980549278E-2</v>
      </c>
      <c r="V2064" s="19"/>
      <c r="W2064" s="19"/>
      <c r="X2064" s="37" t="s">
        <v>3459</v>
      </c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37" s="9" customFormat="1" ht="16.5" customHeight="1">
      <c r="A2065" s="38">
        <v>78</v>
      </c>
      <c r="B2065" s="39">
        <v>10744</v>
      </c>
      <c r="C2065" s="38">
        <v>10293503</v>
      </c>
      <c r="D2065" s="40" t="s">
        <v>232</v>
      </c>
      <c r="E2065" s="38">
        <v>4</v>
      </c>
      <c r="F2065" s="38">
        <v>120</v>
      </c>
      <c r="G2065" s="38" t="s">
        <v>21</v>
      </c>
      <c r="H2065" s="42">
        <v>174481.76</v>
      </c>
      <c r="I2065" s="2"/>
      <c r="J2065" s="44">
        <v>39688</v>
      </c>
      <c r="K2065" s="42">
        <v>0</v>
      </c>
      <c r="L2065" s="42">
        <v>165757.67000000001</v>
      </c>
      <c r="M2065" s="44">
        <v>45077</v>
      </c>
      <c r="N2065" s="42">
        <f>H2065-K2065-L2065</f>
        <v>8724.0899999999965</v>
      </c>
      <c r="O2065" s="42">
        <v>0</v>
      </c>
      <c r="P2065" s="45">
        <v>0.13</v>
      </c>
      <c r="Q2065" s="42">
        <v>0</v>
      </c>
      <c r="R2065" s="42">
        <v>0</v>
      </c>
      <c r="S2065" s="42">
        <f>N2065-R2065</f>
        <v>8724.0899999999965</v>
      </c>
      <c r="T2065" s="38">
        <v>5000</v>
      </c>
      <c r="U2065" s="14">
        <f>S2065/H2065</f>
        <v>5.0000011462516175E-2</v>
      </c>
      <c r="V2065" s="19"/>
      <c r="W2065" s="19"/>
      <c r="X2065" s="37" t="s">
        <v>3463</v>
      </c>
    </row>
    <row r="2066" spans="1:37" s="9" customFormat="1" ht="16.5" customHeight="1">
      <c r="A2066" s="38">
        <v>81</v>
      </c>
      <c r="B2066" s="39">
        <v>10744</v>
      </c>
      <c r="C2066" s="38">
        <v>10293678</v>
      </c>
      <c r="D2066" s="40" t="s">
        <v>232</v>
      </c>
      <c r="E2066" s="38">
        <v>6</v>
      </c>
      <c r="F2066" s="38">
        <v>120</v>
      </c>
      <c r="G2066" s="38" t="s">
        <v>21</v>
      </c>
      <c r="H2066" s="42">
        <v>595856.66</v>
      </c>
      <c r="I2066" s="2"/>
      <c r="J2066" s="44">
        <v>40165</v>
      </c>
      <c r="K2066" s="42">
        <v>0</v>
      </c>
      <c r="L2066" s="42">
        <v>566063.81999999995</v>
      </c>
      <c r="M2066" s="44">
        <v>45077</v>
      </c>
      <c r="N2066" s="42">
        <f>H2066-K2066-L2066</f>
        <v>29792.840000000084</v>
      </c>
      <c r="O2066" s="42">
        <v>0</v>
      </c>
      <c r="P2066" s="45">
        <v>0.13</v>
      </c>
      <c r="Q2066" s="42">
        <v>0</v>
      </c>
      <c r="R2066" s="42">
        <v>0</v>
      </c>
      <c r="S2066" s="42">
        <f>N2066-R2066</f>
        <v>29792.840000000084</v>
      </c>
      <c r="T2066" s="38">
        <v>5000</v>
      </c>
      <c r="U2066" s="14">
        <f>S2066/H2066</f>
        <v>5.0000011747791964E-2</v>
      </c>
      <c r="V2066" s="19"/>
      <c r="W2066" s="19"/>
      <c r="X2066" s="37" t="s">
        <v>3463</v>
      </c>
    </row>
    <row r="2067" spans="1:37" s="9" customFormat="1" ht="16.5" customHeight="1">
      <c r="A2067" s="38">
        <v>515</v>
      </c>
      <c r="B2067" s="39">
        <v>10729</v>
      </c>
      <c r="C2067" s="38">
        <v>10292323</v>
      </c>
      <c r="D2067" s="40" t="s">
        <v>3210</v>
      </c>
      <c r="E2067" s="58">
        <v>26</v>
      </c>
      <c r="F2067" s="38">
        <v>120</v>
      </c>
      <c r="G2067" s="38" t="s">
        <v>23</v>
      </c>
      <c r="H2067" s="42">
        <v>42262.39</v>
      </c>
      <c r="I2067" s="37"/>
      <c r="J2067" s="44">
        <v>39812</v>
      </c>
      <c r="K2067" s="42">
        <v>0</v>
      </c>
      <c r="L2067" s="42">
        <v>40149.269999999997</v>
      </c>
      <c r="M2067" s="44">
        <v>45259</v>
      </c>
      <c r="N2067" s="42">
        <v>2113.12</v>
      </c>
      <c r="O2067" s="42">
        <v>0</v>
      </c>
      <c r="P2067" s="45">
        <f>IF(J2067&lt;DATEVALUE("2009-1-1"),3%,13%)</f>
        <v>0.03</v>
      </c>
      <c r="Q2067" s="42">
        <f>IF(P2067=13%,ROUND(O2067/(1+P2067)*P2067,2),ROUND(O2067/(1+0.03)*0.02,2))</f>
        <v>0</v>
      </c>
      <c r="R2067" s="42">
        <f>O2067-Q2067</f>
        <v>0</v>
      </c>
      <c r="S2067" s="42">
        <f>N2067-R2067</f>
        <v>2113.12</v>
      </c>
      <c r="T2067" s="38">
        <v>2101</v>
      </c>
      <c r="U2067" s="14">
        <f>S2067/H2067</f>
        <v>5.0000011830850073E-2</v>
      </c>
      <c r="V2067" s="19"/>
      <c r="W2067" s="19"/>
      <c r="X2067" s="37" t="s">
        <v>3459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37" s="9" customFormat="1" ht="16.5" customHeight="1">
      <c r="A2068" s="38">
        <v>65</v>
      </c>
      <c r="B2068" s="39">
        <v>10723</v>
      </c>
      <c r="C2068" s="38">
        <v>10319564</v>
      </c>
      <c r="D2068" s="40" t="s">
        <v>282</v>
      </c>
      <c r="E2068" s="58">
        <v>1</v>
      </c>
      <c r="F2068" s="38">
        <v>120</v>
      </c>
      <c r="G2068" s="38" t="s">
        <v>279</v>
      </c>
      <c r="H2068" s="42">
        <v>333639.52</v>
      </c>
      <c r="I2068" s="57"/>
      <c r="J2068" s="44">
        <v>40175</v>
      </c>
      <c r="K2068" s="42">
        <v>0</v>
      </c>
      <c r="L2068" s="42">
        <v>316957.53999999998</v>
      </c>
      <c r="M2068" s="44">
        <v>45199</v>
      </c>
      <c r="N2068" s="42">
        <f>H2068-K2068-L2068</f>
        <v>16681.98000000004</v>
      </c>
      <c r="O2068" s="42">
        <v>0</v>
      </c>
      <c r="P2068" s="45">
        <v>0.13</v>
      </c>
      <c r="Q2068" s="42">
        <v>0</v>
      </c>
      <c r="R2068" s="42">
        <v>0</v>
      </c>
      <c r="S2068" s="42">
        <f>N2068</f>
        <v>16681.98000000004</v>
      </c>
      <c r="T2068" s="38">
        <v>1802</v>
      </c>
      <c r="U2068" s="14">
        <f>S2068/H2068</f>
        <v>5.0000011988987514E-2</v>
      </c>
      <c r="V2068" s="19"/>
      <c r="W2068" s="19"/>
      <c r="X2068" s="37" t="s">
        <v>3470</v>
      </c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s="9" customFormat="1" ht="16.5" customHeight="1">
      <c r="A2069" s="38">
        <v>199</v>
      </c>
      <c r="B2069" s="39">
        <v>10731</v>
      </c>
      <c r="C2069" s="38">
        <v>10288686</v>
      </c>
      <c r="D2069" s="40" t="s">
        <v>377</v>
      </c>
      <c r="E2069" s="58">
        <v>83</v>
      </c>
      <c r="F2069" s="38">
        <v>60</v>
      </c>
      <c r="G2069" s="38" t="s">
        <v>23</v>
      </c>
      <c r="H2069" s="42">
        <v>41145.589999999997</v>
      </c>
      <c r="I2069" s="57"/>
      <c r="J2069" s="44">
        <v>43124</v>
      </c>
      <c r="K2069" s="42">
        <v>0</v>
      </c>
      <c r="L2069" s="42">
        <v>39088.31</v>
      </c>
      <c r="M2069" s="44">
        <v>45199</v>
      </c>
      <c r="N2069" s="42">
        <f>H2069-K2069-L2069</f>
        <v>2057.2799999999988</v>
      </c>
      <c r="O2069" s="42">
        <v>0</v>
      </c>
      <c r="P2069" s="45">
        <v>0.13</v>
      </c>
      <c r="Q2069" s="42">
        <v>0</v>
      </c>
      <c r="R2069" s="42">
        <v>0</v>
      </c>
      <c r="S2069" s="42">
        <f>N2069-R2069</f>
        <v>2057.2799999999988</v>
      </c>
      <c r="T2069" s="38">
        <v>5000</v>
      </c>
      <c r="U2069" s="14">
        <f>S2069/H2069</f>
        <v>5.0000012151970578E-2</v>
      </c>
      <c r="V2069" s="19"/>
      <c r="W2069" s="19"/>
      <c r="X2069" s="37" t="s">
        <v>3459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37" s="9" customFormat="1" ht="16.5" customHeight="1">
      <c r="A2070" s="38">
        <v>28</v>
      </c>
      <c r="B2070" s="39">
        <v>10873</v>
      </c>
      <c r="C2070" s="38">
        <v>10313058</v>
      </c>
      <c r="D2070" s="40" t="s">
        <v>282</v>
      </c>
      <c r="E2070" s="58">
        <v>1</v>
      </c>
      <c r="F2070" s="38">
        <v>120</v>
      </c>
      <c r="G2070" s="38" t="s">
        <v>515</v>
      </c>
      <c r="H2070" s="42">
        <v>777051.01</v>
      </c>
      <c r="I2070" s="37"/>
      <c r="J2070" s="44">
        <v>39813</v>
      </c>
      <c r="K2070" s="42">
        <v>0</v>
      </c>
      <c r="L2070" s="42">
        <v>738198.45</v>
      </c>
      <c r="M2070" s="44">
        <v>45220</v>
      </c>
      <c r="N2070" s="42">
        <v>38852.559999999998</v>
      </c>
      <c r="O2070" s="42">
        <v>0</v>
      </c>
      <c r="P2070" s="45">
        <f>IF(J2070&lt;DATEVALUE("2009-1-1"),3%,13%)</f>
        <v>0.03</v>
      </c>
      <c r="Q2070" s="42">
        <f>IF(P2070=13%,ROUND(O2070/(1+P2070)*P2070,2),ROUND(O2070/(1+0.03)*0.02,2))</f>
        <v>0</v>
      </c>
      <c r="R2070" s="42">
        <f>O2070-Q2070</f>
        <v>0</v>
      </c>
      <c r="S2070" s="42">
        <f>N2070-R2070</f>
        <v>38852.559999999998</v>
      </c>
      <c r="T2070" s="38">
        <v>5000</v>
      </c>
      <c r="U2070" s="14">
        <f>S2070/H2070</f>
        <v>5.0000012225709607E-2</v>
      </c>
      <c r="V2070" s="19"/>
      <c r="W2070" s="19"/>
      <c r="X2070" s="37" t="s">
        <v>3480</v>
      </c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37" s="9" customFormat="1" ht="16.5" customHeight="1">
      <c r="A2071" s="38">
        <v>4</v>
      </c>
      <c r="B2071" s="39">
        <v>10701</v>
      </c>
      <c r="C2071" s="38">
        <v>10275805</v>
      </c>
      <c r="D2071" s="40" t="s">
        <v>270</v>
      </c>
      <c r="E2071" s="41">
        <v>4</v>
      </c>
      <c r="F2071" s="38">
        <v>120</v>
      </c>
      <c r="G2071" s="38" t="s">
        <v>21</v>
      </c>
      <c r="H2071" s="42">
        <v>36660.19</v>
      </c>
      <c r="I2071" s="43"/>
      <c r="J2071" s="44">
        <v>40568</v>
      </c>
      <c r="K2071" s="42">
        <v>0</v>
      </c>
      <c r="L2071" s="42">
        <v>34827.18</v>
      </c>
      <c r="M2071" s="44">
        <v>44957</v>
      </c>
      <c r="N2071" s="42">
        <f>H2071-K2071-L2071</f>
        <v>1833.010000000002</v>
      </c>
      <c r="O2071" s="42">
        <v>0</v>
      </c>
      <c r="P2071" s="45">
        <v>0.13</v>
      </c>
      <c r="Q2071" s="42">
        <v>0</v>
      </c>
      <c r="R2071" s="42">
        <v>0</v>
      </c>
      <c r="S2071" s="42">
        <f>N2071-R2071</f>
        <v>1833.010000000002</v>
      </c>
      <c r="T2071" s="38">
        <v>2101</v>
      </c>
      <c r="U2071" s="14">
        <f>S2071/H2071</f>
        <v>5.0000013638772794E-2</v>
      </c>
      <c r="V2071" s="19"/>
      <c r="W2071" s="19"/>
      <c r="X2071" s="37" t="s">
        <v>3455</v>
      </c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3"/>
    </row>
    <row r="2072" spans="1:37" s="9" customFormat="1" ht="16.5" customHeight="1">
      <c r="A2072" s="38">
        <v>342</v>
      </c>
      <c r="B2072" s="39">
        <v>10729</v>
      </c>
      <c r="C2072" s="38">
        <v>10292118</v>
      </c>
      <c r="D2072" s="40" t="s">
        <v>3116</v>
      </c>
      <c r="E2072" s="58">
        <v>1</v>
      </c>
      <c r="F2072" s="38">
        <v>120</v>
      </c>
      <c r="G2072" s="38" t="s">
        <v>21</v>
      </c>
      <c r="H2072" s="42">
        <v>103255.77</v>
      </c>
      <c r="I2072" s="37"/>
      <c r="J2072" s="44">
        <v>40967</v>
      </c>
      <c r="K2072" s="42">
        <v>0</v>
      </c>
      <c r="L2072" s="42">
        <v>98092.98</v>
      </c>
      <c r="M2072" s="44">
        <v>45259</v>
      </c>
      <c r="N2072" s="42">
        <v>5162.79</v>
      </c>
      <c r="O2072" s="42">
        <v>0</v>
      </c>
      <c r="P2072" s="45">
        <f>IF(J2072&lt;DATEVALUE("2009-1-1"),3%,13%)</f>
        <v>0.13</v>
      </c>
      <c r="Q2072" s="42">
        <f>IF(P2072=13%,ROUND(O2072/(1+P2072)*P2072,2),ROUND(O2072/(1+0.03)*0.02,2))</f>
        <v>0</v>
      </c>
      <c r="R2072" s="42">
        <f>O2072-Q2072</f>
        <v>0</v>
      </c>
      <c r="S2072" s="42">
        <f>N2072-R2072</f>
        <v>5162.79</v>
      </c>
      <c r="T2072" s="38">
        <v>2101</v>
      </c>
      <c r="U2072" s="14">
        <f>S2072/H2072</f>
        <v>5.0000014527033211E-2</v>
      </c>
      <c r="V2072" s="19"/>
      <c r="W2072" s="19"/>
      <c r="X2072" s="37" t="s">
        <v>3459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s="9" customFormat="1" ht="16.5" customHeight="1">
      <c r="A2073" s="38">
        <v>58</v>
      </c>
      <c r="B2073" s="39">
        <v>10736</v>
      </c>
      <c r="C2073" s="38">
        <v>10283160</v>
      </c>
      <c r="D2073" s="40" t="s">
        <v>1864</v>
      </c>
      <c r="E2073" s="31">
        <v>15</v>
      </c>
      <c r="F2073" s="38">
        <v>120</v>
      </c>
      <c r="G2073" s="38" t="s">
        <v>23</v>
      </c>
      <c r="H2073" s="42">
        <v>30280.99</v>
      </c>
      <c r="I2073" s="49"/>
      <c r="J2073" s="44">
        <v>39269</v>
      </c>
      <c r="K2073" s="42">
        <v>0</v>
      </c>
      <c r="L2073" s="42">
        <v>28766.94</v>
      </c>
      <c r="M2073" s="44">
        <v>45107</v>
      </c>
      <c r="N2073" s="42">
        <f>H2073-K2073-L2073</f>
        <v>1514.0500000000029</v>
      </c>
      <c r="O2073" s="42">
        <v>0</v>
      </c>
      <c r="P2073" s="45">
        <v>0.03</v>
      </c>
      <c r="Q2073" s="42">
        <v>0</v>
      </c>
      <c r="R2073" s="42">
        <v>0</v>
      </c>
      <c r="S2073" s="42">
        <f>N2073-R2073</f>
        <v>1514.0500000000029</v>
      </c>
      <c r="T2073" s="38">
        <v>2102</v>
      </c>
      <c r="U2073" s="14">
        <f>S2073/H2073</f>
        <v>5.0000016512009776E-2</v>
      </c>
      <c r="V2073" s="19"/>
      <c r="W2073" s="19"/>
      <c r="X2073" s="37" t="s">
        <v>3461</v>
      </c>
    </row>
    <row r="2074" spans="1:37" s="9" customFormat="1" ht="16.5" customHeight="1">
      <c r="A2074" s="38">
        <v>240</v>
      </c>
      <c r="B2074" s="39">
        <v>10741</v>
      </c>
      <c r="C2074" s="38">
        <v>10319379</v>
      </c>
      <c r="D2074" s="40" t="s">
        <v>1195</v>
      </c>
      <c r="E2074" s="38">
        <v>1</v>
      </c>
      <c r="F2074" s="38">
        <v>60</v>
      </c>
      <c r="G2074" s="38" t="s">
        <v>33</v>
      </c>
      <c r="H2074" s="42">
        <v>150806.95000000001</v>
      </c>
      <c r="I2074" s="55"/>
      <c r="J2074" s="44">
        <v>42334</v>
      </c>
      <c r="K2074" s="42">
        <v>0</v>
      </c>
      <c r="L2074" s="42">
        <v>143266.6</v>
      </c>
      <c r="M2074" s="44">
        <v>45138</v>
      </c>
      <c r="N2074" s="42">
        <f>H2074-K2074-L2074</f>
        <v>7540.3500000000058</v>
      </c>
      <c r="O2074" s="42">
        <v>0</v>
      </c>
      <c r="P2074" s="45">
        <v>0.13</v>
      </c>
      <c r="Q2074" s="42">
        <v>0</v>
      </c>
      <c r="R2074" s="42">
        <v>0</v>
      </c>
      <c r="S2074" s="42">
        <f>N2074-R2074</f>
        <v>7540.3500000000058</v>
      </c>
      <c r="T2074" s="38">
        <v>1802</v>
      </c>
      <c r="U2074" s="14">
        <f>S2074/H2074</f>
        <v>5.0000016577485359E-2</v>
      </c>
      <c r="V2074" s="19"/>
      <c r="W2074" s="19"/>
      <c r="X2074" s="37" t="s">
        <v>3462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37" s="9" customFormat="1" ht="16.5" customHeight="1">
      <c r="A2075" s="38">
        <v>122</v>
      </c>
      <c r="B2075" s="39">
        <v>10701</v>
      </c>
      <c r="C2075" s="38">
        <v>10275854</v>
      </c>
      <c r="D2075" s="40" t="s">
        <v>59</v>
      </c>
      <c r="E2075" s="58">
        <v>12</v>
      </c>
      <c r="F2075" s="38">
        <v>120</v>
      </c>
      <c r="G2075" s="38" t="s">
        <v>23</v>
      </c>
      <c r="H2075" s="42">
        <v>29743.59</v>
      </c>
      <c r="I2075" s="37"/>
      <c r="J2075" s="44">
        <v>39834</v>
      </c>
      <c r="K2075" s="42">
        <v>0</v>
      </c>
      <c r="L2075" s="42">
        <v>28256.41</v>
      </c>
      <c r="M2075" s="44">
        <v>45224</v>
      </c>
      <c r="N2075" s="42">
        <v>1487.18</v>
      </c>
      <c r="O2075" s="42">
        <v>0</v>
      </c>
      <c r="P2075" s="45">
        <f>IF(J2075&lt;DATEVALUE("2009-1-1"),3%,13%)</f>
        <v>0.13</v>
      </c>
      <c r="Q2075" s="42">
        <f>IF(P2075=13%,ROUND(O2075/(1+P2075)*P2075,2),ROUND(O2075/(1+0.03)*0.02,2))</f>
        <v>0</v>
      </c>
      <c r="R2075" s="42">
        <f>O2075-Q2075</f>
        <v>0</v>
      </c>
      <c r="S2075" s="42">
        <f>N2075-R2075</f>
        <v>1487.18</v>
      </c>
      <c r="T2075" s="38">
        <v>2105</v>
      </c>
      <c r="U2075" s="14">
        <f>S2075/H2075</f>
        <v>5.0000016810344682E-2</v>
      </c>
      <c r="V2075" s="19"/>
      <c r="W2075" s="19"/>
      <c r="X2075" s="37" t="s">
        <v>3455</v>
      </c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37" s="9" customFormat="1" ht="16.5" customHeight="1">
      <c r="A2076" s="38">
        <v>1043</v>
      </c>
      <c r="B2076" s="39">
        <v>10800</v>
      </c>
      <c r="C2076" s="38">
        <v>10317499</v>
      </c>
      <c r="D2076" s="40" t="s">
        <v>2147</v>
      </c>
      <c r="E2076" s="38">
        <v>1</v>
      </c>
      <c r="F2076" s="38">
        <v>60</v>
      </c>
      <c r="G2076" s="38" t="s">
        <v>33</v>
      </c>
      <c r="H2076" s="42">
        <v>144833.35</v>
      </c>
      <c r="I2076" s="2"/>
      <c r="J2076" s="44">
        <v>39813</v>
      </c>
      <c r="K2076" s="42">
        <v>0</v>
      </c>
      <c r="L2076" s="42">
        <v>137591.67999999999</v>
      </c>
      <c r="M2076" s="44">
        <v>45077</v>
      </c>
      <c r="N2076" s="42">
        <f>H2076-K2076-L2076</f>
        <v>7241.6700000000128</v>
      </c>
      <c r="O2076" s="42">
        <v>0</v>
      </c>
      <c r="P2076" s="45">
        <v>0.03</v>
      </c>
      <c r="Q2076" s="42">
        <v>0</v>
      </c>
      <c r="R2076" s="42">
        <v>0</v>
      </c>
      <c r="S2076" s="42">
        <f>N2076-R2076</f>
        <v>7241.6700000000128</v>
      </c>
      <c r="T2076" s="38">
        <v>1001</v>
      </c>
      <c r="U2076" s="14">
        <f>S2076/H2076</f>
        <v>5.0000017261217895E-2</v>
      </c>
      <c r="V2076" s="19"/>
      <c r="W2076" s="19"/>
      <c r="X2076" s="37" t="s">
        <v>3465</v>
      </c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</row>
    <row r="2077" spans="1:37" s="9" customFormat="1" ht="16.5" customHeight="1">
      <c r="A2077" s="38">
        <v>79</v>
      </c>
      <c r="B2077" s="39">
        <v>10744</v>
      </c>
      <c r="C2077" s="38">
        <v>10293504</v>
      </c>
      <c r="D2077" s="40" t="s">
        <v>232</v>
      </c>
      <c r="E2077" s="38">
        <v>11</v>
      </c>
      <c r="F2077" s="38">
        <v>120</v>
      </c>
      <c r="G2077" s="38" t="s">
        <v>21</v>
      </c>
      <c r="H2077" s="42">
        <v>450199.84</v>
      </c>
      <c r="I2077" s="2"/>
      <c r="J2077" s="44">
        <v>39750</v>
      </c>
      <c r="K2077" s="42">
        <v>0</v>
      </c>
      <c r="L2077" s="42">
        <v>427689.84</v>
      </c>
      <c r="M2077" s="44">
        <v>45077</v>
      </c>
      <c r="N2077" s="42">
        <f>H2077-K2077-L2077</f>
        <v>22510</v>
      </c>
      <c r="O2077" s="42">
        <v>0</v>
      </c>
      <c r="P2077" s="45">
        <v>0.13</v>
      </c>
      <c r="Q2077" s="42">
        <v>0</v>
      </c>
      <c r="R2077" s="42">
        <v>0</v>
      </c>
      <c r="S2077" s="42">
        <f>N2077-R2077</f>
        <v>22510</v>
      </c>
      <c r="T2077" s="38">
        <v>5000</v>
      </c>
      <c r="U2077" s="14">
        <f>S2077/H2077</f>
        <v>5.0000017769886364E-2</v>
      </c>
      <c r="V2077" s="19"/>
      <c r="W2077" s="19"/>
      <c r="X2077" s="37" t="s">
        <v>3463</v>
      </c>
    </row>
    <row r="2078" spans="1:37" s="9" customFormat="1" ht="16.5" customHeight="1">
      <c r="A2078" s="38">
        <v>796</v>
      </c>
      <c r="B2078" s="39">
        <v>10729</v>
      </c>
      <c r="C2078" s="38">
        <v>10292970</v>
      </c>
      <c r="D2078" s="40" t="s">
        <v>3057</v>
      </c>
      <c r="E2078" s="58">
        <v>1</v>
      </c>
      <c r="F2078" s="38">
        <v>60</v>
      </c>
      <c r="G2078" s="38" t="s">
        <v>33</v>
      </c>
      <c r="H2078" s="42">
        <v>238280.11</v>
      </c>
      <c r="I2078" s="37"/>
      <c r="J2078" s="44">
        <v>42365</v>
      </c>
      <c r="K2078" s="42">
        <v>0</v>
      </c>
      <c r="L2078" s="42">
        <v>226366.1</v>
      </c>
      <c r="M2078" s="44">
        <v>45259</v>
      </c>
      <c r="N2078" s="42">
        <v>11914.01</v>
      </c>
      <c r="O2078" s="42">
        <v>0</v>
      </c>
      <c r="P2078" s="45">
        <f>IF(J2078&lt;DATEVALUE("2009-1-1"),3%,13%)</f>
        <v>0.13</v>
      </c>
      <c r="Q2078" s="42">
        <f>IF(P2078=13%,ROUND(O2078/(1+P2078)*P2078,2),ROUND(O2078/(1+0.03)*0.02,2))</f>
        <v>0</v>
      </c>
      <c r="R2078" s="42">
        <f>O2078-Q2078</f>
        <v>0</v>
      </c>
      <c r="S2078" s="42">
        <f>N2078-R2078</f>
        <v>11914.01</v>
      </c>
      <c r="T2078" s="38">
        <v>5000</v>
      </c>
      <c r="U2078" s="14">
        <f>S2078/H2078</f>
        <v>5.0000018885336256E-2</v>
      </c>
      <c r="V2078" s="19"/>
      <c r="W2078" s="19"/>
      <c r="X2078" s="37" t="s">
        <v>3459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</row>
    <row r="2079" spans="1:37" s="9" customFormat="1" ht="16.5" customHeight="1">
      <c r="A2079" s="38">
        <v>254</v>
      </c>
      <c r="B2079" s="39">
        <v>10736</v>
      </c>
      <c r="C2079" s="38">
        <v>10319101</v>
      </c>
      <c r="D2079" s="40" t="s">
        <v>1195</v>
      </c>
      <c r="E2079" s="31">
        <v>1</v>
      </c>
      <c r="F2079" s="38">
        <v>60</v>
      </c>
      <c r="G2079" s="38" t="s">
        <v>33</v>
      </c>
      <c r="H2079" s="42">
        <v>132129.54999999999</v>
      </c>
      <c r="I2079" s="49"/>
      <c r="J2079" s="44">
        <v>42366</v>
      </c>
      <c r="K2079" s="42">
        <v>0</v>
      </c>
      <c r="L2079" s="42">
        <v>125523.07</v>
      </c>
      <c r="M2079" s="44">
        <v>45107</v>
      </c>
      <c r="N2079" s="42">
        <f>H2079-K2079-L2079</f>
        <v>6606.4799999999814</v>
      </c>
      <c r="O2079" s="42">
        <v>0</v>
      </c>
      <c r="P2079" s="45">
        <v>0.13</v>
      </c>
      <c r="Q2079" s="42">
        <v>0</v>
      </c>
      <c r="R2079" s="42">
        <v>0</v>
      </c>
      <c r="S2079" s="42">
        <f>N2079-R2079</f>
        <v>6606.4799999999814</v>
      </c>
      <c r="T2079" s="38">
        <v>1802</v>
      </c>
      <c r="U2079" s="14">
        <f>S2079/H2079</f>
        <v>5.000001892082416E-2</v>
      </c>
      <c r="V2079" s="19"/>
      <c r="W2079" s="19"/>
      <c r="X2079" s="37" t="s">
        <v>3461</v>
      </c>
    </row>
    <row r="2080" spans="1:37" s="9" customFormat="1" ht="16.5" customHeight="1">
      <c r="A2080" s="38">
        <v>305</v>
      </c>
      <c r="B2080" s="39">
        <v>10729</v>
      </c>
      <c r="C2080" s="38">
        <v>10319693</v>
      </c>
      <c r="D2080" s="40" t="s">
        <v>282</v>
      </c>
      <c r="E2080" s="58">
        <v>1</v>
      </c>
      <c r="F2080" s="38">
        <v>120</v>
      </c>
      <c r="G2080" s="38" t="s">
        <v>279</v>
      </c>
      <c r="H2080" s="42">
        <v>298173.88</v>
      </c>
      <c r="I2080" s="61"/>
      <c r="J2080" s="44">
        <v>39813</v>
      </c>
      <c r="K2080" s="42">
        <v>0</v>
      </c>
      <c r="L2080" s="42">
        <v>283265.18</v>
      </c>
      <c r="M2080" s="44">
        <v>45259</v>
      </c>
      <c r="N2080" s="42">
        <v>14908.7</v>
      </c>
      <c r="O2080" s="42">
        <v>0</v>
      </c>
      <c r="P2080" s="45">
        <f>IF(J2080&lt;DATEVALUE("2009-1-1"),3%,13%)</f>
        <v>0.03</v>
      </c>
      <c r="Q2080" s="42">
        <f>IF(P2080=13%,ROUND(O2080/(1+P2080)*P2080,2),ROUND(O2080/(1+0.03)*0.02,2))</f>
        <v>0</v>
      </c>
      <c r="R2080" s="42">
        <f>O2080-Q2080</f>
        <v>0</v>
      </c>
      <c r="S2080" s="42">
        <f>N2080-R2080</f>
        <v>14908.7</v>
      </c>
      <c r="T2080" s="38">
        <v>1802</v>
      </c>
      <c r="U2080" s="14">
        <f>S2080/H2080</f>
        <v>5.0000020122486923E-2</v>
      </c>
      <c r="V2080" s="19"/>
      <c r="W2080" s="19"/>
      <c r="X2080" s="37" t="s">
        <v>3459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37" s="9" customFormat="1" ht="16.5" customHeight="1">
      <c r="A2081" s="38">
        <v>172</v>
      </c>
      <c r="B2081" s="39">
        <v>10736</v>
      </c>
      <c r="C2081" s="38">
        <v>10284290</v>
      </c>
      <c r="D2081" s="40" t="s">
        <v>1937</v>
      </c>
      <c r="E2081" s="31">
        <v>56</v>
      </c>
      <c r="F2081" s="38">
        <v>60</v>
      </c>
      <c r="G2081" s="38" t="s">
        <v>33</v>
      </c>
      <c r="H2081" s="42">
        <v>197675.51999999999</v>
      </c>
      <c r="I2081" s="49"/>
      <c r="J2081" s="44">
        <v>42304</v>
      </c>
      <c r="K2081" s="42">
        <v>0</v>
      </c>
      <c r="L2081" s="42">
        <v>187791.74</v>
      </c>
      <c r="M2081" s="44">
        <v>45107</v>
      </c>
      <c r="N2081" s="42">
        <f>H2081-K2081-L2081</f>
        <v>9883.7799999999988</v>
      </c>
      <c r="O2081" s="42">
        <v>0</v>
      </c>
      <c r="P2081" s="45">
        <v>0.13</v>
      </c>
      <c r="Q2081" s="42">
        <v>0</v>
      </c>
      <c r="R2081" s="42">
        <v>0</v>
      </c>
      <c r="S2081" s="42">
        <f>N2081-R2081</f>
        <v>9883.7799999999988</v>
      </c>
      <c r="T2081" s="38">
        <v>5000</v>
      </c>
      <c r="U2081" s="14">
        <f>S2081/H2081</f>
        <v>5.0000020235181367E-2</v>
      </c>
      <c r="V2081" s="19"/>
      <c r="W2081" s="19"/>
      <c r="X2081" s="37" t="s">
        <v>3461</v>
      </c>
    </row>
    <row r="2082" spans="1:37" s="9" customFormat="1" ht="16.5" customHeight="1">
      <c r="A2082" s="38">
        <v>7</v>
      </c>
      <c r="B2082" s="39">
        <v>10736</v>
      </c>
      <c r="C2082" s="38">
        <v>10284322</v>
      </c>
      <c r="D2082" s="40" t="s">
        <v>2494</v>
      </c>
      <c r="E2082" s="38">
        <v>1</v>
      </c>
      <c r="F2082" s="38">
        <v>120</v>
      </c>
      <c r="G2082" s="38" t="s">
        <v>21</v>
      </c>
      <c r="H2082" s="42">
        <v>148008.54</v>
      </c>
      <c r="I2082" s="2"/>
      <c r="J2082" s="44">
        <v>40750</v>
      </c>
      <c r="K2082" s="42">
        <v>0</v>
      </c>
      <c r="L2082" s="42">
        <v>140608.10999999999</v>
      </c>
      <c r="M2082" s="44">
        <v>45016</v>
      </c>
      <c r="N2082" s="42">
        <f>H2082-K2082-L2082</f>
        <v>7400.4300000000221</v>
      </c>
      <c r="O2082" s="42">
        <v>0</v>
      </c>
      <c r="P2082" s="45">
        <v>0.13</v>
      </c>
      <c r="Q2082" s="42">
        <v>0</v>
      </c>
      <c r="R2082" s="42">
        <v>0</v>
      </c>
      <c r="S2082" s="42">
        <v>7400.43</v>
      </c>
      <c r="T2082" s="38">
        <v>5000</v>
      </c>
      <c r="U2082" s="14">
        <f>S2082/H2082</f>
        <v>5.0000020269100685E-2</v>
      </c>
      <c r="V2082" s="19"/>
      <c r="W2082" s="19"/>
      <c r="X2082" s="37" t="s">
        <v>3461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s="9" customFormat="1" ht="16.5" customHeight="1">
      <c r="A2083" s="38">
        <v>293</v>
      </c>
      <c r="B2083" s="39">
        <v>40712</v>
      </c>
      <c r="C2083" s="38">
        <v>10302595</v>
      </c>
      <c r="D2083" s="40" t="s">
        <v>772</v>
      </c>
      <c r="E2083" s="38">
        <v>46</v>
      </c>
      <c r="F2083" s="38">
        <v>60</v>
      </c>
      <c r="G2083" s="38" t="s">
        <v>33</v>
      </c>
      <c r="H2083" s="42">
        <v>97504.36</v>
      </c>
      <c r="I2083" s="55"/>
      <c r="J2083" s="44">
        <v>42276</v>
      </c>
      <c r="K2083" s="42">
        <v>0</v>
      </c>
      <c r="L2083" s="42">
        <v>92629.14</v>
      </c>
      <c r="M2083" s="44">
        <v>45138</v>
      </c>
      <c r="N2083" s="42">
        <f>H2083-K2083-L2083</f>
        <v>4875.2200000000012</v>
      </c>
      <c r="O2083" s="42">
        <v>0</v>
      </c>
      <c r="P2083" s="45">
        <v>0.13</v>
      </c>
      <c r="Q2083" s="42">
        <v>0</v>
      </c>
      <c r="R2083" s="42">
        <v>0</v>
      </c>
      <c r="S2083" s="42">
        <v>4875.22</v>
      </c>
      <c r="T2083" s="38">
        <v>5000</v>
      </c>
      <c r="U2083" s="14">
        <f>S2083/H2083</f>
        <v>5.0000020511903262E-2</v>
      </c>
      <c r="V2083" s="19"/>
      <c r="W2083" s="19"/>
      <c r="X2083" s="37" t="s">
        <v>3467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s="9" customFormat="1" ht="16.5" customHeight="1">
      <c r="A2084" s="38">
        <v>353</v>
      </c>
      <c r="B2084" s="39">
        <v>10736</v>
      </c>
      <c r="C2084" s="38">
        <v>10283738</v>
      </c>
      <c r="D2084" s="40" t="s">
        <v>1313</v>
      </c>
      <c r="E2084" s="38">
        <v>1</v>
      </c>
      <c r="F2084" s="38">
        <v>120</v>
      </c>
      <c r="G2084" s="38" t="s">
        <v>21</v>
      </c>
      <c r="H2084" s="42">
        <v>47605.98</v>
      </c>
      <c r="I2084" s="55"/>
      <c r="J2084" s="44">
        <v>39270</v>
      </c>
      <c r="K2084" s="42">
        <v>0</v>
      </c>
      <c r="L2084" s="42">
        <v>45225.68</v>
      </c>
      <c r="M2084" s="44">
        <v>45138</v>
      </c>
      <c r="N2084" s="42">
        <f>H2084-K2084-L2084</f>
        <v>2380.3000000000029</v>
      </c>
      <c r="O2084" s="42">
        <v>0</v>
      </c>
      <c r="P2084" s="45">
        <v>0.03</v>
      </c>
      <c r="Q2084" s="42">
        <v>0</v>
      </c>
      <c r="R2084" s="42">
        <v>0</v>
      </c>
      <c r="S2084" s="42">
        <v>2380.3000000000002</v>
      </c>
      <c r="T2084" s="38">
        <v>2106</v>
      </c>
      <c r="U2084" s="14">
        <f>S2084/H2084</f>
        <v>5.0000021005764402E-2</v>
      </c>
      <c r="V2084" s="19"/>
      <c r="W2084" s="19"/>
      <c r="X2084" s="37" t="s">
        <v>3461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s="9" customFormat="1" ht="16.5" customHeight="1">
      <c r="A2085" s="38">
        <v>10</v>
      </c>
      <c r="B2085" s="39">
        <v>10737</v>
      </c>
      <c r="C2085" s="38">
        <v>10288252</v>
      </c>
      <c r="D2085" s="40" t="s">
        <v>2842</v>
      </c>
      <c r="E2085" s="38">
        <v>1</v>
      </c>
      <c r="F2085" s="38">
        <v>120</v>
      </c>
      <c r="G2085" s="38" t="s">
        <v>21</v>
      </c>
      <c r="H2085" s="42">
        <v>329022.06</v>
      </c>
      <c r="I2085" s="2"/>
      <c r="J2085" s="44">
        <v>40689</v>
      </c>
      <c r="K2085" s="42">
        <v>0</v>
      </c>
      <c r="L2085" s="42">
        <v>312570.95</v>
      </c>
      <c r="M2085" s="44">
        <v>45016</v>
      </c>
      <c r="N2085" s="42">
        <f>H2085-K2085-L2085</f>
        <v>16451.109999999986</v>
      </c>
      <c r="O2085" s="42">
        <v>0</v>
      </c>
      <c r="P2085" s="45">
        <v>0.13</v>
      </c>
      <c r="Q2085" s="42">
        <v>0</v>
      </c>
      <c r="R2085" s="42">
        <v>0</v>
      </c>
      <c r="S2085" s="42">
        <v>16451.11</v>
      </c>
      <c r="T2085" s="38">
        <v>2101</v>
      </c>
      <c r="U2085" s="14">
        <f>S2085/H2085</f>
        <v>5.0000021275169212E-2</v>
      </c>
      <c r="V2085" s="19"/>
      <c r="W2085" s="19"/>
      <c r="X2085" s="37" t="s">
        <v>3461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37" s="9" customFormat="1" ht="16.5" customHeight="1">
      <c r="A2086" s="38">
        <v>27</v>
      </c>
      <c r="B2086" s="39">
        <v>10702</v>
      </c>
      <c r="C2086" s="38">
        <v>10319488</v>
      </c>
      <c r="D2086" s="40" t="s">
        <v>1822</v>
      </c>
      <c r="E2086" s="38">
        <v>1</v>
      </c>
      <c r="F2086" s="38">
        <v>27</v>
      </c>
      <c r="G2086" s="38" t="s">
        <v>21</v>
      </c>
      <c r="H2086" s="42">
        <v>93447.56</v>
      </c>
      <c r="I2086" s="48"/>
      <c r="J2086" s="44">
        <v>43615</v>
      </c>
      <c r="K2086" s="42">
        <v>0</v>
      </c>
      <c r="L2086" s="42">
        <v>88775.18</v>
      </c>
      <c r="M2086" s="44">
        <v>45107</v>
      </c>
      <c r="N2086" s="42">
        <f>H2086-K2086-L2086</f>
        <v>4672.3800000000047</v>
      </c>
      <c r="O2086" s="42">
        <v>0</v>
      </c>
      <c r="P2086" s="45">
        <v>0.13</v>
      </c>
      <c r="Q2086" s="42">
        <v>0</v>
      </c>
      <c r="R2086" s="42">
        <v>0</v>
      </c>
      <c r="S2086" s="42">
        <f>N2086-R2086</f>
        <v>4672.3800000000047</v>
      </c>
      <c r="T2086" s="38">
        <v>1802</v>
      </c>
      <c r="U2086" s="14">
        <f>S2086/H2086</f>
        <v>5.0000021402378025E-2</v>
      </c>
      <c r="V2086" s="19"/>
      <c r="W2086" s="19"/>
      <c r="X2086" s="37" t="s">
        <v>3456</v>
      </c>
    </row>
    <row r="2087" spans="1:37" s="9" customFormat="1" ht="16.5" customHeight="1">
      <c r="A2087" s="38">
        <v>322</v>
      </c>
      <c r="B2087" s="39">
        <v>10729</v>
      </c>
      <c r="C2087" s="38">
        <v>10292087</v>
      </c>
      <c r="D2087" s="40" t="s">
        <v>301</v>
      </c>
      <c r="E2087" s="58">
        <v>1</v>
      </c>
      <c r="F2087" s="38">
        <v>120</v>
      </c>
      <c r="G2087" s="38" t="s">
        <v>21</v>
      </c>
      <c r="H2087" s="42">
        <v>44736.58</v>
      </c>
      <c r="I2087" s="37"/>
      <c r="J2087" s="44">
        <v>40688</v>
      </c>
      <c r="K2087" s="42">
        <v>0</v>
      </c>
      <c r="L2087" s="42">
        <v>42499.75</v>
      </c>
      <c r="M2087" s="44">
        <v>45259</v>
      </c>
      <c r="N2087" s="42">
        <v>2236.83</v>
      </c>
      <c r="O2087" s="42">
        <v>0</v>
      </c>
      <c r="P2087" s="45">
        <f>IF(J2087&lt;DATEVALUE("2009-1-1"),3%,13%)</f>
        <v>0.13</v>
      </c>
      <c r="Q2087" s="42">
        <f>IF(P2087=13%,ROUND(O2087/(1+P2087)*P2087,2),ROUND(O2087/(1+0.03)*0.02,2))</f>
        <v>0</v>
      </c>
      <c r="R2087" s="42">
        <f>O2087-Q2087</f>
        <v>0</v>
      </c>
      <c r="S2087" s="42">
        <f>N2087-R2087</f>
        <v>2236.83</v>
      </c>
      <c r="T2087" s="38">
        <v>1601</v>
      </c>
      <c r="U2087" s="14">
        <f>S2087/H2087</f>
        <v>5.0000022353072132E-2</v>
      </c>
      <c r="V2087" s="19"/>
      <c r="W2087" s="19"/>
      <c r="X2087" s="37" t="s">
        <v>3459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s="9" customFormat="1" ht="16.5" customHeight="1">
      <c r="A2088" s="38">
        <v>83</v>
      </c>
      <c r="B2088" s="39">
        <v>10736</v>
      </c>
      <c r="C2088" s="38">
        <v>10284022</v>
      </c>
      <c r="D2088" s="40" t="s">
        <v>1885</v>
      </c>
      <c r="E2088" s="31">
        <v>1</v>
      </c>
      <c r="F2088" s="38">
        <v>60</v>
      </c>
      <c r="G2088" s="38" t="s">
        <v>33</v>
      </c>
      <c r="H2088" s="42">
        <v>44122.18</v>
      </c>
      <c r="I2088" s="49"/>
      <c r="J2088" s="44">
        <v>40390</v>
      </c>
      <c r="K2088" s="42">
        <v>0</v>
      </c>
      <c r="L2088" s="42">
        <v>41916.07</v>
      </c>
      <c r="M2088" s="44">
        <v>45107</v>
      </c>
      <c r="N2088" s="42">
        <f>H2088-K2088-L2088</f>
        <v>2206.1100000000006</v>
      </c>
      <c r="O2088" s="42">
        <v>0</v>
      </c>
      <c r="P2088" s="45">
        <v>0.13</v>
      </c>
      <c r="Q2088" s="42">
        <v>0</v>
      </c>
      <c r="R2088" s="42">
        <v>0</v>
      </c>
      <c r="S2088" s="42">
        <f>N2088-R2088</f>
        <v>2206.1100000000006</v>
      </c>
      <c r="T2088" s="38">
        <v>5000</v>
      </c>
      <c r="U2088" s="14">
        <f>S2088/H2088</f>
        <v>5.0000022664337992E-2</v>
      </c>
      <c r="V2088" s="19"/>
      <c r="W2088" s="19"/>
      <c r="X2088" s="37" t="s">
        <v>3461</v>
      </c>
    </row>
    <row r="2089" spans="1:37" s="9" customFormat="1" ht="16.5" customHeight="1">
      <c r="A2089" s="38">
        <v>962</v>
      </c>
      <c r="B2089" s="39">
        <v>10800</v>
      </c>
      <c r="C2089" s="38">
        <v>10317430</v>
      </c>
      <c r="D2089" s="40" t="s">
        <v>180</v>
      </c>
      <c r="E2089" s="38">
        <v>6</v>
      </c>
      <c r="F2089" s="38">
        <v>60</v>
      </c>
      <c r="G2089" s="38" t="s">
        <v>23</v>
      </c>
      <c r="H2089" s="42">
        <v>20934.990000000002</v>
      </c>
      <c r="I2089" s="2"/>
      <c r="J2089" s="44">
        <v>39808</v>
      </c>
      <c r="K2089" s="42">
        <v>0</v>
      </c>
      <c r="L2089" s="42">
        <v>19888.240000000002</v>
      </c>
      <c r="M2089" s="44">
        <v>45077</v>
      </c>
      <c r="N2089" s="42">
        <f>H2089-K2089-L2089</f>
        <v>1046.75</v>
      </c>
      <c r="O2089" s="42">
        <v>0</v>
      </c>
      <c r="P2089" s="45">
        <v>0.03</v>
      </c>
      <c r="Q2089" s="42">
        <v>0</v>
      </c>
      <c r="R2089" s="42">
        <v>0</v>
      </c>
      <c r="S2089" s="42">
        <f>N2089-R2089</f>
        <v>1046.75</v>
      </c>
      <c r="T2089" s="38">
        <v>1001</v>
      </c>
      <c r="U2089" s="14">
        <f>S2089/H2089</f>
        <v>5.0000023883460178E-2</v>
      </c>
      <c r="V2089" s="19"/>
      <c r="W2089" s="19"/>
      <c r="X2089" s="37" t="s">
        <v>3465</v>
      </c>
    </row>
    <row r="2090" spans="1:37" s="9" customFormat="1" ht="16.5" customHeight="1">
      <c r="A2090" s="38">
        <v>313</v>
      </c>
      <c r="B2090" s="39">
        <v>10729</v>
      </c>
      <c r="C2090" s="38">
        <v>10292135</v>
      </c>
      <c r="D2090" s="40" t="s">
        <v>2063</v>
      </c>
      <c r="E2090" s="58">
        <v>1</v>
      </c>
      <c r="F2090" s="38">
        <v>120</v>
      </c>
      <c r="G2090" s="38" t="s">
        <v>727</v>
      </c>
      <c r="H2090" s="42">
        <v>305673.05</v>
      </c>
      <c r="I2090" s="37"/>
      <c r="J2090" s="44">
        <v>39899</v>
      </c>
      <c r="K2090" s="42">
        <v>0</v>
      </c>
      <c r="L2090" s="42">
        <v>290389.39</v>
      </c>
      <c r="M2090" s="44">
        <v>45259</v>
      </c>
      <c r="N2090" s="42">
        <v>15283.66</v>
      </c>
      <c r="O2090" s="42">
        <v>0</v>
      </c>
      <c r="P2090" s="45">
        <f>IF(J2090&lt;DATEVALUE("2009-1-1"),3%,13%)</f>
        <v>0.13</v>
      </c>
      <c r="Q2090" s="42">
        <f>IF(P2090=13%,ROUND(O2090/(1+P2090)*P2090,2),ROUND(O2090/(1+0.03)*0.02,2))</f>
        <v>0</v>
      </c>
      <c r="R2090" s="42">
        <f>O2090-Q2090</f>
        <v>0</v>
      </c>
      <c r="S2090" s="42">
        <f>N2090-R2090</f>
        <v>15283.66</v>
      </c>
      <c r="T2090" s="38">
        <v>5000</v>
      </c>
      <c r="U2090" s="14">
        <f>S2090/H2090</f>
        <v>5.0000024536019781E-2</v>
      </c>
      <c r="V2090" s="19"/>
      <c r="W2090" s="19"/>
      <c r="X2090" s="37" t="s">
        <v>3459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s="9" customFormat="1" ht="16.5" customHeight="1">
      <c r="A2091" s="38">
        <v>950</v>
      </c>
      <c r="B2091" s="39">
        <v>10800</v>
      </c>
      <c r="C2091" s="38">
        <v>10317355</v>
      </c>
      <c r="D2091" s="40" t="s">
        <v>2096</v>
      </c>
      <c r="E2091" s="38">
        <v>35</v>
      </c>
      <c r="F2091" s="38">
        <v>60</v>
      </c>
      <c r="G2091" s="38" t="s">
        <v>23</v>
      </c>
      <c r="H2091" s="42">
        <v>101383.35</v>
      </c>
      <c r="I2091" s="2"/>
      <c r="J2091" s="44">
        <v>39808</v>
      </c>
      <c r="K2091" s="42">
        <v>0</v>
      </c>
      <c r="L2091" s="42">
        <v>96314.18</v>
      </c>
      <c r="M2091" s="44">
        <v>45077</v>
      </c>
      <c r="N2091" s="42">
        <f>H2091-K2091-L2091</f>
        <v>5069.1700000000128</v>
      </c>
      <c r="O2091" s="42">
        <v>0</v>
      </c>
      <c r="P2091" s="45">
        <v>0.03</v>
      </c>
      <c r="Q2091" s="42">
        <v>0</v>
      </c>
      <c r="R2091" s="42">
        <v>0</v>
      </c>
      <c r="S2091" s="42">
        <f>N2091-R2091</f>
        <v>5069.1700000000128</v>
      </c>
      <c r="T2091" s="38">
        <v>1001</v>
      </c>
      <c r="U2091" s="14">
        <f>S2091/H2091</f>
        <v>5.0000024658881488E-2</v>
      </c>
      <c r="V2091" s="19"/>
      <c r="W2091" s="19"/>
      <c r="X2091" s="37" t="s">
        <v>3465</v>
      </c>
    </row>
    <row r="2092" spans="1:37" s="9" customFormat="1" ht="16.5" customHeight="1">
      <c r="A2092" s="38">
        <v>380</v>
      </c>
      <c r="B2092" s="39">
        <v>10729</v>
      </c>
      <c r="C2092" s="38">
        <v>10292346</v>
      </c>
      <c r="D2092" s="40" t="s">
        <v>2395</v>
      </c>
      <c r="E2092" s="58">
        <v>1</v>
      </c>
      <c r="F2092" s="38">
        <v>120</v>
      </c>
      <c r="G2092" s="38" t="s">
        <v>21</v>
      </c>
      <c r="H2092" s="42">
        <v>197728.1</v>
      </c>
      <c r="I2092" s="37"/>
      <c r="J2092" s="44">
        <v>39813</v>
      </c>
      <c r="K2092" s="42">
        <v>0</v>
      </c>
      <c r="L2092" s="42">
        <v>187841.69</v>
      </c>
      <c r="M2092" s="44">
        <v>45259</v>
      </c>
      <c r="N2092" s="42">
        <v>9886.41</v>
      </c>
      <c r="O2092" s="42">
        <v>0</v>
      </c>
      <c r="P2092" s="45">
        <f>IF(J2092&lt;DATEVALUE("2009-1-1"),3%,13%)</f>
        <v>0.03</v>
      </c>
      <c r="Q2092" s="42">
        <f>IF(P2092=13%,ROUND(O2092/(1+P2092)*P2092,2),ROUND(O2092/(1+0.03)*0.02,2))</f>
        <v>0</v>
      </c>
      <c r="R2092" s="42">
        <f>O2092-Q2092</f>
        <v>0</v>
      </c>
      <c r="S2092" s="42">
        <f>N2092-R2092</f>
        <v>9886.41</v>
      </c>
      <c r="T2092" s="38">
        <v>2205</v>
      </c>
      <c r="U2092" s="14">
        <f>S2092/H2092</f>
        <v>5.0000025287250519E-2</v>
      </c>
      <c r="V2092" s="19"/>
      <c r="W2092" s="19"/>
      <c r="X2092" s="37" t="s">
        <v>3459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s="9" customFormat="1" ht="16.5" customHeight="1">
      <c r="A2093" s="38">
        <v>190</v>
      </c>
      <c r="B2093" s="39">
        <v>10743</v>
      </c>
      <c r="C2093" s="38">
        <v>10300099</v>
      </c>
      <c r="D2093" s="40" t="s">
        <v>537</v>
      </c>
      <c r="E2093" s="58">
        <v>21</v>
      </c>
      <c r="F2093" s="38">
        <v>60</v>
      </c>
      <c r="G2093" s="38" t="s">
        <v>33</v>
      </c>
      <c r="H2093" s="42">
        <v>18808.59</v>
      </c>
      <c r="I2093" s="57"/>
      <c r="J2093" s="44">
        <v>40512</v>
      </c>
      <c r="K2093" s="42">
        <v>0</v>
      </c>
      <c r="L2093" s="42">
        <v>17868.16</v>
      </c>
      <c r="M2093" s="44">
        <v>45199</v>
      </c>
      <c r="N2093" s="42">
        <f>H2093-L2093</f>
        <v>940.43000000000029</v>
      </c>
      <c r="O2093" s="42">
        <v>0</v>
      </c>
      <c r="P2093" s="45">
        <v>0.13</v>
      </c>
      <c r="Q2093" s="42">
        <v>0</v>
      </c>
      <c r="R2093" s="42">
        <v>0</v>
      </c>
      <c r="S2093" s="42">
        <f>N2093</f>
        <v>940.43000000000029</v>
      </c>
      <c r="T2093" s="38">
        <v>5000</v>
      </c>
      <c r="U2093" s="14">
        <f>S2093/H2093</f>
        <v>5.0000026583598256E-2</v>
      </c>
      <c r="V2093" s="19"/>
      <c r="W2093" s="19"/>
      <c r="X2093" s="37" t="s">
        <v>3463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s="9" customFormat="1" ht="16.5" customHeight="1">
      <c r="A2094" s="38">
        <v>67</v>
      </c>
      <c r="B2094" s="39">
        <v>10703</v>
      </c>
      <c r="C2094" s="38">
        <v>10300495</v>
      </c>
      <c r="D2094" s="40" t="s">
        <v>82</v>
      </c>
      <c r="E2094" s="38">
        <v>1</v>
      </c>
      <c r="F2094" s="38">
        <v>60</v>
      </c>
      <c r="G2094" s="38" t="s">
        <v>83</v>
      </c>
      <c r="H2094" s="42">
        <v>36015.379999999997</v>
      </c>
      <c r="I2094" s="57"/>
      <c r="J2094" s="44">
        <v>40513</v>
      </c>
      <c r="K2094" s="42">
        <v>0</v>
      </c>
      <c r="L2094" s="42">
        <v>34214.61</v>
      </c>
      <c r="M2094" s="44">
        <v>45199</v>
      </c>
      <c r="N2094" s="42">
        <v>1800.77</v>
      </c>
      <c r="O2094" s="42">
        <v>0</v>
      </c>
      <c r="P2094" s="45">
        <v>0.13</v>
      </c>
      <c r="Q2094" s="42">
        <v>0</v>
      </c>
      <c r="R2094" s="42">
        <v>0</v>
      </c>
      <c r="S2094" s="42">
        <v>1800.77</v>
      </c>
      <c r="T2094" s="38">
        <v>2108</v>
      </c>
      <c r="U2094" s="14">
        <f>S2094/H2094</f>
        <v>5.0000027765915563E-2</v>
      </c>
      <c r="V2094" s="19"/>
      <c r="W2094" s="19"/>
      <c r="X2094" s="37" t="s">
        <v>3456</v>
      </c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s="9" customFormat="1" ht="16.5" customHeight="1">
      <c r="A2095" s="38">
        <v>974</v>
      </c>
      <c r="B2095" s="39">
        <v>10800</v>
      </c>
      <c r="C2095" s="38">
        <v>10317518</v>
      </c>
      <c r="D2095" s="40" t="s">
        <v>2108</v>
      </c>
      <c r="E2095" s="38">
        <v>1</v>
      </c>
      <c r="F2095" s="38">
        <v>60</v>
      </c>
      <c r="G2095" s="38" t="s">
        <v>23</v>
      </c>
      <c r="H2095" s="42">
        <v>125773.53</v>
      </c>
      <c r="I2095" s="2"/>
      <c r="J2095" s="44">
        <v>39808</v>
      </c>
      <c r="K2095" s="42">
        <v>0</v>
      </c>
      <c r="L2095" s="42">
        <v>119484.85</v>
      </c>
      <c r="M2095" s="44">
        <v>45077</v>
      </c>
      <c r="N2095" s="42">
        <f>H2095-K2095-L2095</f>
        <v>6288.679999999993</v>
      </c>
      <c r="O2095" s="42">
        <v>0</v>
      </c>
      <c r="P2095" s="45">
        <v>0.03</v>
      </c>
      <c r="Q2095" s="42">
        <v>0</v>
      </c>
      <c r="R2095" s="42">
        <v>0</v>
      </c>
      <c r="S2095" s="42">
        <f>N2095-R2095</f>
        <v>6288.679999999993</v>
      </c>
      <c r="T2095" s="38">
        <v>1001</v>
      </c>
      <c r="U2095" s="14">
        <f>S2095/H2095</f>
        <v>5.000002782779487E-2</v>
      </c>
      <c r="V2095" s="19"/>
      <c r="W2095" s="19"/>
      <c r="X2095" s="37" t="s">
        <v>3465</v>
      </c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</row>
    <row r="2096" spans="1:37" s="9" customFormat="1" ht="16.5" customHeight="1">
      <c r="A2096" s="38">
        <v>92</v>
      </c>
      <c r="B2096" s="39">
        <v>10755</v>
      </c>
      <c r="C2096" s="38">
        <v>10286751</v>
      </c>
      <c r="D2096" s="40" t="s">
        <v>672</v>
      </c>
      <c r="E2096" s="38">
        <v>18</v>
      </c>
      <c r="F2096" s="38">
        <v>43</v>
      </c>
      <c r="G2096" s="38" t="s">
        <v>33</v>
      </c>
      <c r="H2096" s="42">
        <v>35384.58</v>
      </c>
      <c r="I2096" s="57"/>
      <c r="J2096" s="44">
        <v>43827</v>
      </c>
      <c r="K2096" s="42">
        <v>0</v>
      </c>
      <c r="L2096" s="42">
        <v>33615.35</v>
      </c>
      <c r="M2096" s="44">
        <v>45199</v>
      </c>
      <c r="N2096" s="42">
        <v>1769.23</v>
      </c>
      <c r="O2096" s="42">
        <v>0</v>
      </c>
      <c r="P2096" s="45">
        <v>0.13</v>
      </c>
      <c r="Q2096" s="42">
        <v>0</v>
      </c>
      <c r="R2096" s="42">
        <v>0</v>
      </c>
      <c r="S2096" s="42">
        <v>1769.23</v>
      </c>
      <c r="T2096" s="38">
        <v>2506</v>
      </c>
      <c r="U2096" s="14">
        <f>S2096/H2096</f>
        <v>5.0000028260897826E-2</v>
      </c>
      <c r="V2096" s="19"/>
      <c r="W2096" s="19"/>
      <c r="X2096" s="37" t="s">
        <v>3464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s="9" customFormat="1" ht="16.5" customHeight="1">
      <c r="A2097" s="38">
        <v>11</v>
      </c>
      <c r="B2097" s="39">
        <v>10719</v>
      </c>
      <c r="C2097" s="38">
        <v>10282033</v>
      </c>
      <c r="D2097" s="40" t="s">
        <v>337</v>
      </c>
      <c r="E2097" s="38">
        <v>1</v>
      </c>
      <c r="F2097" s="38">
        <v>120</v>
      </c>
      <c r="G2097" s="38" t="s">
        <v>21</v>
      </c>
      <c r="H2097" s="42">
        <v>17632.990000000002</v>
      </c>
      <c r="I2097" s="49"/>
      <c r="J2097" s="44">
        <v>41331</v>
      </c>
      <c r="K2097" s="42">
        <v>0</v>
      </c>
      <c r="L2097" s="42">
        <v>16751.34</v>
      </c>
      <c r="M2097" s="44">
        <v>45107</v>
      </c>
      <c r="N2097" s="42">
        <f>H2097-K2097-L2097</f>
        <v>881.65000000000146</v>
      </c>
      <c r="O2097" s="42">
        <v>0</v>
      </c>
      <c r="P2097" s="45">
        <v>0.13</v>
      </c>
      <c r="Q2097" s="42">
        <v>0</v>
      </c>
      <c r="R2097" s="42">
        <v>0</v>
      </c>
      <c r="S2097" s="42">
        <f>N2097-R2097</f>
        <v>881.65000000000146</v>
      </c>
      <c r="T2097" s="38">
        <v>2101</v>
      </c>
      <c r="U2097" s="14">
        <f>S2097/H2097</f>
        <v>5.000002835593971E-2</v>
      </c>
      <c r="V2097" s="19"/>
      <c r="W2097" s="19"/>
      <c r="X2097" s="37" t="s">
        <v>3478</v>
      </c>
    </row>
    <row r="2098" spans="1:37" s="9" customFormat="1" ht="16.5" customHeight="1">
      <c r="A2098" s="38">
        <v>78</v>
      </c>
      <c r="B2098" s="39">
        <v>50099</v>
      </c>
      <c r="C2098" s="38">
        <v>10320198</v>
      </c>
      <c r="D2098" s="40" t="s">
        <v>2555</v>
      </c>
      <c r="E2098" s="38">
        <v>1</v>
      </c>
      <c r="F2098" s="38">
        <v>60</v>
      </c>
      <c r="G2098" s="38" t="s">
        <v>33</v>
      </c>
      <c r="H2098" s="42">
        <v>69301.16</v>
      </c>
      <c r="I2098" s="2"/>
      <c r="J2098" s="44">
        <v>42302</v>
      </c>
      <c r="K2098" s="42">
        <v>0</v>
      </c>
      <c r="L2098" s="42">
        <v>65836.100000000006</v>
      </c>
      <c r="M2098" s="44">
        <v>45016</v>
      </c>
      <c r="N2098" s="42">
        <f>H2098-K2098-L2098</f>
        <v>3465.0599999999977</v>
      </c>
      <c r="O2098" s="42">
        <v>0</v>
      </c>
      <c r="P2098" s="45">
        <v>0.13</v>
      </c>
      <c r="Q2098" s="42">
        <v>0</v>
      </c>
      <c r="R2098" s="42">
        <v>0</v>
      </c>
      <c r="S2098" s="42">
        <v>3465.06</v>
      </c>
      <c r="T2098" s="38">
        <v>1802</v>
      </c>
      <c r="U2098" s="14">
        <f>S2098/H2098</f>
        <v>5.0000028859545784E-2</v>
      </c>
      <c r="V2098" s="19"/>
      <c r="W2098" s="19"/>
      <c r="X2098" s="37" t="s">
        <v>3468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37" s="9" customFormat="1" ht="16.5" customHeight="1">
      <c r="A2099" s="38">
        <v>182</v>
      </c>
      <c r="B2099" s="39">
        <v>10741</v>
      </c>
      <c r="C2099" s="38">
        <v>10282248</v>
      </c>
      <c r="D2099" s="40" t="s">
        <v>301</v>
      </c>
      <c r="E2099" s="38">
        <v>1</v>
      </c>
      <c r="F2099" s="38">
        <v>120</v>
      </c>
      <c r="G2099" s="38" t="s">
        <v>21</v>
      </c>
      <c r="H2099" s="42">
        <v>33449.58</v>
      </c>
      <c r="I2099" s="49"/>
      <c r="J2099" s="44">
        <v>40597</v>
      </c>
      <c r="K2099" s="42">
        <v>0</v>
      </c>
      <c r="L2099" s="42">
        <v>31777.1</v>
      </c>
      <c r="M2099" s="44">
        <v>45107</v>
      </c>
      <c r="N2099" s="42">
        <f>H2099-K2099-L2099</f>
        <v>1672.4800000000032</v>
      </c>
      <c r="O2099" s="42">
        <v>0</v>
      </c>
      <c r="P2099" s="45">
        <v>0.13</v>
      </c>
      <c r="Q2099" s="42">
        <v>0</v>
      </c>
      <c r="R2099" s="42">
        <v>0</v>
      </c>
      <c r="S2099" s="42">
        <f>N2099-R2099</f>
        <v>1672.4800000000032</v>
      </c>
      <c r="T2099" s="38">
        <v>2003</v>
      </c>
      <c r="U2099" s="14">
        <f>S2099/H2099</f>
        <v>5.0000029895741684E-2</v>
      </c>
      <c r="V2099" s="19"/>
      <c r="W2099" s="19"/>
      <c r="X2099" s="37" t="s">
        <v>3462</v>
      </c>
    </row>
    <row r="2100" spans="1:37" s="9" customFormat="1" ht="16.5" customHeight="1">
      <c r="A2100" s="38">
        <v>1029</v>
      </c>
      <c r="B2100" s="39">
        <v>10800</v>
      </c>
      <c r="C2100" s="38">
        <v>10317767</v>
      </c>
      <c r="D2100" s="40" t="s">
        <v>2140</v>
      </c>
      <c r="E2100" s="38">
        <v>7</v>
      </c>
      <c r="F2100" s="38">
        <v>60</v>
      </c>
      <c r="G2100" s="38" t="s">
        <v>23</v>
      </c>
      <c r="H2100" s="42">
        <v>31451.58</v>
      </c>
      <c r="I2100" s="2"/>
      <c r="J2100" s="44">
        <v>39808</v>
      </c>
      <c r="K2100" s="42">
        <v>0</v>
      </c>
      <c r="L2100" s="42">
        <v>29879</v>
      </c>
      <c r="M2100" s="44">
        <v>45077</v>
      </c>
      <c r="N2100" s="42">
        <f>H2100-K2100-L2100</f>
        <v>1572.5800000000017</v>
      </c>
      <c r="O2100" s="42">
        <v>0</v>
      </c>
      <c r="P2100" s="45">
        <v>0.03</v>
      </c>
      <c r="Q2100" s="42">
        <v>0</v>
      </c>
      <c r="R2100" s="42">
        <v>0</v>
      </c>
      <c r="S2100" s="42">
        <f>N2100-R2100</f>
        <v>1572.5800000000017</v>
      </c>
      <c r="T2100" s="38">
        <v>1001</v>
      </c>
      <c r="U2100" s="14">
        <f>S2100/H2100</f>
        <v>5.0000031794905107E-2</v>
      </c>
      <c r="V2100" s="19"/>
      <c r="W2100" s="19"/>
      <c r="X2100" s="37" t="s">
        <v>3465</v>
      </c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</row>
    <row r="2101" spans="1:37" s="9" customFormat="1" ht="16.5" customHeight="1">
      <c r="A2101" s="38">
        <v>956</v>
      </c>
      <c r="B2101" s="39">
        <v>10800</v>
      </c>
      <c r="C2101" s="38">
        <v>10317361</v>
      </c>
      <c r="D2101" s="40" t="s">
        <v>522</v>
      </c>
      <c r="E2101" s="38">
        <v>6</v>
      </c>
      <c r="F2101" s="38">
        <v>60</v>
      </c>
      <c r="G2101" s="38" t="s">
        <v>23</v>
      </c>
      <c r="H2101" s="42">
        <v>14614.99</v>
      </c>
      <c r="I2101" s="2"/>
      <c r="J2101" s="44">
        <v>39808</v>
      </c>
      <c r="K2101" s="42">
        <v>0</v>
      </c>
      <c r="L2101" s="42">
        <v>13884.24</v>
      </c>
      <c r="M2101" s="44">
        <v>45077</v>
      </c>
      <c r="N2101" s="42">
        <f>H2101-K2101-L2101</f>
        <v>730.75</v>
      </c>
      <c r="O2101" s="42">
        <v>0</v>
      </c>
      <c r="P2101" s="45">
        <v>0.03</v>
      </c>
      <c r="Q2101" s="42">
        <v>0</v>
      </c>
      <c r="R2101" s="42">
        <v>0</v>
      </c>
      <c r="S2101" s="42">
        <f>N2101-R2101</f>
        <v>730.75</v>
      </c>
      <c r="T2101" s="38">
        <v>1001</v>
      </c>
      <c r="U2101" s="14">
        <f>S2101/H2101</f>
        <v>5.0000034211450023E-2</v>
      </c>
      <c r="V2101" s="19"/>
      <c r="W2101" s="19"/>
      <c r="X2101" s="37" t="s">
        <v>3465</v>
      </c>
    </row>
    <row r="2102" spans="1:37" s="9" customFormat="1" ht="16.5" customHeight="1">
      <c r="A2102" s="38">
        <v>1040</v>
      </c>
      <c r="B2102" s="39">
        <v>10800</v>
      </c>
      <c r="C2102" s="38">
        <v>10318130</v>
      </c>
      <c r="D2102" s="40" t="s">
        <v>624</v>
      </c>
      <c r="E2102" s="38">
        <v>5</v>
      </c>
      <c r="F2102" s="38">
        <v>120</v>
      </c>
      <c r="G2102" s="38" t="s">
        <v>23</v>
      </c>
      <c r="H2102" s="42">
        <v>28092.18</v>
      </c>
      <c r="I2102" s="2"/>
      <c r="J2102" s="44">
        <v>40022</v>
      </c>
      <c r="K2102" s="42">
        <v>0</v>
      </c>
      <c r="L2102" s="42">
        <v>26687.57</v>
      </c>
      <c r="M2102" s="44">
        <v>45077</v>
      </c>
      <c r="N2102" s="42">
        <f>H2102-K2102-L2102</f>
        <v>1404.6100000000006</v>
      </c>
      <c r="O2102" s="42">
        <v>0</v>
      </c>
      <c r="P2102" s="45">
        <v>0.13</v>
      </c>
      <c r="Q2102" s="42">
        <v>0</v>
      </c>
      <c r="R2102" s="42">
        <v>0</v>
      </c>
      <c r="S2102" s="42">
        <f>N2102-R2102</f>
        <v>1404.6100000000006</v>
      </c>
      <c r="T2102" s="38">
        <v>1001</v>
      </c>
      <c r="U2102" s="14">
        <f>S2102/H2102</f>
        <v>5.0000035597095011E-2</v>
      </c>
      <c r="V2102" s="19"/>
      <c r="W2102" s="19"/>
      <c r="X2102" s="37" t="s">
        <v>3465</v>
      </c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</row>
    <row r="2103" spans="1:37" s="9" customFormat="1" ht="16.5" customHeight="1">
      <c r="A2103" s="38">
        <v>5</v>
      </c>
      <c r="B2103" s="39">
        <v>10873</v>
      </c>
      <c r="C2103" s="38">
        <v>10313055</v>
      </c>
      <c r="D2103" s="40" t="s">
        <v>2065</v>
      </c>
      <c r="E2103" s="38">
        <v>1</v>
      </c>
      <c r="F2103" s="38">
        <v>120</v>
      </c>
      <c r="G2103" s="38" t="s">
        <v>2909</v>
      </c>
      <c r="H2103" s="42">
        <v>133074.29999999999</v>
      </c>
      <c r="I2103" s="49"/>
      <c r="J2103" s="44">
        <v>39813</v>
      </c>
      <c r="K2103" s="42">
        <v>0</v>
      </c>
      <c r="L2103" s="42">
        <v>126420.58</v>
      </c>
      <c r="M2103" s="44">
        <v>45107</v>
      </c>
      <c r="N2103" s="42">
        <f>H2103-K2103-L2103</f>
        <v>6653.7199999999866</v>
      </c>
      <c r="O2103" s="42">
        <v>0</v>
      </c>
      <c r="P2103" s="45">
        <v>0.03</v>
      </c>
      <c r="Q2103" s="42">
        <v>0</v>
      </c>
      <c r="R2103" s="42">
        <v>0</v>
      </c>
      <c r="S2103" s="42">
        <f>N2103-R2103</f>
        <v>6653.7199999999866</v>
      </c>
      <c r="T2103" s="38">
        <v>5000</v>
      </c>
      <c r="U2103" s="14">
        <f>S2103/H2103</f>
        <v>5.0000037572994836E-2</v>
      </c>
      <c r="V2103" s="19"/>
      <c r="W2103" s="19"/>
      <c r="X2103" s="37" t="s">
        <v>3480</v>
      </c>
    </row>
    <row r="2104" spans="1:37" s="9" customFormat="1" ht="16.5" customHeight="1">
      <c r="A2104" s="38">
        <v>6</v>
      </c>
      <c r="B2104" s="39">
        <v>10749</v>
      </c>
      <c r="C2104" s="38">
        <v>10301496</v>
      </c>
      <c r="D2104" s="40" t="s">
        <v>2510</v>
      </c>
      <c r="E2104" s="38">
        <v>1</v>
      </c>
      <c r="F2104" s="38">
        <v>60</v>
      </c>
      <c r="G2104" s="38" t="s">
        <v>33</v>
      </c>
      <c r="H2104" s="42">
        <v>26068.38</v>
      </c>
      <c r="I2104" s="2"/>
      <c r="J2104" s="44">
        <v>40468</v>
      </c>
      <c r="K2104" s="42">
        <v>0</v>
      </c>
      <c r="L2104" s="42">
        <v>24764.959999999999</v>
      </c>
      <c r="M2104" s="44">
        <v>45016</v>
      </c>
      <c r="N2104" s="42">
        <f>H2104-K2104-L2104</f>
        <v>1303.4200000000019</v>
      </c>
      <c r="O2104" s="42">
        <v>0</v>
      </c>
      <c r="P2104" s="45">
        <v>0.13</v>
      </c>
      <c r="Q2104" s="42">
        <v>0</v>
      </c>
      <c r="R2104" s="42">
        <v>0</v>
      </c>
      <c r="S2104" s="42">
        <v>1303.42</v>
      </c>
      <c r="T2104" s="38">
        <v>5000</v>
      </c>
      <c r="U2104" s="14">
        <f>S2104/H2104</f>
        <v>5.0000038360649951E-2</v>
      </c>
      <c r="V2104" s="19"/>
      <c r="W2104" s="19"/>
      <c r="X2104" s="37" t="s">
        <v>3473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37" s="9" customFormat="1" ht="16.5" customHeight="1">
      <c r="A2105" s="38">
        <v>17</v>
      </c>
      <c r="B2105" s="39">
        <v>10749</v>
      </c>
      <c r="C2105" s="38">
        <v>10300674</v>
      </c>
      <c r="D2105" s="40" t="s">
        <v>2395</v>
      </c>
      <c r="E2105" s="38">
        <v>42</v>
      </c>
      <c r="F2105" s="38">
        <v>120</v>
      </c>
      <c r="G2105" s="38" t="s">
        <v>21</v>
      </c>
      <c r="H2105" s="42">
        <v>96849.919999999998</v>
      </c>
      <c r="I2105" s="2"/>
      <c r="J2105" s="44">
        <v>40469</v>
      </c>
      <c r="K2105" s="42">
        <v>0</v>
      </c>
      <c r="L2105" s="42">
        <v>92007.42</v>
      </c>
      <c r="M2105" s="44">
        <v>45046</v>
      </c>
      <c r="N2105" s="42">
        <f>H2105-K2105-L2105</f>
        <v>4842.5</v>
      </c>
      <c r="O2105" s="42">
        <v>0</v>
      </c>
      <c r="P2105" s="45">
        <v>0.13</v>
      </c>
      <c r="Q2105" s="42">
        <v>0</v>
      </c>
      <c r="R2105" s="42">
        <v>0</v>
      </c>
      <c r="S2105" s="42">
        <v>4842.5</v>
      </c>
      <c r="T2105" s="38">
        <v>5000</v>
      </c>
      <c r="U2105" s="14">
        <f>S2105/H2105</f>
        <v>5.0000041301015014E-2</v>
      </c>
      <c r="V2105" s="19"/>
      <c r="W2105" s="19"/>
      <c r="X2105" s="37" t="s">
        <v>3473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37" s="9" customFormat="1" ht="16.5" customHeight="1">
      <c r="A2106" s="38">
        <v>80</v>
      </c>
      <c r="B2106" s="39">
        <v>10744</v>
      </c>
      <c r="C2106" s="38">
        <v>10293505</v>
      </c>
      <c r="D2106" s="40" t="s">
        <v>232</v>
      </c>
      <c r="E2106" s="38">
        <v>7</v>
      </c>
      <c r="F2106" s="38">
        <v>120</v>
      </c>
      <c r="G2106" s="38" t="s">
        <v>21</v>
      </c>
      <c r="H2106" s="42">
        <v>153948.47</v>
      </c>
      <c r="I2106" s="2"/>
      <c r="J2106" s="44">
        <v>39948</v>
      </c>
      <c r="K2106" s="42">
        <v>0</v>
      </c>
      <c r="L2106" s="42">
        <v>146251.04</v>
      </c>
      <c r="M2106" s="44">
        <v>45077</v>
      </c>
      <c r="N2106" s="42">
        <f>H2106-K2106-L2106</f>
        <v>7697.429999999993</v>
      </c>
      <c r="O2106" s="42">
        <v>0</v>
      </c>
      <c r="P2106" s="45">
        <v>0.13</v>
      </c>
      <c r="Q2106" s="42">
        <v>0</v>
      </c>
      <c r="R2106" s="42">
        <v>0</v>
      </c>
      <c r="S2106" s="42">
        <f>N2106-R2106</f>
        <v>7697.429999999993</v>
      </c>
      <c r="T2106" s="38">
        <v>5000</v>
      </c>
      <c r="U2106" s="14">
        <f>S2106/H2106</f>
        <v>5.0000042221920053E-2</v>
      </c>
      <c r="V2106" s="19"/>
      <c r="W2106" s="19"/>
      <c r="X2106" s="37" t="s">
        <v>3463</v>
      </c>
    </row>
    <row r="2107" spans="1:37" s="9" customFormat="1" ht="16.5" customHeight="1">
      <c r="A2107" s="38">
        <v>645</v>
      </c>
      <c r="B2107" s="39">
        <v>10737</v>
      </c>
      <c r="C2107" s="38">
        <v>10287381</v>
      </c>
      <c r="D2107" s="40" t="s">
        <v>443</v>
      </c>
      <c r="E2107" s="58">
        <v>10</v>
      </c>
      <c r="F2107" s="38">
        <v>60</v>
      </c>
      <c r="G2107" s="38" t="s">
        <v>23</v>
      </c>
      <c r="H2107" s="42">
        <v>22462.98</v>
      </c>
      <c r="I2107" s="57"/>
      <c r="J2107" s="44">
        <v>39269</v>
      </c>
      <c r="K2107" s="42">
        <v>0</v>
      </c>
      <c r="L2107" s="42">
        <v>21339.83</v>
      </c>
      <c r="M2107" s="44">
        <v>45199</v>
      </c>
      <c r="N2107" s="42">
        <f>H2107-L2107</f>
        <v>1123.1499999999978</v>
      </c>
      <c r="O2107" s="42">
        <v>0</v>
      </c>
      <c r="P2107" s="45">
        <v>0.03</v>
      </c>
      <c r="Q2107" s="42">
        <v>0</v>
      </c>
      <c r="R2107" s="42">
        <v>0</v>
      </c>
      <c r="S2107" s="42">
        <f>N2107</f>
        <v>1123.1499999999978</v>
      </c>
      <c r="T2107" s="38">
        <v>2102</v>
      </c>
      <c r="U2107" s="14">
        <f>S2107/H2107</f>
        <v>5.0000044517690787E-2</v>
      </c>
      <c r="V2107" s="19"/>
      <c r="W2107" s="19"/>
      <c r="X2107" s="37" t="s">
        <v>3461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37" s="9" customFormat="1" ht="16.5" customHeight="1">
      <c r="A2108" s="38">
        <v>1038</v>
      </c>
      <c r="B2108" s="39">
        <v>10800</v>
      </c>
      <c r="C2108" s="38">
        <v>10318115</v>
      </c>
      <c r="D2108" s="40" t="s">
        <v>2144</v>
      </c>
      <c r="E2108" s="38">
        <v>80</v>
      </c>
      <c r="F2108" s="38">
        <v>120</v>
      </c>
      <c r="G2108" s="38" t="s">
        <v>23</v>
      </c>
      <c r="H2108" s="42">
        <v>10400.99</v>
      </c>
      <c r="I2108" s="2"/>
      <c r="J2108" s="44">
        <v>39899</v>
      </c>
      <c r="K2108" s="42">
        <v>0</v>
      </c>
      <c r="L2108" s="42">
        <v>9880.94</v>
      </c>
      <c r="M2108" s="44">
        <v>45077</v>
      </c>
      <c r="N2108" s="42">
        <f>H2108-K2108-L2108</f>
        <v>520.04999999999927</v>
      </c>
      <c r="O2108" s="42">
        <v>0</v>
      </c>
      <c r="P2108" s="45">
        <v>0.13</v>
      </c>
      <c r="Q2108" s="42">
        <v>0</v>
      </c>
      <c r="R2108" s="42">
        <v>0</v>
      </c>
      <c r="S2108" s="42">
        <f>N2108-R2108</f>
        <v>520.04999999999927</v>
      </c>
      <c r="T2108" s="38">
        <v>1001</v>
      </c>
      <c r="U2108" s="14">
        <f>S2108/H2108</f>
        <v>5.0000048072346891E-2</v>
      </c>
      <c r="V2108" s="19"/>
      <c r="W2108" s="19"/>
      <c r="X2108" s="37" t="s">
        <v>3465</v>
      </c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</row>
    <row r="2109" spans="1:37" s="9" customFormat="1" ht="16.5" customHeight="1">
      <c r="A2109" s="38">
        <v>111</v>
      </c>
      <c r="B2109" s="39">
        <v>10736</v>
      </c>
      <c r="C2109" s="38">
        <v>10284114</v>
      </c>
      <c r="D2109" s="40" t="s">
        <v>1195</v>
      </c>
      <c r="E2109" s="31">
        <v>1</v>
      </c>
      <c r="F2109" s="38">
        <v>60</v>
      </c>
      <c r="G2109" s="38" t="s">
        <v>33</v>
      </c>
      <c r="H2109" s="42">
        <v>163066.04</v>
      </c>
      <c r="I2109" s="49"/>
      <c r="J2109" s="44">
        <v>42366</v>
      </c>
      <c r="K2109" s="42">
        <v>0</v>
      </c>
      <c r="L2109" s="42">
        <v>154912.73000000001</v>
      </c>
      <c r="M2109" s="44">
        <v>45107</v>
      </c>
      <c r="N2109" s="42">
        <f>H2109-K2109-L2109</f>
        <v>8153.3099999999977</v>
      </c>
      <c r="O2109" s="42">
        <v>0</v>
      </c>
      <c r="P2109" s="45">
        <v>0.13</v>
      </c>
      <c r="Q2109" s="42">
        <v>0</v>
      </c>
      <c r="R2109" s="42">
        <v>0</v>
      </c>
      <c r="S2109" s="42">
        <f>N2109-R2109</f>
        <v>8153.3099999999977</v>
      </c>
      <c r="T2109" s="38">
        <v>5000</v>
      </c>
      <c r="U2109" s="14">
        <f>S2109/H2109</f>
        <v>5.0000049059877809E-2</v>
      </c>
      <c r="V2109" s="19"/>
      <c r="W2109" s="19"/>
      <c r="X2109" s="37" t="s">
        <v>3461</v>
      </c>
    </row>
    <row r="2110" spans="1:37" s="9" customFormat="1" ht="16.5" customHeight="1">
      <c r="A2110" s="38">
        <v>117</v>
      </c>
      <c r="B2110" s="39">
        <v>10709</v>
      </c>
      <c r="C2110" s="38">
        <v>10310019</v>
      </c>
      <c r="D2110" s="40" t="s">
        <v>98</v>
      </c>
      <c r="E2110" s="38">
        <v>62</v>
      </c>
      <c r="F2110" s="38">
        <v>60</v>
      </c>
      <c r="G2110" s="38" t="s">
        <v>23</v>
      </c>
      <c r="H2110" s="42">
        <v>20136.98</v>
      </c>
      <c r="I2110" s="57"/>
      <c r="J2110" s="44">
        <v>42358</v>
      </c>
      <c r="K2110" s="42">
        <v>0</v>
      </c>
      <c r="L2110" s="42">
        <v>19130.13</v>
      </c>
      <c r="M2110" s="44">
        <v>45199</v>
      </c>
      <c r="N2110" s="42">
        <v>1006.85</v>
      </c>
      <c r="O2110" s="42">
        <v>0</v>
      </c>
      <c r="P2110" s="45">
        <v>0.13</v>
      </c>
      <c r="Q2110" s="42">
        <v>0</v>
      </c>
      <c r="R2110" s="42">
        <v>0</v>
      </c>
      <c r="S2110" s="42">
        <v>1006.85</v>
      </c>
      <c r="T2110" s="38">
        <v>5000</v>
      </c>
      <c r="U2110" s="14">
        <f>S2110/H2110</f>
        <v>5.0000049659879489E-2</v>
      </c>
      <c r="V2110" s="19"/>
      <c r="W2110" s="19"/>
      <c r="X2110" s="37" t="s">
        <v>3456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37" s="9" customFormat="1" ht="16.5" customHeight="1">
      <c r="A2111" s="38">
        <v>195</v>
      </c>
      <c r="B2111" s="39">
        <v>10736</v>
      </c>
      <c r="C2111" s="38">
        <v>10284353</v>
      </c>
      <c r="D2111" s="40" t="s">
        <v>1956</v>
      </c>
      <c r="E2111" s="31">
        <v>8</v>
      </c>
      <c r="F2111" s="38">
        <v>120</v>
      </c>
      <c r="G2111" s="38" t="s">
        <v>23</v>
      </c>
      <c r="H2111" s="42">
        <v>29075.17</v>
      </c>
      <c r="I2111" s="49"/>
      <c r="J2111" s="44">
        <v>39269</v>
      </c>
      <c r="K2111" s="42">
        <v>0</v>
      </c>
      <c r="L2111" s="42">
        <v>27621.41</v>
      </c>
      <c r="M2111" s="44">
        <v>45107</v>
      </c>
      <c r="N2111" s="42">
        <f>H2111-K2111-L2111</f>
        <v>1453.7599999999984</v>
      </c>
      <c r="O2111" s="42">
        <v>0</v>
      </c>
      <c r="P2111" s="45">
        <v>0.03</v>
      </c>
      <c r="Q2111" s="42">
        <v>0</v>
      </c>
      <c r="R2111" s="42">
        <v>0</v>
      </c>
      <c r="S2111" s="42">
        <f>N2111-R2111</f>
        <v>1453.7599999999984</v>
      </c>
      <c r="T2111" s="38">
        <v>2101</v>
      </c>
      <c r="U2111" s="14">
        <f>S2111/H2111</f>
        <v>5.0000051590411973E-2</v>
      </c>
      <c r="V2111" s="19"/>
      <c r="W2111" s="19"/>
      <c r="X2111" s="37" t="s">
        <v>3461</v>
      </c>
    </row>
    <row r="2112" spans="1:37" s="9" customFormat="1" ht="16.5" customHeight="1">
      <c r="A2112" s="38">
        <v>453</v>
      </c>
      <c r="B2112" s="39">
        <v>40712</v>
      </c>
      <c r="C2112" s="38">
        <v>10303598</v>
      </c>
      <c r="D2112" s="40" t="s">
        <v>98</v>
      </c>
      <c r="E2112" s="38">
        <v>31</v>
      </c>
      <c r="F2112" s="38">
        <v>60</v>
      </c>
      <c r="G2112" s="38" t="s">
        <v>83</v>
      </c>
      <c r="H2112" s="42">
        <v>9538.39</v>
      </c>
      <c r="I2112" s="55"/>
      <c r="J2112" s="44">
        <v>42277</v>
      </c>
      <c r="K2112" s="42">
        <v>0</v>
      </c>
      <c r="L2112" s="42">
        <v>9061.4699999999993</v>
      </c>
      <c r="M2112" s="44">
        <v>45138</v>
      </c>
      <c r="N2112" s="42">
        <f>H2112-K2112-L2112</f>
        <v>476.92000000000007</v>
      </c>
      <c r="O2112" s="42">
        <v>0</v>
      </c>
      <c r="P2112" s="45">
        <v>0.13</v>
      </c>
      <c r="Q2112" s="42">
        <v>0</v>
      </c>
      <c r="R2112" s="42">
        <v>0</v>
      </c>
      <c r="S2112" s="42">
        <v>476.92</v>
      </c>
      <c r="T2112" s="38">
        <v>5000</v>
      </c>
      <c r="U2112" s="14">
        <f>S2112/H2112</f>
        <v>5.000005241974799E-2</v>
      </c>
      <c r="V2112" s="19"/>
      <c r="W2112" s="19"/>
      <c r="X2112" s="37" t="s">
        <v>3467</v>
      </c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37" s="9" customFormat="1" ht="16.5" customHeight="1">
      <c r="A2113" s="38">
        <v>2</v>
      </c>
      <c r="B2113" s="39">
        <v>10753</v>
      </c>
      <c r="C2113" s="38">
        <v>10286347</v>
      </c>
      <c r="D2113" s="40" t="s">
        <v>2445</v>
      </c>
      <c r="E2113" s="38">
        <v>1</v>
      </c>
      <c r="F2113" s="38">
        <v>120</v>
      </c>
      <c r="G2113" s="38" t="s">
        <v>21</v>
      </c>
      <c r="H2113" s="42">
        <v>26978.37</v>
      </c>
      <c r="I2113" s="2"/>
      <c r="J2113" s="44">
        <v>39869</v>
      </c>
      <c r="K2113" s="42">
        <v>0</v>
      </c>
      <c r="L2113" s="42">
        <v>25629.45</v>
      </c>
      <c r="M2113" s="44">
        <v>45016</v>
      </c>
      <c r="N2113" s="42">
        <f>H2113-K2113-L2113</f>
        <v>1348.9199999999983</v>
      </c>
      <c r="O2113" s="42">
        <v>0</v>
      </c>
      <c r="P2113" s="45">
        <v>0.13</v>
      </c>
      <c r="Q2113" s="42">
        <v>0</v>
      </c>
      <c r="R2113" s="42">
        <v>0</v>
      </c>
      <c r="S2113" s="42">
        <v>1348.92</v>
      </c>
      <c r="T2113" s="38">
        <v>5000</v>
      </c>
      <c r="U2113" s="14">
        <f>S2113/H2113</f>
        <v>5.0000055600097418E-2</v>
      </c>
      <c r="V2113" s="19"/>
      <c r="W2113" s="19"/>
      <c r="X2113" s="37" t="s">
        <v>3479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37" s="9" customFormat="1" ht="16.5" customHeight="1">
      <c r="A2114" s="38">
        <v>404</v>
      </c>
      <c r="B2114" s="39">
        <v>10729</v>
      </c>
      <c r="C2114" s="38">
        <v>10292083</v>
      </c>
      <c r="D2114" s="40" t="s">
        <v>301</v>
      </c>
      <c r="E2114" s="58">
        <v>1</v>
      </c>
      <c r="F2114" s="38">
        <v>120</v>
      </c>
      <c r="G2114" s="38" t="s">
        <v>21</v>
      </c>
      <c r="H2114" s="42">
        <v>35822.559999999998</v>
      </c>
      <c r="I2114" s="37"/>
      <c r="J2114" s="44">
        <v>40627</v>
      </c>
      <c r="K2114" s="42">
        <v>0</v>
      </c>
      <c r="L2114" s="42">
        <v>34031.43</v>
      </c>
      <c r="M2114" s="44">
        <v>45259</v>
      </c>
      <c r="N2114" s="42">
        <v>1791.13</v>
      </c>
      <c r="O2114" s="42">
        <v>0</v>
      </c>
      <c r="P2114" s="45">
        <f>IF(J2114&lt;DATEVALUE("2009-1-1"),3%,13%)</f>
        <v>0.13</v>
      </c>
      <c r="Q2114" s="42">
        <f>IF(P2114=13%,ROUND(O2114/(1+P2114)*P2114,2),ROUND(O2114/(1+0.03)*0.02,2))</f>
        <v>0</v>
      </c>
      <c r="R2114" s="42">
        <f>O2114-Q2114</f>
        <v>0</v>
      </c>
      <c r="S2114" s="42">
        <f>N2114-R2114</f>
        <v>1791.13</v>
      </c>
      <c r="T2114" s="38">
        <v>5000</v>
      </c>
      <c r="U2114" s="14">
        <f>S2114/H2114</f>
        <v>5.0000055830739069E-2</v>
      </c>
      <c r="V2114" s="19"/>
      <c r="W2114" s="19"/>
      <c r="X2114" s="37" t="s">
        <v>3459</v>
      </c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37" s="9" customFormat="1" ht="16.5" customHeight="1">
      <c r="A2115" s="38">
        <v>294</v>
      </c>
      <c r="B2115" s="39">
        <v>10729</v>
      </c>
      <c r="C2115" s="38">
        <v>10319705</v>
      </c>
      <c r="D2115" s="40" t="s">
        <v>3057</v>
      </c>
      <c r="E2115" s="58">
        <v>1</v>
      </c>
      <c r="F2115" s="38">
        <v>60</v>
      </c>
      <c r="G2115" s="38" t="s">
        <v>33</v>
      </c>
      <c r="H2115" s="42">
        <v>159981.81</v>
      </c>
      <c r="I2115" s="37"/>
      <c r="J2115" s="44">
        <v>42365</v>
      </c>
      <c r="K2115" s="42">
        <v>0</v>
      </c>
      <c r="L2115" s="42">
        <v>151982.71</v>
      </c>
      <c r="M2115" s="44">
        <v>45247</v>
      </c>
      <c r="N2115" s="42">
        <v>7999.1</v>
      </c>
      <c r="O2115" s="42">
        <v>0</v>
      </c>
      <c r="P2115" s="45">
        <f>IF(J2115&lt;DATEVALUE("2009-1-1"),3%,13%)</f>
        <v>0.13</v>
      </c>
      <c r="Q2115" s="42">
        <f>IF(P2115=13%,ROUND(O2115/(1+P2115)*P2115,2),ROUND(O2115/(1+0.03)*0.02,2))</f>
        <v>0</v>
      </c>
      <c r="R2115" s="42">
        <f>O2115-Q2115</f>
        <v>0</v>
      </c>
      <c r="S2115" s="42">
        <f>N2115-R2115</f>
        <v>7999.1</v>
      </c>
      <c r="T2115" s="38">
        <v>1802</v>
      </c>
      <c r="U2115" s="14">
        <f>S2115/H2115</f>
        <v>5.0000059381750964E-2</v>
      </c>
      <c r="V2115" s="19"/>
      <c r="W2115" s="19"/>
      <c r="X2115" s="37" t="s">
        <v>3459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37" s="9" customFormat="1" ht="16.5" customHeight="1">
      <c r="A2116" s="38">
        <v>409</v>
      </c>
      <c r="B2116" s="39">
        <v>10729</v>
      </c>
      <c r="C2116" s="38">
        <v>10292145</v>
      </c>
      <c r="D2116" s="40" t="s">
        <v>413</v>
      </c>
      <c r="E2116" s="58">
        <v>1</v>
      </c>
      <c r="F2116" s="38">
        <v>120</v>
      </c>
      <c r="G2116" s="38" t="s">
        <v>21</v>
      </c>
      <c r="H2116" s="42">
        <v>73904.11</v>
      </c>
      <c r="I2116" s="37"/>
      <c r="J2116" s="44">
        <v>39964</v>
      </c>
      <c r="K2116" s="42">
        <v>0</v>
      </c>
      <c r="L2116" s="42">
        <v>70208.899999999994</v>
      </c>
      <c r="M2116" s="44">
        <v>45259</v>
      </c>
      <c r="N2116" s="42">
        <v>3695.21</v>
      </c>
      <c r="O2116" s="42">
        <v>0</v>
      </c>
      <c r="P2116" s="45">
        <f>IF(J2116&lt;DATEVALUE("2009-1-1"),3%,13%)</f>
        <v>0.13</v>
      </c>
      <c r="Q2116" s="42">
        <f>IF(P2116=13%,ROUND(O2116/(1+P2116)*P2116,2),ROUND(O2116/(1+0.03)*0.02,2))</f>
        <v>0</v>
      </c>
      <c r="R2116" s="42">
        <f>O2116-Q2116</f>
        <v>0</v>
      </c>
      <c r="S2116" s="42">
        <f>N2116-R2116</f>
        <v>3695.21</v>
      </c>
      <c r="T2116" s="38">
        <v>5000</v>
      </c>
      <c r="U2116" s="14">
        <f>S2116/H2116</f>
        <v>5.0000060889712358E-2</v>
      </c>
      <c r="V2116" s="19"/>
      <c r="W2116" s="19"/>
      <c r="X2116" s="37" t="s">
        <v>3459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37" s="9" customFormat="1" ht="16.5" customHeight="1">
      <c r="A2117" s="38">
        <v>16</v>
      </c>
      <c r="B2117" s="39">
        <v>50101</v>
      </c>
      <c r="C2117" s="38">
        <v>10302710</v>
      </c>
      <c r="D2117" s="40" t="s">
        <v>2419</v>
      </c>
      <c r="E2117" s="38">
        <v>10</v>
      </c>
      <c r="F2117" s="38">
        <v>60</v>
      </c>
      <c r="G2117" s="38" t="s">
        <v>33</v>
      </c>
      <c r="H2117" s="42">
        <v>40299.15</v>
      </c>
      <c r="I2117" s="2"/>
      <c r="J2117" s="44">
        <v>42002</v>
      </c>
      <c r="K2117" s="42">
        <v>0</v>
      </c>
      <c r="L2117" s="42">
        <v>38284.19</v>
      </c>
      <c r="M2117" s="44">
        <v>45046</v>
      </c>
      <c r="N2117" s="42">
        <f>H2117-K2117-L2117</f>
        <v>2014.9599999999991</v>
      </c>
      <c r="O2117" s="42">
        <v>0</v>
      </c>
      <c r="P2117" s="45">
        <v>0.13</v>
      </c>
      <c r="Q2117" s="42">
        <v>0</v>
      </c>
      <c r="R2117" s="42">
        <v>0</v>
      </c>
      <c r="S2117" s="42">
        <v>2014.96</v>
      </c>
      <c r="T2117" s="38">
        <v>5000</v>
      </c>
      <c r="U2117" s="14">
        <f>S2117/H2117</f>
        <v>5.0000062036047906E-2</v>
      </c>
      <c r="V2117" s="19"/>
      <c r="W2117" s="19"/>
      <c r="X2117" s="37" t="s">
        <v>3477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</row>
    <row r="2118" spans="1:37" s="9" customFormat="1" ht="16.5" customHeight="1">
      <c r="A2118" s="38">
        <v>55</v>
      </c>
      <c r="B2118" s="39">
        <v>10701</v>
      </c>
      <c r="C2118" s="38">
        <v>10276339</v>
      </c>
      <c r="D2118" s="40" t="s">
        <v>40</v>
      </c>
      <c r="E2118" s="38">
        <v>1</v>
      </c>
      <c r="F2118" s="38">
        <v>120</v>
      </c>
      <c r="G2118" s="38" t="s">
        <v>21</v>
      </c>
      <c r="H2118" s="42">
        <v>23300.97</v>
      </c>
      <c r="I2118" s="57"/>
      <c r="J2118" s="44">
        <v>41086</v>
      </c>
      <c r="K2118" s="42">
        <v>0</v>
      </c>
      <c r="L2118" s="42">
        <v>22135.919999999998</v>
      </c>
      <c r="M2118" s="44">
        <v>45199</v>
      </c>
      <c r="N2118" s="42">
        <v>1165.05</v>
      </c>
      <c r="O2118" s="42">
        <v>0</v>
      </c>
      <c r="P2118" s="45">
        <v>0.13</v>
      </c>
      <c r="Q2118" s="42">
        <v>0</v>
      </c>
      <c r="R2118" s="42">
        <v>0</v>
      </c>
      <c r="S2118" s="42">
        <v>1165.05</v>
      </c>
      <c r="T2118" s="38">
        <v>2108</v>
      </c>
      <c r="U2118" s="14">
        <f>S2118/H2118</f>
        <v>5.0000064375002408E-2</v>
      </c>
      <c r="V2118" s="19"/>
      <c r="W2118" s="19"/>
      <c r="X2118" s="37" t="s">
        <v>3455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37" s="9" customFormat="1" ht="16.5" customHeight="1">
      <c r="A2119" s="38">
        <v>210</v>
      </c>
      <c r="B2119" s="39">
        <v>10731</v>
      </c>
      <c r="C2119" s="38">
        <v>10288977</v>
      </c>
      <c r="D2119" s="40" t="s">
        <v>387</v>
      </c>
      <c r="E2119" s="58">
        <v>4</v>
      </c>
      <c r="F2119" s="38">
        <v>120</v>
      </c>
      <c r="G2119" s="38" t="s">
        <v>23</v>
      </c>
      <c r="H2119" s="42">
        <v>7472.79</v>
      </c>
      <c r="I2119" s="57"/>
      <c r="J2119" s="44">
        <v>39411</v>
      </c>
      <c r="K2119" s="42">
        <v>0</v>
      </c>
      <c r="L2119" s="42">
        <v>7099.15</v>
      </c>
      <c r="M2119" s="44">
        <v>45199</v>
      </c>
      <c r="N2119" s="42">
        <f>H2119-K2119-L2119</f>
        <v>373.64000000000033</v>
      </c>
      <c r="O2119" s="42">
        <v>0</v>
      </c>
      <c r="P2119" s="45">
        <v>0.03</v>
      </c>
      <c r="Q2119" s="42">
        <v>0</v>
      </c>
      <c r="R2119" s="42">
        <v>0</v>
      </c>
      <c r="S2119" s="42">
        <f>N2119-R2119</f>
        <v>373.64000000000033</v>
      </c>
      <c r="T2119" s="38">
        <v>2101</v>
      </c>
      <c r="U2119" s="14">
        <f>S2119/H2119</f>
        <v>5.0000066909414068E-2</v>
      </c>
      <c r="V2119" s="19"/>
      <c r="W2119" s="19"/>
      <c r="X2119" s="37" t="s">
        <v>3459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37" s="9" customFormat="1" ht="16.5" customHeight="1">
      <c r="A2120" s="38">
        <v>767</v>
      </c>
      <c r="B2120" s="39">
        <v>40709</v>
      </c>
      <c r="C2120" s="38">
        <v>10285814</v>
      </c>
      <c r="D2120" s="40" t="s">
        <v>950</v>
      </c>
      <c r="E2120" s="58">
        <v>24</v>
      </c>
      <c r="F2120" s="38">
        <v>60</v>
      </c>
      <c r="G2120" s="38" t="s">
        <v>23</v>
      </c>
      <c r="H2120" s="42">
        <v>37281.550000000003</v>
      </c>
      <c r="I2120" s="57"/>
      <c r="J2120" s="44">
        <v>40965</v>
      </c>
      <c r="K2120" s="42">
        <v>0</v>
      </c>
      <c r="L2120" s="42">
        <v>35417.47</v>
      </c>
      <c r="M2120" s="44">
        <v>45199</v>
      </c>
      <c r="N2120" s="42">
        <f>H2120-K2120-L2120</f>
        <v>1864.0800000000017</v>
      </c>
      <c r="O2120" s="42">
        <v>0</v>
      </c>
      <c r="P2120" s="45">
        <v>0.13</v>
      </c>
      <c r="Q2120" s="42">
        <v>0</v>
      </c>
      <c r="R2120" s="42">
        <v>0</v>
      </c>
      <c r="S2120" s="42">
        <f>N2120-R2120</f>
        <v>1864.0800000000017</v>
      </c>
      <c r="T2120" s="38">
        <v>2101</v>
      </c>
      <c r="U2120" s="14">
        <f>S2120/H2120</f>
        <v>5.0000067057297821E-2</v>
      </c>
      <c r="V2120" s="19"/>
      <c r="W2120" s="19"/>
      <c r="X2120" s="37" t="s">
        <v>3467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</row>
    <row r="2121" spans="1:37" s="9" customFormat="1" ht="16.5" customHeight="1">
      <c r="A2121" s="38">
        <v>199</v>
      </c>
      <c r="B2121" s="39">
        <v>10736</v>
      </c>
      <c r="C2121" s="38">
        <v>10284357</v>
      </c>
      <c r="D2121" s="40" t="s">
        <v>1960</v>
      </c>
      <c r="E2121" s="31">
        <v>4</v>
      </c>
      <c r="F2121" s="38">
        <v>120</v>
      </c>
      <c r="G2121" s="38" t="s">
        <v>23</v>
      </c>
      <c r="H2121" s="42">
        <v>14537.58</v>
      </c>
      <c r="I2121" s="49"/>
      <c r="J2121" s="44">
        <v>39269</v>
      </c>
      <c r="K2121" s="42">
        <v>0</v>
      </c>
      <c r="L2121" s="42">
        <v>13810.7</v>
      </c>
      <c r="M2121" s="44">
        <v>45107</v>
      </c>
      <c r="N2121" s="42">
        <f>H2121-K2121-L2121</f>
        <v>726.8799999999992</v>
      </c>
      <c r="O2121" s="42">
        <v>0</v>
      </c>
      <c r="P2121" s="45">
        <v>0.03</v>
      </c>
      <c r="Q2121" s="42">
        <v>0</v>
      </c>
      <c r="R2121" s="42">
        <v>0</v>
      </c>
      <c r="S2121" s="42">
        <f>N2121-R2121</f>
        <v>726.8799999999992</v>
      </c>
      <c r="T2121" s="38">
        <v>2101</v>
      </c>
      <c r="U2121" s="14">
        <f>S2121/H2121</f>
        <v>5.0000068787239636E-2</v>
      </c>
      <c r="V2121" s="19"/>
      <c r="W2121" s="19"/>
      <c r="X2121" s="37" t="s">
        <v>3461</v>
      </c>
    </row>
    <row r="2122" spans="1:37" s="9" customFormat="1" ht="16.5" customHeight="1">
      <c r="A2122" s="38">
        <v>345</v>
      </c>
      <c r="B2122" s="39">
        <v>10729</v>
      </c>
      <c r="C2122" s="38">
        <v>10292344</v>
      </c>
      <c r="D2122" s="40" t="s">
        <v>2395</v>
      </c>
      <c r="E2122" s="58">
        <v>1</v>
      </c>
      <c r="F2122" s="38">
        <v>120</v>
      </c>
      <c r="G2122" s="38" t="s">
        <v>21</v>
      </c>
      <c r="H2122" s="42">
        <v>71619.899999999994</v>
      </c>
      <c r="I2122" s="37"/>
      <c r="J2122" s="44">
        <v>39813</v>
      </c>
      <c r="K2122" s="42">
        <v>0</v>
      </c>
      <c r="L2122" s="42">
        <v>68038.899999999994</v>
      </c>
      <c r="M2122" s="44">
        <v>45259</v>
      </c>
      <c r="N2122" s="42">
        <v>3581</v>
      </c>
      <c r="O2122" s="42">
        <v>0</v>
      </c>
      <c r="P2122" s="45">
        <f>IF(J2122&lt;DATEVALUE("2009-1-1"),3%,13%)</f>
        <v>0.03</v>
      </c>
      <c r="Q2122" s="42">
        <f>IF(P2122=13%,ROUND(O2122/(1+P2122)*P2122,2),ROUND(O2122/(1+0.03)*0.02,2))</f>
        <v>0</v>
      </c>
      <c r="R2122" s="42">
        <f>O2122-Q2122</f>
        <v>0</v>
      </c>
      <c r="S2122" s="42">
        <f>N2122-R2122</f>
        <v>3581</v>
      </c>
      <c r="T2122" s="38">
        <v>2101</v>
      </c>
      <c r="U2122" s="14">
        <f>S2122/H2122</f>
        <v>5.0000069812998905E-2</v>
      </c>
      <c r="V2122" s="19"/>
      <c r="W2122" s="19"/>
      <c r="X2122" s="37" t="s">
        <v>3459</v>
      </c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37" s="9" customFormat="1" ht="16.5" customHeight="1">
      <c r="A2123" s="38">
        <v>112</v>
      </c>
      <c r="B2123" s="39">
        <v>10713</v>
      </c>
      <c r="C2123" s="38">
        <v>10298271</v>
      </c>
      <c r="D2123" s="40" t="s">
        <v>3419</v>
      </c>
      <c r="E2123" s="58">
        <v>14</v>
      </c>
      <c r="F2123" s="38">
        <v>60</v>
      </c>
      <c r="G2123" s="38" t="s">
        <v>33</v>
      </c>
      <c r="H2123" s="42">
        <v>41880.339999999997</v>
      </c>
      <c r="I2123" s="37"/>
      <c r="J2123" s="44">
        <v>40804</v>
      </c>
      <c r="K2123" s="42">
        <v>0</v>
      </c>
      <c r="L2123" s="42">
        <v>39786.32</v>
      </c>
      <c r="M2123" s="44">
        <v>45275</v>
      </c>
      <c r="N2123" s="42">
        <v>2094.02</v>
      </c>
      <c r="O2123" s="42">
        <v>0</v>
      </c>
      <c r="P2123" s="45">
        <f>IF(J2123&lt;DATEVALUE("2009-1-1"),3%,13%)</f>
        <v>0.13</v>
      </c>
      <c r="Q2123" s="42">
        <f>IF(P2123=13%,ROUND(O2123/(1+P2123)*P2123,2),ROUND(O2123/(1+0.03)*0.02,2))</f>
        <v>0</v>
      </c>
      <c r="R2123" s="42">
        <f>O2123-Q2123</f>
        <v>0</v>
      </c>
      <c r="S2123" s="42">
        <f>N2123-R2123</f>
        <v>2094.02</v>
      </c>
      <c r="T2123" s="38">
        <v>5000</v>
      </c>
      <c r="U2123" s="14">
        <f>S2123/H2123</f>
        <v>5.0000071632656282E-2</v>
      </c>
      <c r="V2123" s="19"/>
      <c r="W2123" s="19"/>
      <c r="X2123" s="37" t="s">
        <v>3457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s="9" customFormat="1" ht="16.5" customHeight="1">
      <c r="A2124" s="38">
        <v>325</v>
      </c>
      <c r="B2124" s="39">
        <v>10736</v>
      </c>
      <c r="C2124" s="38">
        <v>10283150</v>
      </c>
      <c r="D2124" s="40" t="s">
        <v>1286</v>
      </c>
      <c r="E2124" s="38">
        <v>1</v>
      </c>
      <c r="F2124" s="38">
        <v>120</v>
      </c>
      <c r="G2124" s="38" t="s">
        <v>21</v>
      </c>
      <c r="H2124" s="42">
        <v>83082.880000000005</v>
      </c>
      <c r="I2124" s="55"/>
      <c r="J2124" s="44">
        <v>39290</v>
      </c>
      <c r="K2124" s="42">
        <v>0</v>
      </c>
      <c r="L2124" s="42">
        <v>78928.73</v>
      </c>
      <c r="M2124" s="44">
        <v>45138</v>
      </c>
      <c r="N2124" s="42">
        <f>H2124-K2124-L2124</f>
        <v>4154.1500000000087</v>
      </c>
      <c r="O2124" s="42">
        <v>0</v>
      </c>
      <c r="P2124" s="45">
        <v>0.03</v>
      </c>
      <c r="Q2124" s="42">
        <v>0</v>
      </c>
      <c r="R2124" s="42">
        <v>0</v>
      </c>
      <c r="S2124" s="42">
        <v>4154.1499999999996</v>
      </c>
      <c r="T2124" s="38">
        <v>2102</v>
      </c>
      <c r="U2124" s="14">
        <f>S2124/H2124</f>
        <v>5.0000072217043987E-2</v>
      </c>
      <c r="V2124" s="19"/>
      <c r="W2124" s="19"/>
      <c r="X2124" s="37" t="s">
        <v>3461</v>
      </c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37" s="9" customFormat="1" ht="16.5" customHeight="1">
      <c r="A2125" s="38">
        <v>149</v>
      </c>
      <c r="B2125" s="39">
        <v>10743</v>
      </c>
      <c r="C2125" s="38">
        <v>10319934</v>
      </c>
      <c r="D2125" s="40" t="s">
        <v>1115</v>
      </c>
      <c r="E2125" s="38">
        <v>1</v>
      </c>
      <c r="F2125" s="38">
        <v>36</v>
      </c>
      <c r="G2125" s="38" t="s">
        <v>21</v>
      </c>
      <c r="H2125" s="42">
        <v>55240.32</v>
      </c>
      <c r="I2125" s="56"/>
      <c r="J2125" s="44">
        <v>43158</v>
      </c>
      <c r="K2125" s="42">
        <v>0</v>
      </c>
      <c r="L2125" s="42">
        <v>52478.3</v>
      </c>
      <c r="M2125" s="44">
        <v>45169</v>
      </c>
      <c r="N2125" s="42">
        <f>H2125-K2125-L2125</f>
        <v>2762.0199999999968</v>
      </c>
      <c r="O2125" s="42">
        <v>0</v>
      </c>
      <c r="P2125" s="45">
        <v>0.13</v>
      </c>
      <c r="Q2125" s="42">
        <v>0</v>
      </c>
      <c r="R2125" s="42">
        <v>0</v>
      </c>
      <c r="S2125" s="42">
        <f>N2125-R2125</f>
        <v>2762.0199999999968</v>
      </c>
      <c r="T2125" s="38">
        <v>1802</v>
      </c>
      <c r="U2125" s="14">
        <f>S2125/H2125</f>
        <v>5.0000072410876638E-2</v>
      </c>
      <c r="V2125" s="19"/>
      <c r="W2125" s="19"/>
      <c r="X2125" s="37" t="s">
        <v>3463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s="9" customFormat="1" ht="16.5" customHeight="1">
      <c r="A2126" s="38">
        <v>309</v>
      </c>
      <c r="B2126" s="39">
        <v>10736</v>
      </c>
      <c r="C2126" s="38">
        <v>10319118</v>
      </c>
      <c r="D2126" s="40" t="s">
        <v>1274</v>
      </c>
      <c r="E2126" s="38">
        <v>2</v>
      </c>
      <c r="F2126" s="38">
        <v>33</v>
      </c>
      <c r="G2126" s="38" t="s">
        <v>21</v>
      </c>
      <c r="H2126" s="42">
        <v>110480.64</v>
      </c>
      <c r="I2126" s="55"/>
      <c r="J2126" s="44">
        <v>43126</v>
      </c>
      <c r="K2126" s="42">
        <v>0</v>
      </c>
      <c r="L2126" s="42">
        <v>104956.6</v>
      </c>
      <c r="M2126" s="44">
        <v>45138</v>
      </c>
      <c r="N2126" s="42">
        <f>H2126-K2126-L2126</f>
        <v>5524.0399999999936</v>
      </c>
      <c r="O2126" s="42">
        <v>0</v>
      </c>
      <c r="P2126" s="45">
        <v>0.13</v>
      </c>
      <c r="Q2126" s="42">
        <v>0</v>
      </c>
      <c r="R2126" s="42">
        <v>0</v>
      </c>
      <c r="S2126" s="42">
        <v>5524.04</v>
      </c>
      <c r="T2126" s="38">
        <v>1802</v>
      </c>
      <c r="U2126" s="14">
        <f>S2126/H2126</f>
        <v>5.0000072410876693E-2</v>
      </c>
      <c r="V2126" s="19"/>
      <c r="W2126" s="19"/>
      <c r="X2126" s="37" t="s">
        <v>3461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s="9" customFormat="1" ht="16.5" customHeight="1">
      <c r="A2127" s="38">
        <v>642</v>
      </c>
      <c r="B2127" s="39">
        <v>40712</v>
      </c>
      <c r="C2127" s="38">
        <v>10319410</v>
      </c>
      <c r="D2127" s="40" t="s">
        <v>1274</v>
      </c>
      <c r="E2127" s="38">
        <v>2</v>
      </c>
      <c r="F2127" s="38">
        <v>32</v>
      </c>
      <c r="G2127" s="38" t="s">
        <v>21</v>
      </c>
      <c r="H2127" s="42">
        <v>110480.64</v>
      </c>
      <c r="I2127" s="55"/>
      <c r="J2127" s="44">
        <v>43126</v>
      </c>
      <c r="K2127" s="42">
        <v>0</v>
      </c>
      <c r="L2127" s="42">
        <v>104956.6</v>
      </c>
      <c r="M2127" s="44">
        <v>45138</v>
      </c>
      <c r="N2127" s="42">
        <f>H2127-K2127-L2127</f>
        <v>5524.0399999999936</v>
      </c>
      <c r="O2127" s="42">
        <v>0</v>
      </c>
      <c r="P2127" s="45">
        <v>0.13</v>
      </c>
      <c r="Q2127" s="42">
        <v>0</v>
      </c>
      <c r="R2127" s="42">
        <v>0</v>
      </c>
      <c r="S2127" s="42">
        <v>5524.04</v>
      </c>
      <c r="T2127" s="38">
        <v>1802</v>
      </c>
      <c r="U2127" s="14">
        <f>S2127/H2127</f>
        <v>5.0000072410876693E-2</v>
      </c>
      <c r="V2127" s="19"/>
      <c r="W2127" s="19"/>
      <c r="X2127" s="37" t="s">
        <v>3467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s="9" customFormat="1" ht="16.5" customHeight="1">
      <c r="A2128" s="38">
        <v>24</v>
      </c>
      <c r="B2128" s="39">
        <v>10873</v>
      </c>
      <c r="C2128" s="38">
        <v>10312860</v>
      </c>
      <c r="D2128" s="59" t="s">
        <v>728</v>
      </c>
      <c r="E2128" s="58">
        <v>2</v>
      </c>
      <c r="F2128" s="38">
        <v>26</v>
      </c>
      <c r="G2128" s="38" t="s">
        <v>21</v>
      </c>
      <c r="H2128" s="42">
        <v>110480.64</v>
      </c>
      <c r="I2128" s="57"/>
      <c r="J2128" s="44">
        <v>43249</v>
      </c>
      <c r="K2128" s="42">
        <v>0</v>
      </c>
      <c r="L2128" s="42">
        <v>104956.6</v>
      </c>
      <c r="M2128" s="44">
        <v>45199</v>
      </c>
      <c r="N2128" s="42">
        <v>5524.04</v>
      </c>
      <c r="O2128" s="42">
        <v>0</v>
      </c>
      <c r="P2128" s="45">
        <v>0.13</v>
      </c>
      <c r="Q2128" s="42">
        <v>0</v>
      </c>
      <c r="R2128" s="42">
        <v>0</v>
      </c>
      <c r="S2128" s="42">
        <v>5524.04</v>
      </c>
      <c r="T2128" s="38">
        <v>1802</v>
      </c>
      <c r="U2128" s="14">
        <f>S2128/H2128</f>
        <v>5.0000072410876693E-2</v>
      </c>
      <c r="V2128" s="19"/>
      <c r="W2128" s="19"/>
      <c r="X2128" s="37" t="s">
        <v>3480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s="9" customFormat="1" ht="16.5" customHeight="1">
      <c r="A2129" s="38">
        <v>986</v>
      </c>
      <c r="B2129" s="39">
        <v>10800</v>
      </c>
      <c r="C2129" s="38">
        <v>10317557</v>
      </c>
      <c r="D2129" s="40" t="s">
        <v>2116</v>
      </c>
      <c r="E2129" s="38">
        <v>1</v>
      </c>
      <c r="F2129" s="38">
        <v>60</v>
      </c>
      <c r="G2129" s="38" t="s">
        <v>23</v>
      </c>
      <c r="H2129" s="42">
        <v>34233.35</v>
      </c>
      <c r="I2129" s="2"/>
      <c r="J2129" s="44">
        <v>39808</v>
      </c>
      <c r="K2129" s="42">
        <v>0</v>
      </c>
      <c r="L2129" s="42">
        <v>32521.68</v>
      </c>
      <c r="M2129" s="44">
        <v>45077</v>
      </c>
      <c r="N2129" s="42">
        <f>H2129-K2129-L2129</f>
        <v>1711.6699999999983</v>
      </c>
      <c r="O2129" s="42">
        <v>0</v>
      </c>
      <c r="P2129" s="45">
        <v>0.03</v>
      </c>
      <c r="Q2129" s="42">
        <v>0</v>
      </c>
      <c r="R2129" s="42">
        <v>0</v>
      </c>
      <c r="S2129" s="42">
        <f>N2129-R2129</f>
        <v>1711.6699999999983</v>
      </c>
      <c r="T2129" s="38">
        <v>1001</v>
      </c>
      <c r="U2129" s="14">
        <f>S2129/H2129</f>
        <v>5.0000073028201981E-2</v>
      </c>
      <c r="V2129" s="19"/>
      <c r="W2129" s="19"/>
      <c r="X2129" s="37" t="s">
        <v>3465</v>
      </c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</row>
    <row r="2130" spans="1:37" s="9" customFormat="1" ht="16.5" customHeight="1">
      <c r="A2130" s="38">
        <v>163</v>
      </c>
      <c r="B2130" s="39">
        <v>10736</v>
      </c>
      <c r="C2130" s="38">
        <v>10284244</v>
      </c>
      <c r="D2130" s="40" t="s">
        <v>1931</v>
      </c>
      <c r="E2130" s="31">
        <v>1</v>
      </c>
      <c r="F2130" s="38">
        <v>60</v>
      </c>
      <c r="G2130" s="38" t="s">
        <v>33</v>
      </c>
      <c r="H2130" s="42">
        <v>47042.73</v>
      </c>
      <c r="I2130" s="49"/>
      <c r="J2130" s="44">
        <v>41814</v>
      </c>
      <c r="K2130" s="42">
        <v>0</v>
      </c>
      <c r="L2130" s="42">
        <v>44690.59</v>
      </c>
      <c r="M2130" s="44">
        <v>45107</v>
      </c>
      <c r="N2130" s="42">
        <f>H2130-K2130-L2130</f>
        <v>2352.1400000000067</v>
      </c>
      <c r="O2130" s="42">
        <v>0</v>
      </c>
      <c r="P2130" s="45">
        <v>0.13</v>
      </c>
      <c r="Q2130" s="42">
        <v>0</v>
      </c>
      <c r="R2130" s="42">
        <v>0</v>
      </c>
      <c r="S2130" s="42">
        <f>N2130-R2130</f>
        <v>2352.1400000000067</v>
      </c>
      <c r="T2130" s="38">
        <v>5000</v>
      </c>
      <c r="U2130" s="14">
        <f>S2130/H2130</f>
        <v>5.0000074400444162E-2</v>
      </c>
      <c r="V2130" s="19"/>
      <c r="W2130" s="19"/>
      <c r="X2130" s="37" t="s">
        <v>3461</v>
      </c>
    </row>
    <row r="2131" spans="1:37" s="9" customFormat="1" ht="16.5" customHeight="1">
      <c r="A2131" s="38">
        <v>98</v>
      </c>
      <c r="B2131" s="39">
        <v>10736</v>
      </c>
      <c r="C2131" s="38">
        <v>10284070</v>
      </c>
      <c r="D2131" s="40" t="s">
        <v>45</v>
      </c>
      <c r="E2131" s="31">
        <v>1</v>
      </c>
      <c r="F2131" s="38">
        <v>120</v>
      </c>
      <c r="G2131" s="38" t="s">
        <v>21</v>
      </c>
      <c r="H2131" s="42">
        <v>123350.81</v>
      </c>
      <c r="I2131" s="49"/>
      <c r="J2131" s="44">
        <v>41271</v>
      </c>
      <c r="K2131" s="42">
        <v>0</v>
      </c>
      <c r="L2131" s="42">
        <v>117183.26</v>
      </c>
      <c r="M2131" s="44">
        <v>45107</v>
      </c>
      <c r="N2131" s="42">
        <f>H2131-K2131-L2131</f>
        <v>6167.5500000000029</v>
      </c>
      <c r="O2131" s="42">
        <v>0</v>
      </c>
      <c r="P2131" s="45">
        <v>0.13</v>
      </c>
      <c r="Q2131" s="42">
        <v>0</v>
      </c>
      <c r="R2131" s="42">
        <v>0</v>
      </c>
      <c r="S2131" s="42">
        <f>N2131-R2131</f>
        <v>6167.5500000000029</v>
      </c>
      <c r="T2131" s="38">
        <v>2101</v>
      </c>
      <c r="U2131" s="14">
        <f>S2131/H2131</f>
        <v>5.0000077016113663E-2</v>
      </c>
      <c r="V2131" s="19"/>
      <c r="W2131" s="19"/>
      <c r="X2131" s="37" t="s">
        <v>3461</v>
      </c>
    </row>
    <row r="2132" spans="1:37" s="9" customFormat="1" ht="16.5" customHeight="1">
      <c r="A2132" s="38">
        <v>1032</v>
      </c>
      <c r="B2132" s="39">
        <v>10800</v>
      </c>
      <c r="C2132" s="38">
        <v>10318108</v>
      </c>
      <c r="D2132" s="40" t="s">
        <v>2143</v>
      </c>
      <c r="E2132" s="38">
        <v>296</v>
      </c>
      <c r="F2132" s="38">
        <v>120</v>
      </c>
      <c r="G2132" s="38" t="s">
        <v>23</v>
      </c>
      <c r="H2132" s="42">
        <v>103650.44</v>
      </c>
      <c r="I2132" s="2"/>
      <c r="J2132" s="44">
        <v>39869</v>
      </c>
      <c r="K2132" s="42">
        <v>0</v>
      </c>
      <c r="L2132" s="42">
        <v>98467.91</v>
      </c>
      <c r="M2132" s="44">
        <v>45077</v>
      </c>
      <c r="N2132" s="42">
        <f>H2132-K2132-L2132</f>
        <v>5182.5299999999988</v>
      </c>
      <c r="O2132" s="42">
        <v>0</v>
      </c>
      <c r="P2132" s="45">
        <v>0.13</v>
      </c>
      <c r="Q2132" s="42">
        <v>0</v>
      </c>
      <c r="R2132" s="42">
        <v>0</v>
      </c>
      <c r="S2132" s="42">
        <f>N2132-R2132</f>
        <v>5182.5299999999988</v>
      </c>
      <c r="T2132" s="38">
        <v>1001</v>
      </c>
      <c r="U2132" s="14">
        <f>S2132/H2132</f>
        <v>5.0000077182499165E-2</v>
      </c>
      <c r="V2132" s="19"/>
      <c r="W2132" s="19"/>
      <c r="X2132" s="37" t="s">
        <v>3465</v>
      </c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</row>
    <row r="2133" spans="1:37" s="9" customFormat="1" ht="16.5" customHeight="1">
      <c r="A2133" s="38">
        <v>639</v>
      </c>
      <c r="B2133" s="39">
        <v>10736</v>
      </c>
      <c r="C2133" s="38">
        <v>10284175</v>
      </c>
      <c r="D2133" s="40" t="s">
        <v>439</v>
      </c>
      <c r="E2133" s="41">
        <v>208</v>
      </c>
      <c r="F2133" s="38">
        <v>60</v>
      </c>
      <c r="G2133" s="38" t="s">
        <v>23</v>
      </c>
      <c r="H2133" s="42">
        <v>103111.84</v>
      </c>
      <c r="I2133" s="57"/>
      <c r="J2133" s="44">
        <v>43124</v>
      </c>
      <c r="K2133" s="42">
        <v>0</v>
      </c>
      <c r="L2133" s="42">
        <v>97956.24</v>
      </c>
      <c r="M2133" s="44">
        <v>45199</v>
      </c>
      <c r="N2133" s="42">
        <v>5155.6000000000004</v>
      </c>
      <c r="O2133" s="42">
        <v>0</v>
      </c>
      <c r="P2133" s="45">
        <v>0.13</v>
      </c>
      <c r="Q2133" s="42">
        <v>0</v>
      </c>
      <c r="R2133" s="42">
        <v>0</v>
      </c>
      <c r="S2133" s="42">
        <v>5155.6000000000004</v>
      </c>
      <c r="T2133" s="38">
        <v>5000</v>
      </c>
      <c r="U2133" s="14">
        <f>S2133/H2133</f>
        <v>5.0000077585658449E-2</v>
      </c>
      <c r="V2133" s="19"/>
      <c r="W2133" s="19"/>
      <c r="X2133" s="37" t="s">
        <v>3461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37" s="9" customFormat="1" ht="16.5" customHeight="1">
      <c r="A2134" s="38">
        <v>28</v>
      </c>
      <c r="B2134" s="39">
        <v>10701</v>
      </c>
      <c r="C2134" s="38">
        <v>10275714</v>
      </c>
      <c r="D2134" s="40" t="s">
        <v>662</v>
      </c>
      <c r="E2134" s="38">
        <v>1</v>
      </c>
      <c r="F2134" s="38">
        <v>120</v>
      </c>
      <c r="G2134" s="38" t="s">
        <v>21</v>
      </c>
      <c r="H2134" s="42">
        <v>76923.08</v>
      </c>
      <c r="I2134" s="53"/>
      <c r="J2134" s="44">
        <v>40660</v>
      </c>
      <c r="K2134" s="42">
        <v>0</v>
      </c>
      <c r="L2134" s="42">
        <v>73076.92</v>
      </c>
      <c r="M2134" s="44">
        <v>45169</v>
      </c>
      <c r="N2134" s="42">
        <f>H2134-K2134-L2134</f>
        <v>3846.1600000000035</v>
      </c>
      <c r="O2134" s="42">
        <v>0</v>
      </c>
      <c r="P2134" s="45">
        <v>0.13</v>
      </c>
      <c r="Q2134" s="42">
        <v>0</v>
      </c>
      <c r="R2134" s="42">
        <v>0</v>
      </c>
      <c r="S2134" s="42">
        <v>3846.16</v>
      </c>
      <c r="T2134" s="38">
        <v>2103</v>
      </c>
      <c r="U2134" s="14">
        <f>S2134/H2134</f>
        <v>5.0000077999996874E-2</v>
      </c>
      <c r="V2134" s="19"/>
      <c r="W2134" s="19"/>
      <c r="X2134" s="37" t="s">
        <v>3455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37" s="9" customFormat="1" ht="16.5" customHeight="1">
      <c r="A2135" s="38">
        <v>163</v>
      </c>
      <c r="B2135" s="39">
        <v>10741</v>
      </c>
      <c r="C2135" s="38">
        <v>10282256</v>
      </c>
      <c r="D2135" s="40" t="s">
        <v>500</v>
      </c>
      <c r="E2135" s="38">
        <v>1</v>
      </c>
      <c r="F2135" s="38">
        <v>120</v>
      </c>
      <c r="G2135" s="38" t="s">
        <v>262</v>
      </c>
      <c r="H2135" s="42">
        <v>63758.9</v>
      </c>
      <c r="I2135" s="49"/>
      <c r="J2135" s="44">
        <v>40966</v>
      </c>
      <c r="K2135" s="42">
        <v>0</v>
      </c>
      <c r="L2135" s="42">
        <v>60570.95</v>
      </c>
      <c r="M2135" s="44">
        <v>45107</v>
      </c>
      <c r="N2135" s="42">
        <f>H2135-K2135-L2135</f>
        <v>3187.9500000000044</v>
      </c>
      <c r="O2135" s="42">
        <v>0</v>
      </c>
      <c r="P2135" s="45">
        <v>0.13</v>
      </c>
      <c r="Q2135" s="42">
        <v>0</v>
      </c>
      <c r="R2135" s="42">
        <v>0</v>
      </c>
      <c r="S2135" s="42">
        <f>N2135-R2135</f>
        <v>3187.9500000000044</v>
      </c>
      <c r="T2135" s="38">
        <v>5000</v>
      </c>
      <c r="U2135" s="14">
        <f>S2135/H2135</f>
        <v>5.0000078420424511E-2</v>
      </c>
      <c r="V2135" s="19"/>
      <c r="W2135" s="19"/>
      <c r="X2135" s="37" t="s">
        <v>3462</v>
      </c>
    </row>
    <row r="2136" spans="1:37" s="9" customFormat="1" ht="16.5" customHeight="1">
      <c r="A2136" s="38">
        <v>24</v>
      </c>
      <c r="B2136" s="39">
        <v>50101</v>
      </c>
      <c r="C2136" s="38">
        <v>10302718</v>
      </c>
      <c r="D2136" s="40" t="s">
        <v>2424</v>
      </c>
      <c r="E2136" s="38">
        <v>1</v>
      </c>
      <c r="F2136" s="38">
        <v>60</v>
      </c>
      <c r="G2136" s="38" t="s">
        <v>33</v>
      </c>
      <c r="H2136" s="42">
        <v>6324.79</v>
      </c>
      <c r="I2136" s="2"/>
      <c r="J2136" s="44">
        <v>42002</v>
      </c>
      <c r="K2136" s="42">
        <v>0</v>
      </c>
      <c r="L2136" s="42">
        <v>6008.55</v>
      </c>
      <c r="M2136" s="44">
        <v>45046</v>
      </c>
      <c r="N2136" s="42">
        <f>H2136-K2136-L2136</f>
        <v>316.23999999999978</v>
      </c>
      <c r="O2136" s="42">
        <v>0</v>
      </c>
      <c r="P2136" s="45">
        <v>0.13</v>
      </c>
      <c r="Q2136" s="42">
        <v>0</v>
      </c>
      <c r="R2136" s="42">
        <v>0</v>
      </c>
      <c r="S2136" s="42">
        <v>316.24</v>
      </c>
      <c r="T2136" s="38">
        <v>5000</v>
      </c>
      <c r="U2136" s="14">
        <f>S2136/H2136</f>
        <v>5.000007905400812E-2</v>
      </c>
      <c r="V2136" s="19"/>
      <c r="W2136" s="19"/>
      <c r="X2136" s="37" t="s">
        <v>3477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</row>
    <row r="2137" spans="1:37" s="9" customFormat="1" ht="16.5" customHeight="1">
      <c r="A2137" s="38">
        <v>742</v>
      </c>
      <c r="B2137" s="39">
        <v>10729</v>
      </c>
      <c r="C2137" s="38">
        <v>10292110</v>
      </c>
      <c r="D2137" s="40" t="s">
        <v>3308</v>
      </c>
      <c r="E2137" s="58">
        <v>4</v>
      </c>
      <c r="F2137" s="38">
        <v>60</v>
      </c>
      <c r="G2137" s="38" t="s">
        <v>33</v>
      </c>
      <c r="H2137" s="42">
        <v>6324.79</v>
      </c>
      <c r="I2137" s="37"/>
      <c r="J2137" s="44">
        <v>40903</v>
      </c>
      <c r="K2137" s="42">
        <v>0</v>
      </c>
      <c r="L2137" s="42">
        <v>6008.55</v>
      </c>
      <c r="M2137" s="44">
        <v>45259</v>
      </c>
      <c r="N2137" s="42">
        <v>316.24</v>
      </c>
      <c r="O2137" s="42">
        <v>0</v>
      </c>
      <c r="P2137" s="45">
        <f>IF(J2137&lt;DATEVALUE("2009-1-1"),3%,13%)</f>
        <v>0.13</v>
      </c>
      <c r="Q2137" s="42">
        <f>IF(P2137=13%,ROUND(O2137/(1+P2137)*P2137,2),ROUND(O2137/(1+0.03)*0.02,2))</f>
        <v>0</v>
      </c>
      <c r="R2137" s="42">
        <f>O2137-Q2137</f>
        <v>0</v>
      </c>
      <c r="S2137" s="42">
        <f>N2137-R2137</f>
        <v>316.24</v>
      </c>
      <c r="T2137" s="38">
        <v>5000</v>
      </c>
      <c r="U2137" s="14">
        <f>S2137/H2137</f>
        <v>5.000007905400812E-2</v>
      </c>
      <c r="V2137" s="19"/>
      <c r="W2137" s="19"/>
      <c r="X2137" s="37" t="s">
        <v>3459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37" s="9" customFormat="1" ht="16.5" customHeight="1">
      <c r="A2138" s="38">
        <v>149</v>
      </c>
      <c r="B2138" s="39">
        <v>10736</v>
      </c>
      <c r="C2138" s="38">
        <v>10284193</v>
      </c>
      <c r="D2138" s="40" t="s">
        <v>1924</v>
      </c>
      <c r="E2138" s="31">
        <v>1</v>
      </c>
      <c r="F2138" s="38">
        <v>60</v>
      </c>
      <c r="G2138" s="38" t="s">
        <v>33</v>
      </c>
      <c r="H2138" s="42">
        <v>49898.52</v>
      </c>
      <c r="I2138" s="49"/>
      <c r="J2138" s="44">
        <v>42549</v>
      </c>
      <c r="K2138" s="42">
        <v>0</v>
      </c>
      <c r="L2138" s="42">
        <v>47403.59</v>
      </c>
      <c r="M2138" s="44">
        <v>45107</v>
      </c>
      <c r="N2138" s="42">
        <f>H2138-K2138-L2138</f>
        <v>2494.9300000000003</v>
      </c>
      <c r="O2138" s="42">
        <v>0</v>
      </c>
      <c r="P2138" s="45">
        <v>0.13</v>
      </c>
      <c r="Q2138" s="42">
        <v>0</v>
      </c>
      <c r="R2138" s="42">
        <v>0</v>
      </c>
      <c r="S2138" s="42">
        <f>N2138-R2138</f>
        <v>2494.9300000000003</v>
      </c>
      <c r="T2138" s="38">
        <v>5000</v>
      </c>
      <c r="U2138" s="14">
        <f>S2138/H2138</f>
        <v>5.0000080162698218E-2</v>
      </c>
      <c r="V2138" s="19"/>
      <c r="W2138" s="19"/>
      <c r="X2138" s="37" t="s">
        <v>3461</v>
      </c>
    </row>
    <row r="2139" spans="1:37" s="9" customFormat="1" ht="16.5" customHeight="1">
      <c r="A2139" s="38">
        <v>277</v>
      </c>
      <c r="B2139" s="39">
        <v>10726</v>
      </c>
      <c r="C2139" s="38">
        <v>10299682</v>
      </c>
      <c r="D2139" s="40" t="s">
        <v>477</v>
      </c>
      <c r="E2139" s="58">
        <v>5</v>
      </c>
      <c r="F2139" s="38">
        <v>120</v>
      </c>
      <c r="G2139" s="38" t="s">
        <v>23</v>
      </c>
      <c r="H2139" s="42">
        <v>6196.59</v>
      </c>
      <c r="I2139" s="37"/>
      <c r="J2139" s="44">
        <v>40894</v>
      </c>
      <c r="K2139" s="42">
        <v>0</v>
      </c>
      <c r="L2139" s="42">
        <v>5886.76</v>
      </c>
      <c r="M2139" s="44">
        <v>45221</v>
      </c>
      <c r="N2139" s="42">
        <v>309.83</v>
      </c>
      <c r="O2139" s="42">
        <v>0</v>
      </c>
      <c r="P2139" s="45">
        <f>IF(J2139&lt;DATEVALUE("2009-1-1"),3%,13%)</f>
        <v>0.13</v>
      </c>
      <c r="Q2139" s="42">
        <f>IF(P2139=13%,ROUND(O2139/(1+P2139)*P2139,2),ROUND(O2139/(1+0.03)*0.02,2))</f>
        <v>0</v>
      </c>
      <c r="R2139" s="42">
        <f>O2139-Q2139</f>
        <v>0</v>
      </c>
      <c r="S2139" s="42">
        <f>N2139-R2139</f>
        <v>309.83</v>
      </c>
      <c r="T2139" s="38">
        <v>5000</v>
      </c>
      <c r="U2139" s="14">
        <f>S2139/H2139</f>
        <v>5.0000080689540531E-2</v>
      </c>
      <c r="V2139" s="19"/>
      <c r="W2139" s="19"/>
      <c r="X2139" s="37" t="s">
        <v>3459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</row>
    <row r="2140" spans="1:37" s="9" customFormat="1" ht="16.5" customHeight="1">
      <c r="A2140" s="38">
        <v>509</v>
      </c>
      <c r="B2140" s="39">
        <v>10729</v>
      </c>
      <c r="C2140" s="38">
        <v>10292317</v>
      </c>
      <c r="D2140" s="40" t="s">
        <v>541</v>
      </c>
      <c r="E2140" s="58">
        <v>19</v>
      </c>
      <c r="F2140" s="38">
        <v>120</v>
      </c>
      <c r="G2140" s="38" t="s">
        <v>23</v>
      </c>
      <c r="H2140" s="42">
        <v>30451.95</v>
      </c>
      <c r="I2140" s="37"/>
      <c r="J2140" s="44">
        <v>39812</v>
      </c>
      <c r="K2140" s="42">
        <v>0</v>
      </c>
      <c r="L2140" s="42">
        <v>28929.35</v>
      </c>
      <c r="M2140" s="44">
        <v>45259</v>
      </c>
      <c r="N2140" s="42">
        <v>1522.6</v>
      </c>
      <c r="O2140" s="42">
        <v>0</v>
      </c>
      <c r="P2140" s="45">
        <f>IF(J2140&lt;DATEVALUE("2009-1-1"),3%,13%)</f>
        <v>0.03</v>
      </c>
      <c r="Q2140" s="42">
        <f>IF(P2140=13%,ROUND(O2140/(1+P2140)*P2140,2),ROUND(O2140/(1+0.03)*0.02,2))</f>
        <v>0</v>
      </c>
      <c r="R2140" s="42">
        <f>O2140-Q2140</f>
        <v>0</v>
      </c>
      <c r="S2140" s="42">
        <f>N2140-R2140</f>
        <v>1522.6</v>
      </c>
      <c r="T2140" s="38">
        <v>2101</v>
      </c>
      <c r="U2140" s="14">
        <f>S2140/H2140</f>
        <v>5.0000082096548819E-2</v>
      </c>
      <c r="V2140" s="19"/>
      <c r="W2140" s="19"/>
      <c r="X2140" s="37" t="s">
        <v>3459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37" s="9" customFormat="1" ht="16.5" customHeight="1">
      <c r="A2141" s="38">
        <v>753</v>
      </c>
      <c r="B2141" s="39">
        <v>40709</v>
      </c>
      <c r="C2141" s="38">
        <v>10285619</v>
      </c>
      <c r="D2141" s="40" t="s">
        <v>939</v>
      </c>
      <c r="E2141" s="58">
        <v>15</v>
      </c>
      <c r="F2141" s="38">
        <v>60</v>
      </c>
      <c r="G2141" s="38" t="s">
        <v>33</v>
      </c>
      <c r="H2141" s="42">
        <v>29487.15</v>
      </c>
      <c r="I2141" s="57"/>
      <c r="J2141" s="44">
        <v>43277</v>
      </c>
      <c r="K2141" s="42">
        <v>0</v>
      </c>
      <c r="L2141" s="42">
        <v>28012.79</v>
      </c>
      <c r="M2141" s="44">
        <v>45199</v>
      </c>
      <c r="N2141" s="42">
        <f>H2141-K2141-L2141</f>
        <v>1474.3600000000006</v>
      </c>
      <c r="O2141" s="42">
        <v>0</v>
      </c>
      <c r="P2141" s="45">
        <v>0.13</v>
      </c>
      <c r="Q2141" s="42">
        <v>0</v>
      </c>
      <c r="R2141" s="42">
        <v>0</v>
      </c>
      <c r="S2141" s="42">
        <f>N2141-R2141</f>
        <v>1474.3600000000006</v>
      </c>
      <c r="T2141" s="38">
        <v>2506</v>
      </c>
      <c r="U2141" s="14">
        <f>S2141/H2141</f>
        <v>5.0000084782693494E-2</v>
      </c>
      <c r="V2141" s="19"/>
      <c r="W2141" s="19"/>
      <c r="X2141" s="37" t="s">
        <v>3467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37" s="9" customFormat="1" ht="16.5" customHeight="1">
      <c r="A2142" s="38">
        <v>1181</v>
      </c>
      <c r="B2142" s="39">
        <v>10800</v>
      </c>
      <c r="C2142" s="38">
        <v>10317582</v>
      </c>
      <c r="D2142" s="40" t="s">
        <v>3453</v>
      </c>
      <c r="E2142" s="58">
        <v>12</v>
      </c>
      <c r="F2142" s="38">
        <v>60</v>
      </c>
      <c r="G2142" s="38" t="s">
        <v>23</v>
      </c>
      <c r="H2142" s="42">
        <v>52699.31</v>
      </c>
      <c r="I2142" s="37"/>
      <c r="J2142" s="44">
        <v>39642</v>
      </c>
      <c r="K2142" s="42">
        <v>0</v>
      </c>
      <c r="L2142" s="42">
        <v>50064.34</v>
      </c>
      <c r="M2142" s="44">
        <v>45272</v>
      </c>
      <c r="N2142" s="42">
        <v>2634.97</v>
      </c>
      <c r="O2142" s="42">
        <v>0</v>
      </c>
      <c r="P2142" s="45">
        <f>IF(J2142&lt;DATEVALUE("2009-1-1"),3%,13%)</f>
        <v>0.03</v>
      </c>
      <c r="Q2142" s="42">
        <f>IF(P2142=13%,ROUND(O2142/(1+P2142)*P2142,2),ROUND(O2142/(1+0.03)*0.02,2))</f>
        <v>0</v>
      </c>
      <c r="R2142" s="42">
        <f>O2142-Q2142</f>
        <v>0</v>
      </c>
      <c r="S2142" s="42">
        <f>N2142-R2142</f>
        <v>2634.97</v>
      </c>
      <c r="T2142" s="38">
        <v>1001</v>
      </c>
      <c r="U2142" s="14">
        <f>S2142/H2142</f>
        <v>5.0000085390112317E-2</v>
      </c>
      <c r="V2142" s="19"/>
      <c r="W2142" s="19"/>
      <c r="X2142" s="37" t="s">
        <v>3465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37" s="9" customFormat="1" ht="16.5" customHeight="1">
      <c r="A2143" s="38">
        <v>73</v>
      </c>
      <c r="B2143" s="39">
        <v>10732</v>
      </c>
      <c r="C2143" s="38">
        <v>10320429</v>
      </c>
      <c r="D2143" s="40" t="s">
        <v>413</v>
      </c>
      <c r="E2143" s="58">
        <v>1</v>
      </c>
      <c r="F2143" s="38">
        <v>120</v>
      </c>
      <c r="G2143" s="38" t="s">
        <v>21</v>
      </c>
      <c r="H2143" s="42">
        <v>17449.57</v>
      </c>
      <c r="I2143" s="57"/>
      <c r="J2143" s="44">
        <v>40353</v>
      </c>
      <c r="K2143" s="42">
        <v>0</v>
      </c>
      <c r="L2143" s="42">
        <v>16577.09</v>
      </c>
      <c r="M2143" s="44">
        <v>45199</v>
      </c>
      <c r="N2143" s="42">
        <f>H2143-L2143</f>
        <v>872.47999999999956</v>
      </c>
      <c r="O2143" s="42">
        <v>0</v>
      </c>
      <c r="P2143" s="45">
        <v>0.13</v>
      </c>
      <c r="Q2143" s="42">
        <v>0</v>
      </c>
      <c r="R2143" s="42">
        <v>0</v>
      </c>
      <c r="S2143" s="42">
        <f>N2143</f>
        <v>872.47999999999956</v>
      </c>
      <c r="T2143" s="38">
        <v>2205</v>
      </c>
      <c r="U2143" s="14">
        <f>S2143/H2143</f>
        <v>5.0000085962003622E-2</v>
      </c>
      <c r="V2143" s="19"/>
      <c r="W2143" s="19"/>
      <c r="X2143" s="37" t="s">
        <v>3460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37" s="9" customFormat="1" ht="16.5" customHeight="1">
      <c r="A2144" s="38">
        <v>90</v>
      </c>
      <c r="B2144" s="39">
        <v>10750</v>
      </c>
      <c r="C2144" s="38">
        <v>10299744</v>
      </c>
      <c r="D2144" s="40" t="s">
        <v>641</v>
      </c>
      <c r="E2144" s="58">
        <v>150</v>
      </c>
      <c r="F2144" s="38">
        <v>60</v>
      </c>
      <c r="G2144" s="38" t="s">
        <v>23</v>
      </c>
      <c r="H2144" s="42">
        <v>58102.5</v>
      </c>
      <c r="I2144" s="57"/>
      <c r="J2144" s="44">
        <v>42333</v>
      </c>
      <c r="K2144" s="42">
        <v>0</v>
      </c>
      <c r="L2144" s="42">
        <v>55197.37</v>
      </c>
      <c r="M2144" s="44">
        <v>45199</v>
      </c>
      <c r="N2144" s="42">
        <f>H2144-L2144</f>
        <v>2905.1299999999974</v>
      </c>
      <c r="O2144" s="42">
        <v>0</v>
      </c>
      <c r="P2144" s="45">
        <v>0.13</v>
      </c>
      <c r="Q2144" s="42">
        <v>0</v>
      </c>
      <c r="R2144" s="42">
        <v>0</v>
      </c>
      <c r="S2144" s="42">
        <f>N2144-R2144</f>
        <v>2905.1299999999974</v>
      </c>
      <c r="T2144" s="38">
        <v>5000</v>
      </c>
      <c r="U2144" s="14">
        <f>S2144/H2144</f>
        <v>5.0000086054816872E-2</v>
      </c>
      <c r="V2144" s="19"/>
      <c r="W2144" s="19"/>
      <c r="X2144" s="37" t="s">
        <v>3473</v>
      </c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37" s="9" customFormat="1" ht="16.5" customHeight="1">
      <c r="A2145" s="38">
        <v>835</v>
      </c>
      <c r="B2145" s="39">
        <v>40711</v>
      </c>
      <c r="C2145" s="38">
        <v>10306830</v>
      </c>
      <c r="D2145" s="40" t="s">
        <v>996</v>
      </c>
      <c r="E2145" s="58">
        <v>220</v>
      </c>
      <c r="F2145" s="38">
        <v>60</v>
      </c>
      <c r="G2145" s="38" t="s">
        <v>23</v>
      </c>
      <c r="H2145" s="42">
        <v>63667.29</v>
      </c>
      <c r="I2145" s="57"/>
      <c r="J2145" s="44">
        <v>43156</v>
      </c>
      <c r="K2145" s="42">
        <v>0</v>
      </c>
      <c r="L2145" s="42">
        <v>60483.92</v>
      </c>
      <c r="M2145" s="44">
        <v>45199</v>
      </c>
      <c r="N2145" s="42">
        <f>H2145-K2145-L2145</f>
        <v>3183.3700000000026</v>
      </c>
      <c r="O2145" s="42">
        <v>0</v>
      </c>
      <c r="P2145" s="45">
        <v>0.13</v>
      </c>
      <c r="Q2145" s="42">
        <v>0</v>
      </c>
      <c r="R2145" s="42">
        <v>0</v>
      </c>
      <c r="S2145" s="42">
        <f>N2145-R2145</f>
        <v>3183.3700000000026</v>
      </c>
      <c r="T2145" s="38">
        <v>5000</v>
      </c>
      <c r="U2145" s="14">
        <f>S2145/H2145</f>
        <v>5.0000086386588823E-2</v>
      </c>
      <c r="V2145" s="19"/>
      <c r="W2145" s="19"/>
      <c r="X2145" s="37" t="s">
        <v>3467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37" s="9" customFormat="1" ht="16.5" customHeight="1">
      <c r="A2146" s="38">
        <v>532</v>
      </c>
      <c r="B2146" s="39">
        <v>40712</v>
      </c>
      <c r="C2146" s="38">
        <v>10303698</v>
      </c>
      <c r="D2146" s="40" t="s">
        <v>1752</v>
      </c>
      <c r="E2146" s="38">
        <v>7</v>
      </c>
      <c r="F2146" s="38">
        <v>50</v>
      </c>
      <c r="G2146" s="38" t="s">
        <v>23</v>
      </c>
      <c r="H2146" s="42">
        <v>5776.59</v>
      </c>
      <c r="I2146" s="55"/>
      <c r="J2146" s="44">
        <v>43248</v>
      </c>
      <c r="K2146" s="42">
        <v>0</v>
      </c>
      <c r="L2146" s="42">
        <v>5487.76</v>
      </c>
      <c r="M2146" s="44">
        <v>45138</v>
      </c>
      <c r="N2146" s="42">
        <f>H2146-K2146-L2146</f>
        <v>288.82999999999993</v>
      </c>
      <c r="O2146" s="42">
        <v>0</v>
      </c>
      <c r="P2146" s="45">
        <v>0.13</v>
      </c>
      <c r="Q2146" s="42">
        <v>0</v>
      </c>
      <c r="R2146" s="42">
        <v>0</v>
      </c>
      <c r="S2146" s="42">
        <v>288.83</v>
      </c>
      <c r="T2146" s="38">
        <v>5000</v>
      </c>
      <c r="U2146" s="14">
        <f>S2146/H2146</f>
        <v>5.0000086556255506E-2</v>
      </c>
      <c r="V2146" s="19"/>
      <c r="W2146" s="19"/>
      <c r="X2146" s="37" t="s">
        <v>3467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37" s="9" customFormat="1" ht="16.5" customHeight="1">
      <c r="A2147" s="38">
        <v>331</v>
      </c>
      <c r="B2147" s="39">
        <v>10729</v>
      </c>
      <c r="C2147" s="38">
        <v>10292090</v>
      </c>
      <c r="D2147" s="40" t="s">
        <v>301</v>
      </c>
      <c r="E2147" s="58">
        <v>1</v>
      </c>
      <c r="F2147" s="38">
        <v>120</v>
      </c>
      <c r="G2147" s="38" t="s">
        <v>21</v>
      </c>
      <c r="H2147" s="42">
        <v>17293.169999999998</v>
      </c>
      <c r="I2147" s="37"/>
      <c r="J2147" s="44">
        <v>40688</v>
      </c>
      <c r="K2147" s="42">
        <v>0</v>
      </c>
      <c r="L2147" s="42">
        <v>16428.509999999998</v>
      </c>
      <c r="M2147" s="44">
        <v>45259</v>
      </c>
      <c r="N2147" s="42">
        <v>864.66</v>
      </c>
      <c r="O2147" s="42">
        <v>0</v>
      </c>
      <c r="P2147" s="45">
        <f>IF(J2147&lt;DATEVALUE("2009-1-1"),3%,13%)</f>
        <v>0.13</v>
      </c>
      <c r="Q2147" s="42">
        <f>IF(P2147=13%,ROUND(O2147/(1+P2147)*P2147,2),ROUND(O2147/(1+0.03)*0.02,2))</f>
        <v>0</v>
      </c>
      <c r="R2147" s="42">
        <f>O2147-Q2147</f>
        <v>0</v>
      </c>
      <c r="S2147" s="42">
        <f>N2147-R2147</f>
        <v>864.66</v>
      </c>
      <c r="T2147" s="38">
        <v>2001</v>
      </c>
      <c r="U2147" s="14">
        <f>S2147/H2147</f>
        <v>5.000008673944685E-2</v>
      </c>
      <c r="V2147" s="19"/>
      <c r="W2147" s="19"/>
      <c r="X2147" s="37" t="s">
        <v>3459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37" s="9" customFormat="1" ht="16.5" customHeight="1">
      <c r="A2148" s="38">
        <v>1011</v>
      </c>
      <c r="B2148" s="39">
        <v>10800</v>
      </c>
      <c r="C2148" s="38">
        <v>10317653</v>
      </c>
      <c r="D2148" s="40" t="s">
        <v>2128</v>
      </c>
      <c r="E2148" s="38">
        <v>1</v>
      </c>
      <c r="F2148" s="38">
        <v>60</v>
      </c>
      <c r="G2148" s="38" t="s">
        <v>23</v>
      </c>
      <c r="H2148" s="42">
        <v>28308.35</v>
      </c>
      <c r="I2148" s="2"/>
      <c r="J2148" s="44">
        <v>39808</v>
      </c>
      <c r="K2148" s="42">
        <v>0</v>
      </c>
      <c r="L2148" s="42">
        <v>26892.93</v>
      </c>
      <c r="M2148" s="44">
        <v>45077</v>
      </c>
      <c r="N2148" s="42">
        <f>H2148-K2148-L2148</f>
        <v>1415.4199999999983</v>
      </c>
      <c r="O2148" s="42">
        <v>0</v>
      </c>
      <c r="P2148" s="45">
        <v>0.03</v>
      </c>
      <c r="Q2148" s="42">
        <v>0</v>
      </c>
      <c r="R2148" s="42">
        <v>0</v>
      </c>
      <c r="S2148" s="42">
        <f>N2148-R2148</f>
        <v>1415.4199999999983</v>
      </c>
      <c r="T2148" s="38">
        <v>1001</v>
      </c>
      <c r="U2148" s="14">
        <f>S2148/H2148</f>
        <v>5.0000088313165492E-2</v>
      </c>
      <c r="V2148" s="19"/>
      <c r="W2148" s="19"/>
      <c r="X2148" s="37" t="s">
        <v>3465</v>
      </c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</row>
    <row r="2149" spans="1:37" s="9" customFormat="1" ht="16.5" customHeight="1">
      <c r="A2149" s="38">
        <v>283</v>
      </c>
      <c r="B2149" s="39">
        <v>10746</v>
      </c>
      <c r="C2149" s="38">
        <v>10311010</v>
      </c>
      <c r="D2149" s="40" t="s">
        <v>618</v>
      </c>
      <c r="E2149" s="58">
        <v>35</v>
      </c>
      <c r="F2149" s="38">
        <v>60</v>
      </c>
      <c r="G2149" s="38" t="s">
        <v>23</v>
      </c>
      <c r="H2149" s="42">
        <v>11315.98</v>
      </c>
      <c r="I2149" s="57"/>
      <c r="J2149" s="44">
        <v>42727</v>
      </c>
      <c r="K2149" s="42">
        <v>0</v>
      </c>
      <c r="L2149" s="42">
        <v>10750.18</v>
      </c>
      <c r="M2149" s="44">
        <v>45199</v>
      </c>
      <c r="N2149" s="42">
        <f>H2149-K2149-L2149</f>
        <v>565.79999999999927</v>
      </c>
      <c r="O2149" s="42">
        <v>0</v>
      </c>
      <c r="P2149" s="45">
        <v>0.13</v>
      </c>
      <c r="Q2149" s="42">
        <v>0</v>
      </c>
      <c r="R2149" s="42">
        <v>0</v>
      </c>
      <c r="S2149" s="42">
        <f>N2149-R2149</f>
        <v>565.79999999999927</v>
      </c>
      <c r="T2149" s="38">
        <v>5000</v>
      </c>
      <c r="U2149" s="14">
        <f>S2149/H2149</f>
        <v>5.0000088370605045E-2</v>
      </c>
      <c r="V2149" s="19"/>
      <c r="W2149" s="19"/>
      <c r="X2149" s="37" t="s">
        <v>3463</v>
      </c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37" s="9" customFormat="1" ht="16.5" customHeight="1">
      <c r="A2150" s="38">
        <v>845</v>
      </c>
      <c r="B2150" s="39">
        <v>10729</v>
      </c>
      <c r="C2150" s="38">
        <v>10291947</v>
      </c>
      <c r="D2150" s="40" t="s">
        <v>3362</v>
      </c>
      <c r="E2150" s="58">
        <v>1</v>
      </c>
      <c r="F2150" s="38">
        <v>120</v>
      </c>
      <c r="G2150" s="38" t="s">
        <v>262</v>
      </c>
      <c r="H2150" s="42">
        <v>54590.9</v>
      </c>
      <c r="I2150" s="37"/>
      <c r="J2150" s="44">
        <v>41421</v>
      </c>
      <c r="K2150" s="42">
        <v>0</v>
      </c>
      <c r="L2150" s="42">
        <v>51861.35</v>
      </c>
      <c r="M2150" s="44">
        <v>45259</v>
      </c>
      <c r="N2150" s="42">
        <v>2729.55</v>
      </c>
      <c r="O2150" s="42">
        <v>0</v>
      </c>
      <c r="P2150" s="45">
        <f>IF(J2150&lt;DATEVALUE("2009-1-1"),3%,13%)</f>
        <v>0.13</v>
      </c>
      <c r="Q2150" s="42">
        <f>IF(P2150=13%,ROUND(O2150/(1+P2150)*P2150,2),ROUND(O2150/(1+0.03)*0.02,2))</f>
        <v>0</v>
      </c>
      <c r="R2150" s="42">
        <f>O2150-Q2150</f>
        <v>0</v>
      </c>
      <c r="S2150" s="42">
        <f>N2150-R2150</f>
        <v>2729.55</v>
      </c>
      <c r="T2150" s="38">
        <v>5000</v>
      </c>
      <c r="U2150" s="14">
        <f>S2150/H2150</f>
        <v>5.0000091590356635E-2</v>
      </c>
      <c r="V2150" s="19"/>
      <c r="W2150" s="19"/>
      <c r="X2150" s="37" t="s">
        <v>3459</v>
      </c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s="9" customFormat="1" ht="16.5" customHeight="1">
      <c r="A2151" s="38">
        <v>101</v>
      </c>
      <c r="B2151" s="39">
        <v>10741</v>
      </c>
      <c r="C2151" s="38">
        <v>10282260</v>
      </c>
      <c r="D2151" s="40" t="s">
        <v>2258</v>
      </c>
      <c r="E2151" s="38">
        <v>1</v>
      </c>
      <c r="F2151" s="38">
        <v>120</v>
      </c>
      <c r="G2151" s="38" t="s">
        <v>21</v>
      </c>
      <c r="H2151" s="42">
        <v>53565.9</v>
      </c>
      <c r="I2151" s="2"/>
      <c r="J2151" s="44">
        <v>41086</v>
      </c>
      <c r="K2151" s="42">
        <v>0</v>
      </c>
      <c r="L2151" s="42">
        <v>50887.6</v>
      </c>
      <c r="M2151" s="44">
        <v>45077</v>
      </c>
      <c r="N2151" s="42">
        <f>H2151-K2151-L2151</f>
        <v>2678.3000000000029</v>
      </c>
      <c r="O2151" s="42">
        <v>0</v>
      </c>
      <c r="P2151" s="45">
        <v>0.13</v>
      </c>
      <c r="Q2151" s="42">
        <v>0</v>
      </c>
      <c r="R2151" s="42">
        <v>0</v>
      </c>
      <c r="S2151" s="42">
        <f>N2151-R2151</f>
        <v>2678.3000000000029</v>
      </c>
      <c r="T2151" s="38">
        <v>5000</v>
      </c>
      <c r="U2151" s="14">
        <f>S2151/H2151</f>
        <v>5.000009334296638E-2</v>
      </c>
      <c r="V2151" s="19"/>
      <c r="W2151" s="19"/>
      <c r="X2151" s="37" t="s">
        <v>3462</v>
      </c>
    </row>
    <row r="2152" spans="1:37" s="9" customFormat="1" ht="16.5" customHeight="1">
      <c r="A2152" s="38">
        <v>200</v>
      </c>
      <c r="B2152" s="39">
        <v>10743</v>
      </c>
      <c r="C2152" s="38">
        <v>10300799</v>
      </c>
      <c r="D2152" s="40" t="s">
        <v>547</v>
      </c>
      <c r="E2152" s="58">
        <v>1</v>
      </c>
      <c r="F2152" s="38">
        <v>120</v>
      </c>
      <c r="G2152" s="38" t="s">
        <v>21</v>
      </c>
      <c r="H2152" s="42">
        <v>15811.97</v>
      </c>
      <c r="I2152" s="57"/>
      <c r="J2152" s="44">
        <v>40513</v>
      </c>
      <c r="K2152" s="42">
        <v>0</v>
      </c>
      <c r="L2152" s="42">
        <v>15021.37</v>
      </c>
      <c r="M2152" s="44">
        <v>45199</v>
      </c>
      <c r="N2152" s="42">
        <f>H2152-L2152</f>
        <v>790.59999999999854</v>
      </c>
      <c r="O2152" s="42">
        <v>0</v>
      </c>
      <c r="P2152" s="45">
        <v>0.13</v>
      </c>
      <c r="Q2152" s="42">
        <v>0</v>
      </c>
      <c r="R2152" s="42">
        <v>0</v>
      </c>
      <c r="S2152" s="42">
        <f>N2152</f>
        <v>790.59999999999854</v>
      </c>
      <c r="T2152" s="38">
        <v>2102</v>
      </c>
      <c r="U2152" s="14">
        <f>S2152/H2152</f>
        <v>5.0000094864839646E-2</v>
      </c>
      <c r="V2152" s="19"/>
      <c r="W2152" s="19"/>
      <c r="X2152" s="37" t="s">
        <v>3463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37" s="9" customFormat="1" ht="16.5" customHeight="1">
      <c r="A2153" s="38">
        <v>357</v>
      </c>
      <c r="B2153" s="39">
        <v>10729</v>
      </c>
      <c r="C2153" s="38">
        <v>10292115</v>
      </c>
      <c r="D2153" s="40" t="s">
        <v>3124</v>
      </c>
      <c r="E2153" s="58">
        <v>1</v>
      </c>
      <c r="F2153" s="38">
        <v>120</v>
      </c>
      <c r="G2153" s="38" t="s">
        <v>21</v>
      </c>
      <c r="H2153" s="42">
        <v>15811.97</v>
      </c>
      <c r="I2153" s="37"/>
      <c r="J2153" s="44">
        <v>40962</v>
      </c>
      <c r="K2153" s="42">
        <v>0</v>
      </c>
      <c r="L2153" s="42">
        <v>15021.37</v>
      </c>
      <c r="M2153" s="44">
        <v>45259</v>
      </c>
      <c r="N2153" s="42">
        <v>790.6</v>
      </c>
      <c r="O2153" s="42">
        <v>0</v>
      </c>
      <c r="P2153" s="45">
        <f>IF(J2153&lt;DATEVALUE("2009-1-1"),3%,13%)</f>
        <v>0.13</v>
      </c>
      <c r="Q2153" s="42">
        <f>IF(P2153=13%,ROUND(O2153/(1+P2153)*P2153,2),ROUND(O2153/(1+0.03)*0.02,2))</f>
        <v>0</v>
      </c>
      <c r="R2153" s="42">
        <f>O2153-Q2153</f>
        <v>0</v>
      </c>
      <c r="S2153" s="42">
        <f>N2153-R2153</f>
        <v>790.6</v>
      </c>
      <c r="T2153" s="38">
        <v>2102</v>
      </c>
      <c r="U2153" s="14">
        <f>S2153/H2153</f>
        <v>5.0000094864839743E-2</v>
      </c>
      <c r="V2153" s="19"/>
      <c r="W2153" s="19"/>
      <c r="X2153" s="37" t="s">
        <v>3459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37" s="9" customFormat="1" ht="16.5" customHeight="1">
      <c r="A2154" s="38">
        <v>987</v>
      </c>
      <c r="B2154" s="39">
        <v>10800</v>
      </c>
      <c r="C2154" s="38">
        <v>10317559</v>
      </c>
      <c r="D2154" s="40" t="s">
        <v>2117</v>
      </c>
      <c r="E2154" s="38">
        <v>10</v>
      </c>
      <c r="F2154" s="38">
        <v>60</v>
      </c>
      <c r="G2154" s="38" t="s">
        <v>23</v>
      </c>
      <c r="H2154" s="42">
        <v>26333.35</v>
      </c>
      <c r="I2154" s="2"/>
      <c r="J2154" s="44">
        <v>39808</v>
      </c>
      <c r="K2154" s="42">
        <v>0</v>
      </c>
      <c r="L2154" s="42">
        <v>25016.68</v>
      </c>
      <c r="M2154" s="44">
        <v>45077</v>
      </c>
      <c r="N2154" s="42">
        <f>H2154-K2154-L2154</f>
        <v>1316.6699999999983</v>
      </c>
      <c r="O2154" s="42">
        <v>0</v>
      </c>
      <c r="P2154" s="45">
        <v>0.03</v>
      </c>
      <c r="Q2154" s="42">
        <v>0</v>
      </c>
      <c r="R2154" s="42">
        <v>0</v>
      </c>
      <c r="S2154" s="42">
        <f>N2154-R2154</f>
        <v>1316.6699999999983</v>
      </c>
      <c r="T2154" s="38">
        <v>1001</v>
      </c>
      <c r="U2154" s="14">
        <f>S2154/H2154</f>
        <v>5.0000094936648712E-2</v>
      </c>
      <c r="V2154" s="19"/>
      <c r="W2154" s="19"/>
      <c r="X2154" s="37" t="s">
        <v>3465</v>
      </c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</row>
    <row r="2155" spans="1:37" s="9" customFormat="1" ht="16.5" customHeight="1">
      <c r="A2155" s="38">
        <v>1088</v>
      </c>
      <c r="B2155" s="39">
        <v>10800</v>
      </c>
      <c r="C2155" s="38">
        <v>10317577</v>
      </c>
      <c r="D2155" s="40" t="s">
        <v>2060</v>
      </c>
      <c r="E2155" s="38">
        <v>6.2849999999999998E-3</v>
      </c>
      <c r="F2155" s="38">
        <v>60</v>
      </c>
      <c r="G2155" s="38" t="s">
        <v>33</v>
      </c>
      <c r="H2155" s="42">
        <v>15634.57</v>
      </c>
      <c r="I2155" s="48"/>
      <c r="J2155" s="44">
        <v>39779</v>
      </c>
      <c r="K2155" s="42">
        <v>0</v>
      </c>
      <c r="L2155" s="42">
        <v>14852.84</v>
      </c>
      <c r="M2155" s="44">
        <v>45107</v>
      </c>
      <c r="N2155" s="42">
        <f>H2155-K2155-L2155</f>
        <v>781.72999999999956</v>
      </c>
      <c r="O2155" s="42">
        <v>0</v>
      </c>
      <c r="P2155" s="45">
        <v>0.03</v>
      </c>
      <c r="Q2155" s="42">
        <v>0</v>
      </c>
      <c r="R2155" s="42">
        <v>0</v>
      </c>
      <c r="S2155" s="42">
        <f>N2155-R2155</f>
        <v>781.72999999999956</v>
      </c>
      <c r="T2155" s="38">
        <v>1001</v>
      </c>
      <c r="U2155" s="14">
        <f>S2155/H2155</f>
        <v>5.0000095941237881E-2</v>
      </c>
      <c r="V2155" s="19"/>
      <c r="W2155" s="19"/>
      <c r="X2155" s="37" t="s">
        <v>3465</v>
      </c>
    </row>
    <row r="2156" spans="1:37" s="9" customFormat="1" ht="16.5" customHeight="1">
      <c r="A2156" s="38">
        <v>50</v>
      </c>
      <c r="B2156" s="39">
        <v>50098</v>
      </c>
      <c r="C2156" s="38">
        <v>10307810</v>
      </c>
      <c r="D2156" s="40" t="s">
        <v>535</v>
      </c>
      <c r="E2156" s="38">
        <v>6</v>
      </c>
      <c r="F2156" s="38">
        <v>60</v>
      </c>
      <c r="G2156" s="38" t="s">
        <v>33</v>
      </c>
      <c r="H2156" s="42">
        <v>76225.649999999994</v>
      </c>
      <c r="I2156" s="53"/>
      <c r="J2156" s="44">
        <v>41247</v>
      </c>
      <c r="K2156" s="42">
        <v>0</v>
      </c>
      <c r="L2156" s="42">
        <v>72414.36</v>
      </c>
      <c r="M2156" s="44">
        <v>45138</v>
      </c>
      <c r="N2156" s="42">
        <f>H2156-K2156-L2156</f>
        <v>3811.2899999999936</v>
      </c>
      <c r="O2156" s="42">
        <v>0</v>
      </c>
      <c r="P2156" s="45">
        <v>0.13</v>
      </c>
      <c r="Q2156" s="42">
        <v>0</v>
      </c>
      <c r="R2156" s="42">
        <v>0</v>
      </c>
      <c r="S2156" s="42">
        <v>3811.29</v>
      </c>
      <c r="T2156" s="38">
        <v>5000</v>
      </c>
      <c r="U2156" s="14">
        <f>S2156/H2156</f>
        <v>5.0000098392076683E-2</v>
      </c>
      <c r="V2156" s="19"/>
      <c r="W2156" s="19"/>
      <c r="X2156" s="37" t="s">
        <v>3456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s="9" customFormat="1" ht="16.5" customHeight="1">
      <c r="A2157" s="38">
        <v>443</v>
      </c>
      <c r="B2157" s="39">
        <v>10736</v>
      </c>
      <c r="C2157" s="38">
        <v>10284382</v>
      </c>
      <c r="D2157" s="40" t="s">
        <v>1381</v>
      </c>
      <c r="E2157" s="38">
        <v>16</v>
      </c>
      <c r="F2157" s="38">
        <v>120</v>
      </c>
      <c r="G2157" s="38" t="s">
        <v>23</v>
      </c>
      <c r="H2157" s="42">
        <v>44579.51</v>
      </c>
      <c r="I2157" s="55"/>
      <c r="J2157" s="44">
        <v>39269</v>
      </c>
      <c r="K2157" s="42">
        <v>0</v>
      </c>
      <c r="L2157" s="42">
        <v>42350.53</v>
      </c>
      <c r="M2157" s="44">
        <v>45138</v>
      </c>
      <c r="N2157" s="42">
        <f>H2157-K2157-L2157</f>
        <v>2228.9800000000032</v>
      </c>
      <c r="O2157" s="42">
        <v>0</v>
      </c>
      <c r="P2157" s="45">
        <v>0.03</v>
      </c>
      <c r="Q2157" s="42">
        <v>0</v>
      </c>
      <c r="R2157" s="42">
        <v>0</v>
      </c>
      <c r="S2157" s="42">
        <v>2228.98</v>
      </c>
      <c r="T2157" s="38">
        <v>2205</v>
      </c>
      <c r="U2157" s="14">
        <f>S2157/H2157</f>
        <v>5.000010094323603E-2</v>
      </c>
      <c r="V2157" s="19"/>
      <c r="W2157" s="19"/>
      <c r="X2157" s="37" t="s">
        <v>3461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s="9" customFormat="1" ht="16.5" customHeight="1">
      <c r="A2158" s="38">
        <v>9</v>
      </c>
      <c r="B2158" s="39">
        <v>50099</v>
      </c>
      <c r="C2158" s="38">
        <v>10297655</v>
      </c>
      <c r="D2158" s="40" t="s">
        <v>155</v>
      </c>
      <c r="E2158" s="38">
        <v>19</v>
      </c>
      <c r="F2158" s="38">
        <v>60</v>
      </c>
      <c r="G2158" s="38" t="s">
        <v>83</v>
      </c>
      <c r="H2158" s="42">
        <v>9743.58</v>
      </c>
      <c r="I2158" s="2"/>
      <c r="J2158" s="44">
        <v>42002</v>
      </c>
      <c r="K2158" s="42">
        <v>0</v>
      </c>
      <c r="L2158" s="42">
        <v>9256.4</v>
      </c>
      <c r="M2158" s="44">
        <v>44985</v>
      </c>
      <c r="N2158" s="42">
        <f>H2158-K2158-L2158</f>
        <v>487.18000000000029</v>
      </c>
      <c r="O2158" s="42">
        <v>0</v>
      </c>
      <c r="P2158" s="45">
        <v>0.13</v>
      </c>
      <c r="Q2158" s="42">
        <v>0</v>
      </c>
      <c r="R2158" s="42">
        <v>0</v>
      </c>
      <c r="S2158" s="42">
        <f>N2158-R2158</f>
        <v>487.18000000000029</v>
      </c>
      <c r="T2158" s="38">
        <v>5000</v>
      </c>
      <c r="U2158" s="14">
        <f>S2158/H2158</f>
        <v>5.0000102631681607E-2</v>
      </c>
      <c r="V2158" s="19"/>
      <c r="W2158" s="19"/>
      <c r="X2158" s="37" t="s">
        <v>3468</v>
      </c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s="9" customFormat="1" ht="16.5" customHeight="1">
      <c r="A2159" s="38">
        <v>169</v>
      </c>
      <c r="B2159" s="39">
        <v>50098</v>
      </c>
      <c r="C2159" s="38">
        <v>10306922</v>
      </c>
      <c r="D2159" s="40" t="s">
        <v>1021</v>
      </c>
      <c r="E2159" s="38">
        <v>13</v>
      </c>
      <c r="F2159" s="38">
        <v>43</v>
      </c>
      <c r="G2159" s="38" t="s">
        <v>33</v>
      </c>
      <c r="H2159" s="42">
        <v>29137.94</v>
      </c>
      <c r="I2159" s="57"/>
      <c r="J2159" s="44">
        <v>43827</v>
      </c>
      <c r="K2159" s="42">
        <v>0</v>
      </c>
      <c r="L2159" s="42">
        <v>27681.040000000001</v>
      </c>
      <c r="M2159" s="44">
        <v>45199</v>
      </c>
      <c r="N2159" s="42">
        <v>1456.9</v>
      </c>
      <c r="O2159" s="42">
        <v>0</v>
      </c>
      <c r="P2159" s="45">
        <v>0.13</v>
      </c>
      <c r="Q2159" s="42">
        <v>0</v>
      </c>
      <c r="R2159" s="42">
        <v>0</v>
      </c>
      <c r="S2159" s="42">
        <v>1456.9</v>
      </c>
      <c r="T2159" s="38">
        <v>2506</v>
      </c>
      <c r="U2159" s="14">
        <f>S2159/H2159</f>
        <v>5.0000102958548211E-2</v>
      </c>
      <c r="V2159" s="19"/>
      <c r="W2159" s="19"/>
      <c r="X2159" s="37" t="s">
        <v>3456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</row>
    <row r="2160" spans="1:37" s="9" customFormat="1" ht="16.5" customHeight="1">
      <c r="A2160" s="38">
        <v>222</v>
      </c>
      <c r="B2160" s="39">
        <v>10744</v>
      </c>
      <c r="C2160" s="38">
        <v>10293857</v>
      </c>
      <c r="D2160" s="40" t="s">
        <v>566</v>
      </c>
      <c r="E2160" s="58">
        <v>1</v>
      </c>
      <c r="F2160" s="38">
        <v>40</v>
      </c>
      <c r="G2160" s="38" t="s">
        <v>33</v>
      </c>
      <c r="H2160" s="42">
        <v>19228.759999999998</v>
      </c>
      <c r="I2160" s="57"/>
      <c r="J2160" s="44">
        <v>43915</v>
      </c>
      <c r="K2160" s="42">
        <v>0</v>
      </c>
      <c r="L2160" s="42">
        <v>18267.32</v>
      </c>
      <c r="M2160" s="44">
        <v>45199</v>
      </c>
      <c r="N2160" s="42">
        <f>H2160-K2160-L2160</f>
        <v>961.43999999999869</v>
      </c>
      <c r="O2160" s="42">
        <v>0</v>
      </c>
      <c r="P2160" s="45">
        <v>0.13</v>
      </c>
      <c r="Q2160" s="42">
        <v>0</v>
      </c>
      <c r="R2160" s="42">
        <v>0</v>
      </c>
      <c r="S2160" s="42">
        <f>N2160</f>
        <v>961.43999999999869</v>
      </c>
      <c r="T2160" s="38">
        <v>5000</v>
      </c>
      <c r="U2160" s="14">
        <f>S2160/H2160</f>
        <v>5.0000104010866991E-2</v>
      </c>
      <c r="V2160" s="19"/>
      <c r="W2160" s="19"/>
      <c r="X2160" s="37" t="s">
        <v>3463</v>
      </c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s="9" customFormat="1" ht="16.5" customHeight="1">
      <c r="A2161" s="38">
        <v>971</v>
      </c>
      <c r="B2161" s="39">
        <v>10800</v>
      </c>
      <c r="C2161" s="38">
        <v>10317515</v>
      </c>
      <c r="D2161" s="40" t="s">
        <v>2107</v>
      </c>
      <c r="E2161" s="38">
        <v>1</v>
      </c>
      <c r="F2161" s="38">
        <v>60</v>
      </c>
      <c r="G2161" s="38" t="s">
        <v>23</v>
      </c>
      <c r="H2161" s="42">
        <v>90809.61</v>
      </c>
      <c r="I2161" s="2"/>
      <c r="J2161" s="44">
        <v>39808</v>
      </c>
      <c r="K2161" s="42">
        <v>0</v>
      </c>
      <c r="L2161" s="42">
        <v>86269.119999999995</v>
      </c>
      <c r="M2161" s="44">
        <v>45077</v>
      </c>
      <c r="N2161" s="42">
        <f>H2161-K2161-L2161</f>
        <v>4540.4900000000052</v>
      </c>
      <c r="O2161" s="42">
        <v>0</v>
      </c>
      <c r="P2161" s="45">
        <v>0.03</v>
      </c>
      <c r="Q2161" s="42">
        <v>0</v>
      </c>
      <c r="R2161" s="42">
        <v>0</v>
      </c>
      <c r="S2161" s="42">
        <f>N2161-R2161</f>
        <v>4540.4900000000052</v>
      </c>
      <c r="T2161" s="38">
        <v>1001</v>
      </c>
      <c r="U2161" s="14">
        <f>S2161/H2161</f>
        <v>5.0000104614478638E-2</v>
      </c>
      <c r="V2161" s="19"/>
      <c r="W2161" s="19"/>
      <c r="X2161" s="37" t="s">
        <v>3465</v>
      </c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</row>
    <row r="2162" spans="1:37" s="9" customFormat="1" ht="16.5" customHeight="1">
      <c r="A2162" s="38">
        <v>53</v>
      </c>
      <c r="B2162" s="39">
        <v>10736</v>
      </c>
      <c r="C2162" s="38">
        <v>10283151</v>
      </c>
      <c r="D2162" s="40" t="s">
        <v>1860</v>
      </c>
      <c r="E2162" s="31">
        <v>13</v>
      </c>
      <c r="F2162" s="38">
        <v>120</v>
      </c>
      <c r="G2162" s="38" t="s">
        <v>23</v>
      </c>
      <c r="H2162" s="42">
        <v>28496.94</v>
      </c>
      <c r="I2162" s="49"/>
      <c r="J2162" s="44">
        <v>39269</v>
      </c>
      <c r="K2162" s="42">
        <v>0</v>
      </c>
      <c r="L2162" s="42">
        <v>27072.09</v>
      </c>
      <c r="M2162" s="44">
        <v>45107</v>
      </c>
      <c r="N2162" s="42">
        <f>H2162-K2162-L2162</f>
        <v>1424.8499999999985</v>
      </c>
      <c r="O2162" s="42">
        <v>0</v>
      </c>
      <c r="P2162" s="45">
        <v>0.03</v>
      </c>
      <c r="Q2162" s="42">
        <v>0</v>
      </c>
      <c r="R2162" s="42">
        <v>0</v>
      </c>
      <c r="S2162" s="42">
        <f>N2162-R2162</f>
        <v>1424.8499999999985</v>
      </c>
      <c r="T2162" s="38">
        <v>2102</v>
      </c>
      <c r="U2162" s="14">
        <f>S2162/H2162</f>
        <v>5.0000105274460999E-2</v>
      </c>
      <c r="V2162" s="19"/>
      <c r="W2162" s="19"/>
      <c r="X2162" s="37" t="s">
        <v>3461</v>
      </c>
    </row>
    <row r="2163" spans="1:37" s="9" customFormat="1" ht="16.5" customHeight="1">
      <c r="A2163" s="38">
        <v>194</v>
      </c>
      <c r="B2163" s="39">
        <v>10743</v>
      </c>
      <c r="C2163" s="38">
        <v>10300737</v>
      </c>
      <c r="D2163" s="40" t="s">
        <v>541</v>
      </c>
      <c r="E2163" s="58">
        <v>24</v>
      </c>
      <c r="F2163" s="38">
        <v>60</v>
      </c>
      <c r="G2163" s="38" t="s">
        <v>83</v>
      </c>
      <c r="H2163" s="42">
        <v>33056.53</v>
      </c>
      <c r="I2163" s="57"/>
      <c r="J2163" s="44">
        <v>40513</v>
      </c>
      <c r="K2163" s="42">
        <v>0</v>
      </c>
      <c r="L2163" s="42">
        <v>31403.7</v>
      </c>
      <c r="M2163" s="44">
        <v>45199</v>
      </c>
      <c r="N2163" s="42">
        <f>H2163-L2163</f>
        <v>1652.8299999999981</v>
      </c>
      <c r="O2163" s="42">
        <v>0</v>
      </c>
      <c r="P2163" s="45">
        <v>0.13</v>
      </c>
      <c r="Q2163" s="42">
        <v>0</v>
      </c>
      <c r="R2163" s="42">
        <v>0</v>
      </c>
      <c r="S2163" s="42">
        <f>N2163</f>
        <v>1652.8299999999981</v>
      </c>
      <c r="T2163" s="38">
        <v>5000</v>
      </c>
      <c r="U2163" s="14">
        <f>S2163/H2163</f>
        <v>5.000010587923167E-2</v>
      </c>
      <c r="V2163" s="19"/>
      <c r="W2163" s="19"/>
      <c r="X2163" s="37" t="s">
        <v>3463</v>
      </c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s="9" customFormat="1" ht="16.5" customHeight="1">
      <c r="A2164" s="38">
        <v>371</v>
      </c>
      <c r="B2164" s="39">
        <v>10729</v>
      </c>
      <c r="C2164" s="38">
        <v>10292113</v>
      </c>
      <c r="D2164" s="40" t="s">
        <v>3131</v>
      </c>
      <c r="E2164" s="58">
        <v>4</v>
      </c>
      <c r="F2164" s="38">
        <v>120</v>
      </c>
      <c r="G2164" s="38" t="s">
        <v>21</v>
      </c>
      <c r="H2164" s="42">
        <v>88547.01</v>
      </c>
      <c r="I2164" s="37"/>
      <c r="J2164" s="44">
        <v>40962</v>
      </c>
      <c r="K2164" s="42">
        <v>0</v>
      </c>
      <c r="L2164" s="42">
        <v>84119.65</v>
      </c>
      <c r="M2164" s="44">
        <v>45259</v>
      </c>
      <c r="N2164" s="42">
        <v>4427.3599999999997</v>
      </c>
      <c r="O2164" s="42">
        <v>0</v>
      </c>
      <c r="P2164" s="45">
        <f>IF(J2164&lt;DATEVALUE("2009-1-1"),3%,13%)</f>
        <v>0.13</v>
      </c>
      <c r="Q2164" s="42">
        <f>IF(P2164=13%,ROUND(O2164/(1+P2164)*P2164,2),ROUND(O2164/(1+0.03)*0.02,2))</f>
        <v>0</v>
      </c>
      <c r="R2164" s="42">
        <f>O2164-Q2164</f>
        <v>0</v>
      </c>
      <c r="S2164" s="42">
        <f>N2164-R2164</f>
        <v>4427.3599999999997</v>
      </c>
      <c r="T2164" s="38">
        <v>2105</v>
      </c>
      <c r="U2164" s="14">
        <f>S2164/H2164</f>
        <v>5.0000107287643029E-2</v>
      </c>
      <c r="V2164" s="19"/>
      <c r="W2164" s="19"/>
      <c r="X2164" s="37" t="s">
        <v>3459</v>
      </c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37" s="9" customFormat="1" ht="16.5" customHeight="1">
      <c r="A2165" s="38">
        <v>961</v>
      </c>
      <c r="B2165" s="39">
        <v>10800</v>
      </c>
      <c r="C2165" s="38">
        <v>10317429</v>
      </c>
      <c r="D2165" s="40" t="s">
        <v>180</v>
      </c>
      <c r="E2165" s="38">
        <v>8</v>
      </c>
      <c r="F2165" s="38">
        <v>60</v>
      </c>
      <c r="G2165" s="38" t="s">
        <v>23</v>
      </c>
      <c r="H2165" s="42">
        <v>23173.35</v>
      </c>
      <c r="I2165" s="2"/>
      <c r="J2165" s="44">
        <v>39808</v>
      </c>
      <c r="K2165" s="42">
        <v>0</v>
      </c>
      <c r="L2165" s="42">
        <v>22014.68</v>
      </c>
      <c r="M2165" s="44">
        <v>45077</v>
      </c>
      <c r="N2165" s="42">
        <f>H2165-K2165-L2165</f>
        <v>1158.6699999999983</v>
      </c>
      <c r="O2165" s="42">
        <v>0</v>
      </c>
      <c r="P2165" s="45">
        <v>0.03</v>
      </c>
      <c r="Q2165" s="42">
        <v>0</v>
      </c>
      <c r="R2165" s="42">
        <v>0</v>
      </c>
      <c r="S2165" s="42">
        <f>N2165-R2165</f>
        <v>1158.6699999999983</v>
      </c>
      <c r="T2165" s="38">
        <v>1001</v>
      </c>
      <c r="U2165" s="14">
        <f>S2165/H2165</f>
        <v>5.0000107882546045E-2</v>
      </c>
      <c r="V2165" s="19"/>
      <c r="W2165" s="19"/>
      <c r="X2165" s="37" t="s">
        <v>3465</v>
      </c>
    </row>
    <row r="2166" spans="1:37" s="9" customFormat="1" ht="16.5" customHeight="1">
      <c r="A2166" s="38">
        <v>70</v>
      </c>
      <c r="B2166" s="39">
        <v>10713</v>
      </c>
      <c r="C2166" s="38">
        <v>10298546</v>
      </c>
      <c r="D2166" s="40" t="s">
        <v>216</v>
      </c>
      <c r="E2166" s="38">
        <v>2</v>
      </c>
      <c r="F2166" s="38">
        <v>120</v>
      </c>
      <c r="G2166" s="38" t="s">
        <v>23</v>
      </c>
      <c r="H2166" s="42">
        <v>4615.3900000000003</v>
      </c>
      <c r="I2166" s="57"/>
      <c r="J2166" s="44">
        <v>40805</v>
      </c>
      <c r="K2166" s="42">
        <v>0</v>
      </c>
      <c r="L2166" s="42">
        <v>4384.62</v>
      </c>
      <c r="M2166" s="44">
        <v>45199</v>
      </c>
      <c r="N2166" s="42">
        <v>230.77</v>
      </c>
      <c r="O2166" s="42">
        <v>0</v>
      </c>
      <c r="P2166" s="45">
        <v>0.13</v>
      </c>
      <c r="Q2166" s="42">
        <v>0</v>
      </c>
      <c r="R2166" s="42">
        <v>0</v>
      </c>
      <c r="S2166" s="42">
        <v>230.77</v>
      </c>
      <c r="T2166" s="38">
        <v>5000</v>
      </c>
      <c r="U2166" s="14">
        <f>S2166/H2166</f>
        <v>5.0000108333206943E-2</v>
      </c>
      <c r="V2166" s="19"/>
      <c r="W2166" s="19"/>
      <c r="X2166" s="37" t="s">
        <v>3457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37" s="9" customFormat="1" ht="16.5" customHeight="1">
      <c r="A2167" s="38">
        <v>76</v>
      </c>
      <c r="B2167" s="39">
        <v>10754</v>
      </c>
      <c r="C2167" s="38">
        <v>10295764</v>
      </c>
      <c r="D2167" s="40" t="s">
        <v>180</v>
      </c>
      <c r="E2167" s="38">
        <v>3</v>
      </c>
      <c r="F2167" s="38">
        <v>120</v>
      </c>
      <c r="G2167" s="38" t="s">
        <v>23</v>
      </c>
      <c r="H2167" s="42">
        <v>4615.3900000000003</v>
      </c>
      <c r="I2167" s="57"/>
      <c r="J2167" s="44">
        <v>40275</v>
      </c>
      <c r="K2167" s="42">
        <v>0</v>
      </c>
      <c r="L2167" s="42">
        <v>4384.62</v>
      </c>
      <c r="M2167" s="44">
        <v>45199</v>
      </c>
      <c r="N2167" s="42">
        <f>H2167-K2167-L2167</f>
        <v>230.77000000000044</v>
      </c>
      <c r="O2167" s="42">
        <v>0</v>
      </c>
      <c r="P2167" s="45">
        <v>0.13</v>
      </c>
      <c r="Q2167" s="42">
        <v>0</v>
      </c>
      <c r="R2167" s="42">
        <v>0</v>
      </c>
      <c r="S2167" s="42">
        <f>N2167</f>
        <v>230.77000000000044</v>
      </c>
      <c r="T2167" s="38">
        <v>2107</v>
      </c>
      <c r="U2167" s="14">
        <f>S2167/H2167</f>
        <v>5.0000108333207033E-2</v>
      </c>
      <c r="V2167" s="19"/>
      <c r="W2167" s="19"/>
      <c r="X2167" s="37" t="s">
        <v>3464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37" s="9" customFormat="1" ht="16.5" customHeight="1">
      <c r="A2168" s="38">
        <v>84</v>
      </c>
      <c r="B2168" s="39">
        <v>10736</v>
      </c>
      <c r="C2168" s="38">
        <v>10284023</v>
      </c>
      <c r="D2168" s="40" t="s">
        <v>1886</v>
      </c>
      <c r="E2168" s="38">
        <v>1</v>
      </c>
      <c r="F2168" s="38">
        <v>120</v>
      </c>
      <c r="G2168" s="38" t="s">
        <v>21</v>
      </c>
      <c r="H2168" s="42">
        <v>13736.17</v>
      </c>
      <c r="I2168" s="49"/>
      <c r="J2168" s="44">
        <v>40391</v>
      </c>
      <c r="K2168" s="42">
        <v>0</v>
      </c>
      <c r="L2168" s="42">
        <v>13049.36</v>
      </c>
      <c r="M2168" s="44">
        <v>45107</v>
      </c>
      <c r="N2168" s="42">
        <f>H2168-K2168-L2168</f>
        <v>686.80999999999949</v>
      </c>
      <c r="O2168" s="42">
        <v>0</v>
      </c>
      <c r="P2168" s="45">
        <v>0.13</v>
      </c>
      <c r="Q2168" s="42">
        <v>0</v>
      </c>
      <c r="R2168" s="42">
        <v>0</v>
      </c>
      <c r="S2168" s="42">
        <f>N2168-R2168</f>
        <v>686.80999999999949</v>
      </c>
      <c r="T2168" s="38">
        <v>5000</v>
      </c>
      <c r="U2168" s="14">
        <f>S2168/H2168</f>
        <v>5.0000109200745151E-2</v>
      </c>
      <c r="V2168" s="19"/>
      <c r="W2168" s="19"/>
      <c r="X2168" s="37" t="s">
        <v>3461</v>
      </c>
    </row>
    <row r="2169" spans="1:37" s="9" customFormat="1" ht="16.5" customHeight="1">
      <c r="A2169" s="38">
        <v>779</v>
      </c>
      <c r="B2169" s="39">
        <v>10729</v>
      </c>
      <c r="C2169" s="38">
        <v>10292563</v>
      </c>
      <c r="D2169" s="40" t="s">
        <v>2300</v>
      </c>
      <c r="E2169" s="58">
        <v>5</v>
      </c>
      <c r="F2169" s="38">
        <v>9</v>
      </c>
      <c r="G2169" s="38" t="s">
        <v>33</v>
      </c>
      <c r="H2169" s="42">
        <v>4569.3900000000003</v>
      </c>
      <c r="I2169" s="37"/>
      <c r="J2169" s="44">
        <v>43889</v>
      </c>
      <c r="K2169" s="42">
        <v>0</v>
      </c>
      <c r="L2169" s="42">
        <v>4340.92</v>
      </c>
      <c r="M2169" s="44">
        <v>45259</v>
      </c>
      <c r="N2169" s="42">
        <v>228.47</v>
      </c>
      <c r="O2169" s="42">
        <v>0</v>
      </c>
      <c r="P2169" s="45">
        <f>IF(J2169&lt;DATEVALUE("2009-1-1"),3%,13%)</f>
        <v>0.13</v>
      </c>
      <c r="Q2169" s="42">
        <f>IF(P2169=13%,ROUND(O2169/(1+P2169)*P2169,2),ROUND(O2169/(1+0.03)*0.02,2))</f>
        <v>0</v>
      </c>
      <c r="R2169" s="42">
        <f>O2169-Q2169</f>
        <v>0</v>
      </c>
      <c r="S2169" s="42">
        <f>N2169-R2169</f>
        <v>228.47</v>
      </c>
      <c r="T2169" s="38">
        <v>5000</v>
      </c>
      <c r="U2169" s="14">
        <f>S2169/H2169</f>
        <v>5.0000109423796173E-2</v>
      </c>
      <c r="V2169" s="19"/>
      <c r="W2169" s="19"/>
      <c r="X2169" s="37" t="s">
        <v>3459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37" s="9" customFormat="1" ht="16.5" customHeight="1">
      <c r="A2170" s="38">
        <v>325</v>
      </c>
      <c r="B2170" s="39">
        <v>10729</v>
      </c>
      <c r="C2170" s="38">
        <v>10292151</v>
      </c>
      <c r="D2170" s="40" t="s">
        <v>301</v>
      </c>
      <c r="E2170" s="58">
        <v>1</v>
      </c>
      <c r="F2170" s="38">
        <v>120</v>
      </c>
      <c r="G2170" s="38" t="s">
        <v>21</v>
      </c>
      <c r="H2170" s="42">
        <v>27377.54</v>
      </c>
      <c r="I2170" s="37"/>
      <c r="J2170" s="44">
        <v>41484</v>
      </c>
      <c r="K2170" s="42">
        <v>0</v>
      </c>
      <c r="L2170" s="42">
        <v>26008.66</v>
      </c>
      <c r="M2170" s="44">
        <v>45259</v>
      </c>
      <c r="N2170" s="42">
        <v>1368.88</v>
      </c>
      <c r="O2170" s="42">
        <v>0</v>
      </c>
      <c r="P2170" s="45">
        <f>IF(J2170&lt;DATEVALUE("2009-1-1"),3%,13%)</f>
        <v>0.13</v>
      </c>
      <c r="Q2170" s="42">
        <f>IF(P2170=13%,ROUND(O2170/(1+P2170)*P2170,2),ROUND(O2170/(1+0.03)*0.02,2))</f>
        <v>0</v>
      </c>
      <c r="R2170" s="42">
        <f>O2170-Q2170</f>
        <v>0</v>
      </c>
      <c r="S2170" s="42">
        <f>N2170-R2170</f>
        <v>1368.88</v>
      </c>
      <c r="T2170" s="38">
        <v>1601</v>
      </c>
      <c r="U2170" s="14">
        <f>S2170/H2170</f>
        <v>5.0000109578873783E-2</v>
      </c>
      <c r="V2170" s="19"/>
      <c r="W2170" s="19"/>
      <c r="X2170" s="37" t="s">
        <v>3459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37" s="9" customFormat="1" ht="16.5" customHeight="1">
      <c r="A2171" s="38">
        <v>44</v>
      </c>
      <c r="B2171" s="39">
        <v>10723</v>
      </c>
      <c r="C2171" s="38">
        <v>10295164</v>
      </c>
      <c r="D2171" s="40" t="s">
        <v>1221</v>
      </c>
      <c r="E2171" s="38">
        <v>1</v>
      </c>
      <c r="F2171" s="38">
        <v>54</v>
      </c>
      <c r="G2171" s="38" t="s">
        <v>33</v>
      </c>
      <c r="H2171" s="42">
        <v>4484.79</v>
      </c>
      <c r="I2171" s="55"/>
      <c r="J2171" s="44">
        <v>43493</v>
      </c>
      <c r="K2171" s="42">
        <v>0</v>
      </c>
      <c r="L2171" s="42">
        <v>4260.55</v>
      </c>
      <c r="M2171" s="44">
        <v>45138</v>
      </c>
      <c r="N2171" s="42">
        <f>H2171-K2171-L2171</f>
        <v>224.23999999999978</v>
      </c>
      <c r="O2171" s="42">
        <v>0</v>
      </c>
      <c r="P2171" s="45">
        <v>0.13</v>
      </c>
      <c r="Q2171" s="42">
        <v>0</v>
      </c>
      <c r="R2171" s="42">
        <v>0</v>
      </c>
      <c r="S2171" s="42">
        <v>224.24</v>
      </c>
      <c r="T2171" s="38">
        <v>5000</v>
      </c>
      <c r="U2171" s="14">
        <f>S2171/H2171</f>
        <v>5.0000111487940355E-2</v>
      </c>
      <c r="V2171" s="19"/>
      <c r="W2171" s="19"/>
      <c r="X2171" s="37" t="s">
        <v>3470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37" s="9" customFormat="1" ht="16.5" customHeight="1">
      <c r="A2172" s="38">
        <v>7</v>
      </c>
      <c r="B2172" s="39">
        <v>10701</v>
      </c>
      <c r="C2172" s="38">
        <v>10275798</v>
      </c>
      <c r="D2172" s="40" t="s">
        <v>759</v>
      </c>
      <c r="E2172" s="38">
        <v>1</v>
      </c>
      <c r="F2172" s="38">
        <v>120</v>
      </c>
      <c r="G2172" s="38" t="s">
        <v>21</v>
      </c>
      <c r="H2172" s="42">
        <v>75641.03</v>
      </c>
      <c r="I2172" s="2"/>
      <c r="J2172" s="44">
        <v>40535</v>
      </c>
      <c r="K2172" s="42">
        <v>0</v>
      </c>
      <c r="L2172" s="42">
        <v>71858.97</v>
      </c>
      <c r="M2172" s="44">
        <v>44985</v>
      </c>
      <c r="N2172" s="42">
        <f>H2172-K2172-L2172</f>
        <v>3782.0599999999977</v>
      </c>
      <c r="O2172" s="42">
        <v>0</v>
      </c>
      <c r="P2172" s="45">
        <v>0.13</v>
      </c>
      <c r="Q2172" s="42">
        <v>0</v>
      </c>
      <c r="R2172" s="42">
        <v>0</v>
      </c>
      <c r="S2172" s="42">
        <f>N2172-R2172</f>
        <v>3782.0599999999977</v>
      </c>
      <c r="T2172" s="38">
        <v>5000</v>
      </c>
      <c r="U2172" s="14">
        <f>S2172/H2172</f>
        <v>5.0000112372874848E-2</v>
      </c>
      <c r="V2172" s="19"/>
      <c r="W2172" s="19"/>
      <c r="X2172" s="37" t="s">
        <v>3455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37" s="9" customFormat="1" ht="16.5" customHeight="1">
      <c r="A2173" s="38">
        <v>14</v>
      </c>
      <c r="B2173" s="39">
        <v>10717</v>
      </c>
      <c r="C2173" s="38">
        <v>10311938</v>
      </c>
      <c r="D2173" s="40" t="s">
        <v>226</v>
      </c>
      <c r="E2173" s="38">
        <v>2</v>
      </c>
      <c r="F2173" s="38">
        <v>34</v>
      </c>
      <c r="G2173" s="38" t="s">
        <v>21</v>
      </c>
      <c r="H2173" s="42">
        <v>71097.440000000002</v>
      </c>
      <c r="I2173" s="53"/>
      <c r="J2173" s="44">
        <v>42975</v>
      </c>
      <c r="K2173" s="42">
        <v>0</v>
      </c>
      <c r="L2173" s="42">
        <v>67542.559999999998</v>
      </c>
      <c r="M2173" s="44">
        <v>45138</v>
      </c>
      <c r="N2173" s="42">
        <f>H2173-K2173-L2173</f>
        <v>3554.8800000000047</v>
      </c>
      <c r="O2173" s="42">
        <v>0</v>
      </c>
      <c r="P2173" s="45">
        <v>0.13</v>
      </c>
      <c r="Q2173" s="42">
        <v>0</v>
      </c>
      <c r="R2173" s="42">
        <v>0</v>
      </c>
      <c r="S2173" s="42">
        <v>3554.88</v>
      </c>
      <c r="T2173" s="38">
        <v>5000</v>
      </c>
      <c r="U2173" s="14">
        <f>S2173/H2173</f>
        <v>5.0000112521632285E-2</v>
      </c>
      <c r="V2173" s="19"/>
      <c r="W2173" s="19"/>
      <c r="X2173" s="37" t="s">
        <v>3457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37" s="9" customFormat="1" ht="16.5" customHeight="1">
      <c r="A2174" s="38">
        <v>375</v>
      </c>
      <c r="B2174" s="39">
        <v>10729</v>
      </c>
      <c r="C2174" s="38">
        <v>10292114</v>
      </c>
      <c r="D2174" s="40" t="s">
        <v>3131</v>
      </c>
      <c r="E2174" s="58">
        <v>2</v>
      </c>
      <c r="F2174" s="38">
        <v>120</v>
      </c>
      <c r="G2174" s="38" t="s">
        <v>21</v>
      </c>
      <c r="H2174" s="42">
        <v>44273.5</v>
      </c>
      <c r="I2174" s="37"/>
      <c r="J2174" s="44">
        <v>40962</v>
      </c>
      <c r="K2174" s="42">
        <v>0</v>
      </c>
      <c r="L2174" s="42">
        <v>42059.82</v>
      </c>
      <c r="M2174" s="44">
        <v>45259</v>
      </c>
      <c r="N2174" s="42">
        <v>2213.6799999999998</v>
      </c>
      <c r="O2174" s="42">
        <v>0</v>
      </c>
      <c r="P2174" s="45">
        <f>IF(J2174&lt;DATEVALUE("2009-1-1"),3%,13%)</f>
        <v>0.13</v>
      </c>
      <c r="Q2174" s="42">
        <f>IF(P2174=13%,ROUND(O2174/(1+P2174)*P2174,2),ROUND(O2174/(1+0.03)*0.02,2))</f>
        <v>0</v>
      </c>
      <c r="R2174" s="42">
        <f>O2174-Q2174</f>
        <v>0</v>
      </c>
      <c r="S2174" s="42">
        <f>N2174-R2174</f>
        <v>2213.6799999999998</v>
      </c>
      <c r="T2174" s="38">
        <v>2106</v>
      </c>
      <c r="U2174" s="14">
        <f>S2174/H2174</f>
        <v>5.0000112934373835E-2</v>
      </c>
      <c r="V2174" s="19"/>
      <c r="W2174" s="19"/>
      <c r="X2174" s="37" t="s">
        <v>3459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37" s="9" customFormat="1" ht="16.5" customHeight="1">
      <c r="A2175" s="38">
        <v>39</v>
      </c>
      <c r="B2175" s="39">
        <v>10719</v>
      </c>
      <c r="C2175" s="38">
        <v>10281662</v>
      </c>
      <c r="D2175" s="40" t="s">
        <v>260</v>
      </c>
      <c r="E2175" s="58">
        <v>2</v>
      </c>
      <c r="F2175" s="38">
        <v>120</v>
      </c>
      <c r="G2175" s="38" t="s">
        <v>21</v>
      </c>
      <c r="H2175" s="42">
        <v>44273.5</v>
      </c>
      <c r="I2175" s="57"/>
      <c r="J2175" s="44">
        <v>41451</v>
      </c>
      <c r="K2175" s="42">
        <v>0</v>
      </c>
      <c r="L2175" s="42">
        <v>42059.82</v>
      </c>
      <c r="M2175" s="44">
        <v>45199</v>
      </c>
      <c r="N2175" s="42">
        <f>H2175-L2175</f>
        <v>2213.6800000000003</v>
      </c>
      <c r="O2175" s="42">
        <v>0</v>
      </c>
      <c r="P2175" s="45">
        <v>0.13</v>
      </c>
      <c r="Q2175" s="42">
        <v>0</v>
      </c>
      <c r="R2175" s="42">
        <v>0</v>
      </c>
      <c r="S2175" s="42">
        <f>N2175</f>
        <v>2213.6800000000003</v>
      </c>
      <c r="T2175" s="38">
        <v>2106</v>
      </c>
      <c r="U2175" s="14">
        <f>S2175/H2175</f>
        <v>5.0000112934373842E-2</v>
      </c>
      <c r="V2175" s="19"/>
      <c r="W2175" s="19"/>
      <c r="X2175" s="37" t="s">
        <v>3478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37" s="9" customFormat="1" ht="16.5" customHeight="1">
      <c r="A2176" s="38">
        <v>61</v>
      </c>
      <c r="B2176" s="39">
        <v>10723</v>
      </c>
      <c r="C2176" s="38">
        <v>10294843</v>
      </c>
      <c r="D2176" s="40" t="s">
        <v>277</v>
      </c>
      <c r="E2176" s="58">
        <v>1</v>
      </c>
      <c r="F2176" s="38">
        <v>120</v>
      </c>
      <c r="G2176" s="38" t="s">
        <v>21</v>
      </c>
      <c r="H2176" s="42">
        <v>22136.75</v>
      </c>
      <c r="I2176" s="57"/>
      <c r="J2176" s="44">
        <v>41025</v>
      </c>
      <c r="K2176" s="42">
        <v>0</v>
      </c>
      <c r="L2176" s="42">
        <v>21029.91</v>
      </c>
      <c r="M2176" s="44">
        <v>45199</v>
      </c>
      <c r="N2176" s="42">
        <f>H2176-K2176-L2176</f>
        <v>1106.8400000000001</v>
      </c>
      <c r="O2176" s="42">
        <v>0</v>
      </c>
      <c r="P2176" s="45">
        <v>0.13</v>
      </c>
      <c r="Q2176" s="42">
        <v>0</v>
      </c>
      <c r="R2176" s="42">
        <v>0</v>
      </c>
      <c r="S2176" s="42">
        <f>N2176</f>
        <v>1106.8400000000001</v>
      </c>
      <c r="T2176" s="38">
        <v>5000</v>
      </c>
      <c r="U2176" s="14">
        <f>S2176/H2176</f>
        <v>5.0000112934373842E-2</v>
      </c>
      <c r="V2176" s="19"/>
      <c r="W2176" s="19"/>
      <c r="X2176" s="37" t="s">
        <v>3470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</row>
    <row r="2177" spans="1:37" s="9" customFormat="1" ht="16.5" customHeight="1">
      <c r="A2177" s="38">
        <v>123</v>
      </c>
      <c r="B2177" s="39">
        <v>10725</v>
      </c>
      <c r="C2177" s="38">
        <v>10302304</v>
      </c>
      <c r="D2177" s="40" t="s">
        <v>277</v>
      </c>
      <c r="E2177" s="58">
        <v>1</v>
      </c>
      <c r="F2177" s="38">
        <v>120</v>
      </c>
      <c r="G2177" s="38" t="s">
        <v>21</v>
      </c>
      <c r="H2177" s="42">
        <v>22136.75</v>
      </c>
      <c r="I2177" s="57"/>
      <c r="J2177" s="44">
        <v>40908</v>
      </c>
      <c r="K2177" s="42">
        <v>0</v>
      </c>
      <c r="L2177" s="42">
        <v>21029.91</v>
      </c>
      <c r="M2177" s="44">
        <v>45199</v>
      </c>
      <c r="N2177" s="42">
        <f>H2177-K2177-L2177</f>
        <v>1106.8400000000001</v>
      </c>
      <c r="O2177" s="42">
        <v>0</v>
      </c>
      <c r="P2177" s="45">
        <v>0.13</v>
      </c>
      <c r="Q2177" s="42">
        <v>0</v>
      </c>
      <c r="R2177" s="42">
        <v>0</v>
      </c>
      <c r="S2177" s="42">
        <f>N2177</f>
        <v>1106.8400000000001</v>
      </c>
      <c r="T2177" s="38">
        <v>2105</v>
      </c>
      <c r="U2177" s="14">
        <f>S2177/H2177</f>
        <v>5.0000112934373842E-2</v>
      </c>
      <c r="V2177" s="19"/>
      <c r="W2177" s="19"/>
      <c r="X2177" s="37" t="s">
        <v>3459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s="9" customFormat="1" ht="16.5" customHeight="1">
      <c r="A2178" s="38">
        <v>49</v>
      </c>
      <c r="B2178" s="39">
        <v>50098</v>
      </c>
      <c r="C2178" s="38">
        <v>10307809</v>
      </c>
      <c r="D2178" s="40" t="s">
        <v>1213</v>
      </c>
      <c r="E2178" s="38">
        <v>10</v>
      </c>
      <c r="F2178" s="38">
        <v>60</v>
      </c>
      <c r="G2178" s="38" t="s">
        <v>33</v>
      </c>
      <c r="H2178" s="42">
        <v>79639.820000000007</v>
      </c>
      <c r="I2178" s="53"/>
      <c r="J2178" s="44">
        <v>41247</v>
      </c>
      <c r="K2178" s="42">
        <v>0</v>
      </c>
      <c r="L2178" s="42">
        <v>75657.820000000007</v>
      </c>
      <c r="M2178" s="44">
        <v>45138</v>
      </c>
      <c r="N2178" s="42">
        <f>H2178-K2178-L2178</f>
        <v>3982</v>
      </c>
      <c r="O2178" s="42">
        <v>0</v>
      </c>
      <c r="P2178" s="45">
        <v>0.13</v>
      </c>
      <c r="Q2178" s="42">
        <v>0</v>
      </c>
      <c r="R2178" s="42">
        <v>0</v>
      </c>
      <c r="S2178" s="42">
        <v>3982</v>
      </c>
      <c r="T2178" s="38">
        <v>5000</v>
      </c>
      <c r="U2178" s="14">
        <f>S2178/H2178</f>
        <v>5.0000113008793839E-2</v>
      </c>
      <c r="V2178" s="19"/>
      <c r="W2178" s="19"/>
      <c r="X2178" s="37" t="s">
        <v>3456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</row>
    <row r="2179" spans="1:37" s="9" customFormat="1" ht="16.5" customHeight="1">
      <c r="A2179" s="38">
        <v>1</v>
      </c>
      <c r="B2179" s="39">
        <v>10751</v>
      </c>
      <c r="C2179" s="38">
        <v>10305187</v>
      </c>
      <c r="D2179" s="40" t="s">
        <v>81</v>
      </c>
      <c r="E2179" s="38">
        <v>42</v>
      </c>
      <c r="F2179" s="38">
        <v>60</v>
      </c>
      <c r="G2179" s="38" t="s">
        <v>23</v>
      </c>
      <c r="H2179" s="42">
        <v>17302.560000000001</v>
      </c>
      <c r="I2179" s="2"/>
      <c r="J2179" s="44">
        <v>41270</v>
      </c>
      <c r="K2179" s="42">
        <v>0</v>
      </c>
      <c r="L2179" s="42">
        <v>16437.43</v>
      </c>
      <c r="M2179" s="44">
        <v>44985</v>
      </c>
      <c r="N2179" s="42">
        <f>H2179-K2179-L2179</f>
        <v>865.13000000000102</v>
      </c>
      <c r="O2179" s="42">
        <v>0</v>
      </c>
      <c r="P2179" s="45">
        <v>0.13</v>
      </c>
      <c r="Q2179" s="42">
        <v>0</v>
      </c>
      <c r="R2179" s="42">
        <v>0</v>
      </c>
      <c r="S2179" s="42">
        <f>N2179-R2179</f>
        <v>865.13000000000102</v>
      </c>
      <c r="T2179" s="38">
        <v>5000</v>
      </c>
      <c r="U2179" s="14">
        <f>S2179/H2179</f>
        <v>5.0000115589831848E-2</v>
      </c>
      <c r="V2179" s="19"/>
      <c r="W2179" s="19"/>
      <c r="X2179" s="37" t="s">
        <v>3474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s="9" customFormat="1" ht="16.5" customHeight="1">
      <c r="A2180" s="38">
        <v>337</v>
      </c>
      <c r="B2180" s="39">
        <v>10736</v>
      </c>
      <c r="C2180" s="38">
        <v>10283736</v>
      </c>
      <c r="D2180" s="40" t="s">
        <v>1298</v>
      </c>
      <c r="E2180" s="38">
        <v>1</v>
      </c>
      <c r="F2180" s="38">
        <v>120</v>
      </c>
      <c r="G2180" s="38" t="s">
        <v>21</v>
      </c>
      <c r="H2180" s="42">
        <v>42808.3</v>
      </c>
      <c r="I2180" s="55"/>
      <c r="J2180" s="44">
        <v>39270</v>
      </c>
      <c r="K2180" s="42">
        <v>0</v>
      </c>
      <c r="L2180" s="42">
        <v>40667.879999999997</v>
      </c>
      <c r="M2180" s="44">
        <v>45138</v>
      </c>
      <c r="N2180" s="42">
        <f>H2180-K2180-L2180</f>
        <v>2140.4200000000055</v>
      </c>
      <c r="O2180" s="42">
        <v>0</v>
      </c>
      <c r="P2180" s="45">
        <v>0.03</v>
      </c>
      <c r="Q2180" s="42">
        <v>0</v>
      </c>
      <c r="R2180" s="42">
        <v>0</v>
      </c>
      <c r="S2180" s="42">
        <v>2140.42</v>
      </c>
      <c r="T2180" s="38">
        <v>2103</v>
      </c>
      <c r="U2180" s="14">
        <f>S2180/H2180</f>
        <v>5.0000116799779483E-2</v>
      </c>
      <c r="V2180" s="19"/>
      <c r="W2180" s="19"/>
      <c r="X2180" s="37" t="s">
        <v>3461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37" s="9" customFormat="1" ht="16.5" customHeight="1">
      <c r="A2181" s="38">
        <v>199</v>
      </c>
      <c r="B2181" s="39">
        <v>10743</v>
      </c>
      <c r="C2181" s="38">
        <v>10300790</v>
      </c>
      <c r="D2181" s="40" t="s">
        <v>546</v>
      </c>
      <c r="E2181" s="58">
        <v>1</v>
      </c>
      <c r="F2181" s="38">
        <v>120</v>
      </c>
      <c r="G2181" s="38" t="s">
        <v>21</v>
      </c>
      <c r="H2181" s="42">
        <v>29914.53</v>
      </c>
      <c r="I2181" s="57"/>
      <c r="J2181" s="44">
        <v>40513</v>
      </c>
      <c r="K2181" s="42">
        <v>0</v>
      </c>
      <c r="L2181" s="42">
        <v>28418.799999999999</v>
      </c>
      <c r="M2181" s="44">
        <v>45199</v>
      </c>
      <c r="N2181" s="42">
        <f>H2181-L2181</f>
        <v>1495.7299999999996</v>
      </c>
      <c r="O2181" s="42">
        <v>0</v>
      </c>
      <c r="P2181" s="45">
        <v>0.13</v>
      </c>
      <c r="Q2181" s="42">
        <v>0</v>
      </c>
      <c r="R2181" s="42">
        <v>0</v>
      </c>
      <c r="S2181" s="42">
        <f>N2181</f>
        <v>1495.7299999999996</v>
      </c>
      <c r="T2181" s="38">
        <v>2102</v>
      </c>
      <c r="U2181" s="14">
        <f>S2181/H2181</f>
        <v>5.000011699999965E-2</v>
      </c>
      <c r="V2181" s="19"/>
      <c r="W2181" s="19"/>
      <c r="X2181" s="37" t="s">
        <v>3463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s="9" customFormat="1" ht="16.5" customHeight="1">
      <c r="A2182" s="38">
        <v>350</v>
      </c>
      <c r="B2182" s="39">
        <v>40704</v>
      </c>
      <c r="C2182" s="38">
        <v>10303041</v>
      </c>
      <c r="D2182" s="40" t="s">
        <v>872</v>
      </c>
      <c r="E2182" s="58">
        <v>1</v>
      </c>
      <c r="F2182" s="38">
        <v>60</v>
      </c>
      <c r="G2182" s="38" t="s">
        <v>33</v>
      </c>
      <c r="H2182" s="42">
        <v>29914.53</v>
      </c>
      <c r="I2182" s="57"/>
      <c r="J2182" s="44">
        <v>42002</v>
      </c>
      <c r="K2182" s="42">
        <v>0</v>
      </c>
      <c r="L2182" s="42">
        <v>28418.799999999999</v>
      </c>
      <c r="M2182" s="44">
        <v>45199</v>
      </c>
      <c r="N2182" s="42">
        <f>H2182-K2182-L2182</f>
        <v>1495.7299999999996</v>
      </c>
      <c r="O2182" s="42">
        <v>0</v>
      </c>
      <c r="P2182" s="45">
        <v>0.13</v>
      </c>
      <c r="Q2182" s="42">
        <v>0</v>
      </c>
      <c r="R2182" s="42">
        <v>0</v>
      </c>
      <c r="S2182" s="42">
        <f>N2182-R2182</f>
        <v>1495.7299999999996</v>
      </c>
      <c r="T2182" s="38">
        <v>2101</v>
      </c>
      <c r="U2182" s="14">
        <f>S2182/H2182</f>
        <v>5.000011699999965E-2</v>
      </c>
      <c r="V2182" s="19"/>
      <c r="W2182" s="19"/>
      <c r="X2182" s="37" t="s">
        <v>3463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37" s="9" customFormat="1" ht="16.5" customHeight="1">
      <c r="A2183" s="38">
        <v>58</v>
      </c>
      <c r="B2183" s="39">
        <v>10755</v>
      </c>
      <c r="C2183" s="38">
        <v>10287279</v>
      </c>
      <c r="D2183" s="40" t="s">
        <v>1148</v>
      </c>
      <c r="E2183" s="38">
        <v>50</v>
      </c>
      <c r="F2183" s="38">
        <v>60</v>
      </c>
      <c r="G2183" s="38" t="s">
        <v>83</v>
      </c>
      <c r="H2183" s="42">
        <v>8496.18</v>
      </c>
      <c r="I2183" s="53"/>
      <c r="J2183" s="44">
        <v>39948</v>
      </c>
      <c r="K2183" s="42">
        <v>0</v>
      </c>
      <c r="L2183" s="42">
        <v>8071.37</v>
      </c>
      <c r="M2183" s="44">
        <v>45169</v>
      </c>
      <c r="N2183" s="42">
        <f>H2183-K2183-L2183</f>
        <v>424.8100000000004</v>
      </c>
      <c r="O2183" s="42">
        <v>0</v>
      </c>
      <c r="P2183" s="45">
        <v>0.13</v>
      </c>
      <c r="Q2183" s="42">
        <v>0</v>
      </c>
      <c r="R2183" s="42">
        <v>0</v>
      </c>
      <c r="S2183" s="42">
        <v>424.81</v>
      </c>
      <c r="T2183" s="38">
        <v>5000</v>
      </c>
      <c r="U2183" s="14">
        <f>S2183/H2183</f>
        <v>5.0000117699954563E-2</v>
      </c>
      <c r="V2183" s="19"/>
      <c r="W2183" s="19"/>
      <c r="X2183" s="37" t="s">
        <v>3464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37" s="9" customFormat="1" ht="16.5" customHeight="1">
      <c r="A2184" s="38">
        <v>316</v>
      </c>
      <c r="B2184" s="39">
        <v>10729</v>
      </c>
      <c r="C2184" s="38">
        <v>10291918</v>
      </c>
      <c r="D2184" s="40" t="s">
        <v>2092</v>
      </c>
      <c r="E2184" s="58">
        <v>1</v>
      </c>
      <c r="F2184" s="38">
        <v>120</v>
      </c>
      <c r="G2184" s="38" t="s">
        <v>21</v>
      </c>
      <c r="H2184" s="42">
        <v>25161.54</v>
      </c>
      <c r="I2184" s="37"/>
      <c r="J2184" s="44">
        <v>40106</v>
      </c>
      <c r="K2184" s="42">
        <v>0</v>
      </c>
      <c r="L2184" s="42">
        <v>23903.46</v>
      </c>
      <c r="M2184" s="44">
        <v>45259</v>
      </c>
      <c r="N2184" s="42">
        <v>1258.08</v>
      </c>
      <c r="O2184" s="42">
        <v>0</v>
      </c>
      <c r="P2184" s="45">
        <f>IF(J2184&lt;DATEVALUE("2009-1-1"),3%,13%)</f>
        <v>0.13</v>
      </c>
      <c r="Q2184" s="42">
        <f>IF(P2184=13%,ROUND(O2184/(1+P2184)*P2184,2),ROUND(O2184/(1+0.03)*0.02,2))</f>
        <v>0</v>
      </c>
      <c r="R2184" s="42">
        <f>O2184-Q2184</f>
        <v>0</v>
      </c>
      <c r="S2184" s="42">
        <f>N2184-R2184</f>
        <v>1258.08</v>
      </c>
      <c r="T2184" s="38">
        <v>1601</v>
      </c>
      <c r="U2184" s="14">
        <f>S2184/H2184</f>
        <v>5.0000119229586103E-2</v>
      </c>
      <c r="V2184" s="19"/>
      <c r="W2184" s="19"/>
      <c r="X2184" s="37" t="s">
        <v>3459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37" s="9" customFormat="1" ht="16.5" customHeight="1">
      <c r="A2185" s="38">
        <v>9</v>
      </c>
      <c r="B2185" s="39">
        <v>10723</v>
      </c>
      <c r="C2185" s="38">
        <v>10294850</v>
      </c>
      <c r="D2185" s="40" t="s">
        <v>301</v>
      </c>
      <c r="E2185" s="38">
        <v>1</v>
      </c>
      <c r="F2185" s="38">
        <v>120</v>
      </c>
      <c r="G2185" s="38" t="s">
        <v>21</v>
      </c>
      <c r="H2185" s="42">
        <v>20850.150000000001</v>
      </c>
      <c r="I2185" s="2"/>
      <c r="J2185" s="44">
        <v>41331</v>
      </c>
      <c r="K2185" s="42">
        <v>0</v>
      </c>
      <c r="L2185" s="42">
        <v>19807.64</v>
      </c>
      <c r="M2185" s="44">
        <v>45016</v>
      </c>
      <c r="N2185" s="42">
        <f>H2185-K2185-L2185</f>
        <v>1042.510000000002</v>
      </c>
      <c r="O2185" s="42">
        <v>0</v>
      </c>
      <c r="P2185" s="45">
        <v>0.13</v>
      </c>
      <c r="Q2185" s="42">
        <v>0</v>
      </c>
      <c r="R2185" s="42">
        <v>0</v>
      </c>
      <c r="S2185" s="42">
        <v>1042.51</v>
      </c>
      <c r="T2185" s="38">
        <v>5000</v>
      </c>
      <c r="U2185" s="14">
        <f>S2185/H2185</f>
        <v>5.0000119903214124E-2</v>
      </c>
      <c r="V2185" s="19"/>
      <c r="W2185" s="19"/>
      <c r="X2185" s="37" t="s">
        <v>3470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37" s="9" customFormat="1" ht="16.5" customHeight="1">
      <c r="A2186" s="38">
        <v>836</v>
      </c>
      <c r="B2186" s="39">
        <v>40711</v>
      </c>
      <c r="C2186" s="38">
        <v>10306831</v>
      </c>
      <c r="D2186" s="40" t="s">
        <v>997</v>
      </c>
      <c r="E2186" s="58">
        <v>320</v>
      </c>
      <c r="F2186" s="38">
        <v>60</v>
      </c>
      <c r="G2186" s="38" t="s">
        <v>23</v>
      </c>
      <c r="H2186" s="42">
        <v>68869.83</v>
      </c>
      <c r="I2186" s="57"/>
      <c r="J2186" s="44">
        <v>43156</v>
      </c>
      <c r="K2186" s="42">
        <v>0</v>
      </c>
      <c r="L2186" s="42">
        <v>65426.33</v>
      </c>
      <c r="M2186" s="44">
        <v>45199</v>
      </c>
      <c r="N2186" s="42">
        <f>H2186-K2186-L2186</f>
        <v>3443.5</v>
      </c>
      <c r="O2186" s="42">
        <v>0</v>
      </c>
      <c r="P2186" s="45">
        <v>0.13</v>
      </c>
      <c r="Q2186" s="42">
        <v>0</v>
      </c>
      <c r="R2186" s="42">
        <v>0</v>
      </c>
      <c r="S2186" s="42">
        <f>N2186-R2186</f>
        <v>3443.5</v>
      </c>
      <c r="T2186" s="38">
        <v>5000</v>
      </c>
      <c r="U2186" s="14">
        <f>S2186/H2186</f>
        <v>5.0000123421242652E-2</v>
      </c>
      <c r="V2186" s="19"/>
      <c r="W2186" s="19"/>
      <c r="X2186" s="37" t="s">
        <v>3467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s="9" customFormat="1" ht="16.5" customHeight="1">
      <c r="A2187" s="38">
        <v>403</v>
      </c>
      <c r="B2187" s="39">
        <v>10729</v>
      </c>
      <c r="C2187" s="38">
        <v>10291948</v>
      </c>
      <c r="D2187" s="40" t="s">
        <v>260</v>
      </c>
      <c r="E2187" s="58">
        <v>2</v>
      </c>
      <c r="F2187" s="38">
        <v>120</v>
      </c>
      <c r="G2187" s="38" t="s">
        <v>21</v>
      </c>
      <c r="H2187" s="42">
        <v>44273.49</v>
      </c>
      <c r="I2187" s="37"/>
      <c r="J2187" s="44">
        <v>41421</v>
      </c>
      <c r="K2187" s="42">
        <v>0</v>
      </c>
      <c r="L2187" s="42">
        <v>42059.81</v>
      </c>
      <c r="M2187" s="44">
        <v>45259</v>
      </c>
      <c r="N2187" s="42">
        <v>2213.6799999999998</v>
      </c>
      <c r="O2187" s="42">
        <v>0</v>
      </c>
      <c r="P2187" s="45">
        <f>IF(J2187&lt;DATEVALUE("2009-1-1"),3%,13%)</f>
        <v>0.13</v>
      </c>
      <c r="Q2187" s="42">
        <f>IF(P2187=13%,ROUND(O2187/(1+P2187)*P2187,2),ROUND(O2187/(1+0.03)*0.02,2))</f>
        <v>0</v>
      </c>
      <c r="R2187" s="42">
        <f>O2187-Q2187</f>
        <v>0</v>
      </c>
      <c r="S2187" s="42">
        <f>N2187-R2187</f>
        <v>2213.6799999999998</v>
      </c>
      <c r="T2187" s="38">
        <v>5000</v>
      </c>
      <c r="U2187" s="14">
        <f>S2187/H2187</f>
        <v>5.0000124227839275E-2</v>
      </c>
      <c r="V2187" s="19"/>
      <c r="W2187" s="19"/>
      <c r="X2187" s="37" t="s">
        <v>3459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37" s="9" customFormat="1" ht="16.5" customHeight="1">
      <c r="A2188" s="38">
        <v>17</v>
      </c>
      <c r="B2188" s="39">
        <v>10721</v>
      </c>
      <c r="C2188" s="38">
        <v>10277561</v>
      </c>
      <c r="D2188" s="40" t="s">
        <v>81</v>
      </c>
      <c r="E2188" s="58">
        <v>32</v>
      </c>
      <c r="F2188" s="38">
        <v>60</v>
      </c>
      <c r="G2188" s="38" t="s">
        <v>23</v>
      </c>
      <c r="H2188" s="42">
        <v>15863.36</v>
      </c>
      <c r="I2188" s="57"/>
      <c r="J2188" s="44">
        <v>43124</v>
      </c>
      <c r="K2188" s="42">
        <v>0</v>
      </c>
      <c r="L2188" s="42">
        <v>15070.19</v>
      </c>
      <c r="M2188" s="44">
        <v>45199</v>
      </c>
      <c r="N2188" s="42">
        <v>793.17</v>
      </c>
      <c r="O2188" s="42">
        <v>0</v>
      </c>
      <c r="P2188" s="45">
        <v>0.13</v>
      </c>
      <c r="Q2188" s="42">
        <v>0</v>
      </c>
      <c r="R2188" s="42">
        <v>0</v>
      </c>
      <c r="S2188" s="42">
        <v>793.17</v>
      </c>
      <c r="T2188" s="38">
        <v>5000</v>
      </c>
      <c r="U2188" s="14">
        <f>S2188/H2188</f>
        <v>5.0000126076694969E-2</v>
      </c>
      <c r="V2188" s="19"/>
      <c r="W2188" s="19"/>
      <c r="X2188" s="37" t="s">
        <v>3469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37" s="9" customFormat="1" ht="16.5" customHeight="1">
      <c r="A2189" s="38">
        <v>99</v>
      </c>
      <c r="B2189" s="39">
        <v>10736</v>
      </c>
      <c r="C2189" s="38">
        <v>10284072</v>
      </c>
      <c r="D2189" s="40" t="s">
        <v>337</v>
      </c>
      <c r="E2189" s="31">
        <v>1</v>
      </c>
      <c r="F2189" s="38">
        <v>120</v>
      </c>
      <c r="G2189" s="38" t="s">
        <v>21</v>
      </c>
      <c r="H2189" s="42">
        <v>51276.87</v>
      </c>
      <c r="I2189" s="49"/>
      <c r="J2189" s="44">
        <v>41271</v>
      </c>
      <c r="K2189" s="42">
        <v>0</v>
      </c>
      <c r="L2189" s="42">
        <v>48713.02</v>
      </c>
      <c r="M2189" s="44">
        <v>45107</v>
      </c>
      <c r="N2189" s="42">
        <f>H2189-K2189-L2189</f>
        <v>2563.8500000000058</v>
      </c>
      <c r="O2189" s="42">
        <v>0</v>
      </c>
      <c r="P2189" s="45">
        <v>0.13</v>
      </c>
      <c r="Q2189" s="42">
        <v>0</v>
      </c>
      <c r="R2189" s="42">
        <v>0</v>
      </c>
      <c r="S2189" s="42">
        <f>N2189-R2189</f>
        <v>2563.8500000000058</v>
      </c>
      <c r="T2189" s="38">
        <v>5000</v>
      </c>
      <c r="U2189" s="14">
        <f>S2189/H2189</f>
        <v>5.0000126762807594E-2</v>
      </c>
      <c r="V2189" s="19"/>
      <c r="W2189" s="19"/>
      <c r="X2189" s="37" t="s">
        <v>3461</v>
      </c>
    </row>
    <row r="2190" spans="1:37" s="9" customFormat="1" ht="16.5" customHeight="1">
      <c r="A2190" s="38">
        <v>25</v>
      </c>
      <c r="B2190" s="39">
        <v>20704</v>
      </c>
      <c r="C2190" s="38">
        <v>10296097</v>
      </c>
      <c r="D2190" s="40" t="s">
        <v>824</v>
      </c>
      <c r="E2190" s="58">
        <v>2</v>
      </c>
      <c r="F2190" s="38">
        <v>39</v>
      </c>
      <c r="G2190" s="38" t="s">
        <v>33</v>
      </c>
      <c r="H2190" s="42">
        <v>11826.77</v>
      </c>
      <c r="I2190" s="57"/>
      <c r="J2190" s="44">
        <v>43948</v>
      </c>
      <c r="K2190" s="42">
        <v>0</v>
      </c>
      <c r="L2190" s="42">
        <v>11235.43</v>
      </c>
      <c r="M2190" s="44">
        <v>45199</v>
      </c>
      <c r="N2190" s="42">
        <f>H2190-K2190-L2190</f>
        <v>591.34000000000015</v>
      </c>
      <c r="O2190" s="42">
        <v>0</v>
      </c>
      <c r="P2190" s="45">
        <v>0.13</v>
      </c>
      <c r="Q2190" s="42">
        <v>0</v>
      </c>
      <c r="R2190" s="42">
        <v>0</v>
      </c>
      <c r="S2190" s="42">
        <f>N2190-R2190</f>
        <v>591.34000000000015</v>
      </c>
      <c r="T2190" s="38">
        <v>2101</v>
      </c>
      <c r="U2190" s="14">
        <f>S2190/H2190</f>
        <v>5.0000126830909888E-2</v>
      </c>
      <c r="V2190" s="19"/>
      <c r="W2190" s="19"/>
      <c r="X2190" s="37" t="s">
        <v>3466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37" s="9" customFormat="1" ht="16.5" customHeight="1">
      <c r="A2191" s="38">
        <v>387</v>
      </c>
      <c r="B2191" s="39">
        <v>10729</v>
      </c>
      <c r="C2191" s="38">
        <v>10291851</v>
      </c>
      <c r="D2191" s="40" t="s">
        <v>2445</v>
      </c>
      <c r="E2191" s="58">
        <v>1</v>
      </c>
      <c r="F2191" s="38">
        <v>120</v>
      </c>
      <c r="G2191" s="38" t="s">
        <v>21</v>
      </c>
      <c r="H2191" s="42">
        <v>58976.85</v>
      </c>
      <c r="I2191" s="37"/>
      <c r="J2191" s="44">
        <v>39869</v>
      </c>
      <c r="K2191" s="42">
        <v>0</v>
      </c>
      <c r="L2191" s="42">
        <v>56028</v>
      </c>
      <c r="M2191" s="44">
        <v>45259</v>
      </c>
      <c r="N2191" s="42">
        <v>2948.85</v>
      </c>
      <c r="O2191" s="42">
        <v>0</v>
      </c>
      <c r="P2191" s="45">
        <f>IF(J2191&lt;DATEVALUE("2009-1-1"),3%,13%)</f>
        <v>0.13</v>
      </c>
      <c r="Q2191" s="42">
        <f>IF(P2191=13%,ROUND(O2191/(1+P2191)*P2191,2),ROUND(O2191/(1+0.03)*0.02,2))</f>
        <v>0</v>
      </c>
      <c r="R2191" s="42">
        <f>O2191-Q2191</f>
        <v>0</v>
      </c>
      <c r="S2191" s="42">
        <f>N2191-R2191</f>
        <v>2948.85</v>
      </c>
      <c r="T2191" s="38">
        <v>5000</v>
      </c>
      <c r="U2191" s="14">
        <f>S2191/H2191</f>
        <v>5.0000127168541554E-2</v>
      </c>
      <c r="V2191" s="19"/>
      <c r="W2191" s="19"/>
      <c r="X2191" s="37" t="s">
        <v>3459</v>
      </c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37" s="9" customFormat="1" ht="16.5" customHeight="1">
      <c r="A2192" s="38">
        <v>1086</v>
      </c>
      <c r="B2192" s="39">
        <v>10800</v>
      </c>
      <c r="C2192" s="38">
        <v>10317502</v>
      </c>
      <c r="D2192" s="40" t="s">
        <v>2058</v>
      </c>
      <c r="E2192" s="38">
        <v>5</v>
      </c>
      <c r="F2192" s="38">
        <v>60</v>
      </c>
      <c r="G2192" s="38" t="s">
        <v>33</v>
      </c>
      <c r="H2192" s="42">
        <v>50691.67</v>
      </c>
      <c r="I2192" s="48"/>
      <c r="J2192" s="44">
        <v>39813</v>
      </c>
      <c r="K2192" s="42">
        <v>0</v>
      </c>
      <c r="L2192" s="42">
        <v>48157.08</v>
      </c>
      <c r="M2192" s="44">
        <v>45107</v>
      </c>
      <c r="N2192" s="42">
        <f>H2192-K2192-L2192</f>
        <v>2534.5899999999965</v>
      </c>
      <c r="O2192" s="42">
        <v>0</v>
      </c>
      <c r="P2192" s="45">
        <v>0.03</v>
      </c>
      <c r="Q2192" s="42">
        <v>0</v>
      </c>
      <c r="R2192" s="42">
        <v>0</v>
      </c>
      <c r="S2192" s="42">
        <f>N2192-R2192</f>
        <v>2534.5899999999965</v>
      </c>
      <c r="T2192" s="38">
        <v>1001</v>
      </c>
      <c r="U2192" s="14">
        <f>S2192/H2192</f>
        <v>5.0000128226195678E-2</v>
      </c>
      <c r="V2192" s="19"/>
      <c r="W2192" s="19"/>
      <c r="X2192" s="37" t="s">
        <v>3465</v>
      </c>
    </row>
    <row r="2193" spans="1:37" s="9" customFormat="1" ht="16.5" customHeight="1">
      <c r="A2193" s="38">
        <v>512</v>
      </c>
      <c r="B2193" s="39">
        <v>10729</v>
      </c>
      <c r="C2193" s="38">
        <v>10292320</v>
      </c>
      <c r="D2193" s="40" t="s">
        <v>3208</v>
      </c>
      <c r="E2193" s="58">
        <v>24</v>
      </c>
      <c r="F2193" s="38">
        <v>120</v>
      </c>
      <c r="G2193" s="38" t="s">
        <v>23</v>
      </c>
      <c r="H2193" s="42">
        <v>38941.1</v>
      </c>
      <c r="I2193" s="37"/>
      <c r="J2193" s="44">
        <v>39812</v>
      </c>
      <c r="K2193" s="42">
        <v>0</v>
      </c>
      <c r="L2193" s="42">
        <v>36994.04</v>
      </c>
      <c r="M2193" s="44">
        <v>45259</v>
      </c>
      <c r="N2193" s="42">
        <v>1947.06</v>
      </c>
      <c r="O2193" s="42">
        <v>0</v>
      </c>
      <c r="P2193" s="45">
        <f>IF(J2193&lt;DATEVALUE("2009-1-1"),3%,13%)</f>
        <v>0.03</v>
      </c>
      <c r="Q2193" s="42">
        <f>IF(P2193=13%,ROUND(O2193/(1+P2193)*P2193,2),ROUND(O2193/(1+0.03)*0.02,2))</f>
        <v>0</v>
      </c>
      <c r="R2193" s="42">
        <f>O2193-Q2193</f>
        <v>0</v>
      </c>
      <c r="S2193" s="42">
        <f>N2193-R2193</f>
        <v>1947.06</v>
      </c>
      <c r="T2193" s="38">
        <v>2101</v>
      </c>
      <c r="U2193" s="14">
        <f>S2193/H2193</f>
        <v>5.0000128399043685E-2</v>
      </c>
      <c r="V2193" s="19"/>
      <c r="W2193" s="19"/>
      <c r="X2193" s="37" t="s">
        <v>3459</v>
      </c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37" s="9" customFormat="1" ht="16.5" customHeight="1">
      <c r="A2194" s="38">
        <v>185</v>
      </c>
      <c r="B2194" s="39">
        <v>10736</v>
      </c>
      <c r="C2194" s="38">
        <v>10284335</v>
      </c>
      <c r="D2194" s="40" t="s">
        <v>1947</v>
      </c>
      <c r="E2194" s="31">
        <v>128</v>
      </c>
      <c r="F2194" s="38">
        <v>120</v>
      </c>
      <c r="G2194" s="38" t="s">
        <v>23</v>
      </c>
      <c r="H2194" s="42">
        <v>15506.76</v>
      </c>
      <c r="I2194" s="49"/>
      <c r="J2194" s="44">
        <v>39269</v>
      </c>
      <c r="K2194" s="42">
        <v>0</v>
      </c>
      <c r="L2194" s="42">
        <v>14731.42</v>
      </c>
      <c r="M2194" s="44">
        <v>45107</v>
      </c>
      <c r="N2194" s="42">
        <f>H2194-K2194-L2194</f>
        <v>775.34000000000015</v>
      </c>
      <c r="O2194" s="42">
        <v>0</v>
      </c>
      <c r="P2194" s="45">
        <v>0.03</v>
      </c>
      <c r="Q2194" s="42">
        <v>0</v>
      </c>
      <c r="R2194" s="42">
        <v>0</v>
      </c>
      <c r="S2194" s="42">
        <f>N2194-R2194</f>
        <v>775.34000000000015</v>
      </c>
      <c r="T2194" s="38">
        <v>2101</v>
      </c>
      <c r="U2194" s="14">
        <f>S2194/H2194</f>
        <v>5.000012897600789E-2</v>
      </c>
      <c r="V2194" s="19"/>
      <c r="W2194" s="19"/>
      <c r="X2194" s="37" t="s">
        <v>3461</v>
      </c>
    </row>
    <row r="2195" spans="1:37" s="9" customFormat="1" ht="16.5" customHeight="1">
      <c r="A2195" s="38">
        <v>317</v>
      </c>
      <c r="B2195" s="39">
        <v>10729</v>
      </c>
      <c r="C2195" s="38">
        <v>10291919</v>
      </c>
      <c r="D2195" s="40" t="s">
        <v>2092</v>
      </c>
      <c r="E2195" s="58">
        <v>1</v>
      </c>
      <c r="F2195" s="38">
        <v>120</v>
      </c>
      <c r="G2195" s="38" t="s">
        <v>21</v>
      </c>
      <c r="H2195" s="42">
        <v>23087.14</v>
      </c>
      <c r="I2195" s="37"/>
      <c r="J2195" s="44">
        <v>40106</v>
      </c>
      <c r="K2195" s="42">
        <v>0</v>
      </c>
      <c r="L2195" s="42">
        <v>21932.78</v>
      </c>
      <c r="M2195" s="44">
        <v>45259</v>
      </c>
      <c r="N2195" s="42">
        <v>1154.3599999999999</v>
      </c>
      <c r="O2195" s="42">
        <v>0</v>
      </c>
      <c r="P2195" s="45">
        <f>IF(J2195&lt;DATEVALUE("2009-1-1"),3%,13%)</f>
        <v>0.13</v>
      </c>
      <c r="Q2195" s="42">
        <f>IF(P2195=13%,ROUND(O2195/(1+P2195)*P2195,2),ROUND(O2195/(1+0.03)*0.02,2))</f>
        <v>0</v>
      </c>
      <c r="R2195" s="42">
        <f>O2195-Q2195</f>
        <v>0</v>
      </c>
      <c r="S2195" s="42">
        <f>N2195-R2195</f>
        <v>1154.3599999999999</v>
      </c>
      <c r="T2195" s="38">
        <v>1601</v>
      </c>
      <c r="U2195" s="14">
        <f>S2195/H2195</f>
        <v>5.0000129942470134E-2</v>
      </c>
      <c r="V2195" s="19"/>
      <c r="W2195" s="19"/>
      <c r="X2195" s="37" t="s">
        <v>3459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s="9" customFormat="1" ht="16.5" customHeight="1">
      <c r="A2196" s="38">
        <v>51</v>
      </c>
      <c r="B2196" s="39">
        <v>50101</v>
      </c>
      <c r="C2196" s="38">
        <v>10302765</v>
      </c>
      <c r="D2196" s="40" t="s">
        <v>1039</v>
      </c>
      <c r="E2196" s="58">
        <v>15</v>
      </c>
      <c r="F2196" s="38">
        <v>60</v>
      </c>
      <c r="G2196" s="38" t="s">
        <v>23</v>
      </c>
      <c r="H2196" s="42">
        <v>19230.75</v>
      </c>
      <c r="I2196" s="57"/>
      <c r="J2196" s="44">
        <v>42002</v>
      </c>
      <c r="K2196" s="42">
        <v>0</v>
      </c>
      <c r="L2196" s="42">
        <v>18269.21</v>
      </c>
      <c r="M2196" s="44">
        <v>45199</v>
      </c>
      <c r="N2196" s="42">
        <v>961.54</v>
      </c>
      <c r="O2196" s="42">
        <v>0</v>
      </c>
      <c r="P2196" s="45">
        <v>0.13</v>
      </c>
      <c r="Q2196" s="42">
        <v>0</v>
      </c>
      <c r="R2196" s="42">
        <v>0</v>
      </c>
      <c r="S2196" s="42">
        <v>961.54</v>
      </c>
      <c r="T2196" s="38">
        <v>5000</v>
      </c>
      <c r="U2196" s="14">
        <f>S2196/H2196</f>
        <v>5.0000130000129997E-2</v>
      </c>
      <c r="V2196" s="19"/>
      <c r="W2196" s="19"/>
      <c r="X2196" s="37" t="s">
        <v>3477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37" s="9" customFormat="1" ht="16.5" customHeight="1">
      <c r="A2197" s="38">
        <v>142</v>
      </c>
      <c r="B2197" s="39">
        <v>10726</v>
      </c>
      <c r="C2197" s="38">
        <v>10299952</v>
      </c>
      <c r="D2197" s="40" t="s">
        <v>317</v>
      </c>
      <c r="E2197" s="58">
        <v>99</v>
      </c>
      <c r="F2197" s="38">
        <v>60</v>
      </c>
      <c r="G2197" s="38" t="s">
        <v>23</v>
      </c>
      <c r="H2197" s="42">
        <v>49077.27</v>
      </c>
      <c r="I2197" s="57"/>
      <c r="J2197" s="44">
        <v>43125</v>
      </c>
      <c r="K2197" s="42">
        <v>0</v>
      </c>
      <c r="L2197" s="42">
        <v>46623.4</v>
      </c>
      <c r="M2197" s="44">
        <v>45199</v>
      </c>
      <c r="N2197" s="42">
        <f>H2197-L2197</f>
        <v>2453.8699999999953</v>
      </c>
      <c r="O2197" s="42">
        <v>0</v>
      </c>
      <c r="P2197" s="45">
        <v>0.13</v>
      </c>
      <c r="Q2197" s="42">
        <v>0</v>
      </c>
      <c r="R2197" s="42">
        <v>0</v>
      </c>
      <c r="S2197" s="42">
        <f>N2197</f>
        <v>2453.8699999999953</v>
      </c>
      <c r="T2197" s="38">
        <v>5000</v>
      </c>
      <c r="U2197" s="14">
        <f>S2197/H2197</f>
        <v>5.0000132444204731E-2</v>
      </c>
      <c r="V2197" s="19"/>
      <c r="W2197" s="19"/>
      <c r="X2197" s="37" t="s">
        <v>3459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</row>
    <row r="2198" spans="1:37" s="9" customFormat="1" ht="16.5" customHeight="1">
      <c r="A2198" s="38">
        <v>945</v>
      </c>
      <c r="B2198" s="39">
        <v>10800</v>
      </c>
      <c r="C2198" s="38">
        <v>10317346</v>
      </c>
      <c r="D2198" s="40" t="s">
        <v>477</v>
      </c>
      <c r="E2198" s="38">
        <v>21</v>
      </c>
      <c r="F2198" s="38">
        <v>60</v>
      </c>
      <c r="G2198" s="38" t="s">
        <v>23</v>
      </c>
      <c r="H2198" s="42">
        <v>37327.5</v>
      </c>
      <c r="I2198" s="2"/>
      <c r="J2198" s="44">
        <v>39808</v>
      </c>
      <c r="K2198" s="42">
        <v>0</v>
      </c>
      <c r="L2198" s="42">
        <v>35461.120000000003</v>
      </c>
      <c r="M2198" s="44">
        <v>45077</v>
      </c>
      <c r="N2198" s="42">
        <f>H2198-K2198-L2198</f>
        <v>1866.3799999999974</v>
      </c>
      <c r="O2198" s="42">
        <v>0</v>
      </c>
      <c r="P2198" s="45">
        <v>0.03</v>
      </c>
      <c r="Q2198" s="42">
        <v>0</v>
      </c>
      <c r="R2198" s="42">
        <v>0</v>
      </c>
      <c r="S2198" s="42">
        <f>N2198-R2198</f>
        <v>1866.3799999999974</v>
      </c>
      <c r="T2198" s="38">
        <v>1001</v>
      </c>
      <c r="U2198" s="14">
        <f>S2198/H2198</f>
        <v>5.0000133949500966E-2</v>
      </c>
      <c r="V2198" s="19"/>
      <c r="W2198" s="19"/>
      <c r="X2198" s="37" t="s">
        <v>3465</v>
      </c>
    </row>
    <row r="2199" spans="1:37" s="9" customFormat="1" ht="16.5" customHeight="1">
      <c r="A2199" s="38">
        <v>32</v>
      </c>
      <c r="B2199" s="39">
        <v>10751</v>
      </c>
      <c r="C2199" s="38">
        <v>10305350</v>
      </c>
      <c r="D2199" s="40" t="s">
        <v>2977</v>
      </c>
      <c r="E2199" s="58">
        <v>4</v>
      </c>
      <c r="F2199" s="38">
        <v>120</v>
      </c>
      <c r="G2199" s="38" t="s">
        <v>23</v>
      </c>
      <c r="H2199" s="42">
        <v>7376.58</v>
      </c>
      <c r="I2199" s="37"/>
      <c r="J2199" s="44">
        <v>41269</v>
      </c>
      <c r="K2199" s="42">
        <v>0</v>
      </c>
      <c r="L2199" s="42">
        <v>7007.75</v>
      </c>
      <c r="M2199" s="44">
        <v>45220</v>
      </c>
      <c r="N2199" s="42">
        <v>368.83</v>
      </c>
      <c r="O2199" s="42">
        <v>0</v>
      </c>
      <c r="P2199" s="45">
        <f>IF(J2199&lt;DATEVALUE("2009-1-1"),3%,13%)</f>
        <v>0.13</v>
      </c>
      <c r="Q2199" s="42">
        <f>IF(P2199=13%,ROUND(O2199/(1+P2199)*P2199,2),ROUND(O2199/(1+0.03)*0.02,2))</f>
        <v>0</v>
      </c>
      <c r="R2199" s="42">
        <f>O2199-Q2199</f>
        <v>0</v>
      </c>
      <c r="S2199" s="42">
        <f>N2199-R2199</f>
        <v>368.83</v>
      </c>
      <c r="T2199" s="38">
        <v>5000</v>
      </c>
      <c r="U2199" s="14">
        <f>S2199/H2199</f>
        <v>5.0000135564177435E-2</v>
      </c>
      <c r="V2199" s="19"/>
      <c r="W2199" s="19"/>
      <c r="X2199" s="37" t="s">
        <v>3474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37" s="9" customFormat="1" ht="16.5" customHeight="1">
      <c r="A2200" s="38">
        <v>947</v>
      </c>
      <c r="B2200" s="39">
        <v>10800</v>
      </c>
      <c r="C2200" s="38">
        <v>10317349</v>
      </c>
      <c r="D2200" s="40" t="s">
        <v>521</v>
      </c>
      <c r="E2200" s="38">
        <v>4</v>
      </c>
      <c r="F2200" s="38">
        <v>60</v>
      </c>
      <c r="G2200" s="38" t="s">
        <v>23</v>
      </c>
      <c r="H2200" s="42">
        <v>18433.349999999999</v>
      </c>
      <c r="I2200" s="2"/>
      <c r="J2200" s="44">
        <v>39808</v>
      </c>
      <c r="K2200" s="42">
        <v>0</v>
      </c>
      <c r="L2200" s="42">
        <v>17511.68</v>
      </c>
      <c r="M2200" s="44">
        <v>45077</v>
      </c>
      <c r="N2200" s="42">
        <f>H2200-K2200-L2200</f>
        <v>921.66999999999825</v>
      </c>
      <c r="O2200" s="42">
        <v>0</v>
      </c>
      <c r="P2200" s="45">
        <v>0.03</v>
      </c>
      <c r="Q2200" s="42">
        <v>0</v>
      </c>
      <c r="R2200" s="42">
        <v>0</v>
      </c>
      <c r="S2200" s="42">
        <f>N2200-R2200</f>
        <v>921.66999999999825</v>
      </c>
      <c r="T2200" s="38">
        <v>1001</v>
      </c>
      <c r="U2200" s="14">
        <f>S2200/H2200</f>
        <v>5.0000135623747083E-2</v>
      </c>
      <c r="V2200" s="19"/>
      <c r="W2200" s="19"/>
      <c r="X2200" s="37" t="s">
        <v>3465</v>
      </c>
    </row>
    <row r="2201" spans="1:37" s="9" customFormat="1" ht="16.5" customHeight="1">
      <c r="A2201" s="38">
        <v>255</v>
      </c>
      <c r="B2201" s="39">
        <v>10736</v>
      </c>
      <c r="C2201" s="38">
        <v>10319103</v>
      </c>
      <c r="D2201" s="40" t="s">
        <v>1924</v>
      </c>
      <c r="E2201" s="31">
        <v>1</v>
      </c>
      <c r="F2201" s="38">
        <v>60</v>
      </c>
      <c r="G2201" s="38" t="s">
        <v>33</v>
      </c>
      <c r="H2201" s="42">
        <v>40431.89</v>
      </c>
      <c r="I2201" s="49"/>
      <c r="J2201" s="44">
        <v>42549</v>
      </c>
      <c r="K2201" s="42">
        <v>0</v>
      </c>
      <c r="L2201" s="42">
        <v>38410.29</v>
      </c>
      <c r="M2201" s="44">
        <v>45107</v>
      </c>
      <c r="N2201" s="42">
        <f>H2201-K2201-L2201</f>
        <v>2021.5999999999985</v>
      </c>
      <c r="O2201" s="42">
        <v>0</v>
      </c>
      <c r="P2201" s="45">
        <v>0.13</v>
      </c>
      <c r="Q2201" s="42">
        <v>0</v>
      </c>
      <c r="R2201" s="42">
        <v>0</v>
      </c>
      <c r="S2201" s="42">
        <f>N2201-R2201</f>
        <v>2021.5999999999985</v>
      </c>
      <c r="T2201" s="38">
        <v>1802</v>
      </c>
      <c r="U2201" s="14">
        <f>S2201/H2201</f>
        <v>5.0000136031236694E-2</v>
      </c>
      <c r="V2201" s="19"/>
      <c r="W2201" s="19"/>
      <c r="X2201" s="37" t="s">
        <v>3461</v>
      </c>
    </row>
    <row r="2202" spans="1:37" s="9" customFormat="1" ht="16.5" customHeight="1">
      <c r="A2202" s="38">
        <v>59</v>
      </c>
      <c r="B2202" s="39">
        <v>10736</v>
      </c>
      <c r="C2202" s="38">
        <v>10283163</v>
      </c>
      <c r="D2202" s="40" t="s">
        <v>1865</v>
      </c>
      <c r="E2202" s="31">
        <v>1</v>
      </c>
      <c r="F2202" s="38">
        <v>120</v>
      </c>
      <c r="G2202" s="38" t="s">
        <v>21</v>
      </c>
      <c r="H2202" s="42">
        <v>21942.74</v>
      </c>
      <c r="I2202" s="49"/>
      <c r="J2202" s="44">
        <v>39270</v>
      </c>
      <c r="K2202" s="42">
        <v>0</v>
      </c>
      <c r="L2202" s="42">
        <v>20845.599999999999</v>
      </c>
      <c r="M2202" s="44">
        <v>45107</v>
      </c>
      <c r="N2202" s="42">
        <f>H2202-K2202-L2202</f>
        <v>1097.1400000000031</v>
      </c>
      <c r="O2202" s="42">
        <v>0</v>
      </c>
      <c r="P2202" s="45">
        <v>0.03</v>
      </c>
      <c r="Q2202" s="42">
        <v>0</v>
      </c>
      <c r="R2202" s="42">
        <v>0</v>
      </c>
      <c r="S2202" s="42">
        <f>N2202-R2202</f>
        <v>1097.1400000000031</v>
      </c>
      <c r="T2202" s="38">
        <v>2102</v>
      </c>
      <c r="U2202" s="14">
        <f>S2202/H2202</f>
        <v>5.0000136719480018E-2</v>
      </c>
      <c r="V2202" s="19"/>
      <c r="W2202" s="19"/>
      <c r="X2202" s="37" t="s">
        <v>3461</v>
      </c>
    </row>
    <row r="2203" spans="1:37" s="9" customFormat="1" ht="16.5" customHeight="1">
      <c r="A2203" s="38">
        <v>31</v>
      </c>
      <c r="B2203" s="39">
        <v>10726</v>
      </c>
      <c r="C2203" s="38">
        <v>10299621</v>
      </c>
      <c r="D2203" s="40" t="s">
        <v>2482</v>
      </c>
      <c r="E2203" s="38">
        <v>4</v>
      </c>
      <c r="F2203" s="38">
        <v>120</v>
      </c>
      <c r="G2203" s="38" t="s">
        <v>23</v>
      </c>
      <c r="H2203" s="42">
        <v>10940.17</v>
      </c>
      <c r="I2203" s="2"/>
      <c r="J2203" s="44">
        <v>40895</v>
      </c>
      <c r="K2203" s="42">
        <v>0</v>
      </c>
      <c r="L2203" s="42">
        <v>10393.16</v>
      </c>
      <c r="M2203" s="44">
        <v>45016</v>
      </c>
      <c r="N2203" s="42">
        <f>H2203-K2203-L2203</f>
        <v>547.01000000000022</v>
      </c>
      <c r="O2203" s="42">
        <v>0</v>
      </c>
      <c r="P2203" s="45">
        <v>0.13</v>
      </c>
      <c r="Q2203" s="42">
        <v>0</v>
      </c>
      <c r="R2203" s="42">
        <v>0</v>
      </c>
      <c r="S2203" s="42">
        <v>547.01</v>
      </c>
      <c r="T2203" s="38">
        <v>2106</v>
      </c>
      <c r="U2203" s="14">
        <f>S2203/H2203</f>
        <v>5.0000137109386784E-2</v>
      </c>
      <c r="V2203" s="19"/>
      <c r="W2203" s="19"/>
      <c r="X2203" s="37" t="s">
        <v>3459</v>
      </c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s="9" customFormat="1" ht="16.5" customHeight="1">
      <c r="A2204" s="38">
        <v>543</v>
      </c>
      <c r="B2204" s="39">
        <v>40712</v>
      </c>
      <c r="C2204" s="38">
        <v>10303857</v>
      </c>
      <c r="D2204" s="40" t="s">
        <v>1760</v>
      </c>
      <c r="E2204" s="38">
        <v>9</v>
      </c>
      <c r="F2204" s="38">
        <v>56</v>
      </c>
      <c r="G2204" s="38" t="s">
        <v>33</v>
      </c>
      <c r="H2204" s="42">
        <v>18076.95</v>
      </c>
      <c r="I2204" s="55"/>
      <c r="J2204" s="44">
        <v>43432</v>
      </c>
      <c r="K2204" s="42">
        <v>0</v>
      </c>
      <c r="L2204" s="42">
        <v>17173.099999999999</v>
      </c>
      <c r="M2204" s="44">
        <v>45138</v>
      </c>
      <c r="N2204" s="42">
        <f>H2204-K2204-L2204</f>
        <v>903.85000000000218</v>
      </c>
      <c r="O2204" s="42">
        <v>0</v>
      </c>
      <c r="P2204" s="45">
        <v>0.13</v>
      </c>
      <c r="Q2204" s="42">
        <v>0</v>
      </c>
      <c r="R2204" s="42">
        <v>0</v>
      </c>
      <c r="S2204" s="42">
        <v>903.85</v>
      </c>
      <c r="T2204" s="38">
        <v>5000</v>
      </c>
      <c r="U2204" s="14">
        <f>S2204/H2204</f>
        <v>5.0000138297666363E-2</v>
      </c>
      <c r="V2204" s="19"/>
      <c r="W2204" s="19"/>
      <c r="X2204" s="37" t="s">
        <v>3467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37" s="9" customFormat="1" ht="16.5" customHeight="1">
      <c r="A2205" s="38">
        <v>252</v>
      </c>
      <c r="B2205" s="39">
        <v>10745</v>
      </c>
      <c r="C2205" s="38">
        <v>10308493</v>
      </c>
      <c r="D2205" s="40" t="s">
        <v>591</v>
      </c>
      <c r="E2205" s="58">
        <v>18</v>
      </c>
      <c r="F2205" s="38">
        <v>60</v>
      </c>
      <c r="G2205" s="38" t="s">
        <v>23</v>
      </c>
      <c r="H2205" s="42">
        <v>7230.78</v>
      </c>
      <c r="I2205" s="57"/>
      <c r="J2205" s="44">
        <v>41847</v>
      </c>
      <c r="K2205" s="42">
        <v>0</v>
      </c>
      <c r="L2205" s="42">
        <v>6869.24</v>
      </c>
      <c r="M2205" s="44">
        <v>45199</v>
      </c>
      <c r="N2205" s="42">
        <f>H2205-K2205-L2205</f>
        <v>361.53999999999996</v>
      </c>
      <c r="O2205" s="42">
        <v>0</v>
      </c>
      <c r="P2205" s="45">
        <v>0.13</v>
      </c>
      <c r="Q2205" s="42">
        <v>0</v>
      </c>
      <c r="R2205" s="42">
        <v>0</v>
      </c>
      <c r="S2205" s="42">
        <f>N2205-R2205</f>
        <v>361.53999999999996</v>
      </c>
      <c r="T2205" s="38">
        <v>5000</v>
      </c>
      <c r="U2205" s="14">
        <f>S2205/H2205</f>
        <v>5.0000138297666363E-2</v>
      </c>
      <c r="V2205" s="19"/>
      <c r="W2205" s="19"/>
      <c r="X2205" s="37" t="s">
        <v>3463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37" s="9" customFormat="1" ht="16.5" customHeight="1">
      <c r="A2206" s="38">
        <v>43</v>
      </c>
      <c r="B2206" s="39">
        <v>50100</v>
      </c>
      <c r="C2206" s="38">
        <v>10309183</v>
      </c>
      <c r="D2206" s="40" t="s">
        <v>1036</v>
      </c>
      <c r="E2206" s="58">
        <v>18</v>
      </c>
      <c r="F2206" s="38">
        <v>60</v>
      </c>
      <c r="G2206" s="38" t="s">
        <v>23</v>
      </c>
      <c r="H2206" s="42">
        <v>7230.78</v>
      </c>
      <c r="I2206" s="57"/>
      <c r="J2206" s="44">
        <v>41638</v>
      </c>
      <c r="K2206" s="42">
        <v>0</v>
      </c>
      <c r="L2206" s="42">
        <v>6869.24</v>
      </c>
      <c r="M2206" s="44">
        <v>45199</v>
      </c>
      <c r="N2206" s="42">
        <v>361.54</v>
      </c>
      <c r="O2206" s="42">
        <v>0</v>
      </c>
      <c r="P2206" s="45">
        <v>0.13</v>
      </c>
      <c r="Q2206" s="42">
        <v>0</v>
      </c>
      <c r="R2206" s="42">
        <v>0</v>
      </c>
      <c r="S2206" s="42">
        <v>361.54</v>
      </c>
      <c r="T2206" s="38">
        <v>5000</v>
      </c>
      <c r="U2206" s="14">
        <f>S2206/H2206</f>
        <v>5.000013829766637E-2</v>
      </c>
      <c r="V2206" s="19"/>
      <c r="W2206" s="19"/>
      <c r="X2206" s="37" t="s">
        <v>3477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37" s="9" customFormat="1" ht="16.5" customHeight="1">
      <c r="A2207" s="38">
        <v>844</v>
      </c>
      <c r="B2207" s="39">
        <v>40711</v>
      </c>
      <c r="C2207" s="38">
        <v>10307202</v>
      </c>
      <c r="D2207" s="40" t="s">
        <v>1004</v>
      </c>
      <c r="E2207" s="58">
        <v>29</v>
      </c>
      <c r="F2207" s="38">
        <v>56</v>
      </c>
      <c r="G2207" s="38" t="s">
        <v>33</v>
      </c>
      <c r="H2207" s="42">
        <v>65000.02</v>
      </c>
      <c r="I2207" s="57"/>
      <c r="J2207" s="44">
        <v>43432</v>
      </c>
      <c r="K2207" s="42">
        <v>0</v>
      </c>
      <c r="L2207" s="42">
        <v>61750.01</v>
      </c>
      <c r="M2207" s="44">
        <v>45199</v>
      </c>
      <c r="N2207" s="42">
        <f>H2207-K2207-L2207</f>
        <v>3250.0099999999948</v>
      </c>
      <c r="O2207" s="42">
        <v>0</v>
      </c>
      <c r="P2207" s="45">
        <v>0.13</v>
      </c>
      <c r="Q2207" s="42">
        <v>0</v>
      </c>
      <c r="R2207" s="42">
        <v>0</v>
      </c>
      <c r="S2207" s="42">
        <f>N2207-R2207</f>
        <v>3250.0099999999948</v>
      </c>
      <c r="T2207" s="38">
        <v>2506</v>
      </c>
      <c r="U2207" s="14">
        <f>S2207/H2207</f>
        <v>5.0000138461495779E-2</v>
      </c>
      <c r="V2207" s="19"/>
      <c r="W2207" s="19"/>
      <c r="X2207" s="37" t="s">
        <v>3467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37" s="9" customFormat="1" ht="16.5" customHeight="1">
      <c r="A2208" s="38">
        <v>958</v>
      </c>
      <c r="B2208" s="39">
        <v>10800</v>
      </c>
      <c r="C2208" s="38">
        <v>10317363</v>
      </c>
      <c r="D2208" s="40" t="s">
        <v>47</v>
      </c>
      <c r="E2208" s="38">
        <v>7</v>
      </c>
      <c r="F2208" s="38">
        <v>60</v>
      </c>
      <c r="G2208" s="38" t="s">
        <v>23</v>
      </c>
      <c r="H2208" s="42">
        <v>53893.25</v>
      </c>
      <c r="I2208" s="2"/>
      <c r="J2208" s="44">
        <v>39808</v>
      </c>
      <c r="K2208" s="42">
        <v>0</v>
      </c>
      <c r="L2208" s="42">
        <v>51198.58</v>
      </c>
      <c r="M2208" s="44">
        <v>45077</v>
      </c>
      <c r="N2208" s="42">
        <f>H2208-K2208-L2208</f>
        <v>2694.6699999999983</v>
      </c>
      <c r="O2208" s="42">
        <v>0</v>
      </c>
      <c r="P2208" s="45">
        <v>0.03</v>
      </c>
      <c r="Q2208" s="42">
        <v>0</v>
      </c>
      <c r="R2208" s="42">
        <v>0</v>
      </c>
      <c r="S2208" s="42">
        <f>N2208-R2208</f>
        <v>2694.6699999999983</v>
      </c>
      <c r="T2208" s="38">
        <v>1001</v>
      </c>
      <c r="U2208" s="14">
        <f>S2208/H2208</f>
        <v>5.0000139163995462E-2</v>
      </c>
      <c r="V2208" s="19"/>
      <c r="W2208" s="19"/>
      <c r="X2208" s="37" t="s">
        <v>3465</v>
      </c>
    </row>
    <row r="2209" spans="1:37" s="9" customFormat="1" ht="16.5" customHeight="1">
      <c r="A2209" s="38">
        <v>150</v>
      </c>
      <c r="B2209" s="39">
        <v>50098</v>
      </c>
      <c r="C2209" s="38">
        <v>10307791</v>
      </c>
      <c r="D2209" s="40" t="s">
        <v>1007</v>
      </c>
      <c r="E2209" s="38">
        <v>1</v>
      </c>
      <c r="F2209" s="38">
        <v>120</v>
      </c>
      <c r="G2209" s="38" t="s">
        <v>21</v>
      </c>
      <c r="H2209" s="42">
        <v>14102.56</v>
      </c>
      <c r="I2209" s="57"/>
      <c r="J2209" s="44">
        <v>41248</v>
      </c>
      <c r="K2209" s="42">
        <v>0</v>
      </c>
      <c r="L2209" s="42">
        <v>13397.43</v>
      </c>
      <c r="M2209" s="44">
        <v>45199</v>
      </c>
      <c r="N2209" s="42">
        <v>705.13</v>
      </c>
      <c r="O2209" s="42">
        <v>0</v>
      </c>
      <c r="P2209" s="45">
        <v>0.13</v>
      </c>
      <c r="Q2209" s="42">
        <v>0</v>
      </c>
      <c r="R2209" s="42">
        <v>0</v>
      </c>
      <c r="S2209" s="42">
        <v>705.13</v>
      </c>
      <c r="T2209" s="38">
        <v>2102</v>
      </c>
      <c r="U2209" s="14">
        <f>S2209/H2209</f>
        <v>5.0000141818223078E-2</v>
      </c>
      <c r="V2209" s="19"/>
      <c r="W2209" s="19"/>
      <c r="X2209" s="37" t="s">
        <v>3456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37" s="9" customFormat="1" ht="16.5" customHeight="1">
      <c r="A2210" s="38">
        <v>699</v>
      </c>
      <c r="B2210" s="39">
        <v>40708</v>
      </c>
      <c r="C2210" s="38">
        <v>10278726</v>
      </c>
      <c r="D2210" s="40" t="s">
        <v>902</v>
      </c>
      <c r="E2210" s="58">
        <v>35</v>
      </c>
      <c r="F2210" s="38">
        <v>60</v>
      </c>
      <c r="G2210" s="38" t="s">
        <v>23</v>
      </c>
      <c r="H2210" s="42">
        <v>17350.55</v>
      </c>
      <c r="I2210" s="57"/>
      <c r="J2210" s="44">
        <v>43215</v>
      </c>
      <c r="K2210" s="42">
        <v>0</v>
      </c>
      <c r="L2210" s="42">
        <v>16483.02</v>
      </c>
      <c r="M2210" s="44">
        <v>45199</v>
      </c>
      <c r="N2210" s="42">
        <f>H2210-L2210</f>
        <v>867.52999999999884</v>
      </c>
      <c r="O2210" s="42">
        <v>0</v>
      </c>
      <c r="P2210" s="45">
        <v>0.13</v>
      </c>
      <c r="Q2210" s="42">
        <v>0</v>
      </c>
      <c r="R2210" s="42">
        <v>0</v>
      </c>
      <c r="S2210" s="42">
        <f>N2210</f>
        <v>867.52999999999884</v>
      </c>
      <c r="T2210" s="38">
        <v>5000</v>
      </c>
      <c r="U2210" s="14">
        <f>S2210/H2210</f>
        <v>5.0000144087651334E-2</v>
      </c>
      <c r="V2210" s="19"/>
      <c r="W2210" s="19"/>
      <c r="X2210" s="37" t="s">
        <v>3467</v>
      </c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37" s="9" customFormat="1" ht="16.5" customHeight="1">
      <c r="A2211" s="38">
        <v>1023</v>
      </c>
      <c r="B2211" s="39">
        <v>10800</v>
      </c>
      <c r="C2211" s="38">
        <v>10317753</v>
      </c>
      <c r="D2211" s="40" t="s">
        <v>2137</v>
      </c>
      <c r="E2211" s="38">
        <v>6</v>
      </c>
      <c r="F2211" s="38">
        <v>60</v>
      </c>
      <c r="G2211" s="38" t="s">
        <v>23</v>
      </c>
      <c r="H2211" s="42">
        <v>6932.18</v>
      </c>
      <c r="I2211" s="2"/>
      <c r="J2211" s="44">
        <v>39808</v>
      </c>
      <c r="K2211" s="42">
        <v>0</v>
      </c>
      <c r="L2211" s="42">
        <v>6585.57</v>
      </c>
      <c r="M2211" s="44">
        <v>45077</v>
      </c>
      <c r="N2211" s="42">
        <f>H2211-K2211-L2211</f>
        <v>346.61000000000058</v>
      </c>
      <c r="O2211" s="42">
        <v>0</v>
      </c>
      <c r="P2211" s="45">
        <v>0.03</v>
      </c>
      <c r="Q2211" s="42">
        <v>0</v>
      </c>
      <c r="R2211" s="42">
        <v>0</v>
      </c>
      <c r="S2211" s="42">
        <f>N2211-R2211</f>
        <v>346.61000000000058</v>
      </c>
      <c r="T2211" s="38">
        <v>1001</v>
      </c>
      <c r="U2211" s="14">
        <f>S2211/H2211</f>
        <v>5.0000144254765538E-2</v>
      </c>
      <c r="V2211" s="19"/>
      <c r="W2211" s="19"/>
      <c r="X2211" s="37" t="s">
        <v>3465</v>
      </c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</row>
    <row r="2212" spans="1:37" s="9" customFormat="1" ht="16.5" customHeight="1">
      <c r="A2212" s="38">
        <v>361</v>
      </c>
      <c r="B2212" s="39">
        <v>10736</v>
      </c>
      <c r="C2212" s="38">
        <v>10283149</v>
      </c>
      <c r="D2212" s="40" t="s">
        <v>1319</v>
      </c>
      <c r="E2212" s="38">
        <v>1</v>
      </c>
      <c r="F2212" s="38">
        <v>120</v>
      </c>
      <c r="G2212" s="38" t="s">
        <v>21</v>
      </c>
      <c r="H2212" s="42">
        <v>16906.349999999999</v>
      </c>
      <c r="I2212" s="55"/>
      <c r="J2212" s="44">
        <v>39265</v>
      </c>
      <c r="K2212" s="42">
        <v>0</v>
      </c>
      <c r="L2212" s="42">
        <v>16061.03</v>
      </c>
      <c r="M2212" s="44">
        <v>45138</v>
      </c>
      <c r="N2212" s="42">
        <f>H2212-K2212-L2212</f>
        <v>845.31999999999789</v>
      </c>
      <c r="O2212" s="42">
        <v>0</v>
      </c>
      <c r="P2212" s="45">
        <v>0.03</v>
      </c>
      <c r="Q2212" s="42">
        <v>0</v>
      </c>
      <c r="R2212" s="42">
        <v>0</v>
      </c>
      <c r="S2212" s="42">
        <v>845.32</v>
      </c>
      <c r="T2212" s="38">
        <v>5000</v>
      </c>
      <c r="U2212" s="14">
        <f>S2212/H2212</f>
        <v>5.0000147873432182E-2</v>
      </c>
      <c r="V2212" s="19"/>
      <c r="W2212" s="19"/>
      <c r="X2212" s="37" t="s">
        <v>3461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37" s="9" customFormat="1" ht="16.5" customHeight="1">
      <c r="A2213" s="38">
        <v>16</v>
      </c>
      <c r="B2213" s="39">
        <v>10749</v>
      </c>
      <c r="C2213" s="38">
        <v>10300673</v>
      </c>
      <c r="D2213" s="40" t="s">
        <v>2395</v>
      </c>
      <c r="E2213" s="38">
        <v>1</v>
      </c>
      <c r="F2213" s="38">
        <v>120</v>
      </c>
      <c r="G2213" s="38" t="s">
        <v>21</v>
      </c>
      <c r="H2213" s="42">
        <v>33473.5</v>
      </c>
      <c r="I2213" s="2"/>
      <c r="J2213" s="44">
        <v>40468</v>
      </c>
      <c r="K2213" s="42">
        <v>0</v>
      </c>
      <c r="L2213" s="42">
        <v>31799.82</v>
      </c>
      <c r="M2213" s="44">
        <v>45046</v>
      </c>
      <c r="N2213" s="42">
        <f>H2213-K2213-L2213</f>
        <v>1673.6800000000003</v>
      </c>
      <c r="O2213" s="42">
        <v>0</v>
      </c>
      <c r="P2213" s="45">
        <v>0.13</v>
      </c>
      <c r="Q2213" s="42">
        <v>0</v>
      </c>
      <c r="R2213" s="42">
        <v>0</v>
      </c>
      <c r="S2213" s="42">
        <v>1673.68</v>
      </c>
      <c r="T2213" s="38">
        <v>2101</v>
      </c>
      <c r="U2213" s="14">
        <f>S2213/H2213</f>
        <v>5.0000149371891199E-2</v>
      </c>
      <c r="V2213" s="19"/>
      <c r="W2213" s="19"/>
      <c r="X2213" s="37" t="s">
        <v>3473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37" s="9" customFormat="1" ht="16.5" customHeight="1">
      <c r="A2214" s="38">
        <v>13</v>
      </c>
      <c r="B2214" s="39">
        <v>10730</v>
      </c>
      <c r="C2214" s="38">
        <v>10289915</v>
      </c>
      <c r="D2214" s="40" t="s">
        <v>2851</v>
      </c>
      <c r="E2214" s="38">
        <v>1</v>
      </c>
      <c r="F2214" s="38">
        <v>120</v>
      </c>
      <c r="G2214" s="38" t="s">
        <v>21</v>
      </c>
      <c r="H2214" s="42">
        <v>33373.5</v>
      </c>
      <c r="I2214" s="2"/>
      <c r="J2214" s="44">
        <v>40164</v>
      </c>
      <c r="K2214" s="42">
        <v>0</v>
      </c>
      <c r="L2214" s="42">
        <v>31704.82</v>
      </c>
      <c r="M2214" s="44">
        <v>44985</v>
      </c>
      <c r="N2214" s="42">
        <f>H2214-K2214-L2214</f>
        <v>1668.6800000000003</v>
      </c>
      <c r="O2214" s="42">
        <v>0</v>
      </c>
      <c r="P2214" s="45">
        <v>0.13</v>
      </c>
      <c r="Q2214" s="42">
        <v>0</v>
      </c>
      <c r="R2214" s="42">
        <v>0</v>
      </c>
      <c r="S2214" s="42">
        <f>N2214-R2214</f>
        <v>1668.6800000000003</v>
      </c>
      <c r="T2214" s="38">
        <v>1601</v>
      </c>
      <c r="U2214" s="14">
        <f>S2214/H2214</f>
        <v>5.000014981946755E-2</v>
      </c>
      <c r="V2214" s="19"/>
      <c r="W2214" s="19"/>
      <c r="X2214" s="37" t="s">
        <v>3459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</row>
    <row r="2215" spans="1:37" s="9" customFormat="1" ht="16.5" customHeight="1">
      <c r="A2215" s="38">
        <v>12</v>
      </c>
      <c r="B2215" s="39">
        <v>10719</v>
      </c>
      <c r="C2215" s="38">
        <v>10282034</v>
      </c>
      <c r="D2215" s="40" t="s">
        <v>337</v>
      </c>
      <c r="E2215" s="38">
        <v>1</v>
      </c>
      <c r="F2215" s="38">
        <v>120</v>
      </c>
      <c r="G2215" s="38" t="s">
        <v>21</v>
      </c>
      <c r="H2215" s="42">
        <v>26676.92</v>
      </c>
      <c r="I2215" s="49"/>
      <c r="J2215" s="44">
        <v>41331</v>
      </c>
      <c r="K2215" s="42">
        <v>0</v>
      </c>
      <c r="L2215" s="42">
        <v>25343.07</v>
      </c>
      <c r="M2215" s="44">
        <v>45107</v>
      </c>
      <c r="N2215" s="42">
        <f>H2215-K2215-L2215</f>
        <v>1333.8499999999985</v>
      </c>
      <c r="O2215" s="42">
        <v>0</v>
      </c>
      <c r="P2215" s="45">
        <v>0.13</v>
      </c>
      <c r="Q2215" s="42">
        <v>0</v>
      </c>
      <c r="R2215" s="42">
        <v>0</v>
      </c>
      <c r="S2215" s="42">
        <f>N2215-R2215</f>
        <v>1333.8499999999985</v>
      </c>
      <c r="T2215" s="38">
        <v>2101</v>
      </c>
      <c r="U2215" s="14">
        <f>S2215/H2215</f>
        <v>5.0000149942347118E-2</v>
      </c>
      <c r="V2215" s="19"/>
      <c r="W2215" s="19"/>
      <c r="X2215" s="37" t="s">
        <v>3478</v>
      </c>
    </row>
    <row r="2216" spans="1:37" s="9" customFormat="1" ht="16.5" customHeight="1">
      <c r="A2216" s="38">
        <v>91</v>
      </c>
      <c r="B2216" s="39">
        <v>10726</v>
      </c>
      <c r="C2216" s="38">
        <v>10300216</v>
      </c>
      <c r="D2216" s="40" t="s">
        <v>301</v>
      </c>
      <c r="E2216" s="38">
        <v>1</v>
      </c>
      <c r="F2216" s="38">
        <v>120</v>
      </c>
      <c r="G2216" s="38" t="s">
        <v>21</v>
      </c>
      <c r="H2216" s="42">
        <v>33288.9</v>
      </c>
      <c r="I2216" s="56"/>
      <c r="J2216" s="44">
        <v>41484</v>
      </c>
      <c r="K2216" s="42">
        <v>0</v>
      </c>
      <c r="L2216" s="42">
        <v>31624.45</v>
      </c>
      <c r="M2216" s="44">
        <v>45169</v>
      </c>
      <c r="N2216" s="42">
        <f>H2216-K2216-L2216</f>
        <v>1664.4500000000007</v>
      </c>
      <c r="O2216" s="42">
        <v>0</v>
      </c>
      <c r="P2216" s="45">
        <v>0.13</v>
      </c>
      <c r="Q2216" s="42">
        <v>0</v>
      </c>
      <c r="R2216" s="42">
        <v>0</v>
      </c>
      <c r="S2216" s="42">
        <v>1664.45</v>
      </c>
      <c r="T2216" s="38">
        <v>1602</v>
      </c>
      <c r="U2216" s="14">
        <f>S2216/H2216</f>
        <v>5.0000150200216885E-2</v>
      </c>
      <c r="V2216" s="19"/>
      <c r="W2216" s="19"/>
      <c r="X2216" s="37" t="s">
        <v>3459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</row>
    <row r="2217" spans="1:37" s="9" customFormat="1" ht="16.5" customHeight="1">
      <c r="A2217" s="38">
        <v>75</v>
      </c>
      <c r="B2217" s="39">
        <v>10754</v>
      </c>
      <c r="C2217" s="38">
        <v>10295739</v>
      </c>
      <c r="D2217" s="40" t="s">
        <v>658</v>
      </c>
      <c r="E2217" s="38">
        <v>9</v>
      </c>
      <c r="F2217" s="38">
        <v>120</v>
      </c>
      <c r="G2217" s="38" t="s">
        <v>23</v>
      </c>
      <c r="H2217" s="42">
        <v>3320.39</v>
      </c>
      <c r="I2217" s="57"/>
      <c r="J2217" s="44">
        <v>40275</v>
      </c>
      <c r="K2217" s="42">
        <v>0</v>
      </c>
      <c r="L2217" s="42">
        <v>3154.37</v>
      </c>
      <c r="M2217" s="44">
        <v>45199</v>
      </c>
      <c r="N2217" s="42">
        <f>H2217-K2217-L2217</f>
        <v>166.01999999999998</v>
      </c>
      <c r="O2217" s="42">
        <v>0</v>
      </c>
      <c r="P2217" s="45">
        <v>0.13</v>
      </c>
      <c r="Q2217" s="42">
        <v>0</v>
      </c>
      <c r="R2217" s="42">
        <v>0</v>
      </c>
      <c r="S2217" s="42">
        <f>N2217</f>
        <v>166.01999999999998</v>
      </c>
      <c r="T2217" s="38">
        <v>2108</v>
      </c>
      <c r="U2217" s="14">
        <f>S2217/H2217</f>
        <v>5.0000150584720467E-2</v>
      </c>
      <c r="V2217" s="19"/>
      <c r="W2217" s="19"/>
      <c r="X2217" s="37" t="s">
        <v>3464</v>
      </c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s="9" customFormat="1" ht="16.5" customHeight="1">
      <c r="A2218" s="38">
        <v>951</v>
      </c>
      <c r="B2218" s="39">
        <v>10800</v>
      </c>
      <c r="C2218" s="38">
        <v>10317356</v>
      </c>
      <c r="D2218" s="40" t="s">
        <v>2071</v>
      </c>
      <c r="E2218" s="38">
        <v>10</v>
      </c>
      <c r="F2218" s="38">
        <v>60</v>
      </c>
      <c r="G2218" s="38" t="s">
        <v>23</v>
      </c>
      <c r="H2218" s="42">
        <v>48716.65</v>
      </c>
      <c r="I2218" s="2"/>
      <c r="J2218" s="44">
        <v>39808</v>
      </c>
      <c r="K2218" s="42">
        <v>0</v>
      </c>
      <c r="L2218" s="42">
        <v>46280.81</v>
      </c>
      <c r="M2218" s="44">
        <v>45077</v>
      </c>
      <c r="N2218" s="42">
        <f>H2218-K2218-L2218</f>
        <v>2435.8400000000038</v>
      </c>
      <c r="O2218" s="42">
        <v>0</v>
      </c>
      <c r="P2218" s="45">
        <v>0.03</v>
      </c>
      <c r="Q2218" s="42">
        <v>0</v>
      </c>
      <c r="R2218" s="42">
        <v>0</v>
      </c>
      <c r="S2218" s="42">
        <f>N2218-R2218</f>
        <v>2435.8400000000038</v>
      </c>
      <c r="T2218" s="38">
        <v>1001</v>
      </c>
      <c r="U2218" s="14">
        <f>S2218/H2218</f>
        <v>5.0000153951472517E-2</v>
      </c>
      <c r="V2218" s="19"/>
      <c r="W2218" s="19"/>
      <c r="X2218" s="37" t="s">
        <v>3465</v>
      </c>
    </row>
    <row r="2219" spans="1:37" s="9" customFormat="1" ht="16.5" customHeight="1">
      <c r="A2219" s="38">
        <v>184</v>
      </c>
      <c r="B2219" s="39">
        <v>10741</v>
      </c>
      <c r="C2219" s="38">
        <v>10282269</v>
      </c>
      <c r="D2219" s="40" t="s">
        <v>638</v>
      </c>
      <c r="E2219" s="38">
        <v>1</v>
      </c>
      <c r="F2219" s="38">
        <v>120</v>
      </c>
      <c r="G2219" s="38" t="s">
        <v>21</v>
      </c>
      <c r="H2219" s="42">
        <v>28948.71</v>
      </c>
      <c r="I2219" s="49"/>
      <c r="J2219" s="44">
        <v>41304</v>
      </c>
      <c r="K2219" s="42">
        <v>0</v>
      </c>
      <c r="L2219" s="42">
        <v>27501.27</v>
      </c>
      <c r="M2219" s="44">
        <v>45107</v>
      </c>
      <c r="N2219" s="42">
        <f>H2219-K2219-L2219</f>
        <v>1447.4399999999987</v>
      </c>
      <c r="O2219" s="42">
        <v>0</v>
      </c>
      <c r="P2219" s="45">
        <v>0.13</v>
      </c>
      <c r="Q2219" s="42">
        <v>0</v>
      </c>
      <c r="R2219" s="42">
        <v>0</v>
      </c>
      <c r="S2219" s="42">
        <f>N2219-R2219</f>
        <v>1447.4399999999987</v>
      </c>
      <c r="T2219" s="38">
        <v>5000</v>
      </c>
      <c r="U2219" s="14">
        <f>S2219/H2219</f>
        <v>5.0000155447341134E-2</v>
      </c>
      <c r="V2219" s="19"/>
      <c r="W2219" s="19"/>
      <c r="X2219" s="37" t="s">
        <v>3462</v>
      </c>
    </row>
    <row r="2220" spans="1:37" s="9" customFormat="1" ht="16.5" customHeight="1">
      <c r="A2220" s="38">
        <v>511</v>
      </c>
      <c r="B2220" s="39">
        <v>10729</v>
      </c>
      <c r="C2220" s="38">
        <v>10292319</v>
      </c>
      <c r="D2220" s="40" t="s">
        <v>3207</v>
      </c>
      <c r="E2220" s="58">
        <v>30</v>
      </c>
      <c r="F2220" s="38">
        <v>120</v>
      </c>
      <c r="G2220" s="38" t="s">
        <v>23</v>
      </c>
      <c r="H2220" s="42">
        <v>48130.85</v>
      </c>
      <c r="I2220" s="37"/>
      <c r="J2220" s="44">
        <v>39812</v>
      </c>
      <c r="K2220" s="42">
        <v>0</v>
      </c>
      <c r="L2220" s="42">
        <v>45724.3</v>
      </c>
      <c r="M2220" s="44">
        <v>45259</v>
      </c>
      <c r="N2220" s="42">
        <v>2406.5500000000002</v>
      </c>
      <c r="O2220" s="42">
        <v>0</v>
      </c>
      <c r="P2220" s="45">
        <f>IF(J2220&lt;DATEVALUE("2009-1-1"),3%,13%)</f>
        <v>0.03</v>
      </c>
      <c r="Q2220" s="42">
        <f>IF(P2220=13%,ROUND(O2220/(1+P2220)*P2220,2),ROUND(O2220/(1+0.03)*0.02,2))</f>
        <v>0</v>
      </c>
      <c r="R2220" s="42">
        <f>O2220-Q2220</f>
        <v>0</v>
      </c>
      <c r="S2220" s="42">
        <f>N2220-R2220</f>
        <v>2406.5500000000002</v>
      </c>
      <c r="T2220" s="38">
        <v>2101</v>
      </c>
      <c r="U2220" s="14">
        <f>S2220/H2220</f>
        <v>5.0000155825213978E-2</v>
      </c>
      <c r="V2220" s="19"/>
      <c r="W2220" s="19"/>
      <c r="X2220" s="37" t="s">
        <v>3459</v>
      </c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s="9" customFormat="1" ht="16.5" customHeight="1">
      <c r="A2221" s="38">
        <v>10</v>
      </c>
      <c r="B2221" s="39">
        <v>10755</v>
      </c>
      <c r="C2221" s="38">
        <v>10287691</v>
      </c>
      <c r="D2221" s="40" t="s">
        <v>2875</v>
      </c>
      <c r="E2221" s="38">
        <v>6</v>
      </c>
      <c r="F2221" s="38">
        <v>60</v>
      </c>
      <c r="G2221" s="38" t="s">
        <v>33</v>
      </c>
      <c r="H2221" s="42">
        <v>12820.56</v>
      </c>
      <c r="I2221" s="2"/>
      <c r="J2221" s="44">
        <v>42668</v>
      </c>
      <c r="K2221" s="42">
        <v>0</v>
      </c>
      <c r="L2221" s="42">
        <v>12179.53</v>
      </c>
      <c r="M2221" s="44">
        <v>44985</v>
      </c>
      <c r="N2221" s="42">
        <f>H2221-K2221-L2221</f>
        <v>641.02999999999884</v>
      </c>
      <c r="O2221" s="42">
        <v>0</v>
      </c>
      <c r="P2221" s="45">
        <v>0.13</v>
      </c>
      <c r="Q2221" s="42">
        <v>0</v>
      </c>
      <c r="R2221" s="42">
        <v>0</v>
      </c>
      <c r="S2221" s="42">
        <f>N2221-R2221</f>
        <v>641.02999999999884</v>
      </c>
      <c r="T2221" s="38">
        <v>5000</v>
      </c>
      <c r="U2221" s="14">
        <f>S2221/H2221</f>
        <v>5.0000155999425831E-2</v>
      </c>
      <c r="V2221" s="19"/>
      <c r="W2221" s="19"/>
      <c r="X2221" s="37" t="s">
        <v>3464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37" s="9" customFormat="1" ht="16.5" customHeight="1">
      <c r="A2222" s="38">
        <v>166</v>
      </c>
      <c r="B2222" s="39">
        <v>10736</v>
      </c>
      <c r="C2222" s="38">
        <v>10284267</v>
      </c>
      <c r="D2222" s="40" t="s">
        <v>1934</v>
      </c>
      <c r="E2222" s="31">
        <v>2</v>
      </c>
      <c r="F2222" s="38">
        <v>60</v>
      </c>
      <c r="G2222" s="38" t="s">
        <v>33</v>
      </c>
      <c r="H2222" s="42">
        <v>12649.56</v>
      </c>
      <c r="I2222" s="49"/>
      <c r="J2222" s="44">
        <v>42061</v>
      </c>
      <c r="K2222" s="42">
        <v>0</v>
      </c>
      <c r="L2222" s="42">
        <v>12017.08</v>
      </c>
      <c r="M2222" s="44">
        <v>45107</v>
      </c>
      <c r="N2222" s="42">
        <f>H2222-K2222-L2222</f>
        <v>632.47999999999956</v>
      </c>
      <c r="O2222" s="42">
        <v>0</v>
      </c>
      <c r="P2222" s="45">
        <v>0.13</v>
      </c>
      <c r="Q2222" s="42">
        <v>0</v>
      </c>
      <c r="R2222" s="42">
        <v>0</v>
      </c>
      <c r="S2222" s="42">
        <f>N2222-R2222</f>
        <v>632.47999999999956</v>
      </c>
      <c r="T2222" s="38">
        <v>5000</v>
      </c>
      <c r="U2222" s="14">
        <f>S2222/H2222</f>
        <v>5.0000158108266184E-2</v>
      </c>
      <c r="V2222" s="19"/>
      <c r="W2222" s="19"/>
      <c r="X2222" s="37" t="s">
        <v>3461</v>
      </c>
    </row>
    <row r="2223" spans="1:37" s="9" customFormat="1" ht="16.5" customHeight="1">
      <c r="A2223" s="38">
        <v>260</v>
      </c>
      <c r="B2223" s="39">
        <v>10741</v>
      </c>
      <c r="C2223" s="38">
        <v>10282451</v>
      </c>
      <c r="D2223" s="40" t="s">
        <v>1533</v>
      </c>
      <c r="E2223" s="38">
        <v>1</v>
      </c>
      <c r="F2223" s="38">
        <v>60</v>
      </c>
      <c r="G2223" s="38" t="s">
        <v>33</v>
      </c>
      <c r="H2223" s="42">
        <v>6324.78</v>
      </c>
      <c r="I2223" s="55"/>
      <c r="J2223" s="44">
        <v>41998</v>
      </c>
      <c r="K2223" s="42">
        <v>0</v>
      </c>
      <c r="L2223" s="42">
        <v>6008.54</v>
      </c>
      <c r="M2223" s="44">
        <v>45138</v>
      </c>
      <c r="N2223" s="42">
        <f>H2223-K2223-L2223</f>
        <v>316.23999999999978</v>
      </c>
      <c r="O2223" s="42">
        <v>0</v>
      </c>
      <c r="P2223" s="45">
        <v>0.13</v>
      </c>
      <c r="Q2223" s="42">
        <v>0</v>
      </c>
      <c r="R2223" s="42">
        <v>0</v>
      </c>
      <c r="S2223" s="42">
        <f>N2223-R2223</f>
        <v>316.23999999999978</v>
      </c>
      <c r="T2223" s="38">
        <v>5000</v>
      </c>
      <c r="U2223" s="14">
        <f>S2223/H2223</f>
        <v>5.0000158108266184E-2</v>
      </c>
      <c r="V2223" s="19"/>
      <c r="W2223" s="19"/>
      <c r="X2223" s="37" t="s">
        <v>3462</v>
      </c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37" s="9" customFormat="1" ht="16.5" customHeight="1">
      <c r="A2224" s="38">
        <v>163</v>
      </c>
      <c r="B2224" s="39">
        <v>10744</v>
      </c>
      <c r="C2224" s="38">
        <v>10294188</v>
      </c>
      <c r="D2224" s="40" t="s">
        <v>1122</v>
      </c>
      <c r="E2224" s="38">
        <v>1</v>
      </c>
      <c r="F2224" s="38">
        <v>60</v>
      </c>
      <c r="G2224" s="38" t="s">
        <v>33</v>
      </c>
      <c r="H2224" s="42">
        <v>6324.78</v>
      </c>
      <c r="I2224" s="56"/>
      <c r="J2224" s="44">
        <v>41847</v>
      </c>
      <c r="K2224" s="42">
        <v>0</v>
      </c>
      <c r="L2224" s="42">
        <v>6008.54</v>
      </c>
      <c r="M2224" s="44">
        <v>45169</v>
      </c>
      <c r="N2224" s="42">
        <f>H2224-K2224-L2224</f>
        <v>316.23999999999978</v>
      </c>
      <c r="O2224" s="42">
        <v>0</v>
      </c>
      <c r="P2224" s="45">
        <v>0.13</v>
      </c>
      <c r="Q2224" s="42">
        <v>0</v>
      </c>
      <c r="R2224" s="42">
        <v>0</v>
      </c>
      <c r="S2224" s="42">
        <f>N2224-R2224</f>
        <v>316.23999999999978</v>
      </c>
      <c r="T2224" s="38">
        <v>5000</v>
      </c>
      <c r="U2224" s="14">
        <f>S2224/H2224</f>
        <v>5.0000158108266184E-2</v>
      </c>
      <c r="V2224" s="19"/>
      <c r="W2224" s="19"/>
      <c r="X2224" s="37" t="s">
        <v>3463</v>
      </c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37" s="9" customFormat="1" ht="16.5" customHeight="1">
      <c r="A2225" s="38">
        <v>71</v>
      </c>
      <c r="B2225" s="39">
        <v>10732</v>
      </c>
      <c r="C2225" s="38">
        <v>10320394</v>
      </c>
      <c r="D2225" s="40" t="s">
        <v>413</v>
      </c>
      <c r="E2225" s="58">
        <v>2</v>
      </c>
      <c r="F2225" s="38">
        <v>120</v>
      </c>
      <c r="G2225" s="38" t="s">
        <v>21</v>
      </c>
      <c r="H2225" s="42">
        <v>44174.86</v>
      </c>
      <c r="I2225" s="57"/>
      <c r="J2225" s="44">
        <v>39993</v>
      </c>
      <c r="K2225" s="42">
        <v>0</v>
      </c>
      <c r="L2225" s="42">
        <v>41966.11</v>
      </c>
      <c r="M2225" s="44">
        <v>45199</v>
      </c>
      <c r="N2225" s="42">
        <f>H2225-L2225</f>
        <v>2208.75</v>
      </c>
      <c r="O2225" s="42">
        <v>0</v>
      </c>
      <c r="P2225" s="45">
        <v>0.13</v>
      </c>
      <c r="Q2225" s="42">
        <v>0</v>
      </c>
      <c r="R2225" s="42">
        <v>0</v>
      </c>
      <c r="S2225" s="42">
        <f>N2225</f>
        <v>2208.75</v>
      </c>
      <c r="T2225" s="38">
        <v>5000</v>
      </c>
      <c r="U2225" s="14">
        <f>S2225/H2225</f>
        <v>5.0000158461169994E-2</v>
      </c>
      <c r="V2225" s="19"/>
      <c r="W2225" s="19"/>
      <c r="X2225" s="37" t="s">
        <v>3460</v>
      </c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37" s="9" customFormat="1" ht="16.5" customHeight="1">
      <c r="A2226" s="38">
        <v>377</v>
      </c>
      <c r="B2226" s="39">
        <v>10729</v>
      </c>
      <c r="C2226" s="38">
        <v>10292089</v>
      </c>
      <c r="D2226" s="40" t="s">
        <v>301</v>
      </c>
      <c r="E2226" s="58">
        <v>1</v>
      </c>
      <c r="F2226" s="38">
        <v>120</v>
      </c>
      <c r="G2226" s="38" t="s">
        <v>21</v>
      </c>
      <c r="H2226" s="42">
        <v>24870.92</v>
      </c>
      <c r="I2226" s="37"/>
      <c r="J2226" s="44">
        <v>40688</v>
      </c>
      <c r="K2226" s="42">
        <v>0</v>
      </c>
      <c r="L2226" s="42">
        <v>23627.37</v>
      </c>
      <c r="M2226" s="44">
        <v>45259</v>
      </c>
      <c r="N2226" s="42">
        <v>1243.55</v>
      </c>
      <c r="O2226" s="42">
        <v>0</v>
      </c>
      <c r="P2226" s="45">
        <f>IF(J2226&lt;DATEVALUE("2009-1-1"),3%,13%)</f>
        <v>0.13</v>
      </c>
      <c r="Q2226" s="42">
        <f>IF(P2226=13%,ROUND(O2226/(1+P2226)*P2226,2),ROUND(O2226/(1+0.03)*0.02,2))</f>
        <v>0</v>
      </c>
      <c r="R2226" s="42">
        <f>O2226-Q2226</f>
        <v>0</v>
      </c>
      <c r="S2226" s="42">
        <f>N2226-R2226</f>
        <v>1243.55</v>
      </c>
      <c r="T2226" s="38">
        <v>2201</v>
      </c>
      <c r="U2226" s="14">
        <f>S2226/H2226</f>
        <v>5.0000160830399522E-2</v>
      </c>
      <c r="V2226" s="19"/>
      <c r="W2226" s="19"/>
      <c r="X2226" s="37" t="s">
        <v>3459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37" s="9" customFormat="1" ht="16.5" customHeight="1">
      <c r="A2227" s="38">
        <v>223</v>
      </c>
      <c r="B2227" s="39">
        <v>40712</v>
      </c>
      <c r="C2227" s="38">
        <v>10302508</v>
      </c>
      <c r="D2227" s="40" t="s">
        <v>1608</v>
      </c>
      <c r="E2227" s="38">
        <v>1</v>
      </c>
      <c r="F2227" s="38">
        <v>60</v>
      </c>
      <c r="G2227" s="38" t="s">
        <v>83</v>
      </c>
      <c r="H2227" s="42">
        <v>6068.38</v>
      </c>
      <c r="I2227" s="55"/>
      <c r="J2227" s="44">
        <v>42277</v>
      </c>
      <c r="K2227" s="42">
        <v>0</v>
      </c>
      <c r="L2227" s="42">
        <v>5764.96</v>
      </c>
      <c r="M2227" s="44">
        <v>45138</v>
      </c>
      <c r="N2227" s="42">
        <f>H2227-K2227-L2227</f>
        <v>303.42000000000007</v>
      </c>
      <c r="O2227" s="42">
        <v>0</v>
      </c>
      <c r="P2227" s="45">
        <v>0.13</v>
      </c>
      <c r="Q2227" s="42">
        <v>0</v>
      </c>
      <c r="R2227" s="42">
        <v>0</v>
      </c>
      <c r="S2227" s="42">
        <v>303.42</v>
      </c>
      <c r="T2227" s="38">
        <v>5000</v>
      </c>
      <c r="U2227" s="14">
        <f>S2227/H2227</f>
        <v>5.000016478862563E-2</v>
      </c>
      <c r="V2227" s="19"/>
      <c r="W2227" s="19"/>
      <c r="X2227" s="37" t="s">
        <v>3467</v>
      </c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37" s="9" customFormat="1" ht="16.5" customHeight="1">
      <c r="A2228" s="38">
        <v>755</v>
      </c>
      <c r="B2228" s="39">
        <v>40709</v>
      </c>
      <c r="C2228" s="38">
        <v>10285644</v>
      </c>
      <c r="D2228" s="40" t="s">
        <v>941</v>
      </c>
      <c r="E2228" s="58">
        <v>1</v>
      </c>
      <c r="F2228" s="38">
        <v>58</v>
      </c>
      <c r="G2228" s="38" t="s">
        <v>33</v>
      </c>
      <c r="H2228" s="42">
        <v>6068.38</v>
      </c>
      <c r="I2228" s="57"/>
      <c r="J2228" s="44">
        <v>43341</v>
      </c>
      <c r="K2228" s="42">
        <v>0</v>
      </c>
      <c r="L2228" s="42">
        <v>5764.96</v>
      </c>
      <c r="M2228" s="44">
        <v>45199</v>
      </c>
      <c r="N2228" s="42">
        <f>H2228-K2228-L2228</f>
        <v>303.42000000000007</v>
      </c>
      <c r="O2228" s="42">
        <v>0</v>
      </c>
      <c r="P2228" s="45">
        <v>0.13</v>
      </c>
      <c r="Q2228" s="42">
        <v>0</v>
      </c>
      <c r="R2228" s="42">
        <v>0</v>
      </c>
      <c r="S2228" s="42">
        <f>N2228-R2228</f>
        <v>303.42000000000007</v>
      </c>
      <c r="T2228" s="38">
        <v>5000</v>
      </c>
      <c r="U2228" s="14">
        <f>S2228/H2228</f>
        <v>5.0000164788625644E-2</v>
      </c>
      <c r="V2228" s="19"/>
      <c r="W2228" s="19"/>
      <c r="X2228" s="37" t="s">
        <v>3467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37" s="9" customFormat="1" ht="16.5" customHeight="1">
      <c r="A2229" s="38">
        <v>1079</v>
      </c>
      <c r="B2229" s="39">
        <v>10800</v>
      </c>
      <c r="C2229" s="38">
        <v>10317750</v>
      </c>
      <c r="D2229" s="40" t="s">
        <v>2052</v>
      </c>
      <c r="E2229" s="38">
        <v>1</v>
      </c>
      <c r="F2229" s="38">
        <v>60</v>
      </c>
      <c r="G2229" s="38" t="s">
        <v>23</v>
      </c>
      <c r="H2229" s="42">
        <v>29680.3</v>
      </c>
      <c r="I2229" s="48"/>
      <c r="J2229" s="44">
        <v>39808</v>
      </c>
      <c r="K2229" s="42">
        <v>0</v>
      </c>
      <c r="L2229" s="42">
        <v>28196.28</v>
      </c>
      <c r="M2229" s="44">
        <v>45107</v>
      </c>
      <c r="N2229" s="42">
        <f>H2229-K2229-L2229</f>
        <v>1484.0200000000004</v>
      </c>
      <c r="O2229" s="42">
        <v>0</v>
      </c>
      <c r="P2229" s="45">
        <v>0.03</v>
      </c>
      <c r="Q2229" s="42">
        <v>0</v>
      </c>
      <c r="R2229" s="42">
        <v>0</v>
      </c>
      <c r="S2229" s="42">
        <f>N2229-R2229</f>
        <v>1484.0200000000004</v>
      </c>
      <c r="T2229" s="38">
        <v>1001</v>
      </c>
      <c r="U2229" s="14">
        <f>S2229/H2229</f>
        <v>5.0000168461909092E-2</v>
      </c>
      <c r="V2229" s="19"/>
      <c r="W2229" s="19"/>
      <c r="X2229" s="37" t="s">
        <v>3465</v>
      </c>
    </row>
    <row r="2230" spans="1:37" s="9" customFormat="1" ht="16.5" customHeight="1">
      <c r="A2230" s="38">
        <v>196</v>
      </c>
      <c r="B2230" s="39">
        <v>10731</v>
      </c>
      <c r="C2230" s="38">
        <v>10288499</v>
      </c>
      <c r="D2230" s="40" t="s">
        <v>374</v>
      </c>
      <c r="E2230" s="58">
        <v>5</v>
      </c>
      <c r="F2230" s="38">
        <v>120</v>
      </c>
      <c r="G2230" s="38" t="s">
        <v>23</v>
      </c>
      <c r="H2230" s="42">
        <v>23727.119999999999</v>
      </c>
      <c r="I2230" s="57"/>
      <c r="J2230" s="44">
        <v>39411</v>
      </c>
      <c r="K2230" s="42">
        <v>0</v>
      </c>
      <c r="L2230" s="42">
        <v>22540.76</v>
      </c>
      <c r="M2230" s="44">
        <v>45199</v>
      </c>
      <c r="N2230" s="42">
        <f>H2230-K2230-L2230</f>
        <v>1186.3600000000006</v>
      </c>
      <c r="O2230" s="42">
        <v>0</v>
      </c>
      <c r="P2230" s="45">
        <v>0.03</v>
      </c>
      <c r="Q2230" s="42">
        <v>0</v>
      </c>
      <c r="R2230" s="42">
        <v>0</v>
      </c>
      <c r="S2230" s="42">
        <f>N2230-R2230</f>
        <v>1186.3600000000006</v>
      </c>
      <c r="T2230" s="38">
        <v>2105</v>
      </c>
      <c r="U2230" s="14">
        <f>S2230/H2230</f>
        <v>5.0000168583460639E-2</v>
      </c>
      <c r="V2230" s="19"/>
      <c r="W2230" s="19"/>
      <c r="X2230" s="37" t="s">
        <v>3459</v>
      </c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37" s="9" customFormat="1" ht="16.5" customHeight="1">
      <c r="A2231" s="38">
        <v>376</v>
      </c>
      <c r="B2231" s="39">
        <v>40704</v>
      </c>
      <c r="C2231" s="38">
        <v>10303520</v>
      </c>
      <c r="D2231" s="40" t="s">
        <v>890</v>
      </c>
      <c r="E2231" s="58">
        <v>5</v>
      </c>
      <c r="F2231" s="38">
        <v>60</v>
      </c>
      <c r="G2231" s="38" t="s">
        <v>21</v>
      </c>
      <c r="H2231" s="42">
        <v>29399.5</v>
      </c>
      <c r="I2231" s="57"/>
      <c r="J2231" s="44">
        <v>42003</v>
      </c>
      <c r="K2231" s="42">
        <v>0</v>
      </c>
      <c r="L2231" s="42">
        <v>27929.52</v>
      </c>
      <c r="M2231" s="44">
        <v>45199</v>
      </c>
      <c r="N2231" s="42">
        <f>H2231-K2231-L2231</f>
        <v>1469.9799999999996</v>
      </c>
      <c r="O2231" s="42">
        <v>0</v>
      </c>
      <c r="P2231" s="45">
        <v>0.13</v>
      </c>
      <c r="Q2231" s="42">
        <v>0</v>
      </c>
      <c r="R2231" s="42">
        <v>0</v>
      </c>
      <c r="S2231" s="42">
        <f>N2231-R2231</f>
        <v>1469.9799999999996</v>
      </c>
      <c r="T2231" s="38">
        <v>5000</v>
      </c>
      <c r="U2231" s="14">
        <f>S2231/H2231</f>
        <v>5.0000170070919558E-2</v>
      </c>
      <c r="V2231" s="19"/>
      <c r="W2231" s="19"/>
      <c r="X2231" s="37" t="s">
        <v>3463</v>
      </c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37" s="9" customFormat="1" ht="16.5" customHeight="1">
      <c r="A2232" s="38">
        <v>407</v>
      </c>
      <c r="B2232" s="39">
        <v>10729</v>
      </c>
      <c r="C2232" s="38">
        <v>10292121</v>
      </c>
      <c r="D2232" s="40" t="s">
        <v>3146</v>
      </c>
      <c r="E2232" s="58">
        <v>1</v>
      </c>
      <c r="F2232" s="38">
        <v>120</v>
      </c>
      <c r="G2232" s="38" t="s">
        <v>21</v>
      </c>
      <c r="H2232" s="42">
        <v>5794.78</v>
      </c>
      <c r="I2232" s="37"/>
      <c r="J2232" s="44">
        <v>41145</v>
      </c>
      <c r="K2232" s="42">
        <v>0</v>
      </c>
      <c r="L2232" s="42">
        <v>5505.04</v>
      </c>
      <c r="M2232" s="44">
        <v>45259</v>
      </c>
      <c r="N2232" s="42">
        <v>289.74</v>
      </c>
      <c r="O2232" s="42">
        <v>0</v>
      </c>
      <c r="P2232" s="45">
        <f>IF(J2232&lt;DATEVALUE("2009-1-1"),3%,13%)</f>
        <v>0.13</v>
      </c>
      <c r="Q2232" s="42">
        <f>IF(P2232=13%,ROUND(O2232/(1+P2232)*P2232,2),ROUND(O2232/(1+0.03)*0.02,2))</f>
        <v>0</v>
      </c>
      <c r="R2232" s="42">
        <f>O2232-Q2232</f>
        <v>0</v>
      </c>
      <c r="S2232" s="42">
        <f>N2232-R2232</f>
        <v>289.74</v>
      </c>
      <c r="T2232" s="38">
        <v>5000</v>
      </c>
      <c r="U2232" s="14">
        <f>S2232/H2232</f>
        <v>5.00001725691053E-2</v>
      </c>
      <c r="V2232" s="19"/>
      <c r="W2232" s="19"/>
      <c r="X2232" s="37" t="s">
        <v>3459</v>
      </c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37" s="9" customFormat="1" ht="16.5" customHeight="1">
      <c r="A2233" s="38">
        <v>1063</v>
      </c>
      <c r="B2233" s="39">
        <v>10800</v>
      </c>
      <c r="C2233" s="38">
        <v>10317453</v>
      </c>
      <c r="D2233" s="40" t="s">
        <v>1147</v>
      </c>
      <c r="E2233" s="38">
        <v>34</v>
      </c>
      <c r="F2233" s="38">
        <v>60</v>
      </c>
      <c r="G2233" s="38" t="s">
        <v>83</v>
      </c>
      <c r="H2233" s="42">
        <v>14325.35</v>
      </c>
      <c r="I2233" s="2"/>
      <c r="J2233" s="44">
        <v>39808</v>
      </c>
      <c r="K2233" s="42">
        <v>0</v>
      </c>
      <c r="L2233" s="42">
        <v>13609.08</v>
      </c>
      <c r="M2233" s="44">
        <v>45077</v>
      </c>
      <c r="N2233" s="42">
        <f>H2233-K2233-L2233</f>
        <v>716.27000000000044</v>
      </c>
      <c r="O2233" s="42">
        <v>0</v>
      </c>
      <c r="P2233" s="45">
        <v>0.03</v>
      </c>
      <c r="Q2233" s="42">
        <v>0</v>
      </c>
      <c r="R2233" s="42">
        <v>0</v>
      </c>
      <c r="S2233" s="42">
        <f>N2233-R2233</f>
        <v>716.27000000000044</v>
      </c>
      <c r="T2233" s="38">
        <v>1001</v>
      </c>
      <c r="U2233" s="14">
        <f>S2233/H2233</f>
        <v>5.0000174515805927E-2</v>
      </c>
      <c r="V2233" s="19"/>
      <c r="W2233" s="19"/>
      <c r="X2233" s="37" t="s">
        <v>3465</v>
      </c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</row>
    <row r="2234" spans="1:37" s="9" customFormat="1" ht="16.5" customHeight="1">
      <c r="A2234" s="38">
        <v>110</v>
      </c>
      <c r="B2234" s="39">
        <v>10713</v>
      </c>
      <c r="C2234" s="38">
        <v>10297909</v>
      </c>
      <c r="D2234" s="40" t="s">
        <v>210</v>
      </c>
      <c r="E2234" s="58">
        <v>85</v>
      </c>
      <c r="F2234" s="38">
        <v>31</v>
      </c>
      <c r="G2234" s="38" t="s">
        <v>23</v>
      </c>
      <c r="H2234" s="42">
        <v>22789.119999999999</v>
      </c>
      <c r="I2234" s="37"/>
      <c r="J2234" s="44">
        <v>43858</v>
      </c>
      <c r="K2234" s="42">
        <v>0</v>
      </c>
      <c r="L2234" s="42">
        <v>21649.66</v>
      </c>
      <c r="M2234" s="44">
        <v>45254</v>
      </c>
      <c r="N2234" s="42">
        <v>1139.46</v>
      </c>
      <c r="O2234" s="42">
        <v>0</v>
      </c>
      <c r="P2234" s="45">
        <f>IF(J2234&lt;DATEVALUE("2009-1-1"),3%,13%)</f>
        <v>0.13</v>
      </c>
      <c r="Q2234" s="42">
        <f>IF(P2234=13%,ROUND(O2234/(1+P2234)*P2234,2),ROUND(O2234/(1+0.03)*0.02,2))</f>
        <v>0</v>
      </c>
      <c r="R2234" s="42">
        <f>O2234-Q2234</f>
        <v>0</v>
      </c>
      <c r="S2234" s="42">
        <f>N2234-R2234</f>
        <v>1139.46</v>
      </c>
      <c r="T2234" s="38">
        <v>5000</v>
      </c>
      <c r="U2234" s="14">
        <f>S2234/H2234</f>
        <v>5.0000175522354529E-2</v>
      </c>
      <c r="V2234" s="19"/>
      <c r="W2234" s="19"/>
      <c r="X2234" s="37" t="s">
        <v>3457</v>
      </c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s="9" customFormat="1" ht="16.5" customHeight="1">
      <c r="A2235" s="38">
        <v>19</v>
      </c>
      <c r="B2235" s="39">
        <v>10701</v>
      </c>
      <c r="C2235" s="38">
        <v>10275902</v>
      </c>
      <c r="D2235" s="40" t="s">
        <v>1181</v>
      </c>
      <c r="E2235" s="38">
        <v>1</v>
      </c>
      <c r="F2235" s="38">
        <v>50</v>
      </c>
      <c r="G2235" s="38" t="s">
        <v>33</v>
      </c>
      <c r="H2235" s="42">
        <v>2827.59</v>
      </c>
      <c r="I2235" s="53"/>
      <c r="J2235" s="44">
        <v>43613</v>
      </c>
      <c r="K2235" s="42">
        <v>0</v>
      </c>
      <c r="L2235" s="42">
        <v>2686.21</v>
      </c>
      <c r="M2235" s="44">
        <v>45138</v>
      </c>
      <c r="N2235" s="42">
        <f>H2235-K2235-L2235</f>
        <v>141.38000000000011</v>
      </c>
      <c r="O2235" s="42">
        <v>0</v>
      </c>
      <c r="P2235" s="45">
        <v>0.13</v>
      </c>
      <c r="Q2235" s="42">
        <v>0</v>
      </c>
      <c r="R2235" s="42">
        <v>0</v>
      </c>
      <c r="S2235" s="42">
        <v>141.38</v>
      </c>
      <c r="T2235" s="38">
        <v>5000</v>
      </c>
      <c r="U2235" s="14">
        <f>S2235/H2235</f>
        <v>5.000017682903108E-2</v>
      </c>
      <c r="V2235" s="19"/>
      <c r="W2235" s="19"/>
      <c r="X2235" s="37" t="s">
        <v>3455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</row>
    <row r="2236" spans="1:37" s="9" customFormat="1" ht="16.5" customHeight="1">
      <c r="A2236" s="38">
        <v>141</v>
      </c>
      <c r="B2236" s="39">
        <v>10709</v>
      </c>
      <c r="C2236" s="38">
        <v>10310151</v>
      </c>
      <c r="D2236" s="40" t="s">
        <v>156</v>
      </c>
      <c r="E2236" s="38">
        <v>1</v>
      </c>
      <c r="F2236" s="38">
        <v>50</v>
      </c>
      <c r="G2236" s="38" t="s">
        <v>33</v>
      </c>
      <c r="H2236" s="42">
        <v>2827.59</v>
      </c>
      <c r="I2236" s="57"/>
      <c r="J2236" s="44">
        <v>43613</v>
      </c>
      <c r="K2236" s="42">
        <v>0</v>
      </c>
      <c r="L2236" s="42">
        <v>2686.21</v>
      </c>
      <c r="M2236" s="44">
        <v>45199</v>
      </c>
      <c r="N2236" s="42">
        <v>141.38</v>
      </c>
      <c r="O2236" s="42">
        <v>0</v>
      </c>
      <c r="P2236" s="45">
        <v>0.13</v>
      </c>
      <c r="Q2236" s="42">
        <v>0</v>
      </c>
      <c r="R2236" s="42">
        <v>0</v>
      </c>
      <c r="S2236" s="42">
        <v>141.38</v>
      </c>
      <c r="T2236" s="38">
        <v>5000</v>
      </c>
      <c r="U2236" s="14">
        <f>S2236/H2236</f>
        <v>5.000017682903108E-2</v>
      </c>
      <c r="V2236" s="19"/>
      <c r="W2236" s="19"/>
      <c r="X2236" s="37" t="s">
        <v>3456</v>
      </c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37" s="9" customFormat="1" ht="16.5" customHeight="1">
      <c r="A2237" s="38">
        <v>269</v>
      </c>
      <c r="B2237" s="39">
        <v>10741</v>
      </c>
      <c r="C2237" s="38">
        <v>10282536</v>
      </c>
      <c r="D2237" s="40" t="s">
        <v>1540</v>
      </c>
      <c r="E2237" s="38">
        <v>3</v>
      </c>
      <c r="F2237" s="38">
        <v>49</v>
      </c>
      <c r="G2237" s="38" t="s">
        <v>33</v>
      </c>
      <c r="H2237" s="42">
        <v>8482.77</v>
      </c>
      <c r="I2237" s="55"/>
      <c r="J2237" s="44">
        <v>43641</v>
      </c>
      <c r="K2237" s="42">
        <v>0</v>
      </c>
      <c r="L2237" s="42">
        <v>8058.63</v>
      </c>
      <c r="M2237" s="44">
        <v>45138</v>
      </c>
      <c r="N2237" s="42">
        <f>H2237-K2237-L2237</f>
        <v>424.14000000000033</v>
      </c>
      <c r="O2237" s="42">
        <v>0</v>
      </c>
      <c r="P2237" s="45">
        <v>0.13</v>
      </c>
      <c r="Q2237" s="42">
        <v>0</v>
      </c>
      <c r="R2237" s="42">
        <v>0</v>
      </c>
      <c r="S2237" s="42">
        <f>N2237-R2237</f>
        <v>424.14000000000033</v>
      </c>
      <c r="T2237" s="38">
        <v>5000</v>
      </c>
      <c r="U2237" s="14">
        <f>S2237/H2237</f>
        <v>5.0000176829031122E-2</v>
      </c>
      <c r="V2237" s="19"/>
      <c r="W2237" s="19"/>
      <c r="X2237" s="37" t="s">
        <v>3462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37" s="9" customFormat="1" ht="16.5" customHeight="1">
      <c r="A2238" s="38">
        <v>93</v>
      </c>
      <c r="B2238" s="39">
        <v>10736</v>
      </c>
      <c r="C2238" s="38">
        <v>10284047</v>
      </c>
      <c r="D2238" s="40" t="s">
        <v>1894</v>
      </c>
      <c r="E2238" s="31">
        <v>1</v>
      </c>
      <c r="F2238" s="38">
        <v>120</v>
      </c>
      <c r="G2238" s="38" t="s">
        <v>21</v>
      </c>
      <c r="H2238" s="42">
        <v>16752.14</v>
      </c>
      <c r="I2238" s="49"/>
      <c r="J2238" s="44">
        <v>40907</v>
      </c>
      <c r="K2238" s="42">
        <v>0</v>
      </c>
      <c r="L2238" s="42">
        <v>15914.53</v>
      </c>
      <c r="M2238" s="44">
        <v>45107</v>
      </c>
      <c r="N2238" s="42">
        <f>H2238-K2238-L2238</f>
        <v>837.60999999999876</v>
      </c>
      <c r="O2238" s="42">
        <v>0</v>
      </c>
      <c r="P2238" s="45">
        <v>0.13</v>
      </c>
      <c r="Q2238" s="42">
        <v>0</v>
      </c>
      <c r="R2238" s="42">
        <v>0</v>
      </c>
      <c r="S2238" s="42">
        <f>N2238-R2238</f>
        <v>837.60999999999876</v>
      </c>
      <c r="T2238" s="38">
        <v>2104</v>
      </c>
      <c r="U2238" s="14">
        <f>S2238/H2238</f>
        <v>5.0000179081597859E-2</v>
      </c>
      <c r="V2238" s="19"/>
      <c r="W2238" s="19"/>
      <c r="X2238" s="37" t="s">
        <v>3461</v>
      </c>
    </row>
    <row r="2239" spans="1:37" s="9" customFormat="1" ht="16.5" customHeight="1">
      <c r="A2239" s="38">
        <v>71</v>
      </c>
      <c r="B2239" s="39">
        <v>10701</v>
      </c>
      <c r="C2239" s="38">
        <v>10275759</v>
      </c>
      <c r="D2239" s="40" t="s">
        <v>53</v>
      </c>
      <c r="E2239" s="38">
        <v>1</v>
      </c>
      <c r="F2239" s="38">
        <v>120</v>
      </c>
      <c r="G2239" s="38" t="s">
        <v>23</v>
      </c>
      <c r="H2239" s="42">
        <v>2766.99</v>
      </c>
      <c r="I2239" s="57"/>
      <c r="J2239" s="44">
        <v>40205</v>
      </c>
      <c r="K2239" s="42">
        <v>0</v>
      </c>
      <c r="L2239" s="42">
        <v>2628.64</v>
      </c>
      <c r="M2239" s="44">
        <v>45199</v>
      </c>
      <c r="N2239" s="42">
        <v>138.35</v>
      </c>
      <c r="O2239" s="42">
        <v>0</v>
      </c>
      <c r="P2239" s="45">
        <v>0.13</v>
      </c>
      <c r="Q2239" s="42">
        <v>0</v>
      </c>
      <c r="R2239" s="42">
        <v>0</v>
      </c>
      <c r="S2239" s="42">
        <v>138.35</v>
      </c>
      <c r="T2239" s="38">
        <v>2102</v>
      </c>
      <c r="U2239" s="14">
        <f>S2239/H2239</f>
        <v>5.0000180701773408E-2</v>
      </c>
      <c r="V2239" s="19"/>
      <c r="W2239" s="19"/>
      <c r="X2239" s="37" t="s">
        <v>3455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s="9" customFormat="1" ht="16.5" customHeight="1">
      <c r="A2240" s="38">
        <v>190</v>
      </c>
      <c r="B2240" s="39">
        <v>10736</v>
      </c>
      <c r="C2240" s="38">
        <v>10284341</v>
      </c>
      <c r="D2240" s="40" t="s">
        <v>1951</v>
      </c>
      <c r="E2240" s="31">
        <v>20</v>
      </c>
      <c r="F2240" s="38">
        <v>120</v>
      </c>
      <c r="G2240" s="38" t="s">
        <v>23</v>
      </c>
      <c r="H2240" s="42">
        <v>41003.449999999997</v>
      </c>
      <c r="I2240" s="49"/>
      <c r="J2240" s="44">
        <v>39269</v>
      </c>
      <c r="K2240" s="42">
        <v>0</v>
      </c>
      <c r="L2240" s="42">
        <v>38953.269999999997</v>
      </c>
      <c r="M2240" s="44">
        <v>45107</v>
      </c>
      <c r="N2240" s="42">
        <f>H2240-K2240-L2240</f>
        <v>2050.1800000000003</v>
      </c>
      <c r="O2240" s="42">
        <v>0</v>
      </c>
      <c r="P2240" s="45">
        <v>0.03</v>
      </c>
      <c r="Q2240" s="42">
        <v>0</v>
      </c>
      <c r="R2240" s="42">
        <v>0</v>
      </c>
      <c r="S2240" s="42">
        <f>N2240-R2240</f>
        <v>2050.1800000000003</v>
      </c>
      <c r="T2240" s="38">
        <v>2101</v>
      </c>
      <c r="U2240" s="14">
        <f>S2240/H2240</f>
        <v>5.000018291143795E-2</v>
      </c>
      <c r="V2240" s="19"/>
      <c r="W2240" s="19"/>
      <c r="X2240" s="37" t="s">
        <v>3461</v>
      </c>
    </row>
    <row r="2241" spans="1:37" s="9" customFormat="1" ht="16.5" customHeight="1">
      <c r="A2241" s="38">
        <v>236</v>
      </c>
      <c r="B2241" s="39">
        <v>10744</v>
      </c>
      <c r="C2241" s="38">
        <v>10294247</v>
      </c>
      <c r="D2241" s="40" t="s">
        <v>579</v>
      </c>
      <c r="E2241" s="58">
        <v>6</v>
      </c>
      <c r="F2241" s="38">
        <v>60</v>
      </c>
      <c r="G2241" s="38" t="s">
        <v>33</v>
      </c>
      <c r="H2241" s="42">
        <v>8123.77</v>
      </c>
      <c r="I2241" s="57"/>
      <c r="J2241" s="44">
        <v>42487</v>
      </c>
      <c r="K2241" s="42">
        <v>0</v>
      </c>
      <c r="L2241" s="42">
        <v>7717.58</v>
      </c>
      <c r="M2241" s="44">
        <v>45199</v>
      </c>
      <c r="N2241" s="42">
        <f>H2241-K2241-L2241</f>
        <v>406.19000000000051</v>
      </c>
      <c r="O2241" s="42">
        <v>0</v>
      </c>
      <c r="P2241" s="45">
        <v>0.13</v>
      </c>
      <c r="Q2241" s="42">
        <v>0</v>
      </c>
      <c r="R2241" s="42">
        <v>0</v>
      </c>
      <c r="S2241" s="42">
        <f>N2241</f>
        <v>406.19000000000051</v>
      </c>
      <c r="T2241" s="38">
        <v>5000</v>
      </c>
      <c r="U2241" s="14">
        <f>S2241/H2241</f>
        <v>5.0000184643336838E-2</v>
      </c>
      <c r="V2241" s="19"/>
      <c r="W2241" s="19"/>
      <c r="X2241" s="37" t="s">
        <v>3463</v>
      </c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37" s="9" customFormat="1" ht="16.5" customHeight="1">
      <c r="A2242" s="38">
        <v>45</v>
      </c>
      <c r="B2242" s="39">
        <v>50098</v>
      </c>
      <c r="C2242" s="38">
        <v>10307109</v>
      </c>
      <c r="D2242" s="40" t="s">
        <v>1136</v>
      </c>
      <c r="E2242" s="38">
        <v>1</v>
      </c>
      <c r="F2242" s="38">
        <v>120</v>
      </c>
      <c r="G2242" s="38" t="s">
        <v>23</v>
      </c>
      <c r="H2242" s="42">
        <v>2652.99</v>
      </c>
      <c r="I2242" s="53"/>
      <c r="J2242" s="44">
        <v>41248</v>
      </c>
      <c r="K2242" s="42">
        <v>0</v>
      </c>
      <c r="L2242" s="42">
        <v>2520.34</v>
      </c>
      <c r="M2242" s="44">
        <v>45138</v>
      </c>
      <c r="N2242" s="42">
        <f>H2242-K2242-L2242</f>
        <v>132.64999999999964</v>
      </c>
      <c r="O2242" s="42">
        <v>0</v>
      </c>
      <c r="P2242" s="45">
        <v>0.13</v>
      </c>
      <c r="Q2242" s="42">
        <v>0</v>
      </c>
      <c r="R2242" s="42">
        <v>0</v>
      </c>
      <c r="S2242" s="42">
        <v>132.65</v>
      </c>
      <c r="T2242" s="38">
        <v>2105</v>
      </c>
      <c r="U2242" s="14">
        <f>S2242/H2242</f>
        <v>5.0000188466598074E-2</v>
      </c>
      <c r="V2242" s="19"/>
      <c r="W2242" s="19"/>
      <c r="X2242" s="37" t="s">
        <v>3456</v>
      </c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37" s="9" customFormat="1" ht="16.5" customHeight="1">
      <c r="A2243" s="38">
        <v>71</v>
      </c>
      <c r="B2243" s="39">
        <v>10713</v>
      </c>
      <c r="C2243" s="38">
        <v>10298551</v>
      </c>
      <c r="D2243" s="40" t="s">
        <v>217</v>
      </c>
      <c r="E2243" s="38">
        <v>2</v>
      </c>
      <c r="F2243" s="38">
        <v>120</v>
      </c>
      <c r="G2243" s="38" t="s">
        <v>23</v>
      </c>
      <c r="H2243" s="42">
        <v>2652.99</v>
      </c>
      <c r="I2243" s="57"/>
      <c r="J2243" s="44">
        <v>40805</v>
      </c>
      <c r="K2243" s="42">
        <v>0</v>
      </c>
      <c r="L2243" s="42">
        <v>2520.34</v>
      </c>
      <c r="M2243" s="44">
        <v>45199</v>
      </c>
      <c r="N2243" s="42">
        <v>132.65</v>
      </c>
      <c r="O2243" s="42">
        <v>0</v>
      </c>
      <c r="P2243" s="45">
        <v>0.13</v>
      </c>
      <c r="Q2243" s="42">
        <v>0</v>
      </c>
      <c r="R2243" s="42">
        <v>0</v>
      </c>
      <c r="S2243" s="42">
        <v>132.65</v>
      </c>
      <c r="T2243" s="38">
        <v>5000</v>
      </c>
      <c r="U2243" s="14">
        <f>S2243/H2243</f>
        <v>5.0000188466598074E-2</v>
      </c>
      <c r="V2243" s="19"/>
      <c r="W2243" s="19"/>
      <c r="X2243" s="37" t="s">
        <v>3457</v>
      </c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37" s="9" customFormat="1" ht="16.5" customHeight="1">
      <c r="A2244" s="38">
        <v>513</v>
      </c>
      <c r="B2244" s="39">
        <v>10729</v>
      </c>
      <c r="C2244" s="38">
        <v>10292321</v>
      </c>
      <c r="D2244" s="40" t="s">
        <v>3209</v>
      </c>
      <c r="E2244" s="58">
        <v>28</v>
      </c>
      <c r="F2244" s="38">
        <v>120</v>
      </c>
      <c r="G2244" s="38" t="s">
        <v>23</v>
      </c>
      <c r="H2244" s="42">
        <v>44929.83</v>
      </c>
      <c r="I2244" s="37"/>
      <c r="J2244" s="44">
        <v>39812</v>
      </c>
      <c r="K2244" s="42">
        <v>0</v>
      </c>
      <c r="L2244" s="42">
        <v>42683.33</v>
      </c>
      <c r="M2244" s="44">
        <v>45259</v>
      </c>
      <c r="N2244" s="42">
        <v>2246.5</v>
      </c>
      <c r="O2244" s="42">
        <v>0</v>
      </c>
      <c r="P2244" s="45">
        <f>IF(J2244&lt;DATEVALUE("2009-1-1"),3%,13%)</f>
        <v>0.03</v>
      </c>
      <c r="Q2244" s="42">
        <f>IF(P2244=13%,ROUND(O2244/(1+P2244)*P2244,2),ROUND(O2244/(1+0.03)*0.02,2))</f>
        <v>0</v>
      </c>
      <c r="R2244" s="42">
        <f>O2244-Q2244</f>
        <v>0</v>
      </c>
      <c r="S2244" s="42">
        <f>N2244-R2244</f>
        <v>2246.5</v>
      </c>
      <c r="T2244" s="38">
        <v>2101</v>
      </c>
      <c r="U2244" s="14">
        <f>S2244/H2244</f>
        <v>5.0000189183889633E-2</v>
      </c>
      <c r="V2244" s="19"/>
      <c r="W2244" s="19"/>
      <c r="X2244" s="37" t="s">
        <v>3459</v>
      </c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45" spans="1:37" s="9" customFormat="1" ht="16.5" customHeight="1">
      <c r="A2245" s="38">
        <v>132</v>
      </c>
      <c r="B2245" s="39">
        <v>10726</v>
      </c>
      <c r="C2245" s="38">
        <v>10299568</v>
      </c>
      <c r="D2245" s="40" t="s">
        <v>307</v>
      </c>
      <c r="E2245" s="58">
        <v>8</v>
      </c>
      <c r="F2245" s="38">
        <v>120</v>
      </c>
      <c r="G2245" s="38" t="s">
        <v>23</v>
      </c>
      <c r="H2245" s="42">
        <v>2639.99</v>
      </c>
      <c r="I2245" s="57"/>
      <c r="J2245" s="44">
        <v>40895</v>
      </c>
      <c r="K2245" s="42">
        <v>0</v>
      </c>
      <c r="L2245" s="42">
        <v>2507.9899999999998</v>
      </c>
      <c r="M2245" s="44">
        <v>45199</v>
      </c>
      <c r="N2245" s="42">
        <f>H2245-L2245</f>
        <v>132</v>
      </c>
      <c r="O2245" s="42">
        <v>0</v>
      </c>
      <c r="P2245" s="45">
        <v>0.13</v>
      </c>
      <c r="Q2245" s="42">
        <v>0</v>
      </c>
      <c r="R2245" s="42">
        <v>0</v>
      </c>
      <c r="S2245" s="42">
        <f>N2245</f>
        <v>132</v>
      </c>
      <c r="T2245" s="38">
        <v>2005</v>
      </c>
      <c r="U2245" s="14">
        <f>S2245/H2245</f>
        <v>5.0000189394656801E-2</v>
      </c>
      <c r="V2245" s="19"/>
      <c r="W2245" s="19"/>
      <c r="X2245" s="37" t="s">
        <v>3459</v>
      </c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</row>
    <row r="2246" spans="1:37" s="9" customFormat="1" ht="16.5" customHeight="1">
      <c r="A2246" s="38">
        <v>65</v>
      </c>
      <c r="B2246" s="39">
        <v>10732</v>
      </c>
      <c r="C2246" s="38">
        <v>10320097</v>
      </c>
      <c r="D2246" s="40" t="s">
        <v>407</v>
      </c>
      <c r="E2246" s="58">
        <v>7</v>
      </c>
      <c r="F2246" s="38">
        <v>60</v>
      </c>
      <c r="G2246" s="38" t="s">
        <v>23</v>
      </c>
      <c r="H2246" s="42">
        <v>26271.7</v>
      </c>
      <c r="I2246" s="57"/>
      <c r="J2246" s="44">
        <v>41661</v>
      </c>
      <c r="K2246" s="42">
        <v>0</v>
      </c>
      <c r="L2246" s="42">
        <v>24958.11</v>
      </c>
      <c r="M2246" s="44">
        <v>45199</v>
      </c>
      <c r="N2246" s="42">
        <f>H2246-L2246</f>
        <v>1313.5900000000001</v>
      </c>
      <c r="O2246" s="42">
        <v>0</v>
      </c>
      <c r="P2246" s="45">
        <v>0.13</v>
      </c>
      <c r="Q2246" s="42">
        <v>0</v>
      </c>
      <c r="R2246" s="42">
        <v>0</v>
      </c>
      <c r="S2246" s="42">
        <f>N2246</f>
        <v>1313.5900000000001</v>
      </c>
      <c r="T2246" s="38">
        <v>5000</v>
      </c>
      <c r="U2246" s="14">
        <f>S2246/H2246</f>
        <v>5.0000190318860223E-2</v>
      </c>
      <c r="V2246" s="19"/>
      <c r="W2246" s="19"/>
      <c r="X2246" s="37" t="s">
        <v>3460</v>
      </c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</row>
    <row r="2247" spans="1:37" s="9" customFormat="1" ht="16.5" customHeight="1">
      <c r="A2247" s="38">
        <v>14</v>
      </c>
      <c r="B2247" s="39">
        <v>10730</v>
      </c>
      <c r="C2247" s="38">
        <v>10289919</v>
      </c>
      <c r="D2247" s="40" t="s">
        <v>413</v>
      </c>
      <c r="E2247" s="38">
        <v>1</v>
      </c>
      <c r="F2247" s="38">
        <v>120</v>
      </c>
      <c r="G2247" s="38" t="s">
        <v>21</v>
      </c>
      <c r="H2247" s="42">
        <v>39282.050000000003</v>
      </c>
      <c r="I2247" s="2"/>
      <c r="J2247" s="44">
        <v>40323</v>
      </c>
      <c r="K2247" s="42">
        <v>0</v>
      </c>
      <c r="L2247" s="42">
        <v>37317.94</v>
      </c>
      <c r="M2247" s="44">
        <v>44985</v>
      </c>
      <c r="N2247" s="42">
        <f>H2247-K2247-L2247</f>
        <v>1964.1100000000006</v>
      </c>
      <c r="O2247" s="42">
        <v>0</v>
      </c>
      <c r="P2247" s="45">
        <v>0.13</v>
      </c>
      <c r="Q2247" s="42">
        <v>0</v>
      </c>
      <c r="R2247" s="42">
        <v>0</v>
      </c>
      <c r="S2247" s="42">
        <f>N2247-R2247</f>
        <v>1964.1100000000006</v>
      </c>
      <c r="T2247" s="38">
        <v>2201</v>
      </c>
      <c r="U2247" s="14">
        <f>S2247/H2247</f>
        <v>5.0000190926899196E-2</v>
      </c>
      <c r="V2247" s="19"/>
      <c r="W2247" s="19"/>
      <c r="X2247" s="37" t="s">
        <v>3459</v>
      </c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</row>
    <row r="2248" spans="1:37" s="9" customFormat="1" ht="16.5" customHeight="1">
      <c r="A2248" s="38">
        <v>151</v>
      </c>
      <c r="B2248" s="39">
        <v>10741</v>
      </c>
      <c r="C2248" s="38">
        <v>10281802</v>
      </c>
      <c r="D2248" s="40" t="s">
        <v>2346</v>
      </c>
      <c r="E2248" s="38">
        <v>1</v>
      </c>
      <c r="F2248" s="38">
        <v>60</v>
      </c>
      <c r="G2248" s="38" t="s">
        <v>33</v>
      </c>
      <c r="H2248" s="42">
        <v>5196.58</v>
      </c>
      <c r="I2248" s="2"/>
      <c r="J2248" s="44">
        <v>42758</v>
      </c>
      <c r="K2248" s="42">
        <v>0</v>
      </c>
      <c r="L2248" s="42">
        <v>4936.75</v>
      </c>
      <c r="M2248" s="44">
        <v>45077</v>
      </c>
      <c r="N2248" s="42">
        <f>H2248-K2248-L2248</f>
        <v>259.82999999999993</v>
      </c>
      <c r="O2248" s="42">
        <v>0</v>
      </c>
      <c r="P2248" s="45">
        <v>0.13</v>
      </c>
      <c r="Q2248" s="42">
        <v>0</v>
      </c>
      <c r="R2248" s="42">
        <v>0</v>
      </c>
      <c r="S2248" s="42">
        <f>N2248-R2248</f>
        <v>259.82999999999993</v>
      </c>
      <c r="T2248" s="38">
        <v>5000</v>
      </c>
      <c r="U2248" s="14">
        <f>S2248/H2248</f>
        <v>5.0000192434254825E-2</v>
      </c>
      <c r="V2248" s="19"/>
      <c r="W2248" s="19"/>
      <c r="X2248" s="37" t="s">
        <v>3462</v>
      </c>
    </row>
    <row r="2249" spans="1:37" s="9" customFormat="1" ht="16.5" customHeight="1">
      <c r="A2249" s="38">
        <v>514</v>
      </c>
      <c r="B2249" s="39">
        <v>10729</v>
      </c>
      <c r="C2249" s="38">
        <v>10292322</v>
      </c>
      <c r="D2249" s="40" t="s">
        <v>2468</v>
      </c>
      <c r="E2249" s="58">
        <v>30</v>
      </c>
      <c r="F2249" s="38">
        <v>120</v>
      </c>
      <c r="G2249" s="38" t="s">
        <v>23</v>
      </c>
      <c r="H2249" s="42">
        <v>48863.01</v>
      </c>
      <c r="I2249" s="37"/>
      <c r="J2249" s="44">
        <v>39812</v>
      </c>
      <c r="K2249" s="42">
        <v>0</v>
      </c>
      <c r="L2249" s="42">
        <v>46419.85</v>
      </c>
      <c r="M2249" s="44">
        <v>45259</v>
      </c>
      <c r="N2249" s="42">
        <v>2443.16</v>
      </c>
      <c r="O2249" s="42">
        <v>0</v>
      </c>
      <c r="P2249" s="45">
        <f>IF(J2249&lt;DATEVALUE("2009-1-1"),3%,13%)</f>
        <v>0.03</v>
      </c>
      <c r="Q2249" s="42">
        <f>IF(P2249=13%,ROUND(O2249/(1+P2249)*P2249,2),ROUND(O2249/(1+0.03)*0.02,2))</f>
        <v>0</v>
      </c>
      <c r="R2249" s="42">
        <f>O2249-Q2249</f>
        <v>0</v>
      </c>
      <c r="S2249" s="42">
        <f>N2249-R2249</f>
        <v>2443.16</v>
      </c>
      <c r="T2249" s="38">
        <v>2101</v>
      </c>
      <c r="U2249" s="14">
        <f>S2249/H2249</f>
        <v>5.0000194421096857E-2</v>
      </c>
      <c r="V2249" s="19"/>
      <c r="W2249" s="19"/>
      <c r="X2249" s="37" t="s">
        <v>3459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</row>
    <row r="2250" spans="1:37" s="9" customFormat="1" ht="16.5" customHeight="1">
      <c r="A2250" s="38">
        <v>193</v>
      </c>
      <c r="B2250" s="39">
        <v>10736</v>
      </c>
      <c r="C2250" s="38">
        <v>10284349</v>
      </c>
      <c r="D2250" s="40" t="s">
        <v>1954</v>
      </c>
      <c r="E2250" s="31">
        <v>12</v>
      </c>
      <c r="F2250" s="38">
        <v>120</v>
      </c>
      <c r="G2250" s="38" t="s">
        <v>23</v>
      </c>
      <c r="H2250" s="42">
        <v>27956.89</v>
      </c>
      <c r="I2250" s="49"/>
      <c r="J2250" s="44">
        <v>39269</v>
      </c>
      <c r="K2250" s="42">
        <v>0</v>
      </c>
      <c r="L2250" s="42">
        <v>26559.040000000001</v>
      </c>
      <c r="M2250" s="44">
        <v>45107</v>
      </c>
      <c r="N2250" s="42">
        <f>H2250-K2250-L2250</f>
        <v>1397.8499999999985</v>
      </c>
      <c r="O2250" s="42">
        <v>0</v>
      </c>
      <c r="P2250" s="45">
        <v>0.03</v>
      </c>
      <c r="Q2250" s="42">
        <v>0</v>
      </c>
      <c r="R2250" s="42">
        <v>0</v>
      </c>
      <c r="S2250" s="42">
        <f>N2250-R2250</f>
        <v>1397.8499999999985</v>
      </c>
      <c r="T2250" s="38">
        <v>2101</v>
      </c>
      <c r="U2250" s="14">
        <f>S2250/H2250</f>
        <v>5.0000196731467578E-2</v>
      </c>
      <c r="V2250" s="19"/>
      <c r="W2250" s="19"/>
      <c r="X2250" s="37" t="s">
        <v>3461</v>
      </c>
    </row>
    <row r="2251" spans="1:37" s="9" customFormat="1" ht="16.5" customHeight="1">
      <c r="A2251" s="38">
        <v>194</v>
      </c>
      <c r="B2251" s="39">
        <v>10736</v>
      </c>
      <c r="C2251" s="38">
        <v>10284352</v>
      </c>
      <c r="D2251" s="40" t="s">
        <v>1955</v>
      </c>
      <c r="E2251" s="31">
        <v>12</v>
      </c>
      <c r="F2251" s="38">
        <v>120</v>
      </c>
      <c r="G2251" s="38" t="s">
        <v>23</v>
      </c>
      <c r="H2251" s="42">
        <v>27956.89</v>
      </c>
      <c r="I2251" s="49"/>
      <c r="J2251" s="44">
        <v>39269</v>
      </c>
      <c r="K2251" s="42">
        <v>0</v>
      </c>
      <c r="L2251" s="42">
        <v>26559.040000000001</v>
      </c>
      <c r="M2251" s="44">
        <v>45107</v>
      </c>
      <c r="N2251" s="42">
        <f>H2251-K2251-L2251</f>
        <v>1397.8499999999985</v>
      </c>
      <c r="O2251" s="42">
        <v>0</v>
      </c>
      <c r="P2251" s="45">
        <v>0.03</v>
      </c>
      <c r="Q2251" s="42">
        <v>0</v>
      </c>
      <c r="R2251" s="42">
        <v>0</v>
      </c>
      <c r="S2251" s="42">
        <f>N2251-R2251</f>
        <v>1397.8499999999985</v>
      </c>
      <c r="T2251" s="38">
        <v>2101</v>
      </c>
      <c r="U2251" s="14">
        <f>S2251/H2251</f>
        <v>5.0000196731467578E-2</v>
      </c>
      <c r="V2251" s="19"/>
      <c r="W2251" s="19"/>
      <c r="X2251" s="37" t="s">
        <v>3461</v>
      </c>
    </row>
    <row r="2252" spans="1:37" s="9" customFormat="1" ht="16.5" customHeight="1">
      <c r="A2252" s="38">
        <v>731</v>
      </c>
      <c r="B2252" s="39">
        <v>10729</v>
      </c>
      <c r="C2252" s="38">
        <v>10291899</v>
      </c>
      <c r="D2252" s="40" t="s">
        <v>3304</v>
      </c>
      <c r="E2252" s="58">
        <v>2</v>
      </c>
      <c r="F2252" s="38">
        <v>60</v>
      </c>
      <c r="G2252" s="38" t="s">
        <v>33</v>
      </c>
      <c r="H2252" s="42">
        <v>15042.74</v>
      </c>
      <c r="I2252" s="37"/>
      <c r="J2252" s="44">
        <v>39993</v>
      </c>
      <c r="K2252" s="42">
        <v>0</v>
      </c>
      <c r="L2252" s="42">
        <v>14290.6</v>
      </c>
      <c r="M2252" s="44">
        <v>45259</v>
      </c>
      <c r="N2252" s="42">
        <v>752.14</v>
      </c>
      <c r="O2252" s="42">
        <v>0</v>
      </c>
      <c r="P2252" s="45">
        <f>IF(J2252&lt;DATEVALUE("2009-1-1"),3%,13%)</f>
        <v>0.13</v>
      </c>
      <c r="Q2252" s="42">
        <f>IF(P2252=13%,ROUND(O2252/(1+P2252)*P2252,2),ROUND(O2252/(1+0.03)*0.02,2))</f>
        <v>0</v>
      </c>
      <c r="R2252" s="42">
        <f>O2252-Q2252</f>
        <v>0</v>
      </c>
      <c r="S2252" s="42">
        <f>N2252-R2252</f>
        <v>752.14</v>
      </c>
      <c r="T2252" s="38">
        <v>5000</v>
      </c>
      <c r="U2252" s="14">
        <f>S2252/H2252</f>
        <v>5.0000199431752462E-2</v>
      </c>
      <c r="V2252" s="19"/>
      <c r="W2252" s="19"/>
      <c r="X2252" s="37" t="s">
        <v>3459</v>
      </c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</row>
    <row r="2253" spans="1:37" s="9" customFormat="1" ht="16.5" customHeight="1">
      <c r="A2253" s="38">
        <v>14</v>
      </c>
      <c r="B2253" s="39">
        <v>10723</v>
      </c>
      <c r="C2253" s="38">
        <v>10294085</v>
      </c>
      <c r="D2253" s="40" t="s">
        <v>2468</v>
      </c>
      <c r="E2253" s="38">
        <v>30</v>
      </c>
      <c r="F2253" s="38">
        <v>120</v>
      </c>
      <c r="G2253" s="38" t="s">
        <v>23</v>
      </c>
      <c r="H2253" s="42">
        <v>42550.03</v>
      </c>
      <c r="I2253" s="2"/>
      <c r="J2253" s="44">
        <v>40176</v>
      </c>
      <c r="K2253" s="42">
        <v>0</v>
      </c>
      <c r="L2253" s="42">
        <v>40422.519999999997</v>
      </c>
      <c r="M2253" s="44">
        <v>45016</v>
      </c>
      <c r="N2253" s="42">
        <f>H2253-K2253-L2253</f>
        <v>2127.510000000002</v>
      </c>
      <c r="O2253" s="42">
        <v>0</v>
      </c>
      <c r="P2253" s="45">
        <v>0.13</v>
      </c>
      <c r="Q2253" s="42">
        <v>0</v>
      </c>
      <c r="R2253" s="42">
        <v>0</v>
      </c>
      <c r="S2253" s="42">
        <v>2127.5100000000002</v>
      </c>
      <c r="T2253" s="38">
        <v>2104</v>
      </c>
      <c r="U2253" s="14">
        <f>S2253/H2253</f>
        <v>5.0000199764841533E-2</v>
      </c>
      <c r="V2253" s="19"/>
      <c r="W2253" s="19"/>
      <c r="X2253" s="37" t="s">
        <v>3470</v>
      </c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</row>
    <row r="2254" spans="1:37" s="9" customFormat="1" ht="16.5" customHeight="1">
      <c r="A2254" s="38">
        <v>318</v>
      </c>
      <c r="B2254" s="39">
        <v>10729</v>
      </c>
      <c r="C2254" s="38">
        <v>10291928</v>
      </c>
      <c r="D2254" s="40" t="s">
        <v>1275</v>
      </c>
      <c r="E2254" s="58">
        <v>1</v>
      </c>
      <c r="F2254" s="38">
        <v>120</v>
      </c>
      <c r="G2254" s="38" t="s">
        <v>21</v>
      </c>
      <c r="H2254" s="42">
        <v>32401.87</v>
      </c>
      <c r="I2254" s="37"/>
      <c r="J2254" s="44">
        <v>40220</v>
      </c>
      <c r="K2254" s="42">
        <v>0</v>
      </c>
      <c r="L2254" s="42">
        <v>30781.77</v>
      </c>
      <c r="M2254" s="44">
        <v>45259</v>
      </c>
      <c r="N2254" s="42">
        <v>1620.1</v>
      </c>
      <c r="O2254" s="42">
        <v>0</v>
      </c>
      <c r="P2254" s="45">
        <f>IF(J2254&lt;DATEVALUE("2009-1-1"),3%,13%)</f>
        <v>0.13</v>
      </c>
      <c r="Q2254" s="42">
        <f>IF(P2254=13%,ROUND(O2254/(1+P2254)*P2254,2),ROUND(O2254/(1+0.03)*0.02,2))</f>
        <v>0</v>
      </c>
      <c r="R2254" s="42">
        <f>O2254-Q2254</f>
        <v>0</v>
      </c>
      <c r="S2254" s="42">
        <f>N2254-R2254</f>
        <v>1620.1</v>
      </c>
      <c r="T2254" s="38">
        <v>1601</v>
      </c>
      <c r="U2254" s="14">
        <f>S2254/H2254</f>
        <v>5.0000200605705779E-2</v>
      </c>
      <c r="V2254" s="19"/>
      <c r="W2254" s="19"/>
      <c r="X2254" s="37" t="s">
        <v>3459</v>
      </c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</row>
    <row r="2255" spans="1:37" s="9" customFormat="1" ht="16.5" customHeight="1">
      <c r="A2255" s="38">
        <v>1020</v>
      </c>
      <c r="B2255" s="39">
        <v>10800</v>
      </c>
      <c r="C2255" s="38">
        <v>10317747</v>
      </c>
      <c r="D2255" s="40" t="s">
        <v>472</v>
      </c>
      <c r="E2255" s="38">
        <v>20</v>
      </c>
      <c r="F2255" s="38">
        <v>60</v>
      </c>
      <c r="G2255" s="38" t="s">
        <v>23</v>
      </c>
      <c r="H2255" s="42">
        <v>12452.35</v>
      </c>
      <c r="I2255" s="2"/>
      <c r="J2255" s="44">
        <v>39808</v>
      </c>
      <c r="K2255" s="42">
        <v>0</v>
      </c>
      <c r="L2255" s="42">
        <v>11829.73</v>
      </c>
      <c r="M2255" s="44">
        <v>45077</v>
      </c>
      <c r="N2255" s="42">
        <f>H2255-K2255-L2255</f>
        <v>622.6200000000008</v>
      </c>
      <c r="O2255" s="42">
        <v>0</v>
      </c>
      <c r="P2255" s="45">
        <v>0.03</v>
      </c>
      <c r="Q2255" s="42">
        <v>0</v>
      </c>
      <c r="R2255" s="42">
        <v>0</v>
      </c>
      <c r="S2255" s="42">
        <f>N2255-R2255</f>
        <v>622.6200000000008</v>
      </c>
      <c r="T2255" s="38">
        <v>1001</v>
      </c>
      <c r="U2255" s="14">
        <f>S2255/H2255</f>
        <v>5.000020076531745E-2</v>
      </c>
      <c r="V2255" s="19"/>
      <c r="W2255" s="19"/>
      <c r="X2255" s="37" t="s">
        <v>3465</v>
      </c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</row>
    <row r="2256" spans="1:37" s="9" customFormat="1" ht="16.5" customHeight="1">
      <c r="A2256" s="38">
        <v>746</v>
      </c>
      <c r="B2256" s="39">
        <v>40709</v>
      </c>
      <c r="C2256" s="38">
        <v>10285488</v>
      </c>
      <c r="D2256" s="40" t="s">
        <v>934</v>
      </c>
      <c r="E2256" s="58">
        <v>5</v>
      </c>
      <c r="F2256" s="38">
        <v>60</v>
      </c>
      <c r="G2256" s="38" t="s">
        <v>33</v>
      </c>
      <c r="H2256" s="42">
        <v>12393.15</v>
      </c>
      <c r="I2256" s="57"/>
      <c r="J2256" s="44">
        <v>42271</v>
      </c>
      <c r="K2256" s="42">
        <v>0</v>
      </c>
      <c r="L2256" s="42">
        <v>11773.49</v>
      </c>
      <c r="M2256" s="44">
        <v>45199</v>
      </c>
      <c r="N2256" s="42">
        <f>H2256-K2256-L2256</f>
        <v>619.65999999999985</v>
      </c>
      <c r="O2256" s="42">
        <v>0</v>
      </c>
      <c r="P2256" s="45">
        <v>0.13</v>
      </c>
      <c r="Q2256" s="42">
        <v>0</v>
      </c>
      <c r="R2256" s="42">
        <v>0</v>
      </c>
      <c r="S2256" s="42">
        <f>N2256-R2256</f>
        <v>619.65999999999985</v>
      </c>
      <c r="T2256" s="38">
        <v>5000</v>
      </c>
      <c r="U2256" s="14">
        <f>S2256/H2256</f>
        <v>5.0000201724339645E-2</v>
      </c>
      <c r="V2256" s="19"/>
      <c r="W2256" s="19"/>
      <c r="X2256" s="37" t="s">
        <v>3467</v>
      </c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</row>
    <row r="2257" spans="1:37" s="9" customFormat="1" ht="16.5" customHeight="1">
      <c r="A2257" s="38">
        <v>713</v>
      </c>
      <c r="B2257" s="39">
        <v>10729</v>
      </c>
      <c r="C2257" s="38">
        <v>10292845</v>
      </c>
      <c r="D2257" s="40" t="s">
        <v>1431</v>
      </c>
      <c r="E2257" s="58">
        <v>2</v>
      </c>
      <c r="F2257" s="38">
        <v>55</v>
      </c>
      <c r="G2257" s="38" t="s">
        <v>33</v>
      </c>
      <c r="H2257" s="42">
        <v>19811.32</v>
      </c>
      <c r="I2257" s="37"/>
      <c r="J2257" s="44">
        <v>43460</v>
      </c>
      <c r="K2257" s="42">
        <v>0</v>
      </c>
      <c r="L2257" s="42">
        <v>18820.75</v>
      </c>
      <c r="M2257" s="44">
        <v>45259</v>
      </c>
      <c r="N2257" s="42">
        <v>990.57</v>
      </c>
      <c r="O2257" s="42">
        <v>0</v>
      </c>
      <c r="P2257" s="45">
        <f>IF(J2257&lt;DATEVALUE("2009-1-1"),3%,13%)</f>
        <v>0.13</v>
      </c>
      <c r="Q2257" s="42">
        <f>IF(P2257=13%,ROUND(O2257/(1+P2257)*P2257,2),ROUND(O2257/(1+0.03)*0.02,2))</f>
        <v>0</v>
      </c>
      <c r="R2257" s="42">
        <f>O2257-Q2257</f>
        <v>0</v>
      </c>
      <c r="S2257" s="42">
        <f>N2257-R2257</f>
        <v>990.57</v>
      </c>
      <c r="T2257" s="38">
        <v>2205</v>
      </c>
      <c r="U2257" s="14">
        <f>S2257/H2257</f>
        <v>5.0000201904769601E-2</v>
      </c>
      <c r="V2257" s="19"/>
      <c r="W2257" s="19"/>
      <c r="X2257" s="37" t="s">
        <v>3459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</row>
    <row r="2258" spans="1:37" s="9" customFormat="1" ht="16.5" customHeight="1">
      <c r="A2258" s="38">
        <v>326</v>
      </c>
      <c r="B2258" s="39">
        <v>10741</v>
      </c>
      <c r="C2258" s="38">
        <v>10282460</v>
      </c>
      <c r="D2258" s="40" t="s">
        <v>1099</v>
      </c>
      <c r="E2258" s="38">
        <v>4</v>
      </c>
      <c r="F2258" s="38">
        <v>60</v>
      </c>
      <c r="G2258" s="38" t="s">
        <v>33</v>
      </c>
      <c r="H2258" s="42">
        <v>9846.16</v>
      </c>
      <c r="I2258" s="56"/>
      <c r="J2258" s="44">
        <v>42151</v>
      </c>
      <c r="K2258" s="42">
        <v>0</v>
      </c>
      <c r="L2258" s="42">
        <v>9353.85</v>
      </c>
      <c r="M2258" s="44">
        <v>45169</v>
      </c>
      <c r="N2258" s="42">
        <f>H2258-K2258-L2258</f>
        <v>492.30999999999949</v>
      </c>
      <c r="O2258" s="42">
        <v>0</v>
      </c>
      <c r="P2258" s="45">
        <v>0.13</v>
      </c>
      <c r="Q2258" s="42">
        <v>0</v>
      </c>
      <c r="R2258" s="42">
        <v>0</v>
      </c>
      <c r="S2258" s="42">
        <f>N2258-R2258</f>
        <v>492.30999999999949</v>
      </c>
      <c r="T2258" s="38">
        <v>5000</v>
      </c>
      <c r="U2258" s="14">
        <f>S2258/H2258</f>
        <v>5.0000203124872994E-2</v>
      </c>
      <c r="V2258" s="19"/>
      <c r="W2258" s="19"/>
      <c r="X2258" s="37" t="s">
        <v>3462</v>
      </c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</row>
    <row r="2259" spans="1:37" s="9" customFormat="1" ht="16.5" customHeight="1">
      <c r="A2259" s="38">
        <v>72</v>
      </c>
      <c r="B2259" s="39">
        <v>10701</v>
      </c>
      <c r="C2259" s="38">
        <v>10275790</v>
      </c>
      <c r="D2259" s="40" t="s">
        <v>54</v>
      </c>
      <c r="E2259" s="38">
        <v>5</v>
      </c>
      <c r="F2259" s="38">
        <v>120</v>
      </c>
      <c r="G2259" s="38" t="s">
        <v>23</v>
      </c>
      <c r="H2259" s="42">
        <v>19658.12</v>
      </c>
      <c r="I2259" s="57"/>
      <c r="J2259" s="44">
        <v>40447</v>
      </c>
      <c r="K2259" s="42">
        <v>0</v>
      </c>
      <c r="L2259" s="42">
        <v>18675.21</v>
      </c>
      <c r="M2259" s="44">
        <v>45199</v>
      </c>
      <c r="N2259" s="42">
        <v>982.91</v>
      </c>
      <c r="O2259" s="42">
        <v>0</v>
      </c>
      <c r="P2259" s="45">
        <v>0.13</v>
      </c>
      <c r="Q2259" s="42">
        <v>0</v>
      </c>
      <c r="R2259" s="42">
        <v>0</v>
      </c>
      <c r="S2259" s="42">
        <v>982.91</v>
      </c>
      <c r="T2259" s="38">
        <v>2102</v>
      </c>
      <c r="U2259" s="14">
        <f>S2259/H2259</f>
        <v>5.000020347825733E-2</v>
      </c>
      <c r="V2259" s="19"/>
      <c r="W2259" s="19"/>
      <c r="X2259" s="37" t="s">
        <v>3455</v>
      </c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s="9" customFormat="1" ht="16.5" customHeight="1">
      <c r="A2260" s="38">
        <v>510</v>
      </c>
      <c r="B2260" s="39">
        <v>10729</v>
      </c>
      <c r="C2260" s="38">
        <v>10292318</v>
      </c>
      <c r="D2260" s="40" t="s">
        <v>3206</v>
      </c>
      <c r="E2260" s="58">
        <v>15</v>
      </c>
      <c r="F2260" s="38">
        <v>120</v>
      </c>
      <c r="G2260" s="38" t="s">
        <v>23</v>
      </c>
      <c r="H2260" s="42">
        <v>24431.5</v>
      </c>
      <c r="I2260" s="37"/>
      <c r="J2260" s="44">
        <v>39812</v>
      </c>
      <c r="K2260" s="42">
        <v>0</v>
      </c>
      <c r="L2260" s="42">
        <v>23209.919999999998</v>
      </c>
      <c r="M2260" s="44">
        <v>45259</v>
      </c>
      <c r="N2260" s="42">
        <v>1221.58</v>
      </c>
      <c r="O2260" s="42">
        <v>0</v>
      </c>
      <c r="P2260" s="45">
        <f>IF(J2260&lt;DATEVALUE("2009-1-1"),3%,13%)</f>
        <v>0.03</v>
      </c>
      <c r="Q2260" s="42">
        <f>IF(P2260=13%,ROUND(O2260/(1+P2260)*P2260,2),ROUND(O2260/(1+0.03)*0.02,2))</f>
        <v>0</v>
      </c>
      <c r="R2260" s="42">
        <f>O2260-Q2260</f>
        <v>0</v>
      </c>
      <c r="S2260" s="42">
        <f>N2260-R2260</f>
        <v>1221.58</v>
      </c>
      <c r="T2260" s="38">
        <v>2101</v>
      </c>
      <c r="U2260" s="14">
        <f>S2260/H2260</f>
        <v>5.0000204653828047E-2</v>
      </c>
      <c r="V2260" s="19"/>
      <c r="W2260" s="19"/>
      <c r="X2260" s="37" t="s">
        <v>3459</v>
      </c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</row>
    <row r="2261" spans="1:37" s="9" customFormat="1" ht="16.5" customHeight="1">
      <c r="A2261" s="38">
        <v>1037</v>
      </c>
      <c r="B2261" s="39">
        <v>10800</v>
      </c>
      <c r="C2261" s="38">
        <v>10318113</v>
      </c>
      <c r="D2261" s="40" t="s">
        <v>423</v>
      </c>
      <c r="E2261" s="38">
        <v>1</v>
      </c>
      <c r="F2261" s="38">
        <v>120</v>
      </c>
      <c r="G2261" s="38" t="s">
        <v>23</v>
      </c>
      <c r="H2261" s="42">
        <v>4857.58</v>
      </c>
      <c r="I2261" s="2"/>
      <c r="J2261" s="44">
        <v>39869</v>
      </c>
      <c r="K2261" s="42">
        <v>0</v>
      </c>
      <c r="L2261" s="42">
        <v>4614.7</v>
      </c>
      <c r="M2261" s="44">
        <v>45077</v>
      </c>
      <c r="N2261" s="42">
        <f>H2261-K2261-L2261</f>
        <v>242.88000000000011</v>
      </c>
      <c r="O2261" s="42">
        <v>0</v>
      </c>
      <c r="P2261" s="45">
        <v>0.13</v>
      </c>
      <c r="Q2261" s="42">
        <v>0</v>
      </c>
      <c r="R2261" s="42">
        <v>0</v>
      </c>
      <c r="S2261" s="42">
        <f>N2261-R2261</f>
        <v>242.88000000000011</v>
      </c>
      <c r="T2261" s="38">
        <v>1001</v>
      </c>
      <c r="U2261" s="14">
        <f>S2261/H2261</f>
        <v>5.0000205863825219E-2</v>
      </c>
      <c r="V2261" s="19"/>
      <c r="W2261" s="19"/>
      <c r="X2261" s="37" t="s">
        <v>3465</v>
      </c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</row>
    <row r="2262" spans="1:37" s="9" customFormat="1" ht="16.5" customHeight="1">
      <c r="A2262" s="38">
        <v>54</v>
      </c>
      <c r="B2262" s="39">
        <v>10711</v>
      </c>
      <c r="C2262" s="38">
        <v>10283533</v>
      </c>
      <c r="D2262" s="40" t="s">
        <v>190</v>
      </c>
      <c r="E2262" s="38">
        <v>12</v>
      </c>
      <c r="F2262" s="38">
        <v>41</v>
      </c>
      <c r="G2262" s="38" t="s">
        <v>33</v>
      </c>
      <c r="H2262" s="42">
        <v>16557.330000000002</v>
      </c>
      <c r="I2262" s="57"/>
      <c r="J2262" s="44">
        <v>43948</v>
      </c>
      <c r="K2262" s="42">
        <v>0</v>
      </c>
      <c r="L2262" s="42">
        <v>15729.46</v>
      </c>
      <c r="M2262" s="44">
        <v>45199</v>
      </c>
      <c r="N2262" s="42">
        <v>827.87</v>
      </c>
      <c r="O2262" s="42">
        <v>0</v>
      </c>
      <c r="P2262" s="45">
        <v>0.13</v>
      </c>
      <c r="Q2262" s="42">
        <v>0</v>
      </c>
      <c r="R2262" s="42">
        <v>0</v>
      </c>
      <c r="S2262" s="42">
        <v>827.87</v>
      </c>
      <c r="T2262" s="38">
        <v>5000</v>
      </c>
      <c r="U2262" s="14">
        <f>S2262/H2262</f>
        <v>5.0000211386739282E-2</v>
      </c>
      <c r="V2262" s="19"/>
      <c r="W2262" s="19"/>
      <c r="X2262" s="37" t="s">
        <v>3457</v>
      </c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</row>
    <row r="2263" spans="1:37" s="9" customFormat="1" ht="16.5" customHeight="1">
      <c r="A2263" s="38">
        <v>64</v>
      </c>
      <c r="B2263" s="39">
        <v>10754</v>
      </c>
      <c r="C2263" s="38">
        <v>10294896</v>
      </c>
      <c r="D2263" s="40" t="s">
        <v>649</v>
      </c>
      <c r="E2263" s="38">
        <v>8</v>
      </c>
      <c r="F2263" s="38">
        <v>120</v>
      </c>
      <c r="G2263" s="38" t="s">
        <v>23</v>
      </c>
      <c r="H2263" s="42">
        <v>23414.3</v>
      </c>
      <c r="I2263" s="57"/>
      <c r="J2263" s="44">
        <v>40421</v>
      </c>
      <c r="K2263" s="42">
        <v>0</v>
      </c>
      <c r="L2263" s="42">
        <v>22243.58</v>
      </c>
      <c r="M2263" s="44">
        <v>45199</v>
      </c>
      <c r="N2263" s="42">
        <f>H2263-K2263-L2263</f>
        <v>1170.7199999999975</v>
      </c>
      <c r="O2263" s="42">
        <v>0</v>
      </c>
      <c r="P2263" s="45">
        <v>0.13</v>
      </c>
      <c r="Q2263" s="42">
        <v>0</v>
      </c>
      <c r="R2263" s="42">
        <v>0</v>
      </c>
      <c r="S2263" s="42">
        <v>1170.72</v>
      </c>
      <c r="T2263" s="38">
        <v>2101</v>
      </c>
      <c r="U2263" s="14">
        <f>S2263/H2263</f>
        <v>5.000021354471413E-2</v>
      </c>
      <c r="V2263" s="19"/>
      <c r="W2263" s="19"/>
      <c r="X2263" s="37" t="s">
        <v>3464</v>
      </c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</row>
    <row r="2264" spans="1:37" s="9" customFormat="1" ht="16.5" customHeight="1">
      <c r="A2264" s="38">
        <v>186</v>
      </c>
      <c r="B2264" s="39">
        <v>10736</v>
      </c>
      <c r="C2264" s="38">
        <v>10284336</v>
      </c>
      <c r="D2264" s="40" t="s">
        <v>1948</v>
      </c>
      <c r="E2264" s="31">
        <v>4</v>
      </c>
      <c r="F2264" s="38">
        <v>120</v>
      </c>
      <c r="G2264" s="38" t="s">
        <v>23</v>
      </c>
      <c r="H2264" s="42">
        <v>9318.9599999999991</v>
      </c>
      <c r="I2264" s="49"/>
      <c r="J2264" s="44">
        <v>39269</v>
      </c>
      <c r="K2264" s="42">
        <v>0</v>
      </c>
      <c r="L2264" s="42">
        <v>8853.01</v>
      </c>
      <c r="M2264" s="44">
        <v>45107</v>
      </c>
      <c r="N2264" s="42">
        <f>H2264-K2264-L2264</f>
        <v>465.94999999999891</v>
      </c>
      <c r="O2264" s="42">
        <v>0</v>
      </c>
      <c r="P2264" s="45">
        <v>0.03</v>
      </c>
      <c r="Q2264" s="42">
        <v>0</v>
      </c>
      <c r="R2264" s="42">
        <v>0</v>
      </c>
      <c r="S2264" s="42">
        <f>N2264-R2264</f>
        <v>465.94999999999891</v>
      </c>
      <c r="T2264" s="38">
        <v>2101</v>
      </c>
      <c r="U2264" s="14">
        <f>S2264/H2264</f>
        <v>5.0000214616223157E-2</v>
      </c>
      <c r="V2264" s="19"/>
      <c r="W2264" s="19"/>
      <c r="X2264" s="37" t="s">
        <v>3461</v>
      </c>
    </row>
    <row r="2265" spans="1:37" s="9" customFormat="1" ht="16.5" customHeight="1">
      <c r="A2265" s="38">
        <v>346</v>
      </c>
      <c r="B2265" s="39">
        <v>10736</v>
      </c>
      <c r="C2265" s="38">
        <v>10283735</v>
      </c>
      <c r="D2265" s="40" t="s">
        <v>1306</v>
      </c>
      <c r="E2265" s="38">
        <v>1</v>
      </c>
      <c r="F2265" s="38">
        <v>120</v>
      </c>
      <c r="G2265" s="38" t="s">
        <v>21</v>
      </c>
      <c r="H2265" s="42">
        <v>32590.86</v>
      </c>
      <c r="I2265" s="55"/>
      <c r="J2265" s="44">
        <v>39270</v>
      </c>
      <c r="K2265" s="42">
        <v>0</v>
      </c>
      <c r="L2265" s="42">
        <v>30961.31</v>
      </c>
      <c r="M2265" s="44">
        <v>45138</v>
      </c>
      <c r="N2265" s="42">
        <f>H2265-K2265-L2265</f>
        <v>1629.5499999999993</v>
      </c>
      <c r="O2265" s="42">
        <v>0</v>
      </c>
      <c r="P2265" s="45">
        <v>0.03</v>
      </c>
      <c r="Q2265" s="42">
        <v>0</v>
      </c>
      <c r="R2265" s="42">
        <v>0</v>
      </c>
      <c r="S2265" s="42">
        <v>1629.55</v>
      </c>
      <c r="T2265" s="38">
        <v>2105</v>
      </c>
      <c r="U2265" s="14">
        <f>S2265/H2265</f>
        <v>5.0000214784145E-2</v>
      </c>
      <c r="V2265" s="19"/>
      <c r="W2265" s="19"/>
      <c r="X2265" s="37" t="s">
        <v>3461</v>
      </c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</row>
    <row r="2266" spans="1:37" s="9" customFormat="1" ht="16.5" customHeight="1">
      <c r="A2266" s="38">
        <v>131</v>
      </c>
      <c r="B2266" s="39">
        <v>10726</v>
      </c>
      <c r="C2266" s="38">
        <v>10299567</v>
      </c>
      <c r="D2266" s="40" t="s">
        <v>306</v>
      </c>
      <c r="E2266" s="58">
        <v>20</v>
      </c>
      <c r="F2266" s="38">
        <v>120</v>
      </c>
      <c r="G2266" s="38" t="s">
        <v>23</v>
      </c>
      <c r="H2266" s="42">
        <v>44200.01</v>
      </c>
      <c r="I2266" s="57"/>
      <c r="J2266" s="44">
        <v>40895</v>
      </c>
      <c r="K2266" s="42">
        <v>0</v>
      </c>
      <c r="L2266" s="42">
        <v>41990</v>
      </c>
      <c r="M2266" s="44">
        <v>45199</v>
      </c>
      <c r="N2266" s="42">
        <f>H2266-L2266</f>
        <v>2210.010000000002</v>
      </c>
      <c r="O2266" s="42">
        <v>0</v>
      </c>
      <c r="P2266" s="45">
        <v>0.13</v>
      </c>
      <c r="Q2266" s="42">
        <v>0</v>
      </c>
      <c r="R2266" s="42">
        <v>0</v>
      </c>
      <c r="S2266" s="42">
        <f>N2266</f>
        <v>2210.010000000002</v>
      </c>
      <c r="T2266" s="38">
        <v>2005</v>
      </c>
      <c r="U2266" s="14">
        <f>S2266/H2266</f>
        <v>5.000021493207811E-2</v>
      </c>
      <c r="V2266" s="19"/>
      <c r="W2266" s="19"/>
      <c r="X2266" s="37" t="s">
        <v>3459</v>
      </c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</row>
    <row r="2267" spans="1:37" s="9" customFormat="1" ht="16.5" customHeight="1">
      <c r="A2267" s="38">
        <v>80</v>
      </c>
      <c r="B2267" s="39">
        <v>10701</v>
      </c>
      <c r="C2267" s="38">
        <v>10275146</v>
      </c>
      <c r="D2267" s="40" t="s">
        <v>62</v>
      </c>
      <c r="E2267" s="38">
        <v>785</v>
      </c>
      <c r="F2267" s="38">
        <v>120</v>
      </c>
      <c r="G2267" s="38" t="s">
        <v>23</v>
      </c>
      <c r="H2267" s="42">
        <v>11578.75</v>
      </c>
      <c r="I2267" s="57"/>
      <c r="J2267" s="44">
        <v>38410</v>
      </c>
      <c r="K2267" s="42">
        <v>0</v>
      </c>
      <c r="L2267" s="42">
        <v>10999.81</v>
      </c>
      <c r="M2267" s="44">
        <v>45199</v>
      </c>
      <c r="N2267" s="42">
        <v>578.94000000000005</v>
      </c>
      <c r="O2267" s="42">
        <v>0</v>
      </c>
      <c r="P2267" s="45">
        <v>0.03</v>
      </c>
      <c r="Q2267" s="42">
        <v>0</v>
      </c>
      <c r="R2267" s="42">
        <v>0</v>
      </c>
      <c r="S2267" s="42">
        <v>578.94000000000005</v>
      </c>
      <c r="T2267" s="38">
        <v>5000</v>
      </c>
      <c r="U2267" s="14">
        <f>S2267/H2267</f>
        <v>5.0000215912771248E-2</v>
      </c>
      <c r="V2267" s="19"/>
      <c r="W2267" s="19"/>
      <c r="X2267" s="37" t="s">
        <v>3455</v>
      </c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</row>
    <row r="2268" spans="1:37" s="9" customFormat="1" ht="16.5" customHeight="1">
      <c r="A2268" s="38">
        <v>198</v>
      </c>
      <c r="B2268" s="39">
        <v>10743</v>
      </c>
      <c r="C2268" s="38">
        <v>10300766</v>
      </c>
      <c r="D2268" s="40" t="s">
        <v>545</v>
      </c>
      <c r="E2268" s="58">
        <v>4</v>
      </c>
      <c r="F2268" s="38">
        <v>60</v>
      </c>
      <c r="G2268" s="38" t="s">
        <v>33</v>
      </c>
      <c r="H2268" s="42">
        <v>30085.47</v>
      </c>
      <c r="I2268" s="57"/>
      <c r="J2268" s="44">
        <v>40512</v>
      </c>
      <c r="K2268" s="42">
        <v>0</v>
      </c>
      <c r="L2268" s="42">
        <v>28581.19</v>
      </c>
      <c r="M2268" s="44">
        <v>45199</v>
      </c>
      <c r="N2268" s="42">
        <f>H2268-L2268</f>
        <v>1504.2800000000025</v>
      </c>
      <c r="O2268" s="42">
        <v>0</v>
      </c>
      <c r="P2268" s="45">
        <v>0.13</v>
      </c>
      <c r="Q2268" s="42">
        <v>0</v>
      </c>
      <c r="R2268" s="42">
        <v>0</v>
      </c>
      <c r="S2268" s="42">
        <f>N2268</f>
        <v>1504.2800000000025</v>
      </c>
      <c r="T2268" s="38">
        <v>5000</v>
      </c>
      <c r="U2268" s="14">
        <f>S2268/H2268</f>
        <v>5.000021605113706E-2</v>
      </c>
      <c r="V2268" s="19"/>
      <c r="W2268" s="19"/>
      <c r="X2268" s="37" t="s">
        <v>3463</v>
      </c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</row>
    <row r="2269" spans="1:37" s="9" customFormat="1" ht="16.5" customHeight="1">
      <c r="A2269" s="38">
        <v>457</v>
      </c>
      <c r="B2269" s="39">
        <v>40712</v>
      </c>
      <c r="C2269" s="38">
        <v>10303601</v>
      </c>
      <c r="D2269" s="40" t="s">
        <v>818</v>
      </c>
      <c r="E2269" s="38">
        <v>47</v>
      </c>
      <c r="F2269" s="38">
        <v>60</v>
      </c>
      <c r="G2269" s="38" t="s">
        <v>83</v>
      </c>
      <c r="H2269" s="42">
        <v>18478.52</v>
      </c>
      <c r="I2269" s="55"/>
      <c r="J2269" s="44">
        <v>42277</v>
      </c>
      <c r="K2269" s="42">
        <v>0</v>
      </c>
      <c r="L2269" s="42">
        <v>17554.59</v>
      </c>
      <c r="M2269" s="44">
        <v>45138</v>
      </c>
      <c r="N2269" s="42">
        <f>H2269-K2269-L2269</f>
        <v>923.93000000000029</v>
      </c>
      <c r="O2269" s="42">
        <v>0</v>
      </c>
      <c r="P2269" s="45">
        <v>0.13</v>
      </c>
      <c r="Q2269" s="42">
        <v>0</v>
      </c>
      <c r="R2269" s="42">
        <v>0</v>
      </c>
      <c r="S2269" s="42">
        <v>923.93</v>
      </c>
      <c r="T2269" s="38">
        <v>5000</v>
      </c>
      <c r="U2269" s="14">
        <f>S2269/H2269</f>
        <v>5.0000216467552594E-2</v>
      </c>
      <c r="V2269" s="19"/>
      <c r="W2269" s="19"/>
      <c r="X2269" s="37" t="s">
        <v>3467</v>
      </c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s="9" customFormat="1" ht="16.5" customHeight="1">
      <c r="A2270" s="38">
        <v>26</v>
      </c>
      <c r="B2270" s="39">
        <v>10708</v>
      </c>
      <c r="C2270" s="38">
        <v>10296748</v>
      </c>
      <c r="D2270" s="40" t="s">
        <v>163</v>
      </c>
      <c r="E2270" s="38">
        <v>6</v>
      </c>
      <c r="F2270" s="38">
        <v>60</v>
      </c>
      <c r="G2270" s="38" t="s">
        <v>83</v>
      </c>
      <c r="H2270" s="42">
        <v>9230.76</v>
      </c>
      <c r="I2270" s="2"/>
      <c r="J2270" s="44">
        <v>41962</v>
      </c>
      <c r="K2270" s="42">
        <v>0</v>
      </c>
      <c r="L2270" s="42">
        <v>8769.2199999999993</v>
      </c>
      <c r="M2270" s="44">
        <v>45077</v>
      </c>
      <c r="N2270" s="42">
        <f>H2270-K2270-L2270</f>
        <v>461.54000000000087</v>
      </c>
      <c r="O2270" s="42">
        <v>0</v>
      </c>
      <c r="P2270" s="45">
        <v>0.13</v>
      </c>
      <c r="Q2270" s="42">
        <v>0</v>
      </c>
      <c r="R2270" s="42">
        <v>0</v>
      </c>
      <c r="S2270" s="42">
        <v>461.54</v>
      </c>
      <c r="T2270" s="38">
        <v>5000</v>
      </c>
      <c r="U2270" s="14">
        <f>S2270/H2270</f>
        <v>5.0000216666883333E-2</v>
      </c>
      <c r="V2270" s="19"/>
      <c r="W2270" s="19"/>
      <c r="X2270" s="37" t="s">
        <v>3456</v>
      </c>
    </row>
    <row r="2271" spans="1:37" s="9" customFormat="1" ht="16.5" customHeight="1">
      <c r="A2271" s="38">
        <v>134</v>
      </c>
      <c r="B2271" s="39">
        <v>10709</v>
      </c>
      <c r="C2271" s="38">
        <v>10309382</v>
      </c>
      <c r="D2271" s="40" t="s">
        <v>149</v>
      </c>
      <c r="E2271" s="38">
        <v>1</v>
      </c>
      <c r="F2271" s="38">
        <v>60</v>
      </c>
      <c r="G2271" s="38" t="s">
        <v>33</v>
      </c>
      <c r="H2271" s="42">
        <v>4615.38</v>
      </c>
      <c r="I2271" s="57"/>
      <c r="J2271" s="44">
        <v>42424</v>
      </c>
      <c r="K2271" s="42">
        <v>0</v>
      </c>
      <c r="L2271" s="42">
        <v>4384.6099999999997</v>
      </c>
      <c r="M2271" s="44">
        <v>45199</v>
      </c>
      <c r="N2271" s="42">
        <v>230.77</v>
      </c>
      <c r="O2271" s="42">
        <v>0</v>
      </c>
      <c r="P2271" s="45">
        <v>0.13</v>
      </c>
      <c r="Q2271" s="42">
        <v>0</v>
      </c>
      <c r="R2271" s="42">
        <v>0</v>
      </c>
      <c r="S2271" s="42">
        <v>230.77</v>
      </c>
      <c r="T2271" s="38">
        <v>5000</v>
      </c>
      <c r="U2271" s="14">
        <f>S2271/H2271</f>
        <v>5.0000216666883333E-2</v>
      </c>
      <c r="V2271" s="19"/>
      <c r="W2271" s="19"/>
      <c r="X2271" s="37" t="s">
        <v>3456</v>
      </c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</row>
    <row r="2272" spans="1:37" s="9" customFormat="1" ht="16.5" customHeight="1">
      <c r="A2272" s="38">
        <v>797</v>
      </c>
      <c r="B2272" s="39">
        <v>10729</v>
      </c>
      <c r="C2272" s="38">
        <v>10292972</v>
      </c>
      <c r="D2272" s="40" t="s">
        <v>756</v>
      </c>
      <c r="E2272" s="58">
        <v>3</v>
      </c>
      <c r="F2272" s="38">
        <v>60</v>
      </c>
      <c r="G2272" s="38" t="s">
        <v>33</v>
      </c>
      <c r="H2272" s="42">
        <v>4615.38</v>
      </c>
      <c r="I2272" s="37"/>
      <c r="J2272" s="44">
        <v>42394</v>
      </c>
      <c r="K2272" s="42">
        <v>0</v>
      </c>
      <c r="L2272" s="42">
        <v>4384.6099999999997</v>
      </c>
      <c r="M2272" s="44">
        <v>45259</v>
      </c>
      <c r="N2272" s="42">
        <v>230.77</v>
      </c>
      <c r="O2272" s="42">
        <v>0</v>
      </c>
      <c r="P2272" s="45">
        <f>IF(J2272&lt;DATEVALUE("2009-1-1"),3%,13%)</f>
        <v>0.13</v>
      </c>
      <c r="Q2272" s="42">
        <f>IF(P2272=13%,ROUND(O2272/(1+P2272)*P2272,2),ROUND(O2272/(1+0.03)*0.02,2))</f>
        <v>0</v>
      </c>
      <c r="R2272" s="42">
        <f>O2272-Q2272</f>
        <v>0</v>
      </c>
      <c r="S2272" s="42">
        <f>N2272-R2272</f>
        <v>230.77</v>
      </c>
      <c r="T2272" s="38">
        <v>5000</v>
      </c>
      <c r="U2272" s="14">
        <f>S2272/H2272</f>
        <v>5.0000216666883333E-2</v>
      </c>
      <c r="V2272" s="19"/>
      <c r="W2272" s="19"/>
      <c r="X2272" s="37" t="s">
        <v>3459</v>
      </c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</row>
    <row r="2273" spans="1:37" s="9" customFormat="1" ht="16.5" customHeight="1">
      <c r="A2273" s="38">
        <v>262</v>
      </c>
      <c r="B2273" s="39">
        <v>10741</v>
      </c>
      <c r="C2273" s="38">
        <v>10282481</v>
      </c>
      <c r="D2273" s="40" t="s">
        <v>1535</v>
      </c>
      <c r="E2273" s="38">
        <v>1</v>
      </c>
      <c r="F2273" s="38">
        <v>60</v>
      </c>
      <c r="G2273" s="38" t="s">
        <v>33</v>
      </c>
      <c r="H2273" s="42">
        <v>4615.38</v>
      </c>
      <c r="I2273" s="55"/>
      <c r="J2273" s="44">
        <v>42304</v>
      </c>
      <c r="K2273" s="42">
        <v>0</v>
      </c>
      <c r="L2273" s="42">
        <v>4384.6099999999997</v>
      </c>
      <c r="M2273" s="44">
        <v>45138</v>
      </c>
      <c r="N2273" s="42">
        <f>H2273-K2273-L2273</f>
        <v>230.77000000000044</v>
      </c>
      <c r="O2273" s="42">
        <v>0</v>
      </c>
      <c r="P2273" s="45">
        <v>0.13</v>
      </c>
      <c r="Q2273" s="42">
        <v>0</v>
      </c>
      <c r="R2273" s="42">
        <v>0</v>
      </c>
      <c r="S2273" s="42">
        <f>N2273-R2273</f>
        <v>230.77000000000044</v>
      </c>
      <c r="T2273" s="38">
        <v>5000</v>
      </c>
      <c r="U2273" s="14">
        <f>S2273/H2273</f>
        <v>5.0000216666883424E-2</v>
      </c>
      <c r="V2273" s="19"/>
      <c r="W2273" s="19"/>
      <c r="X2273" s="37" t="s">
        <v>3462</v>
      </c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</row>
    <row r="2274" spans="1:37" s="9" customFormat="1" ht="16.5" customHeight="1">
      <c r="A2274" s="38">
        <v>335</v>
      </c>
      <c r="B2274" s="39">
        <v>40704</v>
      </c>
      <c r="C2274" s="38">
        <v>10302994</v>
      </c>
      <c r="D2274" s="40" t="s">
        <v>241</v>
      </c>
      <c r="E2274" s="58">
        <v>18</v>
      </c>
      <c r="F2274" s="38">
        <v>60</v>
      </c>
      <c r="G2274" s="38" t="s">
        <v>83</v>
      </c>
      <c r="H2274" s="42">
        <v>4615.38</v>
      </c>
      <c r="I2274" s="57"/>
      <c r="J2274" s="44">
        <v>42003</v>
      </c>
      <c r="K2274" s="42">
        <v>0</v>
      </c>
      <c r="L2274" s="42">
        <v>4384.6099999999997</v>
      </c>
      <c r="M2274" s="44">
        <v>45199</v>
      </c>
      <c r="N2274" s="42">
        <f>H2274-K2274-L2274</f>
        <v>230.77000000000044</v>
      </c>
      <c r="O2274" s="42">
        <v>0</v>
      </c>
      <c r="P2274" s="45">
        <v>0.13</v>
      </c>
      <c r="Q2274" s="42">
        <v>0</v>
      </c>
      <c r="R2274" s="42">
        <v>0</v>
      </c>
      <c r="S2274" s="42">
        <f>N2274-R2274</f>
        <v>230.77000000000044</v>
      </c>
      <c r="T2274" s="38">
        <v>5000</v>
      </c>
      <c r="U2274" s="14">
        <f>S2274/H2274</f>
        <v>5.0000216666883424E-2</v>
      </c>
      <c r="V2274" s="19"/>
      <c r="W2274" s="19"/>
      <c r="X2274" s="37" t="s">
        <v>3463</v>
      </c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</row>
    <row r="2275" spans="1:37" s="9" customFormat="1" ht="16.5" customHeight="1">
      <c r="A2275" s="38">
        <v>139</v>
      </c>
      <c r="B2275" s="39">
        <v>10736</v>
      </c>
      <c r="C2275" s="38">
        <v>10284176</v>
      </c>
      <c r="D2275" s="40" t="s">
        <v>29</v>
      </c>
      <c r="E2275" s="38">
        <v>500</v>
      </c>
      <c r="F2275" s="38">
        <v>60</v>
      </c>
      <c r="G2275" s="38" t="s">
        <v>23</v>
      </c>
      <c r="H2275" s="42">
        <v>18076.919999999998</v>
      </c>
      <c r="I2275" s="49"/>
      <c r="J2275" s="44">
        <v>43156</v>
      </c>
      <c r="K2275" s="42">
        <v>0</v>
      </c>
      <c r="L2275" s="42">
        <v>17173.07</v>
      </c>
      <c r="M2275" s="44">
        <v>45107</v>
      </c>
      <c r="N2275" s="42">
        <f>H2275-K2275-L2275</f>
        <v>903.84999999999854</v>
      </c>
      <c r="O2275" s="42">
        <v>0</v>
      </c>
      <c r="P2275" s="45">
        <v>0.13</v>
      </c>
      <c r="Q2275" s="42">
        <v>0</v>
      </c>
      <c r="R2275" s="42">
        <v>0</v>
      </c>
      <c r="S2275" s="42">
        <f>N2275-R2275</f>
        <v>903.84999999999854</v>
      </c>
      <c r="T2275" s="38">
        <v>5000</v>
      </c>
      <c r="U2275" s="14">
        <f>S2275/H2275</f>
        <v>5.0000221276633332E-2</v>
      </c>
      <c r="V2275" s="19"/>
      <c r="W2275" s="19"/>
      <c r="X2275" s="37" t="s">
        <v>3461</v>
      </c>
    </row>
    <row r="2276" spans="1:37" s="9" customFormat="1" ht="16.5" customHeight="1">
      <c r="A2276" s="38">
        <v>30</v>
      </c>
      <c r="B2276" s="39">
        <v>10733</v>
      </c>
      <c r="C2276" s="38">
        <v>10290619</v>
      </c>
      <c r="D2276" s="40" t="s">
        <v>746</v>
      </c>
      <c r="E2276" s="38">
        <v>3</v>
      </c>
      <c r="F2276" s="38">
        <v>60</v>
      </c>
      <c r="G2276" s="38" t="s">
        <v>33</v>
      </c>
      <c r="H2276" s="42">
        <v>8974.36</v>
      </c>
      <c r="I2276" s="2"/>
      <c r="J2276" s="44">
        <v>40925</v>
      </c>
      <c r="K2276" s="42">
        <v>0</v>
      </c>
      <c r="L2276" s="42">
        <v>8525.64</v>
      </c>
      <c r="M2276" s="44">
        <v>45016</v>
      </c>
      <c r="N2276" s="42">
        <f>H2276-K2276-L2276</f>
        <v>448.72000000000116</v>
      </c>
      <c r="O2276" s="42">
        <v>0</v>
      </c>
      <c r="P2276" s="45">
        <v>0.13</v>
      </c>
      <c r="Q2276" s="42">
        <v>0</v>
      </c>
      <c r="R2276" s="42">
        <v>0</v>
      </c>
      <c r="S2276" s="42">
        <v>448.72</v>
      </c>
      <c r="T2276" s="38">
        <v>5000</v>
      </c>
      <c r="U2276" s="14">
        <f>S2276/H2276</f>
        <v>5.0000222857117388E-2</v>
      </c>
      <c r="V2276" s="19"/>
      <c r="W2276" s="19"/>
      <c r="X2276" s="37" t="s">
        <v>3460</v>
      </c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</row>
    <row r="2277" spans="1:37" s="9" customFormat="1" ht="16.5" customHeight="1">
      <c r="A2277" s="38">
        <v>53</v>
      </c>
      <c r="B2277" s="39">
        <v>10701</v>
      </c>
      <c r="C2277" s="38">
        <v>10275865</v>
      </c>
      <c r="D2277" s="40" t="s">
        <v>38</v>
      </c>
      <c r="E2277" s="38">
        <v>1</v>
      </c>
      <c r="F2277" s="38">
        <v>120</v>
      </c>
      <c r="G2277" s="38" t="s">
        <v>21</v>
      </c>
      <c r="H2277" s="42">
        <v>35897.440000000002</v>
      </c>
      <c r="I2277" s="57"/>
      <c r="J2277" s="44">
        <v>40022</v>
      </c>
      <c r="K2277" s="42">
        <v>0</v>
      </c>
      <c r="L2277" s="42">
        <v>34102.559999999998</v>
      </c>
      <c r="M2277" s="44">
        <v>45199</v>
      </c>
      <c r="N2277" s="42">
        <v>1794.88</v>
      </c>
      <c r="O2277" s="42">
        <v>0</v>
      </c>
      <c r="P2277" s="45">
        <v>0.13</v>
      </c>
      <c r="Q2277" s="42">
        <v>0</v>
      </c>
      <c r="R2277" s="42">
        <v>0</v>
      </c>
      <c r="S2277" s="42">
        <v>1794.88</v>
      </c>
      <c r="T2277" s="38">
        <v>2102</v>
      </c>
      <c r="U2277" s="14">
        <f>S2277/H2277</f>
        <v>5.0000222857117388E-2</v>
      </c>
      <c r="V2277" s="19"/>
      <c r="W2277" s="19"/>
      <c r="X2277" s="37" t="s">
        <v>3455</v>
      </c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</row>
    <row r="2278" spans="1:37" s="9" customFormat="1" ht="16.5" customHeight="1">
      <c r="A2278" s="38">
        <v>65</v>
      </c>
      <c r="B2278" s="39">
        <v>10754</v>
      </c>
      <c r="C2278" s="38">
        <v>10295251</v>
      </c>
      <c r="D2278" s="40" t="s">
        <v>650</v>
      </c>
      <c r="E2278" s="38">
        <v>2</v>
      </c>
      <c r="F2278" s="38">
        <v>120</v>
      </c>
      <c r="G2278" s="38" t="s">
        <v>23</v>
      </c>
      <c r="H2278" s="42">
        <v>8974.36</v>
      </c>
      <c r="I2278" s="57"/>
      <c r="J2278" s="44">
        <v>40275</v>
      </c>
      <c r="K2278" s="42">
        <v>0</v>
      </c>
      <c r="L2278" s="42">
        <v>8525.64</v>
      </c>
      <c r="M2278" s="44">
        <v>45199</v>
      </c>
      <c r="N2278" s="42">
        <f>H2278-K2278-L2278</f>
        <v>448.72000000000116</v>
      </c>
      <c r="O2278" s="42">
        <v>0</v>
      </c>
      <c r="P2278" s="45">
        <v>0.13</v>
      </c>
      <c r="Q2278" s="42">
        <v>0</v>
      </c>
      <c r="R2278" s="42">
        <v>0</v>
      </c>
      <c r="S2278" s="42">
        <v>448.72</v>
      </c>
      <c r="T2278" s="38">
        <v>5000</v>
      </c>
      <c r="U2278" s="14">
        <f>S2278/H2278</f>
        <v>5.0000222857117388E-2</v>
      </c>
      <c r="V2278" s="19"/>
      <c r="W2278" s="19"/>
      <c r="X2278" s="37" t="s">
        <v>3464</v>
      </c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</row>
    <row r="2279" spans="1:37" s="9" customFormat="1" ht="16.5" customHeight="1">
      <c r="A2279" s="38">
        <v>706</v>
      </c>
      <c r="B2279" s="39">
        <v>40709</v>
      </c>
      <c r="C2279" s="38">
        <v>10285000</v>
      </c>
      <c r="D2279" s="40" t="s">
        <v>908</v>
      </c>
      <c r="E2279" s="58">
        <v>1</v>
      </c>
      <c r="F2279" s="38">
        <v>120</v>
      </c>
      <c r="G2279" s="38" t="s">
        <v>21</v>
      </c>
      <c r="H2279" s="42">
        <v>22330.1</v>
      </c>
      <c r="I2279" s="57"/>
      <c r="J2279" s="44">
        <v>40689</v>
      </c>
      <c r="K2279" s="42">
        <v>0</v>
      </c>
      <c r="L2279" s="42">
        <v>21213.59</v>
      </c>
      <c r="M2279" s="44">
        <v>45199</v>
      </c>
      <c r="N2279" s="42">
        <f>H2279-K2279-L2279</f>
        <v>1116.5099999999984</v>
      </c>
      <c r="O2279" s="42">
        <v>0</v>
      </c>
      <c r="P2279" s="45">
        <v>0.13</v>
      </c>
      <c r="Q2279" s="42">
        <v>0</v>
      </c>
      <c r="R2279" s="42">
        <v>0</v>
      </c>
      <c r="S2279" s="42">
        <f>N2279-R2279</f>
        <v>1116.5099999999984</v>
      </c>
      <c r="T2279" s="38">
        <v>2106</v>
      </c>
      <c r="U2279" s="14">
        <f>S2279/H2279</f>
        <v>5.0000223913014202E-2</v>
      </c>
      <c r="V2279" s="19"/>
      <c r="W2279" s="19"/>
      <c r="X2279" s="37" t="s">
        <v>3467</v>
      </c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</row>
    <row r="2280" spans="1:37" s="9" customFormat="1" ht="16.5" customHeight="1">
      <c r="A2280" s="38">
        <v>402</v>
      </c>
      <c r="B2280" s="39">
        <v>10729</v>
      </c>
      <c r="C2280" s="38">
        <v>10291940</v>
      </c>
      <c r="D2280" s="40" t="s">
        <v>301</v>
      </c>
      <c r="E2280" s="58">
        <v>1</v>
      </c>
      <c r="F2280" s="38">
        <v>120</v>
      </c>
      <c r="G2280" s="38" t="s">
        <v>21</v>
      </c>
      <c r="H2280" s="42">
        <v>20063.71</v>
      </c>
      <c r="I2280" s="37"/>
      <c r="J2280" s="44">
        <v>40506</v>
      </c>
      <c r="K2280" s="42">
        <v>0</v>
      </c>
      <c r="L2280" s="42">
        <v>19060.52</v>
      </c>
      <c r="M2280" s="44">
        <v>45259</v>
      </c>
      <c r="N2280" s="42">
        <v>1003.19</v>
      </c>
      <c r="O2280" s="42">
        <v>0</v>
      </c>
      <c r="P2280" s="45">
        <f>IF(J2280&lt;DATEVALUE("2009-1-1"),3%,13%)</f>
        <v>0.13</v>
      </c>
      <c r="Q2280" s="42">
        <f>IF(P2280=13%,ROUND(O2280/(1+P2280)*P2280,2),ROUND(O2280/(1+0.03)*0.02,2))</f>
        <v>0</v>
      </c>
      <c r="R2280" s="42">
        <f>O2280-Q2280</f>
        <v>0</v>
      </c>
      <c r="S2280" s="42">
        <f>N2280-R2280</f>
        <v>1003.19</v>
      </c>
      <c r="T2280" s="38">
        <v>5000</v>
      </c>
      <c r="U2280" s="14">
        <f>S2280/H2280</f>
        <v>5.0000224285538422E-2</v>
      </c>
      <c r="V2280" s="19"/>
      <c r="W2280" s="19"/>
      <c r="X2280" s="37" t="s">
        <v>3459</v>
      </c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</row>
    <row r="2281" spans="1:37" s="9" customFormat="1" ht="16.5" customHeight="1">
      <c r="A2281" s="38">
        <v>33</v>
      </c>
      <c r="B2281" s="39">
        <v>10702</v>
      </c>
      <c r="C2281" s="38">
        <v>10291292</v>
      </c>
      <c r="D2281" s="40" t="s">
        <v>1185</v>
      </c>
      <c r="E2281" s="38">
        <v>13</v>
      </c>
      <c r="F2281" s="38">
        <v>38</v>
      </c>
      <c r="G2281" s="38" t="s">
        <v>33</v>
      </c>
      <c r="H2281" s="42">
        <v>17058.32</v>
      </c>
      <c r="I2281" s="53"/>
      <c r="J2281" s="44">
        <v>43977</v>
      </c>
      <c r="K2281" s="42">
        <v>0</v>
      </c>
      <c r="L2281" s="42">
        <v>16205.4</v>
      </c>
      <c r="M2281" s="44">
        <v>45138</v>
      </c>
      <c r="N2281" s="42">
        <f>H2281-K2281-L2281</f>
        <v>852.92000000000007</v>
      </c>
      <c r="O2281" s="42">
        <v>0</v>
      </c>
      <c r="P2281" s="45">
        <v>0.13</v>
      </c>
      <c r="Q2281" s="42">
        <v>0</v>
      </c>
      <c r="R2281" s="42">
        <v>0</v>
      </c>
      <c r="S2281" s="42">
        <v>852.92</v>
      </c>
      <c r="T2281" s="38">
        <v>5000</v>
      </c>
      <c r="U2281" s="14">
        <f>S2281/H2281</f>
        <v>5.0000234489680107E-2</v>
      </c>
      <c r="V2281" s="19"/>
      <c r="W2281" s="19"/>
      <c r="X2281" s="37" t="s">
        <v>3456</v>
      </c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</row>
    <row r="2282" spans="1:37" s="9" customFormat="1" ht="16.5" customHeight="1">
      <c r="A2282" s="38">
        <v>15</v>
      </c>
      <c r="B2282" s="39">
        <v>10730</v>
      </c>
      <c r="C2282" s="38">
        <v>10289920</v>
      </c>
      <c r="D2282" s="40" t="s">
        <v>413</v>
      </c>
      <c r="E2282" s="38">
        <v>1</v>
      </c>
      <c r="F2282" s="38">
        <v>120</v>
      </c>
      <c r="G2282" s="38" t="s">
        <v>21</v>
      </c>
      <c r="H2282" s="42">
        <v>35897.43</v>
      </c>
      <c r="I2282" s="2"/>
      <c r="J2282" s="44">
        <v>40323</v>
      </c>
      <c r="K2282" s="42">
        <v>0</v>
      </c>
      <c r="L2282" s="42">
        <v>34102.550000000003</v>
      </c>
      <c r="M2282" s="44">
        <v>44985</v>
      </c>
      <c r="N2282" s="42">
        <f>H2282-K2282-L2282</f>
        <v>1794.8799999999974</v>
      </c>
      <c r="O2282" s="42">
        <v>0</v>
      </c>
      <c r="P2282" s="45">
        <v>0.13</v>
      </c>
      <c r="Q2282" s="42">
        <v>0</v>
      </c>
      <c r="R2282" s="42">
        <v>0</v>
      </c>
      <c r="S2282" s="42">
        <f>N2282-R2282</f>
        <v>1794.8799999999974</v>
      </c>
      <c r="T2282" s="38">
        <v>5000</v>
      </c>
      <c r="U2282" s="14">
        <f>S2282/H2282</f>
        <v>5.0000236785753112E-2</v>
      </c>
      <c r="V2282" s="19"/>
      <c r="W2282" s="19"/>
      <c r="X2282" s="37" t="s">
        <v>3459</v>
      </c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s="9" customFormat="1" ht="16.5" customHeight="1">
      <c r="A2283" s="38">
        <v>1180</v>
      </c>
      <c r="B2283" s="39">
        <v>10800</v>
      </c>
      <c r="C2283" s="38">
        <v>10317411</v>
      </c>
      <c r="D2283" s="40" t="s">
        <v>3394</v>
      </c>
      <c r="E2283" s="58">
        <v>2</v>
      </c>
      <c r="F2283" s="38">
        <v>60</v>
      </c>
      <c r="G2283" s="38" t="s">
        <v>23</v>
      </c>
      <c r="H2283" s="42">
        <v>21098.7</v>
      </c>
      <c r="I2283" s="37"/>
      <c r="J2283" s="44">
        <v>39642</v>
      </c>
      <c r="K2283" s="42">
        <v>0</v>
      </c>
      <c r="L2283" s="42">
        <v>20043.759999999998</v>
      </c>
      <c r="M2283" s="44">
        <v>45272</v>
      </c>
      <c r="N2283" s="42">
        <v>1054.94</v>
      </c>
      <c r="O2283" s="42">
        <v>0</v>
      </c>
      <c r="P2283" s="45">
        <f>IF(J2283&lt;DATEVALUE("2009-1-1"),3%,13%)</f>
        <v>0.03</v>
      </c>
      <c r="Q2283" s="42">
        <f>IF(P2283=13%,ROUND(O2283/(1+P2283)*P2283,2),ROUND(O2283/(1+0.03)*0.02,2))</f>
        <v>0</v>
      </c>
      <c r="R2283" s="42">
        <f>O2283-Q2283</f>
        <v>0</v>
      </c>
      <c r="S2283" s="42">
        <f>N2283-R2283</f>
        <v>1054.94</v>
      </c>
      <c r="T2283" s="38">
        <v>1001</v>
      </c>
      <c r="U2283" s="14">
        <f>S2283/H2283</f>
        <v>5.0000236981425396E-2</v>
      </c>
      <c r="V2283" s="19"/>
      <c r="W2283" s="19"/>
      <c r="X2283" s="37" t="s">
        <v>3465</v>
      </c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</row>
    <row r="2284" spans="1:37" s="9" customFormat="1" ht="16.5" customHeight="1">
      <c r="A2284" s="38">
        <v>989</v>
      </c>
      <c r="B2284" s="39">
        <v>10800</v>
      </c>
      <c r="C2284" s="38">
        <v>10317561</v>
      </c>
      <c r="D2284" s="40" t="s">
        <v>2119</v>
      </c>
      <c r="E2284" s="38">
        <v>4</v>
      </c>
      <c r="F2284" s="38">
        <v>60</v>
      </c>
      <c r="G2284" s="38" t="s">
        <v>23</v>
      </c>
      <c r="H2284" s="42">
        <v>10533.35</v>
      </c>
      <c r="I2284" s="2"/>
      <c r="J2284" s="44">
        <v>39808</v>
      </c>
      <c r="K2284" s="42">
        <v>0</v>
      </c>
      <c r="L2284" s="42">
        <v>10006.68</v>
      </c>
      <c r="M2284" s="44">
        <v>45077</v>
      </c>
      <c r="N2284" s="42">
        <f>H2284-K2284-L2284</f>
        <v>526.67000000000007</v>
      </c>
      <c r="O2284" s="42">
        <v>0</v>
      </c>
      <c r="P2284" s="45">
        <v>0.03</v>
      </c>
      <c r="Q2284" s="42">
        <v>0</v>
      </c>
      <c r="R2284" s="42">
        <v>0</v>
      </c>
      <c r="S2284" s="42">
        <f>N2284-R2284</f>
        <v>526.67000000000007</v>
      </c>
      <c r="T2284" s="38">
        <v>1001</v>
      </c>
      <c r="U2284" s="14">
        <f>S2284/H2284</f>
        <v>5.0000237341396615E-2</v>
      </c>
      <c r="V2284" s="19"/>
      <c r="W2284" s="19"/>
      <c r="X2284" s="37" t="s">
        <v>3465</v>
      </c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</row>
    <row r="2285" spans="1:37" s="9" customFormat="1" ht="16.5" customHeight="1">
      <c r="A2285" s="38">
        <v>1066</v>
      </c>
      <c r="B2285" s="39">
        <v>10800</v>
      </c>
      <c r="C2285" s="38">
        <v>10317456</v>
      </c>
      <c r="D2285" s="40" t="s">
        <v>1148</v>
      </c>
      <c r="E2285" s="38">
        <v>40</v>
      </c>
      <c r="F2285" s="38">
        <v>60</v>
      </c>
      <c r="G2285" s="38" t="s">
        <v>83</v>
      </c>
      <c r="H2285" s="42">
        <v>10533.35</v>
      </c>
      <c r="I2285" s="2"/>
      <c r="J2285" s="44">
        <v>39808</v>
      </c>
      <c r="K2285" s="42">
        <v>0</v>
      </c>
      <c r="L2285" s="42">
        <v>10006.68</v>
      </c>
      <c r="M2285" s="44">
        <v>45077</v>
      </c>
      <c r="N2285" s="42">
        <f>H2285-K2285-L2285</f>
        <v>526.67000000000007</v>
      </c>
      <c r="O2285" s="42">
        <v>0</v>
      </c>
      <c r="P2285" s="45">
        <v>0.03</v>
      </c>
      <c r="Q2285" s="42">
        <v>0</v>
      </c>
      <c r="R2285" s="42">
        <v>0</v>
      </c>
      <c r="S2285" s="42">
        <f>N2285-R2285</f>
        <v>526.67000000000007</v>
      </c>
      <c r="T2285" s="38">
        <v>1001</v>
      </c>
      <c r="U2285" s="14">
        <f>S2285/H2285</f>
        <v>5.0000237341396615E-2</v>
      </c>
      <c r="V2285" s="19"/>
      <c r="W2285" s="19"/>
      <c r="X2285" s="37" t="s">
        <v>3465</v>
      </c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</row>
    <row r="2286" spans="1:37" s="9" customFormat="1" ht="16.5" customHeight="1">
      <c r="A2286" s="38">
        <v>205</v>
      </c>
      <c r="B2286" s="39">
        <v>10736</v>
      </c>
      <c r="C2286" s="38">
        <v>10284374</v>
      </c>
      <c r="D2286" s="40" t="s">
        <v>1966</v>
      </c>
      <c r="E2286" s="31">
        <v>128</v>
      </c>
      <c r="F2286" s="38">
        <v>120</v>
      </c>
      <c r="G2286" s="38" t="s">
        <v>23</v>
      </c>
      <c r="H2286" s="42">
        <v>14313.93</v>
      </c>
      <c r="I2286" s="49"/>
      <c r="J2286" s="44">
        <v>39269</v>
      </c>
      <c r="K2286" s="42">
        <v>0</v>
      </c>
      <c r="L2286" s="42">
        <v>13598.23</v>
      </c>
      <c r="M2286" s="44">
        <v>45107</v>
      </c>
      <c r="N2286" s="42">
        <f>H2286-K2286-L2286</f>
        <v>715.70000000000073</v>
      </c>
      <c r="O2286" s="42">
        <v>0</v>
      </c>
      <c r="P2286" s="45">
        <v>0.03</v>
      </c>
      <c r="Q2286" s="42">
        <v>0</v>
      </c>
      <c r="R2286" s="42">
        <v>0</v>
      </c>
      <c r="S2286" s="42">
        <f>N2286-R2286</f>
        <v>715.70000000000073</v>
      </c>
      <c r="T2286" s="38">
        <v>2101</v>
      </c>
      <c r="U2286" s="14">
        <f>S2286/H2286</f>
        <v>5.0000244517054412E-2</v>
      </c>
      <c r="V2286" s="19"/>
      <c r="W2286" s="19"/>
      <c r="X2286" s="37" t="s">
        <v>3461</v>
      </c>
    </row>
    <row r="2287" spans="1:37" s="9" customFormat="1" ht="16.5" customHeight="1">
      <c r="A2287" s="38">
        <v>725</v>
      </c>
      <c r="B2287" s="39">
        <v>40709</v>
      </c>
      <c r="C2287" s="38">
        <v>10285306</v>
      </c>
      <c r="D2287" s="40" t="s">
        <v>919</v>
      </c>
      <c r="E2287" s="58">
        <v>1</v>
      </c>
      <c r="F2287" s="38">
        <v>120</v>
      </c>
      <c r="G2287" s="38" t="s">
        <v>21</v>
      </c>
      <c r="H2287" s="42">
        <v>8118.16</v>
      </c>
      <c r="I2287" s="57"/>
      <c r="J2287" s="44">
        <v>39395</v>
      </c>
      <c r="K2287" s="42">
        <v>0</v>
      </c>
      <c r="L2287" s="42">
        <v>7712.25</v>
      </c>
      <c r="M2287" s="44">
        <v>45199</v>
      </c>
      <c r="N2287" s="42">
        <f>H2287-K2287-L2287</f>
        <v>405.90999999999985</v>
      </c>
      <c r="O2287" s="42">
        <v>0</v>
      </c>
      <c r="P2287" s="45">
        <v>0.03</v>
      </c>
      <c r="Q2287" s="42">
        <v>0</v>
      </c>
      <c r="R2287" s="42">
        <v>0</v>
      </c>
      <c r="S2287" s="42">
        <f>N2287-R2287</f>
        <v>405.90999999999985</v>
      </c>
      <c r="T2287" s="38">
        <v>2103</v>
      </c>
      <c r="U2287" s="14">
        <f>S2287/H2287</f>
        <v>5.0000246361244401E-2</v>
      </c>
      <c r="V2287" s="19"/>
      <c r="W2287" s="19"/>
      <c r="X2287" s="37" t="s">
        <v>3467</v>
      </c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</row>
    <row r="2288" spans="1:37" s="9" customFormat="1" ht="16.5" customHeight="1">
      <c r="A2288" s="38">
        <v>18</v>
      </c>
      <c r="B2288" s="39">
        <v>10717</v>
      </c>
      <c r="C2288" s="38">
        <v>10311903</v>
      </c>
      <c r="D2288" s="40" t="s">
        <v>1193</v>
      </c>
      <c r="E2288" s="38">
        <v>5</v>
      </c>
      <c r="F2288" s="38">
        <v>60</v>
      </c>
      <c r="G2288" s="38" t="s">
        <v>33</v>
      </c>
      <c r="H2288" s="42">
        <v>10042.75</v>
      </c>
      <c r="I2288" s="53"/>
      <c r="J2288" s="44">
        <v>42973</v>
      </c>
      <c r="K2288" s="42">
        <v>0</v>
      </c>
      <c r="L2288" s="42">
        <v>9540.61</v>
      </c>
      <c r="M2288" s="44">
        <v>45138</v>
      </c>
      <c r="N2288" s="42">
        <f>H2288-K2288-L2288</f>
        <v>502.13999999999942</v>
      </c>
      <c r="O2288" s="42">
        <v>0</v>
      </c>
      <c r="P2288" s="45">
        <v>0.13</v>
      </c>
      <c r="Q2288" s="42">
        <v>0</v>
      </c>
      <c r="R2288" s="42">
        <v>0</v>
      </c>
      <c r="S2288" s="42">
        <v>502.14</v>
      </c>
      <c r="T2288" s="38">
        <v>5000</v>
      </c>
      <c r="U2288" s="14">
        <f>S2288/H2288</f>
        <v>5.0000248935799456E-2</v>
      </c>
      <c r="V2288" s="19"/>
      <c r="W2288" s="19"/>
      <c r="X2288" s="37" t="s">
        <v>3457</v>
      </c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</row>
    <row r="2289" spans="1:37" s="9" customFormat="1" ht="16.5" customHeight="1">
      <c r="A2289" s="38">
        <v>100</v>
      </c>
      <c r="B2289" s="39">
        <v>10736</v>
      </c>
      <c r="C2289" s="38">
        <v>10284073</v>
      </c>
      <c r="D2289" s="40" t="s">
        <v>1898</v>
      </c>
      <c r="E2289" s="31">
        <v>1</v>
      </c>
      <c r="F2289" s="38">
        <v>120</v>
      </c>
      <c r="G2289" s="38" t="s">
        <v>21</v>
      </c>
      <c r="H2289" s="42">
        <v>11827.34</v>
      </c>
      <c r="I2289" s="49"/>
      <c r="J2289" s="44">
        <v>41271</v>
      </c>
      <c r="K2289" s="42">
        <v>0</v>
      </c>
      <c r="L2289" s="42">
        <v>11235.97</v>
      </c>
      <c r="M2289" s="44">
        <v>45107</v>
      </c>
      <c r="N2289" s="42">
        <f>H2289-K2289-L2289</f>
        <v>591.3700000000008</v>
      </c>
      <c r="O2289" s="42">
        <v>0</v>
      </c>
      <c r="P2289" s="45">
        <v>0.13</v>
      </c>
      <c r="Q2289" s="42">
        <v>0</v>
      </c>
      <c r="R2289" s="42">
        <v>0</v>
      </c>
      <c r="S2289" s="42">
        <f>N2289-R2289</f>
        <v>591.3700000000008</v>
      </c>
      <c r="T2289" s="38">
        <v>2107</v>
      </c>
      <c r="U2289" s="14">
        <f>S2289/H2289</f>
        <v>5.000025364959499E-2</v>
      </c>
      <c r="V2289" s="19"/>
      <c r="W2289" s="19"/>
      <c r="X2289" s="37" t="s">
        <v>3461</v>
      </c>
    </row>
    <row r="2290" spans="1:37" s="9" customFormat="1" ht="16.5" customHeight="1">
      <c r="A2290" s="38">
        <v>31</v>
      </c>
      <c r="B2290" s="39">
        <v>10702</v>
      </c>
      <c r="C2290" s="38">
        <v>10291513</v>
      </c>
      <c r="D2290" s="40" t="s">
        <v>1185</v>
      </c>
      <c r="E2290" s="38">
        <v>10</v>
      </c>
      <c r="F2290" s="38">
        <v>60</v>
      </c>
      <c r="G2290" s="38" t="s">
        <v>33</v>
      </c>
      <c r="H2290" s="42">
        <v>19658.099999999999</v>
      </c>
      <c r="I2290" s="53"/>
      <c r="J2290" s="44">
        <v>43309</v>
      </c>
      <c r="K2290" s="42">
        <v>0</v>
      </c>
      <c r="L2290" s="42">
        <v>18675.189999999999</v>
      </c>
      <c r="M2290" s="44">
        <v>45138</v>
      </c>
      <c r="N2290" s="42">
        <f>H2290-K2290-L2290</f>
        <v>982.90999999999985</v>
      </c>
      <c r="O2290" s="42">
        <v>0</v>
      </c>
      <c r="P2290" s="45">
        <v>0.13</v>
      </c>
      <c r="Q2290" s="42">
        <v>0</v>
      </c>
      <c r="R2290" s="42">
        <v>0</v>
      </c>
      <c r="S2290" s="42">
        <v>982.91</v>
      </c>
      <c r="T2290" s="38">
        <v>2506</v>
      </c>
      <c r="U2290" s="14">
        <f>S2290/H2290</f>
        <v>5.000025434808044E-2</v>
      </c>
      <c r="V2290" s="19"/>
      <c r="W2290" s="19"/>
      <c r="X2290" s="37" t="s">
        <v>3456</v>
      </c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</row>
    <row r="2291" spans="1:37" s="9" customFormat="1" ht="16.5" customHeight="1">
      <c r="A2291" s="38">
        <v>1042</v>
      </c>
      <c r="B2291" s="39">
        <v>10800</v>
      </c>
      <c r="C2291" s="38">
        <v>10317415</v>
      </c>
      <c r="D2291" s="40" t="s">
        <v>2146</v>
      </c>
      <c r="E2291" s="38">
        <v>17</v>
      </c>
      <c r="F2291" s="38">
        <v>60</v>
      </c>
      <c r="G2291" s="38" t="s">
        <v>33</v>
      </c>
      <c r="H2291" s="42">
        <v>19480.099999999999</v>
      </c>
      <c r="I2291" s="2"/>
      <c r="J2291" s="44">
        <v>39808</v>
      </c>
      <c r="K2291" s="42">
        <v>0</v>
      </c>
      <c r="L2291" s="42">
        <v>18506.09</v>
      </c>
      <c r="M2291" s="44">
        <v>45077</v>
      </c>
      <c r="N2291" s="42">
        <f>H2291-K2291-L2291</f>
        <v>974.0099999999984</v>
      </c>
      <c r="O2291" s="42">
        <v>0</v>
      </c>
      <c r="P2291" s="45">
        <v>0.03</v>
      </c>
      <c r="Q2291" s="42">
        <v>0</v>
      </c>
      <c r="R2291" s="42">
        <v>0</v>
      </c>
      <c r="S2291" s="42">
        <f>N2291-R2291</f>
        <v>974.0099999999984</v>
      </c>
      <c r="T2291" s="38">
        <v>1001</v>
      </c>
      <c r="U2291" s="14">
        <f>S2291/H2291</f>
        <v>5.0000256672193599E-2</v>
      </c>
      <c r="V2291" s="19"/>
      <c r="W2291" s="19"/>
      <c r="X2291" s="37" t="s">
        <v>3465</v>
      </c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</row>
    <row r="2292" spans="1:37" s="9" customFormat="1" ht="16.5" customHeight="1">
      <c r="A2292" s="38">
        <v>129</v>
      </c>
      <c r="B2292" s="39">
        <v>10736</v>
      </c>
      <c r="C2292" s="38">
        <v>10284154</v>
      </c>
      <c r="D2292" s="40" t="s">
        <v>1916</v>
      </c>
      <c r="E2292" s="31">
        <v>5</v>
      </c>
      <c r="F2292" s="38">
        <v>60</v>
      </c>
      <c r="G2292" s="38" t="s">
        <v>33</v>
      </c>
      <c r="H2292" s="42">
        <v>29059.85</v>
      </c>
      <c r="I2292" s="49"/>
      <c r="J2292" s="44">
        <v>43094</v>
      </c>
      <c r="K2292" s="42">
        <v>0</v>
      </c>
      <c r="L2292" s="42">
        <v>27606.85</v>
      </c>
      <c r="M2292" s="44">
        <v>45107</v>
      </c>
      <c r="N2292" s="42">
        <f>H2292-K2292-L2292</f>
        <v>1453</v>
      </c>
      <c r="O2292" s="42">
        <v>0</v>
      </c>
      <c r="P2292" s="45">
        <v>0.13</v>
      </c>
      <c r="Q2292" s="42">
        <v>0</v>
      </c>
      <c r="R2292" s="42">
        <v>0</v>
      </c>
      <c r="S2292" s="42">
        <f>N2292-R2292</f>
        <v>1453</v>
      </c>
      <c r="T2292" s="38">
        <v>5000</v>
      </c>
      <c r="U2292" s="14">
        <f>S2292/H2292</f>
        <v>5.0000258088049324E-2</v>
      </c>
      <c r="V2292" s="19"/>
      <c r="W2292" s="19"/>
      <c r="X2292" s="37" t="s">
        <v>3461</v>
      </c>
    </row>
    <row r="2293" spans="1:37" s="9" customFormat="1" ht="16.5" customHeight="1">
      <c r="A2293" s="38">
        <v>54</v>
      </c>
      <c r="B2293" s="39">
        <v>10701</v>
      </c>
      <c r="C2293" s="38">
        <v>10275807</v>
      </c>
      <c r="D2293" s="40" t="s">
        <v>39</v>
      </c>
      <c r="E2293" s="38">
        <v>1</v>
      </c>
      <c r="F2293" s="38">
        <v>120</v>
      </c>
      <c r="G2293" s="38" t="s">
        <v>21</v>
      </c>
      <c r="H2293" s="42">
        <v>5811.97</v>
      </c>
      <c r="I2293" s="57"/>
      <c r="J2293" s="44">
        <v>40568</v>
      </c>
      <c r="K2293" s="42">
        <v>0</v>
      </c>
      <c r="L2293" s="42">
        <v>5521.37</v>
      </c>
      <c r="M2293" s="44">
        <v>45199</v>
      </c>
      <c r="N2293" s="42">
        <v>290.60000000000002</v>
      </c>
      <c r="O2293" s="42">
        <v>0</v>
      </c>
      <c r="P2293" s="45">
        <v>0.13</v>
      </c>
      <c r="Q2293" s="42">
        <v>0</v>
      </c>
      <c r="R2293" s="42">
        <v>0</v>
      </c>
      <c r="S2293" s="42">
        <v>290.60000000000002</v>
      </c>
      <c r="T2293" s="38">
        <v>2105</v>
      </c>
      <c r="U2293" s="14">
        <f>S2293/H2293</f>
        <v>5.0000258088049324E-2</v>
      </c>
      <c r="V2293" s="19"/>
      <c r="W2293" s="19"/>
      <c r="X2293" s="37" t="s">
        <v>3455</v>
      </c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</row>
    <row r="2294" spans="1:37" s="9" customFormat="1" ht="16.5" customHeight="1">
      <c r="A2294" s="38">
        <v>108</v>
      </c>
      <c r="B2294" s="39">
        <v>10733</v>
      </c>
      <c r="C2294" s="38">
        <v>10290863</v>
      </c>
      <c r="D2294" s="40" t="s">
        <v>432</v>
      </c>
      <c r="E2294" s="41">
        <v>1</v>
      </c>
      <c r="F2294" s="38">
        <v>60</v>
      </c>
      <c r="G2294" s="38" t="s">
        <v>33</v>
      </c>
      <c r="H2294" s="42">
        <v>5811.97</v>
      </c>
      <c r="I2294" s="57"/>
      <c r="J2294" s="44">
        <v>42733</v>
      </c>
      <c r="K2294" s="42">
        <v>0</v>
      </c>
      <c r="L2294" s="42">
        <v>5521.37</v>
      </c>
      <c r="M2294" s="44">
        <v>45199</v>
      </c>
      <c r="N2294" s="42">
        <v>290.60000000000002</v>
      </c>
      <c r="O2294" s="42">
        <v>0</v>
      </c>
      <c r="P2294" s="45">
        <v>0.13</v>
      </c>
      <c r="Q2294" s="42">
        <v>0</v>
      </c>
      <c r="R2294" s="42">
        <v>0</v>
      </c>
      <c r="S2294" s="42">
        <v>290.60000000000002</v>
      </c>
      <c r="T2294" s="38">
        <v>5000</v>
      </c>
      <c r="U2294" s="14">
        <f>S2294/H2294</f>
        <v>5.0000258088049324E-2</v>
      </c>
      <c r="V2294" s="19"/>
      <c r="W2294" s="19"/>
      <c r="X2294" s="37" t="s">
        <v>3460</v>
      </c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</row>
    <row r="2295" spans="1:37" s="9" customFormat="1" ht="16.5" customHeight="1">
      <c r="A2295" s="38">
        <v>439</v>
      </c>
      <c r="B2295" s="39">
        <v>10741</v>
      </c>
      <c r="C2295" s="38">
        <v>10281805</v>
      </c>
      <c r="D2295" s="40" t="s">
        <v>2986</v>
      </c>
      <c r="E2295" s="58">
        <v>1</v>
      </c>
      <c r="F2295" s="38">
        <v>60</v>
      </c>
      <c r="G2295" s="38" t="s">
        <v>33</v>
      </c>
      <c r="H2295" s="42">
        <v>5811.97</v>
      </c>
      <c r="I2295" s="37"/>
      <c r="J2295" s="44">
        <v>42758</v>
      </c>
      <c r="K2295" s="42">
        <v>0</v>
      </c>
      <c r="L2295" s="42">
        <v>5521.37</v>
      </c>
      <c r="M2295" s="44">
        <v>45225</v>
      </c>
      <c r="N2295" s="42">
        <v>290.60000000000002</v>
      </c>
      <c r="O2295" s="42">
        <v>0</v>
      </c>
      <c r="P2295" s="45">
        <f>IF(J2295&lt;DATEVALUE("2009-1-1"),3%,13%)</f>
        <v>0.13</v>
      </c>
      <c r="Q2295" s="42">
        <f>IF(P2295=13%,ROUND(O2295/(1+P2295)*P2295,2),ROUND(O2295/(1+0.03)*0.02,2))</f>
        <v>0</v>
      </c>
      <c r="R2295" s="42">
        <f>O2295-Q2295</f>
        <v>0</v>
      </c>
      <c r="S2295" s="42">
        <f>N2295-R2295</f>
        <v>290.60000000000002</v>
      </c>
      <c r="T2295" s="38">
        <v>5000</v>
      </c>
      <c r="U2295" s="14">
        <f>S2295/H2295</f>
        <v>5.0000258088049324E-2</v>
      </c>
      <c r="V2295" s="19"/>
      <c r="W2295" s="19"/>
      <c r="X2295" s="37" t="s">
        <v>3462</v>
      </c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</row>
    <row r="2296" spans="1:37" s="9" customFormat="1" ht="16.5" customHeight="1">
      <c r="A2296" s="38">
        <v>151</v>
      </c>
      <c r="B2296" s="39">
        <v>10736</v>
      </c>
      <c r="C2296" s="38">
        <v>10284215</v>
      </c>
      <c r="D2296" s="40" t="s">
        <v>432</v>
      </c>
      <c r="E2296" s="31">
        <v>1</v>
      </c>
      <c r="F2296" s="38">
        <v>60</v>
      </c>
      <c r="G2296" s="38" t="s">
        <v>33</v>
      </c>
      <c r="H2296" s="42">
        <v>5811.97</v>
      </c>
      <c r="I2296" s="49"/>
      <c r="J2296" s="44">
        <v>42668</v>
      </c>
      <c r="K2296" s="42">
        <v>0</v>
      </c>
      <c r="L2296" s="42">
        <v>5521.37</v>
      </c>
      <c r="M2296" s="44">
        <v>45107</v>
      </c>
      <c r="N2296" s="42">
        <f>H2296-K2296-L2296</f>
        <v>290.60000000000036</v>
      </c>
      <c r="O2296" s="42">
        <v>0</v>
      </c>
      <c r="P2296" s="45">
        <v>0.13</v>
      </c>
      <c r="Q2296" s="42">
        <v>0</v>
      </c>
      <c r="R2296" s="42">
        <v>0</v>
      </c>
      <c r="S2296" s="42">
        <f>N2296-R2296</f>
        <v>290.60000000000036</v>
      </c>
      <c r="T2296" s="38">
        <v>5000</v>
      </c>
      <c r="U2296" s="14">
        <f>S2296/H2296</f>
        <v>5.0000258088049379E-2</v>
      </c>
      <c r="V2296" s="19"/>
      <c r="W2296" s="19"/>
      <c r="X2296" s="37" t="s">
        <v>3461</v>
      </c>
    </row>
    <row r="2297" spans="1:37" s="9" customFormat="1" ht="16.5" customHeight="1">
      <c r="A2297" s="38">
        <v>213</v>
      </c>
      <c r="B2297" s="39">
        <v>10743</v>
      </c>
      <c r="C2297" s="38">
        <v>10301334</v>
      </c>
      <c r="D2297" s="40" t="s">
        <v>540</v>
      </c>
      <c r="E2297" s="58">
        <v>4</v>
      </c>
      <c r="F2297" s="38">
        <v>60</v>
      </c>
      <c r="G2297" s="38" t="s">
        <v>23</v>
      </c>
      <c r="H2297" s="42">
        <v>11623.94</v>
      </c>
      <c r="I2297" s="57"/>
      <c r="J2297" s="44">
        <v>40660</v>
      </c>
      <c r="K2297" s="42">
        <v>0</v>
      </c>
      <c r="L2297" s="42">
        <v>11042.74</v>
      </c>
      <c r="M2297" s="44">
        <v>45199</v>
      </c>
      <c r="N2297" s="42">
        <f>H2297-L2297</f>
        <v>581.20000000000073</v>
      </c>
      <c r="O2297" s="42">
        <v>0</v>
      </c>
      <c r="P2297" s="45">
        <v>0.13</v>
      </c>
      <c r="Q2297" s="42">
        <v>0</v>
      </c>
      <c r="R2297" s="42">
        <v>0</v>
      </c>
      <c r="S2297" s="42">
        <f>N2297</f>
        <v>581.20000000000073</v>
      </c>
      <c r="T2297" s="38">
        <v>5000</v>
      </c>
      <c r="U2297" s="14">
        <f>S2297/H2297</f>
        <v>5.0000258088049379E-2</v>
      </c>
      <c r="V2297" s="19"/>
      <c r="W2297" s="19"/>
      <c r="X2297" s="37" t="s">
        <v>3463</v>
      </c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</row>
    <row r="2298" spans="1:37" s="9" customFormat="1" ht="16.5" customHeight="1">
      <c r="A2298" s="38">
        <v>607</v>
      </c>
      <c r="B2298" s="39">
        <v>10729</v>
      </c>
      <c r="C2298" s="38">
        <v>10291862</v>
      </c>
      <c r="D2298" s="40" t="s">
        <v>3241</v>
      </c>
      <c r="E2298" s="58">
        <v>7</v>
      </c>
      <c r="F2298" s="38">
        <v>60</v>
      </c>
      <c r="G2298" s="38" t="s">
        <v>23</v>
      </c>
      <c r="H2298" s="42">
        <v>19145.3</v>
      </c>
      <c r="I2298" s="37"/>
      <c r="J2298" s="44">
        <v>41661</v>
      </c>
      <c r="K2298" s="42">
        <v>0</v>
      </c>
      <c r="L2298" s="42">
        <v>18188.03</v>
      </c>
      <c r="M2298" s="44">
        <v>45259</v>
      </c>
      <c r="N2298" s="42">
        <v>957.27</v>
      </c>
      <c r="O2298" s="42">
        <v>0</v>
      </c>
      <c r="P2298" s="45">
        <f>IF(J2298&lt;DATEVALUE("2009-1-1"),3%,13%)</f>
        <v>0.13</v>
      </c>
      <c r="Q2298" s="42">
        <f>IF(P2298=13%,ROUND(O2298/(1+P2298)*P2298,2),ROUND(O2298/(1+0.03)*0.02,2))</f>
        <v>0</v>
      </c>
      <c r="R2298" s="42">
        <f>O2298-Q2298</f>
        <v>0</v>
      </c>
      <c r="S2298" s="42">
        <f>N2298-R2298</f>
        <v>957.27</v>
      </c>
      <c r="T2298" s="38">
        <v>5000</v>
      </c>
      <c r="U2298" s="14">
        <f>S2298/H2298</f>
        <v>5.0000261160702629E-2</v>
      </c>
      <c r="V2298" s="19"/>
      <c r="W2298" s="19"/>
      <c r="X2298" s="37" t="s">
        <v>3459</v>
      </c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</row>
    <row r="2299" spans="1:37" s="9" customFormat="1" ht="16.5" customHeight="1">
      <c r="A2299" s="38">
        <v>79</v>
      </c>
      <c r="B2299" s="39">
        <v>10713</v>
      </c>
      <c r="C2299" s="38">
        <v>10298611</v>
      </c>
      <c r="D2299" s="40" t="s">
        <v>225</v>
      </c>
      <c r="E2299" s="38">
        <v>2</v>
      </c>
      <c r="F2299" s="38">
        <v>60</v>
      </c>
      <c r="G2299" s="38" t="s">
        <v>83</v>
      </c>
      <c r="H2299" s="42">
        <v>1907.99</v>
      </c>
      <c r="I2299" s="57"/>
      <c r="J2299" s="44">
        <v>40805</v>
      </c>
      <c r="K2299" s="42">
        <v>0</v>
      </c>
      <c r="L2299" s="42">
        <v>1812.59</v>
      </c>
      <c r="M2299" s="44">
        <v>45199</v>
      </c>
      <c r="N2299" s="42">
        <v>95.4</v>
      </c>
      <c r="O2299" s="42">
        <v>0</v>
      </c>
      <c r="P2299" s="45">
        <v>0.13</v>
      </c>
      <c r="Q2299" s="42">
        <v>0</v>
      </c>
      <c r="R2299" s="42">
        <v>0</v>
      </c>
      <c r="S2299" s="42">
        <v>95.4</v>
      </c>
      <c r="T2299" s="38">
        <v>5000</v>
      </c>
      <c r="U2299" s="14">
        <f>S2299/H2299</f>
        <v>5.0000262055880797E-2</v>
      </c>
      <c r="V2299" s="19"/>
      <c r="W2299" s="19"/>
      <c r="X2299" s="37" t="s">
        <v>3457</v>
      </c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</row>
    <row r="2300" spans="1:37" s="9" customFormat="1" ht="16.5" customHeight="1">
      <c r="A2300" s="38">
        <v>187</v>
      </c>
      <c r="B2300" s="39">
        <v>10736</v>
      </c>
      <c r="C2300" s="38">
        <v>10284337</v>
      </c>
      <c r="D2300" s="40" t="s">
        <v>1949</v>
      </c>
      <c r="E2300" s="31">
        <v>12</v>
      </c>
      <c r="F2300" s="38">
        <v>120</v>
      </c>
      <c r="G2300" s="38" t="s">
        <v>23</v>
      </c>
      <c r="H2300" s="42">
        <v>24602.07</v>
      </c>
      <c r="I2300" s="49"/>
      <c r="J2300" s="44">
        <v>39269</v>
      </c>
      <c r="K2300" s="42">
        <v>0</v>
      </c>
      <c r="L2300" s="42">
        <v>23371.96</v>
      </c>
      <c r="M2300" s="44">
        <v>45107</v>
      </c>
      <c r="N2300" s="42">
        <f>H2300-K2300-L2300</f>
        <v>1230.1100000000006</v>
      </c>
      <c r="O2300" s="42">
        <v>0</v>
      </c>
      <c r="P2300" s="45">
        <v>0.03</v>
      </c>
      <c r="Q2300" s="42">
        <v>0</v>
      </c>
      <c r="R2300" s="42">
        <v>0</v>
      </c>
      <c r="S2300" s="42">
        <f>N2300-R2300</f>
        <v>1230.1100000000006</v>
      </c>
      <c r="T2300" s="38">
        <v>2101</v>
      </c>
      <c r="U2300" s="14">
        <f>S2300/H2300</f>
        <v>5.0000264205410379E-2</v>
      </c>
      <c r="V2300" s="19"/>
      <c r="W2300" s="19"/>
      <c r="X2300" s="37" t="s">
        <v>3461</v>
      </c>
    </row>
    <row r="2301" spans="1:37" s="9" customFormat="1" ht="16.5" customHeight="1">
      <c r="A2301" s="38">
        <v>1019</v>
      </c>
      <c r="B2301" s="39">
        <v>10800</v>
      </c>
      <c r="C2301" s="38">
        <v>10317746</v>
      </c>
      <c r="D2301" s="40" t="s">
        <v>2135</v>
      </c>
      <c r="E2301" s="38">
        <v>7</v>
      </c>
      <c r="F2301" s="38">
        <v>60</v>
      </c>
      <c r="G2301" s="38" t="s">
        <v>23</v>
      </c>
      <c r="H2301" s="42">
        <v>18871.099999999999</v>
      </c>
      <c r="I2301" s="2"/>
      <c r="J2301" s="44">
        <v>39808</v>
      </c>
      <c r="K2301" s="42">
        <v>0</v>
      </c>
      <c r="L2301" s="42">
        <v>17927.54</v>
      </c>
      <c r="M2301" s="44">
        <v>45077</v>
      </c>
      <c r="N2301" s="42">
        <f>H2301-K2301-L2301</f>
        <v>943.55999999999767</v>
      </c>
      <c r="O2301" s="42">
        <v>0</v>
      </c>
      <c r="P2301" s="45">
        <v>0.03</v>
      </c>
      <c r="Q2301" s="42">
        <v>0</v>
      </c>
      <c r="R2301" s="42">
        <v>0</v>
      </c>
      <c r="S2301" s="42">
        <f>N2301-R2301</f>
        <v>943.55999999999767</v>
      </c>
      <c r="T2301" s="38">
        <v>1001</v>
      </c>
      <c r="U2301" s="14">
        <f>S2301/H2301</f>
        <v>5.0000264955407887E-2</v>
      </c>
      <c r="V2301" s="19"/>
      <c r="W2301" s="19"/>
      <c r="X2301" s="37" t="s">
        <v>3465</v>
      </c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</row>
    <row r="2302" spans="1:37" s="9" customFormat="1" ht="16.5" customHeight="1">
      <c r="A2302" s="38">
        <v>3</v>
      </c>
      <c r="B2302" s="39">
        <v>10701</v>
      </c>
      <c r="C2302" s="38">
        <v>10275802</v>
      </c>
      <c r="D2302" s="40" t="s">
        <v>270</v>
      </c>
      <c r="E2302" s="41">
        <v>10</v>
      </c>
      <c r="F2302" s="38">
        <v>120</v>
      </c>
      <c r="G2302" s="38" t="s">
        <v>23</v>
      </c>
      <c r="H2302" s="42">
        <v>20726.490000000002</v>
      </c>
      <c r="I2302" s="43"/>
      <c r="J2302" s="44">
        <v>40567</v>
      </c>
      <c r="K2302" s="42">
        <v>0</v>
      </c>
      <c r="L2302" s="42">
        <v>19690.16</v>
      </c>
      <c r="M2302" s="44">
        <v>44957</v>
      </c>
      <c r="N2302" s="42">
        <f>H2302-K2302-L2302</f>
        <v>1036.3300000000017</v>
      </c>
      <c r="O2302" s="42">
        <v>0</v>
      </c>
      <c r="P2302" s="45">
        <v>0.13</v>
      </c>
      <c r="Q2302" s="42">
        <v>0</v>
      </c>
      <c r="R2302" s="42">
        <v>0</v>
      </c>
      <c r="S2302" s="42">
        <f>N2302-R2302</f>
        <v>1036.3300000000017</v>
      </c>
      <c r="T2302" s="38">
        <v>2107</v>
      </c>
      <c r="U2302" s="14">
        <f>S2302/H2302</f>
        <v>5.000026536089814E-2</v>
      </c>
      <c r="V2302" s="19"/>
      <c r="W2302" s="19"/>
      <c r="X2302" s="37" t="s">
        <v>3455</v>
      </c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3"/>
    </row>
    <row r="2303" spans="1:37" s="9" customFormat="1" ht="16.5" customHeight="1">
      <c r="A2303" s="38">
        <v>485</v>
      </c>
      <c r="B2303" s="39">
        <v>40712</v>
      </c>
      <c r="C2303" s="38">
        <v>10303628</v>
      </c>
      <c r="D2303" s="40" t="s">
        <v>1719</v>
      </c>
      <c r="E2303" s="38">
        <v>5</v>
      </c>
      <c r="F2303" s="38">
        <v>60</v>
      </c>
      <c r="G2303" s="38" t="s">
        <v>23</v>
      </c>
      <c r="H2303" s="42">
        <v>18765.5</v>
      </c>
      <c r="I2303" s="55"/>
      <c r="J2303" s="44">
        <v>42276</v>
      </c>
      <c r="K2303" s="42">
        <v>0</v>
      </c>
      <c r="L2303" s="42">
        <v>17827.22</v>
      </c>
      <c r="M2303" s="44">
        <v>45138</v>
      </c>
      <c r="N2303" s="42">
        <f>H2303-K2303-L2303</f>
        <v>938.27999999999884</v>
      </c>
      <c r="O2303" s="42">
        <v>0</v>
      </c>
      <c r="P2303" s="45">
        <v>0.13</v>
      </c>
      <c r="Q2303" s="42">
        <v>0</v>
      </c>
      <c r="R2303" s="42">
        <v>0</v>
      </c>
      <c r="S2303" s="42">
        <v>938.28</v>
      </c>
      <c r="T2303" s="38">
        <v>5000</v>
      </c>
      <c r="U2303" s="14">
        <f>S2303/H2303</f>
        <v>5.0000266446404304E-2</v>
      </c>
      <c r="V2303" s="19"/>
      <c r="W2303" s="19"/>
      <c r="X2303" s="37" t="s">
        <v>3467</v>
      </c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s="9" customFormat="1" ht="16.5" customHeight="1">
      <c r="A2304" s="38">
        <v>188</v>
      </c>
      <c r="B2304" s="39">
        <v>10736</v>
      </c>
      <c r="C2304" s="38">
        <v>10284338</v>
      </c>
      <c r="D2304" s="40" t="s">
        <v>1950</v>
      </c>
      <c r="E2304" s="31">
        <v>1</v>
      </c>
      <c r="F2304" s="38">
        <v>120</v>
      </c>
      <c r="G2304" s="38" t="s">
        <v>23</v>
      </c>
      <c r="H2304" s="42">
        <v>3727.58</v>
      </c>
      <c r="I2304" s="49"/>
      <c r="J2304" s="44">
        <v>39269</v>
      </c>
      <c r="K2304" s="42">
        <v>0</v>
      </c>
      <c r="L2304" s="42">
        <v>3541.2</v>
      </c>
      <c r="M2304" s="44">
        <v>45107</v>
      </c>
      <c r="N2304" s="42">
        <f>H2304-K2304-L2304</f>
        <v>186.38000000000011</v>
      </c>
      <c r="O2304" s="42">
        <v>0</v>
      </c>
      <c r="P2304" s="45">
        <v>0.03</v>
      </c>
      <c r="Q2304" s="42">
        <v>0</v>
      </c>
      <c r="R2304" s="42">
        <v>0</v>
      </c>
      <c r="S2304" s="42">
        <f>N2304-R2304</f>
        <v>186.38000000000011</v>
      </c>
      <c r="T2304" s="38">
        <v>2101</v>
      </c>
      <c r="U2304" s="14">
        <f>S2304/H2304</f>
        <v>5.0000268270566993E-2</v>
      </c>
      <c r="V2304" s="19"/>
      <c r="W2304" s="19"/>
      <c r="X2304" s="37" t="s">
        <v>3461</v>
      </c>
    </row>
    <row r="2305" spans="1:37" s="9" customFormat="1" ht="16.5" customHeight="1">
      <c r="A2305" s="38">
        <v>179</v>
      </c>
      <c r="B2305" s="39">
        <v>10736</v>
      </c>
      <c r="C2305" s="38">
        <v>10284309</v>
      </c>
      <c r="D2305" s="40" t="s">
        <v>1941</v>
      </c>
      <c r="E2305" s="31">
        <v>1</v>
      </c>
      <c r="F2305" s="38">
        <v>60</v>
      </c>
      <c r="G2305" s="38" t="s">
        <v>33</v>
      </c>
      <c r="H2305" s="42">
        <v>14786.32</v>
      </c>
      <c r="I2305" s="49"/>
      <c r="J2305" s="44">
        <v>40688</v>
      </c>
      <c r="K2305" s="42">
        <v>0</v>
      </c>
      <c r="L2305" s="42">
        <v>14047</v>
      </c>
      <c r="M2305" s="44">
        <v>45107</v>
      </c>
      <c r="N2305" s="42">
        <f>H2305-K2305-L2305</f>
        <v>739.31999999999971</v>
      </c>
      <c r="O2305" s="42">
        <v>0</v>
      </c>
      <c r="P2305" s="45">
        <v>0.13</v>
      </c>
      <c r="Q2305" s="42">
        <v>0</v>
      </c>
      <c r="R2305" s="42">
        <v>0</v>
      </c>
      <c r="S2305" s="42">
        <f>N2305-R2305</f>
        <v>739.31999999999971</v>
      </c>
      <c r="T2305" s="38">
        <v>5000</v>
      </c>
      <c r="U2305" s="14">
        <f>S2305/H2305</f>
        <v>5.000027052031876E-2</v>
      </c>
      <c r="V2305" s="19"/>
      <c r="W2305" s="19"/>
      <c r="X2305" s="37" t="s">
        <v>3461</v>
      </c>
    </row>
    <row r="2306" spans="1:37" s="9" customFormat="1" ht="16.5" customHeight="1">
      <c r="A2306" s="38">
        <v>795</v>
      </c>
      <c r="B2306" s="39">
        <v>10729</v>
      </c>
      <c r="C2306" s="38">
        <v>10292965</v>
      </c>
      <c r="D2306" s="40" t="s">
        <v>3336</v>
      </c>
      <c r="E2306" s="58">
        <v>1</v>
      </c>
      <c r="F2306" s="38">
        <v>60</v>
      </c>
      <c r="G2306" s="38" t="s">
        <v>33</v>
      </c>
      <c r="H2306" s="42">
        <v>23794.87</v>
      </c>
      <c r="I2306" s="37"/>
      <c r="J2306" s="44">
        <v>42333</v>
      </c>
      <c r="K2306" s="42">
        <v>0</v>
      </c>
      <c r="L2306" s="42">
        <v>22605.119999999999</v>
      </c>
      <c r="M2306" s="44">
        <v>45259</v>
      </c>
      <c r="N2306" s="42">
        <v>1189.75</v>
      </c>
      <c r="O2306" s="42">
        <v>0</v>
      </c>
      <c r="P2306" s="45">
        <f>IF(J2306&lt;DATEVALUE("2009-1-1"),3%,13%)</f>
        <v>0.13</v>
      </c>
      <c r="Q2306" s="42">
        <f>IF(P2306=13%,ROUND(O2306/(1+P2306)*P2306,2),ROUND(O2306/(1+0.03)*0.02,2))</f>
        <v>0</v>
      </c>
      <c r="R2306" s="42">
        <f>O2306-Q2306</f>
        <v>0</v>
      </c>
      <c r="S2306" s="42">
        <f>N2306-R2306</f>
        <v>1189.75</v>
      </c>
      <c r="T2306" s="38">
        <v>5000</v>
      </c>
      <c r="U2306" s="14">
        <f>S2306/H2306</f>
        <v>5.0000273168124054E-2</v>
      </c>
      <c r="V2306" s="19"/>
      <c r="W2306" s="19"/>
      <c r="X2306" s="37" t="s">
        <v>3459</v>
      </c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</row>
    <row r="2307" spans="1:37" s="9" customFormat="1" ht="16.5" customHeight="1">
      <c r="A2307" s="38">
        <v>119</v>
      </c>
      <c r="B2307" s="39">
        <v>10725</v>
      </c>
      <c r="C2307" s="38">
        <v>10301812</v>
      </c>
      <c r="D2307" s="40" t="s">
        <v>295</v>
      </c>
      <c r="E2307" s="58">
        <v>1</v>
      </c>
      <c r="F2307" s="38">
        <v>120</v>
      </c>
      <c r="G2307" s="38" t="s">
        <v>21</v>
      </c>
      <c r="H2307" s="42">
        <v>14529.92</v>
      </c>
      <c r="I2307" s="57"/>
      <c r="J2307" s="44">
        <v>40908</v>
      </c>
      <c r="K2307" s="42">
        <v>0</v>
      </c>
      <c r="L2307" s="42">
        <v>13803.42</v>
      </c>
      <c r="M2307" s="44">
        <v>45199</v>
      </c>
      <c r="N2307" s="42">
        <f>H2307-K2307-L2307</f>
        <v>726.5</v>
      </c>
      <c r="O2307" s="42">
        <v>0</v>
      </c>
      <c r="P2307" s="45">
        <v>0.13</v>
      </c>
      <c r="Q2307" s="42">
        <v>0</v>
      </c>
      <c r="R2307" s="42">
        <v>0</v>
      </c>
      <c r="S2307" s="42">
        <f>N2307</f>
        <v>726.5</v>
      </c>
      <c r="T2307" s="38">
        <v>2105</v>
      </c>
      <c r="U2307" s="14">
        <f>S2307/H2307</f>
        <v>5.0000275294014004E-2</v>
      </c>
      <c r="V2307" s="19"/>
      <c r="W2307" s="19"/>
      <c r="X2307" s="37" t="s">
        <v>3459</v>
      </c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</row>
    <row r="2308" spans="1:37" s="9" customFormat="1" ht="16.5" customHeight="1">
      <c r="A2308" s="38">
        <v>330</v>
      </c>
      <c r="B2308" s="39">
        <v>10729</v>
      </c>
      <c r="C2308" s="38">
        <v>10319703</v>
      </c>
      <c r="D2308" s="40" t="s">
        <v>3110</v>
      </c>
      <c r="E2308" s="58">
        <v>1</v>
      </c>
      <c r="F2308" s="38">
        <v>120</v>
      </c>
      <c r="G2308" s="38" t="s">
        <v>21</v>
      </c>
      <c r="H2308" s="42">
        <v>23504.27</v>
      </c>
      <c r="I2308" s="37"/>
      <c r="J2308" s="44">
        <v>41390</v>
      </c>
      <c r="K2308" s="42">
        <v>0</v>
      </c>
      <c r="L2308" s="42">
        <v>22329.05</v>
      </c>
      <c r="M2308" s="44">
        <v>45259</v>
      </c>
      <c r="N2308" s="42">
        <v>1175.22</v>
      </c>
      <c r="O2308" s="42">
        <v>0</v>
      </c>
      <c r="P2308" s="45">
        <f>IF(J2308&lt;DATEVALUE("2009-1-1"),3%,13%)</f>
        <v>0.13</v>
      </c>
      <c r="Q2308" s="42">
        <f>IF(P2308=13%,ROUND(O2308/(1+P2308)*P2308,2),ROUND(O2308/(1+0.03)*0.02,2))</f>
        <v>0</v>
      </c>
      <c r="R2308" s="42">
        <f>O2308-Q2308</f>
        <v>0</v>
      </c>
      <c r="S2308" s="42">
        <f>N2308-R2308</f>
        <v>1175.22</v>
      </c>
      <c r="T2308" s="38">
        <v>1802</v>
      </c>
      <c r="U2308" s="14">
        <f>S2308/H2308</f>
        <v>5.0000276545495777E-2</v>
      </c>
      <c r="V2308" s="19"/>
      <c r="W2308" s="19"/>
      <c r="X2308" s="37" t="s">
        <v>3459</v>
      </c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</row>
    <row r="2309" spans="1:37" s="9" customFormat="1" ht="16.5" customHeight="1">
      <c r="A2309" s="38">
        <v>66</v>
      </c>
      <c r="B2309" s="39">
        <v>10701</v>
      </c>
      <c r="C2309" s="38">
        <v>10276006</v>
      </c>
      <c r="D2309" s="40" t="s">
        <v>49</v>
      </c>
      <c r="E2309" s="38">
        <v>5</v>
      </c>
      <c r="F2309" s="38">
        <v>120</v>
      </c>
      <c r="G2309" s="38" t="s">
        <v>23</v>
      </c>
      <c r="H2309" s="42">
        <v>1799.99</v>
      </c>
      <c r="I2309" s="57"/>
      <c r="J2309" s="44">
        <v>41540</v>
      </c>
      <c r="K2309" s="42">
        <v>0</v>
      </c>
      <c r="L2309" s="42">
        <v>1709.99</v>
      </c>
      <c r="M2309" s="44">
        <v>45199</v>
      </c>
      <c r="N2309" s="42">
        <v>90</v>
      </c>
      <c r="O2309" s="42">
        <v>0</v>
      </c>
      <c r="P2309" s="45">
        <v>0.13</v>
      </c>
      <c r="Q2309" s="42">
        <v>0</v>
      </c>
      <c r="R2309" s="42">
        <v>0</v>
      </c>
      <c r="S2309" s="42">
        <v>90</v>
      </c>
      <c r="T2309" s="38">
        <v>2101</v>
      </c>
      <c r="U2309" s="14">
        <f>S2309/H2309</f>
        <v>5.0000277779320999E-2</v>
      </c>
      <c r="V2309" s="19"/>
      <c r="W2309" s="19"/>
      <c r="X2309" s="37" t="s">
        <v>3455</v>
      </c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</row>
    <row r="2310" spans="1:37" s="9" customFormat="1" ht="16.5" customHeight="1">
      <c r="A2310" s="38">
        <v>114</v>
      </c>
      <c r="B2310" s="39">
        <v>10704</v>
      </c>
      <c r="C2310" s="38">
        <v>10280288</v>
      </c>
      <c r="D2310" s="40" t="s">
        <v>2925</v>
      </c>
      <c r="E2310" s="58">
        <v>3</v>
      </c>
      <c r="F2310" s="38">
        <v>60</v>
      </c>
      <c r="G2310" s="38" t="s">
        <v>33</v>
      </c>
      <c r="H2310" s="42">
        <v>3532.38</v>
      </c>
      <c r="I2310" s="37"/>
      <c r="J2310" s="44">
        <v>42366</v>
      </c>
      <c r="K2310" s="42">
        <v>0</v>
      </c>
      <c r="L2310" s="42">
        <v>3355.76</v>
      </c>
      <c r="M2310" s="44">
        <v>45200</v>
      </c>
      <c r="N2310" s="42">
        <v>176.62</v>
      </c>
      <c r="O2310" s="42">
        <v>0</v>
      </c>
      <c r="P2310" s="45">
        <f>IF(J2310&lt;DATEVALUE("2009-1-1"),3%,13%)</f>
        <v>0.13</v>
      </c>
      <c r="Q2310" s="42">
        <f>IF(P2310=13%,ROUND(O2310/(1+P2310)*P2310,2),ROUND(O2310/(1+0.03)*0.02,2))</f>
        <v>0</v>
      </c>
      <c r="R2310" s="42">
        <f>O2310-Q2310</f>
        <v>0</v>
      </c>
      <c r="S2310" s="42">
        <f>N2310-R2310</f>
        <v>176.62</v>
      </c>
      <c r="T2310" s="38">
        <v>5000</v>
      </c>
      <c r="U2310" s="14">
        <f>S2310/H2310</f>
        <v>5.0000283095250231E-2</v>
      </c>
      <c r="V2310" s="19"/>
      <c r="W2310" s="19"/>
      <c r="X2310" s="37" t="s">
        <v>3455</v>
      </c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</row>
    <row r="2311" spans="1:37" s="9" customFormat="1" ht="16.5" customHeight="1">
      <c r="A2311" s="38">
        <v>170</v>
      </c>
      <c r="B2311" s="39">
        <v>50098</v>
      </c>
      <c r="C2311" s="38">
        <v>10307044</v>
      </c>
      <c r="D2311" s="40" t="s">
        <v>1022</v>
      </c>
      <c r="E2311" s="38">
        <v>1</v>
      </c>
      <c r="F2311" s="38">
        <v>38</v>
      </c>
      <c r="G2311" s="38" t="s">
        <v>33</v>
      </c>
      <c r="H2311" s="42">
        <v>1743.59</v>
      </c>
      <c r="I2311" s="57"/>
      <c r="J2311" s="44">
        <v>43977</v>
      </c>
      <c r="K2311" s="42">
        <v>0</v>
      </c>
      <c r="L2311" s="42">
        <v>1656.41</v>
      </c>
      <c r="M2311" s="44">
        <v>45199</v>
      </c>
      <c r="N2311" s="42">
        <v>87.18</v>
      </c>
      <c r="O2311" s="42">
        <v>0</v>
      </c>
      <c r="P2311" s="45">
        <v>0.13</v>
      </c>
      <c r="Q2311" s="42">
        <v>0</v>
      </c>
      <c r="R2311" s="42">
        <v>0</v>
      </c>
      <c r="S2311" s="42">
        <v>87.18</v>
      </c>
      <c r="T2311" s="38">
        <v>5000</v>
      </c>
      <c r="U2311" s="14">
        <f>S2311/H2311</f>
        <v>5.0000286764663719E-2</v>
      </c>
      <c r="V2311" s="19"/>
      <c r="W2311" s="19"/>
      <c r="X2311" s="37" t="s">
        <v>3456</v>
      </c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</row>
    <row r="2312" spans="1:37" s="9" customFormat="1" ht="16.5" customHeight="1">
      <c r="A2312" s="38">
        <v>193</v>
      </c>
      <c r="B2312" s="39">
        <v>10743</v>
      </c>
      <c r="C2312" s="38">
        <v>10300732</v>
      </c>
      <c r="D2312" s="40" t="s">
        <v>540</v>
      </c>
      <c r="E2312" s="58">
        <v>6</v>
      </c>
      <c r="F2312" s="38">
        <v>60</v>
      </c>
      <c r="G2312" s="38" t="s">
        <v>23</v>
      </c>
      <c r="H2312" s="42">
        <v>17435.900000000001</v>
      </c>
      <c r="I2312" s="57"/>
      <c r="J2312" s="44">
        <v>40512</v>
      </c>
      <c r="K2312" s="42">
        <v>0</v>
      </c>
      <c r="L2312" s="42">
        <v>16564.099999999999</v>
      </c>
      <c r="M2312" s="44">
        <v>45199</v>
      </c>
      <c r="N2312" s="42">
        <f>H2312-L2312</f>
        <v>871.80000000000291</v>
      </c>
      <c r="O2312" s="42">
        <v>0</v>
      </c>
      <c r="P2312" s="45">
        <v>0.13</v>
      </c>
      <c r="Q2312" s="42">
        <v>0</v>
      </c>
      <c r="R2312" s="42">
        <v>0</v>
      </c>
      <c r="S2312" s="42">
        <f>N2312</f>
        <v>871.80000000000291</v>
      </c>
      <c r="T2312" s="38">
        <v>5000</v>
      </c>
      <c r="U2312" s="14">
        <f>S2312/H2312</f>
        <v>5.0000286764663872E-2</v>
      </c>
      <c r="V2312" s="19"/>
      <c r="W2312" s="19"/>
      <c r="X2312" s="37" t="s">
        <v>3463</v>
      </c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</row>
    <row r="2313" spans="1:37" s="9" customFormat="1" ht="16.5" customHeight="1">
      <c r="A2313" s="38">
        <v>20</v>
      </c>
      <c r="B2313" s="39">
        <v>20704</v>
      </c>
      <c r="C2313" s="38">
        <v>10296046</v>
      </c>
      <c r="D2313" s="40" t="s">
        <v>821</v>
      </c>
      <c r="E2313" s="58">
        <v>3</v>
      </c>
      <c r="F2313" s="38">
        <v>60</v>
      </c>
      <c r="G2313" s="38" t="s">
        <v>33</v>
      </c>
      <c r="H2313" s="42">
        <v>12089.73</v>
      </c>
      <c r="I2313" s="57"/>
      <c r="J2313" s="44">
        <v>41991</v>
      </c>
      <c r="K2313" s="42">
        <v>0</v>
      </c>
      <c r="L2313" s="42">
        <v>11485.24</v>
      </c>
      <c r="M2313" s="44">
        <v>45199</v>
      </c>
      <c r="N2313" s="42">
        <f>H2313-K2313-L2313</f>
        <v>604.48999999999978</v>
      </c>
      <c r="O2313" s="42">
        <v>0</v>
      </c>
      <c r="P2313" s="45">
        <v>0.13</v>
      </c>
      <c r="Q2313" s="42">
        <v>0</v>
      </c>
      <c r="R2313" s="42">
        <v>0</v>
      </c>
      <c r="S2313" s="42">
        <f>N2313-R2313</f>
        <v>604.48999999999978</v>
      </c>
      <c r="T2313" s="38">
        <v>5000</v>
      </c>
      <c r="U2313" s="14">
        <f>S2313/H2313</f>
        <v>5.0000289501916075E-2</v>
      </c>
      <c r="V2313" s="19"/>
      <c r="W2313" s="19"/>
      <c r="X2313" s="37" t="s">
        <v>3466</v>
      </c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</row>
    <row r="2314" spans="1:37" s="9" customFormat="1" ht="16.5" customHeight="1">
      <c r="A2314" s="38">
        <v>762</v>
      </c>
      <c r="B2314" s="39">
        <v>10729</v>
      </c>
      <c r="C2314" s="38">
        <v>10292266</v>
      </c>
      <c r="D2314" s="40" t="s">
        <v>2356</v>
      </c>
      <c r="E2314" s="58">
        <v>1</v>
      </c>
      <c r="F2314" s="38">
        <v>42</v>
      </c>
      <c r="G2314" s="38" t="s">
        <v>33</v>
      </c>
      <c r="H2314" s="42">
        <v>1684.59</v>
      </c>
      <c r="I2314" s="37"/>
      <c r="J2314" s="44">
        <v>43858</v>
      </c>
      <c r="K2314" s="42">
        <v>0</v>
      </c>
      <c r="L2314" s="42">
        <v>1600.36</v>
      </c>
      <c r="M2314" s="44">
        <v>45259</v>
      </c>
      <c r="N2314" s="42">
        <v>84.23</v>
      </c>
      <c r="O2314" s="42">
        <v>0</v>
      </c>
      <c r="P2314" s="45">
        <f>IF(J2314&lt;DATEVALUE("2009-1-1"),3%,13%)</f>
        <v>0.13</v>
      </c>
      <c r="Q2314" s="42">
        <f>IF(P2314=13%,ROUND(O2314/(1+P2314)*P2314,2),ROUND(O2314/(1+0.03)*0.02,2))</f>
        <v>0</v>
      </c>
      <c r="R2314" s="42">
        <f>O2314-Q2314</f>
        <v>0</v>
      </c>
      <c r="S2314" s="42">
        <f>N2314-R2314</f>
        <v>84.23</v>
      </c>
      <c r="T2314" s="38">
        <v>5000</v>
      </c>
      <c r="U2314" s="14">
        <f>S2314/H2314</f>
        <v>5.0000296808125427E-2</v>
      </c>
      <c r="V2314" s="19"/>
      <c r="W2314" s="19"/>
      <c r="X2314" s="37" t="s">
        <v>3459</v>
      </c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</row>
    <row r="2315" spans="1:37" s="9" customFormat="1" ht="16.5" customHeight="1">
      <c r="A2315" s="38">
        <v>265</v>
      </c>
      <c r="B2315" s="39">
        <v>10741</v>
      </c>
      <c r="C2315" s="38">
        <v>10282513</v>
      </c>
      <c r="D2315" s="40" t="s">
        <v>1538</v>
      </c>
      <c r="E2315" s="38">
        <v>1</v>
      </c>
      <c r="F2315" s="38">
        <v>42</v>
      </c>
      <c r="G2315" s="38" t="s">
        <v>33</v>
      </c>
      <c r="H2315" s="42">
        <v>1684.59</v>
      </c>
      <c r="I2315" s="55"/>
      <c r="J2315" s="44">
        <v>43858</v>
      </c>
      <c r="K2315" s="42">
        <v>0</v>
      </c>
      <c r="L2315" s="42">
        <v>1600.36</v>
      </c>
      <c r="M2315" s="44">
        <v>45138</v>
      </c>
      <c r="N2315" s="42">
        <f>H2315-K2315-L2315</f>
        <v>84.230000000000018</v>
      </c>
      <c r="O2315" s="42">
        <v>0</v>
      </c>
      <c r="P2315" s="45">
        <v>0.13</v>
      </c>
      <c r="Q2315" s="42">
        <v>0</v>
      </c>
      <c r="R2315" s="42">
        <v>0</v>
      </c>
      <c r="S2315" s="42">
        <f>N2315-R2315</f>
        <v>84.230000000000018</v>
      </c>
      <c r="T2315" s="38">
        <v>5000</v>
      </c>
      <c r="U2315" s="14">
        <f>S2315/H2315</f>
        <v>5.0000296808125434E-2</v>
      </c>
      <c r="V2315" s="19"/>
      <c r="W2315" s="19"/>
      <c r="X2315" s="37" t="s">
        <v>3462</v>
      </c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</row>
    <row r="2316" spans="1:37" s="9" customFormat="1" ht="16.5" customHeight="1">
      <c r="A2316" s="38">
        <v>611</v>
      </c>
      <c r="B2316" s="39">
        <v>10729</v>
      </c>
      <c r="C2316" s="38">
        <v>10291889</v>
      </c>
      <c r="D2316" s="40" t="s">
        <v>31</v>
      </c>
      <c r="E2316" s="58">
        <v>300</v>
      </c>
      <c r="F2316" s="38">
        <v>60</v>
      </c>
      <c r="G2316" s="38" t="s">
        <v>23</v>
      </c>
      <c r="H2316" s="42">
        <v>13333.32</v>
      </c>
      <c r="I2316" s="37"/>
      <c r="J2316" s="44">
        <v>42061</v>
      </c>
      <c r="K2316" s="42">
        <v>0</v>
      </c>
      <c r="L2316" s="42">
        <v>12666.65</v>
      </c>
      <c r="M2316" s="44">
        <v>45259</v>
      </c>
      <c r="N2316" s="42">
        <v>666.67</v>
      </c>
      <c r="O2316" s="42">
        <v>0</v>
      </c>
      <c r="P2316" s="45">
        <f>IF(J2316&lt;DATEVALUE("2009-1-1"),3%,13%)</f>
        <v>0.13</v>
      </c>
      <c r="Q2316" s="42">
        <f>IF(P2316=13%,ROUND(O2316/(1+P2316)*P2316,2),ROUND(O2316/(1+0.03)*0.02,2))</f>
        <v>0</v>
      </c>
      <c r="R2316" s="42">
        <f>O2316-Q2316</f>
        <v>0</v>
      </c>
      <c r="S2316" s="42">
        <f>N2316-R2316</f>
        <v>666.67</v>
      </c>
      <c r="T2316" s="38">
        <v>5000</v>
      </c>
      <c r="U2316" s="14">
        <f>S2316/H2316</f>
        <v>5.0000300000300001E-2</v>
      </c>
      <c r="V2316" s="19"/>
      <c r="W2316" s="19"/>
      <c r="X2316" s="37" t="s">
        <v>3459</v>
      </c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s="9" customFormat="1" ht="16.5" customHeight="1">
      <c r="A2317" s="38">
        <v>1137</v>
      </c>
      <c r="B2317" s="39">
        <v>10800</v>
      </c>
      <c r="C2317" s="38">
        <v>10317351</v>
      </c>
      <c r="D2317" s="40" t="s">
        <v>355</v>
      </c>
      <c r="E2317" s="58">
        <v>5</v>
      </c>
      <c r="F2317" s="38">
        <v>60</v>
      </c>
      <c r="G2317" s="38" t="s">
        <v>23</v>
      </c>
      <c r="H2317" s="42">
        <v>8229.15</v>
      </c>
      <c r="I2317" s="37"/>
      <c r="J2317" s="44">
        <v>39808</v>
      </c>
      <c r="K2317" s="42">
        <v>0</v>
      </c>
      <c r="L2317" s="42">
        <v>7817.69</v>
      </c>
      <c r="M2317" s="44">
        <v>45222</v>
      </c>
      <c r="N2317" s="42">
        <v>411.46</v>
      </c>
      <c r="O2317" s="42">
        <v>0</v>
      </c>
      <c r="P2317" s="45">
        <f>IF(J2317&lt;DATEVALUE("2009-1-1"),3%,13%)</f>
        <v>0.03</v>
      </c>
      <c r="Q2317" s="42">
        <f>IF(P2317=13%,ROUND(O2317/(1+P2317)*P2317,2),ROUND(O2317/(1+0.03)*0.02,2))</f>
        <v>0</v>
      </c>
      <c r="R2317" s="42">
        <f>O2317-Q2317</f>
        <v>0</v>
      </c>
      <c r="S2317" s="42">
        <f>N2317-R2317</f>
        <v>411.46</v>
      </c>
      <c r="T2317" s="38">
        <v>1001</v>
      </c>
      <c r="U2317" s="14">
        <f>S2317/H2317</f>
        <v>5.0000303798083644E-2</v>
      </c>
      <c r="V2317" s="19"/>
      <c r="W2317" s="19"/>
      <c r="X2317" s="37" t="s">
        <v>3465</v>
      </c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</row>
    <row r="2318" spans="1:37" s="9" customFormat="1" ht="16.5" customHeight="1">
      <c r="A2318" s="38">
        <v>65</v>
      </c>
      <c r="B2318" s="39">
        <v>10701</v>
      </c>
      <c r="C2318" s="38">
        <v>10276005</v>
      </c>
      <c r="D2318" s="40" t="s">
        <v>48</v>
      </c>
      <c r="E2318" s="38">
        <v>5</v>
      </c>
      <c r="F2318" s="38">
        <v>120</v>
      </c>
      <c r="G2318" s="38" t="s">
        <v>23</v>
      </c>
      <c r="H2318" s="42">
        <v>1639.99</v>
      </c>
      <c r="I2318" s="57"/>
      <c r="J2318" s="44">
        <v>41540</v>
      </c>
      <c r="K2318" s="42">
        <v>0</v>
      </c>
      <c r="L2318" s="42">
        <v>1557.99</v>
      </c>
      <c r="M2318" s="44">
        <v>45199</v>
      </c>
      <c r="N2318" s="42">
        <v>82</v>
      </c>
      <c r="O2318" s="42">
        <v>0</v>
      </c>
      <c r="P2318" s="45">
        <v>0.13</v>
      </c>
      <c r="Q2318" s="42">
        <v>0</v>
      </c>
      <c r="R2318" s="42">
        <v>0</v>
      </c>
      <c r="S2318" s="42">
        <v>82</v>
      </c>
      <c r="T2318" s="38">
        <v>2101</v>
      </c>
      <c r="U2318" s="14">
        <f>S2318/H2318</f>
        <v>5.0000304879907802E-2</v>
      </c>
      <c r="V2318" s="19"/>
      <c r="W2318" s="19"/>
      <c r="X2318" s="37" t="s">
        <v>3455</v>
      </c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</row>
    <row r="2319" spans="1:37" s="9" customFormat="1" ht="16.5" customHeight="1">
      <c r="A2319" s="38">
        <v>620</v>
      </c>
      <c r="B2319" s="39">
        <v>10729</v>
      </c>
      <c r="C2319" s="38">
        <v>10292111</v>
      </c>
      <c r="D2319" s="40" t="s">
        <v>2418</v>
      </c>
      <c r="E2319" s="58">
        <v>8</v>
      </c>
      <c r="F2319" s="38">
        <v>120</v>
      </c>
      <c r="G2319" s="38" t="s">
        <v>23</v>
      </c>
      <c r="H2319" s="42">
        <v>9708.74</v>
      </c>
      <c r="I2319" s="37"/>
      <c r="J2319" s="44">
        <v>40902</v>
      </c>
      <c r="K2319" s="42">
        <v>0</v>
      </c>
      <c r="L2319" s="42">
        <v>9223.2999999999993</v>
      </c>
      <c r="M2319" s="44">
        <v>45259</v>
      </c>
      <c r="N2319" s="42">
        <v>485.44</v>
      </c>
      <c r="O2319" s="42">
        <v>0</v>
      </c>
      <c r="P2319" s="45">
        <f>IF(J2319&lt;DATEVALUE("2009-1-1"),3%,13%)</f>
        <v>0.13</v>
      </c>
      <c r="Q2319" s="42">
        <f>IF(P2319=13%,ROUND(O2319/(1+P2319)*P2319,2),ROUND(O2319/(1+0.03)*0.02,2))</f>
        <v>0</v>
      </c>
      <c r="R2319" s="42">
        <f>O2319-Q2319</f>
        <v>0</v>
      </c>
      <c r="S2319" s="42">
        <f>N2319-R2319</f>
        <v>485.44</v>
      </c>
      <c r="T2319" s="38">
        <v>5000</v>
      </c>
      <c r="U2319" s="14">
        <f>S2319/H2319</f>
        <v>5.0000308999932019E-2</v>
      </c>
      <c r="V2319" s="19"/>
      <c r="W2319" s="19"/>
      <c r="X2319" s="37" t="s">
        <v>3459</v>
      </c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</row>
    <row r="2320" spans="1:37" s="9" customFormat="1" ht="16.5" customHeight="1">
      <c r="A2320" s="38">
        <v>293</v>
      </c>
      <c r="B2320" s="39">
        <v>40704</v>
      </c>
      <c r="C2320" s="38">
        <v>10302888</v>
      </c>
      <c r="D2320" s="40" t="s">
        <v>837</v>
      </c>
      <c r="E2320" s="58">
        <v>8</v>
      </c>
      <c r="F2320" s="38">
        <v>60</v>
      </c>
      <c r="G2320" s="38" t="s">
        <v>33</v>
      </c>
      <c r="H2320" s="42">
        <v>6427.36</v>
      </c>
      <c r="I2320" s="57"/>
      <c r="J2320" s="44">
        <v>42002</v>
      </c>
      <c r="K2320" s="42">
        <v>0</v>
      </c>
      <c r="L2320" s="42">
        <v>6105.99</v>
      </c>
      <c r="M2320" s="44">
        <v>45199</v>
      </c>
      <c r="N2320" s="42">
        <f>H2320-K2320-L2320</f>
        <v>321.36999999999989</v>
      </c>
      <c r="O2320" s="42">
        <v>0</v>
      </c>
      <c r="P2320" s="45">
        <v>0.13</v>
      </c>
      <c r="Q2320" s="42">
        <v>0</v>
      </c>
      <c r="R2320" s="42">
        <v>0</v>
      </c>
      <c r="S2320" s="42">
        <f>N2320-R2320</f>
        <v>321.36999999999989</v>
      </c>
      <c r="T2320" s="38">
        <v>5000</v>
      </c>
      <c r="U2320" s="14">
        <f>S2320/H2320</f>
        <v>5.0000311169749311E-2</v>
      </c>
      <c r="V2320" s="19"/>
      <c r="W2320" s="19"/>
      <c r="X2320" s="37" t="s">
        <v>3463</v>
      </c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</row>
    <row r="2321" spans="1:37" s="9" customFormat="1" ht="16.5" customHeight="1">
      <c r="A2321" s="38">
        <v>486</v>
      </c>
      <c r="B2321" s="39">
        <v>40712</v>
      </c>
      <c r="C2321" s="38">
        <v>10303629</v>
      </c>
      <c r="D2321" s="40" t="s">
        <v>890</v>
      </c>
      <c r="E2321" s="38">
        <v>5</v>
      </c>
      <c r="F2321" s="38">
        <v>60</v>
      </c>
      <c r="G2321" s="38" t="s">
        <v>23</v>
      </c>
      <c r="H2321" s="42">
        <v>15983.5</v>
      </c>
      <c r="I2321" s="55"/>
      <c r="J2321" s="44">
        <v>42276</v>
      </c>
      <c r="K2321" s="42">
        <v>0</v>
      </c>
      <c r="L2321" s="42">
        <v>15184.32</v>
      </c>
      <c r="M2321" s="44">
        <v>45138</v>
      </c>
      <c r="N2321" s="42">
        <f>H2321-K2321-L2321</f>
        <v>799.18000000000029</v>
      </c>
      <c r="O2321" s="42">
        <v>0</v>
      </c>
      <c r="P2321" s="45">
        <v>0.13</v>
      </c>
      <c r="Q2321" s="42">
        <v>0</v>
      </c>
      <c r="R2321" s="42">
        <v>0</v>
      </c>
      <c r="S2321" s="42">
        <v>799.18</v>
      </c>
      <c r="T2321" s="38">
        <v>5000</v>
      </c>
      <c r="U2321" s="14">
        <f>S2321/H2321</f>
        <v>5.00003128225983E-2</v>
      </c>
      <c r="V2321" s="19"/>
      <c r="W2321" s="19"/>
      <c r="X2321" s="37" t="s">
        <v>3467</v>
      </c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</row>
    <row r="2322" spans="1:37" s="9" customFormat="1" ht="16.5" customHeight="1">
      <c r="A2322" s="38">
        <v>39</v>
      </c>
      <c r="B2322" s="39">
        <v>10723</v>
      </c>
      <c r="C2322" s="38">
        <v>10294594</v>
      </c>
      <c r="D2322" s="40" t="s">
        <v>1839</v>
      </c>
      <c r="E2322" s="38">
        <v>1</v>
      </c>
      <c r="F2322" s="38">
        <v>120</v>
      </c>
      <c r="G2322" s="38" t="s">
        <v>21</v>
      </c>
      <c r="H2322" s="42">
        <v>14096.51</v>
      </c>
      <c r="I2322" s="49"/>
      <c r="J2322" s="44">
        <v>40177</v>
      </c>
      <c r="K2322" s="42">
        <v>0</v>
      </c>
      <c r="L2322" s="42">
        <v>13391.68</v>
      </c>
      <c r="M2322" s="44">
        <v>45107</v>
      </c>
      <c r="N2322" s="42">
        <f>H2322-K2322-L2322</f>
        <v>704.82999999999993</v>
      </c>
      <c r="O2322" s="42">
        <v>0</v>
      </c>
      <c r="P2322" s="45">
        <v>0.13</v>
      </c>
      <c r="Q2322" s="42">
        <v>0</v>
      </c>
      <c r="R2322" s="42">
        <v>0</v>
      </c>
      <c r="S2322" s="42">
        <f>N2322-R2322</f>
        <v>704.82999999999993</v>
      </c>
      <c r="T2322" s="38">
        <v>5000</v>
      </c>
      <c r="U2322" s="14">
        <f>S2322/H2322</f>
        <v>5.0000319227950743E-2</v>
      </c>
      <c r="V2322" s="19"/>
      <c r="W2322" s="19"/>
      <c r="X2322" s="37" t="s">
        <v>3470</v>
      </c>
    </row>
    <row r="2323" spans="1:37" s="9" customFormat="1" ht="16.5" customHeight="1">
      <c r="A2323" s="38">
        <v>60</v>
      </c>
      <c r="B2323" s="39">
        <v>10723</v>
      </c>
      <c r="C2323" s="38">
        <v>10294006</v>
      </c>
      <c r="D2323" s="40" t="s">
        <v>276</v>
      </c>
      <c r="E2323" s="58">
        <v>15</v>
      </c>
      <c r="F2323" s="38">
        <v>43</v>
      </c>
      <c r="G2323" s="38" t="s">
        <v>33</v>
      </c>
      <c r="H2323" s="42">
        <v>20216.27</v>
      </c>
      <c r="I2323" s="57"/>
      <c r="J2323" s="44">
        <v>43827</v>
      </c>
      <c r="K2323" s="42">
        <v>0</v>
      </c>
      <c r="L2323" s="42">
        <v>19205.45</v>
      </c>
      <c r="M2323" s="44">
        <v>45199</v>
      </c>
      <c r="N2323" s="42">
        <f>H2323-K2323-L2323</f>
        <v>1010.8199999999997</v>
      </c>
      <c r="O2323" s="42">
        <v>0</v>
      </c>
      <c r="P2323" s="45">
        <v>0.13</v>
      </c>
      <c r="Q2323" s="42">
        <v>0</v>
      </c>
      <c r="R2323" s="42">
        <v>0</v>
      </c>
      <c r="S2323" s="42">
        <f>N2323</f>
        <v>1010.8199999999997</v>
      </c>
      <c r="T2323" s="38">
        <v>5000</v>
      </c>
      <c r="U2323" s="14">
        <f>S2323/H2323</f>
        <v>5.0000321523208768E-2</v>
      </c>
      <c r="V2323" s="19"/>
      <c r="W2323" s="19"/>
      <c r="X2323" s="37" t="s">
        <v>3470</v>
      </c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</row>
    <row r="2324" spans="1:37" s="9" customFormat="1" ht="16.5" customHeight="1">
      <c r="A2324" s="38">
        <v>529</v>
      </c>
      <c r="B2324" s="39">
        <v>40712</v>
      </c>
      <c r="C2324" s="38">
        <v>10303693</v>
      </c>
      <c r="D2324" s="40" t="s">
        <v>1750</v>
      </c>
      <c r="E2324" s="38">
        <v>1</v>
      </c>
      <c r="F2324" s="38">
        <v>60</v>
      </c>
      <c r="G2324" s="38" t="s">
        <v>33</v>
      </c>
      <c r="H2324" s="42">
        <v>20085.47</v>
      </c>
      <c r="I2324" s="55"/>
      <c r="J2324" s="44">
        <v>43032</v>
      </c>
      <c r="K2324" s="42">
        <v>0</v>
      </c>
      <c r="L2324" s="42">
        <v>19081.189999999999</v>
      </c>
      <c r="M2324" s="44">
        <v>45138</v>
      </c>
      <c r="N2324" s="42">
        <f>H2324-K2324-L2324</f>
        <v>1004.2800000000025</v>
      </c>
      <c r="O2324" s="42">
        <v>0</v>
      </c>
      <c r="P2324" s="45">
        <v>0.13</v>
      </c>
      <c r="Q2324" s="42">
        <v>0</v>
      </c>
      <c r="R2324" s="42">
        <v>0</v>
      </c>
      <c r="S2324" s="42">
        <v>1004.28</v>
      </c>
      <c r="T2324" s="38">
        <v>5000</v>
      </c>
      <c r="U2324" s="14">
        <f>S2324/H2324</f>
        <v>5.0000323617022648E-2</v>
      </c>
      <c r="V2324" s="19"/>
      <c r="W2324" s="19"/>
      <c r="X2324" s="37" t="s">
        <v>3467</v>
      </c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</row>
    <row r="2325" spans="1:37" s="9" customFormat="1" ht="16.5" customHeight="1">
      <c r="A2325" s="38">
        <v>11</v>
      </c>
      <c r="B2325" s="39">
        <v>10736</v>
      </c>
      <c r="C2325" s="38">
        <v>10284175</v>
      </c>
      <c r="D2325" s="40" t="s">
        <v>439</v>
      </c>
      <c r="E2325" s="38">
        <v>30</v>
      </c>
      <c r="F2325" s="38">
        <v>60</v>
      </c>
      <c r="G2325" s="38" t="s">
        <v>23</v>
      </c>
      <c r="H2325" s="42">
        <v>14871.9</v>
      </c>
      <c r="I2325" s="2"/>
      <c r="J2325" s="44">
        <v>43124</v>
      </c>
      <c r="K2325" s="42">
        <v>0</v>
      </c>
      <c r="L2325" s="42">
        <v>14128.3</v>
      </c>
      <c r="M2325" s="44">
        <v>45046</v>
      </c>
      <c r="N2325" s="42">
        <f>H2325-K2325-L2325</f>
        <v>743.60000000000036</v>
      </c>
      <c r="O2325" s="42">
        <v>0</v>
      </c>
      <c r="P2325" s="45">
        <v>0.13</v>
      </c>
      <c r="Q2325" s="42">
        <v>0</v>
      </c>
      <c r="R2325" s="42">
        <v>0</v>
      </c>
      <c r="S2325" s="42">
        <v>743.6</v>
      </c>
      <c r="T2325" s="38">
        <v>5000</v>
      </c>
      <c r="U2325" s="14">
        <f>S2325/H2325</f>
        <v>5.0000336204519935E-2</v>
      </c>
      <c r="V2325" s="19"/>
      <c r="W2325" s="19"/>
      <c r="X2325" s="37" t="s">
        <v>3461</v>
      </c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</row>
    <row r="2326" spans="1:37" s="9" customFormat="1" ht="16.5" customHeight="1">
      <c r="A2326" s="38">
        <v>52</v>
      </c>
      <c r="B2326" s="39">
        <v>10736</v>
      </c>
      <c r="C2326" s="38">
        <v>10283147</v>
      </c>
      <c r="D2326" s="40" t="s">
        <v>1859</v>
      </c>
      <c r="E2326" s="31">
        <v>150</v>
      </c>
      <c r="F2326" s="38">
        <v>120</v>
      </c>
      <c r="G2326" s="38" t="s">
        <v>23</v>
      </c>
      <c r="H2326" s="42">
        <v>16345.09</v>
      </c>
      <c r="I2326" s="49"/>
      <c r="J2326" s="44">
        <v>39269</v>
      </c>
      <c r="K2326" s="42">
        <v>0</v>
      </c>
      <c r="L2326" s="42">
        <v>15527.83</v>
      </c>
      <c r="M2326" s="44">
        <v>45107</v>
      </c>
      <c r="N2326" s="42">
        <f>H2326-K2326-L2326</f>
        <v>817.26000000000022</v>
      </c>
      <c r="O2326" s="42">
        <v>0</v>
      </c>
      <c r="P2326" s="45">
        <v>0.03</v>
      </c>
      <c r="Q2326" s="42">
        <v>0</v>
      </c>
      <c r="R2326" s="42">
        <v>0</v>
      </c>
      <c r="S2326" s="42">
        <f>N2326-R2326</f>
        <v>817.26000000000022</v>
      </c>
      <c r="T2326" s="38">
        <v>2103</v>
      </c>
      <c r="U2326" s="14">
        <f>S2326/H2326</f>
        <v>5.0000336492487973E-2</v>
      </c>
      <c r="V2326" s="19"/>
      <c r="W2326" s="19"/>
      <c r="X2326" s="37" t="s">
        <v>3461</v>
      </c>
    </row>
    <row r="2327" spans="1:37" s="9" customFormat="1" ht="16.5" customHeight="1">
      <c r="A2327" s="38">
        <v>409</v>
      </c>
      <c r="B2327" s="39">
        <v>40712</v>
      </c>
      <c r="C2327" s="38">
        <v>10303408</v>
      </c>
      <c r="D2327" s="40" t="s">
        <v>1039</v>
      </c>
      <c r="E2327" s="38">
        <v>17</v>
      </c>
      <c r="F2327" s="38">
        <v>60</v>
      </c>
      <c r="G2327" s="38" t="s">
        <v>23</v>
      </c>
      <c r="H2327" s="42">
        <v>21794.85</v>
      </c>
      <c r="I2327" s="55"/>
      <c r="J2327" s="44">
        <v>42276</v>
      </c>
      <c r="K2327" s="42">
        <v>0</v>
      </c>
      <c r="L2327" s="42">
        <v>20705.099999999999</v>
      </c>
      <c r="M2327" s="44">
        <v>45138</v>
      </c>
      <c r="N2327" s="42">
        <f>H2327-K2327-L2327</f>
        <v>1089.75</v>
      </c>
      <c r="O2327" s="42">
        <v>0</v>
      </c>
      <c r="P2327" s="45">
        <v>0.13</v>
      </c>
      <c r="Q2327" s="42">
        <v>0</v>
      </c>
      <c r="R2327" s="42">
        <v>0</v>
      </c>
      <c r="S2327" s="42">
        <v>1089.75</v>
      </c>
      <c r="T2327" s="38">
        <v>5000</v>
      </c>
      <c r="U2327" s="14">
        <f>S2327/H2327</f>
        <v>5.0000344117991181E-2</v>
      </c>
      <c r="V2327" s="19"/>
      <c r="W2327" s="19"/>
      <c r="X2327" s="37" t="s">
        <v>3467</v>
      </c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</row>
    <row r="2328" spans="1:37" s="9" customFormat="1" ht="16.5" customHeight="1">
      <c r="A2328" s="38">
        <v>69</v>
      </c>
      <c r="B2328" s="39">
        <v>10726</v>
      </c>
      <c r="C2328" s="38">
        <v>10299602</v>
      </c>
      <c r="D2328" s="40" t="s">
        <v>2203</v>
      </c>
      <c r="E2328" s="38">
        <v>1</v>
      </c>
      <c r="F2328" s="38">
        <v>120</v>
      </c>
      <c r="G2328" s="38" t="s">
        <v>21</v>
      </c>
      <c r="H2328" s="42">
        <v>18825.87</v>
      </c>
      <c r="I2328" s="2"/>
      <c r="J2328" s="44">
        <v>40895</v>
      </c>
      <c r="K2328" s="42">
        <v>0</v>
      </c>
      <c r="L2328" s="42">
        <v>17884.57</v>
      </c>
      <c r="M2328" s="44">
        <v>45077</v>
      </c>
      <c r="N2328" s="42">
        <f>H2328-K2328-L2328</f>
        <v>941.29999999999927</v>
      </c>
      <c r="O2328" s="42">
        <v>0</v>
      </c>
      <c r="P2328" s="45">
        <v>0.13</v>
      </c>
      <c r="Q2328" s="42">
        <v>0</v>
      </c>
      <c r="R2328" s="42">
        <v>0</v>
      </c>
      <c r="S2328" s="42">
        <f>N2328-R2328</f>
        <v>941.29999999999927</v>
      </c>
      <c r="T2328" s="38">
        <v>5000</v>
      </c>
      <c r="U2328" s="14">
        <f>S2328/H2328</f>
        <v>5.0000345269567849E-2</v>
      </c>
      <c r="V2328" s="19"/>
      <c r="W2328" s="19"/>
      <c r="X2328" s="37" t="s">
        <v>3459</v>
      </c>
    </row>
    <row r="2329" spans="1:37" s="9" customFormat="1" ht="16.5" customHeight="1">
      <c r="A2329" s="38">
        <v>397</v>
      </c>
      <c r="B2329" s="39">
        <v>10729</v>
      </c>
      <c r="C2329" s="38">
        <v>10291921</v>
      </c>
      <c r="D2329" s="40" t="s">
        <v>3141</v>
      </c>
      <c r="E2329" s="58">
        <v>1</v>
      </c>
      <c r="F2329" s="38">
        <v>60</v>
      </c>
      <c r="G2329" s="38" t="s">
        <v>21</v>
      </c>
      <c r="H2329" s="42">
        <v>24501.83</v>
      </c>
      <c r="I2329" s="37"/>
      <c r="J2329" s="44">
        <v>40115</v>
      </c>
      <c r="K2329" s="42">
        <v>0</v>
      </c>
      <c r="L2329" s="42">
        <v>23276.73</v>
      </c>
      <c r="M2329" s="44">
        <v>45259</v>
      </c>
      <c r="N2329" s="42">
        <v>1225.0999999999999</v>
      </c>
      <c r="O2329" s="42">
        <v>0</v>
      </c>
      <c r="P2329" s="45">
        <f>IF(J2329&lt;DATEVALUE("2009-1-1"),3%,13%)</f>
        <v>0.13</v>
      </c>
      <c r="Q2329" s="42">
        <f>IF(P2329=13%,ROUND(O2329/(1+P2329)*P2329,2),ROUND(O2329/(1+0.03)*0.02,2))</f>
        <v>0</v>
      </c>
      <c r="R2329" s="42">
        <f>O2329-Q2329</f>
        <v>0</v>
      </c>
      <c r="S2329" s="42">
        <f>N2329-R2329</f>
        <v>1225.0999999999999</v>
      </c>
      <c r="T2329" s="38">
        <v>5000</v>
      </c>
      <c r="U2329" s="14">
        <f>S2329/H2329</f>
        <v>5.0000346912863237E-2</v>
      </c>
      <c r="V2329" s="19"/>
      <c r="W2329" s="19"/>
      <c r="X2329" s="37" t="s">
        <v>3459</v>
      </c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</row>
    <row r="2330" spans="1:37" s="9" customFormat="1" ht="16.5" customHeight="1">
      <c r="A2330" s="38">
        <v>784</v>
      </c>
      <c r="B2330" s="39">
        <v>40710</v>
      </c>
      <c r="C2330" s="38">
        <v>10294289</v>
      </c>
      <c r="D2330" s="40" t="s">
        <v>961</v>
      </c>
      <c r="E2330" s="58">
        <v>4</v>
      </c>
      <c r="F2330" s="38">
        <v>60</v>
      </c>
      <c r="G2330" s="38" t="s">
        <v>83</v>
      </c>
      <c r="H2330" s="42">
        <v>8608.5400000000009</v>
      </c>
      <c r="I2330" s="57"/>
      <c r="J2330" s="44">
        <v>40513</v>
      </c>
      <c r="K2330" s="42">
        <v>0</v>
      </c>
      <c r="L2330" s="42">
        <v>8178.11</v>
      </c>
      <c r="M2330" s="44">
        <v>45199</v>
      </c>
      <c r="N2330" s="42">
        <f>H2330-K2330-L2330</f>
        <v>430.4300000000012</v>
      </c>
      <c r="O2330" s="42">
        <v>0</v>
      </c>
      <c r="P2330" s="45">
        <v>0.13</v>
      </c>
      <c r="Q2330" s="42">
        <v>0</v>
      </c>
      <c r="R2330" s="42">
        <v>0</v>
      </c>
      <c r="S2330" s="42">
        <f>N2330</f>
        <v>430.4300000000012</v>
      </c>
      <c r="T2330" s="38">
        <v>5000</v>
      </c>
      <c r="U2330" s="14">
        <f>S2330/H2330</f>
        <v>5.0000348491149621E-2</v>
      </c>
      <c r="V2330" s="19"/>
      <c r="W2330" s="19"/>
      <c r="X2330" s="37" t="s">
        <v>3467</v>
      </c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</row>
    <row r="2331" spans="1:37" s="9" customFormat="1" ht="16.5" customHeight="1">
      <c r="A2331" s="38">
        <v>40</v>
      </c>
      <c r="B2331" s="39">
        <v>10711</v>
      </c>
      <c r="C2331" s="38">
        <v>10283342</v>
      </c>
      <c r="D2331" s="40" t="s">
        <v>179</v>
      </c>
      <c r="E2331" s="38">
        <v>1</v>
      </c>
      <c r="F2331" s="38">
        <v>120</v>
      </c>
      <c r="G2331" s="38" t="s">
        <v>23</v>
      </c>
      <c r="H2331" s="42">
        <v>4230.7700000000004</v>
      </c>
      <c r="I2331" s="57"/>
      <c r="J2331" s="44">
        <v>41330</v>
      </c>
      <c r="K2331" s="42">
        <v>0</v>
      </c>
      <c r="L2331" s="42">
        <v>4019.23</v>
      </c>
      <c r="M2331" s="44">
        <v>45199</v>
      </c>
      <c r="N2331" s="42">
        <v>211.54</v>
      </c>
      <c r="O2331" s="42">
        <v>0</v>
      </c>
      <c r="P2331" s="45">
        <v>0.13</v>
      </c>
      <c r="Q2331" s="42">
        <v>0</v>
      </c>
      <c r="R2331" s="42">
        <v>0</v>
      </c>
      <c r="S2331" s="42">
        <v>211.54</v>
      </c>
      <c r="T2331" s="38">
        <v>5000</v>
      </c>
      <c r="U2331" s="14">
        <f>S2331/H2331</f>
        <v>5.0000354545390077E-2</v>
      </c>
      <c r="V2331" s="19"/>
      <c r="W2331" s="19"/>
      <c r="X2331" s="37" t="s">
        <v>3457</v>
      </c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</row>
    <row r="2332" spans="1:37" s="9" customFormat="1" ht="16.5" customHeight="1">
      <c r="A2332" s="38">
        <v>192</v>
      </c>
      <c r="B2332" s="39">
        <v>10743</v>
      </c>
      <c r="C2332" s="38">
        <v>10300719</v>
      </c>
      <c r="D2332" s="40" t="s">
        <v>539</v>
      </c>
      <c r="E2332" s="58">
        <v>1</v>
      </c>
      <c r="F2332" s="38">
        <v>120</v>
      </c>
      <c r="G2332" s="38" t="s">
        <v>21</v>
      </c>
      <c r="H2332" s="42">
        <v>16923.080000000002</v>
      </c>
      <c r="I2332" s="57"/>
      <c r="J2332" s="44">
        <v>40513</v>
      </c>
      <c r="K2332" s="42">
        <v>0</v>
      </c>
      <c r="L2332" s="42">
        <v>16076.92</v>
      </c>
      <c r="M2332" s="44">
        <v>45199</v>
      </c>
      <c r="N2332" s="42">
        <f>H2332-L2332</f>
        <v>846.16000000000167</v>
      </c>
      <c r="O2332" s="42">
        <v>0</v>
      </c>
      <c r="P2332" s="45">
        <v>0.13</v>
      </c>
      <c r="Q2332" s="42">
        <v>0</v>
      </c>
      <c r="R2332" s="42">
        <v>0</v>
      </c>
      <c r="S2332" s="42">
        <f>N2332</f>
        <v>846.16000000000167</v>
      </c>
      <c r="T2332" s="38">
        <v>2104</v>
      </c>
      <c r="U2332" s="14">
        <f>S2332/H2332</f>
        <v>5.0000354545390174E-2</v>
      </c>
      <c r="V2332" s="19"/>
      <c r="W2332" s="19"/>
      <c r="X2332" s="37" t="s">
        <v>3463</v>
      </c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</row>
    <row r="2333" spans="1:37" s="9" customFormat="1" ht="16.5" customHeight="1">
      <c r="A2333" s="38">
        <v>197</v>
      </c>
      <c r="B2333" s="39">
        <v>10743</v>
      </c>
      <c r="C2333" s="38">
        <v>10300765</v>
      </c>
      <c r="D2333" s="40" t="s">
        <v>544</v>
      </c>
      <c r="E2333" s="58">
        <v>10</v>
      </c>
      <c r="F2333" s="38">
        <v>60</v>
      </c>
      <c r="G2333" s="38" t="s">
        <v>33</v>
      </c>
      <c r="H2333" s="42">
        <v>8461.5400000000009</v>
      </c>
      <c r="I2333" s="57"/>
      <c r="J2333" s="44">
        <v>40512</v>
      </c>
      <c r="K2333" s="42">
        <v>0</v>
      </c>
      <c r="L2333" s="42">
        <v>8038.46</v>
      </c>
      <c r="M2333" s="44">
        <v>45199</v>
      </c>
      <c r="N2333" s="42">
        <f>H2333-L2333</f>
        <v>423.08000000000084</v>
      </c>
      <c r="O2333" s="42">
        <v>0</v>
      </c>
      <c r="P2333" s="45">
        <v>0.13</v>
      </c>
      <c r="Q2333" s="42">
        <v>0</v>
      </c>
      <c r="R2333" s="42">
        <v>0</v>
      </c>
      <c r="S2333" s="42">
        <f>N2333</f>
        <v>423.08000000000084</v>
      </c>
      <c r="T2333" s="38">
        <v>5000</v>
      </c>
      <c r="U2333" s="14">
        <f>S2333/H2333</f>
        <v>5.0000354545390174E-2</v>
      </c>
      <c r="V2333" s="19"/>
      <c r="W2333" s="19"/>
      <c r="X2333" s="37" t="s">
        <v>3463</v>
      </c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</row>
    <row r="2334" spans="1:37" s="9" customFormat="1" ht="16.5" customHeight="1">
      <c r="A2334" s="38">
        <v>1057</v>
      </c>
      <c r="B2334" s="39">
        <v>10800</v>
      </c>
      <c r="C2334" s="38">
        <v>10317447</v>
      </c>
      <c r="D2334" s="40" t="s">
        <v>1147</v>
      </c>
      <c r="E2334" s="38">
        <v>50</v>
      </c>
      <c r="F2334" s="38">
        <v>60</v>
      </c>
      <c r="G2334" s="38" t="s">
        <v>83</v>
      </c>
      <c r="H2334" s="42">
        <v>21066.65</v>
      </c>
      <c r="I2334" s="2"/>
      <c r="J2334" s="44">
        <v>39808</v>
      </c>
      <c r="K2334" s="42">
        <v>0</v>
      </c>
      <c r="L2334" s="42">
        <v>20013.310000000001</v>
      </c>
      <c r="M2334" s="44">
        <v>45077</v>
      </c>
      <c r="N2334" s="42">
        <f>H2334-K2334-L2334</f>
        <v>1053.3400000000001</v>
      </c>
      <c r="O2334" s="42">
        <v>0</v>
      </c>
      <c r="P2334" s="45">
        <v>0.03</v>
      </c>
      <c r="Q2334" s="42">
        <v>0</v>
      </c>
      <c r="R2334" s="42">
        <v>0</v>
      </c>
      <c r="S2334" s="42">
        <f>N2334-R2334</f>
        <v>1053.3400000000001</v>
      </c>
      <c r="T2334" s="38">
        <v>1001</v>
      </c>
      <c r="U2334" s="14">
        <f>S2334/H2334</f>
        <v>5.0000356012939888E-2</v>
      </c>
      <c r="V2334" s="19"/>
      <c r="W2334" s="19"/>
      <c r="X2334" s="37" t="s">
        <v>3465</v>
      </c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</row>
    <row r="2335" spans="1:37" s="9" customFormat="1" ht="16.5" customHeight="1">
      <c r="A2335" s="38">
        <v>315</v>
      </c>
      <c r="B2335" s="39">
        <v>10729</v>
      </c>
      <c r="C2335" s="38">
        <v>10291917</v>
      </c>
      <c r="D2335" s="40" t="s">
        <v>2092</v>
      </c>
      <c r="E2335" s="58">
        <v>1</v>
      </c>
      <c r="F2335" s="38">
        <v>120</v>
      </c>
      <c r="G2335" s="38" t="s">
        <v>21</v>
      </c>
      <c r="H2335" s="42">
        <v>18251.27</v>
      </c>
      <c r="I2335" s="37"/>
      <c r="J2335" s="44">
        <v>40106</v>
      </c>
      <c r="K2335" s="42">
        <v>0</v>
      </c>
      <c r="L2335" s="42">
        <v>17338.7</v>
      </c>
      <c r="M2335" s="44">
        <v>45259</v>
      </c>
      <c r="N2335" s="42">
        <v>912.57</v>
      </c>
      <c r="O2335" s="42">
        <v>0</v>
      </c>
      <c r="P2335" s="45">
        <f>IF(J2335&lt;DATEVALUE("2009-1-1"),3%,13%)</f>
        <v>0.13</v>
      </c>
      <c r="Q2335" s="42">
        <f>IF(P2335=13%,ROUND(O2335/(1+P2335)*P2335,2),ROUND(O2335/(1+0.03)*0.02,2))</f>
        <v>0</v>
      </c>
      <c r="R2335" s="42">
        <f>O2335-Q2335</f>
        <v>0</v>
      </c>
      <c r="S2335" s="42">
        <f>N2335-R2335</f>
        <v>912.57</v>
      </c>
      <c r="T2335" s="38">
        <v>1601</v>
      </c>
      <c r="U2335" s="14">
        <f>S2335/H2335</f>
        <v>5.0000356139600147E-2</v>
      </c>
      <c r="V2335" s="19"/>
      <c r="W2335" s="19"/>
      <c r="X2335" s="37" t="s">
        <v>3459</v>
      </c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</row>
    <row r="2336" spans="1:37" s="9" customFormat="1" ht="16.5" customHeight="1">
      <c r="A2336" s="38">
        <v>998</v>
      </c>
      <c r="B2336" s="39">
        <v>10800</v>
      </c>
      <c r="C2336" s="38">
        <v>10317632</v>
      </c>
      <c r="D2336" s="40" t="s">
        <v>2123</v>
      </c>
      <c r="E2336" s="38">
        <v>2</v>
      </c>
      <c r="F2336" s="38">
        <v>60</v>
      </c>
      <c r="G2336" s="38" t="s">
        <v>23</v>
      </c>
      <c r="H2336" s="42">
        <v>13706.5</v>
      </c>
      <c r="I2336" s="2"/>
      <c r="J2336" s="44">
        <v>39808</v>
      </c>
      <c r="K2336" s="42">
        <v>0</v>
      </c>
      <c r="L2336" s="42">
        <v>13021.17</v>
      </c>
      <c r="M2336" s="44">
        <v>45077</v>
      </c>
      <c r="N2336" s="42">
        <f>H2336-K2336-L2336</f>
        <v>685.32999999999993</v>
      </c>
      <c r="O2336" s="42">
        <v>0</v>
      </c>
      <c r="P2336" s="45">
        <v>0.03</v>
      </c>
      <c r="Q2336" s="42">
        <v>0</v>
      </c>
      <c r="R2336" s="42">
        <v>0</v>
      </c>
      <c r="S2336" s="42">
        <f>N2336-R2336</f>
        <v>685.32999999999993</v>
      </c>
      <c r="T2336" s="38">
        <v>1001</v>
      </c>
      <c r="U2336" s="14">
        <f>S2336/H2336</f>
        <v>5.0000364790427895E-2</v>
      </c>
      <c r="V2336" s="19"/>
      <c r="W2336" s="19"/>
      <c r="X2336" s="37" t="s">
        <v>3465</v>
      </c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</row>
    <row r="2337" spans="1:37" s="9" customFormat="1" ht="16.5" customHeight="1">
      <c r="A2337" s="38">
        <v>332</v>
      </c>
      <c r="B2337" s="39">
        <v>10736</v>
      </c>
      <c r="C2337" s="38">
        <v>10283737</v>
      </c>
      <c r="D2337" s="40" t="s">
        <v>1293</v>
      </c>
      <c r="E2337" s="38">
        <v>1</v>
      </c>
      <c r="F2337" s="38">
        <v>120</v>
      </c>
      <c r="G2337" s="38" t="s">
        <v>21</v>
      </c>
      <c r="H2337" s="42">
        <v>21905.24</v>
      </c>
      <c r="I2337" s="55"/>
      <c r="J2337" s="44">
        <v>39270</v>
      </c>
      <c r="K2337" s="42">
        <v>0</v>
      </c>
      <c r="L2337" s="42">
        <v>20809.97</v>
      </c>
      <c r="M2337" s="44">
        <v>45138</v>
      </c>
      <c r="N2337" s="42">
        <f>H2337-K2337-L2337</f>
        <v>1095.2700000000004</v>
      </c>
      <c r="O2337" s="42">
        <v>0</v>
      </c>
      <c r="P2337" s="45">
        <v>0.03</v>
      </c>
      <c r="Q2337" s="42">
        <v>0</v>
      </c>
      <c r="R2337" s="42">
        <v>0</v>
      </c>
      <c r="S2337" s="42">
        <v>1095.27</v>
      </c>
      <c r="T2337" s="38">
        <v>2102</v>
      </c>
      <c r="U2337" s="14">
        <f>S2337/H2337</f>
        <v>5.0000365209420208E-2</v>
      </c>
      <c r="V2337" s="19"/>
      <c r="W2337" s="19"/>
      <c r="X2337" s="37" t="s">
        <v>3461</v>
      </c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</row>
    <row r="2338" spans="1:37" s="9" customFormat="1" ht="16.5" customHeight="1">
      <c r="A2338" s="38">
        <v>63</v>
      </c>
      <c r="B2338" s="39">
        <v>10713</v>
      </c>
      <c r="C2338" s="38">
        <v>10297613</v>
      </c>
      <c r="D2338" s="40" t="s">
        <v>209</v>
      </c>
      <c r="E2338" s="38">
        <v>450</v>
      </c>
      <c r="F2338" s="38">
        <v>60</v>
      </c>
      <c r="G2338" s="38" t="s">
        <v>23</v>
      </c>
      <c r="H2338" s="42">
        <v>19038.46</v>
      </c>
      <c r="I2338" s="57"/>
      <c r="J2338" s="44">
        <v>42702</v>
      </c>
      <c r="K2338" s="42">
        <v>0</v>
      </c>
      <c r="L2338" s="42">
        <v>18086.53</v>
      </c>
      <c r="M2338" s="44">
        <v>45199</v>
      </c>
      <c r="N2338" s="42">
        <v>951.93</v>
      </c>
      <c r="O2338" s="42">
        <v>0</v>
      </c>
      <c r="P2338" s="45">
        <v>0.13</v>
      </c>
      <c r="Q2338" s="42">
        <v>0</v>
      </c>
      <c r="R2338" s="42">
        <v>0</v>
      </c>
      <c r="S2338" s="42">
        <v>951.93</v>
      </c>
      <c r="T2338" s="38">
        <v>5000</v>
      </c>
      <c r="U2338" s="14">
        <f>S2338/H2338</f>
        <v>5.0000367676797386E-2</v>
      </c>
      <c r="V2338" s="19"/>
      <c r="W2338" s="19"/>
      <c r="X2338" s="37" t="s">
        <v>3457</v>
      </c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</row>
    <row r="2339" spans="1:37" s="9" customFormat="1" ht="16.5" customHeight="1">
      <c r="A2339" s="38">
        <v>166</v>
      </c>
      <c r="B2339" s="39">
        <v>10741</v>
      </c>
      <c r="C2339" s="38">
        <v>10282292</v>
      </c>
      <c r="D2339" s="40" t="s">
        <v>2009</v>
      </c>
      <c r="E2339" s="38">
        <v>2</v>
      </c>
      <c r="F2339" s="38">
        <v>60</v>
      </c>
      <c r="G2339" s="38" t="s">
        <v>83</v>
      </c>
      <c r="H2339" s="42">
        <v>8155.34</v>
      </c>
      <c r="I2339" s="49"/>
      <c r="J2339" s="44">
        <v>41636</v>
      </c>
      <c r="K2339" s="42">
        <v>0</v>
      </c>
      <c r="L2339" s="42">
        <v>7747.57</v>
      </c>
      <c r="M2339" s="44">
        <v>45107</v>
      </c>
      <c r="N2339" s="42">
        <f>H2339-K2339-L2339</f>
        <v>407.77000000000044</v>
      </c>
      <c r="O2339" s="42">
        <v>0</v>
      </c>
      <c r="P2339" s="45">
        <v>0.13</v>
      </c>
      <c r="Q2339" s="42">
        <v>0</v>
      </c>
      <c r="R2339" s="42">
        <v>0</v>
      </c>
      <c r="S2339" s="42">
        <f>N2339-R2339</f>
        <v>407.77000000000044</v>
      </c>
      <c r="T2339" s="38">
        <v>5000</v>
      </c>
      <c r="U2339" s="14">
        <f>S2339/H2339</f>
        <v>5.0000367857134152E-2</v>
      </c>
      <c r="V2339" s="19"/>
      <c r="W2339" s="19"/>
      <c r="X2339" s="37" t="s">
        <v>3462</v>
      </c>
    </row>
    <row r="2340" spans="1:37" s="9" customFormat="1" ht="16.5" customHeight="1">
      <c r="A2340" s="38">
        <v>227</v>
      </c>
      <c r="B2340" s="39">
        <v>10744</v>
      </c>
      <c r="C2340" s="38">
        <v>10293987</v>
      </c>
      <c r="D2340" s="40" t="s">
        <v>571</v>
      </c>
      <c r="E2340" s="58">
        <v>8</v>
      </c>
      <c r="F2340" s="38">
        <v>60</v>
      </c>
      <c r="G2340" s="38" t="s">
        <v>33</v>
      </c>
      <c r="H2340" s="42">
        <v>23953.82</v>
      </c>
      <c r="I2340" s="57"/>
      <c r="J2340" s="44">
        <v>43309</v>
      </c>
      <c r="K2340" s="42">
        <v>0</v>
      </c>
      <c r="L2340" s="42">
        <v>22756.12</v>
      </c>
      <c r="M2340" s="44">
        <v>45199</v>
      </c>
      <c r="N2340" s="42">
        <f>H2340-K2340-L2340</f>
        <v>1197.7000000000007</v>
      </c>
      <c r="O2340" s="42">
        <v>0</v>
      </c>
      <c r="P2340" s="45">
        <v>0.13</v>
      </c>
      <c r="Q2340" s="42">
        <v>0</v>
      </c>
      <c r="R2340" s="42">
        <v>0</v>
      </c>
      <c r="S2340" s="42">
        <f>N2340</f>
        <v>1197.7000000000007</v>
      </c>
      <c r="T2340" s="38">
        <v>5000</v>
      </c>
      <c r="U2340" s="14">
        <f>S2340/H2340</f>
        <v>5.0000375722953613E-2</v>
      </c>
      <c r="V2340" s="19"/>
      <c r="W2340" s="19"/>
      <c r="X2340" s="37" t="s">
        <v>3463</v>
      </c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</row>
    <row r="2341" spans="1:37" s="9" customFormat="1" ht="16.5" customHeight="1">
      <c r="A2341" s="38">
        <v>94</v>
      </c>
      <c r="B2341" s="39">
        <v>10755</v>
      </c>
      <c r="C2341" s="38">
        <v>10287057</v>
      </c>
      <c r="D2341" s="40" t="s">
        <v>102</v>
      </c>
      <c r="E2341" s="38">
        <v>1</v>
      </c>
      <c r="F2341" s="38">
        <v>120</v>
      </c>
      <c r="G2341" s="38" t="s">
        <v>21</v>
      </c>
      <c r="H2341" s="42">
        <v>23931.62</v>
      </c>
      <c r="I2341" s="57"/>
      <c r="J2341" s="44">
        <v>39948</v>
      </c>
      <c r="K2341" s="42">
        <v>0</v>
      </c>
      <c r="L2341" s="42">
        <v>22735.03</v>
      </c>
      <c r="M2341" s="44">
        <v>45199</v>
      </c>
      <c r="N2341" s="42">
        <v>1196.5899999999999</v>
      </c>
      <c r="O2341" s="42">
        <v>0</v>
      </c>
      <c r="P2341" s="45">
        <v>0.13</v>
      </c>
      <c r="Q2341" s="42">
        <v>0</v>
      </c>
      <c r="R2341" s="42">
        <v>0</v>
      </c>
      <c r="S2341" s="42">
        <v>1196.5899999999999</v>
      </c>
      <c r="T2341" s="38">
        <v>2102</v>
      </c>
      <c r="U2341" s="14">
        <f>S2341/H2341</f>
        <v>5.0000376071490354E-2</v>
      </c>
      <c r="V2341" s="19"/>
      <c r="W2341" s="19"/>
      <c r="X2341" s="37" t="s">
        <v>3464</v>
      </c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</row>
    <row r="2342" spans="1:37" s="9" customFormat="1" ht="16.5" customHeight="1">
      <c r="A2342" s="38">
        <v>624</v>
      </c>
      <c r="B2342" s="39">
        <v>10729</v>
      </c>
      <c r="C2342" s="38">
        <v>10292129</v>
      </c>
      <c r="D2342" s="40" t="s">
        <v>3248</v>
      </c>
      <c r="E2342" s="58">
        <v>1</v>
      </c>
      <c r="F2342" s="38">
        <v>120</v>
      </c>
      <c r="G2342" s="38" t="s">
        <v>23</v>
      </c>
      <c r="H2342" s="42">
        <v>1324.79</v>
      </c>
      <c r="I2342" s="37"/>
      <c r="J2342" s="44">
        <v>41270</v>
      </c>
      <c r="K2342" s="42">
        <v>0</v>
      </c>
      <c r="L2342" s="42">
        <v>1258.55</v>
      </c>
      <c r="M2342" s="44">
        <v>45259</v>
      </c>
      <c r="N2342" s="42">
        <v>66.239999999999995</v>
      </c>
      <c r="O2342" s="42">
        <v>0</v>
      </c>
      <c r="P2342" s="45">
        <f>IF(J2342&lt;DATEVALUE("2009-1-1"),3%,13%)</f>
        <v>0.13</v>
      </c>
      <c r="Q2342" s="42">
        <f>IF(P2342=13%,ROUND(O2342/(1+P2342)*P2342,2),ROUND(O2342/(1+0.03)*0.02,2))</f>
        <v>0</v>
      </c>
      <c r="R2342" s="42">
        <f>O2342-Q2342</f>
        <v>0</v>
      </c>
      <c r="S2342" s="42">
        <f>N2342-R2342</f>
        <v>66.239999999999995</v>
      </c>
      <c r="T2342" s="38">
        <v>5000</v>
      </c>
      <c r="U2342" s="14">
        <f>S2342/H2342</f>
        <v>5.0000377418307804E-2</v>
      </c>
      <c r="V2342" s="19"/>
      <c r="W2342" s="19"/>
      <c r="X2342" s="37" t="s">
        <v>3459</v>
      </c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</row>
    <row r="2343" spans="1:37" s="9" customFormat="1" ht="16.5" customHeight="1">
      <c r="A2343" s="38">
        <v>86</v>
      </c>
      <c r="B2343" s="39">
        <v>10732</v>
      </c>
      <c r="C2343" s="38">
        <v>10320738</v>
      </c>
      <c r="D2343" s="40" t="s">
        <v>419</v>
      </c>
      <c r="E2343" s="58">
        <v>8</v>
      </c>
      <c r="F2343" s="38">
        <v>60</v>
      </c>
      <c r="G2343" s="38" t="s">
        <v>23</v>
      </c>
      <c r="H2343" s="42">
        <v>10598.32</v>
      </c>
      <c r="I2343" s="57"/>
      <c r="J2343" s="44">
        <v>42061</v>
      </c>
      <c r="K2343" s="42">
        <v>0</v>
      </c>
      <c r="L2343" s="42">
        <v>10068.4</v>
      </c>
      <c r="M2343" s="44">
        <v>45199</v>
      </c>
      <c r="N2343" s="42">
        <f>H2343-L2343</f>
        <v>529.92000000000007</v>
      </c>
      <c r="O2343" s="42">
        <v>0</v>
      </c>
      <c r="P2343" s="45">
        <v>0.13</v>
      </c>
      <c r="Q2343" s="42">
        <v>0</v>
      </c>
      <c r="R2343" s="42">
        <v>0</v>
      </c>
      <c r="S2343" s="42">
        <f>N2343</f>
        <v>529.92000000000007</v>
      </c>
      <c r="T2343" s="38">
        <v>5000</v>
      </c>
      <c r="U2343" s="14">
        <f>S2343/H2343</f>
        <v>5.0000377418307818E-2</v>
      </c>
      <c r="V2343" s="19"/>
      <c r="W2343" s="19"/>
      <c r="X2343" s="37" t="s">
        <v>3460</v>
      </c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</row>
    <row r="2344" spans="1:37" s="9" customFormat="1" ht="16.5" customHeight="1">
      <c r="A2344" s="38">
        <v>48</v>
      </c>
      <c r="B2344" s="39">
        <v>10755</v>
      </c>
      <c r="C2344" s="38">
        <v>10287107</v>
      </c>
      <c r="D2344" s="40" t="s">
        <v>1142</v>
      </c>
      <c r="E2344" s="38">
        <v>1</v>
      </c>
      <c r="F2344" s="38">
        <v>60</v>
      </c>
      <c r="G2344" s="38" t="s">
        <v>33</v>
      </c>
      <c r="H2344" s="42">
        <v>1316.79</v>
      </c>
      <c r="I2344" s="53"/>
      <c r="J2344" s="44">
        <v>41814</v>
      </c>
      <c r="K2344" s="42">
        <v>0</v>
      </c>
      <c r="L2344" s="42">
        <v>1250.95</v>
      </c>
      <c r="M2344" s="44">
        <v>45169</v>
      </c>
      <c r="N2344" s="42">
        <f>H2344-K2344-L2344</f>
        <v>65.839999999999918</v>
      </c>
      <c r="O2344" s="42">
        <v>0</v>
      </c>
      <c r="P2344" s="45">
        <v>0.13</v>
      </c>
      <c r="Q2344" s="42">
        <v>0</v>
      </c>
      <c r="R2344" s="42">
        <v>0</v>
      </c>
      <c r="S2344" s="42">
        <v>65.84</v>
      </c>
      <c r="T2344" s="38">
        <v>5000</v>
      </c>
      <c r="U2344" s="14">
        <f>S2344/H2344</f>
        <v>5.0000379711267556E-2</v>
      </c>
      <c r="V2344" s="19"/>
      <c r="W2344" s="19"/>
      <c r="X2344" s="37" t="s">
        <v>3464</v>
      </c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</row>
    <row r="2345" spans="1:37" s="9" customFormat="1" ht="16.5" customHeight="1">
      <c r="A2345" s="38">
        <v>997</v>
      </c>
      <c r="B2345" s="39">
        <v>10800</v>
      </c>
      <c r="C2345" s="38">
        <v>10317631</v>
      </c>
      <c r="D2345" s="40" t="s">
        <v>783</v>
      </c>
      <c r="E2345" s="38">
        <v>2</v>
      </c>
      <c r="F2345" s="38">
        <v>60</v>
      </c>
      <c r="G2345" s="38" t="s">
        <v>23</v>
      </c>
      <c r="H2345" s="42">
        <v>6583.35</v>
      </c>
      <c r="I2345" s="2"/>
      <c r="J2345" s="44">
        <v>39808</v>
      </c>
      <c r="K2345" s="42">
        <v>0</v>
      </c>
      <c r="L2345" s="42">
        <v>6254.18</v>
      </c>
      <c r="M2345" s="44">
        <v>45077</v>
      </c>
      <c r="N2345" s="42">
        <f>H2345-K2345-L2345</f>
        <v>329.17000000000007</v>
      </c>
      <c r="O2345" s="42">
        <v>0</v>
      </c>
      <c r="P2345" s="45">
        <v>0.03</v>
      </c>
      <c r="Q2345" s="42">
        <v>0</v>
      </c>
      <c r="R2345" s="42">
        <v>0</v>
      </c>
      <c r="S2345" s="42">
        <f>N2345-R2345</f>
        <v>329.17000000000007</v>
      </c>
      <c r="T2345" s="38">
        <v>1001</v>
      </c>
      <c r="U2345" s="14">
        <f>S2345/H2345</f>
        <v>5.0000379745874068E-2</v>
      </c>
      <c r="V2345" s="19"/>
      <c r="W2345" s="19"/>
      <c r="X2345" s="37" t="s">
        <v>3465</v>
      </c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</row>
    <row r="2346" spans="1:37" s="9" customFormat="1" ht="16.5" customHeight="1">
      <c r="A2346" s="38">
        <v>638</v>
      </c>
      <c r="B2346" s="39">
        <v>10737</v>
      </c>
      <c r="C2346" s="38">
        <v>10287887</v>
      </c>
      <c r="D2346" s="40" t="s">
        <v>1068</v>
      </c>
      <c r="E2346" s="38">
        <v>5</v>
      </c>
      <c r="F2346" s="38">
        <v>46</v>
      </c>
      <c r="G2346" s="38" t="s">
        <v>33</v>
      </c>
      <c r="H2346" s="42">
        <v>9128.73</v>
      </c>
      <c r="I2346" s="56"/>
      <c r="J2346" s="44">
        <v>43733</v>
      </c>
      <c r="K2346" s="42">
        <v>0</v>
      </c>
      <c r="L2346" s="42">
        <v>8672.2900000000009</v>
      </c>
      <c r="M2346" s="44">
        <v>45169</v>
      </c>
      <c r="N2346" s="42">
        <f>H2346-K2346-L2346</f>
        <v>456.43999999999869</v>
      </c>
      <c r="O2346" s="42">
        <v>0</v>
      </c>
      <c r="P2346" s="45">
        <v>0.13</v>
      </c>
      <c r="Q2346" s="42">
        <v>0</v>
      </c>
      <c r="R2346" s="42">
        <v>0</v>
      </c>
      <c r="S2346" s="42">
        <v>456.44</v>
      </c>
      <c r="T2346" s="38">
        <v>2506</v>
      </c>
      <c r="U2346" s="14">
        <f>S2346/H2346</f>
        <v>5.0000383404920509E-2</v>
      </c>
      <c r="V2346" s="19"/>
      <c r="W2346" s="19"/>
      <c r="X2346" s="37" t="s">
        <v>3461</v>
      </c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</row>
    <row r="2347" spans="1:37" s="9" customFormat="1" ht="16.5" customHeight="1">
      <c r="A2347" s="38">
        <v>115</v>
      </c>
      <c r="B2347" s="39">
        <v>10743</v>
      </c>
      <c r="C2347" s="38">
        <v>10299947</v>
      </c>
      <c r="D2347" s="40" t="s">
        <v>1393</v>
      </c>
      <c r="E2347" s="38">
        <v>15</v>
      </c>
      <c r="F2347" s="38">
        <v>120</v>
      </c>
      <c r="G2347" s="38" t="s">
        <v>23</v>
      </c>
      <c r="H2347" s="42">
        <v>16538.47</v>
      </c>
      <c r="I2347" s="55"/>
      <c r="J2347" s="44">
        <v>40512</v>
      </c>
      <c r="K2347" s="42">
        <v>0</v>
      </c>
      <c r="L2347" s="42">
        <v>15711.54</v>
      </c>
      <c r="M2347" s="44">
        <v>45138</v>
      </c>
      <c r="N2347" s="42">
        <f>H2347-K2347-L2347</f>
        <v>826.93000000000029</v>
      </c>
      <c r="O2347" s="42">
        <v>0</v>
      </c>
      <c r="P2347" s="45">
        <v>0.13</v>
      </c>
      <c r="Q2347" s="42">
        <v>0</v>
      </c>
      <c r="R2347" s="42">
        <v>0</v>
      </c>
      <c r="S2347" s="42">
        <v>826.93</v>
      </c>
      <c r="T2347" s="38">
        <v>5000</v>
      </c>
      <c r="U2347" s="14">
        <f>S2347/H2347</f>
        <v>5.0000393023054729E-2</v>
      </c>
      <c r="V2347" s="19"/>
      <c r="W2347" s="19"/>
      <c r="X2347" s="37" t="s">
        <v>3463</v>
      </c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</row>
    <row r="2348" spans="1:37" s="9" customFormat="1" ht="16.5" customHeight="1">
      <c r="A2348" s="38">
        <v>1039</v>
      </c>
      <c r="B2348" s="39">
        <v>10800</v>
      </c>
      <c r="C2348" s="38">
        <v>10318116</v>
      </c>
      <c r="D2348" s="40" t="s">
        <v>2145</v>
      </c>
      <c r="E2348" s="38">
        <v>1</v>
      </c>
      <c r="F2348" s="38">
        <v>120</v>
      </c>
      <c r="G2348" s="38" t="s">
        <v>23</v>
      </c>
      <c r="H2348" s="42">
        <v>7608.14</v>
      </c>
      <c r="I2348" s="2"/>
      <c r="J2348" s="44">
        <v>39899</v>
      </c>
      <c r="K2348" s="42">
        <v>0</v>
      </c>
      <c r="L2348" s="42">
        <v>7227.73</v>
      </c>
      <c r="M2348" s="44">
        <v>45077</v>
      </c>
      <c r="N2348" s="42">
        <f>H2348-K2348-L2348</f>
        <v>380.41000000000076</v>
      </c>
      <c r="O2348" s="42">
        <v>0</v>
      </c>
      <c r="P2348" s="45">
        <v>0.13</v>
      </c>
      <c r="Q2348" s="42">
        <v>0</v>
      </c>
      <c r="R2348" s="42">
        <v>0</v>
      </c>
      <c r="S2348" s="42">
        <f>N2348-R2348</f>
        <v>380.41000000000076</v>
      </c>
      <c r="T2348" s="38">
        <v>1001</v>
      </c>
      <c r="U2348" s="14">
        <f>S2348/H2348</f>
        <v>5.0000394314510609E-2</v>
      </c>
      <c r="V2348" s="19"/>
      <c r="W2348" s="19"/>
      <c r="X2348" s="37" t="s">
        <v>3465</v>
      </c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</row>
    <row r="2349" spans="1:37" s="9" customFormat="1" ht="16.5" customHeight="1">
      <c r="A2349" s="38">
        <v>35</v>
      </c>
      <c r="B2349" s="39">
        <v>10719</v>
      </c>
      <c r="C2349" s="38">
        <v>10281403</v>
      </c>
      <c r="D2349" s="40" t="s">
        <v>258</v>
      </c>
      <c r="E2349" s="58">
        <v>12</v>
      </c>
      <c r="F2349" s="38">
        <v>43</v>
      </c>
      <c r="G2349" s="38" t="s">
        <v>33</v>
      </c>
      <c r="H2349" s="42">
        <v>21535.43</v>
      </c>
      <c r="I2349" s="57"/>
      <c r="J2349" s="44">
        <v>43827</v>
      </c>
      <c r="K2349" s="42">
        <v>0</v>
      </c>
      <c r="L2349" s="42">
        <v>20458.650000000001</v>
      </c>
      <c r="M2349" s="44">
        <v>45199</v>
      </c>
      <c r="N2349" s="42">
        <f>H2349-L2349</f>
        <v>1076.7799999999988</v>
      </c>
      <c r="O2349" s="42">
        <v>0</v>
      </c>
      <c r="P2349" s="45">
        <v>0.13</v>
      </c>
      <c r="Q2349" s="42">
        <v>0</v>
      </c>
      <c r="R2349" s="42">
        <v>0</v>
      </c>
      <c r="S2349" s="42">
        <f>N2349</f>
        <v>1076.7799999999988</v>
      </c>
      <c r="T2349" s="38">
        <v>2506</v>
      </c>
      <c r="U2349" s="14">
        <f>S2349/H2349</f>
        <v>5.0000394698410888E-2</v>
      </c>
      <c r="V2349" s="19"/>
      <c r="W2349" s="19"/>
      <c r="X2349" s="37" t="s">
        <v>3478</v>
      </c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s="9" customFormat="1" ht="16.5" customHeight="1">
      <c r="A2350" s="38">
        <v>158</v>
      </c>
      <c r="B2350" s="39">
        <v>50098</v>
      </c>
      <c r="C2350" s="38">
        <v>10307062</v>
      </c>
      <c r="D2350" s="40" t="s">
        <v>1012</v>
      </c>
      <c r="E2350" s="38">
        <v>2</v>
      </c>
      <c r="F2350" s="38">
        <v>120</v>
      </c>
      <c r="G2350" s="38" t="s">
        <v>23</v>
      </c>
      <c r="H2350" s="42">
        <v>3791.17</v>
      </c>
      <c r="I2350" s="57"/>
      <c r="J2350" s="44">
        <v>41247</v>
      </c>
      <c r="K2350" s="42">
        <v>0</v>
      </c>
      <c r="L2350" s="42">
        <v>3601.61</v>
      </c>
      <c r="M2350" s="44">
        <v>45199</v>
      </c>
      <c r="N2350" s="42">
        <v>189.56</v>
      </c>
      <c r="O2350" s="42">
        <v>0</v>
      </c>
      <c r="P2350" s="45">
        <v>0.13</v>
      </c>
      <c r="Q2350" s="42">
        <v>0</v>
      </c>
      <c r="R2350" s="42">
        <v>0</v>
      </c>
      <c r="S2350" s="42">
        <v>189.56</v>
      </c>
      <c r="T2350" s="38">
        <v>5000</v>
      </c>
      <c r="U2350" s="14">
        <f>S2350/H2350</f>
        <v>5.0000395656222218E-2</v>
      </c>
      <c r="V2350" s="19"/>
      <c r="W2350" s="19"/>
      <c r="X2350" s="37" t="s">
        <v>3456</v>
      </c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</row>
    <row r="2351" spans="1:37" s="9" customFormat="1" ht="16.5" customHeight="1">
      <c r="A2351" s="38">
        <v>189</v>
      </c>
      <c r="B2351" s="39">
        <v>10743</v>
      </c>
      <c r="C2351" s="38">
        <v>10299882</v>
      </c>
      <c r="D2351" s="40" t="s">
        <v>536</v>
      </c>
      <c r="E2351" s="58">
        <v>1</v>
      </c>
      <c r="F2351" s="38">
        <v>43</v>
      </c>
      <c r="G2351" s="38" t="s">
        <v>33</v>
      </c>
      <c r="H2351" s="42">
        <v>12564.1</v>
      </c>
      <c r="I2351" s="57"/>
      <c r="J2351" s="44">
        <v>43827</v>
      </c>
      <c r="K2351" s="42">
        <v>0</v>
      </c>
      <c r="L2351" s="42">
        <v>11935.89</v>
      </c>
      <c r="M2351" s="44">
        <v>45199</v>
      </c>
      <c r="N2351" s="42">
        <f>H2351-L2351</f>
        <v>628.21000000000095</v>
      </c>
      <c r="O2351" s="42">
        <v>0</v>
      </c>
      <c r="P2351" s="45">
        <v>0.13</v>
      </c>
      <c r="Q2351" s="42">
        <v>0</v>
      </c>
      <c r="R2351" s="42">
        <v>0</v>
      </c>
      <c r="S2351" s="42">
        <f>N2351</f>
        <v>628.21000000000095</v>
      </c>
      <c r="T2351" s="38">
        <v>2102</v>
      </c>
      <c r="U2351" s="14">
        <f>S2351/H2351</f>
        <v>5.0000397959264961E-2</v>
      </c>
      <c r="V2351" s="19"/>
      <c r="W2351" s="19"/>
      <c r="X2351" s="37" t="s">
        <v>3463</v>
      </c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</row>
    <row r="2352" spans="1:37" s="9" customFormat="1" ht="16.5" customHeight="1">
      <c r="A2352" s="38">
        <v>254</v>
      </c>
      <c r="B2352" s="39">
        <v>10745</v>
      </c>
      <c r="C2352" s="38">
        <v>10308495</v>
      </c>
      <c r="D2352" s="40" t="s">
        <v>592</v>
      </c>
      <c r="E2352" s="58">
        <v>12</v>
      </c>
      <c r="F2352" s="38">
        <v>60</v>
      </c>
      <c r="G2352" s="38" t="s">
        <v>23</v>
      </c>
      <c r="H2352" s="42">
        <v>4974.3599999999997</v>
      </c>
      <c r="I2352" s="57"/>
      <c r="J2352" s="44">
        <v>41847</v>
      </c>
      <c r="K2352" s="42">
        <v>0</v>
      </c>
      <c r="L2352" s="42">
        <v>4725.6400000000003</v>
      </c>
      <c r="M2352" s="44">
        <v>45199</v>
      </c>
      <c r="N2352" s="42">
        <f>H2352-K2352-L2352</f>
        <v>248.71999999999935</v>
      </c>
      <c r="O2352" s="42">
        <v>0</v>
      </c>
      <c r="P2352" s="45">
        <v>0.13</v>
      </c>
      <c r="Q2352" s="42">
        <v>0</v>
      </c>
      <c r="R2352" s="42">
        <v>0</v>
      </c>
      <c r="S2352" s="42">
        <f>N2352-R2352</f>
        <v>248.71999999999935</v>
      </c>
      <c r="T2352" s="38">
        <v>5000</v>
      </c>
      <c r="U2352" s="14">
        <f>S2352/H2352</f>
        <v>5.0000402061772642E-2</v>
      </c>
      <c r="V2352" s="19"/>
      <c r="W2352" s="19"/>
      <c r="X2352" s="37" t="s">
        <v>3463</v>
      </c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</row>
    <row r="2353" spans="1:37" s="9" customFormat="1" ht="16.5" customHeight="1">
      <c r="A2353" s="38">
        <v>422</v>
      </c>
      <c r="B2353" s="39">
        <v>10744</v>
      </c>
      <c r="C2353" s="38">
        <v>10293651</v>
      </c>
      <c r="D2353" s="40" t="s">
        <v>906</v>
      </c>
      <c r="E2353" s="58">
        <v>8</v>
      </c>
      <c r="F2353" s="38">
        <v>120</v>
      </c>
      <c r="G2353" s="38" t="s">
        <v>23</v>
      </c>
      <c r="H2353" s="42">
        <v>21059.83</v>
      </c>
      <c r="I2353" s="37"/>
      <c r="J2353" s="44">
        <v>40905</v>
      </c>
      <c r="K2353" s="42">
        <v>0</v>
      </c>
      <c r="L2353" s="42">
        <v>20006.830000000002</v>
      </c>
      <c r="M2353" s="44">
        <v>45261</v>
      </c>
      <c r="N2353" s="42">
        <v>1053</v>
      </c>
      <c r="O2353" s="42">
        <v>0</v>
      </c>
      <c r="P2353" s="45">
        <f>IF(J2353&lt;DATEVALUE("2009-1-1"),3%,13%)</f>
        <v>0.13</v>
      </c>
      <c r="Q2353" s="42">
        <f>IF(P2353=13%,ROUND(O2353/(1+P2353)*P2353,2),ROUND(O2353/(1+0.03)*0.02,2))</f>
        <v>0</v>
      </c>
      <c r="R2353" s="42">
        <f>O2353-Q2353</f>
        <v>0</v>
      </c>
      <c r="S2353" s="42">
        <f>N2353-R2353</f>
        <v>1053</v>
      </c>
      <c r="T2353" s="38">
        <v>5000</v>
      </c>
      <c r="U2353" s="14">
        <f>S2353/H2353</f>
        <v>5.0000403611994967E-2</v>
      </c>
      <c r="V2353" s="19"/>
      <c r="W2353" s="19"/>
      <c r="X2353" s="37" t="s">
        <v>3463</v>
      </c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</row>
    <row r="2354" spans="1:37" s="9" customFormat="1" ht="16.5" customHeight="1">
      <c r="A2354" s="38">
        <v>740</v>
      </c>
      <c r="B2354" s="39">
        <v>10729</v>
      </c>
      <c r="C2354" s="38">
        <v>10292101</v>
      </c>
      <c r="D2354" s="40" t="s">
        <v>906</v>
      </c>
      <c r="E2354" s="58">
        <v>6</v>
      </c>
      <c r="F2354" s="38">
        <v>60</v>
      </c>
      <c r="G2354" s="38" t="s">
        <v>33</v>
      </c>
      <c r="H2354" s="42">
        <v>15794.87</v>
      </c>
      <c r="I2354" s="37"/>
      <c r="J2354" s="44">
        <v>40839</v>
      </c>
      <c r="K2354" s="42">
        <v>0</v>
      </c>
      <c r="L2354" s="42">
        <v>15005.12</v>
      </c>
      <c r="M2354" s="44">
        <v>45259</v>
      </c>
      <c r="N2354" s="42">
        <v>789.75</v>
      </c>
      <c r="O2354" s="42">
        <v>0</v>
      </c>
      <c r="P2354" s="45">
        <f>IF(J2354&lt;DATEVALUE("2009-1-1"),3%,13%)</f>
        <v>0.13</v>
      </c>
      <c r="Q2354" s="42">
        <f>IF(P2354=13%,ROUND(O2354/(1+P2354)*P2354,2),ROUND(O2354/(1+0.03)*0.02,2))</f>
        <v>0</v>
      </c>
      <c r="R2354" s="42">
        <f>O2354-Q2354</f>
        <v>0</v>
      </c>
      <c r="S2354" s="42">
        <f>N2354-R2354</f>
        <v>789.75</v>
      </c>
      <c r="T2354" s="38">
        <v>5000</v>
      </c>
      <c r="U2354" s="14">
        <f>S2354/H2354</f>
        <v>5.0000411526020791E-2</v>
      </c>
      <c r="V2354" s="19"/>
      <c r="W2354" s="19"/>
      <c r="X2354" s="37" t="s">
        <v>3459</v>
      </c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</row>
    <row r="2355" spans="1:37" s="9" customFormat="1" ht="16.5" customHeight="1">
      <c r="A2355" s="38">
        <v>6</v>
      </c>
      <c r="B2355" s="39">
        <v>10713</v>
      </c>
      <c r="C2355" s="38">
        <v>10297611</v>
      </c>
      <c r="D2355" s="40" t="s">
        <v>609</v>
      </c>
      <c r="E2355" s="38">
        <v>1</v>
      </c>
      <c r="F2355" s="38">
        <v>60</v>
      </c>
      <c r="G2355" s="38" t="s">
        <v>33</v>
      </c>
      <c r="H2355" s="42">
        <v>13360.69</v>
      </c>
      <c r="I2355" s="2"/>
      <c r="J2355" s="44">
        <v>42701</v>
      </c>
      <c r="K2355" s="42">
        <v>0</v>
      </c>
      <c r="L2355" s="42">
        <v>12692.65</v>
      </c>
      <c r="M2355" s="44">
        <v>45016</v>
      </c>
      <c r="N2355" s="42">
        <f>H2355-K2355-L2355</f>
        <v>668.04000000000087</v>
      </c>
      <c r="O2355" s="42">
        <v>0</v>
      </c>
      <c r="P2355" s="45">
        <v>0.13</v>
      </c>
      <c r="Q2355" s="42">
        <v>0</v>
      </c>
      <c r="R2355" s="42">
        <v>0</v>
      </c>
      <c r="S2355" s="42">
        <v>668.04</v>
      </c>
      <c r="T2355" s="38">
        <v>5000</v>
      </c>
      <c r="U2355" s="14">
        <f>S2355/H2355</f>
        <v>5.0000411655386059E-2</v>
      </c>
      <c r="V2355" s="19"/>
      <c r="W2355" s="19"/>
      <c r="X2355" s="37" t="s">
        <v>3457</v>
      </c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</row>
    <row r="2356" spans="1:37" s="9" customFormat="1" ht="16.5" customHeight="1">
      <c r="A2356" s="38">
        <v>28</v>
      </c>
      <c r="B2356" s="39">
        <v>10723</v>
      </c>
      <c r="C2356" s="38">
        <v>10295082</v>
      </c>
      <c r="D2356" s="40" t="s">
        <v>2178</v>
      </c>
      <c r="E2356" s="38">
        <v>1</v>
      </c>
      <c r="F2356" s="38">
        <v>60</v>
      </c>
      <c r="G2356" s="38" t="s">
        <v>33</v>
      </c>
      <c r="H2356" s="42">
        <v>13360.69</v>
      </c>
      <c r="I2356" s="2"/>
      <c r="J2356" s="44">
        <v>42151</v>
      </c>
      <c r="K2356" s="42">
        <v>0</v>
      </c>
      <c r="L2356" s="42">
        <v>12692.65</v>
      </c>
      <c r="M2356" s="44">
        <v>45077</v>
      </c>
      <c r="N2356" s="42">
        <f>H2356-K2356-L2356</f>
        <v>668.04000000000087</v>
      </c>
      <c r="O2356" s="42">
        <v>0</v>
      </c>
      <c r="P2356" s="45">
        <v>0.13</v>
      </c>
      <c r="Q2356" s="42">
        <v>0</v>
      </c>
      <c r="R2356" s="42">
        <v>0</v>
      </c>
      <c r="S2356" s="42">
        <f>N2356-R2356</f>
        <v>668.04000000000087</v>
      </c>
      <c r="T2356" s="38">
        <v>5000</v>
      </c>
      <c r="U2356" s="14">
        <f>S2356/H2356</f>
        <v>5.0000411655386122E-2</v>
      </c>
      <c r="V2356" s="19"/>
      <c r="W2356" s="19"/>
      <c r="X2356" s="37" t="s">
        <v>3470</v>
      </c>
    </row>
    <row r="2357" spans="1:37" s="9" customFormat="1" ht="16.5" customHeight="1">
      <c r="A2357" s="38">
        <v>126</v>
      </c>
      <c r="B2357" s="39">
        <v>10741</v>
      </c>
      <c r="C2357" s="38">
        <v>10282298</v>
      </c>
      <c r="D2357" s="40" t="s">
        <v>559</v>
      </c>
      <c r="E2357" s="38">
        <v>1</v>
      </c>
      <c r="F2357" s="38">
        <v>60</v>
      </c>
      <c r="G2357" s="38" t="s">
        <v>33</v>
      </c>
      <c r="H2357" s="42">
        <v>13360.69</v>
      </c>
      <c r="I2357" s="2"/>
      <c r="J2357" s="44">
        <v>41722</v>
      </c>
      <c r="K2357" s="42">
        <v>0</v>
      </c>
      <c r="L2357" s="42">
        <v>12692.65</v>
      </c>
      <c r="M2357" s="44">
        <v>45077</v>
      </c>
      <c r="N2357" s="42">
        <f>H2357-K2357-L2357</f>
        <v>668.04000000000087</v>
      </c>
      <c r="O2357" s="42">
        <v>0</v>
      </c>
      <c r="P2357" s="45">
        <v>0.13</v>
      </c>
      <c r="Q2357" s="42">
        <v>0</v>
      </c>
      <c r="R2357" s="42">
        <v>0</v>
      </c>
      <c r="S2357" s="42">
        <f>N2357-R2357</f>
        <v>668.04000000000087</v>
      </c>
      <c r="T2357" s="38">
        <v>5000</v>
      </c>
      <c r="U2357" s="14">
        <f>S2357/H2357</f>
        <v>5.0000411655386122E-2</v>
      </c>
      <c r="V2357" s="19"/>
      <c r="W2357" s="19"/>
      <c r="X2357" s="37" t="s">
        <v>3462</v>
      </c>
    </row>
    <row r="2358" spans="1:37" s="9" customFormat="1" ht="16.5" customHeight="1">
      <c r="A2358" s="38">
        <v>214</v>
      </c>
      <c r="B2358" s="39">
        <v>10743</v>
      </c>
      <c r="C2358" s="38">
        <v>10301388</v>
      </c>
      <c r="D2358" s="40" t="s">
        <v>559</v>
      </c>
      <c r="E2358" s="58">
        <v>1</v>
      </c>
      <c r="F2358" s="38">
        <v>60</v>
      </c>
      <c r="G2358" s="38" t="s">
        <v>33</v>
      </c>
      <c r="H2358" s="42">
        <v>13360.69</v>
      </c>
      <c r="I2358" s="57"/>
      <c r="J2358" s="44">
        <v>41722</v>
      </c>
      <c r="K2358" s="42">
        <v>0</v>
      </c>
      <c r="L2358" s="42">
        <v>12692.65</v>
      </c>
      <c r="M2358" s="44">
        <v>45199</v>
      </c>
      <c r="N2358" s="42">
        <f>H2358-L2358</f>
        <v>668.04000000000087</v>
      </c>
      <c r="O2358" s="42">
        <v>0</v>
      </c>
      <c r="P2358" s="45">
        <v>0.13</v>
      </c>
      <c r="Q2358" s="42">
        <v>0</v>
      </c>
      <c r="R2358" s="42">
        <v>0</v>
      </c>
      <c r="S2358" s="42">
        <f>N2358</f>
        <v>668.04000000000087</v>
      </c>
      <c r="T2358" s="38">
        <v>5000</v>
      </c>
      <c r="U2358" s="14">
        <f>S2358/H2358</f>
        <v>5.0000411655386122E-2</v>
      </c>
      <c r="V2358" s="19"/>
      <c r="W2358" s="19"/>
      <c r="X2358" s="37" t="s">
        <v>3463</v>
      </c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</row>
    <row r="2359" spans="1:37" s="9" customFormat="1" ht="16.5" customHeight="1">
      <c r="A2359" s="38">
        <v>40</v>
      </c>
      <c r="B2359" s="39">
        <v>10752</v>
      </c>
      <c r="C2359" s="38">
        <v>10306276</v>
      </c>
      <c r="D2359" s="40" t="s">
        <v>609</v>
      </c>
      <c r="E2359" s="38">
        <v>1</v>
      </c>
      <c r="F2359" s="38">
        <v>60</v>
      </c>
      <c r="G2359" s="38" t="s">
        <v>33</v>
      </c>
      <c r="H2359" s="42">
        <v>13360.69</v>
      </c>
      <c r="I2359" s="2"/>
      <c r="J2359" s="44">
        <v>42192</v>
      </c>
      <c r="K2359" s="42">
        <v>0</v>
      </c>
      <c r="L2359" s="42">
        <v>12692.65</v>
      </c>
      <c r="M2359" s="44">
        <v>45046</v>
      </c>
      <c r="N2359" s="42">
        <f>H2359-K2359-L2359</f>
        <v>668.04000000000087</v>
      </c>
      <c r="O2359" s="42">
        <v>0</v>
      </c>
      <c r="P2359" s="45">
        <v>0.13</v>
      </c>
      <c r="Q2359" s="42">
        <v>0</v>
      </c>
      <c r="R2359" s="42">
        <v>0</v>
      </c>
      <c r="S2359" s="42">
        <v>668.04000000000099</v>
      </c>
      <c r="T2359" s="38">
        <v>5000</v>
      </c>
      <c r="U2359" s="14">
        <f>S2359/H2359</f>
        <v>5.0000411655386136E-2</v>
      </c>
      <c r="V2359" s="19"/>
      <c r="W2359" s="19"/>
      <c r="X2359" s="37" t="s">
        <v>3473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</row>
    <row r="2360" spans="1:37" s="9" customFormat="1" ht="16.5" customHeight="1">
      <c r="A2360" s="38">
        <v>742</v>
      </c>
      <c r="B2360" s="39">
        <v>40709</v>
      </c>
      <c r="C2360" s="38">
        <v>10285482</v>
      </c>
      <c r="D2360" s="40" t="s">
        <v>932</v>
      </c>
      <c r="E2360" s="58">
        <v>3</v>
      </c>
      <c r="F2360" s="38">
        <v>60</v>
      </c>
      <c r="G2360" s="38" t="s">
        <v>23</v>
      </c>
      <c r="H2360" s="42">
        <v>3640.77</v>
      </c>
      <c r="I2360" s="57"/>
      <c r="J2360" s="44">
        <v>42242</v>
      </c>
      <c r="K2360" s="42">
        <v>0</v>
      </c>
      <c r="L2360" s="42">
        <v>3458.73</v>
      </c>
      <c r="M2360" s="44">
        <v>45199</v>
      </c>
      <c r="N2360" s="42">
        <f>H2360-K2360-L2360</f>
        <v>182.03999999999996</v>
      </c>
      <c r="O2360" s="42">
        <v>0</v>
      </c>
      <c r="P2360" s="45">
        <v>0.13</v>
      </c>
      <c r="Q2360" s="42">
        <v>0</v>
      </c>
      <c r="R2360" s="42">
        <v>0</v>
      </c>
      <c r="S2360" s="42">
        <f>N2360-R2360</f>
        <v>182.03999999999996</v>
      </c>
      <c r="T2360" s="38">
        <v>5000</v>
      </c>
      <c r="U2360" s="14">
        <f>S2360/H2360</f>
        <v>5.0000412000758068E-2</v>
      </c>
      <c r="V2360" s="19"/>
      <c r="W2360" s="19"/>
      <c r="X2360" s="37" t="s">
        <v>3467</v>
      </c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</row>
    <row r="2361" spans="1:37" s="9" customFormat="1" ht="16.5" customHeight="1">
      <c r="A2361" s="38">
        <v>93</v>
      </c>
      <c r="B2361" s="39">
        <v>10726</v>
      </c>
      <c r="C2361" s="38">
        <v>10299270</v>
      </c>
      <c r="D2361" s="40" t="s">
        <v>1052</v>
      </c>
      <c r="E2361" s="38">
        <v>6</v>
      </c>
      <c r="F2361" s="38">
        <v>60</v>
      </c>
      <c r="G2361" s="38" t="s">
        <v>33</v>
      </c>
      <c r="H2361" s="42">
        <v>12051.3</v>
      </c>
      <c r="I2361" s="56"/>
      <c r="J2361" s="44">
        <v>43065</v>
      </c>
      <c r="K2361" s="42">
        <v>0</v>
      </c>
      <c r="L2361" s="42">
        <v>11448.73</v>
      </c>
      <c r="M2361" s="44">
        <v>45169</v>
      </c>
      <c r="N2361" s="42">
        <f>H2361-K2361-L2361</f>
        <v>602.56999999999971</v>
      </c>
      <c r="O2361" s="42">
        <v>0</v>
      </c>
      <c r="P2361" s="45">
        <v>0.13</v>
      </c>
      <c r="Q2361" s="42">
        <v>0</v>
      </c>
      <c r="R2361" s="42">
        <v>0</v>
      </c>
      <c r="S2361" s="42">
        <v>602.57000000000005</v>
      </c>
      <c r="T2361" s="38">
        <v>5000</v>
      </c>
      <c r="U2361" s="14">
        <f>S2361/H2361</f>
        <v>5.0000414892999105E-2</v>
      </c>
      <c r="V2361" s="19"/>
      <c r="W2361" s="19"/>
      <c r="X2361" s="37" t="s">
        <v>3459</v>
      </c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</row>
    <row r="2362" spans="1:37" s="9" customFormat="1" ht="16.5" customHeight="1">
      <c r="A2362" s="38">
        <v>981</v>
      </c>
      <c r="B2362" s="39">
        <v>10800</v>
      </c>
      <c r="C2362" s="38">
        <v>10317549</v>
      </c>
      <c r="D2362" s="40" t="s">
        <v>2114</v>
      </c>
      <c r="E2362" s="38">
        <v>1</v>
      </c>
      <c r="F2362" s="38">
        <v>60</v>
      </c>
      <c r="G2362" s="38" t="s">
        <v>23</v>
      </c>
      <c r="H2362" s="42">
        <v>5793.35</v>
      </c>
      <c r="I2362" s="2"/>
      <c r="J2362" s="44">
        <v>39808</v>
      </c>
      <c r="K2362" s="42">
        <v>0</v>
      </c>
      <c r="L2362" s="42">
        <v>5503.68</v>
      </c>
      <c r="M2362" s="44">
        <v>45077</v>
      </c>
      <c r="N2362" s="42">
        <f>H2362-K2362-L2362</f>
        <v>289.67000000000007</v>
      </c>
      <c r="O2362" s="42">
        <v>0</v>
      </c>
      <c r="P2362" s="45">
        <v>0.03</v>
      </c>
      <c r="Q2362" s="42">
        <v>0</v>
      </c>
      <c r="R2362" s="42">
        <v>0</v>
      </c>
      <c r="S2362" s="42">
        <f>N2362-R2362</f>
        <v>289.67000000000007</v>
      </c>
      <c r="T2362" s="38">
        <v>1001</v>
      </c>
      <c r="U2362" s="14">
        <f>S2362/H2362</f>
        <v>5.0000431529253375E-2</v>
      </c>
      <c r="V2362" s="19"/>
      <c r="W2362" s="19"/>
      <c r="X2362" s="37" t="s">
        <v>3465</v>
      </c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</row>
    <row r="2363" spans="1:37" s="9" customFormat="1" ht="16.5" customHeight="1">
      <c r="A2363" s="38">
        <v>1060</v>
      </c>
      <c r="B2363" s="39">
        <v>10800</v>
      </c>
      <c r="C2363" s="38">
        <v>10317450</v>
      </c>
      <c r="D2363" s="40" t="s">
        <v>1148</v>
      </c>
      <c r="E2363" s="38">
        <v>22</v>
      </c>
      <c r="F2363" s="38">
        <v>60</v>
      </c>
      <c r="G2363" s="38" t="s">
        <v>83</v>
      </c>
      <c r="H2363" s="42">
        <v>5793.35</v>
      </c>
      <c r="I2363" s="2"/>
      <c r="J2363" s="44">
        <v>39808</v>
      </c>
      <c r="K2363" s="42">
        <v>0</v>
      </c>
      <c r="L2363" s="42">
        <v>5503.68</v>
      </c>
      <c r="M2363" s="44">
        <v>45077</v>
      </c>
      <c r="N2363" s="42">
        <f>H2363-K2363-L2363</f>
        <v>289.67000000000007</v>
      </c>
      <c r="O2363" s="42">
        <v>0</v>
      </c>
      <c r="P2363" s="45">
        <v>0.03</v>
      </c>
      <c r="Q2363" s="42">
        <v>0</v>
      </c>
      <c r="R2363" s="42">
        <v>0</v>
      </c>
      <c r="S2363" s="42">
        <f>N2363-R2363</f>
        <v>289.67000000000007</v>
      </c>
      <c r="T2363" s="38">
        <v>1001</v>
      </c>
      <c r="U2363" s="14">
        <f>S2363/H2363</f>
        <v>5.0000431529253375E-2</v>
      </c>
      <c r="V2363" s="19"/>
      <c r="W2363" s="19"/>
      <c r="X2363" s="37" t="s">
        <v>3465</v>
      </c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</row>
    <row r="2364" spans="1:37" s="9" customFormat="1" ht="16.5" customHeight="1">
      <c r="A2364" s="38">
        <v>1061</v>
      </c>
      <c r="B2364" s="39">
        <v>10800</v>
      </c>
      <c r="C2364" s="38">
        <v>10317451</v>
      </c>
      <c r="D2364" s="40" t="s">
        <v>2154</v>
      </c>
      <c r="E2364" s="38">
        <v>50</v>
      </c>
      <c r="F2364" s="38">
        <v>60</v>
      </c>
      <c r="G2364" s="38" t="s">
        <v>83</v>
      </c>
      <c r="H2364" s="42">
        <v>5793.35</v>
      </c>
      <c r="I2364" s="2"/>
      <c r="J2364" s="44">
        <v>39808</v>
      </c>
      <c r="K2364" s="42">
        <v>0</v>
      </c>
      <c r="L2364" s="42">
        <v>5503.68</v>
      </c>
      <c r="M2364" s="44">
        <v>45077</v>
      </c>
      <c r="N2364" s="42">
        <f>H2364-K2364-L2364</f>
        <v>289.67000000000007</v>
      </c>
      <c r="O2364" s="42">
        <v>0</v>
      </c>
      <c r="P2364" s="45">
        <v>0.03</v>
      </c>
      <c r="Q2364" s="42">
        <v>0</v>
      </c>
      <c r="R2364" s="42">
        <v>0</v>
      </c>
      <c r="S2364" s="42">
        <f>N2364-R2364</f>
        <v>289.67000000000007</v>
      </c>
      <c r="T2364" s="38">
        <v>1001</v>
      </c>
      <c r="U2364" s="14">
        <f>S2364/H2364</f>
        <v>5.0000431529253375E-2</v>
      </c>
      <c r="V2364" s="19"/>
      <c r="W2364" s="19"/>
      <c r="X2364" s="37" t="s">
        <v>3465</v>
      </c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</row>
    <row r="2365" spans="1:37" s="9" customFormat="1" ht="16.5" customHeight="1">
      <c r="A2365" s="38">
        <v>1074</v>
      </c>
      <c r="B2365" s="39">
        <v>10800</v>
      </c>
      <c r="C2365" s="38">
        <v>10317354</v>
      </c>
      <c r="D2365" s="40" t="s">
        <v>356</v>
      </c>
      <c r="E2365" s="38">
        <v>2</v>
      </c>
      <c r="F2365" s="38">
        <v>60</v>
      </c>
      <c r="G2365" s="38" t="s">
        <v>23</v>
      </c>
      <c r="H2365" s="42">
        <v>5793.35</v>
      </c>
      <c r="I2365" s="48"/>
      <c r="J2365" s="44">
        <v>39808</v>
      </c>
      <c r="K2365" s="42">
        <v>0</v>
      </c>
      <c r="L2365" s="42">
        <v>5503.68</v>
      </c>
      <c r="M2365" s="44">
        <v>45107</v>
      </c>
      <c r="N2365" s="42">
        <f>H2365-K2365-L2365</f>
        <v>289.67000000000007</v>
      </c>
      <c r="O2365" s="42">
        <v>0</v>
      </c>
      <c r="P2365" s="45">
        <v>0.03</v>
      </c>
      <c r="Q2365" s="42">
        <v>0</v>
      </c>
      <c r="R2365" s="42">
        <v>0</v>
      </c>
      <c r="S2365" s="42">
        <f>N2365-R2365</f>
        <v>289.67000000000007</v>
      </c>
      <c r="T2365" s="38">
        <v>1001</v>
      </c>
      <c r="U2365" s="14">
        <f>S2365/H2365</f>
        <v>5.0000431529253375E-2</v>
      </c>
      <c r="V2365" s="19"/>
      <c r="W2365" s="19"/>
      <c r="X2365" s="37" t="s">
        <v>3465</v>
      </c>
    </row>
    <row r="2366" spans="1:37" s="9" customFormat="1" ht="16.5" customHeight="1">
      <c r="A2366" s="38">
        <v>15</v>
      </c>
      <c r="B2366" s="39">
        <v>10753</v>
      </c>
      <c r="C2366" s="38">
        <v>10286353</v>
      </c>
      <c r="D2366" s="40" t="s">
        <v>2455</v>
      </c>
      <c r="E2366" s="38">
        <v>1</v>
      </c>
      <c r="F2366" s="38">
        <v>60</v>
      </c>
      <c r="G2366" s="38" t="s">
        <v>33</v>
      </c>
      <c r="H2366" s="42">
        <v>10402.11</v>
      </c>
      <c r="I2366" s="2"/>
      <c r="J2366" s="44">
        <v>39963</v>
      </c>
      <c r="K2366" s="42">
        <v>0</v>
      </c>
      <c r="L2366" s="42">
        <v>9882</v>
      </c>
      <c r="M2366" s="44">
        <v>45016</v>
      </c>
      <c r="N2366" s="42">
        <f>H2366-K2366-L2366</f>
        <v>520.11000000000058</v>
      </c>
      <c r="O2366" s="42">
        <v>0</v>
      </c>
      <c r="P2366" s="45">
        <v>0.13</v>
      </c>
      <c r="Q2366" s="42">
        <v>0</v>
      </c>
      <c r="R2366" s="42">
        <v>0</v>
      </c>
      <c r="S2366" s="42">
        <v>520.11</v>
      </c>
      <c r="T2366" s="38">
        <v>5000</v>
      </c>
      <c r="U2366" s="14">
        <f>S2366/H2366</f>
        <v>5.0000432604538889E-2</v>
      </c>
      <c r="V2366" s="19"/>
      <c r="W2366" s="19"/>
      <c r="X2366" s="37" t="s">
        <v>3479</v>
      </c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</row>
    <row r="2367" spans="1:37" s="9" customFormat="1" ht="16.5" customHeight="1">
      <c r="A2367" s="38">
        <v>255</v>
      </c>
      <c r="B2367" s="39">
        <v>10741</v>
      </c>
      <c r="C2367" s="38">
        <v>10282272</v>
      </c>
      <c r="D2367" s="40" t="s">
        <v>1530</v>
      </c>
      <c r="E2367" s="38">
        <v>2</v>
      </c>
      <c r="F2367" s="38">
        <v>60</v>
      </c>
      <c r="G2367" s="38" t="s">
        <v>33</v>
      </c>
      <c r="H2367" s="42">
        <v>18025.64</v>
      </c>
      <c r="I2367" s="55"/>
      <c r="J2367" s="44">
        <v>41512</v>
      </c>
      <c r="K2367" s="42">
        <v>0</v>
      </c>
      <c r="L2367" s="42">
        <v>17124.349999999999</v>
      </c>
      <c r="M2367" s="44">
        <v>45138</v>
      </c>
      <c r="N2367" s="42">
        <f>H2367-K2367-L2367</f>
        <v>901.29000000000087</v>
      </c>
      <c r="O2367" s="42">
        <v>0</v>
      </c>
      <c r="P2367" s="45">
        <v>0.13</v>
      </c>
      <c r="Q2367" s="42">
        <v>0</v>
      </c>
      <c r="R2367" s="42">
        <v>0</v>
      </c>
      <c r="S2367" s="42">
        <f>N2367-R2367</f>
        <v>901.29000000000087</v>
      </c>
      <c r="T2367" s="38">
        <v>5000</v>
      </c>
      <c r="U2367" s="14">
        <f>S2367/H2367</f>
        <v>5.0000443812258585E-2</v>
      </c>
      <c r="V2367" s="19"/>
      <c r="W2367" s="19"/>
      <c r="X2367" s="37" t="s">
        <v>3462</v>
      </c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</row>
    <row r="2368" spans="1:37" s="9" customFormat="1" ht="16.5" customHeight="1">
      <c r="A2368" s="38">
        <v>338</v>
      </c>
      <c r="B2368" s="39">
        <v>10729</v>
      </c>
      <c r="C2368" s="38">
        <v>10292117</v>
      </c>
      <c r="D2368" s="40" t="s">
        <v>2260</v>
      </c>
      <c r="E2368" s="58">
        <v>1</v>
      </c>
      <c r="F2368" s="38">
        <v>120</v>
      </c>
      <c r="G2368" s="38" t="s">
        <v>21</v>
      </c>
      <c r="H2368" s="42">
        <v>13504.28</v>
      </c>
      <c r="I2368" s="37"/>
      <c r="J2368" s="44">
        <v>40962</v>
      </c>
      <c r="K2368" s="42">
        <v>0</v>
      </c>
      <c r="L2368" s="42">
        <v>12829.06</v>
      </c>
      <c r="M2368" s="44">
        <v>45259</v>
      </c>
      <c r="N2368" s="42">
        <v>675.22</v>
      </c>
      <c r="O2368" s="42">
        <v>0</v>
      </c>
      <c r="P2368" s="45">
        <f>IF(J2368&lt;DATEVALUE("2009-1-1"),3%,13%)</f>
        <v>0.13</v>
      </c>
      <c r="Q2368" s="42">
        <f>IF(P2368=13%,ROUND(O2368/(1+P2368)*P2368,2),ROUND(O2368/(1+0.03)*0.02,2))</f>
        <v>0</v>
      </c>
      <c r="R2368" s="42">
        <f>O2368-Q2368</f>
        <v>0</v>
      </c>
      <c r="S2368" s="42">
        <f>N2368-R2368</f>
        <v>675.22</v>
      </c>
      <c r="T2368" s="38">
        <v>2004</v>
      </c>
      <c r="U2368" s="14">
        <f>S2368/H2368</f>
        <v>5.0000444303583753E-2</v>
      </c>
      <c r="V2368" s="19"/>
      <c r="W2368" s="19"/>
      <c r="X2368" s="37" t="s">
        <v>3459</v>
      </c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</row>
    <row r="2369" spans="1:37" s="9" customFormat="1" ht="16.5" customHeight="1">
      <c r="A2369" s="38">
        <v>103</v>
      </c>
      <c r="B2369" s="39">
        <v>10741</v>
      </c>
      <c r="C2369" s="38">
        <v>10282257</v>
      </c>
      <c r="D2369" s="40" t="s">
        <v>2260</v>
      </c>
      <c r="E2369" s="38">
        <v>1</v>
      </c>
      <c r="F2369" s="38">
        <v>120</v>
      </c>
      <c r="G2369" s="38" t="s">
        <v>21</v>
      </c>
      <c r="H2369" s="42">
        <v>13504.28</v>
      </c>
      <c r="I2369" s="2"/>
      <c r="J2369" s="44">
        <v>40966</v>
      </c>
      <c r="K2369" s="42">
        <v>0</v>
      </c>
      <c r="L2369" s="42">
        <v>12829.06</v>
      </c>
      <c r="M2369" s="44">
        <v>45077</v>
      </c>
      <c r="N2369" s="42">
        <f>H2369-K2369-L2369</f>
        <v>675.22000000000116</v>
      </c>
      <c r="O2369" s="42">
        <v>0</v>
      </c>
      <c r="P2369" s="45">
        <v>0.13</v>
      </c>
      <c r="Q2369" s="42">
        <v>0</v>
      </c>
      <c r="R2369" s="42">
        <v>0</v>
      </c>
      <c r="S2369" s="42">
        <f>N2369-R2369</f>
        <v>675.22000000000116</v>
      </c>
      <c r="T2369" s="38">
        <v>2004</v>
      </c>
      <c r="U2369" s="14">
        <f>S2369/H2369</f>
        <v>5.0000444303583837E-2</v>
      </c>
      <c r="V2369" s="19"/>
      <c r="W2369" s="19"/>
      <c r="X2369" s="37" t="s">
        <v>3462</v>
      </c>
    </row>
    <row r="2370" spans="1:37" s="9" customFormat="1" ht="16.5" customHeight="1">
      <c r="A2370" s="38">
        <v>413</v>
      </c>
      <c r="B2370" s="39">
        <v>10729</v>
      </c>
      <c r="C2370" s="38">
        <v>10292324</v>
      </c>
      <c r="D2370" s="40" t="s">
        <v>3149</v>
      </c>
      <c r="E2370" s="58">
        <v>1</v>
      </c>
      <c r="F2370" s="38">
        <v>120</v>
      </c>
      <c r="G2370" s="38" t="s">
        <v>21</v>
      </c>
      <c r="H2370" s="42">
        <v>12249.69</v>
      </c>
      <c r="I2370" s="37"/>
      <c r="J2370" s="44">
        <v>39813</v>
      </c>
      <c r="K2370" s="42">
        <v>0</v>
      </c>
      <c r="L2370" s="42">
        <v>11637.2</v>
      </c>
      <c r="M2370" s="44">
        <v>45259</v>
      </c>
      <c r="N2370" s="42">
        <v>612.49</v>
      </c>
      <c r="O2370" s="42">
        <v>0</v>
      </c>
      <c r="P2370" s="45">
        <f>IF(J2370&lt;DATEVALUE("2009-1-1"),3%,13%)</f>
        <v>0.03</v>
      </c>
      <c r="Q2370" s="42">
        <f>IF(P2370=13%,ROUND(O2370/(1+P2370)*P2370,2),ROUND(O2370/(1+0.03)*0.02,2))</f>
        <v>0</v>
      </c>
      <c r="R2370" s="42">
        <f>O2370-Q2370</f>
        <v>0</v>
      </c>
      <c r="S2370" s="42">
        <f>N2370-R2370</f>
        <v>612.49</v>
      </c>
      <c r="T2370" s="38">
        <v>5000</v>
      </c>
      <c r="U2370" s="14">
        <f>S2370/H2370</f>
        <v>5.0000448990954058E-2</v>
      </c>
      <c r="V2370" s="19"/>
      <c r="W2370" s="19"/>
      <c r="X2370" s="37" t="s">
        <v>3459</v>
      </c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</row>
    <row r="2371" spans="1:37" s="9" customFormat="1" ht="16.5" customHeight="1">
      <c r="A2371" s="38">
        <v>452</v>
      </c>
      <c r="B2371" s="39">
        <v>40712</v>
      </c>
      <c r="C2371" s="38">
        <v>10303597</v>
      </c>
      <c r="D2371" s="40" t="s">
        <v>241</v>
      </c>
      <c r="E2371" s="38">
        <v>65</v>
      </c>
      <c r="F2371" s="38">
        <v>60</v>
      </c>
      <c r="G2371" s="38" t="s">
        <v>83</v>
      </c>
      <c r="H2371" s="42">
        <v>16666.650000000001</v>
      </c>
      <c r="I2371" s="55"/>
      <c r="J2371" s="44">
        <v>42277</v>
      </c>
      <c r="K2371" s="42">
        <v>0</v>
      </c>
      <c r="L2371" s="42">
        <v>15833.31</v>
      </c>
      <c r="M2371" s="44">
        <v>45138</v>
      </c>
      <c r="N2371" s="42">
        <f>H2371-K2371-L2371</f>
        <v>833.34000000000196</v>
      </c>
      <c r="O2371" s="42">
        <v>0</v>
      </c>
      <c r="P2371" s="45">
        <v>0.13</v>
      </c>
      <c r="Q2371" s="42">
        <v>0</v>
      </c>
      <c r="R2371" s="42">
        <v>0</v>
      </c>
      <c r="S2371" s="42">
        <v>833.34</v>
      </c>
      <c r="T2371" s="38">
        <v>5000</v>
      </c>
      <c r="U2371" s="14">
        <f>S2371/H2371</f>
        <v>5.0000450000449996E-2</v>
      </c>
      <c r="V2371" s="19"/>
      <c r="W2371" s="19"/>
      <c r="X2371" s="37" t="s">
        <v>3467</v>
      </c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s="9" customFormat="1" ht="16.5" customHeight="1">
      <c r="A2372" s="38">
        <v>107</v>
      </c>
      <c r="B2372" s="39">
        <v>10733</v>
      </c>
      <c r="C2372" s="38">
        <v>10289461</v>
      </c>
      <c r="D2372" s="40" t="s">
        <v>431</v>
      </c>
      <c r="E2372" s="41">
        <v>1</v>
      </c>
      <c r="F2372" s="38">
        <v>37</v>
      </c>
      <c r="G2372" s="38" t="s">
        <v>33</v>
      </c>
      <c r="H2372" s="42">
        <v>1106.19</v>
      </c>
      <c r="I2372" s="57"/>
      <c r="J2372" s="44">
        <v>44004</v>
      </c>
      <c r="K2372" s="42">
        <v>0</v>
      </c>
      <c r="L2372" s="42">
        <v>1050.8800000000001</v>
      </c>
      <c r="M2372" s="44">
        <v>45199</v>
      </c>
      <c r="N2372" s="42">
        <v>55.31</v>
      </c>
      <c r="O2372" s="42">
        <v>0</v>
      </c>
      <c r="P2372" s="45">
        <v>0.13</v>
      </c>
      <c r="Q2372" s="42">
        <v>0</v>
      </c>
      <c r="R2372" s="42">
        <v>0</v>
      </c>
      <c r="S2372" s="42">
        <v>55.31</v>
      </c>
      <c r="T2372" s="38">
        <v>5000</v>
      </c>
      <c r="U2372" s="14">
        <f>S2372/H2372</f>
        <v>5.0000452001916489E-2</v>
      </c>
      <c r="V2372" s="19"/>
      <c r="W2372" s="19"/>
      <c r="X2372" s="37" t="s">
        <v>3460</v>
      </c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</row>
    <row r="2373" spans="1:37" s="9" customFormat="1" ht="16.5" customHeight="1">
      <c r="A2373" s="38">
        <v>583</v>
      </c>
      <c r="B2373" s="39">
        <v>40712</v>
      </c>
      <c r="C2373" s="38">
        <v>10303926</v>
      </c>
      <c r="D2373" s="40" t="s">
        <v>1775</v>
      </c>
      <c r="E2373" s="38">
        <v>6</v>
      </c>
      <c r="F2373" s="38">
        <v>60</v>
      </c>
      <c r="G2373" s="38" t="s">
        <v>83</v>
      </c>
      <c r="H2373" s="42">
        <v>6589.74</v>
      </c>
      <c r="I2373" s="55"/>
      <c r="J2373" s="44">
        <v>42277</v>
      </c>
      <c r="K2373" s="42">
        <v>0</v>
      </c>
      <c r="L2373" s="42">
        <v>6260.25</v>
      </c>
      <c r="M2373" s="44">
        <v>45138</v>
      </c>
      <c r="N2373" s="42">
        <f>H2373-K2373-L2373</f>
        <v>329.48999999999978</v>
      </c>
      <c r="O2373" s="42">
        <v>0</v>
      </c>
      <c r="P2373" s="45">
        <v>0.13</v>
      </c>
      <c r="Q2373" s="42">
        <v>0</v>
      </c>
      <c r="R2373" s="42">
        <v>0</v>
      </c>
      <c r="S2373" s="42">
        <v>329.49</v>
      </c>
      <c r="T2373" s="38">
        <v>5000</v>
      </c>
      <c r="U2373" s="14">
        <f>S2373/H2373</f>
        <v>5.0000455253166286E-2</v>
      </c>
      <c r="V2373" s="19"/>
      <c r="W2373" s="19"/>
      <c r="X2373" s="37" t="s">
        <v>3467</v>
      </c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</row>
    <row r="2374" spans="1:37" s="9" customFormat="1" ht="16.5" customHeight="1">
      <c r="A2374" s="38">
        <v>200</v>
      </c>
      <c r="B2374" s="39">
        <v>10736</v>
      </c>
      <c r="C2374" s="38">
        <v>10284358</v>
      </c>
      <c r="D2374" s="40" t="s">
        <v>1961</v>
      </c>
      <c r="E2374" s="31">
        <v>5</v>
      </c>
      <c r="F2374" s="38">
        <v>120</v>
      </c>
      <c r="G2374" s="38" t="s">
        <v>23</v>
      </c>
      <c r="H2374" s="42">
        <v>19569.82</v>
      </c>
      <c r="I2374" s="49"/>
      <c r="J2374" s="44">
        <v>39269</v>
      </c>
      <c r="K2374" s="42">
        <v>0</v>
      </c>
      <c r="L2374" s="42">
        <v>18591.32</v>
      </c>
      <c r="M2374" s="44">
        <v>45107</v>
      </c>
      <c r="N2374" s="42">
        <f>H2374-K2374-L2374</f>
        <v>978.5</v>
      </c>
      <c r="O2374" s="42">
        <v>0</v>
      </c>
      <c r="P2374" s="45">
        <v>0.03</v>
      </c>
      <c r="Q2374" s="42">
        <v>0</v>
      </c>
      <c r="R2374" s="42">
        <v>0</v>
      </c>
      <c r="S2374" s="42">
        <f>N2374-R2374</f>
        <v>978.5</v>
      </c>
      <c r="T2374" s="38">
        <v>2101</v>
      </c>
      <c r="U2374" s="14">
        <f>S2374/H2374</f>
        <v>5.0000459891813009E-2</v>
      </c>
      <c r="V2374" s="19"/>
      <c r="W2374" s="19"/>
      <c r="X2374" s="37" t="s">
        <v>3461</v>
      </c>
    </row>
    <row r="2375" spans="1:37" s="9" customFormat="1" ht="16.5" customHeight="1">
      <c r="A2375" s="38">
        <v>253</v>
      </c>
      <c r="B2375" s="39">
        <v>10741</v>
      </c>
      <c r="C2375" s="38">
        <v>10282207</v>
      </c>
      <c r="D2375" s="40" t="s">
        <v>1528</v>
      </c>
      <c r="E2375" s="38">
        <v>1</v>
      </c>
      <c r="F2375" s="38">
        <v>48</v>
      </c>
      <c r="G2375" s="38" t="s">
        <v>33</v>
      </c>
      <c r="H2375" s="42">
        <v>1077.5899999999999</v>
      </c>
      <c r="I2375" s="55"/>
      <c r="J2375" s="44">
        <v>43674</v>
      </c>
      <c r="K2375" s="42">
        <v>0</v>
      </c>
      <c r="L2375" s="42">
        <v>1023.71</v>
      </c>
      <c r="M2375" s="44">
        <v>45138</v>
      </c>
      <c r="N2375" s="42">
        <f>H2375-K2375-L2375</f>
        <v>53.879999999999882</v>
      </c>
      <c r="O2375" s="42">
        <v>0</v>
      </c>
      <c r="P2375" s="45">
        <v>0.13</v>
      </c>
      <c r="Q2375" s="42">
        <v>0</v>
      </c>
      <c r="R2375" s="42">
        <v>0</v>
      </c>
      <c r="S2375" s="42">
        <f>N2375-R2375</f>
        <v>53.879999999999882</v>
      </c>
      <c r="T2375" s="38">
        <v>5000</v>
      </c>
      <c r="U2375" s="14">
        <f>S2375/H2375</f>
        <v>5.000046399836662E-2</v>
      </c>
      <c r="V2375" s="19"/>
      <c r="W2375" s="19"/>
      <c r="X2375" s="37" t="s">
        <v>3462</v>
      </c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</row>
    <row r="2376" spans="1:37" s="9" customFormat="1" ht="16.5" customHeight="1">
      <c r="A2376" s="38">
        <v>94</v>
      </c>
      <c r="B2376" s="39">
        <v>10736</v>
      </c>
      <c r="C2376" s="38">
        <v>10284048</v>
      </c>
      <c r="D2376" s="40" t="s">
        <v>1895</v>
      </c>
      <c r="E2376" s="31">
        <v>1</v>
      </c>
      <c r="F2376" s="38">
        <v>120</v>
      </c>
      <c r="G2376" s="38" t="s">
        <v>21</v>
      </c>
      <c r="H2376" s="42">
        <v>16153.85</v>
      </c>
      <c r="I2376" s="49"/>
      <c r="J2376" s="44">
        <v>40907</v>
      </c>
      <c r="K2376" s="42">
        <v>0</v>
      </c>
      <c r="L2376" s="42">
        <v>15346.15</v>
      </c>
      <c r="M2376" s="44">
        <v>45107</v>
      </c>
      <c r="N2376" s="42">
        <f>H2376-K2376-L2376</f>
        <v>807.70000000000073</v>
      </c>
      <c r="O2376" s="42">
        <v>0</v>
      </c>
      <c r="P2376" s="45">
        <v>0.13</v>
      </c>
      <c r="Q2376" s="42">
        <v>0</v>
      </c>
      <c r="R2376" s="42">
        <v>0</v>
      </c>
      <c r="S2376" s="42">
        <f>N2376-R2376</f>
        <v>807.70000000000073</v>
      </c>
      <c r="T2376" s="38">
        <v>2104</v>
      </c>
      <c r="U2376" s="14">
        <f>S2376/H2376</f>
        <v>5.0000464285603785E-2</v>
      </c>
      <c r="V2376" s="19"/>
      <c r="W2376" s="19"/>
      <c r="X2376" s="37" t="s">
        <v>3461</v>
      </c>
    </row>
    <row r="2377" spans="1:37" s="9" customFormat="1" ht="16.5" customHeight="1">
      <c r="A2377" s="38">
        <v>131</v>
      </c>
      <c r="B2377" s="39">
        <v>10736</v>
      </c>
      <c r="C2377" s="38">
        <v>10284156</v>
      </c>
      <c r="D2377" s="40" t="s">
        <v>1918</v>
      </c>
      <c r="E2377" s="31">
        <v>1</v>
      </c>
      <c r="F2377" s="38">
        <v>60</v>
      </c>
      <c r="G2377" s="38" t="s">
        <v>33</v>
      </c>
      <c r="H2377" s="42">
        <v>9620.51</v>
      </c>
      <c r="I2377" s="49"/>
      <c r="J2377" s="44">
        <v>43094</v>
      </c>
      <c r="K2377" s="42">
        <v>0</v>
      </c>
      <c r="L2377" s="42">
        <v>9139.48</v>
      </c>
      <c r="M2377" s="44">
        <v>45107</v>
      </c>
      <c r="N2377" s="42">
        <f>H2377-K2377-L2377</f>
        <v>481.03000000000065</v>
      </c>
      <c r="O2377" s="42">
        <v>0</v>
      </c>
      <c r="P2377" s="45">
        <v>0.13</v>
      </c>
      <c r="Q2377" s="42">
        <v>0</v>
      </c>
      <c r="R2377" s="42">
        <v>0</v>
      </c>
      <c r="S2377" s="42">
        <f>N2377-R2377</f>
        <v>481.03000000000065</v>
      </c>
      <c r="T2377" s="38">
        <v>5000</v>
      </c>
      <c r="U2377" s="14">
        <f>S2377/H2377</f>
        <v>5.0000467750670248E-2</v>
      </c>
      <c r="V2377" s="19"/>
      <c r="W2377" s="19"/>
      <c r="X2377" s="37" t="s">
        <v>3461</v>
      </c>
    </row>
    <row r="2378" spans="1:37" s="9" customFormat="1" ht="16.5" customHeight="1">
      <c r="A2378" s="38">
        <v>32</v>
      </c>
      <c r="B2378" s="39">
        <v>10719</v>
      </c>
      <c r="C2378" s="38">
        <v>10282042</v>
      </c>
      <c r="D2378" s="40" t="s">
        <v>255</v>
      </c>
      <c r="E2378" s="58">
        <v>7</v>
      </c>
      <c r="F2378" s="38">
        <v>120</v>
      </c>
      <c r="G2378" s="38" t="s">
        <v>23</v>
      </c>
      <c r="H2378" s="42">
        <v>7475.73</v>
      </c>
      <c r="I2378" s="57"/>
      <c r="J2378" s="44">
        <v>41388</v>
      </c>
      <c r="K2378" s="42">
        <v>0</v>
      </c>
      <c r="L2378" s="42">
        <v>7101.94</v>
      </c>
      <c r="M2378" s="44">
        <v>45199</v>
      </c>
      <c r="N2378" s="42">
        <f>H2378-L2378</f>
        <v>373.78999999999996</v>
      </c>
      <c r="O2378" s="42">
        <v>0</v>
      </c>
      <c r="P2378" s="45">
        <v>0.13</v>
      </c>
      <c r="Q2378" s="42">
        <v>0</v>
      </c>
      <c r="R2378" s="42">
        <v>0</v>
      </c>
      <c r="S2378" s="42">
        <f>N2378</f>
        <v>373.78999999999996</v>
      </c>
      <c r="T2378" s="38">
        <v>2105</v>
      </c>
      <c r="U2378" s="14">
        <f>S2378/H2378</f>
        <v>5.0000468181702652E-2</v>
      </c>
      <c r="V2378" s="19"/>
      <c r="W2378" s="19"/>
      <c r="X2378" s="37" t="s">
        <v>3478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</row>
    <row r="2379" spans="1:37" s="9" customFormat="1" ht="16.5" customHeight="1">
      <c r="A2379" s="38">
        <v>84</v>
      </c>
      <c r="B2379" s="39">
        <v>10701</v>
      </c>
      <c r="C2379" s="38">
        <v>10275793</v>
      </c>
      <c r="D2379" s="40" t="s">
        <v>66</v>
      </c>
      <c r="E2379" s="38">
        <v>14</v>
      </c>
      <c r="F2379" s="38">
        <v>60</v>
      </c>
      <c r="G2379" s="38" t="s">
        <v>23</v>
      </c>
      <c r="H2379" s="42">
        <v>14951.46</v>
      </c>
      <c r="I2379" s="57"/>
      <c r="J2379" s="44">
        <v>40476</v>
      </c>
      <c r="K2379" s="42">
        <v>0</v>
      </c>
      <c r="L2379" s="42">
        <v>14203.88</v>
      </c>
      <c r="M2379" s="44">
        <v>45199</v>
      </c>
      <c r="N2379" s="42">
        <v>747.58</v>
      </c>
      <c r="O2379" s="42">
        <v>0</v>
      </c>
      <c r="P2379" s="45">
        <v>0.13</v>
      </c>
      <c r="Q2379" s="42">
        <v>0</v>
      </c>
      <c r="R2379" s="42">
        <v>0</v>
      </c>
      <c r="S2379" s="42">
        <v>747.58</v>
      </c>
      <c r="T2379" s="38">
        <v>5000</v>
      </c>
      <c r="U2379" s="14">
        <f>S2379/H2379</f>
        <v>5.0000468181702659E-2</v>
      </c>
      <c r="V2379" s="19"/>
      <c r="W2379" s="19"/>
      <c r="X2379" s="37" t="s">
        <v>3455</v>
      </c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</row>
    <row r="2380" spans="1:37" s="9" customFormat="1" ht="16.5" customHeight="1">
      <c r="A2380" s="38">
        <v>1090</v>
      </c>
      <c r="B2380" s="39">
        <v>10800</v>
      </c>
      <c r="C2380" s="38">
        <v>10318105</v>
      </c>
      <c r="D2380" s="40" t="s">
        <v>485</v>
      </c>
      <c r="E2380" s="38">
        <v>1</v>
      </c>
      <c r="F2380" s="38">
        <v>60</v>
      </c>
      <c r="G2380" s="38" t="s">
        <v>33</v>
      </c>
      <c r="H2380" s="42">
        <v>7453.73</v>
      </c>
      <c r="I2380" s="48"/>
      <c r="J2380" s="44">
        <v>39869</v>
      </c>
      <c r="K2380" s="42">
        <v>0</v>
      </c>
      <c r="L2380" s="42">
        <v>7081.04</v>
      </c>
      <c r="M2380" s="44">
        <v>45107</v>
      </c>
      <c r="N2380" s="42">
        <f>H2380-K2380-L2380</f>
        <v>372.6899999999996</v>
      </c>
      <c r="O2380" s="42">
        <v>0</v>
      </c>
      <c r="P2380" s="45">
        <v>0.13</v>
      </c>
      <c r="Q2380" s="42">
        <v>0</v>
      </c>
      <c r="R2380" s="42">
        <v>0</v>
      </c>
      <c r="S2380" s="42">
        <f>N2380-R2380</f>
        <v>372.6899999999996</v>
      </c>
      <c r="T2380" s="38">
        <v>1001</v>
      </c>
      <c r="U2380" s="14">
        <f>S2380/H2380</f>
        <v>5.0000469563560745E-2</v>
      </c>
      <c r="V2380" s="19"/>
      <c r="W2380" s="19"/>
      <c r="X2380" s="37" t="s">
        <v>3465</v>
      </c>
    </row>
    <row r="2381" spans="1:37" s="9" customFormat="1" ht="16.5" customHeight="1">
      <c r="A2381" s="38">
        <v>1178</v>
      </c>
      <c r="B2381" s="39">
        <v>10800</v>
      </c>
      <c r="C2381" s="38">
        <v>10317409</v>
      </c>
      <c r="D2381" s="40" t="s">
        <v>3392</v>
      </c>
      <c r="E2381" s="58">
        <v>6</v>
      </c>
      <c r="F2381" s="38">
        <v>60</v>
      </c>
      <c r="G2381" s="38" t="s">
        <v>23</v>
      </c>
      <c r="H2381" s="42">
        <v>11602.49</v>
      </c>
      <c r="I2381" s="37"/>
      <c r="J2381" s="44">
        <v>39642</v>
      </c>
      <c r="K2381" s="42">
        <v>0</v>
      </c>
      <c r="L2381" s="42">
        <v>11022.36</v>
      </c>
      <c r="M2381" s="44">
        <v>45272</v>
      </c>
      <c r="N2381" s="42">
        <v>580.13</v>
      </c>
      <c r="O2381" s="42">
        <v>0</v>
      </c>
      <c r="P2381" s="45">
        <f>IF(J2381&lt;DATEVALUE("2009-1-1"),3%,13%)</f>
        <v>0.03</v>
      </c>
      <c r="Q2381" s="42">
        <f>IF(P2381=13%,ROUND(O2381/(1+P2381)*P2381,2),ROUND(O2381/(1+0.03)*0.02,2))</f>
        <v>0</v>
      </c>
      <c r="R2381" s="42">
        <f>O2381-Q2381</f>
        <v>0</v>
      </c>
      <c r="S2381" s="42">
        <f>N2381-R2381</f>
        <v>580.13</v>
      </c>
      <c r="T2381" s="38">
        <v>1001</v>
      </c>
      <c r="U2381" s="14">
        <f>S2381/H2381</f>
        <v>5.0000474036176717E-2</v>
      </c>
      <c r="V2381" s="19"/>
      <c r="W2381" s="19"/>
      <c r="X2381" s="37" t="s">
        <v>3465</v>
      </c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</row>
    <row r="2382" spans="1:37" s="9" customFormat="1" ht="16.5" customHeight="1">
      <c r="A2382" s="38">
        <v>101</v>
      </c>
      <c r="B2382" s="39">
        <v>10701</v>
      </c>
      <c r="C2382" s="38">
        <v>10275853</v>
      </c>
      <c r="D2382" s="40" t="s">
        <v>2071</v>
      </c>
      <c r="E2382" s="58">
        <v>5</v>
      </c>
      <c r="F2382" s="38">
        <v>120</v>
      </c>
      <c r="G2382" s="38" t="s">
        <v>23</v>
      </c>
      <c r="H2382" s="42">
        <v>18803.419999999998</v>
      </c>
      <c r="I2382" s="37"/>
      <c r="J2382" s="44">
        <v>39834</v>
      </c>
      <c r="K2382" s="42">
        <v>0</v>
      </c>
      <c r="L2382" s="42">
        <v>17863.240000000002</v>
      </c>
      <c r="M2382" s="44">
        <v>45207</v>
      </c>
      <c r="N2382" s="42">
        <v>940.18</v>
      </c>
      <c r="O2382" s="42">
        <v>0</v>
      </c>
      <c r="P2382" s="45">
        <f>IF(J2382&lt;DATEVALUE("2009-1-1"),3%,13%)</f>
        <v>0.13</v>
      </c>
      <c r="Q2382" s="42">
        <f>IF(P2382=13%,ROUND(O2382/(1+P2382)*P2382,2),ROUND(O2382/(1+0.03)*0.02,2))</f>
        <v>0</v>
      </c>
      <c r="R2382" s="42">
        <f>O2382-Q2382</f>
        <v>0</v>
      </c>
      <c r="S2382" s="42">
        <f>N2382-R2382</f>
        <v>940.18</v>
      </c>
      <c r="T2382" s="38">
        <v>2105</v>
      </c>
      <c r="U2382" s="14">
        <f>S2382/H2382</f>
        <v>5.0000478636333182E-2</v>
      </c>
      <c r="V2382" s="19"/>
      <c r="W2382" s="19"/>
      <c r="X2382" s="37" t="s">
        <v>3455</v>
      </c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</row>
    <row r="2383" spans="1:37" s="9" customFormat="1" ht="16.5" customHeight="1">
      <c r="A2383" s="38">
        <v>341</v>
      </c>
      <c r="B2383" s="39">
        <v>10729</v>
      </c>
      <c r="C2383" s="38">
        <v>10292095</v>
      </c>
      <c r="D2383" s="40" t="s">
        <v>3115</v>
      </c>
      <c r="E2383" s="58">
        <v>1</v>
      </c>
      <c r="F2383" s="38">
        <v>120</v>
      </c>
      <c r="G2383" s="38" t="s">
        <v>21</v>
      </c>
      <c r="H2383" s="42">
        <v>9401.7099999999991</v>
      </c>
      <c r="I2383" s="37"/>
      <c r="J2383" s="44">
        <v>40750</v>
      </c>
      <c r="K2383" s="42">
        <v>0</v>
      </c>
      <c r="L2383" s="42">
        <v>8931.6200000000008</v>
      </c>
      <c r="M2383" s="44">
        <v>45259</v>
      </c>
      <c r="N2383" s="42">
        <v>470.09</v>
      </c>
      <c r="O2383" s="42">
        <v>0</v>
      </c>
      <c r="P2383" s="45">
        <f>IF(J2383&lt;DATEVALUE("2009-1-1"),3%,13%)</f>
        <v>0.13</v>
      </c>
      <c r="Q2383" s="42">
        <f>IF(P2383=13%,ROUND(O2383/(1+P2383)*P2383,2),ROUND(O2383/(1+0.03)*0.02,2))</f>
        <v>0</v>
      </c>
      <c r="R2383" s="42">
        <f>O2383-Q2383</f>
        <v>0</v>
      </c>
      <c r="S2383" s="42">
        <f>N2383-R2383</f>
        <v>470.09</v>
      </c>
      <c r="T2383" s="38">
        <v>2101</v>
      </c>
      <c r="U2383" s="14">
        <f>S2383/H2383</f>
        <v>5.0000478636333182E-2</v>
      </c>
      <c r="V2383" s="19"/>
      <c r="W2383" s="19"/>
      <c r="X2383" s="37" t="s">
        <v>3459</v>
      </c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</row>
    <row r="2384" spans="1:37" s="9" customFormat="1" ht="16.5" customHeight="1">
      <c r="A2384" s="38">
        <v>613</v>
      </c>
      <c r="B2384" s="39">
        <v>10729</v>
      </c>
      <c r="C2384" s="38">
        <v>10291915</v>
      </c>
      <c r="D2384" s="40" t="s">
        <v>3243</v>
      </c>
      <c r="E2384" s="58">
        <v>5</v>
      </c>
      <c r="F2384" s="38">
        <v>120</v>
      </c>
      <c r="G2384" s="38" t="s">
        <v>23</v>
      </c>
      <c r="H2384" s="42">
        <v>9401.7099999999991</v>
      </c>
      <c r="I2384" s="37"/>
      <c r="J2384" s="44">
        <v>40076</v>
      </c>
      <c r="K2384" s="42">
        <v>0</v>
      </c>
      <c r="L2384" s="42">
        <v>8931.6200000000008</v>
      </c>
      <c r="M2384" s="44">
        <v>45259</v>
      </c>
      <c r="N2384" s="42">
        <v>470.09</v>
      </c>
      <c r="O2384" s="42">
        <v>0</v>
      </c>
      <c r="P2384" s="45">
        <f>IF(J2384&lt;DATEVALUE("2009-1-1"),3%,13%)</f>
        <v>0.13</v>
      </c>
      <c r="Q2384" s="42">
        <f>IF(P2384=13%,ROUND(O2384/(1+P2384)*P2384,2),ROUND(O2384/(1+0.03)*0.02,2))</f>
        <v>0</v>
      </c>
      <c r="R2384" s="42">
        <f>O2384-Q2384</f>
        <v>0</v>
      </c>
      <c r="S2384" s="42">
        <f>N2384-R2384</f>
        <v>470.09</v>
      </c>
      <c r="T2384" s="38">
        <v>5000</v>
      </c>
      <c r="U2384" s="14">
        <f>S2384/H2384</f>
        <v>5.0000478636333182E-2</v>
      </c>
      <c r="V2384" s="19"/>
      <c r="W2384" s="19"/>
      <c r="X2384" s="37" t="s">
        <v>3459</v>
      </c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</row>
    <row r="2385" spans="1:37" s="9" customFormat="1" ht="16.5" customHeight="1">
      <c r="A2385" s="38">
        <v>22</v>
      </c>
      <c r="B2385" s="39">
        <v>10751</v>
      </c>
      <c r="C2385" s="38">
        <v>10305274</v>
      </c>
      <c r="D2385" s="40" t="s">
        <v>1133</v>
      </c>
      <c r="E2385" s="38">
        <v>3</v>
      </c>
      <c r="F2385" s="38">
        <v>120</v>
      </c>
      <c r="G2385" s="38" t="s">
        <v>23</v>
      </c>
      <c r="H2385" s="42">
        <v>6261.54</v>
      </c>
      <c r="I2385" s="56"/>
      <c r="J2385" s="44">
        <v>41269</v>
      </c>
      <c r="K2385" s="42">
        <v>0</v>
      </c>
      <c r="L2385" s="42">
        <v>5948.46</v>
      </c>
      <c r="M2385" s="44">
        <v>45169</v>
      </c>
      <c r="N2385" s="42">
        <f>H2385-K2385-L2385</f>
        <v>313.07999999999993</v>
      </c>
      <c r="O2385" s="42">
        <v>0</v>
      </c>
      <c r="P2385" s="45">
        <v>0.13</v>
      </c>
      <c r="Q2385" s="42">
        <v>0</v>
      </c>
      <c r="R2385" s="42">
        <v>0</v>
      </c>
      <c r="S2385" s="42">
        <v>313.08</v>
      </c>
      <c r="T2385" s="38">
        <v>2101</v>
      </c>
      <c r="U2385" s="14">
        <f>S2385/H2385</f>
        <v>5.0000479115361394E-2</v>
      </c>
      <c r="V2385" s="19"/>
      <c r="W2385" s="19"/>
      <c r="X2385" s="37" t="s">
        <v>3474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</row>
    <row r="2386" spans="1:37" s="9" customFormat="1" ht="16.5" customHeight="1">
      <c r="A2386" s="38">
        <v>429</v>
      </c>
      <c r="B2386" s="39">
        <v>10744</v>
      </c>
      <c r="C2386" s="38">
        <v>10293656</v>
      </c>
      <c r="D2386" s="40" t="s">
        <v>3447</v>
      </c>
      <c r="E2386" s="58">
        <v>1</v>
      </c>
      <c r="F2386" s="38">
        <v>120</v>
      </c>
      <c r="G2386" s="38" t="s">
        <v>21</v>
      </c>
      <c r="H2386" s="42">
        <v>13504.27</v>
      </c>
      <c r="I2386" s="37"/>
      <c r="J2386" s="44">
        <v>40966</v>
      </c>
      <c r="K2386" s="42">
        <v>0</v>
      </c>
      <c r="L2386" s="42">
        <v>12829.05</v>
      </c>
      <c r="M2386" s="44">
        <v>45281</v>
      </c>
      <c r="N2386" s="42">
        <v>675.22</v>
      </c>
      <c r="O2386" s="42">
        <v>0</v>
      </c>
      <c r="P2386" s="45">
        <f>IF(J2386&lt;DATEVALUE("2009-1-1"),3%,13%)</f>
        <v>0.13</v>
      </c>
      <c r="Q2386" s="42">
        <f>IF(P2386=13%,ROUND(O2386/(1+P2386)*P2386,2),ROUND(O2386/(1+0.03)*0.02,2))</f>
        <v>0</v>
      </c>
      <c r="R2386" s="42">
        <f>O2386-Q2386</f>
        <v>0</v>
      </c>
      <c r="S2386" s="42">
        <f>N2386-R2386</f>
        <v>675.22</v>
      </c>
      <c r="T2386" s="38">
        <v>2004</v>
      </c>
      <c r="U2386" s="14">
        <f>S2386/H2386</f>
        <v>5.0000481329238823E-2</v>
      </c>
      <c r="V2386" s="19"/>
      <c r="W2386" s="19"/>
      <c r="X2386" s="37" t="s">
        <v>3463</v>
      </c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</row>
    <row r="2387" spans="1:37" s="9" customFormat="1" ht="16.5" customHeight="1">
      <c r="A2387" s="38">
        <v>91</v>
      </c>
      <c r="B2387" s="39">
        <v>10736</v>
      </c>
      <c r="C2387" s="38">
        <v>10284040</v>
      </c>
      <c r="D2387" s="40" t="s">
        <v>1892</v>
      </c>
      <c r="E2387" s="38">
        <v>4</v>
      </c>
      <c r="F2387" s="38">
        <v>120</v>
      </c>
      <c r="G2387" s="38" t="s">
        <v>23</v>
      </c>
      <c r="H2387" s="42">
        <v>13504.27</v>
      </c>
      <c r="I2387" s="49"/>
      <c r="J2387" s="44">
        <v>40905</v>
      </c>
      <c r="K2387" s="42">
        <v>0</v>
      </c>
      <c r="L2387" s="42">
        <v>12829.05</v>
      </c>
      <c r="M2387" s="44">
        <v>45107</v>
      </c>
      <c r="N2387" s="42">
        <f>H2387-K2387-L2387</f>
        <v>675.22000000000116</v>
      </c>
      <c r="O2387" s="42">
        <v>0</v>
      </c>
      <c r="P2387" s="45">
        <v>0.13</v>
      </c>
      <c r="Q2387" s="42">
        <v>0</v>
      </c>
      <c r="R2387" s="42">
        <v>0</v>
      </c>
      <c r="S2387" s="42">
        <f>N2387-R2387</f>
        <v>675.22000000000116</v>
      </c>
      <c r="T2387" s="38">
        <v>2104</v>
      </c>
      <c r="U2387" s="14">
        <f>S2387/H2387</f>
        <v>5.0000481329238913E-2</v>
      </c>
      <c r="V2387" s="19"/>
      <c r="W2387" s="19"/>
      <c r="X2387" s="37" t="s">
        <v>3461</v>
      </c>
    </row>
    <row r="2388" spans="1:37" s="9" customFormat="1" ht="16.5" customHeight="1">
      <c r="A2388" s="38">
        <v>30</v>
      </c>
      <c r="B2388" s="39">
        <v>10751</v>
      </c>
      <c r="C2388" s="38">
        <v>10305187</v>
      </c>
      <c r="D2388" s="40" t="s">
        <v>81</v>
      </c>
      <c r="E2388" s="58">
        <v>20</v>
      </c>
      <c r="F2388" s="38">
        <v>60</v>
      </c>
      <c r="G2388" s="38" t="s">
        <v>23</v>
      </c>
      <c r="H2388" s="42">
        <v>8239.32</v>
      </c>
      <c r="I2388" s="57"/>
      <c r="J2388" s="44">
        <v>41270</v>
      </c>
      <c r="K2388" s="42">
        <v>0</v>
      </c>
      <c r="L2388" s="42">
        <v>7827.35</v>
      </c>
      <c r="M2388" s="44">
        <v>45199</v>
      </c>
      <c r="N2388" s="42">
        <f>H2388-L2388</f>
        <v>411.96999999999935</v>
      </c>
      <c r="O2388" s="42">
        <v>0</v>
      </c>
      <c r="P2388" s="45">
        <v>0.13</v>
      </c>
      <c r="Q2388" s="42">
        <v>0</v>
      </c>
      <c r="R2388" s="42">
        <v>0</v>
      </c>
      <c r="S2388" s="42">
        <f>N2388</f>
        <v>411.96999999999935</v>
      </c>
      <c r="T2388" s="38">
        <v>5000</v>
      </c>
      <c r="U2388" s="14">
        <f>S2388/H2388</f>
        <v>5.0000485476956756E-2</v>
      </c>
      <c r="V2388" s="19"/>
      <c r="W2388" s="19"/>
      <c r="X2388" s="37" t="s">
        <v>3474</v>
      </c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</row>
    <row r="2389" spans="1:37" s="9" customFormat="1" ht="16.5" customHeight="1">
      <c r="A2389" s="38">
        <v>57</v>
      </c>
      <c r="B2389" s="39">
        <v>10723</v>
      </c>
      <c r="C2389" s="38">
        <v>10294082</v>
      </c>
      <c r="D2389" s="40" t="s">
        <v>273</v>
      </c>
      <c r="E2389" s="58">
        <v>1</v>
      </c>
      <c r="F2389" s="38">
        <v>120</v>
      </c>
      <c r="G2389" s="38" t="s">
        <v>21</v>
      </c>
      <c r="H2389" s="42">
        <v>14410.26</v>
      </c>
      <c r="I2389" s="57"/>
      <c r="J2389" s="44">
        <v>40177</v>
      </c>
      <c r="K2389" s="42">
        <v>0</v>
      </c>
      <c r="L2389" s="42">
        <v>13689.74</v>
      </c>
      <c r="M2389" s="44">
        <v>45199</v>
      </c>
      <c r="N2389" s="42">
        <f>H2389-K2389-L2389</f>
        <v>720.52000000000044</v>
      </c>
      <c r="O2389" s="42">
        <v>0</v>
      </c>
      <c r="P2389" s="45">
        <v>0.13</v>
      </c>
      <c r="Q2389" s="42">
        <v>0</v>
      </c>
      <c r="R2389" s="42">
        <v>0</v>
      </c>
      <c r="S2389" s="42">
        <f>N2389</f>
        <v>720.52000000000044</v>
      </c>
      <c r="T2389" s="38">
        <v>5000</v>
      </c>
      <c r="U2389" s="14">
        <f>S2389/H2389</f>
        <v>5.0000485765003579E-2</v>
      </c>
      <c r="V2389" s="19"/>
      <c r="W2389" s="19"/>
      <c r="X2389" s="37" t="s">
        <v>3470</v>
      </c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</row>
    <row r="2390" spans="1:37" s="9" customFormat="1" ht="16.5" customHeight="1">
      <c r="A2390" s="38">
        <v>585</v>
      </c>
      <c r="B2390" s="39">
        <v>40712</v>
      </c>
      <c r="C2390" s="38">
        <v>10303928</v>
      </c>
      <c r="D2390" s="40" t="s">
        <v>1777</v>
      </c>
      <c r="E2390" s="38">
        <v>12</v>
      </c>
      <c r="F2390" s="38">
        <v>60</v>
      </c>
      <c r="G2390" s="38" t="s">
        <v>83</v>
      </c>
      <c r="H2390" s="42">
        <v>16410.240000000002</v>
      </c>
      <c r="I2390" s="55"/>
      <c r="J2390" s="44">
        <v>42277</v>
      </c>
      <c r="K2390" s="42">
        <v>0</v>
      </c>
      <c r="L2390" s="42">
        <v>15589.72</v>
      </c>
      <c r="M2390" s="44">
        <v>45138</v>
      </c>
      <c r="N2390" s="42">
        <f>H2390-K2390-L2390</f>
        <v>820.52000000000226</v>
      </c>
      <c r="O2390" s="42">
        <v>0</v>
      </c>
      <c r="P2390" s="45">
        <v>0.13</v>
      </c>
      <c r="Q2390" s="42">
        <v>0</v>
      </c>
      <c r="R2390" s="42">
        <v>0</v>
      </c>
      <c r="S2390" s="42">
        <v>820.52</v>
      </c>
      <c r="T2390" s="38">
        <v>5000</v>
      </c>
      <c r="U2390" s="14">
        <f>S2390/H2390</f>
        <v>5.0000487500487495E-2</v>
      </c>
      <c r="V2390" s="19"/>
      <c r="W2390" s="19"/>
      <c r="X2390" s="37" t="s">
        <v>3467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</row>
    <row r="2391" spans="1:37" s="9" customFormat="1" ht="16.5" customHeight="1">
      <c r="A2391" s="38">
        <v>609</v>
      </c>
      <c r="B2391" s="39">
        <v>10729</v>
      </c>
      <c r="C2391" s="38">
        <v>10291880</v>
      </c>
      <c r="D2391" s="40" t="s">
        <v>66</v>
      </c>
      <c r="E2391" s="58">
        <v>3</v>
      </c>
      <c r="F2391" s="38">
        <v>60</v>
      </c>
      <c r="G2391" s="38" t="s">
        <v>23</v>
      </c>
      <c r="H2391" s="42">
        <v>8205.1200000000008</v>
      </c>
      <c r="I2391" s="37"/>
      <c r="J2391" s="44">
        <v>42001</v>
      </c>
      <c r="K2391" s="42">
        <v>0</v>
      </c>
      <c r="L2391" s="42">
        <v>7794.86</v>
      </c>
      <c r="M2391" s="44">
        <v>45259</v>
      </c>
      <c r="N2391" s="42">
        <v>410.26</v>
      </c>
      <c r="O2391" s="42">
        <v>0</v>
      </c>
      <c r="P2391" s="45">
        <f>IF(J2391&lt;DATEVALUE("2009-1-1"),3%,13%)</f>
        <v>0.13</v>
      </c>
      <c r="Q2391" s="42">
        <f>IF(P2391=13%,ROUND(O2391/(1+P2391)*P2391,2),ROUND(O2391/(1+0.03)*0.02,2))</f>
        <v>0</v>
      </c>
      <c r="R2391" s="42">
        <f>O2391-Q2391</f>
        <v>0</v>
      </c>
      <c r="S2391" s="42">
        <f>N2391-R2391</f>
        <v>410.26</v>
      </c>
      <c r="T2391" s="38">
        <v>5000</v>
      </c>
      <c r="U2391" s="14">
        <f>S2391/H2391</f>
        <v>5.0000487500487495E-2</v>
      </c>
      <c r="V2391" s="19"/>
      <c r="W2391" s="19"/>
      <c r="X2391" s="37" t="s">
        <v>3459</v>
      </c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</row>
    <row r="2392" spans="1:37" s="9" customFormat="1" ht="16.5" customHeight="1">
      <c r="A2392" s="38">
        <v>748</v>
      </c>
      <c r="B2392" s="39">
        <v>10729</v>
      </c>
      <c r="C2392" s="38">
        <v>10292144</v>
      </c>
      <c r="D2392" s="40" t="s">
        <v>3311</v>
      </c>
      <c r="E2392" s="58">
        <v>1</v>
      </c>
      <c r="F2392" s="38">
        <v>60</v>
      </c>
      <c r="G2392" s="38" t="s">
        <v>33</v>
      </c>
      <c r="H2392" s="42">
        <v>4102.5600000000004</v>
      </c>
      <c r="I2392" s="37"/>
      <c r="J2392" s="44">
        <v>39963</v>
      </c>
      <c r="K2392" s="42">
        <v>0</v>
      </c>
      <c r="L2392" s="42">
        <v>3897.43</v>
      </c>
      <c r="M2392" s="44">
        <v>45259</v>
      </c>
      <c r="N2392" s="42">
        <v>205.13</v>
      </c>
      <c r="O2392" s="42">
        <v>0</v>
      </c>
      <c r="P2392" s="45">
        <f>IF(J2392&lt;DATEVALUE("2009-1-1"),3%,13%)</f>
        <v>0.13</v>
      </c>
      <c r="Q2392" s="42">
        <f>IF(P2392=13%,ROUND(O2392/(1+P2392)*P2392,2),ROUND(O2392/(1+0.03)*0.02,2))</f>
        <v>0</v>
      </c>
      <c r="R2392" s="42">
        <f>O2392-Q2392</f>
        <v>0</v>
      </c>
      <c r="S2392" s="42">
        <f>N2392-R2392</f>
        <v>205.13</v>
      </c>
      <c r="T2392" s="38">
        <v>5000</v>
      </c>
      <c r="U2392" s="14">
        <f>S2392/H2392</f>
        <v>5.0000487500487495E-2</v>
      </c>
      <c r="V2392" s="19"/>
      <c r="W2392" s="19"/>
      <c r="X2392" s="37" t="s">
        <v>3459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</row>
    <row r="2393" spans="1:37" s="9" customFormat="1" ht="16.5" customHeight="1">
      <c r="A2393" s="38">
        <v>22</v>
      </c>
      <c r="B2393" s="39">
        <v>50101</v>
      </c>
      <c r="C2393" s="38">
        <v>10303184</v>
      </c>
      <c r="D2393" s="40" t="s">
        <v>409</v>
      </c>
      <c r="E2393" s="38">
        <v>26</v>
      </c>
      <c r="F2393" s="38">
        <v>60</v>
      </c>
      <c r="G2393" s="38" t="s">
        <v>23</v>
      </c>
      <c r="H2393" s="42">
        <v>4089.76</v>
      </c>
      <c r="I2393" s="2"/>
      <c r="J2393" s="44">
        <v>43156</v>
      </c>
      <c r="K2393" s="42">
        <v>0</v>
      </c>
      <c r="L2393" s="42">
        <v>3885.27</v>
      </c>
      <c r="M2393" s="44">
        <v>45046</v>
      </c>
      <c r="N2393" s="42">
        <f>H2393-K2393-L2393</f>
        <v>204.49000000000024</v>
      </c>
      <c r="O2393" s="42">
        <v>0</v>
      </c>
      <c r="P2393" s="45">
        <v>0.13</v>
      </c>
      <c r="Q2393" s="42">
        <v>0</v>
      </c>
      <c r="R2393" s="42">
        <v>0</v>
      </c>
      <c r="S2393" s="42">
        <v>204.49</v>
      </c>
      <c r="T2393" s="38">
        <v>5000</v>
      </c>
      <c r="U2393" s="14">
        <f>S2393/H2393</f>
        <v>5.0000489026250927E-2</v>
      </c>
      <c r="V2393" s="19"/>
      <c r="W2393" s="19"/>
      <c r="X2393" s="37" t="s">
        <v>3477</v>
      </c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</row>
    <row r="2394" spans="1:37" s="9" customFormat="1" ht="16.5" customHeight="1">
      <c r="A2394" s="38">
        <v>13</v>
      </c>
      <c r="B2394" s="39">
        <v>10723</v>
      </c>
      <c r="C2394" s="38">
        <v>10294084</v>
      </c>
      <c r="D2394" s="40" t="s">
        <v>541</v>
      </c>
      <c r="E2394" s="38">
        <v>11</v>
      </c>
      <c r="F2394" s="38">
        <v>120</v>
      </c>
      <c r="G2394" s="38" t="s">
        <v>23</v>
      </c>
      <c r="H2394" s="42">
        <v>15315.65</v>
      </c>
      <c r="I2394" s="2"/>
      <c r="J2394" s="44">
        <v>40176</v>
      </c>
      <c r="K2394" s="42">
        <v>0</v>
      </c>
      <c r="L2394" s="42">
        <v>14549.86</v>
      </c>
      <c r="M2394" s="44">
        <v>45016</v>
      </c>
      <c r="N2394" s="42">
        <f>H2394-K2394-L2394</f>
        <v>765.78999999999905</v>
      </c>
      <c r="O2394" s="42">
        <v>0</v>
      </c>
      <c r="P2394" s="45">
        <v>0.13</v>
      </c>
      <c r="Q2394" s="42">
        <v>0</v>
      </c>
      <c r="R2394" s="42">
        <v>0</v>
      </c>
      <c r="S2394" s="42">
        <v>765.79</v>
      </c>
      <c r="T2394" s="38">
        <v>2105</v>
      </c>
      <c r="U2394" s="14">
        <f>S2394/H2394</f>
        <v>5.0000489695181075E-2</v>
      </c>
      <c r="V2394" s="19"/>
      <c r="W2394" s="19"/>
      <c r="X2394" s="37" t="s">
        <v>3470</v>
      </c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</row>
    <row r="2395" spans="1:37" s="9" customFormat="1" ht="16.5" customHeight="1">
      <c r="A2395" s="38">
        <v>88</v>
      </c>
      <c r="B2395" s="39">
        <v>10726</v>
      </c>
      <c r="C2395" s="38">
        <v>10299685</v>
      </c>
      <c r="D2395" s="40" t="s">
        <v>1226</v>
      </c>
      <c r="E2395" s="38">
        <v>150</v>
      </c>
      <c r="F2395" s="38">
        <v>60</v>
      </c>
      <c r="G2395" s="38" t="s">
        <v>23</v>
      </c>
      <c r="H2395" s="42">
        <v>6089.74</v>
      </c>
      <c r="I2395" s="55"/>
      <c r="J2395" s="44">
        <v>40894</v>
      </c>
      <c r="K2395" s="42">
        <v>0</v>
      </c>
      <c r="L2395" s="42">
        <v>5785.25</v>
      </c>
      <c r="M2395" s="44">
        <v>45138</v>
      </c>
      <c r="N2395" s="42">
        <f>H2395-K2395-L2395</f>
        <v>304.48999999999978</v>
      </c>
      <c r="O2395" s="42">
        <v>0</v>
      </c>
      <c r="P2395" s="45">
        <v>0.13</v>
      </c>
      <c r="Q2395" s="42">
        <v>0</v>
      </c>
      <c r="R2395" s="42">
        <v>0</v>
      </c>
      <c r="S2395" s="42">
        <v>304.49</v>
      </c>
      <c r="T2395" s="38">
        <v>5000</v>
      </c>
      <c r="U2395" s="14">
        <f>S2395/H2395</f>
        <v>5.0000492631869342E-2</v>
      </c>
      <c r="V2395" s="19"/>
      <c r="W2395" s="19"/>
      <c r="X2395" s="37" t="s">
        <v>3459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</row>
    <row r="2396" spans="1:37" s="9" customFormat="1" ht="16.5" customHeight="1">
      <c r="A2396" s="38">
        <v>936</v>
      </c>
      <c r="B2396" s="39">
        <v>10800</v>
      </c>
      <c r="C2396" s="38">
        <v>10317592</v>
      </c>
      <c r="D2396" s="40" t="s">
        <v>2432</v>
      </c>
      <c r="E2396" s="38">
        <v>8</v>
      </c>
      <c r="F2396" s="38">
        <v>60</v>
      </c>
      <c r="G2396" s="38" t="s">
        <v>23</v>
      </c>
      <c r="H2396" s="42">
        <v>11143.49</v>
      </c>
      <c r="I2396" s="2"/>
      <c r="J2396" s="44">
        <v>39642</v>
      </c>
      <c r="K2396" s="42">
        <v>0</v>
      </c>
      <c r="L2396" s="42">
        <v>10586.31</v>
      </c>
      <c r="M2396" s="44">
        <v>45046</v>
      </c>
      <c r="N2396" s="42">
        <f>H2396-K2396-L2396</f>
        <v>557.18000000000029</v>
      </c>
      <c r="O2396" s="42">
        <v>0</v>
      </c>
      <c r="P2396" s="45">
        <v>0.03</v>
      </c>
      <c r="Q2396" s="42">
        <v>0</v>
      </c>
      <c r="R2396" s="42">
        <v>0</v>
      </c>
      <c r="S2396" s="42">
        <f>N2396-R2396</f>
        <v>557.18000000000029</v>
      </c>
      <c r="T2396" s="38">
        <v>1001</v>
      </c>
      <c r="U2396" s="14">
        <f>S2396/H2396</f>
        <v>5.0000493561711844E-2</v>
      </c>
      <c r="V2396" s="19"/>
      <c r="W2396" s="19"/>
      <c r="X2396" s="37" t="s">
        <v>3465</v>
      </c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</row>
    <row r="2397" spans="1:37" s="9" customFormat="1" ht="16.5" customHeight="1">
      <c r="A2397" s="38">
        <v>7</v>
      </c>
      <c r="B2397" s="39">
        <v>10749</v>
      </c>
      <c r="C2397" s="38">
        <v>10301539</v>
      </c>
      <c r="D2397" s="40" t="s">
        <v>2511</v>
      </c>
      <c r="E2397" s="38">
        <v>4</v>
      </c>
      <c r="F2397" s="38">
        <v>60</v>
      </c>
      <c r="G2397" s="38" t="s">
        <v>33</v>
      </c>
      <c r="H2397" s="42">
        <v>16119.64</v>
      </c>
      <c r="I2397" s="2"/>
      <c r="J2397" s="44">
        <v>41969</v>
      </c>
      <c r="K2397" s="42">
        <v>0</v>
      </c>
      <c r="L2397" s="42">
        <v>15313.65</v>
      </c>
      <c r="M2397" s="44">
        <v>45016</v>
      </c>
      <c r="N2397" s="42">
        <f>H2397-K2397-L2397</f>
        <v>805.98999999999978</v>
      </c>
      <c r="O2397" s="42">
        <v>0</v>
      </c>
      <c r="P2397" s="45">
        <v>0.13</v>
      </c>
      <c r="Q2397" s="42">
        <v>0</v>
      </c>
      <c r="R2397" s="42">
        <v>0</v>
      </c>
      <c r="S2397" s="42">
        <v>805.99</v>
      </c>
      <c r="T2397" s="38">
        <v>5000</v>
      </c>
      <c r="U2397" s="14">
        <f>S2397/H2397</f>
        <v>5.0000496288999011E-2</v>
      </c>
      <c r="V2397" s="19"/>
      <c r="W2397" s="19"/>
      <c r="X2397" s="37" t="s">
        <v>3473</v>
      </c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</row>
    <row r="2398" spans="1:37" s="9" customFormat="1" ht="16.5" customHeight="1">
      <c r="A2398" s="38">
        <v>1065</v>
      </c>
      <c r="B2398" s="39">
        <v>10800</v>
      </c>
      <c r="C2398" s="38">
        <v>10317455</v>
      </c>
      <c r="D2398" s="40" t="s">
        <v>2158</v>
      </c>
      <c r="E2398" s="38">
        <v>17</v>
      </c>
      <c r="F2398" s="38">
        <v>60</v>
      </c>
      <c r="G2398" s="38" t="s">
        <v>83</v>
      </c>
      <c r="H2398" s="42">
        <v>10072.5</v>
      </c>
      <c r="I2398" s="2"/>
      <c r="J2398" s="44">
        <v>39808</v>
      </c>
      <c r="K2398" s="42">
        <v>0</v>
      </c>
      <c r="L2398" s="42">
        <v>9568.8700000000008</v>
      </c>
      <c r="M2398" s="44">
        <v>45077</v>
      </c>
      <c r="N2398" s="42">
        <f>H2398-K2398-L2398</f>
        <v>503.6299999999992</v>
      </c>
      <c r="O2398" s="42">
        <v>0</v>
      </c>
      <c r="P2398" s="45">
        <v>0.03</v>
      </c>
      <c r="Q2398" s="42">
        <v>0</v>
      </c>
      <c r="R2398" s="42">
        <v>0</v>
      </c>
      <c r="S2398" s="42">
        <f>N2398-R2398</f>
        <v>503.6299999999992</v>
      </c>
      <c r="T2398" s="38">
        <v>1001</v>
      </c>
      <c r="U2398" s="14">
        <f>S2398/H2398</f>
        <v>5.0000496401092005E-2</v>
      </c>
      <c r="V2398" s="19"/>
      <c r="W2398" s="19"/>
      <c r="X2398" s="37" t="s">
        <v>3465</v>
      </c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</row>
    <row r="2399" spans="1:37" s="9" customFormat="1" ht="16.5" customHeight="1">
      <c r="A2399" s="38">
        <v>724</v>
      </c>
      <c r="B2399" s="39">
        <v>10729</v>
      </c>
      <c r="C2399" s="38">
        <v>10291847</v>
      </c>
      <c r="D2399" s="40" t="s">
        <v>3302</v>
      </c>
      <c r="E2399" s="58">
        <v>6</v>
      </c>
      <c r="F2399" s="38">
        <v>60</v>
      </c>
      <c r="G2399" s="38" t="s">
        <v>33</v>
      </c>
      <c r="H2399" s="42">
        <v>12051.28</v>
      </c>
      <c r="I2399" s="37"/>
      <c r="J2399" s="44">
        <v>39834</v>
      </c>
      <c r="K2399" s="42">
        <v>0</v>
      </c>
      <c r="L2399" s="42">
        <v>11448.71</v>
      </c>
      <c r="M2399" s="44">
        <v>45259</v>
      </c>
      <c r="N2399" s="42">
        <v>602.57000000000005</v>
      </c>
      <c r="O2399" s="42">
        <v>0</v>
      </c>
      <c r="P2399" s="45">
        <f>IF(J2399&lt;DATEVALUE("2009-1-1"),3%,13%)</f>
        <v>0.13</v>
      </c>
      <c r="Q2399" s="42">
        <f>IF(P2399=13%,ROUND(O2399/(1+P2399)*P2399,2),ROUND(O2399/(1+0.03)*0.02,2))</f>
        <v>0</v>
      </c>
      <c r="R2399" s="42">
        <f>O2399-Q2399</f>
        <v>0</v>
      </c>
      <c r="S2399" s="42">
        <f>N2399-R2399</f>
        <v>602.57000000000005</v>
      </c>
      <c r="T2399" s="38">
        <v>5000</v>
      </c>
      <c r="U2399" s="14">
        <f>S2399/H2399</f>
        <v>5.0000497872425172E-2</v>
      </c>
      <c r="V2399" s="19"/>
      <c r="W2399" s="19"/>
      <c r="X2399" s="37" t="s">
        <v>3459</v>
      </c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</row>
    <row r="2400" spans="1:37" s="9" customFormat="1" ht="16.5" customHeight="1">
      <c r="A2400" s="38">
        <v>1033</v>
      </c>
      <c r="B2400" s="39">
        <v>10800</v>
      </c>
      <c r="C2400" s="38">
        <v>10318109</v>
      </c>
      <c r="D2400" s="40" t="s">
        <v>2101</v>
      </c>
      <c r="E2400" s="38">
        <v>2</v>
      </c>
      <c r="F2400" s="38">
        <v>120</v>
      </c>
      <c r="G2400" s="38" t="s">
        <v>23</v>
      </c>
      <c r="H2400" s="42">
        <v>6023.34</v>
      </c>
      <c r="I2400" s="2"/>
      <c r="J2400" s="44">
        <v>39869</v>
      </c>
      <c r="K2400" s="42">
        <v>0</v>
      </c>
      <c r="L2400" s="42">
        <v>5722.17</v>
      </c>
      <c r="M2400" s="44">
        <v>45077</v>
      </c>
      <c r="N2400" s="42">
        <f>H2400-K2400-L2400</f>
        <v>301.17000000000007</v>
      </c>
      <c r="O2400" s="42">
        <v>0</v>
      </c>
      <c r="P2400" s="45">
        <v>0.13</v>
      </c>
      <c r="Q2400" s="42">
        <v>0</v>
      </c>
      <c r="R2400" s="42">
        <v>0</v>
      </c>
      <c r="S2400" s="42">
        <f>N2400-R2400</f>
        <v>301.17000000000007</v>
      </c>
      <c r="T2400" s="38">
        <v>1001</v>
      </c>
      <c r="U2400" s="14">
        <f>S2400/H2400</f>
        <v>5.0000498062536744E-2</v>
      </c>
      <c r="V2400" s="19"/>
      <c r="W2400" s="19"/>
      <c r="X2400" s="37" t="s">
        <v>3465</v>
      </c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</row>
    <row r="2401" spans="1:37" s="9" customFormat="1" ht="16.5" customHeight="1">
      <c r="A2401" s="38">
        <v>633</v>
      </c>
      <c r="B2401" s="39">
        <v>10729</v>
      </c>
      <c r="C2401" s="38">
        <v>10292326</v>
      </c>
      <c r="D2401" s="40" t="s">
        <v>542</v>
      </c>
      <c r="E2401" s="58">
        <v>10</v>
      </c>
      <c r="F2401" s="38">
        <v>120</v>
      </c>
      <c r="G2401" s="38" t="s">
        <v>23</v>
      </c>
      <c r="H2401" s="42">
        <v>1969.98</v>
      </c>
      <c r="I2401" s="37"/>
      <c r="J2401" s="44">
        <v>39812</v>
      </c>
      <c r="K2401" s="42">
        <v>0</v>
      </c>
      <c r="L2401" s="42">
        <v>1871.48</v>
      </c>
      <c r="M2401" s="44">
        <v>45259</v>
      </c>
      <c r="N2401" s="42">
        <v>98.5</v>
      </c>
      <c r="O2401" s="42">
        <v>0</v>
      </c>
      <c r="P2401" s="45">
        <f>IF(J2401&lt;DATEVALUE("2009-1-1"),3%,13%)</f>
        <v>0.03</v>
      </c>
      <c r="Q2401" s="42">
        <f>IF(P2401=13%,ROUND(O2401/(1+P2401)*P2401,2),ROUND(O2401/(1+0.03)*0.02,2))</f>
        <v>0</v>
      </c>
      <c r="R2401" s="42">
        <f>O2401-Q2401</f>
        <v>0</v>
      </c>
      <c r="S2401" s="42">
        <f>N2401-R2401</f>
        <v>98.5</v>
      </c>
      <c r="T2401" s="38">
        <v>5000</v>
      </c>
      <c r="U2401" s="14">
        <f>S2401/H2401</f>
        <v>5.0000507619366696E-2</v>
      </c>
      <c r="V2401" s="19"/>
      <c r="W2401" s="19"/>
      <c r="X2401" s="37" t="s">
        <v>3459</v>
      </c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</row>
    <row r="2402" spans="1:37" s="9" customFormat="1" ht="16.5" customHeight="1">
      <c r="A2402" s="38">
        <v>98</v>
      </c>
      <c r="B2402" s="39">
        <v>10732</v>
      </c>
      <c r="C2402" s="38">
        <v>10321035</v>
      </c>
      <c r="D2402" s="40" t="s">
        <v>426</v>
      </c>
      <c r="E2402" s="58">
        <v>10</v>
      </c>
      <c r="F2402" s="38">
        <v>120</v>
      </c>
      <c r="G2402" s="38" t="s">
        <v>23</v>
      </c>
      <c r="H2402" s="42">
        <v>11760.68</v>
      </c>
      <c r="I2402" s="57"/>
      <c r="J2402" s="44">
        <v>41238</v>
      </c>
      <c r="K2402" s="42">
        <v>0</v>
      </c>
      <c r="L2402" s="42">
        <v>11172.64</v>
      </c>
      <c r="M2402" s="44">
        <v>45199</v>
      </c>
      <c r="N2402" s="42">
        <f>H2402-L2402</f>
        <v>588.04000000000087</v>
      </c>
      <c r="O2402" s="42">
        <v>0</v>
      </c>
      <c r="P2402" s="45">
        <v>0.13</v>
      </c>
      <c r="Q2402" s="42">
        <v>0</v>
      </c>
      <c r="R2402" s="42">
        <v>0</v>
      </c>
      <c r="S2402" s="42">
        <f>N2402</f>
        <v>588.04000000000087</v>
      </c>
      <c r="T2402" s="38">
        <v>5000</v>
      </c>
      <c r="U2402" s="14">
        <f>S2402/H2402</f>
        <v>5.0000510174581812E-2</v>
      </c>
      <c r="V2402" s="19"/>
      <c r="W2402" s="19"/>
      <c r="X2402" s="37" t="s">
        <v>3460</v>
      </c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</row>
    <row r="2403" spans="1:37" s="9" customFormat="1" ht="16.5" customHeight="1">
      <c r="A2403" s="38">
        <v>100</v>
      </c>
      <c r="B2403" s="39">
        <v>10732</v>
      </c>
      <c r="C2403" s="38">
        <v>10321055</v>
      </c>
      <c r="D2403" s="40" t="s">
        <v>78</v>
      </c>
      <c r="E2403" s="58">
        <v>10</v>
      </c>
      <c r="F2403" s="38">
        <v>120</v>
      </c>
      <c r="G2403" s="38" t="s">
        <v>23</v>
      </c>
      <c r="H2403" s="42">
        <v>11760.68</v>
      </c>
      <c r="I2403" s="57"/>
      <c r="J2403" s="44">
        <v>41357</v>
      </c>
      <c r="K2403" s="42">
        <v>0</v>
      </c>
      <c r="L2403" s="42">
        <v>11172.64</v>
      </c>
      <c r="M2403" s="44">
        <v>45199</v>
      </c>
      <c r="N2403" s="42">
        <f>H2403-L2403</f>
        <v>588.04000000000087</v>
      </c>
      <c r="O2403" s="42">
        <v>0</v>
      </c>
      <c r="P2403" s="45">
        <v>0.13</v>
      </c>
      <c r="Q2403" s="42">
        <v>0</v>
      </c>
      <c r="R2403" s="42">
        <v>0</v>
      </c>
      <c r="S2403" s="42">
        <f>N2403</f>
        <v>588.04000000000087</v>
      </c>
      <c r="T2403" s="38">
        <v>5000</v>
      </c>
      <c r="U2403" s="14">
        <f>S2403/H2403</f>
        <v>5.0000510174581812E-2</v>
      </c>
      <c r="V2403" s="19"/>
      <c r="W2403" s="19"/>
      <c r="X2403" s="37" t="s">
        <v>3460</v>
      </c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</row>
    <row r="2404" spans="1:37" s="9" customFormat="1" ht="16.5" customHeight="1">
      <c r="A2404" s="38">
        <v>196</v>
      </c>
      <c r="B2404" s="39">
        <v>10743</v>
      </c>
      <c r="C2404" s="38">
        <v>10300746</v>
      </c>
      <c r="D2404" s="40" t="s">
        <v>543</v>
      </c>
      <c r="E2404" s="58">
        <v>1</v>
      </c>
      <c r="F2404" s="38">
        <v>60</v>
      </c>
      <c r="G2404" s="38" t="s">
        <v>83</v>
      </c>
      <c r="H2404" s="42">
        <v>3889.36</v>
      </c>
      <c r="I2404" s="57"/>
      <c r="J2404" s="44">
        <v>40513</v>
      </c>
      <c r="K2404" s="42">
        <v>0</v>
      </c>
      <c r="L2404" s="42">
        <v>3694.89</v>
      </c>
      <c r="M2404" s="44">
        <v>45199</v>
      </c>
      <c r="N2404" s="42">
        <f>H2404-L2404</f>
        <v>194.47000000000025</v>
      </c>
      <c r="O2404" s="42">
        <v>0</v>
      </c>
      <c r="P2404" s="45">
        <v>0.13</v>
      </c>
      <c r="Q2404" s="42">
        <v>0</v>
      </c>
      <c r="R2404" s="42">
        <v>0</v>
      </c>
      <c r="S2404" s="42">
        <f>N2404</f>
        <v>194.47000000000025</v>
      </c>
      <c r="T2404" s="38">
        <v>5000</v>
      </c>
      <c r="U2404" s="14">
        <f>S2404/H2404</f>
        <v>5.0000514223419855E-2</v>
      </c>
      <c r="V2404" s="19"/>
      <c r="W2404" s="19"/>
      <c r="X2404" s="37" t="s">
        <v>3463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s="9" customFormat="1" ht="16.5" customHeight="1">
      <c r="A2405" s="38">
        <v>654</v>
      </c>
      <c r="B2405" s="39">
        <v>10737</v>
      </c>
      <c r="C2405" s="38">
        <v>10288256</v>
      </c>
      <c r="D2405" s="40" t="s">
        <v>451</v>
      </c>
      <c r="E2405" s="58">
        <v>2</v>
      </c>
      <c r="F2405" s="38">
        <v>120</v>
      </c>
      <c r="G2405" s="38" t="s">
        <v>21</v>
      </c>
      <c r="H2405" s="42">
        <v>10598.29</v>
      </c>
      <c r="I2405" s="57"/>
      <c r="J2405" s="44">
        <v>40813</v>
      </c>
      <c r="K2405" s="42">
        <v>0</v>
      </c>
      <c r="L2405" s="42">
        <v>10068.370000000001</v>
      </c>
      <c r="M2405" s="44">
        <v>45199</v>
      </c>
      <c r="N2405" s="42">
        <f>H2405-L2405</f>
        <v>529.92000000000007</v>
      </c>
      <c r="O2405" s="42">
        <v>0</v>
      </c>
      <c r="P2405" s="45">
        <v>0.13</v>
      </c>
      <c r="Q2405" s="42">
        <v>0</v>
      </c>
      <c r="R2405" s="42">
        <v>0</v>
      </c>
      <c r="S2405" s="42">
        <f>N2405</f>
        <v>529.92000000000007</v>
      </c>
      <c r="T2405" s="38">
        <v>2106</v>
      </c>
      <c r="U2405" s="14">
        <f>S2405/H2405</f>
        <v>5.0000518951642203E-2</v>
      </c>
      <c r="V2405" s="19"/>
      <c r="W2405" s="19"/>
      <c r="X2405" s="37" t="s">
        <v>3461</v>
      </c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</row>
    <row r="2406" spans="1:37" s="9" customFormat="1" ht="16.5" customHeight="1">
      <c r="A2406" s="38">
        <v>480</v>
      </c>
      <c r="B2406" s="39">
        <v>10729</v>
      </c>
      <c r="C2406" s="38">
        <v>10291916</v>
      </c>
      <c r="D2406" s="40" t="s">
        <v>67</v>
      </c>
      <c r="E2406" s="58">
        <v>30</v>
      </c>
      <c r="F2406" s="38">
        <v>120</v>
      </c>
      <c r="G2406" s="38" t="s">
        <v>23</v>
      </c>
      <c r="H2406" s="42">
        <v>13410.26</v>
      </c>
      <c r="I2406" s="37"/>
      <c r="J2406" s="44">
        <v>40105</v>
      </c>
      <c r="K2406" s="42">
        <v>0</v>
      </c>
      <c r="L2406" s="42">
        <v>12739.74</v>
      </c>
      <c r="M2406" s="44">
        <v>45259</v>
      </c>
      <c r="N2406" s="42">
        <v>670.52</v>
      </c>
      <c r="O2406" s="42">
        <v>0</v>
      </c>
      <c r="P2406" s="45">
        <f>IF(J2406&lt;DATEVALUE("2009-1-1"),3%,13%)</f>
        <v>0.13</v>
      </c>
      <c r="Q2406" s="42">
        <f>IF(P2406=13%,ROUND(O2406/(1+P2406)*P2406,2),ROUND(O2406/(1+0.03)*0.02,2))</f>
        <v>0</v>
      </c>
      <c r="R2406" s="42">
        <f>O2406-Q2406</f>
        <v>0</v>
      </c>
      <c r="S2406" s="42">
        <f>N2406-R2406</f>
        <v>670.52</v>
      </c>
      <c r="T2406" s="38">
        <v>1601</v>
      </c>
      <c r="U2406" s="14">
        <f>S2406/H2406</f>
        <v>5.0000521988387996E-2</v>
      </c>
      <c r="V2406" s="19"/>
      <c r="W2406" s="19"/>
      <c r="X2406" s="37" t="s">
        <v>3459</v>
      </c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</row>
    <row r="2407" spans="1:37" s="9" customFormat="1" ht="16.5" customHeight="1">
      <c r="A2407" s="38">
        <v>61</v>
      </c>
      <c r="B2407" s="39">
        <v>10701</v>
      </c>
      <c r="C2407" s="38">
        <v>10276346</v>
      </c>
      <c r="D2407" s="40" t="s">
        <v>45</v>
      </c>
      <c r="E2407" s="38">
        <v>1</v>
      </c>
      <c r="F2407" s="38">
        <v>120</v>
      </c>
      <c r="G2407" s="38" t="s">
        <v>21</v>
      </c>
      <c r="H2407" s="42">
        <v>17094.02</v>
      </c>
      <c r="I2407" s="57"/>
      <c r="J2407" s="44">
        <v>41113</v>
      </c>
      <c r="K2407" s="42">
        <v>0</v>
      </c>
      <c r="L2407" s="42">
        <v>16239.31</v>
      </c>
      <c r="M2407" s="44">
        <v>45199</v>
      </c>
      <c r="N2407" s="42">
        <v>854.71</v>
      </c>
      <c r="O2407" s="42">
        <v>0</v>
      </c>
      <c r="P2407" s="45">
        <v>0.13</v>
      </c>
      <c r="Q2407" s="42">
        <v>0</v>
      </c>
      <c r="R2407" s="42">
        <v>0</v>
      </c>
      <c r="S2407" s="42">
        <v>854.71</v>
      </c>
      <c r="T2407" s="38">
        <v>5000</v>
      </c>
      <c r="U2407" s="14">
        <f>S2407/H2407</f>
        <v>5.0000526499910498E-2</v>
      </c>
      <c r="V2407" s="19"/>
      <c r="W2407" s="19"/>
      <c r="X2407" s="37" t="s">
        <v>3455</v>
      </c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</row>
    <row r="2408" spans="1:37" s="9" customFormat="1" ht="16.5" customHeight="1">
      <c r="A2408" s="38">
        <v>34</v>
      </c>
      <c r="B2408" s="39">
        <v>10719</v>
      </c>
      <c r="C2408" s="38">
        <v>10282013</v>
      </c>
      <c r="D2408" s="40" t="s">
        <v>257</v>
      </c>
      <c r="E2408" s="58">
        <v>1</v>
      </c>
      <c r="F2408" s="38">
        <v>120</v>
      </c>
      <c r="G2408" s="38" t="s">
        <v>21</v>
      </c>
      <c r="H2408" s="42">
        <v>17094.02</v>
      </c>
      <c r="I2408" s="57"/>
      <c r="J2408" s="44">
        <v>41207</v>
      </c>
      <c r="K2408" s="42">
        <v>0</v>
      </c>
      <c r="L2408" s="42">
        <v>16239.31</v>
      </c>
      <c r="M2408" s="44">
        <v>45199</v>
      </c>
      <c r="N2408" s="42">
        <f>H2408-L2408</f>
        <v>854.71000000000095</v>
      </c>
      <c r="O2408" s="42">
        <v>0</v>
      </c>
      <c r="P2408" s="45">
        <v>0.13</v>
      </c>
      <c r="Q2408" s="42">
        <v>0</v>
      </c>
      <c r="R2408" s="42">
        <v>0</v>
      </c>
      <c r="S2408" s="42">
        <f>N2408</f>
        <v>854.71000000000095</v>
      </c>
      <c r="T2408" s="38">
        <v>2102</v>
      </c>
      <c r="U2408" s="14">
        <f>S2408/H2408</f>
        <v>5.0000526499910547E-2</v>
      </c>
      <c r="V2408" s="19"/>
      <c r="W2408" s="19"/>
      <c r="X2408" s="37" t="s">
        <v>3478</v>
      </c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</row>
    <row r="2409" spans="1:37" s="9" customFormat="1" ht="16.5" customHeight="1">
      <c r="A2409" s="38">
        <v>325</v>
      </c>
      <c r="B2409" s="39">
        <v>10741</v>
      </c>
      <c r="C2409" s="38">
        <v>10282162</v>
      </c>
      <c r="D2409" s="40" t="s">
        <v>209</v>
      </c>
      <c r="E2409" s="38">
        <v>367</v>
      </c>
      <c r="F2409" s="38">
        <v>60</v>
      </c>
      <c r="G2409" s="38" t="s">
        <v>23</v>
      </c>
      <c r="H2409" s="42">
        <v>13268.46</v>
      </c>
      <c r="I2409" s="56"/>
      <c r="J2409" s="44">
        <v>43156</v>
      </c>
      <c r="K2409" s="42">
        <v>0</v>
      </c>
      <c r="L2409" s="42">
        <v>12605.03</v>
      </c>
      <c r="M2409" s="44">
        <v>45169</v>
      </c>
      <c r="N2409" s="42">
        <f>H2409-K2409-L2409</f>
        <v>663.42999999999847</v>
      </c>
      <c r="O2409" s="42">
        <v>0</v>
      </c>
      <c r="P2409" s="45">
        <v>0.13</v>
      </c>
      <c r="Q2409" s="42">
        <v>0</v>
      </c>
      <c r="R2409" s="42">
        <v>0</v>
      </c>
      <c r="S2409" s="42">
        <f>N2409-R2409</f>
        <v>663.42999999999847</v>
      </c>
      <c r="T2409" s="38">
        <v>5000</v>
      </c>
      <c r="U2409" s="14">
        <f>S2409/H2409</f>
        <v>5.0000527566876528E-2</v>
      </c>
      <c r="V2409" s="19"/>
      <c r="W2409" s="19"/>
      <c r="X2409" s="37" t="s">
        <v>3462</v>
      </c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</row>
    <row r="2410" spans="1:37" s="9" customFormat="1" ht="16.5" customHeight="1">
      <c r="A2410" s="38">
        <v>105</v>
      </c>
      <c r="B2410" s="39">
        <v>10717</v>
      </c>
      <c r="C2410" s="38">
        <v>10312150</v>
      </c>
      <c r="D2410" s="40" t="s">
        <v>3024</v>
      </c>
      <c r="E2410" s="58">
        <v>55</v>
      </c>
      <c r="F2410" s="38">
        <v>60</v>
      </c>
      <c r="G2410" s="38" t="s">
        <v>23</v>
      </c>
      <c r="H2410" s="42">
        <v>9401.7000000000007</v>
      </c>
      <c r="I2410" s="37"/>
      <c r="J2410" s="44">
        <v>42973</v>
      </c>
      <c r="K2410" s="42">
        <v>0</v>
      </c>
      <c r="L2410" s="42">
        <v>8931.61</v>
      </c>
      <c r="M2410" s="44">
        <v>45236</v>
      </c>
      <c r="N2410" s="42">
        <v>470.09</v>
      </c>
      <c r="O2410" s="42">
        <v>0</v>
      </c>
      <c r="P2410" s="45">
        <f>IF(J2410&lt;DATEVALUE("2009-1-1"),3%,13%)</f>
        <v>0.13</v>
      </c>
      <c r="Q2410" s="42">
        <f>IF(P2410=13%,ROUND(O2410/(1+P2410)*P2410,2),ROUND(O2410/(1+0.03)*0.02,2))</f>
        <v>0</v>
      </c>
      <c r="R2410" s="42">
        <f>O2410-Q2410</f>
        <v>0</v>
      </c>
      <c r="S2410" s="42">
        <f>N2410-R2410</f>
        <v>470.09</v>
      </c>
      <c r="T2410" s="38">
        <v>2101</v>
      </c>
      <c r="U2410" s="14">
        <f>S2410/H2410</f>
        <v>5.0000531818713632E-2</v>
      </c>
      <c r="V2410" s="19"/>
      <c r="W2410" s="19"/>
      <c r="X2410" s="37" t="s">
        <v>3457</v>
      </c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</row>
    <row r="2411" spans="1:37" s="9" customFormat="1" ht="16.5" customHeight="1">
      <c r="A2411" s="38">
        <v>75</v>
      </c>
      <c r="B2411" s="39">
        <v>10732</v>
      </c>
      <c r="C2411" s="38">
        <v>10320435</v>
      </c>
      <c r="D2411" s="40" t="s">
        <v>414</v>
      </c>
      <c r="E2411" s="58">
        <v>5</v>
      </c>
      <c r="F2411" s="38">
        <v>120</v>
      </c>
      <c r="G2411" s="38" t="s">
        <v>23</v>
      </c>
      <c r="H2411" s="42">
        <v>9401.7000000000007</v>
      </c>
      <c r="I2411" s="57"/>
      <c r="J2411" s="44">
        <v>40385</v>
      </c>
      <c r="K2411" s="42">
        <v>0</v>
      </c>
      <c r="L2411" s="42">
        <v>8931.61</v>
      </c>
      <c r="M2411" s="44">
        <v>45199</v>
      </c>
      <c r="N2411" s="42">
        <f>H2411-L2411</f>
        <v>470.09000000000015</v>
      </c>
      <c r="O2411" s="42">
        <v>0</v>
      </c>
      <c r="P2411" s="45">
        <v>0.13</v>
      </c>
      <c r="Q2411" s="42">
        <v>0</v>
      </c>
      <c r="R2411" s="42">
        <v>0</v>
      </c>
      <c r="S2411" s="42">
        <f>N2411</f>
        <v>470.09000000000015</v>
      </c>
      <c r="T2411" s="38">
        <v>2001</v>
      </c>
      <c r="U2411" s="14">
        <f>S2411/H2411</f>
        <v>5.0000531818713646E-2</v>
      </c>
      <c r="V2411" s="19"/>
      <c r="W2411" s="19"/>
      <c r="X2411" s="37" t="s">
        <v>3460</v>
      </c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</row>
    <row r="2412" spans="1:37" s="9" customFormat="1" ht="16.5" customHeight="1">
      <c r="A2412" s="38">
        <v>157</v>
      </c>
      <c r="B2412" s="39">
        <v>50098</v>
      </c>
      <c r="C2412" s="38">
        <v>10306990</v>
      </c>
      <c r="D2412" s="40" t="s">
        <v>1011</v>
      </c>
      <c r="E2412" s="38">
        <v>7</v>
      </c>
      <c r="F2412" s="38">
        <v>120</v>
      </c>
      <c r="G2412" s="38" t="s">
        <v>23</v>
      </c>
      <c r="H2412" s="42">
        <v>9345.2999999999993</v>
      </c>
      <c r="I2412" s="57"/>
      <c r="J2412" s="44">
        <v>41248</v>
      </c>
      <c r="K2412" s="42">
        <v>0</v>
      </c>
      <c r="L2412" s="42">
        <v>8878.0300000000007</v>
      </c>
      <c r="M2412" s="44">
        <v>45199</v>
      </c>
      <c r="N2412" s="42">
        <v>467.27</v>
      </c>
      <c r="O2412" s="42">
        <v>0</v>
      </c>
      <c r="P2412" s="45">
        <v>0.13</v>
      </c>
      <c r="Q2412" s="42">
        <v>0</v>
      </c>
      <c r="R2412" s="42">
        <v>0</v>
      </c>
      <c r="S2412" s="42">
        <v>467.27</v>
      </c>
      <c r="T2412" s="38">
        <v>5000</v>
      </c>
      <c r="U2412" s="14">
        <f>S2412/H2412</f>
        <v>5.0000535028302998E-2</v>
      </c>
      <c r="V2412" s="19"/>
      <c r="W2412" s="19"/>
      <c r="X2412" s="37" t="s">
        <v>3456</v>
      </c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</row>
    <row r="2413" spans="1:37" s="9" customFormat="1" ht="16.5" customHeight="1">
      <c r="A2413" s="38">
        <v>72</v>
      </c>
      <c r="B2413" s="39">
        <v>10713</v>
      </c>
      <c r="C2413" s="38">
        <v>10297850</v>
      </c>
      <c r="D2413" s="40" t="s">
        <v>218</v>
      </c>
      <c r="E2413" s="38">
        <v>3</v>
      </c>
      <c r="F2413" s="38">
        <v>60</v>
      </c>
      <c r="G2413" s="38" t="s">
        <v>33</v>
      </c>
      <c r="H2413" s="42">
        <v>7435.92</v>
      </c>
      <c r="I2413" s="57"/>
      <c r="J2413" s="44">
        <v>42793</v>
      </c>
      <c r="K2413" s="42">
        <v>0</v>
      </c>
      <c r="L2413" s="42">
        <v>7064.12</v>
      </c>
      <c r="M2413" s="44">
        <v>45199</v>
      </c>
      <c r="N2413" s="42">
        <v>371.8</v>
      </c>
      <c r="O2413" s="42">
        <v>0</v>
      </c>
      <c r="P2413" s="45">
        <v>0.13</v>
      </c>
      <c r="Q2413" s="42">
        <v>0</v>
      </c>
      <c r="R2413" s="42">
        <v>0</v>
      </c>
      <c r="S2413" s="42">
        <v>371.8</v>
      </c>
      <c r="T2413" s="38">
        <v>5000</v>
      </c>
      <c r="U2413" s="14">
        <f>S2413/H2413</f>
        <v>5.0000537929402143E-2</v>
      </c>
      <c r="V2413" s="19"/>
      <c r="W2413" s="19"/>
      <c r="X2413" s="37" t="s">
        <v>3457</v>
      </c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s="9" customFormat="1" ht="16.5" customHeight="1">
      <c r="A2414" s="38">
        <v>69</v>
      </c>
      <c r="B2414" s="39">
        <v>10736</v>
      </c>
      <c r="C2414" s="38">
        <v>10283770</v>
      </c>
      <c r="D2414" s="40" t="s">
        <v>472</v>
      </c>
      <c r="E2414" s="38">
        <v>11</v>
      </c>
      <c r="F2414" s="38">
        <v>120</v>
      </c>
      <c r="G2414" s="38" t="s">
        <v>23</v>
      </c>
      <c r="H2414" s="42">
        <v>5533.74</v>
      </c>
      <c r="I2414" s="49"/>
      <c r="J2414" s="44">
        <v>39269</v>
      </c>
      <c r="K2414" s="42">
        <v>0</v>
      </c>
      <c r="L2414" s="42">
        <v>5257.05</v>
      </c>
      <c r="M2414" s="44">
        <v>45107</v>
      </c>
      <c r="N2414" s="42">
        <f>H2414-K2414-L2414</f>
        <v>276.6899999999996</v>
      </c>
      <c r="O2414" s="42">
        <v>0</v>
      </c>
      <c r="P2414" s="45">
        <v>0.03</v>
      </c>
      <c r="Q2414" s="42">
        <v>0</v>
      </c>
      <c r="R2414" s="42">
        <v>0</v>
      </c>
      <c r="S2414" s="42">
        <f>N2414-R2414</f>
        <v>276.6899999999996</v>
      </c>
      <c r="T2414" s="38">
        <v>5000</v>
      </c>
      <c r="U2414" s="14">
        <f>S2414/H2414</f>
        <v>5.0000542128831427E-2</v>
      </c>
      <c r="V2414" s="19"/>
      <c r="W2414" s="19"/>
      <c r="X2414" s="37" t="s">
        <v>3461</v>
      </c>
    </row>
    <row r="2415" spans="1:37" s="9" customFormat="1" ht="16.5" customHeight="1">
      <c r="A2415" s="38">
        <v>224</v>
      </c>
      <c r="B2415" s="39">
        <v>10731</v>
      </c>
      <c r="C2415" s="38">
        <v>10289226</v>
      </c>
      <c r="D2415" s="40" t="s">
        <v>397</v>
      </c>
      <c r="E2415" s="58">
        <v>21</v>
      </c>
      <c r="F2415" s="38">
        <v>60</v>
      </c>
      <c r="G2415" s="38" t="s">
        <v>23</v>
      </c>
      <c r="H2415" s="42">
        <v>12840.86</v>
      </c>
      <c r="I2415" s="57"/>
      <c r="J2415" s="44">
        <v>39411</v>
      </c>
      <c r="K2415" s="42">
        <v>0</v>
      </c>
      <c r="L2415" s="42">
        <v>12198.81</v>
      </c>
      <c r="M2415" s="44">
        <v>45199</v>
      </c>
      <c r="N2415" s="42">
        <f>H2415-K2415-L2415</f>
        <v>642.05000000000109</v>
      </c>
      <c r="O2415" s="42">
        <v>0</v>
      </c>
      <c r="P2415" s="45">
        <v>0.03</v>
      </c>
      <c r="Q2415" s="42">
        <v>0</v>
      </c>
      <c r="R2415" s="42">
        <v>0</v>
      </c>
      <c r="S2415" s="42">
        <f>N2415-R2415</f>
        <v>642.05000000000109</v>
      </c>
      <c r="T2415" s="38">
        <v>5000</v>
      </c>
      <c r="U2415" s="14">
        <f>S2415/H2415</f>
        <v>5.0000545134827504E-2</v>
      </c>
      <c r="V2415" s="19"/>
      <c r="W2415" s="19"/>
      <c r="X2415" s="37" t="s">
        <v>3459</v>
      </c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</row>
    <row r="2416" spans="1:37" s="9" customFormat="1" ht="16.5" customHeight="1">
      <c r="A2416" s="38">
        <v>50</v>
      </c>
      <c r="B2416" s="39">
        <v>10750</v>
      </c>
      <c r="C2416" s="38">
        <v>10298947</v>
      </c>
      <c r="D2416" s="40" t="s">
        <v>1568</v>
      </c>
      <c r="E2416" s="38">
        <v>4</v>
      </c>
      <c r="F2416" s="38">
        <v>60</v>
      </c>
      <c r="G2416" s="38" t="s">
        <v>23</v>
      </c>
      <c r="H2416" s="42">
        <v>1777.78</v>
      </c>
      <c r="I2416" s="55"/>
      <c r="J2416" s="44">
        <v>40861</v>
      </c>
      <c r="K2416" s="42">
        <v>0</v>
      </c>
      <c r="L2416" s="42">
        <v>1688.89</v>
      </c>
      <c r="M2416" s="44">
        <v>45138</v>
      </c>
      <c r="N2416" s="42">
        <f>H2416-K2416-L2416</f>
        <v>88.889999999999873</v>
      </c>
      <c r="O2416" s="42">
        <v>0</v>
      </c>
      <c r="P2416" s="45">
        <v>0.13</v>
      </c>
      <c r="Q2416" s="42">
        <v>0</v>
      </c>
      <c r="R2416" s="42">
        <v>0</v>
      </c>
      <c r="S2416" s="42">
        <v>88.89</v>
      </c>
      <c r="T2416" s="38">
        <v>5000</v>
      </c>
      <c r="U2416" s="14">
        <f>S2416/H2416</f>
        <v>5.000056249929688E-2</v>
      </c>
      <c r="V2416" s="19"/>
      <c r="W2416" s="19"/>
      <c r="X2416" s="37" t="s">
        <v>3473</v>
      </c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</row>
    <row r="2417" spans="1:37" s="9" customFormat="1" ht="16.5" customHeight="1">
      <c r="A2417" s="38">
        <v>85</v>
      </c>
      <c r="B2417" s="39">
        <v>10750</v>
      </c>
      <c r="C2417" s="38">
        <v>10298447</v>
      </c>
      <c r="D2417" s="40" t="s">
        <v>636</v>
      </c>
      <c r="E2417" s="58">
        <v>2</v>
      </c>
      <c r="F2417" s="38">
        <v>60</v>
      </c>
      <c r="G2417" s="38" t="s">
        <v>23</v>
      </c>
      <c r="H2417" s="42">
        <v>2649.57</v>
      </c>
      <c r="I2417" s="57"/>
      <c r="J2417" s="44">
        <v>40861</v>
      </c>
      <c r="K2417" s="42">
        <v>0</v>
      </c>
      <c r="L2417" s="42">
        <v>2517.09</v>
      </c>
      <c r="M2417" s="44">
        <v>45199</v>
      </c>
      <c r="N2417" s="42">
        <f>H2417-L2417</f>
        <v>132.48000000000002</v>
      </c>
      <c r="O2417" s="42">
        <v>0</v>
      </c>
      <c r="P2417" s="45">
        <v>0.13</v>
      </c>
      <c r="Q2417" s="42">
        <v>0</v>
      </c>
      <c r="R2417" s="42">
        <v>0</v>
      </c>
      <c r="S2417" s="42">
        <f>N2417-R2417</f>
        <v>132.48000000000002</v>
      </c>
      <c r="T2417" s="38">
        <v>2104</v>
      </c>
      <c r="U2417" s="14">
        <f>S2417/H2417</f>
        <v>5.0000566129598391E-2</v>
      </c>
      <c r="V2417" s="19"/>
      <c r="W2417" s="19"/>
      <c r="X2417" s="37" t="s">
        <v>3473</v>
      </c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s="9" customFormat="1" ht="16.5" customHeight="1">
      <c r="A2418" s="38">
        <v>25</v>
      </c>
      <c r="B2418" s="39">
        <v>10723</v>
      </c>
      <c r="C2418" s="38">
        <v>10295101</v>
      </c>
      <c r="D2418" s="40" t="s">
        <v>1220</v>
      </c>
      <c r="E2418" s="38">
        <v>1</v>
      </c>
      <c r="F2418" s="38">
        <v>60</v>
      </c>
      <c r="G2418" s="38" t="s">
        <v>33</v>
      </c>
      <c r="H2418" s="42">
        <v>4415.3500000000004</v>
      </c>
      <c r="I2418" s="2"/>
      <c r="J2418" s="44">
        <v>43124</v>
      </c>
      <c r="K2418" s="42">
        <v>0</v>
      </c>
      <c r="L2418" s="42">
        <v>4194.58</v>
      </c>
      <c r="M2418" s="44">
        <v>45046</v>
      </c>
      <c r="N2418" s="42">
        <f>H2418-K2418-L2418</f>
        <v>220.77000000000044</v>
      </c>
      <c r="O2418" s="42">
        <v>0</v>
      </c>
      <c r="P2418" s="45">
        <v>0.13</v>
      </c>
      <c r="Q2418" s="42">
        <v>0</v>
      </c>
      <c r="R2418" s="42">
        <v>0</v>
      </c>
      <c r="S2418" s="42">
        <v>220.77</v>
      </c>
      <c r="T2418" s="38">
        <v>5000</v>
      </c>
      <c r="U2418" s="14">
        <f>S2418/H2418</f>
        <v>5.0000566206529491E-2</v>
      </c>
      <c r="V2418" s="19"/>
      <c r="W2418" s="19"/>
      <c r="X2418" s="37" t="s">
        <v>3470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</row>
    <row r="2419" spans="1:37" s="9" customFormat="1" ht="16.5" customHeight="1">
      <c r="A2419" s="38">
        <v>228</v>
      </c>
      <c r="B2419" s="39">
        <v>10744</v>
      </c>
      <c r="C2419" s="38">
        <v>10293991</v>
      </c>
      <c r="D2419" s="40" t="s">
        <v>572</v>
      </c>
      <c r="E2419" s="58">
        <v>1</v>
      </c>
      <c r="F2419" s="38">
        <v>60</v>
      </c>
      <c r="G2419" s="38" t="s">
        <v>33</v>
      </c>
      <c r="H2419" s="42">
        <v>7906.91</v>
      </c>
      <c r="I2419" s="57"/>
      <c r="J2419" s="44">
        <v>43309</v>
      </c>
      <c r="K2419" s="42">
        <v>0</v>
      </c>
      <c r="L2419" s="42">
        <v>7511.56</v>
      </c>
      <c r="M2419" s="44">
        <v>45199</v>
      </c>
      <c r="N2419" s="42">
        <f>H2419-K2419-L2419</f>
        <v>395.34999999999945</v>
      </c>
      <c r="O2419" s="42">
        <v>0</v>
      </c>
      <c r="P2419" s="45">
        <v>0.13</v>
      </c>
      <c r="Q2419" s="42">
        <v>0</v>
      </c>
      <c r="R2419" s="42">
        <v>0</v>
      </c>
      <c r="S2419" s="42">
        <f>N2419</f>
        <v>395.34999999999945</v>
      </c>
      <c r="T2419" s="38">
        <v>5000</v>
      </c>
      <c r="U2419" s="14">
        <f>S2419/H2419</f>
        <v>5.0000569122451051E-2</v>
      </c>
      <c r="V2419" s="19"/>
      <c r="W2419" s="19"/>
      <c r="X2419" s="37" t="s">
        <v>3463</v>
      </c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</row>
    <row r="2420" spans="1:37" s="9" customFormat="1" ht="16.5" customHeight="1">
      <c r="A2420" s="38">
        <v>966</v>
      </c>
      <c r="B2420" s="39">
        <v>10800</v>
      </c>
      <c r="C2420" s="38">
        <v>10317437</v>
      </c>
      <c r="D2420" s="40" t="s">
        <v>2103</v>
      </c>
      <c r="E2420" s="38">
        <v>4</v>
      </c>
      <c r="F2420" s="38">
        <v>60</v>
      </c>
      <c r="G2420" s="38" t="s">
        <v>23</v>
      </c>
      <c r="H2420" s="42">
        <v>13166.65</v>
      </c>
      <c r="I2420" s="2"/>
      <c r="J2420" s="44">
        <v>39808</v>
      </c>
      <c r="K2420" s="42">
        <v>0</v>
      </c>
      <c r="L2420" s="42">
        <v>12508.31</v>
      </c>
      <c r="M2420" s="44">
        <v>45077</v>
      </c>
      <c r="N2420" s="42">
        <f>H2420-K2420-L2420</f>
        <v>658.34000000000015</v>
      </c>
      <c r="O2420" s="42">
        <v>0</v>
      </c>
      <c r="P2420" s="45">
        <v>0.03</v>
      </c>
      <c r="Q2420" s="42">
        <v>0</v>
      </c>
      <c r="R2420" s="42">
        <v>0</v>
      </c>
      <c r="S2420" s="42">
        <f>N2420-R2420</f>
        <v>658.34000000000015</v>
      </c>
      <c r="T2420" s="38">
        <v>1001</v>
      </c>
      <c r="U2420" s="14">
        <f>S2420/H2420</f>
        <v>5.0000569620974218E-2</v>
      </c>
      <c r="V2420" s="19"/>
      <c r="W2420" s="19"/>
      <c r="X2420" s="37" t="s">
        <v>3465</v>
      </c>
    </row>
    <row r="2421" spans="1:37" s="9" customFormat="1" ht="16.5" customHeight="1">
      <c r="A2421" s="38">
        <v>1044</v>
      </c>
      <c r="B2421" s="39">
        <v>10800</v>
      </c>
      <c r="C2421" s="38">
        <v>10317500</v>
      </c>
      <c r="D2421" s="40" t="s">
        <v>2148</v>
      </c>
      <c r="E2421" s="38">
        <v>1</v>
      </c>
      <c r="F2421" s="38">
        <v>60</v>
      </c>
      <c r="G2421" s="38" t="s">
        <v>33</v>
      </c>
      <c r="H2421" s="42">
        <v>13166.65</v>
      </c>
      <c r="I2421" s="2"/>
      <c r="J2421" s="44">
        <v>39813</v>
      </c>
      <c r="K2421" s="42">
        <v>0</v>
      </c>
      <c r="L2421" s="42">
        <v>12508.31</v>
      </c>
      <c r="M2421" s="44">
        <v>45077</v>
      </c>
      <c r="N2421" s="42">
        <f>H2421-K2421-L2421</f>
        <v>658.34000000000015</v>
      </c>
      <c r="O2421" s="42">
        <v>0</v>
      </c>
      <c r="P2421" s="45">
        <v>0.03</v>
      </c>
      <c r="Q2421" s="42">
        <v>0</v>
      </c>
      <c r="R2421" s="42">
        <v>0</v>
      </c>
      <c r="S2421" s="42">
        <f>N2421-R2421</f>
        <v>658.34000000000015</v>
      </c>
      <c r="T2421" s="38">
        <v>1001</v>
      </c>
      <c r="U2421" s="14">
        <f>S2421/H2421</f>
        <v>5.0000569620974218E-2</v>
      </c>
      <c r="V2421" s="19"/>
      <c r="W2421" s="19"/>
      <c r="X2421" s="37" t="s">
        <v>3465</v>
      </c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</row>
    <row r="2422" spans="1:37" s="9" customFormat="1" ht="16.5" customHeight="1">
      <c r="A2422" s="38">
        <v>760</v>
      </c>
      <c r="B2422" s="39">
        <v>40709</v>
      </c>
      <c r="C2422" s="38">
        <v>10285706</v>
      </c>
      <c r="D2422" s="40" t="s">
        <v>946</v>
      </c>
      <c r="E2422" s="58">
        <v>4</v>
      </c>
      <c r="F2422" s="38">
        <v>60</v>
      </c>
      <c r="G2422" s="38" t="s">
        <v>33</v>
      </c>
      <c r="H2422" s="42">
        <v>3487.16</v>
      </c>
      <c r="I2422" s="57"/>
      <c r="J2422" s="44">
        <v>42974</v>
      </c>
      <c r="K2422" s="42">
        <v>0</v>
      </c>
      <c r="L2422" s="42">
        <v>3312.8</v>
      </c>
      <c r="M2422" s="44">
        <v>45199</v>
      </c>
      <c r="N2422" s="42">
        <f>H2422-K2422-L2422</f>
        <v>174.35999999999967</v>
      </c>
      <c r="O2422" s="42">
        <v>0</v>
      </c>
      <c r="P2422" s="45">
        <v>0.13</v>
      </c>
      <c r="Q2422" s="42">
        <v>0</v>
      </c>
      <c r="R2422" s="42">
        <v>0</v>
      </c>
      <c r="S2422" s="42">
        <f>N2422-R2422</f>
        <v>174.35999999999967</v>
      </c>
      <c r="T2422" s="38">
        <v>5000</v>
      </c>
      <c r="U2422" s="14">
        <f>S2422/H2422</f>
        <v>5.0000573532616707E-2</v>
      </c>
      <c r="V2422" s="19"/>
      <c r="W2422" s="19"/>
      <c r="X2422" s="37" t="s">
        <v>3467</v>
      </c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</row>
    <row r="2423" spans="1:37" s="9" customFormat="1" ht="16.5" customHeight="1">
      <c r="A2423" s="38">
        <v>759</v>
      </c>
      <c r="B2423" s="39">
        <v>40709</v>
      </c>
      <c r="C2423" s="38">
        <v>10285697</v>
      </c>
      <c r="D2423" s="40" t="s">
        <v>945</v>
      </c>
      <c r="E2423" s="58">
        <v>15</v>
      </c>
      <c r="F2423" s="38">
        <v>60</v>
      </c>
      <c r="G2423" s="38" t="s">
        <v>33</v>
      </c>
      <c r="H2423" s="42">
        <v>13076.85</v>
      </c>
      <c r="I2423" s="57"/>
      <c r="J2423" s="44">
        <v>42912</v>
      </c>
      <c r="K2423" s="42">
        <v>0</v>
      </c>
      <c r="L2423" s="42">
        <v>12423</v>
      </c>
      <c r="M2423" s="44">
        <v>45199</v>
      </c>
      <c r="N2423" s="42">
        <f>H2423-K2423-L2423</f>
        <v>653.85000000000036</v>
      </c>
      <c r="O2423" s="42">
        <v>0</v>
      </c>
      <c r="P2423" s="45">
        <v>0.13</v>
      </c>
      <c r="Q2423" s="42">
        <v>0</v>
      </c>
      <c r="R2423" s="42">
        <v>0</v>
      </c>
      <c r="S2423" s="42">
        <f>N2423-R2423</f>
        <v>653.85000000000036</v>
      </c>
      <c r="T2423" s="38">
        <v>5000</v>
      </c>
      <c r="U2423" s="14">
        <f>S2423/H2423</f>
        <v>5.0000573532616825E-2</v>
      </c>
      <c r="V2423" s="19"/>
      <c r="W2423" s="19"/>
      <c r="X2423" s="37" t="s">
        <v>3467</v>
      </c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s="9" customFormat="1" ht="16.5" customHeight="1">
      <c r="A2424" s="38">
        <v>362</v>
      </c>
      <c r="B2424" s="39">
        <v>10736</v>
      </c>
      <c r="C2424" s="38">
        <v>10283742</v>
      </c>
      <c r="D2424" s="40" t="s">
        <v>1320</v>
      </c>
      <c r="E2424" s="38">
        <v>1</v>
      </c>
      <c r="F2424" s="38">
        <v>120</v>
      </c>
      <c r="G2424" s="38" t="s">
        <v>21</v>
      </c>
      <c r="H2424" s="42">
        <v>12193.06</v>
      </c>
      <c r="I2424" s="55"/>
      <c r="J2424" s="44">
        <v>39270</v>
      </c>
      <c r="K2424" s="42">
        <v>0</v>
      </c>
      <c r="L2424" s="42">
        <v>11583.4</v>
      </c>
      <c r="M2424" s="44">
        <v>45138</v>
      </c>
      <c r="N2424" s="42">
        <f>H2424-K2424-L2424</f>
        <v>609.65999999999985</v>
      </c>
      <c r="O2424" s="42">
        <v>0</v>
      </c>
      <c r="P2424" s="45">
        <v>0.03</v>
      </c>
      <c r="Q2424" s="42">
        <v>0</v>
      </c>
      <c r="R2424" s="42">
        <v>0</v>
      </c>
      <c r="S2424" s="42">
        <v>609.66</v>
      </c>
      <c r="T2424" s="38">
        <v>5000</v>
      </c>
      <c r="U2424" s="14">
        <f>S2424/H2424</f>
        <v>5.0000574097068332E-2</v>
      </c>
      <c r="V2424" s="19"/>
      <c r="W2424" s="19"/>
      <c r="X2424" s="37" t="s">
        <v>3461</v>
      </c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s="9" customFormat="1" ht="16.5" customHeight="1">
      <c r="A2425" s="38">
        <v>948</v>
      </c>
      <c r="B2425" s="39">
        <v>10800</v>
      </c>
      <c r="C2425" s="38">
        <v>10317352</v>
      </c>
      <c r="D2425" s="40" t="s">
        <v>616</v>
      </c>
      <c r="E2425" s="38">
        <v>13</v>
      </c>
      <c r="F2425" s="38">
        <v>60</v>
      </c>
      <c r="G2425" s="38" t="s">
        <v>23</v>
      </c>
      <c r="H2425" s="42">
        <v>13008.65</v>
      </c>
      <c r="I2425" s="2"/>
      <c r="J2425" s="44">
        <v>39808</v>
      </c>
      <c r="K2425" s="42">
        <v>0</v>
      </c>
      <c r="L2425" s="42">
        <v>12358.21</v>
      </c>
      <c r="M2425" s="44">
        <v>45077</v>
      </c>
      <c r="N2425" s="42">
        <f>H2425-K2425-L2425</f>
        <v>650.44000000000051</v>
      </c>
      <c r="O2425" s="42">
        <v>0</v>
      </c>
      <c r="P2425" s="45">
        <v>0.03</v>
      </c>
      <c r="Q2425" s="42">
        <v>0</v>
      </c>
      <c r="R2425" s="42">
        <v>0</v>
      </c>
      <c r="S2425" s="42">
        <f>N2425-R2425</f>
        <v>650.44000000000051</v>
      </c>
      <c r="T2425" s="38">
        <v>1001</v>
      </c>
      <c r="U2425" s="14">
        <f>S2425/H2425</f>
        <v>5.0000576539456477E-2</v>
      </c>
      <c r="V2425" s="19"/>
      <c r="W2425" s="19"/>
      <c r="X2425" s="37" t="s">
        <v>3465</v>
      </c>
    </row>
    <row r="2426" spans="1:37" s="9" customFormat="1" ht="16.5" customHeight="1">
      <c r="A2426" s="38">
        <v>72</v>
      </c>
      <c r="B2426" s="39">
        <v>10745</v>
      </c>
      <c r="C2426" s="38">
        <v>10307727</v>
      </c>
      <c r="D2426" s="40" t="s">
        <v>2392</v>
      </c>
      <c r="E2426" s="38">
        <v>1</v>
      </c>
      <c r="F2426" s="38">
        <v>60</v>
      </c>
      <c r="G2426" s="38" t="s">
        <v>33</v>
      </c>
      <c r="H2426" s="42">
        <v>5170.9399999999996</v>
      </c>
      <c r="I2426" s="2"/>
      <c r="J2426" s="44">
        <v>41847</v>
      </c>
      <c r="K2426" s="42">
        <v>0</v>
      </c>
      <c r="L2426" s="42">
        <v>4912.3900000000003</v>
      </c>
      <c r="M2426" s="44">
        <v>45046</v>
      </c>
      <c r="N2426" s="42">
        <f>H2426-K2426-L2426</f>
        <v>258.54999999999927</v>
      </c>
      <c r="O2426" s="42">
        <v>0</v>
      </c>
      <c r="P2426" s="45">
        <v>0.13</v>
      </c>
      <c r="Q2426" s="42">
        <v>0</v>
      </c>
      <c r="R2426" s="42">
        <v>0</v>
      </c>
      <c r="S2426" s="42">
        <v>258.54999999999899</v>
      </c>
      <c r="T2426" s="38">
        <v>5000</v>
      </c>
      <c r="U2426" s="14">
        <f>S2426/H2426</f>
        <v>5.0000580165308242E-2</v>
      </c>
      <c r="V2426" s="19"/>
      <c r="W2426" s="19"/>
      <c r="X2426" s="37" t="s">
        <v>3463</v>
      </c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</row>
    <row r="2427" spans="1:37" s="9" customFormat="1" ht="16.5" customHeight="1">
      <c r="A2427" s="38">
        <v>285</v>
      </c>
      <c r="B2427" s="39">
        <v>10877</v>
      </c>
      <c r="C2427" s="38">
        <v>10323698</v>
      </c>
      <c r="D2427" s="40" t="s">
        <v>1597</v>
      </c>
      <c r="E2427" s="38">
        <v>1</v>
      </c>
      <c r="F2427" s="38">
        <v>60</v>
      </c>
      <c r="G2427" s="38" t="s">
        <v>33</v>
      </c>
      <c r="H2427" s="42">
        <v>5170.9399999999996</v>
      </c>
      <c r="I2427" s="55"/>
      <c r="J2427" s="44">
        <v>40512</v>
      </c>
      <c r="K2427" s="42">
        <v>0</v>
      </c>
      <c r="L2427" s="42">
        <v>4912.3900000000003</v>
      </c>
      <c r="M2427" s="44">
        <v>45138</v>
      </c>
      <c r="N2427" s="42">
        <f>H2427-K2427-L2427</f>
        <v>258.54999999999927</v>
      </c>
      <c r="O2427" s="42">
        <v>0</v>
      </c>
      <c r="P2427" s="45">
        <v>0.13</v>
      </c>
      <c r="Q2427" s="42">
        <v>0</v>
      </c>
      <c r="R2427" s="42">
        <v>0</v>
      </c>
      <c r="S2427" s="42">
        <v>258.55</v>
      </c>
      <c r="T2427" s="38">
        <v>5000</v>
      </c>
      <c r="U2427" s="14">
        <f>S2427/H2427</f>
        <v>5.0000580165308443E-2</v>
      </c>
      <c r="V2427" s="19"/>
      <c r="W2427" s="19"/>
      <c r="X2427" s="37" t="s">
        <v>3462</v>
      </c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s="9" customFormat="1" ht="16.5" customHeight="1">
      <c r="A2428" s="38">
        <v>965</v>
      </c>
      <c r="B2428" s="39">
        <v>10800</v>
      </c>
      <c r="C2428" s="38">
        <v>10317436</v>
      </c>
      <c r="D2428" s="40" t="s">
        <v>2102</v>
      </c>
      <c r="E2428" s="38">
        <v>1</v>
      </c>
      <c r="F2428" s="38">
        <v>60</v>
      </c>
      <c r="G2428" s="38" t="s">
        <v>23</v>
      </c>
      <c r="H2428" s="42">
        <v>4279.1499999999996</v>
      </c>
      <c r="I2428" s="2"/>
      <c r="J2428" s="44">
        <v>39808</v>
      </c>
      <c r="K2428" s="42">
        <v>0</v>
      </c>
      <c r="L2428" s="42">
        <v>4065.19</v>
      </c>
      <c r="M2428" s="44">
        <v>45077</v>
      </c>
      <c r="N2428" s="42">
        <f>H2428-K2428-L2428</f>
        <v>213.95999999999958</v>
      </c>
      <c r="O2428" s="42">
        <v>0</v>
      </c>
      <c r="P2428" s="45">
        <v>0.03</v>
      </c>
      <c r="Q2428" s="42">
        <v>0</v>
      </c>
      <c r="R2428" s="42">
        <v>0</v>
      </c>
      <c r="S2428" s="42">
        <f>N2428-R2428</f>
        <v>213.95999999999958</v>
      </c>
      <c r="T2428" s="38">
        <v>1001</v>
      </c>
      <c r="U2428" s="14">
        <f>S2428/H2428</f>
        <v>5.0000584228176062E-2</v>
      </c>
      <c r="V2428" s="19"/>
      <c r="W2428" s="19"/>
      <c r="X2428" s="37" t="s">
        <v>3465</v>
      </c>
    </row>
    <row r="2429" spans="1:37" s="9" customFormat="1" ht="16.5" customHeight="1">
      <c r="A2429" s="38">
        <v>149</v>
      </c>
      <c r="B2429" s="39">
        <v>10728</v>
      </c>
      <c r="C2429" s="38">
        <v>10282711</v>
      </c>
      <c r="D2429" s="40" t="s">
        <v>342</v>
      </c>
      <c r="E2429" s="58">
        <v>1</v>
      </c>
      <c r="F2429" s="38">
        <v>120</v>
      </c>
      <c r="G2429" s="38" t="s">
        <v>21</v>
      </c>
      <c r="H2429" s="42">
        <v>15384.62</v>
      </c>
      <c r="I2429" s="57"/>
      <c r="J2429" s="44">
        <v>40597</v>
      </c>
      <c r="K2429" s="42">
        <v>0</v>
      </c>
      <c r="L2429" s="42">
        <v>14615.38</v>
      </c>
      <c r="M2429" s="44">
        <v>45199</v>
      </c>
      <c r="N2429" s="42">
        <f>H2429-L2429</f>
        <v>769.2400000000016</v>
      </c>
      <c r="O2429" s="42">
        <v>0</v>
      </c>
      <c r="P2429" s="45">
        <v>0.13</v>
      </c>
      <c r="Q2429" s="42">
        <v>0</v>
      </c>
      <c r="R2429" s="42">
        <v>0</v>
      </c>
      <c r="S2429" s="42">
        <f>N2429</f>
        <v>769.2400000000016</v>
      </c>
      <c r="T2429" s="38">
        <v>5000</v>
      </c>
      <c r="U2429" s="14">
        <f>S2429/H2429</f>
        <v>5.0000584999824599E-2</v>
      </c>
      <c r="V2429" s="19"/>
      <c r="W2429" s="19"/>
      <c r="X2429" s="37" t="s">
        <v>3459</v>
      </c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</row>
    <row r="2430" spans="1:37" s="9" customFormat="1" ht="16.5" customHeight="1">
      <c r="A2430" s="38">
        <v>662</v>
      </c>
      <c r="B2430" s="39">
        <v>10737</v>
      </c>
      <c r="C2430" s="38">
        <v>10288323</v>
      </c>
      <c r="D2430" s="40" t="s">
        <v>456</v>
      </c>
      <c r="E2430" s="58">
        <v>24</v>
      </c>
      <c r="F2430" s="38">
        <v>120</v>
      </c>
      <c r="G2430" s="38" t="s">
        <v>23</v>
      </c>
      <c r="H2430" s="42">
        <v>15384.62</v>
      </c>
      <c r="I2430" s="57"/>
      <c r="J2430" s="44">
        <v>41206</v>
      </c>
      <c r="K2430" s="42">
        <v>0</v>
      </c>
      <c r="L2430" s="42">
        <v>14615.38</v>
      </c>
      <c r="M2430" s="44">
        <v>45199</v>
      </c>
      <c r="N2430" s="42">
        <f>H2430-L2430</f>
        <v>769.2400000000016</v>
      </c>
      <c r="O2430" s="42">
        <v>0</v>
      </c>
      <c r="P2430" s="45">
        <v>0.13</v>
      </c>
      <c r="Q2430" s="42">
        <v>0</v>
      </c>
      <c r="R2430" s="42">
        <v>0</v>
      </c>
      <c r="S2430" s="42">
        <f>N2430</f>
        <v>769.2400000000016</v>
      </c>
      <c r="T2430" s="38">
        <v>5000</v>
      </c>
      <c r="U2430" s="14">
        <f>S2430/H2430</f>
        <v>5.0000584999824599E-2</v>
      </c>
      <c r="V2430" s="19"/>
      <c r="W2430" s="19"/>
      <c r="X2430" s="37" t="s">
        <v>3461</v>
      </c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</row>
    <row r="2431" spans="1:37" s="9" customFormat="1" ht="16.5" customHeight="1">
      <c r="A2431" s="38">
        <v>217</v>
      </c>
      <c r="B2431" s="39">
        <v>10744</v>
      </c>
      <c r="C2431" s="38">
        <v>10293701</v>
      </c>
      <c r="D2431" s="40" t="s">
        <v>562</v>
      </c>
      <c r="E2431" s="58">
        <v>1</v>
      </c>
      <c r="F2431" s="38">
        <v>120</v>
      </c>
      <c r="G2431" s="38" t="s">
        <v>23</v>
      </c>
      <c r="H2431" s="42">
        <v>2521.37</v>
      </c>
      <c r="I2431" s="57"/>
      <c r="J2431" s="44">
        <v>40205</v>
      </c>
      <c r="K2431" s="42">
        <v>0</v>
      </c>
      <c r="L2431" s="42">
        <v>2395.3000000000002</v>
      </c>
      <c r="M2431" s="44">
        <v>45199</v>
      </c>
      <c r="N2431" s="42">
        <f>H2431-K2431-L2431</f>
        <v>126.06999999999971</v>
      </c>
      <c r="O2431" s="42">
        <v>0</v>
      </c>
      <c r="P2431" s="45">
        <v>0.13</v>
      </c>
      <c r="Q2431" s="42">
        <v>0</v>
      </c>
      <c r="R2431" s="42">
        <v>0</v>
      </c>
      <c r="S2431" s="42">
        <f>N2431</f>
        <v>126.06999999999971</v>
      </c>
      <c r="T2431" s="38">
        <v>5000</v>
      </c>
      <c r="U2431" s="14">
        <f>S2431/H2431</f>
        <v>5.0000594914669294E-2</v>
      </c>
      <c r="V2431" s="19"/>
      <c r="W2431" s="19"/>
      <c r="X2431" s="37" t="s">
        <v>3463</v>
      </c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</row>
    <row r="2432" spans="1:37" s="9" customFormat="1" ht="16.5" customHeight="1">
      <c r="A2432" s="38">
        <v>1058</v>
      </c>
      <c r="B2432" s="39">
        <v>10800</v>
      </c>
      <c r="C2432" s="38">
        <v>10317448</v>
      </c>
      <c r="D2432" s="40" t="s">
        <v>1149</v>
      </c>
      <c r="E2432" s="38">
        <v>19</v>
      </c>
      <c r="F2432" s="38">
        <v>60</v>
      </c>
      <c r="G2432" s="38" t="s">
        <v>83</v>
      </c>
      <c r="H2432" s="42">
        <v>6504.32</v>
      </c>
      <c r="I2432" s="2"/>
      <c r="J2432" s="44">
        <v>39808</v>
      </c>
      <c r="K2432" s="42">
        <v>0</v>
      </c>
      <c r="L2432" s="42">
        <v>6179.1</v>
      </c>
      <c r="M2432" s="44">
        <v>45077</v>
      </c>
      <c r="N2432" s="42">
        <f>H2432-K2432-L2432</f>
        <v>325.21999999999935</v>
      </c>
      <c r="O2432" s="42">
        <v>0</v>
      </c>
      <c r="P2432" s="45">
        <v>0.03</v>
      </c>
      <c r="Q2432" s="42">
        <v>0</v>
      </c>
      <c r="R2432" s="42">
        <v>0</v>
      </c>
      <c r="S2432" s="42">
        <f>N2432-R2432</f>
        <v>325.21999999999935</v>
      </c>
      <c r="T2432" s="38">
        <v>1001</v>
      </c>
      <c r="U2432" s="14">
        <f>S2432/H2432</f>
        <v>5.0000614975892844E-2</v>
      </c>
      <c r="V2432" s="19"/>
      <c r="W2432" s="19"/>
      <c r="X2432" s="37" t="s">
        <v>3465</v>
      </c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</row>
    <row r="2433" spans="1:37" s="9" customFormat="1" ht="16.5" customHeight="1">
      <c r="A2433" s="38">
        <v>33</v>
      </c>
      <c r="B2433" s="39">
        <v>10751</v>
      </c>
      <c r="C2433" s="38">
        <v>10305351</v>
      </c>
      <c r="D2433" s="40" t="s">
        <v>2978</v>
      </c>
      <c r="E2433" s="58">
        <v>2</v>
      </c>
      <c r="F2433" s="38">
        <v>120</v>
      </c>
      <c r="G2433" s="38" t="s">
        <v>23</v>
      </c>
      <c r="H2433" s="42">
        <v>6479.32</v>
      </c>
      <c r="I2433" s="37"/>
      <c r="J2433" s="44">
        <v>41269</v>
      </c>
      <c r="K2433" s="42">
        <v>0</v>
      </c>
      <c r="L2433" s="42">
        <v>6155.35</v>
      </c>
      <c r="M2433" s="44">
        <v>45220</v>
      </c>
      <c r="N2433" s="42">
        <v>323.97000000000003</v>
      </c>
      <c r="O2433" s="42">
        <v>0</v>
      </c>
      <c r="P2433" s="45">
        <f>IF(J2433&lt;DATEVALUE("2009-1-1"),3%,13%)</f>
        <v>0.13</v>
      </c>
      <c r="Q2433" s="42">
        <f>IF(P2433=13%,ROUND(O2433/(1+P2433)*P2433,2),ROUND(O2433/(1+0.03)*0.02,2))</f>
        <v>0</v>
      </c>
      <c r="R2433" s="42">
        <f>O2433-Q2433</f>
        <v>0</v>
      </c>
      <c r="S2433" s="42">
        <f>N2433-R2433</f>
        <v>323.97000000000003</v>
      </c>
      <c r="T2433" s="38">
        <v>5000</v>
      </c>
      <c r="U2433" s="14">
        <f>S2433/H2433</f>
        <v>5.0000617348734136E-2</v>
      </c>
      <c r="V2433" s="19"/>
      <c r="W2433" s="19"/>
      <c r="X2433" s="37" t="s">
        <v>3474</v>
      </c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</row>
    <row r="2434" spans="1:37" s="9" customFormat="1" ht="16.5" customHeight="1">
      <c r="A2434" s="38">
        <v>8</v>
      </c>
      <c r="B2434" s="39">
        <v>10723</v>
      </c>
      <c r="C2434" s="38">
        <v>10294846</v>
      </c>
      <c r="D2434" s="40" t="s">
        <v>301</v>
      </c>
      <c r="E2434" s="38">
        <v>1</v>
      </c>
      <c r="F2434" s="38">
        <v>120</v>
      </c>
      <c r="G2434" s="38" t="s">
        <v>21</v>
      </c>
      <c r="H2434" s="42">
        <v>15364.81</v>
      </c>
      <c r="I2434" s="2"/>
      <c r="J2434" s="44">
        <v>41086</v>
      </c>
      <c r="K2434" s="42">
        <v>0</v>
      </c>
      <c r="L2434" s="42">
        <v>14596.56</v>
      </c>
      <c r="M2434" s="44">
        <v>45016</v>
      </c>
      <c r="N2434" s="42">
        <f>H2434-K2434-L2434</f>
        <v>768.25</v>
      </c>
      <c r="O2434" s="42">
        <v>0</v>
      </c>
      <c r="P2434" s="45">
        <v>0.13</v>
      </c>
      <c r="Q2434" s="42">
        <v>0</v>
      </c>
      <c r="R2434" s="42">
        <v>0</v>
      </c>
      <c r="S2434" s="42">
        <v>768.25</v>
      </c>
      <c r="T2434" s="38">
        <v>5000</v>
      </c>
      <c r="U2434" s="14">
        <f>S2434/H2434</f>
        <v>5.0000618295963313E-2</v>
      </c>
      <c r="V2434" s="19"/>
      <c r="W2434" s="19"/>
      <c r="X2434" s="37" t="s">
        <v>3470</v>
      </c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</row>
    <row r="2435" spans="1:37" s="9" customFormat="1" ht="16.5" customHeight="1">
      <c r="A2435" s="38">
        <v>794</v>
      </c>
      <c r="B2435" s="39">
        <v>10729</v>
      </c>
      <c r="C2435" s="38">
        <v>10292898</v>
      </c>
      <c r="D2435" s="40" t="s">
        <v>3335</v>
      </c>
      <c r="E2435" s="58">
        <v>3</v>
      </c>
      <c r="F2435" s="38">
        <v>60</v>
      </c>
      <c r="G2435" s="38" t="s">
        <v>33</v>
      </c>
      <c r="H2435" s="42">
        <v>3230.76</v>
      </c>
      <c r="I2435" s="37"/>
      <c r="J2435" s="44">
        <v>43156</v>
      </c>
      <c r="K2435" s="42">
        <v>0</v>
      </c>
      <c r="L2435" s="42">
        <v>3069.22</v>
      </c>
      <c r="M2435" s="44">
        <v>45259</v>
      </c>
      <c r="N2435" s="42">
        <v>161.54</v>
      </c>
      <c r="O2435" s="42">
        <v>0</v>
      </c>
      <c r="P2435" s="45">
        <f>IF(J2435&lt;DATEVALUE("2009-1-1"),3%,13%)</f>
        <v>0.13</v>
      </c>
      <c r="Q2435" s="42">
        <f>IF(P2435=13%,ROUND(O2435/(1+P2435)*P2435,2),ROUND(O2435/(1+0.03)*0.02,2))</f>
        <v>0</v>
      </c>
      <c r="R2435" s="42">
        <f>O2435-Q2435</f>
        <v>0</v>
      </c>
      <c r="S2435" s="42">
        <f>N2435-R2435</f>
        <v>161.54</v>
      </c>
      <c r="T2435" s="38">
        <v>5000</v>
      </c>
      <c r="U2435" s="14">
        <f>S2435/H2435</f>
        <v>5.0000619049387754E-2</v>
      </c>
      <c r="V2435" s="19"/>
      <c r="W2435" s="19"/>
      <c r="X2435" s="37" t="s">
        <v>3459</v>
      </c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s="9" customFormat="1" ht="16.5" customHeight="1">
      <c r="A2436" s="38">
        <v>24</v>
      </c>
      <c r="B2436" s="39">
        <v>10724</v>
      </c>
      <c r="C2436" s="38">
        <v>10276844</v>
      </c>
      <c r="D2436" s="40" t="s">
        <v>2477</v>
      </c>
      <c r="E2436" s="38">
        <v>3</v>
      </c>
      <c r="F2436" s="38">
        <v>120</v>
      </c>
      <c r="G2436" s="38" t="s">
        <v>21</v>
      </c>
      <c r="H2436" s="42">
        <v>15256.41</v>
      </c>
      <c r="I2436" s="2"/>
      <c r="J2436" s="44">
        <v>40927</v>
      </c>
      <c r="K2436" s="42">
        <v>0</v>
      </c>
      <c r="L2436" s="42">
        <v>14493.58</v>
      </c>
      <c r="M2436" s="44">
        <v>45016</v>
      </c>
      <c r="N2436" s="42">
        <f>H2436-K2436-L2436</f>
        <v>762.82999999999993</v>
      </c>
      <c r="O2436" s="42">
        <v>0</v>
      </c>
      <c r="P2436" s="45">
        <v>0.13</v>
      </c>
      <c r="Q2436" s="42">
        <v>0</v>
      </c>
      <c r="R2436" s="42">
        <v>0</v>
      </c>
      <c r="S2436" s="42">
        <v>762.83</v>
      </c>
      <c r="T2436" s="38">
        <v>5000</v>
      </c>
      <c r="U2436" s="14">
        <f>S2436/H2436</f>
        <v>5.0000622689086102E-2</v>
      </c>
      <c r="V2436" s="19"/>
      <c r="W2436" s="19"/>
      <c r="X2436" s="37" t="s">
        <v>3459</v>
      </c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s="9" customFormat="1" ht="16.5" customHeight="1">
      <c r="A2437" s="38">
        <v>61</v>
      </c>
      <c r="B2437" s="39">
        <v>50100</v>
      </c>
      <c r="C2437" s="38">
        <v>10308888</v>
      </c>
      <c r="D2437" s="40" t="s">
        <v>482</v>
      </c>
      <c r="E2437" s="58">
        <v>10</v>
      </c>
      <c r="F2437" s="38">
        <v>58</v>
      </c>
      <c r="G2437" s="38" t="s">
        <v>33</v>
      </c>
      <c r="H2437" s="42">
        <v>7948.7</v>
      </c>
      <c r="I2437" s="37"/>
      <c r="J2437" s="44">
        <v>43367</v>
      </c>
      <c r="K2437" s="42">
        <v>0</v>
      </c>
      <c r="L2437" s="42">
        <v>7551.26</v>
      </c>
      <c r="M2437" s="44">
        <v>45210</v>
      </c>
      <c r="N2437" s="42">
        <v>397.44</v>
      </c>
      <c r="O2437" s="42">
        <v>0</v>
      </c>
      <c r="P2437" s="45">
        <f>IF(J2437&lt;DATEVALUE("2009-1-1"),3%,13%)</f>
        <v>0.13</v>
      </c>
      <c r="Q2437" s="42">
        <f>IF(P2437=13%,ROUND(O2437/(1+P2437)*P2437,2),ROUND(O2437/(1+0.03)*0.02,2))</f>
        <v>0</v>
      </c>
      <c r="R2437" s="42">
        <f>O2437-Q2437</f>
        <v>0</v>
      </c>
      <c r="S2437" s="42">
        <f>N2437-R2437</f>
        <v>397.44</v>
      </c>
      <c r="T2437" s="38">
        <v>2506</v>
      </c>
      <c r="U2437" s="14">
        <f>S2437/H2437</f>
        <v>5.0000629033678461E-2</v>
      </c>
      <c r="V2437" s="19"/>
      <c r="W2437" s="19"/>
      <c r="X2437" s="37" t="s">
        <v>3477</v>
      </c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</row>
    <row r="2438" spans="1:37" s="9" customFormat="1" ht="16.5" customHeight="1">
      <c r="A2438" s="38">
        <v>717</v>
      </c>
      <c r="B2438" s="39">
        <v>10729</v>
      </c>
      <c r="C2438" s="38">
        <v>10292909</v>
      </c>
      <c r="D2438" s="40" t="s">
        <v>3300</v>
      </c>
      <c r="E2438" s="58">
        <v>15</v>
      </c>
      <c r="F2438" s="38">
        <v>60</v>
      </c>
      <c r="G2438" s="38" t="s">
        <v>33</v>
      </c>
      <c r="H2438" s="42">
        <v>11923.05</v>
      </c>
      <c r="I2438" s="37"/>
      <c r="J2438" s="44">
        <v>43309</v>
      </c>
      <c r="K2438" s="42">
        <v>0</v>
      </c>
      <c r="L2438" s="42">
        <v>11326.89</v>
      </c>
      <c r="M2438" s="44">
        <v>45259</v>
      </c>
      <c r="N2438" s="42">
        <v>596.16</v>
      </c>
      <c r="O2438" s="42">
        <v>0</v>
      </c>
      <c r="P2438" s="45">
        <f>IF(J2438&lt;DATEVALUE("2009-1-1"),3%,13%)</f>
        <v>0.13</v>
      </c>
      <c r="Q2438" s="42">
        <f>IF(P2438=13%,ROUND(O2438/(1+P2438)*P2438,2),ROUND(O2438/(1+0.03)*0.02,2))</f>
        <v>0</v>
      </c>
      <c r="R2438" s="42">
        <f>O2438-Q2438</f>
        <v>0</v>
      </c>
      <c r="S2438" s="42">
        <f>N2438-R2438</f>
        <v>596.16</v>
      </c>
      <c r="T2438" s="38">
        <v>2506</v>
      </c>
      <c r="U2438" s="14">
        <f>S2438/H2438</f>
        <v>5.0000629033678461E-2</v>
      </c>
      <c r="V2438" s="19"/>
      <c r="W2438" s="19"/>
      <c r="X2438" s="37" t="s">
        <v>3459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s="9" customFormat="1" ht="16.5" customHeight="1">
      <c r="A2439" s="38">
        <v>324</v>
      </c>
      <c r="B2439" s="39">
        <v>10729</v>
      </c>
      <c r="C2439" s="38">
        <v>10292146</v>
      </c>
      <c r="D2439" s="40" t="s">
        <v>413</v>
      </c>
      <c r="E2439" s="58">
        <v>1</v>
      </c>
      <c r="F2439" s="38">
        <v>120</v>
      </c>
      <c r="G2439" s="38" t="s">
        <v>21</v>
      </c>
      <c r="H2439" s="42">
        <v>1583.78</v>
      </c>
      <c r="I2439" s="37"/>
      <c r="J2439" s="44">
        <v>39964</v>
      </c>
      <c r="K2439" s="42">
        <v>0</v>
      </c>
      <c r="L2439" s="42">
        <v>1504.59</v>
      </c>
      <c r="M2439" s="44">
        <v>45259</v>
      </c>
      <c r="N2439" s="42">
        <v>79.19</v>
      </c>
      <c r="O2439" s="42">
        <v>0</v>
      </c>
      <c r="P2439" s="45">
        <f>IF(J2439&lt;DATEVALUE("2009-1-1"),3%,13%)</f>
        <v>0.13</v>
      </c>
      <c r="Q2439" s="42">
        <f>IF(P2439=13%,ROUND(O2439/(1+P2439)*P2439,2),ROUND(O2439/(1+0.03)*0.02,2))</f>
        <v>0</v>
      </c>
      <c r="R2439" s="42">
        <f>O2439-Q2439</f>
        <v>0</v>
      </c>
      <c r="S2439" s="42">
        <f>N2439-R2439</f>
        <v>79.19</v>
      </c>
      <c r="T2439" s="38">
        <v>1601</v>
      </c>
      <c r="U2439" s="14">
        <f>S2439/H2439</f>
        <v>5.0000631400825869E-2</v>
      </c>
      <c r="V2439" s="19"/>
      <c r="W2439" s="19"/>
      <c r="X2439" s="37" t="s">
        <v>3459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</row>
    <row r="2440" spans="1:37" s="9" customFormat="1" ht="16.5" customHeight="1">
      <c r="A2440" s="38">
        <v>98</v>
      </c>
      <c r="B2440" s="39">
        <v>10701</v>
      </c>
      <c r="C2440" s="38">
        <v>10275809</v>
      </c>
      <c r="D2440" s="40" t="s">
        <v>2916</v>
      </c>
      <c r="E2440" s="58">
        <v>2</v>
      </c>
      <c r="F2440" s="38">
        <v>120</v>
      </c>
      <c r="G2440" s="38" t="s">
        <v>21</v>
      </c>
      <c r="H2440" s="42">
        <v>10085.469999999999</v>
      </c>
      <c r="I2440" s="37"/>
      <c r="J2440" s="44">
        <v>40568</v>
      </c>
      <c r="K2440" s="42">
        <v>0</v>
      </c>
      <c r="L2440" s="42">
        <v>9581.19</v>
      </c>
      <c r="M2440" s="44">
        <v>45207</v>
      </c>
      <c r="N2440" s="42">
        <v>504.28</v>
      </c>
      <c r="O2440" s="42">
        <v>0</v>
      </c>
      <c r="P2440" s="45">
        <f>IF(J2440&lt;DATEVALUE("2009-1-1"),3%,13%)</f>
        <v>0.13</v>
      </c>
      <c r="Q2440" s="42">
        <f>IF(P2440=13%,ROUND(O2440/(1+P2440)*P2440,2),ROUND(O2440/(1+0.03)*0.02,2))</f>
        <v>0</v>
      </c>
      <c r="R2440" s="42">
        <f>O2440-Q2440</f>
        <v>0</v>
      </c>
      <c r="S2440" s="42">
        <f>N2440-R2440</f>
        <v>504.28</v>
      </c>
      <c r="T2440" s="38">
        <v>2105</v>
      </c>
      <c r="U2440" s="14">
        <f>S2440/H2440</f>
        <v>5.0000644491530889E-2</v>
      </c>
      <c r="V2440" s="19"/>
      <c r="W2440" s="19"/>
      <c r="X2440" s="37" t="s">
        <v>3455</v>
      </c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</row>
    <row r="2441" spans="1:37" s="9" customFormat="1" ht="16.5" customHeight="1">
      <c r="A2441" s="38">
        <v>18</v>
      </c>
      <c r="B2441" s="39">
        <v>10701</v>
      </c>
      <c r="C2441" s="38">
        <v>10276231</v>
      </c>
      <c r="D2441" s="40" t="s">
        <v>1221</v>
      </c>
      <c r="E2441" s="38">
        <v>1</v>
      </c>
      <c r="F2441" s="38">
        <v>60</v>
      </c>
      <c r="G2441" s="38" t="s">
        <v>33</v>
      </c>
      <c r="H2441" s="42">
        <v>3102.56</v>
      </c>
      <c r="I2441" s="48"/>
      <c r="J2441" s="44">
        <v>41969</v>
      </c>
      <c r="K2441" s="42">
        <v>0</v>
      </c>
      <c r="L2441" s="42">
        <v>2947.43</v>
      </c>
      <c r="M2441" s="44">
        <v>45107</v>
      </c>
      <c r="N2441" s="42">
        <f>H2441-K2441-L2441</f>
        <v>155.13000000000011</v>
      </c>
      <c r="O2441" s="42">
        <v>0</v>
      </c>
      <c r="P2441" s="45">
        <v>0.13</v>
      </c>
      <c r="Q2441" s="42">
        <v>0</v>
      </c>
      <c r="R2441" s="42">
        <v>0</v>
      </c>
      <c r="S2441" s="42">
        <f>N2441-R2441</f>
        <v>155.13000000000011</v>
      </c>
      <c r="T2441" s="38">
        <v>5000</v>
      </c>
      <c r="U2441" s="14">
        <f>S2441/H2441</f>
        <v>5.000064462895161E-2</v>
      </c>
      <c r="V2441" s="19"/>
      <c r="W2441" s="19"/>
      <c r="X2441" s="37" t="s">
        <v>3455</v>
      </c>
    </row>
    <row r="2442" spans="1:37" s="9" customFormat="1" ht="16.5" customHeight="1">
      <c r="A2442" s="38">
        <v>33</v>
      </c>
      <c r="B2442" s="39">
        <v>10754</v>
      </c>
      <c r="C2442" s="38">
        <v>10294927</v>
      </c>
      <c r="D2442" s="40" t="s">
        <v>2045</v>
      </c>
      <c r="E2442" s="38">
        <v>2</v>
      </c>
      <c r="F2442" s="38">
        <v>60</v>
      </c>
      <c r="G2442" s="38" t="s">
        <v>33</v>
      </c>
      <c r="H2442" s="42">
        <v>6205.12</v>
      </c>
      <c r="I2442" s="48"/>
      <c r="J2442" s="44">
        <v>41970</v>
      </c>
      <c r="K2442" s="42">
        <v>0</v>
      </c>
      <c r="L2442" s="42">
        <v>5894.86</v>
      </c>
      <c r="M2442" s="44">
        <v>45107</v>
      </c>
      <c r="N2442" s="42">
        <f>H2442-K2442-L2442</f>
        <v>310.26000000000022</v>
      </c>
      <c r="O2442" s="42">
        <v>0</v>
      </c>
      <c r="P2442" s="45">
        <v>0.13</v>
      </c>
      <c r="Q2442" s="42">
        <v>0</v>
      </c>
      <c r="R2442" s="42">
        <v>0</v>
      </c>
      <c r="S2442" s="42">
        <f>N2442-R2442</f>
        <v>310.26000000000022</v>
      </c>
      <c r="T2442" s="38">
        <v>5000</v>
      </c>
      <c r="U2442" s="14">
        <f>S2442/H2442</f>
        <v>5.000064462895161E-2</v>
      </c>
      <c r="V2442" s="19"/>
      <c r="W2442" s="19"/>
      <c r="X2442" s="37" t="s">
        <v>3464</v>
      </c>
    </row>
    <row r="2443" spans="1:37" s="9" customFormat="1" ht="16.5" customHeight="1">
      <c r="A2443" s="38">
        <v>980</v>
      </c>
      <c r="B2443" s="39">
        <v>10800</v>
      </c>
      <c r="C2443" s="38">
        <v>10317548</v>
      </c>
      <c r="D2443" s="40" t="s">
        <v>2114</v>
      </c>
      <c r="E2443" s="38">
        <v>2</v>
      </c>
      <c r="F2443" s="38">
        <v>60</v>
      </c>
      <c r="G2443" s="38" t="s">
        <v>23</v>
      </c>
      <c r="H2443" s="42">
        <v>11586.65</v>
      </c>
      <c r="I2443" s="2"/>
      <c r="J2443" s="44">
        <v>39808</v>
      </c>
      <c r="K2443" s="42">
        <v>0</v>
      </c>
      <c r="L2443" s="42">
        <v>11007.31</v>
      </c>
      <c r="M2443" s="44">
        <v>45077</v>
      </c>
      <c r="N2443" s="42">
        <f>H2443-K2443-L2443</f>
        <v>579.34000000000015</v>
      </c>
      <c r="O2443" s="42">
        <v>0</v>
      </c>
      <c r="P2443" s="45">
        <v>0.03</v>
      </c>
      <c r="Q2443" s="42">
        <v>0</v>
      </c>
      <c r="R2443" s="42">
        <v>0</v>
      </c>
      <c r="S2443" s="42">
        <f>N2443-R2443</f>
        <v>579.34000000000015</v>
      </c>
      <c r="T2443" s="38">
        <v>1001</v>
      </c>
      <c r="U2443" s="14">
        <f>S2443/H2443</f>
        <v>5.0000647296673341E-2</v>
      </c>
      <c r="V2443" s="19"/>
      <c r="W2443" s="19"/>
      <c r="X2443" s="37" t="s">
        <v>3465</v>
      </c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</row>
    <row r="2444" spans="1:37" s="9" customFormat="1" ht="16.5" customHeight="1">
      <c r="A2444" s="38">
        <v>1034</v>
      </c>
      <c r="B2444" s="39">
        <v>10800</v>
      </c>
      <c r="C2444" s="38">
        <v>10318110</v>
      </c>
      <c r="D2444" s="40" t="s">
        <v>2070</v>
      </c>
      <c r="E2444" s="38">
        <v>1</v>
      </c>
      <c r="F2444" s="38">
        <v>120</v>
      </c>
      <c r="G2444" s="38" t="s">
        <v>23</v>
      </c>
      <c r="H2444" s="42">
        <v>3825.35</v>
      </c>
      <c r="I2444" s="2"/>
      <c r="J2444" s="44">
        <v>39869</v>
      </c>
      <c r="K2444" s="42">
        <v>0</v>
      </c>
      <c r="L2444" s="42">
        <v>3634.08</v>
      </c>
      <c r="M2444" s="44">
        <v>45077</v>
      </c>
      <c r="N2444" s="42">
        <f>H2444-K2444-L2444</f>
        <v>191.26999999999998</v>
      </c>
      <c r="O2444" s="42">
        <v>0</v>
      </c>
      <c r="P2444" s="45">
        <v>0.13</v>
      </c>
      <c r="Q2444" s="42">
        <v>0</v>
      </c>
      <c r="R2444" s="42">
        <v>0</v>
      </c>
      <c r="S2444" s="42">
        <f>N2444-R2444</f>
        <v>191.26999999999998</v>
      </c>
      <c r="T2444" s="38">
        <v>1001</v>
      </c>
      <c r="U2444" s="14">
        <f>S2444/H2444</f>
        <v>5.000065353497065E-2</v>
      </c>
      <c r="V2444" s="19"/>
      <c r="W2444" s="19"/>
      <c r="X2444" s="37" t="s">
        <v>3465</v>
      </c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</row>
    <row r="2445" spans="1:37" s="9" customFormat="1" ht="16.5" customHeight="1">
      <c r="A2445" s="38">
        <v>1035</v>
      </c>
      <c r="B2445" s="39">
        <v>10800</v>
      </c>
      <c r="C2445" s="38">
        <v>10318111</v>
      </c>
      <c r="D2445" s="40" t="s">
        <v>355</v>
      </c>
      <c r="E2445" s="38">
        <v>1</v>
      </c>
      <c r="F2445" s="38">
        <v>120</v>
      </c>
      <c r="G2445" s="38" t="s">
        <v>23</v>
      </c>
      <c r="H2445" s="42">
        <v>1517.98</v>
      </c>
      <c r="I2445" s="2"/>
      <c r="J2445" s="44">
        <v>39869</v>
      </c>
      <c r="K2445" s="42">
        <v>0</v>
      </c>
      <c r="L2445" s="42">
        <v>1442.08</v>
      </c>
      <c r="M2445" s="44">
        <v>45077</v>
      </c>
      <c r="N2445" s="42">
        <f>H2445-K2445-L2445</f>
        <v>75.900000000000091</v>
      </c>
      <c r="O2445" s="42">
        <v>0</v>
      </c>
      <c r="P2445" s="45">
        <v>0.13</v>
      </c>
      <c r="Q2445" s="42">
        <v>0</v>
      </c>
      <c r="R2445" s="42">
        <v>0</v>
      </c>
      <c r="S2445" s="42">
        <f>N2445-R2445</f>
        <v>75.900000000000091</v>
      </c>
      <c r="T2445" s="38">
        <v>1001</v>
      </c>
      <c r="U2445" s="14">
        <f>S2445/H2445</f>
        <v>5.0000658770207838E-2</v>
      </c>
      <c r="V2445" s="19"/>
      <c r="W2445" s="19"/>
      <c r="X2445" s="37" t="s">
        <v>3465</v>
      </c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</row>
    <row r="2446" spans="1:37" s="9" customFormat="1" ht="16.5" customHeight="1">
      <c r="A2446" s="38">
        <v>506</v>
      </c>
      <c r="B2446" s="39">
        <v>10729</v>
      </c>
      <c r="C2446" s="38">
        <v>10292132</v>
      </c>
      <c r="D2446" s="40" t="s">
        <v>1898</v>
      </c>
      <c r="E2446" s="58">
        <v>6</v>
      </c>
      <c r="F2446" s="38">
        <v>120</v>
      </c>
      <c r="G2446" s="38" t="s">
        <v>23</v>
      </c>
      <c r="H2446" s="42">
        <v>11282.05</v>
      </c>
      <c r="I2446" s="37"/>
      <c r="J2446" s="44">
        <v>41270</v>
      </c>
      <c r="K2446" s="42">
        <v>0</v>
      </c>
      <c r="L2446" s="42">
        <v>10717.94</v>
      </c>
      <c r="M2446" s="44">
        <v>45259</v>
      </c>
      <c r="N2446" s="42">
        <v>564.11</v>
      </c>
      <c r="O2446" s="42">
        <v>0</v>
      </c>
      <c r="P2446" s="45">
        <f>IF(J2446&lt;DATEVALUE("2009-1-1"),3%,13%)</f>
        <v>0.13</v>
      </c>
      <c r="Q2446" s="42">
        <f>IF(P2446=13%,ROUND(O2446/(1+P2446)*P2446,2),ROUND(O2446/(1+0.03)*0.02,2))</f>
        <v>0</v>
      </c>
      <c r="R2446" s="42">
        <f>O2446-Q2446</f>
        <v>0</v>
      </c>
      <c r="S2446" s="42">
        <f>N2446-R2446</f>
        <v>564.11</v>
      </c>
      <c r="T2446" s="38">
        <v>2101</v>
      </c>
      <c r="U2446" s="14">
        <f>S2446/H2446</f>
        <v>5.0000664772802822E-2</v>
      </c>
      <c r="V2446" s="19"/>
      <c r="W2446" s="19"/>
      <c r="X2446" s="37" t="s">
        <v>3459</v>
      </c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s="9" customFormat="1" ht="16.5" customHeight="1">
      <c r="A2447" s="38">
        <v>52</v>
      </c>
      <c r="B2447" s="39">
        <v>50099</v>
      </c>
      <c r="C2447" s="38">
        <v>10297622</v>
      </c>
      <c r="D2447" s="40" t="s">
        <v>2331</v>
      </c>
      <c r="E2447" s="38">
        <v>12</v>
      </c>
      <c r="F2447" s="38">
        <v>60</v>
      </c>
      <c r="G2447" s="38" t="s">
        <v>33</v>
      </c>
      <c r="H2447" s="42">
        <v>3005.16</v>
      </c>
      <c r="I2447" s="2"/>
      <c r="J2447" s="44">
        <v>42001</v>
      </c>
      <c r="K2447" s="42">
        <v>0</v>
      </c>
      <c r="L2447" s="42">
        <v>2854.9</v>
      </c>
      <c r="M2447" s="44">
        <v>45016</v>
      </c>
      <c r="N2447" s="42">
        <f>H2447-K2447-L2447</f>
        <v>150.25999999999976</v>
      </c>
      <c r="O2447" s="42">
        <v>0</v>
      </c>
      <c r="P2447" s="45">
        <v>0.13</v>
      </c>
      <c r="Q2447" s="42">
        <v>0</v>
      </c>
      <c r="R2447" s="42">
        <v>0</v>
      </c>
      <c r="S2447" s="42">
        <v>150.26</v>
      </c>
      <c r="T2447" s="38">
        <v>5000</v>
      </c>
      <c r="U2447" s="14">
        <f>S2447/H2447</f>
        <v>5.0000665521968878E-2</v>
      </c>
      <c r="V2447" s="19"/>
      <c r="W2447" s="19"/>
      <c r="X2447" s="37" t="s">
        <v>3468</v>
      </c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s="9" customFormat="1" ht="16.5" customHeight="1">
      <c r="A2448" s="38">
        <v>823</v>
      </c>
      <c r="B2448" s="39">
        <v>40711</v>
      </c>
      <c r="C2448" s="38">
        <v>10306626</v>
      </c>
      <c r="D2448" s="40" t="s">
        <v>986</v>
      </c>
      <c r="E2448" s="58">
        <v>3</v>
      </c>
      <c r="F2448" s="38">
        <v>60</v>
      </c>
      <c r="G2448" s="38" t="s">
        <v>83</v>
      </c>
      <c r="H2448" s="42">
        <v>2230.77</v>
      </c>
      <c r="I2448" s="57"/>
      <c r="J2448" s="44">
        <v>41755</v>
      </c>
      <c r="K2448" s="42">
        <v>0</v>
      </c>
      <c r="L2448" s="42">
        <v>2119.23</v>
      </c>
      <c r="M2448" s="44">
        <v>45199</v>
      </c>
      <c r="N2448" s="42">
        <f>H2448-K2448-L2448</f>
        <v>111.53999999999996</v>
      </c>
      <c r="O2448" s="42">
        <v>0</v>
      </c>
      <c r="P2448" s="45">
        <v>0.13</v>
      </c>
      <c r="Q2448" s="42">
        <v>0</v>
      </c>
      <c r="R2448" s="42">
        <v>0</v>
      </c>
      <c r="S2448" s="42">
        <f>N2448-R2448</f>
        <v>111.53999999999996</v>
      </c>
      <c r="T2448" s="38">
        <v>5000</v>
      </c>
      <c r="U2448" s="14">
        <f>S2448/H2448</f>
        <v>5.0000672413561223E-2</v>
      </c>
      <c r="V2448" s="19"/>
      <c r="W2448" s="19"/>
      <c r="X2448" s="37" t="s">
        <v>3467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</row>
    <row r="2449" spans="1:37" s="9" customFormat="1" ht="16.5" customHeight="1">
      <c r="A2449" s="38">
        <v>64</v>
      </c>
      <c r="B2449" s="39">
        <v>10750</v>
      </c>
      <c r="C2449" s="38">
        <v>10299228</v>
      </c>
      <c r="D2449" s="40" t="s">
        <v>1581</v>
      </c>
      <c r="E2449" s="38">
        <v>1</v>
      </c>
      <c r="F2449" s="38">
        <v>60</v>
      </c>
      <c r="G2449" s="38" t="s">
        <v>33</v>
      </c>
      <c r="H2449" s="42">
        <v>3717.95</v>
      </c>
      <c r="I2449" s="55"/>
      <c r="J2449" s="44">
        <v>40861</v>
      </c>
      <c r="K2449" s="42">
        <v>0</v>
      </c>
      <c r="L2449" s="42">
        <v>3532.05</v>
      </c>
      <c r="M2449" s="44">
        <v>45138</v>
      </c>
      <c r="N2449" s="42">
        <f>H2449-K2449-L2449</f>
        <v>185.89999999999964</v>
      </c>
      <c r="O2449" s="42">
        <v>0</v>
      </c>
      <c r="P2449" s="45">
        <v>0.13</v>
      </c>
      <c r="Q2449" s="42">
        <v>0</v>
      </c>
      <c r="R2449" s="42">
        <v>0</v>
      </c>
      <c r="S2449" s="42">
        <v>185.9</v>
      </c>
      <c r="T2449" s="38">
        <v>5000</v>
      </c>
      <c r="U2449" s="14">
        <f>S2449/H2449</f>
        <v>5.0000672413561244E-2</v>
      </c>
      <c r="V2449" s="19"/>
      <c r="W2449" s="19"/>
      <c r="X2449" s="37" t="s">
        <v>3473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s="9" customFormat="1" ht="16.5" customHeight="1">
      <c r="A2450" s="38">
        <v>132</v>
      </c>
      <c r="B2450" s="39">
        <v>10736</v>
      </c>
      <c r="C2450" s="38">
        <v>10284157</v>
      </c>
      <c r="D2450" s="40" t="s">
        <v>1919</v>
      </c>
      <c r="E2450" s="31">
        <v>2</v>
      </c>
      <c r="F2450" s="38">
        <v>60</v>
      </c>
      <c r="G2450" s="38" t="s">
        <v>33</v>
      </c>
      <c r="H2450" s="42">
        <v>7435.7</v>
      </c>
      <c r="I2450" s="49"/>
      <c r="J2450" s="44">
        <v>43094</v>
      </c>
      <c r="K2450" s="42">
        <v>0</v>
      </c>
      <c r="L2450" s="42">
        <v>7063.91</v>
      </c>
      <c r="M2450" s="44">
        <v>45107</v>
      </c>
      <c r="N2450" s="42">
        <f>H2450-K2450-L2450</f>
        <v>371.78999999999996</v>
      </c>
      <c r="O2450" s="42">
        <v>0</v>
      </c>
      <c r="P2450" s="45">
        <v>0.13</v>
      </c>
      <c r="Q2450" s="42">
        <v>0</v>
      </c>
      <c r="R2450" s="42">
        <v>0</v>
      </c>
      <c r="S2450" s="42">
        <f>N2450-R2450</f>
        <v>371.78999999999996</v>
      </c>
      <c r="T2450" s="38">
        <v>5000</v>
      </c>
      <c r="U2450" s="14">
        <f>S2450/H2450</f>
        <v>5.0000672431647318E-2</v>
      </c>
      <c r="V2450" s="19"/>
      <c r="W2450" s="19"/>
      <c r="X2450" s="37" t="s">
        <v>3461</v>
      </c>
    </row>
    <row r="2451" spans="1:37" s="9" customFormat="1" ht="16.5" customHeight="1">
      <c r="A2451" s="38">
        <v>226</v>
      </c>
      <c r="B2451" s="39">
        <v>10744</v>
      </c>
      <c r="C2451" s="38">
        <v>10293965</v>
      </c>
      <c r="D2451" s="40" t="s">
        <v>570</v>
      </c>
      <c r="E2451" s="58">
        <v>2</v>
      </c>
      <c r="F2451" s="38">
        <v>60</v>
      </c>
      <c r="G2451" s="38" t="s">
        <v>33</v>
      </c>
      <c r="H2451" s="42">
        <v>7435.7</v>
      </c>
      <c r="I2451" s="57"/>
      <c r="J2451" s="44">
        <v>43186</v>
      </c>
      <c r="K2451" s="42">
        <v>0</v>
      </c>
      <c r="L2451" s="42">
        <v>7063.91</v>
      </c>
      <c r="M2451" s="44">
        <v>45199</v>
      </c>
      <c r="N2451" s="42">
        <f>H2451-K2451-L2451</f>
        <v>371.78999999999996</v>
      </c>
      <c r="O2451" s="42">
        <v>0</v>
      </c>
      <c r="P2451" s="45">
        <v>0.13</v>
      </c>
      <c r="Q2451" s="42">
        <v>0</v>
      </c>
      <c r="R2451" s="42">
        <v>0</v>
      </c>
      <c r="S2451" s="42">
        <f>N2451</f>
        <v>371.78999999999996</v>
      </c>
      <c r="T2451" s="38">
        <v>5000</v>
      </c>
      <c r="U2451" s="14">
        <f>S2451/H2451</f>
        <v>5.0000672431647318E-2</v>
      </c>
      <c r="V2451" s="19"/>
      <c r="W2451" s="19"/>
      <c r="X2451" s="37" t="s">
        <v>3463</v>
      </c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</row>
    <row r="2452" spans="1:37" s="9" customFormat="1" ht="16.5" customHeight="1">
      <c r="A2452" s="38">
        <v>792</v>
      </c>
      <c r="B2452" s="39">
        <v>10729</v>
      </c>
      <c r="C2452" s="38">
        <v>10292889</v>
      </c>
      <c r="D2452" s="40" t="s">
        <v>2347</v>
      </c>
      <c r="E2452" s="58">
        <v>2</v>
      </c>
      <c r="F2452" s="38">
        <v>60</v>
      </c>
      <c r="G2452" s="38" t="s">
        <v>33</v>
      </c>
      <c r="H2452" s="42">
        <v>7435.7</v>
      </c>
      <c r="I2452" s="37"/>
      <c r="J2452" s="44">
        <v>43065</v>
      </c>
      <c r="K2452" s="42">
        <v>0</v>
      </c>
      <c r="L2452" s="42">
        <v>7063.91</v>
      </c>
      <c r="M2452" s="44">
        <v>45259</v>
      </c>
      <c r="N2452" s="42">
        <v>371.79</v>
      </c>
      <c r="O2452" s="42">
        <v>0</v>
      </c>
      <c r="P2452" s="45">
        <f>IF(J2452&lt;DATEVALUE("2009-1-1"),3%,13%)</f>
        <v>0.13</v>
      </c>
      <c r="Q2452" s="42">
        <f>IF(P2452=13%,ROUND(O2452/(1+P2452)*P2452,2),ROUND(O2452/(1+0.03)*0.02,2))</f>
        <v>0</v>
      </c>
      <c r="R2452" s="42">
        <f>O2452-Q2452</f>
        <v>0</v>
      </c>
      <c r="S2452" s="42">
        <f>N2452-R2452</f>
        <v>371.79</v>
      </c>
      <c r="T2452" s="38">
        <v>5000</v>
      </c>
      <c r="U2452" s="14">
        <f>S2452/H2452</f>
        <v>5.0000672431647325E-2</v>
      </c>
      <c r="V2452" s="19"/>
      <c r="W2452" s="19"/>
      <c r="X2452" s="37" t="s">
        <v>3459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s="9" customFormat="1" ht="16.5" customHeight="1">
      <c r="A2453" s="38">
        <v>970</v>
      </c>
      <c r="B2453" s="39">
        <v>10800</v>
      </c>
      <c r="C2453" s="38">
        <v>10317482</v>
      </c>
      <c r="D2453" s="40" t="s">
        <v>2106</v>
      </c>
      <c r="E2453" s="38">
        <v>5</v>
      </c>
      <c r="F2453" s="38">
        <v>60</v>
      </c>
      <c r="G2453" s="38" t="s">
        <v>23</v>
      </c>
      <c r="H2453" s="42">
        <v>14018.41</v>
      </c>
      <c r="I2453" s="2"/>
      <c r="J2453" s="44">
        <v>39808</v>
      </c>
      <c r="K2453" s="42">
        <v>0</v>
      </c>
      <c r="L2453" s="42">
        <v>13317.48</v>
      </c>
      <c r="M2453" s="44">
        <v>45077</v>
      </c>
      <c r="N2453" s="42">
        <f>H2453-K2453-L2453</f>
        <v>700.93000000000029</v>
      </c>
      <c r="O2453" s="42">
        <v>0</v>
      </c>
      <c r="P2453" s="45">
        <v>0.03</v>
      </c>
      <c r="Q2453" s="42">
        <v>0</v>
      </c>
      <c r="R2453" s="42">
        <v>0</v>
      </c>
      <c r="S2453" s="42">
        <f>N2453-R2453</f>
        <v>700.93000000000029</v>
      </c>
      <c r="T2453" s="38">
        <v>1001</v>
      </c>
      <c r="U2453" s="14">
        <f>S2453/H2453</f>
        <v>5.0000677680279028E-2</v>
      </c>
      <c r="V2453" s="19"/>
      <c r="W2453" s="19"/>
      <c r="X2453" s="37" t="s">
        <v>3465</v>
      </c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</row>
    <row r="2454" spans="1:37" s="9" customFormat="1" ht="16.5" customHeight="1">
      <c r="A2454" s="38">
        <v>17</v>
      </c>
      <c r="B2454" s="39">
        <v>10755</v>
      </c>
      <c r="C2454" s="38">
        <v>10287308</v>
      </c>
      <c r="D2454" s="40" t="s">
        <v>1967</v>
      </c>
      <c r="E2454" s="38">
        <v>2</v>
      </c>
      <c r="F2454" s="38">
        <v>120</v>
      </c>
      <c r="G2454" s="38" t="s">
        <v>21</v>
      </c>
      <c r="H2454" s="42">
        <v>10991.45</v>
      </c>
      <c r="I2454" s="2"/>
      <c r="J2454" s="44">
        <v>39948</v>
      </c>
      <c r="K2454" s="42">
        <v>0</v>
      </c>
      <c r="L2454" s="42">
        <v>10441.870000000001</v>
      </c>
      <c r="M2454" s="44">
        <v>45046</v>
      </c>
      <c r="N2454" s="42">
        <f>H2454-K2454-L2454</f>
        <v>549.57999999999993</v>
      </c>
      <c r="O2454" s="42">
        <v>0</v>
      </c>
      <c r="P2454" s="45">
        <v>0.13</v>
      </c>
      <c r="Q2454" s="42">
        <v>0</v>
      </c>
      <c r="R2454" s="42">
        <v>0</v>
      </c>
      <c r="S2454" s="42">
        <v>549.58000000000004</v>
      </c>
      <c r="T2454" s="38">
        <v>5000</v>
      </c>
      <c r="U2454" s="14">
        <f>S2454/H2454</f>
        <v>5.000068234855274E-2</v>
      </c>
      <c r="V2454" s="19"/>
      <c r="W2454" s="19"/>
      <c r="X2454" s="37" t="s">
        <v>3464</v>
      </c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s="9" customFormat="1" ht="16.5" customHeight="1">
      <c r="A2455" s="38">
        <v>198</v>
      </c>
      <c r="B2455" s="39">
        <v>10736</v>
      </c>
      <c r="C2455" s="38">
        <v>10284356</v>
      </c>
      <c r="D2455" s="40" t="s">
        <v>1959</v>
      </c>
      <c r="E2455" s="31">
        <v>3</v>
      </c>
      <c r="F2455" s="38">
        <v>120</v>
      </c>
      <c r="G2455" s="38" t="s">
        <v>23</v>
      </c>
      <c r="H2455" s="42">
        <v>10204.26</v>
      </c>
      <c r="I2455" s="49"/>
      <c r="J2455" s="44">
        <v>39269</v>
      </c>
      <c r="K2455" s="42">
        <v>0</v>
      </c>
      <c r="L2455" s="42">
        <v>9694.0400000000009</v>
      </c>
      <c r="M2455" s="44">
        <v>45107</v>
      </c>
      <c r="N2455" s="42">
        <f>H2455-K2455-L2455</f>
        <v>510.21999999999935</v>
      </c>
      <c r="O2455" s="42">
        <v>0</v>
      </c>
      <c r="P2455" s="45">
        <v>0.03</v>
      </c>
      <c r="Q2455" s="42">
        <v>0</v>
      </c>
      <c r="R2455" s="42">
        <v>0</v>
      </c>
      <c r="S2455" s="42">
        <f>N2455-R2455</f>
        <v>510.21999999999935</v>
      </c>
      <c r="T2455" s="38">
        <v>2101</v>
      </c>
      <c r="U2455" s="14">
        <f>S2455/H2455</f>
        <v>5.0000685988008865E-2</v>
      </c>
      <c r="V2455" s="19"/>
      <c r="W2455" s="19"/>
      <c r="X2455" s="37" t="s">
        <v>3461</v>
      </c>
    </row>
    <row r="2456" spans="1:37" s="9" customFormat="1" ht="16.5" customHeight="1">
      <c r="A2456" s="38">
        <v>28</v>
      </c>
      <c r="B2456" s="39">
        <v>10727</v>
      </c>
      <c r="C2456" s="38">
        <v>10311841</v>
      </c>
      <c r="D2456" s="40" t="s">
        <v>331</v>
      </c>
      <c r="E2456" s="58">
        <v>3</v>
      </c>
      <c r="F2456" s="38">
        <v>60</v>
      </c>
      <c r="G2456" s="38" t="s">
        <v>83</v>
      </c>
      <c r="H2456" s="42">
        <v>5780.52</v>
      </c>
      <c r="I2456" s="57"/>
      <c r="J2456" s="44">
        <v>42625</v>
      </c>
      <c r="K2456" s="42">
        <v>0</v>
      </c>
      <c r="L2456" s="42">
        <v>5491.49</v>
      </c>
      <c r="M2456" s="44">
        <v>45199</v>
      </c>
      <c r="N2456" s="42">
        <f>H2456-K2456-L2456</f>
        <v>289.03000000000065</v>
      </c>
      <c r="O2456" s="42">
        <v>0</v>
      </c>
      <c r="P2456" s="45">
        <v>0.13</v>
      </c>
      <c r="Q2456" s="42">
        <v>0</v>
      </c>
      <c r="R2456" s="42">
        <v>0</v>
      </c>
      <c r="S2456" s="42">
        <f>N2456</f>
        <v>289.03000000000065</v>
      </c>
      <c r="T2456" s="38">
        <v>5000</v>
      </c>
      <c r="U2456" s="14">
        <f>S2456/H2456</f>
        <v>5.0000691979268409E-2</v>
      </c>
      <c r="V2456" s="19"/>
      <c r="W2456" s="19"/>
      <c r="X2456" s="37" t="s">
        <v>3471</v>
      </c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</row>
    <row r="2457" spans="1:37" s="9" customFormat="1" ht="16.5" customHeight="1">
      <c r="A2457" s="38">
        <v>17</v>
      </c>
      <c r="B2457" s="39">
        <v>10719</v>
      </c>
      <c r="C2457" s="38">
        <v>10281591</v>
      </c>
      <c r="D2457" s="40" t="s">
        <v>245</v>
      </c>
      <c r="E2457" s="58">
        <v>1</v>
      </c>
      <c r="F2457" s="38">
        <v>56</v>
      </c>
      <c r="G2457" s="38" t="s">
        <v>33</v>
      </c>
      <c r="H2457" s="42">
        <v>2155.17</v>
      </c>
      <c r="I2457" s="57"/>
      <c r="J2457" s="44">
        <v>43432</v>
      </c>
      <c r="K2457" s="42">
        <v>0</v>
      </c>
      <c r="L2457" s="42">
        <v>2047.41</v>
      </c>
      <c r="M2457" s="44">
        <v>45199</v>
      </c>
      <c r="N2457" s="42">
        <f>H2457-L2457</f>
        <v>107.75999999999999</v>
      </c>
      <c r="O2457" s="42">
        <v>0</v>
      </c>
      <c r="P2457" s="45">
        <v>0.13</v>
      </c>
      <c r="Q2457" s="42">
        <v>0</v>
      </c>
      <c r="R2457" s="42">
        <v>0</v>
      </c>
      <c r="S2457" s="42">
        <f>N2457</f>
        <v>107.75999999999999</v>
      </c>
      <c r="T2457" s="38">
        <v>5000</v>
      </c>
      <c r="U2457" s="14">
        <f>S2457/H2457</f>
        <v>5.0000696000779513E-2</v>
      </c>
      <c r="V2457" s="19"/>
      <c r="W2457" s="19"/>
      <c r="X2457" s="37" t="s">
        <v>3478</v>
      </c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</row>
    <row r="2458" spans="1:37" s="9" customFormat="1" ht="16.5" customHeight="1">
      <c r="A2458" s="38">
        <v>56</v>
      </c>
      <c r="B2458" s="39">
        <v>50100</v>
      </c>
      <c r="C2458" s="38">
        <v>10308900</v>
      </c>
      <c r="D2458" s="40" t="s">
        <v>245</v>
      </c>
      <c r="E2458" s="58">
        <v>1</v>
      </c>
      <c r="F2458" s="38">
        <v>56</v>
      </c>
      <c r="G2458" s="38" t="s">
        <v>33</v>
      </c>
      <c r="H2458" s="42">
        <v>2155.17</v>
      </c>
      <c r="I2458" s="37"/>
      <c r="J2458" s="44">
        <v>43432</v>
      </c>
      <c r="K2458" s="42">
        <v>0</v>
      </c>
      <c r="L2458" s="42">
        <v>2047.41</v>
      </c>
      <c r="M2458" s="44">
        <v>45208</v>
      </c>
      <c r="N2458" s="42">
        <v>107.76</v>
      </c>
      <c r="O2458" s="42">
        <v>0</v>
      </c>
      <c r="P2458" s="45">
        <f>IF(J2458&lt;DATEVALUE("2009-1-1"),3%,13%)</f>
        <v>0.13</v>
      </c>
      <c r="Q2458" s="42">
        <f>IF(P2458=13%,ROUND(O2458/(1+P2458)*P2458,2),ROUND(O2458/(1+0.03)*0.02,2))</f>
        <v>0</v>
      </c>
      <c r="R2458" s="42">
        <f>O2458-Q2458</f>
        <v>0</v>
      </c>
      <c r="S2458" s="42">
        <f>N2458-R2458</f>
        <v>107.76</v>
      </c>
      <c r="T2458" s="38">
        <v>5000</v>
      </c>
      <c r="U2458" s="14">
        <f>S2458/H2458</f>
        <v>5.000069600077952E-2</v>
      </c>
      <c r="V2458" s="19"/>
      <c r="W2458" s="19"/>
      <c r="X2458" s="37" t="s">
        <v>3477</v>
      </c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</row>
    <row r="2459" spans="1:37" s="9" customFormat="1" ht="16.5" customHeight="1">
      <c r="A2459" s="38">
        <v>791</v>
      </c>
      <c r="B2459" s="39">
        <v>10729</v>
      </c>
      <c r="C2459" s="38">
        <v>10292843</v>
      </c>
      <c r="D2459" s="40" t="s">
        <v>245</v>
      </c>
      <c r="E2459" s="58">
        <v>1</v>
      </c>
      <c r="F2459" s="38">
        <v>55</v>
      </c>
      <c r="G2459" s="38" t="s">
        <v>33</v>
      </c>
      <c r="H2459" s="42">
        <v>2155.17</v>
      </c>
      <c r="I2459" s="37"/>
      <c r="J2459" s="44">
        <v>43460</v>
      </c>
      <c r="K2459" s="42">
        <v>0</v>
      </c>
      <c r="L2459" s="42">
        <v>2047.41</v>
      </c>
      <c r="M2459" s="44">
        <v>45259</v>
      </c>
      <c r="N2459" s="42">
        <v>107.76</v>
      </c>
      <c r="O2459" s="42">
        <v>0</v>
      </c>
      <c r="P2459" s="45">
        <f>IF(J2459&lt;DATEVALUE("2009-1-1"),3%,13%)</f>
        <v>0.13</v>
      </c>
      <c r="Q2459" s="42">
        <f>IF(P2459=13%,ROUND(O2459/(1+P2459)*P2459,2),ROUND(O2459/(1+0.03)*0.02,2))</f>
        <v>0</v>
      </c>
      <c r="R2459" s="42">
        <f>O2459-Q2459</f>
        <v>0</v>
      </c>
      <c r="S2459" s="42">
        <f>N2459-R2459</f>
        <v>107.76</v>
      </c>
      <c r="T2459" s="38">
        <v>5000</v>
      </c>
      <c r="U2459" s="14">
        <f>S2459/H2459</f>
        <v>5.000069600077952E-2</v>
      </c>
      <c r="V2459" s="19"/>
      <c r="W2459" s="19"/>
      <c r="X2459" s="37" t="s">
        <v>3459</v>
      </c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</row>
    <row r="2460" spans="1:37" s="9" customFormat="1" ht="16.5" customHeight="1">
      <c r="A2460" s="38">
        <v>399</v>
      </c>
      <c r="B2460" s="39">
        <v>10729</v>
      </c>
      <c r="C2460" s="38">
        <v>10291925</v>
      </c>
      <c r="D2460" s="40" t="s">
        <v>3141</v>
      </c>
      <c r="E2460" s="58">
        <v>1</v>
      </c>
      <c r="F2460" s="38">
        <v>60</v>
      </c>
      <c r="G2460" s="38" t="s">
        <v>21</v>
      </c>
      <c r="H2460" s="42">
        <v>7046.9</v>
      </c>
      <c r="I2460" s="37"/>
      <c r="J2460" s="44">
        <v>40175</v>
      </c>
      <c r="K2460" s="42">
        <v>0</v>
      </c>
      <c r="L2460" s="42">
        <v>6694.55</v>
      </c>
      <c r="M2460" s="44">
        <v>45259</v>
      </c>
      <c r="N2460" s="42">
        <v>352.35</v>
      </c>
      <c r="O2460" s="42">
        <v>0</v>
      </c>
      <c r="P2460" s="45">
        <f>IF(J2460&lt;DATEVALUE("2009-1-1"),3%,13%)</f>
        <v>0.13</v>
      </c>
      <c r="Q2460" s="42">
        <f>IF(P2460=13%,ROUND(O2460/(1+P2460)*P2460,2),ROUND(O2460/(1+0.03)*0.02,2))</f>
        <v>0</v>
      </c>
      <c r="R2460" s="42">
        <f>O2460-Q2460</f>
        <v>0</v>
      </c>
      <c r="S2460" s="42">
        <f>N2460-R2460</f>
        <v>352.35</v>
      </c>
      <c r="T2460" s="38">
        <v>5000</v>
      </c>
      <c r="U2460" s="14">
        <f>S2460/H2460</f>
        <v>5.0000709531850894E-2</v>
      </c>
      <c r="V2460" s="19"/>
      <c r="W2460" s="19"/>
      <c r="X2460" s="37" t="s">
        <v>3459</v>
      </c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s="9" customFormat="1" ht="16.5" customHeight="1">
      <c r="A2461" s="38">
        <v>55</v>
      </c>
      <c r="B2461" s="39">
        <v>10711</v>
      </c>
      <c r="C2461" s="38">
        <v>10283537</v>
      </c>
      <c r="D2461" s="40" t="s">
        <v>191</v>
      </c>
      <c r="E2461" s="38">
        <v>3</v>
      </c>
      <c r="F2461" s="38">
        <v>39</v>
      </c>
      <c r="G2461" s="38" t="s">
        <v>33</v>
      </c>
      <c r="H2461" s="42">
        <v>4914.13</v>
      </c>
      <c r="I2461" s="57"/>
      <c r="J2461" s="44">
        <v>43948</v>
      </c>
      <c r="K2461" s="42">
        <v>0</v>
      </c>
      <c r="L2461" s="42">
        <v>4668.42</v>
      </c>
      <c r="M2461" s="44">
        <v>45199</v>
      </c>
      <c r="N2461" s="42">
        <v>245.71</v>
      </c>
      <c r="O2461" s="42">
        <v>0</v>
      </c>
      <c r="P2461" s="45">
        <v>0.13</v>
      </c>
      <c r="Q2461" s="42">
        <v>0</v>
      </c>
      <c r="R2461" s="42">
        <v>0</v>
      </c>
      <c r="S2461" s="42">
        <v>245.71</v>
      </c>
      <c r="T2461" s="38">
        <v>5000</v>
      </c>
      <c r="U2461" s="14">
        <f>S2461/H2461</f>
        <v>5.0000712231870137E-2</v>
      </c>
      <c r="V2461" s="19"/>
      <c r="W2461" s="19"/>
      <c r="X2461" s="37" t="s">
        <v>3457</v>
      </c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</row>
    <row r="2462" spans="1:37" s="9" customFormat="1" ht="16.5" customHeight="1">
      <c r="A2462" s="38">
        <v>323</v>
      </c>
      <c r="B2462" s="39">
        <v>10729</v>
      </c>
      <c r="C2462" s="38">
        <v>10292109</v>
      </c>
      <c r="D2462" s="40" t="s">
        <v>301</v>
      </c>
      <c r="E2462" s="58">
        <v>1</v>
      </c>
      <c r="F2462" s="38">
        <v>120</v>
      </c>
      <c r="G2462" s="38" t="s">
        <v>21</v>
      </c>
      <c r="H2462" s="42">
        <v>12575.22</v>
      </c>
      <c r="I2462" s="37"/>
      <c r="J2462" s="44">
        <v>40904</v>
      </c>
      <c r="K2462" s="42">
        <v>0</v>
      </c>
      <c r="L2462" s="42">
        <v>11946.45</v>
      </c>
      <c r="M2462" s="44">
        <v>45259</v>
      </c>
      <c r="N2462" s="42">
        <v>628.77</v>
      </c>
      <c r="O2462" s="42">
        <v>0</v>
      </c>
      <c r="P2462" s="45">
        <f>IF(J2462&lt;DATEVALUE("2009-1-1"),3%,13%)</f>
        <v>0.13</v>
      </c>
      <c r="Q2462" s="42">
        <f>IF(P2462=13%,ROUND(O2462/(1+P2462)*P2462,2),ROUND(O2462/(1+0.03)*0.02,2))</f>
        <v>0</v>
      </c>
      <c r="R2462" s="42">
        <f>O2462-Q2462</f>
        <v>0</v>
      </c>
      <c r="S2462" s="42">
        <f>N2462-R2462</f>
        <v>628.77</v>
      </c>
      <c r="T2462" s="38">
        <v>1601</v>
      </c>
      <c r="U2462" s="14">
        <f>S2462/H2462</f>
        <v>5.0000715693244331E-2</v>
      </c>
      <c r="V2462" s="19"/>
      <c r="W2462" s="19"/>
      <c r="X2462" s="37" t="s">
        <v>3459</v>
      </c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</row>
    <row r="2463" spans="1:37" s="9" customFormat="1" ht="16.5" customHeight="1">
      <c r="A2463" s="38">
        <v>25</v>
      </c>
      <c r="B2463" s="39">
        <v>10751</v>
      </c>
      <c r="C2463" s="38">
        <v>10305460</v>
      </c>
      <c r="D2463" s="40" t="s">
        <v>1136</v>
      </c>
      <c r="E2463" s="38">
        <v>1</v>
      </c>
      <c r="F2463" s="38">
        <v>120</v>
      </c>
      <c r="G2463" s="38" t="s">
        <v>23</v>
      </c>
      <c r="H2463" s="42">
        <v>2776.16</v>
      </c>
      <c r="I2463" s="56"/>
      <c r="J2463" s="44">
        <v>41269</v>
      </c>
      <c r="K2463" s="42">
        <v>0</v>
      </c>
      <c r="L2463" s="42">
        <v>2637.35</v>
      </c>
      <c r="M2463" s="44">
        <v>45169</v>
      </c>
      <c r="N2463" s="42">
        <f>H2463-K2463-L2463</f>
        <v>138.80999999999995</v>
      </c>
      <c r="O2463" s="42">
        <v>0</v>
      </c>
      <c r="P2463" s="45">
        <v>0.13</v>
      </c>
      <c r="Q2463" s="42">
        <v>0</v>
      </c>
      <c r="R2463" s="42">
        <v>0</v>
      </c>
      <c r="S2463" s="42">
        <v>138.81</v>
      </c>
      <c r="T2463" s="38">
        <v>2103</v>
      </c>
      <c r="U2463" s="14">
        <f>S2463/H2463</f>
        <v>5.0000720419572361E-2</v>
      </c>
      <c r="V2463" s="19"/>
      <c r="W2463" s="19"/>
      <c r="X2463" s="37" t="s">
        <v>3474</v>
      </c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</row>
    <row r="2464" spans="1:37" s="9" customFormat="1" ht="16.5" customHeight="1">
      <c r="A2464" s="38">
        <v>1004</v>
      </c>
      <c r="B2464" s="39">
        <v>10800</v>
      </c>
      <c r="C2464" s="38">
        <v>10317645</v>
      </c>
      <c r="D2464" s="40" t="s">
        <v>1374</v>
      </c>
      <c r="E2464" s="38">
        <v>13</v>
      </c>
      <c r="F2464" s="38">
        <v>60</v>
      </c>
      <c r="G2464" s="38" t="s">
        <v>23</v>
      </c>
      <c r="H2464" s="42">
        <v>3423.35</v>
      </c>
      <c r="I2464" s="2"/>
      <c r="J2464" s="44">
        <v>39808</v>
      </c>
      <c r="K2464" s="42">
        <v>0</v>
      </c>
      <c r="L2464" s="42">
        <v>3252.18</v>
      </c>
      <c r="M2464" s="44">
        <v>45077</v>
      </c>
      <c r="N2464" s="42">
        <f>H2464-K2464-L2464</f>
        <v>171.17000000000007</v>
      </c>
      <c r="O2464" s="42">
        <v>0</v>
      </c>
      <c r="P2464" s="45">
        <v>0.03</v>
      </c>
      <c r="Q2464" s="42">
        <v>0</v>
      </c>
      <c r="R2464" s="42">
        <v>0</v>
      </c>
      <c r="S2464" s="42">
        <f>N2464-R2464</f>
        <v>171.17000000000007</v>
      </c>
      <c r="T2464" s="38">
        <v>1001</v>
      </c>
      <c r="U2464" s="14">
        <f>S2464/H2464</f>
        <v>5.0000730278820474E-2</v>
      </c>
      <c r="V2464" s="19"/>
      <c r="W2464" s="19"/>
      <c r="X2464" s="37" t="s">
        <v>3465</v>
      </c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</row>
    <row r="2465" spans="1:37" s="9" customFormat="1" ht="16.5" customHeight="1">
      <c r="A2465" s="38">
        <v>1010</v>
      </c>
      <c r="B2465" s="39">
        <v>10800</v>
      </c>
      <c r="C2465" s="38">
        <v>10317652</v>
      </c>
      <c r="D2465" s="40" t="s">
        <v>1623</v>
      </c>
      <c r="E2465" s="38">
        <v>1</v>
      </c>
      <c r="F2465" s="38">
        <v>60</v>
      </c>
      <c r="G2465" s="38" t="s">
        <v>23</v>
      </c>
      <c r="H2465" s="42">
        <v>3423.35</v>
      </c>
      <c r="I2465" s="2"/>
      <c r="J2465" s="44">
        <v>39808</v>
      </c>
      <c r="K2465" s="42">
        <v>0</v>
      </c>
      <c r="L2465" s="42">
        <v>3252.18</v>
      </c>
      <c r="M2465" s="44">
        <v>45077</v>
      </c>
      <c r="N2465" s="42">
        <f>H2465-K2465-L2465</f>
        <v>171.17000000000007</v>
      </c>
      <c r="O2465" s="42">
        <v>0</v>
      </c>
      <c r="P2465" s="45">
        <v>0.03</v>
      </c>
      <c r="Q2465" s="42">
        <v>0</v>
      </c>
      <c r="R2465" s="42">
        <v>0</v>
      </c>
      <c r="S2465" s="42">
        <f>N2465-R2465</f>
        <v>171.17000000000007</v>
      </c>
      <c r="T2465" s="38">
        <v>1001</v>
      </c>
      <c r="U2465" s="14">
        <f>S2465/H2465</f>
        <v>5.0000730278820474E-2</v>
      </c>
      <c r="V2465" s="19"/>
      <c r="W2465" s="19"/>
      <c r="X2465" s="37" t="s">
        <v>3465</v>
      </c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</row>
    <row r="2466" spans="1:37" s="9" customFormat="1" ht="16.5" customHeight="1">
      <c r="A2466" s="38">
        <v>12</v>
      </c>
      <c r="B2466" s="39">
        <v>10717</v>
      </c>
      <c r="C2466" s="38">
        <v>10311936</v>
      </c>
      <c r="D2466" s="40" t="s">
        <v>1828</v>
      </c>
      <c r="E2466" s="38">
        <v>2</v>
      </c>
      <c r="F2466" s="38">
        <v>34</v>
      </c>
      <c r="G2466" s="38" t="s">
        <v>23</v>
      </c>
      <c r="H2466" s="42">
        <v>9543.06</v>
      </c>
      <c r="I2466" s="48"/>
      <c r="J2466" s="44">
        <v>42974</v>
      </c>
      <c r="K2466" s="42">
        <v>0</v>
      </c>
      <c r="L2466" s="42">
        <v>9065.9</v>
      </c>
      <c r="M2466" s="44">
        <v>45107</v>
      </c>
      <c r="N2466" s="42">
        <f>H2466-K2466-L2466</f>
        <v>477.15999999999985</v>
      </c>
      <c r="O2466" s="42">
        <v>0</v>
      </c>
      <c r="P2466" s="45">
        <v>0.13</v>
      </c>
      <c r="Q2466" s="42">
        <v>0</v>
      </c>
      <c r="R2466" s="42">
        <v>0</v>
      </c>
      <c r="S2466" s="42">
        <f>N2466-R2466</f>
        <v>477.15999999999985</v>
      </c>
      <c r="T2466" s="38">
        <v>5000</v>
      </c>
      <c r="U2466" s="14">
        <f>S2466/H2466</f>
        <v>5.0000733517341384E-2</v>
      </c>
      <c r="V2466" s="19"/>
      <c r="W2466" s="19"/>
      <c r="X2466" s="37" t="s">
        <v>3457</v>
      </c>
    </row>
    <row r="2467" spans="1:37" s="9" customFormat="1" ht="16.5" customHeight="1">
      <c r="A2467" s="38">
        <v>11</v>
      </c>
      <c r="B2467" s="39">
        <v>10723</v>
      </c>
      <c r="C2467" s="38">
        <v>10295105</v>
      </c>
      <c r="D2467" s="40" t="s">
        <v>1669</v>
      </c>
      <c r="E2467" s="38">
        <v>4</v>
      </c>
      <c r="F2467" s="38">
        <v>60</v>
      </c>
      <c r="G2467" s="38" t="s">
        <v>23</v>
      </c>
      <c r="H2467" s="42">
        <v>5401.72</v>
      </c>
      <c r="I2467" s="2"/>
      <c r="J2467" s="44">
        <v>43157</v>
      </c>
      <c r="K2467" s="42">
        <v>0</v>
      </c>
      <c r="L2467" s="42">
        <v>5131.63</v>
      </c>
      <c r="M2467" s="44">
        <v>45016</v>
      </c>
      <c r="N2467" s="42">
        <f>H2467-K2467-L2467</f>
        <v>270.09000000000015</v>
      </c>
      <c r="O2467" s="42">
        <v>0</v>
      </c>
      <c r="P2467" s="45">
        <v>0.13</v>
      </c>
      <c r="Q2467" s="42">
        <v>0</v>
      </c>
      <c r="R2467" s="42">
        <v>0</v>
      </c>
      <c r="S2467" s="42">
        <v>270.08999999999997</v>
      </c>
      <c r="T2467" s="38">
        <v>5000</v>
      </c>
      <c r="U2467" s="14">
        <f>S2467/H2467</f>
        <v>5.0000740504876219E-2</v>
      </c>
      <c r="V2467" s="19"/>
      <c r="W2467" s="19"/>
      <c r="X2467" s="37" t="s">
        <v>3470</v>
      </c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</row>
    <row r="2468" spans="1:37" s="9" customFormat="1" ht="16.5" customHeight="1">
      <c r="A2468" s="38">
        <v>180</v>
      </c>
      <c r="B2468" s="39">
        <v>10736</v>
      </c>
      <c r="C2468" s="38">
        <v>10284311</v>
      </c>
      <c r="D2468" s="40" t="s">
        <v>1942</v>
      </c>
      <c r="E2468" s="31">
        <v>5</v>
      </c>
      <c r="F2468" s="38">
        <v>120</v>
      </c>
      <c r="G2468" s="38" t="s">
        <v>23</v>
      </c>
      <c r="H2468" s="42">
        <v>5982.91</v>
      </c>
      <c r="I2468" s="49"/>
      <c r="J2468" s="44">
        <v>40688</v>
      </c>
      <c r="K2468" s="42">
        <v>0</v>
      </c>
      <c r="L2468" s="42">
        <v>5683.76</v>
      </c>
      <c r="M2468" s="44">
        <v>45107</v>
      </c>
      <c r="N2468" s="42">
        <f>H2468-K2468-L2468</f>
        <v>299.14999999999964</v>
      </c>
      <c r="O2468" s="42">
        <v>0</v>
      </c>
      <c r="P2468" s="45">
        <v>0.13</v>
      </c>
      <c r="Q2468" s="42">
        <v>0</v>
      </c>
      <c r="R2468" s="42">
        <v>0</v>
      </c>
      <c r="S2468" s="42">
        <f>N2468-R2468</f>
        <v>299.14999999999964</v>
      </c>
      <c r="T2468" s="38">
        <v>2101</v>
      </c>
      <c r="U2468" s="14">
        <f>S2468/H2468</f>
        <v>5.000075214235207E-2</v>
      </c>
      <c r="V2468" s="19"/>
      <c r="W2468" s="19"/>
      <c r="X2468" s="37" t="s">
        <v>3461</v>
      </c>
    </row>
    <row r="2469" spans="1:37" s="9" customFormat="1" ht="16.5" customHeight="1">
      <c r="A2469" s="38">
        <v>62</v>
      </c>
      <c r="B2469" s="39">
        <v>10713</v>
      </c>
      <c r="C2469" s="38">
        <v>10297571</v>
      </c>
      <c r="D2469" s="40" t="s">
        <v>209</v>
      </c>
      <c r="E2469" s="38">
        <v>150</v>
      </c>
      <c r="F2469" s="38">
        <v>60</v>
      </c>
      <c r="G2469" s="38" t="s">
        <v>23</v>
      </c>
      <c r="H2469" s="42">
        <v>6601.5</v>
      </c>
      <c r="I2469" s="57"/>
      <c r="J2469" s="44">
        <v>42366</v>
      </c>
      <c r="K2469" s="42">
        <v>0</v>
      </c>
      <c r="L2469" s="42">
        <v>6271.42</v>
      </c>
      <c r="M2469" s="44">
        <v>45199</v>
      </c>
      <c r="N2469" s="42">
        <v>330.08</v>
      </c>
      <c r="O2469" s="42">
        <v>0</v>
      </c>
      <c r="P2469" s="45">
        <v>0.13</v>
      </c>
      <c r="Q2469" s="42">
        <v>0</v>
      </c>
      <c r="R2469" s="42">
        <v>0</v>
      </c>
      <c r="S2469" s="42">
        <v>330.08</v>
      </c>
      <c r="T2469" s="38">
        <v>5000</v>
      </c>
      <c r="U2469" s="14">
        <f>S2469/H2469</f>
        <v>5.0000757403620387E-2</v>
      </c>
      <c r="V2469" s="19"/>
      <c r="W2469" s="19"/>
      <c r="X2469" s="37" t="s">
        <v>3457</v>
      </c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</row>
    <row r="2470" spans="1:37" s="9" customFormat="1" ht="16.5" customHeight="1">
      <c r="A2470" s="38">
        <v>32</v>
      </c>
      <c r="B2470" s="39">
        <v>10702</v>
      </c>
      <c r="C2470" s="38">
        <v>10291689</v>
      </c>
      <c r="D2470" s="40" t="s">
        <v>1185</v>
      </c>
      <c r="E2470" s="38">
        <v>5</v>
      </c>
      <c r="F2470" s="38">
        <v>60</v>
      </c>
      <c r="G2470" s="38" t="s">
        <v>33</v>
      </c>
      <c r="H2470" s="42">
        <v>9829.0499999999993</v>
      </c>
      <c r="I2470" s="53"/>
      <c r="J2470" s="44">
        <v>43309</v>
      </c>
      <c r="K2470" s="42">
        <v>0</v>
      </c>
      <c r="L2470" s="42">
        <v>9337.59</v>
      </c>
      <c r="M2470" s="44">
        <v>45138</v>
      </c>
      <c r="N2470" s="42">
        <f>H2470-K2470-L2470</f>
        <v>491.45999999999913</v>
      </c>
      <c r="O2470" s="42">
        <v>0</v>
      </c>
      <c r="P2470" s="45">
        <v>0.13</v>
      </c>
      <c r="Q2470" s="42">
        <v>0</v>
      </c>
      <c r="R2470" s="42">
        <v>0</v>
      </c>
      <c r="S2470" s="42">
        <v>491.46</v>
      </c>
      <c r="T2470" s="38">
        <v>2506</v>
      </c>
      <c r="U2470" s="14">
        <f>S2470/H2470</f>
        <v>5.0000763044241309E-2</v>
      </c>
      <c r="V2470" s="19"/>
      <c r="W2470" s="19"/>
      <c r="X2470" s="37" t="s">
        <v>3456</v>
      </c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</row>
    <row r="2471" spans="1:37" s="9" customFormat="1" ht="16.5" customHeight="1">
      <c r="A2471" s="38">
        <v>31</v>
      </c>
      <c r="B2471" s="39">
        <v>10719</v>
      </c>
      <c r="C2471" s="38">
        <v>10281663</v>
      </c>
      <c r="D2471" s="40" t="s">
        <v>254</v>
      </c>
      <c r="E2471" s="58">
        <v>2</v>
      </c>
      <c r="F2471" s="38">
        <v>120</v>
      </c>
      <c r="G2471" s="38" t="s">
        <v>23</v>
      </c>
      <c r="H2471" s="42">
        <v>7179.49</v>
      </c>
      <c r="I2471" s="57"/>
      <c r="J2471" s="44">
        <v>41449</v>
      </c>
      <c r="K2471" s="42">
        <v>0</v>
      </c>
      <c r="L2471" s="42">
        <v>6820.51</v>
      </c>
      <c r="M2471" s="44">
        <v>45199</v>
      </c>
      <c r="N2471" s="42">
        <f>H2471-L2471</f>
        <v>358.97999999999956</v>
      </c>
      <c r="O2471" s="42">
        <v>0</v>
      </c>
      <c r="P2471" s="45">
        <v>0.13</v>
      </c>
      <c r="Q2471" s="42">
        <v>0</v>
      </c>
      <c r="R2471" s="42">
        <v>0</v>
      </c>
      <c r="S2471" s="42">
        <f>N2471</f>
        <v>358.97999999999956</v>
      </c>
      <c r="T2471" s="38">
        <v>2101</v>
      </c>
      <c r="U2471" s="14">
        <f>S2471/H2471</f>
        <v>5.0000766071127557E-2</v>
      </c>
      <c r="V2471" s="19"/>
      <c r="W2471" s="19"/>
      <c r="X2471" s="37" t="s">
        <v>3478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s="9" customFormat="1" ht="16.5" customHeight="1">
      <c r="A2472" s="38">
        <v>969</v>
      </c>
      <c r="B2472" s="39">
        <v>10800</v>
      </c>
      <c r="C2472" s="38">
        <v>10317481</v>
      </c>
      <c r="D2472" s="40" t="s">
        <v>2105</v>
      </c>
      <c r="E2472" s="38">
        <v>44</v>
      </c>
      <c r="F2472" s="38">
        <v>60</v>
      </c>
      <c r="G2472" s="38" t="s">
        <v>23</v>
      </c>
      <c r="H2472" s="42">
        <v>8472.67</v>
      </c>
      <c r="I2472" s="2"/>
      <c r="J2472" s="44">
        <v>39808</v>
      </c>
      <c r="K2472" s="42">
        <v>0</v>
      </c>
      <c r="L2472" s="42">
        <v>8049.03</v>
      </c>
      <c r="M2472" s="44">
        <v>45077</v>
      </c>
      <c r="N2472" s="42">
        <f>H2472-K2472-L2472</f>
        <v>423.64000000000033</v>
      </c>
      <c r="O2472" s="42">
        <v>0</v>
      </c>
      <c r="P2472" s="45">
        <v>0.03</v>
      </c>
      <c r="Q2472" s="42">
        <v>0</v>
      </c>
      <c r="R2472" s="42">
        <v>0</v>
      </c>
      <c r="S2472" s="42">
        <f>N2472-R2472</f>
        <v>423.64000000000033</v>
      </c>
      <c r="T2472" s="38">
        <v>1001</v>
      </c>
      <c r="U2472" s="14">
        <f>S2472/H2472</f>
        <v>5.0000767172567837E-2</v>
      </c>
      <c r="V2472" s="19"/>
      <c r="W2472" s="19"/>
      <c r="X2472" s="37" t="s">
        <v>3465</v>
      </c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</row>
    <row r="2473" spans="1:37" s="9" customFormat="1" ht="16.5" customHeight="1">
      <c r="A2473" s="38">
        <v>55</v>
      </c>
      <c r="B2473" s="39">
        <v>10755</v>
      </c>
      <c r="C2473" s="38">
        <v>10287274</v>
      </c>
      <c r="D2473" s="40" t="s">
        <v>1147</v>
      </c>
      <c r="E2473" s="38">
        <v>38</v>
      </c>
      <c r="F2473" s="38">
        <v>60</v>
      </c>
      <c r="G2473" s="38" t="s">
        <v>83</v>
      </c>
      <c r="H2473" s="42">
        <v>11078.83</v>
      </c>
      <c r="I2473" s="53"/>
      <c r="J2473" s="44">
        <v>39948</v>
      </c>
      <c r="K2473" s="42">
        <v>0</v>
      </c>
      <c r="L2473" s="42">
        <v>10524.88</v>
      </c>
      <c r="M2473" s="44">
        <v>45169</v>
      </c>
      <c r="N2473" s="42">
        <f>H2473-K2473-L2473</f>
        <v>553.95000000000073</v>
      </c>
      <c r="O2473" s="42">
        <v>0</v>
      </c>
      <c r="P2473" s="45">
        <v>0.13</v>
      </c>
      <c r="Q2473" s="42">
        <v>0</v>
      </c>
      <c r="R2473" s="42">
        <v>0</v>
      </c>
      <c r="S2473" s="42">
        <v>553.95000000000005</v>
      </c>
      <c r="T2473" s="38">
        <v>5000</v>
      </c>
      <c r="U2473" s="14">
        <f>S2473/H2473</f>
        <v>5.0000767229030504E-2</v>
      </c>
      <c r="V2473" s="19"/>
      <c r="W2473" s="19"/>
      <c r="X2473" s="37" t="s">
        <v>3464</v>
      </c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</row>
    <row r="2474" spans="1:37" s="9" customFormat="1" ht="16.5" customHeight="1">
      <c r="A2474" s="38">
        <v>673</v>
      </c>
      <c r="B2474" s="39">
        <v>10737</v>
      </c>
      <c r="C2474" s="38">
        <v>10318960</v>
      </c>
      <c r="D2474" s="40" t="s">
        <v>465</v>
      </c>
      <c r="E2474" s="58">
        <v>1</v>
      </c>
      <c r="F2474" s="38">
        <v>33</v>
      </c>
      <c r="G2474" s="38" t="s">
        <v>21</v>
      </c>
      <c r="H2474" s="42">
        <v>6399.7</v>
      </c>
      <c r="I2474" s="57"/>
      <c r="J2474" s="44">
        <v>43126</v>
      </c>
      <c r="K2474" s="42">
        <v>0</v>
      </c>
      <c r="L2474" s="42">
        <v>6079.71</v>
      </c>
      <c r="M2474" s="44">
        <v>45199</v>
      </c>
      <c r="N2474" s="42">
        <f>H2474-L2474</f>
        <v>319.98999999999978</v>
      </c>
      <c r="O2474" s="42">
        <v>0</v>
      </c>
      <c r="P2474" s="45">
        <v>0.13</v>
      </c>
      <c r="Q2474" s="42">
        <v>0</v>
      </c>
      <c r="R2474" s="42">
        <v>0</v>
      </c>
      <c r="S2474" s="42">
        <f>N2474</f>
        <v>319.98999999999978</v>
      </c>
      <c r="T2474" s="38">
        <v>1802</v>
      </c>
      <c r="U2474" s="14">
        <f>S2474/H2474</f>
        <v>5.0000781286622775E-2</v>
      </c>
      <c r="V2474" s="19"/>
      <c r="W2474" s="19"/>
      <c r="X2474" s="37" t="s">
        <v>3461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s="9" customFormat="1" ht="16.5" customHeight="1">
      <c r="A2475" s="38">
        <v>310</v>
      </c>
      <c r="B2475" s="39">
        <v>10736</v>
      </c>
      <c r="C2475" s="38">
        <v>10319119</v>
      </c>
      <c r="D2475" s="40" t="s">
        <v>465</v>
      </c>
      <c r="E2475" s="38">
        <v>1</v>
      </c>
      <c r="F2475" s="38">
        <v>33</v>
      </c>
      <c r="G2475" s="38" t="s">
        <v>21</v>
      </c>
      <c r="H2475" s="42">
        <v>6399.7</v>
      </c>
      <c r="I2475" s="55"/>
      <c r="J2475" s="44">
        <v>43126</v>
      </c>
      <c r="K2475" s="42">
        <v>0</v>
      </c>
      <c r="L2475" s="42">
        <v>6079.71</v>
      </c>
      <c r="M2475" s="44">
        <v>45138</v>
      </c>
      <c r="N2475" s="42">
        <f>H2475-K2475-L2475</f>
        <v>319.98999999999978</v>
      </c>
      <c r="O2475" s="42">
        <v>0</v>
      </c>
      <c r="P2475" s="45">
        <v>0.13</v>
      </c>
      <c r="Q2475" s="42">
        <v>0</v>
      </c>
      <c r="R2475" s="42">
        <v>0</v>
      </c>
      <c r="S2475" s="42">
        <v>319.99</v>
      </c>
      <c r="T2475" s="38">
        <v>1802</v>
      </c>
      <c r="U2475" s="14">
        <f>S2475/H2475</f>
        <v>5.000078128662281E-2</v>
      </c>
      <c r="V2475" s="19"/>
      <c r="W2475" s="19"/>
      <c r="X2475" s="37" t="s">
        <v>3461</v>
      </c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</row>
    <row r="2476" spans="1:37" s="9" customFormat="1" ht="16.5" customHeight="1">
      <c r="A2476" s="38">
        <v>643</v>
      </c>
      <c r="B2476" s="39">
        <v>40712</v>
      </c>
      <c r="C2476" s="38">
        <v>10319411</v>
      </c>
      <c r="D2476" s="40" t="s">
        <v>465</v>
      </c>
      <c r="E2476" s="38">
        <v>1</v>
      </c>
      <c r="F2476" s="38">
        <v>32</v>
      </c>
      <c r="G2476" s="38" t="s">
        <v>21</v>
      </c>
      <c r="H2476" s="42">
        <v>6399.7</v>
      </c>
      <c r="I2476" s="55"/>
      <c r="J2476" s="44">
        <v>43126</v>
      </c>
      <c r="K2476" s="42">
        <v>0</v>
      </c>
      <c r="L2476" s="42">
        <v>6079.71</v>
      </c>
      <c r="M2476" s="44">
        <v>45138</v>
      </c>
      <c r="N2476" s="42">
        <f>H2476-K2476-L2476</f>
        <v>319.98999999999978</v>
      </c>
      <c r="O2476" s="42">
        <v>0</v>
      </c>
      <c r="P2476" s="45">
        <v>0.13</v>
      </c>
      <c r="Q2476" s="42">
        <v>0</v>
      </c>
      <c r="R2476" s="42">
        <v>0</v>
      </c>
      <c r="S2476" s="42">
        <v>319.99</v>
      </c>
      <c r="T2476" s="38">
        <v>1802</v>
      </c>
      <c r="U2476" s="14">
        <f>S2476/H2476</f>
        <v>5.000078128662281E-2</v>
      </c>
      <c r="V2476" s="19"/>
      <c r="W2476" s="19"/>
      <c r="X2476" s="37" t="s">
        <v>3467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s="9" customFormat="1" ht="16.5" customHeight="1">
      <c r="A2477" s="38">
        <v>39</v>
      </c>
      <c r="B2477" s="39">
        <v>10727</v>
      </c>
      <c r="C2477" s="38">
        <v>10320608</v>
      </c>
      <c r="D2477" s="40" t="s">
        <v>3421</v>
      </c>
      <c r="E2477" s="58">
        <v>1</v>
      </c>
      <c r="F2477" s="38">
        <v>32</v>
      </c>
      <c r="G2477" s="38" t="s">
        <v>21</v>
      </c>
      <c r="H2477" s="42">
        <v>6399.7</v>
      </c>
      <c r="I2477" s="37"/>
      <c r="J2477" s="44">
        <v>43126</v>
      </c>
      <c r="K2477" s="42">
        <v>0</v>
      </c>
      <c r="L2477" s="42">
        <v>6079.71</v>
      </c>
      <c r="M2477" s="44">
        <v>45275</v>
      </c>
      <c r="N2477" s="42">
        <v>319.99</v>
      </c>
      <c r="O2477" s="42">
        <v>0</v>
      </c>
      <c r="P2477" s="45">
        <f>IF(J2477&lt;DATEVALUE("2009-1-1"),3%,13%)</f>
        <v>0.13</v>
      </c>
      <c r="Q2477" s="42">
        <f>IF(P2477=13%,ROUND(O2477/(1+P2477)*P2477,2),ROUND(O2477/(1+0.03)*0.02,2))</f>
        <v>0</v>
      </c>
      <c r="R2477" s="42">
        <f>O2477-Q2477</f>
        <v>0</v>
      </c>
      <c r="S2477" s="42">
        <f>N2477-R2477</f>
        <v>319.99</v>
      </c>
      <c r="T2477" s="38">
        <v>1802</v>
      </c>
      <c r="U2477" s="14">
        <f>S2477/H2477</f>
        <v>5.000078128662281E-2</v>
      </c>
      <c r="V2477" s="19"/>
      <c r="W2477" s="19"/>
      <c r="X2477" s="37" t="s">
        <v>3471</v>
      </c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s="9" customFormat="1" ht="16.5" customHeight="1">
      <c r="A2478" s="38">
        <v>92</v>
      </c>
      <c r="B2478" s="39">
        <v>10736</v>
      </c>
      <c r="C2478" s="38">
        <v>10284046</v>
      </c>
      <c r="D2478" s="40" t="s">
        <v>1893</v>
      </c>
      <c r="E2478" s="31">
        <v>1</v>
      </c>
      <c r="F2478" s="38">
        <v>120</v>
      </c>
      <c r="G2478" s="38" t="s">
        <v>21</v>
      </c>
      <c r="H2478" s="42">
        <v>9572.65</v>
      </c>
      <c r="I2478" s="49"/>
      <c r="J2478" s="44">
        <v>40907</v>
      </c>
      <c r="K2478" s="42">
        <v>0</v>
      </c>
      <c r="L2478" s="42">
        <v>9094.01</v>
      </c>
      <c r="M2478" s="44">
        <v>45107</v>
      </c>
      <c r="N2478" s="42">
        <f>H2478-K2478-L2478</f>
        <v>478.63999999999942</v>
      </c>
      <c r="O2478" s="42">
        <v>0</v>
      </c>
      <c r="P2478" s="45">
        <v>0.13</v>
      </c>
      <c r="Q2478" s="42">
        <v>0</v>
      </c>
      <c r="R2478" s="42">
        <v>0</v>
      </c>
      <c r="S2478" s="42">
        <f>N2478-R2478</f>
        <v>478.63999999999942</v>
      </c>
      <c r="T2478" s="38">
        <v>2104</v>
      </c>
      <c r="U2478" s="14">
        <f>S2478/H2478</f>
        <v>5.0000783482107819E-2</v>
      </c>
      <c r="V2478" s="19"/>
      <c r="W2478" s="19"/>
      <c r="X2478" s="37" t="s">
        <v>3461</v>
      </c>
    </row>
    <row r="2479" spans="1:37" s="9" customFormat="1" ht="16.5" customHeight="1">
      <c r="A2479" s="38">
        <v>24</v>
      </c>
      <c r="B2479" s="39">
        <v>10755</v>
      </c>
      <c r="C2479" s="38">
        <v>10287644</v>
      </c>
      <c r="D2479" s="40" t="s">
        <v>1936</v>
      </c>
      <c r="E2479" s="38">
        <v>1</v>
      </c>
      <c r="F2479" s="38">
        <v>60</v>
      </c>
      <c r="G2479" s="38" t="s">
        <v>33</v>
      </c>
      <c r="H2479" s="42">
        <v>6354.7</v>
      </c>
      <c r="I2479" s="2"/>
      <c r="J2479" s="44">
        <v>42304</v>
      </c>
      <c r="K2479" s="42">
        <v>0</v>
      </c>
      <c r="L2479" s="42">
        <v>6036.96</v>
      </c>
      <c r="M2479" s="44">
        <v>45046</v>
      </c>
      <c r="N2479" s="42">
        <f>H2479-K2479-L2479</f>
        <v>317.73999999999978</v>
      </c>
      <c r="O2479" s="42">
        <v>0</v>
      </c>
      <c r="P2479" s="45">
        <v>0.13</v>
      </c>
      <c r="Q2479" s="42">
        <v>0</v>
      </c>
      <c r="R2479" s="42">
        <v>0</v>
      </c>
      <c r="S2479" s="42">
        <v>317.74</v>
      </c>
      <c r="T2479" s="38">
        <v>5000</v>
      </c>
      <c r="U2479" s="14">
        <f>S2479/H2479</f>
        <v>5.0000786819204689E-2</v>
      </c>
      <c r="V2479" s="19"/>
      <c r="W2479" s="19"/>
      <c r="X2479" s="37" t="s">
        <v>3464</v>
      </c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</row>
    <row r="2480" spans="1:37" s="9" customFormat="1" ht="16.5" customHeight="1">
      <c r="A2480" s="38">
        <v>379</v>
      </c>
      <c r="B2480" s="39">
        <v>10729</v>
      </c>
      <c r="C2480" s="38">
        <v>10292088</v>
      </c>
      <c r="D2480" s="40" t="s">
        <v>301</v>
      </c>
      <c r="E2480" s="58">
        <v>1</v>
      </c>
      <c r="F2480" s="38">
        <v>120</v>
      </c>
      <c r="G2480" s="38" t="s">
        <v>21</v>
      </c>
      <c r="H2480" s="42">
        <v>10769.23</v>
      </c>
      <c r="I2480" s="37"/>
      <c r="J2480" s="44">
        <v>40688</v>
      </c>
      <c r="K2480" s="42">
        <v>0</v>
      </c>
      <c r="L2480" s="42">
        <v>10230.76</v>
      </c>
      <c r="M2480" s="44">
        <v>45259</v>
      </c>
      <c r="N2480" s="42">
        <v>538.47</v>
      </c>
      <c r="O2480" s="42">
        <v>0</v>
      </c>
      <c r="P2480" s="45">
        <f>IF(J2480&lt;DATEVALUE("2009-1-1"),3%,13%)</f>
        <v>0.13</v>
      </c>
      <c r="Q2480" s="42">
        <f>IF(P2480=13%,ROUND(O2480/(1+P2480)*P2480,2),ROUND(O2480/(1+0.03)*0.02,2))</f>
        <v>0</v>
      </c>
      <c r="R2480" s="42">
        <f>O2480-Q2480</f>
        <v>0</v>
      </c>
      <c r="S2480" s="42">
        <f>N2480-R2480</f>
        <v>538.47</v>
      </c>
      <c r="T2480" s="38">
        <v>2205</v>
      </c>
      <c r="U2480" s="14">
        <f>S2480/H2480</f>
        <v>5.0000789285770668E-2</v>
      </c>
      <c r="V2480" s="19"/>
      <c r="W2480" s="19"/>
      <c r="X2480" s="37" t="s">
        <v>3459</v>
      </c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s="9" customFormat="1" ht="16.5" customHeight="1">
      <c r="A2481" s="38">
        <v>619</v>
      </c>
      <c r="B2481" s="39">
        <v>10729</v>
      </c>
      <c r="C2481" s="38">
        <v>10292108</v>
      </c>
      <c r="D2481" s="40" t="s">
        <v>3246</v>
      </c>
      <c r="E2481" s="58">
        <v>2</v>
      </c>
      <c r="F2481" s="38">
        <v>60</v>
      </c>
      <c r="G2481" s="38" t="s">
        <v>23</v>
      </c>
      <c r="H2481" s="42">
        <v>6273.5</v>
      </c>
      <c r="I2481" s="37"/>
      <c r="J2481" s="44">
        <v>40903</v>
      </c>
      <c r="K2481" s="42">
        <v>0</v>
      </c>
      <c r="L2481" s="42">
        <v>5959.82</v>
      </c>
      <c r="M2481" s="44">
        <v>45259</v>
      </c>
      <c r="N2481" s="42">
        <v>313.68</v>
      </c>
      <c r="O2481" s="42">
        <v>0</v>
      </c>
      <c r="P2481" s="45">
        <f>IF(J2481&lt;DATEVALUE("2009-1-1"),3%,13%)</f>
        <v>0.13</v>
      </c>
      <c r="Q2481" s="42">
        <f>IF(P2481=13%,ROUND(O2481/(1+P2481)*P2481,2),ROUND(O2481/(1+0.03)*0.02,2))</f>
        <v>0</v>
      </c>
      <c r="R2481" s="42">
        <f>O2481-Q2481</f>
        <v>0</v>
      </c>
      <c r="S2481" s="42">
        <f>N2481-R2481</f>
        <v>313.68</v>
      </c>
      <c r="T2481" s="38">
        <v>5000</v>
      </c>
      <c r="U2481" s="14">
        <f>S2481/H2481</f>
        <v>5.0000797003267712E-2</v>
      </c>
      <c r="V2481" s="19"/>
      <c r="W2481" s="19"/>
      <c r="X2481" s="37" t="s">
        <v>3459</v>
      </c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</row>
    <row r="2482" spans="1:37" s="9" customFormat="1" ht="16.5" customHeight="1">
      <c r="A2482" s="38">
        <v>241</v>
      </c>
      <c r="B2482" s="39">
        <v>10741</v>
      </c>
      <c r="C2482" s="38">
        <v>10282218</v>
      </c>
      <c r="D2482" s="40" t="s">
        <v>720</v>
      </c>
      <c r="E2482" s="38">
        <v>2</v>
      </c>
      <c r="F2482" s="38">
        <v>40</v>
      </c>
      <c r="G2482" s="38" t="s">
        <v>33</v>
      </c>
      <c r="H2482" s="42">
        <v>4922.12</v>
      </c>
      <c r="I2482" s="55"/>
      <c r="J2482" s="44">
        <v>43915</v>
      </c>
      <c r="K2482" s="42">
        <v>0</v>
      </c>
      <c r="L2482" s="42">
        <v>4676.01</v>
      </c>
      <c r="M2482" s="44">
        <v>45138</v>
      </c>
      <c r="N2482" s="42">
        <f>H2482-K2482-L2482</f>
        <v>246.10999999999967</v>
      </c>
      <c r="O2482" s="42">
        <v>0</v>
      </c>
      <c r="P2482" s="45">
        <v>0.13</v>
      </c>
      <c r="Q2482" s="42">
        <v>0</v>
      </c>
      <c r="R2482" s="42">
        <v>0</v>
      </c>
      <c r="S2482" s="42">
        <f>N2482-R2482</f>
        <v>246.10999999999967</v>
      </c>
      <c r="T2482" s="38">
        <v>2101</v>
      </c>
      <c r="U2482" s="14">
        <f>S2482/H2482</f>
        <v>5.0000812657960324E-2</v>
      </c>
      <c r="V2482" s="19"/>
      <c r="W2482" s="19"/>
      <c r="X2482" s="37" t="s">
        <v>3462</v>
      </c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</row>
    <row r="2483" spans="1:37" s="9" customFormat="1" ht="16.5" customHeight="1">
      <c r="A2483" s="38">
        <v>953</v>
      </c>
      <c r="B2483" s="39">
        <v>10800</v>
      </c>
      <c r="C2483" s="38">
        <v>10317358</v>
      </c>
      <c r="D2483" s="40" t="s">
        <v>2098</v>
      </c>
      <c r="E2483" s="38">
        <v>2</v>
      </c>
      <c r="F2483" s="38">
        <v>60</v>
      </c>
      <c r="G2483" s="38" t="s">
        <v>23</v>
      </c>
      <c r="H2483" s="42">
        <v>9216.65</v>
      </c>
      <c r="I2483" s="2"/>
      <c r="J2483" s="44">
        <v>39808</v>
      </c>
      <c r="K2483" s="42">
        <v>0</v>
      </c>
      <c r="L2483" s="42">
        <v>8755.81</v>
      </c>
      <c r="M2483" s="44">
        <v>45077</v>
      </c>
      <c r="N2483" s="42">
        <f>H2483-K2483-L2483</f>
        <v>460.84000000000015</v>
      </c>
      <c r="O2483" s="42">
        <v>0</v>
      </c>
      <c r="P2483" s="45">
        <v>0.03</v>
      </c>
      <c r="Q2483" s="42">
        <v>0</v>
      </c>
      <c r="R2483" s="42">
        <v>0</v>
      </c>
      <c r="S2483" s="42">
        <f>N2483-R2483</f>
        <v>460.84000000000015</v>
      </c>
      <c r="T2483" s="38">
        <v>1001</v>
      </c>
      <c r="U2483" s="14">
        <f>S2483/H2483</f>
        <v>5.0000813744690335E-2</v>
      </c>
      <c r="V2483" s="19"/>
      <c r="W2483" s="19"/>
      <c r="X2483" s="37" t="s">
        <v>3465</v>
      </c>
    </row>
    <row r="2484" spans="1:37" s="9" customFormat="1" ht="16.5" customHeight="1">
      <c r="A2484" s="38">
        <v>19</v>
      </c>
      <c r="B2484" s="39">
        <v>10751</v>
      </c>
      <c r="C2484" s="38">
        <v>10305105</v>
      </c>
      <c r="D2484" s="40" t="s">
        <v>1589</v>
      </c>
      <c r="E2484" s="38">
        <v>3</v>
      </c>
      <c r="F2484" s="38">
        <v>60</v>
      </c>
      <c r="G2484" s="38" t="s">
        <v>33</v>
      </c>
      <c r="H2484" s="42">
        <v>7923.07</v>
      </c>
      <c r="I2484" s="55"/>
      <c r="J2484" s="44">
        <v>41270</v>
      </c>
      <c r="K2484" s="42">
        <v>0</v>
      </c>
      <c r="L2484" s="42">
        <v>7526.91</v>
      </c>
      <c r="M2484" s="44">
        <v>45138</v>
      </c>
      <c r="N2484" s="42">
        <f>H2484-K2484-L2484</f>
        <v>396.15999999999985</v>
      </c>
      <c r="O2484" s="42">
        <v>0</v>
      </c>
      <c r="P2484" s="45">
        <v>0.13</v>
      </c>
      <c r="Q2484" s="42">
        <v>0</v>
      </c>
      <c r="R2484" s="42">
        <v>0</v>
      </c>
      <c r="S2484" s="42">
        <v>396.16</v>
      </c>
      <c r="T2484" s="38">
        <v>5000</v>
      </c>
      <c r="U2484" s="14">
        <f>S2484/H2484</f>
        <v>5.0000820389066364E-2</v>
      </c>
      <c r="V2484" s="19"/>
      <c r="W2484" s="19"/>
      <c r="X2484" s="37" t="s">
        <v>3474</v>
      </c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</row>
    <row r="2485" spans="1:37" s="9" customFormat="1" ht="16.5" customHeight="1">
      <c r="A2485" s="38">
        <v>954</v>
      </c>
      <c r="B2485" s="39">
        <v>10800</v>
      </c>
      <c r="C2485" s="38">
        <v>10317359</v>
      </c>
      <c r="D2485" s="40" t="s">
        <v>357</v>
      </c>
      <c r="E2485" s="38">
        <v>1</v>
      </c>
      <c r="F2485" s="38">
        <v>60</v>
      </c>
      <c r="G2485" s="38" t="s">
        <v>23</v>
      </c>
      <c r="H2485" s="42">
        <v>3028.35</v>
      </c>
      <c r="I2485" s="2"/>
      <c r="J2485" s="44">
        <v>39808</v>
      </c>
      <c r="K2485" s="42">
        <v>0</v>
      </c>
      <c r="L2485" s="42">
        <v>2876.93</v>
      </c>
      <c r="M2485" s="44">
        <v>45077</v>
      </c>
      <c r="N2485" s="42">
        <f>H2485-K2485-L2485</f>
        <v>151.42000000000007</v>
      </c>
      <c r="O2485" s="42">
        <v>0</v>
      </c>
      <c r="P2485" s="45">
        <v>0.03</v>
      </c>
      <c r="Q2485" s="42">
        <v>0</v>
      </c>
      <c r="R2485" s="42">
        <v>0</v>
      </c>
      <c r="S2485" s="42">
        <f>N2485-R2485</f>
        <v>151.42000000000007</v>
      </c>
      <c r="T2485" s="38">
        <v>1001</v>
      </c>
      <c r="U2485" s="14">
        <f>S2485/H2485</f>
        <v>5.0000825532055433E-2</v>
      </c>
      <c r="V2485" s="19"/>
      <c r="W2485" s="19"/>
      <c r="X2485" s="37" t="s">
        <v>3465</v>
      </c>
    </row>
    <row r="2486" spans="1:37" s="9" customFormat="1" ht="16.5" customHeight="1">
      <c r="A2486" s="38">
        <v>326</v>
      </c>
      <c r="B2486" s="39">
        <v>10729</v>
      </c>
      <c r="C2486" s="38">
        <v>10292159</v>
      </c>
      <c r="D2486" s="40" t="s">
        <v>3108</v>
      </c>
      <c r="E2486" s="58">
        <v>1</v>
      </c>
      <c r="F2486" s="38">
        <v>120</v>
      </c>
      <c r="G2486" s="38" t="s">
        <v>21</v>
      </c>
      <c r="H2486" s="42">
        <v>7263.88</v>
      </c>
      <c r="I2486" s="37"/>
      <c r="J2486" s="44">
        <v>41513</v>
      </c>
      <c r="K2486" s="42">
        <v>0</v>
      </c>
      <c r="L2486" s="42">
        <v>6900.68</v>
      </c>
      <c r="M2486" s="44">
        <v>45259</v>
      </c>
      <c r="N2486" s="42">
        <v>363.2</v>
      </c>
      <c r="O2486" s="42">
        <v>0</v>
      </c>
      <c r="P2486" s="45">
        <f>IF(J2486&lt;DATEVALUE("2009-1-1"),3%,13%)</f>
        <v>0.13</v>
      </c>
      <c r="Q2486" s="42">
        <f>IF(P2486=13%,ROUND(O2486/(1+P2486)*P2486,2),ROUND(O2486/(1+0.03)*0.02,2))</f>
        <v>0</v>
      </c>
      <c r="R2486" s="42">
        <f>O2486-Q2486</f>
        <v>0</v>
      </c>
      <c r="S2486" s="42">
        <f>N2486-R2486</f>
        <v>363.2</v>
      </c>
      <c r="T2486" s="38">
        <v>1601</v>
      </c>
      <c r="U2486" s="14">
        <f>S2486/H2486</f>
        <v>5.0000826004834881E-2</v>
      </c>
      <c r="V2486" s="19"/>
      <c r="W2486" s="19"/>
      <c r="X2486" s="37" t="s">
        <v>3459</v>
      </c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s="9" customFormat="1" ht="16.5" customHeight="1">
      <c r="A2487" s="38">
        <v>9</v>
      </c>
      <c r="B2487" s="39">
        <v>10755</v>
      </c>
      <c r="C2487" s="38">
        <v>10287657</v>
      </c>
      <c r="D2487" s="40" t="s">
        <v>837</v>
      </c>
      <c r="E2487" s="38">
        <v>6</v>
      </c>
      <c r="F2487" s="38">
        <v>60</v>
      </c>
      <c r="G2487" s="38" t="s">
        <v>33</v>
      </c>
      <c r="H2487" s="42">
        <v>4820.5200000000004</v>
      </c>
      <c r="I2487" s="2"/>
      <c r="J2487" s="44">
        <v>42366</v>
      </c>
      <c r="K2487" s="42">
        <v>0</v>
      </c>
      <c r="L2487" s="42">
        <v>4579.49</v>
      </c>
      <c r="M2487" s="44">
        <v>44985</v>
      </c>
      <c r="N2487" s="42">
        <f>H2487-K2487-L2487</f>
        <v>241.03000000000065</v>
      </c>
      <c r="O2487" s="42">
        <v>0</v>
      </c>
      <c r="P2487" s="45">
        <v>0.13</v>
      </c>
      <c r="Q2487" s="42">
        <v>0</v>
      </c>
      <c r="R2487" s="42">
        <v>0</v>
      </c>
      <c r="S2487" s="42">
        <f>N2487-R2487</f>
        <v>241.03000000000065</v>
      </c>
      <c r="T2487" s="38">
        <v>5000</v>
      </c>
      <c r="U2487" s="14">
        <f>S2487/H2487</f>
        <v>5.0000829785998326E-2</v>
      </c>
      <c r="V2487" s="19"/>
      <c r="W2487" s="19"/>
      <c r="X2487" s="37" t="s">
        <v>3464</v>
      </c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</row>
    <row r="2488" spans="1:37" s="9" customFormat="1" ht="16.5" customHeight="1">
      <c r="A2488" s="38">
        <v>90</v>
      </c>
      <c r="B2488" s="39">
        <v>10736</v>
      </c>
      <c r="C2488" s="38">
        <v>10284039</v>
      </c>
      <c r="D2488" s="40" t="s">
        <v>1891</v>
      </c>
      <c r="E2488" s="31">
        <v>1</v>
      </c>
      <c r="F2488" s="38">
        <v>120</v>
      </c>
      <c r="G2488" s="38" t="s">
        <v>21</v>
      </c>
      <c r="H2488" s="42">
        <v>5401.71</v>
      </c>
      <c r="I2488" s="49"/>
      <c r="J2488" s="44">
        <v>40907</v>
      </c>
      <c r="K2488" s="42">
        <v>0</v>
      </c>
      <c r="L2488" s="42">
        <v>5131.62</v>
      </c>
      <c r="M2488" s="44">
        <v>45107</v>
      </c>
      <c r="N2488" s="42">
        <f>H2488-K2488-L2488</f>
        <v>270.09000000000015</v>
      </c>
      <c r="O2488" s="42">
        <v>0</v>
      </c>
      <c r="P2488" s="45">
        <v>0.13</v>
      </c>
      <c r="Q2488" s="42">
        <v>0</v>
      </c>
      <c r="R2488" s="42">
        <v>0</v>
      </c>
      <c r="S2488" s="42">
        <f>N2488-R2488</f>
        <v>270.09000000000015</v>
      </c>
      <c r="T2488" s="38">
        <v>2104</v>
      </c>
      <c r="U2488" s="14">
        <f>S2488/H2488</f>
        <v>5.000083306952801E-2</v>
      </c>
      <c r="V2488" s="19"/>
      <c r="W2488" s="19"/>
      <c r="X2488" s="37" t="s">
        <v>3461</v>
      </c>
    </row>
    <row r="2489" spans="1:37" s="9" customFormat="1" ht="16.5" customHeight="1">
      <c r="A2489" s="38">
        <v>189</v>
      </c>
      <c r="B2489" s="39">
        <v>10736</v>
      </c>
      <c r="C2489" s="38">
        <v>10284339</v>
      </c>
      <c r="D2489" s="40" t="s">
        <v>1950</v>
      </c>
      <c r="E2489" s="31">
        <v>1</v>
      </c>
      <c r="F2489" s="38">
        <v>120</v>
      </c>
      <c r="G2489" s="38" t="s">
        <v>23</v>
      </c>
      <c r="H2489" s="42">
        <v>4193.53</v>
      </c>
      <c r="I2489" s="49"/>
      <c r="J2489" s="44">
        <v>39269</v>
      </c>
      <c r="K2489" s="42">
        <v>0</v>
      </c>
      <c r="L2489" s="42">
        <v>3983.85</v>
      </c>
      <c r="M2489" s="44">
        <v>45107</v>
      </c>
      <c r="N2489" s="42">
        <f>H2489-K2489-L2489</f>
        <v>209.67999999999984</v>
      </c>
      <c r="O2489" s="42">
        <v>0</v>
      </c>
      <c r="P2489" s="45">
        <v>0.03</v>
      </c>
      <c r="Q2489" s="42">
        <v>0</v>
      </c>
      <c r="R2489" s="42">
        <v>0</v>
      </c>
      <c r="S2489" s="42">
        <f>N2489-R2489</f>
        <v>209.67999999999984</v>
      </c>
      <c r="T2489" s="38">
        <v>2101</v>
      </c>
      <c r="U2489" s="14">
        <f>S2489/H2489</f>
        <v>5.000083461904406E-2</v>
      </c>
      <c r="V2489" s="19"/>
      <c r="W2489" s="19"/>
      <c r="X2489" s="37" t="s">
        <v>3461</v>
      </c>
    </row>
    <row r="2490" spans="1:37" s="9" customFormat="1" ht="16.5" customHeight="1">
      <c r="A2490" s="38">
        <v>196</v>
      </c>
      <c r="B2490" s="39">
        <v>10736</v>
      </c>
      <c r="C2490" s="38">
        <v>10284354</v>
      </c>
      <c r="D2490" s="40" t="s">
        <v>1957</v>
      </c>
      <c r="E2490" s="31">
        <v>1</v>
      </c>
      <c r="F2490" s="38">
        <v>120</v>
      </c>
      <c r="G2490" s="38" t="s">
        <v>23</v>
      </c>
      <c r="H2490" s="42">
        <v>4193.53</v>
      </c>
      <c r="I2490" s="49"/>
      <c r="J2490" s="44">
        <v>39269</v>
      </c>
      <c r="K2490" s="42">
        <v>0</v>
      </c>
      <c r="L2490" s="42">
        <v>3983.85</v>
      </c>
      <c r="M2490" s="44">
        <v>45107</v>
      </c>
      <c r="N2490" s="42">
        <f>H2490-K2490-L2490</f>
        <v>209.67999999999984</v>
      </c>
      <c r="O2490" s="42">
        <v>0</v>
      </c>
      <c r="P2490" s="45">
        <v>0.03</v>
      </c>
      <c r="Q2490" s="42">
        <v>0</v>
      </c>
      <c r="R2490" s="42">
        <v>0</v>
      </c>
      <c r="S2490" s="42">
        <f>N2490-R2490</f>
        <v>209.67999999999984</v>
      </c>
      <c r="T2490" s="38">
        <v>2101</v>
      </c>
      <c r="U2490" s="14">
        <f>S2490/H2490</f>
        <v>5.000083461904406E-2</v>
      </c>
      <c r="V2490" s="19"/>
      <c r="W2490" s="19"/>
      <c r="X2490" s="37" t="s">
        <v>3461</v>
      </c>
    </row>
    <row r="2491" spans="1:37" s="9" customFormat="1" ht="16.5" customHeight="1">
      <c r="A2491" s="38">
        <v>3</v>
      </c>
      <c r="B2491" s="39">
        <v>10752</v>
      </c>
      <c r="C2491" s="38">
        <v>10306402</v>
      </c>
      <c r="D2491" s="40" t="s">
        <v>2873</v>
      </c>
      <c r="E2491" s="38">
        <v>1</v>
      </c>
      <c r="F2491" s="38">
        <v>60</v>
      </c>
      <c r="G2491" s="38" t="s">
        <v>23</v>
      </c>
      <c r="H2491" s="42">
        <v>2393.16</v>
      </c>
      <c r="I2491" s="2"/>
      <c r="J2491" s="44">
        <v>42192</v>
      </c>
      <c r="K2491" s="42">
        <v>0</v>
      </c>
      <c r="L2491" s="42">
        <v>2273.5</v>
      </c>
      <c r="M2491" s="44">
        <v>44985</v>
      </c>
      <c r="N2491" s="42">
        <f>H2491-K2491-L2491</f>
        <v>119.65999999999985</v>
      </c>
      <c r="O2491" s="42">
        <v>0</v>
      </c>
      <c r="P2491" s="45">
        <v>0.13</v>
      </c>
      <c r="Q2491" s="42">
        <v>0</v>
      </c>
      <c r="R2491" s="42">
        <v>0</v>
      </c>
      <c r="S2491" s="42">
        <f>N2491-R2491</f>
        <v>119.65999999999985</v>
      </c>
      <c r="T2491" s="38">
        <v>5000</v>
      </c>
      <c r="U2491" s="14">
        <f>S2491/H2491</f>
        <v>5.0000835715121372E-2</v>
      </c>
      <c r="V2491" s="19"/>
      <c r="W2491" s="19"/>
      <c r="X2491" s="37" t="s">
        <v>3473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</row>
    <row r="2492" spans="1:37" s="9" customFormat="1" ht="16.5" customHeight="1">
      <c r="A2492" s="38">
        <v>219</v>
      </c>
      <c r="B2492" s="39">
        <v>10744</v>
      </c>
      <c r="C2492" s="38">
        <v>10293735</v>
      </c>
      <c r="D2492" s="40" t="s">
        <v>563</v>
      </c>
      <c r="E2492" s="58">
        <v>1</v>
      </c>
      <c r="F2492" s="38">
        <v>120</v>
      </c>
      <c r="G2492" s="38" t="s">
        <v>23</v>
      </c>
      <c r="H2492" s="42">
        <v>1196.58</v>
      </c>
      <c r="I2492" s="57"/>
      <c r="J2492" s="44">
        <v>40164</v>
      </c>
      <c r="K2492" s="42">
        <v>0</v>
      </c>
      <c r="L2492" s="42">
        <v>1136.75</v>
      </c>
      <c r="M2492" s="44">
        <v>45199</v>
      </c>
      <c r="N2492" s="42">
        <f>H2492-K2492-L2492</f>
        <v>59.829999999999927</v>
      </c>
      <c r="O2492" s="42">
        <v>0</v>
      </c>
      <c r="P2492" s="45">
        <v>0.13</v>
      </c>
      <c r="Q2492" s="42">
        <v>0</v>
      </c>
      <c r="R2492" s="42">
        <v>0</v>
      </c>
      <c r="S2492" s="42">
        <f>N2492</f>
        <v>59.829999999999927</v>
      </c>
      <c r="T2492" s="38">
        <v>2105</v>
      </c>
      <c r="U2492" s="14">
        <f>S2492/H2492</f>
        <v>5.0000835715121372E-2</v>
      </c>
      <c r="V2492" s="19"/>
      <c r="W2492" s="19"/>
      <c r="X2492" s="37" t="s">
        <v>3463</v>
      </c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</row>
    <row r="2493" spans="1:37" s="9" customFormat="1" ht="16.5" customHeight="1">
      <c r="A2493" s="38">
        <v>71</v>
      </c>
      <c r="B2493" s="39">
        <v>10754</v>
      </c>
      <c r="C2493" s="38">
        <v>10295479</v>
      </c>
      <c r="D2493" s="40" t="s">
        <v>656</v>
      </c>
      <c r="E2493" s="38">
        <v>2</v>
      </c>
      <c r="F2493" s="38">
        <v>120</v>
      </c>
      <c r="G2493" s="38" t="s">
        <v>23</v>
      </c>
      <c r="H2493" s="42">
        <v>1196.58</v>
      </c>
      <c r="I2493" s="57"/>
      <c r="J2493" s="44">
        <v>40275</v>
      </c>
      <c r="K2493" s="42">
        <v>0</v>
      </c>
      <c r="L2493" s="42">
        <v>1136.75</v>
      </c>
      <c r="M2493" s="44">
        <v>45199</v>
      </c>
      <c r="N2493" s="42">
        <f>H2493-K2493-L2493</f>
        <v>59.829999999999927</v>
      </c>
      <c r="O2493" s="42">
        <v>0</v>
      </c>
      <c r="P2493" s="45">
        <v>0.13</v>
      </c>
      <c r="Q2493" s="42">
        <v>0</v>
      </c>
      <c r="R2493" s="42">
        <v>0</v>
      </c>
      <c r="S2493" s="42">
        <f>N2493</f>
        <v>59.829999999999927</v>
      </c>
      <c r="T2493" s="38">
        <v>2101</v>
      </c>
      <c r="U2493" s="14">
        <f>S2493/H2493</f>
        <v>5.0000835715121372E-2</v>
      </c>
      <c r="V2493" s="19"/>
      <c r="W2493" s="19"/>
      <c r="X2493" s="37" t="s">
        <v>3464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</row>
    <row r="2494" spans="1:37" s="9" customFormat="1" ht="16.5" customHeight="1">
      <c r="A2494" s="38">
        <v>73</v>
      </c>
      <c r="B2494" s="39">
        <v>10754</v>
      </c>
      <c r="C2494" s="38">
        <v>10295485</v>
      </c>
      <c r="D2494" s="40" t="s">
        <v>656</v>
      </c>
      <c r="E2494" s="38">
        <v>2</v>
      </c>
      <c r="F2494" s="38">
        <v>120</v>
      </c>
      <c r="G2494" s="38" t="s">
        <v>23</v>
      </c>
      <c r="H2494" s="42">
        <v>1196.58</v>
      </c>
      <c r="I2494" s="57"/>
      <c r="J2494" s="44">
        <v>40275</v>
      </c>
      <c r="K2494" s="42">
        <v>0</v>
      </c>
      <c r="L2494" s="42">
        <v>1136.75</v>
      </c>
      <c r="M2494" s="44">
        <v>45199</v>
      </c>
      <c r="N2494" s="42">
        <f>H2494-K2494-L2494</f>
        <v>59.829999999999927</v>
      </c>
      <c r="O2494" s="42">
        <v>0</v>
      </c>
      <c r="P2494" s="45">
        <v>0.13</v>
      </c>
      <c r="Q2494" s="42">
        <v>0</v>
      </c>
      <c r="R2494" s="42">
        <v>0</v>
      </c>
      <c r="S2494" s="42">
        <f>N2494</f>
        <v>59.829999999999927</v>
      </c>
      <c r="T2494" s="38">
        <v>2108</v>
      </c>
      <c r="U2494" s="14">
        <f>S2494/H2494</f>
        <v>5.0000835715121372E-2</v>
      </c>
      <c r="V2494" s="19"/>
      <c r="W2494" s="19"/>
      <c r="X2494" s="37" t="s">
        <v>3464</v>
      </c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</row>
    <row r="2495" spans="1:37" s="9" customFormat="1" ht="16.5" customHeight="1">
      <c r="A2495" s="38">
        <v>344</v>
      </c>
      <c r="B2495" s="39">
        <v>40704</v>
      </c>
      <c r="C2495" s="38">
        <v>10303030</v>
      </c>
      <c r="D2495" s="40" t="s">
        <v>189</v>
      </c>
      <c r="E2495" s="58">
        <v>4</v>
      </c>
      <c r="F2495" s="38">
        <v>60</v>
      </c>
      <c r="G2495" s="38" t="s">
        <v>33</v>
      </c>
      <c r="H2495" s="42">
        <v>9572.64</v>
      </c>
      <c r="I2495" s="57"/>
      <c r="J2495" s="44">
        <v>42002</v>
      </c>
      <c r="K2495" s="42">
        <v>0</v>
      </c>
      <c r="L2495" s="42">
        <v>9094</v>
      </c>
      <c r="M2495" s="44">
        <v>45199</v>
      </c>
      <c r="N2495" s="42">
        <f>H2495-K2495-L2495</f>
        <v>478.63999999999942</v>
      </c>
      <c r="O2495" s="42">
        <v>0</v>
      </c>
      <c r="P2495" s="45">
        <v>0.13</v>
      </c>
      <c r="Q2495" s="42">
        <v>0</v>
      </c>
      <c r="R2495" s="42">
        <v>0</v>
      </c>
      <c r="S2495" s="42">
        <f>N2495-R2495</f>
        <v>478.63999999999942</v>
      </c>
      <c r="T2495" s="38">
        <v>2101</v>
      </c>
      <c r="U2495" s="14">
        <f>S2495/H2495</f>
        <v>5.0000835715121372E-2</v>
      </c>
      <c r="V2495" s="19"/>
      <c r="W2495" s="19"/>
      <c r="X2495" s="37" t="s">
        <v>3463</v>
      </c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s="9" customFormat="1" ht="16.5" customHeight="1">
      <c r="A2496" s="38">
        <v>762</v>
      </c>
      <c r="B2496" s="39">
        <v>40709</v>
      </c>
      <c r="C2496" s="38">
        <v>10285729</v>
      </c>
      <c r="D2496" s="40" t="s">
        <v>947</v>
      </c>
      <c r="E2496" s="58">
        <v>2</v>
      </c>
      <c r="F2496" s="38">
        <v>60</v>
      </c>
      <c r="G2496" s="38" t="s">
        <v>23</v>
      </c>
      <c r="H2496" s="42">
        <v>5982.9</v>
      </c>
      <c r="I2496" s="57"/>
      <c r="J2496" s="44">
        <v>41784</v>
      </c>
      <c r="K2496" s="42">
        <v>0</v>
      </c>
      <c r="L2496" s="42">
        <v>5683.75</v>
      </c>
      <c r="M2496" s="44">
        <v>45199</v>
      </c>
      <c r="N2496" s="42">
        <f>H2496-K2496-L2496</f>
        <v>299.14999999999964</v>
      </c>
      <c r="O2496" s="42">
        <v>0</v>
      </c>
      <c r="P2496" s="45">
        <v>0.13</v>
      </c>
      <c r="Q2496" s="42">
        <v>0</v>
      </c>
      <c r="R2496" s="42">
        <v>0</v>
      </c>
      <c r="S2496" s="42">
        <f>N2496-R2496</f>
        <v>299.14999999999964</v>
      </c>
      <c r="T2496" s="38">
        <v>2102</v>
      </c>
      <c r="U2496" s="14">
        <f>S2496/H2496</f>
        <v>5.0000835715121372E-2</v>
      </c>
      <c r="V2496" s="19"/>
      <c r="W2496" s="19"/>
      <c r="X2496" s="37" t="s">
        <v>3467</v>
      </c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</row>
    <row r="2497" spans="1:37" s="9" customFormat="1" ht="16.5" customHeight="1">
      <c r="A2497" s="38">
        <v>163</v>
      </c>
      <c r="B2497" s="39">
        <v>50099</v>
      </c>
      <c r="C2497" s="38">
        <v>10297535</v>
      </c>
      <c r="D2497" s="40" t="s">
        <v>1026</v>
      </c>
      <c r="E2497" s="58">
        <v>4</v>
      </c>
      <c r="F2497" s="38">
        <v>60</v>
      </c>
      <c r="G2497" s="38" t="s">
        <v>23</v>
      </c>
      <c r="H2497" s="42">
        <v>9572.64</v>
      </c>
      <c r="I2497" s="57"/>
      <c r="J2497" s="44">
        <v>42001</v>
      </c>
      <c r="K2497" s="42">
        <v>0</v>
      </c>
      <c r="L2497" s="42">
        <v>9094</v>
      </c>
      <c r="M2497" s="44">
        <v>45199</v>
      </c>
      <c r="N2497" s="42">
        <f>H2497-K2497-L2497</f>
        <v>478.63999999999942</v>
      </c>
      <c r="O2497" s="42">
        <v>0</v>
      </c>
      <c r="P2497" s="45">
        <v>0.13</v>
      </c>
      <c r="Q2497" s="42">
        <v>0</v>
      </c>
      <c r="R2497" s="42">
        <v>0</v>
      </c>
      <c r="S2497" s="42">
        <f>N2497-R2497</f>
        <v>478.63999999999942</v>
      </c>
      <c r="T2497" s="38">
        <v>2101</v>
      </c>
      <c r="U2497" s="14">
        <f>S2497/H2497</f>
        <v>5.0000835715121372E-2</v>
      </c>
      <c r="V2497" s="19"/>
      <c r="W2497" s="19"/>
      <c r="X2497" s="37" t="s">
        <v>3468</v>
      </c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</row>
    <row r="2498" spans="1:37" s="9" customFormat="1" ht="16.5" customHeight="1">
      <c r="A2498" s="38">
        <v>561</v>
      </c>
      <c r="B2498" s="39">
        <v>10729</v>
      </c>
      <c r="C2498" s="38">
        <v>10292081</v>
      </c>
      <c r="D2498" s="40" t="s">
        <v>47</v>
      </c>
      <c r="E2498" s="58">
        <v>1</v>
      </c>
      <c r="F2498" s="38">
        <v>120</v>
      </c>
      <c r="G2498" s="38" t="s">
        <v>23</v>
      </c>
      <c r="H2498" s="42">
        <v>1196.58</v>
      </c>
      <c r="I2498" s="37"/>
      <c r="J2498" s="44">
        <v>40596</v>
      </c>
      <c r="K2498" s="42">
        <v>0</v>
      </c>
      <c r="L2498" s="42">
        <v>1136.75</v>
      </c>
      <c r="M2498" s="44">
        <v>45259</v>
      </c>
      <c r="N2498" s="42">
        <v>59.83</v>
      </c>
      <c r="O2498" s="42">
        <v>0</v>
      </c>
      <c r="P2498" s="45">
        <f>IF(J2498&lt;DATEVALUE("2009-1-1"),3%,13%)</f>
        <v>0.13</v>
      </c>
      <c r="Q2498" s="42">
        <f>IF(P2498=13%,ROUND(O2498/(1+P2498)*P2498,2),ROUND(O2498/(1+0.03)*0.02,2))</f>
        <v>0</v>
      </c>
      <c r="R2498" s="42">
        <f>O2498-Q2498</f>
        <v>0</v>
      </c>
      <c r="S2498" s="42">
        <f>N2498-R2498</f>
        <v>59.83</v>
      </c>
      <c r="T2498" s="38">
        <v>2105</v>
      </c>
      <c r="U2498" s="14">
        <f>S2498/H2498</f>
        <v>5.0000835715121428E-2</v>
      </c>
      <c r="V2498" s="19"/>
      <c r="W2498" s="19"/>
      <c r="X2498" s="37" t="s">
        <v>3459</v>
      </c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s="9" customFormat="1" ht="16.5" customHeight="1">
      <c r="A2499" s="38">
        <v>593</v>
      </c>
      <c r="B2499" s="39">
        <v>10729</v>
      </c>
      <c r="C2499" s="38">
        <v>10292080</v>
      </c>
      <c r="D2499" s="40" t="s">
        <v>47</v>
      </c>
      <c r="E2499" s="58">
        <v>1</v>
      </c>
      <c r="F2499" s="38">
        <v>120</v>
      </c>
      <c r="G2499" s="38" t="s">
        <v>23</v>
      </c>
      <c r="H2499" s="42">
        <v>1196.58</v>
      </c>
      <c r="I2499" s="37"/>
      <c r="J2499" s="44">
        <v>40596</v>
      </c>
      <c r="K2499" s="42">
        <v>0</v>
      </c>
      <c r="L2499" s="42">
        <v>1136.75</v>
      </c>
      <c r="M2499" s="44">
        <v>45259</v>
      </c>
      <c r="N2499" s="42">
        <v>59.83</v>
      </c>
      <c r="O2499" s="42">
        <v>0</v>
      </c>
      <c r="P2499" s="45">
        <f>IF(J2499&lt;DATEVALUE("2009-1-1"),3%,13%)</f>
        <v>0.13</v>
      </c>
      <c r="Q2499" s="42">
        <f>IF(P2499=13%,ROUND(O2499/(1+P2499)*P2499,2),ROUND(O2499/(1+0.03)*0.02,2))</f>
        <v>0</v>
      </c>
      <c r="R2499" s="42">
        <f>O2499-Q2499</f>
        <v>0</v>
      </c>
      <c r="S2499" s="42">
        <f>N2499-R2499</f>
        <v>59.83</v>
      </c>
      <c r="T2499" s="38">
        <v>2109</v>
      </c>
      <c r="U2499" s="14">
        <f>S2499/H2499</f>
        <v>5.0000835715121428E-2</v>
      </c>
      <c r="V2499" s="19"/>
      <c r="W2499" s="19"/>
      <c r="X2499" s="37" t="s">
        <v>3459</v>
      </c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s="9" customFormat="1" ht="16.5" customHeight="1">
      <c r="A2500" s="38">
        <v>610</v>
      </c>
      <c r="B2500" s="39">
        <v>10729</v>
      </c>
      <c r="C2500" s="38">
        <v>10291884</v>
      </c>
      <c r="D2500" s="40" t="s">
        <v>693</v>
      </c>
      <c r="E2500" s="58">
        <v>1</v>
      </c>
      <c r="F2500" s="38">
        <v>60</v>
      </c>
      <c r="G2500" s="38" t="s">
        <v>23</v>
      </c>
      <c r="H2500" s="42">
        <v>2393.16</v>
      </c>
      <c r="I2500" s="37"/>
      <c r="J2500" s="44">
        <v>42031</v>
      </c>
      <c r="K2500" s="42">
        <v>0</v>
      </c>
      <c r="L2500" s="42">
        <v>2273.5</v>
      </c>
      <c r="M2500" s="44">
        <v>45259</v>
      </c>
      <c r="N2500" s="42">
        <v>119.66</v>
      </c>
      <c r="O2500" s="42">
        <v>0</v>
      </c>
      <c r="P2500" s="45">
        <f>IF(J2500&lt;DATEVALUE("2009-1-1"),3%,13%)</f>
        <v>0.13</v>
      </c>
      <c r="Q2500" s="42">
        <f>IF(P2500=13%,ROUND(O2500/(1+P2500)*P2500,2),ROUND(O2500/(1+0.03)*0.02,2))</f>
        <v>0</v>
      </c>
      <c r="R2500" s="42">
        <f>O2500-Q2500</f>
        <v>0</v>
      </c>
      <c r="S2500" s="42">
        <f>N2500-R2500</f>
        <v>119.66</v>
      </c>
      <c r="T2500" s="38">
        <v>5000</v>
      </c>
      <c r="U2500" s="14">
        <f>S2500/H2500</f>
        <v>5.0000835715121428E-2</v>
      </c>
      <c r="V2500" s="19"/>
      <c r="W2500" s="19"/>
      <c r="X2500" s="37" t="s">
        <v>3459</v>
      </c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s="9" customFormat="1" ht="16.5" customHeight="1">
      <c r="A2501" s="38">
        <v>57</v>
      </c>
      <c r="B2501" s="39">
        <v>10750</v>
      </c>
      <c r="C2501" s="38">
        <v>10299431</v>
      </c>
      <c r="D2501" s="40" t="s">
        <v>482</v>
      </c>
      <c r="E2501" s="38">
        <v>12</v>
      </c>
      <c r="F2501" s="38">
        <v>57</v>
      </c>
      <c r="G2501" s="38" t="s">
        <v>33</v>
      </c>
      <c r="H2501" s="42">
        <v>9538.44</v>
      </c>
      <c r="I2501" s="55"/>
      <c r="J2501" s="44">
        <v>43400</v>
      </c>
      <c r="K2501" s="42">
        <v>0</v>
      </c>
      <c r="L2501" s="42">
        <v>9061.51</v>
      </c>
      <c r="M2501" s="44">
        <v>45138</v>
      </c>
      <c r="N2501" s="42">
        <f>H2501-K2501-L2501</f>
        <v>476.93000000000029</v>
      </c>
      <c r="O2501" s="42">
        <v>0</v>
      </c>
      <c r="P2501" s="45">
        <v>0.13</v>
      </c>
      <c r="Q2501" s="42">
        <v>0</v>
      </c>
      <c r="R2501" s="42">
        <v>0</v>
      </c>
      <c r="S2501" s="42">
        <v>476.93</v>
      </c>
      <c r="T2501" s="38">
        <v>2506</v>
      </c>
      <c r="U2501" s="14">
        <f>S2501/H2501</f>
        <v>5.000083871157128E-2</v>
      </c>
      <c r="V2501" s="19"/>
      <c r="W2501" s="19"/>
      <c r="X2501" s="37" t="s">
        <v>3473</v>
      </c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</row>
    <row r="2502" spans="1:37" s="9" customFormat="1" ht="16.5" customHeight="1">
      <c r="A2502" s="38">
        <v>59</v>
      </c>
      <c r="B2502" s="39">
        <v>10713</v>
      </c>
      <c r="C2502" s="38">
        <v>10320219</v>
      </c>
      <c r="D2502" s="40" t="s">
        <v>206</v>
      </c>
      <c r="E2502" s="38">
        <v>1</v>
      </c>
      <c r="F2502" s="38">
        <v>120</v>
      </c>
      <c r="G2502" s="38" t="s">
        <v>21</v>
      </c>
      <c r="H2502" s="42">
        <v>6517.89</v>
      </c>
      <c r="I2502" s="57"/>
      <c r="J2502" s="44">
        <v>40872</v>
      </c>
      <c r="K2502" s="42">
        <v>0</v>
      </c>
      <c r="L2502" s="42">
        <v>6191.99</v>
      </c>
      <c r="M2502" s="44">
        <v>45199</v>
      </c>
      <c r="N2502" s="42">
        <v>325.89999999999998</v>
      </c>
      <c r="O2502" s="42">
        <v>0</v>
      </c>
      <c r="P2502" s="45">
        <v>0.13</v>
      </c>
      <c r="Q2502" s="42">
        <v>0</v>
      </c>
      <c r="R2502" s="42">
        <v>0</v>
      </c>
      <c r="S2502" s="42">
        <v>325.89999999999998</v>
      </c>
      <c r="T2502" s="38">
        <v>1802</v>
      </c>
      <c r="U2502" s="14">
        <f>S2502/H2502</f>
        <v>5.00008438313626E-2</v>
      </c>
      <c r="V2502" s="19"/>
      <c r="W2502" s="19"/>
      <c r="X2502" s="37" t="s">
        <v>3457</v>
      </c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</row>
    <row r="2503" spans="1:37" s="9" customFormat="1" ht="16.5" customHeight="1">
      <c r="A2503" s="38">
        <v>613</v>
      </c>
      <c r="B2503" s="39">
        <v>40712</v>
      </c>
      <c r="C2503" s="38">
        <v>10303956</v>
      </c>
      <c r="D2503" s="40" t="s">
        <v>1532</v>
      </c>
      <c r="E2503" s="38">
        <v>1</v>
      </c>
      <c r="F2503" s="38">
        <v>60</v>
      </c>
      <c r="G2503" s="38" t="s">
        <v>33</v>
      </c>
      <c r="H2503" s="42">
        <v>2936.75</v>
      </c>
      <c r="I2503" s="55"/>
      <c r="J2503" s="44">
        <v>42276</v>
      </c>
      <c r="K2503" s="42">
        <v>0</v>
      </c>
      <c r="L2503" s="42">
        <v>2789.91</v>
      </c>
      <c r="M2503" s="44">
        <v>45138</v>
      </c>
      <c r="N2503" s="42">
        <f>H2503-K2503-L2503</f>
        <v>146.84000000000015</v>
      </c>
      <c r="O2503" s="42">
        <v>0</v>
      </c>
      <c r="P2503" s="45">
        <v>0.13</v>
      </c>
      <c r="Q2503" s="42">
        <v>0</v>
      </c>
      <c r="R2503" s="42">
        <v>0</v>
      </c>
      <c r="S2503" s="42">
        <v>146.84</v>
      </c>
      <c r="T2503" s="38">
        <v>5000</v>
      </c>
      <c r="U2503" s="14">
        <f>S2503/H2503</f>
        <v>5.0000851281178177E-2</v>
      </c>
      <c r="V2503" s="19"/>
      <c r="W2503" s="19"/>
      <c r="X2503" s="37" t="s">
        <v>3467</v>
      </c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</row>
    <row r="2504" spans="1:37" s="9" customFormat="1" ht="16.5" customHeight="1">
      <c r="A2504" s="38">
        <v>614</v>
      </c>
      <c r="B2504" s="39">
        <v>40712</v>
      </c>
      <c r="C2504" s="38">
        <v>10303978</v>
      </c>
      <c r="D2504" s="40" t="s">
        <v>1532</v>
      </c>
      <c r="E2504" s="38">
        <v>1</v>
      </c>
      <c r="F2504" s="38">
        <v>60</v>
      </c>
      <c r="G2504" s="38" t="s">
        <v>33</v>
      </c>
      <c r="H2504" s="42">
        <v>2936.75</v>
      </c>
      <c r="I2504" s="55"/>
      <c r="J2504" s="44">
        <v>42276</v>
      </c>
      <c r="K2504" s="42">
        <v>0</v>
      </c>
      <c r="L2504" s="42">
        <v>2789.91</v>
      </c>
      <c r="M2504" s="44">
        <v>45138</v>
      </c>
      <c r="N2504" s="42">
        <f>H2504-K2504-L2504</f>
        <v>146.84000000000015</v>
      </c>
      <c r="O2504" s="42">
        <v>0</v>
      </c>
      <c r="P2504" s="45">
        <v>0.13</v>
      </c>
      <c r="Q2504" s="42">
        <v>0</v>
      </c>
      <c r="R2504" s="42">
        <v>0</v>
      </c>
      <c r="S2504" s="42">
        <v>146.84</v>
      </c>
      <c r="T2504" s="38">
        <v>5000</v>
      </c>
      <c r="U2504" s="14">
        <f>S2504/H2504</f>
        <v>5.0000851281178177E-2</v>
      </c>
      <c r="V2504" s="19"/>
      <c r="W2504" s="19"/>
      <c r="X2504" s="37" t="s">
        <v>3467</v>
      </c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</row>
    <row r="2505" spans="1:37" s="9" customFormat="1" ht="16.5" customHeight="1">
      <c r="A2505" s="38">
        <v>729</v>
      </c>
      <c r="B2505" s="39">
        <v>10729</v>
      </c>
      <c r="C2505" s="38">
        <v>10291891</v>
      </c>
      <c r="D2505" s="40" t="s">
        <v>2086</v>
      </c>
      <c r="E2505" s="58">
        <v>1</v>
      </c>
      <c r="F2505" s="38">
        <v>60</v>
      </c>
      <c r="G2505" s="38" t="s">
        <v>33</v>
      </c>
      <c r="H2505" s="42">
        <v>2936.75</v>
      </c>
      <c r="I2505" s="37"/>
      <c r="J2505" s="44">
        <v>42092</v>
      </c>
      <c r="K2505" s="42">
        <v>0</v>
      </c>
      <c r="L2505" s="42">
        <v>2789.91</v>
      </c>
      <c r="M2505" s="44">
        <v>45259</v>
      </c>
      <c r="N2505" s="42">
        <v>146.84</v>
      </c>
      <c r="O2505" s="42">
        <v>0</v>
      </c>
      <c r="P2505" s="45">
        <f>IF(J2505&lt;DATEVALUE("2009-1-1"),3%,13%)</f>
        <v>0.13</v>
      </c>
      <c r="Q2505" s="42">
        <f>IF(P2505=13%,ROUND(O2505/(1+P2505)*P2505,2),ROUND(O2505/(1+0.03)*0.02,2))</f>
        <v>0</v>
      </c>
      <c r="R2505" s="42">
        <f>O2505-Q2505</f>
        <v>0</v>
      </c>
      <c r="S2505" s="42">
        <f>N2505-R2505</f>
        <v>146.84</v>
      </c>
      <c r="T2505" s="38">
        <v>5000</v>
      </c>
      <c r="U2505" s="14">
        <f>S2505/H2505</f>
        <v>5.0000851281178177E-2</v>
      </c>
      <c r="V2505" s="19"/>
      <c r="W2505" s="19"/>
      <c r="X2505" s="37" t="s">
        <v>3459</v>
      </c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</row>
    <row r="2506" spans="1:37" s="9" customFormat="1" ht="16.5" customHeight="1">
      <c r="A2506" s="38">
        <v>79</v>
      </c>
      <c r="B2506" s="39">
        <v>10748</v>
      </c>
      <c r="C2506" s="38">
        <v>10311403</v>
      </c>
      <c r="D2506" s="40" t="s">
        <v>1532</v>
      </c>
      <c r="E2506" s="38">
        <v>1</v>
      </c>
      <c r="F2506" s="38">
        <v>60</v>
      </c>
      <c r="G2506" s="38" t="s">
        <v>33</v>
      </c>
      <c r="H2506" s="42">
        <v>2936.75</v>
      </c>
      <c r="I2506" s="2"/>
      <c r="J2506" s="44">
        <v>42667</v>
      </c>
      <c r="K2506" s="42">
        <v>0</v>
      </c>
      <c r="L2506" s="42">
        <v>2789.91</v>
      </c>
      <c r="M2506" s="44">
        <v>45077</v>
      </c>
      <c r="N2506" s="42">
        <f>H2506-K2506-L2506</f>
        <v>146.84000000000015</v>
      </c>
      <c r="O2506" s="42">
        <v>0</v>
      </c>
      <c r="P2506" s="45">
        <v>0.13</v>
      </c>
      <c r="Q2506" s="42">
        <v>0</v>
      </c>
      <c r="R2506" s="42">
        <v>0</v>
      </c>
      <c r="S2506" s="42">
        <f>N2506-R2506</f>
        <v>146.84000000000015</v>
      </c>
      <c r="T2506" s="38">
        <v>5000</v>
      </c>
      <c r="U2506" s="14">
        <f>S2506/H2506</f>
        <v>5.0000851281178225E-2</v>
      </c>
      <c r="V2506" s="19"/>
      <c r="W2506" s="19"/>
      <c r="X2506" s="37" t="s">
        <v>3459</v>
      </c>
    </row>
    <row r="2507" spans="1:37" s="9" customFormat="1" ht="16.5" customHeight="1">
      <c r="A2507" s="38">
        <v>259</v>
      </c>
      <c r="B2507" s="39">
        <v>10741</v>
      </c>
      <c r="C2507" s="38">
        <v>10282309</v>
      </c>
      <c r="D2507" s="40" t="s">
        <v>1532</v>
      </c>
      <c r="E2507" s="38">
        <v>2</v>
      </c>
      <c r="F2507" s="38">
        <v>60</v>
      </c>
      <c r="G2507" s="38" t="s">
        <v>33</v>
      </c>
      <c r="H2507" s="42">
        <v>5873.5</v>
      </c>
      <c r="I2507" s="55"/>
      <c r="J2507" s="44">
        <v>42458</v>
      </c>
      <c r="K2507" s="42">
        <v>0</v>
      </c>
      <c r="L2507" s="42">
        <v>5579.82</v>
      </c>
      <c r="M2507" s="44">
        <v>45138</v>
      </c>
      <c r="N2507" s="42">
        <f>H2507-K2507-L2507</f>
        <v>293.68000000000029</v>
      </c>
      <c r="O2507" s="42">
        <v>0</v>
      </c>
      <c r="P2507" s="45">
        <v>0.13</v>
      </c>
      <c r="Q2507" s="42">
        <v>0</v>
      </c>
      <c r="R2507" s="42">
        <v>0</v>
      </c>
      <c r="S2507" s="42">
        <f>N2507-R2507</f>
        <v>293.68000000000029</v>
      </c>
      <c r="T2507" s="38">
        <v>5000</v>
      </c>
      <c r="U2507" s="14">
        <f>S2507/H2507</f>
        <v>5.0000851281178225E-2</v>
      </c>
      <c r="V2507" s="19"/>
      <c r="W2507" s="19"/>
      <c r="X2507" s="37" t="s">
        <v>3462</v>
      </c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s="9" customFormat="1" ht="16.5" customHeight="1">
      <c r="A2508" s="38">
        <v>259</v>
      </c>
      <c r="B2508" s="39">
        <v>10745</v>
      </c>
      <c r="C2508" s="38">
        <v>10308766</v>
      </c>
      <c r="D2508" s="40" t="s">
        <v>596</v>
      </c>
      <c r="E2508" s="41">
        <v>1</v>
      </c>
      <c r="F2508" s="38">
        <v>60</v>
      </c>
      <c r="G2508" s="38" t="s">
        <v>33</v>
      </c>
      <c r="H2508" s="42">
        <v>2936.75</v>
      </c>
      <c r="I2508" s="57"/>
      <c r="J2508" s="44">
        <v>41910</v>
      </c>
      <c r="K2508" s="42">
        <v>0</v>
      </c>
      <c r="L2508" s="42">
        <v>2789.91</v>
      </c>
      <c r="M2508" s="44">
        <v>45199</v>
      </c>
      <c r="N2508" s="42">
        <f>H2508-K2508-L2508</f>
        <v>146.84000000000015</v>
      </c>
      <c r="O2508" s="42">
        <v>0</v>
      </c>
      <c r="P2508" s="45">
        <v>0.13</v>
      </c>
      <c r="Q2508" s="42">
        <v>0</v>
      </c>
      <c r="R2508" s="42">
        <v>0</v>
      </c>
      <c r="S2508" s="42">
        <f>N2508-R2508</f>
        <v>146.84000000000015</v>
      </c>
      <c r="T2508" s="38">
        <v>5000</v>
      </c>
      <c r="U2508" s="14">
        <f>S2508/H2508</f>
        <v>5.0000851281178225E-2</v>
      </c>
      <c r="V2508" s="19"/>
      <c r="W2508" s="19"/>
      <c r="X2508" s="37" t="s">
        <v>3463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s="9" customFormat="1" ht="16.5" customHeight="1">
      <c r="A2509" s="38">
        <v>712</v>
      </c>
      <c r="B2509" s="39">
        <v>10729</v>
      </c>
      <c r="C2509" s="38">
        <v>10292844</v>
      </c>
      <c r="D2509" s="40" t="s">
        <v>1993</v>
      </c>
      <c r="E2509" s="58">
        <v>1</v>
      </c>
      <c r="F2509" s="38">
        <v>55</v>
      </c>
      <c r="G2509" s="38" t="s">
        <v>33</v>
      </c>
      <c r="H2509" s="42">
        <v>8189.66</v>
      </c>
      <c r="I2509" s="37"/>
      <c r="J2509" s="44">
        <v>43460</v>
      </c>
      <c r="K2509" s="42">
        <v>0</v>
      </c>
      <c r="L2509" s="42">
        <v>7780.17</v>
      </c>
      <c r="M2509" s="44">
        <v>45259</v>
      </c>
      <c r="N2509" s="42">
        <v>409.49</v>
      </c>
      <c r="O2509" s="42">
        <v>0</v>
      </c>
      <c r="P2509" s="45">
        <f>IF(J2509&lt;DATEVALUE("2009-1-1"),3%,13%)</f>
        <v>0.13</v>
      </c>
      <c r="Q2509" s="42">
        <f>IF(P2509=13%,ROUND(O2509/(1+P2509)*P2509,2),ROUND(O2509/(1+0.03)*0.02,2))</f>
        <v>0</v>
      </c>
      <c r="R2509" s="42">
        <f>O2509-Q2509</f>
        <v>0</v>
      </c>
      <c r="S2509" s="42">
        <f>N2509-R2509</f>
        <v>409.49</v>
      </c>
      <c r="T2509" s="38">
        <v>2205</v>
      </c>
      <c r="U2509" s="14">
        <f>S2509/H2509</f>
        <v>5.0000854736338265E-2</v>
      </c>
      <c r="V2509" s="19"/>
      <c r="W2509" s="19"/>
      <c r="X2509" s="37" t="s">
        <v>3459</v>
      </c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</row>
    <row r="2510" spans="1:37" s="9" customFormat="1" ht="16.5" customHeight="1">
      <c r="A2510" s="38">
        <v>73</v>
      </c>
      <c r="B2510" s="39">
        <v>10713</v>
      </c>
      <c r="C2510" s="38">
        <v>10298548</v>
      </c>
      <c r="D2510" s="40" t="s">
        <v>219</v>
      </c>
      <c r="E2510" s="38">
        <v>1</v>
      </c>
      <c r="F2510" s="38">
        <v>60</v>
      </c>
      <c r="G2510" s="38" t="s">
        <v>33</v>
      </c>
      <c r="H2510" s="42">
        <v>8119.66</v>
      </c>
      <c r="I2510" s="57"/>
      <c r="J2510" s="44">
        <v>40804</v>
      </c>
      <c r="K2510" s="42">
        <v>0</v>
      </c>
      <c r="L2510" s="42">
        <v>7713.67</v>
      </c>
      <c r="M2510" s="44">
        <v>45199</v>
      </c>
      <c r="N2510" s="42">
        <v>405.99</v>
      </c>
      <c r="O2510" s="42">
        <v>0</v>
      </c>
      <c r="P2510" s="45">
        <v>0.13</v>
      </c>
      <c r="Q2510" s="42">
        <v>0</v>
      </c>
      <c r="R2510" s="42">
        <v>0</v>
      </c>
      <c r="S2510" s="42">
        <v>405.99</v>
      </c>
      <c r="T2510" s="38">
        <v>5000</v>
      </c>
      <c r="U2510" s="14">
        <f>S2510/H2510</f>
        <v>5.0000862105063514E-2</v>
      </c>
      <c r="V2510" s="19"/>
      <c r="W2510" s="19"/>
      <c r="X2510" s="37" t="s">
        <v>3457</v>
      </c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</row>
    <row r="2511" spans="1:37" s="9" customFormat="1" ht="16.5" customHeight="1">
      <c r="A2511" s="38">
        <v>177</v>
      </c>
      <c r="B2511" s="39">
        <v>10736</v>
      </c>
      <c r="C2511" s="38">
        <v>10284300</v>
      </c>
      <c r="D2511" s="40" t="s">
        <v>1940</v>
      </c>
      <c r="E2511" s="31">
        <v>1</v>
      </c>
      <c r="F2511" s="38">
        <v>120</v>
      </c>
      <c r="G2511" s="38" t="s">
        <v>21</v>
      </c>
      <c r="H2511" s="42">
        <v>8685.4500000000007</v>
      </c>
      <c r="I2511" s="49"/>
      <c r="J2511" s="44">
        <v>40513</v>
      </c>
      <c r="K2511" s="42">
        <v>0</v>
      </c>
      <c r="L2511" s="42">
        <v>8251.17</v>
      </c>
      <c r="M2511" s="44">
        <v>45107</v>
      </c>
      <c r="N2511" s="42">
        <f>H2511-K2511-L2511</f>
        <v>434.28000000000065</v>
      </c>
      <c r="O2511" s="42">
        <v>0</v>
      </c>
      <c r="P2511" s="45">
        <v>0.13</v>
      </c>
      <c r="Q2511" s="42">
        <v>0</v>
      </c>
      <c r="R2511" s="42">
        <v>0</v>
      </c>
      <c r="S2511" s="42">
        <f>N2511-R2511</f>
        <v>434.28000000000065</v>
      </c>
      <c r="T2511" s="38">
        <v>2102</v>
      </c>
      <c r="U2511" s="14">
        <f>S2511/H2511</f>
        <v>5.0000863513116833E-2</v>
      </c>
      <c r="V2511" s="19"/>
      <c r="W2511" s="19"/>
      <c r="X2511" s="37" t="s">
        <v>3461</v>
      </c>
    </row>
    <row r="2512" spans="1:37" s="9" customFormat="1" ht="16.5" customHeight="1">
      <c r="A2512" s="38">
        <v>766</v>
      </c>
      <c r="B2512" s="39">
        <v>40709</v>
      </c>
      <c r="C2512" s="38">
        <v>10285812</v>
      </c>
      <c r="D2512" s="40" t="s">
        <v>642</v>
      </c>
      <c r="E2512" s="58">
        <v>6</v>
      </c>
      <c r="F2512" s="38">
        <v>120</v>
      </c>
      <c r="G2512" s="38" t="s">
        <v>23</v>
      </c>
      <c r="H2512" s="42">
        <v>6923.08</v>
      </c>
      <c r="I2512" s="57"/>
      <c r="J2512" s="44">
        <v>40928</v>
      </c>
      <c r="K2512" s="42">
        <v>0</v>
      </c>
      <c r="L2512" s="42">
        <v>6576.92</v>
      </c>
      <c r="M2512" s="44">
        <v>45199</v>
      </c>
      <c r="N2512" s="42">
        <f>H2512-K2512-L2512</f>
        <v>346.15999999999985</v>
      </c>
      <c r="O2512" s="42">
        <v>0</v>
      </c>
      <c r="P2512" s="45">
        <v>0.13</v>
      </c>
      <c r="Q2512" s="42">
        <v>0</v>
      </c>
      <c r="R2512" s="42">
        <v>0</v>
      </c>
      <c r="S2512" s="42">
        <f>N2512-R2512</f>
        <v>346.15999999999985</v>
      </c>
      <c r="T2512" s="38">
        <v>5000</v>
      </c>
      <c r="U2512" s="14">
        <f>S2512/H2512</f>
        <v>5.0000866666281459E-2</v>
      </c>
      <c r="V2512" s="19"/>
      <c r="W2512" s="19"/>
      <c r="X2512" s="37" t="s">
        <v>3467</v>
      </c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</row>
    <row r="2513" spans="1:37" s="9" customFormat="1" ht="16.5" customHeight="1">
      <c r="A2513" s="38">
        <v>8</v>
      </c>
      <c r="B2513" s="39">
        <v>10800</v>
      </c>
      <c r="C2513" s="38">
        <v>10317367</v>
      </c>
      <c r="D2513" s="40" t="s">
        <v>2459</v>
      </c>
      <c r="E2513" s="38">
        <v>3</v>
      </c>
      <c r="F2513" s="38">
        <v>60</v>
      </c>
      <c r="G2513" s="38" t="s">
        <v>23</v>
      </c>
      <c r="H2513" s="42">
        <v>2868.75</v>
      </c>
      <c r="I2513" s="2"/>
      <c r="J2513" s="44">
        <v>39642</v>
      </c>
      <c r="K2513" s="42">
        <v>0</v>
      </c>
      <c r="L2513" s="42">
        <v>2725.31</v>
      </c>
      <c r="M2513" s="44">
        <v>45016</v>
      </c>
      <c r="N2513" s="42">
        <f>H2513-K2513-L2513</f>
        <v>143.44000000000005</v>
      </c>
      <c r="O2513" s="42">
        <v>0</v>
      </c>
      <c r="P2513" s="45">
        <v>0.03</v>
      </c>
      <c r="Q2513" s="42">
        <v>0</v>
      </c>
      <c r="R2513" s="42">
        <v>0</v>
      </c>
      <c r="S2513" s="42">
        <f>N2513-R2513</f>
        <v>143.44000000000005</v>
      </c>
      <c r="T2513" s="38">
        <v>1001</v>
      </c>
      <c r="U2513" s="14">
        <f>S2513/H2513</f>
        <v>5.0000871459695007E-2</v>
      </c>
      <c r="V2513" s="19"/>
      <c r="W2513" s="19"/>
      <c r="X2513" s="37" t="s">
        <v>3465</v>
      </c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</row>
    <row r="2514" spans="1:37" s="9" customFormat="1" ht="16.5" customHeight="1">
      <c r="A2514" s="38">
        <v>268</v>
      </c>
      <c r="B2514" s="39">
        <v>10741</v>
      </c>
      <c r="C2514" s="38">
        <v>10282526</v>
      </c>
      <c r="D2514" s="40" t="s">
        <v>1525</v>
      </c>
      <c r="E2514" s="38">
        <v>1</v>
      </c>
      <c r="F2514" s="38">
        <v>43</v>
      </c>
      <c r="G2514" s="38" t="s">
        <v>33</v>
      </c>
      <c r="H2514" s="42">
        <v>3435.54</v>
      </c>
      <c r="I2514" s="55"/>
      <c r="J2514" s="44">
        <v>43582</v>
      </c>
      <c r="K2514" s="42">
        <v>0</v>
      </c>
      <c r="L2514" s="42">
        <v>3263.76</v>
      </c>
      <c r="M2514" s="44">
        <v>45138</v>
      </c>
      <c r="N2514" s="42">
        <f>H2514-K2514-L2514</f>
        <v>171.77999999999975</v>
      </c>
      <c r="O2514" s="42">
        <v>0</v>
      </c>
      <c r="P2514" s="45">
        <v>0.13</v>
      </c>
      <c r="Q2514" s="42">
        <v>0</v>
      </c>
      <c r="R2514" s="42">
        <v>0</v>
      </c>
      <c r="S2514" s="42">
        <f>N2514-R2514</f>
        <v>171.77999999999975</v>
      </c>
      <c r="T2514" s="38">
        <v>5000</v>
      </c>
      <c r="U2514" s="14">
        <f>S2514/H2514</f>
        <v>5.0000873225169766E-2</v>
      </c>
      <c r="V2514" s="19"/>
      <c r="W2514" s="19"/>
      <c r="X2514" s="37" t="s">
        <v>3462</v>
      </c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</row>
    <row r="2515" spans="1:37" s="9" customFormat="1" ht="16.5" customHeight="1">
      <c r="A2515" s="38">
        <v>145</v>
      </c>
      <c r="B2515" s="39">
        <v>10743</v>
      </c>
      <c r="C2515" s="38">
        <v>10301335</v>
      </c>
      <c r="D2515" s="40" t="s">
        <v>1113</v>
      </c>
      <c r="E2515" s="38">
        <v>12</v>
      </c>
      <c r="F2515" s="38">
        <v>60</v>
      </c>
      <c r="G2515" s="38" t="s">
        <v>23</v>
      </c>
      <c r="H2515" s="42">
        <v>5110.1099999999997</v>
      </c>
      <c r="I2515" s="56"/>
      <c r="J2515" s="44">
        <v>40660</v>
      </c>
      <c r="K2515" s="42">
        <v>0</v>
      </c>
      <c r="L2515" s="42">
        <v>4854.6000000000004</v>
      </c>
      <c r="M2515" s="44">
        <v>45169</v>
      </c>
      <c r="N2515" s="42">
        <f>H2515-K2515-L2515</f>
        <v>255.50999999999931</v>
      </c>
      <c r="O2515" s="42">
        <v>0</v>
      </c>
      <c r="P2515" s="45">
        <v>0.13</v>
      </c>
      <c r="Q2515" s="42">
        <v>0</v>
      </c>
      <c r="R2515" s="42">
        <v>0</v>
      </c>
      <c r="S2515" s="42">
        <f>N2515-R2515</f>
        <v>255.50999999999931</v>
      </c>
      <c r="T2515" s="38">
        <v>5000</v>
      </c>
      <c r="U2515" s="14">
        <f>S2515/H2515</f>
        <v>5.0000880607266637E-2</v>
      </c>
      <c r="V2515" s="19"/>
      <c r="W2515" s="19"/>
      <c r="X2515" s="37" t="s">
        <v>3463</v>
      </c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</row>
    <row r="2516" spans="1:37" s="9" customFormat="1" ht="16.5" customHeight="1">
      <c r="A2516" s="38">
        <v>10</v>
      </c>
      <c r="B2516" s="39">
        <v>10717</v>
      </c>
      <c r="C2516" s="38">
        <v>10311935</v>
      </c>
      <c r="D2516" s="40" t="s">
        <v>1826</v>
      </c>
      <c r="E2516" s="38">
        <v>1</v>
      </c>
      <c r="F2516" s="38">
        <v>34</v>
      </c>
      <c r="G2516" s="38" t="s">
        <v>21</v>
      </c>
      <c r="H2516" s="42">
        <v>10214.620000000001</v>
      </c>
      <c r="I2516" s="48"/>
      <c r="J2516" s="44">
        <v>42975</v>
      </c>
      <c r="K2516" s="42">
        <v>0</v>
      </c>
      <c r="L2516" s="42">
        <v>9703.8799999999992</v>
      </c>
      <c r="M2516" s="44">
        <v>45107</v>
      </c>
      <c r="N2516" s="42">
        <f>H2516-K2516-L2516</f>
        <v>510.7400000000016</v>
      </c>
      <c r="O2516" s="42">
        <v>0</v>
      </c>
      <c r="P2516" s="45">
        <v>0.13</v>
      </c>
      <c r="Q2516" s="42">
        <v>0</v>
      </c>
      <c r="R2516" s="42">
        <v>0</v>
      </c>
      <c r="S2516" s="42">
        <f>N2516-R2516</f>
        <v>510.7400000000016</v>
      </c>
      <c r="T2516" s="38">
        <v>5000</v>
      </c>
      <c r="U2516" s="14">
        <f>S2516/H2516</f>
        <v>5.00008810900456E-2</v>
      </c>
      <c r="V2516" s="19"/>
      <c r="W2516" s="19"/>
      <c r="X2516" s="37" t="s">
        <v>3457</v>
      </c>
    </row>
    <row r="2517" spans="1:37" s="9" customFormat="1" ht="16.5" customHeight="1">
      <c r="A2517" s="38">
        <v>202</v>
      </c>
      <c r="B2517" s="39">
        <v>10743</v>
      </c>
      <c r="C2517" s="38">
        <v>10300836</v>
      </c>
      <c r="D2517" s="40" t="s">
        <v>549</v>
      </c>
      <c r="E2517" s="58">
        <v>1</v>
      </c>
      <c r="F2517" s="38">
        <v>120</v>
      </c>
      <c r="G2517" s="38" t="s">
        <v>23</v>
      </c>
      <c r="H2517" s="42">
        <v>2264.96</v>
      </c>
      <c r="I2517" s="57"/>
      <c r="J2517" s="44">
        <v>40512</v>
      </c>
      <c r="K2517" s="42">
        <v>0</v>
      </c>
      <c r="L2517" s="42">
        <v>2151.71</v>
      </c>
      <c r="M2517" s="44">
        <v>45199</v>
      </c>
      <c r="N2517" s="42">
        <f>H2517-L2517</f>
        <v>113.25</v>
      </c>
      <c r="O2517" s="42">
        <v>0</v>
      </c>
      <c r="P2517" s="45">
        <v>0.13</v>
      </c>
      <c r="Q2517" s="42">
        <v>0</v>
      </c>
      <c r="R2517" s="42">
        <v>0</v>
      </c>
      <c r="S2517" s="42">
        <f>N2517</f>
        <v>113.25</v>
      </c>
      <c r="T2517" s="38">
        <v>2103</v>
      </c>
      <c r="U2517" s="14">
        <f>S2517/H2517</f>
        <v>5.0000883017801638E-2</v>
      </c>
      <c r="V2517" s="19"/>
      <c r="W2517" s="19"/>
      <c r="X2517" s="37" t="s">
        <v>3463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</row>
    <row r="2518" spans="1:37" s="9" customFormat="1" ht="16.5" customHeight="1">
      <c r="A2518" s="38">
        <v>135</v>
      </c>
      <c r="B2518" s="39">
        <v>10709</v>
      </c>
      <c r="C2518" s="38">
        <v>10309673</v>
      </c>
      <c r="D2518" s="40" t="s">
        <v>150</v>
      </c>
      <c r="E2518" s="38">
        <v>2</v>
      </c>
      <c r="F2518" s="38">
        <v>60</v>
      </c>
      <c r="G2518" s="38" t="s">
        <v>33</v>
      </c>
      <c r="H2518" s="42">
        <v>7863.26</v>
      </c>
      <c r="I2518" s="57"/>
      <c r="J2518" s="44">
        <v>42394</v>
      </c>
      <c r="K2518" s="42">
        <v>0</v>
      </c>
      <c r="L2518" s="42">
        <v>7470.09</v>
      </c>
      <c r="M2518" s="44">
        <v>45199</v>
      </c>
      <c r="N2518" s="42">
        <v>393.17</v>
      </c>
      <c r="O2518" s="42">
        <v>0</v>
      </c>
      <c r="P2518" s="45">
        <v>0.13</v>
      </c>
      <c r="Q2518" s="42">
        <v>0</v>
      </c>
      <c r="R2518" s="42">
        <v>0</v>
      </c>
      <c r="S2518" s="42">
        <v>393.17</v>
      </c>
      <c r="T2518" s="38">
        <v>5000</v>
      </c>
      <c r="U2518" s="14">
        <f>S2518/H2518</f>
        <v>5.0000890216017273E-2</v>
      </c>
      <c r="V2518" s="19"/>
      <c r="W2518" s="19"/>
      <c r="X2518" s="37" t="s">
        <v>3456</v>
      </c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</row>
    <row r="2519" spans="1:37" s="9" customFormat="1" ht="16.5" customHeight="1">
      <c r="A2519" s="38">
        <v>51</v>
      </c>
      <c r="B2519" s="39">
        <v>10755</v>
      </c>
      <c r="C2519" s="38">
        <v>10287325</v>
      </c>
      <c r="D2519" s="40" t="s">
        <v>189</v>
      </c>
      <c r="E2519" s="38">
        <v>2</v>
      </c>
      <c r="F2519" s="38">
        <v>60</v>
      </c>
      <c r="G2519" s="38" t="s">
        <v>33</v>
      </c>
      <c r="H2519" s="42">
        <v>3333.34</v>
      </c>
      <c r="I2519" s="53"/>
      <c r="J2519" s="44">
        <v>42879</v>
      </c>
      <c r="K2519" s="42">
        <v>0</v>
      </c>
      <c r="L2519" s="42">
        <v>3166.67</v>
      </c>
      <c r="M2519" s="44">
        <v>45169</v>
      </c>
      <c r="N2519" s="42">
        <f>H2519-K2519-L2519</f>
        <v>166.67000000000007</v>
      </c>
      <c r="O2519" s="42">
        <v>0</v>
      </c>
      <c r="P2519" s="45">
        <v>0.13</v>
      </c>
      <c r="Q2519" s="42">
        <v>0</v>
      </c>
      <c r="R2519" s="42">
        <v>0</v>
      </c>
      <c r="S2519" s="42">
        <v>166.67</v>
      </c>
      <c r="T2519" s="38">
        <v>5000</v>
      </c>
      <c r="U2519" s="14">
        <f>S2519/H2519</f>
        <v>5.0000899998199996E-2</v>
      </c>
      <c r="V2519" s="19"/>
      <c r="W2519" s="19"/>
      <c r="X2519" s="37" t="s">
        <v>3464</v>
      </c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</row>
    <row r="2520" spans="1:37" s="9" customFormat="1" ht="16.5" customHeight="1">
      <c r="A2520" s="38">
        <v>52</v>
      </c>
      <c r="B2520" s="39">
        <v>50101</v>
      </c>
      <c r="C2520" s="38">
        <v>10303143</v>
      </c>
      <c r="D2520" s="40" t="s">
        <v>189</v>
      </c>
      <c r="E2520" s="58">
        <v>2</v>
      </c>
      <c r="F2520" s="38">
        <v>60</v>
      </c>
      <c r="G2520" s="38" t="s">
        <v>33</v>
      </c>
      <c r="H2520" s="42">
        <v>3333.34</v>
      </c>
      <c r="I2520" s="57"/>
      <c r="J2520" s="44">
        <v>42092</v>
      </c>
      <c r="K2520" s="42">
        <v>0</v>
      </c>
      <c r="L2520" s="42">
        <v>3166.67</v>
      </c>
      <c r="M2520" s="44">
        <v>45199</v>
      </c>
      <c r="N2520" s="42">
        <v>166.67</v>
      </c>
      <c r="O2520" s="42">
        <v>0</v>
      </c>
      <c r="P2520" s="45">
        <v>0.13</v>
      </c>
      <c r="Q2520" s="42">
        <v>0</v>
      </c>
      <c r="R2520" s="42">
        <v>0</v>
      </c>
      <c r="S2520" s="42">
        <v>166.67</v>
      </c>
      <c r="T2520" s="38">
        <v>2101</v>
      </c>
      <c r="U2520" s="14">
        <f>S2520/H2520</f>
        <v>5.0000899998199996E-2</v>
      </c>
      <c r="V2520" s="19"/>
      <c r="W2520" s="19"/>
      <c r="X2520" s="37" t="s">
        <v>3477</v>
      </c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</row>
    <row r="2521" spans="1:37" s="9" customFormat="1" ht="16.5" customHeight="1">
      <c r="A2521" s="38">
        <v>254</v>
      </c>
      <c r="B2521" s="39">
        <v>40712</v>
      </c>
      <c r="C2521" s="38">
        <v>10302536</v>
      </c>
      <c r="D2521" s="40" t="s">
        <v>189</v>
      </c>
      <c r="E2521" s="38">
        <v>6</v>
      </c>
      <c r="F2521" s="38">
        <v>60</v>
      </c>
      <c r="G2521" s="38" t="s">
        <v>33</v>
      </c>
      <c r="H2521" s="42">
        <v>10000.02</v>
      </c>
      <c r="I2521" s="55"/>
      <c r="J2521" s="44">
        <v>42276</v>
      </c>
      <c r="K2521" s="42">
        <v>0</v>
      </c>
      <c r="L2521" s="42">
        <v>9500.01</v>
      </c>
      <c r="M2521" s="44">
        <v>45138</v>
      </c>
      <c r="N2521" s="42">
        <f>H2521-K2521-L2521</f>
        <v>500.01000000000022</v>
      </c>
      <c r="O2521" s="42">
        <v>0</v>
      </c>
      <c r="P2521" s="45">
        <v>0.13</v>
      </c>
      <c r="Q2521" s="42">
        <v>0</v>
      </c>
      <c r="R2521" s="42">
        <v>0</v>
      </c>
      <c r="S2521" s="42">
        <v>500.01</v>
      </c>
      <c r="T2521" s="38">
        <v>2101</v>
      </c>
      <c r="U2521" s="14">
        <f>S2521/H2521</f>
        <v>5.0000899998200003E-2</v>
      </c>
      <c r="V2521" s="19"/>
      <c r="W2521" s="19"/>
      <c r="X2521" s="37" t="s">
        <v>3467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</row>
    <row r="2522" spans="1:37" s="9" customFormat="1" ht="16.5" customHeight="1">
      <c r="A2522" s="38">
        <v>336</v>
      </c>
      <c r="B2522" s="39">
        <v>10741</v>
      </c>
      <c r="C2522" s="38">
        <v>10282058</v>
      </c>
      <c r="D2522" s="40" t="s">
        <v>1106</v>
      </c>
      <c r="E2522" s="38">
        <v>2</v>
      </c>
      <c r="F2522" s="38">
        <v>58</v>
      </c>
      <c r="G2522" s="38" t="s">
        <v>33</v>
      </c>
      <c r="H2522" s="42">
        <v>3333.34</v>
      </c>
      <c r="I2522" s="56"/>
      <c r="J2522" s="44">
        <v>43367</v>
      </c>
      <c r="K2522" s="42">
        <v>0</v>
      </c>
      <c r="L2522" s="42">
        <v>3166.67</v>
      </c>
      <c r="M2522" s="44">
        <v>45169</v>
      </c>
      <c r="N2522" s="42">
        <f>H2522-K2522-L2522</f>
        <v>166.67000000000007</v>
      </c>
      <c r="O2522" s="42">
        <v>0</v>
      </c>
      <c r="P2522" s="45">
        <v>0.13</v>
      </c>
      <c r="Q2522" s="42">
        <v>0</v>
      </c>
      <c r="R2522" s="42">
        <v>0</v>
      </c>
      <c r="S2522" s="42">
        <f>N2522-R2522</f>
        <v>166.67000000000007</v>
      </c>
      <c r="T2522" s="38">
        <v>2506</v>
      </c>
      <c r="U2522" s="14">
        <f>S2522/H2522</f>
        <v>5.0000899998200024E-2</v>
      </c>
      <c r="V2522" s="19"/>
      <c r="W2522" s="19"/>
      <c r="X2522" s="37" t="s">
        <v>3462</v>
      </c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</row>
    <row r="2523" spans="1:37" s="9" customFormat="1" ht="16.5" customHeight="1">
      <c r="A2523" s="38">
        <v>229</v>
      </c>
      <c r="B2523" s="39">
        <v>10731</v>
      </c>
      <c r="C2523" s="38">
        <v>10289364</v>
      </c>
      <c r="D2523" s="40" t="s">
        <v>402</v>
      </c>
      <c r="E2523" s="58">
        <v>1</v>
      </c>
      <c r="F2523" s="38">
        <v>120</v>
      </c>
      <c r="G2523" s="38" t="s">
        <v>23</v>
      </c>
      <c r="H2523" s="42">
        <v>1096.58</v>
      </c>
      <c r="I2523" s="57"/>
      <c r="J2523" s="44">
        <v>40927</v>
      </c>
      <c r="K2523" s="42">
        <v>0</v>
      </c>
      <c r="L2523" s="42">
        <v>1041.75</v>
      </c>
      <c r="M2523" s="44">
        <v>45199</v>
      </c>
      <c r="N2523" s="42">
        <f>H2523-K2523-L2523</f>
        <v>54.829999999999927</v>
      </c>
      <c r="O2523" s="42">
        <v>0</v>
      </c>
      <c r="P2523" s="45">
        <v>0.13</v>
      </c>
      <c r="Q2523" s="42">
        <v>0</v>
      </c>
      <c r="R2523" s="42">
        <v>0</v>
      </c>
      <c r="S2523" s="42">
        <f>N2523-R2523</f>
        <v>54.829999999999927</v>
      </c>
      <c r="T2523" s="38">
        <v>2101</v>
      </c>
      <c r="U2523" s="14">
        <f>S2523/H2523</f>
        <v>5.0000911926170392E-2</v>
      </c>
      <c r="V2523" s="19"/>
      <c r="W2523" s="19"/>
      <c r="X2523" s="37" t="s">
        <v>3459</v>
      </c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s="9" customFormat="1" ht="16.5" customHeight="1">
      <c r="A2524" s="38">
        <v>1021</v>
      </c>
      <c r="B2524" s="39">
        <v>10800</v>
      </c>
      <c r="C2524" s="38">
        <v>10317749</v>
      </c>
      <c r="D2524" s="40" t="s">
        <v>2136</v>
      </c>
      <c r="E2524" s="38">
        <v>3</v>
      </c>
      <c r="F2524" s="38">
        <v>60</v>
      </c>
      <c r="G2524" s="38" t="s">
        <v>23</v>
      </c>
      <c r="H2524" s="42">
        <v>8164.65</v>
      </c>
      <c r="I2524" s="2"/>
      <c r="J2524" s="44">
        <v>39808</v>
      </c>
      <c r="K2524" s="42">
        <v>0</v>
      </c>
      <c r="L2524" s="42">
        <v>7756.41</v>
      </c>
      <c r="M2524" s="44">
        <v>45077</v>
      </c>
      <c r="N2524" s="42">
        <f>H2524-K2524-L2524</f>
        <v>408.23999999999978</v>
      </c>
      <c r="O2524" s="42">
        <v>0</v>
      </c>
      <c r="P2524" s="45">
        <v>0.03</v>
      </c>
      <c r="Q2524" s="42">
        <v>0</v>
      </c>
      <c r="R2524" s="42">
        <v>0</v>
      </c>
      <c r="S2524" s="42">
        <f>N2524-R2524</f>
        <v>408.23999999999978</v>
      </c>
      <c r="T2524" s="38">
        <v>1001</v>
      </c>
      <c r="U2524" s="14">
        <f>S2524/H2524</f>
        <v>5.0000918594183437E-2</v>
      </c>
      <c r="V2524" s="19"/>
      <c r="W2524" s="19"/>
      <c r="X2524" s="37" t="s">
        <v>3465</v>
      </c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</row>
    <row r="2525" spans="1:37" s="9" customFormat="1" ht="16.5" customHeight="1">
      <c r="A2525" s="38">
        <v>1089</v>
      </c>
      <c r="B2525" s="39">
        <v>10800</v>
      </c>
      <c r="C2525" s="38">
        <v>10318103</v>
      </c>
      <c r="D2525" s="40" t="s">
        <v>2061</v>
      </c>
      <c r="E2525" s="38">
        <v>1</v>
      </c>
      <c r="F2525" s="38">
        <v>60</v>
      </c>
      <c r="G2525" s="38" t="s">
        <v>33</v>
      </c>
      <c r="H2525" s="42">
        <v>1623.77</v>
      </c>
      <c r="I2525" s="48"/>
      <c r="J2525" s="44">
        <v>39869</v>
      </c>
      <c r="K2525" s="42">
        <v>0</v>
      </c>
      <c r="L2525" s="42">
        <v>1542.58</v>
      </c>
      <c r="M2525" s="44">
        <v>45107</v>
      </c>
      <c r="N2525" s="42">
        <f>H2525-K2525-L2525</f>
        <v>81.190000000000055</v>
      </c>
      <c r="O2525" s="42">
        <v>0</v>
      </c>
      <c r="P2525" s="45">
        <v>0.13</v>
      </c>
      <c r="Q2525" s="42">
        <v>0</v>
      </c>
      <c r="R2525" s="42">
        <v>0</v>
      </c>
      <c r="S2525" s="42">
        <f>N2525-R2525</f>
        <v>81.190000000000055</v>
      </c>
      <c r="T2525" s="38">
        <v>1001</v>
      </c>
      <c r="U2525" s="14">
        <f>S2525/H2525</f>
        <v>5.0000923776150598E-2</v>
      </c>
      <c r="V2525" s="19"/>
      <c r="W2525" s="19"/>
      <c r="X2525" s="37" t="s">
        <v>3465</v>
      </c>
    </row>
    <row r="2526" spans="1:37" s="9" customFormat="1" ht="16.5" customHeight="1">
      <c r="A2526" s="38">
        <v>146</v>
      </c>
      <c r="B2526" s="39">
        <v>10709</v>
      </c>
      <c r="C2526" s="38">
        <v>10310023</v>
      </c>
      <c r="D2526" s="40" t="s">
        <v>161</v>
      </c>
      <c r="E2526" s="38">
        <v>48</v>
      </c>
      <c r="F2526" s="38">
        <v>60</v>
      </c>
      <c r="G2526" s="38" t="s">
        <v>83</v>
      </c>
      <c r="H2526" s="42">
        <v>4307.5200000000004</v>
      </c>
      <c r="I2526" s="57"/>
      <c r="J2526" s="44">
        <v>42359</v>
      </c>
      <c r="K2526" s="42">
        <v>0</v>
      </c>
      <c r="L2526" s="42">
        <v>4092.14</v>
      </c>
      <c r="M2526" s="44">
        <v>45199</v>
      </c>
      <c r="N2526" s="42">
        <v>215.38</v>
      </c>
      <c r="O2526" s="42">
        <v>0</v>
      </c>
      <c r="P2526" s="45">
        <v>0.13</v>
      </c>
      <c r="Q2526" s="42">
        <v>0</v>
      </c>
      <c r="R2526" s="42">
        <v>0</v>
      </c>
      <c r="S2526" s="42">
        <v>215.38</v>
      </c>
      <c r="T2526" s="38">
        <v>5000</v>
      </c>
      <c r="U2526" s="14">
        <f>S2526/H2526</f>
        <v>5.0000928608572907E-2</v>
      </c>
      <c r="V2526" s="19"/>
      <c r="W2526" s="19"/>
      <c r="X2526" s="37" t="s">
        <v>3456</v>
      </c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s="9" customFormat="1" ht="16.5" customHeight="1">
      <c r="A2527" s="38">
        <v>85</v>
      </c>
      <c r="B2527" s="39">
        <v>10736</v>
      </c>
      <c r="C2527" s="38">
        <v>10284024</v>
      </c>
      <c r="D2527" s="40" t="s">
        <v>1887</v>
      </c>
      <c r="E2527" s="38">
        <v>1</v>
      </c>
      <c r="F2527" s="38">
        <v>120</v>
      </c>
      <c r="G2527" s="38" t="s">
        <v>23</v>
      </c>
      <c r="H2527" s="42">
        <v>4828.3100000000004</v>
      </c>
      <c r="I2527" s="49"/>
      <c r="J2527" s="44">
        <v>40390</v>
      </c>
      <c r="K2527" s="42">
        <v>0</v>
      </c>
      <c r="L2527" s="42">
        <v>4586.8900000000003</v>
      </c>
      <c r="M2527" s="44">
        <v>45107</v>
      </c>
      <c r="N2527" s="42">
        <f>H2527-K2527-L2527</f>
        <v>241.42000000000007</v>
      </c>
      <c r="O2527" s="42">
        <v>0</v>
      </c>
      <c r="P2527" s="45">
        <v>0.13</v>
      </c>
      <c r="Q2527" s="42">
        <v>0</v>
      </c>
      <c r="R2527" s="42">
        <v>0</v>
      </c>
      <c r="S2527" s="42">
        <f>N2527-R2527</f>
        <v>241.42000000000007</v>
      </c>
      <c r="T2527" s="38">
        <v>5000</v>
      </c>
      <c r="U2527" s="14">
        <f>S2527/H2527</f>
        <v>5.0000932003123257E-2</v>
      </c>
      <c r="V2527" s="19"/>
      <c r="W2527" s="19"/>
      <c r="X2527" s="37" t="s">
        <v>3461</v>
      </c>
    </row>
    <row r="2528" spans="1:37" s="9" customFormat="1" ht="16.5" customHeight="1">
      <c r="A2528" s="38">
        <v>19</v>
      </c>
      <c r="B2528" s="39">
        <v>50098</v>
      </c>
      <c r="C2528" s="38">
        <v>10307051</v>
      </c>
      <c r="D2528" s="40" t="s">
        <v>2178</v>
      </c>
      <c r="E2528" s="38">
        <v>1</v>
      </c>
      <c r="F2528" s="38">
        <v>17</v>
      </c>
      <c r="G2528" s="38" t="s">
        <v>33</v>
      </c>
      <c r="H2528" s="42">
        <v>4264.32</v>
      </c>
      <c r="I2528" s="2"/>
      <c r="J2528" s="44">
        <v>44004</v>
      </c>
      <c r="K2528" s="42">
        <v>0</v>
      </c>
      <c r="L2528" s="42">
        <v>4051.1</v>
      </c>
      <c r="M2528" s="44">
        <v>45046</v>
      </c>
      <c r="N2528" s="42">
        <f>H2528-K2528-L2528</f>
        <v>213.2199999999998</v>
      </c>
      <c r="O2528" s="42">
        <v>0</v>
      </c>
      <c r="P2528" s="45">
        <v>0.13</v>
      </c>
      <c r="Q2528" s="42">
        <v>0</v>
      </c>
      <c r="R2528" s="42">
        <v>0</v>
      </c>
      <c r="S2528" s="42">
        <v>213.22</v>
      </c>
      <c r="T2528" s="38">
        <v>5000</v>
      </c>
      <c r="U2528" s="14">
        <f>S2528/H2528</f>
        <v>5.0000938015908755E-2</v>
      </c>
      <c r="V2528" s="19"/>
      <c r="W2528" s="19"/>
      <c r="X2528" s="37" t="s">
        <v>3456</v>
      </c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s="9" customFormat="1" ht="16.5" customHeight="1">
      <c r="A2529" s="38">
        <v>42</v>
      </c>
      <c r="B2529" s="39">
        <v>10711</v>
      </c>
      <c r="C2529" s="38">
        <v>10283480</v>
      </c>
      <c r="D2529" s="40" t="s">
        <v>180</v>
      </c>
      <c r="E2529" s="38">
        <v>4</v>
      </c>
      <c r="F2529" s="38">
        <v>120</v>
      </c>
      <c r="G2529" s="38" t="s">
        <v>23</v>
      </c>
      <c r="H2529" s="42">
        <v>9059.83</v>
      </c>
      <c r="I2529" s="57"/>
      <c r="J2529" s="44">
        <v>40779</v>
      </c>
      <c r="K2529" s="42">
        <v>0</v>
      </c>
      <c r="L2529" s="42">
        <v>8606.83</v>
      </c>
      <c r="M2529" s="44">
        <v>45199</v>
      </c>
      <c r="N2529" s="42">
        <v>453</v>
      </c>
      <c r="O2529" s="42">
        <v>0</v>
      </c>
      <c r="P2529" s="45">
        <v>0.13</v>
      </c>
      <c r="Q2529" s="42">
        <v>0</v>
      </c>
      <c r="R2529" s="42">
        <v>0</v>
      </c>
      <c r="S2529" s="42">
        <v>453</v>
      </c>
      <c r="T2529" s="38">
        <v>5000</v>
      </c>
      <c r="U2529" s="14">
        <f>S2529/H2529</f>
        <v>5.0000938207449809E-2</v>
      </c>
      <c r="V2529" s="19"/>
      <c r="W2529" s="19"/>
      <c r="X2529" s="37" t="s">
        <v>3457</v>
      </c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</row>
    <row r="2530" spans="1:37" s="9" customFormat="1" ht="16.5" customHeight="1">
      <c r="A2530" s="38">
        <v>60</v>
      </c>
      <c r="B2530" s="39">
        <v>10713</v>
      </c>
      <c r="C2530" s="38">
        <v>10298313</v>
      </c>
      <c r="D2530" s="40" t="s">
        <v>207</v>
      </c>
      <c r="E2530" s="38">
        <v>1</v>
      </c>
      <c r="F2530" s="38">
        <v>120</v>
      </c>
      <c r="G2530" s="38" t="s">
        <v>21</v>
      </c>
      <c r="H2530" s="42">
        <v>5324.1</v>
      </c>
      <c r="I2530" s="57"/>
      <c r="J2530" s="44">
        <v>40907</v>
      </c>
      <c r="K2530" s="42">
        <v>0</v>
      </c>
      <c r="L2530" s="42">
        <v>5057.8900000000003</v>
      </c>
      <c r="M2530" s="44">
        <v>45199</v>
      </c>
      <c r="N2530" s="42">
        <v>266.20999999999998</v>
      </c>
      <c r="O2530" s="42">
        <v>0</v>
      </c>
      <c r="P2530" s="45">
        <v>0.13</v>
      </c>
      <c r="Q2530" s="42">
        <v>0</v>
      </c>
      <c r="R2530" s="42">
        <v>0</v>
      </c>
      <c r="S2530" s="42">
        <v>266.20999999999998</v>
      </c>
      <c r="T2530" s="38">
        <v>5000</v>
      </c>
      <c r="U2530" s="14">
        <f>S2530/H2530</f>
        <v>5.0000939125861642E-2</v>
      </c>
      <c r="V2530" s="19"/>
      <c r="W2530" s="19"/>
      <c r="X2530" s="37" t="s">
        <v>3457</v>
      </c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</row>
    <row r="2531" spans="1:37" s="9" customFormat="1" ht="16.5" customHeight="1">
      <c r="A2531" s="38">
        <v>782</v>
      </c>
      <c r="B2531" s="39">
        <v>40710</v>
      </c>
      <c r="C2531" s="38">
        <v>10294283</v>
      </c>
      <c r="D2531" s="40" t="s">
        <v>914</v>
      </c>
      <c r="E2531" s="58">
        <v>94</v>
      </c>
      <c r="F2531" s="38">
        <v>120</v>
      </c>
      <c r="G2531" s="38" t="s">
        <v>23</v>
      </c>
      <c r="H2531" s="42">
        <v>4258.12</v>
      </c>
      <c r="I2531" s="57"/>
      <c r="J2531" s="44">
        <v>40512</v>
      </c>
      <c r="K2531" s="42">
        <v>0</v>
      </c>
      <c r="L2531" s="42">
        <v>4045.21</v>
      </c>
      <c r="M2531" s="44">
        <v>45199</v>
      </c>
      <c r="N2531" s="42">
        <f>H2531-K2531-L2531</f>
        <v>212.90999999999985</v>
      </c>
      <c r="O2531" s="42">
        <v>0</v>
      </c>
      <c r="P2531" s="45">
        <v>0.13</v>
      </c>
      <c r="Q2531" s="42">
        <v>0</v>
      </c>
      <c r="R2531" s="42">
        <v>0</v>
      </c>
      <c r="S2531" s="42">
        <f>N2531</f>
        <v>212.90999999999985</v>
      </c>
      <c r="T2531" s="38">
        <v>5000</v>
      </c>
      <c r="U2531" s="14">
        <f>S2531/H2531</f>
        <v>5.0000939381698931E-2</v>
      </c>
      <c r="V2531" s="19"/>
      <c r="W2531" s="19"/>
      <c r="X2531" s="37" t="s">
        <v>3467</v>
      </c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</row>
    <row r="2532" spans="1:37" ht="16.5" customHeight="1">
      <c r="A2532" s="38">
        <v>89</v>
      </c>
      <c r="B2532" s="39">
        <v>10736</v>
      </c>
      <c r="C2532" s="38">
        <v>10284038</v>
      </c>
      <c r="D2532" s="40" t="s">
        <v>1890</v>
      </c>
      <c r="E2532" s="31">
        <v>1</v>
      </c>
      <c r="F2532" s="38">
        <v>120</v>
      </c>
      <c r="G2532" s="38" t="s">
        <v>21</v>
      </c>
      <c r="H2532" s="42">
        <v>5307.7</v>
      </c>
      <c r="I2532" s="49"/>
      <c r="J2532" s="44">
        <v>40907</v>
      </c>
      <c r="K2532" s="42">
        <v>0</v>
      </c>
      <c r="L2532" s="42">
        <v>5042.3100000000004</v>
      </c>
      <c r="M2532" s="44">
        <v>45107</v>
      </c>
      <c r="N2532" s="42">
        <f>H2532-K2532-L2532</f>
        <v>265.38999999999942</v>
      </c>
      <c r="O2532" s="42">
        <v>0</v>
      </c>
      <c r="P2532" s="45">
        <v>0.13</v>
      </c>
      <c r="Q2532" s="42">
        <v>0</v>
      </c>
      <c r="R2532" s="42">
        <v>0</v>
      </c>
      <c r="S2532" s="42">
        <f>N2532-R2532</f>
        <v>265.38999999999942</v>
      </c>
      <c r="T2532" s="38">
        <v>2104</v>
      </c>
      <c r="U2532" s="14">
        <f>S2532/H2532</f>
        <v>5.0000942027620142E-2</v>
      </c>
      <c r="V2532" s="19"/>
      <c r="W2532" s="19"/>
      <c r="X2532" s="37" t="s">
        <v>3461</v>
      </c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</row>
    <row r="2533" spans="1:37" ht="16.5" customHeight="1">
      <c r="A2533" s="38">
        <v>1012</v>
      </c>
      <c r="B2533" s="39">
        <v>10800</v>
      </c>
      <c r="C2533" s="38">
        <v>10317654</v>
      </c>
      <c r="D2533" s="40" t="s">
        <v>1283</v>
      </c>
      <c r="E2533" s="38">
        <v>1</v>
      </c>
      <c r="F2533" s="38">
        <v>60</v>
      </c>
      <c r="G2533" s="38" t="s">
        <v>23</v>
      </c>
      <c r="H2533" s="42">
        <v>2633.35</v>
      </c>
      <c r="I2533" s="2"/>
      <c r="J2533" s="44">
        <v>39808</v>
      </c>
      <c r="K2533" s="42">
        <v>0</v>
      </c>
      <c r="L2533" s="42">
        <v>2501.6799999999998</v>
      </c>
      <c r="M2533" s="44">
        <v>45077</v>
      </c>
      <c r="N2533" s="42">
        <f>H2533-K2533-L2533</f>
        <v>131.67000000000007</v>
      </c>
      <c r="O2533" s="42">
        <v>0</v>
      </c>
      <c r="P2533" s="45">
        <v>0.03</v>
      </c>
      <c r="Q2533" s="42">
        <v>0</v>
      </c>
      <c r="R2533" s="42">
        <v>0</v>
      </c>
      <c r="S2533" s="42">
        <f>N2533-R2533</f>
        <v>131.67000000000007</v>
      </c>
      <c r="T2533" s="38">
        <v>1001</v>
      </c>
      <c r="U2533" s="14">
        <f>S2533/H2533</f>
        <v>5.0000949361080023E-2</v>
      </c>
      <c r="V2533" s="19"/>
      <c r="W2533" s="19"/>
      <c r="X2533" s="37" t="s">
        <v>3465</v>
      </c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</row>
    <row r="2534" spans="1:37" ht="16.5" customHeight="1">
      <c r="A2534" s="38">
        <v>1143</v>
      </c>
      <c r="B2534" s="39">
        <v>10800</v>
      </c>
      <c r="C2534" s="38">
        <v>10317737</v>
      </c>
      <c r="D2534" s="40" t="s">
        <v>3017</v>
      </c>
      <c r="E2534" s="58">
        <v>100</v>
      </c>
      <c r="F2534" s="38">
        <v>60</v>
      </c>
      <c r="G2534" s="38" t="s">
        <v>23</v>
      </c>
      <c r="H2534" s="42">
        <v>2613.75</v>
      </c>
      <c r="I2534" s="37"/>
      <c r="J2534" s="44">
        <v>39642</v>
      </c>
      <c r="K2534" s="42">
        <v>0</v>
      </c>
      <c r="L2534" s="42">
        <v>2483.06</v>
      </c>
      <c r="M2534" s="44">
        <v>45229</v>
      </c>
      <c r="N2534" s="42">
        <v>130.69</v>
      </c>
      <c r="O2534" s="42">
        <v>0</v>
      </c>
      <c r="P2534" s="45">
        <f>IF(J2534&lt;DATEVALUE("2009-1-1"),3%,13%)</f>
        <v>0.03</v>
      </c>
      <c r="Q2534" s="42">
        <f>IF(P2534=13%,ROUND(O2534/(1+P2534)*P2534,2),ROUND(O2534/(1+0.03)*0.02,2))</f>
        <v>0</v>
      </c>
      <c r="R2534" s="42">
        <f>O2534-Q2534</f>
        <v>0</v>
      </c>
      <c r="S2534" s="42">
        <f>N2534-R2534</f>
        <v>130.69</v>
      </c>
      <c r="T2534" s="38">
        <v>1001</v>
      </c>
      <c r="U2534" s="14">
        <f>S2534/H2534</f>
        <v>5.0000956480153035E-2</v>
      </c>
      <c r="V2534" s="19"/>
      <c r="W2534" s="19"/>
      <c r="X2534" s="37" t="s">
        <v>3465</v>
      </c>
    </row>
    <row r="2535" spans="1:37" ht="16.5" customHeight="1">
      <c r="A2535" s="38">
        <v>726</v>
      </c>
      <c r="B2535" s="39">
        <v>10729</v>
      </c>
      <c r="C2535" s="38">
        <v>10291875</v>
      </c>
      <c r="D2535" s="40" t="s">
        <v>1900</v>
      </c>
      <c r="E2535" s="58">
        <v>6</v>
      </c>
      <c r="F2535" s="38">
        <v>60</v>
      </c>
      <c r="G2535" s="38" t="s">
        <v>33</v>
      </c>
      <c r="H2535" s="42">
        <v>6666.67</v>
      </c>
      <c r="I2535" s="37"/>
      <c r="J2535" s="44">
        <v>41907</v>
      </c>
      <c r="K2535" s="42">
        <v>0</v>
      </c>
      <c r="L2535" s="42">
        <v>6333.33</v>
      </c>
      <c r="M2535" s="44">
        <v>45259</v>
      </c>
      <c r="N2535" s="42">
        <v>333.34</v>
      </c>
      <c r="O2535" s="42">
        <v>0</v>
      </c>
      <c r="P2535" s="45">
        <f>IF(J2535&lt;DATEVALUE("2009-1-1"),3%,13%)</f>
        <v>0.13</v>
      </c>
      <c r="Q2535" s="42">
        <f>IF(P2535=13%,ROUND(O2535/(1+P2535)*P2535,2),ROUND(O2535/(1+0.03)*0.02,2))</f>
        <v>0</v>
      </c>
      <c r="R2535" s="42">
        <f>O2535-Q2535</f>
        <v>0</v>
      </c>
      <c r="S2535" s="42">
        <f>N2535-R2535</f>
        <v>333.34</v>
      </c>
      <c r="T2535" s="38">
        <v>5000</v>
      </c>
      <c r="U2535" s="14">
        <f>S2535/H2535</f>
        <v>5.0000974999512497E-2</v>
      </c>
      <c r="V2535" s="19"/>
      <c r="W2535" s="19"/>
      <c r="X2535" s="37" t="s">
        <v>3459</v>
      </c>
    </row>
    <row r="2536" spans="1:37" ht="16.5" customHeight="1">
      <c r="A2536" s="38">
        <v>130</v>
      </c>
      <c r="B2536" s="39">
        <v>10736</v>
      </c>
      <c r="C2536" s="38">
        <v>10284155</v>
      </c>
      <c r="D2536" s="40" t="s">
        <v>1917</v>
      </c>
      <c r="E2536" s="31">
        <v>1</v>
      </c>
      <c r="F2536" s="38">
        <v>60</v>
      </c>
      <c r="G2536" s="38" t="s">
        <v>33</v>
      </c>
      <c r="H2536" s="42">
        <v>6666.67</v>
      </c>
      <c r="I2536" s="49"/>
      <c r="J2536" s="44">
        <v>43094</v>
      </c>
      <c r="K2536" s="42">
        <v>0</v>
      </c>
      <c r="L2536" s="42">
        <v>6333.33</v>
      </c>
      <c r="M2536" s="44">
        <v>45107</v>
      </c>
      <c r="N2536" s="42">
        <f>H2536-K2536-L2536</f>
        <v>333.34000000000015</v>
      </c>
      <c r="O2536" s="42">
        <v>0</v>
      </c>
      <c r="P2536" s="45">
        <v>0.13</v>
      </c>
      <c r="Q2536" s="42">
        <v>0</v>
      </c>
      <c r="R2536" s="42">
        <v>0</v>
      </c>
      <c r="S2536" s="42">
        <f>N2536-R2536</f>
        <v>333.34000000000015</v>
      </c>
      <c r="T2536" s="38">
        <v>5000</v>
      </c>
      <c r="U2536" s="14">
        <f>S2536/H2536</f>
        <v>5.0000974999512525E-2</v>
      </c>
      <c r="V2536" s="19"/>
      <c r="W2536" s="19"/>
      <c r="X2536" s="37" t="s">
        <v>3461</v>
      </c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</row>
    <row r="2537" spans="1:37" ht="16.5" customHeight="1">
      <c r="A2537" s="38">
        <v>70</v>
      </c>
      <c r="B2537" s="39">
        <v>10736</v>
      </c>
      <c r="C2537" s="38">
        <v>10283771</v>
      </c>
      <c r="D2537" s="40" t="s">
        <v>473</v>
      </c>
      <c r="E2537" s="38">
        <v>7</v>
      </c>
      <c r="F2537" s="38">
        <v>120</v>
      </c>
      <c r="G2537" s="38" t="s">
        <v>23</v>
      </c>
      <c r="H2537" s="42">
        <v>8668.23</v>
      </c>
      <c r="I2537" s="49"/>
      <c r="J2537" s="44">
        <v>39269</v>
      </c>
      <c r="K2537" s="42">
        <v>0</v>
      </c>
      <c r="L2537" s="42">
        <v>8234.81</v>
      </c>
      <c r="M2537" s="44">
        <v>45107</v>
      </c>
      <c r="N2537" s="42">
        <f>H2537-K2537-L2537</f>
        <v>433.42000000000007</v>
      </c>
      <c r="O2537" s="42">
        <v>0</v>
      </c>
      <c r="P2537" s="45">
        <v>0.03</v>
      </c>
      <c r="Q2537" s="42">
        <v>0</v>
      </c>
      <c r="R2537" s="42">
        <v>0</v>
      </c>
      <c r="S2537" s="42">
        <f>N2537-R2537</f>
        <v>433.42000000000007</v>
      </c>
      <c r="T2537" s="38">
        <v>5000</v>
      </c>
      <c r="U2537" s="14">
        <f>S2537/H2537</f>
        <v>5.0000980592347005E-2</v>
      </c>
      <c r="V2537" s="19"/>
      <c r="W2537" s="19"/>
      <c r="X2537" s="37" t="s">
        <v>3461</v>
      </c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</row>
    <row r="2538" spans="1:37" ht="16.5" customHeight="1">
      <c r="A2538" s="38">
        <v>140</v>
      </c>
      <c r="B2538" s="39">
        <v>10743</v>
      </c>
      <c r="C2538" s="38">
        <v>10301377</v>
      </c>
      <c r="D2538" s="40" t="s">
        <v>1110</v>
      </c>
      <c r="E2538" s="38">
        <v>3</v>
      </c>
      <c r="F2538" s="38">
        <v>60</v>
      </c>
      <c r="G2538" s="38" t="s">
        <v>33</v>
      </c>
      <c r="H2538" s="42">
        <v>4076.92</v>
      </c>
      <c r="I2538" s="56"/>
      <c r="J2538" s="44">
        <v>41637</v>
      </c>
      <c r="K2538" s="42">
        <v>0</v>
      </c>
      <c r="L2538" s="42">
        <v>3873.07</v>
      </c>
      <c r="M2538" s="44">
        <v>45169</v>
      </c>
      <c r="N2538" s="42">
        <f>H2538-K2538-L2538</f>
        <v>203.84999999999991</v>
      </c>
      <c r="O2538" s="42">
        <v>0</v>
      </c>
      <c r="P2538" s="45">
        <v>0.13</v>
      </c>
      <c r="Q2538" s="42">
        <v>0</v>
      </c>
      <c r="R2538" s="42">
        <v>0</v>
      </c>
      <c r="S2538" s="42">
        <f>N2538-R2538</f>
        <v>203.84999999999991</v>
      </c>
      <c r="T2538" s="38">
        <v>5000</v>
      </c>
      <c r="U2538" s="14">
        <f>S2538/H2538</f>
        <v>5.0000981132815925E-2</v>
      </c>
      <c r="V2538" s="19"/>
      <c r="W2538" s="19"/>
      <c r="X2538" s="37" t="s">
        <v>3463</v>
      </c>
    </row>
    <row r="2539" spans="1:37" ht="16.5" customHeight="1">
      <c r="A2539" s="38">
        <v>1055</v>
      </c>
      <c r="B2539" s="39">
        <v>10800</v>
      </c>
      <c r="C2539" s="38">
        <v>10317344</v>
      </c>
      <c r="D2539" s="40" t="s">
        <v>2156</v>
      </c>
      <c r="E2539" s="38">
        <v>10</v>
      </c>
      <c r="F2539" s="38">
        <v>60</v>
      </c>
      <c r="G2539" s="38" t="s">
        <v>83</v>
      </c>
      <c r="H2539" s="42">
        <v>7636.65</v>
      </c>
      <c r="I2539" s="2"/>
      <c r="J2539" s="44">
        <v>39808</v>
      </c>
      <c r="K2539" s="42">
        <v>0</v>
      </c>
      <c r="L2539" s="42">
        <v>7254.81</v>
      </c>
      <c r="M2539" s="44">
        <v>45077</v>
      </c>
      <c r="N2539" s="42">
        <f>H2539-K2539-L2539</f>
        <v>381.83999999999924</v>
      </c>
      <c r="O2539" s="42">
        <v>0</v>
      </c>
      <c r="P2539" s="45">
        <v>0.03</v>
      </c>
      <c r="Q2539" s="42">
        <v>0</v>
      </c>
      <c r="R2539" s="42">
        <v>0</v>
      </c>
      <c r="S2539" s="42">
        <f>N2539-R2539</f>
        <v>381.83999999999924</v>
      </c>
      <c r="T2539" s="38">
        <v>1001</v>
      </c>
      <c r="U2539" s="14">
        <f>S2539/H2539</f>
        <v>5.0000982106028068E-2</v>
      </c>
      <c r="V2539" s="19"/>
      <c r="W2539" s="19"/>
      <c r="X2539" s="37" t="s">
        <v>3465</v>
      </c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</row>
    <row r="2540" spans="1:37" ht="16.5" customHeight="1">
      <c r="A2540" s="38">
        <v>257</v>
      </c>
      <c r="B2540" s="39">
        <v>10741</v>
      </c>
      <c r="C2540" s="38">
        <v>10282289</v>
      </c>
      <c r="D2540" s="40" t="s">
        <v>750</v>
      </c>
      <c r="E2540" s="38">
        <v>1</v>
      </c>
      <c r="F2540" s="38">
        <v>60</v>
      </c>
      <c r="G2540" s="38" t="s">
        <v>33</v>
      </c>
      <c r="H2540" s="42">
        <v>1521.37</v>
      </c>
      <c r="I2540" s="55"/>
      <c r="J2540" s="44">
        <v>41635</v>
      </c>
      <c r="K2540" s="42">
        <v>0</v>
      </c>
      <c r="L2540" s="42">
        <v>1445.3</v>
      </c>
      <c r="M2540" s="44">
        <v>45138</v>
      </c>
      <c r="N2540" s="42">
        <f>H2540-K2540-L2540</f>
        <v>76.069999999999936</v>
      </c>
      <c r="O2540" s="42">
        <v>0</v>
      </c>
      <c r="P2540" s="45">
        <v>0.13</v>
      </c>
      <c r="Q2540" s="42">
        <v>0</v>
      </c>
      <c r="R2540" s="42">
        <v>0</v>
      </c>
      <c r="S2540" s="42">
        <f>N2540-R2540</f>
        <v>76.069999999999936</v>
      </c>
      <c r="T2540" s="38">
        <v>5000</v>
      </c>
      <c r="U2540" s="14">
        <f>S2540/H2540</f>
        <v>5.000098595344981E-2</v>
      </c>
      <c r="V2540" s="19"/>
      <c r="W2540" s="19"/>
      <c r="X2540" s="37" t="s">
        <v>3462</v>
      </c>
    </row>
    <row r="2541" spans="1:37" ht="16.5" customHeight="1">
      <c r="A2541" s="38">
        <v>43</v>
      </c>
      <c r="B2541" s="39">
        <v>50098</v>
      </c>
      <c r="C2541" s="38">
        <v>10307761</v>
      </c>
      <c r="D2541" s="40" t="s">
        <v>1209</v>
      </c>
      <c r="E2541" s="38">
        <v>1</v>
      </c>
      <c r="F2541" s="38">
        <v>120</v>
      </c>
      <c r="G2541" s="38" t="s">
        <v>23</v>
      </c>
      <c r="H2541" s="42">
        <v>3042.74</v>
      </c>
      <c r="I2541" s="53"/>
      <c r="J2541" s="44">
        <v>41248</v>
      </c>
      <c r="K2541" s="42">
        <v>0</v>
      </c>
      <c r="L2541" s="42">
        <v>2890.6</v>
      </c>
      <c r="M2541" s="44">
        <v>45138</v>
      </c>
      <c r="N2541" s="42">
        <f>H2541-K2541-L2541</f>
        <v>152.13999999999987</v>
      </c>
      <c r="O2541" s="42">
        <v>0</v>
      </c>
      <c r="P2541" s="45">
        <v>0.13</v>
      </c>
      <c r="Q2541" s="42">
        <v>0</v>
      </c>
      <c r="R2541" s="42">
        <v>0</v>
      </c>
      <c r="S2541" s="42">
        <v>152.13999999999999</v>
      </c>
      <c r="T2541" s="38">
        <v>2101</v>
      </c>
      <c r="U2541" s="14">
        <f>S2541/H2541</f>
        <v>5.0000985953449852E-2</v>
      </c>
      <c r="V2541" s="19"/>
      <c r="W2541" s="19"/>
      <c r="X2541" s="37" t="s">
        <v>3456</v>
      </c>
    </row>
    <row r="2542" spans="1:37" ht="16.5" customHeight="1">
      <c r="A2542" s="38">
        <v>178</v>
      </c>
      <c r="B2542" s="39">
        <v>10736</v>
      </c>
      <c r="C2542" s="38">
        <v>10284303</v>
      </c>
      <c r="D2542" s="40" t="s">
        <v>179</v>
      </c>
      <c r="E2542" s="31">
        <v>2</v>
      </c>
      <c r="F2542" s="38">
        <v>120</v>
      </c>
      <c r="G2542" s="38" t="s">
        <v>23</v>
      </c>
      <c r="H2542" s="42">
        <v>7572.65</v>
      </c>
      <c r="I2542" s="49"/>
      <c r="J2542" s="44">
        <v>40596</v>
      </c>
      <c r="K2542" s="42">
        <v>0</v>
      </c>
      <c r="L2542" s="42">
        <v>7194.01</v>
      </c>
      <c r="M2542" s="44">
        <v>45107</v>
      </c>
      <c r="N2542" s="42">
        <f>H2542-K2542-L2542</f>
        <v>378.63999999999942</v>
      </c>
      <c r="O2542" s="42">
        <v>0</v>
      </c>
      <c r="P2542" s="45">
        <v>0.13</v>
      </c>
      <c r="Q2542" s="42">
        <v>0</v>
      </c>
      <c r="R2542" s="42">
        <v>0</v>
      </c>
      <c r="S2542" s="42">
        <f>N2542-R2542</f>
        <v>378.63999999999942</v>
      </c>
      <c r="T2542" s="38">
        <v>2106</v>
      </c>
      <c r="U2542" s="14">
        <f>S2542/H2542</f>
        <v>5.0000990406264573E-2</v>
      </c>
      <c r="V2542" s="19"/>
      <c r="W2542" s="19"/>
      <c r="X2542" s="37" t="s">
        <v>3461</v>
      </c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</row>
    <row r="2543" spans="1:37" ht="16.5" customHeight="1">
      <c r="A2543" s="38">
        <v>12</v>
      </c>
      <c r="B2543" s="39">
        <v>10747</v>
      </c>
      <c r="C2543" s="38">
        <v>10307415</v>
      </c>
      <c r="D2543" s="40" t="s">
        <v>626</v>
      </c>
      <c r="E2543" s="58">
        <v>1</v>
      </c>
      <c r="F2543" s="38">
        <v>60</v>
      </c>
      <c r="G2543" s="38" t="s">
        <v>33</v>
      </c>
      <c r="H2543" s="42">
        <v>4529.91</v>
      </c>
      <c r="I2543" s="57"/>
      <c r="J2543" s="44">
        <v>41694</v>
      </c>
      <c r="K2543" s="42">
        <v>0</v>
      </c>
      <c r="L2543" s="42">
        <v>4303.41</v>
      </c>
      <c r="M2543" s="44">
        <v>45199</v>
      </c>
      <c r="N2543" s="42">
        <f>H2543-L2543</f>
        <v>226.5</v>
      </c>
      <c r="O2543" s="42">
        <v>0</v>
      </c>
      <c r="P2543" s="45">
        <v>0.13</v>
      </c>
      <c r="Q2543" s="42">
        <v>0</v>
      </c>
      <c r="R2543" s="42">
        <v>0</v>
      </c>
      <c r="S2543" s="42">
        <f>N2543-R2543</f>
        <v>226.5</v>
      </c>
      <c r="T2543" s="38">
        <v>5000</v>
      </c>
      <c r="U2543" s="14">
        <f>S2543/H2543</f>
        <v>5.0000993397219813E-2</v>
      </c>
      <c r="V2543" s="19"/>
      <c r="W2543" s="19"/>
      <c r="X2543" s="37" t="s">
        <v>3472</v>
      </c>
    </row>
    <row r="2544" spans="1:37" ht="16.5" customHeight="1">
      <c r="A2544" s="38">
        <v>1080</v>
      </c>
      <c r="B2544" s="39">
        <v>10800</v>
      </c>
      <c r="C2544" s="38">
        <v>10318114</v>
      </c>
      <c r="D2544" s="40" t="s">
        <v>562</v>
      </c>
      <c r="E2544" s="38">
        <v>3</v>
      </c>
      <c r="F2544" s="38">
        <v>120</v>
      </c>
      <c r="G2544" s="38" t="s">
        <v>23</v>
      </c>
      <c r="H2544" s="42">
        <v>9498.61</v>
      </c>
      <c r="I2544" s="48"/>
      <c r="J2544" s="44">
        <v>39899</v>
      </c>
      <c r="K2544" s="42">
        <v>0</v>
      </c>
      <c r="L2544" s="42">
        <v>9023.67</v>
      </c>
      <c r="M2544" s="44">
        <v>45107</v>
      </c>
      <c r="N2544" s="42">
        <f>H2544-K2544-L2544</f>
        <v>474.94000000000051</v>
      </c>
      <c r="O2544" s="42">
        <v>0</v>
      </c>
      <c r="P2544" s="45">
        <v>0.13</v>
      </c>
      <c r="Q2544" s="42">
        <v>0</v>
      </c>
      <c r="R2544" s="42">
        <v>0</v>
      </c>
      <c r="S2544" s="42">
        <f>N2544-R2544</f>
        <v>474.94000000000051</v>
      </c>
      <c r="T2544" s="38">
        <v>1001</v>
      </c>
      <c r="U2544" s="14">
        <f>S2544/H2544</f>
        <v>5.0001000146337252E-2</v>
      </c>
      <c r="V2544" s="19"/>
      <c r="W2544" s="19"/>
      <c r="X2544" s="37" t="s">
        <v>3465</v>
      </c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</row>
    <row r="2545" spans="1:37" ht="16.5" customHeight="1">
      <c r="A2545" s="38">
        <v>788</v>
      </c>
      <c r="B2545" s="39">
        <v>40710</v>
      </c>
      <c r="C2545" s="38">
        <v>10294428</v>
      </c>
      <c r="D2545" s="40" t="s">
        <v>964</v>
      </c>
      <c r="E2545" s="58">
        <v>5</v>
      </c>
      <c r="F2545" s="38">
        <v>60</v>
      </c>
      <c r="G2545" s="38" t="s">
        <v>23</v>
      </c>
      <c r="H2545" s="42">
        <v>2965.34</v>
      </c>
      <c r="I2545" s="57"/>
      <c r="J2545" s="44">
        <v>42242</v>
      </c>
      <c r="K2545" s="42">
        <v>0</v>
      </c>
      <c r="L2545" s="42">
        <v>2817.07</v>
      </c>
      <c r="M2545" s="44">
        <v>45199</v>
      </c>
      <c r="N2545" s="42">
        <f>H2545-K2545-L2545</f>
        <v>148.26999999999998</v>
      </c>
      <c r="O2545" s="42">
        <v>0</v>
      </c>
      <c r="P2545" s="45">
        <v>0.13</v>
      </c>
      <c r="Q2545" s="42">
        <v>0</v>
      </c>
      <c r="R2545" s="42">
        <v>0</v>
      </c>
      <c r="S2545" s="42">
        <f>N2545</f>
        <v>148.26999999999998</v>
      </c>
      <c r="T2545" s="38">
        <v>5000</v>
      </c>
      <c r="U2545" s="14">
        <f>S2545/H2545</f>
        <v>5.0001011688372995E-2</v>
      </c>
      <c r="V2545" s="19"/>
      <c r="W2545" s="19"/>
      <c r="X2545" s="37" t="s">
        <v>3467</v>
      </c>
    </row>
    <row r="2546" spans="1:37" ht="16.5" customHeight="1">
      <c r="A2546" s="38">
        <v>128</v>
      </c>
      <c r="B2546" s="39">
        <v>10736</v>
      </c>
      <c r="C2546" s="38">
        <v>10284153</v>
      </c>
      <c r="D2546" s="40" t="s">
        <v>1915</v>
      </c>
      <c r="E2546" s="31">
        <v>1</v>
      </c>
      <c r="F2546" s="38">
        <v>60</v>
      </c>
      <c r="G2546" s="38" t="s">
        <v>33</v>
      </c>
      <c r="H2546" s="42">
        <v>9384.61</v>
      </c>
      <c r="I2546" s="49"/>
      <c r="J2546" s="44">
        <v>43094</v>
      </c>
      <c r="K2546" s="42">
        <v>0</v>
      </c>
      <c r="L2546" s="42">
        <v>8915.3700000000008</v>
      </c>
      <c r="M2546" s="44">
        <v>45107</v>
      </c>
      <c r="N2546" s="42">
        <f>H2546-K2546-L2546</f>
        <v>469.23999999999978</v>
      </c>
      <c r="O2546" s="42">
        <v>0</v>
      </c>
      <c r="P2546" s="45">
        <v>0.13</v>
      </c>
      <c r="Q2546" s="42">
        <v>0</v>
      </c>
      <c r="R2546" s="42">
        <v>0</v>
      </c>
      <c r="S2546" s="42">
        <f>N2546-R2546</f>
        <v>469.23999999999978</v>
      </c>
      <c r="T2546" s="38">
        <v>5000</v>
      </c>
      <c r="U2546" s="14">
        <f>S2546/H2546</f>
        <v>5.000101229566277E-2</v>
      </c>
      <c r="V2546" s="19"/>
      <c r="W2546" s="19"/>
      <c r="X2546" s="37" t="s">
        <v>3461</v>
      </c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</row>
    <row r="2547" spans="1:37" ht="16.5" customHeight="1">
      <c r="A2547" s="38">
        <v>42</v>
      </c>
      <c r="B2547" s="39">
        <v>10750</v>
      </c>
      <c r="C2547" s="38">
        <v>10298410</v>
      </c>
      <c r="D2547" s="40" t="s">
        <v>962</v>
      </c>
      <c r="E2547" s="38">
        <v>3</v>
      </c>
      <c r="F2547" s="38">
        <v>120</v>
      </c>
      <c r="G2547" s="38" t="s">
        <v>23</v>
      </c>
      <c r="H2547" s="42">
        <v>1974.36</v>
      </c>
      <c r="I2547" s="49"/>
      <c r="J2547" s="44">
        <v>40862</v>
      </c>
      <c r="K2547" s="42">
        <v>0</v>
      </c>
      <c r="L2547" s="42">
        <v>1875.64</v>
      </c>
      <c r="M2547" s="44">
        <v>45107</v>
      </c>
      <c r="N2547" s="42">
        <f>H2547-K2547-L2547</f>
        <v>98.7199999999998</v>
      </c>
      <c r="O2547" s="42">
        <v>0</v>
      </c>
      <c r="P2547" s="45">
        <v>0.13</v>
      </c>
      <c r="Q2547" s="42">
        <v>0</v>
      </c>
      <c r="R2547" s="42">
        <v>0</v>
      </c>
      <c r="S2547" s="42">
        <f>N2547-R2547</f>
        <v>98.7199999999998</v>
      </c>
      <c r="T2547" s="38">
        <v>5000</v>
      </c>
      <c r="U2547" s="14">
        <f>S2547/H2547</f>
        <v>5.0001012986486661E-2</v>
      </c>
      <c r="V2547" s="19"/>
      <c r="W2547" s="19"/>
      <c r="X2547" s="37" t="s">
        <v>3473</v>
      </c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</row>
    <row r="2548" spans="1:37" ht="16.5" customHeight="1">
      <c r="A2548" s="38">
        <v>332</v>
      </c>
      <c r="B2548" s="39">
        <v>10729</v>
      </c>
      <c r="C2548" s="38">
        <v>10292112</v>
      </c>
      <c r="D2548" s="40" t="s">
        <v>301</v>
      </c>
      <c r="E2548" s="58">
        <v>1</v>
      </c>
      <c r="F2548" s="38">
        <v>120</v>
      </c>
      <c r="G2548" s="38" t="s">
        <v>21</v>
      </c>
      <c r="H2548" s="42">
        <v>3920.52</v>
      </c>
      <c r="I2548" s="37"/>
      <c r="J2548" s="44">
        <v>40904</v>
      </c>
      <c r="K2548" s="42">
        <v>0</v>
      </c>
      <c r="L2548" s="42">
        <v>3724.49</v>
      </c>
      <c r="M2548" s="44">
        <v>45259</v>
      </c>
      <c r="N2548" s="42">
        <v>196.03</v>
      </c>
      <c r="O2548" s="42">
        <v>0</v>
      </c>
      <c r="P2548" s="45">
        <f>IF(J2548&lt;DATEVALUE("2009-1-1"),3%,13%)</f>
        <v>0.13</v>
      </c>
      <c r="Q2548" s="42">
        <f>IF(P2548=13%,ROUND(O2548/(1+P2548)*P2548,2),ROUND(O2548/(1+0.03)*0.02,2))</f>
        <v>0</v>
      </c>
      <c r="R2548" s="42">
        <f>O2548-Q2548</f>
        <v>0</v>
      </c>
      <c r="S2548" s="42">
        <f>N2548-R2548</f>
        <v>196.03</v>
      </c>
      <c r="T2548" s="38">
        <v>2001</v>
      </c>
      <c r="U2548" s="14">
        <f>S2548/H2548</f>
        <v>5.0001020272820954E-2</v>
      </c>
      <c r="V2548" s="19"/>
      <c r="W2548" s="19"/>
      <c r="X2548" s="37" t="s">
        <v>3459</v>
      </c>
    </row>
    <row r="2549" spans="1:37" ht="16.5" customHeight="1">
      <c r="A2549" s="38">
        <v>43</v>
      </c>
      <c r="B2549" s="39">
        <v>10755</v>
      </c>
      <c r="C2549" s="38">
        <v>10287076</v>
      </c>
      <c r="D2549" s="40" t="s">
        <v>1137</v>
      </c>
      <c r="E2549" s="38">
        <v>1</v>
      </c>
      <c r="F2549" s="38">
        <v>120</v>
      </c>
      <c r="G2549" s="38" t="s">
        <v>23</v>
      </c>
      <c r="H2549" s="42">
        <v>2393.15</v>
      </c>
      <c r="I2549" s="53"/>
      <c r="J2549" s="44">
        <v>39947</v>
      </c>
      <c r="K2549" s="42">
        <v>0</v>
      </c>
      <c r="L2549" s="42">
        <v>2273.4899999999998</v>
      </c>
      <c r="M2549" s="44">
        <v>45169</v>
      </c>
      <c r="N2549" s="42">
        <f>H2549-K2549-L2549</f>
        <v>119.66000000000031</v>
      </c>
      <c r="O2549" s="42">
        <v>0</v>
      </c>
      <c r="P2549" s="45">
        <v>0.13</v>
      </c>
      <c r="Q2549" s="42">
        <v>0</v>
      </c>
      <c r="R2549" s="42">
        <v>0</v>
      </c>
      <c r="S2549" s="42">
        <v>119.66</v>
      </c>
      <c r="T2549" s="38">
        <v>5000</v>
      </c>
      <c r="U2549" s="14">
        <f>S2549/H2549</f>
        <v>5.0001044648266928E-2</v>
      </c>
      <c r="V2549" s="19"/>
      <c r="W2549" s="19"/>
      <c r="X2549" s="37" t="s">
        <v>3464</v>
      </c>
    </row>
    <row r="2550" spans="1:37" ht="16.5" customHeight="1">
      <c r="A2550" s="38">
        <v>395</v>
      </c>
      <c r="B2550" s="39">
        <v>10877</v>
      </c>
      <c r="C2550" s="38">
        <v>10324110</v>
      </c>
      <c r="D2550" s="40" t="s">
        <v>209</v>
      </c>
      <c r="E2550" s="58">
        <v>119</v>
      </c>
      <c r="F2550" s="38">
        <v>60</v>
      </c>
      <c r="G2550" s="38" t="s">
        <v>23</v>
      </c>
      <c r="H2550" s="42">
        <v>4302.3100000000004</v>
      </c>
      <c r="I2550" s="57"/>
      <c r="J2550" s="44">
        <v>43157</v>
      </c>
      <c r="K2550" s="42">
        <v>0</v>
      </c>
      <c r="L2550" s="42">
        <v>4087.19</v>
      </c>
      <c r="M2550" s="44">
        <v>45199</v>
      </c>
      <c r="N2550" s="42">
        <f>H2550-K2550-L2550</f>
        <v>215.12000000000035</v>
      </c>
      <c r="O2550" s="42">
        <v>0</v>
      </c>
      <c r="P2550" s="45">
        <v>0.13</v>
      </c>
      <c r="Q2550" s="42">
        <v>0</v>
      </c>
      <c r="R2550" s="42">
        <v>0</v>
      </c>
      <c r="S2550" s="42">
        <f>N2550-R2550</f>
        <v>215.12000000000035</v>
      </c>
      <c r="T2550" s="38">
        <v>5000</v>
      </c>
      <c r="U2550" s="14">
        <f>S2550/H2550</f>
        <v>5.0001045949734056E-2</v>
      </c>
      <c r="V2550" s="19"/>
      <c r="W2550" s="19"/>
      <c r="X2550" s="37" t="s">
        <v>3462</v>
      </c>
    </row>
    <row r="2551" spans="1:37" ht="16.5" customHeight="1">
      <c r="A2551" s="38">
        <v>195</v>
      </c>
      <c r="B2551" s="39">
        <v>10743</v>
      </c>
      <c r="C2551" s="38">
        <v>10300743</v>
      </c>
      <c r="D2551" s="40" t="s">
        <v>542</v>
      </c>
      <c r="E2551" s="58">
        <v>17</v>
      </c>
      <c r="F2551" s="38">
        <v>60</v>
      </c>
      <c r="G2551" s="38" t="s">
        <v>83</v>
      </c>
      <c r="H2551" s="42">
        <v>2865.54</v>
      </c>
      <c r="I2551" s="57"/>
      <c r="J2551" s="44">
        <v>40513</v>
      </c>
      <c r="K2551" s="42">
        <v>0</v>
      </c>
      <c r="L2551" s="42">
        <v>2722.26</v>
      </c>
      <c r="M2551" s="44">
        <v>45199</v>
      </c>
      <c r="N2551" s="42">
        <f>H2551-L2551</f>
        <v>143.27999999999975</v>
      </c>
      <c r="O2551" s="42">
        <v>0</v>
      </c>
      <c r="P2551" s="45">
        <v>0.13</v>
      </c>
      <c r="Q2551" s="42">
        <v>0</v>
      </c>
      <c r="R2551" s="42">
        <v>0</v>
      </c>
      <c r="S2551" s="42">
        <f>N2551</f>
        <v>143.27999999999975</v>
      </c>
      <c r="T2551" s="38">
        <v>5000</v>
      </c>
      <c r="U2551" s="14">
        <f>S2551/H2551</f>
        <v>5.0001046923092943E-2</v>
      </c>
      <c r="V2551" s="19"/>
      <c r="W2551" s="19"/>
      <c r="X2551" s="37" t="s">
        <v>3463</v>
      </c>
    </row>
    <row r="2552" spans="1:37" ht="16.5" customHeight="1">
      <c r="A2552" s="38">
        <v>1076</v>
      </c>
      <c r="B2552" s="39">
        <v>10800</v>
      </c>
      <c r="C2552" s="38">
        <v>10317543</v>
      </c>
      <c r="D2552" s="40" t="s">
        <v>2050</v>
      </c>
      <c r="E2552" s="38">
        <v>2</v>
      </c>
      <c r="F2552" s="38">
        <v>60</v>
      </c>
      <c r="G2552" s="38" t="s">
        <v>23</v>
      </c>
      <c r="H2552" s="42">
        <v>4770.3</v>
      </c>
      <c r="I2552" s="48"/>
      <c r="J2552" s="44">
        <v>39813</v>
      </c>
      <c r="K2552" s="42">
        <v>0</v>
      </c>
      <c r="L2552" s="42">
        <v>4531.78</v>
      </c>
      <c r="M2552" s="44">
        <v>45107</v>
      </c>
      <c r="N2552" s="42">
        <f>H2552-K2552-L2552</f>
        <v>238.52000000000044</v>
      </c>
      <c r="O2552" s="42">
        <v>0</v>
      </c>
      <c r="P2552" s="45">
        <v>0.03</v>
      </c>
      <c r="Q2552" s="42">
        <v>0</v>
      </c>
      <c r="R2552" s="42">
        <v>0</v>
      </c>
      <c r="S2552" s="42">
        <f>N2552-R2552</f>
        <v>238.52000000000044</v>
      </c>
      <c r="T2552" s="38">
        <v>1001</v>
      </c>
      <c r="U2552" s="14">
        <f>S2552/H2552</f>
        <v>5.0001048152107923E-2</v>
      </c>
      <c r="V2552" s="19"/>
      <c r="W2552" s="19"/>
      <c r="X2552" s="37" t="s">
        <v>3465</v>
      </c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</row>
    <row r="2553" spans="1:37" ht="16.5" customHeight="1">
      <c r="A2553" s="38">
        <v>224</v>
      </c>
      <c r="B2553" s="39">
        <v>40712</v>
      </c>
      <c r="C2553" s="38">
        <v>10302509</v>
      </c>
      <c r="D2553" s="40" t="s">
        <v>1609</v>
      </c>
      <c r="E2553" s="38">
        <v>1</v>
      </c>
      <c r="F2553" s="38">
        <v>60</v>
      </c>
      <c r="G2553" s="38" t="s">
        <v>83</v>
      </c>
      <c r="H2553" s="42">
        <v>3333.33</v>
      </c>
      <c r="I2553" s="55"/>
      <c r="J2553" s="44">
        <v>42277</v>
      </c>
      <c r="K2553" s="42">
        <v>0</v>
      </c>
      <c r="L2553" s="42">
        <v>3166.66</v>
      </c>
      <c r="M2553" s="44">
        <v>45138</v>
      </c>
      <c r="N2553" s="42">
        <f>H2553-K2553-L2553</f>
        <v>166.67000000000007</v>
      </c>
      <c r="O2553" s="42">
        <v>0</v>
      </c>
      <c r="P2553" s="45">
        <v>0.13</v>
      </c>
      <c r="Q2553" s="42">
        <v>0</v>
      </c>
      <c r="R2553" s="42">
        <v>0</v>
      </c>
      <c r="S2553" s="42">
        <v>166.67</v>
      </c>
      <c r="T2553" s="38">
        <v>5000</v>
      </c>
      <c r="U2553" s="14">
        <f>S2553/H2553</f>
        <v>5.0001050001049999E-2</v>
      </c>
      <c r="V2553" s="19"/>
      <c r="W2553" s="19"/>
      <c r="X2553" s="37" t="s">
        <v>3467</v>
      </c>
    </row>
    <row r="2554" spans="1:37" ht="16.5" customHeight="1">
      <c r="A2554" s="38">
        <v>102</v>
      </c>
      <c r="B2554" s="39">
        <v>10736</v>
      </c>
      <c r="C2554" s="38">
        <v>10284087</v>
      </c>
      <c r="D2554" s="40" t="s">
        <v>1900</v>
      </c>
      <c r="E2554" s="31">
        <v>3</v>
      </c>
      <c r="F2554" s="38">
        <v>60</v>
      </c>
      <c r="G2554" s="38" t="s">
        <v>33</v>
      </c>
      <c r="H2554" s="42">
        <v>3333.33</v>
      </c>
      <c r="I2554" s="49"/>
      <c r="J2554" s="44">
        <v>41575</v>
      </c>
      <c r="K2554" s="42">
        <v>0</v>
      </c>
      <c r="L2554" s="42">
        <v>3166.66</v>
      </c>
      <c r="M2554" s="44">
        <v>45107</v>
      </c>
      <c r="N2554" s="42">
        <f>H2554-K2554-L2554</f>
        <v>166.67000000000007</v>
      </c>
      <c r="O2554" s="42">
        <v>0</v>
      </c>
      <c r="P2554" s="45">
        <v>0.13</v>
      </c>
      <c r="Q2554" s="42">
        <v>0</v>
      </c>
      <c r="R2554" s="42">
        <v>0</v>
      </c>
      <c r="S2554" s="42">
        <f>N2554-R2554</f>
        <v>166.67000000000007</v>
      </c>
      <c r="T2554" s="38">
        <v>5000</v>
      </c>
      <c r="U2554" s="14">
        <f>S2554/H2554</f>
        <v>5.0001050001050026E-2</v>
      </c>
      <c r="V2554" s="19"/>
      <c r="W2554" s="19"/>
      <c r="X2554" s="37" t="s">
        <v>3461</v>
      </c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</row>
    <row r="2555" spans="1:37" ht="16.5" customHeight="1">
      <c r="A2555" s="38">
        <v>621</v>
      </c>
      <c r="B2555" s="39">
        <v>10729</v>
      </c>
      <c r="C2555" s="38">
        <v>10292116</v>
      </c>
      <c r="D2555" s="40" t="s">
        <v>1203</v>
      </c>
      <c r="E2555" s="58">
        <v>6</v>
      </c>
      <c r="F2555" s="38">
        <v>120</v>
      </c>
      <c r="G2555" s="38" t="s">
        <v>23</v>
      </c>
      <c r="H2555" s="42">
        <v>6538.46</v>
      </c>
      <c r="I2555" s="37"/>
      <c r="J2555" s="44">
        <v>40960</v>
      </c>
      <c r="K2555" s="42">
        <v>0</v>
      </c>
      <c r="L2555" s="42">
        <v>6211.53</v>
      </c>
      <c r="M2555" s="44">
        <v>45259</v>
      </c>
      <c r="N2555" s="42">
        <v>326.93</v>
      </c>
      <c r="O2555" s="42">
        <v>0</v>
      </c>
      <c r="P2555" s="45">
        <f>IF(J2555&lt;DATEVALUE("2009-1-1"),3%,13%)</f>
        <v>0.13</v>
      </c>
      <c r="Q2555" s="42">
        <f>IF(P2555=13%,ROUND(O2555/(1+P2555)*P2555,2),ROUND(O2555/(1+0.03)*0.02,2))</f>
        <v>0</v>
      </c>
      <c r="R2555" s="42">
        <f>O2555-Q2555</f>
        <v>0</v>
      </c>
      <c r="S2555" s="42">
        <f>N2555-R2555</f>
        <v>326.93</v>
      </c>
      <c r="T2555" s="38">
        <v>5000</v>
      </c>
      <c r="U2555" s="14">
        <f>S2555/H2555</f>
        <v>5.0001070588487198E-2</v>
      </c>
      <c r="V2555" s="19"/>
      <c r="W2555" s="19"/>
      <c r="X2555" s="37" t="s">
        <v>3459</v>
      </c>
    </row>
    <row r="2556" spans="1:37" ht="16.5" customHeight="1">
      <c r="A2556" s="38">
        <v>1006</v>
      </c>
      <c r="B2556" s="39">
        <v>10800</v>
      </c>
      <c r="C2556" s="38">
        <v>10317647</v>
      </c>
      <c r="D2556" s="40" t="s">
        <v>763</v>
      </c>
      <c r="E2556" s="38">
        <v>19</v>
      </c>
      <c r="F2556" s="38">
        <v>60</v>
      </c>
      <c r="G2556" s="38" t="s">
        <v>23</v>
      </c>
      <c r="H2556" s="42">
        <v>7004.65</v>
      </c>
      <c r="I2556" s="2"/>
      <c r="J2556" s="44">
        <v>39808</v>
      </c>
      <c r="K2556" s="42">
        <v>0</v>
      </c>
      <c r="L2556" s="42">
        <v>6654.41</v>
      </c>
      <c r="M2556" s="44">
        <v>45077</v>
      </c>
      <c r="N2556" s="42">
        <f>H2556-K2556-L2556</f>
        <v>350.23999999999978</v>
      </c>
      <c r="O2556" s="42">
        <v>0</v>
      </c>
      <c r="P2556" s="45">
        <v>0.03</v>
      </c>
      <c r="Q2556" s="42">
        <v>0</v>
      </c>
      <c r="R2556" s="42">
        <v>0</v>
      </c>
      <c r="S2556" s="42">
        <f>N2556-R2556</f>
        <v>350.23999999999978</v>
      </c>
      <c r="T2556" s="38">
        <v>1001</v>
      </c>
      <c r="U2556" s="14">
        <f>S2556/H2556</f>
        <v>5.0001070717309186E-2</v>
      </c>
      <c r="V2556" s="19"/>
      <c r="W2556" s="19"/>
      <c r="X2556" s="37" t="s">
        <v>3465</v>
      </c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</row>
    <row r="2557" spans="1:37" ht="16.5" customHeight="1">
      <c r="A2557" s="38">
        <v>1179</v>
      </c>
      <c r="B2557" s="39">
        <v>10800</v>
      </c>
      <c r="C2557" s="38">
        <v>10317410</v>
      </c>
      <c r="D2557" s="40" t="s">
        <v>3393</v>
      </c>
      <c r="E2557" s="58">
        <v>6</v>
      </c>
      <c r="F2557" s="38">
        <v>60</v>
      </c>
      <c r="G2557" s="38" t="s">
        <v>23</v>
      </c>
      <c r="H2557" s="42">
        <v>4666.5</v>
      </c>
      <c r="I2557" s="37"/>
      <c r="J2557" s="44">
        <v>39642</v>
      </c>
      <c r="K2557" s="42">
        <v>0</v>
      </c>
      <c r="L2557" s="42">
        <v>4433.17</v>
      </c>
      <c r="M2557" s="44">
        <v>45272</v>
      </c>
      <c r="N2557" s="42">
        <v>233.33</v>
      </c>
      <c r="O2557" s="42">
        <v>0</v>
      </c>
      <c r="P2557" s="45">
        <f>IF(J2557&lt;DATEVALUE("2009-1-1"),3%,13%)</f>
        <v>0.03</v>
      </c>
      <c r="Q2557" s="42">
        <f>IF(P2557=13%,ROUND(O2557/(1+P2557)*P2557,2),ROUND(O2557/(1+0.03)*0.02,2))</f>
        <v>0</v>
      </c>
      <c r="R2557" s="42">
        <f>O2557-Q2557</f>
        <v>0</v>
      </c>
      <c r="S2557" s="42">
        <f>N2557-R2557</f>
        <v>233.33</v>
      </c>
      <c r="T2557" s="38">
        <v>1001</v>
      </c>
      <c r="U2557" s="14">
        <f>S2557/H2557</f>
        <v>5.0001071466838104E-2</v>
      </c>
      <c r="V2557" s="19"/>
      <c r="W2557" s="19"/>
      <c r="X2557" s="37" t="s">
        <v>3465</v>
      </c>
    </row>
    <row r="2558" spans="1:37" ht="16.5" customHeight="1">
      <c r="A2558" s="38">
        <v>782</v>
      </c>
      <c r="B2558" s="39">
        <v>10729</v>
      </c>
      <c r="C2558" s="38">
        <v>10292650</v>
      </c>
      <c r="D2558" s="40" t="s">
        <v>158</v>
      </c>
      <c r="E2558" s="58">
        <v>3</v>
      </c>
      <c r="F2558" s="38">
        <v>50</v>
      </c>
      <c r="G2558" s="38" t="s">
        <v>33</v>
      </c>
      <c r="H2558" s="42">
        <v>4629.3</v>
      </c>
      <c r="I2558" s="37"/>
      <c r="J2558" s="44">
        <v>43613</v>
      </c>
      <c r="K2558" s="42">
        <v>0</v>
      </c>
      <c r="L2558" s="42">
        <v>4397.83</v>
      </c>
      <c r="M2558" s="44">
        <v>45259</v>
      </c>
      <c r="N2558" s="42">
        <v>231.47</v>
      </c>
      <c r="O2558" s="42">
        <v>0</v>
      </c>
      <c r="P2558" s="45">
        <f>IF(J2558&lt;DATEVALUE("2009-1-1"),3%,13%)</f>
        <v>0.13</v>
      </c>
      <c r="Q2558" s="42">
        <f>IF(P2558=13%,ROUND(O2558/(1+P2558)*P2558,2),ROUND(O2558/(1+0.03)*0.02,2))</f>
        <v>0</v>
      </c>
      <c r="R2558" s="42">
        <f>O2558-Q2558</f>
        <v>0</v>
      </c>
      <c r="S2558" s="42">
        <f>N2558-R2558</f>
        <v>231.47</v>
      </c>
      <c r="T2558" s="38">
        <v>5000</v>
      </c>
      <c r="U2558" s="14">
        <f>S2558/H2558</f>
        <v>5.0001080076901475E-2</v>
      </c>
      <c r="V2558" s="19"/>
      <c r="W2558" s="19"/>
      <c r="X2558" s="37" t="s">
        <v>3459</v>
      </c>
    </row>
    <row r="2559" spans="1:37" ht="16.5" customHeight="1">
      <c r="A2559" s="38">
        <v>1138</v>
      </c>
      <c r="B2559" s="39">
        <v>10800</v>
      </c>
      <c r="C2559" s="38">
        <v>10317332</v>
      </c>
      <c r="D2559" s="40" t="s">
        <v>3012</v>
      </c>
      <c r="E2559" s="58">
        <v>1</v>
      </c>
      <c r="F2559" s="38">
        <v>60</v>
      </c>
      <c r="G2559" s="38" t="s">
        <v>23</v>
      </c>
      <c r="H2559" s="42">
        <v>8670.01</v>
      </c>
      <c r="I2559" s="62"/>
      <c r="J2559" s="44">
        <v>39642</v>
      </c>
      <c r="K2559" s="42">
        <v>0</v>
      </c>
      <c r="L2559" s="42">
        <v>8236.5</v>
      </c>
      <c r="M2559" s="44">
        <v>45229</v>
      </c>
      <c r="N2559" s="42">
        <v>433.51</v>
      </c>
      <c r="O2559" s="42">
        <v>0</v>
      </c>
      <c r="P2559" s="45">
        <f>IF(J2559&lt;DATEVALUE("2009-1-1"),3%,13%)</f>
        <v>0.03</v>
      </c>
      <c r="Q2559" s="42">
        <f>IF(P2559=13%,ROUND(O2559/(1+P2559)*P2559,2),ROUND(O2559/(1+0.03)*0.02,2))</f>
        <v>0</v>
      </c>
      <c r="R2559" s="42">
        <f>O2559-Q2559</f>
        <v>0</v>
      </c>
      <c r="S2559" s="42">
        <f>N2559-R2559</f>
        <v>433.51</v>
      </c>
      <c r="T2559" s="38">
        <v>1001</v>
      </c>
      <c r="U2559" s="14">
        <f>S2559/H2559</f>
        <v>5.0001095731146791E-2</v>
      </c>
      <c r="V2559" s="19"/>
      <c r="W2559" s="19"/>
      <c r="X2559" s="37" t="s">
        <v>3465</v>
      </c>
    </row>
    <row r="2560" spans="1:37" ht="16.5" customHeight="1">
      <c r="A2560" s="38">
        <v>764</v>
      </c>
      <c r="B2560" s="39">
        <v>10729</v>
      </c>
      <c r="C2560" s="38">
        <v>10292301</v>
      </c>
      <c r="D2560" s="40" t="s">
        <v>3316</v>
      </c>
      <c r="E2560" s="58">
        <v>2</v>
      </c>
      <c r="F2560" s="38">
        <v>60</v>
      </c>
      <c r="G2560" s="38" t="s">
        <v>33</v>
      </c>
      <c r="H2560" s="42">
        <v>3649.52</v>
      </c>
      <c r="I2560" s="37"/>
      <c r="J2560" s="44">
        <v>39812</v>
      </c>
      <c r="K2560" s="42">
        <v>0</v>
      </c>
      <c r="L2560" s="42">
        <v>3467.04</v>
      </c>
      <c r="M2560" s="44">
        <v>45259</v>
      </c>
      <c r="N2560" s="42">
        <v>182.48</v>
      </c>
      <c r="O2560" s="42">
        <v>0</v>
      </c>
      <c r="P2560" s="45">
        <f>IF(J2560&lt;DATEVALUE("2009-1-1"),3%,13%)</f>
        <v>0.03</v>
      </c>
      <c r="Q2560" s="42">
        <f>IF(P2560=13%,ROUND(O2560/(1+P2560)*P2560,2),ROUND(O2560/(1+0.03)*0.02,2))</f>
        <v>0</v>
      </c>
      <c r="R2560" s="42">
        <f>O2560-Q2560</f>
        <v>0</v>
      </c>
      <c r="S2560" s="42">
        <f>N2560-R2560</f>
        <v>182.48</v>
      </c>
      <c r="T2560" s="38">
        <v>5000</v>
      </c>
      <c r="U2560" s="14">
        <f>S2560/H2560</f>
        <v>5.0001096034547006E-2</v>
      </c>
      <c r="V2560" s="19"/>
      <c r="W2560" s="19"/>
      <c r="X2560" s="37" t="s">
        <v>3459</v>
      </c>
    </row>
    <row r="2561" spans="1:37" ht="16.5" customHeight="1">
      <c r="A2561" s="38">
        <v>320</v>
      </c>
      <c r="B2561" s="39">
        <v>10729</v>
      </c>
      <c r="C2561" s="38">
        <v>10291931</v>
      </c>
      <c r="D2561" s="40" t="s">
        <v>413</v>
      </c>
      <c r="E2561" s="58">
        <v>1</v>
      </c>
      <c r="F2561" s="38">
        <v>120</v>
      </c>
      <c r="G2561" s="38" t="s">
        <v>21</v>
      </c>
      <c r="H2561" s="42">
        <v>7712.83</v>
      </c>
      <c r="I2561" s="37"/>
      <c r="J2561" s="44">
        <v>40262</v>
      </c>
      <c r="K2561" s="42">
        <v>0</v>
      </c>
      <c r="L2561" s="42">
        <v>7327.18</v>
      </c>
      <c r="M2561" s="44">
        <v>45259</v>
      </c>
      <c r="N2561" s="42">
        <v>385.65</v>
      </c>
      <c r="O2561" s="42">
        <v>0</v>
      </c>
      <c r="P2561" s="45">
        <f>IF(J2561&lt;DATEVALUE("2009-1-1"),3%,13%)</f>
        <v>0.13</v>
      </c>
      <c r="Q2561" s="42">
        <f>IF(P2561=13%,ROUND(O2561/(1+P2561)*P2561,2),ROUND(O2561/(1+0.03)*0.02,2))</f>
        <v>0</v>
      </c>
      <c r="R2561" s="42">
        <f>O2561-Q2561</f>
        <v>0</v>
      </c>
      <c r="S2561" s="42">
        <f>N2561-R2561</f>
        <v>385.65</v>
      </c>
      <c r="T2561" s="38">
        <v>1601</v>
      </c>
      <c r="U2561" s="14">
        <f>S2561/H2561</f>
        <v>5.0001102059814617E-2</v>
      </c>
      <c r="V2561" s="19"/>
      <c r="W2561" s="19"/>
      <c r="X2561" s="37" t="s">
        <v>3459</v>
      </c>
    </row>
    <row r="2562" spans="1:37" ht="16.5" customHeight="1">
      <c r="A2562" s="38">
        <v>63</v>
      </c>
      <c r="B2562" s="39">
        <v>10750</v>
      </c>
      <c r="C2562" s="38">
        <v>10299227</v>
      </c>
      <c r="D2562" s="40" t="s">
        <v>1580</v>
      </c>
      <c r="E2562" s="38">
        <v>1</v>
      </c>
      <c r="F2562" s="38">
        <v>60</v>
      </c>
      <c r="G2562" s="38" t="s">
        <v>33</v>
      </c>
      <c r="H2562" s="42">
        <v>8547.01</v>
      </c>
      <c r="I2562" s="55"/>
      <c r="J2562" s="44">
        <v>40861</v>
      </c>
      <c r="K2562" s="42">
        <v>0</v>
      </c>
      <c r="L2562" s="42">
        <v>8119.65</v>
      </c>
      <c r="M2562" s="44">
        <v>45138</v>
      </c>
      <c r="N2562" s="42">
        <f>H2562-K2562-L2562</f>
        <v>427.36000000000058</v>
      </c>
      <c r="O2562" s="42">
        <v>0</v>
      </c>
      <c r="P2562" s="45">
        <v>0.13</v>
      </c>
      <c r="Q2562" s="42">
        <v>0</v>
      </c>
      <c r="R2562" s="42">
        <v>0</v>
      </c>
      <c r="S2562" s="42">
        <v>427.36</v>
      </c>
      <c r="T2562" s="38">
        <v>5000</v>
      </c>
      <c r="U2562" s="14">
        <f>S2562/H2562</f>
        <v>5.0001111499811048E-2</v>
      </c>
      <c r="V2562" s="19"/>
      <c r="W2562" s="19"/>
      <c r="X2562" s="37" t="s">
        <v>3473</v>
      </c>
    </row>
    <row r="2563" spans="1:37" ht="16.5" customHeight="1">
      <c r="A2563" s="38">
        <v>724</v>
      </c>
      <c r="B2563" s="39">
        <v>40709</v>
      </c>
      <c r="C2563" s="38">
        <v>10285304</v>
      </c>
      <c r="D2563" s="40" t="s">
        <v>918</v>
      </c>
      <c r="E2563" s="58">
        <v>1</v>
      </c>
      <c r="F2563" s="38">
        <v>120</v>
      </c>
      <c r="G2563" s="38" t="s">
        <v>23</v>
      </c>
      <c r="H2563" s="42">
        <v>4928.8900000000003</v>
      </c>
      <c r="I2563" s="57"/>
      <c r="J2563" s="44">
        <v>39394</v>
      </c>
      <c r="K2563" s="42">
        <v>0</v>
      </c>
      <c r="L2563" s="42">
        <v>4682.4399999999996</v>
      </c>
      <c r="M2563" s="44">
        <v>45199</v>
      </c>
      <c r="N2563" s="42">
        <f>H2563-K2563-L2563</f>
        <v>246.45000000000073</v>
      </c>
      <c r="O2563" s="42">
        <v>0</v>
      </c>
      <c r="P2563" s="45">
        <v>0.03</v>
      </c>
      <c r="Q2563" s="42">
        <v>0</v>
      </c>
      <c r="R2563" s="42">
        <v>0</v>
      </c>
      <c r="S2563" s="42">
        <f>N2563-R2563</f>
        <v>246.45000000000073</v>
      </c>
      <c r="T2563" s="38">
        <v>2103</v>
      </c>
      <c r="U2563" s="14">
        <f>S2563/H2563</f>
        <v>5.0001115869901885E-2</v>
      </c>
      <c r="V2563" s="19"/>
      <c r="W2563" s="19"/>
      <c r="X2563" s="37" t="s">
        <v>3467</v>
      </c>
    </row>
    <row r="2564" spans="1:37" ht="16.5" customHeight="1">
      <c r="A2564" s="38">
        <v>990</v>
      </c>
      <c r="B2564" s="39">
        <v>10800</v>
      </c>
      <c r="C2564" s="38">
        <v>10317564</v>
      </c>
      <c r="D2564" s="40" t="s">
        <v>2120</v>
      </c>
      <c r="E2564" s="38">
        <v>6</v>
      </c>
      <c r="F2564" s="38">
        <v>60</v>
      </c>
      <c r="G2564" s="38" t="s">
        <v>23</v>
      </c>
      <c r="H2564" s="42">
        <v>4305.5</v>
      </c>
      <c r="I2564" s="2"/>
      <c r="J2564" s="44">
        <v>39808</v>
      </c>
      <c r="K2564" s="42">
        <v>0</v>
      </c>
      <c r="L2564" s="42">
        <v>4090.22</v>
      </c>
      <c r="M2564" s="44">
        <v>45077</v>
      </c>
      <c r="N2564" s="42">
        <f>H2564-K2564-L2564</f>
        <v>215.2800000000002</v>
      </c>
      <c r="O2564" s="42">
        <v>0</v>
      </c>
      <c r="P2564" s="45">
        <v>0.03</v>
      </c>
      <c r="Q2564" s="42">
        <v>0</v>
      </c>
      <c r="R2564" s="42">
        <v>0</v>
      </c>
      <c r="S2564" s="42">
        <f>N2564-R2564</f>
        <v>215.2800000000002</v>
      </c>
      <c r="T2564" s="38">
        <v>1001</v>
      </c>
      <c r="U2564" s="14">
        <f>S2564/H2564</f>
        <v>5.0001161305307212E-2</v>
      </c>
      <c r="V2564" s="19"/>
      <c r="W2564" s="19"/>
      <c r="X2564" s="37" t="s">
        <v>3465</v>
      </c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</row>
    <row r="2565" spans="1:37" ht="16.5" customHeight="1">
      <c r="A2565" s="38">
        <v>30</v>
      </c>
      <c r="B2565" s="39">
        <v>20704</v>
      </c>
      <c r="C2565" s="38">
        <v>10296134</v>
      </c>
      <c r="D2565" s="40" t="s">
        <v>829</v>
      </c>
      <c r="E2565" s="58">
        <v>1</v>
      </c>
      <c r="F2565" s="38">
        <v>10</v>
      </c>
      <c r="G2565" s="38" t="s">
        <v>23</v>
      </c>
      <c r="H2565" s="42">
        <v>3847.31</v>
      </c>
      <c r="I2565" s="57"/>
      <c r="J2565" s="44">
        <v>44005</v>
      </c>
      <c r="K2565" s="42">
        <v>0</v>
      </c>
      <c r="L2565" s="42">
        <v>3654.94</v>
      </c>
      <c r="M2565" s="44">
        <v>45199</v>
      </c>
      <c r="N2565" s="42">
        <f>H2565-K2565-L2565</f>
        <v>192.36999999999989</v>
      </c>
      <c r="O2565" s="42">
        <v>0</v>
      </c>
      <c r="P2565" s="45">
        <v>0.13</v>
      </c>
      <c r="Q2565" s="42">
        <v>0</v>
      </c>
      <c r="R2565" s="42">
        <v>0</v>
      </c>
      <c r="S2565" s="42">
        <f>N2565-R2565</f>
        <v>192.36999999999989</v>
      </c>
      <c r="T2565" s="38">
        <v>5000</v>
      </c>
      <c r="U2565" s="14">
        <f>S2565/H2565</f>
        <v>5.0001169648403662E-2</v>
      </c>
      <c r="V2565" s="19"/>
      <c r="W2565" s="19"/>
      <c r="X2565" s="37" t="s">
        <v>3466</v>
      </c>
    </row>
    <row r="2566" spans="1:37" ht="16.5" customHeight="1">
      <c r="A2566" s="38">
        <v>30</v>
      </c>
      <c r="B2566" s="39">
        <v>10755</v>
      </c>
      <c r="C2566" s="38">
        <v>10287186</v>
      </c>
      <c r="D2566" s="40" t="s">
        <v>472</v>
      </c>
      <c r="E2566" s="38">
        <v>16</v>
      </c>
      <c r="F2566" s="38">
        <v>120</v>
      </c>
      <c r="G2566" s="38" t="s">
        <v>23</v>
      </c>
      <c r="H2566" s="42">
        <v>7155.83</v>
      </c>
      <c r="I2566" s="2"/>
      <c r="J2566" s="44">
        <v>39947</v>
      </c>
      <c r="K2566" s="42">
        <v>0</v>
      </c>
      <c r="L2566" s="42">
        <v>6798.03</v>
      </c>
      <c r="M2566" s="44">
        <v>45077</v>
      </c>
      <c r="N2566" s="42">
        <f>H2566-K2566-L2566</f>
        <v>357.80000000000018</v>
      </c>
      <c r="O2566" s="42">
        <v>0</v>
      </c>
      <c r="P2566" s="45">
        <v>0.13</v>
      </c>
      <c r="Q2566" s="42">
        <v>0</v>
      </c>
      <c r="R2566" s="42">
        <v>0</v>
      </c>
      <c r="S2566" s="42">
        <v>357.8</v>
      </c>
      <c r="T2566" s="38">
        <v>5000</v>
      </c>
      <c r="U2566" s="14">
        <f>S2566/H2566</f>
        <v>5.0001187842640196E-2</v>
      </c>
      <c r="V2566" s="19"/>
      <c r="W2566" s="19"/>
      <c r="X2566" s="37" t="s">
        <v>3464</v>
      </c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</row>
    <row r="2567" spans="1:37" ht="16.5" customHeight="1">
      <c r="A2567" s="38">
        <v>152</v>
      </c>
      <c r="B2567" s="39">
        <v>10736</v>
      </c>
      <c r="C2567" s="38">
        <v>10284216</v>
      </c>
      <c r="D2567" s="40" t="s">
        <v>1524</v>
      </c>
      <c r="E2567" s="31">
        <v>1</v>
      </c>
      <c r="F2567" s="38">
        <v>60</v>
      </c>
      <c r="G2567" s="38" t="s">
        <v>33</v>
      </c>
      <c r="H2567" s="42">
        <v>6282.05</v>
      </c>
      <c r="I2567" s="49"/>
      <c r="J2567" s="44">
        <v>42701</v>
      </c>
      <c r="K2567" s="42">
        <v>0</v>
      </c>
      <c r="L2567" s="42">
        <v>5967.94</v>
      </c>
      <c r="M2567" s="44">
        <v>45107</v>
      </c>
      <c r="N2567" s="42">
        <f>H2567-K2567-L2567</f>
        <v>314.11000000000058</v>
      </c>
      <c r="O2567" s="42">
        <v>0</v>
      </c>
      <c r="P2567" s="45">
        <v>0.13</v>
      </c>
      <c r="Q2567" s="42">
        <v>0</v>
      </c>
      <c r="R2567" s="42">
        <v>0</v>
      </c>
      <c r="S2567" s="42">
        <f>N2567-R2567</f>
        <v>314.11000000000058</v>
      </c>
      <c r="T2567" s="38">
        <v>5000</v>
      </c>
      <c r="U2567" s="14">
        <f>S2567/H2567</f>
        <v>5.000119387779476E-2</v>
      </c>
      <c r="V2567" s="19"/>
      <c r="W2567" s="19"/>
      <c r="X2567" s="37" t="s">
        <v>3461</v>
      </c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</row>
    <row r="2568" spans="1:37" ht="16.5" customHeight="1">
      <c r="A2568" s="38">
        <v>248</v>
      </c>
      <c r="B2568" s="39">
        <v>10741</v>
      </c>
      <c r="C2568" s="38">
        <v>10281813</v>
      </c>
      <c r="D2568" s="40" t="s">
        <v>1524</v>
      </c>
      <c r="E2568" s="38">
        <v>1</v>
      </c>
      <c r="F2568" s="38">
        <v>60</v>
      </c>
      <c r="G2568" s="38" t="s">
        <v>33</v>
      </c>
      <c r="H2568" s="42">
        <v>6282.05</v>
      </c>
      <c r="I2568" s="55"/>
      <c r="J2568" s="44">
        <v>42879</v>
      </c>
      <c r="K2568" s="42">
        <v>0</v>
      </c>
      <c r="L2568" s="42">
        <v>5967.94</v>
      </c>
      <c r="M2568" s="44">
        <v>45138</v>
      </c>
      <c r="N2568" s="42">
        <f>H2568-K2568-L2568</f>
        <v>314.11000000000058</v>
      </c>
      <c r="O2568" s="42">
        <v>0</v>
      </c>
      <c r="P2568" s="45">
        <v>0.13</v>
      </c>
      <c r="Q2568" s="42">
        <v>0</v>
      </c>
      <c r="R2568" s="42">
        <v>0</v>
      </c>
      <c r="S2568" s="42">
        <f>N2568-R2568</f>
        <v>314.11000000000058</v>
      </c>
      <c r="T2568" s="38">
        <v>5000</v>
      </c>
      <c r="U2568" s="14">
        <f>S2568/H2568</f>
        <v>5.000119387779476E-2</v>
      </c>
      <c r="V2568" s="19"/>
      <c r="W2568" s="19"/>
      <c r="X2568" s="37" t="s">
        <v>3462</v>
      </c>
    </row>
    <row r="2569" spans="1:37" ht="16.5" customHeight="1">
      <c r="A2569" s="38">
        <v>734</v>
      </c>
      <c r="B2569" s="39">
        <v>10729</v>
      </c>
      <c r="C2569" s="38">
        <v>10291942</v>
      </c>
      <c r="D2569" s="40" t="s">
        <v>3305</v>
      </c>
      <c r="E2569" s="58">
        <v>1</v>
      </c>
      <c r="F2569" s="38">
        <v>60</v>
      </c>
      <c r="G2569" s="38" t="s">
        <v>33</v>
      </c>
      <c r="H2569" s="42">
        <v>4095.5</v>
      </c>
      <c r="I2569" s="37"/>
      <c r="J2569" s="44">
        <v>41271</v>
      </c>
      <c r="K2569" s="42">
        <v>0</v>
      </c>
      <c r="L2569" s="42">
        <v>3890.72</v>
      </c>
      <c r="M2569" s="44">
        <v>45259</v>
      </c>
      <c r="N2569" s="42">
        <v>204.78</v>
      </c>
      <c r="O2569" s="42">
        <v>0</v>
      </c>
      <c r="P2569" s="45">
        <f>IF(J2569&lt;DATEVALUE("2009-1-1"),3%,13%)</f>
        <v>0.13</v>
      </c>
      <c r="Q2569" s="42">
        <f>IF(P2569=13%,ROUND(O2569/(1+P2569)*P2569,2),ROUND(O2569/(1+0.03)*0.02,2))</f>
        <v>0</v>
      </c>
      <c r="R2569" s="42">
        <f>O2569-Q2569</f>
        <v>0</v>
      </c>
      <c r="S2569" s="42">
        <f>N2569-R2569</f>
        <v>204.78</v>
      </c>
      <c r="T2569" s="38">
        <v>5000</v>
      </c>
      <c r="U2569" s="14">
        <f>S2569/H2569</f>
        <v>5.0001220852154804E-2</v>
      </c>
      <c r="V2569" s="19"/>
      <c r="W2569" s="19"/>
      <c r="X2569" s="37" t="s">
        <v>3459</v>
      </c>
    </row>
    <row r="2570" spans="1:37" ht="16.5" customHeight="1">
      <c r="A2570" s="38">
        <v>765</v>
      </c>
      <c r="B2570" s="39">
        <v>10729</v>
      </c>
      <c r="C2570" s="38">
        <v>10292302</v>
      </c>
      <c r="D2570" s="40" t="s">
        <v>3317</v>
      </c>
      <c r="E2570" s="58">
        <v>4</v>
      </c>
      <c r="F2570" s="38">
        <v>60</v>
      </c>
      <c r="G2570" s="38" t="s">
        <v>33</v>
      </c>
      <c r="H2570" s="42">
        <v>4421.8900000000003</v>
      </c>
      <c r="I2570" s="37"/>
      <c r="J2570" s="44">
        <v>39812</v>
      </c>
      <c r="K2570" s="42">
        <v>0</v>
      </c>
      <c r="L2570" s="42">
        <v>4200.79</v>
      </c>
      <c r="M2570" s="44">
        <v>45259</v>
      </c>
      <c r="N2570" s="42">
        <v>221.1</v>
      </c>
      <c r="O2570" s="42">
        <v>0</v>
      </c>
      <c r="P2570" s="45">
        <f>IF(J2570&lt;DATEVALUE("2009-1-1"),3%,13%)</f>
        <v>0.03</v>
      </c>
      <c r="Q2570" s="42">
        <f>IF(P2570=13%,ROUND(O2570/(1+P2570)*P2570,2),ROUND(O2570/(1+0.03)*0.02,2))</f>
        <v>0</v>
      </c>
      <c r="R2570" s="42">
        <f>O2570-Q2570</f>
        <v>0</v>
      </c>
      <c r="S2570" s="42">
        <f>N2570-R2570</f>
        <v>221.1</v>
      </c>
      <c r="T2570" s="38">
        <v>5000</v>
      </c>
      <c r="U2570" s="14">
        <f>S2570/H2570</f>
        <v>5.000124381203512E-2</v>
      </c>
      <c r="V2570" s="19"/>
      <c r="W2570" s="19"/>
      <c r="X2570" s="37" t="s">
        <v>3459</v>
      </c>
    </row>
    <row r="2571" spans="1:37" ht="16.5" customHeight="1">
      <c r="A2571" s="38">
        <v>165</v>
      </c>
      <c r="B2571" s="39">
        <v>10736</v>
      </c>
      <c r="C2571" s="38">
        <v>10284266</v>
      </c>
      <c r="D2571" s="40" t="s">
        <v>1933</v>
      </c>
      <c r="E2571" s="31">
        <v>1</v>
      </c>
      <c r="F2571" s="38">
        <v>60</v>
      </c>
      <c r="G2571" s="38" t="s">
        <v>33</v>
      </c>
      <c r="H2571" s="42">
        <v>7222.22</v>
      </c>
      <c r="I2571" s="49"/>
      <c r="J2571" s="44">
        <v>42061</v>
      </c>
      <c r="K2571" s="42">
        <v>0</v>
      </c>
      <c r="L2571" s="42">
        <v>6861.1</v>
      </c>
      <c r="M2571" s="44">
        <v>45107</v>
      </c>
      <c r="N2571" s="42">
        <f>H2571-K2571-L2571</f>
        <v>361.11999999999989</v>
      </c>
      <c r="O2571" s="42">
        <v>0</v>
      </c>
      <c r="P2571" s="45">
        <v>0.13</v>
      </c>
      <c r="Q2571" s="42">
        <v>0</v>
      </c>
      <c r="R2571" s="42">
        <v>0</v>
      </c>
      <c r="S2571" s="42">
        <f>N2571-R2571</f>
        <v>361.11999999999989</v>
      </c>
      <c r="T2571" s="38">
        <v>5000</v>
      </c>
      <c r="U2571" s="14">
        <f>S2571/H2571</f>
        <v>5.0001246154229566E-2</v>
      </c>
      <c r="V2571" s="19"/>
      <c r="W2571" s="19"/>
      <c r="X2571" s="37" t="s">
        <v>3461</v>
      </c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</row>
    <row r="2572" spans="1:37" ht="16.5" customHeight="1">
      <c r="A2572" s="38">
        <v>87</v>
      </c>
      <c r="B2572" s="39">
        <v>10701</v>
      </c>
      <c r="C2572" s="38">
        <v>10275118</v>
      </c>
      <c r="D2572" s="40" t="s">
        <v>69</v>
      </c>
      <c r="E2572" s="38">
        <v>5</v>
      </c>
      <c r="F2572" s="38">
        <v>11</v>
      </c>
      <c r="G2572" s="38" t="s">
        <v>33</v>
      </c>
      <c r="H2572" s="42">
        <v>1180.77</v>
      </c>
      <c r="I2572" s="57"/>
      <c r="J2572" s="44">
        <v>43798</v>
      </c>
      <c r="K2572" s="42">
        <v>0</v>
      </c>
      <c r="L2572" s="42">
        <v>1121.73</v>
      </c>
      <c r="M2572" s="44">
        <v>45199</v>
      </c>
      <c r="N2572" s="42">
        <v>59.04</v>
      </c>
      <c r="O2572" s="42">
        <v>0</v>
      </c>
      <c r="P2572" s="45">
        <v>0.13</v>
      </c>
      <c r="Q2572" s="42">
        <v>0</v>
      </c>
      <c r="R2572" s="42">
        <v>0</v>
      </c>
      <c r="S2572" s="42">
        <v>59.04</v>
      </c>
      <c r="T2572" s="38">
        <v>5000</v>
      </c>
      <c r="U2572" s="14">
        <f>S2572/H2572</f>
        <v>5.0001270357478596E-2</v>
      </c>
      <c r="V2572" s="19"/>
      <c r="W2572" s="19"/>
      <c r="X2572" s="37" t="s">
        <v>3455</v>
      </c>
    </row>
    <row r="2573" spans="1:37" ht="16.5" customHeight="1">
      <c r="A2573" s="38">
        <v>20</v>
      </c>
      <c r="B2573" s="39">
        <v>10755</v>
      </c>
      <c r="C2573" s="38">
        <v>10287187</v>
      </c>
      <c r="D2573" s="40" t="s">
        <v>473</v>
      </c>
      <c r="E2573" s="38">
        <v>6</v>
      </c>
      <c r="F2573" s="38">
        <v>120</v>
      </c>
      <c r="G2573" s="38" t="s">
        <v>23</v>
      </c>
      <c r="H2573" s="42">
        <v>6639.43</v>
      </c>
      <c r="I2573" s="2"/>
      <c r="J2573" s="44">
        <v>39947</v>
      </c>
      <c r="K2573" s="42">
        <v>0</v>
      </c>
      <c r="L2573" s="42">
        <v>6307.45</v>
      </c>
      <c r="M2573" s="44">
        <v>45046</v>
      </c>
      <c r="N2573" s="42">
        <f>H2573-K2573-L2573</f>
        <v>331.98000000000047</v>
      </c>
      <c r="O2573" s="42">
        <v>0</v>
      </c>
      <c r="P2573" s="45">
        <v>0.13</v>
      </c>
      <c r="Q2573" s="42">
        <v>0</v>
      </c>
      <c r="R2573" s="42">
        <v>0</v>
      </c>
      <c r="S2573" s="42">
        <v>331.98000000000098</v>
      </c>
      <c r="T2573" s="38">
        <v>5000</v>
      </c>
      <c r="U2573" s="14">
        <f>S2573/H2573</f>
        <v>5.0001280230381369E-2</v>
      </c>
      <c r="V2573" s="19"/>
      <c r="W2573" s="19"/>
      <c r="X2573" s="37" t="s">
        <v>3464</v>
      </c>
    </row>
    <row r="2574" spans="1:37" ht="16.5" customHeight="1">
      <c r="A2574" s="38">
        <v>136</v>
      </c>
      <c r="B2574" s="39">
        <v>10746</v>
      </c>
      <c r="C2574" s="38">
        <v>10310656</v>
      </c>
      <c r="D2574" s="40" t="s">
        <v>1563</v>
      </c>
      <c r="E2574" s="38">
        <v>2</v>
      </c>
      <c r="F2574" s="38">
        <v>60</v>
      </c>
      <c r="G2574" s="38" t="s">
        <v>33</v>
      </c>
      <c r="H2574" s="42">
        <v>3111.12</v>
      </c>
      <c r="I2574" s="55"/>
      <c r="J2574" s="44">
        <v>42726</v>
      </c>
      <c r="K2574" s="42">
        <v>0</v>
      </c>
      <c r="L2574" s="42">
        <v>2955.56</v>
      </c>
      <c r="M2574" s="44">
        <v>45138</v>
      </c>
      <c r="N2574" s="42">
        <f>H2574-K2574-L2574</f>
        <v>155.55999999999995</v>
      </c>
      <c r="O2574" s="42">
        <v>0</v>
      </c>
      <c r="P2574" s="45">
        <v>0.13</v>
      </c>
      <c r="Q2574" s="42">
        <v>0</v>
      </c>
      <c r="R2574" s="42">
        <v>0</v>
      </c>
      <c r="S2574" s="42">
        <v>155.56</v>
      </c>
      <c r="T2574" s="38">
        <v>5000</v>
      </c>
      <c r="U2574" s="14">
        <f>S2574/H2574</f>
        <v>5.0001285710612256E-2</v>
      </c>
      <c r="V2574" s="19"/>
      <c r="W2574" s="19"/>
      <c r="X2574" s="37" t="s">
        <v>3463</v>
      </c>
    </row>
    <row r="2575" spans="1:37" ht="16.5" customHeight="1">
      <c r="A2575" s="38">
        <v>137</v>
      </c>
      <c r="B2575" s="39">
        <v>10746</v>
      </c>
      <c r="C2575" s="38">
        <v>10310936</v>
      </c>
      <c r="D2575" s="40" t="s">
        <v>1564</v>
      </c>
      <c r="E2575" s="38">
        <v>1</v>
      </c>
      <c r="F2575" s="38">
        <v>60</v>
      </c>
      <c r="G2575" s="38" t="s">
        <v>33</v>
      </c>
      <c r="H2575" s="42">
        <v>1555.56</v>
      </c>
      <c r="I2575" s="55"/>
      <c r="J2575" s="44">
        <v>42726</v>
      </c>
      <c r="K2575" s="42">
        <v>0</v>
      </c>
      <c r="L2575" s="42">
        <v>1477.78</v>
      </c>
      <c r="M2575" s="44">
        <v>45138</v>
      </c>
      <c r="N2575" s="42">
        <f>H2575-K2575-L2575</f>
        <v>77.779999999999973</v>
      </c>
      <c r="O2575" s="42">
        <v>0</v>
      </c>
      <c r="P2575" s="45">
        <v>0.13</v>
      </c>
      <c r="Q2575" s="42">
        <v>0</v>
      </c>
      <c r="R2575" s="42">
        <v>0</v>
      </c>
      <c r="S2575" s="42">
        <v>77.78</v>
      </c>
      <c r="T2575" s="38">
        <v>5000</v>
      </c>
      <c r="U2575" s="14">
        <f>S2575/H2575</f>
        <v>5.0001285710612256E-2</v>
      </c>
      <c r="V2575" s="19"/>
      <c r="W2575" s="19"/>
      <c r="X2575" s="37" t="s">
        <v>3463</v>
      </c>
    </row>
    <row r="2576" spans="1:37" ht="16.5" customHeight="1">
      <c r="A2576" s="38">
        <v>747</v>
      </c>
      <c r="B2576" s="39">
        <v>10729</v>
      </c>
      <c r="C2576" s="38">
        <v>10292143</v>
      </c>
      <c r="D2576" s="40" t="s">
        <v>3310</v>
      </c>
      <c r="E2576" s="58">
        <v>1</v>
      </c>
      <c r="F2576" s="38">
        <v>60</v>
      </c>
      <c r="G2576" s="38" t="s">
        <v>33</v>
      </c>
      <c r="H2576" s="42">
        <v>3102.32</v>
      </c>
      <c r="I2576" s="37"/>
      <c r="J2576" s="44">
        <v>39931</v>
      </c>
      <c r="K2576" s="42">
        <v>0</v>
      </c>
      <c r="L2576" s="42">
        <v>2947.2</v>
      </c>
      <c r="M2576" s="44">
        <v>45259</v>
      </c>
      <c r="N2576" s="42">
        <v>155.12</v>
      </c>
      <c r="O2576" s="42">
        <v>0</v>
      </c>
      <c r="P2576" s="45">
        <f>IF(J2576&lt;DATEVALUE("2009-1-1"),3%,13%)</f>
        <v>0.13</v>
      </c>
      <c r="Q2576" s="42">
        <f>IF(P2576=13%,ROUND(O2576/(1+P2576)*P2576,2),ROUND(O2576/(1+0.03)*0.02,2))</f>
        <v>0</v>
      </c>
      <c r="R2576" s="42">
        <f>O2576-Q2576</f>
        <v>0</v>
      </c>
      <c r="S2576" s="42">
        <f>N2576-R2576</f>
        <v>155.12</v>
      </c>
      <c r="T2576" s="38">
        <v>5000</v>
      </c>
      <c r="U2576" s="14">
        <f>S2576/H2576</f>
        <v>5.0001289357642024E-2</v>
      </c>
      <c r="V2576" s="19"/>
      <c r="W2576" s="19"/>
      <c r="X2576" s="37" t="s">
        <v>3459</v>
      </c>
    </row>
    <row r="2577" spans="1:37" ht="16.5" customHeight="1">
      <c r="A2577" s="38">
        <v>70</v>
      </c>
      <c r="B2577" s="39">
        <v>10701</v>
      </c>
      <c r="C2577" s="38">
        <v>10275038</v>
      </c>
      <c r="D2577" s="40" t="s">
        <v>52</v>
      </c>
      <c r="E2577" s="38">
        <v>2</v>
      </c>
      <c r="F2577" s="38">
        <v>120</v>
      </c>
      <c r="G2577" s="38" t="s">
        <v>23</v>
      </c>
      <c r="H2577" s="42">
        <v>3078.12</v>
      </c>
      <c r="I2577" s="57"/>
      <c r="J2577" s="44">
        <v>39260</v>
      </c>
      <c r="K2577" s="42">
        <v>0</v>
      </c>
      <c r="L2577" s="42">
        <v>2924.21</v>
      </c>
      <c r="M2577" s="44">
        <v>45199</v>
      </c>
      <c r="N2577" s="42">
        <v>153.91</v>
      </c>
      <c r="O2577" s="42">
        <v>0</v>
      </c>
      <c r="P2577" s="45">
        <v>0.03</v>
      </c>
      <c r="Q2577" s="42">
        <v>0</v>
      </c>
      <c r="R2577" s="42">
        <v>0</v>
      </c>
      <c r="S2577" s="42">
        <v>153.91</v>
      </c>
      <c r="T2577" s="38">
        <v>2102</v>
      </c>
      <c r="U2577" s="14">
        <f>S2577/H2577</f>
        <v>5.0001299494496644E-2</v>
      </c>
      <c r="V2577" s="19"/>
      <c r="W2577" s="19"/>
      <c r="X2577" s="37" t="s">
        <v>3455</v>
      </c>
    </row>
    <row r="2578" spans="1:37" ht="16.5" customHeight="1">
      <c r="A2578" s="38">
        <v>201</v>
      </c>
      <c r="B2578" s="39">
        <v>10743</v>
      </c>
      <c r="C2578" s="38">
        <v>10300828</v>
      </c>
      <c r="D2578" s="40" t="s">
        <v>548</v>
      </c>
      <c r="E2578" s="58">
        <v>2</v>
      </c>
      <c r="F2578" s="38">
        <v>120</v>
      </c>
      <c r="G2578" s="38" t="s">
        <v>23</v>
      </c>
      <c r="H2578" s="42">
        <v>3076.92</v>
      </c>
      <c r="I2578" s="57"/>
      <c r="J2578" s="44">
        <v>40512</v>
      </c>
      <c r="K2578" s="42">
        <v>0</v>
      </c>
      <c r="L2578" s="42">
        <v>2923.07</v>
      </c>
      <c r="M2578" s="44">
        <v>45199</v>
      </c>
      <c r="N2578" s="42">
        <f>H2578-L2578</f>
        <v>153.84999999999991</v>
      </c>
      <c r="O2578" s="42">
        <v>0</v>
      </c>
      <c r="P2578" s="45">
        <v>0.13</v>
      </c>
      <c r="Q2578" s="42">
        <v>0</v>
      </c>
      <c r="R2578" s="42">
        <v>0</v>
      </c>
      <c r="S2578" s="42">
        <f>N2578</f>
        <v>153.84999999999991</v>
      </c>
      <c r="T2578" s="38">
        <v>5000</v>
      </c>
      <c r="U2578" s="14">
        <f>S2578/H2578</f>
        <v>5.0001300001299973E-2</v>
      </c>
      <c r="V2578" s="19"/>
      <c r="W2578" s="19"/>
      <c r="X2578" s="37" t="s">
        <v>3463</v>
      </c>
    </row>
    <row r="2579" spans="1:37" ht="16.5" customHeight="1">
      <c r="A2579" s="38">
        <v>307</v>
      </c>
      <c r="B2579" s="39">
        <v>40704</v>
      </c>
      <c r="C2579" s="38">
        <v>10302922</v>
      </c>
      <c r="D2579" s="40" t="s">
        <v>849</v>
      </c>
      <c r="E2579" s="58">
        <v>4</v>
      </c>
      <c r="F2579" s="38">
        <v>60</v>
      </c>
      <c r="G2579" s="38" t="s">
        <v>83</v>
      </c>
      <c r="H2579" s="42">
        <v>6153.84</v>
      </c>
      <c r="I2579" s="57"/>
      <c r="J2579" s="44">
        <v>42003</v>
      </c>
      <c r="K2579" s="42">
        <v>0</v>
      </c>
      <c r="L2579" s="42">
        <v>5846.14</v>
      </c>
      <c r="M2579" s="44">
        <v>45199</v>
      </c>
      <c r="N2579" s="42">
        <f>H2579-K2579-L2579</f>
        <v>307.69999999999982</v>
      </c>
      <c r="O2579" s="42">
        <v>0</v>
      </c>
      <c r="P2579" s="45">
        <v>0.13</v>
      </c>
      <c r="Q2579" s="42">
        <v>0</v>
      </c>
      <c r="R2579" s="42">
        <v>0</v>
      </c>
      <c r="S2579" s="42">
        <f>N2579-R2579</f>
        <v>307.69999999999982</v>
      </c>
      <c r="T2579" s="38">
        <v>5000</v>
      </c>
      <c r="U2579" s="14">
        <f>S2579/H2579</f>
        <v>5.0001300001299973E-2</v>
      </c>
      <c r="V2579" s="19"/>
      <c r="W2579" s="19"/>
      <c r="X2579" s="37" t="s">
        <v>3463</v>
      </c>
    </row>
    <row r="2580" spans="1:37" ht="16.5" customHeight="1">
      <c r="A2580" s="38">
        <v>586</v>
      </c>
      <c r="B2580" s="39">
        <v>40712</v>
      </c>
      <c r="C2580" s="38">
        <v>10303930</v>
      </c>
      <c r="D2580" s="40" t="s">
        <v>849</v>
      </c>
      <c r="E2580" s="38">
        <v>4</v>
      </c>
      <c r="F2580" s="38">
        <v>60</v>
      </c>
      <c r="G2580" s="38" t="s">
        <v>83</v>
      </c>
      <c r="H2580" s="42">
        <v>6153.84</v>
      </c>
      <c r="I2580" s="55"/>
      <c r="J2580" s="44">
        <v>42277</v>
      </c>
      <c r="K2580" s="42">
        <v>0</v>
      </c>
      <c r="L2580" s="42">
        <v>5846.14</v>
      </c>
      <c r="M2580" s="44">
        <v>45138</v>
      </c>
      <c r="N2580" s="42">
        <f>H2580-K2580-L2580</f>
        <v>307.69999999999982</v>
      </c>
      <c r="O2580" s="42">
        <v>0</v>
      </c>
      <c r="P2580" s="45">
        <v>0.13</v>
      </c>
      <c r="Q2580" s="42">
        <v>0</v>
      </c>
      <c r="R2580" s="42">
        <v>0</v>
      </c>
      <c r="S2580" s="42">
        <v>307.7</v>
      </c>
      <c r="T2580" s="38">
        <v>5000</v>
      </c>
      <c r="U2580" s="14">
        <f>S2580/H2580</f>
        <v>5.00013000013E-2</v>
      </c>
      <c r="V2580" s="19"/>
      <c r="W2580" s="19"/>
      <c r="X2580" s="37" t="s">
        <v>3467</v>
      </c>
    </row>
    <row r="2581" spans="1:37" ht="16.5" customHeight="1">
      <c r="A2581" s="38">
        <v>587</v>
      </c>
      <c r="B2581" s="39">
        <v>40712</v>
      </c>
      <c r="C2581" s="38">
        <v>10303931</v>
      </c>
      <c r="D2581" s="40" t="s">
        <v>163</v>
      </c>
      <c r="E2581" s="38">
        <v>4</v>
      </c>
      <c r="F2581" s="38">
        <v>60</v>
      </c>
      <c r="G2581" s="38" t="s">
        <v>83</v>
      </c>
      <c r="H2581" s="42">
        <v>6153.84</v>
      </c>
      <c r="I2581" s="55"/>
      <c r="J2581" s="44">
        <v>42277</v>
      </c>
      <c r="K2581" s="42">
        <v>0</v>
      </c>
      <c r="L2581" s="42">
        <v>5846.14</v>
      </c>
      <c r="M2581" s="44">
        <v>45138</v>
      </c>
      <c r="N2581" s="42">
        <f>H2581-K2581-L2581</f>
        <v>307.69999999999982</v>
      </c>
      <c r="O2581" s="42">
        <v>0</v>
      </c>
      <c r="P2581" s="45">
        <v>0.13</v>
      </c>
      <c r="Q2581" s="42">
        <v>0</v>
      </c>
      <c r="R2581" s="42">
        <v>0</v>
      </c>
      <c r="S2581" s="42">
        <v>307.7</v>
      </c>
      <c r="T2581" s="38">
        <v>5000</v>
      </c>
      <c r="U2581" s="14">
        <f>S2581/H2581</f>
        <v>5.00013000013E-2</v>
      </c>
      <c r="V2581" s="19"/>
      <c r="W2581" s="19"/>
      <c r="X2581" s="37" t="s">
        <v>3467</v>
      </c>
    </row>
    <row r="2582" spans="1:37" ht="16.5" customHeight="1">
      <c r="A2582" s="38">
        <v>571</v>
      </c>
      <c r="B2582" s="39">
        <v>10729</v>
      </c>
      <c r="C2582" s="38">
        <v>10292078</v>
      </c>
      <c r="D2582" s="40" t="s">
        <v>179</v>
      </c>
      <c r="E2582" s="58">
        <v>1</v>
      </c>
      <c r="F2582" s="38">
        <v>120</v>
      </c>
      <c r="G2582" s="38" t="s">
        <v>23</v>
      </c>
      <c r="H2582" s="42">
        <v>3076.92</v>
      </c>
      <c r="I2582" s="37"/>
      <c r="J2582" s="44">
        <v>40596</v>
      </c>
      <c r="K2582" s="42">
        <v>0</v>
      </c>
      <c r="L2582" s="42">
        <v>2923.07</v>
      </c>
      <c r="M2582" s="44">
        <v>45259</v>
      </c>
      <c r="N2582" s="42">
        <v>153.85</v>
      </c>
      <c r="O2582" s="42">
        <v>0</v>
      </c>
      <c r="P2582" s="45">
        <f>IF(J2582&lt;DATEVALUE("2009-1-1"),3%,13%)</f>
        <v>0.13</v>
      </c>
      <c r="Q2582" s="42">
        <f>IF(P2582=13%,ROUND(O2582/(1+P2582)*P2582,2),ROUND(O2582/(1+0.03)*0.02,2))</f>
        <v>0</v>
      </c>
      <c r="R2582" s="42">
        <f>O2582-Q2582</f>
        <v>0</v>
      </c>
      <c r="S2582" s="42">
        <f>N2582-R2582</f>
        <v>153.85</v>
      </c>
      <c r="T2582" s="38">
        <v>2106</v>
      </c>
      <c r="U2582" s="14">
        <f>S2582/H2582</f>
        <v>5.00013000013E-2</v>
      </c>
      <c r="V2582" s="19"/>
      <c r="W2582" s="19"/>
      <c r="X2582" s="37" t="s">
        <v>3459</v>
      </c>
    </row>
    <row r="2583" spans="1:37" ht="16.5" customHeight="1">
      <c r="A2583" s="38">
        <v>946</v>
      </c>
      <c r="B2583" s="39">
        <v>10800</v>
      </c>
      <c r="C2583" s="38">
        <v>10317347</v>
      </c>
      <c r="D2583" s="40" t="s">
        <v>2094</v>
      </c>
      <c r="E2583" s="38">
        <v>1</v>
      </c>
      <c r="F2583" s="38">
        <v>60</v>
      </c>
      <c r="G2583" s="38" t="s">
        <v>23</v>
      </c>
      <c r="H2583" s="42">
        <v>1909.15</v>
      </c>
      <c r="I2583" s="2"/>
      <c r="J2583" s="44">
        <v>39808</v>
      </c>
      <c r="K2583" s="42">
        <v>0</v>
      </c>
      <c r="L2583" s="42">
        <v>1813.69</v>
      </c>
      <c r="M2583" s="44">
        <v>45077</v>
      </c>
      <c r="N2583" s="42">
        <f>H2583-K2583-L2583</f>
        <v>95.460000000000036</v>
      </c>
      <c r="O2583" s="42">
        <v>0</v>
      </c>
      <c r="P2583" s="45">
        <v>0.03</v>
      </c>
      <c r="Q2583" s="42">
        <v>0</v>
      </c>
      <c r="R2583" s="42">
        <v>0</v>
      </c>
      <c r="S2583" s="42">
        <f>N2583-R2583</f>
        <v>95.460000000000036</v>
      </c>
      <c r="T2583" s="38">
        <v>1001</v>
      </c>
      <c r="U2583" s="14">
        <f>S2583/H2583</f>
        <v>5.0001309483277918E-2</v>
      </c>
      <c r="V2583" s="19"/>
      <c r="W2583" s="19"/>
      <c r="X2583" s="37" t="s">
        <v>3465</v>
      </c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</row>
    <row r="2584" spans="1:37" ht="16.5" customHeight="1">
      <c r="A2584" s="38">
        <v>716</v>
      </c>
      <c r="B2584" s="39">
        <v>10729</v>
      </c>
      <c r="C2584" s="38">
        <v>10292840</v>
      </c>
      <c r="D2584" s="40" t="s">
        <v>3299</v>
      </c>
      <c r="E2584" s="58">
        <v>1</v>
      </c>
      <c r="F2584" s="38">
        <v>55</v>
      </c>
      <c r="G2584" s="38" t="s">
        <v>33</v>
      </c>
      <c r="H2584" s="42">
        <v>1896.55</v>
      </c>
      <c r="I2584" s="37"/>
      <c r="J2584" s="44">
        <v>43460</v>
      </c>
      <c r="K2584" s="42">
        <v>0</v>
      </c>
      <c r="L2584" s="42">
        <v>1801.72</v>
      </c>
      <c r="M2584" s="44">
        <v>45259</v>
      </c>
      <c r="N2584" s="42">
        <v>94.83</v>
      </c>
      <c r="O2584" s="42">
        <v>0</v>
      </c>
      <c r="P2584" s="45">
        <f>IF(J2584&lt;DATEVALUE("2009-1-1"),3%,13%)</f>
        <v>0.13</v>
      </c>
      <c r="Q2584" s="42">
        <f>IF(P2584=13%,ROUND(O2584/(1+P2584)*P2584,2),ROUND(O2584/(1+0.03)*0.02,2))</f>
        <v>0</v>
      </c>
      <c r="R2584" s="42">
        <f>O2584-Q2584</f>
        <v>0</v>
      </c>
      <c r="S2584" s="42">
        <f>N2584-R2584</f>
        <v>94.83</v>
      </c>
      <c r="T2584" s="38">
        <v>2506</v>
      </c>
      <c r="U2584" s="14">
        <f>S2584/H2584</f>
        <v>5.0001318183016528E-2</v>
      </c>
      <c r="V2584" s="19"/>
      <c r="W2584" s="19"/>
      <c r="X2584" s="37" t="s">
        <v>3459</v>
      </c>
    </row>
    <row r="2585" spans="1:37" ht="16.5" customHeight="1">
      <c r="A2585" s="38">
        <v>74</v>
      </c>
      <c r="B2585" s="39">
        <v>10732</v>
      </c>
      <c r="C2585" s="38">
        <v>10320434</v>
      </c>
      <c r="D2585" s="40" t="s">
        <v>414</v>
      </c>
      <c r="E2585" s="58">
        <v>2</v>
      </c>
      <c r="F2585" s="38">
        <v>120</v>
      </c>
      <c r="G2585" s="38" t="s">
        <v>23</v>
      </c>
      <c r="H2585" s="42">
        <v>3760.7</v>
      </c>
      <c r="I2585" s="57"/>
      <c r="J2585" s="44">
        <v>40385</v>
      </c>
      <c r="K2585" s="42">
        <v>0</v>
      </c>
      <c r="L2585" s="42">
        <v>3572.66</v>
      </c>
      <c r="M2585" s="44">
        <v>45199</v>
      </c>
      <c r="N2585" s="42">
        <f>H2585-L2585</f>
        <v>188.03999999999996</v>
      </c>
      <c r="O2585" s="42">
        <v>0</v>
      </c>
      <c r="P2585" s="45">
        <v>0.13</v>
      </c>
      <c r="Q2585" s="42">
        <v>0</v>
      </c>
      <c r="R2585" s="42">
        <v>0</v>
      </c>
      <c r="S2585" s="42">
        <f>N2585</f>
        <v>188.03999999999996</v>
      </c>
      <c r="T2585" s="38">
        <v>2201</v>
      </c>
      <c r="U2585" s="14">
        <f>S2585/H2585</f>
        <v>5.0001329539713341E-2</v>
      </c>
      <c r="V2585" s="19"/>
      <c r="W2585" s="19"/>
      <c r="X2585" s="37" t="s">
        <v>3460</v>
      </c>
    </row>
    <row r="2586" spans="1:37" ht="16.5" customHeight="1">
      <c r="A2586" s="38">
        <v>1014</v>
      </c>
      <c r="B2586" s="39">
        <v>10800</v>
      </c>
      <c r="C2586" s="38">
        <v>10317657</v>
      </c>
      <c r="D2586" s="40" t="s">
        <v>2130</v>
      </c>
      <c r="E2586" s="38">
        <v>1</v>
      </c>
      <c r="F2586" s="38">
        <v>60</v>
      </c>
      <c r="G2586" s="38" t="s">
        <v>23</v>
      </c>
      <c r="H2586" s="42">
        <v>3752.5</v>
      </c>
      <c r="I2586" s="2"/>
      <c r="J2586" s="44">
        <v>39808</v>
      </c>
      <c r="K2586" s="42">
        <v>0</v>
      </c>
      <c r="L2586" s="42">
        <v>3564.87</v>
      </c>
      <c r="M2586" s="44">
        <v>45077</v>
      </c>
      <c r="N2586" s="42">
        <f>H2586-K2586-L2586</f>
        <v>187.63000000000011</v>
      </c>
      <c r="O2586" s="42">
        <v>0</v>
      </c>
      <c r="P2586" s="45">
        <v>0.03</v>
      </c>
      <c r="Q2586" s="42">
        <v>0</v>
      </c>
      <c r="R2586" s="42">
        <v>0</v>
      </c>
      <c r="S2586" s="42">
        <f>N2586-R2586</f>
        <v>187.63000000000011</v>
      </c>
      <c r="T2586" s="38">
        <v>1001</v>
      </c>
      <c r="U2586" s="14">
        <f>S2586/H2586</f>
        <v>5.000133244503667E-2</v>
      </c>
      <c r="V2586" s="19"/>
      <c r="W2586" s="19"/>
      <c r="X2586" s="37" t="s">
        <v>3465</v>
      </c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</row>
    <row r="2587" spans="1:37" ht="16.5" customHeight="1">
      <c r="A2587" s="38">
        <v>1007</v>
      </c>
      <c r="B2587" s="39">
        <v>10800</v>
      </c>
      <c r="C2587" s="38">
        <v>10317648</v>
      </c>
      <c r="D2587" s="40" t="s">
        <v>773</v>
      </c>
      <c r="E2587" s="38">
        <v>5</v>
      </c>
      <c r="F2587" s="38">
        <v>60</v>
      </c>
      <c r="G2587" s="38" t="s">
        <v>23</v>
      </c>
      <c r="H2587" s="42">
        <v>5595.85</v>
      </c>
      <c r="I2587" s="2"/>
      <c r="J2587" s="44">
        <v>39808</v>
      </c>
      <c r="K2587" s="42">
        <v>0</v>
      </c>
      <c r="L2587" s="42">
        <v>5316.05</v>
      </c>
      <c r="M2587" s="44">
        <v>45077</v>
      </c>
      <c r="N2587" s="42">
        <f>H2587-K2587-L2587</f>
        <v>279.80000000000018</v>
      </c>
      <c r="O2587" s="42">
        <v>0</v>
      </c>
      <c r="P2587" s="45">
        <v>0.03</v>
      </c>
      <c r="Q2587" s="42">
        <v>0</v>
      </c>
      <c r="R2587" s="42">
        <v>0</v>
      </c>
      <c r="S2587" s="42">
        <f>N2587-R2587</f>
        <v>279.80000000000018</v>
      </c>
      <c r="T2587" s="38">
        <v>1001</v>
      </c>
      <c r="U2587" s="14">
        <f>S2587/H2587</f>
        <v>5.0001340278956759E-2</v>
      </c>
      <c r="V2587" s="19"/>
      <c r="W2587" s="19"/>
      <c r="X2587" s="37" t="s">
        <v>3465</v>
      </c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</row>
    <row r="2588" spans="1:37" ht="16.5" customHeight="1">
      <c r="A2588" s="38">
        <v>98</v>
      </c>
      <c r="B2588" s="39">
        <v>10750</v>
      </c>
      <c r="C2588" s="38">
        <v>10298408</v>
      </c>
      <c r="D2588" s="40" t="s">
        <v>3029</v>
      </c>
      <c r="E2588" s="58">
        <v>5</v>
      </c>
      <c r="F2588" s="38">
        <v>120</v>
      </c>
      <c r="G2588" s="38" t="s">
        <v>23</v>
      </c>
      <c r="H2588" s="42">
        <v>6965.81</v>
      </c>
      <c r="I2588" s="37"/>
      <c r="J2588" s="44">
        <v>40862</v>
      </c>
      <c r="K2588" s="42">
        <v>0</v>
      </c>
      <c r="L2588" s="42">
        <v>6617.51</v>
      </c>
      <c r="M2588" s="44">
        <v>45237</v>
      </c>
      <c r="N2588" s="42">
        <v>348.3</v>
      </c>
      <c r="O2588" s="42">
        <v>0</v>
      </c>
      <c r="P2588" s="45">
        <f>IF(J2588&lt;DATEVALUE("2009-1-1"),3%,13%)</f>
        <v>0.13</v>
      </c>
      <c r="Q2588" s="42">
        <f>IF(P2588=13%,ROUND(O2588/(1+P2588)*P2588,2),ROUND(O2588/(1+0.03)*0.02,2))</f>
        <v>0</v>
      </c>
      <c r="R2588" s="42">
        <f>O2588-Q2588</f>
        <v>0</v>
      </c>
      <c r="S2588" s="42">
        <f>N2588-R2588</f>
        <v>348.3</v>
      </c>
      <c r="T2588" s="38">
        <v>5000</v>
      </c>
      <c r="U2588" s="14">
        <f>S2588/H2588</f>
        <v>5.0001363804065856E-2</v>
      </c>
      <c r="V2588" s="19"/>
      <c r="W2588" s="19"/>
      <c r="X2588" s="37" t="s">
        <v>3473</v>
      </c>
    </row>
    <row r="2589" spans="1:37" ht="16.5" customHeight="1">
      <c r="A2589" s="38">
        <v>266</v>
      </c>
      <c r="B2589" s="39">
        <v>10741</v>
      </c>
      <c r="C2589" s="38">
        <v>10282514</v>
      </c>
      <c r="D2589" s="40" t="s">
        <v>1539</v>
      </c>
      <c r="E2589" s="38">
        <v>1</v>
      </c>
      <c r="F2589" s="38">
        <v>42</v>
      </c>
      <c r="G2589" s="38" t="s">
        <v>33</v>
      </c>
      <c r="H2589" s="42">
        <v>2168.14</v>
      </c>
      <c r="I2589" s="55"/>
      <c r="J2589" s="44">
        <v>43858</v>
      </c>
      <c r="K2589" s="42">
        <v>0</v>
      </c>
      <c r="L2589" s="42">
        <v>2059.73</v>
      </c>
      <c r="M2589" s="44">
        <v>45138</v>
      </c>
      <c r="N2589" s="42">
        <f>H2589-K2589-L2589</f>
        <v>108.40999999999985</v>
      </c>
      <c r="O2589" s="42">
        <v>0</v>
      </c>
      <c r="P2589" s="45">
        <v>0.13</v>
      </c>
      <c r="Q2589" s="42">
        <v>0</v>
      </c>
      <c r="R2589" s="42">
        <v>0</v>
      </c>
      <c r="S2589" s="42">
        <f>N2589-R2589</f>
        <v>108.40999999999985</v>
      </c>
      <c r="T2589" s="38">
        <v>5000</v>
      </c>
      <c r="U2589" s="14">
        <f>S2589/H2589</f>
        <v>5.0001383674485901E-2</v>
      </c>
      <c r="V2589" s="19"/>
      <c r="W2589" s="19"/>
      <c r="X2589" s="37" t="s">
        <v>3462</v>
      </c>
    </row>
    <row r="2590" spans="1:37" ht="16.5" customHeight="1">
      <c r="A2590" s="38">
        <v>8</v>
      </c>
      <c r="B2590" s="39">
        <v>10749</v>
      </c>
      <c r="C2590" s="38">
        <v>10301679</v>
      </c>
      <c r="D2590" s="40" t="s">
        <v>2512</v>
      </c>
      <c r="E2590" s="38">
        <v>1</v>
      </c>
      <c r="F2590" s="38">
        <v>41</v>
      </c>
      <c r="G2590" s="38" t="s">
        <v>33</v>
      </c>
      <c r="H2590" s="42">
        <v>3226.91</v>
      </c>
      <c r="I2590" s="2"/>
      <c r="J2590" s="44">
        <v>42942</v>
      </c>
      <c r="K2590" s="42">
        <v>0</v>
      </c>
      <c r="L2590" s="42">
        <v>3065.56</v>
      </c>
      <c r="M2590" s="44">
        <v>45016</v>
      </c>
      <c r="N2590" s="42">
        <f>H2590-K2590-L2590</f>
        <v>161.34999999999991</v>
      </c>
      <c r="O2590" s="42">
        <v>0</v>
      </c>
      <c r="P2590" s="45">
        <v>0.13</v>
      </c>
      <c r="Q2590" s="42">
        <v>0</v>
      </c>
      <c r="R2590" s="42">
        <v>0</v>
      </c>
      <c r="S2590" s="42">
        <v>161.35</v>
      </c>
      <c r="T2590" s="38">
        <v>5000</v>
      </c>
      <c r="U2590" s="14">
        <f>S2590/H2590</f>
        <v>5.0001394522933708E-2</v>
      </c>
      <c r="V2590" s="19"/>
      <c r="W2590" s="19"/>
      <c r="X2590" s="37" t="s">
        <v>3473</v>
      </c>
    </row>
    <row r="2591" spans="1:37" ht="16.5" customHeight="1">
      <c r="A2591" s="38">
        <v>12</v>
      </c>
      <c r="B2591" s="39">
        <v>10749</v>
      </c>
      <c r="C2591" s="38">
        <v>10302000</v>
      </c>
      <c r="D2591" s="40" t="s">
        <v>151</v>
      </c>
      <c r="E2591" s="38">
        <v>2</v>
      </c>
      <c r="F2591" s="38">
        <v>60</v>
      </c>
      <c r="G2591" s="38" t="s">
        <v>33</v>
      </c>
      <c r="H2591" s="42">
        <v>4957.26</v>
      </c>
      <c r="I2591" s="2"/>
      <c r="J2591" s="44">
        <v>42757</v>
      </c>
      <c r="K2591" s="42">
        <v>0</v>
      </c>
      <c r="L2591" s="42">
        <v>4709.3900000000003</v>
      </c>
      <c r="M2591" s="44">
        <v>45016</v>
      </c>
      <c r="N2591" s="42">
        <f>H2591-K2591-L2591</f>
        <v>247.86999999999989</v>
      </c>
      <c r="O2591" s="42">
        <v>0</v>
      </c>
      <c r="P2591" s="45">
        <v>0.13</v>
      </c>
      <c r="Q2591" s="42">
        <v>0</v>
      </c>
      <c r="R2591" s="42">
        <v>0</v>
      </c>
      <c r="S2591" s="42">
        <v>247.87</v>
      </c>
      <c r="T2591" s="38">
        <v>5000</v>
      </c>
      <c r="U2591" s="14">
        <f>S2591/H2591</f>
        <v>5.0001412070377588E-2</v>
      </c>
      <c r="V2591" s="19"/>
      <c r="W2591" s="19"/>
      <c r="X2591" s="37" t="s">
        <v>3473</v>
      </c>
    </row>
    <row r="2592" spans="1:37" ht="16.5" customHeight="1">
      <c r="A2592" s="38">
        <v>623</v>
      </c>
      <c r="B2592" s="39">
        <v>10729</v>
      </c>
      <c r="C2592" s="38">
        <v>10292127</v>
      </c>
      <c r="D2592" s="40" t="s">
        <v>3247</v>
      </c>
      <c r="E2592" s="58">
        <v>4</v>
      </c>
      <c r="F2592" s="38">
        <v>120</v>
      </c>
      <c r="G2592" s="38" t="s">
        <v>23</v>
      </c>
      <c r="H2592" s="42">
        <v>4232.4799999999996</v>
      </c>
      <c r="I2592" s="37"/>
      <c r="J2592" s="44">
        <v>41238</v>
      </c>
      <c r="K2592" s="42">
        <v>0</v>
      </c>
      <c r="L2592" s="42">
        <v>4020.85</v>
      </c>
      <c r="M2592" s="44">
        <v>45259</v>
      </c>
      <c r="N2592" s="42">
        <v>211.63</v>
      </c>
      <c r="O2592" s="42">
        <v>0</v>
      </c>
      <c r="P2592" s="45">
        <f>IF(J2592&lt;DATEVALUE("2009-1-1"),3%,13%)</f>
        <v>0.13</v>
      </c>
      <c r="Q2592" s="42">
        <f>IF(P2592=13%,ROUND(O2592/(1+P2592)*P2592,2),ROUND(O2592/(1+0.03)*0.02,2))</f>
        <v>0</v>
      </c>
      <c r="R2592" s="42">
        <f>O2592-Q2592</f>
        <v>0</v>
      </c>
      <c r="S2592" s="42">
        <f>N2592-R2592</f>
        <v>211.63</v>
      </c>
      <c r="T2592" s="38">
        <v>5000</v>
      </c>
      <c r="U2592" s="14">
        <f>S2592/H2592</f>
        <v>5.0001417608588825E-2</v>
      </c>
      <c r="V2592" s="19"/>
      <c r="W2592" s="19"/>
      <c r="X2592" s="37" t="s">
        <v>3459</v>
      </c>
    </row>
    <row r="2593" spans="1:37" ht="16.5" customHeight="1">
      <c r="A2593" s="38">
        <v>77</v>
      </c>
      <c r="B2593" s="39">
        <v>10708</v>
      </c>
      <c r="C2593" s="38">
        <v>10296843</v>
      </c>
      <c r="D2593" s="40" t="s">
        <v>99</v>
      </c>
      <c r="E2593" s="38">
        <v>10</v>
      </c>
      <c r="F2593" s="38">
        <v>60</v>
      </c>
      <c r="G2593" s="38" t="s">
        <v>83</v>
      </c>
      <c r="H2593" s="42">
        <v>3461.5</v>
      </c>
      <c r="I2593" s="57"/>
      <c r="J2593" s="44">
        <v>41962</v>
      </c>
      <c r="K2593" s="42">
        <v>0</v>
      </c>
      <c r="L2593" s="42">
        <v>3288.42</v>
      </c>
      <c r="M2593" s="44">
        <v>45199</v>
      </c>
      <c r="N2593" s="42">
        <v>173.08</v>
      </c>
      <c r="O2593" s="42">
        <v>0</v>
      </c>
      <c r="P2593" s="45">
        <v>0.13</v>
      </c>
      <c r="Q2593" s="42">
        <v>0</v>
      </c>
      <c r="R2593" s="42">
        <v>0</v>
      </c>
      <c r="S2593" s="42">
        <v>173.08</v>
      </c>
      <c r="T2593" s="38">
        <v>5000</v>
      </c>
      <c r="U2593" s="14">
        <f>S2593/H2593</f>
        <v>5.000144446049401E-2</v>
      </c>
      <c r="V2593" s="19"/>
      <c r="W2593" s="19"/>
      <c r="X2593" s="37" t="s">
        <v>3456</v>
      </c>
    </row>
    <row r="2594" spans="1:37" ht="16.5" customHeight="1">
      <c r="A2594" s="38">
        <v>32</v>
      </c>
      <c r="B2594" s="39">
        <v>20704</v>
      </c>
      <c r="C2594" s="38">
        <v>10296144</v>
      </c>
      <c r="D2594" s="40" t="s">
        <v>831</v>
      </c>
      <c r="E2594" s="58">
        <v>1</v>
      </c>
      <c r="F2594" s="38">
        <v>31</v>
      </c>
      <c r="G2594" s="38" t="s">
        <v>33</v>
      </c>
      <c r="H2594" s="42">
        <v>2066.94</v>
      </c>
      <c r="I2594" s="57"/>
      <c r="J2594" s="44">
        <v>43613</v>
      </c>
      <c r="K2594" s="42">
        <v>0</v>
      </c>
      <c r="L2594" s="42">
        <v>1963.59</v>
      </c>
      <c r="M2594" s="44">
        <v>45199</v>
      </c>
      <c r="N2594" s="42">
        <f>H2594-K2594-L2594</f>
        <v>103.35000000000014</v>
      </c>
      <c r="O2594" s="42">
        <v>0</v>
      </c>
      <c r="P2594" s="45">
        <v>0.13</v>
      </c>
      <c r="Q2594" s="42">
        <v>0</v>
      </c>
      <c r="R2594" s="42">
        <v>0</v>
      </c>
      <c r="S2594" s="42">
        <f>N2594-R2594</f>
        <v>103.35000000000014</v>
      </c>
      <c r="T2594" s="38">
        <v>5000</v>
      </c>
      <c r="U2594" s="14">
        <f>S2594/H2594</f>
        <v>5.0001451420941166E-2</v>
      </c>
      <c r="V2594" s="19"/>
      <c r="W2594" s="19"/>
      <c r="X2594" s="37" t="s">
        <v>3466</v>
      </c>
    </row>
    <row r="2595" spans="1:37" ht="16.5" customHeight="1">
      <c r="A2595" s="38">
        <v>254</v>
      </c>
      <c r="B2595" s="39">
        <v>10741</v>
      </c>
      <c r="C2595" s="38">
        <v>10282209</v>
      </c>
      <c r="D2595" s="40" t="s">
        <v>1529</v>
      </c>
      <c r="E2595" s="38">
        <v>1</v>
      </c>
      <c r="F2595" s="38">
        <v>48</v>
      </c>
      <c r="G2595" s="38" t="s">
        <v>33</v>
      </c>
      <c r="H2595" s="42">
        <v>5487.44</v>
      </c>
      <c r="I2595" s="55"/>
      <c r="J2595" s="44">
        <v>43674</v>
      </c>
      <c r="K2595" s="42">
        <v>0</v>
      </c>
      <c r="L2595" s="42">
        <v>5213.0600000000004</v>
      </c>
      <c r="M2595" s="44">
        <v>45138</v>
      </c>
      <c r="N2595" s="42">
        <f>H2595-K2595-L2595</f>
        <v>274.3799999999992</v>
      </c>
      <c r="O2595" s="42">
        <v>0</v>
      </c>
      <c r="P2595" s="45">
        <v>0.13</v>
      </c>
      <c r="Q2595" s="42">
        <v>0</v>
      </c>
      <c r="R2595" s="42">
        <v>0</v>
      </c>
      <c r="S2595" s="42">
        <f>N2595-R2595</f>
        <v>274.3799999999992</v>
      </c>
      <c r="T2595" s="38">
        <v>5000</v>
      </c>
      <c r="U2595" s="14">
        <f>S2595/H2595</f>
        <v>5.0001457874710102E-2</v>
      </c>
      <c r="V2595" s="19"/>
      <c r="W2595" s="19"/>
      <c r="X2595" s="37" t="s">
        <v>3462</v>
      </c>
    </row>
    <row r="2596" spans="1:37" ht="16.5" customHeight="1">
      <c r="A2596" s="38">
        <v>221</v>
      </c>
      <c r="B2596" s="39">
        <v>10744</v>
      </c>
      <c r="C2596" s="38">
        <v>10293856</v>
      </c>
      <c r="D2596" s="40" t="s">
        <v>565</v>
      </c>
      <c r="E2596" s="58">
        <v>1</v>
      </c>
      <c r="F2596" s="38">
        <v>39</v>
      </c>
      <c r="G2596" s="38" t="s">
        <v>23</v>
      </c>
      <c r="H2596" s="42">
        <v>3070.51</v>
      </c>
      <c r="I2596" s="57"/>
      <c r="J2596" s="44">
        <v>43915</v>
      </c>
      <c r="K2596" s="42">
        <v>0</v>
      </c>
      <c r="L2596" s="42">
        <v>2916.98</v>
      </c>
      <c r="M2596" s="44">
        <v>45199</v>
      </c>
      <c r="N2596" s="42">
        <f>H2596-K2596-L2596</f>
        <v>153.5300000000002</v>
      </c>
      <c r="O2596" s="42">
        <v>0</v>
      </c>
      <c r="P2596" s="45">
        <v>0.13</v>
      </c>
      <c r="Q2596" s="42">
        <v>0</v>
      </c>
      <c r="R2596" s="42">
        <v>0</v>
      </c>
      <c r="S2596" s="42">
        <f>N2596</f>
        <v>153.5300000000002</v>
      </c>
      <c r="T2596" s="38">
        <v>5000</v>
      </c>
      <c r="U2596" s="14">
        <f>S2596/H2596</f>
        <v>5.0001465554582201E-2</v>
      </c>
      <c r="V2596" s="19"/>
      <c r="W2596" s="19"/>
      <c r="X2596" s="37" t="s">
        <v>3463</v>
      </c>
    </row>
    <row r="2597" spans="1:37" ht="16.5" customHeight="1">
      <c r="A2597" s="38">
        <v>979</v>
      </c>
      <c r="B2597" s="39">
        <v>10800</v>
      </c>
      <c r="C2597" s="38">
        <v>10317546</v>
      </c>
      <c r="D2597" s="40" t="s">
        <v>2113</v>
      </c>
      <c r="E2597" s="38">
        <v>1</v>
      </c>
      <c r="F2597" s="38">
        <v>60</v>
      </c>
      <c r="G2597" s="38" t="s">
        <v>23</v>
      </c>
      <c r="H2597" s="42">
        <v>1685.35</v>
      </c>
      <c r="I2597" s="2"/>
      <c r="J2597" s="44">
        <v>39808</v>
      </c>
      <c r="K2597" s="42">
        <v>0</v>
      </c>
      <c r="L2597" s="42">
        <v>1601.08</v>
      </c>
      <c r="M2597" s="44">
        <v>45077</v>
      </c>
      <c r="N2597" s="42">
        <f>H2597-K2597-L2597</f>
        <v>84.269999999999982</v>
      </c>
      <c r="O2597" s="42">
        <v>0</v>
      </c>
      <c r="P2597" s="45">
        <v>0.03</v>
      </c>
      <c r="Q2597" s="42">
        <v>0</v>
      </c>
      <c r="R2597" s="42">
        <v>0</v>
      </c>
      <c r="S2597" s="42">
        <f>N2597-R2597</f>
        <v>84.269999999999982</v>
      </c>
      <c r="T2597" s="38">
        <v>1001</v>
      </c>
      <c r="U2597" s="14">
        <f>S2597/H2597</f>
        <v>5.0001483371406523E-2</v>
      </c>
      <c r="V2597" s="19"/>
      <c r="W2597" s="19"/>
      <c r="X2597" s="37" t="s">
        <v>3465</v>
      </c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</row>
    <row r="2598" spans="1:37" ht="16.5" customHeight="1">
      <c r="A2598" s="38">
        <v>433</v>
      </c>
      <c r="B2598" s="39">
        <v>10877</v>
      </c>
      <c r="C2598" s="38">
        <v>10323784</v>
      </c>
      <c r="D2598" s="40" t="s">
        <v>2956</v>
      </c>
      <c r="E2598" s="58">
        <v>1</v>
      </c>
      <c r="F2598" s="38">
        <v>60</v>
      </c>
      <c r="G2598" s="38" t="s">
        <v>33</v>
      </c>
      <c r="H2598" s="42">
        <v>4376.07</v>
      </c>
      <c r="I2598" s="37"/>
      <c r="J2598" s="44">
        <v>41784</v>
      </c>
      <c r="K2598" s="42">
        <v>0</v>
      </c>
      <c r="L2598" s="42">
        <v>4157.26</v>
      </c>
      <c r="M2598" s="44">
        <v>45210</v>
      </c>
      <c r="N2598" s="42">
        <v>218.81</v>
      </c>
      <c r="O2598" s="42">
        <v>0</v>
      </c>
      <c r="P2598" s="45">
        <f>IF(J2598&lt;DATEVALUE("2009-1-1"),3%,13%)</f>
        <v>0.13</v>
      </c>
      <c r="Q2598" s="42">
        <f>IF(P2598=13%,ROUND(O2598/(1+P2598)*P2598,2),ROUND(O2598/(1+0.03)*0.02,2))</f>
        <v>0</v>
      </c>
      <c r="R2598" s="42">
        <f>O2598-Q2598</f>
        <v>0</v>
      </c>
      <c r="S2598" s="42">
        <f>N2598-R2598</f>
        <v>218.81</v>
      </c>
      <c r="T2598" s="38">
        <v>5000</v>
      </c>
      <c r="U2598" s="14">
        <f>S2598/H2598</f>
        <v>5.0001485351011302E-2</v>
      </c>
      <c r="V2598" s="19"/>
      <c r="W2598" s="19"/>
      <c r="X2598" s="37" t="s">
        <v>3462</v>
      </c>
    </row>
    <row r="2599" spans="1:37" ht="16.5" customHeight="1">
      <c r="A2599" s="38">
        <v>454</v>
      </c>
      <c r="B2599" s="39">
        <v>40712</v>
      </c>
      <c r="C2599" s="38">
        <v>10303599</v>
      </c>
      <c r="D2599" s="40" t="s">
        <v>1703</v>
      </c>
      <c r="E2599" s="38">
        <v>1</v>
      </c>
      <c r="F2599" s="38">
        <v>60</v>
      </c>
      <c r="G2599" s="38" t="s">
        <v>83</v>
      </c>
      <c r="H2599" s="42">
        <v>324.79000000000002</v>
      </c>
      <c r="I2599" s="55"/>
      <c r="J2599" s="44">
        <v>42277</v>
      </c>
      <c r="K2599" s="42">
        <v>0</v>
      </c>
      <c r="L2599" s="42">
        <v>308.55</v>
      </c>
      <c r="M2599" s="44">
        <v>45138</v>
      </c>
      <c r="N2599" s="42">
        <f>H2599-K2599-L2599</f>
        <v>16.240000000000009</v>
      </c>
      <c r="O2599" s="42">
        <v>0</v>
      </c>
      <c r="P2599" s="45">
        <v>0.13</v>
      </c>
      <c r="Q2599" s="42">
        <v>0</v>
      </c>
      <c r="R2599" s="42">
        <v>0</v>
      </c>
      <c r="S2599" s="42">
        <v>16.239999999999998</v>
      </c>
      <c r="T2599" s="38">
        <v>5000</v>
      </c>
      <c r="U2599" s="14">
        <f>S2599/H2599</f>
        <v>5.0001539456264038E-2</v>
      </c>
      <c r="V2599" s="19"/>
      <c r="W2599" s="19"/>
      <c r="X2599" s="37" t="s">
        <v>3467</v>
      </c>
    </row>
    <row r="2600" spans="1:37" ht="16.5" customHeight="1">
      <c r="A2600" s="38">
        <v>95</v>
      </c>
      <c r="B2600" s="39">
        <v>10736</v>
      </c>
      <c r="C2600" s="38">
        <v>10284049</v>
      </c>
      <c r="D2600" s="40" t="s">
        <v>1896</v>
      </c>
      <c r="E2600" s="31">
        <v>1</v>
      </c>
      <c r="F2600" s="38">
        <v>120</v>
      </c>
      <c r="G2600" s="38" t="s">
        <v>23</v>
      </c>
      <c r="H2600" s="42">
        <v>3888.88</v>
      </c>
      <c r="I2600" s="49"/>
      <c r="J2600" s="44">
        <v>40905</v>
      </c>
      <c r="K2600" s="42">
        <v>0</v>
      </c>
      <c r="L2600" s="42">
        <v>3694.43</v>
      </c>
      <c r="M2600" s="44">
        <v>45107</v>
      </c>
      <c r="N2600" s="42">
        <f>H2600-K2600-L2600</f>
        <v>194.45000000000027</v>
      </c>
      <c r="O2600" s="42">
        <v>0</v>
      </c>
      <c r="P2600" s="45">
        <v>0.13</v>
      </c>
      <c r="Q2600" s="42">
        <v>0</v>
      </c>
      <c r="R2600" s="42">
        <v>0</v>
      </c>
      <c r="S2600" s="42">
        <f>N2600-R2600</f>
        <v>194.45000000000027</v>
      </c>
      <c r="T2600" s="38">
        <v>2104</v>
      </c>
      <c r="U2600" s="14">
        <f>S2600/H2600</f>
        <v>5.0001542860669462E-2</v>
      </c>
      <c r="V2600" s="19"/>
      <c r="W2600" s="19"/>
      <c r="X2600" s="37" t="s">
        <v>3461</v>
      </c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</row>
    <row r="2601" spans="1:37" ht="16.5" customHeight="1">
      <c r="A2601" s="38">
        <v>26</v>
      </c>
      <c r="B2601" s="39">
        <v>10719</v>
      </c>
      <c r="C2601" s="38">
        <v>10281852</v>
      </c>
      <c r="D2601" s="40" t="s">
        <v>209</v>
      </c>
      <c r="E2601" s="58">
        <v>75</v>
      </c>
      <c r="F2601" s="38">
        <v>60</v>
      </c>
      <c r="G2601" s="38" t="s">
        <v>23</v>
      </c>
      <c r="H2601" s="42">
        <v>3172.5</v>
      </c>
      <c r="I2601" s="57"/>
      <c r="J2601" s="44">
        <v>43124</v>
      </c>
      <c r="K2601" s="42">
        <v>0</v>
      </c>
      <c r="L2601" s="42">
        <v>3013.87</v>
      </c>
      <c r="M2601" s="44">
        <v>45199</v>
      </c>
      <c r="N2601" s="42">
        <f>H2601-L2601</f>
        <v>158.63000000000011</v>
      </c>
      <c r="O2601" s="42">
        <v>0</v>
      </c>
      <c r="P2601" s="45">
        <v>0.13</v>
      </c>
      <c r="Q2601" s="42">
        <v>0</v>
      </c>
      <c r="R2601" s="42">
        <v>0</v>
      </c>
      <c r="S2601" s="42">
        <f>N2601</f>
        <v>158.63000000000011</v>
      </c>
      <c r="T2601" s="38">
        <v>5000</v>
      </c>
      <c r="U2601" s="14">
        <f>S2601/H2601</f>
        <v>5.0001576044129269E-2</v>
      </c>
      <c r="V2601" s="19"/>
      <c r="W2601" s="19"/>
      <c r="X2601" s="37" t="s">
        <v>3478</v>
      </c>
    </row>
    <row r="2602" spans="1:37" ht="16.5" customHeight="1">
      <c r="A2602" s="38">
        <v>181</v>
      </c>
      <c r="B2602" s="39">
        <v>10736</v>
      </c>
      <c r="C2602" s="38">
        <v>10284312</v>
      </c>
      <c r="D2602" s="40" t="s">
        <v>1943</v>
      </c>
      <c r="E2602" s="38">
        <v>5</v>
      </c>
      <c r="F2602" s="38">
        <v>60</v>
      </c>
      <c r="G2602" s="38" t="s">
        <v>23</v>
      </c>
      <c r="H2602" s="42">
        <v>3760.68</v>
      </c>
      <c r="I2602" s="49"/>
      <c r="J2602" s="44">
        <v>40688</v>
      </c>
      <c r="K2602" s="42">
        <v>0</v>
      </c>
      <c r="L2602" s="42">
        <v>3572.64</v>
      </c>
      <c r="M2602" s="44">
        <v>45107</v>
      </c>
      <c r="N2602" s="42">
        <f>H2602-K2602-L2602</f>
        <v>188.03999999999996</v>
      </c>
      <c r="O2602" s="42">
        <v>0</v>
      </c>
      <c r="P2602" s="45">
        <v>0.13</v>
      </c>
      <c r="Q2602" s="42">
        <v>0</v>
      </c>
      <c r="R2602" s="42">
        <v>0</v>
      </c>
      <c r="S2602" s="42">
        <f>N2602-R2602</f>
        <v>188.03999999999996</v>
      </c>
      <c r="T2602" s="38">
        <v>5000</v>
      </c>
      <c r="U2602" s="14">
        <f>S2602/H2602</f>
        <v>5.0001595456140906E-2</v>
      </c>
      <c r="V2602" s="19"/>
      <c r="W2602" s="19"/>
      <c r="X2602" s="37" t="s">
        <v>3461</v>
      </c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</row>
    <row r="2603" spans="1:37" ht="16.5" customHeight="1">
      <c r="A2603" s="38">
        <v>461</v>
      </c>
      <c r="B2603" s="39">
        <v>40712</v>
      </c>
      <c r="C2603" s="38">
        <v>10303603</v>
      </c>
      <c r="D2603" s="40" t="s">
        <v>155</v>
      </c>
      <c r="E2603" s="38">
        <v>11</v>
      </c>
      <c r="F2603" s="38">
        <v>60</v>
      </c>
      <c r="G2603" s="38" t="s">
        <v>33</v>
      </c>
      <c r="H2603" s="42">
        <v>5641.02</v>
      </c>
      <c r="I2603" s="55"/>
      <c r="J2603" s="44">
        <v>42276</v>
      </c>
      <c r="K2603" s="42">
        <v>0</v>
      </c>
      <c r="L2603" s="42">
        <v>5358.96</v>
      </c>
      <c r="M2603" s="44">
        <v>45138</v>
      </c>
      <c r="N2603" s="42">
        <f>H2603-K2603-L2603</f>
        <v>282.0600000000004</v>
      </c>
      <c r="O2603" s="42">
        <v>0</v>
      </c>
      <c r="P2603" s="45">
        <v>0.13</v>
      </c>
      <c r="Q2603" s="42">
        <v>0</v>
      </c>
      <c r="R2603" s="42">
        <v>0</v>
      </c>
      <c r="S2603" s="42">
        <v>282.06</v>
      </c>
      <c r="T2603" s="38">
        <v>5000</v>
      </c>
      <c r="U2603" s="14">
        <f>S2603/H2603</f>
        <v>5.0001595456140906E-2</v>
      </c>
      <c r="V2603" s="19"/>
      <c r="W2603" s="19"/>
      <c r="X2603" s="37" t="s">
        <v>3467</v>
      </c>
    </row>
    <row r="2604" spans="1:37" ht="16.5" customHeight="1">
      <c r="A2604" s="38">
        <v>77</v>
      </c>
      <c r="B2604" s="39">
        <v>10754</v>
      </c>
      <c r="C2604" s="38">
        <v>10295773</v>
      </c>
      <c r="D2604" s="40" t="s">
        <v>659</v>
      </c>
      <c r="E2604" s="38">
        <v>1</v>
      </c>
      <c r="F2604" s="38">
        <v>120</v>
      </c>
      <c r="G2604" s="38" t="s">
        <v>23</v>
      </c>
      <c r="H2604" s="42">
        <v>1880.34</v>
      </c>
      <c r="I2604" s="57"/>
      <c r="J2604" s="44">
        <v>40275</v>
      </c>
      <c r="K2604" s="42">
        <v>0</v>
      </c>
      <c r="L2604" s="42">
        <v>1786.32</v>
      </c>
      <c r="M2604" s="44">
        <v>45199</v>
      </c>
      <c r="N2604" s="42">
        <f>H2604-K2604-L2604</f>
        <v>94.019999999999982</v>
      </c>
      <c r="O2604" s="42">
        <v>0</v>
      </c>
      <c r="P2604" s="45">
        <v>0.13</v>
      </c>
      <c r="Q2604" s="42">
        <v>0</v>
      </c>
      <c r="R2604" s="42">
        <v>0</v>
      </c>
      <c r="S2604" s="42">
        <f>N2604</f>
        <v>94.019999999999982</v>
      </c>
      <c r="T2604" s="38">
        <v>2105</v>
      </c>
      <c r="U2604" s="14">
        <f>S2604/H2604</f>
        <v>5.0001595456140906E-2</v>
      </c>
      <c r="V2604" s="19"/>
      <c r="W2604" s="19"/>
      <c r="X2604" s="37" t="s">
        <v>3464</v>
      </c>
    </row>
    <row r="2605" spans="1:37" ht="16.5" customHeight="1">
      <c r="A2605" s="38">
        <v>29</v>
      </c>
      <c r="B2605" s="39">
        <v>10733</v>
      </c>
      <c r="C2605" s="38">
        <v>10290692</v>
      </c>
      <c r="D2605" s="40" t="s">
        <v>1232</v>
      </c>
      <c r="E2605" s="38">
        <v>1</v>
      </c>
      <c r="F2605" s="38">
        <v>60</v>
      </c>
      <c r="G2605" s="38" t="s">
        <v>33</v>
      </c>
      <c r="H2605" s="42">
        <v>4700.8500000000004</v>
      </c>
      <c r="I2605" s="2"/>
      <c r="J2605" s="44">
        <v>42941</v>
      </c>
      <c r="K2605" s="42">
        <v>0</v>
      </c>
      <c r="L2605" s="42">
        <v>4465.8</v>
      </c>
      <c r="M2605" s="44">
        <v>45016</v>
      </c>
      <c r="N2605" s="42">
        <f>H2605-K2605-L2605</f>
        <v>235.05000000000018</v>
      </c>
      <c r="O2605" s="42">
        <v>0</v>
      </c>
      <c r="P2605" s="45">
        <v>0.13</v>
      </c>
      <c r="Q2605" s="42">
        <v>0</v>
      </c>
      <c r="R2605" s="42">
        <v>0</v>
      </c>
      <c r="S2605" s="42">
        <v>235.05</v>
      </c>
      <c r="T2605" s="38">
        <v>5000</v>
      </c>
      <c r="U2605" s="14">
        <f>S2605/H2605</f>
        <v>5.0001595456140913E-2</v>
      </c>
      <c r="V2605" s="19"/>
      <c r="W2605" s="19"/>
      <c r="X2605" s="37" t="s">
        <v>3460</v>
      </c>
    </row>
    <row r="2606" spans="1:37" ht="16.5" customHeight="1">
      <c r="A2606" s="38">
        <v>23</v>
      </c>
      <c r="B2606" s="39">
        <v>50099</v>
      </c>
      <c r="C2606" s="38">
        <v>10296789</v>
      </c>
      <c r="D2606" s="40" t="s">
        <v>164</v>
      </c>
      <c r="E2606" s="38">
        <v>1</v>
      </c>
      <c r="F2606" s="38">
        <v>60</v>
      </c>
      <c r="G2606" s="38" t="s">
        <v>83</v>
      </c>
      <c r="H2606" s="42">
        <v>1880.34</v>
      </c>
      <c r="I2606" s="2"/>
      <c r="J2606" s="44">
        <v>42002</v>
      </c>
      <c r="K2606" s="42">
        <v>0</v>
      </c>
      <c r="L2606" s="42">
        <v>1786.32</v>
      </c>
      <c r="M2606" s="44">
        <v>45016</v>
      </c>
      <c r="N2606" s="42">
        <f>H2606-K2606-L2606</f>
        <v>94.019999999999982</v>
      </c>
      <c r="O2606" s="42">
        <v>0</v>
      </c>
      <c r="P2606" s="45">
        <v>0.13</v>
      </c>
      <c r="Q2606" s="42">
        <v>0</v>
      </c>
      <c r="R2606" s="42">
        <v>0</v>
      </c>
      <c r="S2606" s="42">
        <v>94.02</v>
      </c>
      <c r="T2606" s="38">
        <v>5000</v>
      </c>
      <c r="U2606" s="14">
        <f>S2606/H2606</f>
        <v>5.0001595456140913E-2</v>
      </c>
      <c r="V2606" s="19"/>
      <c r="W2606" s="19"/>
      <c r="X2606" s="37" t="s">
        <v>3468</v>
      </c>
    </row>
    <row r="2607" spans="1:37" ht="16.5" customHeight="1">
      <c r="A2607" s="38">
        <v>289</v>
      </c>
      <c r="B2607" s="39">
        <v>40712</v>
      </c>
      <c r="C2607" s="38">
        <v>10302591</v>
      </c>
      <c r="D2607" s="40" t="s">
        <v>1639</v>
      </c>
      <c r="E2607" s="38">
        <v>1</v>
      </c>
      <c r="F2607" s="38">
        <v>60</v>
      </c>
      <c r="G2607" s="38" t="s">
        <v>23</v>
      </c>
      <c r="H2607" s="42">
        <v>1880.34</v>
      </c>
      <c r="I2607" s="55"/>
      <c r="J2607" s="44">
        <v>42276</v>
      </c>
      <c r="K2607" s="42">
        <v>0</v>
      </c>
      <c r="L2607" s="42">
        <v>1786.32</v>
      </c>
      <c r="M2607" s="44">
        <v>45138</v>
      </c>
      <c r="N2607" s="42">
        <f>H2607-K2607-L2607</f>
        <v>94.019999999999982</v>
      </c>
      <c r="O2607" s="42">
        <v>0</v>
      </c>
      <c r="P2607" s="45">
        <v>0.13</v>
      </c>
      <c r="Q2607" s="42">
        <v>0</v>
      </c>
      <c r="R2607" s="42">
        <v>0</v>
      </c>
      <c r="S2607" s="42">
        <v>94.02</v>
      </c>
      <c r="T2607" s="38">
        <v>2101</v>
      </c>
      <c r="U2607" s="14">
        <f>S2607/H2607</f>
        <v>5.0001595456140913E-2</v>
      </c>
      <c r="V2607" s="19"/>
      <c r="W2607" s="19"/>
      <c r="X2607" s="37" t="s">
        <v>3467</v>
      </c>
    </row>
    <row r="2608" spans="1:37" ht="16.5" customHeight="1">
      <c r="A2608" s="38">
        <v>588</v>
      </c>
      <c r="B2608" s="39">
        <v>40712</v>
      </c>
      <c r="C2608" s="38">
        <v>10303932</v>
      </c>
      <c r="D2608" s="40" t="s">
        <v>164</v>
      </c>
      <c r="E2608" s="38">
        <v>1</v>
      </c>
      <c r="F2608" s="38">
        <v>60</v>
      </c>
      <c r="G2608" s="38" t="s">
        <v>83</v>
      </c>
      <c r="H2608" s="42">
        <v>1880.34</v>
      </c>
      <c r="I2608" s="55"/>
      <c r="J2608" s="44">
        <v>42277</v>
      </c>
      <c r="K2608" s="42">
        <v>0</v>
      </c>
      <c r="L2608" s="42">
        <v>1786.32</v>
      </c>
      <c r="M2608" s="44">
        <v>45138</v>
      </c>
      <c r="N2608" s="42">
        <f>H2608-K2608-L2608</f>
        <v>94.019999999999982</v>
      </c>
      <c r="O2608" s="42">
        <v>0</v>
      </c>
      <c r="P2608" s="45">
        <v>0.13</v>
      </c>
      <c r="Q2608" s="42">
        <v>0</v>
      </c>
      <c r="R2608" s="42">
        <v>0</v>
      </c>
      <c r="S2608" s="42">
        <v>94.02</v>
      </c>
      <c r="T2608" s="38">
        <v>5000</v>
      </c>
      <c r="U2608" s="14">
        <f>S2608/H2608</f>
        <v>5.0001595456140913E-2</v>
      </c>
      <c r="V2608" s="19"/>
      <c r="W2608" s="19"/>
      <c r="X2608" s="37" t="s">
        <v>3467</v>
      </c>
    </row>
    <row r="2609" spans="1:37" ht="16.5" customHeight="1">
      <c r="A2609" s="38">
        <v>494</v>
      </c>
      <c r="B2609" s="39">
        <v>10729</v>
      </c>
      <c r="C2609" s="38">
        <v>10291933</v>
      </c>
      <c r="D2609" s="40" t="s">
        <v>3199</v>
      </c>
      <c r="E2609" s="58">
        <v>1</v>
      </c>
      <c r="F2609" s="38">
        <v>120</v>
      </c>
      <c r="G2609" s="38" t="s">
        <v>23</v>
      </c>
      <c r="H2609" s="42">
        <v>940.17</v>
      </c>
      <c r="I2609" s="37"/>
      <c r="J2609" s="44">
        <v>40385</v>
      </c>
      <c r="K2609" s="42">
        <v>0</v>
      </c>
      <c r="L2609" s="42">
        <v>893.16</v>
      </c>
      <c r="M2609" s="44">
        <v>45259</v>
      </c>
      <c r="N2609" s="42">
        <v>47.01</v>
      </c>
      <c r="O2609" s="42">
        <v>0</v>
      </c>
      <c r="P2609" s="45">
        <f>IF(J2609&lt;DATEVALUE("2009-1-1"),3%,13%)</f>
        <v>0.13</v>
      </c>
      <c r="Q2609" s="42">
        <f>IF(P2609=13%,ROUND(O2609/(1+P2609)*P2609,2),ROUND(O2609/(1+0.03)*0.02,2))</f>
        <v>0</v>
      </c>
      <c r="R2609" s="42">
        <f>O2609-Q2609</f>
        <v>0</v>
      </c>
      <c r="S2609" s="42">
        <f>N2609-R2609</f>
        <v>47.01</v>
      </c>
      <c r="T2609" s="38">
        <v>2007</v>
      </c>
      <c r="U2609" s="14">
        <f>S2609/H2609</f>
        <v>5.0001595456140913E-2</v>
      </c>
      <c r="V2609" s="19"/>
      <c r="W2609" s="19"/>
      <c r="X2609" s="37" t="s">
        <v>3459</v>
      </c>
    </row>
    <row r="2610" spans="1:37" ht="16.5" customHeight="1">
      <c r="A2610" s="38">
        <v>560</v>
      </c>
      <c r="B2610" s="39">
        <v>10729</v>
      </c>
      <c r="C2610" s="38">
        <v>10291934</v>
      </c>
      <c r="D2610" s="40" t="s">
        <v>3199</v>
      </c>
      <c r="E2610" s="58">
        <v>1</v>
      </c>
      <c r="F2610" s="38">
        <v>120</v>
      </c>
      <c r="G2610" s="38" t="s">
        <v>23</v>
      </c>
      <c r="H2610" s="42">
        <v>940.17</v>
      </c>
      <c r="I2610" s="37"/>
      <c r="J2610" s="44">
        <v>40385</v>
      </c>
      <c r="K2610" s="42">
        <v>0</v>
      </c>
      <c r="L2610" s="42">
        <v>893.16</v>
      </c>
      <c r="M2610" s="44">
        <v>45259</v>
      </c>
      <c r="N2610" s="42">
        <v>47.01</v>
      </c>
      <c r="O2610" s="42">
        <v>0</v>
      </c>
      <c r="P2610" s="45">
        <f>IF(J2610&lt;DATEVALUE("2009-1-1"),3%,13%)</f>
        <v>0.13</v>
      </c>
      <c r="Q2610" s="42">
        <f>IF(P2610=13%,ROUND(O2610/(1+P2610)*P2610,2),ROUND(O2610/(1+0.03)*0.02,2))</f>
        <v>0</v>
      </c>
      <c r="R2610" s="42">
        <f>O2610-Q2610</f>
        <v>0</v>
      </c>
      <c r="S2610" s="42">
        <f>N2610-R2610</f>
        <v>47.01</v>
      </c>
      <c r="T2610" s="38">
        <v>2105</v>
      </c>
      <c r="U2610" s="14">
        <f>S2610/H2610</f>
        <v>5.0001595456140913E-2</v>
      </c>
      <c r="V2610" s="19"/>
      <c r="W2610" s="19"/>
      <c r="X2610" s="37" t="s">
        <v>3459</v>
      </c>
    </row>
    <row r="2611" spans="1:37" ht="16.5" customHeight="1">
      <c r="A2611" s="38">
        <v>26</v>
      </c>
      <c r="B2611" s="39">
        <v>10723</v>
      </c>
      <c r="C2611" s="38">
        <v>10295090</v>
      </c>
      <c r="D2611" s="40" t="s">
        <v>1927</v>
      </c>
      <c r="E2611" s="38">
        <v>1</v>
      </c>
      <c r="F2611" s="38">
        <v>60</v>
      </c>
      <c r="G2611" s="38" t="s">
        <v>33</v>
      </c>
      <c r="H2611" s="42">
        <v>4700.8500000000004</v>
      </c>
      <c r="I2611" s="2"/>
      <c r="J2611" s="44">
        <v>43065</v>
      </c>
      <c r="K2611" s="42">
        <v>0</v>
      </c>
      <c r="L2611" s="42">
        <v>4465.8</v>
      </c>
      <c r="M2611" s="44">
        <v>45077</v>
      </c>
      <c r="N2611" s="42">
        <f>H2611-K2611-L2611</f>
        <v>235.05000000000018</v>
      </c>
      <c r="O2611" s="42">
        <v>0</v>
      </c>
      <c r="P2611" s="45">
        <v>0.13</v>
      </c>
      <c r="Q2611" s="42">
        <v>0</v>
      </c>
      <c r="R2611" s="42">
        <v>0</v>
      </c>
      <c r="S2611" s="42">
        <f>N2611-R2611</f>
        <v>235.05000000000018</v>
      </c>
      <c r="T2611" s="38">
        <v>5000</v>
      </c>
      <c r="U2611" s="14">
        <f>S2611/H2611</f>
        <v>5.0001595456140947E-2</v>
      </c>
      <c r="V2611" s="19"/>
      <c r="W2611" s="19"/>
      <c r="X2611" s="37" t="s">
        <v>3470</v>
      </c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</row>
    <row r="2612" spans="1:37" ht="16.5" customHeight="1">
      <c r="A2612" s="38">
        <v>123</v>
      </c>
      <c r="B2612" s="39">
        <v>10736</v>
      </c>
      <c r="C2612" s="38">
        <v>10284144</v>
      </c>
      <c r="D2612" s="40" t="s">
        <v>1910</v>
      </c>
      <c r="E2612" s="31">
        <v>1</v>
      </c>
      <c r="F2612" s="38">
        <v>60</v>
      </c>
      <c r="G2612" s="38" t="s">
        <v>33</v>
      </c>
      <c r="H2612" s="42">
        <v>4700.8500000000004</v>
      </c>
      <c r="I2612" s="49"/>
      <c r="J2612" s="44">
        <v>43065</v>
      </c>
      <c r="K2612" s="42">
        <v>0</v>
      </c>
      <c r="L2612" s="42">
        <v>4465.8</v>
      </c>
      <c r="M2612" s="44">
        <v>45107</v>
      </c>
      <c r="N2612" s="42">
        <f>H2612-K2612-L2612</f>
        <v>235.05000000000018</v>
      </c>
      <c r="O2612" s="42">
        <v>0</v>
      </c>
      <c r="P2612" s="45">
        <v>0.13</v>
      </c>
      <c r="Q2612" s="42">
        <v>0</v>
      </c>
      <c r="R2612" s="42">
        <v>0</v>
      </c>
      <c r="S2612" s="42">
        <f>N2612-R2612</f>
        <v>235.05000000000018</v>
      </c>
      <c r="T2612" s="38">
        <v>5000</v>
      </c>
      <c r="U2612" s="14">
        <f>S2612/H2612</f>
        <v>5.0001595456140947E-2</v>
      </c>
      <c r="V2612" s="19"/>
      <c r="W2612" s="19"/>
      <c r="X2612" s="37" t="s">
        <v>3461</v>
      </c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</row>
    <row r="2613" spans="1:37" ht="16.5" customHeight="1">
      <c r="A2613" s="38">
        <v>141</v>
      </c>
      <c r="B2613" s="39">
        <v>10736</v>
      </c>
      <c r="C2613" s="38">
        <v>10284179</v>
      </c>
      <c r="D2613" s="40" t="s">
        <v>1525</v>
      </c>
      <c r="E2613" s="31">
        <v>1</v>
      </c>
      <c r="F2613" s="38">
        <v>60</v>
      </c>
      <c r="G2613" s="38" t="s">
        <v>33</v>
      </c>
      <c r="H2613" s="42">
        <v>4700.8500000000004</v>
      </c>
      <c r="I2613" s="49"/>
      <c r="J2613" s="44">
        <v>43215</v>
      </c>
      <c r="K2613" s="42">
        <v>0</v>
      </c>
      <c r="L2613" s="42">
        <v>4465.8</v>
      </c>
      <c r="M2613" s="44">
        <v>45107</v>
      </c>
      <c r="N2613" s="42">
        <f>H2613-K2613-L2613</f>
        <v>235.05000000000018</v>
      </c>
      <c r="O2613" s="42">
        <v>0</v>
      </c>
      <c r="P2613" s="45">
        <v>0.13</v>
      </c>
      <c r="Q2613" s="42">
        <v>0</v>
      </c>
      <c r="R2613" s="42">
        <v>0</v>
      </c>
      <c r="S2613" s="42">
        <f>N2613-R2613</f>
        <v>235.05000000000018</v>
      </c>
      <c r="T2613" s="38">
        <v>5000</v>
      </c>
      <c r="U2613" s="14">
        <f>S2613/H2613</f>
        <v>5.0001595456140947E-2</v>
      </c>
      <c r="V2613" s="19"/>
      <c r="W2613" s="19"/>
      <c r="X2613" s="37" t="s">
        <v>3461</v>
      </c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</row>
    <row r="2614" spans="1:37" ht="16.5" customHeight="1">
      <c r="A2614" s="38">
        <v>156</v>
      </c>
      <c r="B2614" s="39">
        <v>10736</v>
      </c>
      <c r="C2614" s="38">
        <v>10284225</v>
      </c>
      <c r="D2614" s="40" t="s">
        <v>1927</v>
      </c>
      <c r="E2614" s="31">
        <v>1</v>
      </c>
      <c r="F2614" s="38">
        <v>60</v>
      </c>
      <c r="G2614" s="38" t="s">
        <v>33</v>
      </c>
      <c r="H2614" s="42">
        <v>4700.8500000000004</v>
      </c>
      <c r="I2614" s="49"/>
      <c r="J2614" s="44">
        <v>42912</v>
      </c>
      <c r="K2614" s="42">
        <v>0</v>
      </c>
      <c r="L2614" s="42">
        <v>4465.8</v>
      </c>
      <c r="M2614" s="44">
        <v>45107</v>
      </c>
      <c r="N2614" s="42">
        <f>H2614-K2614-L2614</f>
        <v>235.05000000000018</v>
      </c>
      <c r="O2614" s="42">
        <v>0</v>
      </c>
      <c r="P2614" s="45">
        <v>0.13</v>
      </c>
      <c r="Q2614" s="42">
        <v>0</v>
      </c>
      <c r="R2614" s="42">
        <v>0</v>
      </c>
      <c r="S2614" s="42">
        <f>N2614-R2614</f>
        <v>235.05000000000018</v>
      </c>
      <c r="T2614" s="38">
        <v>5000</v>
      </c>
      <c r="U2614" s="14">
        <f>S2614/H2614</f>
        <v>5.0001595456140947E-2</v>
      </c>
      <c r="V2614" s="19"/>
      <c r="W2614" s="19"/>
      <c r="X2614" s="37" t="s">
        <v>3461</v>
      </c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</row>
    <row r="2615" spans="1:37" ht="16.5" customHeight="1">
      <c r="A2615" s="38">
        <v>249</v>
      </c>
      <c r="B2615" s="39">
        <v>10741</v>
      </c>
      <c r="C2615" s="38">
        <v>10281826</v>
      </c>
      <c r="D2615" s="40" t="s">
        <v>1525</v>
      </c>
      <c r="E2615" s="38">
        <v>1</v>
      </c>
      <c r="F2615" s="38">
        <v>60</v>
      </c>
      <c r="G2615" s="38" t="s">
        <v>33</v>
      </c>
      <c r="H2615" s="42">
        <v>4700.8500000000004</v>
      </c>
      <c r="I2615" s="55"/>
      <c r="J2615" s="44">
        <v>43094</v>
      </c>
      <c r="K2615" s="42">
        <v>0</v>
      </c>
      <c r="L2615" s="42">
        <v>4465.8</v>
      </c>
      <c r="M2615" s="44">
        <v>45138</v>
      </c>
      <c r="N2615" s="42">
        <f>H2615-K2615-L2615</f>
        <v>235.05000000000018</v>
      </c>
      <c r="O2615" s="42">
        <v>0</v>
      </c>
      <c r="P2615" s="45">
        <v>0.13</v>
      </c>
      <c r="Q2615" s="42">
        <v>0</v>
      </c>
      <c r="R2615" s="42">
        <v>0</v>
      </c>
      <c r="S2615" s="42">
        <f>N2615-R2615</f>
        <v>235.05000000000018</v>
      </c>
      <c r="T2615" s="38">
        <v>5000</v>
      </c>
      <c r="U2615" s="14">
        <f>S2615/H2615</f>
        <v>5.0001595456140947E-2</v>
      </c>
      <c r="V2615" s="19"/>
      <c r="W2615" s="19"/>
      <c r="X2615" s="37" t="s">
        <v>3462</v>
      </c>
    </row>
    <row r="2616" spans="1:37" ht="16.5" customHeight="1">
      <c r="A2616" s="38">
        <v>282</v>
      </c>
      <c r="B2616" s="39">
        <v>10746</v>
      </c>
      <c r="C2616" s="38">
        <v>10311007</v>
      </c>
      <c r="D2616" s="40" t="s">
        <v>160</v>
      </c>
      <c r="E2616" s="58">
        <v>11</v>
      </c>
      <c r="F2616" s="38">
        <v>60</v>
      </c>
      <c r="G2616" s="38" t="s">
        <v>83</v>
      </c>
      <c r="H2616" s="42">
        <v>2820.51</v>
      </c>
      <c r="I2616" s="57"/>
      <c r="J2616" s="44">
        <v>42728</v>
      </c>
      <c r="K2616" s="42">
        <v>0</v>
      </c>
      <c r="L2616" s="42">
        <v>2679.48</v>
      </c>
      <c r="M2616" s="44">
        <v>45199</v>
      </c>
      <c r="N2616" s="42">
        <f>H2616-K2616-L2616</f>
        <v>141.0300000000002</v>
      </c>
      <c r="O2616" s="42">
        <v>0</v>
      </c>
      <c r="P2616" s="45">
        <v>0.13</v>
      </c>
      <c r="Q2616" s="42">
        <v>0</v>
      </c>
      <c r="R2616" s="42">
        <v>0</v>
      </c>
      <c r="S2616" s="42">
        <f>N2616-R2616</f>
        <v>141.0300000000002</v>
      </c>
      <c r="T2616" s="38">
        <v>5000</v>
      </c>
      <c r="U2616" s="14">
        <f>S2616/H2616</f>
        <v>5.0001595456140975E-2</v>
      </c>
      <c r="V2616" s="19"/>
      <c r="W2616" s="19"/>
      <c r="X2616" s="37" t="s">
        <v>3463</v>
      </c>
    </row>
    <row r="2617" spans="1:37" ht="16.5" customHeight="1">
      <c r="A2617" s="38">
        <v>408</v>
      </c>
      <c r="B2617" s="39">
        <v>10729</v>
      </c>
      <c r="C2617" s="38">
        <v>10292123</v>
      </c>
      <c r="D2617" s="40" t="s">
        <v>301</v>
      </c>
      <c r="E2617" s="58">
        <v>1</v>
      </c>
      <c r="F2617" s="38">
        <v>120</v>
      </c>
      <c r="G2617" s="38" t="s">
        <v>21</v>
      </c>
      <c r="H2617" s="42">
        <v>2789.51</v>
      </c>
      <c r="I2617" s="37"/>
      <c r="J2617" s="44">
        <v>41177</v>
      </c>
      <c r="K2617" s="42">
        <v>0</v>
      </c>
      <c r="L2617" s="42">
        <v>2650.03</v>
      </c>
      <c r="M2617" s="44">
        <v>45259</v>
      </c>
      <c r="N2617" s="42">
        <v>139.47999999999999</v>
      </c>
      <c r="O2617" s="42">
        <v>0</v>
      </c>
      <c r="P2617" s="45">
        <f>IF(J2617&lt;DATEVALUE("2009-1-1"),3%,13%)</f>
        <v>0.13</v>
      </c>
      <c r="Q2617" s="42">
        <f>IF(P2617=13%,ROUND(O2617/(1+P2617)*P2617,2),ROUND(O2617/(1+0.03)*0.02,2))</f>
        <v>0</v>
      </c>
      <c r="R2617" s="42">
        <f>O2617-Q2617</f>
        <v>0</v>
      </c>
      <c r="S2617" s="42">
        <f>N2617-R2617</f>
        <v>139.47999999999999</v>
      </c>
      <c r="T2617" s="38">
        <v>5000</v>
      </c>
      <c r="U2617" s="14">
        <f>S2617/H2617</f>
        <v>5.00016131865453E-2</v>
      </c>
      <c r="V2617" s="19"/>
      <c r="W2617" s="19"/>
      <c r="X2617" s="37" t="s">
        <v>3459</v>
      </c>
    </row>
    <row r="2618" spans="1:37" ht="16.5" customHeight="1">
      <c r="A2618" s="38">
        <v>79</v>
      </c>
      <c r="B2618" s="39">
        <v>10754</v>
      </c>
      <c r="C2618" s="38">
        <v>10296185</v>
      </c>
      <c r="D2618" s="40" t="s">
        <v>660</v>
      </c>
      <c r="E2618" s="38">
        <v>1</v>
      </c>
      <c r="F2618" s="38">
        <v>60</v>
      </c>
      <c r="G2618" s="38" t="s">
        <v>23</v>
      </c>
      <c r="H2618" s="42">
        <v>4319.66</v>
      </c>
      <c r="I2618" s="57"/>
      <c r="J2618" s="44">
        <v>43215</v>
      </c>
      <c r="K2618" s="42">
        <v>0</v>
      </c>
      <c r="L2618" s="42">
        <v>4103.67</v>
      </c>
      <c r="M2618" s="44">
        <v>45199</v>
      </c>
      <c r="N2618" s="42">
        <f>H2618-K2618-L2618</f>
        <v>215.98999999999978</v>
      </c>
      <c r="O2618" s="42">
        <v>0</v>
      </c>
      <c r="P2618" s="45">
        <v>0.13</v>
      </c>
      <c r="Q2618" s="42">
        <v>0</v>
      </c>
      <c r="R2618" s="42">
        <v>0</v>
      </c>
      <c r="S2618" s="42">
        <f>N2618</f>
        <v>215.98999999999978</v>
      </c>
      <c r="T2618" s="38">
        <v>5000</v>
      </c>
      <c r="U2618" s="14">
        <f>S2618/H2618</f>
        <v>5.0001620497909509E-2</v>
      </c>
      <c r="V2618" s="19"/>
      <c r="W2618" s="19"/>
      <c r="X2618" s="37" t="s">
        <v>3464</v>
      </c>
    </row>
    <row r="2619" spans="1:37" ht="16.5" customHeight="1">
      <c r="A2619" s="38">
        <v>333</v>
      </c>
      <c r="B2619" s="39">
        <v>40704</v>
      </c>
      <c r="C2619" s="38">
        <v>10302992</v>
      </c>
      <c r="D2619" s="40" t="s">
        <v>98</v>
      </c>
      <c r="E2619" s="58">
        <v>18</v>
      </c>
      <c r="F2619" s="38">
        <v>60</v>
      </c>
      <c r="G2619" s="38" t="s">
        <v>23</v>
      </c>
      <c r="H2619" s="42">
        <v>5538.42</v>
      </c>
      <c r="I2619" s="57"/>
      <c r="J2619" s="44">
        <v>42002</v>
      </c>
      <c r="K2619" s="42">
        <v>0</v>
      </c>
      <c r="L2619" s="42">
        <v>5261.49</v>
      </c>
      <c r="M2619" s="44">
        <v>45199</v>
      </c>
      <c r="N2619" s="42">
        <f>H2619-K2619-L2619</f>
        <v>276.93000000000029</v>
      </c>
      <c r="O2619" s="42">
        <v>0</v>
      </c>
      <c r="P2619" s="45">
        <v>0.13</v>
      </c>
      <c r="Q2619" s="42">
        <v>0</v>
      </c>
      <c r="R2619" s="42">
        <v>0</v>
      </c>
      <c r="S2619" s="42">
        <f>N2619-R2619</f>
        <v>276.93000000000029</v>
      </c>
      <c r="T2619" s="38">
        <v>5000</v>
      </c>
      <c r="U2619" s="14">
        <f>S2619/H2619</f>
        <v>5.0001625012187641E-2</v>
      </c>
      <c r="V2619" s="19"/>
      <c r="W2619" s="19"/>
      <c r="X2619" s="37" t="s">
        <v>3463</v>
      </c>
    </row>
    <row r="2620" spans="1:37" ht="16.5" customHeight="1">
      <c r="A2620" s="38">
        <v>309</v>
      </c>
      <c r="B2620" s="39">
        <v>40704</v>
      </c>
      <c r="C2620" s="38">
        <v>10302934</v>
      </c>
      <c r="D2620" s="40" t="s">
        <v>851</v>
      </c>
      <c r="E2620" s="58">
        <v>6</v>
      </c>
      <c r="F2620" s="38">
        <v>60</v>
      </c>
      <c r="G2620" s="38" t="s">
        <v>83</v>
      </c>
      <c r="H2620" s="42">
        <v>3692.28</v>
      </c>
      <c r="I2620" s="57"/>
      <c r="J2620" s="44">
        <v>42003</v>
      </c>
      <c r="K2620" s="42">
        <v>0</v>
      </c>
      <c r="L2620" s="42">
        <v>3507.66</v>
      </c>
      <c r="M2620" s="44">
        <v>45199</v>
      </c>
      <c r="N2620" s="42">
        <f>H2620-K2620-L2620</f>
        <v>184.62000000000035</v>
      </c>
      <c r="O2620" s="42">
        <v>0</v>
      </c>
      <c r="P2620" s="45">
        <v>0.13</v>
      </c>
      <c r="Q2620" s="42">
        <v>0</v>
      </c>
      <c r="R2620" s="42">
        <v>0</v>
      </c>
      <c r="S2620" s="42">
        <f>N2620-R2620</f>
        <v>184.62000000000035</v>
      </c>
      <c r="T2620" s="38">
        <v>5000</v>
      </c>
      <c r="U2620" s="14">
        <f>S2620/H2620</f>
        <v>5.0001625012187682E-2</v>
      </c>
      <c r="V2620" s="19"/>
      <c r="W2620" s="19"/>
      <c r="X2620" s="37" t="s">
        <v>3463</v>
      </c>
    </row>
    <row r="2621" spans="1:37" ht="16.5" customHeight="1">
      <c r="A2621" s="38">
        <v>745</v>
      </c>
      <c r="B2621" s="39">
        <v>10729</v>
      </c>
      <c r="C2621" s="38">
        <v>10292125</v>
      </c>
      <c r="D2621" s="40" t="s">
        <v>2957</v>
      </c>
      <c r="E2621" s="58">
        <v>2</v>
      </c>
      <c r="F2621" s="38">
        <v>60</v>
      </c>
      <c r="G2621" s="38" t="s">
        <v>33</v>
      </c>
      <c r="H2621" s="42">
        <v>3632.48</v>
      </c>
      <c r="I2621" s="37"/>
      <c r="J2621" s="44">
        <v>41176</v>
      </c>
      <c r="K2621" s="42">
        <v>0</v>
      </c>
      <c r="L2621" s="42">
        <v>3450.85</v>
      </c>
      <c r="M2621" s="44">
        <v>45259</v>
      </c>
      <c r="N2621" s="42">
        <v>181.63</v>
      </c>
      <c r="O2621" s="42">
        <v>0</v>
      </c>
      <c r="P2621" s="45">
        <f>IF(J2621&lt;DATEVALUE("2009-1-1"),3%,13%)</f>
        <v>0.13</v>
      </c>
      <c r="Q2621" s="42">
        <f>IF(P2621=13%,ROUND(O2621/(1+P2621)*P2621,2),ROUND(O2621/(1+0.03)*0.02,2))</f>
        <v>0</v>
      </c>
      <c r="R2621" s="42">
        <f>O2621-Q2621</f>
        <v>0</v>
      </c>
      <c r="S2621" s="42">
        <f>N2621-R2621</f>
        <v>181.63</v>
      </c>
      <c r="T2621" s="38">
        <v>5000</v>
      </c>
      <c r="U2621" s="14">
        <f>S2621/H2621</f>
        <v>5.000165176408404E-2</v>
      </c>
      <c r="V2621" s="19"/>
      <c r="W2621" s="19"/>
      <c r="X2621" s="37" t="s">
        <v>3459</v>
      </c>
    </row>
    <row r="2622" spans="1:37" ht="16.5" customHeight="1">
      <c r="A2622" s="38">
        <v>258</v>
      </c>
      <c r="B2622" s="39">
        <v>10741</v>
      </c>
      <c r="C2622" s="38">
        <v>10282308</v>
      </c>
      <c r="D2622" s="40" t="s">
        <v>1531</v>
      </c>
      <c r="E2622" s="38">
        <v>1</v>
      </c>
      <c r="F2622" s="38">
        <v>60</v>
      </c>
      <c r="G2622" s="38" t="s">
        <v>33</v>
      </c>
      <c r="H2622" s="42">
        <v>1789.74</v>
      </c>
      <c r="I2622" s="55"/>
      <c r="J2622" s="44">
        <v>42458</v>
      </c>
      <c r="K2622" s="42">
        <v>0</v>
      </c>
      <c r="L2622" s="42">
        <v>1700.25</v>
      </c>
      <c r="M2622" s="44">
        <v>45138</v>
      </c>
      <c r="N2622" s="42">
        <f>H2622-K2622-L2622</f>
        <v>89.490000000000009</v>
      </c>
      <c r="O2622" s="42">
        <v>0</v>
      </c>
      <c r="P2622" s="45">
        <v>0.13</v>
      </c>
      <c r="Q2622" s="42">
        <v>0</v>
      </c>
      <c r="R2622" s="42">
        <v>0</v>
      </c>
      <c r="S2622" s="42">
        <f>N2622-R2622</f>
        <v>89.490000000000009</v>
      </c>
      <c r="T2622" s="38">
        <v>5000</v>
      </c>
      <c r="U2622" s="14">
        <f>S2622/H2622</f>
        <v>5.0001676221127098E-2</v>
      </c>
      <c r="V2622" s="19"/>
      <c r="W2622" s="19"/>
      <c r="X2622" s="37" t="s">
        <v>3462</v>
      </c>
    </row>
    <row r="2623" spans="1:37" ht="16.5" customHeight="1">
      <c r="A2623" s="38">
        <v>1036</v>
      </c>
      <c r="B2623" s="39">
        <v>10800</v>
      </c>
      <c r="C2623" s="38">
        <v>10318112</v>
      </c>
      <c r="D2623" s="40" t="s">
        <v>179</v>
      </c>
      <c r="E2623" s="38">
        <v>1</v>
      </c>
      <c r="F2623" s="38">
        <v>120</v>
      </c>
      <c r="G2623" s="38" t="s">
        <v>23</v>
      </c>
      <c r="H2623" s="42">
        <v>5064.03</v>
      </c>
      <c r="I2623" s="2"/>
      <c r="J2623" s="44">
        <v>39869</v>
      </c>
      <c r="K2623" s="42">
        <v>0</v>
      </c>
      <c r="L2623" s="42">
        <v>4810.82</v>
      </c>
      <c r="M2623" s="44">
        <v>45077</v>
      </c>
      <c r="N2623" s="42">
        <f>H2623-K2623-L2623</f>
        <v>253.21000000000004</v>
      </c>
      <c r="O2623" s="42">
        <v>0</v>
      </c>
      <c r="P2623" s="45">
        <v>0.13</v>
      </c>
      <c r="Q2623" s="42">
        <v>0</v>
      </c>
      <c r="R2623" s="42">
        <v>0</v>
      </c>
      <c r="S2623" s="42">
        <f>N2623-R2623</f>
        <v>253.21000000000004</v>
      </c>
      <c r="T2623" s="38">
        <v>1001</v>
      </c>
      <c r="U2623" s="14">
        <f>S2623/H2623</f>
        <v>5.0001678505064158E-2</v>
      </c>
      <c r="V2623" s="19"/>
      <c r="W2623" s="19"/>
      <c r="X2623" s="37" t="s">
        <v>3465</v>
      </c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</row>
    <row r="2624" spans="1:37" ht="16.5" customHeight="1">
      <c r="A2624" s="38">
        <v>29</v>
      </c>
      <c r="B2624" s="39">
        <v>10754</v>
      </c>
      <c r="C2624" s="38">
        <v>10295344</v>
      </c>
      <c r="D2624" s="40" t="s">
        <v>2087</v>
      </c>
      <c r="E2624" s="38">
        <v>1</v>
      </c>
      <c r="F2624" s="38">
        <v>21</v>
      </c>
      <c r="G2624" s="38" t="s">
        <v>33</v>
      </c>
      <c r="H2624" s="42">
        <v>1779.54</v>
      </c>
      <c r="I2624" s="2"/>
      <c r="J2624" s="44">
        <v>43797</v>
      </c>
      <c r="K2624" s="42">
        <v>0</v>
      </c>
      <c r="L2624" s="42">
        <v>1690.56</v>
      </c>
      <c r="M2624" s="44">
        <v>45077</v>
      </c>
      <c r="N2624" s="42">
        <f>H2624-K2624-L2624</f>
        <v>88.980000000000018</v>
      </c>
      <c r="O2624" s="42">
        <v>0</v>
      </c>
      <c r="P2624" s="45">
        <v>0.13</v>
      </c>
      <c r="Q2624" s="42">
        <v>0</v>
      </c>
      <c r="R2624" s="42">
        <v>0</v>
      </c>
      <c r="S2624" s="42">
        <v>88.98</v>
      </c>
      <c r="T2624" s="38">
        <v>5000</v>
      </c>
      <c r="U2624" s="14">
        <f>S2624/H2624</f>
        <v>5.0001685828922081E-2</v>
      </c>
      <c r="V2624" s="19"/>
      <c r="W2624" s="19"/>
      <c r="X2624" s="37" t="s">
        <v>3464</v>
      </c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</row>
    <row r="2625" spans="1:37" ht="16.5" customHeight="1">
      <c r="A2625" s="38">
        <v>103</v>
      </c>
      <c r="B2625" s="39">
        <v>10717</v>
      </c>
      <c r="C2625" s="38">
        <v>10311646</v>
      </c>
      <c r="D2625" s="40" t="s">
        <v>2087</v>
      </c>
      <c r="E2625" s="58">
        <v>1</v>
      </c>
      <c r="F2625" s="38">
        <v>21</v>
      </c>
      <c r="G2625" s="38" t="s">
        <v>33</v>
      </c>
      <c r="H2625" s="42">
        <v>1779.54</v>
      </c>
      <c r="I2625" s="37"/>
      <c r="J2625" s="44">
        <v>43797</v>
      </c>
      <c r="K2625" s="42">
        <v>0</v>
      </c>
      <c r="L2625" s="42">
        <v>1690.56</v>
      </c>
      <c r="M2625" s="44">
        <v>45224</v>
      </c>
      <c r="N2625" s="42">
        <v>88.98</v>
      </c>
      <c r="O2625" s="42">
        <v>0</v>
      </c>
      <c r="P2625" s="45">
        <f>IF(J2625&lt;DATEVALUE("2009-1-1"),3%,13%)</f>
        <v>0.13</v>
      </c>
      <c r="Q2625" s="42">
        <f>IF(P2625=13%,ROUND(O2625/(1+P2625)*P2625,2),ROUND(O2625/(1+0.03)*0.02,2))</f>
        <v>0</v>
      </c>
      <c r="R2625" s="42">
        <f>O2625-Q2625</f>
        <v>0</v>
      </c>
      <c r="S2625" s="42">
        <f>N2625-R2625</f>
        <v>88.98</v>
      </c>
      <c r="T2625" s="38">
        <v>5000</v>
      </c>
      <c r="U2625" s="14">
        <f>S2625/H2625</f>
        <v>5.0001685828922081E-2</v>
      </c>
      <c r="V2625" s="19"/>
      <c r="W2625" s="19"/>
      <c r="X2625" s="37" t="s">
        <v>3457</v>
      </c>
    </row>
    <row r="2626" spans="1:37" ht="16.5" customHeight="1">
      <c r="A2626" s="38">
        <v>977</v>
      </c>
      <c r="B2626" s="39">
        <v>10800</v>
      </c>
      <c r="C2626" s="38">
        <v>10317521</v>
      </c>
      <c r="D2626" s="40" t="s">
        <v>2111</v>
      </c>
      <c r="E2626" s="38">
        <v>1</v>
      </c>
      <c r="F2626" s="38">
        <v>60</v>
      </c>
      <c r="G2626" s="38" t="s">
        <v>23</v>
      </c>
      <c r="H2626" s="42">
        <v>2962.5</v>
      </c>
      <c r="I2626" s="2"/>
      <c r="J2626" s="44">
        <v>39808</v>
      </c>
      <c r="K2626" s="42">
        <v>0</v>
      </c>
      <c r="L2626" s="42">
        <v>2814.37</v>
      </c>
      <c r="M2626" s="44">
        <v>45077</v>
      </c>
      <c r="N2626" s="42">
        <f>H2626-K2626-L2626</f>
        <v>148.13000000000011</v>
      </c>
      <c r="O2626" s="42">
        <v>0</v>
      </c>
      <c r="P2626" s="45">
        <v>0.03</v>
      </c>
      <c r="Q2626" s="42">
        <v>0</v>
      </c>
      <c r="R2626" s="42">
        <v>0</v>
      </c>
      <c r="S2626" s="42">
        <f>N2626-R2626</f>
        <v>148.13000000000011</v>
      </c>
      <c r="T2626" s="38">
        <v>1001</v>
      </c>
      <c r="U2626" s="14">
        <f>S2626/H2626</f>
        <v>5.0001687763713117E-2</v>
      </c>
      <c r="V2626" s="19"/>
      <c r="W2626" s="19"/>
      <c r="X2626" s="37" t="s">
        <v>3465</v>
      </c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</row>
    <row r="2627" spans="1:37" ht="16.5" customHeight="1">
      <c r="A2627" s="38">
        <v>23</v>
      </c>
      <c r="B2627" s="39">
        <v>10751</v>
      </c>
      <c r="C2627" s="38">
        <v>10305276</v>
      </c>
      <c r="D2627" s="40" t="s">
        <v>1134</v>
      </c>
      <c r="E2627" s="38">
        <v>2</v>
      </c>
      <c r="F2627" s="38">
        <v>120</v>
      </c>
      <c r="G2627" s="38" t="s">
        <v>23</v>
      </c>
      <c r="H2627" s="42">
        <v>3804.27</v>
      </c>
      <c r="I2627" s="56"/>
      <c r="J2627" s="44">
        <v>41269</v>
      </c>
      <c r="K2627" s="42">
        <v>0</v>
      </c>
      <c r="L2627" s="42">
        <v>3614.05</v>
      </c>
      <c r="M2627" s="44">
        <v>45169</v>
      </c>
      <c r="N2627" s="42">
        <f>H2627-K2627-L2627</f>
        <v>190.2199999999998</v>
      </c>
      <c r="O2627" s="42">
        <v>0</v>
      </c>
      <c r="P2627" s="45">
        <v>0.13</v>
      </c>
      <c r="Q2627" s="42">
        <v>0</v>
      </c>
      <c r="R2627" s="42">
        <v>0</v>
      </c>
      <c r="S2627" s="42">
        <v>190.22</v>
      </c>
      <c r="T2627" s="38">
        <v>2101</v>
      </c>
      <c r="U2627" s="14">
        <f>S2627/H2627</f>
        <v>5.0001708606381777E-2</v>
      </c>
      <c r="V2627" s="19"/>
      <c r="W2627" s="19"/>
      <c r="X2627" s="37" t="s">
        <v>3474</v>
      </c>
    </row>
    <row r="2628" spans="1:37" ht="16.5" customHeight="1">
      <c r="A2628" s="38">
        <v>1064</v>
      </c>
      <c r="B2628" s="39">
        <v>10800</v>
      </c>
      <c r="C2628" s="38">
        <v>10317454</v>
      </c>
      <c r="D2628" s="40" t="s">
        <v>2159</v>
      </c>
      <c r="E2628" s="38">
        <v>11</v>
      </c>
      <c r="F2628" s="38">
        <v>60</v>
      </c>
      <c r="G2628" s="38" t="s">
        <v>83</v>
      </c>
      <c r="H2628" s="42">
        <v>3765.67</v>
      </c>
      <c r="I2628" s="2"/>
      <c r="J2628" s="44">
        <v>39808</v>
      </c>
      <c r="K2628" s="42">
        <v>0</v>
      </c>
      <c r="L2628" s="42">
        <v>3577.38</v>
      </c>
      <c r="M2628" s="44">
        <v>45077</v>
      </c>
      <c r="N2628" s="42">
        <f>H2628-K2628-L2628</f>
        <v>188.28999999999996</v>
      </c>
      <c r="O2628" s="42">
        <v>0</v>
      </c>
      <c r="P2628" s="45">
        <v>0.03</v>
      </c>
      <c r="Q2628" s="42">
        <v>0</v>
      </c>
      <c r="R2628" s="42">
        <v>0</v>
      </c>
      <c r="S2628" s="42">
        <f>N2628-R2628</f>
        <v>188.28999999999996</v>
      </c>
      <c r="T2628" s="38">
        <v>1001</v>
      </c>
      <c r="U2628" s="14">
        <f>S2628/H2628</f>
        <v>5.0001726120451333E-2</v>
      </c>
      <c r="V2628" s="19"/>
      <c r="W2628" s="19"/>
      <c r="X2628" s="37" t="s">
        <v>3465</v>
      </c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</row>
    <row r="2629" spans="1:37" ht="16.5" customHeight="1">
      <c r="A2629" s="38">
        <v>60</v>
      </c>
      <c r="B2629" s="39">
        <v>10750</v>
      </c>
      <c r="C2629" s="38">
        <v>10299198</v>
      </c>
      <c r="D2629" s="40" t="s">
        <v>1577</v>
      </c>
      <c r="E2629" s="38">
        <v>1</v>
      </c>
      <c r="F2629" s="38">
        <v>60</v>
      </c>
      <c r="G2629" s="38" t="s">
        <v>33</v>
      </c>
      <c r="H2629" s="42">
        <v>1436.75</v>
      </c>
      <c r="I2629" s="55"/>
      <c r="J2629" s="44">
        <v>41114</v>
      </c>
      <c r="K2629" s="42">
        <v>0</v>
      </c>
      <c r="L2629" s="42">
        <v>1364.91</v>
      </c>
      <c r="M2629" s="44">
        <v>45138</v>
      </c>
      <c r="N2629" s="42">
        <f>H2629-K2629-L2629</f>
        <v>71.839999999999918</v>
      </c>
      <c r="O2629" s="42">
        <v>0</v>
      </c>
      <c r="P2629" s="45">
        <v>0.13</v>
      </c>
      <c r="Q2629" s="42">
        <v>0</v>
      </c>
      <c r="R2629" s="42">
        <v>0</v>
      </c>
      <c r="S2629" s="42">
        <v>71.84</v>
      </c>
      <c r="T2629" s="38">
        <v>5000</v>
      </c>
      <c r="U2629" s="14">
        <f>S2629/H2629</f>
        <v>5.0001740038280847E-2</v>
      </c>
      <c r="V2629" s="19"/>
      <c r="W2629" s="19"/>
      <c r="X2629" s="37" t="s">
        <v>3473</v>
      </c>
    </row>
    <row r="2630" spans="1:37" ht="16.5" customHeight="1">
      <c r="A2630" s="38">
        <v>839</v>
      </c>
      <c r="B2630" s="39">
        <v>40711</v>
      </c>
      <c r="C2630" s="38">
        <v>10306834</v>
      </c>
      <c r="D2630" s="40" t="s">
        <v>999</v>
      </c>
      <c r="E2630" s="58">
        <v>1</v>
      </c>
      <c r="F2630" s="38">
        <v>60</v>
      </c>
      <c r="G2630" s="38" t="s">
        <v>33</v>
      </c>
      <c r="H2630" s="42">
        <v>1431.55</v>
      </c>
      <c r="I2630" s="57"/>
      <c r="J2630" s="44">
        <v>43186</v>
      </c>
      <c r="K2630" s="42">
        <v>0</v>
      </c>
      <c r="L2630" s="42">
        <v>1359.97</v>
      </c>
      <c r="M2630" s="44">
        <v>45199</v>
      </c>
      <c r="N2630" s="42">
        <f>H2630-K2630-L2630</f>
        <v>71.579999999999927</v>
      </c>
      <c r="O2630" s="42">
        <v>0</v>
      </c>
      <c r="P2630" s="45">
        <v>0.13</v>
      </c>
      <c r="Q2630" s="42">
        <v>0</v>
      </c>
      <c r="R2630" s="42">
        <v>0</v>
      </c>
      <c r="S2630" s="42">
        <f>N2630-R2630</f>
        <v>71.579999999999927</v>
      </c>
      <c r="T2630" s="38">
        <v>1602</v>
      </c>
      <c r="U2630" s="14">
        <f>S2630/H2630</f>
        <v>5.0001746358841768E-2</v>
      </c>
      <c r="V2630" s="19"/>
      <c r="W2630" s="19"/>
      <c r="X2630" s="37" t="s">
        <v>3467</v>
      </c>
    </row>
    <row r="2631" spans="1:37" ht="16.5" customHeight="1">
      <c r="A2631" s="38">
        <v>62</v>
      </c>
      <c r="B2631" s="39">
        <v>10750</v>
      </c>
      <c r="C2631" s="38">
        <v>10299224</v>
      </c>
      <c r="D2631" s="40" t="s">
        <v>1579</v>
      </c>
      <c r="E2631" s="38">
        <v>3</v>
      </c>
      <c r="F2631" s="38">
        <v>60</v>
      </c>
      <c r="G2631" s="38" t="s">
        <v>33</v>
      </c>
      <c r="H2631" s="42">
        <v>5384.61</v>
      </c>
      <c r="I2631" s="55"/>
      <c r="J2631" s="44">
        <v>40861</v>
      </c>
      <c r="K2631" s="42">
        <v>0</v>
      </c>
      <c r="L2631" s="42">
        <v>5115.37</v>
      </c>
      <c r="M2631" s="44">
        <v>45138</v>
      </c>
      <c r="N2631" s="42">
        <f>H2631-K2631-L2631</f>
        <v>269.23999999999978</v>
      </c>
      <c r="O2631" s="42">
        <v>0</v>
      </c>
      <c r="P2631" s="45">
        <v>0.13</v>
      </c>
      <c r="Q2631" s="42">
        <v>0</v>
      </c>
      <c r="R2631" s="42">
        <v>0</v>
      </c>
      <c r="S2631" s="42">
        <v>269.24</v>
      </c>
      <c r="T2631" s="38">
        <v>5000</v>
      </c>
      <c r="U2631" s="14">
        <f>S2631/H2631</f>
        <v>5.000176428747858E-2</v>
      </c>
      <c r="V2631" s="19"/>
      <c r="W2631" s="19"/>
      <c r="X2631" s="37" t="s">
        <v>3473</v>
      </c>
    </row>
    <row r="2632" spans="1:37" ht="16.5" customHeight="1">
      <c r="A2632" s="38">
        <v>195</v>
      </c>
      <c r="B2632" s="39">
        <v>10741</v>
      </c>
      <c r="C2632" s="38">
        <v>10282261</v>
      </c>
      <c r="D2632" s="40" t="s">
        <v>1402</v>
      </c>
      <c r="E2632" s="38">
        <v>3</v>
      </c>
      <c r="F2632" s="38">
        <v>120</v>
      </c>
      <c r="G2632" s="38" t="s">
        <v>23</v>
      </c>
      <c r="H2632" s="42">
        <v>4769.2299999999996</v>
      </c>
      <c r="I2632" s="49"/>
      <c r="J2632" s="44">
        <v>41112</v>
      </c>
      <c r="K2632" s="42">
        <v>0</v>
      </c>
      <c r="L2632" s="42">
        <v>4530.76</v>
      </c>
      <c r="M2632" s="44">
        <v>45107</v>
      </c>
      <c r="N2632" s="42">
        <f>H2632-K2632-L2632</f>
        <v>238.46999999999935</v>
      </c>
      <c r="O2632" s="42">
        <v>0</v>
      </c>
      <c r="P2632" s="45">
        <v>0.13</v>
      </c>
      <c r="Q2632" s="42">
        <v>0</v>
      </c>
      <c r="R2632" s="42">
        <v>0</v>
      </c>
      <c r="S2632" s="42">
        <f>N2632-R2632</f>
        <v>238.46999999999935</v>
      </c>
      <c r="T2632" s="38">
        <v>5000</v>
      </c>
      <c r="U2632" s="14">
        <f>S2632/H2632</f>
        <v>5.0001782258351841E-2</v>
      </c>
      <c r="V2632" s="19"/>
      <c r="W2632" s="19"/>
      <c r="X2632" s="37" t="s">
        <v>3462</v>
      </c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</row>
    <row r="2633" spans="1:37" ht="16.5" customHeight="1">
      <c r="A2633" s="38">
        <v>71</v>
      </c>
      <c r="B2633" s="39">
        <v>10750</v>
      </c>
      <c r="C2633" s="38">
        <v>10298437</v>
      </c>
      <c r="D2633" s="40" t="s">
        <v>1587</v>
      </c>
      <c r="E2633" s="38">
        <v>6</v>
      </c>
      <c r="F2633" s="38">
        <v>60</v>
      </c>
      <c r="G2633" s="38" t="s">
        <v>83</v>
      </c>
      <c r="H2633" s="42">
        <v>1398.55</v>
      </c>
      <c r="I2633" s="55"/>
      <c r="J2633" s="44">
        <v>40862</v>
      </c>
      <c r="K2633" s="42">
        <v>0</v>
      </c>
      <c r="L2633" s="42">
        <v>1328.62</v>
      </c>
      <c r="M2633" s="44">
        <v>45138</v>
      </c>
      <c r="N2633" s="42">
        <f>H2633-K2633-L2633</f>
        <v>69.930000000000064</v>
      </c>
      <c r="O2633" s="42">
        <v>0</v>
      </c>
      <c r="P2633" s="45">
        <v>0.13</v>
      </c>
      <c r="Q2633" s="42">
        <v>0</v>
      </c>
      <c r="R2633" s="42">
        <v>0</v>
      </c>
      <c r="S2633" s="42">
        <v>69.930000000000007</v>
      </c>
      <c r="T2633" s="38">
        <v>5000</v>
      </c>
      <c r="U2633" s="14">
        <f>S2633/H2633</f>
        <v>5.0001787565693047E-2</v>
      </c>
      <c r="V2633" s="19"/>
      <c r="W2633" s="19"/>
      <c r="X2633" s="37" t="s">
        <v>3473</v>
      </c>
    </row>
    <row r="2634" spans="1:37" ht="16.5" customHeight="1">
      <c r="A2634" s="38">
        <v>405</v>
      </c>
      <c r="B2634" s="39">
        <v>10729</v>
      </c>
      <c r="C2634" s="38">
        <v>10292091</v>
      </c>
      <c r="D2634" s="40" t="s">
        <v>301</v>
      </c>
      <c r="E2634" s="58">
        <v>1</v>
      </c>
      <c r="F2634" s="38">
        <v>120</v>
      </c>
      <c r="G2634" s="38" t="s">
        <v>21</v>
      </c>
      <c r="H2634" s="42">
        <v>3341.88</v>
      </c>
      <c r="I2634" s="37"/>
      <c r="J2634" s="44">
        <v>40688</v>
      </c>
      <c r="K2634" s="42">
        <v>0</v>
      </c>
      <c r="L2634" s="42">
        <v>3174.78</v>
      </c>
      <c r="M2634" s="44">
        <v>45259</v>
      </c>
      <c r="N2634" s="42">
        <v>167.1</v>
      </c>
      <c r="O2634" s="42">
        <v>0</v>
      </c>
      <c r="P2634" s="45">
        <f>IF(J2634&lt;DATEVALUE("2009-1-1"),3%,13%)</f>
        <v>0.13</v>
      </c>
      <c r="Q2634" s="42">
        <f>IF(P2634=13%,ROUND(O2634/(1+P2634)*P2634,2),ROUND(O2634/(1+0.03)*0.02,2))</f>
        <v>0</v>
      </c>
      <c r="R2634" s="42">
        <f>O2634-Q2634</f>
        <v>0</v>
      </c>
      <c r="S2634" s="42">
        <f>N2634-R2634</f>
        <v>167.1</v>
      </c>
      <c r="T2634" s="38">
        <v>5000</v>
      </c>
      <c r="U2634" s="14">
        <f>S2634/H2634</f>
        <v>5.0001795396603106E-2</v>
      </c>
      <c r="V2634" s="19"/>
      <c r="W2634" s="19"/>
      <c r="X2634" s="37" t="s">
        <v>3459</v>
      </c>
    </row>
    <row r="2635" spans="1:37" ht="16.5" customHeight="1">
      <c r="A2635" s="38">
        <v>319</v>
      </c>
      <c r="B2635" s="39">
        <v>10729</v>
      </c>
      <c r="C2635" s="38">
        <v>10291930</v>
      </c>
      <c r="D2635" s="40" t="s">
        <v>3106</v>
      </c>
      <c r="E2635" s="58">
        <v>1</v>
      </c>
      <c r="F2635" s="38">
        <v>120</v>
      </c>
      <c r="G2635" s="38" t="s">
        <v>21</v>
      </c>
      <c r="H2635" s="42">
        <v>4153.8500000000004</v>
      </c>
      <c r="I2635" s="37"/>
      <c r="J2635" s="44">
        <v>40262</v>
      </c>
      <c r="K2635" s="42">
        <v>0</v>
      </c>
      <c r="L2635" s="42">
        <v>3946.15</v>
      </c>
      <c r="M2635" s="44">
        <v>45259</v>
      </c>
      <c r="N2635" s="42">
        <v>207.7</v>
      </c>
      <c r="O2635" s="42">
        <v>0</v>
      </c>
      <c r="P2635" s="45">
        <f>IF(J2635&lt;DATEVALUE("2009-1-1"),3%,13%)</f>
        <v>0.13</v>
      </c>
      <c r="Q2635" s="42">
        <f>IF(P2635=13%,ROUND(O2635/(1+P2635)*P2635,2),ROUND(O2635/(1+0.03)*0.02,2))</f>
        <v>0</v>
      </c>
      <c r="R2635" s="42">
        <f>O2635-Q2635</f>
        <v>0</v>
      </c>
      <c r="S2635" s="42">
        <f>N2635-R2635</f>
        <v>207.7</v>
      </c>
      <c r="T2635" s="38">
        <v>1601</v>
      </c>
      <c r="U2635" s="14">
        <f>S2635/H2635</f>
        <v>5.0001805553883741E-2</v>
      </c>
      <c r="V2635" s="19"/>
      <c r="W2635" s="19"/>
      <c r="X2635" s="37" t="s">
        <v>3459</v>
      </c>
    </row>
    <row r="2636" spans="1:37" ht="16.5" customHeight="1">
      <c r="A2636" s="38">
        <v>23</v>
      </c>
      <c r="B2636" s="39">
        <v>10719</v>
      </c>
      <c r="C2636" s="38">
        <v>10281401</v>
      </c>
      <c r="D2636" s="40" t="s">
        <v>249</v>
      </c>
      <c r="E2636" s="58">
        <v>5</v>
      </c>
      <c r="F2636" s="38">
        <v>43</v>
      </c>
      <c r="G2636" s="38" t="s">
        <v>33</v>
      </c>
      <c r="H2636" s="42">
        <v>3041.49</v>
      </c>
      <c r="I2636" s="57"/>
      <c r="J2636" s="44">
        <v>43827</v>
      </c>
      <c r="K2636" s="42">
        <v>0</v>
      </c>
      <c r="L2636" s="42">
        <v>2889.41</v>
      </c>
      <c r="M2636" s="44">
        <v>45199</v>
      </c>
      <c r="N2636" s="42">
        <f>H2636-L2636</f>
        <v>152.07999999999993</v>
      </c>
      <c r="O2636" s="42">
        <v>0</v>
      </c>
      <c r="P2636" s="45">
        <v>0.13</v>
      </c>
      <c r="Q2636" s="42">
        <v>0</v>
      </c>
      <c r="R2636" s="42">
        <v>0</v>
      </c>
      <c r="S2636" s="42">
        <f>N2636</f>
        <v>152.07999999999993</v>
      </c>
      <c r="T2636" s="38">
        <v>2506</v>
      </c>
      <c r="U2636" s="14">
        <f>S2636/H2636</f>
        <v>5.0001808324209494E-2</v>
      </c>
      <c r="V2636" s="19"/>
      <c r="W2636" s="19"/>
      <c r="X2636" s="37" t="s">
        <v>3478</v>
      </c>
    </row>
    <row r="2637" spans="1:37" ht="16.5" customHeight="1">
      <c r="A2637" s="38">
        <v>178</v>
      </c>
      <c r="B2637" s="39">
        <v>50098</v>
      </c>
      <c r="C2637" s="38">
        <v>10307940</v>
      </c>
      <c r="D2637" s="40" t="s">
        <v>2958</v>
      </c>
      <c r="E2637" s="58">
        <v>1</v>
      </c>
      <c r="F2637" s="38">
        <v>120</v>
      </c>
      <c r="G2637" s="38" t="s">
        <v>23</v>
      </c>
      <c r="H2637" s="42">
        <v>2764.1</v>
      </c>
      <c r="I2637" s="37"/>
      <c r="J2637" s="44">
        <v>41248</v>
      </c>
      <c r="K2637" s="42">
        <v>0</v>
      </c>
      <c r="L2637" s="42">
        <v>2625.89</v>
      </c>
      <c r="M2637" s="44">
        <v>45216</v>
      </c>
      <c r="N2637" s="42">
        <v>138.21</v>
      </c>
      <c r="O2637" s="42">
        <v>0</v>
      </c>
      <c r="P2637" s="45">
        <f>IF(J2637&lt;DATEVALUE("2009-1-1"),3%,13%)</f>
        <v>0.13</v>
      </c>
      <c r="Q2637" s="42">
        <f>IF(P2637=13%,ROUND(O2637/(1+P2637)*P2637,2),ROUND(O2637/(1+0.03)*0.02,2))</f>
        <v>0</v>
      </c>
      <c r="R2637" s="42">
        <f>O2637-Q2637</f>
        <v>0</v>
      </c>
      <c r="S2637" s="42">
        <f>N2637-R2637</f>
        <v>138.21</v>
      </c>
      <c r="T2637" s="38">
        <v>2101</v>
      </c>
      <c r="U2637" s="14">
        <f>S2637/H2637</f>
        <v>5.0001808907058361E-2</v>
      </c>
      <c r="V2637" s="19"/>
      <c r="W2637" s="19"/>
      <c r="X2637" s="37" t="s">
        <v>3456</v>
      </c>
    </row>
    <row r="2638" spans="1:37" ht="16.5" customHeight="1">
      <c r="A2638" s="38">
        <v>659</v>
      </c>
      <c r="B2638" s="39">
        <v>10737</v>
      </c>
      <c r="C2638" s="38">
        <v>10288296</v>
      </c>
      <c r="D2638" s="40" t="s">
        <v>454</v>
      </c>
      <c r="E2638" s="58">
        <v>1</v>
      </c>
      <c r="F2638" s="38">
        <v>60</v>
      </c>
      <c r="G2638" s="38" t="s">
        <v>33</v>
      </c>
      <c r="H2638" s="42">
        <v>1102.56</v>
      </c>
      <c r="I2638" s="57"/>
      <c r="J2638" s="44">
        <v>42183</v>
      </c>
      <c r="K2638" s="42">
        <v>0</v>
      </c>
      <c r="L2638" s="42">
        <v>1047.43</v>
      </c>
      <c r="M2638" s="44">
        <v>45199</v>
      </c>
      <c r="N2638" s="42">
        <f>H2638-L2638</f>
        <v>55.129999999999882</v>
      </c>
      <c r="O2638" s="42">
        <v>0</v>
      </c>
      <c r="P2638" s="45">
        <v>0.13</v>
      </c>
      <c r="Q2638" s="42">
        <v>0</v>
      </c>
      <c r="R2638" s="42">
        <v>0</v>
      </c>
      <c r="S2638" s="42">
        <f>N2638</f>
        <v>55.129999999999882</v>
      </c>
      <c r="T2638" s="38">
        <v>5000</v>
      </c>
      <c r="U2638" s="14">
        <f>S2638/H2638</f>
        <v>5.0001813960237888E-2</v>
      </c>
      <c r="V2638" s="19"/>
      <c r="W2638" s="19"/>
      <c r="X2638" s="37" t="s">
        <v>3461</v>
      </c>
    </row>
    <row r="2639" spans="1:37" ht="16.5" customHeight="1">
      <c r="A2639" s="38">
        <v>415</v>
      </c>
      <c r="B2639" s="39">
        <v>10745</v>
      </c>
      <c r="C2639" s="38">
        <v>10308312</v>
      </c>
      <c r="D2639" s="40" t="s">
        <v>864</v>
      </c>
      <c r="E2639" s="58">
        <v>6</v>
      </c>
      <c r="F2639" s="38">
        <v>60</v>
      </c>
      <c r="G2639" s="38" t="s">
        <v>83</v>
      </c>
      <c r="H2639" s="42">
        <v>1102.56</v>
      </c>
      <c r="I2639" s="37"/>
      <c r="J2639" s="44">
        <v>41848</v>
      </c>
      <c r="K2639" s="42">
        <v>0</v>
      </c>
      <c r="L2639" s="42">
        <v>1047.43</v>
      </c>
      <c r="M2639" s="44">
        <v>45244</v>
      </c>
      <c r="N2639" s="42">
        <v>55.13</v>
      </c>
      <c r="O2639" s="42">
        <v>0</v>
      </c>
      <c r="P2639" s="45">
        <f>IF(J2639&lt;DATEVALUE("2009-1-1"),3%,13%)</f>
        <v>0.13</v>
      </c>
      <c r="Q2639" s="42">
        <f>IF(P2639=13%,ROUND(O2639/(1+P2639)*P2639,2),ROUND(O2639/(1+0.03)*0.02,2))</f>
        <v>0</v>
      </c>
      <c r="R2639" s="42">
        <f>O2639-Q2639</f>
        <v>0</v>
      </c>
      <c r="S2639" s="42">
        <f>N2639-R2639</f>
        <v>55.13</v>
      </c>
      <c r="T2639" s="38">
        <v>5000</v>
      </c>
      <c r="U2639" s="14">
        <f>S2639/H2639</f>
        <v>5.0001813960237999E-2</v>
      </c>
      <c r="V2639" s="19"/>
      <c r="W2639" s="19"/>
      <c r="X2639" s="37" t="s">
        <v>3463</v>
      </c>
    </row>
    <row r="2640" spans="1:37" ht="16.5" customHeight="1">
      <c r="A2640" s="38">
        <v>263</v>
      </c>
      <c r="B2640" s="39">
        <v>10741</v>
      </c>
      <c r="C2640" s="38">
        <v>10282503</v>
      </c>
      <c r="D2640" s="40" t="s">
        <v>1536</v>
      </c>
      <c r="E2640" s="38">
        <v>1</v>
      </c>
      <c r="F2640" s="38">
        <v>40</v>
      </c>
      <c r="G2640" s="38" t="s">
        <v>33</v>
      </c>
      <c r="H2640" s="42">
        <v>3286.68</v>
      </c>
      <c r="I2640" s="55"/>
      <c r="J2640" s="44">
        <v>43827</v>
      </c>
      <c r="K2640" s="42">
        <v>0</v>
      </c>
      <c r="L2640" s="42">
        <v>3122.34</v>
      </c>
      <c r="M2640" s="44">
        <v>45138</v>
      </c>
      <c r="N2640" s="42">
        <f>H2640-K2640-L2640</f>
        <v>164.33999999999969</v>
      </c>
      <c r="O2640" s="42">
        <v>0</v>
      </c>
      <c r="P2640" s="45">
        <v>0.13</v>
      </c>
      <c r="Q2640" s="42">
        <v>0</v>
      </c>
      <c r="R2640" s="42">
        <v>0</v>
      </c>
      <c r="S2640" s="42">
        <f>N2640-R2640</f>
        <v>164.33999999999969</v>
      </c>
      <c r="T2640" s="38">
        <v>5000</v>
      </c>
      <c r="U2640" s="14">
        <f>S2640/H2640</f>
        <v>5.0001825550403355E-2</v>
      </c>
      <c r="V2640" s="19"/>
      <c r="W2640" s="19"/>
      <c r="X2640" s="37" t="s">
        <v>3462</v>
      </c>
    </row>
    <row r="2641" spans="1:37" ht="16.5" customHeight="1">
      <c r="A2641" s="38">
        <v>112</v>
      </c>
      <c r="B2641" s="39">
        <v>50099</v>
      </c>
      <c r="C2641" s="38">
        <v>10297565</v>
      </c>
      <c r="D2641" s="40" t="s">
        <v>2566</v>
      </c>
      <c r="E2641" s="38">
        <v>16</v>
      </c>
      <c r="F2641" s="38">
        <v>60</v>
      </c>
      <c r="G2641" s="38" t="s">
        <v>33</v>
      </c>
      <c r="H2641" s="42">
        <v>3282.08</v>
      </c>
      <c r="I2641" s="2"/>
      <c r="J2641" s="44">
        <v>42001</v>
      </c>
      <c r="K2641" s="42">
        <v>0</v>
      </c>
      <c r="L2641" s="42">
        <v>3117.97</v>
      </c>
      <c r="M2641" s="44">
        <v>45016</v>
      </c>
      <c r="N2641" s="42">
        <f>H2641-K2641-L2641</f>
        <v>164.11000000000013</v>
      </c>
      <c r="O2641" s="42">
        <v>0</v>
      </c>
      <c r="P2641" s="45">
        <v>0.13</v>
      </c>
      <c r="Q2641" s="42">
        <v>0</v>
      </c>
      <c r="R2641" s="42">
        <v>0</v>
      </c>
      <c r="S2641" s="42">
        <v>164.11</v>
      </c>
      <c r="T2641" s="38">
        <v>5000</v>
      </c>
      <c r="U2641" s="14">
        <f>S2641/H2641</f>
        <v>5.0001828109004054E-2</v>
      </c>
      <c r="V2641" s="19"/>
      <c r="W2641" s="19"/>
      <c r="X2641" s="37" t="s">
        <v>3468</v>
      </c>
    </row>
    <row r="2642" spans="1:37" ht="16.5" customHeight="1">
      <c r="A2642" s="38">
        <v>353</v>
      </c>
      <c r="B2642" s="39">
        <v>40704</v>
      </c>
      <c r="C2642" s="38">
        <v>10303056</v>
      </c>
      <c r="D2642" s="40" t="s">
        <v>874</v>
      </c>
      <c r="E2642" s="58">
        <v>16</v>
      </c>
      <c r="F2642" s="38">
        <v>60</v>
      </c>
      <c r="G2642" s="38" t="s">
        <v>33</v>
      </c>
      <c r="H2642" s="42">
        <v>3282.08</v>
      </c>
      <c r="I2642" s="57"/>
      <c r="J2642" s="44">
        <v>42002</v>
      </c>
      <c r="K2642" s="42">
        <v>0</v>
      </c>
      <c r="L2642" s="42">
        <v>3117.97</v>
      </c>
      <c r="M2642" s="44">
        <v>45199</v>
      </c>
      <c r="N2642" s="42">
        <f>H2642-K2642-L2642</f>
        <v>164.11000000000013</v>
      </c>
      <c r="O2642" s="42">
        <v>0</v>
      </c>
      <c r="P2642" s="45">
        <v>0.13</v>
      </c>
      <c r="Q2642" s="42">
        <v>0</v>
      </c>
      <c r="R2642" s="42">
        <v>0</v>
      </c>
      <c r="S2642" s="42">
        <f>N2642-R2642</f>
        <v>164.11000000000013</v>
      </c>
      <c r="T2642" s="38">
        <v>5000</v>
      </c>
      <c r="U2642" s="14">
        <f>S2642/H2642</f>
        <v>5.0001828109004089E-2</v>
      </c>
      <c r="V2642" s="19"/>
      <c r="W2642" s="19"/>
      <c r="X2642" s="37" t="s">
        <v>3463</v>
      </c>
    </row>
    <row r="2643" spans="1:37" ht="16.5" customHeight="1">
      <c r="A2643" s="38">
        <v>256</v>
      </c>
      <c r="B2643" s="39">
        <v>10741</v>
      </c>
      <c r="C2643" s="38">
        <v>10282273</v>
      </c>
      <c r="D2643" s="40" t="s">
        <v>794</v>
      </c>
      <c r="E2643" s="38">
        <v>1</v>
      </c>
      <c r="F2643" s="38">
        <v>60</v>
      </c>
      <c r="G2643" s="38" t="s">
        <v>33</v>
      </c>
      <c r="H2643" s="42">
        <v>2731.1</v>
      </c>
      <c r="I2643" s="55"/>
      <c r="J2643" s="44">
        <v>41542</v>
      </c>
      <c r="K2643" s="42">
        <v>0</v>
      </c>
      <c r="L2643" s="42">
        <v>2594.54</v>
      </c>
      <c r="M2643" s="44">
        <v>45138</v>
      </c>
      <c r="N2643" s="42">
        <f>H2643-K2643-L2643</f>
        <v>136.55999999999995</v>
      </c>
      <c r="O2643" s="42">
        <v>0</v>
      </c>
      <c r="P2643" s="45">
        <v>0.13</v>
      </c>
      <c r="Q2643" s="42">
        <v>0</v>
      </c>
      <c r="R2643" s="42">
        <v>0</v>
      </c>
      <c r="S2643" s="42">
        <f>N2643-R2643</f>
        <v>136.55999999999995</v>
      </c>
      <c r="T2643" s="38">
        <v>5000</v>
      </c>
      <c r="U2643" s="14">
        <f>S2643/H2643</f>
        <v>5.000183076416094E-2</v>
      </c>
      <c r="V2643" s="19"/>
      <c r="W2643" s="19"/>
      <c r="X2643" s="37" t="s">
        <v>3462</v>
      </c>
    </row>
    <row r="2644" spans="1:37" ht="16.5" customHeight="1">
      <c r="A2644" s="38">
        <v>1016</v>
      </c>
      <c r="B2644" s="39">
        <v>10800</v>
      </c>
      <c r="C2644" s="38">
        <v>10317741</v>
      </c>
      <c r="D2644" s="40" t="s">
        <v>2132</v>
      </c>
      <c r="E2644" s="38">
        <v>1</v>
      </c>
      <c r="F2644" s="38">
        <v>60</v>
      </c>
      <c r="G2644" s="38" t="s">
        <v>23</v>
      </c>
      <c r="H2644" s="42">
        <v>4088.25</v>
      </c>
      <c r="I2644" s="2"/>
      <c r="J2644" s="44">
        <v>39808</v>
      </c>
      <c r="K2644" s="42">
        <v>0</v>
      </c>
      <c r="L2644" s="42">
        <v>3883.83</v>
      </c>
      <c r="M2644" s="44">
        <v>45077</v>
      </c>
      <c r="N2644" s="42">
        <f>H2644-K2644-L2644</f>
        <v>204.42000000000007</v>
      </c>
      <c r="O2644" s="42">
        <v>0</v>
      </c>
      <c r="P2644" s="45">
        <v>0.03</v>
      </c>
      <c r="Q2644" s="42">
        <v>0</v>
      </c>
      <c r="R2644" s="42">
        <v>0</v>
      </c>
      <c r="S2644" s="42">
        <f>N2644-R2644</f>
        <v>204.42000000000007</v>
      </c>
      <c r="T2644" s="38">
        <v>1001</v>
      </c>
      <c r="U2644" s="14">
        <f>S2644/H2644</f>
        <v>5.0001834525775106E-2</v>
      </c>
      <c r="V2644" s="19"/>
      <c r="W2644" s="19"/>
      <c r="X2644" s="37" t="s">
        <v>3465</v>
      </c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</row>
    <row r="2645" spans="1:37" ht="16.5" customHeight="1">
      <c r="A2645" s="38">
        <v>337</v>
      </c>
      <c r="B2645" s="39">
        <v>10741</v>
      </c>
      <c r="C2645" s="38">
        <v>10282170</v>
      </c>
      <c r="D2645" s="40" t="s">
        <v>1107</v>
      </c>
      <c r="E2645" s="38">
        <v>1</v>
      </c>
      <c r="F2645" s="38">
        <v>60</v>
      </c>
      <c r="G2645" s="38" t="s">
        <v>83</v>
      </c>
      <c r="H2645" s="42">
        <v>811.97</v>
      </c>
      <c r="I2645" s="56"/>
      <c r="J2645" s="44">
        <v>43279</v>
      </c>
      <c r="K2645" s="42">
        <v>0</v>
      </c>
      <c r="L2645" s="42">
        <v>771.37</v>
      </c>
      <c r="M2645" s="44">
        <v>45169</v>
      </c>
      <c r="N2645" s="42">
        <f>H2645-K2645-L2645</f>
        <v>40.600000000000023</v>
      </c>
      <c r="O2645" s="42">
        <v>0</v>
      </c>
      <c r="P2645" s="45">
        <v>0.13</v>
      </c>
      <c r="Q2645" s="42">
        <v>0</v>
      </c>
      <c r="R2645" s="42">
        <v>0</v>
      </c>
      <c r="S2645" s="42">
        <f>N2645-R2645</f>
        <v>40.600000000000023</v>
      </c>
      <c r="T2645" s="38">
        <v>2506</v>
      </c>
      <c r="U2645" s="14">
        <f>S2645/H2645</f>
        <v>5.0001847358892598E-2</v>
      </c>
      <c r="V2645" s="19"/>
      <c r="W2645" s="19"/>
      <c r="X2645" s="37" t="s">
        <v>3462</v>
      </c>
    </row>
    <row r="2646" spans="1:37" ht="16.5" customHeight="1">
      <c r="A2646" s="38">
        <v>407</v>
      </c>
      <c r="B2646" s="39">
        <v>10736</v>
      </c>
      <c r="C2646" s="38">
        <v>10284320</v>
      </c>
      <c r="D2646" s="40" t="s">
        <v>1353</v>
      </c>
      <c r="E2646" s="38">
        <v>1</v>
      </c>
      <c r="F2646" s="38">
        <v>120</v>
      </c>
      <c r="G2646" s="38" t="s">
        <v>21</v>
      </c>
      <c r="H2646" s="42">
        <v>5128.21</v>
      </c>
      <c r="I2646" s="55"/>
      <c r="J2646" s="44">
        <v>40750</v>
      </c>
      <c r="K2646" s="42">
        <v>0</v>
      </c>
      <c r="L2646" s="42">
        <v>4871.79</v>
      </c>
      <c r="M2646" s="44">
        <v>45138</v>
      </c>
      <c r="N2646" s="42">
        <f>H2646-K2646-L2646</f>
        <v>256.42000000000007</v>
      </c>
      <c r="O2646" s="42">
        <v>0</v>
      </c>
      <c r="P2646" s="45">
        <v>0.13</v>
      </c>
      <c r="Q2646" s="42">
        <v>0</v>
      </c>
      <c r="R2646" s="42">
        <v>0</v>
      </c>
      <c r="S2646" s="42">
        <v>256.42</v>
      </c>
      <c r="T2646" s="38">
        <v>5000</v>
      </c>
      <c r="U2646" s="14">
        <f>S2646/H2646</f>
        <v>5.0001852498240129E-2</v>
      </c>
      <c r="V2646" s="19"/>
      <c r="W2646" s="19"/>
      <c r="X2646" s="37" t="s">
        <v>3461</v>
      </c>
    </row>
    <row r="2647" spans="1:37" ht="16.5" customHeight="1">
      <c r="A2647" s="38">
        <v>789</v>
      </c>
      <c r="B2647" s="39">
        <v>10729</v>
      </c>
      <c r="C2647" s="38">
        <v>10292804</v>
      </c>
      <c r="D2647" s="40" t="s">
        <v>3332</v>
      </c>
      <c r="E2647" s="58">
        <v>1</v>
      </c>
      <c r="F2647" s="38">
        <v>60</v>
      </c>
      <c r="G2647" s="38" t="s">
        <v>33</v>
      </c>
      <c r="H2647" s="42">
        <v>5128.21</v>
      </c>
      <c r="I2647" s="37"/>
      <c r="J2647" s="44">
        <v>42640</v>
      </c>
      <c r="K2647" s="42">
        <v>0</v>
      </c>
      <c r="L2647" s="42">
        <v>4871.79</v>
      </c>
      <c r="M2647" s="44">
        <v>45259</v>
      </c>
      <c r="N2647" s="42">
        <v>256.42</v>
      </c>
      <c r="O2647" s="42">
        <v>0</v>
      </c>
      <c r="P2647" s="45">
        <f>IF(J2647&lt;DATEVALUE("2009-1-1"),3%,13%)</f>
        <v>0.13</v>
      </c>
      <c r="Q2647" s="42">
        <f>IF(P2647=13%,ROUND(O2647/(1+P2647)*P2647,2),ROUND(O2647/(1+0.03)*0.02,2))</f>
        <v>0</v>
      </c>
      <c r="R2647" s="42">
        <f>O2647-Q2647</f>
        <v>0</v>
      </c>
      <c r="S2647" s="42">
        <f>N2647-R2647</f>
        <v>256.42</v>
      </c>
      <c r="T2647" s="38">
        <v>5000</v>
      </c>
      <c r="U2647" s="14">
        <f>S2647/H2647</f>
        <v>5.0001852498240129E-2</v>
      </c>
      <c r="V2647" s="19"/>
      <c r="W2647" s="19"/>
      <c r="X2647" s="37" t="s">
        <v>3459</v>
      </c>
    </row>
    <row r="2648" spans="1:37" ht="16.5" customHeight="1">
      <c r="A2648" s="38">
        <v>1053</v>
      </c>
      <c r="B2648" s="39">
        <v>10800</v>
      </c>
      <c r="C2648" s="38">
        <v>10317342</v>
      </c>
      <c r="D2648" s="40" t="s">
        <v>2154</v>
      </c>
      <c r="E2648" s="38">
        <v>48</v>
      </c>
      <c r="F2648" s="38">
        <v>60</v>
      </c>
      <c r="G2648" s="38" t="s">
        <v>83</v>
      </c>
      <c r="H2648" s="42">
        <v>5056.01</v>
      </c>
      <c r="I2648" s="2"/>
      <c r="J2648" s="44">
        <v>39808</v>
      </c>
      <c r="K2648" s="42">
        <v>0</v>
      </c>
      <c r="L2648" s="42">
        <v>4803.2</v>
      </c>
      <c r="M2648" s="44">
        <v>45077</v>
      </c>
      <c r="N2648" s="42">
        <f>H2648-K2648-L2648</f>
        <v>252.8100000000004</v>
      </c>
      <c r="O2648" s="42">
        <v>0</v>
      </c>
      <c r="P2648" s="45">
        <v>0.03</v>
      </c>
      <c r="Q2648" s="42">
        <v>0</v>
      </c>
      <c r="R2648" s="42">
        <v>0</v>
      </c>
      <c r="S2648" s="42">
        <f>N2648-R2648</f>
        <v>252.8100000000004</v>
      </c>
      <c r="T2648" s="38">
        <v>1001</v>
      </c>
      <c r="U2648" s="14">
        <f>S2648/H2648</f>
        <v>5.0001878951980001E-2</v>
      </c>
      <c r="V2648" s="19"/>
      <c r="W2648" s="19"/>
      <c r="X2648" s="37" t="s">
        <v>3465</v>
      </c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</row>
    <row r="2649" spans="1:37" ht="16.5" customHeight="1">
      <c r="A2649" s="38">
        <v>342</v>
      </c>
      <c r="B2649" s="39">
        <v>10739</v>
      </c>
      <c r="C2649" s="38">
        <v>10277844</v>
      </c>
      <c r="D2649" s="40" t="s">
        <v>482</v>
      </c>
      <c r="E2649" s="58">
        <v>4</v>
      </c>
      <c r="F2649" s="38">
        <v>52</v>
      </c>
      <c r="G2649" s="38" t="s">
        <v>33</v>
      </c>
      <c r="H2649" s="42">
        <v>3179.48</v>
      </c>
      <c r="I2649" s="57"/>
      <c r="J2649" s="44">
        <v>43550</v>
      </c>
      <c r="K2649" s="42">
        <v>0</v>
      </c>
      <c r="L2649" s="42">
        <v>3020.5</v>
      </c>
      <c r="M2649" s="44">
        <v>45199</v>
      </c>
      <c r="N2649" s="42">
        <f>H2649-L2649</f>
        <v>158.98000000000002</v>
      </c>
      <c r="O2649" s="42">
        <v>0</v>
      </c>
      <c r="P2649" s="45">
        <v>0.13</v>
      </c>
      <c r="Q2649" s="42">
        <v>0</v>
      </c>
      <c r="R2649" s="42">
        <v>0</v>
      </c>
      <c r="S2649" s="42">
        <f>N2649-R2649</f>
        <v>158.98000000000002</v>
      </c>
      <c r="T2649" s="38">
        <v>2506</v>
      </c>
      <c r="U2649" s="14">
        <f>S2649/H2649</f>
        <v>5.0001887101035397E-2</v>
      </c>
      <c r="V2649" s="19"/>
      <c r="W2649" s="19"/>
      <c r="X2649" s="37" t="s">
        <v>3462</v>
      </c>
    </row>
    <row r="2650" spans="1:37" ht="16.5" customHeight="1">
      <c r="A2650" s="38">
        <v>125</v>
      </c>
      <c r="B2650" s="39">
        <v>10725</v>
      </c>
      <c r="C2650" s="38">
        <v>10302351</v>
      </c>
      <c r="D2650" s="40" t="s">
        <v>299</v>
      </c>
      <c r="E2650" s="58">
        <v>3</v>
      </c>
      <c r="F2650" s="38">
        <v>60</v>
      </c>
      <c r="G2650" s="38" t="s">
        <v>83</v>
      </c>
      <c r="H2650" s="42">
        <v>2644.7</v>
      </c>
      <c r="I2650" s="57"/>
      <c r="J2650" s="44">
        <v>41053</v>
      </c>
      <c r="K2650" s="42">
        <v>0</v>
      </c>
      <c r="L2650" s="42">
        <v>2512.46</v>
      </c>
      <c r="M2650" s="44">
        <v>45199</v>
      </c>
      <c r="N2650" s="42">
        <f>H2650-K2650-L2650</f>
        <v>132.23999999999978</v>
      </c>
      <c r="O2650" s="42">
        <v>0</v>
      </c>
      <c r="P2650" s="45">
        <v>0.13</v>
      </c>
      <c r="Q2650" s="42">
        <v>0</v>
      </c>
      <c r="R2650" s="42">
        <v>0</v>
      </c>
      <c r="S2650" s="42">
        <f>N2650</f>
        <v>132.23999999999978</v>
      </c>
      <c r="T2650" s="38">
        <v>5000</v>
      </c>
      <c r="U2650" s="14">
        <f>S2650/H2650</f>
        <v>5.0001890573599952E-2</v>
      </c>
      <c r="V2650" s="19"/>
      <c r="W2650" s="19"/>
      <c r="X2650" s="37" t="s">
        <v>3459</v>
      </c>
    </row>
    <row r="2651" spans="1:37" ht="16.5" customHeight="1">
      <c r="A2651" s="38">
        <v>8</v>
      </c>
      <c r="B2651" s="39">
        <v>20701</v>
      </c>
      <c r="C2651" s="38">
        <v>10281037</v>
      </c>
      <c r="D2651" s="40" t="s">
        <v>810</v>
      </c>
      <c r="E2651" s="58">
        <v>1</v>
      </c>
      <c r="F2651" s="38">
        <v>44</v>
      </c>
      <c r="G2651" s="38" t="s">
        <v>33</v>
      </c>
      <c r="H2651" s="42">
        <v>1835.73</v>
      </c>
      <c r="I2651" s="57"/>
      <c r="J2651" s="44">
        <v>43797</v>
      </c>
      <c r="K2651" s="42">
        <v>0</v>
      </c>
      <c r="L2651" s="42">
        <v>1743.94</v>
      </c>
      <c r="M2651" s="44">
        <v>45199</v>
      </c>
      <c r="N2651" s="42">
        <f>H2651-K2651-L2651</f>
        <v>91.789999999999964</v>
      </c>
      <c r="O2651" s="42">
        <v>0</v>
      </c>
      <c r="P2651" s="45">
        <v>0.13</v>
      </c>
      <c r="Q2651" s="42">
        <v>0</v>
      </c>
      <c r="R2651" s="42">
        <v>0</v>
      </c>
      <c r="S2651" s="42">
        <f>N2651</f>
        <v>91.789999999999964</v>
      </c>
      <c r="T2651" s="38">
        <v>5000</v>
      </c>
      <c r="U2651" s="14">
        <f>S2651/H2651</f>
        <v>5.0001906598464894E-2</v>
      </c>
      <c r="V2651" s="19"/>
      <c r="W2651" s="19"/>
      <c r="X2651" s="37" t="s">
        <v>3466</v>
      </c>
    </row>
    <row r="2652" spans="1:37" ht="16.5" customHeight="1">
      <c r="A2652" s="38">
        <v>967</v>
      </c>
      <c r="B2652" s="39">
        <v>10800</v>
      </c>
      <c r="C2652" s="38">
        <v>10317438</v>
      </c>
      <c r="D2652" s="40" t="s">
        <v>2104</v>
      </c>
      <c r="E2652" s="38">
        <v>1</v>
      </c>
      <c r="F2652" s="38">
        <v>60</v>
      </c>
      <c r="G2652" s="38" t="s">
        <v>23</v>
      </c>
      <c r="H2652" s="42">
        <v>2567.5</v>
      </c>
      <c r="I2652" s="2"/>
      <c r="J2652" s="44">
        <v>39808</v>
      </c>
      <c r="K2652" s="42">
        <v>0</v>
      </c>
      <c r="L2652" s="42">
        <v>2439.12</v>
      </c>
      <c r="M2652" s="44">
        <v>45077</v>
      </c>
      <c r="N2652" s="42">
        <f>H2652-K2652-L2652</f>
        <v>128.38000000000011</v>
      </c>
      <c r="O2652" s="42">
        <v>0</v>
      </c>
      <c r="P2652" s="45">
        <v>0.03</v>
      </c>
      <c r="Q2652" s="42">
        <v>0</v>
      </c>
      <c r="R2652" s="42">
        <v>0</v>
      </c>
      <c r="S2652" s="42">
        <f>N2652-R2652</f>
        <v>128.38000000000011</v>
      </c>
      <c r="T2652" s="38">
        <v>1001</v>
      </c>
      <c r="U2652" s="14">
        <f>S2652/H2652</f>
        <v>5.0001947419668978E-2</v>
      </c>
      <c r="V2652" s="19"/>
      <c r="W2652" s="19"/>
      <c r="X2652" s="37" t="s">
        <v>3465</v>
      </c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</row>
    <row r="2653" spans="1:37" ht="16.5" customHeight="1">
      <c r="A2653" s="38">
        <v>1022</v>
      </c>
      <c r="B2653" s="39">
        <v>10800</v>
      </c>
      <c r="C2653" s="38">
        <v>10317751</v>
      </c>
      <c r="D2653" s="40" t="s">
        <v>588</v>
      </c>
      <c r="E2653" s="38">
        <v>1</v>
      </c>
      <c r="F2653" s="38">
        <v>60</v>
      </c>
      <c r="G2653" s="38" t="s">
        <v>23</v>
      </c>
      <c r="H2653" s="42">
        <v>2567.5</v>
      </c>
      <c r="I2653" s="2"/>
      <c r="J2653" s="44">
        <v>39808</v>
      </c>
      <c r="K2653" s="42">
        <v>0</v>
      </c>
      <c r="L2653" s="42">
        <v>2439.12</v>
      </c>
      <c r="M2653" s="44">
        <v>45077</v>
      </c>
      <c r="N2653" s="42">
        <f>H2653-K2653-L2653</f>
        <v>128.38000000000011</v>
      </c>
      <c r="O2653" s="42">
        <v>0</v>
      </c>
      <c r="P2653" s="45">
        <v>0.03</v>
      </c>
      <c r="Q2653" s="42">
        <v>0</v>
      </c>
      <c r="R2653" s="42">
        <v>0</v>
      </c>
      <c r="S2653" s="42">
        <f>N2653-R2653</f>
        <v>128.38000000000011</v>
      </c>
      <c r="T2653" s="38">
        <v>1001</v>
      </c>
      <c r="U2653" s="14">
        <f>S2653/H2653</f>
        <v>5.0001947419668978E-2</v>
      </c>
      <c r="V2653" s="19"/>
      <c r="W2653" s="19"/>
      <c r="X2653" s="37" t="s">
        <v>3465</v>
      </c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</row>
    <row r="2654" spans="1:37" ht="16.5" customHeight="1">
      <c r="A2654" s="38">
        <v>53</v>
      </c>
      <c r="B2654" s="39">
        <v>10750</v>
      </c>
      <c r="C2654" s="38">
        <v>10299238</v>
      </c>
      <c r="D2654" s="40" t="s">
        <v>1571</v>
      </c>
      <c r="E2654" s="38">
        <v>1</v>
      </c>
      <c r="F2654" s="38">
        <v>120</v>
      </c>
      <c r="G2654" s="38" t="s">
        <v>23</v>
      </c>
      <c r="H2654" s="42">
        <v>2564.1</v>
      </c>
      <c r="I2654" s="55"/>
      <c r="J2654" s="44">
        <v>40863</v>
      </c>
      <c r="K2654" s="42">
        <v>0</v>
      </c>
      <c r="L2654" s="42">
        <v>2435.89</v>
      </c>
      <c r="M2654" s="44">
        <v>45138</v>
      </c>
      <c r="N2654" s="42">
        <f>H2654-K2654-L2654</f>
        <v>128.21000000000004</v>
      </c>
      <c r="O2654" s="42">
        <v>0</v>
      </c>
      <c r="P2654" s="45">
        <v>0.13</v>
      </c>
      <c r="Q2654" s="42">
        <v>0</v>
      </c>
      <c r="R2654" s="42">
        <v>0</v>
      </c>
      <c r="S2654" s="42">
        <v>128.21</v>
      </c>
      <c r="T2654" s="38">
        <v>5000</v>
      </c>
      <c r="U2654" s="14">
        <f>S2654/H2654</f>
        <v>5.0001950001950006E-2</v>
      </c>
      <c r="V2654" s="19"/>
      <c r="W2654" s="19"/>
      <c r="X2654" s="37" t="s">
        <v>3473</v>
      </c>
    </row>
    <row r="2655" spans="1:37" ht="16.5" customHeight="1">
      <c r="A2655" s="38">
        <v>82</v>
      </c>
      <c r="B2655" s="39">
        <v>10736</v>
      </c>
      <c r="C2655" s="38">
        <v>10284018</v>
      </c>
      <c r="D2655" s="40" t="s">
        <v>1884</v>
      </c>
      <c r="E2655" s="38">
        <v>2</v>
      </c>
      <c r="F2655" s="38">
        <v>120</v>
      </c>
      <c r="G2655" s="38" t="s">
        <v>23</v>
      </c>
      <c r="H2655" s="42">
        <v>2564.1</v>
      </c>
      <c r="I2655" s="49"/>
      <c r="J2655" s="44">
        <v>40322</v>
      </c>
      <c r="K2655" s="42">
        <v>0</v>
      </c>
      <c r="L2655" s="42">
        <v>2435.89</v>
      </c>
      <c r="M2655" s="44">
        <v>45107</v>
      </c>
      <c r="N2655" s="42">
        <f>H2655-K2655-L2655</f>
        <v>128.21000000000004</v>
      </c>
      <c r="O2655" s="42">
        <v>0</v>
      </c>
      <c r="P2655" s="45">
        <v>0.13</v>
      </c>
      <c r="Q2655" s="42">
        <v>0</v>
      </c>
      <c r="R2655" s="42">
        <v>0</v>
      </c>
      <c r="S2655" s="42">
        <f>N2655-R2655</f>
        <v>128.21000000000004</v>
      </c>
      <c r="T2655" s="38">
        <v>2102</v>
      </c>
      <c r="U2655" s="14">
        <f>S2655/H2655</f>
        <v>5.000195000195002E-2</v>
      </c>
      <c r="V2655" s="19"/>
      <c r="W2655" s="19"/>
      <c r="X2655" s="37" t="s">
        <v>3461</v>
      </c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</row>
    <row r="2656" spans="1:37" ht="16.5" customHeight="1">
      <c r="A2656" s="38">
        <v>837</v>
      </c>
      <c r="B2656" s="39">
        <v>40711</v>
      </c>
      <c r="C2656" s="38">
        <v>10306832</v>
      </c>
      <c r="D2656" s="40" t="s">
        <v>998</v>
      </c>
      <c r="E2656" s="58">
        <v>1</v>
      </c>
      <c r="F2656" s="38">
        <v>60</v>
      </c>
      <c r="G2656" s="38" t="s">
        <v>33</v>
      </c>
      <c r="H2656" s="42">
        <v>3819.05</v>
      </c>
      <c r="I2656" s="57"/>
      <c r="J2656" s="44">
        <v>43186</v>
      </c>
      <c r="K2656" s="42">
        <v>0</v>
      </c>
      <c r="L2656" s="42">
        <v>3628.09</v>
      </c>
      <c r="M2656" s="44">
        <v>45199</v>
      </c>
      <c r="N2656" s="42">
        <f>H2656-K2656-L2656</f>
        <v>190.96000000000004</v>
      </c>
      <c r="O2656" s="42">
        <v>0</v>
      </c>
      <c r="P2656" s="45">
        <v>0.13</v>
      </c>
      <c r="Q2656" s="42">
        <v>0</v>
      </c>
      <c r="R2656" s="42">
        <v>0</v>
      </c>
      <c r="S2656" s="42">
        <f>N2656-R2656</f>
        <v>190.96000000000004</v>
      </c>
      <c r="T2656" s="38">
        <v>1601</v>
      </c>
      <c r="U2656" s="14">
        <f>S2656/H2656</f>
        <v>5.0001963839174671E-2</v>
      </c>
      <c r="V2656" s="19"/>
      <c r="W2656" s="19"/>
      <c r="X2656" s="37" t="s">
        <v>3467</v>
      </c>
    </row>
    <row r="2657" spans="1:37" ht="16.5" customHeight="1">
      <c r="A2657" s="38">
        <v>838</v>
      </c>
      <c r="B2657" s="39">
        <v>40711</v>
      </c>
      <c r="C2657" s="38">
        <v>10306833</v>
      </c>
      <c r="D2657" s="40" t="s">
        <v>998</v>
      </c>
      <c r="E2657" s="58">
        <v>1</v>
      </c>
      <c r="F2657" s="38">
        <v>60</v>
      </c>
      <c r="G2657" s="38" t="s">
        <v>33</v>
      </c>
      <c r="H2657" s="42">
        <v>3819.05</v>
      </c>
      <c r="I2657" s="57"/>
      <c r="J2657" s="44">
        <v>43186</v>
      </c>
      <c r="K2657" s="42">
        <v>0</v>
      </c>
      <c r="L2657" s="42">
        <v>3628.09</v>
      </c>
      <c r="M2657" s="44">
        <v>45199</v>
      </c>
      <c r="N2657" s="42">
        <f>H2657-K2657-L2657</f>
        <v>190.96000000000004</v>
      </c>
      <c r="O2657" s="42">
        <v>0</v>
      </c>
      <c r="P2657" s="45">
        <v>0.13</v>
      </c>
      <c r="Q2657" s="42">
        <v>0</v>
      </c>
      <c r="R2657" s="42">
        <v>0</v>
      </c>
      <c r="S2657" s="42">
        <f>N2657-R2657</f>
        <v>190.96000000000004</v>
      </c>
      <c r="T2657" s="38">
        <v>1601</v>
      </c>
      <c r="U2657" s="14">
        <f>S2657/H2657</f>
        <v>5.0001963839174671E-2</v>
      </c>
      <c r="V2657" s="19"/>
      <c r="W2657" s="19"/>
      <c r="X2657" s="37" t="s">
        <v>3467</v>
      </c>
    </row>
    <row r="2658" spans="1:37" ht="16.5" customHeight="1">
      <c r="A2658" s="38">
        <v>8</v>
      </c>
      <c r="B2658" s="39">
        <v>10717</v>
      </c>
      <c r="C2658" s="38">
        <v>10312027</v>
      </c>
      <c r="D2658" s="40" t="s">
        <v>2086</v>
      </c>
      <c r="E2658" s="38">
        <v>1</v>
      </c>
      <c r="F2658" s="38">
        <v>60</v>
      </c>
      <c r="G2658" s="38" t="s">
        <v>33</v>
      </c>
      <c r="H2658" s="42">
        <v>3051.28</v>
      </c>
      <c r="I2658" s="2"/>
      <c r="J2658" s="44">
        <v>42973</v>
      </c>
      <c r="K2658" s="42">
        <v>0</v>
      </c>
      <c r="L2658" s="42">
        <v>2898.71</v>
      </c>
      <c r="M2658" s="44">
        <v>45077</v>
      </c>
      <c r="N2658" s="42">
        <f>H2658-K2658-L2658</f>
        <v>152.57000000000016</v>
      </c>
      <c r="O2658" s="42">
        <v>0</v>
      </c>
      <c r="P2658" s="45">
        <v>0.13</v>
      </c>
      <c r="Q2658" s="42">
        <v>0</v>
      </c>
      <c r="R2658" s="42">
        <v>0</v>
      </c>
      <c r="S2658" s="42">
        <v>152.57</v>
      </c>
      <c r="T2658" s="38">
        <v>5000</v>
      </c>
      <c r="U2658" s="14">
        <f>S2658/H2658</f>
        <v>5.0001966387876559E-2</v>
      </c>
      <c r="V2658" s="19"/>
      <c r="W2658" s="19"/>
      <c r="X2658" s="37" t="s">
        <v>3457</v>
      </c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</row>
    <row r="2659" spans="1:37" ht="16.5" customHeight="1">
      <c r="A2659" s="38">
        <v>1024</v>
      </c>
      <c r="B2659" s="39">
        <v>10800</v>
      </c>
      <c r="C2659" s="38">
        <v>10317756</v>
      </c>
      <c r="D2659" s="40" t="s">
        <v>1967</v>
      </c>
      <c r="E2659" s="38">
        <v>3</v>
      </c>
      <c r="F2659" s="38">
        <v>60</v>
      </c>
      <c r="G2659" s="38" t="s">
        <v>23</v>
      </c>
      <c r="H2659" s="42">
        <v>2503.3000000000002</v>
      </c>
      <c r="I2659" s="2"/>
      <c r="J2659" s="44">
        <v>39808</v>
      </c>
      <c r="K2659" s="42">
        <v>0</v>
      </c>
      <c r="L2659" s="42">
        <v>2378.13</v>
      </c>
      <c r="M2659" s="44">
        <v>45077</v>
      </c>
      <c r="N2659" s="42">
        <f>H2659-K2659-L2659</f>
        <v>125.17000000000007</v>
      </c>
      <c r="O2659" s="42">
        <v>0</v>
      </c>
      <c r="P2659" s="45">
        <v>0.03</v>
      </c>
      <c r="Q2659" s="42">
        <v>0</v>
      </c>
      <c r="R2659" s="42">
        <v>0</v>
      </c>
      <c r="S2659" s="42">
        <f>N2659-R2659</f>
        <v>125.17000000000007</v>
      </c>
      <c r="T2659" s="38">
        <v>1001</v>
      </c>
      <c r="U2659" s="14">
        <f>S2659/H2659</f>
        <v>5.0001997363480231E-2</v>
      </c>
      <c r="V2659" s="19"/>
      <c r="W2659" s="19"/>
      <c r="X2659" s="37" t="s">
        <v>3465</v>
      </c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</row>
    <row r="2660" spans="1:37" ht="16.5" customHeight="1">
      <c r="A2660" s="38">
        <v>66</v>
      </c>
      <c r="B2660" s="39">
        <v>10703</v>
      </c>
      <c r="C2660" s="38">
        <v>10300400</v>
      </c>
      <c r="D2660" s="40" t="s">
        <v>81</v>
      </c>
      <c r="E2660" s="38">
        <v>4</v>
      </c>
      <c r="F2660" s="38">
        <v>60</v>
      </c>
      <c r="G2660" s="38" t="s">
        <v>23</v>
      </c>
      <c r="H2660" s="42">
        <v>1982.92</v>
      </c>
      <c r="I2660" s="57"/>
      <c r="J2660" s="44">
        <v>43124</v>
      </c>
      <c r="K2660" s="42">
        <v>0</v>
      </c>
      <c r="L2660" s="42">
        <v>1883.77</v>
      </c>
      <c r="M2660" s="44">
        <v>45199</v>
      </c>
      <c r="N2660" s="42">
        <v>99.15</v>
      </c>
      <c r="O2660" s="42">
        <v>0</v>
      </c>
      <c r="P2660" s="45">
        <v>0.13</v>
      </c>
      <c r="Q2660" s="42">
        <v>0</v>
      </c>
      <c r="R2660" s="42">
        <v>0</v>
      </c>
      <c r="S2660" s="42">
        <v>99.15</v>
      </c>
      <c r="T2660" s="38">
        <v>5000</v>
      </c>
      <c r="U2660" s="14">
        <f>S2660/H2660</f>
        <v>5.0002017227119604E-2</v>
      </c>
      <c r="V2660" s="19"/>
      <c r="W2660" s="19"/>
      <c r="X2660" s="37" t="s">
        <v>3456</v>
      </c>
    </row>
    <row r="2661" spans="1:37" ht="16.5" customHeight="1">
      <c r="A2661" s="38">
        <v>152</v>
      </c>
      <c r="B2661" s="39">
        <v>10741</v>
      </c>
      <c r="C2661" s="38">
        <v>10281831</v>
      </c>
      <c r="D2661" s="40" t="s">
        <v>2347</v>
      </c>
      <c r="E2661" s="38">
        <v>1</v>
      </c>
      <c r="F2661" s="38">
        <v>60</v>
      </c>
      <c r="G2661" s="38" t="s">
        <v>33</v>
      </c>
      <c r="H2661" s="42">
        <v>3717.85</v>
      </c>
      <c r="I2661" s="2"/>
      <c r="J2661" s="44">
        <v>43094</v>
      </c>
      <c r="K2661" s="42">
        <v>0</v>
      </c>
      <c r="L2661" s="42">
        <v>3531.95</v>
      </c>
      <c r="M2661" s="44">
        <v>45077</v>
      </c>
      <c r="N2661" s="42">
        <f>H2661-K2661-L2661</f>
        <v>185.90000000000009</v>
      </c>
      <c r="O2661" s="42">
        <v>0</v>
      </c>
      <c r="P2661" s="45">
        <v>0.13</v>
      </c>
      <c r="Q2661" s="42">
        <v>0</v>
      </c>
      <c r="R2661" s="42">
        <v>0</v>
      </c>
      <c r="S2661" s="42">
        <f>N2661-R2661</f>
        <v>185.90000000000009</v>
      </c>
      <c r="T2661" s="38">
        <v>5000</v>
      </c>
      <c r="U2661" s="14">
        <f>S2661/H2661</f>
        <v>5.0002017294941997E-2</v>
      </c>
      <c r="V2661" s="19"/>
      <c r="W2661" s="19"/>
      <c r="X2661" s="37" t="s">
        <v>3462</v>
      </c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</row>
    <row r="2662" spans="1:37" ht="16.5" customHeight="1">
      <c r="A2662" s="38">
        <v>789</v>
      </c>
      <c r="B2662" s="39">
        <v>40710</v>
      </c>
      <c r="C2662" s="38">
        <v>10294455</v>
      </c>
      <c r="D2662" s="40" t="s">
        <v>965</v>
      </c>
      <c r="E2662" s="58">
        <v>1</v>
      </c>
      <c r="F2662" s="38">
        <v>60</v>
      </c>
      <c r="G2662" s="38" t="s">
        <v>33</v>
      </c>
      <c r="H2662" s="42">
        <v>4675.21</v>
      </c>
      <c r="I2662" s="57"/>
      <c r="J2662" s="44">
        <v>40512</v>
      </c>
      <c r="K2662" s="42">
        <v>0</v>
      </c>
      <c r="L2662" s="42">
        <v>4441.4399999999996</v>
      </c>
      <c r="M2662" s="44">
        <v>45199</v>
      </c>
      <c r="N2662" s="42">
        <f>H2662-K2662-L2662</f>
        <v>233.77000000000044</v>
      </c>
      <c r="O2662" s="42">
        <v>0</v>
      </c>
      <c r="P2662" s="45">
        <v>0.13</v>
      </c>
      <c r="Q2662" s="42">
        <v>0</v>
      </c>
      <c r="R2662" s="42">
        <v>0</v>
      </c>
      <c r="S2662" s="42">
        <f>N2662</f>
        <v>233.77000000000044</v>
      </c>
      <c r="T2662" s="38">
        <v>5000</v>
      </c>
      <c r="U2662" s="14">
        <f>S2662/H2662</f>
        <v>5.0002031994284844E-2</v>
      </c>
      <c r="V2662" s="19"/>
      <c r="W2662" s="19"/>
      <c r="X2662" s="37" t="s">
        <v>3467</v>
      </c>
    </row>
    <row r="2663" spans="1:37" ht="16.5" customHeight="1">
      <c r="A2663" s="38">
        <v>655</v>
      </c>
      <c r="B2663" s="39">
        <v>10737</v>
      </c>
      <c r="C2663" s="38">
        <v>10288261</v>
      </c>
      <c r="D2663" s="40" t="s">
        <v>452</v>
      </c>
      <c r="E2663" s="58">
        <v>1</v>
      </c>
      <c r="F2663" s="38">
        <v>120</v>
      </c>
      <c r="G2663" s="38" t="s">
        <v>23</v>
      </c>
      <c r="H2663" s="42">
        <v>2923.08</v>
      </c>
      <c r="I2663" s="57"/>
      <c r="J2663" s="44">
        <v>40964</v>
      </c>
      <c r="K2663" s="42">
        <v>0</v>
      </c>
      <c r="L2663" s="42">
        <v>2776.92</v>
      </c>
      <c r="M2663" s="44">
        <v>45199</v>
      </c>
      <c r="N2663" s="42">
        <f>H2663-L2663</f>
        <v>146.15999999999985</v>
      </c>
      <c r="O2663" s="42">
        <v>0</v>
      </c>
      <c r="P2663" s="45">
        <v>0.13</v>
      </c>
      <c r="Q2663" s="42">
        <v>0</v>
      </c>
      <c r="R2663" s="42">
        <v>0</v>
      </c>
      <c r="S2663" s="42">
        <f>N2663</f>
        <v>146.15999999999985</v>
      </c>
      <c r="T2663" s="38">
        <v>2205</v>
      </c>
      <c r="U2663" s="14">
        <f>S2663/H2663</f>
        <v>5.0002052629418238E-2</v>
      </c>
      <c r="V2663" s="19"/>
      <c r="W2663" s="19"/>
      <c r="X2663" s="37" t="s">
        <v>3461</v>
      </c>
    </row>
    <row r="2664" spans="1:37" ht="16.5" customHeight="1">
      <c r="A2664" s="38">
        <v>180</v>
      </c>
      <c r="B2664" s="39">
        <v>50099</v>
      </c>
      <c r="C2664" s="38">
        <v>10297051</v>
      </c>
      <c r="D2664" s="40" t="s">
        <v>3089</v>
      </c>
      <c r="E2664" s="58">
        <v>1</v>
      </c>
      <c r="F2664" s="38">
        <v>58</v>
      </c>
      <c r="G2664" s="38" t="s">
        <v>33</v>
      </c>
      <c r="H2664" s="42">
        <v>2435.9</v>
      </c>
      <c r="I2664" s="37"/>
      <c r="J2664" s="44">
        <v>43367</v>
      </c>
      <c r="K2664" s="42">
        <v>0</v>
      </c>
      <c r="L2664" s="42">
        <v>2314.1</v>
      </c>
      <c r="M2664" s="44">
        <v>45250</v>
      </c>
      <c r="N2664" s="42">
        <v>121.8</v>
      </c>
      <c r="O2664" s="42">
        <v>0</v>
      </c>
      <c r="P2664" s="45">
        <f>IF(J2664&lt;DATEVALUE("2009-1-1"),3%,13%)</f>
        <v>0.13</v>
      </c>
      <c r="Q2664" s="42">
        <f>IF(P2664=13%,ROUND(O2664/(1+P2664)*P2664,2),ROUND(O2664/(1+0.03)*0.02,2))</f>
        <v>0</v>
      </c>
      <c r="R2664" s="42">
        <f>O2664-Q2664</f>
        <v>0</v>
      </c>
      <c r="S2664" s="42">
        <f>N2664-R2664</f>
        <v>121.8</v>
      </c>
      <c r="T2664" s="38">
        <v>2506</v>
      </c>
      <c r="U2664" s="14">
        <f>S2664/H2664</f>
        <v>5.000205262941828E-2</v>
      </c>
      <c r="V2664" s="19"/>
      <c r="W2664" s="19"/>
      <c r="X2664" s="37" t="s">
        <v>3468</v>
      </c>
    </row>
    <row r="2665" spans="1:37" ht="16.5" customHeight="1">
      <c r="A2665" s="38">
        <v>754</v>
      </c>
      <c r="B2665" s="39">
        <v>40709</v>
      </c>
      <c r="C2665" s="38">
        <v>10285621</v>
      </c>
      <c r="D2665" s="40" t="s">
        <v>940</v>
      </c>
      <c r="E2665" s="58">
        <v>1</v>
      </c>
      <c r="F2665" s="38">
        <v>60</v>
      </c>
      <c r="G2665" s="38" t="s">
        <v>33</v>
      </c>
      <c r="H2665" s="42">
        <v>2435.9</v>
      </c>
      <c r="I2665" s="57"/>
      <c r="J2665" s="44">
        <v>43277</v>
      </c>
      <c r="K2665" s="42">
        <v>0</v>
      </c>
      <c r="L2665" s="42">
        <v>2314.1</v>
      </c>
      <c r="M2665" s="44">
        <v>45199</v>
      </c>
      <c r="N2665" s="42">
        <f>H2665-K2665-L2665</f>
        <v>121.80000000000018</v>
      </c>
      <c r="O2665" s="42">
        <v>0</v>
      </c>
      <c r="P2665" s="45">
        <v>0.13</v>
      </c>
      <c r="Q2665" s="42">
        <v>0</v>
      </c>
      <c r="R2665" s="42">
        <v>0</v>
      </c>
      <c r="S2665" s="42">
        <f>N2665-R2665</f>
        <v>121.80000000000018</v>
      </c>
      <c r="T2665" s="38">
        <v>2506</v>
      </c>
      <c r="U2665" s="14">
        <f>S2665/H2665</f>
        <v>5.0002052629418356E-2</v>
      </c>
      <c r="V2665" s="19"/>
      <c r="W2665" s="19"/>
      <c r="X2665" s="37" t="s">
        <v>3467</v>
      </c>
    </row>
    <row r="2666" spans="1:37" ht="16.5" customHeight="1">
      <c r="A2666" s="38">
        <v>792</v>
      </c>
      <c r="B2666" s="39">
        <v>40710</v>
      </c>
      <c r="C2666" s="38">
        <v>10294626</v>
      </c>
      <c r="D2666" s="40" t="s">
        <v>967</v>
      </c>
      <c r="E2666" s="41">
        <v>11</v>
      </c>
      <c r="F2666" s="38">
        <v>60</v>
      </c>
      <c r="G2666" s="38" t="s">
        <v>83</v>
      </c>
      <c r="H2666" s="42">
        <v>2172.31</v>
      </c>
      <c r="I2666" s="57"/>
      <c r="J2666" s="44">
        <v>40513</v>
      </c>
      <c r="K2666" s="42">
        <v>0</v>
      </c>
      <c r="L2666" s="42">
        <v>2063.69</v>
      </c>
      <c r="M2666" s="44">
        <v>45199</v>
      </c>
      <c r="N2666" s="42">
        <f>H2666-K2666-L2666</f>
        <v>108.61999999999989</v>
      </c>
      <c r="O2666" s="42">
        <v>0</v>
      </c>
      <c r="P2666" s="45">
        <v>0.13</v>
      </c>
      <c r="Q2666" s="42">
        <v>0</v>
      </c>
      <c r="R2666" s="42">
        <v>0</v>
      </c>
      <c r="S2666" s="42">
        <f>N2666</f>
        <v>108.61999999999989</v>
      </c>
      <c r="T2666" s="38">
        <v>5000</v>
      </c>
      <c r="U2666" s="14">
        <f>S2666/H2666</f>
        <v>5.0002071527544364E-2</v>
      </c>
      <c r="V2666" s="19"/>
      <c r="W2666" s="19"/>
      <c r="X2666" s="37" t="s">
        <v>3467</v>
      </c>
    </row>
    <row r="2667" spans="1:37" ht="16.5" customHeight="1">
      <c r="A2667" s="38">
        <v>62</v>
      </c>
      <c r="B2667" s="39">
        <v>10754</v>
      </c>
      <c r="C2667" s="38">
        <v>10294761</v>
      </c>
      <c r="D2667" s="40" t="s">
        <v>647</v>
      </c>
      <c r="E2667" s="38">
        <v>1</v>
      </c>
      <c r="F2667" s="38">
        <v>120</v>
      </c>
      <c r="G2667" s="38" t="s">
        <v>23</v>
      </c>
      <c r="H2667" s="42">
        <v>2864.08</v>
      </c>
      <c r="I2667" s="57"/>
      <c r="J2667" s="44">
        <v>40275</v>
      </c>
      <c r="K2667" s="42">
        <v>0</v>
      </c>
      <c r="L2667" s="42">
        <v>2720.87</v>
      </c>
      <c r="M2667" s="44">
        <v>45199</v>
      </c>
      <c r="N2667" s="42">
        <f>H2667-K2667-L2667</f>
        <v>143.21000000000004</v>
      </c>
      <c r="O2667" s="42">
        <v>0</v>
      </c>
      <c r="P2667" s="45">
        <v>0.13</v>
      </c>
      <c r="Q2667" s="42">
        <v>0</v>
      </c>
      <c r="R2667" s="42">
        <v>0</v>
      </c>
      <c r="S2667" s="42">
        <f>N2667</f>
        <v>143.21000000000004</v>
      </c>
      <c r="T2667" s="38">
        <v>2108</v>
      </c>
      <c r="U2667" s="14">
        <f>S2667/H2667</f>
        <v>5.0002094913549913E-2</v>
      </c>
      <c r="V2667" s="19"/>
      <c r="W2667" s="19"/>
      <c r="X2667" s="37" t="s">
        <v>3464</v>
      </c>
    </row>
    <row r="2668" spans="1:37" ht="16.5" customHeight="1">
      <c r="A2668" s="38">
        <v>197</v>
      </c>
      <c r="B2668" s="39">
        <v>10736</v>
      </c>
      <c r="C2668" s="38">
        <v>10284355</v>
      </c>
      <c r="D2668" s="40" t="s">
        <v>1958</v>
      </c>
      <c r="E2668" s="31">
        <v>1</v>
      </c>
      <c r="F2668" s="38">
        <v>120</v>
      </c>
      <c r="G2668" s="38" t="s">
        <v>23</v>
      </c>
      <c r="H2668" s="42">
        <v>2842.28</v>
      </c>
      <c r="I2668" s="49"/>
      <c r="J2668" s="44">
        <v>39269</v>
      </c>
      <c r="K2668" s="42">
        <v>0</v>
      </c>
      <c r="L2668" s="42">
        <v>2700.16</v>
      </c>
      <c r="M2668" s="44">
        <v>45107</v>
      </c>
      <c r="N2668" s="42">
        <f>H2668-K2668-L2668</f>
        <v>142.12000000000035</v>
      </c>
      <c r="O2668" s="42">
        <v>0</v>
      </c>
      <c r="P2668" s="45">
        <v>0.03</v>
      </c>
      <c r="Q2668" s="42">
        <v>0</v>
      </c>
      <c r="R2668" s="42">
        <v>0</v>
      </c>
      <c r="S2668" s="42">
        <f>N2668-R2668</f>
        <v>142.12000000000035</v>
      </c>
      <c r="T2668" s="38">
        <v>2101</v>
      </c>
      <c r="U2668" s="14">
        <f>S2668/H2668</f>
        <v>5.0002110981324968E-2</v>
      </c>
      <c r="V2668" s="19"/>
      <c r="W2668" s="19"/>
      <c r="X2668" s="37" t="s">
        <v>3461</v>
      </c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</row>
    <row r="2669" spans="1:37" ht="16.5" customHeight="1">
      <c r="A2669" s="38">
        <v>992</v>
      </c>
      <c r="B2669" s="39">
        <v>10800</v>
      </c>
      <c r="C2669" s="38">
        <v>10317567</v>
      </c>
      <c r="D2669" s="40" t="s">
        <v>2121</v>
      </c>
      <c r="E2669" s="38">
        <v>3</v>
      </c>
      <c r="F2669" s="38">
        <v>60</v>
      </c>
      <c r="G2669" s="38" t="s">
        <v>23</v>
      </c>
      <c r="H2669" s="42">
        <v>2346.3000000000002</v>
      </c>
      <c r="I2669" s="2"/>
      <c r="J2669" s="44">
        <v>39808</v>
      </c>
      <c r="K2669" s="42">
        <v>0</v>
      </c>
      <c r="L2669" s="42">
        <v>2228.98</v>
      </c>
      <c r="M2669" s="44">
        <v>45077</v>
      </c>
      <c r="N2669" s="42">
        <f>H2669-K2669-L2669</f>
        <v>117.32000000000016</v>
      </c>
      <c r="O2669" s="42">
        <v>0</v>
      </c>
      <c r="P2669" s="45">
        <v>0.03</v>
      </c>
      <c r="Q2669" s="42">
        <v>0</v>
      </c>
      <c r="R2669" s="42">
        <v>0</v>
      </c>
      <c r="S2669" s="42">
        <f>N2669-R2669</f>
        <v>117.32000000000016</v>
      </c>
      <c r="T2669" s="38">
        <v>1001</v>
      </c>
      <c r="U2669" s="14">
        <f>S2669/H2669</f>
        <v>5.0002131014789307E-2</v>
      </c>
      <c r="V2669" s="19"/>
      <c r="W2669" s="19"/>
      <c r="X2669" s="37" t="s">
        <v>3465</v>
      </c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</row>
    <row r="2670" spans="1:37" ht="16.5" customHeight="1">
      <c r="A2670" s="38">
        <v>191</v>
      </c>
      <c r="B2670" s="39">
        <v>10736</v>
      </c>
      <c r="C2670" s="38">
        <v>10284347</v>
      </c>
      <c r="D2670" s="40" t="s">
        <v>1952</v>
      </c>
      <c r="E2670" s="31">
        <v>1</v>
      </c>
      <c r="F2670" s="38">
        <v>120</v>
      </c>
      <c r="G2670" s="38" t="s">
        <v>23</v>
      </c>
      <c r="H2670" s="42">
        <v>2795.68</v>
      </c>
      <c r="I2670" s="49"/>
      <c r="J2670" s="44">
        <v>39269</v>
      </c>
      <c r="K2670" s="42">
        <v>0</v>
      </c>
      <c r="L2670" s="42">
        <v>2655.89</v>
      </c>
      <c r="M2670" s="44">
        <v>45107</v>
      </c>
      <c r="N2670" s="42">
        <f>H2670-K2670-L2670</f>
        <v>139.78999999999996</v>
      </c>
      <c r="O2670" s="42">
        <v>0</v>
      </c>
      <c r="P2670" s="45">
        <v>0.03</v>
      </c>
      <c r="Q2670" s="42">
        <v>0</v>
      </c>
      <c r="R2670" s="42">
        <v>0</v>
      </c>
      <c r="S2670" s="42">
        <f>N2670-R2670</f>
        <v>139.78999999999996</v>
      </c>
      <c r="T2670" s="38">
        <v>2101</v>
      </c>
      <c r="U2670" s="14">
        <f>S2670/H2670</f>
        <v>5.0002146168374055E-2</v>
      </c>
      <c r="V2670" s="19"/>
      <c r="W2670" s="19"/>
      <c r="X2670" s="37" t="s">
        <v>3461</v>
      </c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</row>
    <row r="2671" spans="1:37" ht="16.5" customHeight="1">
      <c r="A2671" s="38">
        <v>69</v>
      </c>
      <c r="B2671" s="39">
        <v>10713</v>
      </c>
      <c r="C2671" s="38">
        <v>10298311</v>
      </c>
      <c r="D2671" s="40" t="s">
        <v>215</v>
      </c>
      <c r="E2671" s="38">
        <v>1</v>
      </c>
      <c r="F2671" s="38">
        <v>120</v>
      </c>
      <c r="G2671" s="38" t="s">
        <v>23</v>
      </c>
      <c r="H2671" s="42">
        <v>3247.86</v>
      </c>
      <c r="I2671" s="57"/>
      <c r="J2671" s="44">
        <v>40904</v>
      </c>
      <c r="K2671" s="42">
        <v>0</v>
      </c>
      <c r="L2671" s="42">
        <v>3085.46</v>
      </c>
      <c r="M2671" s="44">
        <v>45199</v>
      </c>
      <c r="N2671" s="42">
        <v>162.4</v>
      </c>
      <c r="O2671" s="42">
        <v>0</v>
      </c>
      <c r="P2671" s="45">
        <v>0.13</v>
      </c>
      <c r="Q2671" s="42">
        <v>0</v>
      </c>
      <c r="R2671" s="42">
        <v>0</v>
      </c>
      <c r="S2671" s="42">
        <v>162.4</v>
      </c>
      <c r="T2671" s="38">
        <v>5000</v>
      </c>
      <c r="U2671" s="14">
        <f>S2671/H2671</f>
        <v>5.000215526531316E-2</v>
      </c>
      <c r="V2671" s="19"/>
      <c r="W2671" s="19"/>
      <c r="X2671" s="37" t="s">
        <v>3457</v>
      </c>
    </row>
    <row r="2672" spans="1:37" ht="16.5" customHeight="1">
      <c r="A2672" s="38">
        <v>504</v>
      </c>
      <c r="B2672" s="39">
        <v>10729</v>
      </c>
      <c r="C2672" s="38">
        <v>10291941</v>
      </c>
      <c r="D2672" s="40" t="s">
        <v>647</v>
      </c>
      <c r="E2672" s="58">
        <v>1</v>
      </c>
      <c r="F2672" s="38">
        <v>120</v>
      </c>
      <c r="G2672" s="38" t="s">
        <v>23</v>
      </c>
      <c r="H2672" s="42">
        <v>3247.86</v>
      </c>
      <c r="I2672" s="37"/>
      <c r="J2672" s="44">
        <v>41270</v>
      </c>
      <c r="K2672" s="42">
        <v>0</v>
      </c>
      <c r="L2672" s="42">
        <v>3085.46</v>
      </c>
      <c r="M2672" s="44">
        <v>45259</v>
      </c>
      <c r="N2672" s="42">
        <v>162.4</v>
      </c>
      <c r="O2672" s="42">
        <v>0</v>
      </c>
      <c r="P2672" s="45">
        <f>IF(J2672&lt;DATEVALUE("2009-1-1"),3%,13%)</f>
        <v>0.13</v>
      </c>
      <c r="Q2672" s="42">
        <f>IF(P2672=13%,ROUND(O2672/(1+P2672)*P2672,2),ROUND(O2672/(1+0.03)*0.02,2))</f>
        <v>0</v>
      </c>
      <c r="R2672" s="42">
        <f>O2672-Q2672</f>
        <v>0</v>
      </c>
      <c r="S2672" s="42">
        <f>N2672-R2672</f>
        <v>162.4</v>
      </c>
      <c r="T2672" s="38">
        <v>2101</v>
      </c>
      <c r="U2672" s="14">
        <f>S2672/H2672</f>
        <v>5.000215526531316E-2</v>
      </c>
      <c r="V2672" s="19"/>
      <c r="W2672" s="19"/>
      <c r="X2672" s="37" t="s">
        <v>3459</v>
      </c>
    </row>
    <row r="2673" spans="1:37" ht="16.5" customHeight="1">
      <c r="A2673" s="38">
        <v>78</v>
      </c>
      <c r="B2673" s="39">
        <v>10754</v>
      </c>
      <c r="C2673" s="38">
        <v>10295814</v>
      </c>
      <c r="D2673" s="40" t="s">
        <v>351</v>
      </c>
      <c r="E2673" s="38">
        <v>1</v>
      </c>
      <c r="F2673" s="38">
        <v>120</v>
      </c>
      <c r="G2673" s="38" t="s">
        <v>23</v>
      </c>
      <c r="H2673" s="42">
        <v>1623.93</v>
      </c>
      <c r="I2673" s="57"/>
      <c r="J2673" s="44">
        <v>40275</v>
      </c>
      <c r="K2673" s="42">
        <v>0</v>
      </c>
      <c r="L2673" s="42">
        <v>1542.73</v>
      </c>
      <c r="M2673" s="44">
        <v>45199</v>
      </c>
      <c r="N2673" s="42">
        <f>H2673-K2673-L2673</f>
        <v>81.200000000000045</v>
      </c>
      <c r="O2673" s="42">
        <v>0</v>
      </c>
      <c r="P2673" s="45">
        <v>0.13</v>
      </c>
      <c r="Q2673" s="42">
        <v>0</v>
      </c>
      <c r="R2673" s="42">
        <v>0</v>
      </c>
      <c r="S2673" s="42">
        <f>N2673</f>
        <v>81.200000000000045</v>
      </c>
      <c r="T2673" s="38">
        <v>2102</v>
      </c>
      <c r="U2673" s="14">
        <f>S2673/H2673</f>
        <v>5.0002155265313188E-2</v>
      </c>
      <c r="V2673" s="19"/>
      <c r="W2673" s="19"/>
      <c r="X2673" s="37" t="s">
        <v>3464</v>
      </c>
    </row>
    <row r="2674" spans="1:37" ht="16.5" customHeight="1">
      <c r="A2674" s="38">
        <v>71</v>
      </c>
      <c r="B2674" s="39">
        <v>10736</v>
      </c>
      <c r="C2674" s="38">
        <v>10283773</v>
      </c>
      <c r="D2674" s="40" t="s">
        <v>743</v>
      </c>
      <c r="E2674" s="31">
        <v>1</v>
      </c>
      <c r="F2674" s="38">
        <v>120</v>
      </c>
      <c r="G2674" s="38" t="s">
        <v>23</v>
      </c>
      <c r="H2674" s="42">
        <v>1612.13</v>
      </c>
      <c r="I2674" s="49"/>
      <c r="J2674" s="44">
        <v>39269</v>
      </c>
      <c r="K2674" s="42">
        <v>0</v>
      </c>
      <c r="L2674" s="42">
        <v>1531.52</v>
      </c>
      <c r="M2674" s="44">
        <v>45107</v>
      </c>
      <c r="N2674" s="42">
        <f>H2674-K2674-L2674</f>
        <v>80.610000000000127</v>
      </c>
      <c r="O2674" s="42">
        <v>0</v>
      </c>
      <c r="P2674" s="45">
        <v>0.03</v>
      </c>
      <c r="Q2674" s="42">
        <v>0</v>
      </c>
      <c r="R2674" s="42">
        <v>0</v>
      </c>
      <c r="S2674" s="42">
        <f>N2674-R2674</f>
        <v>80.610000000000127</v>
      </c>
      <c r="T2674" s="38">
        <v>5000</v>
      </c>
      <c r="U2674" s="14">
        <f>S2674/H2674</f>
        <v>5.000217104079703E-2</v>
      </c>
      <c r="V2674" s="19"/>
      <c r="W2674" s="19"/>
      <c r="X2674" s="37" t="s">
        <v>3461</v>
      </c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</row>
    <row r="2675" spans="1:37" ht="16.5" customHeight="1">
      <c r="A2675" s="38">
        <v>91</v>
      </c>
      <c r="B2675" s="39">
        <v>10750</v>
      </c>
      <c r="C2675" s="38">
        <v>10299795</v>
      </c>
      <c r="D2675" s="40" t="s">
        <v>642</v>
      </c>
      <c r="E2675" s="58">
        <v>1</v>
      </c>
      <c r="F2675" s="38">
        <v>60</v>
      </c>
      <c r="G2675" s="38" t="s">
        <v>33</v>
      </c>
      <c r="H2675" s="42">
        <v>2054.71</v>
      </c>
      <c r="I2675" s="57"/>
      <c r="J2675" s="44">
        <v>43186</v>
      </c>
      <c r="K2675" s="42">
        <v>0</v>
      </c>
      <c r="L2675" s="42">
        <v>1951.97</v>
      </c>
      <c r="M2675" s="44">
        <v>45199</v>
      </c>
      <c r="N2675" s="42">
        <f>H2675-L2675</f>
        <v>102.74000000000001</v>
      </c>
      <c r="O2675" s="42">
        <v>0</v>
      </c>
      <c r="P2675" s="45">
        <v>0.13</v>
      </c>
      <c r="Q2675" s="42">
        <v>0</v>
      </c>
      <c r="R2675" s="42">
        <v>0</v>
      </c>
      <c r="S2675" s="42">
        <f>N2675-R2675</f>
        <v>102.74000000000001</v>
      </c>
      <c r="T2675" s="38">
        <v>5000</v>
      </c>
      <c r="U2675" s="14">
        <f>S2675/H2675</f>
        <v>5.0002190090085712E-2</v>
      </c>
      <c r="V2675" s="19"/>
      <c r="W2675" s="19"/>
      <c r="X2675" s="37" t="s">
        <v>3473</v>
      </c>
    </row>
    <row r="2676" spans="1:37" ht="16.5" customHeight="1">
      <c r="A2676" s="38">
        <v>79</v>
      </c>
      <c r="B2676" s="39">
        <v>10750</v>
      </c>
      <c r="C2676" s="38">
        <v>10299216</v>
      </c>
      <c r="D2676" s="40" t="s">
        <v>1130</v>
      </c>
      <c r="E2676" s="38">
        <v>2</v>
      </c>
      <c r="F2676" s="38">
        <v>60</v>
      </c>
      <c r="G2676" s="38" t="s">
        <v>23</v>
      </c>
      <c r="H2676" s="42">
        <v>1136.75</v>
      </c>
      <c r="I2676" s="56"/>
      <c r="J2676" s="44">
        <v>40861</v>
      </c>
      <c r="K2676" s="42">
        <v>0</v>
      </c>
      <c r="L2676" s="42">
        <v>1079.9100000000001</v>
      </c>
      <c r="M2676" s="44">
        <v>45169</v>
      </c>
      <c r="N2676" s="42">
        <f>H2676-K2676-L2676</f>
        <v>56.839999999999918</v>
      </c>
      <c r="O2676" s="42">
        <v>0</v>
      </c>
      <c r="P2676" s="45">
        <v>0.13</v>
      </c>
      <c r="Q2676" s="42">
        <v>0</v>
      </c>
      <c r="R2676" s="42">
        <v>0</v>
      </c>
      <c r="S2676" s="42">
        <v>56.84</v>
      </c>
      <c r="T2676" s="38">
        <v>5000</v>
      </c>
      <c r="U2676" s="14">
        <f>S2676/H2676</f>
        <v>5.0002199252254236E-2</v>
      </c>
      <c r="V2676" s="19"/>
      <c r="W2676" s="19"/>
      <c r="X2676" s="37" t="s">
        <v>3473</v>
      </c>
    </row>
    <row r="2677" spans="1:37" ht="16.5" customHeight="1">
      <c r="A2677" s="38">
        <v>614</v>
      </c>
      <c r="B2677" s="39">
        <v>10729</v>
      </c>
      <c r="C2677" s="38">
        <v>10291938</v>
      </c>
      <c r="D2677" s="40" t="s">
        <v>1203</v>
      </c>
      <c r="E2677" s="58">
        <v>1</v>
      </c>
      <c r="F2677" s="38">
        <v>120</v>
      </c>
      <c r="G2677" s="38" t="s">
        <v>23</v>
      </c>
      <c r="H2677" s="42">
        <v>1136.75</v>
      </c>
      <c r="I2677" s="37"/>
      <c r="J2677" s="44">
        <v>40417</v>
      </c>
      <c r="K2677" s="42">
        <v>0</v>
      </c>
      <c r="L2677" s="42">
        <v>1079.9100000000001</v>
      </c>
      <c r="M2677" s="44">
        <v>45259</v>
      </c>
      <c r="N2677" s="42">
        <v>56.84</v>
      </c>
      <c r="O2677" s="42">
        <v>0</v>
      </c>
      <c r="P2677" s="45">
        <f>IF(J2677&lt;DATEVALUE("2009-1-1"),3%,13%)</f>
        <v>0.13</v>
      </c>
      <c r="Q2677" s="42">
        <f>IF(P2677=13%,ROUND(O2677/(1+P2677)*P2677,2),ROUND(O2677/(1+0.03)*0.02,2))</f>
        <v>0</v>
      </c>
      <c r="R2677" s="42">
        <f>O2677-Q2677</f>
        <v>0</v>
      </c>
      <c r="S2677" s="42">
        <f>N2677-R2677</f>
        <v>56.84</v>
      </c>
      <c r="T2677" s="38">
        <v>5000</v>
      </c>
      <c r="U2677" s="14">
        <f>S2677/H2677</f>
        <v>5.0002199252254236E-2</v>
      </c>
      <c r="V2677" s="19"/>
      <c r="W2677" s="19"/>
      <c r="X2677" s="37" t="s">
        <v>3459</v>
      </c>
    </row>
    <row r="2678" spans="1:37" ht="16.5" customHeight="1">
      <c r="A2678" s="38">
        <v>720</v>
      </c>
      <c r="B2678" s="39">
        <v>40709</v>
      </c>
      <c r="C2678" s="38">
        <v>10285113</v>
      </c>
      <c r="D2678" s="40" t="s">
        <v>616</v>
      </c>
      <c r="E2678" s="58">
        <v>1</v>
      </c>
      <c r="F2678" s="38">
        <v>120</v>
      </c>
      <c r="G2678" s="38" t="s">
        <v>23</v>
      </c>
      <c r="H2678" s="42">
        <v>891.16</v>
      </c>
      <c r="I2678" s="57"/>
      <c r="J2678" s="44">
        <v>39394</v>
      </c>
      <c r="K2678" s="42">
        <v>0</v>
      </c>
      <c r="L2678" s="42">
        <v>846.6</v>
      </c>
      <c r="M2678" s="44">
        <v>45199</v>
      </c>
      <c r="N2678" s="42">
        <f>H2678-K2678-L2678</f>
        <v>44.559999999999945</v>
      </c>
      <c r="O2678" s="42">
        <v>0</v>
      </c>
      <c r="P2678" s="45">
        <v>0.03</v>
      </c>
      <c r="Q2678" s="42">
        <v>0</v>
      </c>
      <c r="R2678" s="42">
        <v>0</v>
      </c>
      <c r="S2678" s="42">
        <f>N2678-R2678</f>
        <v>44.559999999999945</v>
      </c>
      <c r="T2678" s="38">
        <v>2107</v>
      </c>
      <c r="U2678" s="14">
        <f>S2678/H2678</f>
        <v>5.0002244265900567E-2</v>
      </c>
      <c r="V2678" s="19"/>
      <c r="W2678" s="19"/>
      <c r="X2678" s="37" t="s">
        <v>3467</v>
      </c>
    </row>
    <row r="2679" spans="1:37" ht="16.5" customHeight="1">
      <c r="A2679" s="38">
        <v>736</v>
      </c>
      <c r="B2679" s="39">
        <v>10729</v>
      </c>
      <c r="C2679" s="38">
        <v>10291949</v>
      </c>
      <c r="D2679" s="40" t="s">
        <v>642</v>
      </c>
      <c r="E2679" s="58">
        <v>4</v>
      </c>
      <c r="F2679" s="38">
        <v>60</v>
      </c>
      <c r="G2679" s="38" t="s">
        <v>33</v>
      </c>
      <c r="H2679" s="42">
        <v>3931.62</v>
      </c>
      <c r="I2679" s="37"/>
      <c r="J2679" s="44">
        <v>41420</v>
      </c>
      <c r="K2679" s="42">
        <v>0</v>
      </c>
      <c r="L2679" s="42">
        <v>3735.03</v>
      </c>
      <c r="M2679" s="44">
        <v>45259</v>
      </c>
      <c r="N2679" s="42">
        <v>196.59</v>
      </c>
      <c r="O2679" s="42">
        <v>0</v>
      </c>
      <c r="P2679" s="45">
        <f>IF(J2679&lt;DATEVALUE("2009-1-1"),3%,13%)</f>
        <v>0.13</v>
      </c>
      <c r="Q2679" s="42">
        <f>IF(P2679=13%,ROUND(O2679/(1+P2679)*P2679,2),ROUND(O2679/(1+0.03)*0.02,2))</f>
        <v>0</v>
      </c>
      <c r="R2679" s="42">
        <f>O2679-Q2679</f>
        <v>0</v>
      </c>
      <c r="S2679" s="42">
        <f>N2679-R2679</f>
        <v>196.59</v>
      </c>
      <c r="T2679" s="38">
        <v>5000</v>
      </c>
      <c r="U2679" s="14">
        <f>S2679/H2679</f>
        <v>5.0002289132723921E-2</v>
      </c>
      <c r="V2679" s="19"/>
      <c r="W2679" s="19"/>
      <c r="X2679" s="37" t="s">
        <v>3459</v>
      </c>
    </row>
    <row r="2680" spans="1:37" ht="16.5" customHeight="1">
      <c r="A2680" s="38">
        <v>72</v>
      </c>
      <c r="B2680" s="39">
        <v>10750</v>
      </c>
      <c r="C2680" s="38">
        <v>10299205</v>
      </c>
      <c r="D2680" s="40" t="s">
        <v>1588</v>
      </c>
      <c r="E2680" s="38">
        <v>2</v>
      </c>
      <c r="F2680" s="38">
        <v>60</v>
      </c>
      <c r="G2680" s="38" t="s">
        <v>83</v>
      </c>
      <c r="H2680" s="42">
        <v>2173.5</v>
      </c>
      <c r="I2680" s="55"/>
      <c r="J2680" s="44">
        <v>41115</v>
      </c>
      <c r="K2680" s="42">
        <v>0</v>
      </c>
      <c r="L2680" s="42">
        <v>2064.8200000000002</v>
      </c>
      <c r="M2680" s="44">
        <v>45138</v>
      </c>
      <c r="N2680" s="42">
        <f>H2680-K2680-L2680</f>
        <v>108.67999999999984</v>
      </c>
      <c r="O2680" s="42">
        <v>0</v>
      </c>
      <c r="P2680" s="45">
        <v>0.13</v>
      </c>
      <c r="Q2680" s="42">
        <v>0</v>
      </c>
      <c r="R2680" s="42">
        <v>0</v>
      </c>
      <c r="S2680" s="42">
        <v>108.68</v>
      </c>
      <c r="T2680" s="38">
        <v>5000</v>
      </c>
      <c r="U2680" s="14">
        <f>S2680/H2680</f>
        <v>5.000230043708305E-2</v>
      </c>
      <c r="V2680" s="19"/>
      <c r="W2680" s="19"/>
      <c r="X2680" s="37" t="s">
        <v>3473</v>
      </c>
    </row>
    <row r="2681" spans="1:37" ht="16.5" customHeight="1">
      <c r="A2681" s="38">
        <v>1140</v>
      </c>
      <c r="B2681" s="39">
        <v>10800</v>
      </c>
      <c r="C2681" s="38">
        <v>10317535</v>
      </c>
      <c r="D2681" s="40" t="s">
        <v>3014</v>
      </c>
      <c r="E2681" s="58">
        <v>1</v>
      </c>
      <c r="F2681" s="38">
        <v>60</v>
      </c>
      <c r="G2681" s="38" t="s">
        <v>23</v>
      </c>
      <c r="H2681" s="42">
        <v>1083.75</v>
      </c>
      <c r="I2681" s="37"/>
      <c r="J2681" s="44">
        <v>39642</v>
      </c>
      <c r="K2681" s="42">
        <v>0</v>
      </c>
      <c r="L2681" s="42">
        <v>1029.56</v>
      </c>
      <c r="M2681" s="44">
        <v>45229</v>
      </c>
      <c r="N2681" s="42">
        <v>54.19</v>
      </c>
      <c r="O2681" s="42">
        <v>0</v>
      </c>
      <c r="P2681" s="45">
        <f>IF(J2681&lt;DATEVALUE("2009-1-1"),3%,13%)</f>
        <v>0.03</v>
      </c>
      <c r="Q2681" s="42">
        <f>IF(P2681=13%,ROUND(O2681/(1+P2681)*P2681,2),ROUND(O2681/(1+0.03)*0.02,2))</f>
        <v>0</v>
      </c>
      <c r="R2681" s="42">
        <f>O2681-Q2681</f>
        <v>0</v>
      </c>
      <c r="S2681" s="42">
        <f>N2681-R2681</f>
        <v>54.19</v>
      </c>
      <c r="T2681" s="38">
        <v>1001</v>
      </c>
      <c r="U2681" s="14">
        <f>S2681/H2681</f>
        <v>5.0002306805074968E-2</v>
      </c>
      <c r="V2681" s="19"/>
      <c r="W2681" s="19"/>
      <c r="X2681" s="37" t="s">
        <v>3465</v>
      </c>
    </row>
    <row r="2682" spans="1:37" ht="16.5" customHeight="1">
      <c r="A2682" s="38">
        <v>264</v>
      </c>
      <c r="B2682" s="39">
        <v>10741</v>
      </c>
      <c r="C2682" s="38">
        <v>10282511</v>
      </c>
      <c r="D2682" s="40" t="s">
        <v>1537</v>
      </c>
      <c r="E2682" s="38">
        <v>4</v>
      </c>
      <c r="F2682" s="38">
        <v>43</v>
      </c>
      <c r="G2682" s="38" t="s">
        <v>33</v>
      </c>
      <c r="H2682" s="42">
        <v>2598.2800000000002</v>
      </c>
      <c r="I2682" s="55"/>
      <c r="J2682" s="44">
        <v>43827</v>
      </c>
      <c r="K2682" s="42">
        <v>0</v>
      </c>
      <c r="L2682" s="42">
        <v>2468.36</v>
      </c>
      <c r="M2682" s="44">
        <v>45138</v>
      </c>
      <c r="N2682" s="42">
        <f>H2682-K2682-L2682</f>
        <v>129.92000000000007</v>
      </c>
      <c r="O2682" s="42">
        <v>0</v>
      </c>
      <c r="P2682" s="45">
        <v>0.13</v>
      </c>
      <c r="Q2682" s="42">
        <v>0</v>
      </c>
      <c r="R2682" s="42">
        <v>0</v>
      </c>
      <c r="S2682" s="42">
        <f>N2682-R2682</f>
        <v>129.92000000000007</v>
      </c>
      <c r="T2682" s="38">
        <v>5000</v>
      </c>
      <c r="U2682" s="14">
        <f>S2682/H2682</f>
        <v>5.0002309219945529E-2</v>
      </c>
      <c r="V2682" s="19"/>
      <c r="W2682" s="19"/>
      <c r="X2682" s="37" t="s">
        <v>3462</v>
      </c>
    </row>
    <row r="2683" spans="1:37" ht="16.5" customHeight="1">
      <c r="A2683" s="38">
        <v>714</v>
      </c>
      <c r="B2683" s="39">
        <v>40709</v>
      </c>
      <c r="C2683" s="38">
        <v>10285048</v>
      </c>
      <c r="D2683" s="40" t="s">
        <v>912</v>
      </c>
      <c r="E2683" s="58">
        <v>1</v>
      </c>
      <c r="F2683" s="38">
        <v>120</v>
      </c>
      <c r="G2683" s="38" t="s">
        <v>23</v>
      </c>
      <c r="H2683" s="42">
        <v>3669.43</v>
      </c>
      <c r="I2683" s="57"/>
      <c r="J2683" s="44">
        <v>39394</v>
      </c>
      <c r="K2683" s="42">
        <v>0</v>
      </c>
      <c r="L2683" s="42">
        <v>3485.95</v>
      </c>
      <c r="M2683" s="44">
        <v>45199</v>
      </c>
      <c r="N2683" s="42">
        <f>H2683-K2683-L2683</f>
        <v>183.48000000000002</v>
      </c>
      <c r="O2683" s="42">
        <v>0</v>
      </c>
      <c r="P2683" s="45">
        <v>0.03</v>
      </c>
      <c r="Q2683" s="42">
        <v>0</v>
      </c>
      <c r="R2683" s="42">
        <v>0</v>
      </c>
      <c r="S2683" s="42">
        <f>N2683-R2683</f>
        <v>183.48000000000002</v>
      </c>
      <c r="T2683" s="38">
        <v>2102</v>
      </c>
      <c r="U2683" s="14">
        <f>S2683/H2683</f>
        <v>5.0002316436067736E-2</v>
      </c>
      <c r="V2683" s="19"/>
      <c r="W2683" s="19"/>
      <c r="X2683" s="37" t="s">
        <v>3467</v>
      </c>
    </row>
    <row r="2684" spans="1:37" ht="16.5" customHeight="1">
      <c r="A2684" s="38">
        <v>716</v>
      </c>
      <c r="B2684" s="39">
        <v>40709</v>
      </c>
      <c r="C2684" s="38">
        <v>10285054</v>
      </c>
      <c r="D2684" s="40" t="s">
        <v>912</v>
      </c>
      <c r="E2684" s="58">
        <v>1</v>
      </c>
      <c r="F2684" s="38">
        <v>120</v>
      </c>
      <c r="G2684" s="38" t="s">
        <v>23</v>
      </c>
      <c r="H2684" s="42">
        <v>3669.43</v>
      </c>
      <c r="I2684" s="57"/>
      <c r="J2684" s="44">
        <v>39394</v>
      </c>
      <c r="K2684" s="42">
        <v>0</v>
      </c>
      <c r="L2684" s="42">
        <v>3485.95</v>
      </c>
      <c r="M2684" s="44">
        <v>45199</v>
      </c>
      <c r="N2684" s="42">
        <f>H2684-K2684-L2684</f>
        <v>183.48000000000002</v>
      </c>
      <c r="O2684" s="42">
        <v>0</v>
      </c>
      <c r="P2684" s="45">
        <v>0.03</v>
      </c>
      <c r="Q2684" s="42">
        <v>0</v>
      </c>
      <c r="R2684" s="42">
        <v>0</v>
      </c>
      <c r="S2684" s="42">
        <f>N2684-R2684</f>
        <v>183.48000000000002</v>
      </c>
      <c r="T2684" s="38">
        <v>2102</v>
      </c>
      <c r="U2684" s="14">
        <f>S2684/H2684</f>
        <v>5.0002316436067736E-2</v>
      </c>
      <c r="V2684" s="19"/>
      <c r="W2684" s="19"/>
      <c r="X2684" s="37" t="s">
        <v>3467</v>
      </c>
    </row>
    <row r="2685" spans="1:37" ht="16.5" customHeight="1">
      <c r="A2685" s="38">
        <v>110</v>
      </c>
      <c r="B2685" s="39">
        <v>10704</v>
      </c>
      <c r="C2685" s="38">
        <v>10279950</v>
      </c>
      <c r="D2685" s="40" t="s">
        <v>2040</v>
      </c>
      <c r="E2685" s="58">
        <v>1</v>
      </c>
      <c r="F2685" s="38">
        <v>60</v>
      </c>
      <c r="G2685" s="38" t="s">
        <v>33</v>
      </c>
      <c r="H2685" s="42">
        <v>1495.73</v>
      </c>
      <c r="I2685" s="37"/>
      <c r="J2685" s="44">
        <v>41085</v>
      </c>
      <c r="K2685" s="42">
        <v>0</v>
      </c>
      <c r="L2685" s="42">
        <v>1420.94</v>
      </c>
      <c r="M2685" s="44">
        <v>45200</v>
      </c>
      <c r="N2685" s="42">
        <v>74.790000000000006</v>
      </c>
      <c r="O2685" s="42">
        <v>0</v>
      </c>
      <c r="P2685" s="45">
        <f>IF(J2685&lt;DATEVALUE("2009-1-1"),3%,13%)</f>
        <v>0.13</v>
      </c>
      <c r="Q2685" s="42">
        <f>IF(P2685=13%,ROUND(O2685/(1+P2685)*P2685,2),ROUND(O2685/(1+0.03)*0.02,2))</f>
        <v>0</v>
      </c>
      <c r="R2685" s="42">
        <f>O2685-Q2685</f>
        <v>0</v>
      </c>
      <c r="S2685" s="42">
        <f>N2685-R2685</f>
        <v>74.790000000000006</v>
      </c>
      <c r="T2685" s="38">
        <v>5000</v>
      </c>
      <c r="U2685" s="14">
        <f>S2685/H2685</f>
        <v>5.0002339994517732E-2</v>
      </c>
      <c r="V2685" s="19"/>
      <c r="W2685" s="19"/>
      <c r="X2685" s="37" t="s">
        <v>3455</v>
      </c>
    </row>
    <row r="2686" spans="1:37" ht="16.5" customHeight="1">
      <c r="A2686" s="38">
        <v>66</v>
      </c>
      <c r="B2686" s="39">
        <v>10713</v>
      </c>
      <c r="C2686" s="38">
        <v>10298114</v>
      </c>
      <c r="D2686" s="40" t="s">
        <v>212</v>
      </c>
      <c r="E2686" s="38">
        <v>27</v>
      </c>
      <c r="F2686" s="38">
        <v>120</v>
      </c>
      <c r="G2686" s="38" t="s">
        <v>23</v>
      </c>
      <c r="H2686" s="42">
        <v>2307.69</v>
      </c>
      <c r="I2686" s="57"/>
      <c r="J2686" s="44">
        <v>40804</v>
      </c>
      <c r="K2686" s="42">
        <v>0</v>
      </c>
      <c r="L2686" s="42">
        <v>2192.3000000000002</v>
      </c>
      <c r="M2686" s="44">
        <v>45199</v>
      </c>
      <c r="N2686" s="42">
        <v>115.39</v>
      </c>
      <c r="O2686" s="42">
        <v>0</v>
      </c>
      <c r="P2686" s="45">
        <v>0.13</v>
      </c>
      <c r="Q2686" s="42">
        <v>0</v>
      </c>
      <c r="R2686" s="42">
        <v>0</v>
      </c>
      <c r="S2686" s="42">
        <v>115.39</v>
      </c>
      <c r="T2686" s="38">
        <v>5000</v>
      </c>
      <c r="U2686" s="14">
        <f>S2686/H2686</f>
        <v>5.0002383335716667E-2</v>
      </c>
      <c r="V2686" s="19"/>
      <c r="W2686" s="19"/>
      <c r="X2686" s="37" t="s">
        <v>3457</v>
      </c>
    </row>
    <row r="2687" spans="1:37" ht="16.5" customHeight="1">
      <c r="A2687" s="38">
        <v>321</v>
      </c>
      <c r="B2687" s="39">
        <v>10729</v>
      </c>
      <c r="C2687" s="38">
        <v>10291932</v>
      </c>
      <c r="D2687" s="40" t="s">
        <v>3107</v>
      </c>
      <c r="E2687" s="58">
        <v>1</v>
      </c>
      <c r="F2687" s="38">
        <v>120</v>
      </c>
      <c r="G2687" s="38" t="s">
        <v>21</v>
      </c>
      <c r="H2687" s="42">
        <v>1835.91</v>
      </c>
      <c r="I2687" s="37"/>
      <c r="J2687" s="44">
        <v>40322</v>
      </c>
      <c r="K2687" s="42">
        <v>0</v>
      </c>
      <c r="L2687" s="42">
        <v>1744.11</v>
      </c>
      <c r="M2687" s="44">
        <v>45259</v>
      </c>
      <c r="N2687" s="42">
        <v>91.8</v>
      </c>
      <c r="O2687" s="42">
        <v>0</v>
      </c>
      <c r="P2687" s="45">
        <f>IF(J2687&lt;DATEVALUE("2009-1-1"),3%,13%)</f>
        <v>0.13</v>
      </c>
      <c r="Q2687" s="42">
        <f>IF(P2687=13%,ROUND(O2687/(1+P2687)*P2687,2),ROUND(O2687/(1+0.03)*0.02,2))</f>
        <v>0</v>
      </c>
      <c r="R2687" s="42">
        <f>O2687-Q2687</f>
        <v>0</v>
      </c>
      <c r="S2687" s="42">
        <f>N2687-R2687</f>
        <v>91.8</v>
      </c>
      <c r="T2687" s="38">
        <v>1601</v>
      </c>
      <c r="U2687" s="14">
        <f>S2687/H2687</f>
        <v>5.0002451100544139E-2</v>
      </c>
      <c r="V2687" s="19"/>
      <c r="W2687" s="19"/>
      <c r="X2687" s="37" t="s">
        <v>3459</v>
      </c>
    </row>
    <row r="2688" spans="1:37" ht="16.5" customHeight="1">
      <c r="A2688" s="38">
        <v>50</v>
      </c>
      <c r="B2688" s="39">
        <v>10733</v>
      </c>
      <c r="C2688" s="38">
        <v>10290636</v>
      </c>
      <c r="D2688" s="40" t="s">
        <v>301</v>
      </c>
      <c r="E2688" s="38">
        <v>1</v>
      </c>
      <c r="F2688" s="38">
        <v>120</v>
      </c>
      <c r="G2688" s="38" t="s">
        <v>21</v>
      </c>
      <c r="H2688" s="42">
        <v>3845.81</v>
      </c>
      <c r="I2688" s="55"/>
      <c r="J2688" s="44">
        <v>41303</v>
      </c>
      <c r="K2688" s="42">
        <v>0</v>
      </c>
      <c r="L2688" s="42">
        <v>3653.51</v>
      </c>
      <c r="M2688" s="44">
        <v>45138</v>
      </c>
      <c r="N2688" s="42">
        <f>H2688-K2688-L2688</f>
        <v>192.29999999999973</v>
      </c>
      <c r="O2688" s="42">
        <v>0</v>
      </c>
      <c r="P2688" s="45">
        <v>0.13</v>
      </c>
      <c r="Q2688" s="42">
        <v>0</v>
      </c>
      <c r="R2688" s="42">
        <v>0</v>
      </c>
      <c r="S2688" s="42">
        <v>192.3</v>
      </c>
      <c r="T2688" s="38">
        <v>5000</v>
      </c>
      <c r="U2688" s="14">
        <f>S2688/H2688</f>
        <v>5.0002470220837744E-2</v>
      </c>
      <c r="V2688" s="19"/>
      <c r="W2688" s="19"/>
      <c r="X2688" s="37" t="s">
        <v>3460</v>
      </c>
    </row>
    <row r="2689" spans="1:37" ht="16.5" customHeight="1">
      <c r="A2689" s="38">
        <v>86</v>
      </c>
      <c r="B2689" s="39">
        <v>10750</v>
      </c>
      <c r="C2689" s="38">
        <v>10299154</v>
      </c>
      <c r="D2689" s="40" t="s">
        <v>637</v>
      </c>
      <c r="E2689" s="58">
        <v>1</v>
      </c>
      <c r="F2689" s="38">
        <v>120</v>
      </c>
      <c r="G2689" s="38" t="s">
        <v>23</v>
      </c>
      <c r="H2689" s="42">
        <v>1008.55</v>
      </c>
      <c r="I2689" s="57"/>
      <c r="J2689" s="44">
        <v>40862</v>
      </c>
      <c r="K2689" s="42">
        <v>0</v>
      </c>
      <c r="L2689" s="42">
        <v>958.12</v>
      </c>
      <c r="M2689" s="44">
        <v>45199</v>
      </c>
      <c r="N2689" s="42">
        <f>H2689-L2689</f>
        <v>50.42999999999995</v>
      </c>
      <c r="O2689" s="42">
        <v>0</v>
      </c>
      <c r="P2689" s="45">
        <v>0.13</v>
      </c>
      <c r="Q2689" s="42">
        <v>0</v>
      </c>
      <c r="R2689" s="42">
        <v>0</v>
      </c>
      <c r="S2689" s="42">
        <f>N2689-R2689</f>
        <v>50.42999999999995</v>
      </c>
      <c r="T2689" s="38">
        <v>1603</v>
      </c>
      <c r="U2689" s="14">
        <f>S2689/H2689</f>
        <v>5.0002478806206882E-2</v>
      </c>
      <c r="V2689" s="19"/>
      <c r="W2689" s="19"/>
      <c r="X2689" s="37" t="s">
        <v>3473</v>
      </c>
    </row>
    <row r="2690" spans="1:37" ht="16.5" customHeight="1">
      <c r="A2690" s="38">
        <v>65</v>
      </c>
      <c r="B2690" s="39">
        <v>10713</v>
      </c>
      <c r="C2690" s="38">
        <v>10298104</v>
      </c>
      <c r="D2690" s="40" t="s">
        <v>211</v>
      </c>
      <c r="E2690" s="38">
        <v>1</v>
      </c>
      <c r="F2690" s="38">
        <v>120</v>
      </c>
      <c r="G2690" s="38" t="s">
        <v>23</v>
      </c>
      <c r="H2690" s="42">
        <v>2017.1</v>
      </c>
      <c r="I2690" s="57"/>
      <c r="J2690" s="44">
        <v>40805</v>
      </c>
      <c r="K2690" s="42">
        <v>0</v>
      </c>
      <c r="L2690" s="42">
        <v>1916.24</v>
      </c>
      <c r="M2690" s="44">
        <v>45199</v>
      </c>
      <c r="N2690" s="42">
        <v>100.86</v>
      </c>
      <c r="O2690" s="42">
        <v>0</v>
      </c>
      <c r="P2690" s="45">
        <v>0.13</v>
      </c>
      <c r="Q2690" s="42">
        <v>0</v>
      </c>
      <c r="R2690" s="42">
        <v>0</v>
      </c>
      <c r="S2690" s="42">
        <v>100.86</v>
      </c>
      <c r="T2690" s="38">
        <v>5000</v>
      </c>
      <c r="U2690" s="14">
        <f>S2690/H2690</f>
        <v>5.0002478806206931E-2</v>
      </c>
      <c r="V2690" s="19"/>
      <c r="W2690" s="19"/>
      <c r="X2690" s="37" t="s">
        <v>3457</v>
      </c>
    </row>
    <row r="2691" spans="1:37" ht="16.5" customHeight="1">
      <c r="A2691" s="38">
        <v>19</v>
      </c>
      <c r="B2691" s="39">
        <v>10753</v>
      </c>
      <c r="C2691" s="38">
        <v>10286923</v>
      </c>
      <c r="D2691" s="40" t="s">
        <v>2458</v>
      </c>
      <c r="E2691" s="38">
        <v>1</v>
      </c>
      <c r="F2691" s="38">
        <v>120</v>
      </c>
      <c r="G2691" s="38" t="s">
        <v>23</v>
      </c>
      <c r="H2691" s="42">
        <v>985.55</v>
      </c>
      <c r="I2691" s="2"/>
      <c r="J2691" s="44">
        <v>41302</v>
      </c>
      <c r="K2691" s="42">
        <v>0</v>
      </c>
      <c r="L2691" s="42">
        <v>936.27</v>
      </c>
      <c r="M2691" s="44">
        <v>45016</v>
      </c>
      <c r="N2691" s="42">
        <f>H2691-K2691-L2691</f>
        <v>49.279999999999973</v>
      </c>
      <c r="O2691" s="42">
        <v>0</v>
      </c>
      <c r="P2691" s="45">
        <v>0.13</v>
      </c>
      <c r="Q2691" s="42">
        <v>0</v>
      </c>
      <c r="R2691" s="42">
        <v>0</v>
      </c>
      <c r="S2691" s="42">
        <v>49.28</v>
      </c>
      <c r="T2691" s="38">
        <v>2101</v>
      </c>
      <c r="U2691" s="14">
        <f>S2691/H2691</f>
        <v>5.000253665465984E-2</v>
      </c>
      <c r="V2691" s="19"/>
      <c r="W2691" s="19"/>
      <c r="X2691" s="37" t="s">
        <v>3479</v>
      </c>
    </row>
    <row r="2692" spans="1:37" ht="16.5" customHeight="1">
      <c r="A2692" s="38">
        <v>51</v>
      </c>
      <c r="B2692" s="39">
        <v>10723</v>
      </c>
      <c r="C2692" s="38">
        <v>10294596</v>
      </c>
      <c r="D2692" s="40" t="s">
        <v>268</v>
      </c>
      <c r="E2692" s="58">
        <v>1</v>
      </c>
      <c r="F2692" s="38">
        <v>120</v>
      </c>
      <c r="G2692" s="38" t="s">
        <v>23</v>
      </c>
      <c r="H2692" s="42">
        <v>2348.48</v>
      </c>
      <c r="I2692" s="57"/>
      <c r="J2692" s="44">
        <v>40176</v>
      </c>
      <c r="K2692" s="42">
        <v>0</v>
      </c>
      <c r="L2692" s="42">
        <v>2231.0500000000002</v>
      </c>
      <c r="M2692" s="44">
        <v>45199</v>
      </c>
      <c r="N2692" s="42">
        <f>H2692-K2692-L2692</f>
        <v>117.42999999999984</v>
      </c>
      <c r="O2692" s="42">
        <v>0</v>
      </c>
      <c r="P2692" s="45">
        <v>0.13</v>
      </c>
      <c r="Q2692" s="42">
        <v>0</v>
      </c>
      <c r="R2692" s="42">
        <v>0</v>
      </c>
      <c r="S2692" s="42">
        <f>N2692</f>
        <v>117.42999999999984</v>
      </c>
      <c r="T2692" s="38">
        <v>5000</v>
      </c>
      <c r="U2692" s="14">
        <f>S2692/H2692</f>
        <v>5.0002554843984123E-2</v>
      </c>
      <c r="V2692" s="19"/>
      <c r="W2692" s="19"/>
      <c r="X2692" s="37" t="s">
        <v>3470</v>
      </c>
    </row>
    <row r="2693" spans="1:37" ht="16.5" customHeight="1">
      <c r="A2693" s="38">
        <v>1067</v>
      </c>
      <c r="B2693" s="39">
        <v>10800</v>
      </c>
      <c r="C2693" s="38">
        <v>10317405</v>
      </c>
      <c r="D2693" s="40" t="s">
        <v>2160</v>
      </c>
      <c r="E2693" s="38">
        <v>2</v>
      </c>
      <c r="F2693" s="38">
        <v>60</v>
      </c>
      <c r="G2693" s="38" t="s">
        <v>23</v>
      </c>
      <c r="H2693" s="42">
        <v>2896.65</v>
      </c>
      <c r="I2693" s="2"/>
      <c r="J2693" s="44">
        <v>39808</v>
      </c>
      <c r="K2693" s="42">
        <v>0</v>
      </c>
      <c r="L2693" s="42">
        <v>2751.81</v>
      </c>
      <c r="M2693" s="44">
        <v>45077</v>
      </c>
      <c r="N2693" s="42">
        <f>H2693-K2693-L2693</f>
        <v>144.84000000000015</v>
      </c>
      <c r="O2693" s="42">
        <v>0</v>
      </c>
      <c r="P2693" s="45">
        <v>0.03</v>
      </c>
      <c r="Q2693" s="42">
        <v>0</v>
      </c>
      <c r="R2693" s="42">
        <v>0</v>
      </c>
      <c r="S2693" s="42">
        <f>N2693-R2693</f>
        <v>144.84000000000015</v>
      </c>
      <c r="T2693" s="38">
        <v>1001</v>
      </c>
      <c r="U2693" s="14">
        <f>S2693/H2693</f>
        <v>5.000258919786655E-2</v>
      </c>
      <c r="V2693" s="19"/>
      <c r="W2693" s="19"/>
      <c r="X2693" s="37" t="s">
        <v>3465</v>
      </c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</row>
    <row r="2694" spans="1:37" ht="16.5" customHeight="1">
      <c r="A2694" s="38">
        <v>622</v>
      </c>
      <c r="B2694" s="39">
        <v>10729</v>
      </c>
      <c r="C2694" s="38">
        <v>10292119</v>
      </c>
      <c r="D2694" s="40" t="s">
        <v>414</v>
      </c>
      <c r="E2694" s="58">
        <v>3</v>
      </c>
      <c r="F2694" s="38">
        <v>120</v>
      </c>
      <c r="G2694" s="38" t="s">
        <v>23</v>
      </c>
      <c r="H2694" s="42">
        <v>3269.23</v>
      </c>
      <c r="I2694" s="37"/>
      <c r="J2694" s="44">
        <v>41051</v>
      </c>
      <c r="K2694" s="42">
        <v>0</v>
      </c>
      <c r="L2694" s="42">
        <v>3105.76</v>
      </c>
      <c r="M2694" s="44">
        <v>45259</v>
      </c>
      <c r="N2694" s="42">
        <v>163.47</v>
      </c>
      <c r="O2694" s="42">
        <v>0</v>
      </c>
      <c r="P2694" s="45">
        <f>IF(J2694&lt;DATEVALUE("2009-1-1"),3%,13%)</f>
        <v>0.13</v>
      </c>
      <c r="Q2694" s="42">
        <f>IF(P2694=13%,ROUND(O2694/(1+P2694)*P2694,2),ROUND(O2694/(1+0.03)*0.02,2))</f>
        <v>0</v>
      </c>
      <c r="R2694" s="42">
        <f>O2694-Q2694</f>
        <v>0</v>
      </c>
      <c r="S2694" s="42">
        <f>N2694-R2694</f>
        <v>163.47</v>
      </c>
      <c r="T2694" s="38">
        <v>5000</v>
      </c>
      <c r="U2694" s="14">
        <f>S2694/H2694</f>
        <v>5.0002600000611762E-2</v>
      </c>
      <c r="V2694" s="19"/>
      <c r="W2694" s="19"/>
      <c r="X2694" s="37" t="s">
        <v>3459</v>
      </c>
    </row>
    <row r="2695" spans="1:37" ht="16.5" customHeight="1">
      <c r="A2695" s="38">
        <v>74</v>
      </c>
      <c r="B2695" s="39">
        <v>10754</v>
      </c>
      <c r="C2695" s="38">
        <v>10295736</v>
      </c>
      <c r="D2695" s="40" t="s">
        <v>657</v>
      </c>
      <c r="E2695" s="38">
        <v>8</v>
      </c>
      <c r="F2695" s="38">
        <v>120</v>
      </c>
      <c r="G2695" s="38" t="s">
        <v>23</v>
      </c>
      <c r="H2695" s="42">
        <v>2097.09</v>
      </c>
      <c r="I2695" s="57"/>
      <c r="J2695" s="44">
        <v>40275</v>
      </c>
      <c r="K2695" s="42">
        <v>0</v>
      </c>
      <c r="L2695" s="42">
        <v>1992.23</v>
      </c>
      <c r="M2695" s="44">
        <v>45199</v>
      </c>
      <c r="N2695" s="42">
        <f>H2695-K2695-L2695</f>
        <v>104.86000000000013</v>
      </c>
      <c r="O2695" s="42">
        <v>0</v>
      </c>
      <c r="P2695" s="45">
        <v>0.13</v>
      </c>
      <c r="Q2695" s="42">
        <v>0</v>
      </c>
      <c r="R2695" s="42">
        <v>0</v>
      </c>
      <c r="S2695" s="42">
        <f>N2695</f>
        <v>104.86000000000013</v>
      </c>
      <c r="T2695" s="38">
        <v>2108</v>
      </c>
      <c r="U2695" s="14">
        <f>S2695/H2695</f>
        <v>5.0002622681906889E-2</v>
      </c>
      <c r="V2695" s="19"/>
      <c r="W2695" s="19"/>
      <c r="X2695" s="37" t="s">
        <v>3464</v>
      </c>
    </row>
    <row r="2696" spans="1:37" ht="16.5" customHeight="1">
      <c r="A2696" s="38">
        <v>6</v>
      </c>
      <c r="B2696" s="39">
        <v>10877</v>
      </c>
      <c r="C2696" s="38">
        <v>10323693</v>
      </c>
      <c r="D2696" s="40" t="s">
        <v>2841</v>
      </c>
      <c r="E2696" s="38">
        <v>2</v>
      </c>
      <c r="F2696" s="38">
        <v>120</v>
      </c>
      <c r="G2696" s="38" t="s">
        <v>23</v>
      </c>
      <c r="H2696" s="42">
        <v>1333.33</v>
      </c>
      <c r="I2696" s="2"/>
      <c r="J2696" s="44">
        <v>40512</v>
      </c>
      <c r="K2696" s="42">
        <v>0</v>
      </c>
      <c r="L2696" s="42">
        <v>1266.6600000000001</v>
      </c>
      <c r="M2696" s="44">
        <v>45016</v>
      </c>
      <c r="N2696" s="42">
        <f>H2696-K2696-L2696</f>
        <v>66.669999999999845</v>
      </c>
      <c r="O2696" s="42">
        <v>0</v>
      </c>
      <c r="P2696" s="45">
        <v>0.13</v>
      </c>
      <c r="Q2696" s="42">
        <v>0</v>
      </c>
      <c r="R2696" s="42">
        <v>0</v>
      </c>
      <c r="S2696" s="42">
        <f>N2696-R2696</f>
        <v>66.669999999999845</v>
      </c>
      <c r="T2696" s="38">
        <v>2103</v>
      </c>
      <c r="U2696" s="14">
        <f>S2696/H2696</f>
        <v>5.0002625006562405E-2</v>
      </c>
      <c r="V2696" s="19"/>
      <c r="W2696" s="19"/>
      <c r="X2696" s="37" t="s">
        <v>3462</v>
      </c>
    </row>
    <row r="2697" spans="1:37" ht="16.5" customHeight="1">
      <c r="A2697" s="38">
        <v>37</v>
      </c>
      <c r="B2697" s="39">
        <v>10744</v>
      </c>
      <c r="C2697" s="38">
        <v>10293672</v>
      </c>
      <c r="D2697" s="40" t="s">
        <v>2497</v>
      </c>
      <c r="E2697" s="38">
        <v>10</v>
      </c>
      <c r="F2697" s="38">
        <v>60</v>
      </c>
      <c r="G2697" s="38" t="s">
        <v>23</v>
      </c>
      <c r="H2697" s="42">
        <v>2070.29</v>
      </c>
      <c r="I2697" s="2"/>
      <c r="J2697" s="44">
        <v>40164</v>
      </c>
      <c r="K2697" s="42">
        <v>0</v>
      </c>
      <c r="L2697" s="42">
        <v>1966.77</v>
      </c>
      <c r="M2697" s="44">
        <v>45016</v>
      </c>
      <c r="N2697" s="42">
        <f>H2697-K2697-L2697</f>
        <v>103.51999999999998</v>
      </c>
      <c r="O2697" s="42">
        <v>0</v>
      </c>
      <c r="P2697" s="45">
        <v>0.13</v>
      </c>
      <c r="Q2697" s="42">
        <v>0</v>
      </c>
      <c r="R2697" s="42">
        <v>0</v>
      </c>
      <c r="S2697" s="42">
        <v>103.52</v>
      </c>
      <c r="T2697" s="38">
        <v>1601</v>
      </c>
      <c r="U2697" s="14">
        <f>S2697/H2697</f>
        <v>5.0002656632645665E-2</v>
      </c>
      <c r="V2697" s="19"/>
      <c r="W2697" s="19"/>
      <c r="X2697" s="37" t="s">
        <v>3463</v>
      </c>
    </row>
    <row r="2698" spans="1:37" ht="16.5" customHeight="1">
      <c r="A2698" s="38">
        <v>1025</v>
      </c>
      <c r="B2698" s="39">
        <v>10800</v>
      </c>
      <c r="C2698" s="38">
        <v>10317758</v>
      </c>
      <c r="D2698" s="40" t="s">
        <v>50</v>
      </c>
      <c r="E2698" s="38">
        <v>1</v>
      </c>
      <c r="F2698" s="38">
        <v>60</v>
      </c>
      <c r="G2698" s="38" t="s">
        <v>23</v>
      </c>
      <c r="H2698" s="42">
        <v>3568.81</v>
      </c>
      <c r="I2698" s="2"/>
      <c r="J2698" s="44">
        <v>39808</v>
      </c>
      <c r="K2698" s="42">
        <v>0</v>
      </c>
      <c r="L2698" s="42">
        <v>3390.36</v>
      </c>
      <c r="M2698" s="44">
        <v>45077</v>
      </c>
      <c r="N2698" s="42">
        <f>H2698-K2698-L2698</f>
        <v>178.44999999999982</v>
      </c>
      <c r="O2698" s="42">
        <v>0</v>
      </c>
      <c r="P2698" s="45">
        <v>0.03</v>
      </c>
      <c r="Q2698" s="42">
        <v>0</v>
      </c>
      <c r="R2698" s="42">
        <v>0</v>
      </c>
      <c r="S2698" s="42">
        <f>N2698-R2698</f>
        <v>178.44999999999982</v>
      </c>
      <c r="T2698" s="38">
        <v>1001</v>
      </c>
      <c r="U2698" s="14">
        <f>S2698/H2698</f>
        <v>5.0002661951742966E-2</v>
      </c>
      <c r="V2698" s="19"/>
      <c r="W2698" s="19"/>
      <c r="X2698" s="37" t="s">
        <v>3465</v>
      </c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</row>
    <row r="2699" spans="1:37" ht="16.5" customHeight="1">
      <c r="A2699" s="38">
        <v>65</v>
      </c>
      <c r="B2699" s="39">
        <v>10750</v>
      </c>
      <c r="C2699" s="38">
        <v>10299229</v>
      </c>
      <c r="D2699" s="40" t="s">
        <v>1582</v>
      </c>
      <c r="E2699" s="38">
        <v>1</v>
      </c>
      <c r="F2699" s="38">
        <v>60</v>
      </c>
      <c r="G2699" s="38" t="s">
        <v>33</v>
      </c>
      <c r="H2699" s="42">
        <v>3547.01</v>
      </c>
      <c r="I2699" s="55"/>
      <c r="J2699" s="44">
        <v>40861</v>
      </c>
      <c r="K2699" s="42">
        <v>0</v>
      </c>
      <c r="L2699" s="42">
        <v>3369.65</v>
      </c>
      <c r="M2699" s="44">
        <v>45138</v>
      </c>
      <c r="N2699" s="42">
        <f>H2699-K2699-L2699</f>
        <v>177.36000000000013</v>
      </c>
      <c r="O2699" s="42">
        <v>0</v>
      </c>
      <c r="P2699" s="45">
        <v>0.13</v>
      </c>
      <c r="Q2699" s="42">
        <v>0</v>
      </c>
      <c r="R2699" s="42">
        <v>0</v>
      </c>
      <c r="S2699" s="42">
        <v>177.36</v>
      </c>
      <c r="T2699" s="38">
        <v>5000</v>
      </c>
      <c r="U2699" s="14">
        <f>S2699/H2699</f>
        <v>5.0002678312155872E-2</v>
      </c>
      <c r="V2699" s="19"/>
      <c r="W2699" s="19"/>
      <c r="X2699" s="37" t="s">
        <v>3473</v>
      </c>
    </row>
    <row r="2700" spans="1:37" ht="16.5" customHeight="1">
      <c r="A2700" s="38">
        <v>17</v>
      </c>
      <c r="B2700" s="39">
        <v>50099</v>
      </c>
      <c r="C2700" s="38">
        <v>10297557</v>
      </c>
      <c r="D2700" s="40" t="s">
        <v>2531</v>
      </c>
      <c r="E2700" s="38">
        <v>1</v>
      </c>
      <c r="F2700" s="38">
        <v>60</v>
      </c>
      <c r="G2700" s="38" t="s">
        <v>33</v>
      </c>
      <c r="H2700" s="42">
        <v>927.35</v>
      </c>
      <c r="I2700" s="2"/>
      <c r="J2700" s="44">
        <v>42001</v>
      </c>
      <c r="K2700" s="42">
        <v>0</v>
      </c>
      <c r="L2700" s="42">
        <v>880.98</v>
      </c>
      <c r="M2700" s="44">
        <v>45016</v>
      </c>
      <c r="N2700" s="42">
        <f>H2700-K2700-L2700</f>
        <v>46.370000000000005</v>
      </c>
      <c r="O2700" s="42">
        <v>0</v>
      </c>
      <c r="P2700" s="45">
        <v>0.13</v>
      </c>
      <c r="Q2700" s="42">
        <v>0</v>
      </c>
      <c r="R2700" s="42">
        <v>0</v>
      </c>
      <c r="S2700" s="42">
        <v>46.37</v>
      </c>
      <c r="T2700" s="38">
        <v>5000</v>
      </c>
      <c r="U2700" s="14">
        <f>S2700/H2700</f>
        <v>5.0002695853776889E-2</v>
      </c>
      <c r="V2700" s="19"/>
      <c r="W2700" s="19"/>
      <c r="X2700" s="37" t="s">
        <v>3468</v>
      </c>
    </row>
    <row r="2701" spans="1:37" ht="16.5" customHeight="1">
      <c r="A2701" s="38">
        <v>18</v>
      </c>
      <c r="B2701" s="39">
        <v>50099</v>
      </c>
      <c r="C2701" s="38">
        <v>10297559</v>
      </c>
      <c r="D2701" s="40" t="s">
        <v>2531</v>
      </c>
      <c r="E2701" s="38">
        <v>1</v>
      </c>
      <c r="F2701" s="38">
        <v>60</v>
      </c>
      <c r="G2701" s="38" t="s">
        <v>33</v>
      </c>
      <c r="H2701" s="42">
        <v>927.35</v>
      </c>
      <c r="I2701" s="2"/>
      <c r="J2701" s="44">
        <v>42001</v>
      </c>
      <c r="K2701" s="42">
        <v>0</v>
      </c>
      <c r="L2701" s="42">
        <v>880.98</v>
      </c>
      <c r="M2701" s="44">
        <v>45016</v>
      </c>
      <c r="N2701" s="42">
        <f>H2701-K2701-L2701</f>
        <v>46.370000000000005</v>
      </c>
      <c r="O2701" s="42">
        <v>0</v>
      </c>
      <c r="P2701" s="45">
        <v>0.13</v>
      </c>
      <c r="Q2701" s="42">
        <v>0</v>
      </c>
      <c r="R2701" s="42">
        <v>0</v>
      </c>
      <c r="S2701" s="42">
        <v>46.37</v>
      </c>
      <c r="T2701" s="38">
        <v>5000</v>
      </c>
      <c r="U2701" s="14">
        <f>S2701/H2701</f>
        <v>5.0002695853776889E-2</v>
      </c>
      <c r="V2701" s="19"/>
      <c r="W2701" s="19"/>
      <c r="X2701" s="37" t="s">
        <v>3468</v>
      </c>
    </row>
    <row r="2702" spans="1:37" ht="16.5" customHeight="1">
      <c r="A2702" s="38">
        <v>140</v>
      </c>
      <c r="B2702" s="39">
        <v>10726</v>
      </c>
      <c r="C2702" s="38">
        <v>10299697</v>
      </c>
      <c r="D2702" s="40" t="s">
        <v>315</v>
      </c>
      <c r="E2702" s="41">
        <v>1</v>
      </c>
      <c r="F2702" s="38">
        <v>120</v>
      </c>
      <c r="G2702" s="38" t="s">
        <v>23</v>
      </c>
      <c r="H2702" s="42">
        <v>1845.3</v>
      </c>
      <c r="I2702" s="57"/>
      <c r="J2702" s="44">
        <v>40895</v>
      </c>
      <c r="K2702" s="42">
        <v>0</v>
      </c>
      <c r="L2702" s="42">
        <v>1753.03</v>
      </c>
      <c r="M2702" s="44">
        <v>45199</v>
      </c>
      <c r="N2702" s="42">
        <f>H2702-L2702</f>
        <v>92.269999999999982</v>
      </c>
      <c r="O2702" s="42">
        <v>0</v>
      </c>
      <c r="P2702" s="45">
        <v>0.13</v>
      </c>
      <c r="Q2702" s="42">
        <v>0</v>
      </c>
      <c r="R2702" s="42">
        <v>0</v>
      </c>
      <c r="S2702" s="42">
        <f>N2702</f>
        <v>92.269999999999982</v>
      </c>
      <c r="T2702" s="38">
        <v>1601</v>
      </c>
      <c r="U2702" s="14">
        <f>S2702/H2702</f>
        <v>5.0002709586517091E-2</v>
      </c>
      <c r="V2702" s="19"/>
      <c r="W2702" s="19"/>
      <c r="X2702" s="37" t="s">
        <v>3459</v>
      </c>
    </row>
    <row r="2703" spans="1:37" ht="16.5" customHeight="1">
      <c r="A2703" s="38">
        <v>191</v>
      </c>
      <c r="B2703" s="39">
        <v>50098</v>
      </c>
      <c r="C2703" s="38">
        <v>10307888</v>
      </c>
      <c r="D2703" s="40" t="s">
        <v>3451</v>
      </c>
      <c r="E2703" s="58">
        <v>1</v>
      </c>
      <c r="F2703" s="38">
        <v>120</v>
      </c>
      <c r="G2703" s="38" t="s">
        <v>23</v>
      </c>
      <c r="H2703" s="42">
        <v>1845.3</v>
      </c>
      <c r="I2703" s="37"/>
      <c r="J2703" s="44">
        <v>41356</v>
      </c>
      <c r="K2703" s="42">
        <v>0</v>
      </c>
      <c r="L2703" s="42">
        <v>1753.03</v>
      </c>
      <c r="M2703" s="44">
        <v>45281</v>
      </c>
      <c r="N2703" s="42">
        <v>92.27</v>
      </c>
      <c r="O2703" s="42">
        <v>0</v>
      </c>
      <c r="P2703" s="45">
        <f>IF(J2703&lt;DATEVALUE("2009-1-1"),3%,13%)</f>
        <v>0.13</v>
      </c>
      <c r="Q2703" s="42">
        <f>IF(P2703=13%,ROUND(O2703/(1+P2703)*P2703,2),ROUND(O2703/(1+0.03)*0.02,2))</f>
        <v>0</v>
      </c>
      <c r="R2703" s="42">
        <f>O2703-Q2703</f>
        <v>0</v>
      </c>
      <c r="S2703" s="42">
        <f>N2703-R2703</f>
        <v>92.27</v>
      </c>
      <c r="T2703" s="38">
        <v>1601</v>
      </c>
      <c r="U2703" s="14">
        <f>S2703/H2703</f>
        <v>5.0002709586517098E-2</v>
      </c>
      <c r="V2703" s="19"/>
      <c r="W2703" s="19"/>
      <c r="X2703" s="37" t="s">
        <v>3456</v>
      </c>
    </row>
    <row r="2704" spans="1:37" ht="16.5" customHeight="1">
      <c r="A2704" s="38">
        <v>139</v>
      </c>
      <c r="B2704" s="39">
        <v>10726</v>
      </c>
      <c r="C2704" s="38">
        <v>10299639</v>
      </c>
      <c r="D2704" s="40" t="s">
        <v>314</v>
      </c>
      <c r="E2704" s="58">
        <v>2</v>
      </c>
      <c r="F2704" s="38">
        <v>120</v>
      </c>
      <c r="G2704" s="38" t="s">
        <v>23</v>
      </c>
      <c r="H2704" s="42">
        <v>2017.09</v>
      </c>
      <c r="I2704" s="57"/>
      <c r="J2704" s="44">
        <v>40895</v>
      </c>
      <c r="K2704" s="42">
        <v>0</v>
      </c>
      <c r="L2704" s="42">
        <v>1916.23</v>
      </c>
      <c r="M2704" s="44">
        <v>45199</v>
      </c>
      <c r="N2704" s="42">
        <f>H2704-L2704</f>
        <v>100.8599999999999</v>
      </c>
      <c r="O2704" s="42">
        <v>0</v>
      </c>
      <c r="P2704" s="45">
        <v>0.13</v>
      </c>
      <c r="Q2704" s="42">
        <v>0</v>
      </c>
      <c r="R2704" s="42">
        <v>0</v>
      </c>
      <c r="S2704" s="42">
        <f>N2704</f>
        <v>100.8599999999999</v>
      </c>
      <c r="T2704" s="38">
        <v>5000</v>
      </c>
      <c r="U2704" s="14">
        <f>S2704/H2704</f>
        <v>5.0002726700345501E-2</v>
      </c>
      <c r="V2704" s="19"/>
      <c r="W2704" s="19"/>
      <c r="X2704" s="37" t="s">
        <v>3459</v>
      </c>
    </row>
    <row r="2705" spans="1:37" ht="16.5" customHeight="1">
      <c r="A2705" s="38">
        <v>19</v>
      </c>
      <c r="B2705" s="39">
        <v>10719</v>
      </c>
      <c r="C2705" s="38">
        <v>10281461</v>
      </c>
      <c r="D2705" s="40" t="s">
        <v>50</v>
      </c>
      <c r="E2705" s="58">
        <v>1</v>
      </c>
      <c r="F2705" s="38">
        <v>120</v>
      </c>
      <c r="G2705" s="38" t="s">
        <v>23</v>
      </c>
      <c r="H2705" s="42">
        <v>2378.87</v>
      </c>
      <c r="I2705" s="57"/>
      <c r="J2705" s="44">
        <v>39646</v>
      </c>
      <c r="K2705" s="42">
        <v>0</v>
      </c>
      <c r="L2705" s="42">
        <v>2259.92</v>
      </c>
      <c r="M2705" s="44">
        <v>45199</v>
      </c>
      <c r="N2705" s="42">
        <f>H2705-L2705</f>
        <v>118.94999999999982</v>
      </c>
      <c r="O2705" s="42">
        <v>0</v>
      </c>
      <c r="P2705" s="45">
        <v>0.03</v>
      </c>
      <c r="Q2705" s="42">
        <v>0</v>
      </c>
      <c r="R2705" s="42">
        <v>0</v>
      </c>
      <c r="S2705" s="42">
        <f>N2705</f>
        <v>118.94999999999982</v>
      </c>
      <c r="T2705" s="38">
        <v>2101</v>
      </c>
      <c r="U2705" s="14">
        <f>S2705/H2705</f>
        <v>5.0002732389747999E-2</v>
      </c>
      <c r="V2705" s="19"/>
      <c r="W2705" s="19"/>
      <c r="X2705" s="37" t="s">
        <v>3478</v>
      </c>
    </row>
    <row r="2706" spans="1:37" ht="16.5" customHeight="1">
      <c r="A2706" s="38">
        <v>943</v>
      </c>
      <c r="B2706" s="39">
        <v>10800</v>
      </c>
      <c r="C2706" s="38">
        <v>10316941</v>
      </c>
      <c r="D2706" s="40" t="s">
        <v>2093</v>
      </c>
      <c r="E2706" s="38">
        <v>1</v>
      </c>
      <c r="F2706" s="38">
        <v>60</v>
      </c>
      <c r="G2706" s="38" t="s">
        <v>23</v>
      </c>
      <c r="H2706" s="42">
        <v>1646.11</v>
      </c>
      <c r="I2706" s="2"/>
      <c r="J2706" s="44">
        <v>40144</v>
      </c>
      <c r="K2706" s="42">
        <v>0</v>
      </c>
      <c r="L2706" s="42">
        <v>1563.8</v>
      </c>
      <c r="M2706" s="44">
        <v>45077</v>
      </c>
      <c r="N2706" s="42">
        <f>H2706-K2706-L2706</f>
        <v>82.309999999999945</v>
      </c>
      <c r="O2706" s="42">
        <v>0</v>
      </c>
      <c r="P2706" s="45">
        <v>0.13</v>
      </c>
      <c r="Q2706" s="42">
        <v>0</v>
      </c>
      <c r="R2706" s="42">
        <v>0</v>
      </c>
      <c r="S2706" s="42">
        <f>N2706-R2706</f>
        <v>82.309999999999945</v>
      </c>
      <c r="T2706" s="38">
        <v>1001</v>
      </c>
      <c r="U2706" s="14">
        <f>S2706/H2706</f>
        <v>5.0002733717673761E-2</v>
      </c>
      <c r="V2706" s="19"/>
      <c r="W2706" s="19"/>
      <c r="X2706" s="37" t="s">
        <v>3465</v>
      </c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</row>
    <row r="2707" spans="1:37" ht="16.5" customHeight="1">
      <c r="A2707" s="38">
        <v>932</v>
      </c>
      <c r="B2707" s="39">
        <v>10800</v>
      </c>
      <c r="C2707" s="38">
        <v>10317209</v>
      </c>
      <c r="D2707" s="40" t="s">
        <v>2838</v>
      </c>
      <c r="E2707" s="38">
        <v>1</v>
      </c>
      <c r="F2707" s="38">
        <v>36</v>
      </c>
      <c r="G2707" s="38" t="s">
        <v>33</v>
      </c>
      <c r="H2707" s="42">
        <v>912.95</v>
      </c>
      <c r="I2707" s="2"/>
      <c r="J2707" s="44">
        <v>43460</v>
      </c>
      <c r="K2707" s="42">
        <v>0</v>
      </c>
      <c r="L2707" s="42">
        <v>867.3</v>
      </c>
      <c r="M2707" s="44">
        <v>45016</v>
      </c>
      <c r="N2707" s="42">
        <f>H2707-K2707-L2707</f>
        <v>45.650000000000091</v>
      </c>
      <c r="O2707" s="42">
        <v>0</v>
      </c>
      <c r="P2707" s="45">
        <v>0.13</v>
      </c>
      <c r="Q2707" s="42">
        <v>0</v>
      </c>
      <c r="R2707" s="42">
        <v>0</v>
      </c>
      <c r="S2707" s="42">
        <f>N2707-R2707</f>
        <v>45.650000000000091</v>
      </c>
      <c r="T2707" s="38">
        <v>2505</v>
      </c>
      <c r="U2707" s="14">
        <f>S2707/H2707</f>
        <v>5.0002738375595691E-2</v>
      </c>
      <c r="V2707" s="19"/>
      <c r="W2707" s="19"/>
      <c r="X2707" s="37" t="s">
        <v>3465</v>
      </c>
    </row>
    <row r="2708" spans="1:37" ht="16.5" customHeight="1">
      <c r="A2708" s="38">
        <v>1001</v>
      </c>
      <c r="B2708" s="39">
        <v>10800</v>
      </c>
      <c r="C2708" s="38">
        <v>10317636</v>
      </c>
      <c r="D2708" s="40" t="s">
        <v>2125</v>
      </c>
      <c r="E2708" s="38">
        <v>1</v>
      </c>
      <c r="F2708" s="38">
        <v>60</v>
      </c>
      <c r="G2708" s="38" t="s">
        <v>23</v>
      </c>
      <c r="H2708" s="42">
        <v>3225.82</v>
      </c>
      <c r="I2708" s="2"/>
      <c r="J2708" s="44">
        <v>39808</v>
      </c>
      <c r="K2708" s="42">
        <v>0</v>
      </c>
      <c r="L2708" s="42">
        <v>3064.52</v>
      </c>
      <c r="M2708" s="44">
        <v>45077</v>
      </c>
      <c r="N2708" s="42">
        <f>H2708-K2708-L2708</f>
        <v>161.30000000000018</v>
      </c>
      <c r="O2708" s="42">
        <v>0</v>
      </c>
      <c r="P2708" s="45">
        <v>0.03</v>
      </c>
      <c r="Q2708" s="42">
        <v>0</v>
      </c>
      <c r="R2708" s="42">
        <v>0</v>
      </c>
      <c r="S2708" s="42">
        <f>N2708-R2708</f>
        <v>161.30000000000018</v>
      </c>
      <c r="T2708" s="38">
        <v>1001</v>
      </c>
      <c r="U2708" s="14">
        <f>S2708/H2708</f>
        <v>5.0002789988282101E-2</v>
      </c>
      <c r="V2708" s="19"/>
      <c r="W2708" s="19"/>
      <c r="X2708" s="37" t="s">
        <v>3465</v>
      </c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</row>
    <row r="2709" spans="1:37" ht="16.5" customHeight="1">
      <c r="A2709" s="38">
        <v>712</v>
      </c>
      <c r="B2709" s="39">
        <v>40709</v>
      </c>
      <c r="C2709" s="38">
        <v>10285041</v>
      </c>
      <c r="D2709" s="40" t="s">
        <v>616</v>
      </c>
      <c r="E2709" s="58">
        <v>1</v>
      </c>
      <c r="F2709" s="38">
        <v>120</v>
      </c>
      <c r="G2709" s="38" t="s">
        <v>23</v>
      </c>
      <c r="H2709" s="42">
        <v>891.15</v>
      </c>
      <c r="I2709" s="57"/>
      <c r="J2709" s="44">
        <v>39394</v>
      </c>
      <c r="K2709" s="42">
        <v>0</v>
      </c>
      <c r="L2709" s="42">
        <v>846.59</v>
      </c>
      <c r="M2709" s="44">
        <v>45199</v>
      </c>
      <c r="N2709" s="42">
        <f>H2709-K2709-L2709</f>
        <v>44.559999999999945</v>
      </c>
      <c r="O2709" s="42">
        <v>0</v>
      </c>
      <c r="P2709" s="45">
        <v>0.03</v>
      </c>
      <c r="Q2709" s="42">
        <v>0</v>
      </c>
      <c r="R2709" s="42">
        <v>0</v>
      </c>
      <c r="S2709" s="42">
        <f>N2709-R2709</f>
        <v>44.559999999999945</v>
      </c>
      <c r="T2709" s="38">
        <v>2103</v>
      </c>
      <c r="U2709" s="14">
        <f>S2709/H2709</f>
        <v>5.0002805363855631E-2</v>
      </c>
      <c r="V2709" s="19"/>
      <c r="W2709" s="19"/>
      <c r="X2709" s="37" t="s">
        <v>3467</v>
      </c>
    </row>
    <row r="2710" spans="1:37" ht="16.5" customHeight="1">
      <c r="A2710" s="38">
        <v>713</v>
      </c>
      <c r="B2710" s="39">
        <v>40709</v>
      </c>
      <c r="C2710" s="38">
        <v>10285043</v>
      </c>
      <c r="D2710" s="40" t="s">
        <v>616</v>
      </c>
      <c r="E2710" s="58">
        <v>1</v>
      </c>
      <c r="F2710" s="38">
        <v>120</v>
      </c>
      <c r="G2710" s="38" t="s">
        <v>23</v>
      </c>
      <c r="H2710" s="42">
        <v>891.15</v>
      </c>
      <c r="I2710" s="57"/>
      <c r="J2710" s="44">
        <v>39394</v>
      </c>
      <c r="K2710" s="42">
        <v>0</v>
      </c>
      <c r="L2710" s="42">
        <v>846.59</v>
      </c>
      <c r="M2710" s="44">
        <v>45199</v>
      </c>
      <c r="N2710" s="42">
        <f>H2710-K2710-L2710</f>
        <v>44.559999999999945</v>
      </c>
      <c r="O2710" s="42">
        <v>0</v>
      </c>
      <c r="P2710" s="45">
        <v>0.03</v>
      </c>
      <c r="Q2710" s="42">
        <v>0</v>
      </c>
      <c r="R2710" s="42">
        <v>0</v>
      </c>
      <c r="S2710" s="42">
        <f>N2710-R2710</f>
        <v>44.559999999999945</v>
      </c>
      <c r="T2710" s="38">
        <v>2101</v>
      </c>
      <c r="U2710" s="14">
        <f>S2710/H2710</f>
        <v>5.0002805363855631E-2</v>
      </c>
      <c r="V2710" s="19"/>
      <c r="W2710" s="19"/>
      <c r="X2710" s="37" t="s">
        <v>3467</v>
      </c>
    </row>
    <row r="2711" spans="1:37" ht="16.5" customHeight="1">
      <c r="A2711" s="38">
        <v>715</v>
      </c>
      <c r="B2711" s="39">
        <v>40709</v>
      </c>
      <c r="C2711" s="38">
        <v>10285049</v>
      </c>
      <c r="D2711" s="40" t="s">
        <v>616</v>
      </c>
      <c r="E2711" s="58">
        <v>1</v>
      </c>
      <c r="F2711" s="38">
        <v>120</v>
      </c>
      <c r="G2711" s="38" t="s">
        <v>23</v>
      </c>
      <c r="H2711" s="42">
        <v>891.15</v>
      </c>
      <c r="I2711" s="57"/>
      <c r="J2711" s="44">
        <v>39394</v>
      </c>
      <c r="K2711" s="42">
        <v>0</v>
      </c>
      <c r="L2711" s="42">
        <v>846.59</v>
      </c>
      <c r="M2711" s="44">
        <v>45199</v>
      </c>
      <c r="N2711" s="42">
        <f>H2711-K2711-L2711</f>
        <v>44.559999999999945</v>
      </c>
      <c r="O2711" s="42">
        <v>0</v>
      </c>
      <c r="P2711" s="45">
        <v>0.03</v>
      </c>
      <c r="Q2711" s="42">
        <v>0</v>
      </c>
      <c r="R2711" s="42">
        <v>0</v>
      </c>
      <c r="S2711" s="42">
        <f>N2711-R2711</f>
        <v>44.559999999999945</v>
      </c>
      <c r="T2711" s="38">
        <v>2102</v>
      </c>
      <c r="U2711" s="14">
        <f>S2711/H2711</f>
        <v>5.0002805363855631E-2</v>
      </c>
      <c r="V2711" s="19"/>
      <c r="W2711" s="19"/>
      <c r="X2711" s="37" t="s">
        <v>3467</v>
      </c>
    </row>
    <row r="2712" spans="1:37" ht="16.5" customHeight="1">
      <c r="A2712" s="38">
        <v>717</v>
      </c>
      <c r="B2712" s="39">
        <v>40709</v>
      </c>
      <c r="C2712" s="38">
        <v>10285055</v>
      </c>
      <c r="D2712" s="40" t="s">
        <v>616</v>
      </c>
      <c r="E2712" s="58">
        <v>1</v>
      </c>
      <c r="F2712" s="38">
        <v>120</v>
      </c>
      <c r="G2712" s="38" t="s">
        <v>23</v>
      </c>
      <c r="H2712" s="42">
        <v>891.15</v>
      </c>
      <c r="I2712" s="57"/>
      <c r="J2712" s="44">
        <v>39394</v>
      </c>
      <c r="K2712" s="42">
        <v>0</v>
      </c>
      <c r="L2712" s="42">
        <v>846.59</v>
      </c>
      <c r="M2712" s="44">
        <v>45199</v>
      </c>
      <c r="N2712" s="42">
        <f>H2712-K2712-L2712</f>
        <v>44.559999999999945</v>
      </c>
      <c r="O2712" s="42">
        <v>0</v>
      </c>
      <c r="P2712" s="45">
        <v>0.03</v>
      </c>
      <c r="Q2712" s="42">
        <v>0</v>
      </c>
      <c r="R2712" s="42">
        <v>0</v>
      </c>
      <c r="S2712" s="42">
        <f>N2712-R2712</f>
        <v>44.559999999999945</v>
      </c>
      <c r="T2712" s="38">
        <v>2102</v>
      </c>
      <c r="U2712" s="14">
        <f>S2712/H2712</f>
        <v>5.0002805363855631E-2</v>
      </c>
      <c r="V2712" s="19"/>
      <c r="W2712" s="19"/>
      <c r="X2712" s="37" t="s">
        <v>3467</v>
      </c>
    </row>
    <row r="2713" spans="1:37" ht="16.5" customHeight="1">
      <c r="A2713" s="38">
        <v>787</v>
      </c>
      <c r="B2713" s="39">
        <v>10729</v>
      </c>
      <c r="C2713" s="38">
        <v>10292801</v>
      </c>
      <c r="D2713" s="40" t="s">
        <v>1923</v>
      </c>
      <c r="E2713" s="58">
        <v>1</v>
      </c>
      <c r="F2713" s="38">
        <v>60</v>
      </c>
      <c r="G2713" s="38" t="s">
        <v>33</v>
      </c>
      <c r="H2713" s="42">
        <v>3347.01</v>
      </c>
      <c r="I2713" s="37"/>
      <c r="J2713" s="44">
        <v>42640</v>
      </c>
      <c r="K2713" s="42">
        <v>0</v>
      </c>
      <c r="L2713" s="42">
        <v>3179.65</v>
      </c>
      <c r="M2713" s="44">
        <v>45259</v>
      </c>
      <c r="N2713" s="42">
        <v>167.36</v>
      </c>
      <c r="O2713" s="42">
        <v>0</v>
      </c>
      <c r="P2713" s="45">
        <f>IF(J2713&lt;DATEVALUE("2009-1-1"),3%,13%)</f>
        <v>0.13</v>
      </c>
      <c r="Q2713" s="42">
        <f>IF(P2713=13%,ROUND(O2713/(1+P2713)*P2713,2),ROUND(O2713/(1+0.03)*0.02,2))</f>
        <v>0</v>
      </c>
      <c r="R2713" s="42">
        <f>O2713-Q2713</f>
        <v>0</v>
      </c>
      <c r="S2713" s="42">
        <f>N2713-R2713</f>
        <v>167.36</v>
      </c>
      <c r="T2713" s="38">
        <v>5000</v>
      </c>
      <c r="U2713" s="14">
        <f>S2713/H2713</f>
        <v>5.0002838354232582E-2</v>
      </c>
      <c r="V2713" s="19"/>
      <c r="W2713" s="19"/>
      <c r="X2713" s="37" t="s">
        <v>3459</v>
      </c>
    </row>
    <row r="2714" spans="1:37" ht="16.5" customHeight="1">
      <c r="A2714" s="38">
        <v>153</v>
      </c>
      <c r="B2714" s="39">
        <v>10741</v>
      </c>
      <c r="C2714" s="38">
        <v>10282305</v>
      </c>
      <c r="D2714" s="40" t="s">
        <v>2326</v>
      </c>
      <c r="E2714" s="38">
        <v>1</v>
      </c>
      <c r="F2714" s="38">
        <v>60</v>
      </c>
      <c r="G2714" s="38" t="s">
        <v>33</v>
      </c>
      <c r="H2714" s="42">
        <v>3347.01</v>
      </c>
      <c r="I2714" s="2"/>
      <c r="J2714" s="44">
        <v>42424</v>
      </c>
      <c r="K2714" s="42">
        <v>0</v>
      </c>
      <c r="L2714" s="42">
        <v>3179.65</v>
      </c>
      <c r="M2714" s="44">
        <v>45077</v>
      </c>
      <c r="N2714" s="42">
        <f>H2714-K2714-L2714</f>
        <v>167.36000000000013</v>
      </c>
      <c r="O2714" s="42">
        <v>0</v>
      </c>
      <c r="P2714" s="45">
        <v>0.13</v>
      </c>
      <c r="Q2714" s="42">
        <v>0</v>
      </c>
      <c r="R2714" s="42">
        <v>0</v>
      </c>
      <c r="S2714" s="42">
        <f>N2714-R2714</f>
        <v>167.36000000000013</v>
      </c>
      <c r="T2714" s="38">
        <v>5000</v>
      </c>
      <c r="U2714" s="14">
        <f>S2714/H2714</f>
        <v>5.0002838354232616E-2</v>
      </c>
      <c r="V2714" s="19"/>
      <c r="W2714" s="19"/>
      <c r="X2714" s="37" t="s">
        <v>3462</v>
      </c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</row>
    <row r="2715" spans="1:37" ht="16.5" customHeight="1">
      <c r="A2715" s="38">
        <v>148</v>
      </c>
      <c r="B2715" s="39">
        <v>10736</v>
      </c>
      <c r="C2715" s="38">
        <v>10284192</v>
      </c>
      <c r="D2715" s="40" t="s">
        <v>1923</v>
      </c>
      <c r="E2715" s="31">
        <v>1</v>
      </c>
      <c r="F2715" s="38">
        <v>60</v>
      </c>
      <c r="G2715" s="38" t="s">
        <v>33</v>
      </c>
      <c r="H2715" s="42">
        <v>3347.01</v>
      </c>
      <c r="I2715" s="49"/>
      <c r="J2715" s="44">
        <v>42549</v>
      </c>
      <c r="K2715" s="42">
        <v>0</v>
      </c>
      <c r="L2715" s="42">
        <v>3179.65</v>
      </c>
      <c r="M2715" s="44">
        <v>45107</v>
      </c>
      <c r="N2715" s="42">
        <f>H2715-K2715-L2715</f>
        <v>167.36000000000013</v>
      </c>
      <c r="O2715" s="42">
        <v>0</v>
      </c>
      <c r="P2715" s="45">
        <v>0.13</v>
      </c>
      <c r="Q2715" s="42">
        <v>0</v>
      </c>
      <c r="R2715" s="42">
        <v>0</v>
      </c>
      <c r="S2715" s="42">
        <f>N2715-R2715</f>
        <v>167.36000000000013</v>
      </c>
      <c r="T2715" s="38">
        <v>5000</v>
      </c>
      <c r="U2715" s="14">
        <f>S2715/H2715</f>
        <v>5.0002838354232616E-2</v>
      </c>
      <c r="V2715" s="19"/>
      <c r="W2715" s="19"/>
      <c r="X2715" s="37" t="s">
        <v>3461</v>
      </c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</row>
    <row r="2716" spans="1:37" ht="16.5" customHeight="1">
      <c r="A2716" s="38">
        <v>66</v>
      </c>
      <c r="B2716" s="39">
        <v>10723</v>
      </c>
      <c r="C2716" s="38">
        <v>10294004</v>
      </c>
      <c r="D2716" s="40" t="s">
        <v>2377</v>
      </c>
      <c r="E2716" s="58">
        <v>1</v>
      </c>
      <c r="F2716" s="38">
        <v>43</v>
      </c>
      <c r="G2716" s="38" t="s">
        <v>33</v>
      </c>
      <c r="H2716" s="42">
        <v>2461.06</v>
      </c>
      <c r="I2716" s="37"/>
      <c r="J2716" s="44">
        <v>43827</v>
      </c>
      <c r="K2716" s="42">
        <v>0</v>
      </c>
      <c r="L2716" s="42">
        <v>2338</v>
      </c>
      <c r="M2716" s="44">
        <v>45250</v>
      </c>
      <c r="N2716" s="42">
        <v>123.06</v>
      </c>
      <c r="O2716" s="42">
        <v>0</v>
      </c>
      <c r="P2716" s="45">
        <f>IF(J2716&lt;DATEVALUE("2009-1-1"),3%,13%)</f>
        <v>0.13</v>
      </c>
      <c r="Q2716" s="42">
        <f>IF(P2716=13%,ROUND(O2716/(1+P2716)*P2716,2),ROUND(O2716/(1+0.03)*0.02,2))</f>
        <v>0</v>
      </c>
      <c r="R2716" s="42">
        <f>O2716-Q2716</f>
        <v>0</v>
      </c>
      <c r="S2716" s="42">
        <f>N2716-R2716</f>
        <v>123.06</v>
      </c>
      <c r="T2716" s="38">
        <v>2101</v>
      </c>
      <c r="U2716" s="14">
        <f>S2716/H2716</f>
        <v>5.0002844302861373E-2</v>
      </c>
      <c r="V2716" s="19"/>
      <c r="W2716" s="19"/>
      <c r="X2716" s="37" t="s">
        <v>3470</v>
      </c>
    </row>
    <row r="2717" spans="1:37" ht="16.5" customHeight="1">
      <c r="A2717" s="38">
        <v>469</v>
      </c>
      <c r="B2717" s="39">
        <v>40712</v>
      </c>
      <c r="C2717" s="38">
        <v>10303610</v>
      </c>
      <c r="D2717" s="40" t="s">
        <v>1712</v>
      </c>
      <c r="E2717" s="38">
        <v>3</v>
      </c>
      <c r="F2717" s="38">
        <v>60</v>
      </c>
      <c r="G2717" s="38" t="s">
        <v>83</v>
      </c>
      <c r="H2717" s="42">
        <v>1923.09</v>
      </c>
      <c r="I2717" s="55"/>
      <c r="J2717" s="44">
        <v>42277</v>
      </c>
      <c r="K2717" s="42">
        <v>0</v>
      </c>
      <c r="L2717" s="42">
        <v>1826.93</v>
      </c>
      <c r="M2717" s="44">
        <v>45138</v>
      </c>
      <c r="N2717" s="42">
        <f>H2717-K2717-L2717</f>
        <v>96.159999999999854</v>
      </c>
      <c r="O2717" s="42">
        <v>0</v>
      </c>
      <c r="P2717" s="45">
        <v>0.13</v>
      </c>
      <c r="Q2717" s="42">
        <v>0</v>
      </c>
      <c r="R2717" s="42">
        <v>0</v>
      </c>
      <c r="S2717" s="42">
        <v>96.16</v>
      </c>
      <c r="T2717" s="38">
        <v>5000</v>
      </c>
      <c r="U2717" s="14">
        <f>S2717/H2717</f>
        <v>5.0002859980552129E-2</v>
      </c>
      <c r="V2717" s="19"/>
      <c r="W2717" s="19"/>
      <c r="X2717" s="37" t="s">
        <v>3467</v>
      </c>
    </row>
    <row r="2718" spans="1:37" ht="16.5" customHeight="1">
      <c r="A2718" s="38">
        <v>575</v>
      </c>
      <c r="B2718" s="39">
        <v>40712</v>
      </c>
      <c r="C2718" s="38">
        <v>10303918</v>
      </c>
      <c r="D2718" s="40" t="s">
        <v>1773</v>
      </c>
      <c r="E2718" s="38">
        <v>1</v>
      </c>
      <c r="F2718" s="38">
        <v>60</v>
      </c>
      <c r="G2718" s="38" t="s">
        <v>33</v>
      </c>
      <c r="H2718" s="42">
        <v>1719.5</v>
      </c>
      <c r="I2718" s="55"/>
      <c r="J2718" s="44">
        <v>42276</v>
      </c>
      <c r="K2718" s="42">
        <v>0</v>
      </c>
      <c r="L2718" s="42">
        <v>1633.52</v>
      </c>
      <c r="M2718" s="44">
        <v>45138</v>
      </c>
      <c r="N2718" s="42">
        <f>H2718-K2718-L2718</f>
        <v>85.980000000000018</v>
      </c>
      <c r="O2718" s="42">
        <v>0</v>
      </c>
      <c r="P2718" s="45">
        <v>0.13</v>
      </c>
      <c r="Q2718" s="42">
        <v>0</v>
      </c>
      <c r="R2718" s="42">
        <v>0</v>
      </c>
      <c r="S2718" s="42">
        <v>85.98</v>
      </c>
      <c r="T2718" s="38">
        <v>5000</v>
      </c>
      <c r="U2718" s="14">
        <f>S2718/H2718</f>
        <v>5.0002907822041295E-2</v>
      </c>
      <c r="V2718" s="19"/>
      <c r="W2718" s="19"/>
      <c r="X2718" s="37" t="s">
        <v>3467</v>
      </c>
    </row>
    <row r="2719" spans="1:37" ht="16.5" customHeight="1">
      <c r="A2719" s="38">
        <v>233</v>
      </c>
      <c r="B2719" s="39">
        <v>10731</v>
      </c>
      <c r="C2719" s="38">
        <v>10289655</v>
      </c>
      <c r="D2719" s="40" t="s">
        <v>117</v>
      </c>
      <c r="E2719" s="58">
        <v>1</v>
      </c>
      <c r="F2719" s="38">
        <v>120</v>
      </c>
      <c r="G2719" s="38" t="s">
        <v>23</v>
      </c>
      <c r="H2719" s="42">
        <v>2735.04</v>
      </c>
      <c r="I2719" s="57"/>
      <c r="J2719" s="44">
        <v>39868</v>
      </c>
      <c r="K2719" s="42">
        <v>0</v>
      </c>
      <c r="L2719" s="42">
        <v>2598.2800000000002</v>
      </c>
      <c r="M2719" s="44">
        <v>45199</v>
      </c>
      <c r="N2719" s="42">
        <f>H2719-K2719-L2719</f>
        <v>136.75999999999976</v>
      </c>
      <c r="O2719" s="42">
        <v>0</v>
      </c>
      <c r="P2719" s="45">
        <v>0.13</v>
      </c>
      <c r="Q2719" s="42">
        <v>0</v>
      </c>
      <c r="R2719" s="42">
        <v>0</v>
      </c>
      <c r="S2719" s="42">
        <f>N2719-R2719</f>
        <v>136.75999999999976</v>
      </c>
      <c r="T2719" s="38">
        <v>2102</v>
      </c>
      <c r="U2719" s="14">
        <f>S2719/H2719</f>
        <v>5.0002925002924914E-2</v>
      </c>
      <c r="V2719" s="19"/>
      <c r="W2719" s="19"/>
      <c r="X2719" s="37" t="s">
        <v>3459</v>
      </c>
    </row>
    <row r="2720" spans="1:37" ht="16.5" customHeight="1">
      <c r="A2720" s="38">
        <v>49</v>
      </c>
      <c r="B2720" s="39">
        <v>10750</v>
      </c>
      <c r="C2720" s="38">
        <v>10298411</v>
      </c>
      <c r="D2720" s="40" t="s">
        <v>1567</v>
      </c>
      <c r="E2720" s="38">
        <v>1</v>
      </c>
      <c r="F2720" s="38">
        <v>120</v>
      </c>
      <c r="G2720" s="38" t="s">
        <v>23</v>
      </c>
      <c r="H2720" s="42">
        <v>683.76</v>
      </c>
      <c r="I2720" s="55"/>
      <c r="J2720" s="44">
        <v>40862</v>
      </c>
      <c r="K2720" s="42">
        <v>0</v>
      </c>
      <c r="L2720" s="42">
        <v>649.57000000000005</v>
      </c>
      <c r="M2720" s="44">
        <v>45138</v>
      </c>
      <c r="N2720" s="42">
        <f>H2720-K2720-L2720</f>
        <v>34.189999999999941</v>
      </c>
      <c r="O2720" s="42">
        <v>0</v>
      </c>
      <c r="P2720" s="45">
        <v>0.13</v>
      </c>
      <c r="Q2720" s="42">
        <v>0</v>
      </c>
      <c r="R2720" s="42">
        <v>0</v>
      </c>
      <c r="S2720" s="42">
        <v>34.19</v>
      </c>
      <c r="T2720" s="38">
        <v>5000</v>
      </c>
      <c r="U2720" s="14">
        <f>S2720/H2720</f>
        <v>5.0002925002924997E-2</v>
      </c>
      <c r="V2720" s="19"/>
      <c r="W2720" s="19"/>
      <c r="X2720" s="37" t="s">
        <v>3473</v>
      </c>
    </row>
    <row r="2721" spans="1:37" ht="16.5" customHeight="1">
      <c r="A2721" s="38">
        <v>589</v>
      </c>
      <c r="B2721" s="39">
        <v>40712</v>
      </c>
      <c r="C2721" s="38">
        <v>10303933</v>
      </c>
      <c r="D2721" s="40" t="s">
        <v>848</v>
      </c>
      <c r="E2721" s="38">
        <v>1</v>
      </c>
      <c r="F2721" s="38">
        <v>60</v>
      </c>
      <c r="G2721" s="38" t="s">
        <v>83</v>
      </c>
      <c r="H2721" s="42">
        <v>2051.2800000000002</v>
      </c>
      <c r="I2721" s="55"/>
      <c r="J2721" s="44">
        <v>42277</v>
      </c>
      <c r="K2721" s="42">
        <v>0</v>
      </c>
      <c r="L2721" s="42">
        <v>1948.71</v>
      </c>
      <c r="M2721" s="44">
        <v>45138</v>
      </c>
      <c r="N2721" s="42">
        <f>H2721-K2721-L2721</f>
        <v>102.57000000000016</v>
      </c>
      <c r="O2721" s="42">
        <v>0</v>
      </c>
      <c r="P2721" s="45">
        <v>0.13</v>
      </c>
      <c r="Q2721" s="42">
        <v>0</v>
      </c>
      <c r="R2721" s="42">
        <v>0</v>
      </c>
      <c r="S2721" s="42">
        <v>102.57</v>
      </c>
      <c r="T2721" s="38">
        <v>5000</v>
      </c>
      <c r="U2721" s="14">
        <f>S2721/H2721</f>
        <v>5.0002925002924997E-2</v>
      </c>
      <c r="V2721" s="19"/>
      <c r="W2721" s="19"/>
      <c r="X2721" s="37" t="s">
        <v>3467</v>
      </c>
    </row>
    <row r="2722" spans="1:37" ht="16.5" customHeight="1">
      <c r="A2722" s="38">
        <v>149</v>
      </c>
      <c r="B2722" s="39">
        <v>10709</v>
      </c>
      <c r="C2722" s="38">
        <v>10310030</v>
      </c>
      <c r="D2722" s="40" t="s">
        <v>164</v>
      </c>
      <c r="E2722" s="38">
        <v>1</v>
      </c>
      <c r="F2722" s="38">
        <v>60</v>
      </c>
      <c r="G2722" s="38" t="s">
        <v>83</v>
      </c>
      <c r="H2722" s="42">
        <v>2051.2800000000002</v>
      </c>
      <c r="I2722" s="57"/>
      <c r="J2722" s="44">
        <v>42359</v>
      </c>
      <c r="K2722" s="42">
        <v>0</v>
      </c>
      <c r="L2722" s="42">
        <v>1948.71</v>
      </c>
      <c r="M2722" s="44">
        <v>45199</v>
      </c>
      <c r="N2722" s="42">
        <v>102.57</v>
      </c>
      <c r="O2722" s="42">
        <v>0</v>
      </c>
      <c r="P2722" s="45">
        <v>0.13</v>
      </c>
      <c r="Q2722" s="42">
        <v>0</v>
      </c>
      <c r="R2722" s="42">
        <v>0</v>
      </c>
      <c r="S2722" s="42">
        <v>102.57</v>
      </c>
      <c r="T2722" s="38">
        <v>5000</v>
      </c>
      <c r="U2722" s="14">
        <f>S2722/H2722</f>
        <v>5.0002925002924997E-2</v>
      </c>
      <c r="V2722" s="19"/>
      <c r="W2722" s="19"/>
      <c r="X2722" s="37" t="s">
        <v>3456</v>
      </c>
    </row>
    <row r="2723" spans="1:37" ht="16.5" customHeight="1">
      <c r="A2723" s="38">
        <v>306</v>
      </c>
      <c r="B2723" s="39">
        <v>40704</v>
      </c>
      <c r="C2723" s="38">
        <v>10302918</v>
      </c>
      <c r="D2723" s="40" t="s">
        <v>848</v>
      </c>
      <c r="E2723" s="58">
        <v>1</v>
      </c>
      <c r="F2723" s="38">
        <v>60</v>
      </c>
      <c r="G2723" s="38" t="s">
        <v>83</v>
      </c>
      <c r="H2723" s="42">
        <v>2051.2800000000002</v>
      </c>
      <c r="I2723" s="57"/>
      <c r="J2723" s="44">
        <v>42003</v>
      </c>
      <c r="K2723" s="42">
        <v>0</v>
      </c>
      <c r="L2723" s="42">
        <v>1948.71</v>
      </c>
      <c r="M2723" s="44">
        <v>45199</v>
      </c>
      <c r="N2723" s="42">
        <f>H2723-K2723-L2723</f>
        <v>102.57000000000016</v>
      </c>
      <c r="O2723" s="42">
        <v>0</v>
      </c>
      <c r="P2723" s="45">
        <v>0.13</v>
      </c>
      <c r="Q2723" s="42">
        <v>0</v>
      </c>
      <c r="R2723" s="42">
        <v>0</v>
      </c>
      <c r="S2723" s="42">
        <f>N2723-R2723</f>
        <v>102.57000000000016</v>
      </c>
      <c r="T2723" s="38">
        <v>5000</v>
      </c>
      <c r="U2723" s="14">
        <f>S2723/H2723</f>
        <v>5.000292500292508E-2</v>
      </c>
      <c r="V2723" s="19"/>
      <c r="W2723" s="19"/>
      <c r="X2723" s="37" t="s">
        <v>3463</v>
      </c>
    </row>
    <row r="2724" spans="1:37" ht="16.5" customHeight="1">
      <c r="A2724" s="38">
        <v>59</v>
      </c>
      <c r="B2724" s="39">
        <v>10755</v>
      </c>
      <c r="C2724" s="38">
        <v>10287281</v>
      </c>
      <c r="D2724" s="40" t="s">
        <v>1150</v>
      </c>
      <c r="E2724" s="38">
        <v>4</v>
      </c>
      <c r="F2724" s="38">
        <v>60</v>
      </c>
      <c r="G2724" s="38" t="s">
        <v>83</v>
      </c>
      <c r="H2724" s="42">
        <v>2548.85</v>
      </c>
      <c r="I2724" s="53"/>
      <c r="J2724" s="44">
        <v>39948</v>
      </c>
      <c r="K2724" s="42">
        <v>0</v>
      </c>
      <c r="L2724" s="42">
        <v>2421.4</v>
      </c>
      <c r="M2724" s="44">
        <v>45169</v>
      </c>
      <c r="N2724" s="42">
        <f>H2724-K2724-L2724</f>
        <v>127.44999999999982</v>
      </c>
      <c r="O2724" s="42">
        <v>0</v>
      </c>
      <c r="P2724" s="45">
        <v>0.13</v>
      </c>
      <c r="Q2724" s="42">
        <v>0</v>
      </c>
      <c r="R2724" s="42">
        <v>0</v>
      </c>
      <c r="S2724" s="42">
        <v>127.45</v>
      </c>
      <c r="T2724" s="38">
        <v>5000</v>
      </c>
      <c r="U2724" s="14">
        <f>S2724/H2724</f>
        <v>5.0002942503481966E-2</v>
      </c>
      <c r="V2724" s="19"/>
      <c r="W2724" s="19"/>
      <c r="X2724" s="37" t="s">
        <v>3464</v>
      </c>
    </row>
    <row r="2725" spans="1:37" ht="16.5" customHeight="1">
      <c r="A2725" s="38">
        <v>49</v>
      </c>
      <c r="B2725" s="39">
        <v>10723</v>
      </c>
      <c r="C2725" s="38">
        <v>10294600</v>
      </c>
      <c r="D2725" s="40" t="s">
        <v>267</v>
      </c>
      <c r="E2725" s="58">
        <v>1</v>
      </c>
      <c r="F2725" s="38">
        <v>120</v>
      </c>
      <c r="G2725" s="38" t="s">
        <v>23</v>
      </c>
      <c r="H2725" s="42">
        <v>1690.9</v>
      </c>
      <c r="I2725" s="57"/>
      <c r="J2725" s="44">
        <v>40176</v>
      </c>
      <c r="K2725" s="42">
        <v>0</v>
      </c>
      <c r="L2725" s="42">
        <v>1606.35</v>
      </c>
      <c r="M2725" s="44">
        <v>45199</v>
      </c>
      <c r="N2725" s="42">
        <f>H2725-K2725-L2725</f>
        <v>84.550000000000182</v>
      </c>
      <c r="O2725" s="42">
        <v>0</v>
      </c>
      <c r="P2725" s="45">
        <v>0.13</v>
      </c>
      <c r="Q2725" s="42">
        <v>0</v>
      </c>
      <c r="R2725" s="42">
        <v>0</v>
      </c>
      <c r="S2725" s="42">
        <f>N2725</f>
        <v>84.550000000000182</v>
      </c>
      <c r="T2725" s="38">
        <v>5000</v>
      </c>
      <c r="U2725" s="14">
        <f>S2725/H2725</f>
        <v>5.0002957005145295E-2</v>
      </c>
      <c r="V2725" s="19"/>
      <c r="W2725" s="19"/>
      <c r="X2725" s="37" t="s">
        <v>3470</v>
      </c>
    </row>
    <row r="2726" spans="1:37" ht="16.5" customHeight="1">
      <c r="A2726" s="38">
        <v>46</v>
      </c>
      <c r="B2726" s="39">
        <v>10755</v>
      </c>
      <c r="C2726" s="38">
        <v>10287303</v>
      </c>
      <c r="D2726" s="40" t="s">
        <v>1140</v>
      </c>
      <c r="E2726" s="38">
        <v>1</v>
      </c>
      <c r="F2726" s="38">
        <v>120</v>
      </c>
      <c r="G2726" s="38" t="s">
        <v>23</v>
      </c>
      <c r="H2726" s="42">
        <v>324.77999999999997</v>
      </c>
      <c r="I2726" s="53"/>
      <c r="J2726" s="44">
        <v>39947</v>
      </c>
      <c r="K2726" s="42">
        <v>0</v>
      </c>
      <c r="L2726" s="42">
        <v>308.54000000000002</v>
      </c>
      <c r="M2726" s="44">
        <v>45169</v>
      </c>
      <c r="N2726" s="42">
        <f>H2726-K2726-L2726</f>
        <v>16.239999999999952</v>
      </c>
      <c r="O2726" s="42">
        <v>0</v>
      </c>
      <c r="P2726" s="45">
        <v>0.13</v>
      </c>
      <c r="Q2726" s="42">
        <v>0</v>
      </c>
      <c r="R2726" s="42">
        <v>0</v>
      </c>
      <c r="S2726" s="42">
        <v>16.239999999999998</v>
      </c>
      <c r="T2726" s="38">
        <v>5000</v>
      </c>
      <c r="U2726" s="14">
        <f>S2726/H2726</f>
        <v>5.000307900732804E-2</v>
      </c>
      <c r="V2726" s="19"/>
      <c r="W2726" s="19"/>
      <c r="X2726" s="37" t="s">
        <v>3464</v>
      </c>
    </row>
    <row r="2727" spans="1:37" ht="16.5" customHeight="1">
      <c r="A2727" s="38">
        <v>111</v>
      </c>
      <c r="B2727" s="39">
        <v>10704</v>
      </c>
      <c r="C2727" s="38">
        <v>10280253</v>
      </c>
      <c r="D2727" s="40" t="s">
        <v>2041</v>
      </c>
      <c r="E2727" s="58">
        <v>1</v>
      </c>
      <c r="F2727" s="38">
        <v>60</v>
      </c>
      <c r="G2727" s="38" t="s">
        <v>33</v>
      </c>
      <c r="H2727" s="42">
        <v>2803.42</v>
      </c>
      <c r="I2727" s="37"/>
      <c r="J2727" s="44">
        <v>41969</v>
      </c>
      <c r="K2727" s="42">
        <v>0</v>
      </c>
      <c r="L2727" s="42">
        <v>2663.24</v>
      </c>
      <c r="M2727" s="44">
        <v>45200</v>
      </c>
      <c r="N2727" s="42">
        <v>140.18</v>
      </c>
      <c r="O2727" s="42">
        <v>0</v>
      </c>
      <c r="P2727" s="45">
        <f>IF(J2727&lt;DATEVALUE("2009-1-1"),3%,13%)</f>
        <v>0.13</v>
      </c>
      <c r="Q2727" s="42">
        <f>IF(P2727=13%,ROUND(O2727/(1+P2727)*P2727,2),ROUND(O2727/(1+0.03)*0.02,2))</f>
        <v>0</v>
      </c>
      <c r="R2727" s="42">
        <f>O2727-Q2727</f>
        <v>0</v>
      </c>
      <c r="S2727" s="42">
        <f>N2727-R2727</f>
        <v>140.18</v>
      </c>
      <c r="T2727" s="38">
        <v>5000</v>
      </c>
      <c r="U2727" s="14">
        <f>S2727/H2727</f>
        <v>5.000321036448338E-2</v>
      </c>
      <c r="V2727" s="19"/>
      <c r="W2727" s="19"/>
      <c r="X2727" s="37" t="s">
        <v>3455</v>
      </c>
    </row>
    <row r="2728" spans="1:37" ht="16.5" customHeight="1">
      <c r="A2728" s="38">
        <v>107</v>
      </c>
      <c r="B2728" s="39">
        <v>10736</v>
      </c>
      <c r="C2728" s="38">
        <v>10284099</v>
      </c>
      <c r="D2728" s="40" t="s">
        <v>1902</v>
      </c>
      <c r="E2728" s="31">
        <v>1</v>
      </c>
      <c r="F2728" s="38">
        <v>60</v>
      </c>
      <c r="G2728" s="38" t="s">
        <v>33</v>
      </c>
      <c r="H2728" s="42">
        <v>2803.42</v>
      </c>
      <c r="I2728" s="49"/>
      <c r="J2728" s="44">
        <v>41722</v>
      </c>
      <c r="K2728" s="42">
        <v>0</v>
      </c>
      <c r="L2728" s="42">
        <v>2663.24</v>
      </c>
      <c r="M2728" s="44">
        <v>45107</v>
      </c>
      <c r="N2728" s="42">
        <f>H2728-K2728-L2728</f>
        <v>140.18000000000029</v>
      </c>
      <c r="O2728" s="42">
        <v>0</v>
      </c>
      <c r="P2728" s="45">
        <v>0.13</v>
      </c>
      <c r="Q2728" s="42">
        <v>0</v>
      </c>
      <c r="R2728" s="42">
        <v>0</v>
      </c>
      <c r="S2728" s="42">
        <f>N2728-R2728</f>
        <v>140.18000000000029</v>
      </c>
      <c r="T2728" s="38">
        <v>5000</v>
      </c>
      <c r="U2728" s="14">
        <f>S2728/H2728</f>
        <v>5.0003210364483484E-2</v>
      </c>
      <c r="V2728" s="19"/>
      <c r="W2728" s="19"/>
      <c r="X2728" s="37" t="s">
        <v>3461</v>
      </c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</row>
    <row r="2729" spans="1:37" ht="16.5" customHeight="1">
      <c r="A2729" s="38">
        <v>109</v>
      </c>
      <c r="B2729" s="39">
        <v>10736</v>
      </c>
      <c r="C2729" s="38">
        <v>10284109</v>
      </c>
      <c r="D2729" s="40" t="s">
        <v>151</v>
      </c>
      <c r="E2729" s="31">
        <v>1</v>
      </c>
      <c r="F2729" s="38">
        <v>60</v>
      </c>
      <c r="G2729" s="38" t="s">
        <v>33</v>
      </c>
      <c r="H2729" s="42">
        <v>2803.42</v>
      </c>
      <c r="I2729" s="49"/>
      <c r="J2729" s="44">
        <v>42366</v>
      </c>
      <c r="K2729" s="42">
        <v>0</v>
      </c>
      <c r="L2729" s="42">
        <v>2663.24</v>
      </c>
      <c r="M2729" s="44">
        <v>45107</v>
      </c>
      <c r="N2729" s="42">
        <f>H2729-K2729-L2729</f>
        <v>140.18000000000029</v>
      </c>
      <c r="O2729" s="42">
        <v>0</v>
      </c>
      <c r="P2729" s="45">
        <v>0.13</v>
      </c>
      <c r="Q2729" s="42">
        <v>0</v>
      </c>
      <c r="R2729" s="42">
        <v>0</v>
      </c>
      <c r="S2729" s="42">
        <f>N2729-R2729</f>
        <v>140.18000000000029</v>
      </c>
      <c r="T2729" s="38">
        <v>5000</v>
      </c>
      <c r="U2729" s="14">
        <f>S2729/H2729</f>
        <v>5.0003210364483484E-2</v>
      </c>
      <c r="V2729" s="19"/>
      <c r="W2729" s="19"/>
      <c r="X2729" s="37" t="s">
        <v>3461</v>
      </c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</row>
    <row r="2730" spans="1:37" ht="16.5" customHeight="1">
      <c r="A2730" s="38">
        <v>120</v>
      </c>
      <c r="B2730" s="39">
        <v>10736</v>
      </c>
      <c r="C2730" s="38">
        <v>10284134</v>
      </c>
      <c r="D2730" s="40" t="s">
        <v>151</v>
      </c>
      <c r="E2730" s="31">
        <v>1</v>
      </c>
      <c r="F2730" s="38">
        <v>60</v>
      </c>
      <c r="G2730" s="38" t="s">
        <v>33</v>
      </c>
      <c r="H2730" s="42">
        <v>2803.42</v>
      </c>
      <c r="I2730" s="49"/>
      <c r="J2730" s="44">
        <v>42458</v>
      </c>
      <c r="K2730" s="42">
        <v>0</v>
      </c>
      <c r="L2730" s="42">
        <v>2663.24</v>
      </c>
      <c r="M2730" s="44">
        <v>45107</v>
      </c>
      <c r="N2730" s="42">
        <f>H2730-K2730-L2730</f>
        <v>140.18000000000029</v>
      </c>
      <c r="O2730" s="42">
        <v>0</v>
      </c>
      <c r="P2730" s="45">
        <v>0.13</v>
      </c>
      <c r="Q2730" s="42">
        <v>0</v>
      </c>
      <c r="R2730" s="42">
        <v>0</v>
      </c>
      <c r="S2730" s="42">
        <f>N2730-R2730</f>
        <v>140.18000000000029</v>
      </c>
      <c r="T2730" s="38">
        <v>5000</v>
      </c>
      <c r="U2730" s="14">
        <f>S2730/H2730</f>
        <v>5.0003210364483484E-2</v>
      </c>
      <c r="V2730" s="19"/>
      <c r="W2730" s="19"/>
      <c r="X2730" s="37" t="s">
        <v>3461</v>
      </c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</row>
    <row r="2731" spans="1:37" ht="16.5" customHeight="1">
      <c r="A2731" s="38">
        <v>78</v>
      </c>
      <c r="B2731" s="39">
        <v>10750</v>
      </c>
      <c r="C2731" s="38">
        <v>10298404</v>
      </c>
      <c r="D2731" s="40" t="s">
        <v>1129</v>
      </c>
      <c r="E2731" s="38">
        <v>1</v>
      </c>
      <c r="F2731" s="38">
        <v>120</v>
      </c>
      <c r="G2731" s="38" t="s">
        <v>23</v>
      </c>
      <c r="H2731" s="42">
        <v>1239.32</v>
      </c>
      <c r="I2731" s="56"/>
      <c r="J2731" s="44">
        <v>40862</v>
      </c>
      <c r="K2731" s="42">
        <v>0</v>
      </c>
      <c r="L2731" s="42">
        <v>1177.3499999999999</v>
      </c>
      <c r="M2731" s="44">
        <v>45169</v>
      </c>
      <c r="N2731" s="42">
        <f>H2731-K2731-L2731</f>
        <v>61.970000000000027</v>
      </c>
      <c r="O2731" s="42">
        <v>0</v>
      </c>
      <c r="P2731" s="45">
        <v>0.13</v>
      </c>
      <c r="Q2731" s="42">
        <v>0</v>
      </c>
      <c r="R2731" s="42">
        <v>0</v>
      </c>
      <c r="S2731" s="42">
        <v>61.97</v>
      </c>
      <c r="T2731" s="38">
        <v>5000</v>
      </c>
      <c r="U2731" s="14">
        <f>S2731/H2731</f>
        <v>5.0003227576412873E-2</v>
      </c>
      <c r="V2731" s="19"/>
      <c r="W2731" s="19"/>
      <c r="X2731" s="37" t="s">
        <v>3473</v>
      </c>
    </row>
    <row r="2732" spans="1:37" ht="16.5" customHeight="1">
      <c r="A2732" s="38">
        <v>143</v>
      </c>
      <c r="B2732" s="39">
        <v>10709</v>
      </c>
      <c r="C2732" s="38">
        <v>10310166</v>
      </c>
      <c r="D2732" s="40" t="s">
        <v>158</v>
      </c>
      <c r="E2732" s="38">
        <v>1</v>
      </c>
      <c r="F2732" s="38">
        <v>50</v>
      </c>
      <c r="G2732" s="38" t="s">
        <v>33</v>
      </c>
      <c r="H2732" s="42">
        <v>1543.1</v>
      </c>
      <c r="I2732" s="57"/>
      <c r="J2732" s="44">
        <v>43613</v>
      </c>
      <c r="K2732" s="42">
        <v>0</v>
      </c>
      <c r="L2732" s="42">
        <v>1465.94</v>
      </c>
      <c r="M2732" s="44">
        <v>45199</v>
      </c>
      <c r="N2732" s="42">
        <v>77.16</v>
      </c>
      <c r="O2732" s="42">
        <v>0</v>
      </c>
      <c r="P2732" s="45">
        <v>0.13</v>
      </c>
      <c r="Q2732" s="42">
        <v>0</v>
      </c>
      <c r="R2732" s="42">
        <v>0</v>
      </c>
      <c r="S2732" s="42">
        <v>77.16</v>
      </c>
      <c r="T2732" s="38">
        <v>5000</v>
      </c>
      <c r="U2732" s="14">
        <f>S2732/H2732</f>
        <v>5.0003240230704425E-2</v>
      </c>
      <c r="V2732" s="19"/>
      <c r="W2732" s="19"/>
      <c r="X2732" s="37" t="s">
        <v>3456</v>
      </c>
    </row>
    <row r="2733" spans="1:37" ht="16.5" customHeight="1">
      <c r="A2733" s="38">
        <v>1046</v>
      </c>
      <c r="B2733" s="39">
        <v>10800</v>
      </c>
      <c r="C2733" s="38">
        <v>10318131</v>
      </c>
      <c r="D2733" s="40" t="s">
        <v>2042</v>
      </c>
      <c r="E2733" s="38">
        <v>1</v>
      </c>
      <c r="F2733" s="38">
        <v>60</v>
      </c>
      <c r="G2733" s="38" t="s">
        <v>33</v>
      </c>
      <c r="H2733" s="42">
        <v>2597.23</v>
      </c>
      <c r="I2733" s="2"/>
      <c r="J2733" s="44">
        <v>40022</v>
      </c>
      <c r="K2733" s="42">
        <v>0</v>
      </c>
      <c r="L2733" s="42">
        <v>2467.36</v>
      </c>
      <c r="M2733" s="44">
        <v>45077</v>
      </c>
      <c r="N2733" s="42">
        <f>H2733-K2733-L2733</f>
        <v>129.86999999999989</v>
      </c>
      <c r="O2733" s="42">
        <v>0</v>
      </c>
      <c r="P2733" s="45">
        <v>0.13</v>
      </c>
      <c r="Q2733" s="42">
        <v>0</v>
      </c>
      <c r="R2733" s="42">
        <v>0</v>
      </c>
      <c r="S2733" s="42">
        <f>N2733-R2733</f>
        <v>129.86999999999989</v>
      </c>
      <c r="T2733" s="38">
        <v>1001</v>
      </c>
      <c r="U2733" s="14">
        <f>S2733/H2733</f>
        <v>5.0003272717472035E-2</v>
      </c>
      <c r="V2733" s="19"/>
      <c r="W2733" s="19"/>
      <c r="X2733" s="37" t="s">
        <v>3465</v>
      </c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</row>
    <row r="2734" spans="1:37" ht="16.5" customHeight="1">
      <c r="A2734" s="38">
        <v>625</v>
      </c>
      <c r="B2734" s="39">
        <v>10729</v>
      </c>
      <c r="C2734" s="38">
        <v>10292130</v>
      </c>
      <c r="D2734" s="40" t="s">
        <v>3248</v>
      </c>
      <c r="E2734" s="58">
        <v>1</v>
      </c>
      <c r="F2734" s="38">
        <v>120</v>
      </c>
      <c r="G2734" s="38" t="s">
        <v>23</v>
      </c>
      <c r="H2734" s="42">
        <v>2119.66</v>
      </c>
      <c r="I2734" s="37"/>
      <c r="J2734" s="44">
        <v>41270</v>
      </c>
      <c r="K2734" s="42">
        <v>0</v>
      </c>
      <c r="L2734" s="42">
        <v>2013.67</v>
      </c>
      <c r="M2734" s="44">
        <v>45259</v>
      </c>
      <c r="N2734" s="42">
        <v>105.99</v>
      </c>
      <c r="O2734" s="42">
        <v>0</v>
      </c>
      <c r="P2734" s="45">
        <f>IF(J2734&lt;DATEVALUE("2009-1-1"),3%,13%)</f>
        <v>0.13</v>
      </c>
      <c r="Q2734" s="42">
        <f>IF(P2734=13%,ROUND(O2734/(1+P2734)*P2734,2),ROUND(O2734/(1+0.03)*0.02,2))</f>
        <v>0</v>
      </c>
      <c r="R2734" s="42">
        <f>O2734-Q2734</f>
        <v>0</v>
      </c>
      <c r="S2734" s="42">
        <f>N2734-R2734</f>
        <v>105.99</v>
      </c>
      <c r="T2734" s="38">
        <v>5000</v>
      </c>
      <c r="U2734" s="14">
        <f>S2734/H2734</f>
        <v>5.0003302416425276E-2</v>
      </c>
      <c r="V2734" s="19"/>
      <c r="W2734" s="19"/>
      <c r="X2734" s="37" t="s">
        <v>3459</v>
      </c>
    </row>
    <row r="2735" spans="1:37" ht="16.5" customHeight="1">
      <c r="A2735" s="38">
        <v>52</v>
      </c>
      <c r="B2735" s="39">
        <v>10755</v>
      </c>
      <c r="C2735" s="38">
        <v>10287637</v>
      </c>
      <c r="D2735" s="40" t="s">
        <v>1144</v>
      </c>
      <c r="E2735" s="38">
        <v>1</v>
      </c>
      <c r="F2735" s="38">
        <v>60</v>
      </c>
      <c r="G2735" s="38" t="s">
        <v>33</v>
      </c>
      <c r="H2735" s="42">
        <v>1502.5</v>
      </c>
      <c r="I2735" s="53"/>
      <c r="J2735" s="44">
        <v>42213</v>
      </c>
      <c r="K2735" s="42">
        <v>0</v>
      </c>
      <c r="L2735" s="42">
        <v>1427.37</v>
      </c>
      <c r="M2735" s="44">
        <v>45169</v>
      </c>
      <c r="N2735" s="42">
        <f>H2735-K2735-L2735</f>
        <v>75.130000000000109</v>
      </c>
      <c r="O2735" s="42">
        <v>0</v>
      </c>
      <c r="P2735" s="45">
        <v>0.13</v>
      </c>
      <c r="Q2735" s="42">
        <v>0</v>
      </c>
      <c r="R2735" s="42">
        <v>0</v>
      </c>
      <c r="S2735" s="42">
        <v>75.13</v>
      </c>
      <c r="T2735" s="38">
        <v>5000</v>
      </c>
      <c r="U2735" s="14">
        <f>S2735/H2735</f>
        <v>5.0003327787021629E-2</v>
      </c>
      <c r="V2735" s="19"/>
      <c r="W2735" s="19"/>
      <c r="X2735" s="37" t="s">
        <v>3464</v>
      </c>
    </row>
    <row r="2736" spans="1:37" ht="16.5" customHeight="1">
      <c r="A2736" s="38">
        <v>183</v>
      </c>
      <c r="B2736" s="39">
        <v>10736</v>
      </c>
      <c r="C2736" s="38">
        <v>10284328</v>
      </c>
      <c r="D2736" s="40" t="s">
        <v>1945</v>
      </c>
      <c r="E2736" s="31">
        <v>1</v>
      </c>
      <c r="F2736" s="38">
        <v>120</v>
      </c>
      <c r="G2736" s="38" t="s">
        <v>23</v>
      </c>
      <c r="H2736" s="42">
        <v>2554.0300000000002</v>
      </c>
      <c r="I2736" s="49"/>
      <c r="J2736" s="44">
        <v>39269</v>
      </c>
      <c r="K2736" s="42">
        <v>0</v>
      </c>
      <c r="L2736" s="42">
        <v>2426.3200000000002</v>
      </c>
      <c r="M2736" s="44">
        <v>45107</v>
      </c>
      <c r="N2736" s="42">
        <f>H2736-K2736-L2736</f>
        <v>127.71000000000004</v>
      </c>
      <c r="O2736" s="42">
        <v>0</v>
      </c>
      <c r="P2736" s="45">
        <v>0.03</v>
      </c>
      <c r="Q2736" s="42">
        <v>0</v>
      </c>
      <c r="R2736" s="42">
        <v>0</v>
      </c>
      <c r="S2736" s="42">
        <f>N2736-R2736</f>
        <v>127.71000000000004</v>
      </c>
      <c r="T2736" s="38">
        <v>2001</v>
      </c>
      <c r="U2736" s="14">
        <f>S2736/H2736</f>
        <v>5.0003328073671818E-2</v>
      </c>
      <c r="V2736" s="19"/>
      <c r="W2736" s="19"/>
      <c r="X2736" s="37" t="s">
        <v>3461</v>
      </c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</row>
    <row r="2737" spans="1:37" ht="16.5" customHeight="1">
      <c r="A2737" s="38">
        <v>505</v>
      </c>
      <c r="B2737" s="39">
        <v>10729</v>
      </c>
      <c r="C2737" s="38">
        <v>10292086</v>
      </c>
      <c r="D2737" s="40" t="s">
        <v>3203</v>
      </c>
      <c r="E2737" s="58">
        <v>1</v>
      </c>
      <c r="F2737" s="38">
        <v>120</v>
      </c>
      <c r="G2737" s="38" t="s">
        <v>23</v>
      </c>
      <c r="H2737" s="42">
        <v>1176.92</v>
      </c>
      <c r="I2737" s="37"/>
      <c r="J2737" s="44">
        <v>40687</v>
      </c>
      <c r="K2737" s="42">
        <v>0</v>
      </c>
      <c r="L2737" s="42">
        <v>1118.07</v>
      </c>
      <c r="M2737" s="44">
        <v>45259</v>
      </c>
      <c r="N2737" s="42">
        <v>58.85</v>
      </c>
      <c r="O2737" s="42">
        <v>0</v>
      </c>
      <c r="P2737" s="45">
        <f>IF(J2737&lt;DATEVALUE("2009-1-1"),3%,13%)</f>
        <v>0.13</v>
      </c>
      <c r="Q2737" s="42">
        <f>IF(P2737=13%,ROUND(O2737/(1+P2737)*P2737,2),ROUND(O2737/(1+0.03)*0.02,2))</f>
        <v>0</v>
      </c>
      <c r="R2737" s="42">
        <f>O2737-Q2737</f>
        <v>0</v>
      </c>
      <c r="S2737" s="42">
        <f>N2737-R2737</f>
        <v>58.85</v>
      </c>
      <c r="T2737" s="38">
        <v>2101</v>
      </c>
      <c r="U2737" s="14">
        <f>S2737/H2737</f>
        <v>5.0003398701695949E-2</v>
      </c>
      <c r="V2737" s="19"/>
      <c r="W2737" s="19"/>
      <c r="X2737" s="37" t="s">
        <v>3459</v>
      </c>
    </row>
    <row r="2738" spans="1:37" ht="16.5" customHeight="1">
      <c r="A2738" s="38">
        <v>216</v>
      </c>
      <c r="B2738" s="39">
        <v>10744</v>
      </c>
      <c r="C2738" s="38">
        <v>10293662</v>
      </c>
      <c r="D2738" s="40" t="s">
        <v>561</v>
      </c>
      <c r="E2738" s="58">
        <v>1</v>
      </c>
      <c r="F2738" s="38">
        <v>120</v>
      </c>
      <c r="G2738" s="38" t="s">
        <v>23</v>
      </c>
      <c r="H2738" s="42">
        <v>1176.92</v>
      </c>
      <c r="I2738" s="57"/>
      <c r="J2738" s="44">
        <v>41237</v>
      </c>
      <c r="K2738" s="42">
        <v>0</v>
      </c>
      <c r="L2738" s="42">
        <v>1118.07</v>
      </c>
      <c r="M2738" s="44">
        <v>45199</v>
      </c>
      <c r="N2738" s="42">
        <f>H2738-K2738-L2738</f>
        <v>58.850000000000136</v>
      </c>
      <c r="O2738" s="42">
        <v>0</v>
      </c>
      <c r="P2738" s="45">
        <v>0.13</v>
      </c>
      <c r="Q2738" s="42">
        <v>0</v>
      </c>
      <c r="R2738" s="42">
        <v>0</v>
      </c>
      <c r="S2738" s="42">
        <f>N2738</f>
        <v>58.850000000000136</v>
      </c>
      <c r="T2738" s="38">
        <v>5000</v>
      </c>
      <c r="U2738" s="14">
        <f>S2738/H2738</f>
        <v>5.0003398701696067E-2</v>
      </c>
      <c r="V2738" s="19"/>
      <c r="W2738" s="19"/>
      <c r="X2738" s="37" t="s">
        <v>3463</v>
      </c>
    </row>
    <row r="2739" spans="1:37" ht="16.5" customHeight="1">
      <c r="A2739" s="38">
        <v>104</v>
      </c>
      <c r="B2739" s="39">
        <v>10701</v>
      </c>
      <c r="C2739" s="38">
        <v>10276176</v>
      </c>
      <c r="D2739" s="40" t="s">
        <v>2918</v>
      </c>
      <c r="E2739" s="58">
        <v>1</v>
      </c>
      <c r="F2739" s="38">
        <v>85</v>
      </c>
      <c r="G2739" s="38" t="s">
        <v>23</v>
      </c>
      <c r="H2739" s="42">
        <v>2056.46</v>
      </c>
      <c r="I2739" s="37"/>
      <c r="J2739" s="44">
        <v>42365</v>
      </c>
      <c r="K2739" s="42">
        <v>0</v>
      </c>
      <c r="L2739" s="42">
        <v>1953.63</v>
      </c>
      <c r="M2739" s="44">
        <v>45200</v>
      </c>
      <c r="N2739" s="42">
        <v>102.83</v>
      </c>
      <c r="O2739" s="42">
        <v>0</v>
      </c>
      <c r="P2739" s="45">
        <f>IF(J2739&lt;DATEVALUE("2009-1-1"),3%,13%)</f>
        <v>0.13</v>
      </c>
      <c r="Q2739" s="42">
        <f>IF(P2739=13%,ROUND(O2739/(1+P2739)*P2739,2),ROUND(O2739/(1+0.03)*0.02,2))</f>
        <v>0</v>
      </c>
      <c r="R2739" s="42">
        <f>O2739-Q2739</f>
        <v>0</v>
      </c>
      <c r="S2739" s="42">
        <f>N2739-R2739</f>
        <v>102.83</v>
      </c>
      <c r="T2739" s="38">
        <v>5000</v>
      </c>
      <c r="U2739" s="14">
        <f>S2739/H2739</f>
        <v>5.0003403907686018E-2</v>
      </c>
      <c r="V2739" s="19"/>
      <c r="W2739" s="19"/>
      <c r="X2739" s="37" t="s">
        <v>3455</v>
      </c>
    </row>
    <row r="2740" spans="1:37" ht="16.5" customHeight="1">
      <c r="A2740" s="38">
        <v>1045</v>
      </c>
      <c r="B2740" s="39">
        <v>10800</v>
      </c>
      <c r="C2740" s="38">
        <v>10318118</v>
      </c>
      <c r="D2740" s="40" t="s">
        <v>2149</v>
      </c>
      <c r="E2740" s="38">
        <v>1</v>
      </c>
      <c r="F2740" s="38">
        <v>60</v>
      </c>
      <c r="G2740" s="38" t="s">
        <v>33</v>
      </c>
      <c r="H2740" s="42">
        <v>2784.61</v>
      </c>
      <c r="I2740" s="2"/>
      <c r="J2740" s="44">
        <v>39932</v>
      </c>
      <c r="K2740" s="42">
        <v>0</v>
      </c>
      <c r="L2740" s="42">
        <v>2645.37</v>
      </c>
      <c r="M2740" s="44">
        <v>45077</v>
      </c>
      <c r="N2740" s="42">
        <f>H2740-K2740-L2740</f>
        <v>139.24000000000024</v>
      </c>
      <c r="O2740" s="42">
        <v>0</v>
      </c>
      <c r="P2740" s="45">
        <v>0.13</v>
      </c>
      <c r="Q2740" s="42">
        <v>0</v>
      </c>
      <c r="R2740" s="42">
        <v>0</v>
      </c>
      <c r="S2740" s="42">
        <f>N2740-R2740</f>
        <v>139.24000000000024</v>
      </c>
      <c r="T2740" s="38">
        <v>1001</v>
      </c>
      <c r="U2740" s="14">
        <f>S2740/H2740</f>
        <v>5.0003411608807058E-2</v>
      </c>
      <c r="V2740" s="19"/>
      <c r="W2740" s="19"/>
      <c r="X2740" s="37" t="s">
        <v>3465</v>
      </c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</row>
    <row r="2741" spans="1:37" ht="16.5" customHeight="1">
      <c r="A2741" s="38">
        <v>23</v>
      </c>
      <c r="B2741" s="39">
        <v>10724</v>
      </c>
      <c r="C2741" s="38">
        <v>10276394</v>
      </c>
      <c r="D2741" s="40" t="s">
        <v>151</v>
      </c>
      <c r="E2741" s="38">
        <v>2</v>
      </c>
      <c r="F2741" s="38">
        <v>60</v>
      </c>
      <c r="G2741" s="38" t="s">
        <v>33</v>
      </c>
      <c r="H2741" s="42">
        <v>2478.63</v>
      </c>
      <c r="I2741" s="2"/>
      <c r="J2741" s="44">
        <v>43156</v>
      </c>
      <c r="K2741" s="42">
        <v>0</v>
      </c>
      <c r="L2741" s="42">
        <v>2354.69</v>
      </c>
      <c r="M2741" s="44">
        <v>45016</v>
      </c>
      <c r="N2741" s="42">
        <f>H2741-K2741-L2741</f>
        <v>123.94000000000005</v>
      </c>
      <c r="O2741" s="42">
        <v>0</v>
      </c>
      <c r="P2741" s="45">
        <v>0.13</v>
      </c>
      <c r="Q2741" s="42">
        <v>0</v>
      </c>
      <c r="R2741" s="42">
        <v>0</v>
      </c>
      <c r="S2741" s="42">
        <v>123.94</v>
      </c>
      <c r="T2741" s="38">
        <v>5000</v>
      </c>
      <c r="U2741" s="14">
        <f>S2741/H2741</f>
        <v>5.0003429313774141E-2</v>
      </c>
      <c r="V2741" s="19"/>
      <c r="W2741" s="19"/>
      <c r="X2741" s="37" t="s">
        <v>3459</v>
      </c>
    </row>
    <row r="2742" spans="1:37" ht="16.5" customHeight="1">
      <c r="A2742" s="38">
        <v>27</v>
      </c>
      <c r="B2742" s="39">
        <v>10733</v>
      </c>
      <c r="C2742" s="38">
        <v>10290702</v>
      </c>
      <c r="D2742" s="40" t="s">
        <v>151</v>
      </c>
      <c r="E2742" s="38">
        <v>1</v>
      </c>
      <c r="F2742" s="38">
        <v>60</v>
      </c>
      <c r="G2742" s="38" t="s">
        <v>33</v>
      </c>
      <c r="H2742" s="42">
        <v>2478.63</v>
      </c>
      <c r="I2742" s="2"/>
      <c r="J2742" s="44">
        <v>43002</v>
      </c>
      <c r="K2742" s="42">
        <v>0</v>
      </c>
      <c r="L2742" s="42">
        <v>2354.69</v>
      </c>
      <c r="M2742" s="44">
        <v>45016</v>
      </c>
      <c r="N2742" s="42">
        <f>H2742-K2742-L2742</f>
        <v>123.94000000000005</v>
      </c>
      <c r="O2742" s="42">
        <v>0</v>
      </c>
      <c r="P2742" s="45">
        <v>0.13</v>
      </c>
      <c r="Q2742" s="42">
        <v>0</v>
      </c>
      <c r="R2742" s="42">
        <v>0</v>
      </c>
      <c r="S2742" s="42">
        <v>123.94</v>
      </c>
      <c r="T2742" s="38">
        <v>5000</v>
      </c>
      <c r="U2742" s="14">
        <f>S2742/H2742</f>
        <v>5.0003429313774141E-2</v>
      </c>
      <c r="V2742" s="19"/>
      <c r="W2742" s="19"/>
      <c r="X2742" s="37" t="s">
        <v>3460</v>
      </c>
    </row>
    <row r="2743" spans="1:37" ht="16.5" customHeight="1">
      <c r="A2743" s="38">
        <v>11</v>
      </c>
      <c r="B2743" s="39">
        <v>10749</v>
      </c>
      <c r="C2743" s="38">
        <v>10301994</v>
      </c>
      <c r="D2743" s="40" t="s">
        <v>151</v>
      </c>
      <c r="E2743" s="38">
        <v>1</v>
      </c>
      <c r="F2743" s="38">
        <v>60</v>
      </c>
      <c r="G2743" s="38" t="s">
        <v>33</v>
      </c>
      <c r="H2743" s="42">
        <v>2478.63</v>
      </c>
      <c r="I2743" s="2"/>
      <c r="J2743" s="44">
        <v>42640</v>
      </c>
      <c r="K2743" s="42">
        <v>0</v>
      </c>
      <c r="L2743" s="42">
        <v>2354.69</v>
      </c>
      <c r="M2743" s="44">
        <v>45016</v>
      </c>
      <c r="N2743" s="42">
        <f>H2743-K2743-L2743</f>
        <v>123.94000000000005</v>
      </c>
      <c r="O2743" s="42">
        <v>0</v>
      </c>
      <c r="P2743" s="45">
        <v>0.13</v>
      </c>
      <c r="Q2743" s="42">
        <v>0</v>
      </c>
      <c r="R2743" s="42">
        <v>0</v>
      </c>
      <c r="S2743" s="42">
        <v>123.94</v>
      </c>
      <c r="T2743" s="38">
        <v>5000</v>
      </c>
      <c r="U2743" s="14">
        <f>S2743/H2743</f>
        <v>5.0003429313774141E-2</v>
      </c>
      <c r="V2743" s="19"/>
      <c r="W2743" s="19"/>
      <c r="X2743" s="37" t="s">
        <v>3473</v>
      </c>
    </row>
    <row r="2744" spans="1:37" ht="16.5" customHeight="1">
      <c r="A2744" s="38">
        <v>594</v>
      </c>
      <c r="B2744" s="39">
        <v>40712</v>
      </c>
      <c r="C2744" s="38">
        <v>10303940</v>
      </c>
      <c r="D2744" s="40" t="s">
        <v>847</v>
      </c>
      <c r="E2744" s="38">
        <v>1</v>
      </c>
      <c r="F2744" s="38">
        <v>60</v>
      </c>
      <c r="G2744" s="38" t="s">
        <v>83</v>
      </c>
      <c r="H2744" s="42">
        <v>2478.63</v>
      </c>
      <c r="I2744" s="55"/>
      <c r="J2744" s="44">
        <v>42277</v>
      </c>
      <c r="K2744" s="42">
        <v>0</v>
      </c>
      <c r="L2744" s="42">
        <v>2354.69</v>
      </c>
      <c r="M2744" s="44">
        <v>45138</v>
      </c>
      <c r="N2744" s="42">
        <f>H2744-K2744-L2744</f>
        <v>123.94000000000005</v>
      </c>
      <c r="O2744" s="42">
        <v>0</v>
      </c>
      <c r="P2744" s="45">
        <v>0.13</v>
      </c>
      <c r="Q2744" s="42">
        <v>0</v>
      </c>
      <c r="R2744" s="42">
        <v>0</v>
      </c>
      <c r="S2744" s="42">
        <v>123.94</v>
      </c>
      <c r="T2744" s="38">
        <v>5000</v>
      </c>
      <c r="U2744" s="14">
        <f>S2744/H2744</f>
        <v>5.0003429313774141E-2</v>
      </c>
      <c r="V2744" s="19"/>
      <c r="W2744" s="19"/>
      <c r="X2744" s="37" t="s">
        <v>3467</v>
      </c>
    </row>
    <row r="2745" spans="1:37" ht="16.5" customHeight="1">
      <c r="A2745" s="38">
        <v>790</v>
      </c>
      <c r="B2745" s="39">
        <v>10729</v>
      </c>
      <c r="C2745" s="38">
        <v>10292833</v>
      </c>
      <c r="D2745" s="40" t="s">
        <v>3333</v>
      </c>
      <c r="E2745" s="58">
        <v>1</v>
      </c>
      <c r="F2745" s="38">
        <v>56</v>
      </c>
      <c r="G2745" s="38" t="s">
        <v>33</v>
      </c>
      <c r="H2745" s="42">
        <v>2478.63</v>
      </c>
      <c r="I2745" s="37"/>
      <c r="J2745" s="44">
        <v>43432</v>
      </c>
      <c r="K2745" s="42">
        <v>0</v>
      </c>
      <c r="L2745" s="42">
        <v>2354.69</v>
      </c>
      <c r="M2745" s="44">
        <v>45259</v>
      </c>
      <c r="N2745" s="42">
        <v>123.94</v>
      </c>
      <c r="O2745" s="42">
        <v>0</v>
      </c>
      <c r="P2745" s="45">
        <f>IF(J2745&lt;DATEVALUE("2009-1-1"),3%,13%)</f>
        <v>0.13</v>
      </c>
      <c r="Q2745" s="42">
        <f>IF(P2745=13%,ROUND(O2745/(1+P2745)*P2745,2),ROUND(O2745/(1+0.03)*0.02,2))</f>
        <v>0</v>
      </c>
      <c r="R2745" s="42">
        <f>O2745-Q2745</f>
        <v>0</v>
      </c>
      <c r="S2745" s="42">
        <f>N2745-R2745</f>
        <v>123.94</v>
      </c>
      <c r="T2745" s="38">
        <v>5000</v>
      </c>
      <c r="U2745" s="14">
        <f>S2745/H2745</f>
        <v>5.0003429313774141E-2</v>
      </c>
      <c r="V2745" s="19"/>
      <c r="W2745" s="19"/>
      <c r="X2745" s="37" t="s">
        <v>3459</v>
      </c>
    </row>
    <row r="2746" spans="1:37" ht="16.5" customHeight="1">
      <c r="A2746" s="38">
        <v>155</v>
      </c>
      <c r="B2746" s="39">
        <v>10736</v>
      </c>
      <c r="C2746" s="38">
        <v>10284223</v>
      </c>
      <c r="D2746" s="40" t="s">
        <v>151</v>
      </c>
      <c r="E2746" s="31">
        <v>1</v>
      </c>
      <c r="F2746" s="38">
        <v>60</v>
      </c>
      <c r="G2746" s="38" t="s">
        <v>33</v>
      </c>
      <c r="H2746" s="42">
        <v>2478.63</v>
      </c>
      <c r="I2746" s="49"/>
      <c r="J2746" s="44">
        <v>42792</v>
      </c>
      <c r="K2746" s="42">
        <v>0</v>
      </c>
      <c r="L2746" s="42">
        <v>2354.69</v>
      </c>
      <c r="M2746" s="44">
        <v>45107</v>
      </c>
      <c r="N2746" s="42">
        <f>H2746-K2746-L2746</f>
        <v>123.94000000000005</v>
      </c>
      <c r="O2746" s="42">
        <v>0</v>
      </c>
      <c r="P2746" s="45">
        <v>0.13</v>
      </c>
      <c r="Q2746" s="42">
        <v>0</v>
      </c>
      <c r="R2746" s="42">
        <v>0</v>
      </c>
      <c r="S2746" s="42">
        <f>N2746-R2746</f>
        <v>123.94000000000005</v>
      </c>
      <c r="T2746" s="38">
        <v>5000</v>
      </c>
      <c r="U2746" s="14">
        <f>S2746/H2746</f>
        <v>5.0003429313774161E-2</v>
      </c>
      <c r="V2746" s="19"/>
      <c r="W2746" s="19"/>
      <c r="X2746" s="37" t="s">
        <v>3461</v>
      </c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</row>
    <row r="2747" spans="1:37" ht="16.5" customHeight="1">
      <c r="A2747" s="38">
        <v>305</v>
      </c>
      <c r="B2747" s="39">
        <v>40704</v>
      </c>
      <c r="C2747" s="38">
        <v>10302915</v>
      </c>
      <c r="D2747" s="40" t="s">
        <v>847</v>
      </c>
      <c r="E2747" s="58">
        <v>1</v>
      </c>
      <c r="F2747" s="38">
        <v>60</v>
      </c>
      <c r="G2747" s="38" t="s">
        <v>83</v>
      </c>
      <c r="H2747" s="42">
        <v>2478.63</v>
      </c>
      <c r="I2747" s="57"/>
      <c r="J2747" s="44">
        <v>42003</v>
      </c>
      <c r="K2747" s="42">
        <v>0</v>
      </c>
      <c r="L2747" s="42">
        <v>2354.69</v>
      </c>
      <c r="M2747" s="44">
        <v>45199</v>
      </c>
      <c r="N2747" s="42">
        <f>H2747-K2747-L2747</f>
        <v>123.94000000000005</v>
      </c>
      <c r="O2747" s="42">
        <v>0</v>
      </c>
      <c r="P2747" s="45">
        <v>0.13</v>
      </c>
      <c r="Q2747" s="42">
        <v>0</v>
      </c>
      <c r="R2747" s="42">
        <v>0</v>
      </c>
      <c r="S2747" s="42">
        <f>N2747-R2747</f>
        <v>123.94000000000005</v>
      </c>
      <c r="T2747" s="38">
        <v>5000</v>
      </c>
      <c r="U2747" s="14">
        <f>S2747/H2747</f>
        <v>5.0003429313774161E-2</v>
      </c>
      <c r="V2747" s="19"/>
      <c r="W2747" s="19"/>
      <c r="X2747" s="37" t="s">
        <v>3463</v>
      </c>
    </row>
    <row r="2748" spans="1:37" ht="16.5" customHeight="1">
      <c r="A2748" s="38">
        <v>51</v>
      </c>
      <c r="B2748" s="39">
        <v>10750</v>
      </c>
      <c r="C2748" s="38">
        <v>10299155</v>
      </c>
      <c r="D2748" s="40" t="s">
        <v>1569</v>
      </c>
      <c r="E2748" s="38">
        <v>1</v>
      </c>
      <c r="F2748" s="38">
        <v>120</v>
      </c>
      <c r="G2748" s="38" t="s">
        <v>23</v>
      </c>
      <c r="H2748" s="42">
        <v>1435.9</v>
      </c>
      <c r="I2748" s="55"/>
      <c r="J2748" s="44">
        <v>40862</v>
      </c>
      <c r="K2748" s="42">
        <v>0</v>
      </c>
      <c r="L2748" s="42">
        <v>1364.1</v>
      </c>
      <c r="M2748" s="44">
        <v>45138</v>
      </c>
      <c r="N2748" s="42">
        <f>H2748-K2748-L2748</f>
        <v>71.800000000000182</v>
      </c>
      <c r="O2748" s="42">
        <v>0</v>
      </c>
      <c r="P2748" s="45">
        <v>0.13</v>
      </c>
      <c r="Q2748" s="42">
        <v>0</v>
      </c>
      <c r="R2748" s="42">
        <v>0</v>
      </c>
      <c r="S2748" s="42">
        <v>71.8</v>
      </c>
      <c r="T2748" s="38">
        <v>5000</v>
      </c>
      <c r="U2748" s="14">
        <f>S2748/H2748</f>
        <v>5.0003482136639035E-2</v>
      </c>
      <c r="V2748" s="19"/>
      <c r="W2748" s="19"/>
      <c r="X2748" s="37" t="s">
        <v>3473</v>
      </c>
    </row>
    <row r="2749" spans="1:37" ht="16.5" customHeight="1">
      <c r="A2749" s="38">
        <v>100</v>
      </c>
      <c r="B2749" s="39">
        <v>10749</v>
      </c>
      <c r="C2749" s="38">
        <v>10300886</v>
      </c>
      <c r="D2749" s="40" t="s">
        <v>817</v>
      </c>
      <c r="E2749" s="58">
        <v>1</v>
      </c>
      <c r="F2749" s="38">
        <v>60</v>
      </c>
      <c r="G2749" s="38" t="s">
        <v>83</v>
      </c>
      <c r="H2749" s="42">
        <v>286.98</v>
      </c>
      <c r="I2749" s="37"/>
      <c r="J2749" s="44">
        <v>40469</v>
      </c>
      <c r="K2749" s="42">
        <v>0</v>
      </c>
      <c r="L2749" s="42">
        <v>272.63</v>
      </c>
      <c r="M2749" s="44">
        <v>45250</v>
      </c>
      <c r="N2749" s="42">
        <v>14.35</v>
      </c>
      <c r="O2749" s="42">
        <v>0</v>
      </c>
      <c r="P2749" s="45">
        <f>IF(J2749&lt;DATEVALUE("2009-1-1"),3%,13%)</f>
        <v>0.13</v>
      </c>
      <c r="Q2749" s="42">
        <f>IF(P2749=13%,ROUND(O2749/(1+P2749)*P2749,2),ROUND(O2749/(1+0.03)*0.02,2))</f>
        <v>0</v>
      </c>
      <c r="R2749" s="42">
        <f>O2749-Q2749</f>
        <v>0</v>
      </c>
      <c r="S2749" s="42">
        <f>N2749-R2749</f>
        <v>14.35</v>
      </c>
      <c r="T2749" s="38">
        <v>5000</v>
      </c>
      <c r="U2749" s="14">
        <f>S2749/H2749</f>
        <v>5.0003484563384201E-2</v>
      </c>
      <c r="V2749" s="19"/>
      <c r="W2749" s="19"/>
      <c r="X2749" s="37" t="s">
        <v>3473</v>
      </c>
    </row>
    <row r="2750" spans="1:37" ht="16.5" customHeight="1">
      <c r="A2750" s="38">
        <v>843</v>
      </c>
      <c r="B2750" s="39">
        <v>40711</v>
      </c>
      <c r="C2750" s="38">
        <v>10307188</v>
      </c>
      <c r="D2750" s="40" t="s">
        <v>1003</v>
      </c>
      <c r="E2750" s="58">
        <v>1</v>
      </c>
      <c r="F2750" s="38">
        <v>58</v>
      </c>
      <c r="G2750" s="38" t="s">
        <v>33</v>
      </c>
      <c r="H2750" s="42">
        <v>1397.3</v>
      </c>
      <c r="I2750" s="57"/>
      <c r="J2750" s="44">
        <v>43341</v>
      </c>
      <c r="K2750" s="42">
        <v>0</v>
      </c>
      <c r="L2750" s="42">
        <v>1327.43</v>
      </c>
      <c r="M2750" s="44">
        <v>45199</v>
      </c>
      <c r="N2750" s="42">
        <f>H2750-K2750-L2750</f>
        <v>69.869999999999891</v>
      </c>
      <c r="O2750" s="42">
        <v>0</v>
      </c>
      <c r="P2750" s="45">
        <v>0.13</v>
      </c>
      <c r="Q2750" s="42">
        <v>0</v>
      </c>
      <c r="R2750" s="42">
        <v>0</v>
      </c>
      <c r="S2750" s="42">
        <f>N2750-R2750</f>
        <v>69.869999999999891</v>
      </c>
      <c r="T2750" s="38">
        <v>2506</v>
      </c>
      <c r="U2750" s="14">
        <f>S2750/H2750</f>
        <v>5.0003578329635652E-2</v>
      </c>
      <c r="V2750" s="19"/>
      <c r="W2750" s="19"/>
      <c r="X2750" s="37" t="s">
        <v>3467</v>
      </c>
    </row>
    <row r="2751" spans="1:37" ht="16.5" customHeight="1">
      <c r="A2751" s="38">
        <v>13</v>
      </c>
      <c r="B2751" s="39">
        <v>10717</v>
      </c>
      <c r="C2751" s="38">
        <v>10311993</v>
      </c>
      <c r="D2751" s="40" t="s">
        <v>1829</v>
      </c>
      <c r="E2751" s="38">
        <v>1</v>
      </c>
      <c r="F2751" s="38">
        <v>60</v>
      </c>
      <c r="G2751" s="38" t="s">
        <v>83</v>
      </c>
      <c r="H2751" s="42">
        <v>555.55999999999995</v>
      </c>
      <c r="I2751" s="48"/>
      <c r="J2751" s="44">
        <v>42975</v>
      </c>
      <c r="K2751" s="42">
        <v>0</v>
      </c>
      <c r="L2751" s="42">
        <v>527.78</v>
      </c>
      <c r="M2751" s="44">
        <v>45107</v>
      </c>
      <c r="N2751" s="42">
        <f>H2751-K2751-L2751</f>
        <v>27.779999999999973</v>
      </c>
      <c r="O2751" s="42">
        <v>0</v>
      </c>
      <c r="P2751" s="45">
        <v>0.13</v>
      </c>
      <c r="Q2751" s="42">
        <v>0</v>
      </c>
      <c r="R2751" s="42">
        <v>0</v>
      </c>
      <c r="S2751" s="42">
        <f>N2751-R2751</f>
        <v>27.779999999999973</v>
      </c>
      <c r="T2751" s="38">
        <v>5000</v>
      </c>
      <c r="U2751" s="14">
        <f>S2751/H2751</f>
        <v>5.0003599971200186E-2</v>
      </c>
      <c r="V2751" s="19"/>
      <c r="W2751" s="19"/>
      <c r="X2751" s="37" t="s">
        <v>3457</v>
      </c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</row>
    <row r="2752" spans="1:37" ht="16.5" customHeight="1">
      <c r="A2752" s="38">
        <v>462</v>
      </c>
      <c r="B2752" s="39">
        <v>40712</v>
      </c>
      <c r="C2752" s="38">
        <v>10303604</v>
      </c>
      <c r="D2752" s="40" t="s">
        <v>1706</v>
      </c>
      <c r="E2752" s="38">
        <v>3</v>
      </c>
      <c r="F2752" s="38">
        <v>60</v>
      </c>
      <c r="G2752" s="38" t="s">
        <v>83</v>
      </c>
      <c r="H2752" s="42">
        <v>1666.68</v>
      </c>
      <c r="I2752" s="55"/>
      <c r="J2752" s="44">
        <v>42277</v>
      </c>
      <c r="K2752" s="42">
        <v>0</v>
      </c>
      <c r="L2752" s="42">
        <v>1583.34</v>
      </c>
      <c r="M2752" s="44">
        <v>45138</v>
      </c>
      <c r="N2752" s="42">
        <f>H2752-K2752-L2752</f>
        <v>83.340000000000146</v>
      </c>
      <c r="O2752" s="42">
        <v>0</v>
      </c>
      <c r="P2752" s="45">
        <v>0.13</v>
      </c>
      <c r="Q2752" s="42">
        <v>0</v>
      </c>
      <c r="R2752" s="42">
        <v>0</v>
      </c>
      <c r="S2752" s="42">
        <v>83.34</v>
      </c>
      <c r="T2752" s="38">
        <v>5000</v>
      </c>
      <c r="U2752" s="14">
        <f>S2752/H2752</f>
        <v>5.0003599971200227E-2</v>
      </c>
      <c r="V2752" s="19"/>
      <c r="W2752" s="19"/>
      <c r="X2752" s="37" t="s">
        <v>3467</v>
      </c>
    </row>
    <row r="2753" spans="1:37" ht="16.5" customHeight="1">
      <c r="A2753" s="38">
        <v>708</v>
      </c>
      <c r="B2753" s="39">
        <v>10729</v>
      </c>
      <c r="C2753" s="38">
        <v>10292836</v>
      </c>
      <c r="D2753" s="40" t="s">
        <v>3294</v>
      </c>
      <c r="E2753" s="58">
        <v>1</v>
      </c>
      <c r="F2753" s="38">
        <v>56</v>
      </c>
      <c r="G2753" s="38" t="s">
        <v>33</v>
      </c>
      <c r="H2753" s="42">
        <v>1804.47</v>
      </c>
      <c r="I2753" s="37"/>
      <c r="J2753" s="44">
        <v>43432</v>
      </c>
      <c r="K2753" s="42">
        <v>0</v>
      </c>
      <c r="L2753" s="42">
        <v>1714.24</v>
      </c>
      <c r="M2753" s="44">
        <v>45259</v>
      </c>
      <c r="N2753" s="42">
        <v>90.23</v>
      </c>
      <c r="O2753" s="42">
        <v>0</v>
      </c>
      <c r="P2753" s="45">
        <f>IF(J2753&lt;DATEVALUE("2009-1-1"),3%,13%)</f>
        <v>0.13</v>
      </c>
      <c r="Q2753" s="42">
        <f>IF(P2753=13%,ROUND(O2753/(1+P2753)*P2753,2),ROUND(O2753/(1+0.03)*0.02,2))</f>
        <v>0</v>
      </c>
      <c r="R2753" s="42">
        <f>O2753-Q2753</f>
        <v>0</v>
      </c>
      <c r="S2753" s="42">
        <f>N2753-R2753</f>
        <v>90.23</v>
      </c>
      <c r="T2753" s="38">
        <v>2004</v>
      </c>
      <c r="U2753" s="14">
        <f>S2753/H2753</f>
        <v>5.0003602165732873E-2</v>
      </c>
      <c r="V2753" s="19"/>
      <c r="W2753" s="19"/>
      <c r="X2753" s="37" t="s">
        <v>3459</v>
      </c>
    </row>
    <row r="2754" spans="1:37" ht="16.5" customHeight="1">
      <c r="A2754" s="38">
        <v>70</v>
      </c>
      <c r="B2754" s="39">
        <v>10754</v>
      </c>
      <c r="C2754" s="38">
        <v>10295468</v>
      </c>
      <c r="D2754" s="40" t="s">
        <v>655</v>
      </c>
      <c r="E2754" s="38">
        <v>1</v>
      </c>
      <c r="F2754" s="38">
        <v>120</v>
      </c>
      <c r="G2754" s="38" t="s">
        <v>23</v>
      </c>
      <c r="H2754" s="42">
        <v>1794.87</v>
      </c>
      <c r="I2754" s="57"/>
      <c r="J2754" s="44">
        <v>40275</v>
      </c>
      <c r="K2754" s="42">
        <v>0</v>
      </c>
      <c r="L2754" s="42">
        <v>1705.12</v>
      </c>
      <c r="M2754" s="44">
        <v>45199</v>
      </c>
      <c r="N2754" s="42">
        <f>H2754-K2754-L2754</f>
        <v>89.75</v>
      </c>
      <c r="O2754" s="42">
        <v>0</v>
      </c>
      <c r="P2754" s="45">
        <v>0.13</v>
      </c>
      <c r="Q2754" s="42">
        <v>0</v>
      </c>
      <c r="R2754" s="42">
        <v>0</v>
      </c>
      <c r="S2754" s="42">
        <f>N2754</f>
        <v>89.75</v>
      </c>
      <c r="T2754" s="38">
        <v>2103</v>
      </c>
      <c r="U2754" s="14">
        <f>S2754/H2754</f>
        <v>5.0003621432192863E-2</v>
      </c>
      <c r="V2754" s="19"/>
      <c r="W2754" s="19"/>
      <c r="X2754" s="37" t="s">
        <v>3464</v>
      </c>
    </row>
    <row r="2755" spans="1:37" ht="16.5" customHeight="1">
      <c r="A2755" s="38">
        <v>334</v>
      </c>
      <c r="B2755" s="39">
        <v>40704</v>
      </c>
      <c r="C2755" s="38">
        <v>10302993</v>
      </c>
      <c r="D2755" s="40" t="s">
        <v>817</v>
      </c>
      <c r="E2755" s="58">
        <v>5</v>
      </c>
      <c r="F2755" s="38">
        <v>60</v>
      </c>
      <c r="G2755" s="38" t="s">
        <v>83</v>
      </c>
      <c r="H2755" s="42">
        <v>1367.5</v>
      </c>
      <c r="I2755" s="57"/>
      <c r="J2755" s="44">
        <v>42003</v>
      </c>
      <c r="K2755" s="42">
        <v>0</v>
      </c>
      <c r="L2755" s="42">
        <v>1299.1199999999999</v>
      </c>
      <c r="M2755" s="44">
        <v>45199</v>
      </c>
      <c r="N2755" s="42">
        <f>H2755-K2755-L2755</f>
        <v>68.380000000000109</v>
      </c>
      <c r="O2755" s="42">
        <v>0</v>
      </c>
      <c r="P2755" s="45">
        <v>0.13</v>
      </c>
      <c r="Q2755" s="42">
        <v>0</v>
      </c>
      <c r="R2755" s="42">
        <v>0</v>
      </c>
      <c r="S2755" s="42">
        <f>N2755-R2755</f>
        <v>68.380000000000109</v>
      </c>
      <c r="T2755" s="38">
        <v>5000</v>
      </c>
      <c r="U2755" s="14">
        <f>S2755/H2755</f>
        <v>5.0003656307129878E-2</v>
      </c>
      <c r="V2755" s="19"/>
      <c r="W2755" s="19"/>
      <c r="X2755" s="37" t="s">
        <v>3463</v>
      </c>
    </row>
    <row r="2756" spans="1:37" ht="16.5" customHeight="1">
      <c r="A2756" s="38">
        <v>38</v>
      </c>
      <c r="B2756" s="39">
        <v>10723</v>
      </c>
      <c r="C2756" s="38">
        <v>10294045</v>
      </c>
      <c r="D2756" s="40" t="s">
        <v>273</v>
      </c>
      <c r="E2756" s="38">
        <v>1</v>
      </c>
      <c r="F2756" s="38">
        <v>120</v>
      </c>
      <c r="G2756" s="38" t="s">
        <v>23</v>
      </c>
      <c r="H2756" s="42">
        <v>2375.2199999999998</v>
      </c>
      <c r="I2756" s="49"/>
      <c r="J2756" s="44">
        <v>40176</v>
      </c>
      <c r="K2756" s="42">
        <v>0</v>
      </c>
      <c r="L2756" s="42">
        <v>2256.4499999999998</v>
      </c>
      <c r="M2756" s="44">
        <v>45107</v>
      </c>
      <c r="N2756" s="42">
        <f>H2756-K2756-L2756</f>
        <v>118.76999999999998</v>
      </c>
      <c r="O2756" s="42">
        <v>0</v>
      </c>
      <c r="P2756" s="45">
        <v>0.13</v>
      </c>
      <c r="Q2756" s="42">
        <v>0</v>
      </c>
      <c r="R2756" s="42">
        <v>0</v>
      </c>
      <c r="S2756" s="42">
        <f>N2756-R2756</f>
        <v>118.76999999999998</v>
      </c>
      <c r="T2756" s="38">
        <v>5000</v>
      </c>
      <c r="U2756" s="14">
        <f>S2756/H2756</f>
        <v>5.0003789122691787E-2</v>
      </c>
      <c r="V2756" s="19"/>
      <c r="W2756" s="19"/>
      <c r="X2756" s="37" t="s">
        <v>3470</v>
      </c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</row>
    <row r="2757" spans="1:37" ht="16.5" customHeight="1">
      <c r="A2757" s="38">
        <v>944</v>
      </c>
      <c r="B2757" s="39">
        <v>10800</v>
      </c>
      <c r="C2757" s="38">
        <v>10316945</v>
      </c>
      <c r="D2757" s="40" t="s">
        <v>2093</v>
      </c>
      <c r="E2757" s="38">
        <v>1</v>
      </c>
      <c r="F2757" s="38">
        <v>60</v>
      </c>
      <c r="G2757" s="38" t="s">
        <v>23</v>
      </c>
      <c r="H2757" s="42">
        <v>1310.5</v>
      </c>
      <c r="I2757" s="2"/>
      <c r="J2757" s="44">
        <v>40175</v>
      </c>
      <c r="K2757" s="42">
        <v>0</v>
      </c>
      <c r="L2757" s="42">
        <v>1244.97</v>
      </c>
      <c r="M2757" s="44">
        <v>45077</v>
      </c>
      <c r="N2757" s="42">
        <f>H2757-K2757-L2757</f>
        <v>65.529999999999973</v>
      </c>
      <c r="O2757" s="42">
        <v>0</v>
      </c>
      <c r="P2757" s="45">
        <v>0.13</v>
      </c>
      <c r="Q2757" s="42">
        <v>0</v>
      </c>
      <c r="R2757" s="42">
        <v>0</v>
      </c>
      <c r="S2757" s="42">
        <f>N2757-R2757</f>
        <v>65.529999999999973</v>
      </c>
      <c r="T2757" s="38">
        <v>1001</v>
      </c>
      <c r="U2757" s="14">
        <f>S2757/H2757</f>
        <v>5.000381533765736E-2</v>
      </c>
      <c r="V2757" s="19"/>
      <c r="W2757" s="19"/>
      <c r="X2757" s="37" t="s">
        <v>3465</v>
      </c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</row>
    <row r="2758" spans="1:37" ht="16.5" customHeight="1">
      <c r="A2758" s="38">
        <v>96</v>
      </c>
      <c r="B2758" s="39">
        <v>10736</v>
      </c>
      <c r="C2758" s="38">
        <v>10284059</v>
      </c>
      <c r="D2758" s="40" t="s">
        <v>906</v>
      </c>
      <c r="E2758" s="31">
        <v>1</v>
      </c>
      <c r="F2758" s="38">
        <v>120</v>
      </c>
      <c r="G2758" s="38" t="s">
        <v>23</v>
      </c>
      <c r="H2758" s="42">
        <v>914.53</v>
      </c>
      <c r="I2758" s="49"/>
      <c r="J2758" s="44">
        <v>41024</v>
      </c>
      <c r="K2758" s="42">
        <v>0</v>
      </c>
      <c r="L2758" s="42">
        <v>868.8</v>
      </c>
      <c r="M2758" s="44">
        <v>45107</v>
      </c>
      <c r="N2758" s="42">
        <f>H2758-K2758-L2758</f>
        <v>45.730000000000018</v>
      </c>
      <c r="O2758" s="42">
        <v>0</v>
      </c>
      <c r="P2758" s="45">
        <v>0.13</v>
      </c>
      <c r="Q2758" s="42">
        <v>0</v>
      </c>
      <c r="R2758" s="42">
        <v>0</v>
      </c>
      <c r="S2758" s="42">
        <f>N2758-R2758</f>
        <v>45.730000000000018</v>
      </c>
      <c r="T2758" s="38">
        <v>2205</v>
      </c>
      <c r="U2758" s="14">
        <f>S2758/H2758</f>
        <v>5.0003827102446087E-2</v>
      </c>
      <c r="V2758" s="19"/>
      <c r="W2758" s="19"/>
      <c r="X2758" s="37" t="s">
        <v>3461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</row>
    <row r="2759" spans="1:37" ht="16.5" customHeight="1">
      <c r="A2759" s="38">
        <v>218</v>
      </c>
      <c r="B2759" s="39">
        <v>10744</v>
      </c>
      <c r="C2759" s="38">
        <v>10293702</v>
      </c>
      <c r="D2759" s="40" t="s">
        <v>562</v>
      </c>
      <c r="E2759" s="58">
        <v>1</v>
      </c>
      <c r="F2759" s="38">
        <v>120</v>
      </c>
      <c r="G2759" s="38" t="s">
        <v>23</v>
      </c>
      <c r="H2759" s="42">
        <v>1435.89</v>
      </c>
      <c r="I2759" s="57"/>
      <c r="J2759" s="44">
        <v>40205</v>
      </c>
      <c r="K2759" s="42">
        <v>0</v>
      </c>
      <c r="L2759" s="42">
        <v>1364.09</v>
      </c>
      <c r="M2759" s="44">
        <v>45199</v>
      </c>
      <c r="N2759" s="42">
        <f>H2759-K2759-L2759</f>
        <v>71.800000000000182</v>
      </c>
      <c r="O2759" s="42">
        <v>0</v>
      </c>
      <c r="P2759" s="45">
        <v>0.13</v>
      </c>
      <c r="Q2759" s="42">
        <v>0</v>
      </c>
      <c r="R2759" s="42">
        <v>0</v>
      </c>
      <c r="S2759" s="42">
        <f>N2759</f>
        <v>71.800000000000182</v>
      </c>
      <c r="T2759" s="38">
        <v>5000</v>
      </c>
      <c r="U2759" s="14">
        <f>S2759/H2759</f>
        <v>5.0003830376978864E-2</v>
      </c>
      <c r="V2759" s="19"/>
      <c r="W2759" s="19"/>
      <c r="X2759" s="37" t="s">
        <v>3463</v>
      </c>
    </row>
    <row r="2760" spans="1:37" ht="16.5" customHeight="1">
      <c r="A2760" s="38">
        <v>539</v>
      </c>
      <c r="B2760" s="39">
        <v>40712</v>
      </c>
      <c r="C2760" s="38">
        <v>10303851</v>
      </c>
      <c r="D2760" s="40" t="s">
        <v>1757</v>
      </c>
      <c r="E2760" s="38">
        <v>1</v>
      </c>
      <c r="F2760" s="38">
        <v>58</v>
      </c>
      <c r="G2760" s="38" t="s">
        <v>33</v>
      </c>
      <c r="H2760" s="42">
        <v>1666.67</v>
      </c>
      <c r="I2760" s="55"/>
      <c r="J2760" s="44">
        <v>43367</v>
      </c>
      <c r="K2760" s="42">
        <v>0</v>
      </c>
      <c r="L2760" s="42">
        <v>1583.33</v>
      </c>
      <c r="M2760" s="44">
        <v>45138</v>
      </c>
      <c r="N2760" s="42">
        <f>H2760-K2760-L2760</f>
        <v>83.340000000000146</v>
      </c>
      <c r="O2760" s="42">
        <v>0</v>
      </c>
      <c r="P2760" s="45">
        <v>0.13</v>
      </c>
      <c r="Q2760" s="42">
        <v>0</v>
      </c>
      <c r="R2760" s="42">
        <v>0</v>
      </c>
      <c r="S2760" s="42">
        <v>83.34</v>
      </c>
      <c r="T2760" s="38">
        <v>2506</v>
      </c>
      <c r="U2760" s="14">
        <f>S2760/H2760</f>
        <v>5.0003899992200014E-2</v>
      </c>
      <c r="V2760" s="19"/>
      <c r="W2760" s="19"/>
      <c r="X2760" s="37" t="s">
        <v>3467</v>
      </c>
    </row>
    <row r="2761" spans="1:37" ht="16.5" customHeight="1">
      <c r="A2761" s="38">
        <v>80</v>
      </c>
      <c r="B2761" s="39">
        <v>10750</v>
      </c>
      <c r="C2761" s="38">
        <v>10299713</v>
      </c>
      <c r="D2761" s="40" t="s">
        <v>1023</v>
      </c>
      <c r="E2761" s="38">
        <v>1</v>
      </c>
      <c r="F2761" s="38">
        <v>56</v>
      </c>
      <c r="G2761" s="38" t="s">
        <v>33</v>
      </c>
      <c r="H2761" s="42">
        <v>1666.67</v>
      </c>
      <c r="I2761" s="56"/>
      <c r="J2761" s="44">
        <v>43432</v>
      </c>
      <c r="K2761" s="42">
        <v>0</v>
      </c>
      <c r="L2761" s="42">
        <v>1583.33</v>
      </c>
      <c r="M2761" s="44">
        <v>45169</v>
      </c>
      <c r="N2761" s="42">
        <f>H2761-K2761-L2761</f>
        <v>83.340000000000146</v>
      </c>
      <c r="O2761" s="42">
        <v>0</v>
      </c>
      <c r="P2761" s="45">
        <v>0.13</v>
      </c>
      <c r="Q2761" s="42">
        <v>0</v>
      </c>
      <c r="R2761" s="42">
        <v>0</v>
      </c>
      <c r="S2761" s="42">
        <v>83.34</v>
      </c>
      <c r="T2761" s="38">
        <v>5000</v>
      </c>
      <c r="U2761" s="14">
        <f>S2761/H2761</f>
        <v>5.0003899992200014E-2</v>
      </c>
      <c r="V2761" s="19"/>
      <c r="W2761" s="19"/>
      <c r="X2761" s="37" t="s">
        <v>3473</v>
      </c>
    </row>
    <row r="2762" spans="1:37" ht="16.5" customHeight="1">
      <c r="A2762" s="38">
        <v>53</v>
      </c>
      <c r="B2762" s="39">
        <v>10711</v>
      </c>
      <c r="C2762" s="38">
        <v>10283398</v>
      </c>
      <c r="D2762" s="40" t="s">
        <v>189</v>
      </c>
      <c r="E2762" s="38">
        <v>1</v>
      </c>
      <c r="F2762" s="38">
        <v>60</v>
      </c>
      <c r="G2762" s="38" t="s">
        <v>33</v>
      </c>
      <c r="H2762" s="42">
        <v>1666.67</v>
      </c>
      <c r="I2762" s="57"/>
      <c r="J2762" s="44">
        <v>42243</v>
      </c>
      <c r="K2762" s="42">
        <v>0</v>
      </c>
      <c r="L2762" s="42">
        <v>1583.33</v>
      </c>
      <c r="M2762" s="44">
        <v>45199</v>
      </c>
      <c r="N2762" s="42">
        <v>83.34</v>
      </c>
      <c r="O2762" s="42">
        <v>0</v>
      </c>
      <c r="P2762" s="45">
        <v>0.13</v>
      </c>
      <c r="Q2762" s="42">
        <v>0</v>
      </c>
      <c r="R2762" s="42">
        <v>0</v>
      </c>
      <c r="S2762" s="42">
        <v>83.34</v>
      </c>
      <c r="T2762" s="38">
        <v>5000</v>
      </c>
      <c r="U2762" s="14">
        <f>S2762/H2762</f>
        <v>5.0003899992200014E-2</v>
      </c>
      <c r="V2762" s="19"/>
      <c r="W2762" s="19"/>
      <c r="X2762" s="37" t="s">
        <v>3457</v>
      </c>
    </row>
    <row r="2763" spans="1:37" ht="16.5" customHeight="1">
      <c r="A2763" s="38">
        <v>171</v>
      </c>
      <c r="B2763" s="39">
        <v>50098</v>
      </c>
      <c r="C2763" s="38">
        <v>10308066</v>
      </c>
      <c r="D2763" s="40" t="s">
        <v>1023</v>
      </c>
      <c r="E2763" s="38">
        <v>1</v>
      </c>
      <c r="F2763" s="38">
        <v>51</v>
      </c>
      <c r="G2763" s="38" t="s">
        <v>33</v>
      </c>
      <c r="H2763" s="42">
        <v>1666.67</v>
      </c>
      <c r="I2763" s="57"/>
      <c r="J2763" s="44">
        <v>43582</v>
      </c>
      <c r="K2763" s="42">
        <v>0</v>
      </c>
      <c r="L2763" s="42">
        <v>1583.33</v>
      </c>
      <c r="M2763" s="44">
        <v>45199</v>
      </c>
      <c r="N2763" s="42">
        <v>83.34</v>
      </c>
      <c r="O2763" s="42">
        <v>0</v>
      </c>
      <c r="P2763" s="45">
        <v>0.13</v>
      </c>
      <c r="Q2763" s="42">
        <v>0</v>
      </c>
      <c r="R2763" s="42">
        <v>0</v>
      </c>
      <c r="S2763" s="42">
        <v>83.34</v>
      </c>
      <c r="T2763" s="38">
        <v>5000</v>
      </c>
      <c r="U2763" s="14">
        <f>S2763/H2763</f>
        <v>5.0003899992200014E-2</v>
      </c>
      <c r="V2763" s="19"/>
      <c r="W2763" s="19"/>
      <c r="X2763" s="37" t="s">
        <v>3456</v>
      </c>
    </row>
    <row r="2764" spans="1:37" ht="16.5" customHeight="1">
      <c r="A2764" s="38">
        <v>719</v>
      </c>
      <c r="B2764" s="39">
        <v>10729</v>
      </c>
      <c r="C2764" s="38">
        <v>10292921</v>
      </c>
      <c r="D2764" s="40" t="s">
        <v>1106</v>
      </c>
      <c r="E2764" s="58">
        <v>1</v>
      </c>
      <c r="F2764" s="38">
        <v>58</v>
      </c>
      <c r="G2764" s="38" t="s">
        <v>33</v>
      </c>
      <c r="H2764" s="42">
        <v>1666.67</v>
      </c>
      <c r="I2764" s="37"/>
      <c r="J2764" s="44">
        <v>43367</v>
      </c>
      <c r="K2764" s="42">
        <v>0</v>
      </c>
      <c r="L2764" s="42">
        <v>1583.33</v>
      </c>
      <c r="M2764" s="44">
        <v>45259</v>
      </c>
      <c r="N2764" s="42">
        <v>83.34</v>
      </c>
      <c r="O2764" s="42">
        <v>0</v>
      </c>
      <c r="P2764" s="45">
        <f>IF(J2764&lt;DATEVALUE("2009-1-1"),3%,13%)</f>
        <v>0.13</v>
      </c>
      <c r="Q2764" s="42">
        <f>IF(P2764=13%,ROUND(O2764/(1+P2764)*P2764,2),ROUND(O2764/(1+0.03)*0.02,2))</f>
        <v>0</v>
      </c>
      <c r="R2764" s="42">
        <f>O2764-Q2764</f>
        <v>0</v>
      </c>
      <c r="S2764" s="42">
        <f>N2764-R2764</f>
        <v>83.34</v>
      </c>
      <c r="T2764" s="38">
        <v>2506</v>
      </c>
      <c r="U2764" s="14">
        <f>S2764/H2764</f>
        <v>5.0003899992200014E-2</v>
      </c>
      <c r="V2764" s="19"/>
      <c r="W2764" s="19"/>
      <c r="X2764" s="37" t="s">
        <v>3459</v>
      </c>
    </row>
    <row r="2765" spans="1:37" ht="16.5" customHeight="1">
      <c r="A2765" s="38">
        <v>351</v>
      </c>
      <c r="B2765" s="39">
        <v>10739</v>
      </c>
      <c r="C2765" s="38">
        <v>10278290</v>
      </c>
      <c r="D2765" s="40" t="s">
        <v>487</v>
      </c>
      <c r="E2765" s="58">
        <v>1</v>
      </c>
      <c r="F2765" s="38">
        <v>60</v>
      </c>
      <c r="G2765" s="38" t="s">
        <v>33</v>
      </c>
      <c r="H2765" s="42">
        <v>1666.67</v>
      </c>
      <c r="I2765" s="57"/>
      <c r="J2765" s="44">
        <v>43309</v>
      </c>
      <c r="K2765" s="42">
        <v>0</v>
      </c>
      <c r="L2765" s="42">
        <v>1583.33</v>
      </c>
      <c r="M2765" s="44">
        <v>45199</v>
      </c>
      <c r="N2765" s="42">
        <f>H2765-L2765</f>
        <v>83.340000000000146</v>
      </c>
      <c r="O2765" s="42">
        <v>0</v>
      </c>
      <c r="P2765" s="45">
        <v>0.13</v>
      </c>
      <c r="Q2765" s="42">
        <v>0</v>
      </c>
      <c r="R2765" s="42">
        <v>0</v>
      </c>
      <c r="S2765" s="42">
        <f>N2765-R2765</f>
        <v>83.340000000000146</v>
      </c>
      <c r="T2765" s="38">
        <v>2506</v>
      </c>
      <c r="U2765" s="14">
        <f>S2765/H2765</f>
        <v>5.0003899992200097E-2</v>
      </c>
      <c r="V2765" s="19"/>
      <c r="W2765" s="19"/>
      <c r="X2765" s="37" t="s">
        <v>3462</v>
      </c>
    </row>
    <row r="2766" spans="1:37" ht="16.5" customHeight="1">
      <c r="A2766" s="38">
        <v>996</v>
      </c>
      <c r="B2766" s="39">
        <v>10800</v>
      </c>
      <c r="C2766" s="38">
        <v>10317630</v>
      </c>
      <c r="D2766" s="40" t="s">
        <v>614</v>
      </c>
      <c r="E2766" s="38">
        <v>1</v>
      </c>
      <c r="F2766" s="38">
        <v>60</v>
      </c>
      <c r="G2766" s="38" t="s">
        <v>23</v>
      </c>
      <c r="H2766" s="42">
        <v>1882.85</v>
      </c>
      <c r="I2766" s="2"/>
      <c r="J2766" s="44">
        <v>39808</v>
      </c>
      <c r="K2766" s="42">
        <v>0</v>
      </c>
      <c r="L2766" s="42">
        <v>1788.7</v>
      </c>
      <c r="M2766" s="44">
        <v>45077</v>
      </c>
      <c r="N2766" s="42">
        <f>H2766-K2766-L2766</f>
        <v>94.149999999999864</v>
      </c>
      <c r="O2766" s="42">
        <v>0</v>
      </c>
      <c r="P2766" s="45">
        <v>0.03</v>
      </c>
      <c r="Q2766" s="42">
        <v>0</v>
      </c>
      <c r="R2766" s="42">
        <v>0</v>
      </c>
      <c r="S2766" s="42">
        <f>N2766-R2766</f>
        <v>94.149999999999864</v>
      </c>
      <c r="T2766" s="38">
        <v>1001</v>
      </c>
      <c r="U2766" s="14">
        <f>S2766/H2766</f>
        <v>5.0003983323153658E-2</v>
      </c>
      <c r="V2766" s="19"/>
      <c r="W2766" s="19"/>
      <c r="X2766" s="37" t="s">
        <v>3465</v>
      </c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</row>
    <row r="2767" spans="1:37" ht="16.5" customHeight="1">
      <c r="A2767" s="38">
        <v>77</v>
      </c>
      <c r="B2767" s="39">
        <v>10713</v>
      </c>
      <c r="C2767" s="38">
        <v>10298249</v>
      </c>
      <c r="D2767" s="40" t="s">
        <v>223</v>
      </c>
      <c r="E2767" s="38">
        <v>20</v>
      </c>
      <c r="F2767" s="38">
        <v>60</v>
      </c>
      <c r="G2767" s="38" t="s">
        <v>83</v>
      </c>
      <c r="H2767" s="42">
        <v>1504.28</v>
      </c>
      <c r="I2767" s="57"/>
      <c r="J2767" s="44">
        <v>40805</v>
      </c>
      <c r="K2767" s="42">
        <v>0</v>
      </c>
      <c r="L2767" s="42">
        <v>1429.06</v>
      </c>
      <c r="M2767" s="44">
        <v>45199</v>
      </c>
      <c r="N2767" s="42">
        <v>75.22</v>
      </c>
      <c r="O2767" s="42">
        <v>0</v>
      </c>
      <c r="P2767" s="45">
        <v>0.13</v>
      </c>
      <c r="Q2767" s="42">
        <v>0</v>
      </c>
      <c r="R2767" s="42">
        <v>0</v>
      </c>
      <c r="S2767" s="42">
        <v>75.22</v>
      </c>
      <c r="T2767" s="38">
        <v>5000</v>
      </c>
      <c r="U2767" s="14">
        <f>S2767/H2767</f>
        <v>5.0003988619140051E-2</v>
      </c>
      <c r="V2767" s="19"/>
      <c r="W2767" s="19"/>
      <c r="X2767" s="37" t="s">
        <v>3457</v>
      </c>
    </row>
    <row r="2768" spans="1:37" ht="16.5" customHeight="1">
      <c r="A2768" s="38">
        <v>1015</v>
      </c>
      <c r="B2768" s="39">
        <v>10800</v>
      </c>
      <c r="C2768" s="38">
        <v>10317740</v>
      </c>
      <c r="D2768" s="40" t="s">
        <v>2131</v>
      </c>
      <c r="E2768" s="38">
        <v>1</v>
      </c>
      <c r="F2768" s="38">
        <v>60</v>
      </c>
      <c r="G2768" s="38" t="s">
        <v>23</v>
      </c>
      <c r="H2768" s="42">
        <v>1876.25</v>
      </c>
      <c r="I2768" s="2"/>
      <c r="J2768" s="44">
        <v>39808</v>
      </c>
      <c r="K2768" s="42">
        <v>0</v>
      </c>
      <c r="L2768" s="42">
        <v>1782.43</v>
      </c>
      <c r="M2768" s="44">
        <v>45077</v>
      </c>
      <c r="N2768" s="42">
        <f>H2768-K2768-L2768</f>
        <v>93.819999999999936</v>
      </c>
      <c r="O2768" s="42">
        <v>0</v>
      </c>
      <c r="P2768" s="45">
        <v>0.03</v>
      </c>
      <c r="Q2768" s="42">
        <v>0</v>
      </c>
      <c r="R2768" s="42">
        <v>0</v>
      </c>
      <c r="S2768" s="42">
        <f>N2768-R2768</f>
        <v>93.819999999999936</v>
      </c>
      <c r="T2768" s="38">
        <v>1001</v>
      </c>
      <c r="U2768" s="14">
        <f>S2768/H2768</f>
        <v>5.0003997335109893E-2</v>
      </c>
      <c r="V2768" s="19"/>
      <c r="W2768" s="19"/>
      <c r="X2768" s="37" t="s">
        <v>3465</v>
      </c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</row>
    <row r="2769" spans="1:37" ht="16.5" customHeight="1">
      <c r="A2769" s="38">
        <v>18</v>
      </c>
      <c r="B2769" s="39">
        <v>10719</v>
      </c>
      <c r="C2769" s="38">
        <v>10281402</v>
      </c>
      <c r="D2769" s="40" t="s">
        <v>246</v>
      </c>
      <c r="E2769" s="58">
        <v>1</v>
      </c>
      <c r="F2769" s="38">
        <v>43</v>
      </c>
      <c r="G2769" s="38" t="s">
        <v>33</v>
      </c>
      <c r="H2769" s="42">
        <v>2223.8200000000002</v>
      </c>
      <c r="I2769" s="57"/>
      <c r="J2769" s="44">
        <v>43827</v>
      </c>
      <c r="K2769" s="42">
        <v>0</v>
      </c>
      <c r="L2769" s="42">
        <v>2112.62</v>
      </c>
      <c r="M2769" s="44">
        <v>45199</v>
      </c>
      <c r="N2769" s="42">
        <f>H2769-L2769</f>
        <v>111.20000000000027</v>
      </c>
      <c r="O2769" s="42">
        <v>0</v>
      </c>
      <c r="P2769" s="45">
        <v>0.13</v>
      </c>
      <c r="Q2769" s="42">
        <v>0</v>
      </c>
      <c r="R2769" s="42">
        <v>0</v>
      </c>
      <c r="S2769" s="42">
        <f>N2769</f>
        <v>111.20000000000027</v>
      </c>
      <c r="T2769" s="38">
        <v>2506</v>
      </c>
      <c r="U2769" s="14">
        <f>S2769/H2769</f>
        <v>5.0004047090142306E-2</v>
      </c>
      <c r="V2769" s="19"/>
      <c r="W2769" s="19"/>
      <c r="X2769" s="37" t="s">
        <v>3478</v>
      </c>
    </row>
    <row r="2770" spans="1:37" ht="16.5" customHeight="1">
      <c r="A2770" s="38">
        <v>9</v>
      </c>
      <c r="B2770" s="39">
        <v>10742</v>
      </c>
      <c r="C2770" s="38">
        <v>10287727</v>
      </c>
      <c r="D2770" s="40" t="s">
        <v>2860</v>
      </c>
      <c r="E2770" s="38">
        <v>1</v>
      </c>
      <c r="F2770" s="38">
        <v>120</v>
      </c>
      <c r="G2770" s="38" t="s">
        <v>23</v>
      </c>
      <c r="H2770" s="42">
        <v>2222.2199999999998</v>
      </c>
      <c r="I2770" s="2"/>
      <c r="J2770" s="44">
        <v>40748</v>
      </c>
      <c r="K2770" s="42">
        <v>0</v>
      </c>
      <c r="L2770" s="42">
        <v>2111.1</v>
      </c>
      <c r="M2770" s="44">
        <v>44985</v>
      </c>
      <c r="N2770" s="42">
        <f>H2770-K2770-L2770</f>
        <v>111.11999999999989</v>
      </c>
      <c r="O2770" s="42">
        <v>0</v>
      </c>
      <c r="P2770" s="45">
        <v>0.13</v>
      </c>
      <c r="Q2770" s="42">
        <v>0</v>
      </c>
      <c r="R2770" s="42">
        <v>0</v>
      </c>
      <c r="S2770" s="42">
        <f>N2770-R2770</f>
        <v>111.11999999999989</v>
      </c>
      <c r="T2770" s="38">
        <v>5000</v>
      </c>
      <c r="U2770" s="14">
        <f>S2770/H2770</f>
        <v>5.0004050004049956E-2</v>
      </c>
      <c r="V2770" s="19"/>
      <c r="W2770" s="19"/>
      <c r="X2770" s="37" t="s">
        <v>3463</v>
      </c>
    </row>
    <row r="2771" spans="1:37" ht="16.5" customHeight="1">
      <c r="A2771" s="38">
        <v>8</v>
      </c>
      <c r="B2771" s="39">
        <v>10755</v>
      </c>
      <c r="C2771" s="38">
        <v>10287698</v>
      </c>
      <c r="D2771" s="40" t="s">
        <v>2874</v>
      </c>
      <c r="E2771" s="38">
        <v>1</v>
      </c>
      <c r="F2771" s="38">
        <v>60</v>
      </c>
      <c r="G2771" s="38" t="s">
        <v>33</v>
      </c>
      <c r="H2771" s="42">
        <v>1111.1099999999999</v>
      </c>
      <c r="I2771" s="2"/>
      <c r="J2771" s="44">
        <v>42792</v>
      </c>
      <c r="K2771" s="42">
        <v>0</v>
      </c>
      <c r="L2771" s="42">
        <v>1055.55</v>
      </c>
      <c r="M2771" s="44">
        <v>44985</v>
      </c>
      <c r="N2771" s="42">
        <f>H2771-K2771-L2771</f>
        <v>55.559999999999945</v>
      </c>
      <c r="O2771" s="42">
        <v>0</v>
      </c>
      <c r="P2771" s="45">
        <v>0.13</v>
      </c>
      <c r="Q2771" s="42">
        <v>0</v>
      </c>
      <c r="R2771" s="42">
        <v>0</v>
      </c>
      <c r="S2771" s="42">
        <f>N2771-R2771</f>
        <v>55.559999999999945</v>
      </c>
      <c r="T2771" s="38">
        <v>5000</v>
      </c>
      <c r="U2771" s="14">
        <f>S2771/H2771</f>
        <v>5.0004050004049956E-2</v>
      </c>
      <c r="V2771" s="19"/>
      <c r="W2771" s="19"/>
      <c r="X2771" s="37" t="s">
        <v>3464</v>
      </c>
    </row>
    <row r="2772" spans="1:37" ht="16.5" customHeight="1">
      <c r="A2772" s="38">
        <v>103</v>
      </c>
      <c r="B2772" s="39">
        <v>10736</v>
      </c>
      <c r="C2772" s="38">
        <v>10284088</v>
      </c>
      <c r="D2772" s="40" t="s">
        <v>1901</v>
      </c>
      <c r="E2772" s="31">
        <v>2</v>
      </c>
      <c r="F2772" s="38">
        <v>60</v>
      </c>
      <c r="G2772" s="38" t="s">
        <v>33</v>
      </c>
      <c r="H2772" s="42">
        <v>2222.2199999999998</v>
      </c>
      <c r="I2772" s="49"/>
      <c r="J2772" s="44">
        <v>41635</v>
      </c>
      <c r="K2772" s="42">
        <v>0</v>
      </c>
      <c r="L2772" s="42">
        <v>2111.1</v>
      </c>
      <c r="M2772" s="44">
        <v>45107</v>
      </c>
      <c r="N2772" s="42">
        <f>H2772-K2772-L2772</f>
        <v>111.11999999999989</v>
      </c>
      <c r="O2772" s="42">
        <v>0</v>
      </c>
      <c r="P2772" s="45">
        <v>0.13</v>
      </c>
      <c r="Q2772" s="42">
        <v>0</v>
      </c>
      <c r="R2772" s="42">
        <v>0</v>
      </c>
      <c r="S2772" s="42">
        <f>N2772-R2772</f>
        <v>111.11999999999989</v>
      </c>
      <c r="T2772" s="38">
        <v>5000</v>
      </c>
      <c r="U2772" s="14">
        <f>S2772/H2772</f>
        <v>5.0004050004049956E-2</v>
      </c>
      <c r="V2772" s="19"/>
      <c r="W2772" s="19"/>
      <c r="X2772" s="37" t="s">
        <v>3461</v>
      </c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</row>
    <row r="2773" spans="1:37" ht="16.5" customHeight="1">
      <c r="A2773" s="38">
        <v>34</v>
      </c>
      <c r="B2773" s="39">
        <v>10730</v>
      </c>
      <c r="C2773" s="38">
        <v>10290176</v>
      </c>
      <c r="D2773" s="40" t="s">
        <v>2484</v>
      </c>
      <c r="E2773" s="38">
        <v>1</v>
      </c>
      <c r="F2773" s="38">
        <v>60</v>
      </c>
      <c r="G2773" s="38" t="s">
        <v>33</v>
      </c>
      <c r="H2773" s="42">
        <v>1111.1099999999999</v>
      </c>
      <c r="I2773" s="2"/>
      <c r="J2773" s="44">
        <v>42640</v>
      </c>
      <c r="K2773" s="42">
        <v>0</v>
      </c>
      <c r="L2773" s="42">
        <v>1055.55</v>
      </c>
      <c r="M2773" s="44">
        <v>45016</v>
      </c>
      <c r="N2773" s="42">
        <f>H2773-K2773-L2773</f>
        <v>55.559999999999945</v>
      </c>
      <c r="O2773" s="42">
        <v>0</v>
      </c>
      <c r="P2773" s="45">
        <v>0.13</v>
      </c>
      <c r="Q2773" s="42">
        <v>0</v>
      </c>
      <c r="R2773" s="42">
        <v>0</v>
      </c>
      <c r="S2773" s="42">
        <v>55.56</v>
      </c>
      <c r="T2773" s="38">
        <v>5000</v>
      </c>
      <c r="U2773" s="14">
        <f>S2773/H2773</f>
        <v>5.0004050004050012E-2</v>
      </c>
      <c r="V2773" s="19"/>
      <c r="W2773" s="19"/>
      <c r="X2773" s="37" t="s">
        <v>3459</v>
      </c>
    </row>
    <row r="2774" spans="1:37" ht="16.5" customHeight="1">
      <c r="A2774" s="38">
        <v>55</v>
      </c>
      <c r="B2774" s="39">
        <v>10750</v>
      </c>
      <c r="C2774" s="38">
        <v>10299249</v>
      </c>
      <c r="D2774" s="40" t="s">
        <v>1573</v>
      </c>
      <c r="E2774" s="38">
        <v>1</v>
      </c>
      <c r="F2774" s="38">
        <v>120</v>
      </c>
      <c r="G2774" s="38" t="s">
        <v>23</v>
      </c>
      <c r="H2774" s="42">
        <v>1111.1099999999999</v>
      </c>
      <c r="I2774" s="55"/>
      <c r="J2774" s="44">
        <v>40863</v>
      </c>
      <c r="K2774" s="42">
        <v>0</v>
      </c>
      <c r="L2774" s="42">
        <v>1055.55</v>
      </c>
      <c r="M2774" s="44">
        <v>45138</v>
      </c>
      <c r="N2774" s="42">
        <f>H2774-K2774-L2774</f>
        <v>55.559999999999945</v>
      </c>
      <c r="O2774" s="42">
        <v>0</v>
      </c>
      <c r="P2774" s="45">
        <v>0.13</v>
      </c>
      <c r="Q2774" s="42">
        <v>0</v>
      </c>
      <c r="R2774" s="42">
        <v>0</v>
      </c>
      <c r="S2774" s="42">
        <v>55.56</v>
      </c>
      <c r="T2774" s="38">
        <v>5000</v>
      </c>
      <c r="U2774" s="14">
        <f>S2774/H2774</f>
        <v>5.0004050004050012E-2</v>
      </c>
      <c r="V2774" s="19"/>
      <c r="W2774" s="19"/>
      <c r="X2774" s="37" t="s">
        <v>3473</v>
      </c>
    </row>
    <row r="2775" spans="1:37" ht="16.5" customHeight="1">
      <c r="A2775" s="38">
        <v>147</v>
      </c>
      <c r="B2775" s="39">
        <v>10709</v>
      </c>
      <c r="C2775" s="38">
        <v>10310026</v>
      </c>
      <c r="D2775" s="40" t="s">
        <v>162</v>
      </c>
      <c r="E2775" s="38">
        <v>1</v>
      </c>
      <c r="F2775" s="38">
        <v>60</v>
      </c>
      <c r="G2775" s="38" t="s">
        <v>83</v>
      </c>
      <c r="H2775" s="42">
        <v>1111.1099999999999</v>
      </c>
      <c r="I2775" s="57"/>
      <c r="J2775" s="44">
        <v>42359</v>
      </c>
      <c r="K2775" s="42">
        <v>0</v>
      </c>
      <c r="L2775" s="42">
        <v>1055.55</v>
      </c>
      <c r="M2775" s="44">
        <v>45199</v>
      </c>
      <c r="N2775" s="42">
        <v>55.56</v>
      </c>
      <c r="O2775" s="42">
        <v>0</v>
      </c>
      <c r="P2775" s="45">
        <v>0.13</v>
      </c>
      <c r="Q2775" s="42">
        <v>0</v>
      </c>
      <c r="R2775" s="42">
        <v>0</v>
      </c>
      <c r="S2775" s="42">
        <v>55.56</v>
      </c>
      <c r="T2775" s="38">
        <v>5000</v>
      </c>
      <c r="U2775" s="14">
        <f>S2775/H2775</f>
        <v>5.0004050004050012E-2</v>
      </c>
      <c r="V2775" s="19"/>
      <c r="W2775" s="19"/>
      <c r="X2775" s="37" t="s">
        <v>3456</v>
      </c>
    </row>
    <row r="2776" spans="1:37" ht="16.5" customHeight="1">
      <c r="A2776" s="38">
        <v>117</v>
      </c>
      <c r="B2776" s="39">
        <v>10704</v>
      </c>
      <c r="C2776" s="38">
        <v>10280441</v>
      </c>
      <c r="D2776" s="40" t="s">
        <v>2928</v>
      </c>
      <c r="E2776" s="58">
        <v>1</v>
      </c>
      <c r="F2776" s="38">
        <v>60</v>
      </c>
      <c r="G2776" s="38" t="s">
        <v>33</v>
      </c>
      <c r="H2776" s="42">
        <v>1111.1099999999999</v>
      </c>
      <c r="I2776" s="37"/>
      <c r="J2776" s="44">
        <v>42849</v>
      </c>
      <c r="K2776" s="42">
        <v>0</v>
      </c>
      <c r="L2776" s="42">
        <v>1055.55</v>
      </c>
      <c r="M2776" s="44">
        <v>45200</v>
      </c>
      <c r="N2776" s="42">
        <v>55.56</v>
      </c>
      <c r="O2776" s="42">
        <v>0</v>
      </c>
      <c r="P2776" s="45">
        <f>IF(J2776&lt;DATEVALUE("2009-1-1"),3%,13%)</f>
        <v>0.13</v>
      </c>
      <c r="Q2776" s="42">
        <f>IF(P2776=13%,ROUND(O2776/(1+P2776)*P2776,2),ROUND(O2776/(1+0.03)*0.02,2))</f>
        <v>0</v>
      </c>
      <c r="R2776" s="42">
        <f>O2776-Q2776</f>
        <v>0</v>
      </c>
      <c r="S2776" s="42">
        <f>N2776-R2776</f>
        <v>55.56</v>
      </c>
      <c r="T2776" s="38">
        <v>5000</v>
      </c>
      <c r="U2776" s="14">
        <f>S2776/H2776</f>
        <v>5.0004050004050012E-2</v>
      </c>
      <c r="V2776" s="19"/>
      <c r="W2776" s="19"/>
      <c r="X2776" s="37" t="s">
        <v>3455</v>
      </c>
    </row>
    <row r="2777" spans="1:37" ht="16.5" customHeight="1">
      <c r="A2777" s="38">
        <v>788</v>
      </c>
      <c r="B2777" s="39">
        <v>10729</v>
      </c>
      <c r="C2777" s="38">
        <v>10292802</v>
      </c>
      <c r="D2777" s="40" t="s">
        <v>2484</v>
      </c>
      <c r="E2777" s="58">
        <v>1</v>
      </c>
      <c r="F2777" s="38">
        <v>60</v>
      </c>
      <c r="G2777" s="38" t="s">
        <v>33</v>
      </c>
      <c r="H2777" s="42">
        <v>1111.1099999999999</v>
      </c>
      <c r="I2777" s="37"/>
      <c r="J2777" s="44">
        <v>42640</v>
      </c>
      <c r="K2777" s="42">
        <v>0</v>
      </c>
      <c r="L2777" s="42">
        <v>1055.55</v>
      </c>
      <c r="M2777" s="44">
        <v>45259</v>
      </c>
      <c r="N2777" s="42">
        <v>55.56</v>
      </c>
      <c r="O2777" s="42">
        <v>0</v>
      </c>
      <c r="P2777" s="45">
        <f>IF(J2777&lt;DATEVALUE("2009-1-1"),3%,13%)</f>
        <v>0.13</v>
      </c>
      <c r="Q2777" s="42">
        <f>IF(P2777=13%,ROUND(O2777/(1+P2777)*P2777,2),ROUND(O2777/(1+0.03)*0.02,2))</f>
        <v>0</v>
      </c>
      <c r="R2777" s="42">
        <f>O2777-Q2777</f>
        <v>0</v>
      </c>
      <c r="S2777" s="42">
        <f>N2777-R2777</f>
        <v>55.56</v>
      </c>
      <c r="T2777" s="38">
        <v>5000</v>
      </c>
      <c r="U2777" s="14">
        <f>S2777/H2777</f>
        <v>5.0004050004050012E-2</v>
      </c>
      <c r="V2777" s="19"/>
      <c r="W2777" s="19"/>
      <c r="X2777" s="37" t="s">
        <v>3459</v>
      </c>
    </row>
    <row r="2778" spans="1:37" ht="16.5" customHeight="1">
      <c r="A2778" s="38">
        <v>191</v>
      </c>
      <c r="B2778" s="39">
        <v>10743</v>
      </c>
      <c r="C2778" s="38">
        <v>10300100</v>
      </c>
      <c r="D2778" s="40" t="s">
        <v>538</v>
      </c>
      <c r="E2778" s="58">
        <v>1</v>
      </c>
      <c r="F2778" s="38">
        <v>60</v>
      </c>
      <c r="G2778" s="38" t="s">
        <v>33</v>
      </c>
      <c r="H2778" s="42">
        <v>1895.64</v>
      </c>
      <c r="I2778" s="57"/>
      <c r="J2778" s="44">
        <v>40512</v>
      </c>
      <c r="K2778" s="42">
        <v>0</v>
      </c>
      <c r="L2778" s="42">
        <v>1800.85</v>
      </c>
      <c r="M2778" s="44">
        <v>45199</v>
      </c>
      <c r="N2778" s="42">
        <f>H2778-L2778</f>
        <v>94.790000000000191</v>
      </c>
      <c r="O2778" s="42">
        <v>0</v>
      </c>
      <c r="P2778" s="45">
        <v>0.13</v>
      </c>
      <c r="Q2778" s="42">
        <v>0</v>
      </c>
      <c r="R2778" s="42">
        <v>0</v>
      </c>
      <c r="S2778" s="42">
        <f>N2778</f>
        <v>94.790000000000191</v>
      </c>
      <c r="T2778" s="38">
        <v>5000</v>
      </c>
      <c r="U2778" s="14">
        <f>S2778/H2778</f>
        <v>5.0004220210588604E-2</v>
      </c>
      <c r="V2778" s="19"/>
      <c r="W2778" s="19"/>
      <c r="X2778" s="37" t="s">
        <v>3463</v>
      </c>
    </row>
    <row r="2779" spans="1:37" ht="16.5" customHeight="1">
      <c r="A2779" s="38">
        <v>66</v>
      </c>
      <c r="B2779" s="39">
        <v>10750</v>
      </c>
      <c r="C2779" s="38">
        <v>10299749</v>
      </c>
      <c r="D2779" s="40" t="s">
        <v>769</v>
      </c>
      <c r="E2779" s="38">
        <v>1</v>
      </c>
      <c r="F2779" s="38">
        <v>60</v>
      </c>
      <c r="G2779" s="38" t="s">
        <v>33</v>
      </c>
      <c r="H2779" s="42">
        <v>1538.47</v>
      </c>
      <c r="I2779" s="55"/>
      <c r="J2779" s="44">
        <v>42487</v>
      </c>
      <c r="K2779" s="42">
        <v>0</v>
      </c>
      <c r="L2779" s="42">
        <v>1461.54</v>
      </c>
      <c r="M2779" s="44">
        <v>45138</v>
      </c>
      <c r="N2779" s="42">
        <f>H2779-K2779-L2779</f>
        <v>76.930000000000064</v>
      </c>
      <c r="O2779" s="42">
        <v>0</v>
      </c>
      <c r="P2779" s="45">
        <v>0.13</v>
      </c>
      <c r="Q2779" s="42">
        <v>0</v>
      </c>
      <c r="R2779" s="42">
        <v>0</v>
      </c>
      <c r="S2779" s="42">
        <v>76.930000000000007</v>
      </c>
      <c r="T2779" s="38">
        <v>5000</v>
      </c>
      <c r="U2779" s="14">
        <f>S2779/H2779</f>
        <v>5.0004224976762629E-2</v>
      </c>
      <c r="V2779" s="19"/>
      <c r="W2779" s="19"/>
      <c r="X2779" s="37" t="s">
        <v>3473</v>
      </c>
    </row>
    <row r="2780" spans="1:37" ht="16.5" customHeight="1">
      <c r="A2780" s="38">
        <v>112</v>
      </c>
      <c r="B2780" s="39">
        <v>10741</v>
      </c>
      <c r="C2780" s="38">
        <v>10282315</v>
      </c>
      <c r="D2780" s="40" t="s">
        <v>769</v>
      </c>
      <c r="E2780" s="38">
        <v>1</v>
      </c>
      <c r="F2780" s="38">
        <v>60</v>
      </c>
      <c r="G2780" s="38" t="s">
        <v>33</v>
      </c>
      <c r="H2780" s="42">
        <v>1538.47</v>
      </c>
      <c r="I2780" s="2"/>
      <c r="J2780" s="44">
        <v>42487</v>
      </c>
      <c r="K2780" s="42">
        <v>0</v>
      </c>
      <c r="L2780" s="42">
        <v>1461.54</v>
      </c>
      <c r="M2780" s="44">
        <v>45077</v>
      </c>
      <c r="N2780" s="42">
        <f>H2780-K2780-L2780</f>
        <v>76.930000000000064</v>
      </c>
      <c r="O2780" s="42">
        <v>0</v>
      </c>
      <c r="P2780" s="45">
        <v>0.13</v>
      </c>
      <c r="Q2780" s="42">
        <v>0</v>
      </c>
      <c r="R2780" s="42">
        <v>0</v>
      </c>
      <c r="S2780" s="42">
        <f>N2780-R2780</f>
        <v>76.930000000000064</v>
      </c>
      <c r="T2780" s="38">
        <v>5000</v>
      </c>
      <c r="U2780" s="14">
        <f>S2780/H2780</f>
        <v>5.0004224976762671E-2</v>
      </c>
      <c r="V2780" s="19"/>
      <c r="W2780" s="19"/>
      <c r="X2780" s="37" t="s">
        <v>3462</v>
      </c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</row>
    <row r="2781" spans="1:37" ht="16.5" customHeight="1">
      <c r="A2781" s="38">
        <v>118</v>
      </c>
      <c r="B2781" s="39">
        <v>10736</v>
      </c>
      <c r="C2781" s="38">
        <v>10284128</v>
      </c>
      <c r="D2781" s="40" t="s">
        <v>1908</v>
      </c>
      <c r="E2781" s="38">
        <v>1</v>
      </c>
      <c r="F2781" s="38">
        <v>60</v>
      </c>
      <c r="G2781" s="38" t="s">
        <v>33</v>
      </c>
      <c r="H2781" s="42">
        <v>1538.47</v>
      </c>
      <c r="I2781" s="49"/>
      <c r="J2781" s="44">
        <v>42424</v>
      </c>
      <c r="K2781" s="42">
        <v>0</v>
      </c>
      <c r="L2781" s="42">
        <v>1461.54</v>
      </c>
      <c r="M2781" s="44">
        <v>45107</v>
      </c>
      <c r="N2781" s="42">
        <f>H2781-K2781-L2781</f>
        <v>76.930000000000064</v>
      </c>
      <c r="O2781" s="42">
        <v>0</v>
      </c>
      <c r="P2781" s="45">
        <v>0.13</v>
      </c>
      <c r="Q2781" s="42">
        <v>0</v>
      </c>
      <c r="R2781" s="42">
        <v>0</v>
      </c>
      <c r="S2781" s="42">
        <f>N2781-R2781</f>
        <v>76.930000000000064</v>
      </c>
      <c r="T2781" s="38">
        <v>5000</v>
      </c>
      <c r="U2781" s="14">
        <f>S2781/H2781</f>
        <v>5.0004224976762671E-2</v>
      </c>
      <c r="V2781" s="19"/>
      <c r="W2781" s="19"/>
      <c r="X2781" s="37" t="s">
        <v>3461</v>
      </c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</row>
    <row r="2782" spans="1:37" ht="16.5" customHeight="1">
      <c r="A2782" s="38">
        <v>21</v>
      </c>
      <c r="B2782" s="39">
        <v>10755</v>
      </c>
      <c r="C2782" s="38">
        <v>10287188</v>
      </c>
      <c r="D2782" s="40" t="s">
        <v>2427</v>
      </c>
      <c r="E2782" s="38">
        <v>6</v>
      </c>
      <c r="F2782" s="38">
        <v>120</v>
      </c>
      <c r="G2782" s="38" t="s">
        <v>23</v>
      </c>
      <c r="H2782" s="42">
        <v>1410.88</v>
      </c>
      <c r="I2782" s="2"/>
      <c r="J2782" s="44">
        <v>39947</v>
      </c>
      <c r="K2782" s="42">
        <v>0</v>
      </c>
      <c r="L2782" s="42">
        <v>1340.33</v>
      </c>
      <c r="M2782" s="44">
        <v>45046</v>
      </c>
      <c r="N2782" s="42">
        <f>H2782-K2782-L2782</f>
        <v>70.550000000000182</v>
      </c>
      <c r="O2782" s="42">
        <v>0</v>
      </c>
      <c r="P2782" s="45">
        <v>0.13</v>
      </c>
      <c r="Q2782" s="42">
        <v>0</v>
      </c>
      <c r="R2782" s="42">
        <v>0</v>
      </c>
      <c r="S2782" s="42">
        <v>70.550000000000196</v>
      </c>
      <c r="T2782" s="38">
        <v>5000</v>
      </c>
      <c r="U2782" s="14">
        <f>S2782/H2782</f>
        <v>5.0004252665003537E-2</v>
      </c>
      <c r="V2782" s="19"/>
      <c r="W2782" s="19"/>
      <c r="X2782" s="37" t="s">
        <v>3464</v>
      </c>
    </row>
    <row r="2783" spans="1:37" ht="16.5" customHeight="1">
      <c r="A2783" s="38">
        <v>156</v>
      </c>
      <c r="B2783" s="39">
        <v>10741</v>
      </c>
      <c r="C2783" s="38">
        <v>10282506</v>
      </c>
      <c r="D2783" s="40" t="s">
        <v>519</v>
      </c>
      <c r="E2783" s="38">
        <v>1</v>
      </c>
      <c r="F2783" s="38">
        <v>36</v>
      </c>
      <c r="G2783" s="38" t="s">
        <v>33</v>
      </c>
      <c r="H2783" s="42">
        <v>2094.02</v>
      </c>
      <c r="I2783" s="2"/>
      <c r="J2783" s="44">
        <v>43827</v>
      </c>
      <c r="K2783" s="42">
        <v>0</v>
      </c>
      <c r="L2783" s="42">
        <v>1989.31</v>
      </c>
      <c r="M2783" s="44">
        <v>45077</v>
      </c>
      <c r="N2783" s="42">
        <f>H2783-K2783-L2783</f>
        <v>104.71000000000004</v>
      </c>
      <c r="O2783" s="42">
        <v>0</v>
      </c>
      <c r="P2783" s="45">
        <v>0.13</v>
      </c>
      <c r="Q2783" s="42">
        <v>0</v>
      </c>
      <c r="R2783" s="42">
        <v>0</v>
      </c>
      <c r="S2783" s="42">
        <f>N2783-R2783</f>
        <v>104.71000000000004</v>
      </c>
      <c r="T2783" s="38">
        <v>2504</v>
      </c>
      <c r="U2783" s="14">
        <f>S2783/H2783</f>
        <v>5.0004297953219187E-2</v>
      </c>
      <c r="V2783" s="19"/>
      <c r="W2783" s="19"/>
      <c r="X2783" s="37" t="s">
        <v>3462</v>
      </c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</row>
    <row r="2784" spans="1:37" ht="16.5" customHeight="1">
      <c r="A2784" s="38">
        <v>206</v>
      </c>
      <c r="B2784" s="39">
        <v>10736</v>
      </c>
      <c r="C2784" s="38">
        <v>10284379</v>
      </c>
      <c r="D2784" s="40" t="s">
        <v>1967</v>
      </c>
      <c r="E2784" s="38">
        <v>1</v>
      </c>
      <c r="F2784" s="38">
        <v>120</v>
      </c>
      <c r="G2784" s="38" t="s">
        <v>23</v>
      </c>
      <c r="H2784" s="42">
        <v>464.36</v>
      </c>
      <c r="I2784" s="49"/>
      <c r="J2784" s="44">
        <v>39269</v>
      </c>
      <c r="K2784" s="42">
        <v>0</v>
      </c>
      <c r="L2784" s="42">
        <v>441.14</v>
      </c>
      <c r="M2784" s="44">
        <v>45107</v>
      </c>
      <c r="N2784" s="42">
        <f>H2784-K2784-L2784</f>
        <v>23.220000000000027</v>
      </c>
      <c r="O2784" s="42">
        <v>0</v>
      </c>
      <c r="P2784" s="45">
        <v>0.03</v>
      </c>
      <c r="Q2784" s="42">
        <v>0</v>
      </c>
      <c r="R2784" s="42">
        <v>0</v>
      </c>
      <c r="S2784" s="42">
        <f>N2784-R2784</f>
        <v>23.220000000000027</v>
      </c>
      <c r="T2784" s="38">
        <v>5000</v>
      </c>
      <c r="U2784" s="14">
        <f>S2784/H2784</f>
        <v>5.000430700318724E-2</v>
      </c>
      <c r="V2784" s="19"/>
      <c r="W2784" s="19"/>
      <c r="X2784" s="37" t="s">
        <v>3461</v>
      </c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</row>
    <row r="2785" spans="1:37" ht="16.5" customHeight="1">
      <c r="A2785" s="38">
        <v>1018</v>
      </c>
      <c r="B2785" s="39">
        <v>10800</v>
      </c>
      <c r="C2785" s="38">
        <v>10317745</v>
      </c>
      <c r="D2785" s="40" t="s">
        <v>2134</v>
      </c>
      <c r="E2785" s="38">
        <v>1</v>
      </c>
      <c r="F2785" s="38">
        <v>60</v>
      </c>
      <c r="G2785" s="38" t="s">
        <v>23</v>
      </c>
      <c r="H2785" s="42">
        <v>1733.05</v>
      </c>
      <c r="I2785" s="2"/>
      <c r="J2785" s="44">
        <v>39808</v>
      </c>
      <c r="K2785" s="42">
        <v>0</v>
      </c>
      <c r="L2785" s="42">
        <v>1646.39</v>
      </c>
      <c r="M2785" s="44">
        <v>45077</v>
      </c>
      <c r="N2785" s="42">
        <f>H2785-K2785-L2785</f>
        <v>86.659999999999854</v>
      </c>
      <c r="O2785" s="42">
        <v>0</v>
      </c>
      <c r="P2785" s="45">
        <v>0.03</v>
      </c>
      <c r="Q2785" s="42">
        <v>0</v>
      </c>
      <c r="R2785" s="42">
        <v>0</v>
      </c>
      <c r="S2785" s="42">
        <f>N2785-R2785</f>
        <v>86.659999999999854</v>
      </c>
      <c r="T2785" s="38">
        <v>1001</v>
      </c>
      <c r="U2785" s="14">
        <f>S2785/H2785</f>
        <v>5.0004327630477977E-2</v>
      </c>
      <c r="V2785" s="19"/>
      <c r="W2785" s="19"/>
      <c r="X2785" s="37" t="s">
        <v>3465</v>
      </c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</row>
    <row r="2786" spans="1:37" ht="16.5" customHeight="1">
      <c r="A2786" s="38">
        <v>24</v>
      </c>
      <c r="B2786" s="39">
        <v>10751</v>
      </c>
      <c r="C2786" s="38">
        <v>10305455</v>
      </c>
      <c r="D2786" s="40" t="s">
        <v>1135</v>
      </c>
      <c r="E2786" s="38">
        <v>1</v>
      </c>
      <c r="F2786" s="38">
        <v>120</v>
      </c>
      <c r="G2786" s="38" t="s">
        <v>23</v>
      </c>
      <c r="H2786" s="42">
        <v>1990.82</v>
      </c>
      <c r="I2786" s="56"/>
      <c r="J2786" s="44">
        <v>41269</v>
      </c>
      <c r="K2786" s="42">
        <v>0</v>
      </c>
      <c r="L2786" s="42">
        <v>1891.27</v>
      </c>
      <c r="M2786" s="44">
        <v>45169</v>
      </c>
      <c r="N2786" s="42">
        <f>H2786-K2786-L2786</f>
        <v>99.549999999999955</v>
      </c>
      <c r="O2786" s="42">
        <v>0</v>
      </c>
      <c r="P2786" s="45">
        <v>0.13</v>
      </c>
      <c r="Q2786" s="42">
        <v>0</v>
      </c>
      <c r="R2786" s="42">
        <v>0</v>
      </c>
      <c r="S2786" s="42">
        <v>99.55</v>
      </c>
      <c r="T2786" s="38">
        <v>2102</v>
      </c>
      <c r="U2786" s="14">
        <f>S2786/H2786</f>
        <v>5.0004520750243621E-2</v>
      </c>
      <c r="V2786" s="19"/>
      <c r="W2786" s="19"/>
      <c r="X2786" s="37" t="s">
        <v>3474</v>
      </c>
    </row>
    <row r="2787" spans="1:37" ht="16.5" customHeight="1">
      <c r="A2787" s="38">
        <v>47</v>
      </c>
      <c r="B2787" s="39">
        <v>10750</v>
      </c>
      <c r="C2787" s="38">
        <v>10299156</v>
      </c>
      <c r="D2787" s="40" t="s">
        <v>1566</v>
      </c>
      <c r="E2787" s="38">
        <v>1</v>
      </c>
      <c r="F2787" s="38">
        <v>120</v>
      </c>
      <c r="G2787" s="38" t="s">
        <v>23</v>
      </c>
      <c r="H2787" s="42">
        <v>1538.46</v>
      </c>
      <c r="I2787" s="55"/>
      <c r="J2787" s="44">
        <v>40862</v>
      </c>
      <c r="K2787" s="42">
        <v>0</v>
      </c>
      <c r="L2787" s="42">
        <v>1461.53</v>
      </c>
      <c r="M2787" s="44">
        <v>45138</v>
      </c>
      <c r="N2787" s="42">
        <f>H2787-K2787-L2787</f>
        <v>76.930000000000064</v>
      </c>
      <c r="O2787" s="42">
        <v>0</v>
      </c>
      <c r="P2787" s="45">
        <v>0.13</v>
      </c>
      <c r="Q2787" s="42">
        <v>0</v>
      </c>
      <c r="R2787" s="42">
        <v>0</v>
      </c>
      <c r="S2787" s="42">
        <v>76.930000000000007</v>
      </c>
      <c r="T2787" s="38">
        <v>2205</v>
      </c>
      <c r="U2787" s="14">
        <f>S2787/H2787</f>
        <v>5.0004550004550008E-2</v>
      </c>
      <c r="V2787" s="19"/>
      <c r="W2787" s="19"/>
      <c r="X2787" s="37" t="s">
        <v>3473</v>
      </c>
    </row>
    <row r="2788" spans="1:37" ht="16.5" customHeight="1">
      <c r="A2788" s="38">
        <v>148</v>
      </c>
      <c r="B2788" s="39">
        <v>10709</v>
      </c>
      <c r="C2788" s="38">
        <v>10310028</v>
      </c>
      <c r="D2788" s="40" t="s">
        <v>163</v>
      </c>
      <c r="E2788" s="38">
        <v>1</v>
      </c>
      <c r="F2788" s="38">
        <v>60</v>
      </c>
      <c r="G2788" s="38" t="s">
        <v>83</v>
      </c>
      <c r="H2788" s="42">
        <v>1538.46</v>
      </c>
      <c r="I2788" s="57"/>
      <c r="J2788" s="44">
        <v>42359</v>
      </c>
      <c r="K2788" s="42">
        <v>0</v>
      </c>
      <c r="L2788" s="42">
        <v>1461.53</v>
      </c>
      <c r="M2788" s="44">
        <v>45199</v>
      </c>
      <c r="N2788" s="42">
        <v>76.930000000000007</v>
      </c>
      <c r="O2788" s="42">
        <v>0</v>
      </c>
      <c r="P2788" s="45">
        <v>0.13</v>
      </c>
      <c r="Q2788" s="42">
        <v>0</v>
      </c>
      <c r="R2788" s="42">
        <v>0</v>
      </c>
      <c r="S2788" s="42">
        <v>76.930000000000007</v>
      </c>
      <c r="T2788" s="38">
        <v>5000</v>
      </c>
      <c r="U2788" s="14">
        <f>S2788/H2788</f>
        <v>5.0004550004550008E-2</v>
      </c>
      <c r="V2788" s="19"/>
      <c r="W2788" s="19"/>
      <c r="X2788" s="37" t="s">
        <v>3456</v>
      </c>
    </row>
    <row r="2789" spans="1:37" ht="16.5" customHeight="1">
      <c r="A2789" s="38">
        <v>93</v>
      </c>
      <c r="B2789" s="39">
        <v>10755</v>
      </c>
      <c r="C2789" s="38">
        <v>10287042</v>
      </c>
      <c r="D2789" s="40" t="s">
        <v>522</v>
      </c>
      <c r="E2789" s="38">
        <v>1</v>
      </c>
      <c r="F2789" s="38">
        <v>60</v>
      </c>
      <c r="G2789" s="38" t="s">
        <v>23</v>
      </c>
      <c r="H2789" s="42">
        <v>1538.46</v>
      </c>
      <c r="I2789" s="57"/>
      <c r="J2789" s="44">
        <v>39947</v>
      </c>
      <c r="K2789" s="42">
        <v>0</v>
      </c>
      <c r="L2789" s="42">
        <v>1461.53</v>
      </c>
      <c r="M2789" s="44">
        <v>45199</v>
      </c>
      <c r="N2789" s="42">
        <v>76.930000000000007</v>
      </c>
      <c r="O2789" s="42">
        <v>0</v>
      </c>
      <c r="P2789" s="45">
        <v>0.13</v>
      </c>
      <c r="Q2789" s="42">
        <v>0</v>
      </c>
      <c r="R2789" s="42">
        <v>0</v>
      </c>
      <c r="S2789" s="42">
        <v>76.930000000000007</v>
      </c>
      <c r="T2789" s="38">
        <v>2106</v>
      </c>
      <c r="U2789" s="14">
        <f>S2789/H2789</f>
        <v>5.0004550004550008E-2</v>
      </c>
      <c r="V2789" s="19"/>
      <c r="W2789" s="19"/>
      <c r="X2789" s="37" t="s">
        <v>3464</v>
      </c>
    </row>
    <row r="2790" spans="1:37" ht="16.5" customHeight="1">
      <c r="A2790" s="38">
        <v>617</v>
      </c>
      <c r="B2790" s="39">
        <v>10729</v>
      </c>
      <c r="C2790" s="38">
        <v>10292097</v>
      </c>
      <c r="D2790" s="40" t="s">
        <v>3245</v>
      </c>
      <c r="E2790" s="58">
        <v>1</v>
      </c>
      <c r="F2790" s="38">
        <v>120</v>
      </c>
      <c r="G2790" s="38" t="s">
        <v>23</v>
      </c>
      <c r="H2790" s="42">
        <v>1538.46</v>
      </c>
      <c r="I2790" s="37"/>
      <c r="J2790" s="44">
        <v>40782</v>
      </c>
      <c r="K2790" s="42">
        <v>0</v>
      </c>
      <c r="L2790" s="42">
        <v>1461.53</v>
      </c>
      <c r="M2790" s="44">
        <v>45259</v>
      </c>
      <c r="N2790" s="42">
        <v>76.930000000000007</v>
      </c>
      <c r="O2790" s="42">
        <v>0</v>
      </c>
      <c r="P2790" s="45">
        <f>IF(J2790&lt;DATEVALUE("2009-1-1"),3%,13%)</f>
        <v>0.13</v>
      </c>
      <c r="Q2790" s="42">
        <f>IF(P2790=13%,ROUND(O2790/(1+P2790)*P2790,2),ROUND(O2790/(1+0.03)*0.02,2))</f>
        <v>0</v>
      </c>
      <c r="R2790" s="42">
        <f>O2790-Q2790</f>
        <v>0</v>
      </c>
      <c r="S2790" s="42">
        <f>N2790-R2790</f>
        <v>76.930000000000007</v>
      </c>
      <c r="T2790" s="38">
        <v>5000</v>
      </c>
      <c r="U2790" s="14">
        <f>S2790/H2790</f>
        <v>5.0004550004550008E-2</v>
      </c>
      <c r="V2790" s="19"/>
      <c r="W2790" s="19"/>
      <c r="X2790" s="37" t="s">
        <v>3459</v>
      </c>
    </row>
    <row r="2791" spans="1:37" ht="16.5" customHeight="1">
      <c r="A2791" s="38">
        <v>81</v>
      </c>
      <c r="B2791" s="39">
        <v>10736</v>
      </c>
      <c r="C2791" s="38">
        <v>10284017</v>
      </c>
      <c r="D2791" s="40" t="s">
        <v>1883</v>
      </c>
      <c r="E2791" s="38">
        <v>1</v>
      </c>
      <c r="F2791" s="38">
        <v>120</v>
      </c>
      <c r="G2791" s="38" t="s">
        <v>23</v>
      </c>
      <c r="H2791" s="42">
        <v>1965.82</v>
      </c>
      <c r="I2791" s="49"/>
      <c r="J2791" s="44">
        <v>40322</v>
      </c>
      <c r="K2791" s="42">
        <v>0</v>
      </c>
      <c r="L2791" s="42">
        <v>1867.52</v>
      </c>
      <c r="M2791" s="44">
        <v>45107</v>
      </c>
      <c r="N2791" s="42">
        <f>H2791-K2791-L2791</f>
        <v>98.299999999999955</v>
      </c>
      <c r="O2791" s="42">
        <v>0</v>
      </c>
      <c r="P2791" s="45">
        <v>0.13</v>
      </c>
      <c r="Q2791" s="42">
        <v>0</v>
      </c>
      <c r="R2791" s="42">
        <v>0</v>
      </c>
      <c r="S2791" s="42">
        <f>N2791-R2791</f>
        <v>98.299999999999955</v>
      </c>
      <c r="T2791" s="38">
        <v>5000</v>
      </c>
      <c r="U2791" s="14">
        <f>S2791/H2791</f>
        <v>5.0004578242158468E-2</v>
      </c>
      <c r="V2791" s="19"/>
      <c r="W2791" s="19"/>
      <c r="X2791" s="37" t="s">
        <v>3461</v>
      </c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</row>
    <row r="2792" spans="1:37" ht="16.5" customHeight="1">
      <c r="A2792" s="38">
        <v>76</v>
      </c>
      <c r="B2792" s="39">
        <v>10750</v>
      </c>
      <c r="C2792" s="38">
        <v>10298397</v>
      </c>
      <c r="D2792" s="40" t="s">
        <v>1127</v>
      </c>
      <c r="E2792" s="38">
        <v>1</v>
      </c>
      <c r="F2792" s="38">
        <v>120</v>
      </c>
      <c r="G2792" s="38" t="s">
        <v>23</v>
      </c>
      <c r="H2792" s="42">
        <v>982.91</v>
      </c>
      <c r="I2792" s="56"/>
      <c r="J2792" s="44">
        <v>40862</v>
      </c>
      <c r="K2792" s="42">
        <v>0</v>
      </c>
      <c r="L2792" s="42">
        <v>933.76</v>
      </c>
      <c r="M2792" s="44">
        <v>45169</v>
      </c>
      <c r="N2792" s="42">
        <f>H2792-K2792-L2792</f>
        <v>49.149999999999977</v>
      </c>
      <c r="O2792" s="42">
        <v>0</v>
      </c>
      <c r="P2792" s="45">
        <v>0.13</v>
      </c>
      <c r="Q2792" s="42">
        <v>0</v>
      </c>
      <c r="R2792" s="42">
        <v>0</v>
      </c>
      <c r="S2792" s="42">
        <v>49.15</v>
      </c>
      <c r="T2792" s="38">
        <v>5000</v>
      </c>
      <c r="U2792" s="14">
        <f>S2792/H2792</f>
        <v>5.0004578242158489E-2</v>
      </c>
      <c r="V2792" s="19"/>
      <c r="W2792" s="19"/>
      <c r="X2792" s="37" t="s">
        <v>3473</v>
      </c>
    </row>
    <row r="2793" spans="1:37" ht="16.5" customHeight="1">
      <c r="A2793" s="38">
        <v>26</v>
      </c>
      <c r="B2793" s="39">
        <v>10733</v>
      </c>
      <c r="C2793" s="38">
        <v>10290679</v>
      </c>
      <c r="D2793" s="40" t="s">
        <v>2490</v>
      </c>
      <c r="E2793" s="38">
        <v>1</v>
      </c>
      <c r="F2793" s="38">
        <v>60</v>
      </c>
      <c r="G2793" s="38" t="s">
        <v>33</v>
      </c>
      <c r="H2793" s="42">
        <v>1179.49</v>
      </c>
      <c r="I2793" s="2"/>
      <c r="J2793" s="44">
        <v>42149</v>
      </c>
      <c r="K2793" s="42">
        <v>0</v>
      </c>
      <c r="L2793" s="42">
        <v>1120.51</v>
      </c>
      <c r="M2793" s="44">
        <v>45016</v>
      </c>
      <c r="N2793" s="42">
        <f>H2793-K2793-L2793</f>
        <v>58.980000000000018</v>
      </c>
      <c r="O2793" s="42">
        <v>0</v>
      </c>
      <c r="P2793" s="45">
        <v>0.13</v>
      </c>
      <c r="Q2793" s="42">
        <v>0</v>
      </c>
      <c r="R2793" s="42">
        <v>0</v>
      </c>
      <c r="S2793" s="42">
        <v>58.98</v>
      </c>
      <c r="T2793" s="38">
        <v>5000</v>
      </c>
      <c r="U2793" s="14">
        <f>S2793/H2793</f>
        <v>5.0004663032327527E-2</v>
      </c>
      <c r="V2793" s="19"/>
      <c r="W2793" s="19"/>
      <c r="X2793" s="37" t="s">
        <v>3460</v>
      </c>
    </row>
    <row r="2794" spans="1:37" ht="16.5" customHeight="1">
      <c r="A2794" s="38">
        <v>129</v>
      </c>
      <c r="B2794" s="39">
        <v>10741</v>
      </c>
      <c r="C2794" s="38">
        <v>10282311</v>
      </c>
      <c r="D2794" s="40" t="s">
        <v>2337</v>
      </c>
      <c r="E2794" s="38">
        <v>1</v>
      </c>
      <c r="F2794" s="38">
        <v>60</v>
      </c>
      <c r="G2794" s="38" t="s">
        <v>33</v>
      </c>
      <c r="H2794" s="42">
        <v>1179.49</v>
      </c>
      <c r="I2794" s="2"/>
      <c r="J2794" s="44">
        <v>42458</v>
      </c>
      <c r="K2794" s="42">
        <v>0</v>
      </c>
      <c r="L2794" s="42">
        <v>1120.51</v>
      </c>
      <c r="M2794" s="44">
        <v>45077</v>
      </c>
      <c r="N2794" s="42">
        <f>H2794-K2794-L2794</f>
        <v>58.980000000000018</v>
      </c>
      <c r="O2794" s="42">
        <v>0</v>
      </c>
      <c r="P2794" s="45">
        <v>0.13</v>
      </c>
      <c r="Q2794" s="42">
        <v>0</v>
      </c>
      <c r="R2794" s="42">
        <v>0</v>
      </c>
      <c r="S2794" s="42">
        <f>N2794-R2794</f>
        <v>58.980000000000018</v>
      </c>
      <c r="T2794" s="38">
        <v>5000</v>
      </c>
      <c r="U2794" s="14">
        <f>S2794/H2794</f>
        <v>5.0004663032327548E-2</v>
      </c>
      <c r="V2794" s="19"/>
      <c r="W2794" s="19"/>
      <c r="X2794" s="37" t="s">
        <v>3462</v>
      </c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</row>
    <row r="2795" spans="1:37" ht="16.5" customHeight="1">
      <c r="A2795" s="38">
        <v>251</v>
      </c>
      <c r="B2795" s="39">
        <v>10741</v>
      </c>
      <c r="C2795" s="38">
        <v>10282194</v>
      </c>
      <c r="D2795" s="40" t="s">
        <v>1527</v>
      </c>
      <c r="E2795" s="38">
        <v>1</v>
      </c>
      <c r="F2795" s="38">
        <v>49</v>
      </c>
      <c r="G2795" s="38" t="s">
        <v>33</v>
      </c>
      <c r="H2795" s="42">
        <v>1603.45</v>
      </c>
      <c r="I2795" s="55"/>
      <c r="J2795" s="44">
        <v>43641</v>
      </c>
      <c r="K2795" s="42">
        <v>0</v>
      </c>
      <c r="L2795" s="42">
        <v>1523.27</v>
      </c>
      <c r="M2795" s="44">
        <v>45138</v>
      </c>
      <c r="N2795" s="42">
        <f>H2795-K2795-L2795</f>
        <v>80.180000000000064</v>
      </c>
      <c r="O2795" s="42">
        <v>0</v>
      </c>
      <c r="P2795" s="45">
        <v>0.13</v>
      </c>
      <c r="Q2795" s="42">
        <v>0</v>
      </c>
      <c r="R2795" s="42">
        <v>0</v>
      </c>
      <c r="S2795" s="42">
        <f>N2795-R2795</f>
        <v>80.180000000000064</v>
      </c>
      <c r="T2795" s="38">
        <v>5000</v>
      </c>
      <c r="U2795" s="14">
        <f>S2795/H2795</f>
        <v>5.0004677414325398E-2</v>
      </c>
      <c r="V2795" s="19"/>
      <c r="W2795" s="19"/>
      <c r="X2795" s="37" t="s">
        <v>3462</v>
      </c>
    </row>
    <row r="2796" spans="1:37" ht="16.5" customHeight="1">
      <c r="A2796" s="38">
        <v>44</v>
      </c>
      <c r="B2796" s="39">
        <v>10736</v>
      </c>
      <c r="C2796" s="38">
        <v>10283108</v>
      </c>
      <c r="D2796" s="40" t="s">
        <v>925</v>
      </c>
      <c r="E2796" s="31">
        <v>1</v>
      </c>
      <c r="F2796" s="38">
        <v>14</v>
      </c>
      <c r="G2796" s="38" t="s">
        <v>33</v>
      </c>
      <c r="H2796" s="42">
        <v>844.32</v>
      </c>
      <c r="I2796" s="49"/>
      <c r="J2796" s="44">
        <v>43764</v>
      </c>
      <c r="K2796" s="42">
        <v>0</v>
      </c>
      <c r="L2796" s="42">
        <v>802.1</v>
      </c>
      <c r="M2796" s="44">
        <v>45107</v>
      </c>
      <c r="N2796" s="42">
        <f>H2796-K2796-L2796</f>
        <v>42.220000000000027</v>
      </c>
      <c r="O2796" s="42">
        <v>0</v>
      </c>
      <c r="P2796" s="45">
        <v>0.13</v>
      </c>
      <c r="Q2796" s="42">
        <v>0</v>
      </c>
      <c r="R2796" s="42">
        <v>0</v>
      </c>
      <c r="S2796" s="42">
        <f>N2796-R2796</f>
        <v>42.220000000000027</v>
      </c>
      <c r="T2796" s="38">
        <v>5000</v>
      </c>
      <c r="U2796" s="14">
        <f>S2796/H2796</f>
        <v>5.0004737540269122E-2</v>
      </c>
      <c r="V2796" s="19"/>
      <c r="W2796" s="19"/>
      <c r="X2796" s="37" t="s">
        <v>3461</v>
      </c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</row>
    <row r="2797" spans="1:37" ht="16.5" customHeight="1">
      <c r="A2797" s="38">
        <v>127</v>
      </c>
      <c r="B2797" s="39">
        <v>10741</v>
      </c>
      <c r="C2797" s="38">
        <v>10282290</v>
      </c>
      <c r="D2797" s="40" t="s">
        <v>2336</v>
      </c>
      <c r="E2797" s="38">
        <v>1</v>
      </c>
      <c r="F2797" s="38">
        <v>60</v>
      </c>
      <c r="G2797" s="38" t="s">
        <v>33</v>
      </c>
      <c r="H2797" s="42">
        <v>1606.84</v>
      </c>
      <c r="I2797" s="2"/>
      <c r="J2797" s="44">
        <v>41635</v>
      </c>
      <c r="K2797" s="42">
        <v>0</v>
      </c>
      <c r="L2797" s="42">
        <v>1526.49</v>
      </c>
      <c r="M2797" s="44">
        <v>45077</v>
      </c>
      <c r="N2797" s="42">
        <f>H2797-K2797-L2797</f>
        <v>80.349999999999909</v>
      </c>
      <c r="O2797" s="42">
        <v>0</v>
      </c>
      <c r="P2797" s="45">
        <v>0.13</v>
      </c>
      <c r="Q2797" s="42">
        <v>0</v>
      </c>
      <c r="R2797" s="42">
        <v>0</v>
      </c>
      <c r="S2797" s="42">
        <f>N2797-R2797</f>
        <v>80.349999999999909</v>
      </c>
      <c r="T2797" s="38">
        <v>5000</v>
      </c>
      <c r="U2797" s="14">
        <f>S2797/H2797</f>
        <v>5.0004978715989093E-2</v>
      </c>
      <c r="V2797" s="19"/>
      <c r="W2797" s="19"/>
      <c r="X2797" s="37" t="s">
        <v>3462</v>
      </c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</row>
    <row r="2798" spans="1:37" ht="16.5" customHeight="1">
      <c r="A2798" s="38">
        <v>110</v>
      </c>
      <c r="B2798" s="39">
        <v>10736</v>
      </c>
      <c r="C2798" s="38">
        <v>10284112</v>
      </c>
      <c r="D2798" s="40" t="s">
        <v>836</v>
      </c>
      <c r="E2798" s="31">
        <v>1</v>
      </c>
      <c r="F2798" s="38">
        <v>60</v>
      </c>
      <c r="G2798" s="38" t="s">
        <v>33</v>
      </c>
      <c r="H2798" s="42">
        <v>1606.84</v>
      </c>
      <c r="I2798" s="49"/>
      <c r="J2798" s="44">
        <v>42366</v>
      </c>
      <c r="K2798" s="42">
        <v>0</v>
      </c>
      <c r="L2798" s="42">
        <v>1526.49</v>
      </c>
      <c r="M2798" s="44">
        <v>45107</v>
      </c>
      <c r="N2798" s="42">
        <f>H2798-K2798-L2798</f>
        <v>80.349999999999909</v>
      </c>
      <c r="O2798" s="42">
        <v>0</v>
      </c>
      <c r="P2798" s="45">
        <v>0.13</v>
      </c>
      <c r="Q2798" s="42">
        <v>0</v>
      </c>
      <c r="R2798" s="42">
        <v>0</v>
      </c>
      <c r="S2798" s="42">
        <f>N2798-R2798</f>
        <v>80.349999999999909</v>
      </c>
      <c r="T2798" s="38">
        <v>5000</v>
      </c>
      <c r="U2798" s="14">
        <f>S2798/H2798</f>
        <v>5.0004978715989093E-2</v>
      </c>
      <c r="V2798" s="19"/>
      <c r="W2798" s="19"/>
      <c r="X2798" s="37" t="s">
        <v>3461</v>
      </c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</row>
    <row r="2799" spans="1:37" ht="16.5" customHeight="1">
      <c r="A2799" s="38">
        <v>170</v>
      </c>
      <c r="B2799" s="39">
        <v>10736</v>
      </c>
      <c r="C2799" s="38">
        <v>10284287</v>
      </c>
      <c r="D2799" s="40" t="s">
        <v>836</v>
      </c>
      <c r="E2799" s="31">
        <v>1</v>
      </c>
      <c r="F2799" s="38">
        <v>60</v>
      </c>
      <c r="G2799" s="38" t="s">
        <v>33</v>
      </c>
      <c r="H2799" s="42">
        <v>1606.84</v>
      </c>
      <c r="I2799" s="49"/>
      <c r="J2799" s="44">
        <v>42274</v>
      </c>
      <c r="K2799" s="42">
        <v>0</v>
      </c>
      <c r="L2799" s="42">
        <v>1526.49</v>
      </c>
      <c r="M2799" s="44">
        <v>45107</v>
      </c>
      <c r="N2799" s="42">
        <f>H2799-K2799-L2799</f>
        <v>80.349999999999909</v>
      </c>
      <c r="O2799" s="42">
        <v>0</v>
      </c>
      <c r="P2799" s="45">
        <v>0.13</v>
      </c>
      <c r="Q2799" s="42">
        <v>0</v>
      </c>
      <c r="R2799" s="42">
        <v>0</v>
      </c>
      <c r="S2799" s="42">
        <f>N2799-R2799</f>
        <v>80.349999999999909</v>
      </c>
      <c r="T2799" s="38">
        <v>5000</v>
      </c>
      <c r="U2799" s="14">
        <f>S2799/H2799</f>
        <v>5.0004978715989093E-2</v>
      </c>
      <c r="V2799" s="19"/>
      <c r="W2799" s="19"/>
      <c r="X2799" s="37" t="s">
        <v>3461</v>
      </c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</row>
    <row r="2800" spans="1:37" ht="16.5" customHeight="1">
      <c r="A2800" s="38">
        <v>959</v>
      </c>
      <c r="B2800" s="39">
        <v>10800</v>
      </c>
      <c r="C2800" s="38">
        <v>10317364</v>
      </c>
      <c r="D2800" s="40" t="s">
        <v>2100</v>
      </c>
      <c r="E2800" s="38">
        <v>1</v>
      </c>
      <c r="F2800" s="38">
        <v>60</v>
      </c>
      <c r="G2800" s="38" t="s">
        <v>23</v>
      </c>
      <c r="H2800" s="42">
        <v>987.5</v>
      </c>
      <c r="I2800" s="2"/>
      <c r="J2800" s="44">
        <v>39808</v>
      </c>
      <c r="K2800" s="42">
        <v>0</v>
      </c>
      <c r="L2800" s="42">
        <v>938.12</v>
      </c>
      <c r="M2800" s="44">
        <v>45077</v>
      </c>
      <c r="N2800" s="42">
        <f>H2800-K2800-L2800</f>
        <v>49.379999999999995</v>
      </c>
      <c r="O2800" s="42">
        <v>0</v>
      </c>
      <c r="P2800" s="45">
        <v>0.03</v>
      </c>
      <c r="Q2800" s="42">
        <v>0</v>
      </c>
      <c r="R2800" s="42">
        <v>0</v>
      </c>
      <c r="S2800" s="42">
        <f>N2800-R2800</f>
        <v>49.379999999999995</v>
      </c>
      <c r="T2800" s="38">
        <v>1001</v>
      </c>
      <c r="U2800" s="14">
        <f>S2800/H2800</f>
        <v>5.0005063291139233E-2</v>
      </c>
      <c r="V2800" s="19"/>
      <c r="W2800" s="19"/>
      <c r="X2800" s="37" t="s">
        <v>3465</v>
      </c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</row>
    <row r="2801" spans="1:37" ht="16.5" customHeight="1">
      <c r="A2801" s="38">
        <v>58</v>
      </c>
      <c r="B2801" s="39">
        <v>50099</v>
      </c>
      <c r="C2801" s="38">
        <v>10297564</v>
      </c>
      <c r="D2801" s="40" t="s">
        <v>2356</v>
      </c>
      <c r="E2801" s="38">
        <v>1</v>
      </c>
      <c r="F2801" s="38">
        <v>60</v>
      </c>
      <c r="G2801" s="38" t="s">
        <v>33</v>
      </c>
      <c r="H2801" s="42">
        <v>1641.03</v>
      </c>
      <c r="I2801" s="2"/>
      <c r="J2801" s="44">
        <v>42001</v>
      </c>
      <c r="K2801" s="42">
        <v>0</v>
      </c>
      <c r="L2801" s="42">
        <v>1558.97</v>
      </c>
      <c r="M2801" s="44">
        <v>45016</v>
      </c>
      <c r="N2801" s="42">
        <f>H2801-K2801-L2801</f>
        <v>82.059999999999945</v>
      </c>
      <c r="O2801" s="42">
        <v>0</v>
      </c>
      <c r="P2801" s="45">
        <v>0.13</v>
      </c>
      <c r="Q2801" s="42">
        <v>0</v>
      </c>
      <c r="R2801" s="42">
        <v>0</v>
      </c>
      <c r="S2801" s="42">
        <v>82.06</v>
      </c>
      <c r="T2801" s="38">
        <v>5000</v>
      </c>
      <c r="U2801" s="14">
        <f>S2801/H2801</f>
        <v>5.0005179673741497E-2</v>
      </c>
      <c r="V2801" s="19"/>
      <c r="W2801" s="19"/>
      <c r="X2801" s="37" t="s">
        <v>3468</v>
      </c>
    </row>
    <row r="2802" spans="1:37" ht="16.5" customHeight="1">
      <c r="A2802" s="38">
        <v>822</v>
      </c>
      <c r="B2802" s="39">
        <v>10729</v>
      </c>
      <c r="C2802" s="38">
        <v>10292982</v>
      </c>
      <c r="D2802" s="40" t="s">
        <v>924</v>
      </c>
      <c r="E2802" s="58">
        <v>1</v>
      </c>
      <c r="F2802" s="38">
        <v>60</v>
      </c>
      <c r="G2802" s="38" t="s">
        <v>83</v>
      </c>
      <c r="H2802" s="42">
        <v>1732.22</v>
      </c>
      <c r="I2802" s="37"/>
      <c r="J2802" s="44">
        <v>42488</v>
      </c>
      <c r="K2802" s="42">
        <v>0</v>
      </c>
      <c r="L2802" s="42">
        <v>1645.6</v>
      </c>
      <c r="M2802" s="44">
        <v>45259</v>
      </c>
      <c r="N2802" s="42">
        <v>86.62</v>
      </c>
      <c r="O2802" s="42">
        <v>0</v>
      </c>
      <c r="P2802" s="45">
        <f>IF(J2802&lt;DATEVALUE("2009-1-1"),3%,13%)</f>
        <v>0.13</v>
      </c>
      <c r="Q2802" s="42">
        <f>IF(P2802=13%,ROUND(O2802/(1+P2802)*P2802,2),ROUND(O2802/(1+0.03)*0.02,2))</f>
        <v>0</v>
      </c>
      <c r="R2802" s="42">
        <f>O2802-Q2802</f>
        <v>0</v>
      </c>
      <c r="S2802" s="42">
        <f>N2802-R2802</f>
        <v>86.62</v>
      </c>
      <c r="T2802" s="38">
        <v>5000</v>
      </c>
      <c r="U2802" s="14">
        <f>S2802/H2802</f>
        <v>5.0005195644894994E-2</v>
      </c>
      <c r="V2802" s="19"/>
      <c r="W2802" s="19"/>
      <c r="X2802" s="37" t="s">
        <v>3459</v>
      </c>
    </row>
    <row r="2803" spans="1:37" ht="16.5" customHeight="1">
      <c r="A2803" s="38">
        <v>793</v>
      </c>
      <c r="B2803" s="39">
        <v>40710</v>
      </c>
      <c r="C2803" s="38">
        <v>10294644</v>
      </c>
      <c r="D2803" s="40" t="s">
        <v>968</v>
      </c>
      <c r="E2803" s="58">
        <v>1</v>
      </c>
      <c r="F2803" s="38">
        <v>120</v>
      </c>
      <c r="G2803" s="38" t="s">
        <v>23</v>
      </c>
      <c r="H2803" s="42">
        <v>839.31</v>
      </c>
      <c r="I2803" s="57"/>
      <c r="J2803" s="44">
        <v>40512</v>
      </c>
      <c r="K2803" s="42">
        <v>0</v>
      </c>
      <c r="L2803" s="42">
        <v>797.34</v>
      </c>
      <c r="M2803" s="44">
        <v>45199</v>
      </c>
      <c r="N2803" s="42">
        <f>H2803-K2803-L2803</f>
        <v>41.969999999999914</v>
      </c>
      <c r="O2803" s="42">
        <v>0</v>
      </c>
      <c r="P2803" s="45">
        <v>0.13</v>
      </c>
      <c r="Q2803" s="42">
        <v>0</v>
      </c>
      <c r="R2803" s="42">
        <v>0</v>
      </c>
      <c r="S2803" s="42">
        <f>N2803</f>
        <v>41.969999999999914</v>
      </c>
      <c r="T2803" s="38">
        <v>5000</v>
      </c>
      <c r="U2803" s="14">
        <f>S2803/H2803</f>
        <v>5.0005361546984921E-2</v>
      </c>
      <c r="V2803" s="19"/>
      <c r="W2803" s="19"/>
      <c r="X2803" s="37" t="s">
        <v>3467</v>
      </c>
    </row>
    <row r="2804" spans="1:37" ht="16.5" customHeight="1">
      <c r="A2804" s="38">
        <v>106</v>
      </c>
      <c r="B2804" s="39">
        <v>10717</v>
      </c>
      <c r="C2804" s="38">
        <v>10311897</v>
      </c>
      <c r="D2804" s="40" t="s">
        <v>3025</v>
      </c>
      <c r="E2804" s="58">
        <v>1</v>
      </c>
      <c r="F2804" s="38">
        <v>60</v>
      </c>
      <c r="G2804" s="38" t="s">
        <v>23</v>
      </c>
      <c r="H2804" s="42">
        <v>623.92999999999995</v>
      </c>
      <c r="I2804" s="37"/>
      <c r="J2804" s="44">
        <v>42973</v>
      </c>
      <c r="K2804" s="42">
        <v>0</v>
      </c>
      <c r="L2804" s="42">
        <v>592.73</v>
      </c>
      <c r="M2804" s="44">
        <v>45231</v>
      </c>
      <c r="N2804" s="42">
        <v>31.2</v>
      </c>
      <c r="O2804" s="42">
        <v>0</v>
      </c>
      <c r="P2804" s="45">
        <f>IF(J2804&lt;DATEVALUE("2009-1-1"),3%,13%)</f>
        <v>0.13</v>
      </c>
      <c r="Q2804" s="42">
        <f>IF(P2804=13%,ROUND(O2804/(1+P2804)*P2804,2),ROUND(O2804/(1+0.03)*0.02,2))</f>
        <v>0</v>
      </c>
      <c r="R2804" s="42">
        <f>O2804-Q2804</f>
        <v>0</v>
      </c>
      <c r="S2804" s="42">
        <f>N2804-R2804</f>
        <v>31.2</v>
      </c>
      <c r="T2804" s="38">
        <v>5000</v>
      </c>
      <c r="U2804" s="14">
        <f>S2804/H2804</f>
        <v>5.0005609603641435E-2</v>
      </c>
      <c r="V2804" s="19"/>
      <c r="W2804" s="19"/>
      <c r="X2804" s="37" t="s">
        <v>3457</v>
      </c>
    </row>
    <row r="2805" spans="1:37" ht="16.5" customHeight="1">
      <c r="A2805" s="38">
        <v>73</v>
      </c>
      <c r="B2805" s="39">
        <v>10750</v>
      </c>
      <c r="C2805" s="38">
        <v>10299206</v>
      </c>
      <c r="D2805" s="40" t="s">
        <v>1588</v>
      </c>
      <c r="E2805" s="38">
        <v>1</v>
      </c>
      <c r="F2805" s="38">
        <v>60</v>
      </c>
      <c r="G2805" s="38" t="s">
        <v>83</v>
      </c>
      <c r="H2805" s="42">
        <v>1032.48</v>
      </c>
      <c r="I2805" s="55"/>
      <c r="J2805" s="44">
        <v>41115</v>
      </c>
      <c r="K2805" s="42">
        <v>0</v>
      </c>
      <c r="L2805" s="42">
        <v>980.85</v>
      </c>
      <c r="M2805" s="44">
        <v>45138</v>
      </c>
      <c r="N2805" s="42">
        <f>H2805-K2805-L2805</f>
        <v>51.629999999999995</v>
      </c>
      <c r="O2805" s="42">
        <v>0</v>
      </c>
      <c r="P2805" s="45">
        <v>0.13</v>
      </c>
      <c r="Q2805" s="42">
        <v>0</v>
      </c>
      <c r="R2805" s="42">
        <v>0</v>
      </c>
      <c r="S2805" s="42">
        <v>51.63</v>
      </c>
      <c r="T2805" s="38">
        <v>5000</v>
      </c>
      <c r="U2805" s="14">
        <f>S2805/H2805</f>
        <v>5.0005811250581129E-2</v>
      </c>
      <c r="V2805" s="19"/>
      <c r="W2805" s="19"/>
      <c r="X2805" s="37" t="s">
        <v>3473</v>
      </c>
    </row>
    <row r="2806" spans="1:37" ht="16.5" customHeight="1">
      <c r="A2806" s="38">
        <v>87</v>
      </c>
      <c r="B2806" s="39">
        <v>10732</v>
      </c>
      <c r="C2806" s="38">
        <v>10320739</v>
      </c>
      <c r="D2806" s="40" t="s">
        <v>116</v>
      </c>
      <c r="E2806" s="58">
        <v>1</v>
      </c>
      <c r="F2806" s="38">
        <v>60</v>
      </c>
      <c r="G2806" s="38" t="s">
        <v>23</v>
      </c>
      <c r="H2806" s="42">
        <v>1282.05</v>
      </c>
      <c r="I2806" s="57"/>
      <c r="J2806" s="44">
        <v>42061</v>
      </c>
      <c r="K2806" s="42">
        <v>0</v>
      </c>
      <c r="L2806" s="42">
        <v>1217.94</v>
      </c>
      <c r="M2806" s="44">
        <v>45199</v>
      </c>
      <c r="N2806" s="42">
        <f>H2806-L2806</f>
        <v>64.1099999999999</v>
      </c>
      <c r="O2806" s="42">
        <v>0</v>
      </c>
      <c r="P2806" s="45">
        <v>0.13</v>
      </c>
      <c r="Q2806" s="42">
        <v>0</v>
      </c>
      <c r="R2806" s="42">
        <v>0</v>
      </c>
      <c r="S2806" s="42">
        <f>N2806</f>
        <v>64.1099999999999</v>
      </c>
      <c r="T2806" s="38">
        <v>5000</v>
      </c>
      <c r="U2806" s="14">
        <f>S2806/H2806</f>
        <v>5.0005850005849929E-2</v>
      </c>
      <c r="V2806" s="19"/>
      <c r="W2806" s="19"/>
      <c r="X2806" s="37" t="s">
        <v>3460</v>
      </c>
    </row>
    <row r="2807" spans="1:37" ht="16.5" customHeight="1">
      <c r="A2807" s="38">
        <v>69</v>
      </c>
      <c r="B2807" s="39">
        <v>10754</v>
      </c>
      <c r="C2807" s="38">
        <v>10295464</v>
      </c>
      <c r="D2807" s="40" t="s">
        <v>654</v>
      </c>
      <c r="E2807" s="38">
        <v>1</v>
      </c>
      <c r="F2807" s="38">
        <v>120</v>
      </c>
      <c r="G2807" s="38" t="s">
        <v>23</v>
      </c>
      <c r="H2807" s="42">
        <v>1282.05</v>
      </c>
      <c r="I2807" s="57"/>
      <c r="J2807" s="44">
        <v>40275</v>
      </c>
      <c r="K2807" s="42">
        <v>0</v>
      </c>
      <c r="L2807" s="42">
        <v>1217.94</v>
      </c>
      <c r="M2807" s="44">
        <v>45199</v>
      </c>
      <c r="N2807" s="42">
        <f>H2807-K2807-L2807</f>
        <v>64.1099999999999</v>
      </c>
      <c r="O2807" s="42">
        <v>0</v>
      </c>
      <c r="P2807" s="45">
        <v>0.13</v>
      </c>
      <c r="Q2807" s="42">
        <v>0</v>
      </c>
      <c r="R2807" s="42">
        <v>0</v>
      </c>
      <c r="S2807" s="42">
        <f>N2807</f>
        <v>64.1099999999999</v>
      </c>
      <c r="T2807" s="38">
        <v>2102</v>
      </c>
      <c r="U2807" s="14">
        <f>S2807/H2807</f>
        <v>5.0005850005849929E-2</v>
      </c>
      <c r="V2807" s="19"/>
      <c r="W2807" s="19"/>
      <c r="X2807" s="37" t="s">
        <v>3464</v>
      </c>
    </row>
    <row r="2808" spans="1:37" ht="16.5" customHeight="1">
      <c r="A2808" s="38">
        <v>14</v>
      </c>
      <c r="B2808" s="39">
        <v>10755</v>
      </c>
      <c r="C2808" s="38">
        <v>10287003</v>
      </c>
      <c r="D2808" s="40" t="s">
        <v>2517</v>
      </c>
      <c r="E2808" s="38">
        <v>1</v>
      </c>
      <c r="F2808" s="38">
        <v>120</v>
      </c>
      <c r="G2808" s="38" t="s">
        <v>23</v>
      </c>
      <c r="H2808" s="42">
        <v>1282.05</v>
      </c>
      <c r="I2808" s="2"/>
      <c r="J2808" s="44">
        <v>39947</v>
      </c>
      <c r="K2808" s="42">
        <v>0</v>
      </c>
      <c r="L2808" s="42">
        <v>1217.94</v>
      </c>
      <c r="M2808" s="44">
        <v>45016</v>
      </c>
      <c r="N2808" s="42">
        <f>H2808-K2808-L2808</f>
        <v>64.1099999999999</v>
      </c>
      <c r="O2808" s="42">
        <v>0</v>
      </c>
      <c r="P2808" s="45">
        <v>0.13</v>
      </c>
      <c r="Q2808" s="42">
        <v>0</v>
      </c>
      <c r="R2808" s="42">
        <v>0</v>
      </c>
      <c r="S2808" s="42">
        <v>64.11</v>
      </c>
      <c r="T2808" s="38">
        <v>2103</v>
      </c>
      <c r="U2808" s="14">
        <f>S2808/H2808</f>
        <v>5.0005850005850006E-2</v>
      </c>
      <c r="V2808" s="19"/>
      <c r="W2808" s="19"/>
      <c r="X2808" s="37" t="s">
        <v>3464</v>
      </c>
    </row>
    <row r="2809" spans="1:37" ht="16.5" customHeight="1">
      <c r="A2809" s="38">
        <v>74</v>
      </c>
      <c r="B2809" s="39">
        <v>10750</v>
      </c>
      <c r="C2809" s="38">
        <v>10298390</v>
      </c>
      <c r="D2809" s="40" t="s">
        <v>1125</v>
      </c>
      <c r="E2809" s="38">
        <v>1</v>
      </c>
      <c r="F2809" s="38">
        <v>120</v>
      </c>
      <c r="G2809" s="38" t="s">
        <v>23</v>
      </c>
      <c r="H2809" s="42">
        <v>427.35</v>
      </c>
      <c r="I2809" s="56"/>
      <c r="J2809" s="44">
        <v>40862</v>
      </c>
      <c r="K2809" s="42">
        <v>0</v>
      </c>
      <c r="L2809" s="42">
        <v>405.98</v>
      </c>
      <c r="M2809" s="44">
        <v>45169</v>
      </c>
      <c r="N2809" s="42">
        <f>H2809-K2809-L2809</f>
        <v>21.370000000000005</v>
      </c>
      <c r="O2809" s="42">
        <v>0</v>
      </c>
      <c r="P2809" s="45">
        <v>0.13</v>
      </c>
      <c r="Q2809" s="42">
        <v>0</v>
      </c>
      <c r="R2809" s="42">
        <v>0</v>
      </c>
      <c r="S2809" s="42">
        <v>21.37</v>
      </c>
      <c r="T2809" s="38">
        <v>5000</v>
      </c>
      <c r="U2809" s="14">
        <f>S2809/H2809</f>
        <v>5.0005850005850006E-2</v>
      </c>
      <c r="V2809" s="19"/>
      <c r="W2809" s="19"/>
      <c r="X2809" s="37" t="s">
        <v>3473</v>
      </c>
    </row>
    <row r="2810" spans="1:37" ht="16.5" customHeight="1">
      <c r="A2810" s="38">
        <v>142</v>
      </c>
      <c r="B2810" s="39">
        <v>10709</v>
      </c>
      <c r="C2810" s="38">
        <v>10310164</v>
      </c>
      <c r="D2810" s="40" t="s">
        <v>157</v>
      </c>
      <c r="E2810" s="38">
        <v>1</v>
      </c>
      <c r="F2810" s="38">
        <v>50</v>
      </c>
      <c r="G2810" s="38" t="s">
        <v>33</v>
      </c>
      <c r="H2810" s="42">
        <v>1189.6600000000001</v>
      </c>
      <c r="I2810" s="57"/>
      <c r="J2810" s="44">
        <v>43613</v>
      </c>
      <c r="K2810" s="42">
        <v>0</v>
      </c>
      <c r="L2810" s="42">
        <v>1130.17</v>
      </c>
      <c r="M2810" s="44">
        <v>45199</v>
      </c>
      <c r="N2810" s="42">
        <v>59.49</v>
      </c>
      <c r="O2810" s="42">
        <v>0</v>
      </c>
      <c r="P2810" s="45">
        <v>0.13</v>
      </c>
      <c r="Q2810" s="42">
        <v>0</v>
      </c>
      <c r="R2810" s="42">
        <v>0</v>
      </c>
      <c r="S2810" s="42">
        <v>59.49</v>
      </c>
      <c r="T2810" s="38">
        <v>5000</v>
      </c>
      <c r="U2810" s="14">
        <f>S2810/H2810</f>
        <v>5.000588403409377E-2</v>
      </c>
      <c r="V2810" s="19"/>
      <c r="W2810" s="19"/>
      <c r="X2810" s="37" t="s">
        <v>3456</v>
      </c>
    </row>
    <row r="2811" spans="1:37" ht="16.5" customHeight="1">
      <c r="A2811" s="38">
        <v>252</v>
      </c>
      <c r="B2811" s="39">
        <v>10741</v>
      </c>
      <c r="C2811" s="38">
        <v>10282195</v>
      </c>
      <c r="D2811" s="40" t="s">
        <v>157</v>
      </c>
      <c r="E2811" s="38">
        <v>1</v>
      </c>
      <c r="F2811" s="38">
        <v>49</v>
      </c>
      <c r="G2811" s="38" t="s">
        <v>33</v>
      </c>
      <c r="H2811" s="42">
        <v>1189.6600000000001</v>
      </c>
      <c r="I2811" s="55"/>
      <c r="J2811" s="44">
        <v>43641</v>
      </c>
      <c r="K2811" s="42">
        <v>0</v>
      </c>
      <c r="L2811" s="42">
        <v>1130.17</v>
      </c>
      <c r="M2811" s="44">
        <v>45138</v>
      </c>
      <c r="N2811" s="42">
        <f>H2811-K2811-L2811</f>
        <v>59.490000000000009</v>
      </c>
      <c r="O2811" s="42">
        <v>0</v>
      </c>
      <c r="P2811" s="45">
        <v>0.13</v>
      </c>
      <c r="Q2811" s="42">
        <v>0</v>
      </c>
      <c r="R2811" s="42">
        <v>0</v>
      </c>
      <c r="S2811" s="42">
        <f>N2811-R2811</f>
        <v>59.490000000000009</v>
      </c>
      <c r="T2811" s="38">
        <v>5000</v>
      </c>
      <c r="U2811" s="14">
        <f>S2811/H2811</f>
        <v>5.0005884034093777E-2</v>
      </c>
      <c r="V2811" s="19"/>
      <c r="W2811" s="19"/>
      <c r="X2811" s="37" t="s">
        <v>3462</v>
      </c>
    </row>
    <row r="2812" spans="1:37" ht="16.5" customHeight="1">
      <c r="A2812" s="38">
        <v>705</v>
      </c>
      <c r="B2812" s="39">
        <v>40709</v>
      </c>
      <c r="C2812" s="38">
        <v>10284976</v>
      </c>
      <c r="D2812" s="40" t="s">
        <v>907</v>
      </c>
      <c r="E2812" s="58">
        <v>1</v>
      </c>
      <c r="F2812" s="38">
        <v>50</v>
      </c>
      <c r="G2812" s="38" t="s">
        <v>33</v>
      </c>
      <c r="H2812" s="42">
        <v>1189.6600000000001</v>
      </c>
      <c r="I2812" s="57"/>
      <c r="J2812" s="44">
        <v>43613</v>
      </c>
      <c r="K2812" s="42">
        <v>0</v>
      </c>
      <c r="L2812" s="42">
        <v>1130.17</v>
      </c>
      <c r="M2812" s="44">
        <v>45199</v>
      </c>
      <c r="N2812" s="42">
        <f>H2812-K2812-L2812</f>
        <v>59.490000000000009</v>
      </c>
      <c r="O2812" s="42">
        <v>0</v>
      </c>
      <c r="P2812" s="45">
        <v>0.13</v>
      </c>
      <c r="Q2812" s="42">
        <v>0</v>
      </c>
      <c r="R2812" s="42">
        <v>0</v>
      </c>
      <c r="S2812" s="42">
        <f>N2812-R2812</f>
        <v>59.490000000000009</v>
      </c>
      <c r="T2812" s="38">
        <v>5000</v>
      </c>
      <c r="U2812" s="14">
        <f>S2812/H2812</f>
        <v>5.0005884034093777E-2</v>
      </c>
      <c r="V2812" s="19"/>
      <c r="W2812" s="19"/>
      <c r="X2812" s="37" t="s">
        <v>3467</v>
      </c>
    </row>
    <row r="2813" spans="1:37" ht="16.5" customHeight="1">
      <c r="A2813" s="38">
        <v>192</v>
      </c>
      <c r="B2813" s="39">
        <v>10736</v>
      </c>
      <c r="C2813" s="38">
        <v>10284348</v>
      </c>
      <c r="D2813" s="40" t="s">
        <v>1953</v>
      </c>
      <c r="E2813" s="31">
        <v>1</v>
      </c>
      <c r="F2813" s="38">
        <v>120</v>
      </c>
      <c r="G2813" s="38" t="s">
        <v>23</v>
      </c>
      <c r="H2813" s="42">
        <v>931.89</v>
      </c>
      <c r="I2813" s="49"/>
      <c r="J2813" s="44">
        <v>39269</v>
      </c>
      <c r="K2813" s="42">
        <v>0</v>
      </c>
      <c r="L2813" s="42">
        <v>885.29</v>
      </c>
      <c r="M2813" s="44">
        <v>45107</v>
      </c>
      <c r="N2813" s="42">
        <f>H2813-K2813-L2813</f>
        <v>46.600000000000023</v>
      </c>
      <c r="O2813" s="42">
        <v>0</v>
      </c>
      <c r="P2813" s="45">
        <v>0.03</v>
      </c>
      <c r="Q2813" s="42">
        <v>0</v>
      </c>
      <c r="R2813" s="42">
        <v>0</v>
      </c>
      <c r="S2813" s="42">
        <f>N2813-R2813</f>
        <v>46.600000000000023</v>
      </c>
      <c r="T2813" s="38">
        <v>2101</v>
      </c>
      <c r="U2813" s="14">
        <f>S2813/H2813</f>
        <v>5.0005901984139782E-2</v>
      </c>
      <c r="V2813" s="19"/>
      <c r="W2813" s="19"/>
      <c r="X2813" s="37" t="s">
        <v>3461</v>
      </c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</row>
    <row r="2814" spans="1:37" ht="16.5" customHeight="1">
      <c r="A2814" s="38">
        <v>58</v>
      </c>
      <c r="B2814" s="39">
        <v>10734</v>
      </c>
      <c r="C2814" s="38">
        <v>10298703</v>
      </c>
      <c r="D2814" s="40" t="s">
        <v>818</v>
      </c>
      <c r="E2814" s="38">
        <v>3</v>
      </c>
      <c r="F2814" s="38">
        <v>60</v>
      </c>
      <c r="G2814" s="38" t="s">
        <v>83</v>
      </c>
      <c r="H2814" s="42">
        <v>1153.8599999999999</v>
      </c>
      <c r="I2814" s="55"/>
      <c r="J2814" s="44">
        <v>41815</v>
      </c>
      <c r="K2814" s="42">
        <v>0</v>
      </c>
      <c r="L2814" s="42">
        <v>1096.1600000000001</v>
      </c>
      <c r="M2814" s="44">
        <v>45138</v>
      </c>
      <c r="N2814" s="42">
        <f>H2814-K2814-L2814</f>
        <v>57.699999999999818</v>
      </c>
      <c r="O2814" s="42">
        <v>0</v>
      </c>
      <c r="P2814" s="45">
        <v>0.13</v>
      </c>
      <c r="Q2814" s="42">
        <v>0</v>
      </c>
      <c r="R2814" s="42">
        <v>0</v>
      </c>
      <c r="S2814" s="42">
        <v>57.7</v>
      </c>
      <c r="T2814" s="38">
        <v>5000</v>
      </c>
      <c r="U2814" s="14">
        <f>S2814/H2814</f>
        <v>5.0006066593867547E-2</v>
      </c>
      <c r="V2814" s="19"/>
      <c r="W2814" s="19"/>
      <c r="X2814" s="37" t="s">
        <v>3460</v>
      </c>
    </row>
    <row r="2815" spans="1:37" ht="16.5" customHeight="1">
      <c r="A2815" s="38">
        <v>1056</v>
      </c>
      <c r="B2815" s="39">
        <v>10800</v>
      </c>
      <c r="C2815" s="38">
        <v>10317345</v>
      </c>
      <c r="D2815" s="40" t="s">
        <v>2157</v>
      </c>
      <c r="E2815" s="38">
        <v>1</v>
      </c>
      <c r="F2815" s="38">
        <v>60</v>
      </c>
      <c r="G2815" s="38" t="s">
        <v>83</v>
      </c>
      <c r="H2815" s="42">
        <v>408.15</v>
      </c>
      <c r="I2815" s="2"/>
      <c r="J2815" s="44">
        <v>39808</v>
      </c>
      <c r="K2815" s="42">
        <v>0</v>
      </c>
      <c r="L2815" s="42">
        <v>387.74</v>
      </c>
      <c r="M2815" s="44">
        <v>45077</v>
      </c>
      <c r="N2815" s="42">
        <f>H2815-K2815-L2815</f>
        <v>20.409999999999968</v>
      </c>
      <c r="O2815" s="42">
        <v>0</v>
      </c>
      <c r="P2815" s="45">
        <v>0.03</v>
      </c>
      <c r="Q2815" s="42">
        <v>0</v>
      </c>
      <c r="R2815" s="42">
        <v>0</v>
      </c>
      <c r="S2815" s="42">
        <f>N2815-R2815</f>
        <v>20.409999999999968</v>
      </c>
      <c r="T2815" s="38">
        <v>1001</v>
      </c>
      <c r="U2815" s="14">
        <f>S2815/H2815</f>
        <v>5.0006125199068892E-2</v>
      </c>
      <c r="V2815" s="19"/>
      <c r="W2815" s="19"/>
      <c r="X2815" s="37" t="s">
        <v>3465</v>
      </c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</row>
    <row r="2816" spans="1:37" ht="16.5" customHeight="1">
      <c r="A2816" s="38">
        <v>22</v>
      </c>
      <c r="B2816" s="39">
        <v>10755</v>
      </c>
      <c r="C2816" s="38">
        <v>10287286</v>
      </c>
      <c r="D2816" s="40" t="s">
        <v>2428</v>
      </c>
      <c r="E2816" s="38">
        <v>2</v>
      </c>
      <c r="F2816" s="38">
        <v>120</v>
      </c>
      <c r="G2816" s="38" t="s">
        <v>23</v>
      </c>
      <c r="H2816" s="42">
        <v>1219.25</v>
      </c>
      <c r="I2816" s="2"/>
      <c r="J2816" s="44">
        <v>39947</v>
      </c>
      <c r="K2816" s="42">
        <v>0</v>
      </c>
      <c r="L2816" s="42">
        <v>1158.28</v>
      </c>
      <c r="M2816" s="44">
        <v>45046</v>
      </c>
      <c r="N2816" s="42">
        <f>H2816-K2816-L2816</f>
        <v>60.970000000000027</v>
      </c>
      <c r="O2816" s="42">
        <v>0</v>
      </c>
      <c r="P2816" s="45">
        <v>0.13</v>
      </c>
      <c r="Q2816" s="42">
        <v>0</v>
      </c>
      <c r="R2816" s="42">
        <v>0</v>
      </c>
      <c r="S2816" s="42">
        <v>60.97</v>
      </c>
      <c r="T2816" s="38">
        <v>5000</v>
      </c>
      <c r="U2816" s="14">
        <f>S2816/H2816</f>
        <v>5.0006151322534345E-2</v>
      </c>
      <c r="V2816" s="19"/>
      <c r="W2816" s="19"/>
      <c r="X2816" s="37" t="s">
        <v>3464</v>
      </c>
    </row>
    <row r="2817" spans="1:37" ht="16.5" customHeight="1">
      <c r="A2817" s="38">
        <v>68</v>
      </c>
      <c r="B2817" s="39">
        <v>10754</v>
      </c>
      <c r="C2817" s="38">
        <v>10295306</v>
      </c>
      <c r="D2817" s="40" t="s">
        <v>653</v>
      </c>
      <c r="E2817" s="38">
        <v>3</v>
      </c>
      <c r="F2817" s="38">
        <v>60</v>
      </c>
      <c r="G2817" s="38" t="s">
        <v>83</v>
      </c>
      <c r="H2817" s="42">
        <v>461.54</v>
      </c>
      <c r="I2817" s="57"/>
      <c r="J2817" s="44">
        <v>40276</v>
      </c>
      <c r="K2817" s="42">
        <v>0</v>
      </c>
      <c r="L2817" s="42">
        <v>438.46</v>
      </c>
      <c r="M2817" s="44">
        <v>45199</v>
      </c>
      <c r="N2817" s="42">
        <f>H2817-K2817-L2817</f>
        <v>23.080000000000041</v>
      </c>
      <c r="O2817" s="42">
        <v>0</v>
      </c>
      <c r="P2817" s="45">
        <v>0.13</v>
      </c>
      <c r="Q2817" s="42">
        <v>0</v>
      </c>
      <c r="R2817" s="42">
        <v>0</v>
      </c>
      <c r="S2817" s="42">
        <f>N2817</f>
        <v>23.080000000000041</v>
      </c>
      <c r="T2817" s="38">
        <v>5000</v>
      </c>
      <c r="U2817" s="14">
        <f>S2817/H2817</f>
        <v>5.0006499978333493E-2</v>
      </c>
      <c r="V2817" s="19"/>
      <c r="W2817" s="19"/>
      <c r="X2817" s="37" t="s">
        <v>3464</v>
      </c>
    </row>
    <row r="2818" spans="1:37" ht="16.5" customHeight="1">
      <c r="A2818" s="38">
        <v>13</v>
      </c>
      <c r="B2818" s="39">
        <v>10755</v>
      </c>
      <c r="C2818" s="38">
        <v>10286998</v>
      </c>
      <c r="D2818" s="40" t="s">
        <v>2103</v>
      </c>
      <c r="E2818" s="38">
        <v>1</v>
      </c>
      <c r="F2818" s="38">
        <v>120</v>
      </c>
      <c r="G2818" s="38" t="s">
        <v>23</v>
      </c>
      <c r="H2818" s="42">
        <v>1350.42</v>
      </c>
      <c r="I2818" s="2"/>
      <c r="J2818" s="44">
        <v>39947</v>
      </c>
      <c r="K2818" s="42">
        <v>0</v>
      </c>
      <c r="L2818" s="42">
        <v>1282.8900000000001</v>
      </c>
      <c r="M2818" s="44">
        <v>45016</v>
      </c>
      <c r="N2818" s="42">
        <f>H2818-K2818-L2818</f>
        <v>67.529999999999973</v>
      </c>
      <c r="O2818" s="42">
        <v>0</v>
      </c>
      <c r="P2818" s="45">
        <v>0.13</v>
      </c>
      <c r="Q2818" s="42">
        <v>0</v>
      </c>
      <c r="R2818" s="42">
        <v>0</v>
      </c>
      <c r="S2818" s="42">
        <v>67.53</v>
      </c>
      <c r="T2818" s="38">
        <v>2103</v>
      </c>
      <c r="U2818" s="14">
        <f>S2818/H2818</f>
        <v>5.000666459323766E-2</v>
      </c>
      <c r="V2818" s="19"/>
      <c r="W2818" s="19"/>
      <c r="X2818" s="37" t="s">
        <v>3464</v>
      </c>
    </row>
    <row r="2819" spans="1:37" ht="16.5" customHeight="1">
      <c r="A2819" s="38">
        <v>470</v>
      </c>
      <c r="B2819" s="39">
        <v>40712</v>
      </c>
      <c r="C2819" s="38">
        <v>10303611</v>
      </c>
      <c r="D2819" s="40" t="s">
        <v>1713</v>
      </c>
      <c r="E2819" s="38">
        <v>2</v>
      </c>
      <c r="F2819" s="38">
        <v>60</v>
      </c>
      <c r="G2819" s="38" t="s">
        <v>83</v>
      </c>
      <c r="H2819" s="42">
        <v>1350.42</v>
      </c>
      <c r="I2819" s="55"/>
      <c r="J2819" s="44">
        <v>42277</v>
      </c>
      <c r="K2819" s="42">
        <v>0</v>
      </c>
      <c r="L2819" s="42">
        <v>1282.8900000000001</v>
      </c>
      <c r="M2819" s="44">
        <v>45138</v>
      </c>
      <c r="N2819" s="42">
        <f>H2819-K2819-L2819</f>
        <v>67.529999999999973</v>
      </c>
      <c r="O2819" s="42">
        <v>0</v>
      </c>
      <c r="P2819" s="45">
        <v>0.13</v>
      </c>
      <c r="Q2819" s="42">
        <v>0</v>
      </c>
      <c r="R2819" s="42">
        <v>0</v>
      </c>
      <c r="S2819" s="42">
        <v>67.53</v>
      </c>
      <c r="T2819" s="38">
        <v>5000</v>
      </c>
      <c r="U2819" s="14">
        <f>S2819/H2819</f>
        <v>5.000666459323766E-2</v>
      </c>
      <c r="V2819" s="19"/>
      <c r="W2819" s="19"/>
      <c r="X2819" s="37" t="s">
        <v>3467</v>
      </c>
    </row>
    <row r="2820" spans="1:37" ht="16.5" customHeight="1">
      <c r="A2820" s="38">
        <v>1141</v>
      </c>
      <c r="B2820" s="39">
        <v>10800</v>
      </c>
      <c r="C2820" s="38">
        <v>10317536</v>
      </c>
      <c r="D2820" s="40" t="s">
        <v>3015</v>
      </c>
      <c r="E2820" s="58">
        <v>3</v>
      </c>
      <c r="F2820" s="38">
        <v>60</v>
      </c>
      <c r="G2820" s="38" t="s">
        <v>23</v>
      </c>
      <c r="H2820" s="42">
        <v>1109.25</v>
      </c>
      <c r="I2820" s="37"/>
      <c r="J2820" s="44">
        <v>39642</v>
      </c>
      <c r="K2820" s="42">
        <v>0</v>
      </c>
      <c r="L2820" s="42">
        <v>1053.78</v>
      </c>
      <c r="M2820" s="44">
        <v>45229</v>
      </c>
      <c r="N2820" s="42">
        <v>55.47</v>
      </c>
      <c r="O2820" s="42">
        <v>0</v>
      </c>
      <c r="P2820" s="45">
        <f>IF(J2820&lt;DATEVALUE("2009-1-1"),3%,13%)</f>
        <v>0.03</v>
      </c>
      <c r="Q2820" s="42">
        <f>IF(P2820=13%,ROUND(O2820/(1+P2820)*P2820,2),ROUND(O2820/(1+0.03)*0.02,2))</f>
        <v>0</v>
      </c>
      <c r="R2820" s="42">
        <f>O2820-Q2820</f>
        <v>0</v>
      </c>
      <c r="S2820" s="42">
        <f>N2820-R2820</f>
        <v>55.47</v>
      </c>
      <c r="T2820" s="38">
        <v>1001</v>
      </c>
      <c r="U2820" s="14">
        <f>S2820/H2820</f>
        <v>5.0006761325219744E-2</v>
      </c>
      <c r="V2820" s="19"/>
      <c r="W2820" s="19"/>
      <c r="X2820" s="37" t="s">
        <v>3465</v>
      </c>
    </row>
    <row r="2821" spans="1:37" ht="16.5" customHeight="1">
      <c r="A2821" s="38">
        <v>54</v>
      </c>
      <c r="B2821" s="39">
        <v>10750</v>
      </c>
      <c r="C2821" s="38">
        <v>10299239</v>
      </c>
      <c r="D2821" s="40" t="s">
        <v>1572</v>
      </c>
      <c r="E2821" s="38">
        <v>1</v>
      </c>
      <c r="F2821" s="38">
        <v>120</v>
      </c>
      <c r="G2821" s="38" t="s">
        <v>23</v>
      </c>
      <c r="H2821" s="42">
        <v>957.27</v>
      </c>
      <c r="I2821" s="55"/>
      <c r="J2821" s="44">
        <v>40863</v>
      </c>
      <c r="K2821" s="42">
        <v>0</v>
      </c>
      <c r="L2821" s="42">
        <v>909.4</v>
      </c>
      <c r="M2821" s="44">
        <v>45138</v>
      </c>
      <c r="N2821" s="42">
        <f>H2821-K2821-L2821</f>
        <v>47.870000000000005</v>
      </c>
      <c r="O2821" s="42">
        <v>0</v>
      </c>
      <c r="P2821" s="45">
        <v>0.13</v>
      </c>
      <c r="Q2821" s="42">
        <v>0</v>
      </c>
      <c r="R2821" s="42">
        <v>0</v>
      </c>
      <c r="S2821" s="42">
        <v>47.87</v>
      </c>
      <c r="T2821" s="38">
        <v>5000</v>
      </c>
      <c r="U2821" s="14">
        <f>S2821/H2821</f>
        <v>5.0006790142801925E-2</v>
      </c>
      <c r="V2821" s="19"/>
      <c r="W2821" s="19"/>
      <c r="X2821" s="37" t="s">
        <v>3473</v>
      </c>
    </row>
    <row r="2822" spans="1:37" ht="16.5" customHeight="1">
      <c r="A2822" s="38">
        <v>225</v>
      </c>
      <c r="B2822" s="39">
        <v>10744</v>
      </c>
      <c r="C2822" s="38">
        <v>10293955</v>
      </c>
      <c r="D2822" s="40" t="s">
        <v>569</v>
      </c>
      <c r="E2822" s="58">
        <v>1</v>
      </c>
      <c r="F2822" s="38">
        <v>60</v>
      </c>
      <c r="G2822" s="38" t="s">
        <v>23</v>
      </c>
      <c r="H2822" s="42">
        <v>495.73</v>
      </c>
      <c r="I2822" s="57"/>
      <c r="J2822" s="44">
        <v>43156</v>
      </c>
      <c r="K2822" s="42">
        <v>0</v>
      </c>
      <c r="L2822" s="42">
        <v>470.94</v>
      </c>
      <c r="M2822" s="44">
        <v>45199</v>
      </c>
      <c r="N2822" s="42">
        <f>H2822-K2822-L2822</f>
        <v>24.79000000000002</v>
      </c>
      <c r="O2822" s="42">
        <v>0</v>
      </c>
      <c r="P2822" s="45">
        <v>0.13</v>
      </c>
      <c r="Q2822" s="42">
        <v>0</v>
      </c>
      <c r="R2822" s="42">
        <v>0</v>
      </c>
      <c r="S2822" s="42">
        <f>N2822</f>
        <v>24.79000000000002</v>
      </c>
      <c r="T2822" s="38">
        <v>5000</v>
      </c>
      <c r="U2822" s="14">
        <f>S2822/H2822</f>
        <v>5.0007060294918644E-2</v>
      </c>
      <c r="V2822" s="19"/>
      <c r="W2822" s="19"/>
      <c r="X2822" s="37" t="s">
        <v>3463</v>
      </c>
    </row>
    <row r="2823" spans="1:37" ht="16.5" customHeight="1">
      <c r="A2823" s="38">
        <v>106</v>
      </c>
      <c r="B2823" s="39">
        <v>10749</v>
      </c>
      <c r="C2823" s="38">
        <v>10300665</v>
      </c>
      <c r="D2823" s="40" t="s">
        <v>3426</v>
      </c>
      <c r="E2823" s="58">
        <v>1</v>
      </c>
      <c r="F2823" s="38">
        <v>60</v>
      </c>
      <c r="G2823" s="38" t="s">
        <v>33</v>
      </c>
      <c r="H2823" s="42">
        <v>753.89</v>
      </c>
      <c r="I2823" s="37"/>
      <c r="J2823" s="44">
        <v>40468</v>
      </c>
      <c r="K2823" s="42">
        <v>0</v>
      </c>
      <c r="L2823" s="42">
        <v>716.19</v>
      </c>
      <c r="M2823" s="44">
        <v>45279</v>
      </c>
      <c r="N2823" s="42">
        <v>37.700000000000003</v>
      </c>
      <c r="O2823" s="42">
        <v>0</v>
      </c>
      <c r="P2823" s="45">
        <f>IF(J2823&lt;DATEVALUE("2009-1-1"),3%,13%)</f>
        <v>0.13</v>
      </c>
      <c r="Q2823" s="42">
        <f>IF(P2823=13%,ROUND(O2823/(1+P2823)*P2823,2),ROUND(O2823/(1+0.03)*0.02,2))</f>
        <v>0</v>
      </c>
      <c r="R2823" s="42">
        <f>O2823-Q2823</f>
        <v>0</v>
      </c>
      <c r="S2823" s="42">
        <f>N2823-R2823</f>
        <v>37.700000000000003</v>
      </c>
      <c r="T2823" s="38">
        <v>5000</v>
      </c>
      <c r="U2823" s="14">
        <f>S2823/H2823</f>
        <v>5.0007295494037596E-2</v>
      </c>
      <c r="V2823" s="19"/>
      <c r="W2823" s="19"/>
      <c r="X2823" s="37" t="s">
        <v>3473</v>
      </c>
    </row>
    <row r="2824" spans="1:37" ht="16.5" customHeight="1">
      <c r="A2824" s="38">
        <v>734</v>
      </c>
      <c r="B2824" s="39">
        <v>40709</v>
      </c>
      <c r="C2824" s="38">
        <v>10285350</v>
      </c>
      <c r="D2824" s="40" t="s">
        <v>925</v>
      </c>
      <c r="E2824" s="58">
        <v>1</v>
      </c>
      <c r="F2824" s="38">
        <v>1</v>
      </c>
      <c r="G2824" s="38" t="s">
        <v>33</v>
      </c>
      <c r="H2824" s="42">
        <v>472.33</v>
      </c>
      <c r="I2824" s="57"/>
      <c r="J2824" s="44">
        <v>43949</v>
      </c>
      <c r="K2824" s="42">
        <v>0</v>
      </c>
      <c r="L2824" s="42">
        <v>448.71</v>
      </c>
      <c r="M2824" s="44">
        <v>45199</v>
      </c>
      <c r="N2824" s="42">
        <f>H2824-K2824-L2824</f>
        <v>23.620000000000005</v>
      </c>
      <c r="O2824" s="42">
        <v>0</v>
      </c>
      <c r="P2824" s="45">
        <v>0.13</v>
      </c>
      <c r="Q2824" s="42">
        <v>0</v>
      </c>
      <c r="R2824" s="42">
        <v>0</v>
      </c>
      <c r="S2824" s="42">
        <f>N2824-R2824</f>
        <v>23.620000000000005</v>
      </c>
      <c r="T2824" s="38">
        <v>5000</v>
      </c>
      <c r="U2824" s="14">
        <f>S2824/H2824</f>
        <v>5.0007410073465597E-2</v>
      </c>
      <c r="V2824" s="19"/>
      <c r="W2824" s="19"/>
      <c r="X2824" s="37" t="s">
        <v>3467</v>
      </c>
    </row>
    <row r="2825" spans="1:37" ht="16.5" customHeight="1">
      <c r="A2825" s="38">
        <v>56</v>
      </c>
      <c r="B2825" s="39">
        <v>10750</v>
      </c>
      <c r="C2825" s="38">
        <v>10299429</v>
      </c>
      <c r="D2825" s="40" t="s">
        <v>1574</v>
      </c>
      <c r="E2825" s="38">
        <v>1</v>
      </c>
      <c r="F2825" s="38">
        <v>57</v>
      </c>
      <c r="G2825" s="38" t="s">
        <v>33</v>
      </c>
      <c r="H2825" s="42">
        <v>991.45</v>
      </c>
      <c r="I2825" s="55"/>
      <c r="J2825" s="44">
        <v>43400</v>
      </c>
      <c r="K2825" s="42">
        <v>0</v>
      </c>
      <c r="L2825" s="42">
        <v>941.87</v>
      </c>
      <c r="M2825" s="44">
        <v>45138</v>
      </c>
      <c r="N2825" s="42">
        <f>H2825-K2825-L2825</f>
        <v>49.580000000000041</v>
      </c>
      <c r="O2825" s="42">
        <v>0</v>
      </c>
      <c r="P2825" s="45">
        <v>0.13</v>
      </c>
      <c r="Q2825" s="42">
        <v>0</v>
      </c>
      <c r="R2825" s="42">
        <v>0</v>
      </c>
      <c r="S2825" s="42">
        <v>49.58</v>
      </c>
      <c r="T2825" s="38">
        <v>2506</v>
      </c>
      <c r="U2825" s="14">
        <f>S2825/H2825</f>
        <v>5.0007564677996871E-2</v>
      </c>
      <c r="V2825" s="19"/>
      <c r="W2825" s="19"/>
      <c r="X2825" s="37" t="s">
        <v>3473</v>
      </c>
    </row>
    <row r="2826" spans="1:37" ht="16.5" customHeight="1">
      <c r="A2826" s="38">
        <v>75</v>
      </c>
      <c r="B2826" s="39">
        <v>10750</v>
      </c>
      <c r="C2826" s="38">
        <v>10298394</v>
      </c>
      <c r="D2826" s="40" t="s">
        <v>1126</v>
      </c>
      <c r="E2826" s="38">
        <v>1</v>
      </c>
      <c r="F2826" s="38">
        <v>120</v>
      </c>
      <c r="G2826" s="38" t="s">
        <v>23</v>
      </c>
      <c r="H2826" s="42">
        <v>991.45</v>
      </c>
      <c r="I2826" s="56"/>
      <c r="J2826" s="44">
        <v>40862</v>
      </c>
      <c r="K2826" s="42">
        <v>0</v>
      </c>
      <c r="L2826" s="42">
        <v>941.87</v>
      </c>
      <c r="M2826" s="44">
        <v>45169</v>
      </c>
      <c r="N2826" s="42">
        <f>H2826-K2826-L2826</f>
        <v>49.580000000000041</v>
      </c>
      <c r="O2826" s="42">
        <v>0</v>
      </c>
      <c r="P2826" s="45">
        <v>0.13</v>
      </c>
      <c r="Q2826" s="42">
        <v>0</v>
      </c>
      <c r="R2826" s="42">
        <v>0</v>
      </c>
      <c r="S2826" s="42">
        <v>49.58</v>
      </c>
      <c r="T2826" s="38">
        <v>5000</v>
      </c>
      <c r="U2826" s="14">
        <f>S2826/H2826</f>
        <v>5.0007564677996871E-2</v>
      </c>
      <c r="V2826" s="19"/>
      <c r="W2826" s="19"/>
      <c r="X2826" s="37" t="s">
        <v>3473</v>
      </c>
    </row>
    <row r="2827" spans="1:37" ht="16.5" customHeight="1">
      <c r="A2827" s="38">
        <v>91</v>
      </c>
      <c r="B2827" s="39">
        <v>10755</v>
      </c>
      <c r="C2827" s="38">
        <v>10286665</v>
      </c>
      <c r="D2827" s="40" t="s">
        <v>671</v>
      </c>
      <c r="E2827" s="38">
        <v>1</v>
      </c>
      <c r="F2827" s="38">
        <v>58</v>
      </c>
      <c r="G2827" s="38" t="s">
        <v>33</v>
      </c>
      <c r="H2827" s="42">
        <v>991.45</v>
      </c>
      <c r="I2827" s="57"/>
      <c r="J2827" s="44">
        <v>43367</v>
      </c>
      <c r="K2827" s="42">
        <v>0</v>
      </c>
      <c r="L2827" s="42">
        <v>941.87</v>
      </c>
      <c r="M2827" s="44">
        <v>45199</v>
      </c>
      <c r="N2827" s="42">
        <v>49.58</v>
      </c>
      <c r="O2827" s="42">
        <v>0</v>
      </c>
      <c r="P2827" s="45">
        <v>0.13</v>
      </c>
      <c r="Q2827" s="42">
        <v>0</v>
      </c>
      <c r="R2827" s="42">
        <v>0</v>
      </c>
      <c r="S2827" s="42">
        <v>49.58</v>
      </c>
      <c r="T2827" s="38">
        <v>2506</v>
      </c>
      <c r="U2827" s="14">
        <f>S2827/H2827</f>
        <v>5.0007564677996871E-2</v>
      </c>
      <c r="V2827" s="19"/>
      <c r="W2827" s="19"/>
      <c r="X2827" s="37" t="s">
        <v>3464</v>
      </c>
    </row>
    <row r="2828" spans="1:37" ht="16.5" customHeight="1">
      <c r="A2828" s="38">
        <v>718</v>
      </c>
      <c r="B2828" s="39">
        <v>10729</v>
      </c>
      <c r="C2828" s="38">
        <v>10292911</v>
      </c>
      <c r="D2828" s="40" t="s">
        <v>1523</v>
      </c>
      <c r="E2828" s="58">
        <v>1</v>
      </c>
      <c r="F2828" s="38">
        <v>60</v>
      </c>
      <c r="G2828" s="38" t="s">
        <v>33</v>
      </c>
      <c r="H2828" s="42">
        <v>991.45</v>
      </c>
      <c r="I2828" s="37"/>
      <c r="J2828" s="44">
        <v>43309</v>
      </c>
      <c r="K2828" s="42">
        <v>0</v>
      </c>
      <c r="L2828" s="42">
        <v>941.87</v>
      </c>
      <c r="M2828" s="44">
        <v>45259</v>
      </c>
      <c r="N2828" s="42">
        <v>49.58</v>
      </c>
      <c r="O2828" s="42">
        <v>0</v>
      </c>
      <c r="P2828" s="45">
        <f>IF(J2828&lt;DATEVALUE("2009-1-1"),3%,13%)</f>
        <v>0.13</v>
      </c>
      <c r="Q2828" s="42">
        <f>IF(P2828=13%,ROUND(O2828/(1+P2828)*P2828,2),ROUND(O2828/(1+0.03)*0.02,2))</f>
        <v>0</v>
      </c>
      <c r="R2828" s="42">
        <f>O2828-Q2828</f>
        <v>0</v>
      </c>
      <c r="S2828" s="42">
        <f>N2828-R2828</f>
        <v>49.58</v>
      </c>
      <c r="T2828" s="38">
        <v>2506</v>
      </c>
      <c r="U2828" s="14">
        <f>S2828/H2828</f>
        <v>5.0007564677996871E-2</v>
      </c>
      <c r="V2828" s="19"/>
      <c r="W2828" s="19"/>
      <c r="X2828" s="37" t="s">
        <v>3459</v>
      </c>
    </row>
    <row r="2829" spans="1:37" ht="16.5" customHeight="1">
      <c r="A2829" s="38">
        <v>247</v>
      </c>
      <c r="B2829" s="39">
        <v>10741</v>
      </c>
      <c r="C2829" s="38">
        <v>10282173</v>
      </c>
      <c r="D2829" s="40" t="s">
        <v>1523</v>
      </c>
      <c r="E2829" s="38">
        <v>1</v>
      </c>
      <c r="F2829" s="38">
        <v>60</v>
      </c>
      <c r="G2829" s="38" t="s">
        <v>33</v>
      </c>
      <c r="H2829" s="42">
        <v>991.45</v>
      </c>
      <c r="I2829" s="55"/>
      <c r="J2829" s="44">
        <v>43277</v>
      </c>
      <c r="K2829" s="42">
        <v>0</v>
      </c>
      <c r="L2829" s="42">
        <v>941.87</v>
      </c>
      <c r="M2829" s="44">
        <v>45138</v>
      </c>
      <c r="N2829" s="42">
        <f>H2829-K2829-L2829</f>
        <v>49.580000000000041</v>
      </c>
      <c r="O2829" s="42">
        <v>0</v>
      </c>
      <c r="P2829" s="45">
        <v>0.13</v>
      </c>
      <c r="Q2829" s="42">
        <v>0</v>
      </c>
      <c r="R2829" s="42">
        <v>0</v>
      </c>
      <c r="S2829" s="42">
        <f>N2829-R2829</f>
        <v>49.580000000000041</v>
      </c>
      <c r="T2829" s="38">
        <v>2506</v>
      </c>
      <c r="U2829" s="14">
        <f>S2829/H2829</f>
        <v>5.0007564677996913E-2</v>
      </c>
      <c r="V2829" s="19"/>
      <c r="W2829" s="19"/>
      <c r="X2829" s="37" t="s">
        <v>3462</v>
      </c>
    </row>
    <row r="2830" spans="1:37" ht="16.5" customHeight="1">
      <c r="A2830" s="38">
        <v>841</v>
      </c>
      <c r="B2830" s="39">
        <v>40711</v>
      </c>
      <c r="C2830" s="38">
        <v>10307168</v>
      </c>
      <c r="D2830" s="40" t="s">
        <v>1001</v>
      </c>
      <c r="E2830" s="58">
        <v>1</v>
      </c>
      <c r="F2830" s="38">
        <v>60</v>
      </c>
      <c r="G2830" s="38" t="s">
        <v>33</v>
      </c>
      <c r="H2830" s="42">
        <v>991.45</v>
      </c>
      <c r="I2830" s="57"/>
      <c r="J2830" s="44">
        <v>43309</v>
      </c>
      <c r="K2830" s="42">
        <v>0</v>
      </c>
      <c r="L2830" s="42">
        <v>941.87</v>
      </c>
      <c r="M2830" s="44">
        <v>45199</v>
      </c>
      <c r="N2830" s="42">
        <f>H2830-K2830-L2830</f>
        <v>49.580000000000041</v>
      </c>
      <c r="O2830" s="42">
        <v>0</v>
      </c>
      <c r="P2830" s="45">
        <v>0.13</v>
      </c>
      <c r="Q2830" s="42">
        <v>0</v>
      </c>
      <c r="R2830" s="42">
        <v>0</v>
      </c>
      <c r="S2830" s="42">
        <f>N2830-R2830</f>
        <v>49.580000000000041</v>
      </c>
      <c r="T2830" s="38">
        <v>2506</v>
      </c>
      <c r="U2830" s="14">
        <f>S2830/H2830</f>
        <v>5.0007564677996913E-2</v>
      </c>
      <c r="V2830" s="19"/>
      <c r="W2830" s="19"/>
      <c r="X2830" s="37" t="s">
        <v>3467</v>
      </c>
    </row>
    <row r="2831" spans="1:37" ht="16.5" customHeight="1">
      <c r="A2831" s="38">
        <v>4</v>
      </c>
      <c r="B2831" s="39">
        <v>10727</v>
      </c>
      <c r="C2831" s="38">
        <v>10311179</v>
      </c>
      <c r="D2831" s="40" t="s">
        <v>161</v>
      </c>
      <c r="E2831" s="38">
        <v>13</v>
      </c>
      <c r="F2831" s="38">
        <v>60</v>
      </c>
      <c r="G2831" s="38" t="s">
        <v>83</v>
      </c>
      <c r="H2831" s="42">
        <v>1166.6199999999999</v>
      </c>
      <c r="I2831" s="2"/>
      <c r="J2831" s="44">
        <v>42625</v>
      </c>
      <c r="K2831" s="42">
        <v>0</v>
      </c>
      <c r="L2831" s="42">
        <v>1108.28</v>
      </c>
      <c r="M2831" s="44">
        <v>45016</v>
      </c>
      <c r="N2831" s="42">
        <f>H2831-K2831-L2831</f>
        <v>58.339999999999918</v>
      </c>
      <c r="O2831" s="42">
        <v>0</v>
      </c>
      <c r="P2831" s="45">
        <v>0.13</v>
      </c>
      <c r="Q2831" s="42">
        <v>0</v>
      </c>
      <c r="R2831" s="42">
        <v>0</v>
      </c>
      <c r="S2831" s="42">
        <f>N2831-R2831</f>
        <v>58.339999999999918</v>
      </c>
      <c r="T2831" s="38">
        <v>5000</v>
      </c>
      <c r="U2831" s="14">
        <f>S2831/H2831</f>
        <v>5.0007714594297994E-2</v>
      </c>
      <c r="V2831" s="19"/>
      <c r="W2831" s="19"/>
      <c r="X2831" s="37" t="s">
        <v>3471</v>
      </c>
    </row>
    <row r="2832" spans="1:37" ht="16.5" customHeight="1">
      <c r="A2832" s="38">
        <v>120</v>
      </c>
      <c r="B2832" s="39">
        <v>10741</v>
      </c>
      <c r="C2832" s="38">
        <v>10282291</v>
      </c>
      <c r="D2832" s="40" t="s">
        <v>2333</v>
      </c>
      <c r="E2832" s="38">
        <v>1</v>
      </c>
      <c r="F2832" s="38">
        <v>60</v>
      </c>
      <c r="G2832" s="38" t="s">
        <v>33</v>
      </c>
      <c r="H2832" s="42">
        <v>1025.6400000000001</v>
      </c>
      <c r="I2832" s="2"/>
      <c r="J2832" s="44">
        <v>41635</v>
      </c>
      <c r="K2832" s="42">
        <v>0</v>
      </c>
      <c r="L2832" s="42">
        <v>974.35</v>
      </c>
      <c r="M2832" s="44">
        <v>45077</v>
      </c>
      <c r="N2832" s="42">
        <f>H2832-K2832-L2832</f>
        <v>51.290000000000077</v>
      </c>
      <c r="O2832" s="42">
        <v>0</v>
      </c>
      <c r="P2832" s="45">
        <v>0.13</v>
      </c>
      <c r="Q2832" s="42">
        <v>0</v>
      </c>
      <c r="R2832" s="42">
        <v>0</v>
      </c>
      <c r="S2832" s="42">
        <f>N2832-R2832</f>
        <v>51.290000000000077</v>
      </c>
      <c r="T2832" s="38">
        <v>5000</v>
      </c>
      <c r="U2832" s="14">
        <f>S2832/H2832</f>
        <v>5.0007800007800078E-2</v>
      </c>
      <c r="V2832" s="19"/>
      <c r="W2832" s="19"/>
      <c r="X2832" s="37" t="s">
        <v>3462</v>
      </c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</row>
    <row r="2833" spans="1:37" ht="16.5" customHeight="1">
      <c r="A2833" s="38">
        <v>81</v>
      </c>
      <c r="B2833" s="39">
        <v>10750</v>
      </c>
      <c r="C2833" s="38">
        <v>10298396</v>
      </c>
      <c r="D2833" s="40" t="s">
        <v>1131</v>
      </c>
      <c r="E2833" s="38">
        <v>1</v>
      </c>
      <c r="F2833" s="38">
        <v>120</v>
      </c>
      <c r="G2833" s="38" t="s">
        <v>23</v>
      </c>
      <c r="H2833" s="42">
        <v>679.49</v>
      </c>
      <c r="I2833" s="56"/>
      <c r="J2833" s="44">
        <v>40862</v>
      </c>
      <c r="K2833" s="42">
        <v>0</v>
      </c>
      <c r="L2833" s="42">
        <v>645.51</v>
      </c>
      <c r="M2833" s="44">
        <v>45169</v>
      </c>
      <c r="N2833" s="42">
        <f>H2833-K2833-L2833</f>
        <v>33.980000000000018</v>
      </c>
      <c r="O2833" s="42">
        <v>0</v>
      </c>
      <c r="P2833" s="45">
        <v>0.13</v>
      </c>
      <c r="Q2833" s="42">
        <v>0</v>
      </c>
      <c r="R2833" s="42">
        <v>0</v>
      </c>
      <c r="S2833" s="42">
        <v>33.979999999999997</v>
      </c>
      <c r="T2833" s="38">
        <v>5000</v>
      </c>
      <c r="U2833" s="14">
        <f>S2833/H2833</f>
        <v>5.0008094306023633E-2</v>
      </c>
      <c r="V2833" s="19"/>
      <c r="W2833" s="19"/>
      <c r="X2833" s="37" t="s">
        <v>3473</v>
      </c>
    </row>
    <row r="2834" spans="1:37" ht="16.5" customHeight="1">
      <c r="A2834" s="38">
        <v>14</v>
      </c>
      <c r="B2834" s="39">
        <v>10727</v>
      </c>
      <c r="C2834" s="38">
        <v>10311259</v>
      </c>
      <c r="D2834" s="40" t="s">
        <v>320</v>
      </c>
      <c r="E2834" s="58">
        <v>1</v>
      </c>
      <c r="F2834" s="38">
        <v>60</v>
      </c>
      <c r="G2834" s="38" t="s">
        <v>83</v>
      </c>
      <c r="H2834" s="42">
        <v>299.14999999999998</v>
      </c>
      <c r="I2834" s="57"/>
      <c r="J2834" s="44">
        <v>42625</v>
      </c>
      <c r="K2834" s="42">
        <v>0</v>
      </c>
      <c r="L2834" s="42">
        <v>284.19</v>
      </c>
      <c r="M2834" s="44">
        <v>45199</v>
      </c>
      <c r="N2834" s="42">
        <f>H2834-K2834-L2834</f>
        <v>14.95999999999998</v>
      </c>
      <c r="O2834" s="42">
        <v>0</v>
      </c>
      <c r="P2834" s="45">
        <v>0.13</v>
      </c>
      <c r="Q2834" s="42">
        <v>0</v>
      </c>
      <c r="R2834" s="42">
        <v>0</v>
      </c>
      <c r="S2834" s="42">
        <f>N2834</f>
        <v>14.95999999999998</v>
      </c>
      <c r="T2834" s="38">
        <v>5000</v>
      </c>
      <c r="U2834" s="14">
        <f>S2834/H2834</f>
        <v>5.0008357011532611E-2</v>
      </c>
      <c r="V2834" s="19"/>
      <c r="W2834" s="19"/>
      <c r="X2834" s="37" t="s">
        <v>3471</v>
      </c>
    </row>
    <row r="2835" spans="1:37" ht="16.5" customHeight="1">
      <c r="A2835" s="38">
        <v>144</v>
      </c>
      <c r="B2835" s="39">
        <v>10743</v>
      </c>
      <c r="C2835" s="38">
        <v>10301336</v>
      </c>
      <c r="D2835" s="40" t="s">
        <v>1112</v>
      </c>
      <c r="E2835" s="38">
        <v>4</v>
      </c>
      <c r="F2835" s="38">
        <v>60</v>
      </c>
      <c r="G2835" s="38" t="s">
        <v>23</v>
      </c>
      <c r="H2835" s="42">
        <v>882.85</v>
      </c>
      <c r="I2835" s="56"/>
      <c r="J2835" s="44">
        <v>40660</v>
      </c>
      <c r="K2835" s="42">
        <v>0</v>
      </c>
      <c r="L2835" s="42">
        <v>838.7</v>
      </c>
      <c r="M2835" s="44">
        <v>45169</v>
      </c>
      <c r="N2835" s="42">
        <f>H2835-K2835-L2835</f>
        <v>44.149999999999977</v>
      </c>
      <c r="O2835" s="42">
        <v>0</v>
      </c>
      <c r="P2835" s="45">
        <v>0.13</v>
      </c>
      <c r="Q2835" s="42">
        <v>0</v>
      </c>
      <c r="R2835" s="42">
        <v>0</v>
      </c>
      <c r="S2835" s="42">
        <f>N2835-R2835</f>
        <v>44.149999999999977</v>
      </c>
      <c r="T2835" s="38">
        <v>5000</v>
      </c>
      <c r="U2835" s="14">
        <f>S2835/H2835</f>
        <v>5.0008495214362549E-2</v>
      </c>
      <c r="V2835" s="19"/>
      <c r="W2835" s="19"/>
      <c r="X2835" s="37" t="s">
        <v>3463</v>
      </c>
    </row>
    <row r="2836" spans="1:37" ht="16.5" customHeight="1">
      <c r="A2836" s="38">
        <v>761</v>
      </c>
      <c r="B2836" s="39">
        <v>10729</v>
      </c>
      <c r="C2836" s="38">
        <v>10292250</v>
      </c>
      <c r="D2836" s="40" t="s">
        <v>3314</v>
      </c>
      <c r="E2836" s="58">
        <v>2</v>
      </c>
      <c r="F2836" s="38">
        <v>6</v>
      </c>
      <c r="G2836" s="38" t="s">
        <v>33</v>
      </c>
      <c r="H2836" s="42">
        <v>528.71</v>
      </c>
      <c r="I2836" s="37"/>
      <c r="J2836" s="44">
        <v>43764</v>
      </c>
      <c r="K2836" s="42">
        <v>0</v>
      </c>
      <c r="L2836" s="42">
        <v>502.27</v>
      </c>
      <c r="M2836" s="44">
        <v>45259</v>
      </c>
      <c r="N2836" s="42">
        <v>26.44</v>
      </c>
      <c r="O2836" s="42">
        <v>0</v>
      </c>
      <c r="P2836" s="45">
        <f>IF(J2836&lt;DATEVALUE("2009-1-1"),3%,13%)</f>
        <v>0.13</v>
      </c>
      <c r="Q2836" s="42">
        <f>IF(P2836=13%,ROUND(O2836/(1+P2836)*P2836,2),ROUND(O2836/(1+0.03)*0.02,2))</f>
        <v>0</v>
      </c>
      <c r="R2836" s="42">
        <f>O2836-Q2836</f>
        <v>0</v>
      </c>
      <c r="S2836" s="42">
        <f>N2836-R2836</f>
        <v>26.44</v>
      </c>
      <c r="T2836" s="38">
        <v>5000</v>
      </c>
      <c r="U2836" s="14">
        <f>S2836/H2836</f>
        <v>5.0008511282177377E-2</v>
      </c>
      <c r="V2836" s="19"/>
      <c r="W2836" s="19"/>
      <c r="X2836" s="37" t="s">
        <v>3459</v>
      </c>
    </row>
    <row r="2837" spans="1:37" ht="16.5" customHeight="1">
      <c r="A2837" s="38">
        <v>25</v>
      </c>
      <c r="B2837" s="39">
        <v>50100</v>
      </c>
      <c r="C2837" s="38">
        <v>10308972</v>
      </c>
      <c r="D2837" s="40" t="s">
        <v>241</v>
      </c>
      <c r="E2837" s="38">
        <v>3</v>
      </c>
      <c r="F2837" s="38">
        <v>60</v>
      </c>
      <c r="G2837" s="38" t="s">
        <v>83</v>
      </c>
      <c r="H2837" s="42">
        <v>810.06</v>
      </c>
      <c r="I2837" s="2"/>
      <c r="J2837" s="44">
        <v>41639</v>
      </c>
      <c r="K2837" s="42">
        <v>0</v>
      </c>
      <c r="L2837" s="42">
        <v>769.55</v>
      </c>
      <c r="M2837" s="44">
        <v>45077</v>
      </c>
      <c r="N2837" s="42">
        <f>H2837-K2837-L2837</f>
        <v>40.509999999999991</v>
      </c>
      <c r="O2837" s="42">
        <v>0</v>
      </c>
      <c r="P2837" s="45">
        <v>0.13</v>
      </c>
      <c r="Q2837" s="42">
        <v>0</v>
      </c>
      <c r="R2837" s="42">
        <v>0</v>
      </c>
      <c r="S2837" s="42">
        <f>N2837-R2837</f>
        <v>40.509999999999991</v>
      </c>
      <c r="T2837" s="38">
        <v>5000</v>
      </c>
      <c r="U2837" s="14">
        <f>S2837/H2837</f>
        <v>5.0008641335209728E-2</v>
      </c>
      <c r="V2837" s="19"/>
      <c r="W2837" s="19"/>
      <c r="X2837" s="37" t="s">
        <v>3477</v>
      </c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</row>
    <row r="2838" spans="1:37" ht="16.5" customHeight="1">
      <c r="A2838" s="38">
        <v>1003</v>
      </c>
      <c r="B2838" s="39">
        <v>10800</v>
      </c>
      <c r="C2838" s="38">
        <v>10317641</v>
      </c>
      <c r="D2838" s="40" t="s">
        <v>2127</v>
      </c>
      <c r="E2838" s="38">
        <v>1</v>
      </c>
      <c r="F2838" s="38">
        <v>60</v>
      </c>
      <c r="G2838" s="38" t="s">
        <v>23</v>
      </c>
      <c r="H2838" s="42">
        <v>855.85</v>
      </c>
      <c r="I2838" s="2"/>
      <c r="J2838" s="44">
        <v>39808</v>
      </c>
      <c r="K2838" s="42">
        <v>0</v>
      </c>
      <c r="L2838" s="42">
        <v>813.05</v>
      </c>
      <c r="M2838" s="44">
        <v>45077</v>
      </c>
      <c r="N2838" s="42">
        <f>H2838-K2838-L2838</f>
        <v>42.800000000000068</v>
      </c>
      <c r="O2838" s="42">
        <v>0</v>
      </c>
      <c r="P2838" s="45">
        <v>0.03</v>
      </c>
      <c r="Q2838" s="42">
        <v>0</v>
      </c>
      <c r="R2838" s="42">
        <v>0</v>
      </c>
      <c r="S2838" s="42">
        <f>N2838-R2838</f>
        <v>42.800000000000068</v>
      </c>
      <c r="T2838" s="38">
        <v>1001</v>
      </c>
      <c r="U2838" s="14">
        <f>S2838/H2838</f>
        <v>5.0008763217853677E-2</v>
      </c>
      <c r="V2838" s="19"/>
      <c r="W2838" s="19"/>
      <c r="X2838" s="37" t="s">
        <v>3465</v>
      </c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</row>
    <row r="2839" spans="1:37" ht="16.5" customHeight="1">
      <c r="A2839" s="38">
        <v>942</v>
      </c>
      <c r="B2839" s="39">
        <v>10800</v>
      </c>
      <c r="C2839" s="38">
        <v>10316938</v>
      </c>
      <c r="D2839" s="40" t="s">
        <v>2092</v>
      </c>
      <c r="E2839" s="38">
        <v>1</v>
      </c>
      <c r="F2839" s="38">
        <v>120</v>
      </c>
      <c r="G2839" s="38" t="s">
        <v>23</v>
      </c>
      <c r="H2839" s="42">
        <v>437.72</v>
      </c>
      <c r="I2839" s="2"/>
      <c r="J2839" s="44">
        <v>40106</v>
      </c>
      <c r="K2839" s="42">
        <v>0</v>
      </c>
      <c r="L2839" s="42">
        <v>415.83</v>
      </c>
      <c r="M2839" s="44">
        <v>45077</v>
      </c>
      <c r="N2839" s="42">
        <f>H2839-K2839-L2839</f>
        <v>21.890000000000043</v>
      </c>
      <c r="O2839" s="42">
        <v>0</v>
      </c>
      <c r="P2839" s="45">
        <v>0.13</v>
      </c>
      <c r="Q2839" s="42">
        <v>0</v>
      </c>
      <c r="R2839" s="42">
        <v>0</v>
      </c>
      <c r="S2839" s="42">
        <f>N2839-R2839</f>
        <v>21.890000000000043</v>
      </c>
      <c r="T2839" s="38">
        <v>1001</v>
      </c>
      <c r="U2839" s="14">
        <f>S2839/H2839</f>
        <v>5.0009138261902682E-2</v>
      </c>
      <c r="V2839" s="19"/>
      <c r="W2839" s="19"/>
      <c r="X2839" s="37" t="s">
        <v>3465</v>
      </c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</row>
    <row r="2840" spans="1:37" ht="16.5" customHeight="1">
      <c r="A2840" s="38">
        <v>427</v>
      </c>
      <c r="B2840" s="39">
        <v>10743</v>
      </c>
      <c r="C2840" s="38">
        <v>10299939</v>
      </c>
      <c r="D2840" s="40" t="s">
        <v>3446</v>
      </c>
      <c r="E2840" s="58">
        <v>5</v>
      </c>
      <c r="F2840" s="38">
        <v>60</v>
      </c>
      <c r="G2840" s="38" t="s">
        <v>83</v>
      </c>
      <c r="H2840" s="42">
        <v>983.22</v>
      </c>
      <c r="I2840" s="37"/>
      <c r="J2840" s="44">
        <v>40513</v>
      </c>
      <c r="K2840" s="42">
        <v>0</v>
      </c>
      <c r="L2840" s="42">
        <v>934.05</v>
      </c>
      <c r="M2840" s="44">
        <v>45281</v>
      </c>
      <c r="N2840" s="42">
        <v>49.17</v>
      </c>
      <c r="O2840" s="42">
        <v>0</v>
      </c>
      <c r="P2840" s="45">
        <f>IF(J2840&lt;DATEVALUE("2009-1-1"),3%,13%)</f>
        <v>0.13</v>
      </c>
      <c r="Q2840" s="42">
        <f>IF(P2840=13%,ROUND(O2840/(1+P2840)*P2840,2),ROUND(O2840/(1+0.03)*0.02,2))</f>
        <v>0</v>
      </c>
      <c r="R2840" s="42">
        <f>O2840-Q2840</f>
        <v>0</v>
      </c>
      <c r="S2840" s="42">
        <f>N2840-R2840</f>
        <v>49.17</v>
      </c>
      <c r="T2840" s="38">
        <v>5000</v>
      </c>
      <c r="U2840" s="14">
        <f>S2840/H2840</f>
        <v>5.0009153597363763E-2</v>
      </c>
      <c r="V2840" s="19"/>
      <c r="W2840" s="19"/>
      <c r="X2840" s="37" t="s">
        <v>3463</v>
      </c>
    </row>
    <row r="2841" spans="1:37" ht="16.5" customHeight="1">
      <c r="A2841" s="38">
        <v>72</v>
      </c>
      <c r="B2841" s="39">
        <v>10754</v>
      </c>
      <c r="C2841" s="38">
        <v>10295482</v>
      </c>
      <c r="D2841" s="40" t="s">
        <v>656</v>
      </c>
      <c r="E2841" s="38">
        <v>1</v>
      </c>
      <c r="F2841" s="38">
        <v>120</v>
      </c>
      <c r="G2841" s="38" t="s">
        <v>23</v>
      </c>
      <c r="H2841" s="42">
        <v>598.29</v>
      </c>
      <c r="I2841" s="57"/>
      <c r="J2841" s="44">
        <v>40275</v>
      </c>
      <c r="K2841" s="42">
        <v>0</v>
      </c>
      <c r="L2841" s="42">
        <v>568.37</v>
      </c>
      <c r="M2841" s="44">
        <v>45199</v>
      </c>
      <c r="N2841" s="42">
        <f>H2841-K2841-L2841</f>
        <v>29.919999999999959</v>
      </c>
      <c r="O2841" s="42">
        <v>0</v>
      </c>
      <c r="P2841" s="45">
        <v>0.13</v>
      </c>
      <c r="Q2841" s="42">
        <v>0</v>
      </c>
      <c r="R2841" s="42">
        <v>0</v>
      </c>
      <c r="S2841" s="42">
        <f>N2841</f>
        <v>29.919999999999959</v>
      </c>
      <c r="T2841" s="38">
        <v>2101</v>
      </c>
      <c r="U2841" s="14">
        <f>S2841/H2841</f>
        <v>5.0009192866335657E-2</v>
      </c>
      <c r="V2841" s="19"/>
      <c r="W2841" s="19"/>
      <c r="X2841" s="37" t="s">
        <v>3464</v>
      </c>
    </row>
    <row r="2842" spans="1:37" ht="16.5" customHeight="1">
      <c r="A2842" s="38">
        <v>82</v>
      </c>
      <c r="B2842" s="39">
        <v>10750</v>
      </c>
      <c r="C2842" s="38">
        <v>10299289</v>
      </c>
      <c r="D2842" s="40" t="s">
        <v>1132</v>
      </c>
      <c r="E2842" s="38">
        <v>1</v>
      </c>
      <c r="F2842" s="38">
        <v>120</v>
      </c>
      <c r="G2842" s="38" t="s">
        <v>23</v>
      </c>
      <c r="H2842" s="42">
        <v>598.29</v>
      </c>
      <c r="I2842" s="56"/>
      <c r="J2842" s="44">
        <v>40862</v>
      </c>
      <c r="K2842" s="42">
        <v>0</v>
      </c>
      <c r="L2842" s="42">
        <v>568.37</v>
      </c>
      <c r="M2842" s="44">
        <v>45169</v>
      </c>
      <c r="N2842" s="42">
        <f>H2842-K2842-L2842</f>
        <v>29.919999999999959</v>
      </c>
      <c r="O2842" s="42">
        <v>0</v>
      </c>
      <c r="P2842" s="45">
        <v>0.13</v>
      </c>
      <c r="Q2842" s="42">
        <v>0</v>
      </c>
      <c r="R2842" s="42">
        <v>0</v>
      </c>
      <c r="S2842" s="42">
        <v>29.92</v>
      </c>
      <c r="T2842" s="38">
        <v>2007</v>
      </c>
      <c r="U2842" s="14">
        <f>S2842/H2842</f>
        <v>5.0009192866335726E-2</v>
      </c>
      <c r="V2842" s="19"/>
      <c r="W2842" s="19"/>
      <c r="X2842" s="37" t="s">
        <v>3473</v>
      </c>
    </row>
    <row r="2843" spans="1:37" ht="16.5" customHeight="1">
      <c r="A2843" s="38">
        <v>52</v>
      </c>
      <c r="B2843" s="39">
        <v>50098</v>
      </c>
      <c r="C2843" s="38">
        <v>10307052</v>
      </c>
      <c r="D2843" s="40" t="s">
        <v>1215</v>
      </c>
      <c r="E2843" s="38">
        <v>1</v>
      </c>
      <c r="F2843" s="38">
        <v>60</v>
      </c>
      <c r="G2843" s="38" t="s">
        <v>83</v>
      </c>
      <c r="H2843" s="42">
        <v>392.72</v>
      </c>
      <c r="I2843" s="53"/>
      <c r="J2843" s="44">
        <v>41248</v>
      </c>
      <c r="K2843" s="42">
        <v>0</v>
      </c>
      <c r="L2843" s="42">
        <v>373.08</v>
      </c>
      <c r="M2843" s="44">
        <v>45138</v>
      </c>
      <c r="N2843" s="42">
        <f>H2843-K2843-L2843</f>
        <v>19.640000000000043</v>
      </c>
      <c r="O2843" s="42">
        <v>0</v>
      </c>
      <c r="P2843" s="45">
        <v>0.13</v>
      </c>
      <c r="Q2843" s="42">
        <v>0</v>
      </c>
      <c r="R2843" s="42">
        <v>0</v>
      </c>
      <c r="S2843" s="42">
        <v>19.64</v>
      </c>
      <c r="T2843" s="38">
        <v>5000</v>
      </c>
      <c r="U2843" s="14">
        <f>S2843/H2843</f>
        <v>5.0010185373803216E-2</v>
      </c>
      <c r="V2843" s="19"/>
      <c r="W2843" s="19"/>
      <c r="X2843" s="37" t="s">
        <v>3456</v>
      </c>
    </row>
    <row r="2844" spans="1:37" ht="16.5" customHeight="1">
      <c r="A2844" s="38">
        <v>7</v>
      </c>
      <c r="B2844" s="39">
        <v>10711</v>
      </c>
      <c r="C2844" s="38">
        <v>10283580</v>
      </c>
      <c r="D2844" s="40" t="s">
        <v>2426</v>
      </c>
      <c r="E2844" s="38">
        <v>1</v>
      </c>
      <c r="F2844" s="38">
        <v>60</v>
      </c>
      <c r="G2844" s="38" t="s">
        <v>33</v>
      </c>
      <c r="H2844" s="42">
        <v>537.29</v>
      </c>
      <c r="I2844" s="2"/>
      <c r="J2844" s="44">
        <v>42366</v>
      </c>
      <c r="K2844" s="42">
        <v>0</v>
      </c>
      <c r="L2844" s="42">
        <v>510.42</v>
      </c>
      <c r="M2844" s="44">
        <v>45046</v>
      </c>
      <c r="N2844" s="42">
        <f>H2844-K2844-L2844</f>
        <v>26.869999999999948</v>
      </c>
      <c r="O2844" s="42">
        <v>0</v>
      </c>
      <c r="P2844" s="45">
        <v>0.13</v>
      </c>
      <c r="Q2844" s="42">
        <v>0</v>
      </c>
      <c r="R2844" s="42">
        <v>0</v>
      </c>
      <c r="S2844" s="42">
        <v>26.869999999999902</v>
      </c>
      <c r="T2844" s="38">
        <v>5000</v>
      </c>
      <c r="U2844" s="14">
        <f>S2844/H2844</f>
        <v>5.0010236557538577E-2</v>
      </c>
      <c r="V2844" s="19"/>
      <c r="W2844" s="19"/>
      <c r="X2844" s="37" t="s">
        <v>3457</v>
      </c>
    </row>
    <row r="2845" spans="1:37" ht="16.5" customHeight="1">
      <c r="A2845" s="38">
        <v>68</v>
      </c>
      <c r="B2845" s="39">
        <v>10713</v>
      </c>
      <c r="C2845" s="38">
        <v>10298307</v>
      </c>
      <c r="D2845" s="40" t="s">
        <v>214</v>
      </c>
      <c r="E2845" s="38">
        <v>1</v>
      </c>
      <c r="F2845" s="38">
        <v>120</v>
      </c>
      <c r="G2845" s="38" t="s">
        <v>23</v>
      </c>
      <c r="H2845" s="42">
        <v>526.49</v>
      </c>
      <c r="I2845" s="57"/>
      <c r="J2845" s="44">
        <v>40871</v>
      </c>
      <c r="K2845" s="42">
        <v>0</v>
      </c>
      <c r="L2845" s="42">
        <v>500.16</v>
      </c>
      <c r="M2845" s="44">
        <v>45199</v>
      </c>
      <c r="N2845" s="42">
        <v>26.33</v>
      </c>
      <c r="O2845" s="42">
        <v>0</v>
      </c>
      <c r="P2845" s="45">
        <v>0.13</v>
      </c>
      <c r="Q2845" s="42">
        <v>0</v>
      </c>
      <c r="R2845" s="42">
        <v>0</v>
      </c>
      <c r="S2845" s="42">
        <v>26.33</v>
      </c>
      <c r="T2845" s="38">
        <v>5000</v>
      </c>
      <c r="U2845" s="14">
        <f>S2845/H2845</f>
        <v>5.0010446542194532E-2</v>
      </c>
      <c r="V2845" s="19"/>
      <c r="W2845" s="19"/>
      <c r="X2845" s="37" t="s">
        <v>3457</v>
      </c>
    </row>
    <row r="2846" spans="1:37" ht="16.5" customHeight="1">
      <c r="A2846" s="38">
        <v>161</v>
      </c>
      <c r="B2846" s="39">
        <v>10730</v>
      </c>
      <c r="C2846" s="38">
        <v>10289238</v>
      </c>
      <c r="D2846" s="40" t="s">
        <v>314</v>
      </c>
      <c r="E2846" s="58">
        <v>1</v>
      </c>
      <c r="F2846" s="38">
        <v>43</v>
      </c>
      <c r="G2846" s="38" t="s">
        <v>33</v>
      </c>
      <c r="H2846" s="42">
        <v>760.84</v>
      </c>
      <c r="I2846" s="57"/>
      <c r="J2846" s="44">
        <v>43827</v>
      </c>
      <c r="K2846" s="42">
        <v>0</v>
      </c>
      <c r="L2846" s="42">
        <v>722.79</v>
      </c>
      <c r="M2846" s="44">
        <v>45199</v>
      </c>
      <c r="N2846" s="42">
        <f>H2846-K2846-L2846</f>
        <v>38.050000000000068</v>
      </c>
      <c r="O2846" s="42">
        <v>0</v>
      </c>
      <c r="P2846" s="45">
        <v>0.13</v>
      </c>
      <c r="Q2846" s="42">
        <v>0</v>
      </c>
      <c r="R2846" s="42">
        <v>0</v>
      </c>
      <c r="S2846" s="42">
        <f>N2846-R2846</f>
        <v>38.050000000000068</v>
      </c>
      <c r="T2846" s="38">
        <v>5000</v>
      </c>
      <c r="U2846" s="14">
        <f>S2846/H2846</f>
        <v>5.001051469428535E-2</v>
      </c>
      <c r="V2846" s="19"/>
      <c r="W2846" s="19"/>
      <c r="X2846" s="37" t="s">
        <v>3459</v>
      </c>
    </row>
    <row r="2847" spans="1:37" ht="16.5" customHeight="1">
      <c r="A2847" s="38">
        <v>957</v>
      </c>
      <c r="B2847" s="39">
        <v>10800</v>
      </c>
      <c r="C2847" s="38">
        <v>10317362</v>
      </c>
      <c r="D2847" s="40" t="s">
        <v>2099</v>
      </c>
      <c r="E2847" s="38">
        <v>2</v>
      </c>
      <c r="F2847" s="38">
        <v>60</v>
      </c>
      <c r="G2847" s="38" t="s">
        <v>23</v>
      </c>
      <c r="H2847" s="42">
        <v>781.23</v>
      </c>
      <c r="I2847" s="2"/>
      <c r="J2847" s="44">
        <v>39808</v>
      </c>
      <c r="K2847" s="42">
        <v>0</v>
      </c>
      <c r="L2847" s="42">
        <v>742.16</v>
      </c>
      <c r="M2847" s="44">
        <v>45077</v>
      </c>
      <c r="N2847" s="42">
        <f>H2847-K2847-L2847</f>
        <v>39.07000000000005</v>
      </c>
      <c r="O2847" s="42">
        <v>0</v>
      </c>
      <c r="P2847" s="45">
        <v>0.03</v>
      </c>
      <c r="Q2847" s="42">
        <v>0</v>
      </c>
      <c r="R2847" s="42">
        <v>0</v>
      </c>
      <c r="S2847" s="42">
        <f>N2847-R2847</f>
        <v>39.07000000000005</v>
      </c>
      <c r="T2847" s="38">
        <v>1001</v>
      </c>
      <c r="U2847" s="14">
        <f>S2847/H2847</f>
        <v>5.0010880278535196E-2</v>
      </c>
      <c r="V2847" s="19"/>
      <c r="W2847" s="19"/>
      <c r="X2847" s="37" t="s">
        <v>3465</v>
      </c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</row>
    <row r="2848" spans="1:37" ht="16.5" customHeight="1">
      <c r="A2848" s="38">
        <v>421</v>
      </c>
      <c r="B2848" s="39">
        <v>10745</v>
      </c>
      <c r="C2848" s="38">
        <v>10308312</v>
      </c>
      <c r="D2848" s="40" t="s">
        <v>864</v>
      </c>
      <c r="E2848" s="58">
        <v>2</v>
      </c>
      <c r="F2848" s="38">
        <v>60</v>
      </c>
      <c r="G2848" s="38" t="s">
        <v>83</v>
      </c>
      <c r="H2848" s="42">
        <v>367.52</v>
      </c>
      <c r="I2848" s="37"/>
      <c r="J2848" s="44">
        <v>41848</v>
      </c>
      <c r="K2848" s="42">
        <v>0</v>
      </c>
      <c r="L2848" s="42">
        <v>349.14</v>
      </c>
      <c r="M2848" s="44">
        <v>45252</v>
      </c>
      <c r="N2848" s="42">
        <v>18.38</v>
      </c>
      <c r="O2848" s="42">
        <v>0</v>
      </c>
      <c r="P2848" s="45">
        <f>IF(J2848&lt;DATEVALUE("2009-1-1"),3%,13%)</f>
        <v>0.13</v>
      </c>
      <c r="Q2848" s="42">
        <f>IF(P2848=13%,ROUND(O2848/(1+P2848)*P2848,2),ROUND(O2848/(1+0.03)*0.02,2))</f>
        <v>0</v>
      </c>
      <c r="R2848" s="42">
        <f>O2848-Q2848</f>
        <v>0</v>
      </c>
      <c r="S2848" s="42">
        <f>N2848-R2848</f>
        <v>18.38</v>
      </c>
      <c r="T2848" s="38">
        <v>5000</v>
      </c>
      <c r="U2848" s="14">
        <f>S2848/H2848</f>
        <v>5.0010883761427948E-2</v>
      </c>
      <c r="V2848" s="19"/>
      <c r="W2848" s="19"/>
      <c r="X2848" s="37" t="s">
        <v>3463</v>
      </c>
    </row>
    <row r="2849" spans="1:37" ht="16.5" customHeight="1">
      <c r="A2849" s="38">
        <v>580</v>
      </c>
      <c r="B2849" s="39">
        <v>40712</v>
      </c>
      <c r="C2849" s="38">
        <v>10303923</v>
      </c>
      <c r="D2849" s="40" t="s">
        <v>850</v>
      </c>
      <c r="E2849" s="38">
        <v>1</v>
      </c>
      <c r="F2849" s="38">
        <v>60</v>
      </c>
      <c r="G2849" s="38" t="s">
        <v>83</v>
      </c>
      <c r="H2849" s="42">
        <v>769.23</v>
      </c>
      <c r="I2849" s="55"/>
      <c r="J2849" s="44">
        <v>42277</v>
      </c>
      <c r="K2849" s="42">
        <v>0</v>
      </c>
      <c r="L2849" s="42">
        <v>730.76</v>
      </c>
      <c r="M2849" s="44">
        <v>45138</v>
      </c>
      <c r="N2849" s="42">
        <f>H2849-K2849-L2849</f>
        <v>38.470000000000027</v>
      </c>
      <c r="O2849" s="42">
        <v>0</v>
      </c>
      <c r="P2849" s="45">
        <v>0.13</v>
      </c>
      <c r="Q2849" s="42">
        <v>0</v>
      </c>
      <c r="R2849" s="42">
        <v>0</v>
      </c>
      <c r="S2849" s="42">
        <v>38.47</v>
      </c>
      <c r="T2849" s="38">
        <v>5000</v>
      </c>
      <c r="U2849" s="14">
        <f>S2849/H2849</f>
        <v>5.0011050011050009E-2</v>
      </c>
      <c r="V2849" s="19"/>
      <c r="W2849" s="19"/>
      <c r="X2849" s="37" t="s">
        <v>3467</v>
      </c>
    </row>
    <row r="2850" spans="1:37" ht="16.5" customHeight="1">
      <c r="A2850" s="38">
        <v>308</v>
      </c>
      <c r="B2850" s="39">
        <v>40704</v>
      </c>
      <c r="C2850" s="38">
        <v>10302929</v>
      </c>
      <c r="D2850" s="40" t="s">
        <v>850</v>
      </c>
      <c r="E2850" s="58">
        <v>1</v>
      </c>
      <c r="F2850" s="38">
        <v>60</v>
      </c>
      <c r="G2850" s="38" t="s">
        <v>83</v>
      </c>
      <c r="H2850" s="42">
        <v>769.23</v>
      </c>
      <c r="I2850" s="57"/>
      <c r="J2850" s="44">
        <v>42003</v>
      </c>
      <c r="K2850" s="42">
        <v>0</v>
      </c>
      <c r="L2850" s="42">
        <v>730.76</v>
      </c>
      <c r="M2850" s="44">
        <v>45199</v>
      </c>
      <c r="N2850" s="42">
        <f>H2850-K2850-L2850</f>
        <v>38.470000000000027</v>
      </c>
      <c r="O2850" s="42">
        <v>0</v>
      </c>
      <c r="P2850" s="45">
        <v>0.13</v>
      </c>
      <c r="Q2850" s="42">
        <v>0</v>
      </c>
      <c r="R2850" s="42">
        <v>0</v>
      </c>
      <c r="S2850" s="42">
        <f>N2850-R2850</f>
        <v>38.470000000000027</v>
      </c>
      <c r="T2850" s="38">
        <v>5000</v>
      </c>
      <c r="U2850" s="14">
        <f>S2850/H2850</f>
        <v>5.0011050011050044E-2</v>
      </c>
      <c r="V2850" s="19"/>
      <c r="W2850" s="19"/>
      <c r="X2850" s="37" t="s">
        <v>3463</v>
      </c>
    </row>
    <row r="2851" spans="1:37" ht="16.5" customHeight="1">
      <c r="A2851" s="38">
        <v>791</v>
      </c>
      <c r="B2851" s="39">
        <v>40710</v>
      </c>
      <c r="C2851" s="38">
        <v>10294623</v>
      </c>
      <c r="D2851" s="40" t="s">
        <v>212</v>
      </c>
      <c r="E2851" s="41">
        <v>2</v>
      </c>
      <c r="F2851" s="38">
        <v>60</v>
      </c>
      <c r="G2851" s="38" t="s">
        <v>83</v>
      </c>
      <c r="H2851" s="42">
        <v>179.56</v>
      </c>
      <c r="I2851" s="57"/>
      <c r="J2851" s="44">
        <v>40513</v>
      </c>
      <c r="K2851" s="42">
        <v>0</v>
      </c>
      <c r="L2851" s="42">
        <v>170.58</v>
      </c>
      <c r="M2851" s="44">
        <v>45199</v>
      </c>
      <c r="N2851" s="42">
        <f>H2851-K2851-L2851</f>
        <v>8.9799999999999898</v>
      </c>
      <c r="O2851" s="42">
        <v>0</v>
      </c>
      <c r="P2851" s="45">
        <v>0.13</v>
      </c>
      <c r="Q2851" s="42">
        <v>0</v>
      </c>
      <c r="R2851" s="42">
        <v>0</v>
      </c>
      <c r="S2851" s="42">
        <f>N2851</f>
        <v>8.9799999999999898</v>
      </c>
      <c r="T2851" s="38">
        <v>5000</v>
      </c>
      <c r="U2851" s="14">
        <f>S2851/H2851</f>
        <v>5.0011138338159886E-2</v>
      </c>
      <c r="V2851" s="19"/>
      <c r="W2851" s="19"/>
      <c r="X2851" s="37" t="s">
        <v>3467</v>
      </c>
    </row>
    <row r="2852" spans="1:37" ht="16.5" customHeight="1">
      <c r="A2852" s="38">
        <v>849</v>
      </c>
      <c r="B2852" s="39">
        <v>40710</v>
      </c>
      <c r="C2852" s="38">
        <v>10294623</v>
      </c>
      <c r="D2852" s="40" t="s">
        <v>212</v>
      </c>
      <c r="E2852" s="58">
        <v>3</v>
      </c>
      <c r="F2852" s="38">
        <v>60</v>
      </c>
      <c r="G2852" s="38" t="s">
        <v>83</v>
      </c>
      <c r="H2852" s="42">
        <v>269.33999999999997</v>
      </c>
      <c r="I2852" s="37"/>
      <c r="J2852" s="44">
        <v>40513</v>
      </c>
      <c r="K2852" s="42">
        <v>0</v>
      </c>
      <c r="L2852" s="42">
        <v>255.87</v>
      </c>
      <c r="M2852" s="44">
        <v>45251</v>
      </c>
      <c r="N2852" s="42">
        <v>13.47</v>
      </c>
      <c r="O2852" s="42">
        <v>0</v>
      </c>
      <c r="P2852" s="45">
        <f>IF(J2852&lt;DATEVALUE("2009-1-1"),3%,13%)</f>
        <v>0.13</v>
      </c>
      <c r="Q2852" s="42">
        <f>IF(P2852=13%,ROUND(O2852/(1+P2852)*P2852,2),ROUND(O2852/(1+0.03)*0.02,2))</f>
        <v>0</v>
      </c>
      <c r="R2852" s="42">
        <f>O2852-Q2852</f>
        <v>0</v>
      </c>
      <c r="S2852" s="42">
        <f>N2852-R2852</f>
        <v>13.47</v>
      </c>
      <c r="T2852" s="38">
        <v>5000</v>
      </c>
      <c r="U2852" s="14">
        <f>S2852/H2852</f>
        <v>5.0011138338159955E-2</v>
      </c>
      <c r="V2852" s="19"/>
      <c r="W2852" s="19"/>
      <c r="X2852" s="37" t="s">
        <v>3467</v>
      </c>
    </row>
    <row r="2853" spans="1:37" ht="16.5" customHeight="1">
      <c r="A2853" s="38">
        <v>203</v>
      </c>
      <c r="B2853" s="39">
        <v>10743</v>
      </c>
      <c r="C2853" s="38">
        <v>10300987</v>
      </c>
      <c r="D2853" s="40" t="s">
        <v>550</v>
      </c>
      <c r="E2853" s="58">
        <v>1</v>
      </c>
      <c r="F2853" s="38">
        <v>60</v>
      </c>
      <c r="G2853" s="38" t="s">
        <v>33</v>
      </c>
      <c r="H2853" s="42">
        <v>803.42</v>
      </c>
      <c r="I2853" s="57"/>
      <c r="J2853" s="44">
        <v>40533</v>
      </c>
      <c r="K2853" s="42">
        <v>0</v>
      </c>
      <c r="L2853" s="42">
        <v>763.24</v>
      </c>
      <c r="M2853" s="44">
        <v>45199</v>
      </c>
      <c r="N2853" s="42">
        <f>H2853-L2853</f>
        <v>40.17999999999995</v>
      </c>
      <c r="O2853" s="42">
        <v>0</v>
      </c>
      <c r="P2853" s="45">
        <v>0.13</v>
      </c>
      <c r="Q2853" s="42">
        <v>0</v>
      </c>
      <c r="R2853" s="42">
        <v>0</v>
      </c>
      <c r="S2853" s="42">
        <f>N2853</f>
        <v>40.17999999999995</v>
      </c>
      <c r="T2853" s="38">
        <v>5000</v>
      </c>
      <c r="U2853" s="14">
        <f>S2853/H2853</f>
        <v>5.0011202110975518E-2</v>
      </c>
      <c r="V2853" s="19"/>
      <c r="W2853" s="19"/>
      <c r="X2853" s="37" t="s">
        <v>3463</v>
      </c>
    </row>
    <row r="2854" spans="1:37" ht="16.5" customHeight="1">
      <c r="A2854" s="38">
        <v>77</v>
      </c>
      <c r="B2854" s="39">
        <v>10750</v>
      </c>
      <c r="C2854" s="38">
        <v>10298401</v>
      </c>
      <c r="D2854" s="40" t="s">
        <v>1128</v>
      </c>
      <c r="E2854" s="38">
        <v>1</v>
      </c>
      <c r="F2854" s="38">
        <v>120</v>
      </c>
      <c r="G2854" s="38" t="s">
        <v>23</v>
      </c>
      <c r="H2854" s="42">
        <v>401.71</v>
      </c>
      <c r="I2854" s="56"/>
      <c r="J2854" s="44">
        <v>40862</v>
      </c>
      <c r="K2854" s="42">
        <v>0</v>
      </c>
      <c r="L2854" s="42">
        <v>381.62</v>
      </c>
      <c r="M2854" s="44">
        <v>45169</v>
      </c>
      <c r="N2854" s="42">
        <f>H2854-K2854-L2854</f>
        <v>20.089999999999975</v>
      </c>
      <c r="O2854" s="42">
        <v>0</v>
      </c>
      <c r="P2854" s="45">
        <v>0.13</v>
      </c>
      <c r="Q2854" s="42">
        <v>0</v>
      </c>
      <c r="R2854" s="42">
        <v>0</v>
      </c>
      <c r="S2854" s="42">
        <v>20.09</v>
      </c>
      <c r="T2854" s="38">
        <v>5000</v>
      </c>
      <c r="U2854" s="14">
        <f>S2854/H2854</f>
        <v>5.0011202110975581E-2</v>
      </c>
      <c r="V2854" s="19"/>
      <c r="W2854" s="19"/>
      <c r="X2854" s="37" t="s">
        <v>3473</v>
      </c>
    </row>
    <row r="2855" spans="1:37" ht="16.5" customHeight="1">
      <c r="A2855" s="38">
        <v>345</v>
      </c>
      <c r="B2855" s="39">
        <v>10739</v>
      </c>
      <c r="C2855" s="38">
        <v>10277910</v>
      </c>
      <c r="D2855" s="40" t="s">
        <v>485</v>
      </c>
      <c r="E2855" s="58">
        <v>1</v>
      </c>
      <c r="F2855" s="38">
        <v>60</v>
      </c>
      <c r="G2855" s="38" t="s">
        <v>33</v>
      </c>
      <c r="H2855" s="42">
        <v>837.61</v>
      </c>
      <c r="I2855" s="57"/>
      <c r="J2855" s="44">
        <v>40512</v>
      </c>
      <c r="K2855" s="42">
        <v>0</v>
      </c>
      <c r="L2855" s="42">
        <v>795.72</v>
      </c>
      <c r="M2855" s="44">
        <v>45199</v>
      </c>
      <c r="N2855" s="42">
        <f>H2855-L2855</f>
        <v>41.889999999999986</v>
      </c>
      <c r="O2855" s="42">
        <v>0</v>
      </c>
      <c r="P2855" s="45">
        <v>0.13</v>
      </c>
      <c r="Q2855" s="42">
        <v>0</v>
      </c>
      <c r="R2855" s="42">
        <v>0</v>
      </c>
      <c r="S2855" s="42">
        <f>N2855-R2855</f>
        <v>41.889999999999986</v>
      </c>
      <c r="T2855" s="38">
        <v>5000</v>
      </c>
      <c r="U2855" s="14">
        <f>S2855/H2855</f>
        <v>5.0011341793913616E-2</v>
      </c>
      <c r="V2855" s="19"/>
      <c r="W2855" s="19"/>
      <c r="X2855" s="37" t="s">
        <v>3462</v>
      </c>
    </row>
    <row r="2856" spans="1:37" ht="16.5" customHeight="1">
      <c r="A2856" s="38">
        <v>344</v>
      </c>
      <c r="B2856" s="39">
        <v>40712</v>
      </c>
      <c r="C2856" s="38">
        <v>10302663</v>
      </c>
      <c r="D2856" s="40" t="s">
        <v>1662</v>
      </c>
      <c r="E2856" s="38">
        <v>1</v>
      </c>
      <c r="F2856" s="38">
        <v>18</v>
      </c>
      <c r="G2856" s="38" t="s">
        <v>33</v>
      </c>
      <c r="H2856" s="42">
        <v>352.32</v>
      </c>
      <c r="I2856" s="55"/>
      <c r="J2856" s="44">
        <v>43977</v>
      </c>
      <c r="K2856" s="42">
        <v>0</v>
      </c>
      <c r="L2856" s="42">
        <v>334.7</v>
      </c>
      <c r="M2856" s="44">
        <v>45138</v>
      </c>
      <c r="N2856" s="42">
        <f>H2856-K2856-L2856</f>
        <v>17.620000000000005</v>
      </c>
      <c r="O2856" s="42">
        <v>0</v>
      </c>
      <c r="P2856" s="45">
        <v>0.13</v>
      </c>
      <c r="Q2856" s="42">
        <v>0</v>
      </c>
      <c r="R2856" s="42">
        <v>0</v>
      </c>
      <c r="S2856" s="42">
        <v>17.62</v>
      </c>
      <c r="T2856" s="38">
        <v>5000</v>
      </c>
      <c r="U2856" s="14">
        <f>S2856/H2856</f>
        <v>5.0011353315168032E-2</v>
      </c>
      <c r="V2856" s="19"/>
      <c r="W2856" s="19"/>
      <c r="X2856" s="37" t="s">
        <v>3467</v>
      </c>
    </row>
    <row r="2857" spans="1:37" ht="16.5" customHeight="1">
      <c r="A2857" s="38">
        <v>63</v>
      </c>
      <c r="B2857" s="39">
        <v>10754</v>
      </c>
      <c r="C2857" s="38">
        <v>10294895</v>
      </c>
      <c r="D2857" s="40" t="s">
        <v>648</v>
      </c>
      <c r="E2857" s="38">
        <v>3</v>
      </c>
      <c r="F2857" s="38">
        <v>60</v>
      </c>
      <c r="G2857" s="38" t="s">
        <v>83</v>
      </c>
      <c r="H2857" s="42">
        <v>506.88</v>
      </c>
      <c r="I2857" s="57"/>
      <c r="J2857" s="44">
        <v>40422</v>
      </c>
      <c r="K2857" s="42">
        <v>0</v>
      </c>
      <c r="L2857" s="42">
        <v>481.53</v>
      </c>
      <c r="M2857" s="44">
        <v>45199</v>
      </c>
      <c r="N2857" s="42">
        <f>H2857-K2857-L2857</f>
        <v>25.350000000000023</v>
      </c>
      <c r="O2857" s="42">
        <v>0</v>
      </c>
      <c r="P2857" s="45">
        <v>0.13</v>
      </c>
      <c r="Q2857" s="42">
        <v>0</v>
      </c>
      <c r="R2857" s="42">
        <v>0</v>
      </c>
      <c r="S2857" s="42">
        <v>25.35</v>
      </c>
      <c r="T2857" s="38">
        <v>5000</v>
      </c>
      <c r="U2857" s="14">
        <f>S2857/H2857</f>
        <v>5.0011837121212127E-2</v>
      </c>
      <c r="V2857" s="19"/>
      <c r="W2857" s="19"/>
      <c r="X2857" s="37" t="s">
        <v>3464</v>
      </c>
    </row>
    <row r="2858" spans="1:37" ht="16.5" customHeight="1">
      <c r="A2858" s="38">
        <v>1</v>
      </c>
      <c r="B2858" s="39">
        <v>10702</v>
      </c>
      <c r="C2858" s="38">
        <v>10291287</v>
      </c>
      <c r="D2858" s="40" t="s">
        <v>2178</v>
      </c>
      <c r="E2858" s="41">
        <v>1</v>
      </c>
      <c r="F2858" s="38">
        <v>1</v>
      </c>
      <c r="G2858" s="38" t="s">
        <v>33</v>
      </c>
      <c r="H2858" s="42">
        <v>668.04</v>
      </c>
      <c r="I2858" s="43"/>
      <c r="J2858" s="44">
        <v>43978</v>
      </c>
      <c r="K2858" s="42">
        <v>0</v>
      </c>
      <c r="L2858" s="42">
        <v>634.63</v>
      </c>
      <c r="M2858" s="44">
        <v>44957</v>
      </c>
      <c r="N2858" s="42">
        <f>H2858-K2858-L2858</f>
        <v>33.409999999999968</v>
      </c>
      <c r="O2858" s="42">
        <v>0</v>
      </c>
      <c r="P2858" s="45">
        <v>0.13</v>
      </c>
      <c r="Q2858" s="42">
        <v>0</v>
      </c>
      <c r="R2858" s="42">
        <v>0</v>
      </c>
      <c r="S2858" s="42">
        <f>N2858-R2858</f>
        <v>33.409999999999968</v>
      </c>
      <c r="T2858" s="38">
        <v>5000</v>
      </c>
      <c r="U2858" s="14">
        <f>S2858/H2858</f>
        <v>5.001197533081847E-2</v>
      </c>
      <c r="V2858" s="19"/>
      <c r="W2858" s="19"/>
      <c r="X2858" s="37" t="s">
        <v>3456</v>
      </c>
      <c r="Y2858" s="20"/>
      <c r="Z2858" s="20"/>
      <c r="AA2858" s="20"/>
      <c r="AB2858" s="20"/>
      <c r="AC2858" s="20"/>
      <c r="AD2858" s="20"/>
      <c r="AE2858" s="20"/>
      <c r="AF2858" s="20"/>
      <c r="AG2858" s="20"/>
      <c r="AH2858" s="20"/>
      <c r="AI2858" s="20"/>
      <c r="AJ2858" s="20"/>
    </row>
    <row r="2859" spans="1:37" ht="16.5" customHeight="1">
      <c r="A2859" s="38">
        <v>125</v>
      </c>
      <c r="B2859" s="39">
        <v>10741</v>
      </c>
      <c r="C2859" s="38">
        <v>10282236</v>
      </c>
      <c r="D2859" s="40" t="s">
        <v>559</v>
      </c>
      <c r="E2859" s="38">
        <v>1</v>
      </c>
      <c r="F2859" s="38">
        <v>1</v>
      </c>
      <c r="G2859" s="38" t="s">
        <v>33</v>
      </c>
      <c r="H2859" s="42">
        <v>668.04</v>
      </c>
      <c r="I2859" s="2"/>
      <c r="J2859" s="44">
        <v>44005</v>
      </c>
      <c r="K2859" s="42">
        <v>0</v>
      </c>
      <c r="L2859" s="42">
        <v>634.63</v>
      </c>
      <c r="M2859" s="44">
        <v>45077</v>
      </c>
      <c r="N2859" s="42">
        <f>H2859-K2859-L2859</f>
        <v>33.409999999999968</v>
      </c>
      <c r="O2859" s="42">
        <v>0</v>
      </c>
      <c r="P2859" s="45">
        <v>0.13</v>
      </c>
      <c r="Q2859" s="42">
        <v>0</v>
      </c>
      <c r="R2859" s="42">
        <v>0</v>
      </c>
      <c r="S2859" s="42">
        <f>N2859-R2859</f>
        <v>33.409999999999968</v>
      </c>
      <c r="T2859" s="38">
        <v>5000</v>
      </c>
      <c r="U2859" s="14">
        <f>S2859/H2859</f>
        <v>5.001197533081847E-2</v>
      </c>
      <c r="V2859" s="19"/>
      <c r="W2859" s="19"/>
      <c r="X2859" s="37" t="s">
        <v>3462</v>
      </c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</row>
    <row r="2860" spans="1:37" ht="16.5" customHeight="1">
      <c r="A2860" s="38">
        <v>97</v>
      </c>
      <c r="B2860" s="39">
        <v>10749</v>
      </c>
      <c r="C2860" s="38">
        <v>10301201</v>
      </c>
      <c r="D2860" s="40" t="s">
        <v>484</v>
      </c>
      <c r="E2860" s="58">
        <v>1</v>
      </c>
      <c r="F2860" s="38">
        <v>51</v>
      </c>
      <c r="G2860" s="38" t="s">
        <v>33</v>
      </c>
      <c r="H2860" s="42">
        <v>603.45000000000005</v>
      </c>
      <c r="I2860" s="37"/>
      <c r="J2860" s="44">
        <v>43582</v>
      </c>
      <c r="K2860" s="42">
        <v>0</v>
      </c>
      <c r="L2860" s="42">
        <v>573.27</v>
      </c>
      <c r="M2860" s="44">
        <v>45232</v>
      </c>
      <c r="N2860" s="42">
        <v>30.18</v>
      </c>
      <c r="O2860" s="42">
        <v>0</v>
      </c>
      <c r="P2860" s="45">
        <f>IF(J2860&lt;DATEVALUE("2009-1-1"),3%,13%)</f>
        <v>0.13</v>
      </c>
      <c r="Q2860" s="42">
        <f>IF(P2860=13%,ROUND(O2860/(1+P2860)*P2860,2),ROUND(O2860/(1+0.03)*0.02,2))</f>
        <v>0</v>
      </c>
      <c r="R2860" s="42">
        <f>O2860-Q2860</f>
        <v>0</v>
      </c>
      <c r="S2860" s="42">
        <f>N2860-R2860</f>
        <v>30.18</v>
      </c>
      <c r="T2860" s="38">
        <v>5000</v>
      </c>
      <c r="U2860" s="14">
        <f>S2860/H2860</f>
        <v>5.0012428535918467E-2</v>
      </c>
      <c r="V2860" s="19"/>
      <c r="W2860" s="19"/>
      <c r="X2860" s="37" t="s">
        <v>3473</v>
      </c>
    </row>
    <row r="2861" spans="1:37" ht="16.5" customHeight="1">
      <c r="A2861" s="38">
        <v>26</v>
      </c>
      <c r="B2861" s="39">
        <v>10751</v>
      </c>
      <c r="C2861" s="38">
        <v>10305463</v>
      </c>
      <c r="D2861" s="40" t="s">
        <v>616</v>
      </c>
      <c r="E2861" s="38">
        <v>1</v>
      </c>
      <c r="F2861" s="38">
        <v>120</v>
      </c>
      <c r="G2861" s="38" t="s">
        <v>23</v>
      </c>
      <c r="H2861" s="42">
        <v>471.68</v>
      </c>
      <c r="I2861" s="56"/>
      <c r="J2861" s="44">
        <v>41269</v>
      </c>
      <c r="K2861" s="42">
        <v>0</v>
      </c>
      <c r="L2861" s="42">
        <v>448.09</v>
      </c>
      <c r="M2861" s="44">
        <v>45169</v>
      </c>
      <c r="N2861" s="42">
        <f>H2861-K2861-L2861</f>
        <v>23.590000000000032</v>
      </c>
      <c r="O2861" s="42">
        <v>0</v>
      </c>
      <c r="P2861" s="45">
        <v>0.13</v>
      </c>
      <c r="Q2861" s="42">
        <v>0</v>
      </c>
      <c r="R2861" s="42">
        <v>0</v>
      </c>
      <c r="S2861" s="42">
        <v>23.59</v>
      </c>
      <c r="T2861" s="38">
        <v>2103</v>
      </c>
      <c r="U2861" s="14">
        <f>S2861/H2861</f>
        <v>5.0012720488466757E-2</v>
      </c>
      <c r="V2861" s="19"/>
      <c r="W2861" s="19"/>
      <c r="X2861" s="37" t="s">
        <v>3474</v>
      </c>
    </row>
    <row r="2862" spans="1:37" ht="16.5" customHeight="1">
      <c r="A2862" s="38">
        <v>78</v>
      </c>
      <c r="B2862" s="39">
        <v>10713</v>
      </c>
      <c r="C2862" s="38">
        <v>10298602</v>
      </c>
      <c r="D2862" s="40" t="s">
        <v>224</v>
      </c>
      <c r="E2862" s="38">
        <v>2</v>
      </c>
      <c r="F2862" s="38">
        <v>60</v>
      </c>
      <c r="G2862" s="38" t="s">
        <v>83</v>
      </c>
      <c r="H2862" s="42">
        <v>494.67</v>
      </c>
      <c r="I2862" s="57"/>
      <c r="J2862" s="44">
        <v>40805</v>
      </c>
      <c r="K2862" s="42">
        <v>0</v>
      </c>
      <c r="L2862" s="42">
        <v>469.93</v>
      </c>
      <c r="M2862" s="44">
        <v>45199</v>
      </c>
      <c r="N2862" s="42">
        <v>24.74</v>
      </c>
      <c r="O2862" s="42">
        <v>0</v>
      </c>
      <c r="P2862" s="45">
        <v>0.13</v>
      </c>
      <c r="Q2862" s="42">
        <v>0</v>
      </c>
      <c r="R2862" s="42">
        <v>0</v>
      </c>
      <c r="S2862" s="42">
        <v>24.74</v>
      </c>
      <c r="T2862" s="38">
        <v>5000</v>
      </c>
      <c r="U2862" s="14">
        <f>S2862/H2862</f>
        <v>5.0013140073180098E-2</v>
      </c>
      <c r="V2862" s="19"/>
      <c r="W2862" s="19"/>
      <c r="X2862" s="37" t="s">
        <v>3457</v>
      </c>
    </row>
    <row r="2863" spans="1:37" ht="16.5" customHeight="1">
      <c r="A2863" s="38">
        <v>45</v>
      </c>
      <c r="B2863" s="39">
        <v>10755</v>
      </c>
      <c r="C2863" s="38">
        <v>10287293</v>
      </c>
      <c r="D2863" s="40" t="s">
        <v>1139</v>
      </c>
      <c r="E2863" s="38">
        <v>1</v>
      </c>
      <c r="F2863" s="38">
        <v>120</v>
      </c>
      <c r="G2863" s="38" t="s">
        <v>23</v>
      </c>
      <c r="H2863" s="42">
        <v>721.41</v>
      </c>
      <c r="I2863" s="53"/>
      <c r="J2863" s="44">
        <v>39947</v>
      </c>
      <c r="K2863" s="42">
        <v>0</v>
      </c>
      <c r="L2863" s="42">
        <v>685.33</v>
      </c>
      <c r="M2863" s="44">
        <v>45169</v>
      </c>
      <c r="N2863" s="42">
        <f>H2863-K2863-L2863</f>
        <v>36.079999999999927</v>
      </c>
      <c r="O2863" s="42">
        <v>0</v>
      </c>
      <c r="P2863" s="45">
        <v>0.13</v>
      </c>
      <c r="Q2863" s="42">
        <v>0</v>
      </c>
      <c r="R2863" s="42">
        <v>0</v>
      </c>
      <c r="S2863" s="42">
        <v>36.08</v>
      </c>
      <c r="T2863" s="38">
        <v>5000</v>
      </c>
      <c r="U2863" s="14">
        <f>S2863/H2863</f>
        <v>5.0013168655826785E-2</v>
      </c>
      <c r="V2863" s="19"/>
      <c r="W2863" s="19"/>
      <c r="X2863" s="37" t="s">
        <v>3464</v>
      </c>
    </row>
    <row r="2864" spans="1:37" ht="16.5" customHeight="1">
      <c r="A2864" s="38">
        <v>9</v>
      </c>
      <c r="B2864" s="39">
        <v>10749</v>
      </c>
      <c r="C2864" s="38">
        <v>10301682</v>
      </c>
      <c r="D2864" s="40" t="s">
        <v>2513</v>
      </c>
      <c r="E2864" s="38">
        <v>1</v>
      </c>
      <c r="F2864" s="38">
        <v>11</v>
      </c>
      <c r="G2864" s="38" t="s">
        <v>33</v>
      </c>
      <c r="H2864" s="42">
        <v>568.65</v>
      </c>
      <c r="I2864" s="2"/>
      <c r="J2864" s="44">
        <v>42975</v>
      </c>
      <c r="K2864" s="42">
        <v>0</v>
      </c>
      <c r="L2864" s="42">
        <v>540.21</v>
      </c>
      <c r="M2864" s="44">
        <v>45016</v>
      </c>
      <c r="N2864" s="42">
        <f>H2864-K2864-L2864</f>
        <v>28.439999999999941</v>
      </c>
      <c r="O2864" s="42">
        <v>0</v>
      </c>
      <c r="P2864" s="45">
        <v>0.13</v>
      </c>
      <c r="Q2864" s="42">
        <v>0</v>
      </c>
      <c r="R2864" s="42">
        <v>0</v>
      </c>
      <c r="S2864" s="42">
        <v>28.44</v>
      </c>
      <c r="T2864" s="38">
        <v>5000</v>
      </c>
      <c r="U2864" s="14">
        <f>S2864/H2864</f>
        <v>5.0013189132155106E-2</v>
      </c>
      <c r="V2864" s="19"/>
      <c r="W2864" s="19"/>
      <c r="X2864" s="37" t="s">
        <v>3473</v>
      </c>
    </row>
    <row r="2865" spans="1:37" ht="16.5" customHeight="1">
      <c r="A2865" s="38">
        <v>768</v>
      </c>
      <c r="B2865" s="39">
        <v>10729</v>
      </c>
      <c r="C2865" s="38">
        <v>10292305</v>
      </c>
      <c r="D2865" s="40" t="s">
        <v>3320</v>
      </c>
      <c r="E2865" s="58">
        <v>1</v>
      </c>
      <c r="F2865" s="38">
        <v>60</v>
      </c>
      <c r="G2865" s="38" t="s">
        <v>33</v>
      </c>
      <c r="H2865" s="42">
        <v>497.66</v>
      </c>
      <c r="I2865" s="37"/>
      <c r="J2865" s="44">
        <v>39812</v>
      </c>
      <c r="K2865" s="42">
        <v>0</v>
      </c>
      <c r="L2865" s="42">
        <v>472.77</v>
      </c>
      <c r="M2865" s="44">
        <v>45259</v>
      </c>
      <c r="N2865" s="42">
        <v>24.89</v>
      </c>
      <c r="O2865" s="42">
        <v>0</v>
      </c>
      <c r="P2865" s="45">
        <f>IF(J2865&lt;DATEVALUE("2009-1-1"),3%,13%)</f>
        <v>0.03</v>
      </c>
      <c r="Q2865" s="42">
        <f>IF(P2865=13%,ROUND(O2865/(1+P2865)*P2865,2),ROUND(O2865/(1+0.03)*0.02,2))</f>
        <v>0</v>
      </c>
      <c r="R2865" s="42">
        <f>O2865-Q2865</f>
        <v>0</v>
      </c>
      <c r="S2865" s="42">
        <f>N2865-R2865</f>
        <v>24.89</v>
      </c>
      <c r="T2865" s="38">
        <v>5000</v>
      </c>
      <c r="U2865" s="14">
        <f>S2865/H2865</f>
        <v>5.0014065828075389E-2</v>
      </c>
      <c r="V2865" s="19"/>
      <c r="W2865" s="19"/>
      <c r="X2865" s="37" t="s">
        <v>3459</v>
      </c>
    </row>
    <row r="2866" spans="1:37" ht="16.5" customHeight="1">
      <c r="A2866" s="38">
        <v>54</v>
      </c>
      <c r="B2866" s="39">
        <v>50098</v>
      </c>
      <c r="C2866" s="38">
        <v>10307054</v>
      </c>
      <c r="D2866" s="40" t="s">
        <v>161</v>
      </c>
      <c r="E2866" s="38">
        <v>1</v>
      </c>
      <c r="F2866" s="38">
        <v>60</v>
      </c>
      <c r="G2866" s="38" t="s">
        <v>83</v>
      </c>
      <c r="H2866" s="42">
        <v>104.77</v>
      </c>
      <c r="I2866" s="53"/>
      <c r="J2866" s="44">
        <v>41248</v>
      </c>
      <c r="K2866" s="42">
        <v>0</v>
      </c>
      <c r="L2866" s="42">
        <v>99.53</v>
      </c>
      <c r="M2866" s="44">
        <v>45138</v>
      </c>
      <c r="N2866" s="42">
        <f>H2866-K2866-L2866</f>
        <v>5.2399999999999949</v>
      </c>
      <c r="O2866" s="42">
        <v>0</v>
      </c>
      <c r="P2866" s="45">
        <v>0.13</v>
      </c>
      <c r="Q2866" s="42">
        <v>0</v>
      </c>
      <c r="R2866" s="42">
        <v>0</v>
      </c>
      <c r="S2866" s="42">
        <v>5.24</v>
      </c>
      <c r="T2866" s="38">
        <v>5000</v>
      </c>
      <c r="U2866" s="14">
        <f>S2866/H2866</f>
        <v>5.0014317075498714E-2</v>
      </c>
      <c r="V2866" s="19"/>
      <c r="W2866" s="19"/>
      <c r="X2866" s="37" t="s">
        <v>3456</v>
      </c>
    </row>
    <row r="2867" spans="1:37" ht="16.5" customHeight="1">
      <c r="A2867" s="38">
        <v>55</v>
      </c>
      <c r="B2867" s="39">
        <v>50098</v>
      </c>
      <c r="C2867" s="38">
        <v>10307054</v>
      </c>
      <c r="D2867" s="40" t="s">
        <v>161</v>
      </c>
      <c r="E2867" s="38">
        <v>1</v>
      </c>
      <c r="F2867" s="38">
        <v>60</v>
      </c>
      <c r="G2867" s="38" t="s">
        <v>83</v>
      </c>
      <c r="H2867" s="42">
        <v>523.84</v>
      </c>
      <c r="I2867" s="53"/>
      <c r="J2867" s="44">
        <v>41248</v>
      </c>
      <c r="K2867" s="42">
        <v>0</v>
      </c>
      <c r="L2867" s="42">
        <v>497.64</v>
      </c>
      <c r="M2867" s="44">
        <v>45138</v>
      </c>
      <c r="N2867" s="42">
        <f>H2867-K2867-L2867</f>
        <v>26.200000000000045</v>
      </c>
      <c r="O2867" s="42">
        <v>0</v>
      </c>
      <c r="P2867" s="45">
        <v>0.13</v>
      </c>
      <c r="Q2867" s="42">
        <v>0</v>
      </c>
      <c r="R2867" s="42">
        <v>0</v>
      </c>
      <c r="S2867" s="42">
        <v>26.2</v>
      </c>
      <c r="T2867" s="38">
        <v>5000</v>
      </c>
      <c r="U2867" s="14">
        <f>S2867/H2867</f>
        <v>5.0015271838729378E-2</v>
      </c>
      <c r="V2867" s="19"/>
      <c r="W2867" s="19"/>
      <c r="X2867" s="37" t="s">
        <v>3456</v>
      </c>
    </row>
    <row r="2868" spans="1:37" ht="16.5" customHeight="1">
      <c r="A2868" s="38">
        <v>767</v>
      </c>
      <c r="B2868" s="39">
        <v>10729</v>
      </c>
      <c r="C2868" s="38">
        <v>10292304</v>
      </c>
      <c r="D2868" s="40" t="s">
        <v>3319</v>
      </c>
      <c r="E2868" s="58">
        <v>1</v>
      </c>
      <c r="F2868" s="38">
        <v>60</v>
      </c>
      <c r="G2868" s="38" t="s">
        <v>33</v>
      </c>
      <c r="H2868" s="42">
        <v>353.89</v>
      </c>
      <c r="I2868" s="37"/>
      <c r="J2868" s="44">
        <v>39812</v>
      </c>
      <c r="K2868" s="42">
        <v>0</v>
      </c>
      <c r="L2868" s="42">
        <v>336.19</v>
      </c>
      <c r="M2868" s="44">
        <v>45259</v>
      </c>
      <c r="N2868" s="42">
        <v>17.7</v>
      </c>
      <c r="O2868" s="42">
        <v>0</v>
      </c>
      <c r="P2868" s="45">
        <f>IF(J2868&lt;DATEVALUE("2009-1-1"),3%,13%)</f>
        <v>0.03</v>
      </c>
      <c r="Q2868" s="42">
        <f>IF(P2868=13%,ROUND(O2868/(1+P2868)*P2868,2),ROUND(O2868/(1+0.03)*0.02,2))</f>
        <v>0</v>
      </c>
      <c r="R2868" s="42">
        <f>O2868-Q2868</f>
        <v>0</v>
      </c>
      <c r="S2868" s="42">
        <f>N2868-R2868</f>
        <v>17.7</v>
      </c>
      <c r="T2868" s="38">
        <v>5000</v>
      </c>
      <c r="U2868" s="14">
        <f>S2868/H2868</f>
        <v>5.0015541552459804E-2</v>
      </c>
      <c r="V2868" s="19"/>
      <c r="W2868" s="19"/>
      <c r="X2868" s="37" t="s">
        <v>3459</v>
      </c>
    </row>
    <row r="2869" spans="1:37" ht="16.5" customHeight="1">
      <c r="A2869" s="38">
        <v>154</v>
      </c>
      <c r="B2869" s="39">
        <v>50098</v>
      </c>
      <c r="C2869" s="38">
        <v>10307112</v>
      </c>
      <c r="D2869" s="40" t="s">
        <v>616</v>
      </c>
      <c r="E2869" s="38">
        <v>1</v>
      </c>
      <c r="F2869" s="38">
        <v>120</v>
      </c>
      <c r="G2869" s="38" t="s">
        <v>23</v>
      </c>
      <c r="H2869" s="42">
        <v>497.44</v>
      </c>
      <c r="I2869" s="57"/>
      <c r="J2869" s="44">
        <v>41248</v>
      </c>
      <c r="K2869" s="42">
        <v>0</v>
      </c>
      <c r="L2869" s="42">
        <v>472.56</v>
      </c>
      <c r="M2869" s="44">
        <v>45199</v>
      </c>
      <c r="N2869" s="42">
        <v>24.88</v>
      </c>
      <c r="O2869" s="42">
        <v>0</v>
      </c>
      <c r="P2869" s="45">
        <v>0.13</v>
      </c>
      <c r="Q2869" s="42">
        <v>0</v>
      </c>
      <c r="R2869" s="42">
        <v>0</v>
      </c>
      <c r="S2869" s="42">
        <v>24.88</v>
      </c>
      <c r="T2869" s="38">
        <v>2103</v>
      </c>
      <c r="U2869" s="14">
        <f>S2869/H2869</f>
        <v>5.0016082341588934E-2</v>
      </c>
      <c r="V2869" s="19"/>
      <c r="W2869" s="19"/>
      <c r="X2869" s="37" t="s">
        <v>3456</v>
      </c>
    </row>
    <row r="2870" spans="1:37" ht="16.5" customHeight="1">
      <c r="A2870" s="38">
        <v>155</v>
      </c>
      <c r="B2870" s="39">
        <v>50098</v>
      </c>
      <c r="C2870" s="38">
        <v>10307111</v>
      </c>
      <c r="D2870" s="40" t="s">
        <v>616</v>
      </c>
      <c r="E2870" s="38">
        <v>1</v>
      </c>
      <c r="F2870" s="38">
        <v>120</v>
      </c>
      <c r="G2870" s="38" t="s">
        <v>23</v>
      </c>
      <c r="H2870" s="42">
        <v>497.44</v>
      </c>
      <c r="I2870" s="57"/>
      <c r="J2870" s="44">
        <v>41248</v>
      </c>
      <c r="K2870" s="42">
        <v>0</v>
      </c>
      <c r="L2870" s="42">
        <v>472.56</v>
      </c>
      <c r="M2870" s="44">
        <v>45199</v>
      </c>
      <c r="N2870" s="42">
        <v>24.88</v>
      </c>
      <c r="O2870" s="42">
        <v>0</v>
      </c>
      <c r="P2870" s="45">
        <v>0.13</v>
      </c>
      <c r="Q2870" s="42">
        <v>0</v>
      </c>
      <c r="R2870" s="42">
        <v>0</v>
      </c>
      <c r="S2870" s="42">
        <v>24.88</v>
      </c>
      <c r="T2870" s="38">
        <v>2105</v>
      </c>
      <c r="U2870" s="14">
        <f>S2870/H2870</f>
        <v>5.0016082341588934E-2</v>
      </c>
      <c r="V2870" s="19"/>
      <c r="W2870" s="19"/>
      <c r="X2870" s="37" t="s">
        <v>3456</v>
      </c>
    </row>
    <row r="2871" spans="1:37" ht="16.5" customHeight="1">
      <c r="A2871" s="38">
        <v>182</v>
      </c>
      <c r="B2871" s="39">
        <v>10736</v>
      </c>
      <c r="C2871" s="38">
        <v>10284327</v>
      </c>
      <c r="D2871" s="40" t="s">
        <v>1944</v>
      </c>
      <c r="E2871" s="31">
        <v>1</v>
      </c>
      <c r="F2871" s="38">
        <v>120</v>
      </c>
      <c r="G2871" s="38" t="s">
        <v>23</v>
      </c>
      <c r="H2871" s="42">
        <v>534.02</v>
      </c>
      <c r="I2871" s="49"/>
      <c r="J2871" s="44">
        <v>39269</v>
      </c>
      <c r="K2871" s="42">
        <v>0</v>
      </c>
      <c r="L2871" s="42">
        <v>507.31</v>
      </c>
      <c r="M2871" s="44">
        <v>45107</v>
      </c>
      <c r="N2871" s="42">
        <f>H2871-K2871-L2871</f>
        <v>26.70999999999998</v>
      </c>
      <c r="O2871" s="42">
        <v>0</v>
      </c>
      <c r="P2871" s="45">
        <v>0.03</v>
      </c>
      <c r="Q2871" s="42">
        <v>0</v>
      </c>
      <c r="R2871" s="42">
        <v>0</v>
      </c>
      <c r="S2871" s="42">
        <f>N2871-R2871</f>
        <v>26.70999999999998</v>
      </c>
      <c r="T2871" s="38">
        <v>2001</v>
      </c>
      <c r="U2871" s="14">
        <f>S2871/H2871</f>
        <v>5.0016853301374446E-2</v>
      </c>
      <c r="V2871" s="19"/>
      <c r="W2871" s="19"/>
      <c r="X2871" s="37" t="s">
        <v>3461</v>
      </c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</row>
    <row r="2872" spans="1:37" ht="16.5" customHeight="1">
      <c r="A2872" s="38">
        <v>4</v>
      </c>
      <c r="B2872" s="39">
        <v>10751</v>
      </c>
      <c r="C2872" s="38">
        <v>10305406</v>
      </c>
      <c r="D2872" s="40" t="s">
        <v>2440</v>
      </c>
      <c r="E2872" s="38">
        <v>1</v>
      </c>
      <c r="F2872" s="38">
        <v>120</v>
      </c>
      <c r="G2872" s="38" t="s">
        <v>23</v>
      </c>
      <c r="H2872" s="42">
        <v>512.82000000000005</v>
      </c>
      <c r="I2872" s="2"/>
      <c r="J2872" s="44">
        <v>41269</v>
      </c>
      <c r="K2872" s="42">
        <v>0</v>
      </c>
      <c r="L2872" s="42">
        <v>487.17</v>
      </c>
      <c r="M2872" s="44">
        <v>45016</v>
      </c>
      <c r="N2872" s="42">
        <f>H2872-K2872-L2872</f>
        <v>25.650000000000034</v>
      </c>
      <c r="O2872" s="42">
        <v>0</v>
      </c>
      <c r="P2872" s="45">
        <v>0.13</v>
      </c>
      <c r="Q2872" s="42">
        <v>0</v>
      </c>
      <c r="R2872" s="42">
        <v>0</v>
      </c>
      <c r="S2872" s="42">
        <v>25.65</v>
      </c>
      <c r="T2872" s="38">
        <v>2103</v>
      </c>
      <c r="U2872" s="14">
        <f>S2872/H2872</f>
        <v>5.0017550017550011E-2</v>
      </c>
      <c r="V2872" s="19"/>
      <c r="W2872" s="19"/>
      <c r="X2872" s="37" t="s">
        <v>3474</v>
      </c>
    </row>
    <row r="2873" spans="1:37" ht="16.5" customHeight="1">
      <c r="A2873" s="38">
        <v>17</v>
      </c>
      <c r="B2873" s="39">
        <v>10701</v>
      </c>
      <c r="C2873" s="38">
        <v>10276679</v>
      </c>
      <c r="D2873" s="40" t="s">
        <v>232</v>
      </c>
      <c r="E2873" s="38">
        <v>4</v>
      </c>
      <c r="F2873" s="38">
        <v>41</v>
      </c>
      <c r="G2873" s="38" t="s">
        <v>23</v>
      </c>
      <c r="H2873" s="42">
        <v>512.82000000000005</v>
      </c>
      <c r="I2873" s="48"/>
      <c r="J2873" s="44">
        <v>42975</v>
      </c>
      <c r="K2873" s="42">
        <v>0</v>
      </c>
      <c r="L2873" s="42">
        <v>487.17</v>
      </c>
      <c r="M2873" s="44">
        <v>45107</v>
      </c>
      <c r="N2873" s="42">
        <f>H2873-K2873-L2873</f>
        <v>25.650000000000034</v>
      </c>
      <c r="O2873" s="42">
        <v>0</v>
      </c>
      <c r="P2873" s="45">
        <v>0.13</v>
      </c>
      <c r="Q2873" s="42">
        <v>0</v>
      </c>
      <c r="R2873" s="42">
        <v>0</v>
      </c>
      <c r="S2873" s="42">
        <f>N2873-R2873</f>
        <v>25.650000000000034</v>
      </c>
      <c r="T2873" s="38">
        <v>5000</v>
      </c>
      <c r="U2873" s="14">
        <f>S2873/H2873</f>
        <v>5.001755001755008E-2</v>
      </c>
      <c r="V2873" s="19"/>
      <c r="W2873" s="19"/>
      <c r="X2873" s="37" t="s">
        <v>3455</v>
      </c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</row>
    <row r="2874" spans="1:37" ht="16.5" customHeight="1">
      <c r="A2874" s="38">
        <v>955</v>
      </c>
      <c r="B2874" s="39">
        <v>10800</v>
      </c>
      <c r="C2874" s="38">
        <v>10317360</v>
      </c>
      <c r="D2874" s="40" t="s">
        <v>763</v>
      </c>
      <c r="E2874" s="38">
        <v>1</v>
      </c>
      <c r="F2874" s="38">
        <v>60</v>
      </c>
      <c r="G2874" s="38" t="s">
        <v>23</v>
      </c>
      <c r="H2874" s="42">
        <v>368.67</v>
      </c>
      <c r="I2874" s="2"/>
      <c r="J2874" s="44">
        <v>39808</v>
      </c>
      <c r="K2874" s="42">
        <v>0</v>
      </c>
      <c r="L2874" s="42">
        <v>350.23</v>
      </c>
      <c r="M2874" s="44">
        <v>45077</v>
      </c>
      <c r="N2874" s="42">
        <f>H2874-K2874-L2874</f>
        <v>18.439999999999998</v>
      </c>
      <c r="O2874" s="42">
        <v>0</v>
      </c>
      <c r="P2874" s="45">
        <v>0.03</v>
      </c>
      <c r="Q2874" s="42">
        <v>0</v>
      </c>
      <c r="R2874" s="42">
        <v>0</v>
      </c>
      <c r="S2874" s="42">
        <f>N2874-R2874</f>
        <v>18.439999999999998</v>
      </c>
      <c r="T2874" s="38">
        <v>1001</v>
      </c>
      <c r="U2874" s="14">
        <f>S2874/H2874</f>
        <v>5.0017630943662343E-2</v>
      </c>
      <c r="V2874" s="19"/>
      <c r="W2874" s="19"/>
      <c r="X2874" s="37" t="s">
        <v>3465</v>
      </c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</row>
    <row r="2875" spans="1:37" ht="16.5" customHeight="1">
      <c r="A2875" s="38">
        <v>790</v>
      </c>
      <c r="B2875" s="39">
        <v>40710</v>
      </c>
      <c r="C2875" s="38">
        <v>10294620</v>
      </c>
      <c r="D2875" s="40" t="s">
        <v>966</v>
      </c>
      <c r="E2875" s="58">
        <v>1</v>
      </c>
      <c r="F2875" s="38">
        <v>60</v>
      </c>
      <c r="G2875" s="38" t="s">
        <v>83</v>
      </c>
      <c r="H2875" s="42">
        <v>340.08</v>
      </c>
      <c r="I2875" s="57"/>
      <c r="J2875" s="44">
        <v>40513</v>
      </c>
      <c r="K2875" s="42">
        <v>0</v>
      </c>
      <c r="L2875" s="42">
        <v>323.07</v>
      </c>
      <c r="M2875" s="44">
        <v>45199</v>
      </c>
      <c r="N2875" s="42">
        <f>H2875-K2875-L2875</f>
        <v>17.009999999999991</v>
      </c>
      <c r="O2875" s="42">
        <v>0</v>
      </c>
      <c r="P2875" s="45">
        <v>0.13</v>
      </c>
      <c r="Q2875" s="42">
        <v>0</v>
      </c>
      <c r="R2875" s="42">
        <v>0</v>
      </c>
      <c r="S2875" s="42">
        <f>N2875</f>
        <v>17.009999999999991</v>
      </c>
      <c r="T2875" s="38">
        <v>5000</v>
      </c>
      <c r="U2875" s="14">
        <f>S2875/H2875</f>
        <v>5.0017642907551139E-2</v>
      </c>
      <c r="V2875" s="19"/>
      <c r="W2875" s="19"/>
      <c r="X2875" s="37" t="s">
        <v>3467</v>
      </c>
    </row>
    <row r="2876" spans="1:37" ht="16.5" customHeight="1">
      <c r="A2876" s="38">
        <v>32</v>
      </c>
      <c r="B2876" s="39">
        <v>10734</v>
      </c>
      <c r="C2876" s="38">
        <v>10298883</v>
      </c>
      <c r="D2876" s="40" t="s">
        <v>2492</v>
      </c>
      <c r="E2876" s="38">
        <v>3</v>
      </c>
      <c r="F2876" s="38">
        <v>60</v>
      </c>
      <c r="G2876" s="38" t="s">
        <v>83</v>
      </c>
      <c r="H2876" s="42">
        <v>305.29000000000002</v>
      </c>
      <c r="I2876" s="2"/>
      <c r="J2876" s="44">
        <v>41815</v>
      </c>
      <c r="K2876" s="42">
        <v>0</v>
      </c>
      <c r="L2876" s="42">
        <v>290.02</v>
      </c>
      <c r="M2876" s="44">
        <v>45016</v>
      </c>
      <c r="N2876" s="42">
        <f>H2876-K2876-L2876</f>
        <v>15.270000000000039</v>
      </c>
      <c r="O2876" s="42">
        <v>0</v>
      </c>
      <c r="P2876" s="45">
        <v>0.13</v>
      </c>
      <c r="Q2876" s="42">
        <v>0</v>
      </c>
      <c r="R2876" s="42">
        <v>0</v>
      </c>
      <c r="S2876" s="42">
        <f>N2876-R2876</f>
        <v>15.270000000000039</v>
      </c>
      <c r="T2876" s="38">
        <v>5000</v>
      </c>
      <c r="U2876" s="14">
        <f>S2876/H2876</f>
        <v>5.0018015657244057E-2</v>
      </c>
      <c r="V2876" s="19"/>
      <c r="W2876" s="19"/>
      <c r="X2876" s="37" t="s">
        <v>3460</v>
      </c>
    </row>
    <row r="2877" spans="1:37" ht="16.5" customHeight="1">
      <c r="A2877" s="38">
        <v>31</v>
      </c>
      <c r="B2877" s="39">
        <v>50100</v>
      </c>
      <c r="C2877" s="38">
        <v>10308982</v>
      </c>
      <c r="D2877" s="40" t="s">
        <v>1820</v>
      </c>
      <c r="E2877" s="38">
        <v>4</v>
      </c>
      <c r="F2877" s="38">
        <v>60</v>
      </c>
      <c r="G2877" s="38" t="s">
        <v>83</v>
      </c>
      <c r="H2877" s="42">
        <v>366.46</v>
      </c>
      <c r="I2877" s="55"/>
      <c r="J2877" s="44">
        <v>41639</v>
      </c>
      <c r="K2877" s="42">
        <v>0</v>
      </c>
      <c r="L2877" s="42">
        <v>348.13</v>
      </c>
      <c r="M2877" s="44">
        <v>45138</v>
      </c>
      <c r="N2877" s="42">
        <f>H2877-K2877-L2877</f>
        <v>18.329999999999984</v>
      </c>
      <c r="O2877" s="42">
        <v>0</v>
      </c>
      <c r="P2877" s="45">
        <v>0.13</v>
      </c>
      <c r="Q2877" s="42">
        <v>0</v>
      </c>
      <c r="R2877" s="42">
        <v>0</v>
      </c>
      <c r="S2877" s="42">
        <v>18.329999999999998</v>
      </c>
      <c r="T2877" s="38">
        <v>5000</v>
      </c>
      <c r="U2877" s="14">
        <f>S2877/H2877</f>
        <v>5.001910167548982E-2</v>
      </c>
      <c r="V2877" s="19"/>
      <c r="W2877" s="19"/>
      <c r="X2877" s="37" t="s">
        <v>3477</v>
      </c>
    </row>
    <row r="2878" spans="1:37" ht="16.5" customHeight="1">
      <c r="A2878" s="38">
        <v>100</v>
      </c>
      <c r="B2878" s="39">
        <v>10717</v>
      </c>
      <c r="C2878" s="38">
        <v>10312144</v>
      </c>
      <c r="D2878" s="40" t="s">
        <v>242</v>
      </c>
      <c r="E2878" s="38">
        <v>1</v>
      </c>
      <c r="F2878" s="38">
        <v>60</v>
      </c>
      <c r="G2878" s="38" t="s">
        <v>83</v>
      </c>
      <c r="H2878" s="42">
        <v>294.87</v>
      </c>
      <c r="I2878" s="57"/>
      <c r="J2878" s="44">
        <v>42975</v>
      </c>
      <c r="K2878" s="42">
        <v>0</v>
      </c>
      <c r="L2878" s="42">
        <v>280.12</v>
      </c>
      <c r="M2878" s="44">
        <v>45199</v>
      </c>
      <c r="N2878" s="42">
        <v>14.75</v>
      </c>
      <c r="O2878" s="42">
        <v>0</v>
      </c>
      <c r="P2878" s="45">
        <v>0.13</v>
      </c>
      <c r="Q2878" s="42">
        <v>0</v>
      </c>
      <c r="R2878" s="42">
        <v>0</v>
      </c>
      <c r="S2878" s="42">
        <v>14.75</v>
      </c>
      <c r="T2878" s="38">
        <v>5000</v>
      </c>
      <c r="U2878" s="14">
        <f>S2878/H2878</f>
        <v>5.0022043612439379E-2</v>
      </c>
      <c r="V2878" s="19"/>
      <c r="W2878" s="19"/>
      <c r="X2878" s="37" t="s">
        <v>3457</v>
      </c>
    </row>
    <row r="2879" spans="1:37" ht="16.5" customHeight="1">
      <c r="A2879" s="38">
        <v>737</v>
      </c>
      <c r="B2879" s="39">
        <v>40709</v>
      </c>
      <c r="C2879" s="38">
        <v>10285375</v>
      </c>
      <c r="D2879" s="40" t="s">
        <v>928</v>
      </c>
      <c r="E2879" s="58">
        <v>2</v>
      </c>
      <c r="F2879" s="38">
        <v>18</v>
      </c>
      <c r="G2879" s="38" t="s">
        <v>23</v>
      </c>
      <c r="H2879" s="42">
        <v>244.89</v>
      </c>
      <c r="I2879" s="57"/>
      <c r="J2879" s="44">
        <v>43977</v>
      </c>
      <c r="K2879" s="42">
        <v>0</v>
      </c>
      <c r="L2879" s="42">
        <v>232.64</v>
      </c>
      <c r="M2879" s="44">
        <v>45199</v>
      </c>
      <c r="N2879" s="42">
        <f>H2879-K2879-L2879</f>
        <v>12.25</v>
      </c>
      <c r="O2879" s="42">
        <v>0</v>
      </c>
      <c r="P2879" s="45">
        <v>0.13</v>
      </c>
      <c r="Q2879" s="42">
        <v>0</v>
      </c>
      <c r="R2879" s="42">
        <v>0</v>
      </c>
      <c r="S2879" s="42">
        <f>N2879-R2879</f>
        <v>12.25</v>
      </c>
      <c r="T2879" s="38">
        <v>2101</v>
      </c>
      <c r="U2879" s="14">
        <f>S2879/H2879</f>
        <v>5.0022459063252894E-2</v>
      </c>
      <c r="V2879" s="19"/>
      <c r="W2879" s="19"/>
      <c r="X2879" s="37" t="s">
        <v>3467</v>
      </c>
    </row>
    <row r="2880" spans="1:37" ht="16.5" customHeight="1">
      <c r="A2880" s="38">
        <v>766</v>
      </c>
      <c r="B2880" s="39">
        <v>10729</v>
      </c>
      <c r="C2880" s="38">
        <v>10292303</v>
      </c>
      <c r="D2880" s="40" t="s">
        <v>3318</v>
      </c>
      <c r="E2880" s="58">
        <v>1</v>
      </c>
      <c r="F2880" s="38">
        <v>60</v>
      </c>
      <c r="G2880" s="38" t="s">
        <v>33</v>
      </c>
      <c r="H2880" s="42">
        <v>309.66000000000003</v>
      </c>
      <c r="I2880" s="37"/>
      <c r="J2880" s="44">
        <v>39812</v>
      </c>
      <c r="K2880" s="42">
        <v>0</v>
      </c>
      <c r="L2880" s="42">
        <v>294.17</v>
      </c>
      <c r="M2880" s="44">
        <v>45259</v>
      </c>
      <c r="N2880" s="42">
        <v>15.49</v>
      </c>
      <c r="O2880" s="42">
        <v>0</v>
      </c>
      <c r="P2880" s="45">
        <f>IF(J2880&lt;DATEVALUE("2009-1-1"),3%,13%)</f>
        <v>0.03</v>
      </c>
      <c r="Q2880" s="42">
        <f>IF(P2880=13%,ROUND(O2880/(1+P2880)*P2880,2),ROUND(O2880/(1+0.03)*0.02,2))</f>
        <v>0</v>
      </c>
      <c r="R2880" s="42">
        <f>O2880-Q2880</f>
        <v>0</v>
      </c>
      <c r="S2880" s="42">
        <f>N2880-R2880</f>
        <v>15.49</v>
      </c>
      <c r="T2880" s="38">
        <v>5000</v>
      </c>
      <c r="U2880" s="14">
        <f>S2880/H2880</f>
        <v>5.002260543822256E-2</v>
      </c>
      <c r="V2880" s="19"/>
      <c r="W2880" s="19"/>
      <c r="X2880" s="37" t="s">
        <v>3459</v>
      </c>
    </row>
    <row r="2881" spans="1:37" ht="16.5" customHeight="1">
      <c r="A2881" s="38">
        <v>56</v>
      </c>
      <c r="B2881" s="39">
        <v>10755</v>
      </c>
      <c r="C2881" s="38">
        <v>10287275</v>
      </c>
      <c r="D2881" s="40" t="s">
        <v>1148</v>
      </c>
      <c r="E2881" s="38">
        <v>2</v>
      </c>
      <c r="F2881" s="38">
        <v>60</v>
      </c>
      <c r="G2881" s="38" t="s">
        <v>83</v>
      </c>
      <c r="H2881" s="42">
        <v>364.43</v>
      </c>
      <c r="I2881" s="53"/>
      <c r="J2881" s="44">
        <v>39948</v>
      </c>
      <c r="K2881" s="42">
        <v>0</v>
      </c>
      <c r="L2881" s="42">
        <v>346.2</v>
      </c>
      <c r="M2881" s="44">
        <v>45169</v>
      </c>
      <c r="N2881" s="42">
        <f>H2881-K2881-L2881</f>
        <v>18.230000000000018</v>
      </c>
      <c r="O2881" s="42">
        <v>0</v>
      </c>
      <c r="P2881" s="45">
        <v>0.13</v>
      </c>
      <c r="Q2881" s="42">
        <v>0</v>
      </c>
      <c r="R2881" s="42">
        <v>0</v>
      </c>
      <c r="S2881" s="42">
        <v>18.23</v>
      </c>
      <c r="T2881" s="38">
        <v>5000</v>
      </c>
      <c r="U2881" s="14">
        <f>S2881/H2881</f>
        <v>5.002332409516231E-2</v>
      </c>
      <c r="V2881" s="19"/>
      <c r="W2881" s="19"/>
      <c r="X2881" s="37" t="s">
        <v>3464</v>
      </c>
    </row>
    <row r="2882" spans="1:37" ht="16.5" customHeight="1">
      <c r="A2882" s="38">
        <v>111</v>
      </c>
      <c r="B2882" s="39">
        <v>10713</v>
      </c>
      <c r="C2882" s="38">
        <v>10298157</v>
      </c>
      <c r="D2882" s="40" t="s">
        <v>213</v>
      </c>
      <c r="E2882" s="58">
        <v>5</v>
      </c>
      <c r="F2882" s="38">
        <v>1</v>
      </c>
      <c r="G2882" s="38" t="s">
        <v>23</v>
      </c>
      <c r="H2882" s="42">
        <v>96.15</v>
      </c>
      <c r="I2882" s="37"/>
      <c r="J2882" s="44">
        <v>43157</v>
      </c>
      <c r="K2882" s="42">
        <v>0</v>
      </c>
      <c r="L2882" s="42">
        <v>91.34</v>
      </c>
      <c r="M2882" s="44">
        <v>45254</v>
      </c>
      <c r="N2882" s="42">
        <v>4.8099999999999996</v>
      </c>
      <c r="O2882" s="42">
        <v>0</v>
      </c>
      <c r="P2882" s="45">
        <f>IF(J2882&lt;DATEVALUE("2009-1-1"),3%,13%)</f>
        <v>0.13</v>
      </c>
      <c r="Q2882" s="42">
        <f>IF(P2882=13%,ROUND(O2882/(1+P2882)*P2882,2),ROUND(O2882/(1+0.03)*0.02,2))</f>
        <v>0</v>
      </c>
      <c r="R2882" s="42">
        <f>O2882-Q2882</f>
        <v>0</v>
      </c>
      <c r="S2882" s="42">
        <f>N2882-R2882</f>
        <v>4.8099999999999996</v>
      </c>
      <c r="T2882" s="38">
        <v>5000</v>
      </c>
      <c r="U2882" s="14">
        <f>S2882/H2882</f>
        <v>5.0026001040041596E-2</v>
      </c>
      <c r="V2882" s="19"/>
      <c r="W2882" s="19"/>
      <c r="X2882" s="37" t="s">
        <v>3457</v>
      </c>
    </row>
    <row r="2883" spans="1:37" ht="16.5" customHeight="1">
      <c r="A2883" s="38">
        <v>45</v>
      </c>
      <c r="B2883" s="39">
        <v>10736</v>
      </c>
      <c r="C2883" s="38">
        <v>10283109</v>
      </c>
      <c r="D2883" s="40" t="s">
        <v>1853</v>
      </c>
      <c r="E2883" s="31">
        <v>1</v>
      </c>
      <c r="F2883" s="38">
        <v>6</v>
      </c>
      <c r="G2883" s="38" t="s">
        <v>33</v>
      </c>
      <c r="H2883" s="42">
        <v>287.83999999999997</v>
      </c>
      <c r="I2883" s="49"/>
      <c r="J2883" s="44">
        <v>43764</v>
      </c>
      <c r="K2883" s="42">
        <v>0</v>
      </c>
      <c r="L2883" s="42">
        <v>273.44</v>
      </c>
      <c r="M2883" s="44">
        <v>45107</v>
      </c>
      <c r="N2883" s="42">
        <f>H2883-K2883-L2883</f>
        <v>14.399999999999977</v>
      </c>
      <c r="O2883" s="42">
        <v>0</v>
      </c>
      <c r="P2883" s="45">
        <v>0.13</v>
      </c>
      <c r="Q2883" s="42">
        <v>0</v>
      </c>
      <c r="R2883" s="42">
        <v>0</v>
      </c>
      <c r="S2883" s="42">
        <f>N2883-R2883</f>
        <v>14.399999999999977</v>
      </c>
      <c r="T2883" s="38">
        <v>5000</v>
      </c>
      <c r="U2883" s="14">
        <f>S2883/H2883</f>
        <v>5.0027793218454623E-2</v>
      </c>
      <c r="V2883" s="19"/>
      <c r="W2883" s="19"/>
      <c r="X2883" s="37" t="s">
        <v>3461</v>
      </c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</row>
    <row r="2884" spans="1:37" ht="16.5" customHeight="1">
      <c r="A2884" s="38">
        <v>141</v>
      </c>
      <c r="B2884" s="39">
        <v>10726</v>
      </c>
      <c r="C2884" s="38">
        <v>10299698</v>
      </c>
      <c r="D2884" s="40" t="s">
        <v>316</v>
      </c>
      <c r="E2884" s="58">
        <v>1</v>
      </c>
      <c r="F2884" s="38">
        <v>120</v>
      </c>
      <c r="G2884" s="38" t="s">
        <v>23</v>
      </c>
      <c r="H2884" s="42">
        <v>253.85</v>
      </c>
      <c r="I2884" s="57"/>
      <c r="J2884" s="44">
        <v>40895</v>
      </c>
      <c r="K2884" s="42">
        <v>0</v>
      </c>
      <c r="L2884" s="42">
        <v>241.15</v>
      </c>
      <c r="M2884" s="44">
        <v>45199</v>
      </c>
      <c r="N2884" s="42">
        <f>H2884-L2884</f>
        <v>12.699999999999989</v>
      </c>
      <c r="O2884" s="42">
        <v>0</v>
      </c>
      <c r="P2884" s="45">
        <v>0.13</v>
      </c>
      <c r="Q2884" s="42">
        <v>0</v>
      </c>
      <c r="R2884" s="42">
        <v>0</v>
      </c>
      <c r="S2884" s="42">
        <f>N2884</f>
        <v>12.699999999999989</v>
      </c>
      <c r="T2884" s="38">
        <v>1601</v>
      </c>
      <c r="U2884" s="14">
        <f>S2884/H2884</f>
        <v>5.0029545006893793E-2</v>
      </c>
      <c r="V2884" s="19"/>
      <c r="W2884" s="19"/>
      <c r="X2884" s="37" t="s">
        <v>3459</v>
      </c>
    </row>
    <row r="2885" spans="1:37" ht="16.5" customHeight="1">
      <c r="A2885" s="38">
        <v>42</v>
      </c>
      <c r="B2885" s="39">
        <v>10736</v>
      </c>
      <c r="C2885" s="38">
        <v>10283106</v>
      </c>
      <c r="D2885" s="40" t="s">
        <v>161</v>
      </c>
      <c r="E2885" s="38">
        <v>15</v>
      </c>
      <c r="F2885" s="38">
        <v>6</v>
      </c>
      <c r="G2885" s="38" t="s">
        <v>83</v>
      </c>
      <c r="H2885" s="42">
        <v>202.07</v>
      </c>
      <c r="I2885" s="49"/>
      <c r="J2885" s="44">
        <v>43765</v>
      </c>
      <c r="K2885" s="42">
        <v>0</v>
      </c>
      <c r="L2885" s="42">
        <v>191.96</v>
      </c>
      <c r="M2885" s="44">
        <v>45107</v>
      </c>
      <c r="N2885" s="42">
        <f>H2885-K2885-L2885</f>
        <v>10.109999999999985</v>
      </c>
      <c r="O2885" s="42">
        <v>0</v>
      </c>
      <c r="P2885" s="45">
        <v>0.13</v>
      </c>
      <c r="Q2885" s="42">
        <v>0</v>
      </c>
      <c r="R2885" s="42">
        <v>0</v>
      </c>
      <c r="S2885" s="42">
        <f>N2885-R2885</f>
        <v>10.109999999999985</v>
      </c>
      <c r="T2885" s="38">
        <v>5000</v>
      </c>
      <c r="U2885" s="14">
        <f>S2885/H2885</f>
        <v>5.0032167070816973E-2</v>
      </c>
      <c r="V2885" s="19"/>
      <c r="W2885" s="19"/>
      <c r="X2885" s="37" t="s">
        <v>3461</v>
      </c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</row>
    <row r="2886" spans="1:37" ht="16.5" customHeight="1">
      <c r="A2886" s="38">
        <v>287</v>
      </c>
      <c r="B2886" s="39">
        <v>10877</v>
      </c>
      <c r="C2886" s="38">
        <v>10324170</v>
      </c>
      <c r="D2886" s="40" t="s">
        <v>1599</v>
      </c>
      <c r="E2886" s="38">
        <v>2</v>
      </c>
      <c r="F2886" s="38">
        <v>1</v>
      </c>
      <c r="G2886" s="38" t="s">
        <v>33</v>
      </c>
      <c r="H2886" s="42">
        <v>197.47</v>
      </c>
      <c r="I2886" s="55"/>
      <c r="J2886" s="44">
        <v>43734</v>
      </c>
      <c r="K2886" s="42">
        <v>0</v>
      </c>
      <c r="L2886" s="42">
        <v>187.59</v>
      </c>
      <c r="M2886" s="44">
        <v>45138</v>
      </c>
      <c r="N2886" s="42">
        <f>H2886-K2886-L2886</f>
        <v>9.8799999999999955</v>
      </c>
      <c r="O2886" s="42">
        <v>0</v>
      </c>
      <c r="P2886" s="45">
        <v>0.13</v>
      </c>
      <c r="Q2886" s="42">
        <v>0</v>
      </c>
      <c r="R2886" s="42">
        <v>0</v>
      </c>
      <c r="S2886" s="42">
        <v>9.8800000000000008</v>
      </c>
      <c r="T2886" s="38">
        <v>5000</v>
      </c>
      <c r="U2886" s="14">
        <f>S2886/H2886</f>
        <v>5.0032916392363402E-2</v>
      </c>
      <c r="V2886" s="19"/>
      <c r="W2886" s="19"/>
      <c r="X2886" s="37" t="s">
        <v>3462</v>
      </c>
    </row>
    <row r="2887" spans="1:37" ht="16.5" customHeight="1">
      <c r="A2887" s="38">
        <v>1142</v>
      </c>
      <c r="B2887" s="39">
        <v>10800</v>
      </c>
      <c r="C2887" s="38">
        <v>10317735</v>
      </c>
      <c r="D2887" s="40" t="s">
        <v>3016</v>
      </c>
      <c r="E2887" s="58">
        <v>1</v>
      </c>
      <c r="F2887" s="38">
        <v>60</v>
      </c>
      <c r="G2887" s="38" t="s">
        <v>23</v>
      </c>
      <c r="H2887" s="42">
        <v>248.63</v>
      </c>
      <c r="I2887" s="37"/>
      <c r="J2887" s="44">
        <v>39642</v>
      </c>
      <c r="K2887" s="42">
        <v>0</v>
      </c>
      <c r="L2887" s="42">
        <v>236.19</v>
      </c>
      <c r="M2887" s="44">
        <v>45229</v>
      </c>
      <c r="N2887" s="42">
        <v>12.44</v>
      </c>
      <c r="O2887" s="42">
        <v>0</v>
      </c>
      <c r="P2887" s="45">
        <f>IF(J2887&lt;DATEVALUE("2009-1-1"),3%,13%)</f>
        <v>0.03</v>
      </c>
      <c r="Q2887" s="42">
        <f>IF(P2887=13%,ROUND(O2887/(1+P2887)*P2887,2),ROUND(O2887/(1+0.03)*0.02,2))</f>
        <v>0</v>
      </c>
      <c r="R2887" s="42">
        <f>O2887-Q2887</f>
        <v>0</v>
      </c>
      <c r="S2887" s="42">
        <f>N2887-R2887</f>
        <v>12.44</v>
      </c>
      <c r="T2887" s="38">
        <v>1001</v>
      </c>
      <c r="U2887" s="14">
        <f>S2887/H2887</f>
        <v>5.0034187346659695E-2</v>
      </c>
      <c r="V2887" s="19"/>
      <c r="W2887" s="19"/>
      <c r="X2887" s="37" t="s">
        <v>3465</v>
      </c>
    </row>
    <row r="2888" spans="1:37" ht="16.5" customHeight="1">
      <c r="A2888" s="38">
        <v>43</v>
      </c>
      <c r="B2888" s="39">
        <v>10711</v>
      </c>
      <c r="C2888" s="38">
        <v>10283545</v>
      </c>
      <c r="D2888" s="40" t="s">
        <v>181</v>
      </c>
      <c r="E2888" s="38">
        <v>1</v>
      </c>
      <c r="F2888" s="38">
        <v>1</v>
      </c>
      <c r="G2888" s="38" t="s">
        <v>23</v>
      </c>
      <c r="H2888" s="42">
        <v>41.37</v>
      </c>
      <c r="I2888" s="57"/>
      <c r="J2888" s="44">
        <v>43978</v>
      </c>
      <c r="K2888" s="42">
        <v>0</v>
      </c>
      <c r="L2888" s="42">
        <v>39.299999999999997</v>
      </c>
      <c r="M2888" s="44">
        <v>45199</v>
      </c>
      <c r="N2888" s="42">
        <v>2.0699999999999998</v>
      </c>
      <c r="O2888" s="42">
        <v>0</v>
      </c>
      <c r="P2888" s="45">
        <v>0.13</v>
      </c>
      <c r="Q2888" s="42">
        <v>0</v>
      </c>
      <c r="R2888" s="42">
        <v>0</v>
      </c>
      <c r="S2888" s="42">
        <v>2.0699999999999998</v>
      </c>
      <c r="T2888" s="38">
        <v>5000</v>
      </c>
      <c r="U2888" s="14">
        <f>S2888/H2888</f>
        <v>5.0036258158085566E-2</v>
      </c>
      <c r="V2888" s="19"/>
      <c r="W2888" s="19"/>
      <c r="X2888" s="37" t="s">
        <v>3457</v>
      </c>
    </row>
    <row r="2889" spans="1:37" ht="16.5" customHeight="1">
      <c r="A2889" s="38">
        <v>75</v>
      </c>
      <c r="B2889" s="39">
        <v>10713</v>
      </c>
      <c r="C2889" s="38">
        <v>10298247</v>
      </c>
      <c r="D2889" s="40" t="s">
        <v>221</v>
      </c>
      <c r="E2889" s="38">
        <v>1</v>
      </c>
      <c r="F2889" s="38">
        <v>60</v>
      </c>
      <c r="G2889" s="38" t="s">
        <v>83</v>
      </c>
      <c r="H2889" s="42">
        <v>222.22</v>
      </c>
      <c r="I2889" s="57"/>
      <c r="J2889" s="44">
        <v>40805</v>
      </c>
      <c r="K2889" s="42">
        <v>0</v>
      </c>
      <c r="L2889" s="42">
        <v>211.1</v>
      </c>
      <c r="M2889" s="44">
        <v>45199</v>
      </c>
      <c r="N2889" s="42">
        <v>11.12</v>
      </c>
      <c r="O2889" s="42">
        <v>0</v>
      </c>
      <c r="P2889" s="45">
        <v>0.13</v>
      </c>
      <c r="Q2889" s="42">
        <v>0</v>
      </c>
      <c r="R2889" s="42">
        <v>0</v>
      </c>
      <c r="S2889" s="42">
        <v>11.12</v>
      </c>
      <c r="T2889" s="38">
        <v>5000</v>
      </c>
      <c r="U2889" s="14">
        <f>S2889/H2889</f>
        <v>5.0040500405004046E-2</v>
      </c>
      <c r="V2889" s="19"/>
      <c r="W2889" s="19"/>
      <c r="X2889" s="37" t="s">
        <v>3457</v>
      </c>
    </row>
    <row r="2890" spans="1:37" ht="16.5" customHeight="1">
      <c r="A2890" s="38">
        <v>76</v>
      </c>
      <c r="B2890" s="39">
        <v>10713</v>
      </c>
      <c r="C2890" s="38">
        <v>10298248</v>
      </c>
      <c r="D2890" s="40" t="s">
        <v>222</v>
      </c>
      <c r="E2890" s="38">
        <v>1</v>
      </c>
      <c r="F2890" s="38">
        <v>60</v>
      </c>
      <c r="G2890" s="38" t="s">
        <v>83</v>
      </c>
      <c r="H2890" s="42">
        <v>222.22</v>
      </c>
      <c r="I2890" s="57"/>
      <c r="J2890" s="44">
        <v>40805</v>
      </c>
      <c r="K2890" s="42">
        <v>0</v>
      </c>
      <c r="L2890" s="42">
        <v>211.1</v>
      </c>
      <c r="M2890" s="44">
        <v>45199</v>
      </c>
      <c r="N2890" s="42">
        <v>11.12</v>
      </c>
      <c r="O2890" s="42">
        <v>0</v>
      </c>
      <c r="P2890" s="45">
        <v>0.13</v>
      </c>
      <c r="Q2890" s="42">
        <v>0</v>
      </c>
      <c r="R2890" s="42">
        <v>0</v>
      </c>
      <c r="S2890" s="42">
        <v>11.12</v>
      </c>
      <c r="T2890" s="38">
        <v>5000</v>
      </c>
      <c r="U2890" s="14">
        <f>S2890/H2890</f>
        <v>5.0040500405004046E-2</v>
      </c>
      <c r="V2890" s="19"/>
      <c r="W2890" s="19"/>
      <c r="X2890" s="37" t="s">
        <v>3457</v>
      </c>
    </row>
    <row r="2891" spans="1:37" ht="16.5" customHeight="1">
      <c r="A2891" s="38">
        <v>710</v>
      </c>
      <c r="B2891" s="39">
        <v>40709</v>
      </c>
      <c r="C2891" s="38">
        <v>10285028</v>
      </c>
      <c r="D2891" s="40" t="s">
        <v>910</v>
      </c>
      <c r="E2891" s="58">
        <v>1</v>
      </c>
      <c r="F2891" s="38">
        <v>3</v>
      </c>
      <c r="G2891" s="38" t="s">
        <v>23</v>
      </c>
      <c r="H2891" s="42">
        <v>170.46</v>
      </c>
      <c r="I2891" s="57"/>
      <c r="J2891" s="44">
        <v>43859</v>
      </c>
      <c r="K2891" s="42">
        <v>0</v>
      </c>
      <c r="L2891" s="42">
        <v>161.93</v>
      </c>
      <c r="M2891" s="44">
        <v>45199</v>
      </c>
      <c r="N2891" s="42">
        <f>H2891-K2891-L2891</f>
        <v>8.5300000000000011</v>
      </c>
      <c r="O2891" s="42">
        <v>0</v>
      </c>
      <c r="P2891" s="45">
        <v>0.13</v>
      </c>
      <c r="Q2891" s="42">
        <v>0</v>
      </c>
      <c r="R2891" s="42">
        <v>0</v>
      </c>
      <c r="S2891" s="42">
        <f>N2891-R2891</f>
        <v>8.5300000000000011</v>
      </c>
      <c r="T2891" s="38">
        <v>2102</v>
      </c>
      <c r="U2891" s="14">
        <f>S2891/H2891</f>
        <v>5.0041065352575388E-2</v>
      </c>
      <c r="V2891" s="19"/>
      <c r="W2891" s="19"/>
      <c r="X2891" s="37" t="s">
        <v>3467</v>
      </c>
    </row>
    <row r="2892" spans="1:37" ht="16.5" customHeight="1">
      <c r="A2892" s="38">
        <v>801</v>
      </c>
      <c r="B2892" s="39">
        <v>40711</v>
      </c>
      <c r="C2892" s="38">
        <v>10305915</v>
      </c>
      <c r="D2892" s="40" t="s">
        <v>910</v>
      </c>
      <c r="E2892" s="58">
        <v>1</v>
      </c>
      <c r="F2892" s="38">
        <v>6</v>
      </c>
      <c r="G2892" s="38" t="s">
        <v>23</v>
      </c>
      <c r="H2892" s="42">
        <v>170.46</v>
      </c>
      <c r="I2892" s="57"/>
      <c r="J2892" s="44">
        <v>43764</v>
      </c>
      <c r="K2892" s="42">
        <v>0</v>
      </c>
      <c r="L2892" s="42">
        <v>161.93</v>
      </c>
      <c r="M2892" s="44">
        <v>45199</v>
      </c>
      <c r="N2892" s="42">
        <f>H2892-K2892-L2892</f>
        <v>8.5300000000000011</v>
      </c>
      <c r="O2892" s="42">
        <v>0</v>
      </c>
      <c r="P2892" s="45">
        <v>0.13</v>
      </c>
      <c r="Q2892" s="42">
        <v>0</v>
      </c>
      <c r="R2892" s="42">
        <v>0</v>
      </c>
      <c r="S2892" s="42">
        <f>N2892-R2892</f>
        <v>8.5300000000000011</v>
      </c>
      <c r="T2892" s="38">
        <v>2102</v>
      </c>
      <c r="U2892" s="14">
        <f>S2892/H2892</f>
        <v>5.0041065352575388E-2</v>
      </c>
      <c r="V2892" s="19"/>
      <c r="W2892" s="19"/>
      <c r="X2892" s="37" t="s">
        <v>3467</v>
      </c>
    </row>
    <row r="2893" spans="1:37" ht="16.5" customHeight="1">
      <c r="A2893" s="38">
        <v>70</v>
      </c>
      <c r="B2893" s="39">
        <v>10750</v>
      </c>
      <c r="C2893" s="38">
        <v>10298427</v>
      </c>
      <c r="D2893" s="40" t="s">
        <v>1586</v>
      </c>
      <c r="E2893" s="38">
        <v>1</v>
      </c>
      <c r="F2893" s="38">
        <v>18</v>
      </c>
      <c r="G2893" s="38" t="s">
        <v>83</v>
      </c>
      <c r="H2893" s="42">
        <v>119.1</v>
      </c>
      <c r="I2893" s="55"/>
      <c r="J2893" s="44">
        <v>43979</v>
      </c>
      <c r="K2893" s="42">
        <v>0</v>
      </c>
      <c r="L2893" s="42">
        <v>113.14</v>
      </c>
      <c r="M2893" s="44">
        <v>45138</v>
      </c>
      <c r="N2893" s="42">
        <f>H2893-K2893-L2893</f>
        <v>5.9599999999999937</v>
      </c>
      <c r="O2893" s="42">
        <v>0</v>
      </c>
      <c r="P2893" s="45">
        <v>0.13</v>
      </c>
      <c r="Q2893" s="42">
        <v>0</v>
      </c>
      <c r="R2893" s="42">
        <v>0</v>
      </c>
      <c r="S2893" s="42">
        <v>5.96</v>
      </c>
      <c r="T2893" s="38">
        <v>5000</v>
      </c>
      <c r="U2893" s="14">
        <f>S2893/H2893</f>
        <v>5.0041981528127624E-2</v>
      </c>
      <c r="V2893" s="19"/>
      <c r="W2893" s="19"/>
      <c r="X2893" s="37" t="s">
        <v>3473</v>
      </c>
    </row>
    <row r="2894" spans="1:37" ht="16.5" customHeight="1">
      <c r="A2894" s="38">
        <v>848</v>
      </c>
      <c r="B2894" s="39">
        <v>40710</v>
      </c>
      <c r="C2894" s="38">
        <v>10294621</v>
      </c>
      <c r="D2894" s="40" t="s">
        <v>212</v>
      </c>
      <c r="E2894" s="58">
        <v>1</v>
      </c>
      <c r="F2894" s="38">
        <v>60</v>
      </c>
      <c r="G2894" s="38" t="s">
        <v>83</v>
      </c>
      <c r="H2894" s="42">
        <v>93.52</v>
      </c>
      <c r="I2894" s="37"/>
      <c r="J2894" s="44">
        <v>40513</v>
      </c>
      <c r="K2894" s="42">
        <v>0</v>
      </c>
      <c r="L2894" s="42">
        <v>88.84</v>
      </c>
      <c r="M2894" s="44">
        <v>45251</v>
      </c>
      <c r="N2894" s="42">
        <v>4.68</v>
      </c>
      <c r="O2894" s="42">
        <v>0</v>
      </c>
      <c r="P2894" s="45">
        <f>IF(J2894&lt;DATEVALUE("2009-1-1"),3%,13%)</f>
        <v>0.13</v>
      </c>
      <c r="Q2894" s="42">
        <f>IF(P2894=13%,ROUND(O2894/(1+P2894)*P2894,2),ROUND(O2894/(1+0.03)*0.02,2))</f>
        <v>0</v>
      </c>
      <c r="R2894" s="42">
        <f>O2894-Q2894</f>
        <v>0</v>
      </c>
      <c r="S2894" s="42">
        <f>N2894-R2894</f>
        <v>4.68</v>
      </c>
      <c r="T2894" s="38">
        <v>5000</v>
      </c>
      <c r="U2894" s="14">
        <f>S2894/H2894</f>
        <v>5.0042771599657823E-2</v>
      </c>
      <c r="V2894" s="19"/>
      <c r="W2894" s="19"/>
      <c r="X2894" s="37" t="s">
        <v>3467</v>
      </c>
    </row>
    <row r="2895" spans="1:37" ht="16.5" customHeight="1">
      <c r="A2895" s="38">
        <v>52</v>
      </c>
      <c r="B2895" s="39">
        <v>10750</v>
      </c>
      <c r="C2895" s="38">
        <v>10299157</v>
      </c>
      <c r="D2895" s="40" t="s">
        <v>1570</v>
      </c>
      <c r="E2895" s="38">
        <v>1</v>
      </c>
      <c r="F2895" s="38">
        <v>120</v>
      </c>
      <c r="G2895" s="38" t="s">
        <v>23</v>
      </c>
      <c r="H2895" s="42">
        <v>188.03</v>
      </c>
      <c r="I2895" s="55"/>
      <c r="J2895" s="44">
        <v>40862</v>
      </c>
      <c r="K2895" s="42">
        <v>0</v>
      </c>
      <c r="L2895" s="42">
        <v>178.62</v>
      </c>
      <c r="M2895" s="44">
        <v>45138</v>
      </c>
      <c r="N2895" s="42">
        <f>H2895-K2895-L2895</f>
        <v>9.4099999999999966</v>
      </c>
      <c r="O2895" s="42">
        <v>0</v>
      </c>
      <c r="P2895" s="45">
        <v>0.13</v>
      </c>
      <c r="Q2895" s="42">
        <v>0</v>
      </c>
      <c r="R2895" s="42">
        <v>0</v>
      </c>
      <c r="S2895" s="42">
        <v>9.41</v>
      </c>
      <c r="T2895" s="38">
        <v>5000</v>
      </c>
      <c r="U2895" s="14">
        <f>S2895/H2895</f>
        <v>5.0045205552305481E-2</v>
      </c>
      <c r="V2895" s="19"/>
      <c r="W2895" s="19"/>
      <c r="X2895" s="37" t="s">
        <v>3473</v>
      </c>
    </row>
    <row r="2896" spans="1:37" ht="16.5" customHeight="1">
      <c r="A2896" s="38">
        <v>40</v>
      </c>
      <c r="B2896" s="39">
        <v>10736</v>
      </c>
      <c r="C2896" s="38">
        <v>10283102</v>
      </c>
      <c r="D2896" s="40" t="s">
        <v>1852</v>
      </c>
      <c r="E2896" s="31">
        <v>2</v>
      </c>
      <c r="F2896" s="38">
        <v>1</v>
      </c>
      <c r="G2896" s="38" t="s">
        <v>33</v>
      </c>
      <c r="H2896" s="42">
        <v>91.66</v>
      </c>
      <c r="I2896" s="49"/>
      <c r="J2896" s="44">
        <v>43734</v>
      </c>
      <c r="K2896" s="42">
        <v>0</v>
      </c>
      <c r="L2896" s="42">
        <v>87.07</v>
      </c>
      <c r="M2896" s="44">
        <v>45107</v>
      </c>
      <c r="N2896" s="42">
        <f>H2896-K2896-L2896</f>
        <v>4.5900000000000034</v>
      </c>
      <c r="O2896" s="42">
        <v>0</v>
      </c>
      <c r="P2896" s="45">
        <v>0.13</v>
      </c>
      <c r="Q2896" s="42">
        <v>0</v>
      </c>
      <c r="R2896" s="42">
        <v>0</v>
      </c>
      <c r="S2896" s="42">
        <f>N2896-R2896</f>
        <v>4.5900000000000034</v>
      </c>
      <c r="T2896" s="38">
        <v>5000</v>
      </c>
      <c r="U2896" s="14">
        <f>S2896/H2896</f>
        <v>5.0076369190486622E-2</v>
      </c>
      <c r="V2896" s="19"/>
      <c r="W2896" s="19"/>
      <c r="X2896" s="37" t="s">
        <v>3461</v>
      </c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</row>
    <row r="2897" spans="1:37" ht="16.5" customHeight="1">
      <c r="A2897" s="38">
        <v>759</v>
      </c>
      <c r="B2897" s="39">
        <v>10729</v>
      </c>
      <c r="C2897" s="38">
        <v>10292244</v>
      </c>
      <c r="D2897" s="40" t="s">
        <v>1852</v>
      </c>
      <c r="E2897" s="58">
        <v>1</v>
      </c>
      <c r="F2897" s="38">
        <v>1</v>
      </c>
      <c r="G2897" s="38" t="s">
        <v>33</v>
      </c>
      <c r="H2897" s="42">
        <v>50.32</v>
      </c>
      <c r="I2897" s="37"/>
      <c r="J2897" s="44">
        <v>43734</v>
      </c>
      <c r="K2897" s="42">
        <v>0</v>
      </c>
      <c r="L2897" s="42">
        <v>47.8</v>
      </c>
      <c r="M2897" s="44">
        <v>45259</v>
      </c>
      <c r="N2897" s="42">
        <v>2.52</v>
      </c>
      <c r="O2897" s="42">
        <v>0</v>
      </c>
      <c r="P2897" s="45">
        <f>IF(J2897&lt;DATEVALUE("2009-1-1"),3%,13%)</f>
        <v>0.13</v>
      </c>
      <c r="Q2897" s="42">
        <f>IF(P2897=13%,ROUND(O2897/(1+P2897)*P2897,2),ROUND(O2897/(1+0.03)*0.02,2))</f>
        <v>0</v>
      </c>
      <c r="R2897" s="42">
        <f>O2897-Q2897</f>
        <v>0</v>
      </c>
      <c r="S2897" s="42">
        <f>N2897-R2897</f>
        <v>2.52</v>
      </c>
      <c r="T2897" s="38">
        <v>5000</v>
      </c>
      <c r="U2897" s="14">
        <f>S2897/H2897</f>
        <v>5.0079491255961846E-2</v>
      </c>
      <c r="V2897" s="19"/>
      <c r="W2897" s="19"/>
      <c r="X2897" s="37" t="s">
        <v>3459</v>
      </c>
    </row>
    <row r="2898" spans="1:37" ht="16.5" customHeight="1">
      <c r="A2898" s="38">
        <v>760</v>
      </c>
      <c r="B2898" s="39">
        <v>10729</v>
      </c>
      <c r="C2898" s="38">
        <v>10292245</v>
      </c>
      <c r="D2898" s="40" t="s">
        <v>1852</v>
      </c>
      <c r="E2898" s="58">
        <v>1</v>
      </c>
      <c r="F2898" s="38">
        <v>1</v>
      </c>
      <c r="G2898" s="38" t="s">
        <v>33</v>
      </c>
      <c r="H2898" s="42">
        <v>50.32</v>
      </c>
      <c r="I2898" s="37"/>
      <c r="J2898" s="44">
        <v>43734</v>
      </c>
      <c r="K2898" s="42">
        <v>0</v>
      </c>
      <c r="L2898" s="42">
        <v>47.8</v>
      </c>
      <c r="M2898" s="44">
        <v>45259</v>
      </c>
      <c r="N2898" s="42">
        <v>2.52</v>
      </c>
      <c r="O2898" s="42">
        <v>0</v>
      </c>
      <c r="P2898" s="45">
        <f>IF(J2898&lt;DATEVALUE("2009-1-1"),3%,13%)</f>
        <v>0.13</v>
      </c>
      <c r="Q2898" s="42">
        <f>IF(P2898=13%,ROUND(O2898/(1+P2898)*P2898,2),ROUND(O2898/(1+0.03)*0.02,2))</f>
        <v>0</v>
      </c>
      <c r="R2898" s="42">
        <f>O2898-Q2898</f>
        <v>0</v>
      </c>
      <c r="S2898" s="42">
        <f>N2898-R2898</f>
        <v>2.52</v>
      </c>
      <c r="T2898" s="38">
        <v>5000</v>
      </c>
      <c r="U2898" s="14">
        <f>S2898/H2898</f>
        <v>5.0079491255961846E-2</v>
      </c>
      <c r="V2898" s="19"/>
      <c r="W2898" s="19"/>
      <c r="X2898" s="37" t="s">
        <v>3459</v>
      </c>
    </row>
    <row r="2899" spans="1:37" ht="16.5" customHeight="1">
      <c r="A2899" s="38">
        <v>436</v>
      </c>
      <c r="B2899" s="39">
        <v>10736</v>
      </c>
      <c r="C2899" s="38">
        <v>10284093</v>
      </c>
      <c r="D2899" s="40" t="s">
        <v>1376</v>
      </c>
      <c r="E2899" s="38">
        <v>1</v>
      </c>
      <c r="F2899" s="38">
        <v>120</v>
      </c>
      <c r="G2899" s="38" t="s">
        <v>23</v>
      </c>
      <c r="H2899" s="42">
        <v>1880.4</v>
      </c>
      <c r="I2899" s="55"/>
      <c r="J2899" s="44">
        <v>41663</v>
      </c>
      <c r="K2899" s="42">
        <v>0</v>
      </c>
      <c r="L2899" s="42">
        <v>1696.96</v>
      </c>
      <c r="M2899" s="44">
        <v>45138</v>
      </c>
      <c r="N2899" s="42">
        <f>H2899-K2899-L2899</f>
        <v>183.44000000000005</v>
      </c>
      <c r="O2899" s="42">
        <v>100</v>
      </c>
      <c r="P2899" s="45">
        <v>0.13</v>
      </c>
      <c r="Q2899" s="42">
        <v>11.5</v>
      </c>
      <c r="R2899" s="42">
        <v>88.5</v>
      </c>
      <c r="S2899" s="42">
        <v>94.94</v>
      </c>
      <c r="T2899" s="38">
        <v>2102</v>
      </c>
      <c r="U2899" s="14">
        <f>S2899/H2899</f>
        <v>5.0489257604764942E-2</v>
      </c>
      <c r="V2899" s="19"/>
      <c r="W2899" s="19"/>
      <c r="X2899" s="37" t="s">
        <v>3461</v>
      </c>
    </row>
    <row r="2900" spans="1:37" ht="16.5" customHeight="1">
      <c r="A2900" s="38">
        <v>129</v>
      </c>
      <c r="B2900" s="39">
        <v>10745</v>
      </c>
      <c r="C2900" s="38">
        <v>10308174</v>
      </c>
      <c r="D2900" s="40" t="s">
        <v>1558</v>
      </c>
      <c r="E2900" s="38">
        <v>2.745E-3</v>
      </c>
      <c r="F2900" s="38">
        <v>120</v>
      </c>
      <c r="G2900" s="38" t="s">
        <v>21</v>
      </c>
      <c r="H2900" s="42">
        <v>14000</v>
      </c>
      <c r="I2900" s="55"/>
      <c r="J2900" s="44">
        <v>41848</v>
      </c>
      <c r="K2900" s="42">
        <v>0</v>
      </c>
      <c r="L2900" s="42">
        <v>11970</v>
      </c>
      <c r="M2900" s="44">
        <v>45138</v>
      </c>
      <c r="N2900" s="42">
        <f>H2900-K2900-L2900</f>
        <v>2030</v>
      </c>
      <c r="O2900" s="42">
        <v>1485</v>
      </c>
      <c r="P2900" s="45">
        <v>0.13</v>
      </c>
      <c r="Q2900" s="42">
        <v>170.84</v>
      </c>
      <c r="R2900" s="42">
        <v>1314.16</v>
      </c>
      <c r="S2900" s="42">
        <v>715.84</v>
      </c>
      <c r="T2900" s="38">
        <v>5000</v>
      </c>
      <c r="U2900" s="14">
        <f>S2900/H2900</f>
        <v>5.1131428571428571E-2</v>
      </c>
      <c r="V2900" s="19"/>
      <c r="W2900" s="19"/>
      <c r="X2900" s="37" t="s">
        <v>3463</v>
      </c>
    </row>
    <row r="2901" spans="1:37" ht="16.5" customHeight="1">
      <c r="A2901" s="38">
        <v>52</v>
      </c>
      <c r="B2901" s="39">
        <v>10745</v>
      </c>
      <c r="C2901" s="38">
        <v>10308622</v>
      </c>
      <c r="D2901" s="40" t="s">
        <v>145</v>
      </c>
      <c r="E2901" s="38">
        <v>10</v>
      </c>
      <c r="F2901" s="38">
        <v>94</v>
      </c>
      <c r="G2901" s="38" t="s">
        <v>23</v>
      </c>
      <c r="H2901" s="42">
        <v>6448.4</v>
      </c>
      <c r="I2901" s="2"/>
      <c r="J2901" s="44">
        <v>43002</v>
      </c>
      <c r="K2901" s="42">
        <v>0</v>
      </c>
      <c r="L2901" s="42">
        <v>4077.15</v>
      </c>
      <c r="M2901" s="44">
        <v>45016</v>
      </c>
      <c r="N2901" s="42">
        <f>H2901-K2901-L2901</f>
        <v>2371.2499999999995</v>
      </c>
      <c r="O2901" s="42">
        <v>2300</v>
      </c>
      <c r="P2901" s="45">
        <v>0.13</v>
      </c>
      <c r="Q2901" s="42">
        <v>264.60000000000002</v>
      </c>
      <c r="R2901" s="42">
        <v>2035.4</v>
      </c>
      <c r="S2901" s="42">
        <v>335.85</v>
      </c>
      <c r="T2901" s="38">
        <v>2201</v>
      </c>
      <c r="U2901" s="14">
        <f>S2901/H2901</f>
        <v>5.2082687178214758E-2</v>
      </c>
      <c r="V2901" s="19"/>
      <c r="W2901" s="19"/>
      <c r="X2901" s="37" t="s">
        <v>3463</v>
      </c>
    </row>
    <row r="2902" spans="1:37" ht="16.5" customHeight="1">
      <c r="A2902" s="38">
        <v>185</v>
      </c>
      <c r="B2902" s="39">
        <v>40712</v>
      </c>
      <c r="C2902" s="38">
        <v>10321150</v>
      </c>
      <c r="D2902" s="40" t="s">
        <v>2365</v>
      </c>
      <c r="E2902" s="38">
        <v>1</v>
      </c>
      <c r="F2902" s="38">
        <v>36</v>
      </c>
      <c r="G2902" s="38" t="s">
        <v>33</v>
      </c>
      <c r="H2902" s="42">
        <v>6194.69</v>
      </c>
      <c r="I2902" s="2"/>
      <c r="J2902" s="44">
        <v>44043</v>
      </c>
      <c r="K2902" s="42">
        <v>172.07</v>
      </c>
      <c r="L2902" s="42">
        <v>5678.38</v>
      </c>
      <c r="M2902" s="44">
        <v>45077</v>
      </c>
      <c r="N2902" s="42">
        <f>H2902-K2902-L2902</f>
        <v>344.23999999999978</v>
      </c>
      <c r="O2902" s="42">
        <v>8.56</v>
      </c>
      <c r="P2902" s="45">
        <v>0.13</v>
      </c>
      <c r="Q2902" s="42">
        <f>O2902-R2902</f>
        <v>0.98000000000000043</v>
      </c>
      <c r="R2902" s="42">
        <v>7.58</v>
      </c>
      <c r="S2902" s="42">
        <f>N2902-R2902</f>
        <v>336.6599999999998</v>
      </c>
      <c r="T2902" s="38">
        <v>5000</v>
      </c>
      <c r="U2902" s="14">
        <f>S2902/H2902</f>
        <v>5.434654518628048E-2</v>
      </c>
      <c r="V2902" s="19"/>
      <c r="W2902" s="19"/>
      <c r="X2902" s="37" t="s">
        <v>3467</v>
      </c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</row>
    <row r="2903" spans="1:37" ht="16.5" customHeight="1">
      <c r="A2903" s="38">
        <v>62</v>
      </c>
      <c r="B2903" s="39">
        <v>50100</v>
      </c>
      <c r="C2903" s="38">
        <v>10309200</v>
      </c>
      <c r="D2903" s="40" t="s">
        <v>3101</v>
      </c>
      <c r="E2903" s="58">
        <v>1</v>
      </c>
      <c r="F2903" s="38">
        <v>120</v>
      </c>
      <c r="G2903" s="38" t="s">
        <v>21</v>
      </c>
      <c r="H2903" s="42">
        <v>63810.54</v>
      </c>
      <c r="I2903" s="37"/>
      <c r="J2903" s="44">
        <v>41639</v>
      </c>
      <c r="K2903" s="42">
        <v>0</v>
      </c>
      <c r="L2903" s="42">
        <v>60114.99</v>
      </c>
      <c r="M2903" s="44">
        <v>45246</v>
      </c>
      <c r="N2903" s="42">
        <v>3695.55</v>
      </c>
      <c r="O2903" s="42">
        <v>50</v>
      </c>
      <c r="P2903" s="45">
        <f>IF(J2903&lt;DATEVALUE("2009-1-1"),3%,13%)</f>
        <v>0.13</v>
      </c>
      <c r="Q2903" s="42">
        <f>IF(P2903=13%,ROUND(O2903/(1+P2903)*P2903,2),ROUND(O2903/(1+0.03)*0.02,2))</f>
        <v>5.75</v>
      </c>
      <c r="R2903" s="42">
        <f>O2903-Q2903</f>
        <v>44.25</v>
      </c>
      <c r="S2903" s="42">
        <f>N2903-R2903</f>
        <v>3651.3</v>
      </c>
      <c r="T2903" s="38">
        <v>5000</v>
      </c>
      <c r="U2903" s="14">
        <f>S2903/H2903</f>
        <v>5.7220954406591765E-2</v>
      </c>
      <c r="V2903" s="19"/>
      <c r="W2903" s="19"/>
      <c r="X2903" s="37" t="s">
        <v>3477</v>
      </c>
    </row>
    <row r="2904" spans="1:37" ht="16.5" customHeight="1">
      <c r="A2904" s="38">
        <v>60</v>
      </c>
      <c r="B2904" s="39">
        <v>50100</v>
      </c>
      <c r="C2904" s="38">
        <v>10309196</v>
      </c>
      <c r="D2904" s="40" t="s">
        <v>1009</v>
      </c>
      <c r="E2904" s="58">
        <v>12</v>
      </c>
      <c r="F2904" s="38">
        <v>120</v>
      </c>
      <c r="G2904" s="38" t="s">
        <v>23</v>
      </c>
      <c r="H2904" s="42">
        <v>15384.6</v>
      </c>
      <c r="I2904" s="37"/>
      <c r="J2904" s="44">
        <v>41637</v>
      </c>
      <c r="K2904" s="42">
        <v>0</v>
      </c>
      <c r="L2904" s="42">
        <v>14371.75</v>
      </c>
      <c r="M2904" s="44">
        <v>45216</v>
      </c>
      <c r="N2904" s="42">
        <v>1012.85</v>
      </c>
      <c r="O2904" s="42">
        <v>144</v>
      </c>
      <c r="P2904" s="45">
        <f>IF(J2904&lt;DATEVALUE("2009-1-1"),3%,13%)</f>
        <v>0.13</v>
      </c>
      <c r="Q2904" s="42">
        <f>IF(P2904=13%,ROUND(O2904/(1+P2904)*P2904,2),ROUND(O2904/(1+0.03)*0.02,2))</f>
        <v>16.57</v>
      </c>
      <c r="R2904" s="42">
        <f>O2904-Q2904</f>
        <v>127.43</v>
      </c>
      <c r="S2904" s="42">
        <f>N2904-R2904</f>
        <v>885.42000000000007</v>
      </c>
      <c r="T2904" s="38">
        <v>5000</v>
      </c>
      <c r="U2904" s="14">
        <f>S2904/H2904</f>
        <v>5.7552357552357554E-2</v>
      </c>
      <c r="V2904" s="19"/>
      <c r="W2904" s="19"/>
      <c r="X2904" s="37" t="s">
        <v>3477</v>
      </c>
    </row>
    <row r="2905" spans="1:37" ht="16.5" customHeight="1">
      <c r="A2905" s="38">
        <v>843</v>
      </c>
      <c r="B2905" s="39">
        <v>10729</v>
      </c>
      <c r="C2905" s="38">
        <v>10291859</v>
      </c>
      <c r="D2905" s="40" t="s">
        <v>1242</v>
      </c>
      <c r="E2905" s="58">
        <v>1</v>
      </c>
      <c r="F2905" s="38">
        <v>120</v>
      </c>
      <c r="G2905" s="38" t="s">
        <v>262</v>
      </c>
      <c r="H2905" s="42">
        <v>1409947.82</v>
      </c>
      <c r="I2905" s="37"/>
      <c r="J2905" s="44">
        <v>41634</v>
      </c>
      <c r="K2905" s="42">
        <v>0</v>
      </c>
      <c r="L2905" s="42">
        <v>1328288.47</v>
      </c>
      <c r="M2905" s="44">
        <v>45259</v>
      </c>
      <c r="N2905" s="42">
        <v>81659.350000000006</v>
      </c>
      <c r="O2905" s="42">
        <v>0</v>
      </c>
      <c r="P2905" s="45">
        <f>IF(J2905&lt;DATEVALUE("2009-1-1"),3%,13%)</f>
        <v>0.13</v>
      </c>
      <c r="Q2905" s="42">
        <f>IF(P2905=13%,ROUND(O2905/(1+P2905)*P2905,2),ROUND(O2905/(1+0.03)*0.02,2))</f>
        <v>0</v>
      </c>
      <c r="R2905" s="42">
        <f>O2905-Q2905</f>
        <v>0</v>
      </c>
      <c r="S2905" s="42">
        <f>N2905-R2905</f>
        <v>81659.350000000006</v>
      </c>
      <c r="T2905" s="38">
        <v>5000</v>
      </c>
      <c r="U2905" s="14">
        <f>S2905/H2905</f>
        <v>5.7916575948179415E-2</v>
      </c>
      <c r="V2905" s="19"/>
      <c r="W2905" s="19"/>
      <c r="X2905" s="37" t="s">
        <v>3459</v>
      </c>
    </row>
    <row r="2906" spans="1:37" ht="16.5" customHeight="1">
      <c r="A2906" s="38">
        <v>306</v>
      </c>
      <c r="B2906" s="39">
        <v>10729</v>
      </c>
      <c r="C2906" s="38">
        <v>10319704</v>
      </c>
      <c r="D2906" s="40" t="s">
        <v>1242</v>
      </c>
      <c r="E2906" s="58">
        <v>1</v>
      </c>
      <c r="F2906" s="38">
        <v>120</v>
      </c>
      <c r="G2906" s="38" t="s">
        <v>279</v>
      </c>
      <c r="H2906" s="42">
        <v>946642.22</v>
      </c>
      <c r="I2906" s="37"/>
      <c r="J2906" s="44">
        <v>41634</v>
      </c>
      <c r="K2906" s="42">
        <v>0</v>
      </c>
      <c r="L2906" s="42">
        <v>891815.81</v>
      </c>
      <c r="M2906" s="44">
        <v>45259</v>
      </c>
      <c r="N2906" s="42">
        <v>54826.41</v>
      </c>
      <c r="O2906" s="42">
        <v>0</v>
      </c>
      <c r="P2906" s="45">
        <f>IF(J2906&lt;DATEVALUE("2009-1-1"),3%,13%)</f>
        <v>0.13</v>
      </c>
      <c r="Q2906" s="42">
        <f>IF(P2906=13%,ROUND(O2906/(1+P2906)*P2906,2),ROUND(O2906/(1+0.03)*0.02,2))</f>
        <v>0</v>
      </c>
      <c r="R2906" s="42">
        <f>O2906-Q2906</f>
        <v>0</v>
      </c>
      <c r="S2906" s="42">
        <f>N2906-R2906</f>
        <v>54826.41</v>
      </c>
      <c r="T2906" s="38">
        <v>1802</v>
      </c>
      <c r="U2906" s="14">
        <f>S2906/H2906</f>
        <v>5.7916717469034928E-2</v>
      </c>
      <c r="V2906" s="19"/>
      <c r="W2906" s="19"/>
      <c r="X2906" s="37" t="s">
        <v>3459</v>
      </c>
    </row>
    <row r="2907" spans="1:37" ht="16.5" customHeight="1">
      <c r="A2907" s="38">
        <v>6</v>
      </c>
      <c r="B2907" s="39">
        <v>10719</v>
      </c>
      <c r="C2907" s="38">
        <v>10281665</v>
      </c>
      <c r="D2907" s="40" t="s">
        <v>337</v>
      </c>
      <c r="E2907" s="38">
        <v>20</v>
      </c>
      <c r="F2907" s="38">
        <v>120</v>
      </c>
      <c r="G2907" s="38" t="s">
        <v>23</v>
      </c>
      <c r="H2907" s="42">
        <v>39800</v>
      </c>
      <c r="I2907" s="49"/>
      <c r="J2907" s="44">
        <v>41479</v>
      </c>
      <c r="K2907" s="42">
        <v>0</v>
      </c>
      <c r="L2907" s="42">
        <v>37494.83</v>
      </c>
      <c r="M2907" s="44">
        <v>45107</v>
      </c>
      <c r="N2907" s="42">
        <f>H2907-K2907-L2907</f>
        <v>2305.1699999999983</v>
      </c>
      <c r="O2907" s="42">
        <v>0</v>
      </c>
      <c r="P2907" s="45">
        <v>0.13</v>
      </c>
      <c r="Q2907" s="42">
        <v>0</v>
      </c>
      <c r="R2907" s="42">
        <v>0</v>
      </c>
      <c r="S2907" s="42">
        <f>N2907-R2907</f>
        <v>2305.1699999999983</v>
      </c>
      <c r="T2907" s="38">
        <v>2101</v>
      </c>
      <c r="U2907" s="14">
        <f>S2907/H2907</f>
        <v>5.7918844221105485E-2</v>
      </c>
      <c r="V2907" s="19"/>
      <c r="W2907" s="19"/>
      <c r="X2907" s="37" t="s">
        <v>3478</v>
      </c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</row>
    <row r="2908" spans="1:37" ht="16.5" customHeight="1">
      <c r="A2908" s="38">
        <v>36</v>
      </c>
      <c r="B2908" s="39">
        <v>10711</v>
      </c>
      <c r="C2908" s="38">
        <v>10283419</v>
      </c>
      <c r="D2908" s="40" t="s">
        <v>175</v>
      </c>
      <c r="E2908" s="38">
        <v>1</v>
      </c>
      <c r="F2908" s="38">
        <v>120</v>
      </c>
      <c r="G2908" s="38" t="s">
        <v>23</v>
      </c>
      <c r="H2908" s="42">
        <v>4957.26</v>
      </c>
      <c r="I2908" s="57"/>
      <c r="J2908" s="44">
        <v>41574</v>
      </c>
      <c r="K2908" s="42">
        <v>0</v>
      </c>
      <c r="L2908" s="42">
        <v>4670.1000000000004</v>
      </c>
      <c r="M2908" s="44">
        <v>45199</v>
      </c>
      <c r="N2908" s="42">
        <v>287.16000000000003</v>
      </c>
      <c r="O2908" s="42">
        <v>0</v>
      </c>
      <c r="P2908" s="45">
        <v>0.13</v>
      </c>
      <c r="Q2908" s="42">
        <v>0</v>
      </c>
      <c r="R2908" s="42">
        <v>0</v>
      </c>
      <c r="S2908" s="42">
        <v>287.16000000000003</v>
      </c>
      <c r="T2908" s="38">
        <v>2103</v>
      </c>
      <c r="U2908" s="14">
        <f>S2908/H2908</f>
        <v>5.7927161375437242E-2</v>
      </c>
      <c r="V2908" s="19"/>
      <c r="W2908" s="19"/>
      <c r="X2908" s="37" t="s">
        <v>3457</v>
      </c>
    </row>
    <row r="2909" spans="1:37" ht="16.5" customHeight="1">
      <c r="A2909" s="38">
        <v>1160</v>
      </c>
      <c r="B2909" s="39">
        <v>10800</v>
      </c>
      <c r="C2909" s="38">
        <v>10316291</v>
      </c>
      <c r="D2909" s="40" t="s">
        <v>1164</v>
      </c>
      <c r="E2909" s="58">
        <v>1</v>
      </c>
      <c r="F2909" s="38">
        <v>60</v>
      </c>
      <c r="G2909" s="38" t="s">
        <v>23</v>
      </c>
      <c r="H2909" s="42">
        <v>3095</v>
      </c>
      <c r="I2909" s="61"/>
      <c r="J2909" s="44">
        <v>43494</v>
      </c>
      <c r="K2909" s="42">
        <v>0</v>
      </c>
      <c r="L2909" s="42">
        <v>2891.29</v>
      </c>
      <c r="M2909" s="44">
        <v>45281</v>
      </c>
      <c r="N2909" s="42">
        <v>203.71</v>
      </c>
      <c r="O2909" s="42">
        <v>24.93</v>
      </c>
      <c r="P2909" s="45">
        <f>IF(J2909&lt;DATEVALUE("2009-1-1"),3%,13%)</f>
        <v>0.13</v>
      </c>
      <c r="Q2909" s="42">
        <f>IF(P2909=13%,ROUND(O2909/(1+P2909)*P2909,2),ROUND(O2909/(1+0.03)*0.02,2))</f>
        <v>2.87</v>
      </c>
      <c r="R2909" s="42">
        <f>O2909-Q2909</f>
        <v>22.06</v>
      </c>
      <c r="S2909" s="42">
        <f>N2909-R2909</f>
        <v>181.65</v>
      </c>
      <c r="T2909" s="38">
        <v>2505</v>
      </c>
      <c r="U2909" s="14">
        <f>S2909/H2909</f>
        <v>5.869143780290792E-2</v>
      </c>
      <c r="V2909" s="19"/>
      <c r="W2909" s="19"/>
      <c r="X2909" s="37" t="s">
        <v>3465</v>
      </c>
    </row>
    <row r="2910" spans="1:37" ht="16.5" customHeight="1">
      <c r="A2910" s="38">
        <v>647</v>
      </c>
      <c r="B2910" s="39">
        <v>10800</v>
      </c>
      <c r="C2910" s="38">
        <v>10315851</v>
      </c>
      <c r="D2910" s="40" t="s">
        <v>1170</v>
      </c>
      <c r="E2910" s="38">
        <v>2</v>
      </c>
      <c r="F2910" s="38">
        <v>60</v>
      </c>
      <c r="G2910" s="38" t="s">
        <v>33</v>
      </c>
      <c r="H2910" s="42">
        <v>4284</v>
      </c>
      <c r="I2910" s="2"/>
      <c r="J2910" s="44">
        <v>43247</v>
      </c>
      <c r="K2910" s="42">
        <v>0</v>
      </c>
      <c r="L2910" s="42">
        <v>3934.14</v>
      </c>
      <c r="M2910" s="44">
        <v>45016</v>
      </c>
      <c r="N2910" s="42">
        <f>H2910-K2910-L2910</f>
        <v>349.86000000000013</v>
      </c>
      <c r="O2910" s="42">
        <v>110.67</v>
      </c>
      <c r="P2910" s="45">
        <v>0.13</v>
      </c>
      <c r="Q2910" s="42">
        <v>12.73</v>
      </c>
      <c r="R2910" s="42">
        <v>97.94</v>
      </c>
      <c r="S2910" s="42">
        <f>N2910-R2910</f>
        <v>251.92000000000013</v>
      </c>
      <c r="T2910" s="38">
        <v>2505</v>
      </c>
      <c r="U2910" s="14">
        <f>S2910/H2910</f>
        <v>5.8804855275443539E-2</v>
      </c>
      <c r="V2910" s="19"/>
      <c r="W2910" s="19"/>
      <c r="X2910" s="37" t="s">
        <v>3465</v>
      </c>
    </row>
    <row r="2911" spans="1:37" ht="16.5" customHeight="1">
      <c r="A2911" s="38">
        <v>578</v>
      </c>
      <c r="B2911" s="39">
        <v>10800</v>
      </c>
      <c r="C2911" s="38">
        <v>10315626</v>
      </c>
      <c r="D2911" s="40" t="s">
        <v>1201</v>
      </c>
      <c r="E2911" s="38">
        <v>2</v>
      </c>
      <c r="F2911" s="38">
        <v>60</v>
      </c>
      <c r="G2911" s="38" t="s">
        <v>21</v>
      </c>
      <c r="H2911" s="42">
        <v>10000</v>
      </c>
      <c r="I2911" s="2"/>
      <c r="J2911" s="44">
        <v>43249</v>
      </c>
      <c r="K2911" s="42">
        <v>0</v>
      </c>
      <c r="L2911" s="42">
        <v>9183.24</v>
      </c>
      <c r="M2911" s="44">
        <v>45016</v>
      </c>
      <c r="N2911" s="42">
        <f>H2911-K2911-L2911</f>
        <v>816.76000000000022</v>
      </c>
      <c r="O2911" s="42">
        <v>258.36</v>
      </c>
      <c r="P2911" s="45">
        <v>0.13</v>
      </c>
      <c r="Q2911" s="42">
        <v>29.72</v>
      </c>
      <c r="R2911" s="42">
        <v>228.64</v>
      </c>
      <c r="S2911" s="42">
        <f>N2911-R2911</f>
        <v>588.12000000000023</v>
      </c>
      <c r="T2911" s="38">
        <v>2505</v>
      </c>
      <c r="U2911" s="14">
        <f>S2911/H2911</f>
        <v>5.8812000000000024E-2</v>
      </c>
      <c r="V2911" s="19"/>
      <c r="W2911" s="19"/>
      <c r="X2911" s="37" t="s">
        <v>3465</v>
      </c>
    </row>
    <row r="2912" spans="1:37" ht="16.5" customHeight="1">
      <c r="A2912" s="38">
        <v>14</v>
      </c>
      <c r="B2912" s="39">
        <v>10749</v>
      </c>
      <c r="C2912" s="38">
        <v>10300650</v>
      </c>
      <c r="D2912" s="40" t="s">
        <v>301</v>
      </c>
      <c r="E2912" s="38">
        <v>1</v>
      </c>
      <c r="F2912" s="38">
        <v>120</v>
      </c>
      <c r="G2912" s="38" t="s">
        <v>21</v>
      </c>
      <c r="H2912" s="42">
        <v>43059.75</v>
      </c>
      <c r="I2912" s="2"/>
      <c r="J2912" s="44">
        <v>43979</v>
      </c>
      <c r="K2912" s="42">
        <v>0</v>
      </c>
      <c r="L2912" s="42">
        <v>11931.14</v>
      </c>
      <c r="M2912" s="44">
        <v>45046</v>
      </c>
      <c r="N2912" s="42">
        <f>H2912-K2912-L2912</f>
        <v>31128.61</v>
      </c>
      <c r="O2912" s="42">
        <v>32311</v>
      </c>
      <c r="P2912" s="45">
        <v>0.13</v>
      </c>
      <c r="Q2912" s="42">
        <v>3717.19</v>
      </c>
      <c r="R2912" s="42">
        <v>28593.81</v>
      </c>
      <c r="S2912" s="42">
        <v>2534.8000000000002</v>
      </c>
      <c r="T2912" s="38">
        <v>1602</v>
      </c>
      <c r="U2912" s="14">
        <f>S2912/H2912</f>
        <v>5.8867039404548335E-2</v>
      </c>
      <c r="V2912" s="19"/>
      <c r="W2912" s="19"/>
      <c r="X2912" s="37" t="s">
        <v>3473</v>
      </c>
    </row>
    <row r="2913" spans="1:37" ht="16.5" customHeight="1">
      <c r="A2913" s="38">
        <v>59</v>
      </c>
      <c r="B2913" s="39">
        <v>50100</v>
      </c>
      <c r="C2913" s="38">
        <v>10309195</v>
      </c>
      <c r="D2913" s="40" t="s">
        <v>1009</v>
      </c>
      <c r="E2913" s="58">
        <v>1</v>
      </c>
      <c r="F2913" s="38">
        <v>120</v>
      </c>
      <c r="G2913" s="38" t="s">
        <v>23</v>
      </c>
      <c r="H2913" s="42">
        <v>1623.93</v>
      </c>
      <c r="I2913" s="37"/>
      <c r="J2913" s="44">
        <v>41637</v>
      </c>
      <c r="K2913" s="42">
        <v>0</v>
      </c>
      <c r="L2913" s="42">
        <v>1517.02</v>
      </c>
      <c r="M2913" s="44">
        <v>45216</v>
      </c>
      <c r="N2913" s="42">
        <v>106.91</v>
      </c>
      <c r="O2913" s="42">
        <v>12</v>
      </c>
      <c r="P2913" s="45">
        <f>IF(J2913&lt;DATEVALUE("2009-1-1"),3%,13%)</f>
        <v>0.13</v>
      </c>
      <c r="Q2913" s="42">
        <f>IF(P2913=13%,ROUND(O2913/(1+P2913)*P2913,2),ROUND(O2913/(1+0.03)*0.02,2))</f>
        <v>1.38</v>
      </c>
      <c r="R2913" s="42">
        <f>O2913-Q2913</f>
        <v>10.620000000000001</v>
      </c>
      <c r="S2913" s="42">
        <f>N2913-R2913</f>
        <v>96.289999999999992</v>
      </c>
      <c r="T2913" s="38">
        <v>5000</v>
      </c>
      <c r="U2913" s="14">
        <f>S2913/H2913</f>
        <v>5.9294427715480338E-2</v>
      </c>
      <c r="V2913" s="19"/>
      <c r="W2913" s="19"/>
      <c r="X2913" s="37" t="s">
        <v>3477</v>
      </c>
    </row>
    <row r="2914" spans="1:37" ht="16.5" customHeight="1">
      <c r="A2914" s="38">
        <v>1161</v>
      </c>
      <c r="B2914" s="39">
        <v>10800</v>
      </c>
      <c r="C2914" s="38">
        <v>10316295</v>
      </c>
      <c r="D2914" s="40" t="s">
        <v>1164</v>
      </c>
      <c r="E2914" s="58">
        <v>1</v>
      </c>
      <c r="F2914" s="38">
        <v>60</v>
      </c>
      <c r="G2914" s="38" t="s">
        <v>23</v>
      </c>
      <c r="H2914" s="42">
        <v>3095</v>
      </c>
      <c r="I2914" s="61"/>
      <c r="J2914" s="44">
        <v>43494</v>
      </c>
      <c r="K2914" s="42">
        <v>0</v>
      </c>
      <c r="L2914" s="42">
        <v>2891.29</v>
      </c>
      <c r="M2914" s="44">
        <v>45281</v>
      </c>
      <c r="N2914" s="42">
        <v>203.71</v>
      </c>
      <c r="O2914" s="42">
        <v>15.81</v>
      </c>
      <c r="P2914" s="45">
        <f>IF(J2914&lt;DATEVALUE("2009-1-1"),3%,13%)</f>
        <v>0.13</v>
      </c>
      <c r="Q2914" s="42">
        <f>IF(P2914=13%,ROUND(O2914/(1+P2914)*P2914,2),ROUND(O2914/(1+0.03)*0.02,2))</f>
        <v>1.82</v>
      </c>
      <c r="R2914" s="42">
        <f>O2914-Q2914</f>
        <v>13.99</v>
      </c>
      <c r="S2914" s="42">
        <f>N2914-R2914</f>
        <v>189.72</v>
      </c>
      <c r="T2914" s="38">
        <v>2505</v>
      </c>
      <c r="U2914" s="14">
        <f>S2914/H2914</f>
        <v>6.1298869143780292E-2</v>
      </c>
      <c r="V2914" s="19"/>
      <c r="W2914" s="19"/>
      <c r="X2914" s="37" t="s">
        <v>3465</v>
      </c>
    </row>
    <row r="2915" spans="1:37" ht="16.5" customHeight="1">
      <c r="A2915" s="38">
        <v>1162</v>
      </c>
      <c r="B2915" s="39">
        <v>10800</v>
      </c>
      <c r="C2915" s="38">
        <v>10316296</v>
      </c>
      <c r="D2915" s="40" t="s">
        <v>1164</v>
      </c>
      <c r="E2915" s="58">
        <v>1</v>
      </c>
      <c r="F2915" s="38">
        <v>60</v>
      </c>
      <c r="G2915" s="38" t="s">
        <v>23</v>
      </c>
      <c r="H2915" s="42">
        <v>3095</v>
      </c>
      <c r="I2915" s="61"/>
      <c r="J2915" s="44">
        <v>43494</v>
      </c>
      <c r="K2915" s="42">
        <v>0</v>
      </c>
      <c r="L2915" s="42">
        <v>2891.29</v>
      </c>
      <c r="M2915" s="44">
        <v>45281</v>
      </c>
      <c r="N2915" s="42">
        <v>203.71</v>
      </c>
      <c r="O2915" s="42">
        <v>15.81</v>
      </c>
      <c r="P2915" s="45">
        <f>IF(J2915&lt;DATEVALUE("2009-1-1"),3%,13%)</f>
        <v>0.13</v>
      </c>
      <c r="Q2915" s="42">
        <f>IF(P2915=13%,ROUND(O2915/(1+P2915)*P2915,2),ROUND(O2915/(1+0.03)*0.02,2))</f>
        <v>1.82</v>
      </c>
      <c r="R2915" s="42">
        <f>O2915-Q2915</f>
        <v>13.99</v>
      </c>
      <c r="S2915" s="42">
        <f>N2915-R2915</f>
        <v>189.72</v>
      </c>
      <c r="T2915" s="38">
        <v>2505</v>
      </c>
      <c r="U2915" s="14">
        <f>S2915/H2915</f>
        <v>6.1298869143780292E-2</v>
      </c>
      <c r="V2915" s="19"/>
      <c r="W2915" s="19"/>
      <c r="X2915" s="37" t="s">
        <v>3465</v>
      </c>
    </row>
    <row r="2916" spans="1:37" ht="16.5" customHeight="1">
      <c r="A2916" s="38">
        <v>1163</v>
      </c>
      <c r="B2916" s="39">
        <v>10800</v>
      </c>
      <c r="C2916" s="38">
        <v>10316297</v>
      </c>
      <c r="D2916" s="40" t="s">
        <v>1164</v>
      </c>
      <c r="E2916" s="58">
        <v>1</v>
      </c>
      <c r="F2916" s="38">
        <v>60</v>
      </c>
      <c r="G2916" s="38" t="s">
        <v>23</v>
      </c>
      <c r="H2916" s="42">
        <v>3095</v>
      </c>
      <c r="I2916" s="61"/>
      <c r="J2916" s="44">
        <v>43494</v>
      </c>
      <c r="K2916" s="42">
        <v>0</v>
      </c>
      <c r="L2916" s="42">
        <v>2891.29</v>
      </c>
      <c r="M2916" s="44">
        <v>45281</v>
      </c>
      <c r="N2916" s="42">
        <v>203.71</v>
      </c>
      <c r="O2916" s="42">
        <v>15.81</v>
      </c>
      <c r="P2916" s="45">
        <f>IF(J2916&lt;DATEVALUE("2009-1-1"),3%,13%)</f>
        <v>0.13</v>
      </c>
      <c r="Q2916" s="42">
        <f>IF(P2916=13%,ROUND(O2916/(1+P2916)*P2916,2),ROUND(O2916/(1+0.03)*0.02,2))</f>
        <v>1.82</v>
      </c>
      <c r="R2916" s="42">
        <f>O2916-Q2916</f>
        <v>13.99</v>
      </c>
      <c r="S2916" s="42">
        <f>N2916-R2916</f>
        <v>189.72</v>
      </c>
      <c r="T2916" s="38">
        <v>2505</v>
      </c>
      <c r="U2916" s="14">
        <f>S2916/H2916</f>
        <v>6.1298869143780292E-2</v>
      </c>
      <c r="V2916" s="19"/>
      <c r="W2916" s="19"/>
      <c r="X2916" s="37" t="s">
        <v>3465</v>
      </c>
    </row>
    <row r="2917" spans="1:37" ht="16.5" customHeight="1">
      <c r="A2917" s="38">
        <v>1164</v>
      </c>
      <c r="B2917" s="39">
        <v>10800</v>
      </c>
      <c r="C2917" s="38">
        <v>10316298</v>
      </c>
      <c r="D2917" s="40" t="s">
        <v>1164</v>
      </c>
      <c r="E2917" s="58">
        <v>1</v>
      </c>
      <c r="F2917" s="38">
        <v>60</v>
      </c>
      <c r="G2917" s="38" t="s">
        <v>23</v>
      </c>
      <c r="H2917" s="42">
        <v>3095</v>
      </c>
      <c r="I2917" s="61"/>
      <c r="J2917" s="44">
        <v>43494</v>
      </c>
      <c r="K2917" s="42">
        <v>0</v>
      </c>
      <c r="L2917" s="42">
        <v>2891.29</v>
      </c>
      <c r="M2917" s="44">
        <v>45281</v>
      </c>
      <c r="N2917" s="42">
        <v>203.71</v>
      </c>
      <c r="O2917" s="42">
        <v>15.81</v>
      </c>
      <c r="P2917" s="45">
        <f>IF(J2917&lt;DATEVALUE("2009-1-1"),3%,13%)</f>
        <v>0.13</v>
      </c>
      <c r="Q2917" s="42">
        <f>IF(P2917=13%,ROUND(O2917/(1+P2917)*P2917,2),ROUND(O2917/(1+0.03)*0.02,2))</f>
        <v>1.82</v>
      </c>
      <c r="R2917" s="42">
        <f>O2917-Q2917</f>
        <v>13.99</v>
      </c>
      <c r="S2917" s="42">
        <f>N2917-R2917</f>
        <v>189.72</v>
      </c>
      <c r="T2917" s="38">
        <v>2505</v>
      </c>
      <c r="U2917" s="14">
        <f>S2917/H2917</f>
        <v>6.1298869143780292E-2</v>
      </c>
      <c r="V2917" s="19"/>
      <c r="W2917" s="19"/>
      <c r="X2917" s="37" t="s">
        <v>3465</v>
      </c>
    </row>
    <row r="2918" spans="1:37" ht="16.5" customHeight="1">
      <c r="A2918" s="38">
        <v>1165</v>
      </c>
      <c r="B2918" s="39">
        <v>10800</v>
      </c>
      <c r="C2918" s="38">
        <v>10316299</v>
      </c>
      <c r="D2918" s="40" t="s">
        <v>1164</v>
      </c>
      <c r="E2918" s="58">
        <v>1</v>
      </c>
      <c r="F2918" s="38">
        <v>60</v>
      </c>
      <c r="G2918" s="38" t="s">
        <v>23</v>
      </c>
      <c r="H2918" s="42">
        <v>3095</v>
      </c>
      <c r="I2918" s="61"/>
      <c r="J2918" s="44">
        <v>43494</v>
      </c>
      <c r="K2918" s="42">
        <v>0</v>
      </c>
      <c r="L2918" s="42">
        <v>2891.29</v>
      </c>
      <c r="M2918" s="44">
        <v>45281</v>
      </c>
      <c r="N2918" s="42">
        <v>203.71</v>
      </c>
      <c r="O2918" s="42">
        <v>15.81</v>
      </c>
      <c r="P2918" s="45">
        <f>IF(J2918&lt;DATEVALUE("2009-1-1"),3%,13%)</f>
        <v>0.13</v>
      </c>
      <c r="Q2918" s="42">
        <f>IF(P2918=13%,ROUND(O2918/(1+P2918)*P2918,2),ROUND(O2918/(1+0.03)*0.02,2))</f>
        <v>1.82</v>
      </c>
      <c r="R2918" s="42">
        <f>O2918-Q2918</f>
        <v>13.99</v>
      </c>
      <c r="S2918" s="42">
        <f>N2918-R2918</f>
        <v>189.72</v>
      </c>
      <c r="T2918" s="38">
        <v>2505</v>
      </c>
      <c r="U2918" s="14">
        <f>S2918/H2918</f>
        <v>6.1298869143780292E-2</v>
      </c>
      <c r="V2918" s="19"/>
      <c r="W2918" s="19"/>
      <c r="X2918" s="37" t="s">
        <v>3465</v>
      </c>
    </row>
    <row r="2919" spans="1:37" ht="16.5" customHeight="1">
      <c r="A2919" s="38">
        <v>5</v>
      </c>
      <c r="B2919" s="39">
        <v>50099</v>
      </c>
      <c r="C2919" s="38">
        <v>10297036</v>
      </c>
      <c r="D2919" s="40" t="s">
        <v>2879</v>
      </c>
      <c r="E2919" s="38">
        <v>1</v>
      </c>
      <c r="F2919" s="38">
        <v>60</v>
      </c>
      <c r="G2919" s="38" t="s">
        <v>33</v>
      </c>
      <c r="H2919" s="42">
        <v>1099</v>
      </c>
      <c r="I2919" s="2"/>
      <c r="J2919" s="44">
        <v>43215</v>
      </c>
      <c r="K2919" s="42">
        <v>0</v>
      </c>
      <c r="L2919" s="42">
        <v>1009.22</v>
      </c>
      <c r="M2919" s="44">
        <v>44985</v>
      </c>
      <c r="N2919" s="42">
        <f>H2919-K2919-L2919</f>
        <v>89.779999999999973</v>
      </c>
      <c r="O2919" s="42">
        <v>25</v>
      </c>
      <c r="P2919" s="45">
        <v>0.13</v>
      </c>
      <c r="Q2919" s="42">
        <v>2.88</v>
      </c>
      <c r="R2919" s="42">
        <v>22.12</v>
      </c>
      <c r="S2919" s="42">
        <f>N2919-R2919</f>
        <v>67.659999999999968</v>
      </c>
      <c r="T2919" s="38">
        <v>2101</v>
      </c>
      <c r="U2919" s="14">
        <f>S2919/H2919</f>
        <v>6.1565059144676949E-2</v>
      </c>
      <c r="V2919" s="19"/>
      <c r="W2919" s="19"/>
      <c r="X2919" s="37" t="s">
        <v>3468</v>
      </c>
    </row>
    <row r="2920" spans="1:37" ht="16.5" customHeight="1">
      <c r="A2920" s="38">
        <v>1159</v>
      </c>
      <c r="B2920" s="39">
        <v>10800</v>
      </c>
      <c r="C2920" s="38">
        <v>10316129</v>
      </c>
      <c r="D2920" s="40" t="s">
        <v>1164</v>
      </c>
      <c r="E2920" s="58">
        <v>1</v>
      </c>
      <c r="F2920" s="38">
        <v>60</v>
      </c>
      <c r="G2920" s="38" t="s">
        <v>23</v>
      </c>
      <c r="H2920" s="42">
        <v>3095</v>
      </c>
      <c r="I2920" s="37"/>
      <c r="J2920" s="44">
        <v>43494</v>
      </c>
      <c r="K2920" s="42">
        <v>0</v>
      </c>
      <c r="L2920" s="42">
        <v>2891.29</v>
      </c>
      <c r="M2920" s="44">
        <v>45281</v>
      </c>
      <c r="N2920" s="42">
        <v>203.71</v>
      </c>
      <c r="O2920" s="42">
        <v>12.7</v>
      </c>
      <c r="P2920" s="45">
        <f>IF(J2920&lt;DATEVALUE("2009-1-1"),3%,13%)</f>
        <v>0.13</v>
      </c>
      <c r="Q2920" s="42">
        <f>IF(P2920=13%,ROUND(O2920/(1+P2920)*P2920,2),ROUND(O2920/(1+0.03)*0.02,2))</f>
        <v>1.46</v>
      </c>
      <c r="R2920" s="42">
        <f>O2920-Q2920</f>
        <v>11.239999999999998</v>
      </c>
      <c r="S2920" s="42">
        <f>N2920-R2920</f>
        <v>192.47</v>
      </c>
      <c r="T2920" s="38">
        <v>2505</v>
      </c>
      <c r="U2920" s="14">
        <f>S2920/H2920</f>
        <v>6.2187399030694666E-2</v>
      </c>
      <c r="V2920" s="19"/>
      <c r="W2920" s="19"/>
      <c r="X2920" s="37" t="s">
        <v>3465</v>
      </c>
    </row>
    <row r="2921" spans="1:37" ht="16.5" customHeight="1">
      <c r="A2921" s="38">
        <v>274</v>
      </c>
      <c r="B2921" s="39">
        <v>10736</v>
      </c>
      <c r="C2921" s="38">
        <v>10319096</v>
      </c>
      <c r="D2921" s="40" t="s">
        <v>1244</v>
      </c>
      <c r="E2921" s="38">
        <v>1</v>
      </c>
      <c r="F2921" s="38">
        <v>120</v>
      </c>
      <c r="G2921" s="38" t="s">
        <v>279</v>
      </c>
      <c r="H2921" s="42">
        <v>26856</v>
      </c>
      <c r="I2921" s="55"/>
      <c r="J2921" s="44">
        <v>41723</v>
      </c>
      <c r="K2921" s="42">
        <v>0</v>
      </c>
      <c r="L2921" s="42">
        <v>23812.32</v>
      </c>
      <c r="M2921" s="44">
        <v>45138</v>
      </c>
      <c r="N2921" s="42">
        <f>H2921-K2921-L2921</f>
        <v>3043.6800000000003</v>
      </c>
      <c r="O2921" s="42">
        <v>1500</v>
      </c>
      <c r="P2921" s="45">
        <v>0.13</v>
      </c>
      <c r="Q2921" s="42">
        <v>172.57</v>
      </c>
      <c r="R2921" s="42">
        <v>1327.43</v>
      </c>
      <c r="S2921" s="42">
        <v>1716.25</v>
      </c>
      <c r="T2921" s="38">
        <v>1802</v>
      </c>
      <c r="U2921" s="14">
        <f>S2921/H2921</f>
        <v>6.3905644921060475E-2</v>
      </c>
      <c r="V2921" s="19"/>
      <c r="W2921" s="19"/>
      <c r="X2921" s="37" t="s">
        <v>3461</v>
      </c>
    </row>
    <row r="2922" spans="1:37" ht="16.5" customHeight="1">
      <c r="A2922" s="38">
        <v>297</v>
      </c>
      <c r="B2922" s="39">
        <v>10736</v>
      </c>
      <c r="C2922" s="38">
        <v>10284085</v>
      </c>
      <c r="D2922" s="40" t="s">
        <v>1265</v>
      </c>
      <c r="E2922" s="38">
        <v>1</v>
      </c>
      <c r="F2922" s="38">
        <v>120</v>
      </c>
      <c r="G2922" s="38" t="s">
        <v>727</v>
      </c>
      <c r="H2922" s="42">
        <v>46800</v>
      </c>
      <c r="I2922" s="55"/>
      <c r="J2922" s="44">
        <v>41543</v>
      </c>
      <c r="K2922" s="42">
        <v>0</v>
      </c>
      <c r="L2922" s="42">
        <v>43719</v>
      </c>
      <c r="M2922" s="44">
        <v>45138</v>
      </c>
      <c r="N2922" s="42">
        <f>H2922-K2922-L2922</f>
        <v>3081</v>
      </c>
      <c r="O2922" s="42">
        <v>100</v>
      </c>
      <c r="P2922" s="45">
        <v>0.13</v>
      </c>
      <c r="Q2922" s="42">
        <v>11.5</v>
      </c>
      <c r="R2922" s="42">
        <v>88.5</v>
      </c>
      <c r="S2922" s="42">
        <v>2992.5</v>
      </c>
      <c r="T2922" s="38">
        <v>5000</v>
      </c>
      <c r="U2922" s="14">
        <f>S2922/H2922</f>
        <v>6.3942307692307687E-2</v>
      </c>
      <c r="V2922" s="19"/>
      <c r="W2922" s="19"/>
      <c r="X2922" s="37" t="s">
        <v>3461</v>
      </c>
    </row>
    <row r="2923" spans="1:37" ht="16.5" customHeight="1">
      <c r="A2923" s="38">
        <v>114</v>
      </c>
      <c r="B2923" s="39">
        <v>40712</v>
      </c>
      <c r="C2923" s="38">
        <v>10303699</v>
      </c>
      <c r="D2923" s="40" t="s">
        <v>2305</v>
      </c>
      <c r="E2923" s="38">
        <v>6</v>
      </c>
      <c r="F2923" s="38">
        <v>60</v>
      </c>
      <c r="G2923" s="38" t="s">
        <v>33</v>
      </c>
      <c r="H2923" s="42">
        <v>26528.28</v>
      </c>
      <c r="I2923" s="2"/>
      <c r="J2923" s="44">
        <v>43277</v>
      </c>
      <c r="K2923" s="42">
        <v>0</v>
      </c>
      <c r="L2923" s="42">
        <v>24781.79</v>
      </c>
      <c r="M2923" s="44">
        <v>45077</v>
      </c>
      <c r="N2923" s="42">
        <f>H2923-K2923-L2923</f>
        <v>1746.489999999998</v>
      </c>
      <c r="O2923" s="42">
        <v>43.42</v>
      </c>
      <c r="P2923" s="45">
        <v>0.13</v>
      </c>
      <c r="Q2923" s="42">
        <f>O2923-R2923</f>
        <v>5</v>
      </c>
      <c r="R2923" s="42">
        <v>38.42</v>
      </c>
      <c r="S2923" s="42">
        <f>N2923-R2923</f>
        <v>1708.0699999999979</v>
      </c>
      <c r="T2923" s="38">
        <v>2506</v>
      </c>
      <c r="U2923" s="14">
        <f>S2923/H2923</f>
        <v>6.438676009149473E-2</v>
      </c>
      <c r="V2923" s="19"/>
      <c r="W2923" s="19"/>
      <c r="X2923" s="37" t="s">
        <v>3467</v>
      </c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</row>
    <row r="2924" spans="1:37" ht="16.5" customHeight="1">
      <c r="A2924" s="38">
        <v>115</v>
      </c>
      <c r="B2924" s="39">
        <v>40712</v>
      </c>
      <c r="C2924" s="38">
        <v>10303700</v>
      </c>
      <c r="D2924" s="40" t="s">
        <v>2306</v>
      </c>
      <c r="E2924" s="38">
        <v>15</v>
      </c>
      <c r="F2924" s="38">
        <v>60</v>
      </c>
      <c r="G2924" s="38" t="s">
        <v>33</v>
      </c>
      <c r="H2924" s="42">
        <v>11923.05</v>
      </c>
      <c r="I2924" s="2"/>
      <c r="J2924" s="44">
        <v>43277</v>
      </c>
      <c r="K2924" s="42">
        <v>0</v>
      </c>
      <c r="L2924" s="42">
        <v>11138.06</v>
      </c>
      <c r="M2924" s="44">
        <v>45077</v>
      </c>
      <c r="N2924" s="42">
        <f>H2924-K2924-L2924</f>
        <v>784.98999999999978</v>
      </c>
      <c r="O2924" s="42">
        <v>19.52</v>
      </c>
      <c r="P2924" s="45">
        <v>0.13</v>
      </c>
      <c r="Q2924" s="42">
        <f>O2924-R2924</f>
        <v>2.25</v>
      </c>
      <c r="R2924" s="42">
        <v>17.27</v>
      </c>
      <c r="S2924" s="42">
        <f>N2924-R2924</f>
        <v>767.7199999999998</v>
      </c>
      <c r="T2924" s="38">
        <v>2506</v>
      </c>
      <c r="U2924" s="14">
        <f>S2924/H2924</f>
        <v>6.4389564750630068E-2</v>
      </c>
      <c r="V2924" s="19"/>
      <c r="W2924" s="19"/>
      <c r="X2924" s="37" t="s">
        <v>3467</v>
      </c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</row>
    <row r="2925" spans="1:37" ht="16.5" customHeight="1">
      <c r="A2925" s="38">
        <v>124</v>
      </c>
      <c r="B2925" s="39">
        <v>40712</v>
      </c>
      <c r="C2925" s="38">
        <v>10303849</v>
      </c>
      <c r="D2925" s="40" t="s">
        <v>2313</v>
      </c>
      <c r="E2925" s="38">
        <v>1</v>
      </c>
      <c r="F2925" s="38">
        <v>58</v>
      </c>
      <c r="G2925" s="38" t="s">
        <v>33</v>
      </c>
      <c r="H2925" s="42">
        <v>2241.38</v>
      </c>
      <c r="I2925" s="2"/>
      <c r="J2925" s="44">
        <v>43341</v>
      </c>
      <c r="K2925" s="42">
        <v>0</v>
      </c>
      <c r="L2925" s="42">
        <v>2091.73</v>
      </c>
      <c r="M2925" s="44">
        <v>45077</v>
      </c>
      <c r="N2925" s="42">
        <f>H2925-K2925-L2925</f>
        <v>149.65000000000009</v>
      </c>
      <c r="O2925" s="42">
        <v>3.72</v>
      </c>
      <c r="P2925" s="45">
        <v>0.13</v>
      </c>
      <c r="Q2925" s="42">
        <f>O2925-R2925</f>
        <v>0.43000000000000016</v>
      </c>
      <c r="R2925" s="42">
        <v>3.29</v>
      </c>
      <c r="S2925" s="42">
        <f>N2925-R2925</f>
        <v>146.3600000000001</v>
      </c>
      <c r="T2925" s="38">
        <v>2506</v>
      </c>
      <c r="U2925" s="14">
        <f>S2925/H2925</f>
        <v>6.5299056831059479E-2</v>
      </c>
      <c r="V2925" s="19"/>
      <c r="W2925" s="19"/>
      <c r="X2925" s="37" t="s">
        <v>3467</v>
      </c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</row>
    <row r="2926" spans="1:37" ht="16.5" customHeight="1">
      <c r="A2926" s="38">
        <v>664</v>
      </c>
      <c r="B2926" s="39">
        <v>10737</v>
      </c>
      <c r="C2926" s="38">
        <v>10288343</v>
      </c>
      <c r="D2926" s="40" t="s">
        <v>458</v>
      </c>
      <c r="E2926" s="58">
        <v>1</v>
      </c>
      <c r="F2926" s="38">
        <v>120</v>
      </c>
      <c r="G2926" s="38" t="s">
        <v>21</v>
      </c>
      <c r="H2926" s="42">
        <v>6061.62</v>
      </c>
      <c r="I2926" s="57"/>
      <c r="J2926" s="44">
        <v>41605</v>
      </c>
      <c r="K2926" s="42">
        <v>0</v>
      </c>
      <c r="L2926" s="42">
        <v>5662.6</v>
      </c>
      <c r="M2926" s="44">
        <v>45199</v>
      </c>
      <c r="N2926" s="42">
        <f>H2926-L2926</f>
        <v>399.01999999999953</v>
      </c>
      <c r="O2926" s="42">
        <v>0</v>
      </c>
      <c r="P2926" s="45">
        <v>0.13</v>
      </c>
      <c r="Q2926" s="42">
        <v>0</v>
      </c>
      <c r="R2926" s="42">
        <v>0</v>
      </c>
      <c r="S2926" s="42">
        <f>N2926</f>
        <v>399.01999999999953</v>
      </c>
      <c r="T2926" s="38">
        <v>1601</v>
      </c>
      <c r="U2926" s="14">
        <f>S2926/H2926</f>
        <v>6.5827287094868958E-2</v>
      </c>
      <c r="V2926" s="19"/>
      <c r="W2926" s="19"/>
      <c r="X2926" s="37" t="s">
        <v>3461</v>
      </c>
    </row>
    <row r="2927" spans="1:37" ht="16.5" customHeight="1">
      <c r="A2927" s="38">
        <v>457</v>
      </c>
      <c r="B2927" s="39">
        <v>10739</v>
      </c>
      <c r="C2927" s="38">
        <v>10277989</v>
      </c>
      <c r="D2927" s="40" t="s">
        <v>212</v>
      </c>
      <c r="E2927" s="58">
        <v>1</v>
      </c>
      <c r="F2927" s="38">
        <v>120</v>
      </c>
      <c r="G2927" s="38" t="s">
        <v>23</v>
      </c>
      <c r="H2927" s="42">
        <v>128.21</v>
      </c>
      <c r="I2927" s="37"/>
      <c r="J2927" s="44">
        <v>41693</v>
      </c>
      <c r="K2927" s="42">
        <v>0</v>
      </c>
      <c r="L2927" s="42">
        <v>119.77</v>
      </c>
      <c r="M2927" s="44">
        <v>45273</v>
      </c>
      <c r="N2927" s="42">
        <v>8.44</v>
      </c>
      <c r="O2927" s="42">
        <v>0</v>
      </c>
      <c r="P2927" s="45">
        <f>IF(J2927&lt;DATEVALUE("2009-1-1"),3%,13%)</f>
        <v>0.13</v>
      </c>
      <c r="Q2927" s="42">
        <f>IF(P2927=13%,ROUND(O2927/(1+P2927)*P2927,2),ROUND(O2927/(1+0.03)*0.02,2))</f>
        <v>0</v>
      </c>
      <c r="R2927" s="42">
        <f>O2927-Q2927</f>
        <v>0</v>
      </c>
      <c r="S2927" s="42">
        <f>N2927-R2927</f>
        <v>8.44</v>
      </c>
      <c r="T2927" s="38">
        <v>5000</v>
      </c>
      <c r="U2927" s="14">
        <f>S2927/H2927</f>
        <v>6.5829498479057794E-2</v>
      </c>
      <c r="V2927" s="19"/>
      <c r="W2927" s="19"/>
      <c r="X2927" s="37" t="s">
        <v>3462</v>
      </c>
    </row>
    <row r="2928" spans="1:37" ht="16.5" customHeight="1">
      <c r="A2928" s="38">
        <v>405</v>
      </c>
      <c r="B2928" s="39">
        <v>10741</v>
      </c>
      <c r="C2928" s="38">
        <v>10319375</v>
      </c>
      <c r="D2928" s="40" t="s">
        <v>1242</v>
      </c>
      <c r="E2928" s="58">
        <v>1</v>
      </c>
      <c r="F2928" s="38">
        <v>120</v>
      </c>
      <c r="G2928" s="38" t="s">
        <v>279</v>
      </c>
      <c r="H2928" s="42">
        <v>912890.56</v>
      </c>
      <c r="I2928" s="37"/>
      <c r="J2928" s="44">
        <v>41638</v>
      </c>
      <c r="K2928" s="42">
        <v>0</v>
      </c>
      <c r="L2928" s="42">
        <v>852791.9</v>
      </c>
      <c r="M2928" s="44">
        <v>45200</v>
      </c>
      <c r="N2928" s="42">
        <v>60098.66</v>
      </c>
      <c r="O2928" s="42">
        <v>0</v>
      </c>
      <c r="P2928" s="45">
        <f>IF(J2928&lt;DATEVALUE("2009-1-1"),3%,13%)</f>
        <v>0.13</v>
      </c>
      <c r="Q2928" s="42">
        <f>IF(P2928=13%,ROUND(O2928/(1+P2928)*P2928,2),ROUND(O2928/(1+0.03)*0.02,2))</f>
        <v>0</v>
      </c>
      <c r="R2928" s="42">
        <f>O2928-Q2928</f>
        <v>0</v>
      </c>
      <c r="S2928" s="42">
        <f>N2928-R2928</f>
        <v>60098.66</v>
      </c>
      <c r="T2928" s="38">
        <v>1802</v>
      </c>
      <c r="U2928" s="14">
        <f>S2928/H2928</f>
        <v>6.583336780259838E-2</v>
      </c>
      <c r="V2928" s="19"/>
      <c r="W2928" s="19"/>
      <c r="X2928" s="37" t="s">
        <v>3462</v>
      </c>
    </row>
    <row r="2929" spans="1:37" ht="16.5" customHeight="1">
      <c r="A2929" s="38">
        <v>421</v>
      </c>
      <c r="B2929" s="39">
        <v>10741</v>
      </c>
      <c r="C2929" s="38">
        <v>10282293</v>
      </c>
      <c r="D2929" s="40" t="s">
        <v>1242</v>
      </c>
      <c r="E2929" s="58">
        <v>1</v>
      </c>
      <c r="F2929" s="38">
        <v>120</v>
      </c>
      <c r="G2929" s="38" t="s">
        <v>262</v>
      </c>
      <c r="H2929" s="42">
        <v>1844254</v>
      </c>
      <c r="I2929" s="37"/>
      <c r="J2929" s="44">
        <v>41636</v>
      </c>
      <c r="K2929" s="42">
        <v>0</v>
      </c>
      <c r="L2929" s="42">
        <v>1722840.42</v>
      </c>
      <c r="M2929" s="44">
        <v>45200</v>
      </c>
      <c r="N2929" s="42">
        <v>121413.58</v>
      </c>
      <c r="O2929" s="42">
        <v>0</v>
      </c>
      <c r="P2929" s="45">
        <f>IF(J2929&lt;DATEVALUE("2009-1-1"),3%,13%)</f>
        <v>0.13</v>
      </c>
      <c r="Q2929" s="42">
        <f>IF(P2929=13%,ROUND(O2929/(1+P2929)*P2929,2),ROUND(O2929/(1+0.03)*0.02,2))</f>
        <v>0</v>
      </c>
      <c r="R2929" s="42">
        <f>O2929-Q2929</f>
        <v>0</v>
      </c>
      <c r="S2929" s="42">
        <f>N2929-R2929</f>
        <v>121413.58</v>
      </c>
      <c r="T2929" s="38">
        <v>5000</v>
      </c>
      <c r="U2929" s="14">
        <f>S2929/H2929</f>
        <v>6.5833437259726693E-2</v>
      </c>
      <c r="V2929" s="19"/>
      <c r="W2929" s="19"/>
      <c r="X2929" s="37" t="s">
        <v>3462</v>
      </c>
    </row>
    <row r="2930" spans="1:37" ht="16.5" customHeight="1">
      <c r="A2930" s="38">
        <v>15</v>
      </c>
      <c r="B2930" s="39">
        <v>10744</v>
      </c>
      <c r="C2930" s="38">
        <v>10293664</v>
      </c>
      <c r="D2930" s="40" t="s">
        <v>2865</v>
      </c>
      <c r="E2930" s="38">
        <v>4</v>
      </c>
      <c r="F2930" s="38">
        <v>120</v>
      </c>
      <c r="G2930" s="38" t="s">
        <v>23</v>
      </c>
      <c r="H2930" s="42">
        <v>5955.56</v>
      </c>
      <c r="I2930" s="2"/>
      <c r="J2930" s="44">
        <v>41389</v>
      </c>
      <c r="K2930" s="42">
        <v>0</v>
      </c>
      <c r="L2930" s="42">
        <v>5563.46</v>
      </c>
      <c r="M2930" s="44">
        <v>44985</v>
      </c>
      <c r="N2930" s="42">
        <f>H2930-K2930-L2930</f>
        <v>392.10000000000036</v>
      </c>
      <c r="O2930" s="42">
        <v>0</v>
      </c>
      <c r="P2930" s="45">
        <v>0.13</v>
      </c>
      <c r="Q2930" s="42">
        <v>0</v>
      </c>
      <c r="R2930" s="42">
        <v>0</v>
      </c>
      <c r="S2930" s="42">
        <f>N2930-R2930</f>
        <v>392.10000000000036</v>
      </c>
      <c r="T2930" s="38">
        <v>5000</v>
      </c>
      <c r="U2930" s="14">
        <f>S2930/H2930</f>
        <v>6.5837637434598986E-2</v>
      </c>
      <c r="V2930" s="19"/>
      <c r="W2930" s="19"/>
      <c r="X2930" s="37" t="s">
        <v>3463</v>
      </c>
    </row>
    <row r="2931" spans="1:37" ht="16.5" customHeight="1">
      <c r="A2931" s="38">
        <v>146</v>
      </c>
      <c r="B2931" s="39">
        <v>10736</v>
      </c>
      <c r="C2931" s="38">
        <v>10284186</v>
      </c>
      <c r="D2931" s="40" t="s">
        <v>151</v>
      </c>
      <c r="E2931" s="31">
        <v>1</v>
      </c>
      <c r="F2931" s="38">
        <v>60</v>
      </c>
      <c r="G2931" s="38" t="s">
        <v>33</v>
      </c>
      <c r="H2931" s="42">
        <v>2478.63</v>
      </c>
      <c r="I2931" s="49"/>
      <c r="J2931" s="44">
        <v>43309</v>
      </c>
      <c r="K2931" s="42">
        <v>0</v>
      </c>
      <c r="L2931" s="42">
        <v>2315.4299999999998</v>
      </c>
      <c r="M2931" s="44">
        <v>45107</v>
      </c>
      <c r="N2931" s="42">
        <f>H2931-K2931-L2931</f>
        <v>163.20000000000027</v>
      </c>
      <c r="O2931" s="42">
        <v>0</v>
      </c>
      <c r="P2931" s="45">
        <v>0.13</v>
      </c>
      <c r="Q2931" s="42">
        <v>0</v>
      </c>
      <c r="R2931" s="42">
        <v>0</v>
      </c>
      <c r="S2931" s="42">
        <f>N2931-R2931</f>
        <v>163.20000000000027</v>
      </c>
      <c r="T2931" s="38">
        <v>5000</v>
      </c>
      <c r="U2931" s="14">
        <f>S2931/H2931</f>
        <v>6.5842824463514221E-2</v>
      </c>
      <c r="V2931" s="19"/>
      <c r="W2931" s="19"/>
      <c r="X2931" s="37" t="s">
        <v>3461</v>
      </c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</row>
    <row r="2932" spans="1:37" ht="16.5" customHeight="1">
      <c r="A2932" s="38">
        <v>147</v>
      </c>
      <c r="B2932" s="39">
        <v>10736</v>
      </c>
      <c r="C2932" s="38">
        <v>10284188</v>
      </c>
      <c r="D2932" s="40" t="s">
        <v>151</v>
      </c>
      <c r="E2932" s="31">
        <v>1</v>
      </c>
      <c r="F2932" s="38">
        <v>60</v>
      </c>
      <c r="G2932" s="38" t="s">
        <v>33</v>
      </c>
      <c r="H2932" s="42">
        <v>2478.63</v>
      </c>
      <c r="I2932" s="49"/>
      <c r="J2932" s="44">
        <v>43309</v>
      </c>
      <c r="K2932" s="42">
        <v>0</v>
      </c>
      <c r="L2932" s="42">
        <v>2315.4299999999998</v>
      </c>
      <c r="M2932" s="44">
        <v>45107</v>
      </c>
      <c r="N2932" s="42">
        <f>H2932-K2932-L2932</f>
        <v>163.20000000000027</v>
      </c>
      <c r="O2932" s="42">
        <v>0</v>
      </c>
      <c r="P2932" s="45">
        <v>0.13</v>
      </c>
      <c r="Q2932" s="42">
        <v>0</v>
      </c>
      <c r="R2932" s="42">
        <v>0</v>
      </c>
      <c r="S2932" s="42">
        <f>N2932-R2932</f>
        <v>163.20000000000027</v>
      </c>
      <c r="T2932" s="38">
        <v>5000</v>
      </c>
      <c r="U2932" s="14">
        <f>S2932/H2932</f>
        <v>6.5842824463514221E-2</v>
      </c>
      <c r="V2932" s="19"/>
      <c r="W2932" s="19"/>
      <c r="X2932" s="37" t="s">
        <v>3461</v>
      </c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</row>
    <row r="2933" spans="1:37" ht="16.5" customHeight="1">
      <c r="A2933" s="38">
        <v>669</v>
      </c>
      <c r="B2933" s="39">
        <v>10737</v>
      </c>
      <c r="C2933" s="38">
        <v>10288569</v>
      </c>
      <c r="D2933" s="40" t="s">
        <v>462</v>
      </c>
      <c r="E2933" s="58">
        <v>11</v>
      </c>
      <c r="F2933" s="38">
        <v>60</v>
      </c>
      <c r="G2933" s="38" t="s">
        <v>23</v>
      </c>
      <c r="H2933" s="42">
        <v>4700.8500000000004</v>
      </c>
      <c r="I2933" s="57"/>
      <c r="J2933" s="44">
        <v>43400</v>
      </c>
      <c r="K2933" s="42">
        <v>0</v>
      </c>
      <c r="L2933" s="42">
        <v>4391.33</v>
      </c>
      <c r="M2933" s="44">
        <v>45199</v>
      </c>
      <c r="N2933" s="42">
        <f>H2933-L2933</f>
        <v>309.52000000000044</v>
      </c>
      <c r="O2933" s="42">
        <v>0</v>
      </c>
      <c r="P2933" s="45">
        <v>0.13</v>
      </c>
      <c r="Q2933" s="42">
        <v>0</v>
      </c>
      <c r="R2933" s="42">
        <v>0</v>
      </c>
      <c r="S2933" s="42">
        <f>N2933</f>
        <v>309.52000000000044</v>
      </c>
      <c r="T2933" s="38">
        <v>2506</v>
      </c>
      <c r="U2933" s="14">
        <f>S2933/H2933</f>
        <v>6.5843411297956844E-2</v>
      </c>
      <c r="V2933" s="19"/>
      <c r="W2933" s="19"/>
      <c r="X2933" s="37" t="s">
        <v>3461</v>
      </c>
    </row>
    <row r="2934" spans="1:37" ht="16.5" customHeight="1">
      <c r="A2934" s="38">
        <v>663</v>
      </c>
      <c r="B2934" s="39">
        <v>10737</v>
      </c>
      <c r="C2934" s="38">
        <v>10288342</v>
      </c>
      <c r="D2934" s="40" t="s">
        <v>457</v>
      </c>
      <c r="E2934" s="58">
        <v>1</v>
      </c>
      <c r="F2934" s="38">
        <v>120</v>
      </c>
      <c r="G2934" s="38" t="s">
        <v>23</v>
      </c>
      <c r="H2934" s="42">
        <v>3421.87</v>
      </c>
      <c r="I2934" s="57"/>
      <c r="J2934" s="44">
        <v>41603</v>
      </c>
      <c r="K2934" s="42">
        <v>0</v>
      </c>
      <c r="L2934" s="42">
        <v>3196.54</v>
      </c>
      <c r="M2934" s="44">
        <v>45199</v>
      </c>
      <c r="N2934" s="42">
        <f>H2934-L2934</f>
        <v>225.32999999999993</v>
      </c>
      <c r="O2934" s="42">
        <v>0</v>
      </c>
      <c r="P2934" s="45">
        <v>0.13</v>
      </c>
      <c r="Q2934" s="42">
        <v>0</v>
      </c>
      <c r="R2934" s="42">
        <v>0</v>
      </c>
      <c r="S2934" s="42">
        <f>N2934</f>
        <v>225.32999999999993</v>
      </c>
      <c r="T2934" s="38">
        <v>1601</v>
      </c>
      <c r="U2934" s="14">
        <f>S2934/H2934</f>
        <v>6.5849959232817126E-2</v>
      </c>
      <c r="V2934" s="19"/>
      <c r="W2934" s="19"/>
      <c r="X2934" s="37" t="s">
        <v>3461</v>
      </c>
    </row>
    <row r="2935" spans="1:37" ht="16.5" customHeight="1">
      <c r="A2935" s="38">
        <v>608</v>
      </c>
      <c r="B2935" s="39">
        <v>10729</v>
      </c>
      <c r="C2935" s="38">
        <v>10291864</v>
      </c>
      <c r="D2935" s="40" t="s">
        <v>3242</v>
      </c>
      <c r="E2935" s="58">
        <v>1</v>
      </c>
      <c r="F2935" s="38">
        <v>120</v>
      </c>
      <c r="G2935" s="38" t="s">
        <v>23</v>
      </c>
      <c r="H2935" s="42">
        <v>1599.5</v>
      </c>
      <c r="I2935" s="37"/>
      <c r="J2935" s="44">
        <v>41660</v>
      </c>
      <c r="K2935" s="42">
        <v>0</v>
      </c>
      <c r="L2935" s="42">
        <v>1494.1</v>
      </c>
      <c r="M2935" s="44">
        <v>45259</v>
      </c>
      <c r="N2935" s="42">
        <v>105.4</v>
      </c>
      <c r="O2935" s="42">
        <v>0</v>
      </c>
      <c r="P2935" s="45">
        <f>IF(J2935&lt;DATEVALUE("2009-1-1"),3%,13%)</f>
        <v>0.13</v>
      </c>
      <c r="Q2935" s="42">
        <f>IF(P2935=13%,ROUND(O2935/(1+P2935)*P2935,2),ROUND(O2935/(1+0.03)*0.02,2))</f>
        <v>0</v>
      </c>
      <c r="R2935" s="42">
        <f>O2935-Q2935</f>
        <v>0</v>
      </c>
      <c r="S2935" s="42">
        <f>N2935-R2935</f>
        <v>105.4</v>
      </c>
      <c r="T2935" s="38">
        <v>5000</v>
      </c>
      <c r="U2935" s="14">
        <f>S2935/H2935</f>
        <v>6.5895592372616441E-2</v>
      </c>
      <c r="V2935" s="19"/>
      <c r="W2935" s="19"/>
      <c r="X2935" s="37" t="s">
        <v>3459</v>
      </c>
    </row>
    <row r="2936" spans="1:37" ht="16.5" customHeight="1">
      <c r="A2936" s="38">
        <v>804</v>
      </c>
      <c r="B2936" s="39">
        <v>10729</v>
      </c>
      <c r="C2936" s="38">
        <v>10292846</v>
      </c>
      <c r="D2936" s="40" t="s">
        <v>1834</v>
      </c>
      <c r="E2936" s="58">
        <v>1</v>
      </c>
      <c r="F2936" s="38">
        <v>60</v>
      </c>
      <c r="G2936" s="38" t="s">
        <v>83</v>
      </c>
      <c r="H2936" s="42">
        <v>1600</v>
      </c>
      <c r="I2936" s="37"/>
      <c r="J2936" s="44">
        <v>43462</v>
      </c>
      <c r="K2936" s="42">
        <v>0</v>
      </c>
      <c r="L2936" s="42">
        <v>1494.55</v>
      </c>
      <c r="M2936" s="44">
        <v>45259</v>
      </c>
      <c r="N2936" s="42">
        <v>105.45</v>
      </c>
      <c r="O2936" s="42">
        <v>0</v>
      </c>
      <c r="P2936" s="45">
        <f>IF(J2936&lt;DATEVALUE("2009-1-1"),3%,13%)</f>
        <v>0.13</v>
      </c>
      <c r="Q2936" s="42">
        <f>IF(P2936=13%,ROUND(O2936/(1+P2936)*P2936,2),ROUND(O2936/(1+0.03)*0.02,2))</f>
        <v>0</v>
      </c>
      <c r="R2936" s="42">
        <f>O2936-Q2936</f>
        <v>0</v>
      </c>
      <c r="S2936" s="42">
        <f>N2936-R2936</f>
        <v>105.45</v>
      </c>
      <c r="T2936" s="38">
        <v>2205</v>
      </c>
      <c r="U2936" s="14">
        <f>S2936/H2936</f>
        <v>6.590625E-2</v>
      </c>
      <c r="V2936" s="19"/>
      <c r="W2936" s="19"/>
      <c r="X2936" s="37" t="s">
        <v>3459</v>
      </c>
    </row>
    <row r="2937" spans="1:37" ht="16.5" customHeight="1">
      <c r="A2937" s="38">
        <v>198</v>
      </c>
      <c r="B2937" s="39">
        <v>10741</v>
      </c>
      <c r="C2937" s="38">
        <v>10282061</v>
      </c>
      <c r="D2937" s="40" t="s">
        <v>2020</v>
      </c>
      <c r="E2937" s="38">
        <v>1</v>
      </c>
      <c r="F2937" s="38">
        <v>58</v>
      </c>
      <c r="G2937" s="38" t="s">
        <v>33</v>
      </c>
      <c r="H2937" s="42">
        <v>1298</v>
      </c>
      <c r="I2937" s="49"/>
      <c r="J2937" s="44">
        <v>43367</v>
      </c>
      <c r="K2937" s="42">
        <v>0</v>
      </c>
      <c r="L2937" s="42">
        <v>1211.45</v>
      </c>
      <c r="M2937" s="44">
        <v>45107</v>
      </c>
      <c r="N2937" s="42">
        <f>H2937-K2937-L2937</f>
        <v>86.549999999999955</v>
      </c>
      <c r="O2937" s="42">
        <v>0</v>
      </c>
      <c r="P2937" s="45">
        <v>0.13</v>
      </c>
      <c r="Q2937" s="42">
        <v>0</v>
      </c>
      <c r="R2937" s="42">
        <v>0</v>
      </c>
      <c r="S2937" s="42">
        <f>N2937-R2937</f>
        <v>86.549999999999955</v>
      </c>
      <c r="T2937" s="38">
        <v>2506</v>
      </c>
      <c r="U2937" s="14">
        <f>S2937/H2937</f>
        <v>6.6679506933744193E-2</v>
      </c>
      <c r="V2937" s="19"/>
      <c r="W2937" s="19"/>
      <c r="X2937" s="37" t="s">
        <v>3462</v>
      </c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</row>
    <row r="2938" spans="1:37" ht="16.5" customHeight="1">
      <c r="A2938" s="38">
        <v>217</v>
      </c>
      <c r="B2938" s="39">
        <v>10736</v>
      </c>
      <c r="C2938" s="38">
        <v>10284417</v>
      </c>
      <c r="D2938" s="40" t="s">
        <v>482</v>
      </c>
      <c r="E2938" s="31">
        <v>20</v>
      </c>
      <c r="F2938" s="38">
        <v>58</v>
      </c>
      <c r="G2938" s="38" t="s">
        <v>33</v>
      </c>
      <c r="H2938" s="42">
        <v>15897.4</v>
      </c>
      <c r="I2938" s="49"/>
      <c r="J2938" s="44">
        <v>43367</v>
      </c>
      <c r="K2938" s="42">
        <v>0</v>
      </c>
      <c r="L2938" s="42">
        <v>14836.78</v>
      </c>
      <c r="M2938" s="44">
        <v>45107</v>
      </c>
      <c r="N2938" s="42">
        <f>H2938-K2938-L2938</f>
        <v>1060.619999999999</v>
      </c>
      <c r="O2938" s="42">
        <v>0</v>
      </c>
      <c r="P2938" s="45">
        <v>0.13</v>
      </c>
      <c r="Q2938" s="42">
        <v>0</v>
      </c>
      <c r="R2938" s="42">
        <v>0</v>
      </c>
      <c r="S2938" s="42">
        <f>N2938-R2938</f>
        <v>1060.619999999999</v>
      </c>
      <c r="T2938" s="38">
        <v>2506</v>
      </c>
      <c r="U2938" s="14">
        <f>S2938/H2938</f>
        <v>6.6716570005158016E-2</v>
      </c>
      <c r="V2938" s="19"/>
      <c r="W2938" s="19"/>
      <c r="X2938" s="37" t="s">
        <v>3461</v>
      </c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</row>
    <row r="2939" spans="1:37" ht="16.5" customHeight="1">
      <c r="A2939" s="38">
        <v>225</v>
      </c>
      <c r="B2939" s="39">
        <v>10739</v>
      </c>
      <c r="C2939" s="38">
        <v>10278005</v>
      </c>
      <c r="D2939" s="40" t="s">
        <v>168</v>
      </c>
      <c r="E2939" s="38">
        <v>2</v>
      </c>
      <c r="F2939" s="38">
        <v>120</v>
      </c>
      <c r="G2939" s="38" t="s">
        <v>21</v>
      </c>
      <c r="H2939" s="42">
        <v>12820.51</v>
      </c>
      <c r="I2939" s="55"/>
      <c r="J2939" s="44">
        <v>41576</v>
      </c>
      <c r="K2939" s="42">
        <v>0</v>
      </c>
      <c r="L2939" s="42">
        <v>11874.92</v>
      </c>
      <c r="M2939" s="44">
        <v>45138</v>
      </c>
      <c r="N2939" s="42">
        <f>H2939-K2939-L2939</f>
        <v>945.59000000000015</v>
      </c>
      <c r="O2939" s="42">
        <v>100</v>
      </c>
      <c r="P2939" s="45">
        <v>0.13</v>
      </c>
      <c r="Q2939" s="42">
        <v>11.5</v>
      </c>
      <c r="R2939" s="42">
        <v>88.5</v>
      </c>
      <c r="S2939" s="42">
        <v>857.09</v>
      </c>
      <c r="T2939" s="38">
        <v>5000</v>
      </c>
      <c r="U2939" s="14">
        <f>S2939/H2939</f>
        <v>6.6853034707667638E-2</v>
      </c>
      <c r="V2939" s="19"/>
      <c r="W2939" s="19"/>
      <c r="X2939" s="37" t="s">
        <v>3462</v>
      </c>
    </row>
    <row r="2940" spans="1:37" ht="16.5" customHeight="1">
      <c r="A2940" s="38">
        <v>6</v>
      </c>
      <c r="B2940" s="39">
        <v>50099</v>
      </c>
      <c r="C2940" s="38">
        <v>10297038</v>
      </c>
      <c r="D2940" s="40" t="s">
        <v>2880</v>
      </c>
      <c r="E2940" s="38">
        <v>1</v>
      </c>
      <c r="F2940" s="38">
        <v>60</v>
      </c>
      <c r="G2940" s="38" t="s">
        <v>33</v>
      </c>
      <c r="H2940" s="42">
        <v>1500</v>
      </c>
      <c r="I2940" s="2"/>
      <c r="J2940" s="44">
        <v>43215</v>
      </c>
      <c r="K2940" s="42">
        <v>0</v>
      </c>
      <c r="L2940" s="42">
        <v>1377.5</v>
      </c>
      <c r="M2940" s="44">
        <v>44985</v>
      </c>
      <c r="N2940" s="42">
        <f>H2940-K2940-L2940</f>
        <v>122.5</v>
      </c>
      <c r="O2940" s="42">
        <v>25</v>
      </c>
      <c r="P2940" s="45">
        <v>0.13</v>
      </c>
      <c r="Q2940" s="42">
        <v>2.88</v>
      </c>
      <c r="R2940" s="42">
        <v>22.12</v>
      </c>
      <c r="S2940" s="42">
        <f>N2940-R2940</f>
        <v>100.38</v>
      </c>
      <c r="T2940" s="38">
        <v>2001</v>
      </c>
      <c r="U2940" s="14">
        <f>S2940/H2940</f>
        <v>6.6919999999999993E-2</v>
      </c>
      <c r="V2940" s="19"/>
      <c r="W2940" s="19"/>
      <c r="X2940" s="37" t="s">
        <v>3468</v>
      </c>
    </row>
    <row r="2941" spans="1:37" ht="16.5" customHeight="1">
      <c r="A2941" s="38">
        <v>244</v>
      </c>
      <c r="B2941" s="39">
        <v>10736</v>
      </c>
      <c r="C2941" s="38">
        <v>10284598</v>
      </c>
      <c r="D2941" s="40" t="s">
        <v>1990</v>
      </c>
      <c r="E2941" s="31">
        <v>1</v>
      </c>
      <c r="F2941" s="38">
        <v>56</v>
      </c>
      <c r="G2941" s="38" t="s">
        <v>33</v>
      </c>
      <c r="H2941" s="42">
        <v>3257.86</v>
      </c>
      <c r="I2941" s="49"/>
      <c r="J2941" s="44">
        <v>43432</v>
      </c>
      <c r="K2941" s="42">
        <v>0</v>
      </c>
      <c r="L2941" s="42">
        <v>3037.68</v>
      </c>
      <c r="M2941" s="44">
        <v>45107</v>
      </c>
      <c r="N2941" s="42">
        <f>H2941-K2941-L2941</f>
        <v>220.18000000000029</v>
      </c>
      <c r="O2941" s="42">
        <v>0</v>
      </c>
      <c r="P2941" s="45">
        <v>0.13</v>
      </c>
      <c r="Q2941" s="42">
        <v>0</v>
      </c>
      <c r="R2941" s="42">
        <v>0</v>
      </c>
      <c r="S2941" s="42">
        <f>N2941-R2941</f>
        <v>220.18000000000029</v>
      </c>
      <c r="T2941" s="38">
        <v>2506</v>
      </c>
      <c r="U2941" s="14">
        <f>S2941/H2941</f>
        <v>6.7584242416801305E-2</v>
      </c>
      <c r="V2941" s="19"/>
      <c r="W2941" s="19"/>
      <c r="X2941" s="37" t="s">
        <v>3461</v>
      </c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</row>
    <row r="2942" spans="1:37" ht="16.5" customHeight="1">
      <c r="A2942" s="38">
        <v>246</v>
      </c>
      <c r="B2942" s="39">
        <v>10736</v>
      </c>
      <c r="C2942" s="38">
        <v>10284600</v>
      </c>
      <c r="D2942" s="40" t="s">
        <v>1991</v>
      </c>
      <c r="E2942" s="31">
        <v>3</v>
      </c>
      <c r="F2942" s="38">
        <v>56</v>
      </c>
      <c r="G2942" s="38" t="s">
        <v>33</v>
      </c>
      <c r="H2942" s="42">
        <v>8250</v>
      </c>
      <c r="I2942" s="49"/>
      <c r="J2942" s="44">
        <v>43432</v>
      </c>
      <c r="K2942" s="42">
        <v>0</v>
      </c>
      <c r="L2942" s="42">
        <v>7692.4</v>
      </c>
      <c r="M2942" s="44">
        <v>45107</v>
      </c>
      <c r="N2942" s="42">
        <f>H2942-K2942-L2942</f>
        <v>557.60000000000036</v>
      </c>
      <c r="O2942" s="42">
        <v>0</v>
      </c>
      <c r="P2942" s="45">
        <v>0.13</v>
      </c>
      <c r="Q2942" s="42">
        <v>0</v>
      </c>
      <c r="R2942" s="42">
        <v>0</v>
      </c>
      <c r="S2942" s="42">
        <f>N2942-R2942</f>
        <v>557.60000000000036</v>
      </c>
      <c r="T2942" s="38">
        <v>2506</v>
      </c>
      <c r="U2942" s="14">
        <f>S2942/H2942</f>
        <v>6.7587878787878836E-2</v>
      </c>
      <c r="V2942" s="19"/>
      <c r="W2942" s="19"/>
      <c r="X2942" s="37" t="s">
        <v>3461</v>
      </c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</row>
    <row r="2943" spans="1:37" ht="16.5" customHeight="1">
      <c r="A2943" s="38">
        <v>245</v>
      </c>
      <c r="B2943" s="39">
        <v>10736</v>
      </c>
      <c r="C2943" s="38">
        <v>10284599</v>
      </c>
      <c r="D2943" s="40" t="s">
        <v>1990</v>
      </c>
      <c r="E2943" s="31">
        <v>1</v>
      </c>
      <c r="F2943" s="38">
        <v>56</v>
      </c>
      <c r="G2943" s="38" t="s">
        <v>33</v>
      </c>
      <c r="H2943" s="42">
        <v>1896.55</v>
      </c>
      <c r="I2943" s="49"/>
      <c r="J2943" s="44">
        <v>43432</v>
      </c>
      <c r="K2943" s="42">
        <v>0</v>
      </c>
      <c r="L2943" s="42">
        <v>1768.36</v>
      </c>
      <c r="M2943" s="44">
        <v>45107</v>
      </c>
      <c r="N2943" s="42">
        <f>H2943-K2943-L2943</f>
        <v>128.19000000000005</v>
      </c>
      <c r="O2943" s="42">
        <v>0</v>
      </c>
      <c r="P2943" s="45">
        <v>0.13</v>
      </c>
      <c r="Q2943" s="42">
        <v>0</v>
      </c>
      <c r="R2943" s="42">
        <v>0</v>
      </c>
      <c r="S2943" s="42">
        <f>N2943-R2943</f>
        <v>128.19000000000005</v>
      </c>
      <c r="T2943" s="38">
        <v>2506</v>
      </c>
      <c r="U2943" s="14">
        <f>S2943/H2943</f>
        <v>6.7591152355593084E-2</v>
      </c>
      <c r="V2943" s="19"/>
      <c r="W2943" s="19"/>
      <c r="X2943" s="37" t="s">
        <v>3461</v>
      </c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</row>
    <row r="2944" spans="1:37" ht="16.5" customHeight="1">
      <c r="A2944" s="38">
        <v>243</v>
      </c>
      <c r="B2944" s="39">
        <v>10736</v>
      </c>
      <c r="C2944" s="38">
        <v>10284595</v>
      </c>
      <c r="D2944" s="40" t="s">
        <v>1989</v>
      </c>
      <c r="E2944" s="31">
        <v>1</v>
      </c>
      <c r="F2944" s="38">
        <v>56</v>
      </c>
      <c r="G2944" s="38" t="s">
        <v>33</v>
      </c>
      <c r="H2944" s="42">
        <v>2241.38</v>
      </c>
      <c r="I2944" s="49"/>
      <c r="J2944" s="44">
        <v>43432</v>
      </c>
      <c r="K2944" s="42">
        <v>0</v>
      </c>
      <c r="L2944" s="42">
        <v>2089.83</v>
      </c>
      <c r="M2944" s="44">
        <v>45107</v>
      </c>
      <c r="N2944" s="42">
        <f>H2944-K2944-L2944</f>
        <v>151.55000000000018</v>
      </c>
      <c r="O2944" s="42">
        <v>0</v>
      </c>
      <c r="P2944" s="45">
        <v>0.13</v>
      </c>
      <c r="Q2944" s="42">
        <v>0</v>
      </c>
      <c r="R2944" s="42">
        <v>0</v>
      </c>
      <c r="S2944" s="42">
        <f>N2944-R2944</f>
        <v>151.55000000000018</v>
      </c>
      <c r="T2944" s="38">
        <v>2205</v>
      </c>
      <c r="U2944" s="14">
        <f>S2944/H2944</f>
        <v>6.7614594580124823E-2</v>
      </c>
      <c r="V2944" s="19"/>
      <c r="W2944" s="19"/>
      <c r="X2944" s="37" t="s">
        <v>3461</v>
      </c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</row>
    <row r="2945" spans="1:37" ht="16.5" customHeight="1">
      <c r="A2945" s="38">
        <v>252</v>
      </c>
      <c r="B2945" s="39">
        <v>10736</v>
      </c>
      <c r="C2945" s="38">
        <v>10284616</v>
      </c>
      <c r="D2945" s="40" t="s">
        <v>1995</v>
      </c>
      <c r="E2945" s="31">
        <v>4</v>
      </c>
      <c r="F2945" s="38">
        <v>55</v>
      </c>
      <c r="G2945" s="38" t="s">
        <v>33</v>
      </c>
      <c r="H2945" s="42">
        <v>7586.2</v>
      </c>
      <c r="I2945" s="49"/>
      <c r="J2945" s="44">
        <v>43460</v>
      </c>
      <c r="K2945" s="42">
        <v>0</v>
      </c>
      <c r="L2945" s="42">
        <v>7070.1</v>
      </c>
      <c r="M2945" s="44">
        <v>45107</v>
      </c>
      <c r="N2945" s="42">
        <f>H2945-K2945-L2945</f>
        <v>516.09999999999945</v>
      </c>
      <c r="O2945" s="42">
        <v>0</v>
      </c>
      <c r="P2945" s="45">
        <v>0.13</v>
      </c>
      <c r="Q2945" s="42">
        <v>0</v>
      </c>
      <c r="R2945" s="42">
        <v>0</v>
      </c>
      <c r="S2945" s="42">
        <f>N2945-R2945</f>
        <v>516.09999999999945</v>
      </c>
      <c r="T2945" s="38">
        <v>2205</v>
      </c>
      <c r="U2945" s="14">
        <f>S2945/H2945</f>
        <v>6.8031425483114E-2</v>
      </c>
      <c r="V2945" s="19"/>
      <c r="W2945" s="19"/>
      <c r="X2945" s="37" t="s">
        <v>3461</v>
      </c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</row>
    <row r="2946" spans="1:37" ht="16.5" customHeight="1">
      <c r="A2946" s="38">
        <v>250</v>
      </c>
      <c r="B2946" s="39">
        <v>10736</v>
      </c>
      <c r="C2946" s="38">
        <v>10284614</v>
      </c>
      <c r="D2946" s="40" t="s">
        <v>1993</v>
      </c>
      <c r="E2946" s="31">
        <v>1</v>
      </c>
      <c r="F2946" s="38">
        <v>55</v>
      </c>
      <c r="G2946" s="38" t="s">
        <v>33</v>
      </c>
      <c r="H2946" s="42">
        <v>8189.66</v>
      </c>
      <c r="I2946" s="49"/>
      <c r="J2946" s="44">
        <v>43460</v>
      </c>
      <c r="K2946" s="42">
        <v>0</v>
      </c>
      <c r="L2946" s="42">
        <v>7632.5</v>
      </c>
      <c r="M2946" s="44">
        <v>45107</v>
      </c>
      <c r="N2946" s="42">
        <f>H2946-K2946-L2946</f>
        <v>557.15999999999985</v>
      </c>
      <c r="O2946" s="42">
        <v>0</v>
      </c>
      <c r="P2946" s="45">
        <v>0.13</v>
      </c>
      <c r="Q2946" s="42">
        <v>0</v>
      </c>
      <c r="R2946" s="42">
        <v>0</v>
      </c>
      <c r="S2946" s="42">
        <f>N2946-R2946</f>
        <v>557.15999999999985</v>
      </c>
      <c r="T2946" s="38">
        <v>2205</v>
      </c>
      <c r="U2946" s="14">
        <f>S2946/H2946</f>
        <v>6.8032128317903284E-2</v>
      </c>
      <c r="V2946" s="19"/>
      <c r="W2946" s="19"/>
      <c r="X2946" s="37" t="s">
        <v>3461</v>
      </c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</row>
    <row r="2947" spans="1:37" ht="16.5" customHeight="1">
      <c r="A2947" s="38">
        <v>248</v>
      </c>
      <c r="B2947" s="39">
        <v>10736</v>
      </c>
      <c r="C2947" s="38">
        <v>10284605</v>
      </c>
      <c r="D2947" s="40" t="s">
        <v>245</v>
      </c>
      <c r="E2947" s="31">
        <v>1</v>
      </c>
      <c r="F2947" s="38">
        <v>55</v>
      </c>
      <c r="G2947" s="38" t="s">
        <v>33</v>
      </c>
      <c r="H2947" s="42">
        <v>2155.17</v>
      </c>
      <c r="I2947" s="49"/>
      <c r="J2947" s="44">
        <v>43460</v>
      </c>
      <c r="K2947" s="42">
        <v>0</v>
      </c>
      <c r="L2947" s="42">
        <v>2008.45</v>
      </c>
      <c r="M2947" s="44">
        <v>45107</v>
      </c>
      <c r="N2947" s="42">
        <f>H2947-K2947-L2947</f>
        <v>146.72000000000003</v>
      </c>
      <c r="O2947" s="42">
        <v>0</v>
      </c>
      <c r="P2947" s="45">
        <v>0.13</v>
      </c>
      <c r="Q2947" s="42">
        <v>0</v>
      </c>
      <c r="R2947" s="42">
        <v>0</v>
      </c>
      <c r="S2947" s="42">
        <f>N2947-R2947</f>
        <v>146.72000000000003</v>
      </c>
      <c r="T2947" s="38">
        <v>5000</v>
      </c>
      <c r="U2947" s="14">
        <f>S2947/H2947</f>
        <v>6.8078156247535007E-2</v>
      </c>
      <c r="V2947" s="19"/>
      <c r="W2947" s="19"/>
      <c r="X2947" s="37" t="s">
        <v>3461</v>
      </c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</row>
    <row r="2948" spans="1:37" ht="16.5" customHeight="1">
      <c r="A2948" s="38">
        <v>465</v>
      </c>
      <c r="B2948" s="39">
        <v>10736</v>
      </c>
      <c r="C2948" s="38">
        <v>10284095</v>
      </c>
      <c r="D2948" s="40" t="s">
        <v>1403</v>
      </c>
      <c r="E2948" s="38">
        <v>1</v>
      </c>
      <c r="F2948" s="38">
        <v>120</v>
      </c>
      <c r="G2948" s="38" t="s">
        <v>23</v>
      </c>
      <c r="H2948" s="42">
        <v>1992</v>
      </c>
      <c r="I2948" s="55"/>
      <c r="J2948" s="44">
        <v>41721</v>
      </c>
      <c r="K2948" s="42">
        <v>0</v>
      </c>
      <c r="L2948" s="42">
        <v>1766.24</v>
      </c>
      <c r="M2948" s="44">
        <v>45138</v>
      </c>
      <c r="N2948" s="42">
        <f>H2948-K2948-L2948</f>
        <v>225.76</v>
      </c>
      <c r="O2948" s="42">
        <v>100</v>
      </c>
      <c r="P2948" s="45">
        <v>0.13</v>
      </c>
      <c r="Q2948" s="42">
        <v>11.5</v>
      </c>
      <c r="R2948" s="42">
        <v>88.5</v>
      </c>
      <c r="S2948" s="42">
        <v>137.26</v>
      </c>
      <c r="T2948" s="38">
        <v>5000</v>
      </c>
      <c r="U2948" s="14">
        <f>S2948/H2948</f>
        <v>6.8905622489959836E-2</v>
      </c>
      <c r="V2948" s="19"/>
      <c r="W2948" s="19"/>
      <c r="X2948" s="37" t="s">
        <v>3461</v>
      </c>
    </row>
    <row r="2949" spans="1:37" ht="16.5" customHeight="1">
      <c r="A2949" s="38">
        <v>33</v>
      </c>
      <c r="B2949" s="39">
        <v>10723</v>
      </c>
      <c r="C2949" s="38">
        <v>10294744</v>
      </c>
      <c r="D2949" s="40" t="s">
        <v>1835</v>
      </c>
      <c r="E2949" s="31">
        <v>1</v>
      </c>
      <c r="F2949" s="38">
        <v>48</v>
      </c>
      <c r="G2949" s="38" t="s">
        <v>33</v>
      </c>
      <c r="H2949" s="42">
        <v>5280.98</v>
      </c>
      <c r="I2949" s="49"/>
      <c r="J2949" s="44">
        <v>43674</v>
      </c>
      <c r="K2949" s="42">
        <v>0</v>
      </c>
      <c r="L2949" s="42">
        <v>4911.6899999999996</v>
      </c>
      <c r="M2949" s="44">
        <v>45107</v>
      </c>
      <c r="N2949" s="42">
        <f>H2949-K2949-L2949</f>
        <v>369.28999999999996</v>
      </c>
      <c r="O2949" s="42">
        <v>0</v>
      </c>
      <c r="P2949" s="45">
        <v>0.13</v>
      </c>
      <c r="Q2949" s="42">
        <v>0</v>
      </c>
      <c r="R2949" s="42">
        <v>0</v>
      </c>
      <c r="S2949" s="42">
        <f>N2949-R2949</f>
        <v>369.28999999999996</v>
      </c>
      <c r="T2949" s="38">
        <v>5000</v>
      </c>
      <c r="U2949" s="14">
        <f>S2949/H2949</f>
        <v>6.9928308760873928E-2</v>
      </c>
      <c r="V2949" s="19"/>
      <c r="W2949" s="19"/>
      <c r="X2949" s="37" t="s">
        <v>3470</v>
      </c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</row>
    <row r="2950" spans="1:37" ht="16.5" customHeight="1">
      <c r="A2950" s="38">
        <v>37</v>
      </c>
      <c r="B2950" s="39">
        <v>10736</v>
      </c>
      <c r="C2950" s="38">
        <v>10283096</v>
      </c>
      <c r="D2950" s="40" t="s">
        <v>1850</v>
      </c>
      <c r="E2950" s="31">
        <v>15</v>
      </c>
      <c r="F2950" s="38">
        <v>50</v>
      </c>
      <c r="G2950" s="38" t="s">
        <v>33</v>
      </c>
      <c r="H2950" s="42">
        <v>38793.15</v>
      </c>
      <c r="I2950" s="49"/>
      <c r="J2950" s="44">
        <v>43613</v>
      </c>
      <c r="K2950" s="42">
        <v>0</v>
      </c>
      <c r="L2950" s="42">
        <v>36068.559999999998</v>
      </c>
      <c r="M2950" s="44">
        <v>45107</v>
      </c>
      <c r="N2950" s="42">
        <f>H2950-K2950-L2950</f>
        <v>2724.5900000000038</v>
      </c>
      <c r="O2950" s="42">
        <v>0</v>
      </c>
      <c r="P2950" s="45">
        <v>0.13</v>
      </c>
      <c r="Q2950" s="42">
        <v>0</v>
      </c>
      <c r="R2950" s="42">
        <v>0</v>
      </c>
      <c r="S2950" s="42">
        <f>N2950-R2950</f>
        <v>2724.5900000000038</v>
      </c>
      <c r="T2950" s="38">
        <v>2506</v>
      </c>
      <c r="U2950" s="14">
        <f>S2950/H2950</f>
        <v>7.0233791275006119E-2</v>
      </c>
      <c r="V2950" s="19"/>
      <c r="W2950" s="19"/>
      <c r="X2950" s="37" t="s">
        <v>3461</v>
      </c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</row>
    <row r="2951" spans="1:37" ht="16.5" customHeight="1">
      <c r="A2951" s="38">
        <v>35</v>
      </c>
      <c r="B2951" s="39">
        <v>10736</v>
      </c>
      <c r="C2951" s="38">
        <v>10283077</v>
      </c>
      <c r="D2951" s="40" t="s">
        <v>1848</v>
      </c>
      <c r="E2951" s="31">
        <v>1</v>
      </c>
      <c r="F2951" s="38">
        <v>50</v>
      </c>
      <c r="G2951" s="38" t="s">
        <v>33</v>
      </c>
      <c r="H2951" s="42">
        <v>1077.5899999999999</v>
      </c>
      <c r="I2951" s="49"/>
      <c r="J2951" s="44">
        <v>43613</v>
      </c>
      <c r="K2951" s="42">
        <v>0</v>
      </c>
      <c r="L2951" s="42">
        <v>1001.86</v>
      </c>
      <c r="M2951" s="44">
        <v>45107</v>
      </c>
      <c r="N2951" s="42">
        <f>H2951-K2951-L2951</f>
        <v>75.729999999999905</v>
      </c>
      <c r="O2951" s="42">
        <v>0</v>
      </c>
      <c r="P2951" s="45">
        <v>0.13</v>
      </c>
      <c r="Q2951" s="42">
        <v>0</v>
      </c>
      <c r="R2951" s="42">
        <v>0</v>
      </c>
      <c r="S2951" s="42">
        <f>N2951-R2951</f>
        <v>75.729999999999905</v>
      </c>
      <c r="T2951" s="38">
        <v>5000</v>
      </c>
      <c r="U2951" s="14">
        <f>S2951/H2951</f>
        <v>7.0277192624281878E-2</v>
      </c>
      <c r="V2951" s="19"/>
      <c r="W2951" s="19"/>
      <c r="X2951" s="37" t="s">
        <v>3461</v>
      </c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</row>
    <row r="2952" spans="1:37" ht="16.5" customHeight="1">
      <c r="A2952" s="38">
        <v>129</v>
      </c>
      <c r="B2952" s="39">
        <v>10732</v>
      </c>
      <c r="C2952" s="38">
        <v>10320116</v>
      </c>
      <c r="D2952" s="40" t="s">
        <v>3424</v>
      </c>
      <c r="E2952" s="58">
        <v>2</v>
      </c>
      <c r="F2952" s="38">
        <v>120</v>
      </c>
      <c r="G2952" s="38" t="s">
        <v>21</v>
      </c>
      <c r="H2952" s="42">
        <v>165811.96</v>
      </c>
      <c r="I2952" s="37"/>
      <c r="J2952" s="44">
        <v>41724</v>
      </c>
      <c r="K2952" s="42">
        <v>0</v>
      </c>
      <c r="L2952" s="42">
        <v>153583.35999999999</v>
      </c>
      <c r="M2952" s="44">
        <v>45277</v>
      </c>
      <c r="N2952" s="42">
        <v>12228.6</v>
      </c>
      <c r="O2952" s="42">
        <v>600</v>
      </c>
      <c r="P2952" s="45">
        <f>IF(J2952&lt;DATEVALUE("2009-1-1"),3%,13%)</f>
        <v>0.13</v>
      </c>
      <c r="Q2952" s="42">
        <f>IF(P2952=13%,ROUND(O2952/(1+P2952)*P2952,2),ROUND(O2952/(1+0.03)*0.02,2))</f>
        <v>69.03</v>
      </c>
      <c r="R2952" s="42">
        <f>O2952-Q2952</f>
        <v>530.97</v>
      </c>
      <c r="S2952" s="42">
        <f>N2952-R2952</f>
        <v>11697.630000000001</v>
      </c>
      <c r="T2952" s="38">
        <v>2102</v>
      </c>
      <c r="U2952" s="14">
        <f>S2952/H2952</f>
        <v>7.0547564843935276E-2</v>
      </c>
      <c r="V2952" s="19"/>
      <c r="W2952" s="19"/>
      <c r="X2952" s="37" t="s">
        <v>3460</v>
      </c>
    </row>
    <row r="2953" spans="1:37" ht="16.5" customHeight="1">
      <c r="A2953" s="38">
        <v>187</v>
      </c>
      <c r="B2953" s="39">
        <v>10741</v>
      </c>
      <c r="C2953" s="38">
        <v>10282203</v>
      </c>
      <c r="D2953" s="40" t="s">
        <v>1193</v>
      </c>
      <c r="E2953" s="38">
        <v>8</v>
      </c>
      <c r="F2953" s="38">
        <v>49</v>
      </c>
      <c r="G2953" s="38" t="s">
        <v>33</v>
      </c>
      <c r="H2953" s="42">
        <v>16068.4</v>
      </c>
      <c r="I2953" s="49"/>
      <c r="J2953" s="44">
        <v>43641</v>
      </c>
      <c r="K2953" s="42">
        <v>0</v>
      </c>
      <c r="L2953" s="42">
        <v>14932.86</v>
      </c>
      <c r="M2953" s="44">
        <v>45107</v>
      </c>
      <c r="N2953" s="42">
        <f>H2953-K2953-L2953</f>
        <v>1135.5399999999991</v>
      </c>
      <c r="O2953" s="42">
        <v>0</v>
      </c>
      <c r="P2953" s="45">
        <v>0.13</v>
      </c>
      <c r="Q2953" s="42">
        <v>0</v>
      </c>
      <c r="R2953" s="42">
        <v>0</v>
      </c>
      <c r="S2953" s="42">
        <f>N2953-R2953</f>
        <v>1135.5399999999991</v>
      </c>
      <c r="T2953" s="38">
        <v>5000</v>
      </c>
      <c r="U2953" s="14">
        <f>S2953/H2953</f>
        <v>7.0669139428941222E-2</v>
      </c>
      <c r="V2953" s="19"/>
      <c r="W2953" s="19"/>
      <c r="X2953" s="37" t="s">
        <v>3462</v>
      </c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</row>
    <row r="2954" spans="1:37" ht="16.5" customHeight="1">
      <c r="A2954" s="38">
        <v>525</v>
      </c>
      <c r="B2954" s="39">
        <v>10729</v>
      </c>
      <c r="C2954" s="38">
        <v>10292274</v>
      </c>
      <c r="D2954" s="40" t="s">
        <v>3217</v>
      </c>
      <c r="E2954" s="58">
        <v>2</v>
      </c>
      <c r="F2954" s="38">
        <v>43</v>
      </c>
      <c r="G2954" s="38" t="s">
        <v>23</v>
      </c>
      <c r="H2954" s="42">
        <v>1607.14</v>
      </c>
      <c r="I2954" s="37"/>
      <c r="J2954" s="44">
        <v>43977</v>
      </c>
      <c r="K2954" s="42">
        <v>0</v>
      </c>
      <c r="L2954" s="42">
        <v>1491.36</v>
      </c>
      <c r="M2954" s="44">
        <v>45259</v>
      </c>
      <c r="N2954" s="42">
        <v>115.78</v>
      </c>
      <c r="O2954" s="42">
        <v>0</v>
      </c>
      <c r="P2954" s="45">
        <f>IF(J2954&lt;DATEVALUE("2009-1-1"),3%,13%)</f>
        <v>0.13</v>
      </c>
      <c r="Q2954" s="42">
        <f>IF(P2954=13%,ROUND(O2954/(1+P2954)*P2954,2),ROUND(O2954/(1+0.03)*0.02,2))</f>
        <v>0</v>
      </c>
      <c r="R2954" s="42">
        <f>O2954-Q2954</f>
        <v>0</v>
      </c>
      <c r="S2954" s="42">
        <f>N2954-R2954</f>
        <v>115.78</v>
      </c>
      <c r="T2954" s="38">
        <v>2102</v>
      </c>
      <c r="U2954" s="14">
        <f>S2954/H2954</f>
        <v>7.2041016961807924E-2</v>
      </c>
      <c r="V2954" s="19"/>
      <c r="W2954" s="19"/>
      <c r="X2954" s="37" t="s">
        <v>3459</v>
      </c>
    </row>
    <row r="2955" spans="1:37" ht="16.5" customHeight="1">
      <c r="A2955" s="38">
        <v>334</v>
      </c>
      <c r="B2955" s="39">
        <v>10729</v>
      </c>
      <c r="C2955" s="38">
        <v>10292583</v>
      </c>
      <c r="D2955" s="40" t="s">
        <v>3111</v>
      </c>
      <c r="E2955" s="58">
        <v>385</v>
      </c>
      <c r="F2955" s="38">
        <v>43</v>
      </c>
      <c r="G2955" s="38" t="s">
        <v>21</v>
      </c>
      <c r="H2955" s="42">
        <v>41290.800000000003</v>
      </c>
      <c r="I2955" s="37"/>
      <c r="J2955" s="44">
        <v>43979</v>
      </c>
      <c r="K2955" s="42">
        <v>0</v>
      </c>
      <c r="L2955" s="42">
        <v>38314.06</v>
      </c>
      <c r="M2955" s="44">
        <v>45259</v>
      </c>
      <c r="N2955" s="42">
        <v>2976.74</v>
      </c>
      <c r="O2955" s="42">
        <v>0</v>
      </c>
      <c r="P2955" s="45">
        <f>IF(J2955&lt;DATEVALUE("2009-1-1"),3%,13%)</f>
        <v>0.13</v>
      </c>
      <c r="Q2955" s="42">
        <f>IF(P2955=13%,ROUND(O2955/(1+P2955)*P2955,2),ROUND(O2955/(1+0.03)*0.02,2))</f>
        <v>0</v>
      </c>
      <c r="R2955" s="42">
        <f>O2955-Q2955</f>
        <v>0</v>
      </c>
      <c r="S2955" s="42">
        <f>N2955-R2955</f>
        <v>2976.74</v>
      </c>
      <c r="T2955" s="38">
        <v>2001</v>
      </c>
      <c r="U2955" s="14">
        <f>S2955/H2955</f>
        <v>7.2092088310228897E-2</v>
      </c>
      <c r="V2955" s="19"/>
      <c r="W2955" s="19"/>
      <c r="X2955" s="37" t="s">
        <v>3459</v>
      </c>
    </row>
    <row r="2956" spans="1:37" ht="16.5" customHeight="1">
      <c r="A2956" s="38">
        <v>538</v>
      </c>
      <c r="B2956" s="39">
        <v>10729</v>
      </c>
      <c r="C2956" s="38">
        <v>10292271</v>
      </c>
      <c r="D2956" s="40" t="s">
        <v>3224</v>
      </c>
      <c r="E2956" s="58">
        <v>1</v>
      </c>
      <c r="F2956" s="38">
        <v>43</v>
      </c>
      <c r="G2956" s="38" t="s">
        <v>23</v>
      </c>
      <c r="H2956" s="42">
        <v>830.75</v>
      </c>
      <c r="I2956" s="37"/>
      <c r="J2956" s="44">
        <v>43977</v>
      </c>
      <c r="K2956" s="42">
        <v>0</v>
      </c>
      <c r="L2956" s="42">
        <v>770.75</v>
      </c>
      <c r="M2956" s="44">
        <v>45259</v>
      </c>
      <c r="N2956" s="42">
        <v>60</v>
      </c>
      <c r="O2956" s="42">
        <v>0</v>
      </c>
      <c r="P2956" s="45">
        <f>IF(J2956&lt;DATEVALUE("2009-1-1"),3%,13%)</f>
        <v>0.13</v>
      </c>
      <c r="Q2956" s="42">
        <f>IF(P2956=13%,ROUND(O2956/(1+P2956)*P2956,2),ROUND(O2956/(1+0.03)*0.02,2))</f>
        <v>0</v>
      </c>
      <c r="R2956" s="42">
        <f>O2956-Q2956</f>
        <v>0</v>
      </c>
      <c r="S2956" s="42">
        <f>N2956-R2956</f>
        <v>60</v>
      </c>
      <c r="T2956" s="38">
        <v>2103</v>
      </c>
      <c r="U2956" s="14">
        <f>S2956/H2956</f>
        <v>7.2223894071622025E-2</v>
      </c>
      <c r="V2956" s="19"/>
      <c r="W2956" s="19"/>
      <c r="X2956" s="37" t="s">
        <v>3459</v>
      </c>
    </row>
    <row r="2957" spans="1:37" ht="16.5" customHeight="1">
      <c r="A2957" s="38">
        <v>209</v>
      </c>
      <c r="B2957" s="39">
        <v>10741</v>
      </c>
      <c r="C2957" s="38">
        <v>10282500</v>
      </c>
      <c r="D2957" s="40" t="s">
        <v>1223</v>
      </c>
      <c r="E2957" s="38">
        <v>3</v>
      </c>
      <c r="F2957" s="38">
        <v>45</v>
      </c>
      <c r="G2957" s="38" t="s">
        <v>33</v>
      </c>
      <c r="H2957" s="42">
        <v>6282.05</v>
      </c>
      <c r="I2957" s="49"/>
      <c r="J2957" s="44">
        <v>43763</v>
      </c>
      <c r="K2957" s="42">
        <v>0</v>
      </c>
      <c r="L2957" s="42">
        <v>5827.05</v>
      </c>
      <c r="M2957" s="44">
        <v>45107</v>
      </c>
      <c r="N2957" s="42">
        <f>H2957-K2957-L2957</f>
        <v>455</v>
      </c>
      <c r="O2957" s="42">
        <v>0</v>
      </c>
      <c r="P2957" s="45">
        <v>0.13</v>
      </c>
      <c r="Q2957" s="42">
        <v>0</v>
      </c>
      <c r="R2957" s="42">
        <v>0</v>
      </c>
      <c r="S2957" s="42">
        <f>N2957-R2957</f>
        <v>455</v>
      </c>
      <c r="T2957" s="38">
        <v>2001</v>
      </c>
      <c r="U2957" s="14">
        <f>S2957/H2957</f>
        <v>7.2428586209915546E-2</v>
      </c>
      <c r="V2957" s="19"/>
      <c r="W2957" s="19"/>
      <c r="X2957" s="37" t="s">
        <v>3462</v>
      </c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</row>
    <row r="2958" spans="1:37" ht="16.5" customHeight="1">
      <c r="A2958" s="38">
        <v>208</v>
      </c>
      <c r="B2958" s="39">
        <v>10741</v>
      </c>
      <c r="C2958" s="38">
        <v>10282499</v>
      </c>
      <c r="D2958" s="40" t="s">
        <v>1223</v>
      </c>
      <c r="E2958" s="38">
        <v>5</v>
      </c>
      <c r="F2958" s="38">
        <v>45</v>
      </c>
      <c r="G2958" s="38" t="s">
        <v>33</v>
      </c>
      <c r="H2958" s="42">
        <v>10470.09</v>
      </c>
      <c r="I2958" s="49"/>
      <c r="J2958" s="44">
        <v>43763</v>
      </c>
      <c r="K2958" s="42">
        <v>0</v>
      </c>
      <c r="L2958" s="42">
        <v>9711.74</v>
      </c>
      <c r="M2958" s="44">
        <v>45107</v>
      </c>
      <c r="N2958" s="42">
        <f>H2958-K2958-L2958</f>
        <v>758.35000000000036</v>
      </c>
      <c r="O2958" s="42">
        <v>0</v>
      </c>
      <c r="P2958" s="45">
        <v>0.13</v>
      </c>
      <c r="Q2958" s="42">
        <v>0</v>
      </c>
      <c r="R2958" s="42">
        <v>0</v>
      </c>
      <c r="S2958" s="42">
        <f>N2958-R2958</f>
        <v>758.35000000000036</v>
      </c>
      <c r="T2958" s="38">
        <v>2201</v>
      </c>
      <c r="U2958" s="14">
        <f>S2958/H2958</f>
        <v>7.2430131928187855E-2</v>
      </c>
      <c r="V2958" s="19"/>
      <c r="W2958" s="19"/>
      <c r="X2958" s="37" t="s">
        <v>3462</v>
      </c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</row>
    <row r="2959" spans="1:37" ht="16.5" customHeight="1">
      <c r="A2959" s="38">
        <v>536</v>
      </c>
      <c r="B2959" s="39">
        <v>10736</v>
      </c>
      <c r="C2959" s="38">
        <v>10284425</v>
      </c>
      <c r="D2959" s="40" t="s">
        <v>1458</v>
      </c>
      <c r="E2959" s="38">
        <v>3</v>
      </c>
      <c r="F2959" s="38">
        <v>60</v>
      </c>
      <c r="G2959" s="38" t="s">
        <v>83</v>
      </c>
      <c r="H2959" s="42">
        <v>32541.39</v>
      </c>
      <c r="I2959" s="55"/>
      <c r="J2959" s="44">
        <v>43402</v>
      </c>
      <c r="K2959" s="42">
        <v>0</v>
      </c>
      <c r="L2959" s="42">
        <v>29368.63</v>
      </c>
      <c r="M2959" s="44">
        <v>45138</v>
      </c>
      <c r="N2959" s="42">
        <f>H2959-K2959-L2959</f>
        <v>3172.7599999999984</v>
      </c>
      <c r="O2959" s="42">
        <v>900</v>
      </c>
      <c r="P2959" s="45">
        <v>0.13</v>
      </c>
      <c r="Q2959" s="42">
        <v>103.54</v>
      </c>
      <c r="R2959" s="42">
        <v>796.46</v>
      </c>
      <c r="S2959" s="42">
        <v>2376.3000000000002</v>
      </c>
      <c r="T2959" s="38">
        <v>5000</v>
      </c>
      <c r="U2959" s="14">
        <f>S2959/H2959</f>
        <v>7.3023924300713652E-2</v>
      </c>
      <c r="V2959" s="19"/>
      <c r="W2959" s="19"/>
      <c r="X2959" s="37" t="s">
        <v>3461</v>
      </c>
    </row>
    <row r="2960" spans="1:37" ht="16.5" customHeight="1">
      <c r="A2960" s="38">
        <v>571</v>
      </c>
      <c r="B2960" s="39">
        <v>10736</v>
      </c>
      <c r="C2960" s="38">
        <v>10284100</v>
      </c>
      <c r="D2960" s="40" t="s">
        <v>1244</v>
      </c>
      <c r="E2960" s="38">
        <v>1</v>
      </c>
      <c r="F2960" s="38">
        <v>120</v>
      </c>
      <c r="G2960" s="38" t="s">
        <v>262</v>
      </c>
      <c r="H2960" s="42">
        <v>33144</v>
      </c>
      <c r="I2960" s="55"/>
      <c r="J2960" s="44">
        <v>41723</v>
      </c>
      <c r="K2960" s="42">
        <v>0</v>
      </c>
      <c r="L2960" s="42">
        <v>29387.68</v>
      </c>
      <c r="M2960" s="44">
        <v>45138</v>
      </c>
      <c r="N2960" s="42">
        <f>H2960-K2960-L2960</f>
        <v>3756.3199999999997</v>
      </c>
      <c r="O2960" s="42">
        <v>1500</v>
      </c>
      <c r="P2960" s="45">
        <v>0.13</v>
      </c>
      <c r="Q2960" s="42">
        <v>172.57</v>
      </c>
      <c r="R2960" s="42">
        <v>1327.43</v>
      </c>
      <c r="S2960" s="42">
        <v>2428.89</v>
      </c>
      <c r="T2960" s="38">
        <v>5000</v>
      </c>
      <c r="U2960" s="14">
        <f>S2960/H2960</f>
        <v>7.3282947139753793E-2</v>
      </c>
      <c r="V2960" s="19"/>
      <c r="W2960" s="19"/>
      <c r="X2960" s="37" t="s">
        <v>3461</v>
      </c>
    </row>
    <row r="2961" spans="1:24" ht="16.5" customHeight="1">
      <c r="A2961" s="38">
        <v>39</v>
      </c>
      <c r="B2961" s="39">
        <v>50100</v>
      </c>
      <c r="C2961" s="38">
        <v>10308959</v>
      </c>
      <c r="D2961" s="40" t="s">
        <v>1032</v>
      </c>
      <c r="E2961" s="58">
        <v>1</v>
      </c>
      <c r="F2961" s="38">
        <v>120</v>
      </c>
      <c r="G2961" s="38" t="s">
        <v>21</v>
      </c>
      <c r="H2961" s="42">
        <v>8974.36</v>
      </c>
      <c r="I2961" s="57"/>
      <c r="J2961" s="44">
        <v>41639</v>
      </c>
      <c r="K2961" s="42">
        <v>0</v>
      </c>
      <c r="L2961" s="42">
        <v>8312.56</v>
      </c>
      <c r="M2961" s="44">
        <v>45199</v>
      </c>
      <c r="N2961" s="42">
        <v>661.8</v>
      </c>
      <c r="O2961" s="42">
        <v>0</v>
      </c>
      <c r="P2961" s="45">
        <v>0.13</v>
      </c>
      <c r="Q2961" s="42">
        <v>0</v>
      </c>
      <c r="R2961" s="42">
        <v>0</v>
      </c>
      <c r="S2961" s="42">
        <v>661.8</v>
      </c>
      <c r="T2961" s="38">
        <v>2101</v>
      </c>
      <c r="U2961" s="14">
        <f>S2961/H2961</f>
        <v>7.3743420143609115E-2</v>
      </c>
      <c r="V2961" s="19"/>
      <c r="W2961" s="19"/>
      <c r="X2961" s="37" t="s">
        <v>3477</v>
      </c>
    </row>
    <row r="2962" spans="1:24" ht="16.5" customHeight="1">
      <c r="A2962" s="38">
        <v>824</v>
      </c>
      <c r="B2962" s="39">
        <v>40711</v>
      </c>
      <c r="C2962" s="38">
        <v>10306657</v>
      </c>
      <c r="D2962" s="40" t="s">
        <v>987</v>
      </c>
      <c r="E2962" s="58">
        <v>6</v>
      </c>
      <c r="F2962" s="38">
        <v>120</v>
      </c>
      <c r="G2962" s="38" t="s">
        <v>23</v>
      </c>
      <c r="H2962" s="42">
        <v>3589.74</v>
      </c>
      <c r="I2962" s="57"/>
      <c r="J2962" s="44">
        <v>41637</v>
      </c>
      <c r="K2962" s="42">
        <v>0</v>
      </c>
      <c r="L2962" s="42">
        <v>3325.01</v>
      </c>
      <c r="M2962" s="44">
        <v>45199</v>
      </c>
      <c r="N2962" s="42">
        <f>H2962-K2962-L2962</f>
        <v>264.72999999999956</v>
      </c>
      <c r="O2962" s="42">
        <v>0</v>
      </c>
      <c r="P2962" s="45">
        <v>0.13</v>
      </c>
      <c r="Q2962" s="42">
        <v>0</v>
      </c>
      <c r="R2962" s="42">
        <v>0</v>
      </c>
      <c r="S2962" s="42">
        <f>N2962-R2962</f>
        <v>264.72999999999956</v>
      </c>
      <c r="T2962" s="38">
        <v>2101</v>
      </c>
      <c r="U2962" s="14">
        <f>S2962/H2962</f>
        <v>7.37462880320022E-2</v>
      </c>
      <c r="V2962" s="19"/>
      <c r="W2962" s="19"/>
      <c r="X2962" s="37" t="s">
        <v>3467</v>
      </c>
    </row>
    <row r="2963" spans="1:24" ht="16.5" customHeight="1">
      <c r="A2963" s="38">
        <v>11</v>
      </c>
      <c r="B2963" s="39">
        <v>10747</v>
      </c>
      <c r="C2963" s="38">
        <v>10307390</v>
      </c>
      <c r="D2963" s="40" t="s">
        <v>337</v>
      </c>
      <c r="E2963" s="58">
        <v>2</v>
      </c>
      <c r="F2963" s="38">
        <v>120</v>
      </c>
      <c r="G2963" s="38" t="s">
        <v>23</v>
      </c>
      <c r="H2963" s="42">
        <v>4498.18</v>
      </c>
      <c r="I2963" s="57"/>
      <c r="J2963" s="44">
        <v>41637</v>
      </c>
      <c r="K2963" s="42">
        <v>0</v>
      </c>
      <c r="L2963" s="42">
        <v>4166.45</v>
      </c>
      <c r="M2963" s="44">
        <v>45199</v>
      </c>
      <c r="N2963" s="42">
        <f>H2963-L2963</f>
        <v>331.73000000000047</v>
      </c>
      <c r="O2963" s="42">
        <v>0</v>
      </c>
      <c r="P2963" s="45">
        <v>0.13</v>
      </c>
      <c r="Q2963" s="42">
        <v>0</v>
      </c>
      <c r="R2963" s="42">
        <v>0</v>
      </c>
      <c r="S2963" s="42">
        <f>N2963-R2963</f>
        <v>331.73000000000047</v>
      </c>
      <c r="T2963" s="38">
        <v>2101</v>
      </c>
      <c r="U2963" s="14">
        <f>S2963/H2963</f>
        <v>7.3747604586744078E-2</v>
      </c>
      <c r="V2963" s="19"/>
      <c r="W2963" s="19"/>
      <c r="X2963" s="37" t="s">
        <v>3472</v>
      </c>
    </row>
    <row r="2964" spans="1:24" ht="16.5" customHeight="1">
      <c r="A2964" s="38">
        <v>827</v>
      </c>
      <c r="B2964" s="39">
        <v>40711</v>
      </c>
      <c r="C2964" s="38">
        <v>10306661</v>
      </c>
      <c r="D2964" s="40" t="s">
        <v>990</v>
      </c>
      <c r="E2964" s="58">
        <v>18</v>
      </c>
      <c r="F2964" s="38">
        <v>120</v>
      </c>
      <c r="G2964" s="38" t="s">
        <v>23</v>
      </c>
      <c r="H2964" s="42">
        <v>13122</v>
      </c>
      <c r="I2964" s="57"/>
      <c r="J2964" s="44">
        <v>41637</v>
      </c>
      <c r="K2964" s="42">
        <v>0</v>
      </c>
      <c r="L2964" s="42">
        <v>12154.28</v>
      </c>
      <c r="M2964" s="44">
        <v>45199</v>
      </c>
      <c r="N2964" s="42">
        <f>H2964-K2964-L2964</f>
        <v>967.71999999999935</v>
      </c>
      <c r="O2964" s="42">
        <v>0</v>
      </c>
      <c r="P2964" s="45">
        <v>0.13</v>
      </c>
      <c r="Q2964" s="42">
        <v>0</v>
      </c>
      <c r="R2964" s="42">
        <v>0</v>
      </c>
      <c r="S2964" s="42">
        <f>N2964-R2964</f>
        <v>967.71999999999935</v>
      </c>
      <c r="T2964" s="38">
        <v>2101</v>
      </c>
      <c r="U2964" s="14">
        <f>S2964/H2964</f>
        <v>7.374790428288365E-2</v>
      </c>
      <c r="V2964" s="19"/>
      <c r="W2964" s="19"/>
      <c r="X2964" s="37" t="s">
        <v>3467</v>
      </c>
    </row>
    <row r="2965" spans="1:24" ht="16.5" customHeight="1">
      <c r="A2965" s="38">
        <v>834</v>
      </c>
      <c r="B2965" s="39">
        <v>40711</v>
      </c>
      <c r="C2965" s="38">
        <v>10306809</v>
      </c>
      <c r="D2965" s="40" t="s">
        <v>995</v>
      </c>
      <c r="E2965" s="58">
        <v>342</v>
      </c>
      <c r="F2965" s="38">
        <v>120</v>
      </c>
      <c r="G2965" s="38" t="s">
        <v>21</v>
      </c>
      <c r="H2965" s="42">
        <v>8184.06</v>
      </c>
      <c r="I2965" s="57"/>
      <c r="J2965" s="44">
        <v>41639</v>
      </c>
      <c r="K2965" s="42">
        <v>0</v>
      </c>
      <c r="L2965" s="42">
        <v>7580.5</v>
      </c>
      <c r="M2965" s="44">
        <v>45199</v>
      </c>
      <c r="N2965" s="42">
        <f>H2965-K2965-L2965</f>
        <v>603.5600000000004</v>
      </c>
      <c r="O2965" s="42">
        <v>0</v>
      </c>
      <c r="P2965" s="45">
        <v>0.13</v>
      </c>
      <c r="Q2965" s="42">
        <v>0</v>
      </c>
      <c r="R2965" s="42">
        <v>0</v>
      </c>
      <c r="S2965" s="42">
        <f>N2965-R2965</f>
        <v>603.5600000000004</v>
      </c>
      <c r="T2965" s="38">
        <v>1601</v>
      </c>
      <c r="U2965" s="14">
        <f>S2965/H2965</f>
        <v>7.3748237427389382E-2</v>
      </c>
      <c r="V2965" s="19"/>
      <c r="W2965" s="19"/>
      <c r="X2965" s="37" t="s">
        <v>3467</v>
      </c>
    </row>
    <row r="2966" spans="1:24" ht="16.5" customHeight="1">
      <c r="A2966" s="38">
        <v>10</v>
      </c>
      <c r="B2966" s="39">
        <v>10747</v>
      </c>
      <c r="C2966" s="38">
        <v>10307326</v>
      </c>
      <c r="D2966" s="40" t="s">
        <v>625</v>
      </c>
      <c r="E2966" s="58">
        <v>1</v>
      </c>
      <c r="F2966" s="38">
        <v>120</v>
      </c>
      <c r="G2966" s="38" t="s">
        <v>23</v>
      </c>
      <c r="H2966" s="42">
        <v>4948.72</v>
      </c>
      <c r="I2966" s="57"/>
      <c r="J2966" s="44">
        <v>41637</v>
      </c>
      <c r="K2966" s="42">
        <v>0</v>
      </c>
      <c r="L2966" s="42">
        <v>4583.76</v>
      </c>
      <c r="M2966" s="44">
        <v>45199</v>
      </c>
      <c r="N2966" s="42">
        <f>H2966-L2966</f>
        <v>364.96000000000004</v>
      </c>
      <c r="O2966" s="42">
        <v>0</v>
      </c>
      <c r="P2966" s="45">
        <v>0.13</v>
      </c>
      <c r="Q2966" s="42">
        <v>0</v>
      </c>
      <c r="R2966" s="42">
        <v>0</v>
      </c>
      <c r="S2966" s="42">
        <f>N2966-R2966</f>
        <v>364.96000000000004</v>
      </c>
      <c r="T2966" s="38">
        <v>2101</v>
      </c>
      <c r="U2966" s="14">
        <f>S2966/H2966</f>
        <v>7.3748363213113691E-2</v>
      </c>
      <c r="V2966" s="19"/>
      <c r="W2966" s="19"/>
      <c r="X2966" s="37" t="s">
        <v>3472</v>
      </c>
    </row>
    <row r="2967" spans="1:24" ht="16.5" customHeight="1">
      <c r="A2967" s="38">
        <v>828</v>
      </c>
      <c r="B2967" s="39">
        <v>40711</v>
      </c>
      <c r="C2967" s="38">
        <v>10306688</v>
      </c>
      <c r="D2967" s="40" t="s">
        <v>991</v>
      </c>
      <c r="E2967" s="58">
        <v>15</v>
      </c>
      <c r="F2967" s="38">
        <v>120</v>
      </c>
      <c r="G2967" s="38" t="s">
        <v>23</v>
      </c>
      <c r="H2967" s="42">
        <v>22215</v>
      </c>
      <c r="I2967" s="57"/>
      <c r="J2967" s="44">
        <v>41637</v>
      </c>
      <c r="K2967" s="42">
        <v>0</v>
      </c>
      <c r="L2967" s="42">
        <v>20576.68</v>
      </c>
      <c r="M2967" s="44">
        <v>45199</v>
      </c>
      <c r="N2967" s="42">
        <f>H2967-K2967-L2967</f>
        <v>1638.3199999999997</v>
      </c>
      <c r="O2967" s="42">
        <v>0</v>
      </c>
      <c r="P2967" s="45">
        <v>0.13</v>
      </c>
      <c r="Q2967" s="42">
        <v>0</v>
      </c>
      <c r="R2967" s="42">
        <v>0</v>
      </c>
      <c r="S2967" s="42">
        <f>N2967-R2967</f>
        <v>1638.3199999999997</v>
      </c>
      <c r="T2967" s="38">
        <v>2101</v>
      </c>
      <c r="U2967" s="14">
        <f>S2967/H2967</f>
        <v>7.3748368219671387E-2</v>
      </c>
      <c r="V2967" s="19"/>
      <c r="W2967" s="19"/>
      <c r="X2967" s="37" t="s">
        <v>3467</v>
      </c>
    </row>
    <row r="2968" spans="1:24" ht="16.5" customHeight="1">
      <c r="A2968" s="38">
        <v>809</v>
      </c>
      <c r="B2968" s="39">
        <v>40711</v>
      </c>
      <c r="C2968" s="38">
        <v>10306486</v>
      </c>
      <c r="D2968" s="40" t="s">
        <v>114</v>
      </c>
      <c r="E2968" s="58">
        <v>1</v>
      </c>
      <c r="F2968" s="38">
        <v>120</v>
      </c>
      <c r="G2968" s="38" t="s">
        <v>23</v>
      </c>
      <c r="H2968" s="42">
        <v>1538.46</v>
      </c>
      <c r="I2968" s="57"/>
      <c r="J2968" s="44">
        <v>41637</v>
      </c>
      <c r="K2968" s="42">
        <v>0</v>
      </c>
      <c r="L2968" s="42">
        <v>1425</v>
      </c>
      <c r="M2968" s="44">
        <v>45199</v>
      </c>
      <c r="N2968" s="42">
        <f>H2968-K2968-L2968</f>
        <v>113.46000000000004</v>
      </c>
      <c r="O2968" s="42">
        <v>0</v>
      </c>
      <c r="P2968" s="45">
        <v>0.13</v>
      </c>
      <c r="Q2968" s="42">
        <v>0</v>
      </c>
      <c r="R2968" s="42">
        <v>0</v>
      </c>
      <c r="S2968" s="42">
        <f>N2968-R2968</f>
        <v>113.46000000000004</v>
      </c>
      <c r="T2968" s="38">
        <v>2101</v>
      </c>
      <c r="U2968" s="14">
        <f>S2968/H2968</f>
        <v>7.3749073749073774E-2</v>
      </c>
      <c r="V2968" s="19"/>
      <c r="W2968" s="19"/>
      <c r="X2968" s="37" t="s">
        <v>3467</v>
      </c>
    </row>
    <row r="2969" spans="1:24" ht="16.5" customHeight="1">
      <c r="A2969" s="38">
        <v>811</v>
      </c>
      <c r="B2969" s="39">
        <v>40711</v>
      </c>
      <c r="C2969" s="38">
        <v>10306511</v>
      </c>
      <c r="D2969" s="40" t="s">
        <v>271</v>
      </c>
      <c r="E2969" s="58">
        <v>3</v>
      </c>
      <c r="F2969" s="38">
        <v>120</v>
      </c>
      <c r="G2969" s="38" t="s">
        <v>23</v>
      </c>
      <c r="H2969" s="42">
        <v>8974.35</v>
      </c>
      <c r="I2969" s="57"/>
      <c r="J2969" s="44">
        <v>41637</v>
      </c>
      <c r="K2969" s="42">
        <v>0</v>
      </c>
      <c r="L2969" s="42">
        <v>8312.5</v>
      </c>
      <c r="M2969" s="44">
        <v>45199</v>
      </c>
      <c r="N2969" s="42">
        <f>H2969-K2969-L2969</f>
        <v>661.85000000000036</v>
      </c>
      <c r="O2969" s="42">
        <v>0</v>
      </c>
      <c r="P2969" s="45">
        <v>0.13</v>
      </c>
      <c r="Q2969" s="42">
        <v>0</v>
      </c>
      <c r="R2969" s="42">
        <v>0</v>
      </c>
      <c r="S2969" s="42">
        <f>N2969-R2969</f>
        <v>661.85000000000036</v>
      </c>
      <c r="T2969" s="38">
        <v>2101</v>
      </c>
      <c r="U2969" s="14">
        <f>S2969/H2969</f>
        <v>7.3749073749073787E-2</v>
      </c>
      <c r="V2969" s="19"/>
      <c r="W2969" s="19"/>
      <c r="X2969" s="37" t="s">
        <v>3467</v>
      </c>
    </row>
    <row r="2970" spans="1:24" ht="16.5" customHeight="1">
      <c r="A2970" s="38">
        <v>829</v>
      </c>
      <c r="B2970" s="39">
        <v>40711</v>
      </c>
      <c r="C2970" s="38">
        <v>10306692</v>
      </c>
      <c r="D2970" s="40" t="s">
        <v>862</v>
      </c>
      <c r="E2970" s="58">
        <v>50</v>
      </c>
      <c r="F2970" s="38">
        <v>120</v>
      </c>
      <c r="G2970" s="38" t="s">
        <v>23</v>
      </c>
      <c r="H2970" s="42">
        <v>47800</v>
      </c>
      <c r="I2970" s="57"/>
      <c r="J2970" s="44">
        <v>41637</v>
      </c>
      <c r="K2970" s="42">
        <v>0</v>
      </c>
      <c r="L2970" s="42">
        <v>44274.77</v>
      </c>
      <c r="M2970" s="44">
        <v>45199</v>
      </c>
      <c r="N2970" s="42">
        <f>H2970-K2970-L2970</f>
        <v>3525.2300000000032</v>
      </c>
      <c r="O2970" s="42">
        <v>0</v>
      </c>
      <c r="P2970" s="45">
        <v>0.13</v>
      </c>
      <c r="Q2970" s="42">
        <v>0</v>
      </c>
      <c r="R2970" s="42">
        <v>0</v>
      </c>
      <c r="S2970" s="42">
        <f>N2970-R2970</f>
        <v>3525.2300000000032</v>
      </c>
      <c r="T2970" s="38">
        <v>2101</v>
      </c>
      <c r="U2970" s="14">
        <f>S2970/H2970</f>
        <v>7.374958158995823E-2</v>
      </c>
      <c r="V2970" s="19"/>
      <c r="W2970" s="19"/>
      <c r="X2970" s="37" t="s">
        <v>3467</v>
      </c>
    </row>
    <row r="2971" spans="1:24" ht="16.5" customHeight="1">
      <c r="A2971" s="38">
        <v>833</v>
      </c>
      <c r="B2971" s="39">
        <v>40711</v>
      </c>
      <c r="C2971" s="38">
        <v>10306733</v>
      </c>
      <c r="D2971" s="40" t="s">
        <v>994</v>
      </c>
      <c r="E2971" s="58">
        <v>259</v>
      </c>
      <c r="F2971" s="38">
        <v>120</v>
      </c>
      <c r="G2971" s="38" t="s">
        <v>23</v>
      </c>
      <c r="H2971" s="42">
        <v>12240.34</v>
      </c>
      <c r="I2971" s="57"/>
      <c r="J2971" s="44">
        <v>41637</v>
      </c>
      <c r="K2971" s="42">
        <v>0</v>
      </c>
      <c r="L2971" s="42">
        <v>11337.62</v>
      </c>
      <c r="M2971" s="44">
        <v>45199</v>
      </c>
      <c r="N2971" s="42">
        <f>H2971-K2971-L2971</f>
        <v>902.71999999999935</v>
      </c>
      <c r="O2971" s="42">
        <v>0</v>
      </c>
      <c r="P2971" s="45">
        <v>0.13</v>
      </c>
      <c r="Q2971" s="42">
        <v>0</v>
      </c>
      <c r="R2971" s="42">
        <v>0</v>
      </c>
      <c r="S2971" s="42">
        <f>N2971-R2971</f>
        <v>902.71999999999935</v>
      </c>
      <c r="T2971" s="38">
        <v>5000</v>
      </c>
      <c r="U2971" s="14">
        <f>S2971/H2971</f>
        <v>7.3749585387333963E-2</v>
      </c>
      <c r="V2971" s="19"/>
      <c r="W2971" s="19"/>
      <c r="X2971" s="37" t="s">
        <v>3467</v>
      </c>
    </row>
    <row r="2972" spans="1:24" ht="16.5" customHeight="1">
      <c r="A2972" s="38">
        <v>812</v>
      </c>
      <c r="B2972" s="39">
        <v>40711</v>
      </c>
      <c r="C2972" s="38">
        <v>10306515</v>
      </c>
      <c r="D2972" s="40" t="s">
        <v>76</v>
      </c>
      <c r="E2972" s="58">
        <v>4</v>
      </c>
      <c r="F2972" s="38">
        <v>120</v>
      </c>
      <c r="G2972" s="38" t="s">
        <v>23</v>
      </c>
      <c r="H2972" s="42">
        <v>4786.32</v>
      </c>
      <c r="I2972" s="57"/>
      <c r="J2972" s="44">
        <v>41637</v>
      </c>
      <c r="K2972" s="42">
        <v>0</v>
      </c>
      <c r="L2972" s="42">
        <v>4433.33</v>
      </c>
      <c r="M2972" s="44">
        <v>45199</v>
      </c>
      <c r="N2972" s="42">
        <f>H2972-K2972-L2972</f>
        <v>352.98999999999978</v>
      </c>
      <c r="O2972" s="42">
        <v>0</v>
      </c>
      <c r="P2972" s="45">
        <v>0.13</v>
      </c>
      <c r="Q2972" s="42">
        <v>0</v>
      </c>
      <c r="R2972" s="42">
        <v>0</v>
      </c>
      <c r="S2972" s="42">
        <f>N2972-R2972</f>
        <v>352.98999999999978</v>
      </c>
      <c r="T2972" s="38">
        <v>2101</v>
      </c>
      <c r="U2972" s="14">
        <f>S2972/H2972</f>
        <v>7.374977017834157E-2</v>
      </c>
      <c r="V2972" s="19"/>
      <c r="W2972" s="19"/>
      <c r="X2972" s="37" t="s">
        <v>3467</v>
      </c>
    </row>
    <row r="2973" spans="1:24" ht="16.5" customHeight="1">
      <c r="A2973" s="38">
        <v>81</v>
      </c>
      <c r="B2973" s="39">
        <v>10732</v>
      </c>
      <c r="C2973" s="38">
        <v>10320680</v>
      </c>
      <c r="D2973" s="40" t="s">
        <v>301</v>
      </c>
      <c r="E2973" s="58">
        <v>1</v>
      </c>
      <c r="F2973" s="38">
        <v>120</v>
      </c>
      <c r="G2973" s="38" t="s">
        <v>21</v>
      </c>
      <c r="H2973" s="42">
        <v>588843.30000000005</v>
      </c>
      <c r="I2973" s="57"/>
      <c r="J2973" s="44">
        <v>41639</v>
      </c>
      <c r="K2973" s="42">
        <v>0</v>
      </c>
      <c r="L2973" s="42">
        <v>545416.19999999995</v>
      </c>
      <c r="M2973" s="44">
        <v>45199</v>
      </c>
      <c r="N2973" s="42">
        <f>H2973-L2973</f>
        <v>43427.100000000093</v>
      </c>
      <c r="O2973" s="42">
        <v>0</v>
      </c>
      <c r="P2973" s="45">
        <v>0.13</v>
      </c>
      <c r="Q2973" s="42">
        <v>0</v>
      </c>
      <c r="R2973" s="42">
        <v>0</v>
      </c>
      <c r="S2973" s="42">
        <f>N2973</f>
        <v>43427.100000000093</v>
      </c>
      <c r="T2973" s="38">
        <v>5000</v>
      </c>
      <c r="U2973" s="14">
        <f>S2973/H2973</f>
        <v>7.3749841426403409E-2</v>
      </c>
      <c r="V2973" s="19"/>
      <c r="W2973" s="19"/>
      <c r="X2973" s="37" t="s">
        <v>3460</v>
      </c>
    </row>
    <row r="2974" spans="1:24" ht="16.5" customHeight="1">
      <c r="A2974" s="38">
        <v>9</v>
      </c>
      <c r="B2974" s="39">
        <v>10747</v>
      </c>
      <c r="C2974" s="38">
        <v>10307317</v>
      </c>
      <c r="D2974" s="40" t="s">
        <v>624</v>
      </c>
      <c r="E2974" s="58">
        <v>5</v>
      </c>
      <c r="F2974" s="38">
        <v>120</v>
      </c>
      <c r="G2974" s="38" t="s">
        <v>23</v>
      </c>
      <c r="H2974" s="42">
        <v>12820.5</v>
      </c>
      <c r="I2974" s="57"/>
      <c r="J2974" s="44">
        <v>41637</v>
      </c>
      <c r="K2974" s="42">
        <v>0</v>
      </c>
      <c r="L2974" s="42">
        <v>11874.99</v>
      </c>
      <c r="M2974" s="44">
        <v>45199</v>
      </c>
      <c r="N2974" s="42">
        <f>H2974-L2974</f>
        <v>945.51000000000022</v>
      </c>
      <c r="O2974" s="42">
        <v>0</v>
      </c>
      <c r="P2974" s="45">
        <v>0.13</v>
      </c>
      <c r="Q2974" s="42">
        <v>0</v>
      </c>
      <c r="R2974" s="42">
        <v>0</v>
      </c>
      <c r="S2974" s="42">
        <f>N2974-R2974</f>
        <v>945.51000000000022</v>
      </c>
      <c r="T2974" s="38">
        <v>2101</v>
      </c>
      <c r="U2974" s="14">
        <f>S2974/H2974</f>
        <v>7.3749853749853767E-2</v>
      </c>
      <c r="V2974" s="19"/>
      <c r="W2974" s="19"/>
      <c r="X2974" s="37" t="s">
        <v>3472</v>
      </c>
    </row>
    <row r="2975" spans="1:24" ht="16.5" customHeight="1">
      <c r="A2975" s="38">
        <v>82</v>
      </c>
      <c r="B2975" s="39">
        <v>10732</v>
      </c>
      <c r="C2975" s="38">
        <v>10320681</v>
      </c>
      <c r="D2975" s="40" t="s">
        <v>301</v>
      </c>
      <c r="E2975" s="58">
        <v>1</v>
      </c>
      <c r="F2975" s="38">
        <v>120</v>
      </c>
      <c r="G2975" s="38" t="s">
        <v>21</v>
      </c>
      <c r="H2975" s="42">
        <v>605352.92000000004</v>
      </c>
      <c r="I2975" s="57"/>
      <c r="J2975" s="44">
        <v>41639</v>
      </c>
      <c r="K2975" s="42">
        <v>0</v>
      </c>
      <c r="L2975" s="42">
        <v>560708.17000000004</v>
      </c>
      <c r="M2975" s="44">
        <v>45199</v>
      </c>
      <c r="N2975" s="42">
        <f>H2975-L2975</f>
        <v>44644.75</v>
      </c>
      <c r="O2975" s="42">
        <v>0</v>
      </c>
      <c r="P2975" s="45">
        <v>0.13</v>
      </c>
      <c r="Q2975" s="42">
        <v>0</v>
      </c>
      <c r="R2975" s="42">
        <v>0</v>
      </c>
      <c r="S2975" s="42">
        <f>N2975</f>
        <v>44644.75</v>
      </c>
      <c r="T2975" s="38">
        <v>5000</v>
      </c>
      <c r="U2975" s="14">
        <f>S2975/H2975</f>
        <v>7.3749953993779357E-2</v>
      </c>
      <c r="V2975" s="19"/>
      <c r="W2975" s="19"/>
      <c r="X2975" s="37" t="s">
        <v>3460</v>
      </c>
    </row>
    <row r="2976" spans="1:24" ht="16.5" customHeight="1">
      <c r="A2976" s="38">
        <v>831</v>
      </c>
      <c r="B2976" s="39">
        <v>40711</v>
      </c>
      <c r="C2976" s="38">
        <v>10306709</v>
      </c>
      <c r="D2976" s="40" t="s">
        <v>993</v>
      </c>
      <c r="E2976" s="58">
        <v>2</v>
      </c>
      <c r="F2976" s="38">
        <v>120</v>
      </c>
      <c r="G2976" s="38" t="s">
        <v>23</v>
      </c>
      <c r="H2976" s="42">
        <v>4368</v>
      </c>
      <c r="I2976" s="57"/>
      <c r="J2976" s="44">
        <v>41637</v>
      </c>
      <c r="K2976" s="42">
        <v>0</v>
      </c>
      <c r="L2976" s="42">
        <v>4045.86</v>
      </c>
      <c r="M2976" s="44">
        <v>45199</v>
      </c>
      <c r="N2976" s="42">
        <f>H2976-K2976-L2976</f>
        <v>322.13999999999987</v>
      </c>
      <c r="O2976" s="42">
        <v>0</v>
      </c>
      <c r="P2976" s="45">
        <v>0.13</v>
      </c>
      <c r="Q2976" s="42">
        <v>0</v>
      </c>
      <c r="R2976" s="42">
        <v>0</v>
      </c>
      <c r="S2976" s="42">
        <f>N2976-R2976</f>
        <v>322.13999999999987</v>
      </c>
      <c r="T2976" s="38">
        <v>2101</v>
      </c>
      <c r="U2976" s="14">
        <f>S2976/H2976</f>
        <v>7.3749999999999968E-2</v>
      </c>
      <c r="V2976" s="19"/>
      <c r="W2976" s="19"/>
      <c r="X2976" s="37" t="s">
        <v>3467</v>
      </c>
    </row>
    <row r="2977" spans="1:24" ht="16.5" customHeight="1">
      <c r="A2977" s="38">
        <v>15</v>
      </c>
      <c r="B2977" s="39">
        <v>10747</v>
      </c>
      <c r="C2977" s="38">
        <v>10307484</v>
      </c>
      <c r="D2977" s="40" t="s">
        <v>31</v>
      </c>
      <c r="E2977" s="58">
        <v>175</v>
      </c>
      <c r="F2977" s="38">
        <v>120</v>
      </c>
      <c r="G2977" s="38" t="s">
        <v>23</v>
      </c>
      <c r="H2977" s="42">
        <v>7672</v>
      </c>
      <c r="I2977" s="57"/>
      <c r="J2977" s="44">
        <v>41637</v>
      </c>
      <c r="K2977" s="42">
        <v>0</v>
      </c>
      <c r="L2977" s="42">
        <v>7106.19</v>
      </c>
      <c r="M2977" s="44">
        <v>45199</v>
      </c>
      <c r="N2977" s="42">
        <f>H2977-L2977</f>
        <v>565.8100000000004</v>
      </c>
      <c r="O2977" s="42">
        <v>0</v>
      </c>
      <c r="P2977" s="45">
        <v>0.13</v>
      </c>
      <c r="Q2977" s="42">
        <v>0</v>
      </c>
      <c r="R2977" s="42">
        <v>0</v>
      </c>
      <c r="S2977" s="42">
        <f>N2977-R2977</f>
        <v>565.8100000000004</v>
      </c>
      <c r="T2977" s="38">
        <v>5000</v>
      </c>
      <c r="U2977" s="14">
        <f>S2977/H2977</f>
        <v>7.3750000000000052E-2</v>
      </c>
      <c r="V2977" s="19"/>
      <c r="W2977" s="19"/>
      <c r="X2977" s="37" t="s">
        <v>3472</v>
      </c>
    </row>
    <row r="2978" spans="1:24" ht="16.5" customHeight="1">
      <c r="A2978" s="38">
        <v>83</v>
      </c>
      <c r="B2978" s="39">
        <v>10732</v>
      </c>
      <c r="C2978" s="38">
        <v>10320682</v>
      </c>
      <c r="D2978" s="40" t="s">
        <v>301</v>
      </c>
      <c r="E2978" s="58">
        <v>1</v>
      </c>
      <c r="F2978" s="38">
        <v>120</v>
      </c>
      <c r="G2978" s="38" t="s">
        <v>21</v>
      </c>
      <c r="H2978" s="42">
        <v>866368.16</v>
      </c>
      <c r="I2978" s="57"/>
      <c r="J2978" s="44">
        <v>41639</v>
      </c>
      <c r="K2978" s="42">
        <v>0</v>
      </c>
      <c r="L2978" s="42">
        <v>802473.46</v>
      </c>
      <c r="M2978" s="44">
        <v>45199</v>
      </c>
      <c r="N2978" s="42">
        <f>H2978-L2978</f>
        <v>63894.70000000007</v>
      </c>
      <c r="O2978" s="42">
        <v>0</v>
      </c>
      <c r="P2978" s="45">
        <v>0.13</v>
      </c>
      <c r="Q2978" s="42">
        <v>0</v>
      </c>
      <c r="R2978" s="42">
        <v>0</v>
      </c>
      <c r="S2978" s="42">
        <f>N2978</f>
        <v>63894.70000000007</v>
      </c>
      <c r="T2978" s="38">
        <v>5000</v>
      </c>
      <c r="U2978" s="14">
        <f>S2978/H2978</f>
        <v>7.3750055634546938E-2</v>
      </c>
      <c r="V2978" s="19"/>
      <c r="W2978" s="19"/>
      <c r="X2978" s="37" t="s">
        <v>3460</v>
      </c>
    </row>
    <row r="2979" spans="1:24" ht="16.5" customHeight="1">
      <c r="A2979" s="38">
        <v>38</v>
      </c>
      <c r="B2979" s="39">
        <v>50100</v>
      </c>
      <c r="C2979" s="38">
        <v>10308950</v>
      </c>
      <c r="D2979" s="40" t="s">
        <v>854</v>
      </c>
      <c r="E2979" s="58">
        <v>2</v>
      </c>
      <c r="F2979" s="38">
        <v>120</v>
      </c>
      <c r="G2979" s="38" t="s">
        <v>21</v>
      </c>
      <c r="H2979" s="42">
        <v>2974.36</v>
      </c>
      <c r="I2979" s="57"/>
      <c r="J2979" s="44">
        <v>41639</v>
      </c>
      <c r="K2979" s="42">
        <v>0</v>
      </c>
      <c r="L2979" s="42">
        <v>2755</v>
      </c>
      <c r="M2979" s="44">
        <v>45199</v>
      </c>
      <c r="N2979" s="42">
        <v>219.36</v>
      </c>
      <c r="O2979" s="42">
        <v>0</v>
      </c>
      <c r="P2979" s="45">
        <v>0.13</v>
      </c>
      <c r="Q2979" s="42">
        <v>0</v>
      </c>
      <c r="R2979" s="42">
        <v>0</v>
      </c>
      <c r="S2979" s="42">
        <v>219.36</v>
      </c>
      <c r="T2979" s="38">
        <v>2101</v>
      </c>
      <c r="U2979" s="14">
        <f>S2979/H2979</f>
        <v>7.3750319396441583E-2</v>
      </c>
      <c r="V2979" s="19"/>
      <c r="W2979" s="19"/>
      <c r="X2979" s="37" t="s">
        <v>3477</v>
      </c>
    </row>
    <row r="2980" spans="1:24" ht="16.5" customHeight="1">
      <c r="A2980" s="38">
        <v>826</v>
      </c>
      <c r="B2980" s="39">
        <v>40711</v>
      </c>
      <c r="C2980" s="38">
        <v>10306660</v>
      </c>
      <c r="D2980" s="40" t="s">
        <v>989</v>
      </c>
      <c r="E2980" s="58">
        <v>6</v>
      </c>
      <c r="F2980" s="38">
        <v>120</v>
      </c>
      <c r="G2980" s="38" t="s">
        <v>23</v>
      </c>
      <c r="H2980" s="42">
        <v>18143.509999999998</v>
      </c>
      <c r="I2980" s="57"/>
      <c r="J2980" s="44">
        <v>41637</v>
      </c>
      <c r="K2980" s="42">
        <v>0</v>
      </c>
      <c r="L2980" s="42">
        <v>16805.419999999998</v>
      </c>
      <c r="M2980" s="44">
        <v>45199</v>
      </c>
      <c r="N2980" s="42">
        <f>H2980-K2980-L2980</f>
        <v>1338.0900000000001</v>
      </c>
      <c r="O2980" s="42">
        <v>0</v>
      </c>
      <c r="P2980" s="45">
        <v>0.13</v>
      </c>
      <c r="Q2980" s="42">
        <v>0</v>
      </c>
      <c r="R2980" s="42">
        <v>0</v>
      </c>
      <c r="S2980" s="42">
        <f>N2980-R2980</f>
        <v>1338.0900000000001</v>
      </c>
      <c r="T2980" s="38">
        <v>2101</v>
      </c>
      <c r="U2980" s="14">
        <f>S2980/H2980</f>
        <v>7.3750338275229005E-2</v>
      </c>
      <c r="V2980" s="19"/>
      <c r="W2980" s="19"/>
      <c r="X2980" s="37" t="s">
        <v>3467</v>
      </c>
    </row>
    <row r="2981" spans="1:24" ht="16.5" customHeight="1">
      <c r="A2981" s="38">
        <v>813</v>
      </c>
      <c r="B2981" s="39">
        <v>40711</v>
      </c>
      <c r="C2981" s="38">
        <v>10306521</v>
      </c>
      <c r="D2981" s="40" t="s">
        <v>337</v>
      </c>
      <c r="E2981" s="58">
        <v>39</v>
      </c>
      <c r="F2981" s="38">
        <v>120</v>
      </c>
      <c r="G2981" s="38" t="s">
        <v>23</v>
      </c>
      <c r="H2981" s="42">
        <v>26379.8</v>
      </c>
      <c r="I2981" s="57"/>
      <c r="J2981" s="44">
        <v>41637</v>
      </c>
      <c r="K2981" s="42">
        <v>0</v>
      </c>
      <c r="L2981" s="42">
        <v>24434.28</v>
      </c>
      <c r="M2981" s="44">
        <v>45199</v>
      </c>
      <c r="N2981" s="42">
        <f>H2981-K2981-L2981</f>
        <v>1945.5200000000004</v>
      </c>
      <c r="O2981" s="42">
        <v>0</v>
      </c>
      <c r="P2981" s="45">
        <v>0.13</v>
      </c>
      <c r="Q2981" s="42">
        <v>0</v>
      </c>
      <c r="R2981" s="42">
        <v>0</v>
      </c>
      <c r="S2981" s="42">
        <f>N2981-R2981</f>
        <v>1945.5200000000004</v>
      </c>
      <c r="T2981" s="38">
        <v>2101</v>
      </c>
      <c r="U2981" s="14">
        <f>S2981/H2981</f>
        <v>7.3750369600982593E-2</v>
      </c>
      <c r="V2981" s="19"/>
      <c r="W2981" s="19"/>
      <c r="X2981" s="37" t="s">
        <v>3467</v>
      </c>
    </row>
    <row r="2982" spans="1:24" ht="16.5" customHeight="1">
      <c r="A2982" s="38">
        <v>42</v>
      </c>
      <c r="B2982" s="39">
        <v>50100</v>
      </c>
      <c r="C2982" s="38">
        <v>10309166</v>
      </c>
      <c r="D2982" s="40" t="s">
        <v>1035</v>
      </c>
      <c r="E2982" s="41">
        <v>4</v>
      </c>
      <c r="F2982" s="38">
        <v>120</v>
      </c>
      <c r="G2982" s="38" t="s">
        <v>23</v>
      </c>
      <c r="H2982" s="42">
        <v>15111.12</v>
      </c>
      <c r="I2982" s="57"/>
      <c r="J2982" s="44">
        <v>41637</v>
      </c>
      <c r="K2982" s="42">
        <v>0</v>
      </c>
      <c r="L2982" s="42">
        <v>13996.66</v>
      </c>
      <c r="M2982" s="44">
        <v>45199</v>
      </c>
      <c r="N2982" s="42">
        <v>1114.46</v>
      </c>
      <c r="O2982" s="42">
        <v>0</v>
      </c>
      <c r="P2982" s="45">
        <v>0.13</v>
      </c>
      <c r="Q2982" s="42">
        <v>0</v>
      </c>
      <c r="R2982" s="42">
        <v>0</v>
      </c>
      <c r="S2982" s="42">
        <v>1114.46</v>
      </c>
      <c r="T2982" s="38">
        <v>5000</v>
      </c>
      <c r="U2982" s="14">
        <f>S2982/H2982</f>
        <v>7.3750986028831747E-2</v>
      </c>
      <c r="V2982" s="19"/>
      <c r="W2982" s="19"/>
      <c r="X2982" s="37" t="s">
        <v>3477</v>
      </c>
    </row>
    <row r="2983" spans="1:24" ht="16.5" customHeight="1">
      <c r="A2983" s="38">
        <v>8</v>
      </c>
      <c r="B2983" s="39">
        <v>10747</v>
      </c>
      <c r="C2983" s="38">
        <v>10307306</v>
      </c>
      <c r="D2983" s="40" t="s">
        <v>623</v>
      </c>
      <c r="E2983" s="58">
        <v>1</v>
      </c>
      <c r="F2983" s="38">
        <v>120</v>
      </c>
      <c r="G2983" s="38" t="s">
        <v>23</v>
      </c>
      <c r="H2983" s="42">
        <v>247.86</v>
      </c>
      <c r="I2983" s="57"/>
      <c r="J2983" s="44">
        <v>41637</v>
      </c>
      <c r="K2983" s="42">
        <v>0</v>
      </c>
      <c r="L2983" s="42">
        <v>229.58</v>
      </c>
      <c r="M2983" s="44">
        <v>45199</v>
      </c>
      <c r="N2983" s="42">
        <f>H2983-L2983</f>
        <v>18.28</v>
      </c>
      <c r="O2983" s="42">
        <v>0</v>
      </c>
      <c r="P2983" s="45">
        <v>0.13</v>
      </c>
      <c r="Q2983" s="42">
        <v>0</v>
      </c>
      <c r="R2983" s="42">
        <v>0</v>
      </c>
      <c r="S2983" s="42">
        <f>N2983-R2983</f>
        <v>18.28</v>
      </c>
      <c r="T2983" s="38">
        <v>2101</v>
      </c>
      <c r="U2983" s="14">
        <f>S2983/H2983</f>
        <v>7.3751311224078103E-2</v>
      </c>
      <c r="V2983" s="19"/>
      <c r="W2983" s="19"/>
      <c r="X2983" s="37" t="s">
        <v>3472</v>
      </c>
    </row>
    <row r="2984" spans="1:24" ht="16.5" customHeight="1">
      <c r="A2984" s="38">
        <v>17</v>
      </c>
      <c r="B2984" s="39">
        <v>10747</v>
      </c>
      <c r="C2984" s="38">
        <v>10307515</v>
      </c>
      <c r="D2984" s="40" t="s">
        <v>629</v>
      </c>
      <c r="E2984" s="58">
        <v>18</v>
      </c>
      <c r="F2984" s="38">
        <v>120</v>
      </c>
      <c r="G2984" s="38" t="s">
        <v>23</v>
      </c>
      <c r="H2984" s="42">
        <v>7605</v>
      </c>
      <c r="I2984" s="57"/>
      <c r="J2984" s="44">
        <v>41637</v>
      </c>
      <c r="K2984" s="42">
        <v>0</v>
      </c>
      <c r="L2984" s="42">
        <v>7044.12</v>
      </c>
      <c r="M2984" s="44">
        <v>45199</v>
      </c>
      <c r="N2984" s="42">
        <f>H2984-L2984</f>
        <v>560.88000000000011</v>
      </c>
      <c r="O2984" s="42">
        <v>0</v>
      </c>
      <c r="P2984" s="45">
        <v>0.13</v>
      </c>
      <c r="Q2984" s="42">
        <v>0</v>
      </c>
      <c r="R2984" s="42">
        <v>0</v>
      </c>
      <c r="S2984" s="42">
        <f>N2984-R2984</f>
        <v>560.88000000000011</v>
      </c>
      <c r="T2984" s="38">
        <v>2101</v>
      </c>
      <c r="U2984" s="14">
        <f>S2984/H2984</f>
        <v>7.3751479289940844E-2</v>
      </c>
      <c r="V2984" s="19"/>
      <c r="W2984" s="19"/>
      <c r="X2984" s="37" t="s">
        <v>3472</v>
      </c>
    </row>
    <row r="2985" spans="1:24" ht="16.5" customHeight="1">
      <c r="A2985" s="38">
        <v>40</v>
      </c>
      <c r="B2985" s="39">
        <v>50100</v>
      </c>
      <c r="C2985" s="38">
        <v>10309012</v>
      </c>
      <c r="D2985" s="40" t="s">
        <v>1033</v>
      </c>
      <c r="E2985" s="58">
        <v>13</v>
      </c>
      <c r="F2985" s="38">
        <v>120</v>
      </c>
      <c r="G2985" s="38" t="s">
        <v>23</v>
      </c>
      <c r="H2985" s="42">
        <v>61022.07</v>
      </c>
      <c r="I2985" s="57"/>
      <c r="J2985" s="44">
        <v>41637</v>
      </c>
      <c r="K2985" s="42">
        <v>0</v>
      </c>
      <c r="L2985" s="42">
        <v>56521.59</v>
      </c>
      <c r="M2985" s="44">
        <v>45199</v>
      </c>
      <c r="N2985" s="42">
        <v>4500.4799999999996</v>
      </c>
      <c r="O2985" s="42">
        <v>0</v>
      </c>
      <c r="P2985" s="45">
        <v>0.13</v>
      </c>
      <c r="Q2985" s="42">
        <v>0</v>
      </c>
      <c r="R2985" s="42">
        <v>0</v>
      </c>
      <c r="S2985" s="42">
        <v>4500.4799999999996</v>
      </c>
      <c r="T2985" s="38">
        <v>5000</v>
      </c>
      <c r="U2985" s="14">
        <f>S2985/H2985</f>
        <v>7.3751677057169632E-2</v>
      </c>
      <c r="V2985" s="19"/>
      <c r="W2985" s="19"/>
      <c r="X2985" s="37" t="s">
        <v>3477</v>
      </c>
    </row>
    <row r="2986" spans="1:24" ht="16.5" customHeight="1">
      <c r="A2986" s="38">
        <v>79</v>
      </c>
      <c r="B2986" s="39">
        <v>10732</v>
      </c>
      <c r="C2986" s="38">
        <v>10320673</v>
      </c>
      <c r="D2986" s="40" t="s">
        <v>78</v>
      </c>
      <c r="E2986" s="58">
        <v>3</v>
      </c>
      <c r="F2986" s="38">
        <v>120</v>
      </c>
      <c r="G2986" s="38" t="s">
        <v>23</v>
      </c>
      <c r="H2986" s="42">
        <v>3489</v>
      </c>
      <c r="I2986" s="57"/>
      <c r="J2986" s="44">
        <v>41632</v>
      </c>
      <c r="K2986" s="42">
        <v>0</v>
      </c>
      <c r="L2986" s="42">
        <v>3231.68</v>
      </c>
      <c r="M2986" s="44">
        <v>45199</v>
      </c>
      <c r="N2986" s="42">
        <f>H2986-L2986</f>
        <v>257.32000000000016</v>
      </c>
      <c r="O2986" s="42">
        <v>0</v>
      </c>
      <c r="P2986" s="45">
        <v>0.13</v>
      </c>
      <c r="Q2986" s="42">
        <v>0</v>
      </c>
      <c r="R2986" s="42">
        <v>0</v>
      </c>
      <c r="S2986" s="42">
        <f>N2986</f>
        <v>257.32000000000016</v>
      </c>
      <c r="T2986" s="38">
        <v>5000</v>
      </c>
      <c r="U2986" s="14">
        <f>S2986/H2986</f>
        <v>7.3751791344224757E-2</v>
      </c>
      <c r="V2986" s="19"/>
      <c r="W2986" s="19"/>
      <c r="X2986" s="37" t="s">
        <v>3460</v>
      </c>
    </row>
    <row r="2987" spans="1:24" ht="16.5" customHeight="1">
      <c r="A2987" s="38">
        <v>347</v>
      </c>
      <c r="B2987" s="39">
        <v>10739</v>
      </c>
      <c r="C2987" s="38">
        <v>10277977</v>
      </c>
      <c r="D2987" s="40" t="s">
        <v>272</v>
      </c>
      <c r="E2987" s="58">
        <v>3</v>
      </c>
      <c r="F2987" s="38">
        <v>120</v>
      </c>
      <c r="G2987" s="38" t="s">
        <v>23</v>
      </c>
      <c r="H2987" s="42">
        <v>10113.5</v>
      </c>
      <c r="I2987" s="57"/>
      <c r="J2987" s="44">
        <v>41637</v>
      </c>
      <c r="K2987" s="42">
        <v>0</v>
      </c>
      <c r="L2987" s="42">
        <v>9367.61</v>
      </c>
      <c r="M2987" s="44">
        <v>45199</v>
      </c>
      <c r="N2987" s="42">
        <f>H2987-L2987</f>
        <v>745.88999999999942</v>
      </c>
      <c r="O2987" s="42">
        <v>0</v>
      </c>
      <c r="P2987" s="45">
        <v>0.13</v>
      </c>
      <c r="Q2987" s="42">
        <v>0</v>
      </c>
      <c r="R2987" s="42">
        <v>0</v>
      </c>
      <c r="S2987" s="42">
        <f>N2987-R2987</f>
        <v>745.88999999999942</v>
      </c>
      <c r="T2987" s="38">
        <v>2101</v>
      </c>
      <c r="U2987" s="14">
        <f>S2987/H2987</f>
        <v>7.3751915756167435E-2</v>
      </c>
      <c r="V2987" s="19"/>
      <c r="W2987" s="19"/>
      <c r="X2987" s="37" t="s">
        <v>3462</v>
      </c>
    </row>
    <row r="2988" spans="1:24" ht="16.5" customHeight="1">
      <c r="A2988" s="38">
        <v>830</v>
      </c>
      <c r="B2988" s="39">
        <v>40711</v>
      </c>
      <c r="C2988" s="38">
        <v>10306702</v>
      </c>
      <c r="D2988" s="40" t="s">
        <v>992</v>
      </c>
      <c r="E2988" s="58">
        <v>2</v>
      </c>
      <c r="F2988" s="38">
        <v>120</v>
      </c>
      <c r="G2988" s="38" t="s">
        <v>23</v>
      </c>
      <c r="H2988" s="42">
        <v>4076.36</v>
      </c>
      <c r="I2988" s="57"/>
      <c r="J2988" s="44">
        <v>41637</v>
      </c>
      <c r="K2988" s="42">
        <v>0</v>
      </c>
      <c r="L2988" s="42">
        <v>3775.72</v>
      </c>
      <c r="M2988" s="44">
        <v>45199</v>
      </c>
      <c r="N2988" s="42">
        <f>H2988-K2988-L2988</f>
        <v>300.64000000000033</v>
      </c>
      <c r="O2988" s="42">
        <v>0</v>
      </c>
      <c r="P2988" s="45">
        <v>0.13</v>
      </c>
      <c r="Q2988" s="42">
        <v>0</v>
      </c>
      <c r="R2988" s="42">
        <v>0</v>
      </c>
      <c r="S2988" s="42">
        <f>N2988-R2988</f>
        <v>300.64000000000033</v>
      </c>
      <c r="T2988" s="38">
        <v>2001</v>
      </c>
      <c r="U2988" s="14">
        <f>S2988/H2988</f>
        <v>7.3752072927808221E-2</v>
      </c>
      <c r="V2988" s="19"/>
      <c r="W2988" s="19"/>
      <c r="X2988" s="37" t="s">
        <v>3467</v>
      </c>
    </row>
    <row r="2989" spans="1:24" ht="16.5" customHeight="1">
      <c r="A2989" s="38">
        <v>230</v>
      </c>
      <c r="B2989" s="39">
        <v>10731</v>
      </c>
      <c r="C2989" s="38">
        <v>10289430</v>
      </c>
      <c r="D2989" s="40" t="s">
        <v>403</v>
      </c>
      <c r="E2989" s="58">
        <v>1</v>
      </c>
      <c r="F2989" s="38">
        <v>120</v>
      </c>
      <c r="G2989" s="38" t="s">
        <v>75</v>
      </c>
      <c r="H2989" s="42">
        <v>50000</v>
      </c>
      <c r="I2989" s="57"/>
      <c r="J2989" s="44">
        <v>41634</v>
      </c>
      <c r="K2989" s="42">
        <v>0</v>
      </c>
      <c r="L2989" s="42">
        <v>46312.39</v>
      </c>
      <c r="M2989" s="44">
        <v>45199</v>
      </c>
      <c r="N2989" s="42">
        <f>H2989-K2989-L2989</f>
        <v>3687.6100000000006</v>
      </c>
      <c r="O2989" s="42">
        <v>0</v>
      </c>
      <c r="P2989" s="45">
        <v>0.13</v>
      </c>
      <c r="Q2989" s="42">
        <v>0</v>
      </c>
      <c r="R2989" s="42">
        <v>0</v>
      </c>
      <c r="S2989" s="42">
        <f>N2989-R2989</f>
        <v>3687.6100000000006</v>
      </c>
      <c r="T2989" s="38">
        <v>5000</v>
      </c>
      <c r="U2989" s="14">
        <f>S2989/H2989</f>
        <v>7.3752200000000018E-2</v>
      </c>
      <c r="V2989" s="19"/>
      <c r="W2989" s="19"/>
      <c r="X2989" s="37" t="s">
        <v>3459</v>
      </c>
    </row>
    <row r="2990" spans="1:24" ht="16.5" customHeight="1">
      <c r="A2990" s="38">
        <v>80</v>
      </c>
      <c r="B2990" s="39">
        <v>10732</v>
      </c>
      <c r="C2990" s="38">
        <v>10320673</v>
      </c>
      <c r="D2990" s="40" t="s">
        <v>78</v>
      </c>
      <c r="E2990" s="58">
        <v>17</v>
      </c>
      <c r="F2990" s="38">
        <v>120</v>
      </c>
      <c r="G2990" s="38" t="s">
        <v>23</v>
      </c>
      <c r="H2990" s="42">
        <v>19771</v>
      </c>
      <c r="I2990" s="57"/>
      <c r="J2990" s="44">
        <v>41632</v>
      </c>
      <c r="K2990" s="42">
        <v>0</v>
      </c>
      <c r="L2990" s="42">
        <v>18312.84</v>
      </c>
      <c r="M2990" s="44">
        <v>45199</v>
      </c>
      <c r="N2990" s="42">
        <f>H2990-L2990</f>
        <v>1458.1599999999999</v>
      </c>
      <c r="O2990" s="42">
        <v>0</v>
      </c>
      <c r="P2990" s="45">
        <v>0.13</v>
      </c>
      <c r="Q2990" s="42">
        <v>0</v>
      </c>
      <c r="R2990" s="42">
        <v>0</v>
      </c>
      <c r="S2990" s="42">
        <f>N2990</f>
        <v>1458.1599999999999</v>
      </c>
      <c r="T2990" s="38">
        <v>5000</v>
      </c>
      <c r="U2990" s="14">
        <f>S2990/H2990</f>
        <v>7.3752465732638703E-2</v>
      </c>
      <c r="V2990" s="19"/>
      <c r="W2990" s="19"/>
      <c r="X2990" s="37" t="s">
        <v>3460</v>
      </c>
    </row>
    <row r="2991" spans="1:24" ht="16.5" customHeight="1">
      <c r="A2991" s="38">
        <v>810</v>
      </c>
      <c r="B2991" s="39">
        <v>40711</v>
      </c>
      <c r="C2991" s="38">
        <v>10306491</v>
      </c>
      <c r="D2991" s="40" t="s">
        <v>297</v>
      </c>
      <c r="E2991" s="58">
        <v>1</v>
      </c>
      <c r="F2991" s="38">
        <v>120</v>
      </c>
      <c r="G2991" s="38" t="s">
        <v>23</v>
      </c>
      <c r="H2991" s="42">
        <v>1880.34</v>
      </c>
      <c r="I2991" s="57"/>
      <c r="J2991" s="44">
        <v>41637</v>
      </c>
      <c r="K2991" s="42">
        <v>0</v>
      </c>
      <c r="L2991" s="42">
        <v>1741.66</v>
      </c>
      <c r="M2991" s="44">
        <v>45199</v>
      </c>
      <c r="N2991" s="42">
        <f>H2991-K2991-L2991</f>
        <v>138.67999999999984</v>
      </c>
      <c r="O2991" s="42">
        <v>0</v>
      </c>
      <c r="P2991" s="45">
        <v>0.13</v>
      </c>
      <c r="Q2991" s="42">
        <v>0</v>
      </c>
      <c r="R2991" s="42">
        <v>0</v>
      </c>
      <c r="S2991" s="42">
        <f>N2991-R2991</f>
        <v>138.67999999999984</v>
      </c>
      <c r="T2991" s="38">
        <v>2101</v>
      </c>
      <c r="U2991" s="14">
        <f>S2991/H2991</f>
        <v>7.3752619207164583E-2</v>
      </c>
      <c r="V2991" s="19"/>
      <c r="W2991" s="19"/>
      <c r="X2991" s="37" t="s">
        <v>3467</v>
      </c>
    </row>
    <row r="2992" spans="1:24" ht="16.5" customHeight="1">
      <c r="A2992" s="38">
        <v>844</v>
      </c>
      <c r="B2992" s="39">
        <v>10729</v>
      </c>
      <c r="C2992" s="38">
        <v>10291865</v>
      </c>
      <c r="D2992" s="40" t="s">
        <v>3361</v>
      </c>
      <c r="E2992" s="58">
        <v>1</v>
      </c>
      <c r="F2992" s="38">
        <v>120</v>
      </c>
      <c r="G2992" s="38" t="s">
        <v>262</v>
      </c>
      <c r="H2992" s="42">
        <v>41000</v>
      </c>
      <c r="I2992" s="37"/>
      <c r="J2992" s="44">
        <v>41696</v>
      </c>
      <c r="K2992" s="42">
        <v>0</v>
      </c>
      <c r="L2992" s="42">
        <v>37976.129999999997</v>
      </c>
      <c r="M2992" s="44">
        <v>45259</v>
      </c>
      <c r="N2992" s="42">
        <v>3023.87</v>
      </c>
      <c r="O2992" s="42">
        <v>0</v>
      </c>
      <c r="P2992" s="45">
        <f>IF(J2992&lt;DATEVALUE("2009-1-1"),3%,13%)</f>
        <v>0.13</v>
      </c>
      <c r="Q2992" s="42">
        <f>IF(P2992=13%,ROUND(O2992/(1+P2992)*P2992,2),ROUND(O2992/(1+0.03)*0.02,2))</f>
        <v>0</v>
      </c>
      <c r="R2992" s="42">
        <f>O2992-Q2992</f>
        <v>0</v>
      </c>
      <c r="S2992" s="42">
        <f>N2992-R2992</f>
        <v>3023.87</v>
      </c>
      <c r="T2992" s="38">
        <v>5000</v>
      </c>
      <c r="U2992" s="14">
        <f>S2992/H2992</f>
        <v>7.3752926829268289E-2</v>
      </c>
      <c r="V2992" s="19"/>
      <c r="W2992" s="19"/>
      <c r="X2992" s="37" t="s">
        <v>3459</v>
      </c>
    </row>
    <row r="2993" spans="1:37" ht="16.5" customHeight="1">
      <c r="A2993" s="38">
        <v>13</v>
      </c>
      <c r="B2993" s="39">
        <v>10747</v>
      </c>
      <c r="C2993" s="38">
        <v>10307452</v>
      </c>
      <c r="D2993" s="40" t="s">
        <v>272</v>
      </c>
      <c r="E2993" s="58">
        <v>1</v>
      </c>
      <c r="F2993" s="38">
        <v>120</v>
      </c>
      <c r="G2993" s="38" t="s">
        <v>21</v>
      </c>
      <c r="H2993" s="42">
        <v>6353.33</v>
      </c>
      <c r="I2993" s="57"/>
      <c r="J2993" s="44">
        <v>41639</v>
      </c>
      <c r="K2993" s="42">
        <v>0</v>
      </c>
      <c r="L2993" s="42">
        <v>5884.75</v>
      </c>
      <c r="M2993" s="44">
        <v>45199</v>
      </c>
      <c r="N2993" s="42">
        <f>H2993-L2993</f>
        <v>468.57999999999993</v>
      </c>
      <c r="O2993" s="42">
        <v>0</v>
      </c>
      <c r="P2993" s="45">
        <v>0.13</v>
      </c>
      <c r="Q2993" s="42">
        <v>0</v>
      </c>
      <c r="R2993" s="42">
        <v>0</v>
      </c>
      <c r="S2993" s="42">
        <f>N2993-R2993</f>
        <v>468.57999999999993</v>
      </c>
      <c r="T2993" s="38">
        <v>2101</v>
      </c>
      <c r="U2993" s="14">
        <f>S2993/H2993</f>
        <v>7.3753448978724531E-2</v>
      </c>
      <c r="V2993" s="19"/>
      <c r="W2993" s="19"/>
      <c r="X2993" s="37" t="s">
        <v>3472</v>
      </c>
    </row>
    <row r="2994" spans="1:37" ht="16.5" customHeight="1">
      <c r="A2994" s="38">
        <v>805</v>
      </c>
      <c r="B2994" s="39">
        <v>40711</v>
      </c>
      <c r="C2994" s="38">
        <v>10306427</v>
      </c>
      <c r="D2994" s="40" t="s">
        <v>974</v>
      </c>
      <c r="E2994" s="58">
        <v>2</v>
      </c>
      <c r="F2994" s="38">
        <v>120</v>
      </c>
      <c r="G2994" s="38" t="s">
        <v>23</v>
      </c>
      <c r="H2994" s="42">
        <v>2564.1</v>
      </c>
      <c r="I2994" s="57"/>
      <c r="J2994" s="44">
        <v>41637</v>
      </c>
      <c r="K2994" s="42">
        <v>0</v>
      </c>
      <c r="L2994" s="42">
        <v>2374.98</v>
      </c>
      <c r="M2994" s="44">
        <v>45199</v>
      </c>
      <c r="N2994" s="42">
        <f>H2994-K2994-L2994</f>
        <v>189.11999999999989</v>
      </c>
      <c r="O2994" s="42">
        <v>0</v>
      </c>
      <c r="P2994" s="45">
        <v>0.13</v>
      </c>
      <c r="Q2994" s="42">
        <v>0</v>
      </c>
      <c r="R2994" s="42">
        <v>0</v>
      </c>
      <c r="S2994" s="42">
        <f>N2994-R2994</f>
        <v>189.11999999999989</v>
      </c>
      <c r="T2994" s="38">
        <v>5000</v>
      </c>
      <c r="U2994" s="14">
        <f>S2994/H2994</f>
        <v>7.3756873756873717E-2</v>
      </c>
      <c r="V2994" s="19"/>
      <c r="W2994" s="19"/>
      <c r="X2994" s="37" t="s">
        <v>3467</v>
      </c>
    </row>
    <row r="2995" spans="1:37" ht="16.5" customHeight="1">
      <c r="A2995" s="38">
        <v>16</v>
      </c>
      <c r="B2995" s="39">
        <v>10747</v>
      </c>
      <c r="C2995" s="38">
        <v>10307504</v>
      </c>
      <c r="D2995" s="40" t="s">
        <v>628</v>
      </c>
      <c r="E2995" s="58">
        <v>16</v>
      </c>
      <c r="F2995" s="38">
        <v>120</v>
      </c>
      <c r="G2995" s="38" t="s">
        <v>23</v>
      </c>
      <c r="H2995" s="42">
        <v>2182.9299999999998</v>
      </c>
      <c r="I2995" s="57"/>
      <c r="J2995" s="44">
        <v>41637</v>
      </c>
      <c r="K2995" s="42">
        <v>0</v>
      </c>
      <c r="L2995" s="42">
        <v>2021.92</v>
      </c>
      <c r="M2995" s="44">
        <v>45199</v>
      </c>
      <c r="N2995" s="42">
        <f>H2995-L2995</f>
        <v>161.00999999999976</v>
      </c>
      <c r="O2995" s="42">
        <v>0</v>
      </c>
      <c r="P2995" s="45">
        <v>0.13</v>
      </c>
      <c r="Q2995" s="42">
        <v>0</v>
      </c>
      <c r="R2995" s="42">
        <v>0</v>
      </c>
      <c r="S2995" s="42">
        <f>N2995-R2995</f>
        <v>161.00999999999976</v>
      </c>
      <c r="T2995" s="38">
        <v>5000</v>
      </c>
      <c r="U2995" s="14">
        <f>S2995/H2995</f>
        <v>7.3758663814231226E-2</v>
      </c>
      <c r="V2995" s="19"/>
      <c r="W2995" s="19"/>
      <c r="X2995" s="37" t="s">
        <v>3472</v>
      </c>
    </row>
    <row r="2996" spans="1:37" ht="16.5" customHeight="1">
      <c r="A2996" s="38">
        <v>41</v>
      </c>
      <c r="B2996" s="39">
        <v>50100</v>
      </c>
      <c r="C2996" s="38">
        <v>10309032</v>
      </c>
      <c r="D2996" s="40" t="s">
        <v>1034</v>
      </c>
      <c r="E2996" s="58">
        <v>1</v>
      </c>
      <c r="F2996" s="38">
        <v>120</v>
      </c>
      <c r="G2996" s="38" t="s">
        <v>21</v>
      </c>
      <c r="H2996" s="42">
        <v>5555.56</v>
      </c>
      <c r="I2996" s="57"/>
      <c r="J2996" s="44">
        <v>41639</v>
      </c>
      <c r="K2996" s="42">
        <v>0</v>
      </c>
      <c r="L2996" s="42">
        <v>5145.7299999999996</v>
      </c>
      <c r="M2996" s="44">
        <v>45199</v>
      </c>
      <c r="N2996" s="42">
        <v>409.83</v>
      </c>
      <c r="O2996" s="42">
        <v>0</v>
      </c>
      <c r="P2996" s="45">
        <v>0.13</v>
      </c>
      <c r="Q2996" s="42">
        <v>0</v>
      </c>
      <c r="R2996" s="42">
        <v>0</v>
      </c>
      <c r="S2996" s="42">
        <v>409.83</v>
      </c>
      <c r="T2996" s="38">
        <v>2102</v>
      </c>
      <c r="U2996" s="14">
        <f>S2996/H2996</f>
        <v>7.3769340984527199E-2</v>
      </c>
      <c r="V2996" s="19"/>
      <c r="W2996" s="19"/>
      <c r="X2996" s="37" t="s">
        <v>3477</v>
      </c>
    </row>
    <row r="2997" spans="1:37" ht="16.5" customHeight="1">
      <c r="A2997" s="38">
        <v>816</v>
      </c>
      <c r="B2997" s="39">
        <v>40711</v>
      </c>
      <c r="C2997" s="38">
        <v>10306534</v>
      </c>
      <c r="D2997" s="40" t="s">
        <v>980</v>
      </c>
      <c r="E2997" s="58">
        <v>2</v>
      </c>
      <c r="F2997" s="38">
        <v>120</v>
      </c>
      <c r="G2997" s="38" t="s">
        <v>23</v>
      </c>
      <c r="H2997" s="42">
        <v>1286.56</v>
      </c>
      <c r="I2997" s="57"/>
      <c r="J2997" s="44">
        <v>41637</v>
      </c>
      <c r="K2997" s="42">
        <v>0</v>
      </c>
      <c r="L2997" s="42">
        <v>1191.6199999999999</v>
      </c>
      <c r="M2997" s="44">
        <v>45199</v>
      </c>
      <c r="N2997" s="42">
        <f>H2997-K2997-L2997</f>
        <v>94.940000000000055</v>
      </c>
      <c r="O2997" s="42">
        <v>0</v>
      </c>
      <c r="P2997" s="45">
        <v>0.13</v>
      </c>
      <c r="Q2997" s="42">
        <v>0</v>
      </c>
      <c r="R2997" s="42">
        <v>0</v>
      </c>
      <c r="S2997" s="42">
        <f>N2997-R2997</f>
        <v>94.940000000000055</v>
      </c>
      <c r="T2997" s="38">
        <v>5000</v>
      </c>
      <c r="U2997" s="14">
        <f>S2997/H2997</f>
        <v>7.3793682377813752E-2</v>
      </c>
      <c r="V2997" s="19"/>
      <c r="W2997" s="19"/>
      <c r="X2997" s="37" t="s">
        <v>3467</v>
      </c>
    </row>
    <row r="2998" spans="1:37" ht="16.5" customHeight="1">
      <c r="A2998" s="38">
        <v>815</v>
      </c>
      <c r="B2998" s="39">
        <v>40711</v>
      </c>
      <c r="C2998" s="38">
        <v>10306533</v>
      </c>
      <c r="D2998" s="40" t="s">
        <v>979</v>
      </c>
      <c r="E2998" s="58">
        <v>4</v>
      </c>
      <c r="F2998" s="38">
        <v>120</v>
      </c>
      <c r="G2998" s="38" t="s">
        <v>23</v>
      </c>
      <c r="H2998" s="42">
        <v>2596.1</v>
      </c>
      <c r="I2998" s="57"/>
      <c r="J2998" s="44">
        <v>41637</v>
      </c>
      <c r="K2998" s="42">
        <v>0</v>
      </c>
      <c r="L2998" s="42">
        <v>2404.5</v>
      </c>
      <c r="M2998" s="44">
        <v>45199</v>
      </c>
      <c r="N2998" s="42">
        <f>H2998-K2998-L2998</f>
        <v>191.59999999999991</v>
      </c>
      <c r="O2998" s="42">
        <v>0</v>
      </c>
      <c r="P2998" s="45">
        <v>0.13</v>
      </c>
      <c r="Q2998" s="42">
        <v>0</v>
      </c>
      <c r="R2998" s="42">
        <v>0</v>
      </c>
      <c r="S2998" s="42">
        <f>N2998-R2998</f>
        <v>191.59999999999991</v>
      </c>
      <c r="T2998" s="38">
        <v>5000</v>
      </c>
      <c r="U2998" s="14">
        <f>S2998/H2998</f>
        <v>7.3803012210623589E-2</v>
      </c>
      <c r="V2998" s="19"/>
      <c r="W2998" s="19"/>
      <c r="X2998" s="37" t="s">
        <v>3467</v>
      </c>
    </row>
    <row r="2999" spans="1:37" ht="16.5" customHeight="1">
      <c r="A2999" s="38">
        <v>825</v>
      </c>
      <c r="B2999" s="39">
        <v>40711</v>
      </c>
      <c r="C2999" s="38">
        <v>10306659</v>
      </c>
      <c r="D2999" s="40" t="s">
        <v>988</v>
      </c>
      <c r="E2999" s="58">
        <v>1</v>
      </c>
      <c r="F2999" s="38">
        <v>120</v>
      </c>
      <c r="G2999" s="38" t="s">
        <v>23</v>
      </c>
      <c r="H2999" s="42">
        <v>1280</v>
      </c>
      <c r="I2999" s="57"/>
      <c r="J2999" s="44">
        <v>41637</v>
      </c>
      <c r="K2999" s="42">
        <v>0</v>
      </c>
      <c r="L2999" s="42">
        <v>1185.5</v>
      </c>
      <c r="M2999" s="44">
        <v>45199</v>
      </c>
      <c r="N2999" s="42">
        <f>H2999-K2999-L2999</f>
        <v>94.5</v>
      </c>
      <c r="O2999" s="42">
        <v>0</v>
      </c>
      <c r="P2999" s="45">
        <v>0.13</v>
      </c>
      <c r="Q2999" s="42">
        <v>0</v>
      </c>
      <c r="R2999" s="42">
        <v>0</v>
      </c>
      <c r="S2999" s="42">
        <f>N2999-R2999</f>
        <v>94.5</v>
      </c>
      <c r="T2999" s="38">
        <v>2101</v>
      </c>
      <c r="U2999" s="14">
        <f>S2999/H2999</f>
        <v>7.3828124999999994E-2</v>
      </c>
      <c r="V2999" s="19"/>
      <c r="W2999" s="19"/>
      <c r="X2999" s="37" t="s">
        <v>3467</v>
      </c>
    </row>
    <row r="3000" spans="1:37" ht="16.5" customHeight="1">
      <c r="A3000" s="38">
        <v>817</v>
      </c>
      <c r="B3000" s="39">
        <v>40711</v>
      </c>
      <c r="C3000" s="38">
        <v>10306535</v>
      </c>
      <c r="D3000" s="40" t="s">
        <v>981</v>
      </c>
      <c r="E3000" s="58">
        <v>1</v>
      </c>
      <c r="F3000" s="38">
        <v>120</v>
      </c>
      <c r="G3000" s="38" t="s">
        <v>23</v>
      </c>
      <c r="H3000" s="42">
        <v>114.87</v>
      </c>
      <c r="I3000" s="57"/>
      <c r="J3000" s="44">
        <v>41637</v>
      </c>
      <c r="K3000" s="42">
        <v>0</v>
      </c>
      <c r="L3000" s="42">
        <v>106.38</v>
      </c>
      <c r="M3000" s="44">
        <v>45199</v>
      </c>
      <c r="N3000" s="42">
        <f>H3000-K3000-L3000</f>
        <v>8.4900000000000091</v>
      </c>
      <c r="O3000" s="42">
        <v>0</v>
      </c>
      <c r="P3000" s="45">
        <v>0.13</v>
      </c>
      <c r="Q3000" s="42">
        <v>0</v>
      </c>
      <c r="R3000" s="42">
        <v>0</v>
      </c>
      <c r="S3000" s="42">
        <f>N3000-R3000</f>
        <v>8.4900000000000091</v>
      </c>
      <c r="T3000" s="38">
        <v>5000</v>
      </c>
      <c r="U3000" s="14">
        <f>S3000/H3000</f>
        <v>7.3909636980935042E-2</v>
      </c>
      <c r="V3000" s="19"/>
      <c r="W3000" s="19"/>
      <c r="X3000" s="37" t="s">
        <v>3467</v>
      </c>
    </row>
    <row r="3001" spans="1:37" ht="16.5" customHeight="1">
      <c r="A3001" s="38">
        <v>21</v>
      </c>
      <c r="B3001" s="39">
        <v>50099</v>
      </c>
      <c r="C3001" s="38">
        <v>10321263</v>
      </c>
      <c r="D3001" s="40" t="s">
        <v>2534</v>
      </c>
      <c r="E3001" s="38">
        <v>1</v>
      </c>
      <c r="F3001" s="38">
        <v>36</v>
      </c>
      <c r="G3001" s="38" t="s">
        <v>33</v>
      </c>
      <c r="H3001" s="42">
        <v>1191.55</v>
      </c>
      <c r="I3001" s="2"/>
      <c r="J3001" s="44">
        <v>44043</v>
      </c>
      <c r="K3001" s="42">
        <v>33.1</v>
      </c>
      <c r="L3001" s="42">
        <v>1026.07</v>
      </c>
      <c r="M3001" s="44">
        <v>45016</v>
      </c>
      <c r="N3001" s="42">
        <f>H3001-K3001-L3001</f>
        <v>132.38000000000011</v>
      </c>
      <c r="O3001" s="42">
        <v>50</v>
      </c>
      <c r="P3001" s="45">
        <v>0.13</v>
      </c>
      <c r="Q3001" s="42">
        <v>5.75</v>
      </c>
      <c r="R3001" s="42">
        <v>44.25</v>
      </c>
      <c r="S3001" s="42">
        <v>88.13</v>
      </c>
      <c r="T3001" s="38">
        <v>5000</v>
      </c>
      <c r="U3001" s="14">
        <f>S3001/H3001</f>
        <v>7.396248583777433E-2</v>
      </c>
      <c r="V3001" s="19"/>
      <c r="W3001" s="19"/>
      <c r="X3001" s="37" t="s">
        <v>3468</v>
      </c>
    </row>
    <row r="3002" spans="1:37" ht="16.5" customHeight="1">
      <c r="A3002" s="38">
        <v>814</v>
      </c>
      <c r="B3002" s="39">
        <v>40711</v>
      </c>
      <c r="C3002" s="38">
        <v>10306528</v>
      </c>
      <c r="D3002" s="40" t="s">
        <v>978</v>
      </c>
      <c r="E3002" s="58">
        <v>1</v>
      </c>
      <c r="F3002" s="38">
        <v>120</v>
      </c>
      <c r="G3002" s="38" t="s">
        <v>23</v>
      </c>
      <c r="H3002" s="42">
        <v>86.15</v>
      </c>
      <c r="I3002" s="57"/>
      <c r="J3002" s="44">
        <v>41637</v>
      </c>
      <c r="K3002" s="42">
        <v>0</v>
      </c>
      <c r="L3002" s="42">
        <v>79.709999999999994</v>
      </c>
      <c r="M3002" s="44">
        <v>45199</v>
      </c>
      <c r="N3002" s="42">
        <f>H3002-K3002-L3002</f>
        <v>6.4400000000000119</v>
      </c>
      <c r="O3002" s="42">
        <v>0</v>
      </c>
      <c r="P3002" s="45">
        <v>0.13</v>
      </c>
      <c r="Q3002" s="42">
        <v>0</v>
      </c>
      <c r="R3002" s="42">
        <v>0</v>
      </c>
      <c r="S3002" s="42">
        <f>N3002-R3002</f>
        <v>6.4400000000000119</v>
      </c>
      <c r="T3002" s="38">
        <v>5000</v>
      </c>
      <c r="U3002" s="14">
        <f>S3002/H3002</f>
        <v>7.4753337202553824E-2</v>
      </c>
      <c r="V3002" s="19"/>
      <c r="W3002" s="19"/>
      <c r="X3002" s="37" t="s">
        <v>3467</v>
      </c>
    </row>
    <row r="3003" spans="1:37" ht="16.5" customHeight="1">
      <c r="A3003" s="38">
        <v>551</v>
      </c>
      <c r="B3003" s="39">
        <v>10736</v>
      </c>
      <c r="C3003" s="38">
        <v>10284010</v>
      </c>
      <c r="D3003" s="40" t="s">
        <v>1466</v>
      </c>
      <c r="E3003" s="38">
        <v>1</v>
      </c>
      <c r="F3003" s="38">
        <v>120</v>
      </c>
      <c r="G3003" s="38" t="s">
        <v>515</v>
      </c>
      <c r="H3003" s="42">
        <v>-35189.53</v>
      </c>
      <c r="I3003" s="55"/>
      <c r="J3003" s="44">
        <v>39814</v>
      </c>
      <c r="K3003" s="42">
        <v>0</v>
      </c>
      <c r="L3003" s="42">
        <v>-33430.050000000003</v>
      </c>
      <c r="M3003" s="44">
        <v>45138</v>
      </c>
      <c r="N3003" s="42">
        <f>H3003-K3003-L3003</f>
        <v>-1759.4799999999959</v>
      </c>
      <c r="O3003" s="42">
        <v>1000</v>
      </c>
      <c r="P3003" s="45">
        <v>0.13</v>
      </c>
      <c r="Q3003" s="42">
        <v>115.04</v>
      </c>
      <c r="R3003" s="42">
        <v>884.96</v>
      </c>
      <c r="S3003" s="42">
        <v>-2644.44</v>
      </c>
      <c r="T3003" s="38">
        <v>5000</v>
      </c>
      <c r="U3003" s="14">
        <f>S3003/H3003</f>
        <v>7.5148488769244723E-2</v>
      </c>
      <c r="V3003" s="19"/>
      <c r="W3003" s="19"/>
      <c r="X3003" s="37" t="s">
        <v>3461</v>
      </c>
    </row>
    <row r="3004" spans="1:37" ht="16.5" customHeight="1">
      <c r="A3004" s="38">
        <v>675</v>
      </c>
      <c r="B3004" s="39">
        <v>10729</v>
      </c>
      <c r="C3004" s="38">
        <v>10322590</v>
      </c>
      <c r="D3004" s="40" t="s">
        <v>3276</v>
      </c>
      <c r="E3004" s="58">
        <v>1</v>
      </c>
      <c r="F3004" s="38">
        <v>39</v>
      </c>
      <c r="G3004" s="38" t="s">
        <v>23</v>
      </c>
      <c r="H3004" s="42">
        <v>2157.44</v>
      </c>
      <c r="I3004" s="37"/>
      <c r="J3004" s="44">
        <v>44165</v>
      </c>
      <c r="K3004" s="42">
        <v>55.32</v>
      </c>
      <c r="L3004" s="42">
        <v>1936.17</v>
      </c>
      <c r="M3004" s="44">
        <v>45259</v>
      </c>
      <c r="N3004" s="42">
        <v>165.95</v>
      </c>
      <c r="O3004" s="42">
        <v>0</v>
      </c>
      <c r="P3004" s="45">
        <f>IF(J3004&lt;DATEVALUE("2009-1-1"),3%,13%)</f>
        <v>0.13</v>
      </c>
      <c r="Q3004" s="42">
        <f>IF(P3004=13%,ROUND(O3004/(1+P3004)*P3004,2),ROUND(O3004/(1+0.03)*0.02,2))</f>
        <v>0</v>
      </c>
      <c r="R3004" s="42">
        <f>O3004-Q3004</f>
        <v>0</v>
      </c>
      <c r="S3004" s="42">
        <f>N3004-R3004</f>
        <v>165.95</v>
      </c>
      <c r="T3004" s="38">
        <v>5000</v>
      </c>
      <c r="U3004" s="14">
        <f>S3004/H3004</f>
        <v>7.6919867991693855E-2</v>
      </c>
      <c r="V3004" s="19"/>
      <c r="W3004" s="19"/>
      <c r="X3004" s="37" t="s">
        <v>3459</v>
      </c>
    </row>
    <row r="3005" spans="1:37" ht="16.5" customHeight="1">
      <c r="A3005" s="38">
        <v>849</v>
      </c>
      <c r="B3005" s="39">
        <v>10800</v>
      </c>
      <c r="C3005" s="38">
        <v>10316493</v>
      </c>
      <c r="D3005" s="40" t="s">
        <v>2817</v>
      </c>
      <c r="E3005" s="38">
        <v>1</v>
      </c>
      <c r="F3005" s="38">
        <v>60</v>
      </c>
      <c r="G3005" s="38" t="s">
        <v>33</v>
      </c>
      <c r="H3005" s="42">
        <v>991.45</v>
      </c>
      <c r="I3005" s="2"/>
      <c r="J3005" s="44">
        <v>43309</v>
      </c>
      <c r="K3005" s="42">
        <v>0</v>
      </c>
      <c r="L3005" s="42">
        <v>879.1</v>
      </c>
      <c r="M3005" s="44">
        <v>45016</v>
      </c>
      <c r="N3005" s="42">
        <f>H3005-K3005-L3005</f>
        <v>112.35000000000002</v>
      </c>
      <c r="O3005" s="42">
        <v>39.450000000000003</v>
      </c>
      <c r="P3005" s="45">
        <v>0.13</v>
      </c>
      <c r="Q3005" s="42">
        <v>4.54</v>
      </c>
      <c r="R3005" s="42">
        <v>34.909999999999997</v>
      </c>
      <c r="S3005" s="42">
        <f>N3005-R3005</f>
        <v>77.440000000000026</v>
      </c>
      <c r="T3005" s="38">
        <v>2505</v>
      </c>
      <c r="U3005" s="14">
        <f>S3005/H3005</f>
        <v>7.8107821877048789E-2</v>
      </c>
      <c r="V3005" s="19"/>
      <c r="W3005" s="19"/>
      <c r="X3005" s="37" t="s">
        <v>3465</v>
      </c>
    </row>
    <row r="3006" spans="1:37" ht="16.5" customHeight="1">
      <c r="A3006" s="38">
        <v>116</v>
      </c>
      <c r="B3006" s="39">
        <v>40712</v>
      </c>
      <c r="C3006" s="38">
        <v>10303702</v>
      </c>
      <c r="D3006" s="40" t="s">
        <v>2307</v>
      </c>
      <c r="E3006" s="38">
        <v>1</v>
      </c>
      <c r="F3006" s="38">
        <v>60</v>
      </c>
      <c r="G3006" s="38" t="s">
        <v>33</v>
      </c>
      <c r="H3006" s="42">
        <v>991.45</v>
      </c>
      <c r="I3006" s="2"/>
      <c r="J3006" s="44">
        <v>43309</v>
      </c>
      <c r="K3006" s="42">
        <v>0</v>
      </c>
      <c r="L3006" s="42">
        <v>910.5</v>
      </c>
      <c r="M3006" s="44">
        <v>45077</v>
      </c>
      <c r="N3006" s="42">
        <f>H3006-K3006-L3006</f>
        <v>80.950000000000045</v>
      </c>
      <c r="O3006" s="42">
        <v>2.0099999999999998</v>
      </c>
      <c r="P3006" s="45">
        <v>0.13</v>
      </c>
      <c r="Q3006" s="42">
        <f>O3006-R3006</f>
        <v>0.22999999999999976</v>
      </c>
      <c r="R3006" s="42">
        <v>1.78</v>
      </c>
      <c r="S3006" s="42">
        <f>N3006-R3006</f>
        <v>79.170000000000044</v>
      </c>
      <c r="T3006" s="38">
        <v>2506</v>
      </c>
      <c r="U3006" s="14">
        <f>S3006/H3006</f>
        <v>7.985274093499424E-2</v>
      </c>
      <c r="V3006" s="19"/>
      <c r="W3006" s="19"/>
      <c r="X3006" s="37" t="s">
        <v>3467</v>
      </c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</row>
    <row r="3007" spans="1:37" ht="16.5" customHeight="1">
      <c r="A3007" s="38">
        <v>117</v>
      </c>
      <c r="B3007" s="39">
        <v>40712</v>
      </c>
      <c r="C3007" s="38">
        <v>10303705</v>
      </c>
      <c r="D3007" s="40" t="s">
        <v>177</v>
      </c>
      <c r="E3007" s="38">
        <v>1</v>
      </c>
      <c r="F3007" s="38">
        <v>60</v>
      </c>
      <c r="G3007" s="38" t="s">
        <v>33</v>
      </c>
      <c r="H3007" s="42">
        <v>2435.9</v>
      </c>
      <c r="I3007" s="2"/>
      <c r="J3007" s="44">
        <v>43309</v>
      </c>
      <c r="K3007" s="42">
        <v>0</v>
      </c>
      <c r="L3007" s="42">
        <v>2237</v>
      </c>
      <c r="M3007" s="44">
        <v>45077</v>
      </c>
      <c r="N3007" s="42">
        <f>H3007-K3007-L3007</f>
        <v>198.90000000000009</v>
      </c>
      <c r="O3007" s="42">
        <v>4.95</v>
      </c>
      <c r="P3007" s="45">
        <v>0.13</v>
      </c>
      <c r="Q3007" s="42">
        <f>O3007-R3007</f>
        <v>0.57000000000000028</v>
      </c>
      <c r="R3007" s="42">
        <v>4.38</v>
      </c>
      <c r="S3007" s="42">
        <f>N3007-R3007</f>
        <v>194.5200000000001</v>
      </c>
      <c r="T3007" s="38">
        <v>2506</v>
      </c>
      <c r="U3007" s="14">
        <f>S3007/H3007</f>
        <v>7.9855494888952785E-2</v>
      </c>
      <c r="V3007" s="19"/>
      <c r="W3007" s="19"/>
      <c r="X3007" s="37" t="s">
        <v>3467</v>
      </c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</row>
    <row r="3008" spans="1:37" ht="16.5" customHeight="1">
      <c r="A3008" s="38">
        <v>122</v>
      </c>
      <c r="B3008" s="39">
        <v>40712</v>
      </c>
      <c r="C3008" s="38">
        <v>10303846</v>
      </c>
      <c r="D3008" s="40" t="s">
        <v>2311</v>
      </c>
      <c r="E3008" s="38">
        <v>38</v>
      </c>
      <c r="F3008" s="38">
        <v>60</v>
      </c>
      <c r="G3008" s="38" t="s">
        <v>33</v>
      </c>
      <c r="H3008" s="42">
        <v>74700.78</v>
      </c>
      <c r="I3008" s="2"/>
      <c r="J3008" s="44">
        <v>43309</v>
      </c>
      <c r="K3008" s="42">
        <v>0</v>
      </c>
      <c r="L3008" s="42">
        <v>68600.14</v>
      </c>
      <c r="M3008" s="44">
        <v>45077</v>
      </c>
      <c r="N3008" s="42">
        <f>H3008-K3008-L3008</f>
        <v>6100.6399999999994</v>
      </c>
      <c r="O3008" s="42">
        <v>151.68</v>
      </c>
      <c r="P3008" s="45">
        <v>0.13</v>
      </c>
      <c r="Q3008" s="42">
        <f>O3008-R3008</f>
        <v>17.450000000000017</v>
      </c>
      <c r="R3008" s="42">
        <v>134.22999999999999</v>
      </c>
      <c r="S3008" s="42">
        <f>N3008-R3008</f>
        <v>5966.41</v>
      </c>
      <c r="T3008" s="38">
        <v>2506</v>
      </c>
      <c r="U3008" s="14">
        <f>S3008/H3008</f>
        <v>7.9870785820442575E-2</v>
      </c>
      <c r="V3008" s="19"/>
      <c r="W3008" s="19"/>
      <c r="X3008" s="37" t="s">
        <v>3467</v>
      </c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</row>
    <row r="3009" spans="1:37" ht="16.5" customHeight="1">
      <c r="A3009" s="38">
        <v>118</v>
      </c>
      <c r="B3009" s="39">
        <v>40712</v>
      </c>
      <c r="C3009" s="38">
        <v>10303706</v>
      </c>
      <c r="D3009" s="40" t="s">
        <v>2308</v>
      </c>
      <c r="E3009" s="38">
        <v>6</v>
      </c>
      <c r="F3009" s="38">
        <v>60</v>
      </c>
      <c r="G3009" s="38" t="s">
        <v>33</v>
      </c>
      <c r="H3009" s="42">
        <v>26528.28</v>
      </c>
      <c r="I3009" s="2"/>
      <c r="J3009" s="44">
        <v>43309</v>
      </c>
      <c r="K3009" s="42">
        <v>0</v>
      </c>
      <c r="L3009" s="42">
        <v>24361.759999999998</v>
      </c>
      <c r="M3009" s="44">
        <v>45077</v>
      </c>
      <c r="N3009" s="42">
        <f>H3009-K3009-L3009</f>
        <v>2166.5200000000004</v>
      </c>
      <c r="O3009" s="42">
        <v>53.87</v>
      </c>
      <c r="P3009" s="45">
        <v>0.13</v>
      </c>
      <c r="Q3009" s="42">
        <f>O3009-R3009</f>
        <v>6.1999999999999957</v>
      </c>
      <c r="R3009" s="42">
        <v>47.67</v>
      </c>
      <c r="S3009" s="42">
        <f>N3009-R3009</f>
        <v>2118.8500000000004</v>
      </c>
      <c r="T3009" s="38">
        <v>2506</v>
      </c>
      <c r="U3009" s="14">
        <f>S3009/H3009</f>
        <v>7.9871367461441162E-2</v>
      </c>
      <c r="V3009" s="19"/>
      <c r="W3009" s="19"/>
      <c r="X3009" s="37" t="s">
        <v>3467</v>
      </c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</row>
    <row r="3010" spans="1:37" ht="16.5" customHeight="1">
      <c r="A3010" s="38">
        <v>121</v>
      </c>
      <c r="B3010" s="39">
        <v>40712</v>
      </c>
      <c r="C3010" s="38">
        <v>10303708</v>
      </c>
      <c r="D3010" s="40" t="s">
        <v>2310</v>
      </c>
      <c r="E3010" s="38">
        <v>3</v>
      </c>
      <c r="F3010" s="38">
        <v>60</v>
      </c>
      <c r="G3010" s="38" t="s">
        <v>33</v>
      </c>
      <c r="H3010" s="42">
        <v>13264.14</v>
      </c>
      <c r="I3010" s="2"/>
      <c r="J3010" s="44">
        <v>43309</v>
      </c>
      <c r="K3010" s="42">
        <v>0</v>
      </c>
      <c r="L3010" s="42">
        <v>12180.87</v>
      </c>
      <c r="M3010" s="44">
        <v>45077</v>
      </c>
      <c r="N3010" s="42">
        <f>H3010-K3010-L3010</f>
        <v>1083.2699999999986</v>
      </c>
      <c r="O3010" s="42">
        <v>26.93</v>
      </c>
      <c r="P3010" s="45">
        <v>0.13</v>
      </c>
      <c r="Q3010" s="42">
        <f>O3010-R3010</f>
        <v>3.1000000000000014</v>
      </c>
      <c r="R3010" s="42">
        <v>23.83</v>
      </c>
      <c r="S3010" s="42">
        <f>N3010-R3010</f>
        <v>1059.4399999999987</v>
      </c>
      <c r="T3010" s="38">
        <v>5000</v>
      </c>
      <c r="U3010" s="14">
        <f>S3010/H3010</f>
        <v>7.9872498330083877E-2</v>
      </c>
      <c r="V3010" s="19"/>
      <c r="W3010" s="19"/>
      <c r="X3010" s="37" t="s">
        <v>3467</v>
      </c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</row>
    <row r="3011" spans="1:37" ht="16.5" customHeight="1">
      <c r="A3011" s="38">
        <v>269</v>
      </c>
      <c r="B3011" s="39">
        <v>10736</v>
      </c>
      <c r="C3011" s="38">
        <v>10319088</v>
      </c>
      <c r="D3011" s="40" t="s">
        <v>1240</v>
      </c>
      <c r="E3011" s="38">
        <v>1</v>
      </c>
      <c r="F3011" s="38">
        <v>120</v>
      </c>
      <c r="G3011" s="38" t="s">
        <v>279</v>
      </c>
      <c r="H3011" s="42">
        <v>-28534.97</v>
      </c>
      <c r="I3011" s="55"/>
      <c r="J3011" s="44">
        <v>39814</v>
      </c>
      <c r="K3011" s="42">
        <v>0</v>
      </c>
      <c r="L3011" s="42">
        <v>-27108.22</v>
      </c>
      <c r="M3011" s="44">
        <v>45138</v>
      </c>
      <c r="N3011" s="42">
        <f>H3011-K3011-L3011</f>
        <v>-1426.75</v>
      </c>
      <c r="O3011" s="42">
        <v>1000</v>
      </c>
      <c r="P3011" s="45">
        <v>0.13</v>
      </c>
      <c r="Q3011" s="42">
        <v>115.04</v>
      </c>
      <c r="R3011" s="42">
        <v>884.96</v>
      </c>
      <c r="S3011" s="42">
        <v>-2311.71</v>
      </c>
      <c r="T3011" s="38">
        <v>1802</v>
      </c>
      <c r="U3011" s="14">
        <f>S3011/H3011</f>
        <v>8.1013226928221757E-2</v>
      </c>
      <c r="V3011" s="19"/>
      <c r="W3011" s="19"/>
      <c r="X3011" s="37" t="s">
        <v>3461</v>
      </c>
    </row>
    <row r="3012" spans="1:37" ht="16.5" customHeight="1">
      <c r="A3012" s="38">
        <v>13</v>
      </c>
      <c r="B3012" s="39">
        <v>10876</v>
      </c>
      <c r="C3012" s="38">
        <v>10322529</v>
      </c>
      <c r="D3012" s="40" t="s">
        <v>730</v>
      </c>
      <c r="E3012" s="38">
        <v>1</v>
      </c>
      <c r="F3012" s="38">
        <v>37</v>
      </c>
      <c r="G3012" s="38" t="s">
        <v>23</v>
      </c>
      <c r="H3012" s="42">
        <v>2383.08</v>
      </c>
      <c r="I3012" s="57"/>
      <c r="J3012" s="44">
        <v>44165</v>
      </c>
      <c r="K3012" s="42">
        <v>64.41</v>
      </c>
      <c r="L3012" s="42">
        <v>2125.4899999999998</v>
      </c>
      <c r="M3012" s="44">
        <v>45199</v>
      </c>
      <c r="N3012" s="42">
        <v>193.18</v>
      </c>
      <c r="O3012" s="42">
        <v>0</v>
      </c>
      <c r="P3012" s="45">
        <v>0.13</v>
      </c>
      <c r="Q3012" s="42">
        <v>0</v>
      </c>
      <c r="R3012" s="42">
        <v>0</v>
      </c>
      <c r="S3012" s="42">
        <v>193.18</v>
      </c>
      <c r="T3012" s="38">
        <v>5000</v>
      </c>
      <c r="U3012" s="14">
        <f>S3012/H3012</f>
        <v>8.106316195847392E-2</v>
      </c>
      <c r="V3012" s="19"/>
      <c r="W3012" s="19"/>
      <c r="X3012" s="37" t="s">
        <v>3476</v>
      </c>
    </row>
    <row r="3013" spans="1:37" ht="16.5" customHeight="1">
      <c r="A3013" s="38">
        <v>454</v>
      </c>
      <c r="B3013" s="39">
        <v>10800</v>
      </c>
      <c r="C3013" s="38">
        <v>10315403</v>
      </c>
      <c r="D3013" s="40" t="s">
        <v>2777</v>
      </c>
      <c r="E3013" s="38">
        <v>1</v>
      </c>
      <c r="F3013" s="38">
        <v>60</v>
      </c>
      <c r="G3013" s="38" t="s">
        <v>33</v>
      </c>
      <c r="H3013" s="42">
        <v>2142</v>
      </c>
      <c r="I3013" s="2"/>
      <c r="J3013" s="44">
        <v>43309</v>
      </c>
      <c r="K3013" s="42">
        <v>0</v>
      </c>
      <c r="L3013" s="42">
        <v>1899.26</v>
      </c>
      <c r="M3013" s="44">
        <v>45016</v>
      </c>
      <c r="N3013" s="42">
        <f>H3013-K3013-L3013</f>
        <v>242.74</v>
      </c>
      <c r="O3013" s="42">
        <v>76.790000000000006</v>
      </c>
      <c r="P3013" s="45">
        <v>0.13</v>
      </c>
      <c r="Q3013" s="42">
        <v>8.83</v>
      </c>
      <c r="R3013" s="42">
        <v>67.959999999999994</v>
      </c>
      <c r="S3013" s="42">
        <f>N3013-R3013</f>
        <v>174.78000000000003</v>
      </c>
      <c r="T3013" s="38">
        <v>2505</v>
      </c>
      <c r="U3013" s="14">
        <f>S3013/H3013</f>
        <v>8.1596638655462198E-2</v>
      </c>
      <c r="V3013" s="19"/>
      <c r="W3013" s="19"/>
      <c r="X3013" s="37" t="s">
        <v>3465</v>
      </c>
    </row>
    <row r="3014" spans="1:37" ht="16.5" customHeight="1">
      <c r="A3014" s="38">
        <v>916</v>
      </c>
      <c r="B3014" s="39">
        <v>10800</v>
      </c>
      <c r="C3014" s="38">
        <v>10316840</v>
      </c>
      <c r="D3014" s="40" t="s">
        <v>2817</v>
      </c>
      <c r="E3014" s="38">
        <v>1</v>
      </c>
      <c r="F3014" s="38">
        <v>60</v>
      </c>
      <c r="G3014" s="38" t="s">
        <v>33</v>
      </c>
      <c r="H3014" s="42">
        <v>991.45</v>
      </c>
      <c r="I3014" s="2"/>
      <c r="J3014" s="44">
        <v>43309</v>
      </c>
      <c r="K3014" s="42">
        <v>0</v>
      </c>
      <c r="L3014" s="42">
        <v>879.1</v>
      </c>
      <c r="M3014" s="44">
        <v>45016</v>
      </c>
      <c r="N3014" s="42">
        <f>H3014-K3014-L3014</f>
        <v>112.35000000000002</v>
      </c>
      <c r="O3014" s="42">
        <v>35.54</v>
      </c>
      <c r="P3014" s="45">
        <v>0.13</v>
      </c>
      <c r="Q3014" s="42">
        <v>4.09</v>
      </c>
      <c r="R3014" s="42">
        <v>31.45</v>
      </c>
      <c r="S3014" s="42">
        <f>N3014-R3014</f>
        <v>80.90000000000002</v>
      </c>
      <c r="T3014" s="38">
        <v>2505</v>
      </c>
      <c r="U3014" s="14">
        <f>S3014/H3014</f>
        <v>8.159765999293965E-2</v>
      </c>
      <c r="V3014" s="19"/>
      <c r="W3014" s="19"/>
      <c r="X3014" s="37" t="s">
        <v>3465</v>
      </c>
    </row>
    <row r="3015" spans="1:37" ht="16.5" customHeight="1">
      <c r="A3015" s="38">
        <v>456</v>
      </c>
      <c r="B3015" s="39">
        <v>10800</v>
      </c>
      <c r="C3015" s="38">
        <v>10315406</v>
      </c>
      <c r="D3015" s="40" t="s">
        <v>2779</v>
      </c>
      <c r="E3015" s="38">
        <v>1</v>
      </c>
      <c r="F3015" s="38">
        <v>60</v>
      </c>
      <c r="G3015" s="38" t="s">
        <v>23</v>
      </c>
      <c r="H3015" s="42">
        <v>3095</v>
      </c>
      <c r="I3015" s="2"/>
      <c r="J3015" s="44">
        <v>43309</v>
      </c>
      <c r="K3015" s="42">
        <v>0</v>
      </c>
      <c r="L3015" s="42">
        <v>2744.23</v>
      </c>
      <c r="M3015" s="44">
        <v>45016</v>
      </c>
      <c r="N3015" s="42">
        <f>H3015-K3015-L3015</f>
        <v>350.77</v>
      </c>
      <c r="O3015" s="42">
        <v>110.96</v>
      </c>
      <c r="P3015" s="45">
        <v>0.13</v>
      </c>
      <c r="Q3015" s="42">
        <v>12.77</v>
      </c>
      <c r="R3015" s="42">
        <v>98.19</v>
      </c>
      <c r="S3015" s="42">
        <f>N3015-R3015</f>
        <v>252.57999999999998</v>
      </c>
      <c r="T3015" s="38">
        <v>2505</v>
      </c>
      <c r="U3015" s="14">
        <f>S3015/H3015</f>
        <v>8.1609046849757672E-2</v>
      </c>
      <c r="V3015" s="19"/>
      <c r="W3015" s="19"/>
      <c r="X3015" s="37" t="s">
        <v>3465</v>
      </c>
    </row>
    <row r="3016" spans="1:37" ht="16.5" customHeight="1">
      <c r="A3016" s="38">
        <v>806</v>
      </c>
      <c r="B3016" s="39">
        <v>10729</v>
      </c>
      <c r="C3016" s="38">
        <v>10292851</v>
      </c>
      <c r="D3016" s="40" t="s">
        <v>1973</v>
      </c>
      <c r="E3016" s="58">
        <v>4</v>
      </c>
      <c r="F3016" s="38">
        <v>60</v>
      </c>
      <c r="G3016" s="38" t="s">
        <v>83</v>
      </c>
      <c r="H3016" s="42">
        <v>1025.6400000000001</v>
      </c>
      <c r="I3016" s="37"/>
      <c r="J3016" s="44">
        <v>43495</v>
      </c>
      <c r="K3016" s="42">
        <v>0</v>
      </c>
      <c r="L3016" s="42">
        <v>941.9</v>
      </c>
      <c r="M3016" s="44">
        <v>45259</v>
      </c>
      <c r="N3016" s="42">
        <v>83.74</v>
      </c>
      <c r="O3016" s="42">
        <v>0</v>
      </c>
      <c r="P3016" s="45">
        <f>IF(J3016&lt;DATEVALUE("2009-1-1"),3%,13%)</f>
        <v>0.13</v>
      </c>
      <c r="Q3016" s="42">
        <f>IF(P3016=13%,ROUND(O3016/(1+P3016)*P3016,2),ROUND(O3016/(1+0.03)*0.02,2))</f>
        <v>0</v>
      </c>
      <c r="R3016" s="42">
        <f>O3016-Q3016</f>
        <v>0</v>
      </c>
      <c r="S3016" s="42">
        <f>N3016-R3016</f>
        <v>83.74</v>
      </c>
      <c r="T3016" s="38">
        <v>2506</v>
      </c>
      <c r="U3016" s="14">
        <f>S3016/H3016</f>
        <v>8.1646581646581631E-2</v>
      </c>
      <c r="V3016" s="19"/>
      <c r="W3016" s="19"/>
      <c r="X3016" s="37" t="s">
        <v>3459</v>
      </c>
    </row>
    <row r="3017" spans="1:37" ht="16.5" customHeight="1">
      <c r="A3017" s="38">
        <v>576</v>
      </c>
      <c r="B3017" s="39">
        <v>10800</v>
      </c>
      <c r="C3017" s="38">
        <v>10315624</v>
      </c>
      <c r="D3017" s="40" t="s">
        <v>1201</v>
      </c>
      <c r="E3017" s="38">
        <v>1</v>
      </c>
      <c r="F3017" s="38">
        <v>60</v>
      </c>
      <c r="G3017" s="38" t="s">
        <v>21</v>
      </c>
      <c r="H3017" s="42">
        <v>5000</v>
      </c>
      <c r="I3017" s="2"/>
      <c r="J3017" s="44">
        <v>43249</v>
      </c>
      <c r="K3017" s="42">
        <v>0</v>
      </c>
      <c r="L3017" s="42">
        <v>4591.75</v>
      </c>
      <c r="M3017" s="44">
        <v>45016</v>
      </c>
      <c r="N3017" s="42">
        <f>H3017-K3017-L3017</f>
        <v>408.25</v>
      </c>
      <c r="O3017" s="42">
        <v>0</v>
      </c>
      <c r="P3017" s="45">
        <v>0.13</v>
      </c>
      <c r="Q3017" s="42">
        <v>0</v>
      </c>
      <c r="R3017" s="42">
        <v>0</v>
      </c>
      <c r="S3017" s="42">
        <f>N3017-R3017</f>
        <v>408.25</v>
      </c>
      <c r="T3017" s="38">
        <v>2505</v>
      </c>
      <c r="U3017" s="14">
        <f>S3017/H3017</f>
        <v>8.165E-2</v>
      </c>
      <c r="V3017" s="19"/>
      <c r="W3017" s="19"/>
      <c r="X3017" s="37" t="s">
        <v>3465</v>
      </c>
    </row>
    <row r="3018" spans="1:37" ht="16.5" customHeight="1">
      <c r="A3018" s="38">
        <v>577</v>
      </c>
      <c r="B3018" s="39">
        <v>10800</v>
      </c>
      <c r="C3018" s="38">
        <v>10315625</v>
      </c>
      <c r="D3018" s="40" t="s">
        <v>1201</v>
      </c>
      <c r="E3018" s="38">
        <v>1</v>
      </c>
      <c r="F3018" s="38">
        <v>60</v>
      </c>
      <c r="G3018" s="38" t="s">
        <v>21</v>
      </c>
      <c r="H3018" s="42">
        <v>5000</v>
      </c>
      <c r="I3018" s="2"/>
      <c r="J3018" s="44">
        <v>43249</v>
      </c>
      <c r="K3018" s="42">
        <v>0</v>
      </c>
      <c r="L3018" s="42">
        <v>4591.75</v>
      </c>
      <c r="M3018" s="44">
        <v>45016</v>
      </c>
      <c r="N3018" s="42">
        <f>H3018-K3018-L3018</f>
        <v>408.25</v>
      </c>
      <c r="O3018" s="42">
        <v>0</v>
      </c>
      <c r="P3018" s="45">
        <v>0.13</v>
      </c>
      <c r="Q3018" s="42">
        <v>0</v>
      </c>
      <c r="R3018" s="42">
        <v>0</v>
      </c>
      <c r="S3018" s="42">
        <f>N3018-R3018</f>
        <v>408.25</v>
      </c>
      <c r="T3018" s="38">
        <v>2505</v>
      </c>
      <c r="U3018" s="14">
        <f>S3018/H3018</f>
        <v>8.165E-2</v>
      </c>
      <c r="V3018" s="19"/>
      <c r="W3018" s="19"/>
      <c r="X3018" s="37" t="s">
        <v>3465</v>
      </c>
    </row>
    <row r="3019" spans="1:37" ht="16.5" customHeight="1">
      <c r="A3019" s="38">
        <v>579</v>
      </c>
      <c r="B3019" s="39">
        <v>10800</v>
      </c>
      <c r="C3019" s="38">
        <v>10315627</v>
      </c>
      <c r="D3019" s="40" t="s">
        <v>1201</v>
      </c>
      <c r="E3019" s="38">
        <v>1</v>
      </c>
      <c r="F3019" s="38">
        <v>60</v>
      </c>
      <c r="G3019" s="38" t="s">
        <v>21</v>
      </c>
      <c r="H3019" s="42">
        <v>5000</v>
      </c>
      <c r="I3019" s="2"/>
      <c r="J3019" s="44">
        <v>43249</v>
      </c>
      <c r="K3019" s="42">
        <v>0</v>
      </c>
      <c r="L3019" s="42">
        <v>4591.75</v>
      </c>
      <c r="M3019" s="44">
        <v>45016</v>
      </c>
      <c r="N3019" s="42">
        <f>H3019-K3019-L3019</f>
        <v>408.25</v>
      </c>
      <c r="O3019" s="42">
        <v>0</v>
      </c>
      <c r="P3019" s="45">
        <v>0.13</v>
      </c>
      <c r="Q3019" s="42">
        <v>0</v>
      </c>
      <c r="R3019" s="42">
        <v>0</v>
      </c>
      <c r="S3019" s="42">
        <f>N3019-R3019</f>
        <v>408.25</v>
      </c>
      <c r="T3019" s="38">
        <v>2505</v>
      </c>
      <c r="U3019" s="14">
        <f>S3019/H3019</f>
        <v>8.165E-2</v>
      </c>
      <c r="V3019" s="19"/>
      <c r="W3019" s="19"/>
      <c r="X3019" s="37" t="s">
        <v>3465</v>
      </c>
    </row>
    <row r="3020" spans="1:37" ht="16.5" customHeight="1">
      <c r="A3020" s="38">
        <v>580</v>
      </c>
      <c r="B3020" s="39">
        <v>10800</v>
      </c>
      <c r="C3020" s="38">
        <v>10315628</v>
      </c>
      <c r="D3020" s="40" t="s">
        <v>1201</v>
      </c>
      <c r="E3020" s="38">
        <v>1</v>
      </c>
      <c r="F3020" s="38">
        <v>60</v>
      </c>
      <c r="G3020" s="38" t="s">
        <v>21</v>
      </c>
      <c r="H3020" s="42">
        <v>5000</v>
      </c>
      <c r="I3020" s="2"/>
      <c r="J3020" s="44">
        <v>43249</v>
      </c>
      <c r="K3020" s="42">
        <v>0</v>
      </c>
      <c r="L3020" s="42">
        <v>4591.75</v>
      </c>
      <c r="M3020" s="44">
        <v>45016</v>
      </c>
      <c r="N3020" s="42">
        <f>H3020-K3020-L3020</f>
        <v>408.25</v>
      </c>
      <c r="O3020" s="42">
        <v>0</v>
      </c>
      <c r="P3020" s="45">
        <v>0.13</v>
      </c>
      <c r="Q3020" s="42">
        <v>0</v>
      </c>
      <c r="R3020" s="42">
        <v>0</v>
      </c>
      <c r="S3020" s="42">
        <f>N3020-R3020</f>
        <v>408.25</v>
      </c>
      <c r="T3020" s="38">
        <v>2505</v>
      </c>
      <c r="U3020" s="14">
        <f>S3020/H3020</f>
        <v>8.165E-2</v>
      </c>
      <c r="V3020" s="19"/>
      <c r="W3020" s="19"/>
      <c r="X3020" s="37" t="s">
        <v>3465</v>
      </c>
    </row>
    <row r="3021" spans="1:37" ht="16.5" customHeight="1">
      <c r="A3021" s="38">
        <v>581</v>
      </c>
      <c r="B3021" s="39">
        <v>10800</v>
      </c>
      <c r="C3021" s="38">
        <v>10315629</v>
      </c>
      <c r="D3021" s="40" t="s">
        <v>1201</v>
      </c>
      <c r="E3021" s="38">
        <v>1</v>
      </c>
      <c r="F3021" s="38">
        <v>60</v>
      </c>
      <c r="G3021" s="38" t="s">
        <v>21</v>
      </c>
      <c r="H3021" s="42">
        <v>5000</v>
      </c>
      <c r="I3021" s="2"/>
      <c r="J3021" s="44">
        <v>43249</v>
      </c>
      <c r="K3021" s="42">
        <v>0</v>
      </c>
      <c r="L3021" s="42">
        <v>4591.75</v>
      </c>
      <c r="M3021" s="44">
        <v>45016</v>
      </c>
      <c r="N3021" s="42">
        <f>H3021-K3021-L3021</f>
        <v>408.25</v>
      </c>
      <c r="O3021" s="42">
        <v>0</v>
      </c>
      <c r="P3021" s="45">
        <v>0.13</v>
      </c>
      <c r="Q3021" s="42">
        <v>0</v>
      </c>
      <c r="R3021" s="42">
        <v>0</v>
      </c>
      <c r="S3021" s="42">
        <f>N3021-R3021</f>
        <v>408.25</v>
      </c>
      <c r="T3021" s="38">
        <v>2505</v>
      </c>
      <c r="U3021" s="14">
        <f>S3021/H3021</f>
        <v>8.165E-2</v>
      </c>
      <c r="V3021" s="19"/>
      <c r="W3021" s="19"/>
      <c r="X3021" s="37" t="s">
        <v>3465</v>
      </c>
    </row>
    <row r="3022" spans="1:37" ht="16.5" customHeight="1">
      <c r="A3022" s="38">
        <v>584</v>
      </c>
      <c r="B3022" s="39">
        <v>10800</v>
      </c>
      <c r="C3022" s="38">
        <v>10315632</v>
      </c>
      <c r="D3022" s="40" t="s">
        <v>1201</v>
      </c>
      <c r="E3022" s="38">
        <v>1</v>
      </c>
      <c r="F3022" s="38">
        <v>60</v>
      </c>
      <c r="G3022" s="38" t="s">
        <v>21</v>
      </c>
      <c r="H3022" s="42">
        <v>5000</v>
      </c>
      <c r="I3022" s="2"/>
      <c r="J3022" s="44">
        <v>43249</v>
      </c>
      <c r="K3022" s="42">
        <v>0</v>
      </c>
      <c r="L3022" s="42">
        <v>4591.75</v>
      </c>
      <c r="M3022" s="44">
        <v>45016</v>
      </c>
      <c r="N3022" s="42">
        <f>H3022-K3022-L3022</f>
        <v>408.25</v>
      </c>
      <c r="O3022" s="42">
        <v>0</v>
      </c>
      <c r="P3022" s="45">
        <v>0.13</v>
      </c>
      <c r="Q3022" s="42">
        <v>0</v>
      </c>
      <c r="R3022" s="42">
        <v>0</v>
      </c>
      <c r="S3022" s="42">
        <f>N3022-R3022</f>
        <v>408.25</v>
      </c>
      <c r="T3022" s="38">
        <v>2505</v>
      </c>
      <c r="U3022" s="14">
        <f>S3022/H3022</f>
        <v>8.165E-2</v>
      </c>
      <c r="V3022" s="19"/>
      <c r="W3022" s="19"/>
      <c r="X3022" s="37" t="s">
        <v>3465</v>
      </c>
    </row>
    <row r="3023" spans="1:37" ht="16.5" customHeight="1">
      <c r="A3023" s="38">
        <v>585</v>
      </c>
      <c r="B3023" s="39">
        <v>10800</v>
      </c>
      <c r="C3023" s="38">
        <v>10315633</v>
      </c>
      <c r="D3023" s="40" t="s">
        <v>1201</v>
      </c>
      <c r="E3023" s="38">
        <v>1</v>
      </c>
      <c r="F3023" s="38">
        <v>60</v>
      </c>
      <c r="G3023" s="38" t="s">
        <v>21</v>
      </c>
      <c r="H3023" s="42">
        <v>5000</v>
      </c>
      <c r="I3023" s="2"/>
      <c r="J3023" s="44">
        <v>43249</v>
      </c>
      <c r="K3023" s="42">
        <v>0</v>
      </c>
      <c r="L3023" s="42">
        <v>4591.75</v>
      </c>
      <c r="M3023" s="44">
        <v>45016</v>
      </c>
      <c r="N3023" s="42">
        <f>H3023-K3023-L3023</f>
        <v>408.25</v>
      </c>
      <c r="O3023" s="42">
        <v>0</v>
      </c>
      <c r="P3023" s="45">
        <v>0.13</v>
      </c>
      <c r="Q3023" s="42">
        <v>0</v>
      </c>
      <c r="R3023" s="42">
        <v>0</v>
      </c>
      <c r="S3023" s="42">
        <f>N3023-R3023</f>
        <v>408.25</v>
      </c>
      <c r="T3023" s="38">
        <v>2505</v>
      </c>
      <c r="U3023" s="14">
        <f>S3023/H3023</f>
        <v>8.165E-2</v>
      </c>
      <c r="V3023" s="19"/>
      <c r="W3023" s="19"/>
      <c r="X3023" s="37" t="s">
        <v>3465</v>
      </c>
    </row>
    <row r="3024" spans="1:37" ht="16.5" customHeight="1">
      <c r="A3024" s="38">
        <v>586</v>
      </c>
      <c r="B3024" s="39">
        <v>10800</v>
      </c>
      <c r="C3024" s="38">
        <v>10315634</v>
      </c>
      <c r="D3024" s="40" t="s">
        <v>1201</v>
      </c>
      <c r="E3024" s="38">
        <v>1</v>
      </c>
      <c r="F3024" s="38">
        <v>60</v>
      </c>
      <c r="G3024" s="38" t="s">
        <v>21</v>
      </c>
      <c r="H3024" s="42">
        <v>5000</v>
      </c>
      <c r="I3024" s="2"/>
      <c r="J3024" s="44">
        <v>43249</v>
      </c>
      <c r="K3024" s="42">
        <v>0</v>
      </c>
      <c r="L3024" s="42">
        <v>4591.75</v>
      </c>
      <c r="M3024" s="44">
        <v>45016</v>
      </c>
      <c r="N3024" s="42">
        <f>H3024-K3024-L3024</f>
        <v>408.25</v>
      </c>
      <c r="O3024" s="42">
        <v>0</v>
      </c>
      <c r="P3024" s="45">
        <v>0.13</v>
      </c>
      <c r="Q3024" s="42">
        <v>0</v>
      </c>
      <c r="R3024" s="42">
        <v>0</v>
      </c>
      <c r="S3024" s="42">
        <f>N3024-R3024</f>
        <v>408.25</v>
      </c>
      <c r="T3024" s="38">
        <v>2505</v>
      </c>
      <c r="U3024" s="14">
        <f>S3024/H3024</f>
        <v>8.165E-2</v>
      </c>
      <c r="V3024" s="19"/>
      <c r="W3024" s="19"/>
      <c r="X3024" s="37" t="s">
        <v>3465</v>
      </c>
    </row>
    <row r="3025" spans="1:24" ht="16.5" customHeight="1">
      <c r="A3025" s="38">
        <v>587</v>
      </c>
      <c r="B3025" s="39">
        <v>10800</v>
      </c>
      <c r="C3025" s="38">
        <v>10315635</v>
      </c>
      <c r="D3025" s="40" t="s">
        <v>1201</v>
      </c>
      <c r="E3025" s="38">
        <v>1</v>
      </c>
      <c r="F3025" s="38">
        <v>60</v>
      </c>
      <c r="G3025" s="38" t="s">
        <v>21</v>
      </c>
      <c r="H3025" s="42">
        <v>5000</v>
      </c>
      <c r="I3025" s="2"/>
      <c r="J3025" s="44">
        <v>43249</v>
      </c>
      <c r="K3025" s="42">
        <v>0</v>
      </c>
      <c r="L3025" s="42">
        <v>4591.75</v>
      </c>
      <c r="M3025" s="44">
        <v>45016</v>
      </c>
      <c r="N3025" s="42">
        <f>H3025-K3025-L3025</f>
        <v>408.25</v>
      </c>
      <c r="O3025" s="42">
        <v>0</v>
      </c>
      <c r="P3025" s="45">
        <v>0.13</v>
      </c>
      <c r="Q3025" s="42">
        <v>0</v>
      </c>
      <c r="R3025" s="42">
        <v>0</v>
      </c>
      <c r="S3025" s="42">
        <f>N3025-R3025</f>
        <v>408.25</v>
      </c>
      <c r="T3025" s="38">
        <v>2505</v>
      </c>
      <c r="U3025" s="14">
        <f>S3025/H3025</f>
        <v>8.165E-2</v>
      </c>
      <c r="V3025" s="19"/>
      <c r="W3025" s="19"/>
      <c r="X3025" s="37" t="s">
        <v>3465</v>
      </c>
    </row>
    <row r="3026" spans="1:24" ht="16.5" customHeight="1">
      <c r="A3026" s="38">
        <v>588</v>
      </c>
      <c r="B3026" s="39">
        <v>10800</v>
      </c>
      <c r="C3026" s="38">
        <v>10315636</v>
      </c>
      <c r="D3026" s="40" t="s">
        <v>1201</v>
      </c>
      <c r="E3026" s="38">
        <v>1</v>
      </c>
      <c r="F3026" s="38">
        <v>60</v>
      </c>
      <c r="G3026" s="38" t="s">
        <v>21</v>
      </c>
      <c r="H3026" s="42">
        <v>5000</v>
      </c>
      <c r="I3026" s="2"/>
      <c r="J3026" s="44">
        <v>43249</v>
      </c>
      <c r="K3026" s="42">
        <v>0</v>
      </c>
      <c r="L3026" s="42">
        <v>4591.75</v>
      </c>
      <c r="M3026" s="44">
        <v>45016</v>
      </c>
      <c r="N3026" s="42">
        <f>H3026-K3026-L3026</f>
        <v>408.25</v>
      </c>
      <c r="O3026" s="42">
        <v>0</v>
      </c>
      <c r="P3026" s="45">
        <v>0.13</v>
      </c>
      <c r="Q3026" s="42">
        <v>0</v>
      </c>
      <c r="R3026" s="42">
        <v>0</v>
      </c>
      <c r="S3026" s="42">
        <f>N3026-R3026</f>
        <v>408.25</v>
      </c>
      <c r="T3026" s="38">
        <v>2505</v>
      </c>
      <c r="U3026" s="14">
        <f>S3026/H3026</f>
        <v>8.165E-2</v>
      </c>
      <c r="V3026" s="19"/>
      <c r="W3026" s="19"/>
      <c r="X3026" s="37" t="s">
        <v>3465</v>
      </c>
    </row>
    <row r="3027" spans="1:24" ht="16.5" customHeight="1">
      <c r="A3027" s="38">
        <v>646</v>
      </c>
      <c r="B3027" s="39">
        <v>10800</v>
      </c>
      <c r="C3027" s="38">
        <v>10315850</v>
      </c>
      <c r="D3027" s="40" t="s">
        <v>1170</v>
      </c>
      <c r="E3027" s="38">
        <v>1</v>
      </c>
      <c r="F3027" s="38">
        <v>60</v>
      </c>
      <c r="G3027" s="38" t="s">
        <v>33</v>
      </c>
      <c r="H3027" s="42">
        <v>2142</v>
      </c>
      <c r="I3027" s="2"/>
      <c r="J3027" s="44">
        <v>43247</v>
      </c>
      <c r="K3027" s="42">
        <v>0</v>
      </c>
      <c r="L3027" s="42">
        <v>1967.09</v>
      </c>
      <c r="M3027" s="44">
        <v>45016</v>
      </c>
      <c r="N3027" s="42">
        <f>H3027-K3027-L3027</f>
        <v>174.91000000000008</v>
      </c>
      <c r="O3027" s="42">
        <v>0</v>
      </c>
      <c r="P3027" s="45">
        <v>0.13</v>
      </c>
      <c r="Q3027" s="42">
        <v>0</v>
      </c>
      <c r="R3027" s="42">
        <v>0</v>
      </c>
      <c r="S3027" s="42">
        <f>N3027-R3027</f>
        <v>174.91000000000008</v>
      </c>
      <c r="T3027" s="38">
        <v>2505</v>
      </c>
      <c r="U3027" s="14">
        <f>S3027/H3027</f>
        <v>8.1657329598506107E-2</v>
      </c>
      <c r="V3027" s="19"/>
      <c r="W3027" s="19"/>
      <c r="X3027" s="37" t="s">
        <v>3465</v>
      </c>
    </row>
    <row r="3028" spans="1:24" ht="16.5" customHeight="1">
      <c r="A3028" s="38">
        <v>648</v>
      </c>
      <c r="B3028" s="39">
        <v>10800</v>
      </c>
      <c r="C3028" s="38">
        <v>10315852</v>
      </c>
      <c r="D3028" s="40" t="s">
        <v>1170</v>
      </c>
      <c r="E3028" s="38">
        <v>1</v>
      </c>
      <c r="F3028" s="38">
        <v>60</v>
      </c>
      <c r="G3028" s="38" t="s">
        <v>33</v>
      </c>
      <c r="H3028" s="42">
        <v>2142</v>
      </c>
      <c r="I3028" s="2"/>
      <c r="J3028" s="44">
        <v>43247</v>
      </c>
      <c r="K3028" s="42">
        <v>0</v>
      </c>
      <c r="L3028" s="42">
        <v>1967.09</v>
      </c>
      <c r="M3028" s="44">
        <v>45016</v>
      </c>
      <c r="N3028" s="42">
        <f>H3028-K3028-L3028</f>
        <v>174.91000000000008</v>
      </c>
      <c r="O3028" s="42">
        <v>0</v>
      </c>
      <c r="P3028" s="45">
        <v>0.13</v>
      </c>
      <c r="Q3028" s="42">
        <v>0</v>
      </c>
      <c r="R3028" s="42">
        <v>0</v>
      </c>
      <c r="S3028" s="42">
        <f>N3028-R3028</f>
        <v>174.91000000000008</v>
      </c>
      <c r="T3028" s="38">
        <v>2505</v>
      </c>
      <c r="U3028" s="14">
        <f>S3028/H3028</f>
        <v>8.1657329598506107E-2</v>
      </c>
      <c r="V3028" s="19"/>
      <c r="W3028" s="19"/>
      <c r="X3028" s="37" t="s">
        <v>3465</v>
      </c>
    </row>
    <row r="3029" spans="1:24" ht="16.5" customHeight="1">
      <c r="A3029" s="38">
        <v>649</v>
      </c>
      <c r="B3029" s="39">
        <v>10800</v>
      </c>
      <c r="C3029" s="38">
        <v>10315853</v>
      </c>
      <c r="D3029" s="40" t="s">
        <v>1170</v>
      </c>
      <c r="E3029" s="38">
        <v>1</v>
      </c>
      <c r="F3029" s="38">
        <v>60</v>
      </c>
      <c r="G3029" s="38" t="s">
        <v>33</v>
      </c>
      <c r="H3029" s="42">
        <v>2142</v>
      </c>
      <c r="I3029" s="2"/>
      <c r="J3029" s="44">
        <v>43247</v>
      </c>
      <c r="K3029" s="42">
        <v>0</v>
      </c>
      <c r="L3029" s="42">
        <v>1967.09</v>
      </c>
      <c r="M3029" s="44">
        <v>45016</v>
      </c>
      <c r="N3029" s="42">
        <f>H3029-K3029-L3029</f>
        <v>174.91000000000008</v>
      </c>
      <c r="O3029" s="42">
        <v>0</v>
      </c>
      <c r="P3029" s="45">
        <v>0.13</v>
      </c>
      <c r="Q3029" s="42">
        <v>0</v>
      </c>
      <c r="R3029" s="42">
        <v>0</v>
      </c>
      <c r="S3029" s="42">
        <f>N3029-R3029</f>
        <v>174.91000000000008</v>
      </c>
      <c r="T3029" s="38">
        <v>2505</v>
      </c>
      <c r="U3029" s="14">
        <f>S3029/H3029</f>
        <v>8.1657329598506107E-2</v>
      </c>
      <c r="V3029" s="19"/>
      <c r="W3029" s="19"/>
      <c r="X3029" s="37" t="s">
        <v>3465</v>
      </c>
    </row>
    <row r="3030" spans="1:24" ht="16.5" customHeight="1">
      <c r="A3030" s="38">
        <v>650</v>
      </c>
      <c r="B3030" s="39">
        <v>10800</v>
      </c>
      <c r="C3030" s="38">
        <v>10315854</v>
      </c>
      <c r="D3030" s="40" t="s">
        <v>1170</v>
      </c>
      <c r="E3030" s="38">
        <v>1</v>
      </c>
      <c r="F3030" s="38">
        <v>60</v>
      </c>
      <c r="G3030" s="38" t="s">
        <v>33</v>
      </c>
      <c r="H3030" s="42">
        <v>2142</v>
      </c>
      <c r="I3030" s="2"/>
      <c r="J3030" s="44">
        <v>43247</v>
      </c>
      <c r="K3030" s="42">
        <v>0</v>
      </c>
      <c r="L3030" s="42">
        <v>1967.09</v>
      </c>
      <c r="M3030" s="44">
        <v>45016</v>
      </c>
      <c r="N3030" s="42">
        <f>H3030-K3030-L3030</f>
        <v>174.91000000000008</v>
      </c>
      <c r="O3030" s="42">
        <v>0</v>
      </c>
      <c r="P3030" s="45">
        <v>0.13</v>
      </c>
      <c r="Q3030" s="42">
        <v>0</v>
      </c>
      <c r="R3030" s="42">
        <v>0</v>
      </c>
      <c r="S3030" s="42">
        <f>N3030-R3030</f>
        <v>174.91000000000008</v>
      </c>
      <c r="T3030" s="38">
        <v>2505</v>
      </c>
      <c r="U3030" s="14">
        <f>S3030/H3030</f>
        <v>8.1657329598506107E-2</v>
      </c>
      <c r="V3030" s="19"/>
      <c r="W3030" s="19"/>
      <c r="X3030" s="37" t="s">
        <v>3465</v>
      </c>
    </row>
    <row r="3031" spans="1:24" ht="16.5" customHeight="1">
      <c r="A3031" s="38">
        <v>653</v>
      </c>
      <c r="B3031" s="39">
        <v>10800</v>
      </c>
      <c r="C3031" s="38">
        <v>10315857</v>
      </c>
      <c r="D3031" s="40" t="s">
        <v>1170</v>
      </c>
      <c r="E3031" s="38">
        <v>1</v>
      </c>
      <c r="F3031" s="38">
        <v>60</v>
      </c>
      <c r="G3031" s="38" t="s">
        <v>33</v>
      </c>
      <c r="H3031" s="42">
        <v>2142</v>
      </c>
      <c r="I3031" s="2"/>
      <c r="J3031" s="44">
        <v>43247</v>
      </c>
      <c r="K3031" s="42">
        <v>0</v>
      </c>
      <c r="L3031" s="42">
        <v>1967.09</v>
      </c>
      <c r="M3031" s="44">
        <v>45016</v>
      </c>
      <c r="N3031" s="42">
        <f>H3031-K3031-L3031</f>
        <v>174.91000000000008</v>
      </c>
      <c r="O3031" s="42">
        <v>0</v>
      </c>
      <c r="P3031" s="45">
        <v>0.13</v>
      </c>
      <c r="Q3031" s="42">
        <v>0</v>
      </c>
      <c r="R3031" s="42">
        <v>0</v>
      </c>
      <c r="S3031" s="42">
        <f>N3031-R3031</f>
        <v>174.91000000000008</v>
      </c>
      <c r="T3031" s="38">
        <v>2505</v>
      </c>
      <c r="U3031" s="14">
        <f>S3031/H3031</f>
        <v>8.1657329598506107E-2</v>
      </c>
      <c r="V3031" s="19"/>
      <c r="W3031" s="19"/>
      <c r="X3031" s="37" t="s">
        <v>3465</v>
      </c>
    </row>
    <row r="3032" spans="1:24" ht="16.5" customHeight="1">
      <c r="A3032" s="38">
        <v>654</v>
      </c>
      <c r="B3032" s="39">
        <v>10800</v>
      </c>
      <c r="C3032" s="38">
        <v>10315858</v>
      </c>
      <c r="D3032" s="40" t="s">
        <v>1170</v>
      </c>
      <c r="E3032" s="38">
        <v>1</v>
      </c>
      <c r="F3032" s="38">
        <v>60</v>
      </c>
      <c r="G3032" s="38" t="s">
        <v>33</v>
      </c>
      <c r="H3032" s="42">
        <v>2142</v>
      </c>
      <c r="I3032" s="2"/>
      <c r="J3032" s="44">
        <v>43247</v>
      </c>
      <c r="K3032" s="42">
        <v>0</v>
      </c>
      <c r="L3032" s="42">
        <v>1967.09</v>
      </c>
      <c r="M3032" s="44">
        <v>45016</v>
      </c>
      <c r="N3032" s="42">
        <f>H3032-K3032-L3032</f>
        <v>174.91000000000008</v>
      </c>
      <c r="O3032" s="42">
        <v>0</v>
      </c>
      <c r="P3032" s="45">
        <v>0.13</v>
      </c>
      <c r="Q3032" s="42">
        <v>0</v>
      </c>
      <c r="R3032" s="42">
        <v>0</v>
      </c>
      <c r="S3032" s="42">
        <f>N3032-R3032</f>
        <v>174.91000000000008</v>
      </c>
      <c r="T3032" s="38">
        <v>2505</v>
      </c>
      <c r="U3032" s="14">
        <f>S3032/H3032</f>
        <v>8.1657329598506107E-2</v>
      </c>
      <c r="V3032" s="19"/>
      <c r="W3032" s="19"/>
      <c r="X3032" s="37" t="s">
        <v>3465</v>
      </c>
    </row>
    <row r="3033" spans="1:24" ht="16.5" customHeight="1">
      <c r="A3033" s="38">
        <v>655</v>
      </c>
      <c r="B3033" s="39">
        <v>10800</v>
      </c>
      <c r="C3033" s="38">
        <v>10315859</v>
      </c>
      <c r="D3033" s="40" t="s">
        <v>1170</v>
      </c>
      <c r="E3033" s="38">
        <v>1</v>
      </c>
      <c r="F3033" s="38">
        <v>60</v>
      </c>
      <c r="G3033" s="38" t="s">
        <v>33</v>
      </c>
      <c r="H3033" s="42">
        <v>2142</v>
      </c>
      <c r="I3033" s="2"/>
      <c r="J3033" s="44">
        <v>43247</v>
      </c>
      <c r="K3033" s="42">
        <v>0</v>
      </c>
      <c r="L3033" s="42">
        <v>1967.09</v>
      </c>
      <c r="M3033" s="44">
        <v>45016</v>
      </c>
      <c r="N3033" s="42">
        <f>H3033-K3033-L3033</f>
        <v>174.91000000000008</v>
      </c>
      <c r="O3033" s="42">
        <v>0</v>
      </c>
      <c r="P3033" s="45">
        <v>0.13</v>
      </c>
      <c r="Q3033" s="42">
        <v>0</v>
      </c>
      <c r="R3033" s="42">
        <v>0</v>
      </c>
      <c r="S3033" s="42">
        <f>N3033-R3033</f>
        <v>174.91000000000008</v>
      </c>
      <c r="T3033" s="38">
        <v>2505</v>
      </c>
      <c r="U3033" s="14">
        <f>S3033/H3033</f>
        <v>8.1657329598506107E-2</v>
      </c>
      <c r="V3033" s="19"/>
      <c r="W3033" s="19"/>
      <c r="X3033" s="37" t="s">
        <v>3465</v>
      </c>
    </row>
    <row r="3034" spans="1:24" ht="16.5" customHeight="1">
      <c r="A3034" s="38">
        <v>656</v>
      </c>
      <c r="B3034" s="39">
        <v>10800</v>
      </c>
      <c r="C3034" s="38">
        <v>10315860</v>
      </c>
      <c r="D3034" s="40" t="s">
        <v>1170</v>
      </c>
      <c r="E3034" s="38">
        <v>1</v>
      </c>
      <c r="F3034" s="38">
        <v>60</v>
      </c>
      <c r="G3034" s="38" t="s">
        <v>33</v>
      </c>
      <c r="H3034" s="42">
        <v>2142</v>
      </c>
      <c r="I3034" s="2"/>
      <c r="J3034" s="44">
        <v>43247</v>
      </c>
      <c r="K3034" s="42">
        <v>0</v>
      </c>
      <c r="L3034" s="42">
        <v>1967.09</v>
      </c>
      <c r="M3034" s="44">
        <v>45016</v>
      </c>
      <c r="N3034" s="42">
        <f>H3034-K3034-L3034</f>
        <v>174.91000000000008</v>
      </c>
      <c r="O3034" s="42">
        <v>0</v>
      </c>
      <c r="P3034" s="45">
        <v>0.13</v>
      </c>
      <c r="Q3034" s="42">
        <v>0</v>
      </c>
      <c r="R3034" s="42">
        <v>0</v>
      </c>
      <c r="S3034" s="42">
        <f>N3034-R3034</f>
        <v>174.91000000000008</v>
      </c>
      <c r="T3034" s="38">
        <v>2505</v>
      </c>
      <c r="U3034" s="14">
        <f>S3034/H3034</f>
        <v>8.1657329598506107E-2</v>
      </c>
      <c r="V3034" s="19"/>
      <c r="W3034" s="19"/>
      <c r="X3034" s="37" t="s">
        <v>3465</v>
      </c>
    </row>
    <row r="3035" spans="1:24" ht="16.5" customHeight="1">
      <c r="A3035" s="38">
        <v>657</v>
      </c>
      <c r="B3035" s="39">
        <v>10800</v>
      </c>
      <c r="C3035" s="38">
        <v>10315861</v>
      </c>
      <c r="D3035" s="40" t="s">
        <v>1170</v>
      </c>
      <c r="E3035" s="38">
        <v>1</v>
      </c>
      <c r="F3035" s="38">
        <v>60</v>
      </c>
      <c r="G3035" s="38" t="s">
        <v>33</v>
      </c>
      <c r="H3035" s="42">
        <v>2142</v>
      </c>
      <c r="I3035" s="2"/>
      <c r="J3035" s="44">
        <v>43247</v>
      </c>
      <c r="K3035" s="42">
        <v>0</v>
      </c>
      <c r="L3035" s="42">
        <v>1967.09</v>
      </c>
      <c r="M3035" s="44">
        <v>45016</v>
      </c>
      <c r="N3035" s="42">
        <f>H3035-K3035-L3035</f>
        <v>174.91000000000008</v>
      </c>
      <c r="O3035" s="42">
        <v>0</v>
      </c>
      <c r="P3035" s="45">
        <v>0.13</v>
      </c>
      <c r="Q3035" s="42">
        <v>0</v>
      </c>
      <c r="R3035" s="42">
        <v>0</v>
      </c>
      <c r="S3035" s="42">
        <f>N3035-R3035</f>
        <v>174.91000000000008</v>
      </c>
      <c r="T3035" s="38">
        <v>2505</v>
      </c>
      <c r="U3035" s="14">
        <f>S3035/H3035</f>
        <v>8.1657329598506107E-2</v>
      </c>
      <c r="V3035" s="19"/>
      <c r="W3035" s="19"/>
      <c r="X3035" s="37" t="s">
        <v>3465</v>
      </c>
    </row>
    <row r="3036" spans="1:24" ht="16.5" customHeight="1">
      <c r="A3036" s="38">
        <v>662</v>
      </c>
      <c r="B3036" s="39">
        <v>10800</v>
      </c>
      <c r="C3036" s="38">
        <v>10315869</v>
      </c>
      <c r="D3036" s="40" t="s">
        <v>1170</v>
      </c>
      <c r="E3036" s="38">
        <v>1</v>
      </c>
      <c r="F3036" s="38">
        <v>60</v>
      </c>
      <c r="G3036" s="38" t="s">
        <v>33</v>
      </c>
      <c r="H3036" s="42">
        <v>2142</v>
      </c>
      <c r="I3036" s="2"/>
      <c r="J3036" s="44">
        <v>43247</v>
      </c>
      <c r="K3036" s="42">
        <v>0</v>
      </c>
      <c r="L3036" s="42">
        <v>1967.09</v>
      </c>
      <c r="M3036" s="44">
        <v>45016</v>
      </c>
      <c r="N3036" s="42">
        <f>H3036-K3036-L3036</f>
        <v>174.91000000000008</v>
      </c>
      <c r="O3036" s="42">
        <v>0</v>
      </c>
      <c r="P3036" s="45">
        <v>0.13</v>
      </c>
      <c r="Q3036" s="42">
        <v>0</v>
      </c>
      <c r="R3036" s="42">
        <v>0</v>
      </c>
      <c r="S3036" s="42">
        <f>N3036-R3036</f>
        <v>174.91000000000008</v>
      </c>
      <c r="T3036" s="38">
        <v>2505</v>
      </c>
      <c r="U3036" s="14">
        <f>S3036/H3036</f>
        <v>8.1657329598506107E-2</v>
      </c>
      <c r="V3036" s="19"/>
      <c r="W3036" s="19"/>
      <c r="X3036" s="37" t="s">
        <v>3465</v>
      </c>
    </row>
    <row r="3037" spans="1:24" ht="16.5" customHeight="1">
      <c r="A3037" s="38">
        <v>663</v>
      </c>
      <c r="B3037" s="39">
        <v>10800</v>
      </c>
      <c r="C3037" s="38">
        <v>10315870</v>
      </c>
      <c r="D3037" s="40" t="s">
        <v>1170</v>
      </c>
      <c r="E3037" s="38">
        <v>1</v>
      </c>
      <c r="F3037" s="38">
        <v>60</v>
      </c>
      <c r="G3037" s="38" t="s">
        <v>33</v>
      </c>
      <c r="H3037" s="42">
        <v>2142</v>
      </c>
      <c r="I3037" s="2"/>
      <c r="J3037" s="44">
        <v>43247</v>
      </c>
      <c r="K3037" s="42">
        <v>0</v>
      </c>
      <c r="L3037" s="42">
        <v>1967.09</v>
      </c>
      <c r="M3037" s="44">
        <v>45016</v>
      </c>
      <c r="N3037" s="42">
        <f>H3037-K3037-L3037</f>
        <v>174.91000000000008</v>
      </c>
      <c r="O3037" s="42">
        <v>0</v>
      </c>
      <c r="P3037" s="45">
        <v>0.13</v>
      </c>
      <c r="Q3037" s="42">
        <v>0</v>
      </c>
      <c r="R3037" s="42">
        <v>0</v>
      </c>
      <c r="S3037" s="42">
        <f>N3037-R3037</f>
        <v>174.91000000000008</v>
      </c>
      <c r="T3037" s="38">
        <v>2505</v>
      </c>
      <c r="U3037" s="14">
        <f>S3037/H3037</f>
        <v>8.1657329598506107E-2</v>
      </c>
      <c r="V3037" s="19"/>
      <c r="W3037" s="19"/>
      <c r="X3037" s="37" t="s">
        <v>3465</v>
      </c>
    </row>
    <row r="3038" spans="1:24" ht="16.5" customHeight="1">
      <c r="A3038" s="38">
        <v>664</v>
      </c>
      <c r="B3038" s="39">
        <v>10800</v>
      </c>
      <c r="C3038" s="38">
        <v>10315871</v>
      </c>
      <c r="D3038" s="40" t="s">
        <v>1170</v>
      </c>
      <c r="E3038" s="38">
        <v>1</v>
      </c>
      <c r="F3038" s="38">
        <v>60</v>
      </c>
      <c r="G3038" s="38" t="s">
        <v>33</v>
      </c>
      <c r="H3038" s="42">
        <v>2142</v>
      </c>
      <c r="I3038" s="2"/>
      <c r="J3038" s="44">
        <v>43247</v>
      </c>
      <c r="K3038" s="42">
        <v>0</v>
      </c>
      <c r="L3038" s="42">
        <v>1967.09</v>
      </c>
      <c r="M3038" s="44">
        <v>45016</v>
      </c>
      <c r="N3038" s="42">
        <f>H3038-K3038-L3038</f>
        <v>174.91000000000008</v>
      </c>
      <c r="O3038" s="42">
        <v>0</v>
      </c>
      <c r="P3038" s="45">
        <v>0.13</v>
      </c>
      <c r="Q3038" s="42">
        <v>0</v>
      </c>
      <c r="R3038" s="42">
        <v>0</v>
      </c>
      <c r="S3038" s="42">
        <f>N3038-R3038</f>
        <v>174.91000000000008</v>
      </c>
      <c r="T3038" s="38">
        <v>2505</v>
      </c>
      <c r="U3038" s="14">
        <f>S3038/H3038</f>
        <v>8.1657329598506107E-2</v>
      </c>
      <c r="V3038" s="19"/>
      <c r="W3038" s="19"/>
      <c r="X3038" s="37" t="s">
        <v>3465</v>
      </c>
    </row>
    <row r="3039" spans="1:24" ht="16.5" customHeight="1">
      <c r="A3039" s="38">
        <v>700</v>
      </c>
      <c r="B3039" s="39">
        <v>10800</v>
      </c>
      <c r="C3039" s="38">
        <v>10315849</v>
      </c>
      <c r="D3039" s="40" t="s">
        <v>1170</v>
      </c>
      <c r="E3039" s="38">
        <v>1</v>
      </c>
      <c r="F3039" s="38">
        <v>60</v>
      </c>
      <c r="G3039" s="38" t="s">
        <v>33</v>
      </c>
      <c r="H3039" s="42">
        <v>2142</v>
      </c>
      <c r="I3039" s="2"/>
      <c r="J3039" s="44">
        <v>43247</v>
      </c>
      <c r="K3039" s="42">
        <v>0</v>
      </c>
      <c r="L3039" s="42">
        <v>1967.09</v>
      </c>
      <c r="M3039" s="44">
        <v>45016</v>
      </c>
      <c r="N3039" s="42">
        <f>H3039-K3039-L3039</f>
        <v>174.91000000000008</v>
      </c>
      <c r="O3039" s="42">
        <v>0</v>
      </c>
      <c r="P3039" s="45">
        <v>0.13</v>
      </c>
      <c r="Q3039" s="42">
        <v>0</v>
      </c>
      <c r="R3039" s="42">
        <v>0</v>
      </c>
      <c r="S3039" s="42">
        <f>N3039-R3039</f>
        <v>174.91000000000008</v>
      </c>
      <c r="T3039" s="38">
        <v>2505</v>
      </c>
      <c r="U3039" s="14">
        <f>S3039/H3039</f>
        <v>8.1657329598506107E-2</v>
      </c>
      <c r="V3039" s="19"/>
      <c r="W3039" s="19"/>
      <c r="X3039" s="37" t="s">
        <v>3465</v>
      </c>
    </row>
    <row r="3040" spans="1:24" ht="16.5" customHeight="1">
      <c r="A3040" s="38">
        <v>752</v>
      </c>
      <c r="B3040" s="39">
        <v>40709</v>
      </c>
      <c r="C3040" s="38">
        <v>10285557</v>
      </c>
      <c r="D3040" s="40" t="s">
        <v>835</v>
      </c>
      <c r="E3040" s="58">
        <v>50</v>
      </c>
      <c r="F3040" s="38">
        <v>60</v>
      </c>
      <c r="G3040" s="38" t="s">
        <v>23</v>
      </c>
      <c r="H3040" s="42">
        <v>2158</v>
      </c>
      <c r="I3040" s="57"/>
      <c r="J3040" s="44">
        <v>43432</v>
      </c>
      <c r="K3040" s="42">
        <v>0</v>
      </c>
      <c r="L3040" s="42">
        <v>1981.77</v>
      </c>
      <c r="M3040" s="44">
        <v>45199</v>
      </c>
      <c r="N3040" s="42">
        <f>H3040-K3040-L3040</f>
        <v>176.23000000000002</v>
      </c>
      <c r="O3040" s="42">
        <v>0</v>
      </c>
      <c r="P3040" s="45">
        <v>0.13</v>
      </c>
      <c r="Q3040" s="42">
        <v>0</v>
      </c>
      <c r="R3040" s="42">
        <v>0</v>
      </c>
      <c r="S3040" s="42">
        <f>N3040-R3040</f>
        <v>176.23000000000002</v>
      </c>
      <c r="T3040" s="38">
        <v>5000</v>
      </c>
      <c r="U3040" s="14">
        <f>S3040/H3040</f>
        <v>8.1663577386468955E-2</v>
      </c>
      <c r="V3040" s="19"/>
      <c r="W3040" s="19"/>
      <c r="X3040" s="37" t="s">
        <v>3467</v>
      </c>
    </row>
    <row r="3041" spans="1:24" ht="16.5" customHeight="1">
      <c r="A3041" s="38">
        <v>665</v>
      </c>
      <c r="B3041" s="39">
        <v>10800</v>
      </c>
      <c r="C3041" s="38">
        <v>10315872</v>
      </c>
      <c r="D3041" s="40" t="s">
        <v>1163</v>
      </c>
      <c r="E3041" s="38">
        <v>1</v>
      </c>
      <c r="F3041" s="38">
        <v>60</v>
      </c>
      <c r="G3041" s="38" t="s">
        <v>33</v>
      </c>
      <c r="H3041" s="42">
        <v>2508.5500000000002</v>
      </c>
      <c r="I3041" s="2"/>
      <c r="J3041" s="44">
        <v>43247</v>
      </c>
      <c r="K3041" s="42">
        <v>0</v>
      </c>
      <c r="L3041" s="42">
        <v>2303.69</v>
      </c>
      <c r="M3041" s="44">
        <v>45016</v>
      </c>
      <c r="N3041" s="42">
        <f>H3041-K3041-L3041</f>
        <v>204.86000000000013</v>
      </c>
      <c r="O3041" s="42">
        <v>0</v>
      </c>
      <c r="P3041" s="45">
        <v>0.13</v>
      </c>
      <c r="Q3041" s="42">
        <v>0</v>
      </c>
      <c r="R3041" s="42">
        <v>0</v>
      </c>
      <c r="S3041" s="42">
        <f>N3041-R3041</f>
        <v>204.86000000000013</v>
      </c>
      <c r="T3041" s="38">
        <v>2505</v>
      </c>
      <c r="U3041" s="14">
        <f>S3041/H3041</f>
        <v>8.1664706703075532E-2</v>
      </c>
      <c r="V3041" s="19"/>
      <c r="W3041" s="19"/>
      <c r="X3041" s="37" t="s">
        <v>3465</v>
      </c>
    </row>
    <row r="3042" spans="1:24" ht="16.5" customHeight="1">
      <c r="A3042" s="38">
        <v>666</v>
      </c>
      <c r="B3042" s="39">
        <v>10800</v>
      </c>
      <c r="C3042" s="38">
        <v>10315873</v>
      </c>
      <c r="D3042" s="40" t="s">
        <v>1163</v>
      </c>
      <c r="E3042" s="38">
        <v>1</v>
      </c>
      <c r="F3042" s="38">
        <v>60</v>
      </c>
      <c r="G3042" s="38" t="s">
        <v>33</v>
      </c>
      <c r="H3042" s="42">
        <v>2508.5500000000002</v>
      </c>
      <c r="I3042" s="2"/>
      <c r="J3042" s="44">
        <v>43247</v>
      </c>
      <c r="K3042" s="42">
        <v>0</v>
      </c>
      <c r="L3042" s="42">
        <v>2303.69</v>
      </c>
      <c r="M3042" s="44">
        <v>45016</v>
      </c>
      <c r="N3042" s="42">
        <f>H3042-K3042-L3042</f>
        <v>204.86000000000013</v>
      </c>
      <c r="O3042" s="42">
        <v>0</v>
      </c>
      <c r="P3042" s="45">
        <v>0.13</v>
      </c>
      <c r="Q3042" s="42">
        <v>0</v>
      </c>
      <c r="R3042" s="42">
        <v>0</v>
      </c>
      <c r="S3042" s="42">
        <f>N3042-R3042</f>
        <v>204.86000000000013</v>
      </c>
      <c r="T3042" s="38">
        <v>2505</v>
      </c>
      <c r="U3042" s="14">
        <f>S3042/H3042</f>
        <v>8.1664706703075532E-2</v>
      </c>
      <c r="V3042" s="19"/>
      <c r="W3042" s="19"/>
      <c r="X3042" s="37" t="s">
        <v>3465</v>
      </c>
    </row>
    <row r="3043" spans="1:24" ht="16.5" customHeight="1">
      <c r="A3043" s="38">
        <v>667</v>
      </c>
      <c r="B3043" s="39">
        <v>10800</v>
      </c>
      <c r="C3043" s="38">
        <v>10315874</v>
      </c>
      <c r="D3043" s="40" t="s">
        <v>1163</v>
      </c>
      <c r="E3043" s="38">
        <v>1</v>
      </c>
      <c r="F3043" s="38">
        <v>60</v>
      </c>
      <c r="G3043" s="38" t="s">
        <v>33</v>
      </c>
      <c r="H3043" s="42">
        <v>2508.5500000000002</v>
      </c>
      <c r="I3043" s="2"/>
      <c r="J3043" s="44">
        <v>43247</v>
      </c>
      <c r="K3043" s="42">
        <v>0</v>
      </c>
      <c r="L3043" s="42">
        <v>2303.69</v>
      </c>
      <c r="M3043" s="44">
        <v>45016</v>
      </c>
      <c r="N3043" s="42">
        <f>H3043-K3043-L3043</f>
        <v>204.86000000000013</v>
      </c>
      <c r="O3043" s="42">
        <v>0</v>
      </c>
      <c r="P3043" s="45">
        <v>0.13</v>
      </c>
      <c r="Q3043" s="42">
        <v>0</v>
      </c>
      <c r="R3043" s="42">
        <v>0</v>
      </c>
      <c r="S3043" s="42">
        <f>N3043-R3043</f>
        <v>204.86000000000013</v>
      </c>
      <c r="T3043" s="38">
        <v>2505</v>
      </c>
      <c r="U3043" s="14">
        <f>S3043/H3043</f>
        <v>8.1664706703075532E-2</v>
      </c>
      <c r="V3043" s="19"/>
      <c r="W3043" s="19"/>
      <c r="X3043" s="37" t="s">
        <v>3465</v>
      </c>
    </row>
    <row r="3044" spans="1:24" ht="16.5" customHeight="1">
      <c r="A3044" s="38">
        <v>701</v>
      </c>
      <c r="B3044" s="39">
        <v>10800</v>
      </c>
      <c r="C3044" s="38">
        <v>10315875</v>
      </c>
      <c r="D3044" s="40" t="s">
        <v>1163</v>
      </c>
      <c r="E3044" s="38">
        <v>1</v>
      </c>
      <c r="F3044" s="38">
        <v>60</v>
      </c>
      <c r="G3044" s="38" t="s">
        <v>33</v>
      </c>
      <c r="H3044" s="42">
        <v>2508.5500000000002</v>
      </c>
      <c r="I3044" s="2"/>
      <c r="J3044" s="44">
        <v>43247</v>
      </c>
      <c r="K3044" s="42">
        <v>0</v>
      </c>
      <c r="L3044" s="42">
        <v>2303.69</v>
      </c>
      <c r="M3044" s="44">
        <v>45016</v>
      </c>
      <c r="N3044" s="42">
        <f>H3044-K3044-L3044</f>
        <v>204.86000000000013</v>
      </c>
      <c r="O3044" s="42">
        <v>0</v>
      </c>
      <c r="P3044" s="45">
        <v>0.13</v>
      </c>
      <c r="Q3044" s="42">
        <v>0</v>
      </c>
      <c r="R3044" s="42">
        <v>0</v>
      </c>
      <c r="S3044" s="42">
        <f>N3044-R3044</f>
        <v>204.86000000000013</v>
      </c>
      <c r="T3044" s="38">
        <v>2505</v>
      </c>
      <c r="U3044" s="14">
        <f>S3044/H3044</f>
        <v>8.1664706703075532E-2</v>
      </c>
      <c r="V3044" s="19"/>
      <c r="W3044" s="19"/>
      <c r="X3044" s="37" t="s">
        <v>3465</v>
      </c>
    </row>
    <row r="3045" spans="1:24" ht="16.5" customHeight="1">
      <c r="A3045" s="38">
        <v>702</v>
      </c>
      <c r="B3045" s="39">
        <v>10800</v>
      </c>
      <c r="C3045" s="38">
        <v>10315876</v>
      </c>
      <c r="D3045" s="40" t="s">
        <v>1163</v>
      </c>
      <c r="E3045" s="38">
        <v>1</v>
      </c>
      <c r="F3045" s="38">
        <v>60</v>
      </c>
      <c r="G3045" s="38" t="s">
        <v>33</v>
      </c>
      <c r="H3045" s="42">
        <v>2508.5500000000002</v>
      </c>
      <c r="I3045" s="2"/>
      <c r="J3045" s="44">
        <v>43247</v>
      </c>
      <c r="K3045" s="42">
        <v>0</v>
      </c>
      <c r="L3045" s="42">
        <v>2303.69</v>
      </c>
      <c r="M3045" s="44">
        <v>45016</v>
      </c>
      <c r="N3045" s="42">
        <f>H3045-K3045-L3045</f>
        <v>204.86000000000013</v>
      </c>
      <c r="O3045" s="42">
        <v>0</v>
      </c>
      <c r="P3045" s="45">
        <v>0.13</v>
      </c>
      <c r="Q3045" s="42">
        <v>0</v>
      </c>
      <c r="R3045" s="42">
        <v>0</v>
      </c>
      <c r="S3045" s="42">
        <f>N3045-R3045</f>
        <v>204.86000000000013</v>
      </c>
      <c r="T3045" s="38">
        <v>2505</v>
      </c>
      <c r="U3045" s="14">
        <f>S3045/H3045</f>
        <v>8.1664706703075532E-2</v>
      </c>
      <c r="V3045" s="19"/>
      <c r="W3045" s="19"/>
      <c r="X3045" s="37" t="s">
        <v>3465</v>
      </c>
    </row>
    <row r="3046" spans="1:24" ht="16.5" customHeight="1">
      <c r="A3046" s="38">
        <v>703</v>
      </c>
      <c r="B3046" s="39">
        <v>10800</v>
      </c>
      <c r="C3046" s="38">
        <v>10315877</v>
      </c>
      <c r="D3046" s="40" t="s">
        <v>1163</v>
      </c>
      <c r="E3046" s="38">
        <v>1</v>
      </c>
      <c r="F3046" s="38">
        <v>60</v>
      </c>
      <c r="G3046" s="38" t="s">
        <v>33</v>
      </c>
      <c r="H3046" s="42">
        <v>2508.5500000000002</v>
      </c>
      <c r="I3046" s="2"/>
      <c r="J3046" s="44">
        <v>43247</v>
      </c>
      <c r="K3046" s="42">
        <v>0</v>
      </c>
      <c r="L3046" s="42">
        <v>2303.69</v>
      </c>
      <c r="M3046" s="44">
        <v>45016</v>
      </c>
      <c r="N3046" s="42">
        <f>H3046-K3046-L3046</f>
        <v>204.86000000000013</v>
      </c>
      <c r="O3046" s="42">
        <v>0</v>
      </c>
      <c r="P3046" s="45">
        <v>0.13</v>
      </c>
      <c r="Q3046" s="42">
        <v>0</v>
      </c>
      <c r="R3046" s="42">
        <v>0</v>
      </c>
      <c r="S3046" s="42">
        <f>N3046-R3046</f>
        <v>204.86000000000013</v>
      </c>
      <c r="T3046" s="38">
        <v>2505</v>
      </c>
      <c r="U3046" s="14">
        <f>S3046/H3046</f>
        <v>8.1664706703075532E-2</v>
      </c>
      <c r="V3046" s="19"/>
      <c r="W3046" s="19"/>
      <c r="X3046" s="37" t="s">
        <v>3465</v>
      </c>
    </row>
    <row r="3047" spans="1:24" ht="16.5" customHeight="1">
      <c r="A3047" s="38">
        <v>704</v>
      </c>
      <c r="B3047" s="39">
        <v>10800</v>
      </c>
      <c r="C3047" s="38">
        <v>10315878</v>
      </c>
      <c r="D3047" s="40" t="s">
        <v>1163</v>
      </c>
      <c r="E3047" s="38">
        <v>1</v>
      </c>
      <c r="F3047" s="38">
        <v>60</v>
      </c>
      <c r="G3047" s="38" t="s">
        <v>33</v>
      </c>
      <c r="H3047" s="42">
        <v>2508.5500000000002</v>
      </c>
      <c r="I3047" s="2"/>
      <c r="J3047" s="44">
        <v>43247</v>
      </c>
      <c r="K3047" s="42">
        <v>0</v>
      </c>
      <c r="L3047" s="42">
        <v>2303.69</v>
      </c>
      <c r="M3047" s="44">
        <v>45016</v>
      </c>
      <c r="N3047" s="42">
        <f>H3047-K3047-L3047</f>
        <v>204.86000000000013</v>
      </c>
      <c r="O3047" s="42">
        <v>0</v>
      </c>
      <c r="P3047" s="45">
        <v>0.13</v>
      </c>
      <c r="Q3047" s="42">
        <v>0</v>
      </c>
      <c r="R3047" s="42">
        <v>0</v>
      </c>
      <c r="S3047" s="42">
        <f>N3047-R3047</f>
        <v>204.86000000000013</v>
      </c>
      <c r="T3047" s="38">
        <v>2505</v>
      </c>
      <c r="U3047" s="14">
        <f>S3047/H3047</f>
        <v>8.1664706703075532E-2</v>
      </c>
      <c r="V3047" s="19"/>
      <c r="W3047" s="19"/>
      <c r="X3047" s="37" t="s">
        <v>3465</v>
      </c>
    </row>
    <row r="3048" spans="1:24" ht="16.5" customHeight="1">
      <c r="A3048" s="38">
        <v>590</v>
      </c>
      <c r="B3048" s="39">
        <v>10800</v>
      </c>
      <c r="C3048" s="38">
        <v>10315638</v>
      </c>
      <c r="D3048" s="40" t="s">
        <v>1201</v>
      </c>
      <c r="E3048" s="38">
        <v>3</v>
      </c>
      <c r="F3048" s="38">
        <v>60</v>
      </c>
      <c r="G3048" s="38" t="s">
        <v>21</v>
      </c>
      <c r="H3048" s="42">
        <v>15000</v>
      </c>
      <c r="I3048" s="2"/>
      <c r="J3048" s="44">
        <v>43249</v>
      </c>
      <c r="K3048" s="42">
        <v>0</v>
      </c>
      <c r="L3048" s="42">
        <v>13775</v>
      </c>
      <c r="M3048" s="44">
        <v>45016</v>
      </c>
      <c r="N3048" s="42">
        <f>H3048-K3048-L3048</f>
        <v>1225</v>
      </c>
      <c r="O3048" s="42">
        <v>0</v>
      </c>
      <c r="P3048" s="45">
        <v>0.13</v>
      </c>
      <c r="Q3048" s="42">
        <v>0</v>
      </c>
      <c r="R3048" s="42">
        <v>0</v>
      </c>
      <c r="S3048" s="42">
        <f>N3048-R3048</f>
        <v>1225</v>
      </c>
      <c r="T3048" s="38">
        <v>2505</v>
      </c>
      <c r="U3048" s="14">
        <f>S3048/H3048</f>
        <v>8.1666666666666665E-2</v>
      </c>
      <c r="V3048" s="19"/>
      <c r="W3048" s="19"/>
      <c r="X3048" s="37" t="s">
        <v>3465</v>
      </c>
    </row>
    <row r="3049" spans="1:24" ht="16.5" customHeight="1">
      <c r="A3049" s="38">
        <v>592</v>
      </c>
      <c r="B3049" s="39">
        <v>10800</v>
      </c>
      <c r="C3049" s="38">
        <v>10315640</v>
      </c>
      <c r="D3049" s="40" t="s">
        <v>1201</v>
      </c>
      <c r="E3049" s="38">
        <v>3</v>
      </c>
      <c r="F3049" s="38">
        <v>60</v>
      </c>
      <c r="G3049" s="38" t="s">
        <v>21</v>
      </c>
      <c r="H3049" s="42">
        <v>15000</v>
      </c>
      <c r="I3049" s="2"/>
      <c r="J3049" s="44">
        <v>43249</v>
      </c>
      <c r="K3049" s="42">
        <v>0</v>
      </c>
      <c r="L3049" s="42">
        <v>13775</v>
      </c>
      <c r="M3049" s="44">
        <v>45016</v>
      </c>
      <c r="N3049" s="42">
        <f>H3049-K3049-L3049</f>
        <v>1225</v>
      </c>
      <c r="O3049" s="42">
        <v>0</v>
      </c>
      <c r="P3049" s="45">
        <v>0.13</v>
      </c>
      <c r="Q3049" s="42">
        <v>0</v>
      </c>
      <c r="R3049" s="42">
        <v>0</v>
      </c>
      <c r="S3049" s="42">
        <f>N3049-R3049</f>
        <v>1225</v>
      </c>
      <c r="T3049" s="38">
        <v>2505</v>
      </c>
      <c r="U3049" s="14">
        <f>S3049/H3049</f>
        <v>8.1666666666666665E-2</v>
      </c>
      <c r="V3049" s="19"/>
      <c r="W3049" s="19"/>
      <c r="X3049" s="37" t="s">
        <v>3465</v>
      </c>
    </row>
    <row r="3050" spans="1:24" ht="16.5" customHeight="1">
      <c r="A3050" s="38">
        <v>659</v>
      </c>
      <c r="B3050" s="39">
        <v>10800</v>
      </c>
      <c r="C3050" s="38">
        <v>10315863</v>
      </c>
      <c r="D3050" s="40" t="s">
        <v>1170</v>
      </c>
      <c r="E3050" s="38">
        <v>3</v>
      </c>
      <c r="F3050" s="38">
        <v>60</v>
      </c>
      <c r="G3050" s="38" t="s">
        <v>33</v>
      </c>
      <c r="H3050" s="42">
        <v>6426</v>
      </c>
      <c r="I3050" s="2"/>
      <c r="J3050" s="44">
        <v>43247</v>
      </c>
      <c r="K3050" s="42">
        <v>0</v>
      </c>
      <c r="L3050" s="42">
        <v>5901.21</v>
      </c>
      <c r="M3050" s="44">
        <v>45016</v>
      </c>
      <c r="N3050" s="42">
        <f>H3050-K3050-L3050</f>
        <v>524.79</v>
      </c>
      <c r="O3050" s="42">
        <v>0</v>
      </c>
      <c r="P3050" s="45">
        <v>0.13</v>
      </c>
      <c r="Q3050" s="42">
        <v>0</v>
      </c>
      <c r="R3050" s="42">
        <v>0</v>
      </c>
      <c r="S3050" s="42">
        <f>N3050-R3050</f>
        <v>524.79</v>
      </c>
      <c r="T3050" s="38">
        <v>2505</v>
      </c>
      <c r="U3050" s="14">
        <f>S3050/H3050</f>
        <v>8.1666666666666665E-2</v>
      </c>
      <c r="V3050" s="19"/>
      <c r="W3050" s="19"/>
      <c r="X3050" s="37" t="s">
        <v>3465</v>
      </c>
    </row>
    <row r="3051" spans="1:24" ht="16.5" customHeight="1">
      <c r="A3051" s="38">
        <v>661</v>
      </c>
      <c r="B3051" s="39">
        <v>10800</v>
      </c>
      <c r="C3051" s="38">
        <v>10315865</v>
      </c>
      <c r="D3051" s="40" t="s">
        <v>1170</v>
      </c>
      <c r="E3051" s="38">
        <v>3</v>
      </c>
      <c r="F3051" s="38">
        <v>60</v>
      </c>
      <c r="G3051" s="38" t="s">
        <v>33</v>
      </c>
      <c r="H3051" s="42">
        <v>6426</v>
      </c>
      <c r="I3051" s="2"/>
      <c r="J3051" s="44">
        <v>43247</v>
      </c>
      <c r="K3051" s="42">
        <v>0</v>
      </c>
      <c r="L3051" s="42">
        <v>5901.21</v>
      </c>
      <c r="M3051" s="44">
        <v>45016</v>
      </c>
      <c r="N3051" s="42">
        <f>H3051-K3051-L3051</f>
        <v>524.79</v>
      </c>
      <c r="O3051" s="42">
        <v>0</v>
      </c>
      <c r="P3051" s="45">
        <v>0.13</v>
      </c>
      <c r="Q3051" s="42">
        <v>0</v>
      </c>
      <c r="R3051" s="42">
        <v>0</v>
      </c>
      <c r="S3051" s="42">
        <f>N3051-R3051</f>
        <v>524.79</v>
      </c>
      <c r="T3051" s="38">
        <v>2505</v>
      </c>
      <c r="U3051" s="14">
        <f>S3051/H3051</f>
        <v>8.1666666666666665E-2</v>
      </c>
      <c r="V3051" s="19"/>
      <c r="W3051" s="19"/>
      <c r="X3051" s="37" t="s">
        <v>3465</v>
      </c>
    </row>
    <row r="3052" spans="1:24" ht="16.5" customHeight="1">
      <c r="A3052" s="38">
        <v>44</v>
      </c>
      <c r="B3052" s="39">
        <v>10755</v>
      </c>
      <c r="C3052" s="38">
        <v>10287163</v>
      </c>
      <c r="D3052" s="40" t="s">
        <v>1138</v>
      </c>
      <c r="E3052" s="38">
        <v>1</v>
      </c>
      <c r="F3052" s="38">
        <v>120</v>
      </c>
      <c r="G3052" s="38" t="s">
        <v>23</v>
      </c>
      <c r="H3052" s="42">
        <v>1368</v>
      </c>
      <c r="I3052" s="53"/>
      <c r="J3052" s="44">
        <v>41636</v>
      </c>
      <c r="K3052" s="42">
        <v>0</v>
      </c>
      <c r="L3052" s="42">
        <v>1256.28</v>
      </c>
      <c r="M3052" s="44">
        <v>45169</v>
      </c>
      <c r="N3052" s="42">
        <f>H3052-K3052-L3052</f>
        <v>111.72000000000003</v>
      </c>
      <c r="O3052" s="42">
        <v>0</v>
      </c>
      <c r="P3052" s="45">
        <v>0.13</v>
      </c>
      <c r="Q3052" s="42">
        <v>0</v>
      </c>
      <c r="R3052" s="42">
        <v>0</v>
      </c>
      <c r="S3052" s="42">
        <v>111.72</v>
      </c>
      <c r="T3052" s="38">
        <v>5000</v>
      </c>
      <c r="U3052" s="14">
        <f>S3052/H3052</f>
        <v>8.1666666666666665E-2</v>
      </c>
      <c r="V3052" s="19"/>
      <c r="W3052" s="19"/>
      <c r="X3052" s="37" t="s">
        <v>3464</v>
      </c>
    </row>
    <row r="3053" spans="1:24" ht="16.5" customHeight="1">
      <c r="A3053" s="38">
        <v>651</v>
      </c>
      <c r="B3053" s="39">
        <v>10800</v>
      </c>
      <c r="C3053" s="38">
        <v>10315855</v>
      </c>
      <c r="D3053" s="40" t="s">
        <v>1170</v>
      </c>
      <c r="E3053" s="38">
        <v>2</v>
      </c>
      <c r="F3053" s="38">
        <v>60</v>
      </c>
      <c r="G3053" s="38" t="s">
        <v>33</v>
      </c>
      <c r="H3053" s="42">
        <v>4284</v>
      </c>
      <c r="I3053" s="2"/>
      <c r="J3053" s="44">
        <v>43247</v>
      </c>
      <c r="K3053" s="42">
        <v>0</v>
      </c>
      <c r="L3053" s="42">
        <v>3934.14</v>
      </c>
      <c r="M3053" s="44">
        <v>45016</v>
      </c>
      <c r="N3053" s="42">
        <f>H3053-K3053-L3053</f>
        <v>349.86000000000013</v>
      </c>
      <c r="O3053" s="42">
        <v>0</v>
      </c>
      <c r="P3053" s="45">
        <v>0.13</v>
      </c>
      <c r="Q3053" s="42">
        <v>0</v>
      </c>
      <c r="R3053" s="42">
        <v>0</v>
      </c>
      <c r="S3053" s="42">
        <f>N3053-R3053</f>
        <v>349.86000000000013</v>
      </c>
      <c r="T3053" s="38">
        <v>2505</v>
      </c>
      <c r="U3053" s="14">
        <f>S3053/H3053</f>
        <v>8.1666666666666693E-2</v>
      </c>
      <c r="V3053" s="19"/>
      <c r="W3053" s="19"/>
      <c r="X3053" s="37" t="s">
        <v>3465</v>
      </c>
    </row>
    <row r="3054" spans="1:24" ht="16.5" customHeight="1">
      <c r="A3054" s="38">
        <v>652</v>
      </c>
      <c r="B3054" s="39">
        <v>10800</v>
      </c>
      <c r="C3054" s="38">
        <v>10315856</v>
      </c>
      <c r="D3054" s="40" t="s">
        <v>1170</v>
      </c>
      <c r="E3054" s="38">
        <v>2</v>
      </c>
      <c r="F3054" s="38">
        <v>60</v>
      </c>
      <c r="G3054" s="38" t="s">
        <v>33</v>
      </c>
      <c r="H3054" s="42">
        <v>4284</v>
      </c>
      <c r="I3054" s="2"/>
      <c r="J3054" s="44">
        <v>43247</v>
      </c>
      <c r="K3054" s="42">
        <v>0</v>
      </c>
      <c r="L3054" s="42">
        <v>3934.14</v>
      </c>
      <c r="M3054" s="44">
        <v>45016</v>
      </c>
      <c r="N3054" s="42">
        <f>H3054-K3054-L3054</f>
        <v>349.86000000000013</v>
      </c>
      <c r="O3054" s="42">
        <v>0</v>
      </c>
      <c r="P3054" s="45">
        <v>0.13</v>
      </c>
      <c r="Q3054" s="42">
        <v>0</v>
      </c>
      <c r="R3054" s="42">
        <v>0</v>
      </c>
      <c r="S3054" s="42">
        <f>N3054-R3054</f>
        <v>349.86000000000013</v>
      </c>
      <c r="T3054" s="38">
        <v>2505</v>
      </c>
      <c r="U3054" s="14">
        <f>S3054/H3054</f>
        <v>8.1666666666666693E-2</v>
      </c>
      <c r="V3054" s="19"/>
      <c r="W3054" s="19"/>
      <c r="X3054" s="37" t="s">
        <v>3465</v>
      </c>
    </row>
    <row r="3055" spans="1:24" ht="16.5" customHeight="1">
      <c r="A3055" s="38">
        <v>658</v>
      </c>
      <c r="B3055" s="39">
        <v>10800</v>
      </c>
      <c r="C3055" s="38">
        <v>10315862</v>
      </c>
      <c r="D3055" s="40" t="s">
        <v>1170</v>
      </c>
      <c r="E3055" s="38">
        <v>2</v>
      </c>
      <c r="F3055" s="38">
        <v>60</v>
      </c>
      <c r="G3055" s="38" t="s">
        <v>33</v>
      </c>
      <c r="H3055" s="42">
        <v>4284</v>
      </c>
      <c r="I3055" s="2"/>
      <c r="J3055" s="44">
        <v>43247</v>
      </c>
      <c r="K3055" s="42">
        <v>0</v>
      </c>
      <c r="L3055" s="42">
        <v>3934.14</v>
      </c>
      <c r="M3055" s="44">
        <v>45016</v>
      </c>
      <c r="N3055" s="42">
        <f>H3055-K3055-L3055</f>
        <v>349.86000000000013</v>
      </c>
      <c r="O3055" s="42">
        <v>0</v>
      </c>
      <c r="P3055" s="45">
        <v>0.13</v>
      </c>
      <c r="Q3055" s="42">
        <v>0</v>
      </c>
      <c r="R3055" s="42">
        <v>0</v>
      </c>
      <c r="S3055" s="42">
        <f>N3055-R3055</f>
        <v>349.86000000000013</v>
      </c>
      <c r="T3055" s="38">
        <v>2505</v>
      </c>
      <c r="U3055" s="14">
        <f>S3055/H3055</f>
        <v>8.1666666666666693E-2</v>
      </c>
      <c r="V3055" s="19"/>
      <c r="W3055" s="19"/>
      <c r="X3055" s="37" t="s">
        <v>3465</v>
      </c>
    </row>
    <row r="3056" spans="1:24" ht="16.5" customHeight="1">
      <c r="A3056" s="38">
        <v>660</v>
      </c>
      <c r="B3056" s="39">
        <v>10800</v>
      </c>
      <c r="C3056" s="38">
        <v>10315864</v>
      </c>
      <c r="D3056" s="40" t="s">
        <v>1170</v>
      </c>
      <c r="E3056" s="38">
        <v>2</v>
      </c>
      <c r="F3056" s="38">
        <v>60</v>
      </c>
      <c r="G3056" s="38" t="s">
        <v>33</v>
      </c>
      <c r="H3056" s="42">
        <v>4284</v>
      </c>
      <c r="I3056" s="2"/>
      <c r="J3056" s="44">
        <v>43247</v>
      </c>
      <c r="K3056" s="42">
        <v>0</v>
      </c>
      <c r="L3056" s="42">
        <v>3934.14</v>
      </c>
      <c r="M3056" s="44">
        <v>45016</v>
      </c>
      <c r="N3056" s="42">
        <f>H3056-K3056-L3056</f>
        <v>349.86000000000013</v>
      </c>
      <c r="O3056" s="42">
        <v>0</v>
      </c>
      <c r="P3056" s="45">
        <v>0.13</v>
      </c>
      <c r="Q3056" s="42">
        <v>0</v>
      </c>
      <c r="R3056" s="42">
        <v>0</v>
      </c>
      <c r="S3056" s="42">
        <f>N3056-R3056</f>
        <v>349.86000000000013</v>
      </c>
      <c r="T3056" s="38">
        <v>2505</v>
      </c>
      <c r="U3056" s="14">
        <f>S3056/H3056</f>
        <v>8.1666666666666693E-2</v>
      </c>
      <c r="V3056" s="19"/>
      <c r="W3056" s="19"/>
      <c r="X3056" s="37" t="s">
        <v>3465</v>
      </c>
    </row>
    <row r="3057" spans="1:37" ht="16.5" customHeight="1">
      <c r="A3057" s="38">
        <v>121</v>
      </c>
      <c r="B3057" s="39">
        <v>10741</v>
      </c>
      <c r="C3057" s="38">
        <v>10282183</v>
      </c>
      <c r="D3057" s="40" t="s">
        <v>32</v>
      </c>
      <c r="E3057" s="38">
        <v>11</v>
      </c>
      <c r="F3057" s="38">
        <v>60</v>
      </c>
      <c r="G3057" s="38" t="s">
        <v>33</v>
      </c>
      <c r="H3057" s="42">
        <v>8743.57</v>
      </c>
      <c r="I3057" s="2"/>
      <c r="J3057" s="44">
        <v>43309</v>
      </c>
      <c r="K3057" s="42">
        <v>0</v>
      </c>
      <c r="L3057" s="42">
        <v>8029.51</v>
      </c>
      <c r="M3057" s="44">
        <v>45077</v>
      </c>
      <c r="N3057" s="42">
        <f>H3057-K3057-L3057</f>
        <v>714.05999999999949</v>
      </c>
      <c r="O3057" s="42">
        <v>0</v>
      </c>
      <c r="P3057" s="45">
        <v>0.13</v>
      </c>
      <c r="Q3057" s="42">
        <v>0</v>
      </c>
      <c r="R3057" s="42">
        <v>0</v>
      </c>
      <c r="S3057" s="42">
        <f>N3057-R3057</f>
        <v>714.05999999999949</v>
      </c>
      <c r="T3057" s="38">
        <v>2506</v>
      </c>
      <c r="U3057" s="14">
        <f>S3057/H3057</f>
        <v>8.1666870626071447E-2</v>
      </c>
      <c r="V3057" s="19"/>
      <c r="W3057" s="19"/>
      <c r="X3057" s="37" t="s">
        <v>3462</v>
      </c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</row>
    <row r="3058" spans="1:37" ht="16.5" customHeight="1">
      <c r="A3058" s="38">
        <v>63</v>
      </c>
      <c r="B3058" s="39">
        <v>10724</v>
      </c>
      <c r="C3058" s="38">
        <v>10277425</v>
      </c>
      <c r="D3058" s="40" t="s">
        <v>2179</v>
      </c>
      <c r="E3058" s="38">
        <v>1</v>
      </c>
      <c r="F3058" s="38">
        <v>60</v>
      </c>
      <c r="G3058" s="38" t="s">
        <v>33</v>
      </c>
      <c r="H3058" s="42">
        <v>3051.28</v>
      </c>
      <c r="I3058" s="2"/>
      <c r="J3058" s="44">
        <v>43309</v>
      </c>
      <c r="K3058" s="42">
        <v>0</v>
      </c>
      <c r="L3058" s="42">
        <v>2802.08</v>
      </c>
      <c r="M3058" s="44">
        <v>45077</v>
      </c>
      <c r="N3058" s="42">
        <f>H3058-K3058-L3058</f>
        <v>249.20000000000027</v>
      </c>
      <c r="O3058" s="42">
        <v>0</v>
      </c>
      <c r="P3058" s="45">
        <v>0.13</v>
      </c>
      <c r="Q3058" s="42">
        <v>0</v>
      </c>
      <c r="R3058" s="42">
        <v>0</v>
      </c>
      <c r="S3058" s="42">
        <f>N3058-R3058</f>
        <v>249.20000000000027</v>
      </c>
      <c r="T3058" s="38">
        <v>5000</v>
      </c>
      <c r="U3058" s="14">
        <f>S3058/H3058</f>
        <v>8.1670643139928251E-2</v>
      </c>
      <c r="V3058" s="19"/>
      <c r="W3058" s="19"/>
      <c r="X3058" s="37" t="s">
        <v>3459</v>
      </c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</row>
    <row r="3059" spans="1:37" ht="16.5" customHeight="1">
      <c r="A3059" s="38">
        <v>193</v>
      </c>
      <c r="B3059" s="39">
        <v>10741</v>
      </c>
      <c r="C3059" s="38">
        <v>10282275</v>
      </c>
      <c r="D3059" s="40" t="s">
        <v>1403</v>
      </c>
      <c r="E3059" s="38">
        <v>1</v>
      </c>
      <c r="F3059" s="38">
        <v>120</v>
      </c>
      <c r="G3059" s="38" t="s">
        <v>21</v>
      </c>
      <c r="H3059" s="42">
        <v>5299</v>
      </c>
      <c r="I3059" s="49"/>
      <c r="J3059" s="44">
        <v>41576</v>
      </c>
      <c r="K3059" s="42">
        <v>0</v>
      </c>
      <c r="L3059" s="42">
        <v>4866.2</v>
      </c>
      <c r="M3059" s="44">
        <v>45107</v>
      </c>
      <c r="N3059" s="42">
        <f>H3059-K3059-L3059</f>
        <v>432.80000000000018</v>
      </c>
      <c r="O3059" s="42">
        <v>0</v>
      </c>
      <c r="P3059" s="45">
        <v>0.13</v>
      </c>
      <c r="Q3059" s="42">
        <v>0</v>
      </c>
      <c r="R3059" s="42">
        <v>0</v>
      </c>
      <c r="S3059" s="42">
        <f>N3059-R3059</f>
        <v>432.80000000000018</v>
      </c>
      <c r="T3059" s="38">
        <v>5000</v>
      </c>
      <c r="U3059" s="14">
        <f>S3059/H3059</f>
        <v>8.1675787884506551E-2</v>
      </c>
      <c r="V3059" s="19"/>
      <c r="W3059" s="19"/>
      <c r="X3059" s="37" t="s">
        <v>3462</v>
      </c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</row>
    <row r="3060" spans="1:37" ht="16.5" customHeight="1">
      <c r="A3060" s="38">
        <v>582</v>
      </c>
      <c r="B3060" s="39">
        <v>10800</v>
      </c>
      <c r="C3060" s="38">
        <v>10315630</v>
      </c>
      <c r="D3060" s="40" t="s">
        <v>1201</v>
      </c>
      <c r="E3060" s="38">
        <v>2</v>
      </c>
      <c r="F3060" s="38">
        <v>60</v>
      </c>
      <c r="G3060" s="38" t="s">
        <v>21</v>
      </c>
      <c r="H3060" s="42">
        <v>10000</v>
      </c>
      <c r="I3060" s="2"/>
      <c r="J3060" s="44">
        <v>43249</v>
      </c>
      <c r="K3060" s="42">
        <v>0</v>
      </c>
      <c r="L3060" s="42">
        <v>9183.24</v>
      </c>
      <c r="M3060" s="44">
        <v>45016</v>
      </c>
      <c r="N3060" s="42">
        <f>H3060-K3060-L3060</f>
        <v>816.76000000000022</v>
      </c>
      <c r="O3060" s="42">
        <v>0</v>
      </c>
      <c r="P3060" s="45">
        <v>0.13</v>
      </c>
      <c r="Q3060" s="42">
        <v>0</v>
      </c>
      <c r="R3060" s="42">
        <v>0</v>
      </c>
      <c r="S3060" s="42">
        <f>N3060-R3060</f>
        <v>816.76000000000022</v>
      </c>
      <c r="T3060" s="38">
        <v>2505</v>
      </c>
      <c r="U3060" s="14">
        <f>S3060/H3060</f>
        <v>8.1676000000000026E-2</v>
      </c>
      <c r="V3060" s="19"/>
      <c r="W3060" s="19"/>
      <c r="X3060" s="37" t="s">
        <v>3465</v>
      </c>
    </row>
    <row r="3061" spans="1:37" ht="16.5" customHeight="1">
      <c r="A3061" s="38">
        <v>583</v>
      </c>
      <c r="B3061" s="39">
        <v>10800</v>
      </c>
      <c r="C3061" s="38">
        <v>10315631</v>
      </c>
      <c r="D3061" s="40" t="s">
        <v>1201</v>
      </c>
      <c r="E3061" s="38">
        <v>2</v>
      </c>
      <c r="F3061" s="38">
        <v>60</v>
      </c>
      <c r="G3061" s="38" t="s">
        <v>21</v>
      </c>
      <c r="H3061" s="42">
        <v>10000</v>
      </c>
      <c r="I3061" s="2"/>
      <c r="J3061" s="44">
        <v>43249</v>
      </c>
      <c r="K3061" s="42">
        <v>0</v>
      </c>
      <c r="L3061" s="42">
        <v>9183.24</v>
      </c>
      <c r="M3061" s="44">
        <v>45016</v>
      </c>
      <c r="N3061" s="42">
        <f>H3061-K3061-L3061</f>
        <v>816.76000000000022</v>
      </c>
      <c r="O3061" s="42">
        <v>0</v>
      </c>
      <c r="P3061" s="45">
        <v>0.13</v>
      </c>
      <c r="Q3061" s="42">
        <v>0</v>
      </c>
      <c r="R3061" s="42">
        <v>0</v>
      </c>
      <c r="S3061" s="42">
        <f>N3061-R3061</f>
        <v>816.76000000000022</v>
      </c>
      <c r="T3061" s="38">
        <v>2505</v>
      </c>
      <c r="U3061" s="14">
        <f>S3061/H3061</f>
        <v>8.1676000000000026E-2</v>
      </c>
      <c r="V3061" s="19"/>
      <c r="W3061" s="19"/>
      <c r="X3061" s="37" t="s">
        <v>3465</v>
      </c>
    </row>
    <row r="3062" spans="1:37" ht="16.5" customHeight="1">
      <c r="A3062" s="38">
        <v>589</v>
      </c>
      <c r="B3062" s="39">
        <v>10800</v>
      </c>
      <c r="C3062" s="38">
        <v>10315637</v>
      </c>
      <c r="D3062" s="40" t="s">
        <v>1201</v>
      </c>
      <c r="E3062" s="38">
        <v>2</v>
      </c>
      <c r="F3062" s="38">
        <v>60</v>
      </c>
      <c r="G3062" s="38" t="s">
        <v>21</v>
      </c>
      <c r="H3062" s="42">
        <v>10000</v>
      </c>
      <c r="I3062" s="2"/>
      <c r="J3062" s="44">
        <v>43249</v>
      </c>
      <c r="K3062" s="42">
        <v>0</v>
      </c>
      <c r="L3062" s="42">
        <v>9183.24</v>
      </c>
      <c r="M3062" s="44">
        <v>45016</v>
      </c>
      <c r="N3062" s="42">
        <f>H3062-K3062-L3062</f>
        <v>816.76000000000022</v>
      </c>
      <c r="O3062" s="42">
        <v>0</v>
      </c>
      <c r="P3062" s="45">
        <v>0.13</v>
      </c>
      <c r="Q3062" s="42">
        <v>0</v>
      </c>
      <c r="R3062" s="42">
        <v>0</v>
      </c>
      <c r="S3062" s="42">
        <f>N3062-R3062</f>
        <v>816.76000000000022</v>
      </c>
      <c r="T3062" s="38">
        <v>2505</v>
      </c>
      <c r="U3062" s="14">
        <f>S3062/H3062</f>
        <v>8.1676000000000026E-2</v>
      </c>
      <c r="V3062" s="19"/>
      <c r="W3062" s="19"/>
      <c r="X3062" s="37" t="s">
        <v>3465</v>
      </c>
    </row>
    <row r="3063" spans="1:37" ht="16.5" customHeight="1">
      <c r="A3063" s="38">
        <v>591</v>
      </c>
      <c r="B3063" s="39">
        <v>10800</v>
      </c>
      <c r="C3063" s="38">
        <v>10315639</v>
      </c>
      <c r="D3063" s="40" t="s">
        <v>1201</v>
      </c>
      <c r="E3063" s="38">
        <v>2</v>
      </c>
      <c r="F3063" s="38">
        <v>60</v>
      </c>
      <c r="G3063" s="38" t="s">
        <v>21</v>
      </c>
      <c r="H3063" s="42">
        <v>10000</v>
      </c>
      <c r="I3063" s="2"/>
      <c r="J3063" s="44">
        <v>43249</v>
      </c>
      <c r="K3063" s="42">
        <v>0</v>
      </c>
      <c r="L3063" s="42">
        <v>9183.24</v>
      </c>
      <c r="M3063" s="44">
        <v>45016</v>
      </c>
      <c r="N3063" s="42">
        <f>H3063-K3063-L3063</f>
        <v>816.76000000000022</v>
      </c>
      <c r="O3063" s="42">
        <v>0</v>
      </c>
      <c r="P3063" s="45">
        <v>0.13</v>
      </c>
      <c r="Q3063" s="42">
        <v>0</v>
      </c>
      <c r="R3063" s="42">
        <v>0</v>
      </c>
      <c r="S3063" s="42">
        <f>N3063-R3063</f>
        <v>816.76000000000022</v>
      </c>
      <c r="T3063" s="38">
        <v>2505</v>
      </c>
      <c r="U3063" s="14">
        <f>S3063/H3063</f>
        <v>8.1676000000000026E-2</v>
      </c>
      <c r="V3063" s="19"/>
      <c r="W3063" s="19"/>
      <c r="X3063" s="37" t="s">
        <v>3465</v>
      </c>
    </row>
    <row r="3064" spans="1:37" ht="16.5" customHeight="1">
      <c r="A3064" s="38">
        <v>70</v>
      </c>
      <c r="B3064" s="39">
        <v>10730</v>
      </c>
      <c r="C3064" s="38">
        <v>10289533</v>
      </c>
      <c r="D3064" s="40" t="s">
        <v>2204</v>
      </c>
      <c r="E3064" s="38">
        <v>1</v>
      </c>
      <c r="F3064" s="38">
        <v>60</v>
      </c>
      <c r="G3064" s="38" t="s">
        <v>33</v>
      </c>
      <c r="H3064" s="42">
        <v>2299</v>
      </c>
      <c r="I3064" s="2"/>
      <c r="J3064" s="44">
        <v>43309</v>
      </c>
      <c r="K3064" s="42">
        <v>0</v>
      </c>
      <c r="L3064" s="42">
        <v>2111.2199999999998</v>
      </c>
      <c r="M3064" s="44">
        <v>45077</v>
      </c>
      <c r="N3064" s="42">
        <f>H3064-K3064-L3064</f>
        <v>187.7800000000002</v>
      </c>
      <c r="O3064" s="42">
        <v>0</v>
      </c>
      <c r="P3064" s="45">
        <v>0.13</v>
      </c>
      <c r="Q3064" s="42">
        <v>0</v>
      </c>
      <c r="R3064" s="42">
        <v>0</v>
      </c>
      <c r="S3064" s="42">
        <f>N3064-R3064</f>
        <v>187.7800000000002</v>
      </c>
      <c r="T3064" s="38">
        <v>2005</v>
      </c>
      <c r="U3064" s="14">
        <f>S3064/H3064</f>
        <v>8.1678990865593826E-2</v>
      </c>
      <c r="V3064" s="19"/>
      <c r="W3064" s="19"/>
      <c r="X3064" s="37" t="s">
        <v>3459</v>
      </c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</row>
    <row r="3065" spans="1:37" ht="16.5" customHeight="1">
      <c r="A3065" s="38">
        <v>33</v>
      </c>
      <c r="B3065" s="39">
        <v>50100</v>
      </c>
      <c r="C3065" s="38">
        <v>10309234</v>
      </c>
      <c r="D3065" s="40" t="s">
        <v>164</v>
      </c>
      <c r="E3065" s="38">
        <v>1</v>
      </c>
      <c r="F3065" s="38">
        <v>120</v>
      </c>
      <c r="G3065" s="38" t="s">
        <v>23</v>
      </c>
      <c r="H3065" s="42">
        <v>2121.5500000000002</v>
      </c>
      <c r="I3065" s="56"/>
      <c r="J3065" s="44">
        <v>41637</v>
      </c>
      <c r="K3065" s="42">
        <v>0</v>
      </c>
      <c r="L3065" s="42">
        <v>1948.26</v>
      </c>
      <c r="M3065" s="44">
        <v>45169</v>
      </c>
      <c r="N3065" s="42">
        <f>H3065-K3065-L3065</f>
        <v>173.29000000000019</v>
      </c>
      <c r="O3065" s="42">
        <v>0</v>
      </c>
      <c r="P3065" s="45">
        <v>0.13</v>
      </c>
      <c r="Q3065" s="42">
        <v>0</v>
      </c>
      <c r="R3065" s="42">
        <v>0</v>
      </c>
      <c r="S3065" s="42">
        <v>173.29</v>
      </c>
      <c r="T3065" s="38">
        <v>5000</v>
      </c>
      <c r="U3065" s="14">
        <f>S3065/H3065</f>
        <v>8.1680846550870809E-2</v>
      </c>
      <c r="V3065" s="19"/>
      <c r="W3065" s="19"/>
      <c r="X3065" s="37" t="s">
        <v>3477</v>
      </c>
    </row>
    <row r="3066" spans="1:37" ht="16.5" customHeight="1">
      <c r="A3066" s="38">
        <v>35</v>
      </c>
      <c r="B3066" s="39">
        <v>50100</v>
      </c>
      <c r="C3066" s="38">
        <v>10309002</v>
      </c>
      <c r="D3066" s="40" t="s">
        <v>1180</v>
      </c>
      <c r="E3066" s="38">
        <v>1</v>
      </c>
      <c r="F3066" s="38">
        <v>120</v>
      </c>
      <c r="G3066" s="38" t="s">
        <v>23</v>
      </c>
      <c r="H3066" s="42">
        <v>1380</v>
      </c>
      <c r="I3066" s="56"/>
      <c r="J3066" s="44">
        <v>41637</v>
      </c>
      <c r="K3066" s="42">
        <v>0</v>
      </c>
      <c r="L3066" s="42">
        <v>1267.28</v>
      </c>
      <c r="M3066" s="44">
        <v>45169</v>
      </c>
      <c r="N3066" s="42">
        <f>H3066-K3066-L3066</f>
        <v>112.72000000000003</v>
      </c>
      <c r="O3066" s="42">
        <v>0</v>
      </c>
      <c r="P3066" s="45">
        <v>0.13</v>
      </c>
      <c r="Q3066" s="42">
        <v>0</v>
      </c>
      <c r="R3066" s="42">
        <v>0</v>
      </c>
      <c r="S3066" s="42">
        <v>112.72</v>
      </c>
      <c r="T3066" s="38">
        <v>5000</v>
      </c>
      <c r="U3066" s="14">
        <f>S3066/H3066</f>
        <v>8.1681159420289848E-2</v>
      </c>
      <c r="V3066" s="19"/>
      <c r="W3066" s="19"/>
      <c r="X3066" s="37" t="s">
        <v>3477</v>
      </c>
    </row>
    <row r="3067" spans="1:37" ht="16.5" customHeight="1">
      <c r="A3067" s="38">
        <v>34</v>
      </c>
      <c r="B3067" s="39">
        <v>50100</v>
      </c>
      <c r="C3067" s="38">
        <v>10309001</v>
      </c>
      <c r="D3067" s="40" t="s">
        <v>1179</v>
      </c>
      <c r="E3067" s="38">
        <v>1</v>
      </c>
      <c r="F3067" s="38">
        <v>120</v>
      </c>
      <c r="G3067" s="38" t="s">
        <v>23</v>
      </c>
      <c r="H3067" s="42">
        <v>1238</v>
      </c>
      <c r="I3067" s="56"/>
      <c r="J3067" s="44">
        <v>41637</v>
      </c>
      <c r="K3067" s="42">
        <v>0</v>
      </c>
      <c r="L3067" s="42">
        <v>1136.8699999999999</v>
      </c>
      <c r="M3067" s="44">
        <v>45169</v>
      </c>
      <c r="N3067" s="42">
        <f>H3067-K3067-L3067</f>
        <v>101.13000000000011</v>
      </c>
      <c r="O3067" s="42">
        <v>0</v>
      </c>
      <c r="P3067" s="45">
        <v>0.13</v>
      </c>
      <c r="Q3067" s="42">
        <v>0</v>
      </c>
      <c r="R3067" s="42">
        <v>0</v>
      </c>
      <c r="S3067" s="42">
        <v>101.13</v>
      </c>
      <c r="T3067" s="38">
        <v>5000</v>
      </c>
      <c r="U3067" s="14">
        <f>S3067/H3067</f>
        <v>8.1688206785137316E-2</v>
      </c>
      <c r="V3067" s="19"/>
      <c r="W3067" s="19"/>
      <c r="X3067" s="37" t="s">
        <v>3477</v>
      </c>
    </row>
    <row r="3068" spans="1:37" ht="16.5" customHeight="1">
      <c r="A3068" s="38">
        <v>127</v>
      </c>
      <c r="B3068" s="39">
        <v>40712</v>
      </c>
      <c r="C3068" s="38">
        <v>10303861</v>
      </c>
      <c r="D3068" s="40" t="s">
        <v>1991</v>
      </c>
      <c r="E3068" s="38">
        <v>1</v>
      </c>
      <c r="F3068" s="38">
        <v>56</v>
      </c>
      <c r="G3068" s="38" t="s">
        <v>33</v>
      </c>
      <c r="H3068" s="42">
        <v>2750</v>
      </c>
      <c r="I3068" s="2"/>
      <c r="J3068" s="44">
        <v>43432</v>
      </c>
      <c r="K3068" s="42">
        <v>0</v>
      </c>
      <c r="L3068" s="42">
        <v>2515.73</v>
      </c>
      <c r="M3068" s="44">
        <v>45077</v>
      </c>
      <c r="N3068" s="42">
        <f>H3068-K3068-L3068</f>
        <v>234.26999999999998</v>
      </c>
      <c r="O3068" s="42">
        <v>5.82</v>
      </c>
      <c r="P3068" s="45">
        <v>0.13</v>
      </c>
      <c r="Q3068" s="42">
        <f>O3068-R3068</f>
        <v>0.66999999999999993</v>
      </c>
      <c r="R3068" s="42">
        <v>5.15</v>
      </c>
      <c r="S3068" s="42">
        <f>N3068-R3068</f>
        <v>229.11999999999998</v>
      </c>
      <c r="T3068" s="38">
        <v>2506</v>
      </c>
      <c r="U3068" s="14">
        <f>S3068/H3068</f>
        <v>8.3316363636363633E-2</v>
      </c>
      <c r="V3068" s="19"/>
      <c r="W3068" s="19"/>
      <c r="X3068" s="37" t="s">
        <v>3467</v>
      </c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</row>
    <row r="3069" spans="1:37" ht="16.5" customHeight="1">
      <c r="A3069" s="38">
        <v>659</v>
      </c>
      <c r="B3069" s="39">
        <v>40712</v>
      </c>
      <c r="C3069" s="38">
        <v>10322193</v>
      </c>
      <c r="D3069" s="40" t="s">
        <v>1802</v>
      </c>
      <c r="E3069" s="38">
        <v>1</v>
      </c>
      <c r="F3069" s="38">
        <v>36</v>
      </c>
      <c r="G3069" s="38" t="s">
        <v>36</v>
      </c>
      <c r="H3069" s="42">
        <v>3538</v>
      </c>
      <c r="I3069" s="55"/>
      <c r="J3069" s="44">
        <v>44105</v>
      </c>
      <c r="K3069" s="42">
        <v>98.28</v>
      </c>
      <c r="L3069" s="42">
        <v>3144.92</v>
      </c>
      <c r="M3069" s="44">
        <v>45138</v>
      </c>
      <c r="N3069" s="42">
        <f>H3069-K3069-L3069</f>
        <v>294.79999999999973</v>
      </c>
      <c r="O3069" s="42">
        <v>0</v>
      </c>
      <c r="P3069" s="45">
        <v>0.13</v>
      </c>
      <c r="Q3069" s="42">
        <v>0</v>
      </c>
      <c r="R3069" s="42">
        <v>0</v>
      </c>
      <c r="S3069" s="42">
        <v>294.8</v>
      </c>
      <c r="T3069" s="38">
        <v>5000</v>
      </c>
      <c r="U3069" s="14">
        <f>S3069/H3069</f>
        <v>8.3323911814584511E-2</v>
      </c>
      <c r="V3069" s="19"/>
      <c r="W3069" s="19"/>
      <c r="X3069" s="37" t="s">
        <v>3467</v>
      </c>
    </row>
    <row r="3070" spans="1:37" ht="16.5" customHeight="1">
      <c r="A3070" s="38">
        <v>720</v>
      </c>
      <c r="B3070" s="39">
        <v>10729</v>
      </c>
      <c r="C3070" s="38">
        <v>10324694</v>
      </c>
      <c r="D3070" s="40" t="s">
        <v>2340</v>
      </c>
      <c r="E3070" s="58">
        <v>1</v>
      </c>
      <c r="F3070" s="38">
        <v>36</v>
      </c>
      <c r="G3070" s="38" t="s">
        <v>33</v>
      </c>
      <c r="H3070" s="42">
        <v>101946.9</v>
      </c>
      <c r="I3070" s="37"/>
      <c r="J3070" s="44">
        <v>44255</v>
      </c>
      <c r="K3070" s="42">
        <v>2831.86</v>
      </c>
      <c r="L3070" s="42">
        <v>90619.5</v>
      </c>
      <c r="M3070" s="44">
        <v>45259</v>
      </c>
      <c r="N3070" s="42">
        <v>8495.5400000000009</v>
      </c>
      <c r="O3070" s="42">
        <v>0</v>
      </c>
      <c r="P3070" s="45">
        <f>IF(J3070&lt;DATEVALUE("2009-1-1"),3%,13%)</f>
        <v>0.13</v>
      </c>
      <c r="Q3070" s="42">
        <f>IF(P3070=13%,ROUND(O3070/(1+P3070)*P3070,2),ROUND(O3070/(1+0.03)*0.02,2))</f>
        <v>0</v>
      </c>
      <c r="R3070" s="42">
        <f>O3070-Q3070</f>
        <v>0</v>
      </c>
      <c r="S3070" s="42">
        <f>N3070-R3070</f>
        <v>8495.5400000000009</v>
      </c>
      <c r="T3070" s="38">
        <v>2506</v>
      </c>
      <c r="U3070" s="14">
        <f>S3070/H3070</f>
        <v>8.3332990017352185E-2</v>
      </c>
      <c r="V3070" s="19"/>
      <c r="W3070" s="19"/>
      <c r="X3070" s="37" t="s">
        <v>3459</v>
      </c>
    </row>
    <row r="3071" spans="1:37" ht="16.5" customHeight="1">
      <c r="A3071" s="38">
        <v>128</v>
      </c>
      <c r="B3071" s="39">
        <v>40712</v>
      </c>
      <c r="C3071" s="38">
        <v>10303862</v>
      </c>
      <c r="D3071" s="40" t="s">
        <v>2316</v>
      </c>
      <c r="E3071" s="38">
        <v>1</v>
      </c>
      <c r="F3071" s="38">
        <v>56</v>
      </c>
      <c r="G3071" s="38" t="s">
        <v>33</v>
      </c>
      <c r="H3071" s="42">
        <v>1050</v>
      </c>
      <c r="I3071" s="2"/>
      <c r="J3071" s="44">
        <v>43432</v>
      </c>
      <c r="K3071" s="42">
        <v>0</v>
      </c>
      <c r="L3071" s="42">
        <v>960.52</v>
      </c>
      <c r="M3071" s="44">
        <v>45077</v>
      </c>
      <c r="N3071" s="42">
        <f>H3071-K3071-L3071</f>
        <v>89.480000000000018</v>
      </c>
      <c r="O3071" s="42">
        <v>2.2200000000000002</v>
      </c>
      <c r="P3071" s="45">
        <v>0.13</v>
      </c>
      <c r="Q3071" s="42">
        <f>O3071-R3071</f>
        <v>0.26000000000000023</v>
      </c>
      <c r="R3071" s="42">
        <v>1.96</v>
      </c>
      <c r="S3071" s="42">
        <f>N3071-R3071</f>
        <v>87.520000000000024</v>
      </c>
      <c r="T3071" s="38">
        <v>2506</v>
      </c>
      <c r="U3071" s="14">
        <f>S3071/H3071</f>
        <v>8.3352380952380969E-2</v>
      </c>
      <c r="V3071" s="19"/>
      <c r="W3071" s="19"/>
      <c r="X3071" s="37" t="s">
        <v>3467</v>
      </c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</row>
    <row r="3072" spans="1:37" ht="16.5" customHeight="1">
      <c r="A3072" s="38">
        <v>625</v>
      </c>
      <c r="B3072" s="39">
        <v>10800</v>
      </c>
      <c r="C3072" s="38">
        <v>10315733</v>
      </c>
      <c r="D3072" s="40" t="s">
        <v>1201</v>
      </c>
      <c r="E3072" s="38">
        <v>1</v>
      </c>
      <c r="F3072" s="38">
        <v>60</v>
      </c>
      <c r="G3072" s="38" t="s">
        <v>21</v>
      </c>
      <c r="H3072" s="42">
        <v>5000</v>
      </c>
      <c r="I3072" s="2"/>
      <c r="J3072" s="44">
        <v>43279</v>
      </c>
      <c r="K3072" s="42">
        <v>0</v>
      </c>
      <c r="L3072" s="42">
        <v>4512.58</v>
      </c>
      <c r="M3072" s="44">
        <v>45016</v>
      </c>
      <c r="N3072" s="42">
        <f>H3072-K3072-L3072</f>
        <v>487.42000000000007</v>
      </c>
      <c r="O3072" s="42">
        <v>73.62</v>
      </c>
      <c r="P3072" s="45">
        <v>0.13</v>
      </c>
      <c r="Q3072" s="42">
        <v>8.4699999999999989</v>
      </c>
      <c r="R3072" s="42">
        <v>65.150000000000006</v>
      </c>
      <c r="S3072" s="42">
        <f>N3072-R3072</f>
        <v>422.2700000000001</v>
      </c>
      <c r="T3072" s="38">
        <v>2505</v>
      </c>
      <c r="U3072" s="14">
        <f>S3072/H3072</f>
        <v>8.4454000000000015E-2</v>
      </c>
      <c r="V3072" s="19"/>
      <c r="W3072" s="19"/>
      <c r="X3072" s="37" t="s">
        <v>3465</v>
      </c>
    </row>
    <row r="3073" spans="1:37" ht="16.5" customHeight="1">
      <c r="A3073" s="38">
        <v>636</v>
      </c>
      <c r="B3073" s="39">
        <v>10800</v>
      </c>
      <c r="C3073" s="38">
        <v>10315744</v>
      </c>
      <c r="D3073" s="40" t="s">
        <v>1170</v>
      </c>
      <c r="E3073" s="38">
        <v>1</v>
      </c>
      <c r="F3073" s="38">
        <v>60</v>
      </c>
      <c r="G3073" s="38" t="s">
        <v>33</v>
      </c>
      <c r="H3073" s="42">
        <v>2142</v>
      </c>
      <c r="I3073" s="2"/>
      <c r="J3073" s="44">
        <v>43277</v>
      </c>
      <c r="K3073" s="42">
        <v>0</v>
      </c>
      <c r="L3073" s="42">
        <v>1933.17</v>
      </c>
      <c r="M3073" s="44">
        <v>45016</v>
      </c>
      <c r="N3073" s="42">
        <f>H3073-K3073-L3073</f>
        <v>208.82999999999993</v>
      </c>
      <c r="O3073" s="42">
        <v>31.54</v>
      </c>
      <c r="P3073" s="45">
        <v>0.13</v>
      </c>
      <c r="Q3073" s="42">
        <v>3.629999999999999</v>
      </c>
      <c r="R3073" s="42">
        <v>27.91</v>
      </c>
      <c r="S3073" s="42">
        <f>N3073-R3073</f>
        <v>180.91999999999993</v>
      </c>
      <c r="T3073" s="38">
        <v>2505</v>
      </c>
      <c r="U3073" s="14">
        <f>S3073/H3073</f>
        <v>8.4463118580765606E-2</v>
      </c>
      <c r="V3073" s="19"/>
      <c r="W3073" s="19"/>
      <c r="X3073" s="37" t="s">
        <v>3465</v>
      </c>
    </row>
    <row r="3074" spans="1:37" ht="16.5" customHeight="1">
      <c r="A3074" s="38">
        <v>129</v>
      </c>
      <c r="B3074" s="39">
        <v>40712</v>
      </c>
      <c r="C3074" s="38">
        <v>10303868</v>
      </c>
      <c r="D3074" s="40" t="s">
        <v>2317</v>
      </c>
      <c r="E3074" s="38">
        <v>1</v>
      </c>
      <c r="F3074" s="38">
        <v>54</v>
      </c>
      <c r="G3074" s="38" t="s">
        <v>33</v>
      </c>
      <c r="H3074" s="42">
        <v>1111.1099999999999</v>
      </c>
      <c r="I3074" s="2"/>
      <c r="J3074" s="44">
        <v>43493</v>
      </c>
      <c r="K3074" s="42">
        <v>0</v>
      </c>
      <c r="L3074" s="42">
        <v>1014.47</v>
      </c>
      <c r="M3074" s="44">
        <v>45077</v>
      </c>
      <c r="N3074" s="42">
        <f>H3074-K3074-L3074</f>
        <v>96.639999999999873</v>
      </c>
      <c r="O3074" s="42">
        <v>2.4</v>
      </c>
      <c r="P3074" s="45">
        <v>0.13</v>
      </c>
      <c r="Q3074" s="42">
        <f>O3074-R3074</f>
        <v>0.2799999999999998</v>
      </c>
      <c r="R3074" s="42">
        <v>2.12</v>
      </c>
      <c r="S3074" s="42">
        <f>N3074-R3074</f>
        <v>94.519999999999868</v>
      </c>
      <c r="T3074" s="38">
        <v>5000</v>
      </c>
      <c r="U3074" s="14">
        <f>S3074/H3074</f>
        <v>8.5068085068084956E-2</v>
      </c>
      <c r="V3074" s="19"/>
      <c r="W3074" s="19"/>
      <c r="X3074" s="37" t="s">
        <v>3467</v>
      </c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</row>
    <row r="3075" spans="1:37" ht="16.5" customHeight="1">
      <c r="A3075" s="38">
        <v>147</v>
      </c>
      <c r="B3075" s="39">
        <v>10741</v>
      </c>
      <c r="C3075" s="38">
        <v>10282071</v>
      </c>
      <c r="D3075" s="40" t="s">
        <v>1993</v>
      </c>
      <c r="E3075" s="38">
        <v>1</v>
      </c>
      <c r="F3075" s="38">
        <v>55</v>
      </c>
      <c r="G3075" s="38" t="s">
        <v>33</v>
      </c>
      <c r="H3075" s="42">
        <v>8189.66</v>
      </c>
      <c r="I3075" s="2"/>
      <c r="J3075" s="44">
        <v>43460</v>
      </c>
      <c r="K3075" s="42">
        <v>0</v>
      </c>
      <c r="L3075" s="42">
        <v>7484.82</v>
      </c>
      <c r="M3075" s="44">
        <v>45077</v>
      </c>
      <c r="N3075" s="42">
        <f>H3075-K3075-L3075</f>
        <v>704.84000000000015</v>
      </c>
      <c r="O3075" s="42">
        <v>0</v>
      </c>
      <c r="P3075" s="45">
        <v>0.13</v>
      </c>
      <c r="Q3075" s="42">
        <v>0</v>
      </c>
      <c r="R3075" s="42">
        <v>0</v>
      </c>
      <c r="S3075" s="42">
        <f>N3075-R3075</f>
        <v>704.84000000000015</v>
      </c>
      <c r="T3075" s="38">
        <v>2205</v>
      </c>
      <c r="U3075" s="14">
        <f>S3075/H3075</f>
        <v>8.6064622951380176E-2</v>
      </c>
      <c r="V3075" s="19"/>
      <c r="W3075" s="19"/>
      <c r="X3075" s="37" t="s">
        <v>3462</v>
      </c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</row>
    <row r="3076" spans="1:37" ht="16.5" customHeight="1">
      <c r="A3076" s="38">
        <v>143</v>
      </c>
      <c r="B3076" s="39">
        <v>10741</v>
      </c>
      <c r="C3076" s="38">
        <v>10282070</v>
      </c>
      <c r="D3076" s="40" t="s">
        <v>1431</v>
      </c>
      <c r="E3076" s="38">
        <v>2</v>
      </c>
      <c r="F3076" s="38">
        <v>55</v>
      </c>
      <c r="G3076" s="38" t="s">
        <v>33</v>
      </c>
      <c r="H3076" s="42">
        <v>19811.32</v>
      </c>
      <c r="I3076" s="2"/>
      <c r="J3076" s="44">
        <v>43460</v>
      </c>
      <c r="K3076" s="42">
        <v>0</v>
      </c>
      <c r="L3076" s="42">
        <v>18106.22</v>
      </c>
      <c r="M3076" s="44">
        <v>45077</v>
      </c>
      <c r="N3076" s="42">
        <f>H3076-K3076-L3076</f>
        <v>1705.0999999999985</v>
      </c>
      <c r="O3076" s="42">
        <v>0</v>
      </c>
      <c r="P3076" s="45">
        <v>0.13</v>
      </c>
      <c r="Q3076" s="42">
        <v>0</v>
      </c>
      <c r="R3076" s="42">
        <v>0</v>
      </c>
      <c r="S3076" s="42">
        <f>N3076-R3076</f>
        <v>1705.0999999999985</v>
      </c>
      <c r="T3076" s="38">
        <v>2205</v>
      </c>
      <c r="U3076" s="14">
        <f>S3076/H3076</f>
        <v>8.6066955659693481E-2</v>
      </c>
      <c r="V3076" s="19"/>
      <c r="W3076" s="19"/>
      <c r="X3076" s="37" t="s">
        <v>3462</v>
      </c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</row>
    <row r="3077" spans="1:37" ht="16.5" customHeight="1">
      <c r="A3077" s="38">
        <v>4</v>
      </c>
      <c r="B3077" s="39">
        <v>10747</v>
      </c>
      <c r="C3077" s="38">
        <v>10307332</v>
      </c>
      <c r="D3077" s="40" t="s">
        <v>2072</v>
      </c>
      <c r="E3077" s="38">
        <v>1</v>
      </c>
      <c r="F3077" s="38">
        <v>120</v>
      </c>
      <c r="G3077" s="38" t="s">
        <v>23</v>
      </c>
      <c r="H3077" s="42">
        <v>1273.5</v>
      </c>
      <c r="I3077" s="2"/>
      <c r="J3077" s="44">
        <v>41637</v>
      </c>
      <c r="K3077" s="42">
        <v>0</v>
      </c>
      <c r="L3077" s="42">
        <v>1119.08</v>
      </c>
      <c r="M3077" s="44">
        <v>45016</v>
      </c>
      <c r="N3077" s="42">
        <f>H3077-K3077-L3077</f>
        <v>154.42000000000007</v>
      </c>
      <c r="O3077" s="42">
        <v>50</v>
      </c>
      <c r="P3077" s="45">
        <v>0.13</v>
      </c>
      <c r="Q3077" s="42">
        <v>5.75</v>
      </c>
      <c r="R3077" s="42">
        <v>44.25</v>
      </c>
      <c r="S3077" s="42">
        <v>110.17</v>
      </c>
      <c r="T3077" s="38">
        <v>2101</v>
      </c>
      <c r="U3077" s="14">
        <f>S3077/H3077</f>
        <v>8.6509619159795839E-2</v>
      </c>
      <c r="V3077" s="19"/>
      <c r="W3077" s="19"/>
      <c r="X3077" s="37" t="s">
        <v>3472</v>
      </c>
    </row>
    <row r="3078" spans="1:37" ht="16.5" customHeight="1">
      <c r="A3078" s="38">
        <v>148</v>
      </c>
      <c r="B3078" s="39">
        <v>10741</v>
      </c>
      <c r="C3078" s="38">
        <v>10282091</v>
      </c>
      <c r="D3078" s="40" t="s">
        <v>1995</v>
      </c>
      <c r="E3078" s="38">
        <v>4</v>
      </c>
      <c r="F3078" s="38">
        <v>54</v>
      </c>
      <c r="G3078" s="38" t="s">
        <v>33</v>
      </c>
      <c r="H3078" s="42">
        <v>7586.2</v>
      </c>
      <c r="I3078" s="2"/>
      <c r="J3078" s="44">
        <v>43493</v>
      </c>
      <c r="K3078" s="42">
        <v>0</v>
      </c>
      <c r="L3078" s="42">
        <v>6926.64</v>
      </c>
      <c r="M3078" s="44">
        <v>45077</v>
      </c>
      <c r="N3078" s="42">
        <f>H3078-K3078-L3078</f>
        <v>659.55999999999949</v>
      </c>
      <c r="O3078" s="42">
        <v>0</v>
      </c>
      <c r="P3078" s="45">
        <v>0.13</v>
      </c>
      <c r="Q3078" s="42">
        <v>0</v>
      </c>
      <c r="R3078" s="42">
        <v>0</v>
      </c>
      <c r="S3078" s="42">
        <f>N3078-R3078</f>
        <v>659.55999999999949</v>
      </c>
      <c r="T3078" s="38">
        <v>2205</v>
      </c>
      <c r="U3078" s="14">
        <f>S3078/H3078</f>
        <v>8.69420790382536E-2</v>
      </c>
      <c r="V3078" s="19"/>
      <c r="W3078" s="19"/>
      <c r="X3078" s="37" t="s">
        <v>3462</v>
      </c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</row>
    <row r="3079" spans="1:37" ht="16.5" customHeight="1">
      <c r="A3079" s="38">
        <v>537</v>
      </c>
      <c r="B3079" s="39">
        <v>10736</v>
      </c>
      <c r="C3079" s="38">
        <v>10284591</v>
      </c>
      <c r="D3079" s="40" t="s">
        <v>1459</v>
      </c>
      <c r="E3079" s="38">
        <v>62</v>
      </c>
      <c r="F3079" s="38">
        <v>60</v>
      </c>
      <c r="G3079" s="38" t="s">
        <v>83</v>
      </c>
      <c r="H3079" s="42">
        <v>21090.54</v>
      </c>
      <c r="I3079" s="55"/>
      <c r="J3079" s="44">
        <v>43434</v>
      </c>
      <c r="K3079" s="42">
        <v>0</v>
      </c>
      <c r="L3079" s="42">
        <v>18700.16</v>
      </c>
      <c r="M3079" s="44">
        <v>45138</v>
      </c>
      <c r="N3079" s="42">
        <f>H3079-K3079-L3079</f>
        <v>2390.380000000001</v>
      </c>
      <c r="O3079" s="42">
        <v>620</v>
      </c>
      <c r="P3079" s="45">
        <v>0.13</v>
      </c>
      <c r="Q3079" s="42">
        <v>71.33</v>
      </c>
      <c r="R3079" s="42">
        <v>548.66999999999996</v>
      </c>
      <c r="S3079" s="42">
        <v>1841.71</v>
      </c>
      <c r="T3079" s="38">
        <v>5000</v>
      </c>
      <c r="U3079" s="14">
        <f>S3079/H3079</f>
        <v>8.7323985066290383E-2</v>
      </c>
      <c r="V3079" s="19"/>
      <c r="W3079" s="19"/>
      <c r="X3079" s="37" t="s">
        <v>3461</v>
      </c>
    </row>
    <row r="3080" spans="1:37" ht="16.5" customHeight="1">
      <c r="A3080" s="38">
        <v>64</v>
      </c>
      <c r="B3080" s="39">
        <v>40712</v>
      </c>
      <c r="C3080" s="38">
        <v>10302627</v>
      </c>
      <c r="D3080" s="40" t="s">
        <v>1835</v>
      </c>
      <c r="E3080" s="38">
        <v>2</v>
      </c>
      <c r="F3080" s="38">
        <v>48</v>
      </c>
      <c r="G3080" s="38" t="s">
        <v>33</v>
      </c>
      <c r="H3080" s="42">
        <v>10561.96</v>
      </c>
      <c r="I3080" s="2"/>
      <c r="J3080" s="44">
        <v>43674</v>
      </c>
      <c r="K3080" s="42">
        <v>0</v>
      </c>
      <c r="L3080" s="42">
        <v>9612.91</v>
      </c>
      <c r="M3080" s="44">
        <v>45077</v>
      </c>
      <c r="N3080" s="42">
        <f>H3080-K3080-L3080</f>
        <v>949.04999999999927</v>
      </c>
      <c r="O3080" s="42">
        <v>23.6</v>
      </c>
      <c r="P3080" s="45">
        <v>0.13</v>
      </c>
      <c r="Q3080" s="42">
        <f>O3080-R3080</f>
        <v>2.7200000000000024</v>
      </c>
      <c r="R3080" s="42">
        <v>20.88</v>
      </c>
      <c r="S3080" s="42">
        <f>N3080-R3080</f>
        <v>928.16999999999928</v>
      </c>
      <c r="T3080" s="38">
        <v>5000</v>
      </c>
      <c r="U3080" s="14">
        <f>S3080/H3080</f>
        <v>8.7878575567413561E-2</v>
      </c>
      <c r="V3080" s="19"/>
      <c r="W3080" s="19"/>
      <c r="X3080" s="37" t="s">
        <v>3467</v>
      </c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</row>
    <row r="3081" spans="1:37" ht="16.5" customHeight="1">
      <c r="A3081" s="38">
        <v>26</v>
      </c>
      <c r="B3081" s="39">
        <v>40712</v>
      </c>
      <c r="C3081" s="38">
        <v>10302475</v>
      </c>
      <c r="D3081" s="40" t="s">
        <v>907</v>
      </c>
      <c r="E3081" s="38">
        <v>1</v>
      </c>
      <c r="F3081" s="38">
        <v>50</v>
      </c>
      <c r="G3081" s="38" t="s">
        <v>33</v>
      </c>
      <c r="H3081" s="42">
        <v>1189.6600000000001</v>
      </c>
      <c r="I3081" s="2"/>
      <c r="J3081" s="44">
        <v>43613</v>
      </c>
      <c r="K3081" s="42">
        <v>0</v>
      </c>
      <c r="L3081" s="42">
        <v>1082.05</v>
      </c>
      <c r="M3081" s="44">
        <v>45077</v>
      </c>
      <c r="N3081" s="42">
        <f>H3081-K3081-L3081</f>
        <v>107.61000000000013</v>
      </c>
      <c r="O3081" s="42">
        <v>2.68</v>
      </c>
      <c r="P3081" s="45">
        <v>0.13</v>
      </c>
      <c r="Q3081" s="42">
        <f>O3081-R3081</f>
        <v>0.31000000000000005</v>
      </c>
      <c r="R3081" s="42">
        <v>2.37</v>
      </c>
      <c r="S3081" s="42">
        <f>N3081-R3081</f>
        <v>105.24000000000012</v>
      </c>
      <c r="T3081" s="38">
        <v>5000</v>
      </c>
      <c r="U3081" s="14">
        <f>S3081/H3081</f>
        <v>8.8462249718407035E-2</v>
      </c>
      <c r="V3081" s="19"/>
      <c r="W3081" s="19"/>
      <c r="X3081" s="37" t="s">
        <v>3467</v>
      </c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</row>
    <row r="3082" spans="1:37" ht="16.5" customHeight="1">
      <c r="A3082" s="38">
        <v>35</v>
      </c>
      <c r="B3082" s="39">
        <v>40712</v>
      </c>
      <c r="C3082" s="38">
        <v>10302485</v>
      </c>
      <c r="D3082" s="40" t="s">
        <v>1435</v>
      </c>
      <c r="E3082" s="38">
        <v>1</v>
      </c>
      <c r="F3082" s="38">
        <v>50</v>
      </c>
      <c r="G3082" s="38" t="s">
        <v>33</v>
      </c>
      <c r="H3082" s="42">
        <v>4700</v>
      </c>
      <c r="I3082" s="2"/>
      <c r="J3082" s="44">
        <v>43613</v>
      </c>
      <c r="K3082" s="42">
        <v>0</v>
      </c>
      <c r="L3082" s="42">
        <v>4274.8599999999997</v>
      </c>
      <c r="M3082" s="44">
        <v>45077</v>
      </c>
      <c r="N3082" s="42">
        <f>H3082-K3082-L3082</f>
        <v>425.14000000000033</v>
      </c>
      <c r="O3082" s="42">
        <v>10.57</v>
      </c>
      <c r="P3082" s="45">
        <v>0.13</v>
      </c>
      <c r="Q3082" s="42">
        <f>O3082-R3082</f>
        <v>1.2200000000000006</v>
      </c>
      <c r="R3082" s="42">
        <v>9.35</v>
      </c>
      <c r="S3082" s="42">
        <f>N3082-R3082</f>
        <v>415.7900000000003</v>
      </c>
      <c r="T3082" s="38">
        <v>5000</v>
      </c>
      <c r="U3082" s="14">
        <f>S3082/H3082</f>
        <v>8.8465957446808574E-2</v>
      </c>
      <c r="V3082" s="19"/>
      <c r="W3082" s="19"/>
      <c r="X3082" s="37" t="s">
        <v>3467</v>
      </c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</row>
    <row r="3083" spans="1:37" ht="16.5" customHeight="1">
      <c r="A3083" s="38">
        <v>28</v>
      </c>
      <c r="B3083" s="39">
        <v>40712</v>
      </c>
      <c r="C3083" s="38">
        <v>10302478</v>
      </c>
      <c r="D3083" s="40" t="s">
        <v>2181</v>
      </c>
      <c r="E3083" s="38">
        <v>2</v>
      </c>
      <c r="F3083" s="38">
        <v>50</v>
      </c>
      <c r="G3083" s="38" t="s">
        <v>33</v>
      </c>
      <c r="H3083" s="42">
        <v>31150.46</v>
      </c>
      <c r="I3083" s="2"/>
      <c r="J3083" s="44">
        <v>43613</v>
      </c>
      <c r="K3083" s="42">
        <v>0</v>
      </c>
      <c r="L3083" s="42">
        <v>28332.5</v>
      </c>
      <c r="M3083" s="44">
        <v>45077</v>
      </c>
      <c r="N3083" s="42">
        <f>H3083-K3083-L3083</f>
        <v>2817.9599999999991</v>
      </c>
      <c r="O3083" s="42">
        <v>70.06</v>
      </c>
      <c r="P3083" s="45">
        <v>0.13</v>
      </c>
      <c r="Q3083" s="42">
        <f>O3083-R3083</f>
        <v>8.0600000000000023</v>
      </c>
      <c r="R3083" s="42">
        <v>62</v>
      </c>
      <c r="S3083" s="42">
        <f>N3083-R3083</f>
        <v>2755.9599999999991</v>
      </c>
      <c r="T3083" s="38">
        <v>5000</v>
      </c>
      <c r="U3083" s="14">
        <f>S3083/H3083</f>
        <v>8.8472529779656514E-2</v>
      </c>
      <c r="V3083" s="19"/>
      <c r="W3083" s="19"/>
      <c r="X3083" s="37" t="s">
        <v>3467</v>
      </c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</row>
    <row r="3084" spans="1:37" ht="16.5" customHeight="1">
      <c r="A3084" s="38">
        <v>38</v>
      </c>
      <c r="B3084" s="39">
        <v>40712</v>
      </c>
      <c r="C3084" s="38">
        <v>10302488</v>
      </c>
      <c r="D3084" s="40" t="s">
        <v>152</v>
      </c>
      <c r="E3084" s="38">
        <v>1</v>
      </c>
      <c r="F3084" s="38">
        <v>50</v>
      </c>
      <c r="G3084" s="38" t="s">
        <v>33</v>
      </c>
      <c r="H3084" s="42">
        <v>27586.21</v>
      </c>
      <c r="I3084" s="2"/>
      <c r="J3084" s="44">
        <v>43613</v>
      </c>
      <c r="K3084" s="42">
        <v>0</v>
      </c>
      <c r="L3084" s="42">
        <v>25090.67</v>
      </c>
      <c r="M3084" s="44">
        <v>45077</v>
      </c>
      <c r="N3084" s="42">
        <f>H3084-K3084-L3084</f>
        <v>2495.5400000000009</v>
      </c>
      <c r="O3084" s="42">
        <v>62.05</v>
      </c>
      <c r="P3084" s="45">
        <v>0.13</v>
      </c>
      <c r="Q3084" s="42">
        <f>O3084-R3084</f>
        <v>7.1400000000000006</v>
      </c>
      <c r="R3084" s="42">
        <v>54.91</v>
      </c>
      <c r="S3084" s="42">
        <f>N3084-R3084</f>
        <v>2440.630000000001</v>
      </c>
      <c r="T3084" s="38">
        <v>5000</v>
      </c>
      <c r="U3084" s="14">
        <f>S3084/H3084</f>
        <v>8.8472827546806937E-2</v>
      </c>
      <c r="V3084" s="19"/>
      <c r="W3084" s="19"/>
      <c r="X3084" s="37" t="s">
        <v>3467</v>
      </c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</row>
    <row r="3085" spans="1:37" ht="16.5" customHeight="1">
      <c r="A3085" s="38">
        <v>33</v>
      </c>
      <c r="B3085" s="39">
        <v>40712</v>
      </c>
      <c r="C3085" s="38">
        <v>10302482</v>
      </c>
      <c r="D3085" s="40" t="s">
        <v>2184</v>
      </c>
      <c r="E3085" s="38">
        <v>2</v>
      </c>
      <c r="F3085" s="38">
        <v>50</v>
      </c>
      <c r="G3085" s="38" t="s">
        <v>33</v>
      </c>
      <c r="H3085" s="42">
        <v>46034.48</v>
      </c>
      <c r="I3085" s="2"/>
      <c r="J3085" s="44">
        <v>43613</v>
      </c>
      <c r="K3085" s="42">
        <v>0</v>
      </c>
      <c r="L3085" s="42">
        <v>41870.03</v>
      </c>
      <c r="M3085" s="44">
        <v>45077</v>
      </c>
      <c r="N3085" s="42">
        <f>H3085-K3085-L3085</f>
        <v>4164.4500000000044</v>
      </c>
      <c r="O3085" s="42">
        <v>103.54</v>
      </c>
      <c r="P3085" s="45">
        <v>0.13</v>
      </c>
      <c r="Q3085" s="42">
        <f>O3085-R3085</f>
        <v>11.910000000000011</v>
      </c>
      <c r="R3085" s="42">
        <v>91.63</v>
      </c>
      <c r="S3085" s="42">
        <f>N3085-R3085</f>
        <v>4072.8200000000043</v>
      </c>
      <c r="T3085" s="38">
        <v>5000</v>
      </c>
      <c r="U3085" s="14">
        <f>S3085/H3085</f>
        <v>8.8473248747460681E-2</v>
      </c>
      <c r="V3085" s="19"/>
      <c r="W3085" s="19"/>
      <c r="X3085" s="37" t="s">
        <v>3467</v>
      </c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</row>
    <row r="3086" spans="1:37" ht="16.5" customHeight="1">
      <c r="A3086" s="38">
        <v>37</v>
      </c>
      <c r="B3086" s="39">
        <v>40712</v>
      </c>
      <c r="C3086" s="38">
        <v>10302487</v>
      </c>
      <c r="D3086" s="40" t="s">
        <v>2185</v>
      </c>
      <c r="E3086" s="38">
        <v>1</v>
      </c>
      <c r="F3086" s="38">
        <v>50</v>
      </c>
      <c r="G3086" s="38" t="s">
        <v>33</v>
      </c>
      <c r="H3086" s="42">
        <v>48717.95</v>
      </c>
      <c r="I3086" s="2"/>
      <c r="J3086" s="44">
        <v>43613</v>
      </c>
      <c r="K3086" s="42">
        <v>0</v>
      </c>
      <c r="L3086" s="42">
        <v>44310.73</v>
      </c>
      <c r="M3086" s="44">
        <v>45077</v>
      </c>
      <c r="N3086" s="42">
        <f>H3086-K3086-L3086</f>
        <v>4407.2199999999939</v>
      </c>
      <c r="O3086" s="42">
        <v>109.58</v>
      </c>
      <c r="P3086" s="45">
        <v>0.13</v>
      </c>
      <c r="Q3086" s="42">
        <f>O3086-R3086</f>
        <v>12.61</v>
      </c>
      <c r="R3086" s="42">
        <v>96.97</v>
      </c>
      <c r="S3086" s="42">
        <f>N3086-R3086</f>
        <v>4310.2499999999936</v>
      </c>
      <c r="T3086" s="38">
        <v>5000</v>
      </c>
      <c r="U3086" s="14">
        <f>S3086/H3086</f>
        <v>8.84735503033275E-2</v>
      </c>
      <c r="V3086" s="19"/>
      <c r="W3086" s="19"/>
      <c r="X3086" s="37" t="s">
        <v>3467</v>
      </c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</row>
    <row r="3087" spans="1:37" ht="16.5" customHeight="1">
      <c r="A3087" s="38">
        <v>29</v>
      </c>
      <c r="B3087" s="39">
        <v>40712</v>
      </c>
      <c r="C3087" s="38">
        <v>10302479</v>
      </c>
      <c r="D3087" s="40" t="s">
        <v>2182</v>
      </c>
      <c r="E3087" s="38">
        <v>1</v>
      </c>
      <c r="F3087" s="38">
        <v>50</v>
      </c>
      <c r="G3087" s="38" t="s">
        <v>33</v>
      </c>
      <c r="H3087" s="42">
        <v>603.45000000000005</v>
      </c>
      <c r="I3087" s="2"/>
      <c r="J3087" s="44">
        <v>43613</v>
      </c>
      <c r="K3087" s="42">
        <v>0</v>
      </c>
      <c r="L3087" s="42">
        <v>548.86</v>
      </c>
      <c r="M3087" s="44">
        <v>45077</v>
      </c>
      <c r="N3087" s="42">
        <f>H3087-K3087-L3087</f>
        <v>54.590000000000032</v>
      </c>
      <c r="O3087" s="42">
        <v>1.36</v>
      </c>
      <c r="P3087" s="45">
        <v>0.13</v>
      </c>
      <c r="Q3087" s="42">
        <f>O3087-R3087</f>
        <v>0.16000000000000014</v>
      </c>
      <c r="R3087" s="42">
        <v>1.2</v>
      </c>
      <c r="S3087" s="42">
        <f>N3087-R3087</f>
        <v>53.390000000000029</v>
      </c>
      <c r="T3087" s="38">
        <v>5000</v>
      </c>
      <c r="U3087" s="14">
        <f>S3087/H3087</f>
        <v>8.8474604358273298E-2</v>
      </c>
      <c r="V3087" s="19"/>
      <c r="W3087" s="19"/>
      <c r="X3087" s="37" t="s">
        <v>3467</v>
      </c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</row>
    <row r="3088" spans="1:37" ht="16.5" customHeight="1">
      <c r="A3088" s="38">
        <v>63</v>
      </c>
      <c r="B3088" s="39">
        <v>40712</v>
      </c>
      <c r="C3088" s="38">
        <v>10302625</v>
      </c>
      <c r="D3088" s="40" t="s">
        <v>2202</v>
      </c>
      <c r="E3088" s="38">
        <v>1</v>
      </c>
      <c r="F3088" s="38">
        <v>49</v>
      </c>
      <c r="G3088" s="38" t="s">
        <v>33</v>
      </c>
      <c r="H3088" s="42">
        <v>1764.79</v>
      </c>
      <c r="I3088" s="2"/>
      <c r="J3088" s="44">
        <v>43641</v>
      </c>
      <c r="K3088" s="42">
        <v>0</v>
      </c>
      <c r="L3088" s="42">
        <v>1603.58</v>
      </c>
      <c r="M3088" s="44">
        <v>45077</v>
      </c>
      <c r="N3088" s="42">
        <f>H3088-K3088-L3088</f>
        <v>161.21000000000004</v>
      </c>
      <c r="O3088" s="42">
        <v>4.01</v>
      </c>
      <c r="P3088" s="45">
        <v>0.13</v>
      </c>
      <c r="Q3088" s="42">
        <f>O3088-R3088</f>
        <v>0.45999999999999996</v>
      </c>
      <c r="R3088" s="42">
        <v>3.55</v>
      </c>
      <c r="S3088" s="42">
        <f>N3088-R3088</f>
        <v>157.66000000000003</v>
      </c>
      <c r="T3088" s="38">
        <v>5000</v>
      </c>
      <c r="U3088" s="14">
        <f>S3088/H3088</f>
        <v>8.933640829787115E-2</v>
      </c>
      <c r="V3088" s="19"/>
      <c r="W3088" s="19"/>
      <c r="X3088" s="37" t="s">
        <v>3467</v>
      </c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</row>
    <row r="3089" spans="1:37" ht="16.5" customHeight="1">
      <c r="A3089" s="38">
        <v>61</v>
      </c>
      <c r="B3089" s="39">
        <v>40712</v>
      </c>
      <c r="C3089" s="38">
        <v>10302624</v>
      </c>
      <c r="D3089" s="40" t="s">
        <v>2201</v>
      </c>
      <c r="E3089" s="38">
        <v>1</v>
      </c>
      <c r="F3089" s="38">
        <v>49</v>
      </c>
      <c r="G3089" s="38" t="s">
        <v>33</v>
      </c>
      <c r="H3089" s="42">
        <v>2393.16</v>
      </c>
      <c r="I3089" s="2"/>
      <c r="J3089" s="44">
        <v>43641</v>
      </c>
      <c r="K3089" s="42">
        <v>0</v>
      </c>
      <c r="L3089" s="42">
        <v>2174.5500000000002</v>
      </c>
      <c r="M3089" s="44">
        <v>45077</v>
      </c>
      <c r="N3089" s="42">
        <f>H3089-K3089-L3089</f>
        <v>218.60999999999967</v>
      </c>
      <c r="O3089" s="42">
        <v>5.44</v>
      </c>
      <c r="P3089" s="45">
        <v>0.13</v>
      </c>
      <c r="Q3089" s="42">
        <f>O3089-R3089</f>
        <v>0.63000000000000078</v>
      </c>
      <c r="R3089" s="42">
        <v>4.8099999999999996</v>
      </c>
      <c r="S3089" s="42">
        <f>N3089-R3089</f>
        <v>213.79999999999967</v>
      </c>
      <c r="T3089" s="38">
        <v>5000</v>
      </c>
      <c r="U3089" s="14">
        <f>S3089/H3089</f>
        <v>8.9337946480803496E-2</v>
      </c>
      <c r="V3089" s="19"/>
      <c r="W3089" s="19"/>
      <c r="X3089" s="37" t="s">
        <v>3467</v>
      </c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</row>
    <row r="3090" spans="1:37" ht="16.5" customHeight="1">
      <c r="A3090" s="38">
        <v>62</v>
      </c>
      <c r="B3090" s="39">
        <v>40712</v>
      </c>
      <c r="C3090" s="38">
        <v>10302625</v>
      </c>
      <c r="D3090" s="40" t="s">
        <v>2202</v>
      </c>
      <c r="E3090" s="38">
        <v>4</v>
      </c>
      <c r="F3090" s="38">
        <v>49</v>
      </c>
      <c r="G3090" s="38" t="s">
        <v>33</v>
      </c>
      <c r="H3090" s="42">
        <v>7059.16</v>
      </c>
      <c r="I3090" s="2"/>
      <c r="J3090" s="44">
        <v>43641</v>
      </c>
      <c r="K3090" s="42">
        <v>0</v>
      </c>
      <c r="L3090" s="42">
        <v>6414.31</v>
      </c>
      <c r="M3090" s="44">
        <v>45077</v>
      </c>
      <c r="N3090" s="42">
        <f>H3090-K3090-L3090</f>
        <v>644.84999999999945</v>
      </c>
      <c r="O3090" s="42">
        <v>16.03</v>
      </c>
      <c r="P3090" s="45">
        <v>0.13</v>
      </c>
      <c r="Q3090" s="42">
        <f>O3090-R3090</f>
        <v>1.8400000000000016</v>
      </c>
      <c r="R3090" s="42">
        <v>14.19</v>
      </c>
      <c r="S3090" s="42">
        <f>N3090-R3090</f>
        <v>630.6599999999994</v>
      </c>
      <c r="T3090" s="38">
        <v>5000</v>
      </c>
      <c r="U3090" s="14">
        <f>S3090/H3090</f>
        <v>8.9339241496155269E-2</v>
      </c>
      <c r="V3090" s="19"/>
      <c r="W3090" s="19"/>
      <c r="X3090" s="37" t="s">
        <v>3467</v>
      </c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</row>
    <row r="3091" spans="1:37" ht="16.5" customHeight="1">
      <c r="A3091" s="38">
        <v>30</v>
      </c>
      <c r="B3091" s="39">
        <v>50100</v>
      </c>
      <c r="C3091" s="38">
        <v>10309003</v>
      </c>
      <c r="D3091" s="40" t="s">
        <v>1819</v>
      </c>
      <c r="E3091" s="38">
        <v>1</v>
      </c>
      <c r="F3091" s="38">
        <v>120</v>
      </c>
      <c r="G3091" s="38" t="s">
        <v>23</v>
      </c>
      <c r="H3091" s="42">
        <v>2100</v>
      </c>
      <c r="I3091" s="55"/>
      <c r="J3091" s="44">
        <v>41637</v>
      </c>
      <c r="K3091" s="42">
        <v>0</v>
      </c>
      <c r="L3091" s="42">
        <v>1911.91</v>
      </c>
      <c r="M3091" s="44">
        <v>45138</v>
      </c>
      <c r="N3091" s="42">
        <f>H3091-K3091-L3091</f>
        <v>188.08999999999992</v>
      </c>
      <c r="O3091" s="42">
        <v>0</v>
      </c>
      <c r="P3091" s="45">
        <v>0.13</v>
      </c>
      <c r="Q3091" s="42">
        <v>0</v>
      </c>
      <c r="R3091" s="42">
        <v>0</v>
      </c>
      <c r="S3091" s="42">
        <v>188.09</v>
      </c>
      <c r="T3091" s="38">
        <v>5000</v>
      </c>
      <c r="U3091" s="14">
        <f>S3091/H3091</f>
        <v>8.9566666666666669E-2</v>
      </c>
      <c r="V3091" s="19"/>
      <c r="W3091" s="19"/>
      <c r="X3091" s="37" t="s">
        <v>3477</v>
      </c>
    </row>
    <row r="3092" spans="1:37" ht="16.5" customHeight="1">
      <c r="A3092" s="38">
        <v>189</v>
      </c>
      <c r="B3092" s="39">
        <v>10741</v>
      </c>
      <c r="C3092" s="38">
        <v>10282279</v>
      </c>
      <c r="D3092" s="40" t="s">
        <v>2016</v>
      </c>
      <c r="E3092" s="38">
        <v>1</v>
      </c>
      <c r="F3092" s="38">
        <v>120</v>
      </c>
      <c r="G3092" s="38" t="s">
        <v>262</v>
      </c>
      <c r="H3092" s="42">
        <v>60248.43</v>
      </c>
      <c r="I3092" s="49"/>
      <c r="J3092" s="44">
        <v>41605</v>
      </c>
      <c r="K3092" s="42">
        <v>0</v>
      </c>
      <c r="L3092" s="42">
        <v>54851.26</v>
      </c>
      <c r="M3092" s="44">
        <v>45107</v>
      </c>
      <c r="N3092" s="42">
        <f>H3092-K3092-L3092</f>
        <v>5397.1699999999983</v>
      </c>
      <c r="O3092" s="42">
        <v>0</v>
      </c>
      <c r="P3092" s="45">
        <v>0.13</v>
      </c>
      <c r="Q3092" s="42">
        <v>0</v>
      </c>
      <c r="R3092" s="42">
        <v>0</v>
      </c>
      <c r="S3092" s="42">
        <f>N3092-R3092</f>
        <v>5397.1699999999983</v>
      </c>
      <c r="T3092" s="38">
        <v>5000</v>
      </c>
      <c r="U3092" s="14">
        <f>S3092/H3092</f>
        <v>8.9581919396073864E-2</v>
      </c>
      <c r="V3092" s="19"/>
      <c r="W3092" s="19"/>
      <c r="X3092" s="37" t="s">
        <v>3462</v>
      </c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</row>
    <row r="3093" spans="1:37" ht="16.5" customHeight="1">
      <c r="A3093" s="38">
        <v>272</v>
      </c>
      <c r="B3093" s="39">
        <v>10736</v>
      </c>
      <c r="C3093" s="38">
        <v>10319094</v>
      </c>
      <c r="D3093" s="40" t="s">
        <v>1243</v>
      </c>
      <c r="E3093" s="38">
        <v>1</v>
      </c>
      <c r="F3093" s="38">
        <v>120</v>
      </c>
      <c r="G3093" s="38" t="s">
        <v>279</v>
      </c>
      <c r="H3093" s="42">
        <v>68205.19</v>
      </c>
      <c r="I3093" s="55"/>
      <c r="J3093" s="44">
        <v>41636</v>
      </c>
      <c r="K3093" s="42">
        <v>0</v>
      </c>
      <c r="L3093" s="42">
        <v>62095.18</v>
      </c>
      <c r="M3093" s="44">
        <v>45138</v>
      </c>
      <c r="N3093" s="42">
        <f>H3093-K3093-L3093</f>
        <v>6110.010000000002</v>
      </c>
      <c r="O3093" s="42">
        <v>0</v>
      </c>
      <c r="P3093" s="45">
        <v>0.13</v>
      </c>
      <c r="Q3093" s="42">
        <v>0</v>
      </c>
      <c r="R3093" s="42">
        <v>0</v>
      </c>
      <c r="S3093" s="42">
        <v>6110.01</v>
      </c>
      <c r="T3093" s="38">
        <v>1802</v>
      </c>
      <c r="U3093" s="14">
        <f>S3093/H3093</f>
        <v>8.9582772220119899E-2</v>
      </c>
      <c r="V3093" s="19"/>
      <c r="W3093" s="19"/>
      <c r="X3093" s="37" t="s">
        <v>3461</v>
      </c>
    </row>
    <row r="3094" spans="1:37" ht="16.5" customHeight="1">
      <c r="A3094" s="38">
        <v>20</v>
      </c>
      <c r="B3094" s="39">
        <v>40709</v>
      </c>
      <c r="C3094" s="38">
        <v>10285443</v>
      </c>
      <c r="D3094" s="40" t="s">
        <v>829</v>
      </c>
      <c r="E3094" s="38">
        <v>18</v>
      </c>
      <c r="F3094" s="38">
        <v>120</v>
      </c>
      <c r="G3094" s="38" t="s">
        <v>21</v>
      </c>
      <c r="H3094" s="42">
        <v>130562.13</v>
      </c>
      <c r="I3094" s="2"/>
      <c r="J3094" s="44">
        <v>41543</v>
      </c>
      <c r="K3094" s="42">
        <v>0</v>
      </c>
      <c r="L3094" s="42">
        <v>118865.97</v>
      </c>
      <c r="M3094" s="44">
        <v>45046</v>
      </c>
      <c r="N3094" s="42">
        <f>H3094-K3094-L3094</f>
        <v>11696.160000000003</v>
      </c>
      <c r="O3094" s="42">
        <v>0</v>
      </c>
      <c r="P3094" s="45">
        <v>0.13</v>
      </c>
      <c r="Q3094" s="42">
        <v>0</v>
      </c>
      <c r="R3094" s="42">
        <v>0</v>
      </c>
      <c r="S3094" s="42">
        <v>11696.16</v>
      </c>
      <c r="T3094" s="38">
        <v>5000</v>
      </c>
      <c r="U3094" s="14">
        <f>S3094/H3094</f>
        <v>8.9583097334579323E-2</v>
      </c>
      <c r="V3094" s="19"/>
      <c r="W3094" s="19"/>
      <c r="X3094" s="37" t="s">
        <v>3467</v>
      </c>
    </row>
    <row r="3095" spans="1:37" ht="16.5" customHeight="1">
      <c r="A3095" s="38">
        <v>568</v>
      </c>
      <c r="B3095" s="39">
        <v>10736</v>
      </c>
      <c r="C3095" s="38">
        <v>10284089</v>
      </c>
      <c r="D3095" s="40" t="s">
        <v>1243</v>
      </c>
      <c r="E3095" s="38">
        <v>1</v>
      </c>
      <c r="F3095" s="38">
        <v>120</v>
      </c>
      <c r="G3095" s="38" t="s">
        <v>262</v>
      </c>
      <c r="H3095" s="42">
        <v>84174.59</v>
      </c>
      <c r="I3095" s="55"/>
      <c r="J3095" s="44">
        <v>41636</v>
      </c>
      <c r="K3095" s="42">
        <v>0</v>
      </c>
      <c r="L3095" s="42">
        <v>76633.84</v>
      </c>
      <c r="M3095" s="44">
        <v>45138</v>
      </c>
      <c r="N3095" s="42">
        <f>H3095-K3095-L3095</f>
        <v>7540.75</v>
      </c>
      <c r="O3095" s="42">
        <v>0</v>
      </c>
      <c r="P3095" s="45">
        <v>0.13</v>
      </c>
      <c r="Q3095" s="42">
        <v>0</v>
      </c>
      <c r="R3095" s="42">
        <v>0</v>
      </c>
      <c r="S3095" s="42">
        <v>7540.75</v>
      </c>
      <c r="T3095" s="38">
        <v>5000</v>
      </c>
      <c r="U3095" s="14">
        <f>S3095/H3095</f>
        <v>8.9584635933480636E-2</v>
      </c>
      <c r="V3095" s="19"/>
      <c r="W3095" s="19"/>
      <c r="X3095" s="37" t="s">
        <v>3461</v>
      </c>
    </row>
    <row r="3096" spans="1:37" ht="16.5" customHeight="1">
      <c r="A3096" s="38">
        <v>143</v>
      </c>
      <c r="B3096" s="39">
        <v>10743</v>
      </c>
      <c r="C3096" s="38">
        <v>10301381</v>
      </c>
      <c r="D3096" s="40" t="s">
        <v>1111</v>
      </c>
      <c r="E3096" s="38">
        <v>2</v>
      </c>
      <c r="F3096" s="38">
        <v>120</v>
      </c>
      <c r="G3096" s="38" t="s">
        <v>21</v>
      </c>
      <c r="H3096" s="42">
        <v>35367.519999999997</v>
      </c>
      <c r="I3096" s="56"/>
      <c r="J3096" s="44">
        <v>41665</v>
      </c>
      <c r="K3096" s="42">
        <v>0</v>
      </c>
      <c r="L3096" s="42">
        <v>32199.06</v>
      </c>
      <c r="M3096" s="44">
        <v>45169</v>
      </c>
      <c r="N3096" s="42">
        <f>H3096-K3096-L3096</f>
        <v>3168.4599999999955</v>
      </c>
      <c r="O3096" s="42">
        <v>0</v>
      </c>
      <c r="P3096" s="45">
        <v>0.13</v>
      </c>
      <c r="Q3096" s="42">
        <v>0</v>
      </c>
      <c r="R3096" s="42">
        <v>0</v>
      </c>
      <c r="S3096" s="42">
        <f>N3096-R3096</f>
        <v>3168.4599999999955</v>
      </c>
      <c r="T3096" s="38">
        <v>5000</v>
      </c>
      <c r="U3096" s="14">
        <f>S3096/H3096</f>
        <v>8.9586716852072062E-2</v>
      </c>
      <c r="V3096" s="19"/>
      <c r="W3096" s="19"/>
      <c r="X3096" s="37" t="s">
        <v>3463</v>
      </c>
    </row>
    <row r="3097" spans="1:37" ht="16.5" customHeight="1">
      <c r="A3097" s="38">
        <v>26</v>
      </c>
      <c r="B3097" s="39">
        <v>10749</v>
      </c>
      <c r="C3097" s="38">
        <v>10301532</v>
      </c>
      <c r="D3097" s="40" t="s">
        <v>301</v>
      </c>
      <c r="E3097" s="38">
        <v>1</v>
      </c>
      <c r="F3097" s="38">
        <v>120</v>
      </c>
      <c r="G3097" s="38" t="s">
        <v>21</v>
      </c>
      <c r="H3097" s="42">
        <v>26373.97</v>
      </c>
      <c r="I3097" s="2"/>
      <c r="J3097" s="44">
        <v>41543</v>
      </c>
      <c r="K3097" s="42">
        <v>0</v>
      </c>
      <c r="L3097" s="42">
        <v>24011.200000000001</v>
      </c>
      <c r="M3097" s="44">
        <v>45046</v>
      </c>
      <c r="N3097" s="42">
        <f>H3097-K3097-L3097</f>
        <v>2362.7700000000004</v>
      </c>
      <c r="O3097" s="42">
        <v>0</v>
      </c>
      <c r="P3097" s="45">
        <v>0.13</v>
      </c>
      <c r="Q3097" s="42">
        <v>0</v>
      </c>
      <c r="R3097" s="42">
        <v>0</v>
      </c>
      <c r="S3097" s="42">
        <v>2362.77</v>
      </c>
      <c r="T3097" s="38">
        <v>1601</v>
      </c>
      <c r="U3097" s="14">
        <f>S3097/H3097</f>
        <v>8.9587195253501839E-2</v>
      </c>
      <c r="V3097" s="19"/>
      <c r="W3097" s="19"/>
      <c r="X3097" s="37" t="s">
        <v>3473</v>
      </c>
    </row>
    <row r="3098" spans="1:37" ht="16.5" customHeight="1">
      <c r="A3098" s="38">
        <v>180</v>
      </c>
      <c r="B3098" s="39">
        <v>10741</v>
      </c>
      <c r="C3098" s="38">
        <v>10282277</v>
      </c>
      <c r="D3098" s="40" t="s">
        <v>301</v>
      </c>
      <c r="E3098" s="38">
        <v>1</v>
      </c>
      <c r="F3098" s="38">
        <v>120</v>
      </c>
      <c r="G3098" s="38" t="s">
        <v>21</v>
      </c>
      <c r="H3098" s="42">
        <v>23357.439999999999</v>
      </c>
      <c r="I3098" s="49"/>
      <c r="J3098" s="44">
        <v>41605</v>
      </c>
      <c r="K3098" s="42">
        <v>0</v>
      </c>
      <c r="L3098" s="42">
        <v>21264.86</v>
      </c>
      <c r="M3098" s="44">
        <v>45107</v>
      </c>
      <c r="N3098" s="42">
        <f>H3098-K3098-L3098</f>
        <v>2092.5799999999981</v>
      </c>
      <c r="O3098" s="42">
        <v>0</v>
      </c>
      <c r="P3098" s="45">
        <v>0.13</v>
      </c>
      <c r="Q3098" s="42">
        <v>0</v>
      </c>
      <c r="R3098" s="42">
        <v>0</v>
      </c>
      <c r="S3098" s="42">
        <f>N3098-R3098</f>
        <v>2092.5799999999981</v>
      </c>
      <c r="T3098" s="38">
        <v>1601</v>
      </c>
      <c r="U3098" s="14">
        <f>S3098/H3098</f>
        <v>8.9589441308636483E-2</v>
      </c>
      <c r="V3098" s="19"/>
      <c r="W3098" s="19"/>
      <c r="X3098" s="37" t="s">
        <v>3462</v>
      </c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</row>
    <row r="3099" spans="1:37" ht="16.5" customHeight="1">
      <c r="A3099" s="38">
        <v>1052</v>
      </c>
      <c r="B3099" s="39">
        <v>10800</v>
      </c>
      <c r="C3099" s="38">
        <v>10315968</v>
      </c>
      <c r="D3099" s="40" t="s">
        <v>1170</v>
      </c>
      <c r="E3099" s="38">
        <v>1</v>
      </c>
      <c r="F3099" s="38">
        <v>63</v>
      </c>
      <c r="G3099" s="38" t="s">
        <v>33</v>
      </c>
      <c r="H3099" s="42">
        <v>2142</v>
      </c>
      <c r="I3099" s="2"/>
      <c r="J3099" s="44">
        <v>43214</v>
      </c>
      <c r="K3099" s="42">
        <v>0</v>
      </c>
      <c r="L3099" s="42">
        <v>1947.34</v>
      </c>
      <c r="M3099" s="44">
        <v>45077</v>
      </c>
      <c r="N3099" s="42">
        <f>H3099-K3099-L3099</f>
        <v>194.66000000000008</v>
      </c>
      <c r="O3099" s="42">
        <v>0</v>
      </c>
      <c r="P3099" s="45">
        <v>0.13</v>
      </c>
      <c r="Q3099" s="42">
        <v>0</v>
      </c>
      <c r="R3099" s="42">
        <v>0</v>
      </c>
      <c r="S3099" s="42">
        <f>N3099-R3099</f>
        <v>194.66000000000008</v>
      </c>
      <c r="T3099" s="38">
        <v>2505</v>
      </c>
      <c r="U3099" s="14">
        <f>S3099/H3099</f>
        <v>9.0877684407096204E-2</v>
      </c>
      <c r="V3099" s="19"/>
      <c r="W3099" s="19"/>
      <c r="X3099" s="37" t="s">
        <v>3465</v>
      </c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</row>
    <row r="3100" spans="1:37" ht="16.5" customHeight="1">
      <c r="A3100" s="38">
        <v>427</v>
      </c>
      <c r="B3100" s="39">
        <v>10736</v>
      </c>
      <c r="C3100" s="38">
        <v>10283128</v>
      </c>
      <c r="D3100" s="40" t="s">
        <v>1369</v>
      </c>
      <c r="E3100" s="38">
        <v>3</v>
      </c>
      <c r="F3100" s="38">
        <v>66</v>
      </c>
      <c r="G3100" s="38" t="s">
        <v>23</v>
      </c>
      <c r="H3100" s="42">
        <v>8846.34</v>
      </c>
      <c r="I3100" s="55"/>
      <c r="J3100" s="44">
        <v>43858</v>
      </c>
      <c r="K3100" s="42">
        <v>0</v>
      </c>
      <c r="L3100" s="42">
        <v>5210.3900000000003</v>
      </c>
      <c r="M3100" s="44">
        <v>45138</v>
      </c>
      <c r="N3100" s="42">
        <f>H3100-K3100-L3100</f>
        <v>3635.95</v>
      </c>
      <c r="O3100" s="42">
        <v>3200</v>
      </c>
      <c r="P3100" s="45">
        <v>0.13</v>
      </c>
      <c r="Q3100" s="42">
        <v>368.14</v>
      </c>
      <c r="R3100" s="42">
        <v>2831.86</v>
      </c>
      <c r="S3100" s="42">
        <v>804.09</v>
      </c>
      <c r="T3100" s="38">
        <v>1601</v>
      </c>
      <c r="U3100" s="14">
        <f>S3100/H3100</f>
        <v>9.089521768324528E-2</v>
      </c>
      <c r="V3100" s="19"/>
      <c r="W3100" s="19"/>
      <c r="X3100" s="37" t="s">
        <v>3461</v>
      </c>
    </row>
    <row r="3101" spans="1:37" ht="16.5" customHeight="1">
      <c r="A3101" s="38">
        <v>38</v>
      </c>
      <c r="B3101" s="39">
        <v>20704</v>
      </c>
      <c r="C3101" s="38">
        <v>10346875</v>
      </c>
      <c r="D3101" s="40" t="s">
        <v>540</v>
      </c>
      <c r="E3101" s="58">
        <v>2</v>
      </c>
      <c r="F3101" s="38">
        <v>22</v>
      </c>
      <c r="G3101" s="38" t="s">
        <v>36</v>
      </c>
      <c r="H3101" s="42">
        <v>4109.67</v>
      </c>
      <c r="I3101" s="57"/>
      <c r="J3101" s="44">
        <v>44592</v>
      </c>
      <c r="K3101" s="42">
        <v>186.8</v>
      </c>
      <c r="L3101" s="42">
        <v>3549.23</v>
      </c>
      <c r="M3101" s="44">
        <v>45199</v>
      </c>
      <c r="N3101" s="42">
        <f>H3101-K3101-L3101</f>
        <v>373.63999999999987</v>
      </c>
      <c r="O3101" s="42">
        <v>0</v>
      </c>
      <c r="P3101" s="45">
        <v>0.13</v>
      </c>
      <c r="Q3101" s="42">
        <v>0</v>
      </c>
      <c r="R3101" s="42">
        <v>0</v>
      </c>
      <c r="S3101" s="42">
        <f>N3101-R3101</f>
        <v>373.63999999999987</v>
      </c>
      <c r="T3101" s="38">
        <v>5000</v>
      </c>
      <c r="U3101" s="14">
        <f>S3101/H3101</f>
        <v>9.0917275596337388E-2</v>
      </c>
      <c r="V3101" s="19"/>
      <c r="W3101" s="19"/>
      <c r="X3101" s="37" t="s">
        <v>3466</v>
      </c>
    </row>
    <row r="3102" spans="1:37" ht="16.5" customHeight="1">
      <c r="A3102" s="38">
        <v>377</v>
      </c>
      <c r="B3102" s="39">
        <v>10736</v>
      </c>
      <c r="C3102" s="38">
        <v>10284094</v>
      </c>
      <c r="D3102" s="40" t="s">
        <v>1333</v>
      </c>
      <c r="E3102" s="38">
        <v>3</v>
      </c>
      <c r="F3102" s="38">
        <v>120</v>
      </c>
      <c r="G3102" s="38" t="s">
        <v>21</v>
      </c>
      <c r="H3102" s="42">
        <v>92451</v>
      </c>
      <c r="I3102" s="55"/>
      <c r="J3102" s="44">
        <v>41695</v>
      </c>
      <c r="K3102" s="42">
        <v>0</v>
      </c>
      <c r="L3102" s="42">
        <v>82704.98</v>
      </c>
      <c r="M3102" s="44">
        <v>45138</v>
      </c>
      <c r="N3102" s="42">
        <f>H3102-K3102-L3102</f>
        <v>9746.0200000000041</v>
      </c>
      <c r="O3102" s="42">
        <v>1500</v>
      </c>
      <c r="P3102" s="45">
        <v>0.13</v>
      </c>
      <c r="Q3102" s="42">
        <v>172.57</v>
      </c>
      <c r="R3102" s="42">
        <v>1327.43</v>
      </c>
      <c r="S3102" s="42">
        <v>8418.59</v>
      </c>
      <c r="T3102" s="38">
        <v>5000</v>
      </c>
      <c r="U3102" s="14">
        <f>S3102/H3102</f>
        <v>9.1060020984088871E-2</v>
      </c>
      <c r="V3102" s="19"/>
      <c r="W3102" s="19"/>
      <c r="X3102" s="37" t="s">
        <v>3461</v>
      </c>
    </row>
    <row r="3103" spans="1:37" ht="16.5" customHeight="1">
      <c r="A3103" s="38">
        <v>8</v>
      </c>
      <c r="B3103" s="39">
        <v>50099</v>
      </c>
      <c r="C3103" s="38">
        <v>10297040</v>
      </c>
      <c r="D3103" s="40" t="s">
        <v>2882</v>
      </c>
      <c r="E3103" s="38">
        <v>1</v>
      </c>
      <c r="F3103" s="38">
        <v>60</v>
      </c>
      <c r="G3103" s="38" t="s">
        <v>33</v>
      </c>
      <c r="H3103" s="42">
        <v>999</v>
      </c>
      <c r="I3103" s="2"/>
      <c r="J3103" s="44">
        <v>43277</v>
      </c>
      <c r="K3103" s="42">
        <v>0</v>
      </c>
      <c r="L3103" s="42">
        <v>885.82</v>
      </c>
      <c r="M3103" s="44">
        <v>44985</v>
      </c>
      <c r="N3103" s="42">
        <f>H3103-K3103-L3103</f>
        <v>113.17999999999995</v>
      </c>
      <c r="O3103" s="42">
        <v>25</v>
      </c>
      <c r="P3103" s="45">
        <v>0.13</v>
      </c>
      <c r="Q3103" s="42">
        <v>2.88</v>
      </c>
      <c r="R3103" s="42">
        <v>22.12</v>
      </c>
      <c r="S3103" s="42">
        <f>N3103-R3103</f>
        <v>91.059999999999945</v>
      </c>
      <c r="T3103" s="38">
        <v>2101</v>
      </c>
      <c r="U3103" s="14">
        <f>S3103/H3103</f>
        <v>9.1151151151151091E-2</v>
      </c>
      <c r="V3103" s="19"/>
      <c r="W3103" s="19"/>
      <c r="X3103" s="37" t="s">
        <v>3468</v>
      </c>
    </row>
    <row r="3104" spans="1:37" ht="16.5" customHeight="1">
      <c r="A3104" s="38">
        <v>111</v>
      </c>
      <c r="B3104" s="39">
        <v>10741</v>
      </c>
      <c r="C3104" s="38">
        <v>10282202</v>
      </c>
      <c r="D3104" s="40" t="s">
        <v>1023</v>
      </c>
      <c r="E3104" s="38">
        <v>3</v>
      </c>
      <c r="F3104" s="38">
        <v>49</v>
      </c>
      <c r="G3104" s="38" t="s">
        <v>33</v>
      </c>
      <c r="H3104" s="42">
        <v>5000.01</v>
      </c>
      <c r="I3104" s="2"/>
      <c r="J3104" s="44">
        <v>43641</v>
      </c>
      <c r="K3104" s="42">
        <v>0</v>
      </c>
      <c r="L3104" s="42">
        <v>4543.24</v>
      </c>
      <c r="M3104" s="44">
        <v>45077</v>
      </c>
      <c r="N3104" s="42">
        <f>H3104-K3104-L3104</f>
        <v>456.77000000000044</v>
      </c>
      <c r="O3104" s="42">
        <v>0</v>
      </c>
      <c r="P3104" s="45">
        <v>0.13</v>
      </c>
      <c r="Q3104" s="42">
        <v>0</v>
      </c>
      <c r="R3104" s="42">
        <v>0</v>
      </c>
      <c r="S3104" s="42">
        <f>N3104-R3104</f>
        <v>456.77000000000044</v>
      </c>
      <c r="T3104" s="38">
        <v>5000</v>
      </c>
      <c r="U3104" s="14">
        <f>S3104/H3104</f>
        <v>9.1353817292365497E-2</v>
      </c>
      <c r="V3104" s="19"/>
      <c r="W3104" s="19"/>
      <c r="X3104" s="37" t="s">
        <v>3462</v>
      </c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</row>
    <row r="3105" spans="1:37" ht="16.5" customHeight="1">
      <c r="A3105" s="38">
        <v>102</v>
      </c>
      <c r="B3105" s="39">
        <v>10701</v>
      </c>
      <c r="C3105" s="38">
        <v>10274869</v>
      </c>
      <c r="D3105" s="40" t="s">
        <v>927</v>
      </c>
      <c r="E3105" s="58">
        <v>1</v>
      </c>
      <c r="F3105" s="38">
        <v>43</v>
      </c>
      <c r="G3105" s="38" t="s">
        <v>23</v>
      </c>
      <c r="H3105" s="42">
        <v>766.26</v>
      </c>
      <c r="I3105" s="37"/>
      <c r="J3105" s="44">
        <v>43977</v>
      </c>
      <c r="K3105" s="42">
        <v>0</v>
      </c>
      <c r="L3105" s="42">
        <v>694.11</v>
      </c>
      <c r="M3105" s="44">
        <v>45207</v>
      </c>
      <c r="N3105" s="42">
        <v>72.150000000000006</v>
      </c>
      <c r="O3105" s="42">
        <v>0</v>
      </c>
      <c r="P3105" s="45">
        <f>IF(J3105&lt;DATEVALUE("2009-1-1"),3%,13%)</f>
        <v>0.13</v>
      </c>
      <c r="Q3105" s="42">
        <f>IF(P3105=13%,ROUND(O3105/(1+P3105)*P3105,2),ROUND(O3105/(1+0.03)*0.02,2))</f>
        <v>0</v>
      </c>
      <c r="R3105" s="42">
        <f>O3105-Q3105</f>
        <v>0</v>
      </c>
      <c r="S3105" s="42">
        <f>N3105-R3105</f>
        <v>72.150000000000006</v>
      </c>
      <c r="T3105" s="38">
        <v>5000</v>
      </c>
      <c r="U3105" s="14">
        <f>S3105/H3105</f>
        <v>9.4158640670268592E-2</v>
      </c>
      <c r="V3105" s="19"/>
      <c r="W3105" s="19"/>
      <c r="X3105" s="37" t="s">
        <v>3455</v>
      </c>
    </row>
    <row r="3106" spans="1:37" ht="16.5" customHeight="1">
      <c r="A3106" s="38">
        <v>68</v>
      </c>
      <c r="B3106" s="39">
        <v>40712</v>
      </c>
      <c r="C3106" s="38">
        <v>10302642</v>
      </c>
      <c r="D3106" s="40" t="s">
        <v>229</v>
      </c>
      <c r="E3106" s="38">
        <v>5</v>
      </c>
      <c r="F3106" s="38">
        <v>43</v>
      </c>
      <c r="G3106" s="38" t="s">
        <v>33</v>
      </c>
      <c r="H3106" s="42">
        <v>10470.09</v>
      </c>
      <c r="I3106" s="2"/>
      <c r="J3106" s="44">
        <v>43827</v>
      </c>
      <c r="K3106" s="42">
        <v>0</v>
      </c>
      <c r="L3106" s="42">
        <v>9458.4699999999993</v>
      </c>
      <c r="M3106" s="44">
        <v>45077</v>
      </c>
      <c r="N3106" s="42">
        <f>H3106-K3106-L3106</f>
        <v>1011.6200000000008</v>
      </c>
      <c r="O3106" s="42">
        <v>25.15</v>
      </c>
      <c r="P3106" s="45">
        <v>0.13</v>
      </c>
      <c r="Q3106" s="42">
        <f>O3106-R3106</f>
        <v>2.889999999999997</v>
      </c>
      <c r="R3106" s="42">
        <v>22.26</v>
      </c>
      <c r="S3106" s="42">
        <f>N3106-R3106</f>
        <v>989.36000000000081</v>
      </c>
      <c r="T3106" s="38">
        <v>2001</v>
      </c>
      <c r="U3106" s="14">
        <f>S3106/H3106</f>
        <v>9.4493934627114071E-2</v>
      </c>
      <c r="V3106" s="19"/>
      <c r="W3106" s="19"/>
      <c r="X3106" s="37" t="s">
        <v>3467</v>
      </c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</row>
    <row r="3107" spans="1:37" ht="16.5" customHeight="1">
      <c r="A3107" s="38">
        <v>69</v>
      </c>
      <c r="B3107" s="39">
        <v>40712</v>
      </c>
      <c r="C3107" s="38">
        <v>10302643</v>
      </c>
      <c r="D3107" s="40" t="s">
        <v>229</v>
      </c>
      <c r="E3107" s="38">
        <v>5</v>
      </c>
      <c r="F3107" s="38">
        <v>43</v>
      </c>
      <c r="G3107" s="38" t="s">
        <v>33</v>
      </c>
      <c r="H3107" s="42">
        <v>10470.09</v>
      </c>
      <c r="I3107" s="2"/>
      <c r="J3107" s="44">
        <v>43827</v>
      </c>
      <c r="K3107" s="42">
        <v>0</v>
      </c>
      <c r="L3107" s="42">
        <v>9458.4699999999993</v>
      </c>
      <c r="M3107" s="44">
        <v>45077</v>
      </c>
      <c r="N3107" s="42">
        <f>H3107-K3107-L3107</f>
        <v>1011.6200000000008</v>
      </c>
      <c r="O3107" s="42">
        <v>25.15</v>
      </c>
      <c r="P3107" s="45">
        <v>0.13</v>
      </c>
      <c r="Q3107" s="42">
        <f>O3107-R3107</f>
        <v>2.889999999999997</v>
      </c>
      <c r="R3107" s="42">
        <v>22.26</v>
      </c>
      <c r="S3107" s="42">
        <f>N3107-R3107</f>
        <v>989.36000000000081</v>
      </c>
      <c r="T3107" s="38">
        <v>2101</v>
      </c>
      <c r="U3107" s="14">
        <f>S3107/H3107</f>
        <v>9.4493934627114071E-2</v>
      </c>
      <c r="V3107" s="19"/>
      <c r="W3107" s="19"/>
      <c r="X3107" s="37" t="s">
        <v>3467</v>
      </c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</row>
    <row r="3108" spans="1:37" ht="16.5" customHeight="1">
      <c r="A3108" s="38">
        <v>67</v>
      </c>
      <c r="B3108" s="39">
        <v>40712</v>
      </c>
      <c r="C3108" s="38">
        <v>10302641</v>
      </c>
      <c r="D3108" s="40" t="s">
        <v>2276</v>
      </c>
      <c r="E3108" s="38">
        <v>5</v>
      </c>
      <c r="F3108" s="38">
        <v>43</v>
      </c>
      <c r="G3108" s="38" t="s">
        <v>33</v>
      </c>
      <c r="H3108" s="42">
        <v>12305.31</v>
      </c>
      <c r="I3108" s="2"/>
      <c r="J3108" s="44">
        <v>43827</v>
      </c>
      <c r="K3108" s="42">
        <v>0</v>
      </c>
      <c r="L3108" s="42">
        <v>11116.35</v>
      </c>
      <c r="M3108" s="44">
        <v>45077</v>
      </c>
      <c r="N3108" s="42">
        <f>H3108-K3108-L3108</f>
        <v>1188.9599999999991</v>
      </c>
      <c r="O3108" s="42">
        <v>29.56</v>
      </c>
      <c r="P3108" s="45">
        <v>0.13</v>
      </c>
      <c r="Q3108" s="42">
        <f>O3108-R3108</f>
        <v>3.3999999999999986</v>
      </c>
      <c r="R3108" s="42">
        <v>26.16</v>
      </c>
      <c r="S3108" s="42">
        <f>N3108-R3108</f>
        <v>1162.799999999999</v>
      </c>
      <c r="T3108" s="38">
        <v>2506</v>
      </c>
      <c r="U3108" s="14">
        <f>S3108/H3108</f>
        <v>9.4495790841514687E-2</v>
      </c>
      <c r="V3108" s="19"/>
      <c r="W3108" s="19"/>
      <c r="X3108" s="37" t="s">
        <v>3467</v>
      </c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</row>
    <row r="3109" spans="1:37" ht="16.5" customHeight="1">
      <c r="A3109" s="38">
        <v>66</v>
      </c>
      <c r="B3109" s="39">
        <v>40712</v>
      </c>
      <c r="C3109" s="38">
        <v>10302640</v>
      </c>
      <c r="D3109" s="40" t="s">
        <v>239</v>
      </c>
      <c r="E3109" s="38">
        <v>4</v>
      </c>
      <c r="F3109" s="38">
        <v>43</v>
      </c>
      <c r="G3109" s="38" t="s">
        <v>33</v>
      </c>
      <c r="H3109" s="42">
        <v>4077.88</v>
      </c>
      <c r="I3109" s="2"/>
      <c r="J3109" s="44">
        <v>43827</v>
      </c>
      <c r="K3109" s="42">
        <v>0</v>
      </c>
      <c r="L3109" s="42">
        <v>3683.82</v>
      </c>
      <c r="M3109" s="44">
        <v>45077</v>
      </c>
      <c r="N3109" s="42">
        <f>H3109-K3109-L3109</f>
        <v>394.05999999999995</v>
      </c>
      <c r="O3109" s="42">
        <v>9.8000000000000007</v>
      </c>
      <c r="P3109" s="45">
        <v>0.13</v>
      </c>
      <c r="Q3109" s="42">
        <f>O3109-R3109</f>
        <v>1.1300000000000008</v>
      </c>
      <c r="R3109" s="42">
        <v>8.67</v>
      </c>
      <c r="S3109" s="42">
        <f>N3109-R3109</f>
        <v>385.38999999999993</v>
      </c>
      <c r="T3109" s="38">
        <v>2506</v>
      </c>
      <c r="U3109" s="14">
        <f>S3109/H3109</f>
        <v>9.4507440140465124E-2</v>
      </c>
      <c r="V3109" s="19"/>
      <c r="W3109" s="19"/>
      <c r="X3109" s="37" t="s">
        <v>3467</v>
      </c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</row>
    <row r="3110" spans="1:37" ht="16.5" customHeight="1">
      <c r="A3110" s="38">
        <v>273</v>
      </c>
      <c r="B3110" s="39">
        <v>10736</v>
      </c>
      <c r="C3110" s="38">
        <v>10319095</v>
      </c>
      <c r="D3110" s="40" t="s">
        <v>493</v>
      </c>
      <c r="E3110" s="38">
        <v>1</v>
      </c>
      <c r="F3110" s="38">
        <v>120</v>
      </c>
      <c r="G3110" s="38" t="s">
        <v>279</v>
      </c>
      <c r="H3110" s="42">
        <v>30436.799999999999</v>
      </c>
      <c r="I3110" s="55"/>
      <c r="J3110" s="44">
        <v>41665</v>
      </c>
      <c r="K3110" s="42">
        <v>0</v>
      </c>
      <c r="L3110" s="42">
        <v>27469.23</v>
      </c>
      <c r="M3110" s="44">
        <v>45138</v>
      </c>
      <c r="N3110" s="42">
        <f>H3110-K3110-L3110</f>
        <v>2967.5699999999997</v>
      </c>
      <c r="O3110" s="42">
        <v>100</v>
      </c>
      <c r="P3110" s="45">
        <v>0.13</v>
      </c>
      <c r="Q3110" s="42">
        <v>11.5</v>
      </c>
      <c r="R3110" s="42">
        <v>88.5</v>
      </c>
      <c r="S3110" s="42">
        <v>2879.07</v>
      </c>
      <c r="T3110" s="38">
        <v>1802</v>
      </c>
      <c r="U3110" s="14">
        <f>S3110/H3110</f>
        <v>9.4591744204384168E-2</v>
      </c>
      <c r="V3110" s="19"/>
      <c r="W3110" s="19"/>
      <c r="X3110" s="37" t="s">
        <v>3461</v>
      </c>
    </row>
    <row r="3111" spans="1:37" ht="16.5" customHeight="1">
      <c r="A3111" s="38">
        <v>569</v>
      </c>
      <c r="B3111" s="39">
        <v>10736</v>
      </c>
      <c r="C3111" s="38">
        <v>10284091</v>
      </c>
      <c r="D3111" s="40" t="s">
        <v>493</v>
      </c>
      <c r="E3111" s="38">
        <v>1</v>
      </c>
      <c r="F3111" s="38">
        <v>120</v>
      </c>
      <c r="G3111" s="38" t="s">
        <v>262</v>
      </c>
      <c r="H3111" s="42">
        <v>37563.199999999997</v>
      </c>
      <c r="I3111" s="55"/>
      <c r="J3111" s="44">
        <v>41665</v>
      </c>
      <c r="K3111" s="42">
        <v>0</v>
      </c>
      <c r="L3111" s="42">
        <v>33900.9</v>
      </c>
      <c r="M3111" s="44">
        <v>45138</v>
      </c>
      <c r="N3111" s="42">
        <f>H3111-K3111-L3111</f>
        <v>3662.2999999999956</v>
      </c>
      <c r="O3111" s="42">
        <v>100</v>
      </c>
      <c r="P3111" s="45">
        <v>0.13</v>
      </c>
      <c r="Q3111" s="42">
        <v>11.5</v>
      </c>
      <c r="R3111" s="42">
        <v>88.5</v>
      </c>
      <c r="S3111" s="42">
        <v>3573.8</v>
      </c>
      <c r="T3111" s="38">
        <v>5000</v>
      </c>
      <c r="U3111" s="14">
        <f>S3111/H3111</f>
        <v>9.5140989053115826E-2</v>
      </c>
      <c r="V3111" s="19"/>
      <c r="W3111" s="19"/>
      <c r="X3111" s="37" t="s">
        <v>3461</v>
      </c>
    </row>
    <row r="3112" spans="1:37" ht="16.5" customHeight="1">
      <c r="A3112" s="38">
        <v>72</v>
      </c>
      <c r="B3112" s="39">
        <v>40712</v>
      </c>
      <c r="C3112" s="38">
        <v>10302646</v>
      </c>
      <c r="D3112" s="40" t="s">
        <v>1539</v>
      </c>
      <c r="E3112" s="38">
        <v>1</v>
      </c>
      <c r="F3112" s="38">
        <v>42</v>
      </c>
      <c r="G3112" s="38" t="s">
        <v>33</v>
      </c>
      <c r="H3112" s="42">
        <v>2168.14</v>
      </c>
      <c r="I3112" s="2"/>
      <c r="J3112" s="44">
        <v>43858</v>
      </c>
      <c r="K3112" s="42">
        <v>0</v>
      </c>
      <c r="L3112" s="42">
        <v>1956.68</v>
      </c>
      <c r="M3112" s="44">
        <v>45077</v>
      </c>
      <c r="N3112" s="42">
        <f>H3112-K3112-L3112</f>
        <v>211.45999999999981</v>
      </c>
      <c r="O3112" s="42">
        <v>5.26</v>
      </c>
      <c r="P3112" s="45">
        <v>0.13</v>
      </c>
      <c r="Q3112" s="42">
        <f>O3112-R3112</f>
        <v>0.60999999999999943</v>
      </c>
      <c r="R3112" s="42">
        <v>4.6500000000000004</v>
      </c>
      <c r="S3112" s="42">
        <f>N3112-R3112</f>
        <v>206.8099999999998</v>
      </c>
      <c r="T3112" s="38">
        <v>5000</v>
      </c>
      <c r="U3112" s="14">
        <f>S3112/H3112</f>
        <v>9.5385906814135529E-2</v>
      </c>
      <c r="V3112" s="19"/>
      <c r="W3112" s="19"/>
      <c r="X3112" s="37" t="s">
        <v>3467</v>
      </c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</row>
    <row r="3113" spans="1:37" ht="16.5" customHeight="1">
      <c r="A3113" s="38">
        <v>426</v>
      </c>
      <c r="B3113" s="39">
        <v>10743</v>
      </c>
      <c r="C3113" s="38">
        <v>10299847</v>
      </c>
      <c r="D3113" s="40" t="s">
        <v>1554</v>
      </c>
      <c r="E3113" s="58">
        <v>2</v>
      </c>
      <c r="F3113" s="38">
        <v>60</v>
      </c>
      <c r="G3113" s="38" t="s">
        <v>83</v>
      </c>
      <c r="H3113" s="42">
        <v>512.82000000000005</v>
      </c>
      <c r="I3113" s="37"/>
      <c r="J3113" s="44">
        <v>43552</v>
      </c>
      <c r="K3113" s="42">
        <v>0</v>
      </c>
      <c r="L3113" s="42">
        <v>462.84</v>
      </c>
      <c r="M3113" s="44">
        <v>45281</v>
      </c>
      <c r="N3113" s="42">
        <v>49.98</v>
      </c>
      <c r="O3113" s="42">
        <v>0</v>
      </c>
      <c r="P3113" s="45">
        <f>IF(J3113&lt;DATEVALUE("2009-1-1"),3%,13%)</f>
        <v>0.13</v>
      </c>
      <c r="Q3113" s="42">
        <f>IF(P3113=13%,ROUND(O3113/(1+P3113)*P3113,2),ROUND(O3113/(1+0.03)*0.02,2))</f>
        <v>0</v>
      </c>
      <c r="R3113" s="42">
        <f>O3113-Q3113</f>
        <v>0</v>
      </c>
      <c r="S3113" s="42">
        <f>N3113-R3113</f>
        <v>49.98</v>
      </c>
      <c r="T3113" s="38">
        <v>5000</v>
      </c>
      <c r="U3113" s="14">
        <f>S3113/H3113</f>
        <v>9.7461097461097448E-2</v>
      </c>
      <c r="V3113" s="19"/>
      <c r="W3113" s="19"/>
      <c r="X3113" s="37" t="s">
        <v>3463</v>
      </c>
    </row>
    <row r="3114" spans="1:37" ht="16.5" customHeight="1">
      <c r="A3114" s="38">
        <v>750</v>
      </c>
      <c r="B3114" s="39">
        <v>10800</v>
      </c>
      <c r="C3114" s="38">
        <v>10316041</v>
      </c>
      <c r="D3114" s="40" t="s">
        <v>2796</v>
      </c>
      <c r="E3114" s="38">
        <v>1</v>
      </c>
      <c r="F3114" s="38">
        <v>60</v>
      </c>
      <c r="G3114" s="38" t="s">
        <v>33</v>
      </c>
      <c r="H3114" s="42">
        <v>991.45</v>
      </c>
      <c r="I3114" s="2"/>
      <c r="J3114" s="44">
        <v>43277</v>
      </c>
      <c r="K3114" s="42">
        <v>0</v>
      </c>
      <c r="L3114" s="42">
        <v>894.8</v>
      </c>
      <c r="M3114" s="44">
        <v>45016</v>
      </c>
      <c r="N3114" s="42">
        <f>H3114-K3114-L3114</f>
        <v>96.650000000000091</v>
      </c>
      <c r="O3114" s="42">
        <v>0</v>
      </c>
      <c r="P3114" s="45">
        <v>0.13</v>
      </c>
      <c r="Q3114" s="42">
        <v>0</v>
      </c>
      <c r="R3114" s="42">
        <v>0</v>
      </c>
      <c r="S3114" s="42">
        <f>N3114-R3114</f>
        <v>96.650000000000091</v>
      </c>
      <c r="T3114" s="38">
        <v>2505</v>
      </c>
      <c r="U3114" s="14">
        <f>S3114/H3114</f>
        <v>9.7483483786373587E-2</v>
      </c>
      <c r="V3114" s="19"/>
      <c r="W3114" s="19"/>
      <c r="X3114" s="37" t="s">
        <v>3465</v>
      </c>
    </row>
    <row r="3115" spans="1:37" ht="16.5" customHeight="1">
      <c r="A3115" s="38">
        <v>751</v>
      </c>
      <c r="B3115" s="39">
        <v>10800</v>
      </c>
      <c r="C3115" s="38">
        <v>10316045</v>
      </c>
      <c r="D3115" s="40" t="s">
        <v>2797</v>
      </c>
      <c r="E3115" s="38">
        <v>1</v>
      </c>
      <c r="F3115" s="38">
        <v>60</v>
      </c>
      <c r="G3115" s="38" t="s">
        <v>33</v>
      </c>
      <c r="H3115" s="42">
        <v>991.45</v>
      </c>
      <c r="I3115" s="2"/>
      <c r="J3115" s="44">
        <v>43277</v>
      </c>
      <c r="K3115" s="42">
        <v>0</v>
      </c>
      <c r="L3115" s="42">
        <v>894.8</v>
      </c>
      <c r="M3115" s="44">
        <v>45016</v>
      </c>
      <c r="N3115" s="42">
        <f>H3115-K3115-L3115</f>
        <v>96.650000000000091</v>
      </c>
      <c r="O3115" s="42">
        <v>0</v>
      </c>
      <c r="P3115" s="45">
        <v>0.13</v>
      </c>
      <c r="Q3115" s="42">
        <v>0</v>
      </c>
      <c r="R3115" s="42">
        <v>0</v>
      </c>
      <c r="S3115" s="42">
        <f>N3115-R3115</f>
        <v>96.650000000000091</v>
      </c>
      <c r="T3115" s="38">
        <v>2505</v>
      </c>
      <c r="U3115" s="14">
        <f>S3115/H3115</f>
        <v>9.7483483786373587E-2</v>
      </c>
      <c r="V3115" s="19"/>
      <c r="W3115" s="19"/>
      <c r="X3115" s="37" t="s">
        <v>3465</v>
      </c>
    </row>
    <row r="3116" spans="1:37" ht="16.5" customHeight="1">
      <c r="A3116" s="38">
        <v>752</v>
      </c>
      <c r="B3116" s="39">
        <v>10800</v>
      </c>
      <c r="C3116" s="38">
        <v>10316047</v>
      </c>
      <c r="D3116" s="40" t="s">
        <v>2797</v>
      </c>
      <c r="E3116" s="38">
        <v>1</v>
      </c>
      <c r="F3116" s="38">
        <v>60</v>
      </c>
      <c r="G3116" s="38" t="s">
        <v>33</v>
      </c>
      <c r="H3116" s="42">
        <v>991.45</v>
      </c>
      <c r="I3116" s="2"/>
      <c r="J3116" s="44">
        <v>43277</v>
      </c>
      <c r="K3116" s="42">
        <v>0</v>
      </c>
      <c r="L3116" s="42">
        <v>894.8</v>
      </c>
      <c r="M3116" s="44">
        <v>45016</v>
      </c>
      <c r="N3116" s="42">
        <f>H3116-K3116-L3116</f>
        <v>96.650000000000091</v>
      </c>
      <c r="O3116" s="42">
        <v>0</v>
      </c>
      <c r="P3116" s="45">
        <v>0.13</v>
      </c>
      <c r="Q3116" s="42">
        <v>0</v>
      </c>
      <c r="R3116" s="42">
        <v>0</v>
      </c>
      <c r="S3116" s="42">
        <f>N3116-R3116</f>
        <v>96.650000000000091</v>
      </c>
      <c r="T3116" s="38">
        <v>2505</v>
      </c>
      <c r="U3116" s="14">
        <f>S3116/H3116</f>
        <v>9.7483483786373587E-2</v>
      </c>
      <c r="V3116" s="19"/>
      <c r="W3116" s="19"/>
      <c r="X3116" s="37" t="s">
        <v>3465</v>
      </c>
    </row>
    <row r="3117" spans="1:37" ht="16.5" customHeight="1">
      <c r="A3117" s="38">
        <v>753</v>
      </c>
      <c r="B3117" s="39">
        <v>10800</v>
      </c>
      <c r="C3117" s="38">
        <v>10316049</v>
      </c>
      <c r="D3117" s="40" t="s">
        <v>2797</v>
      </c>
      <c r="E3117" s="38">
        <v>1</v>
      </c>
      <c r="F3117" s="38">
        <v>60</v>
      </c>
      <c r="G3117" s="38" t="s">
        <v>33</v>
      </c>
      <c r="H3117" s="42">
        <v>991.45</v>
      </c>
      <c r="I3117" s="2"/>
      <c r="J3117" s="44">
        <v>43277</v>
      </c>
      <c r="K3117" s="42">
        <v>0</v>
      </c>
      <c r="L3117" s="42">
        <v>894.8</v>
      </c>
      <c r="M3117" s="44">
        <v>45016</v>
      </c>
      <c r="N3117" s="42">
        <f>H3117-K3117-L3117</f>
        <v>96.650000000000091</v>
      </c>
      <c r="O3117" s="42">
        <v>0</v>
      </c>
      <c r="P3117" s="45">
        <v>0.13</v>
      </c>
      <c r="Q3117" s="42">
        <v>0</v>
      </c>
      <c r="R3117" s="42">
        <v>0</v>
      </c>
      <c r="S3117" s="42">
        <f>N3117-R3117</f>
        <v>96.650000000000091</v>
      </c>
      <c r="T3117" s="38">
        <v>2505</v>
      </c>
      <c r="U3117" s="14">
        <f>S3117/H3117</f>
        <v>9.7483483786373587E-2</v>
      </c>
      <c r="V3117" s="19"/>
      <c r="W3117" s="19"/>
      <c r="X3117" s="37" t="s">
        <v>3465</v>
      </c>
    </row>
    <row r="3118" spans="1:37" ht="16.5" customHeight="1">
      <c r="A3118" s="38">
        <v>754</v>
      </c>
      <c r="B3118" s="39">
        <v>10800</v>
      </c>
      <c r="C3118" s="38">
        <v>10316051</v>
      </c>
      <c r="D3118" s="40" t="s">
        <v>2798</v>
      </c>
      <c r="E3118" s="38">
        <v>1</v>
      </c>
      <c r="F3118" s="38">
        <v>60</v>
      </c>
      <c r="G3118" s="38" t="s">
        <v>33</v>
      </c>
      <c r="H3118" s="42">
        <v>991.45</v>
      </c>
      <c r="I3118" s="2"/>
      <c r="J3118" s="44">
        <v>43277</v>
      </c>
      <c r="K3118" s="42">
        <v>0</v>
      </c>
      <c r="L3118" s="42">
        <v>894.8</v>
      </c>
      <c r="M3118" s="44">
        <v>45016</v>
      </c>
      <c r="N3118" s="42">
        <f>H3118-K3118-L3118</f>
        <v>96.650000000000091</v>
      </c>
      <c r="O3118" s="42">
        <v>0</v>
      </c>
      <c r="P3118" s="45">
        <v>0.13</v>
      </c>
      <c r="Q3118" s="42">
        <v>0</v>
      </c>
      <c r="R3118" s="42">
        <v>0</v>
      </c>
      <c r="S3118" s="42">
        <f>N3118-R3118</f>
        <v>96.650000000000091</v>
      </c>
      <c r="T3118" s="38">
        <v>2505</v>
      </c>
      <c r="U3118" s="14">
        <f>S3118/H3118</f>
        <v>9.7483483786373587E-2</v>
      </c>
      <c r="V3118" s="19"/>
      <c r="W3118" s="19"/>
      <c r="X3118" s="37" t="s">
        <v>3465</v>
      </c>
    </row>
    <row r="3119" spans="1:37" ht="16.5" customHeight="1">
      <c r="A3119" s="38">
        <v>757</v>
      </c>
      <c r="B3119" s="39">
        <v>10800</v>
      </c>
      <c r="C3119" s="38">
        <v>10316055</v>
      </c>
      <c r="D3119" s="40" t="s">
        <v>2800</v>
      </c>
      <c r="E3119" s="38">
        <v>1</v>
      </c>
      <c r="F3119" s="38">
        <v>60</v>
      </c>
      <c r="G3119" s="38" t="s">
        <v>33</v>
      </c>
      <c r="H3119" s="42">
        <v>991.45</v>
      </c>
      <c r="I3119" s="2"/>
      <c r="J3119" s="44">
        <v>43277</v>
      </c>
      <c r="K3119" s="42">
        <v>0</v>
      </c>
      <c r="L3119" s="42">
        <v>894.8</v>
      </c>
      <c r="M3119" s="44">
        <v>45016</v>
      </c>
      <c r="N3119" s="42">
        <f>H3119-K3119-L3119</f>
        <v>96.650000000000091</v>
      </c>
      <c r="O3119" s="42">
        <v>0</v>
      </c>
      <c r="P3119" s="45">
        <v>0.13</v>
      </c>
      <c r="Q3119" s="42">
        <v>0</v>
      </c>
      <c r="R3119" s="42">
        <v>0</v>
      </c>
      <c r="S3119" s="42">
        <f>N3119-R3119</f>
        <v>96.650000000000091</v>
      </c>
      <c r="T3119" s="38">
        <v>2505</v>
      </c>
      <c r="U3119" s="14">
        <f>S3119/H3119</f>
        <v>9.7483483786373587E-2</v>
      </c>
      <c r="V3119" s="19"/>
      <c r="W3119" s="19"/>
      <c r="X3119" s="37" t="s">
        <v>3465</v>
      </c>
    </row>
    <row r="3120" spans="1:37" ht="16.5" customHeight="1">
      <c r="A3120" s="38">
        <v>758</v>
      </c>
      <c r="B3120" s="39">
        <v>10800</v>
      </c>
      <c r="C3120" s="38">
        <v>10316057</v>
      </c>
      <c r="D3120" s="40" t="s">
        <v>2800</v>
      </c>
      <c r="E3120" s="38">
        <v>1</v>
      </c>
      <c r="F3120" s="38">
        <v>60</v>
      </c>
      <c r="G3120" s="38" t="s">
        <v>33</v>
      </c>
      <c r="H3120" s="42">
        <v>991.45</v>
      </c>
      <c r="I3120" s="2"/>
      <c r="J3120" s="44">
        <v>43277</v>
      </c>
      <c r="K3120" s="42">
        <v>0</v>
      </c>
      <c r="L3120" s="42">
        <v>894.8</v>
      </c>
      <c r="M3120" s="44">
        <v>45016</v>
      </c>
      <c r="N3120" s="42">
        <f>H3120-K3120-L3120</f>
        <v>96.650000000000091</v>
      </c>
      <c r="O3120" s="42">
        <v>0</v>
      </c>
      <c r="P3120" s="45">
        <v>0.13</v>
      </c>
      <c r="Q3120" s="42">
        <v>0</v>
      </c>
      <c r="R3120" s="42">
        <v>0</v>
      </c>
      <c r="S3120" s="42">
        <f>N3120-R3120</f>
        <v>96.650000000000091</v>
      </c>
      <c r="T3120" s="38">
        <v>2505</v>
      </c>
      <c r="U3120" s="14">
        <f>S3120/H3120</f>
        <v>9.7483483786373587E-2</v>
      </c>
      <c r="V3120" s="19"/>
      <c r="W3120" s="19"/>
      <c r="X3120" s="37" t="s">
        <v>3465</v>
      </c>
    </row>
    <row r="3121" spans="1:37" ht="16.5" customHeight="1">
      <c r="A3121" s="38">
        <v>805</v>
      </c>
      <c r="B3121" s="39">
        <v>10800</v>
      </c>
      <c r="C3121" s="38">
        <v>10316341</v>
      </c>
      <c r="D3121" s="40" t="s">
        <v>2800</v>
      </c>
      <c r="E3121" s="38">
        <v>1</v>
      </c>
      <c r="F3121" s="38">
        <v>60</v>
      </c>
      <c r="G3121" s="38" t="s">
        <v>33</v>
      </c>
      <c r="H3121" s="42">
        <v>991.45</v>
      </c>
      <c r="I3121" s="2"/>
      <c r="J3121" s="44">
        <v>43277</v>
      </c>
      <c r="K3121" s="42">
        <v>0</v>
      </c>
      <c r="L3121" s="42">
        <v>894.8</v>
      </c>
      <c r="M3121" s="44">
        <v>45016</v>
      </c>
      <c r="N3121" s="42">
        <f>H3121-K3121-L3121</f>
        <v>96.650000000000091</v>
      </c>
      <c r="O3121" s="42">
        <v>0</v>
      </c>
      <c r="P3121" s="45">
        <v>0.13</v>
      </c>
      <c r="Q3121" s="42">
        <v>0</v>
      </c>
      <c r="R3121" s="42">
        <v>0</v>
      </c>
      <c r="S3121" s="42">
        <f>N3121-R3121</f>
        <v>96.650000000000091</v>
      </c>
      <c r="T3121" s="38">
        <v>2505</v>
      </c>
      <c r="U3121" s="14">
        <f>S3121/H3121</f>
        <v>9.7483483786373587E-2</v>
      </c>
      <c r="V3121" s="19"/>
      <c r="W3121" s="19"/>
      <c r="X3121" s="37" t="s">
        <v>3465</v>
      </c>
    </row>
    <row r="3122" spans="1:37" ht="16.5" customHeight="1">
      <c r="A3122" s="38">
        <v>806</v>
      </c>
      <c r="B3122" s="39">
        <v>10800</v>
      </c>
      <c r="C3122" s="38">
        <v>10316343</v>
      </c>
      <c r="D3122" s="40" t="s">
        <v>2800</v>
      </c>
      <c r="E3122" s="38">
        <v>1</v>
      </c>
      <c r="F3122" s="38">
        <v>60</v>
      </c>
      <c r="G3122" s="38" t="s">
        <v>33</v>
      </c>
      <c r="H3122" s="42">
        <v>991.45</v>
      </c>
      <c r="I3122" s="2"/>
      <c r="J3122" s="44">
        <v>43277</v>
      </c>
      <c r="K3122" s="42">
        <v>0</v>
      </c>
      <c r="L3122" s="42">
        <v>894.8</v>
      </c>
      <c r="M3122" s="44">
        <v>45016</v>
      </c>
      <c r="N3122" s="42">
        <f>H3122-K3122-L3122</f>
        <v>96.650000000000091</v>
      </c>
      <c r="O3122" s="42">
        <v>0</v>
      </c>
      <c r="P3122" s="45">
        <v>0.13</v>
      </c>
      <c r="Q3122" s="42">
        <v>0</v>
      </c>
      <c r="R3122" s="42">
        <v>0</v>
      </c>
      <c r="S3122" s="42">
        <f>N3122-R3122</f>
        <v>96.650000000000091</v>
      </c>
      <c r="T3122" s="38">
        <v>2505</v>
      </c>
      <c r="U3122" s="14">
        <f>S3122/H3122</f>
        <v>9.7483483786373587E-2</v>
      </c>
      <c r="V3122" s="19"/>
      <c r="W3122" s="19"/>
      <c r="X3122" s="37" t="s">
        <v>3465</v>
      </c>
    </row>
    <row r="3123" spans="1:37" ht="16.5" customHeight="1">
      <c r="A3123" s="38">
        <v>618</v>
      </c>
      <c r="B3123" s="39">
        <v>10800</v>
      </c>
      <c r="C3123" s="38">
        <v>10315726</v>
      </c>
      <c r="D3123" s="40" t="s">
        <v>1201</v>
      </c>
      <c r="E3123" s="38">
        <v>1</v>
      </c>
      <c r="F3123" s="38">
        <v>60</v>
      </c>
      <c r="G3123" s="38" t="s">
        <v>21</v>
      </c>
      <c r="H3123" s="42">
        <v>5000</v>
      </c>
      <c r="I3123" s="2"/>
      <c r="J3123" s="44">
        <v>43279</v>
      </c>
      <c r="K3123" s="42">
        <v>0</v>
      </c>
      <c r="L3123" s="42">
        <v>4512.58</v>
      </c>
      <c r="M3123" s="44">
        <v>45016</v>
      </c>
      <c r="N3123" s="42">
        <f>H3123-K3123-L3123</f>
        <v>487.42000000000007</v>
      </c>
      <c r="O3123" s="42">
        <v>0</v>
      </c>
      <c r="P3123" s="45">
        <v>0.13</v>
      </c>
      <c r="Q3123" s="42">
        <v>0</v>
      </c>
      <c r="R3123" s="42">
        <v>0</v>
      </c>
      <c r="S3123" s="42">
        <f>N3123-R3123</f>
        <v>487.42000000000007</v>
      </c>
      <c r="T3123" s="38">
        <v>2505</v>
      </c>
      <c r="U3123" s="14">
        <f>S3123/H3123</f>
        <v>9.7484000000000015E-2</v>
      </c>
      <c r="V3123" s="19"/>
      <c r="W3123" s="19"/>
      <c r="X3123" s="37" t="s">
        <v>3465</v>
      </c>
    </row>
    <row r="3124" spans="1:37" ht="16.5" customHeight="1">
      <c r="A3124" s="38">
        <v>619</v>
      </c>
      <c r="B3124" s="39">
        <v>10800</v>
      </c>
      <c r="C3124" s="38">
        <v>10315727</v>
      </c>
      <c r="D3124" s="40" t="s">
        <v>1201</v>
      </c>
      <c r="E3124" s="38">
        <v>1</v>
      </c>
      <c r="F3124" s="38">
        <v>60</v>
      </c>
      <c r="G3124" s="38" t="s">
        <v>21</v>
      </c>
      <c r="H3124" s="42">
        <v>5000</v>
      </c>
      <c r="I3124" s="2"/>
      <c r="J3124" s="44">
        <v>43279</v>
      </c>
      <c r="K3124" s="42">
        <v>0</v>
      </c>
      <c r="L3124" s="42">
        <v>4512.58</v>
      </c>
      <c r="M3124" s="44">
        <v>45016</v>
      </c>
      <c r="N3124" s="42">
        <f>H3124-K3124-L3124</f>
        <v>487.42000000000007</v>
      </c>
      <c r="O3124" s="42">
        <v>0</v>
      </c>
      <c r="P3124" s="45">
        <v>0.13</v>
      </c>
      <c r="Q3124" s="42">
        <v>0</v>
      </c>
      <c r="R3124" s="42">
        <v>0</v>
      </c>
      <c r="S3124" s="42">
        <f>N3124-R3124</f>
        <v>487.42000000000007</v>
      </c>
      <c r="T3124" s="38">
        <v>2505</v>
      </c>
      <c r="U3124" s="14">
        <f>S3124/H3124</f>
        <v>9.7484000000000015E-2</v>
      </c>
      <c r="V3124" s="19"/>
      <c r="W3124" s="19"/>
      <c r="X3124" s="37" t="s">
        <v>3465</v>
      </c>
    </row>
    <row r="3125" spans="1:37" ht="16.5" customHeight="1">
      <c r="A3125" s="38">
        <v>620</v>
      </c>
      <c r="B3125" s="39">
        <v>10800</v>
      </c>
      <c r="C3125" s="38">
        <v>10315728</v>
      </c>
      <c r="D3125" s="40" t="s">
        <v>1201</v>
      </c>
      <c r="E3125" s="38">
        <v>1</v>
      </c>
      <c r="F3125" s="38">
        <v>60</v>
      </c>
      <c r="G3125" s="38" t="s">
        <v>21</v>
      </c>
      <c r="H3125" s="42">
        <v>5000</v>
      </c>
      <c r="I3125" s="2"/>
      <c r="J3125" s="44">
        <v>43279</v>
      </c>
      <c r="K3125" s="42">
        <v>0</v>
      </c>
      <c r="L3125" s="42">
        <v>4512.58</v>
      </c>
      <c r="M3125" s="44">
        <v>45016</v>
      </c>
      <c r="N3125" s="42">
        <f>H3125-K3125-L3125</f>
        <v>487.42000000000007</v>
      </c>
      <c r="O3125" s="42">
        <v>0</v>
      </c>
      <c r="P3125" s="45">
        <v>0.13</v>
      </c>
      <c r="Q3125" s="42">
        <v>0</v>
      </c>
      <c r="R3125" s="42">
        <v>0</v>
      </c>
      <c r="S3125" s="42">
        <f>N3125-R3125</f>
        <v>487.42000000000007</v>
      </c>
      <c r="T3125" s="38">
        <v>2505</v>
      </c>
      <c r="U3125" s="14">
        <f>S3125/H3125</f>
        <v>9.7484000000000015E-2</v>
      </c>
      <c r="V3125" s="19"/>
      <c r="W3125" s="19"/>
      <c r="X3125" s="37" t="s">
        <v>3465</v>
      </c>
    </row>
    <row r="3126" spans="1:37" ht="16.5" customHeight="1">
      <c r="A3126" s="38">
        <v>621</v>
      </c>
      <c r="B3126" s="39">
        <v>10800</v>
      </c>
      <c r="C3126" s="38">
        <v>10315729</v>
      </c>
      <c r="D3126" s="40" t="s">
        <v>1201</v>
      </c>
      <c r="E3126" s="38">
        <v>1</v>
      </c>
      <c r="F3126" s="38">
        <v>60</v>
      </c>
      <c r="G3126" s="38" t="s">
        <v>21</v>
      </c>
      <c r="H3126" s="42">
        <v>5000</v>
      </c>
      <c r="I3126" s="2"/>
      <c r="J3126" s="44">
        <v>43279</v>
      </c>
      <c r="K3126" s="42">
        <v>0</v>
      </c>
      <c r="L3126" s="42">
        <v>4512.58</v>
      </c>
      <c r="M3126" s="44">
        <v>45016</v>
      </c>
      <c r="N3126" s="42">
        <f>H3126-K3126-L3126</f>
        <v>487.42000000000007</v>
      </c>
      <c r="O3126" s="42">
        <v>0</v>
      </c>
      <c r="P3126" s="45">
        <v>0.13</v>
      </c>
      <c r="Q3126" s="42">
        <v>0</v>
      </c>
      <c r="R3126" s="42">
        <v>0</v>
      </c>
      <c r="S3126" s="42">
        <f>N3126-R3126</f>
        <v>487.42000000000007</v>
      </c>
      <c r="T3126" s="38">
        <v>2505</v>
      </c>
      <c r="U3126" s="14">
        <f>S3126/H3126</f>
        <v>9.7484000000000015E-2</v>
      </c>
      <c r="V3126" s="19"/>
      <c r="W3126" s="19"/>
      <c r="X3126" s="37" t="s">
        <v>3465</v>
      </c>
    </row>
    <row r="3127" spans="1:37" ht="16.5" customHeight="1">
      <c r="A3127" s="38">
        <v>622</v>
      </c>
      <c r="B3127" s="39">
        <v>10800</v>
      </c>
      <c r="C3127" s="38">
        <v>10315730</v>
      </c>
      <c r="D3127" s="40" t="s">
        <v>1201</v>
      </c>
      <c r="E3127" s="38">
        <v>1</v>
      </c>
      <c r="F3127" s="38">
        <v>60</v>
      </c>
      <c r="G3127" s="38" t="s">
        <v>21</v>
      </c>
      <c r="H3127" s="42">
        <v>5000</v>
      </c>
      <c r="I3127" s="2"/>
      <c r="J3127" s="44">
        <v>43279</v>
      </c>
      <c r="K3127" s="42">
        <v>0</v>
      </c>
      <c r="L3127" s="42">
        <v>4512.58</v>
      </c>
      <c r="M3127" s="44">
        <v>45016</v>
      </c>
      <c r="N3127" s="42">
        <f>H3127-K3127-L3127</f>
        <v>487.42000000000007</v>
      </c>
      <c r="O3127" s="42">
        <v>0</v>
      </c>
      <c r="P3127" s="45">
        <v>0.13</v>
      </c>
      <c r="Q3127" s="42">
        <v>0</v>
      </c>
      <c r="R3127" s="42">
        <v>0</v>
      </c>
      <c r="S3127" s="42">
        <f>N3127-R3127</f>
        <v>487.42000000000007</v>
      </c>
      <c r="T3127" s="38">
        <v>2505</v>
      </c>
      <c r="U3127" s="14">
        <f>S3127/H3127</f>
        <v>9.7484000000000015E-2</v>
      </c>
      <c r="V3127" s="19"/>
      <c r="W3127" s="19"/>
      <c r="X3127" s="37" t="s">
        <v>3465</v>
      </c>
    </row>
    <row r="3128" spans="1:37" ht="16.5" customHeight="1">
      <c r="A3128" s="38">
        <v>623</v>
      </c>
      <c r="B3128" s="39">
        <v>10800</v>
      </c>
      <c r="C3128" s="38">
        <v>10315731</v>
      </c>
      <c r="D3128" s="40" t="s">
        <v>1201</v>
      </c>
      <c r="E3128" s="38">
        <v>1</v>
      </c>
      <c r="F3128" s="38">
        <v>60</v>
      </c>
      <c r="G3128" s="38" t="s">
        <v>21</v>
      </c>
      <c r="H3128" s="42">
        <v>5000</v>
      </c>
      <c r="I3128" s="2"/>
      <c r="J3128" s="44">
        <v>43279</v>
      </c>
      <c r="K3128" s="42">
        <v>0</v>
      </c>
      <c r="L3128" s="42">
        <v>4512.58</v>
      </c>
      <c r="M3128" s="44">
        <v>45016</v>
      </c>
      <c r="N3128" s="42">
        <f>H3128-K3128-L3128</f>
        <v>487.42000000000007</v>
      </c>
      <c r="O3128" s="42">
        <v>0</v>
      </c>
      <c r="P3128" s="45">
        <v>0.13</v>
      </c>
      <c r="Q3128" s="42">
        <v>0</v>
      </c>
      <c r="R3128" s="42">
        <v>0</v>
      </c>
      <c r="S3128" s="42">
        <f>N3128-R3128</f>
        <v>487.42000000000007</v>
      </c>
      <c r="T3128" s="38">
        <v>2505</v>
      </c>
      <c r="U3128" s="14">
        <f>S3128/H3128</f>
        <v>9.7484000000000015E-2</v>
      </c>
      <c r="V3128" s="19"/>
      <c r="W3128" s="19"/>
      <c r="X3128" s="37" t="s">
        <v>3465</v>
      </c>
    </row>
    <row r="3129" spans="1:37" ht="16.5" customHeight="1">
      <c r="A3129" s="38">
        <v>624</v>
      </c>
      <c r="B3129" s="39">
        <v>10800</v>
      </c>
      <c r="C3129" s="38">
        <v>10315732</v>
      </c>
      <c r="D3129" s="40" t="s">
        <v>1201</v>
      </c>
      <c r="E3129" s="38">
        <v>1</v>
      </c>
      <c r="F3129" s="38">
        <v>60</v>
      </c>
      <c r="G3129" s="38" t="s">
        <v>21</v>
      </c>
      <c r="H3129" s="42">
        <v>5000</v>
      </c>
      <c r="I3129" s="2"/>
      <c r="J3129" s="44">
        <v>43279</v>
      </c>
      <c r="K3129" s="42">
        <v>0</v>
      </c>
      <c r="L3129" s="42">
        <v>4512.58</v>
      </c>
      <c r="M3129" s="44">
        <v>45016</v>
      </c>
      <c r="N3129" s="42">
        <f>H3129-K3129-L3129</f>
        <v>487.42000000000007</v>
      </c>
      <c r="O3129" s="42">
        <v>0</v>
      </c>
      <c r="P3129" s="45">
        <v>0.13</v>
      </c>
      <c r="Q3129" s="42">
        <v>0</v>
      </c>
      <c r="R3129" s="42">
        <v>0</v>
      </c>
      <c r="S3129" s="42">
        <f>N3129-R3129</f>
        <v>487.42000000000007</v>
      </c>
      <c r="T3129" s="38">
        <v>2505</v>
      </c>
      <c r="U3129" s="14">
        <f>S3129/H3129</f>
        <v>9.7484000000000015E-2</v>
      </c>
      <c r="V3129" s="19"/>
      <c r="W3129" s="19"/>
      <c r="X3129" s="37" t="s">
        <v>3465</v>
      </c>
    </row>
    <row r="3130" spans="1:37" ht="16.5" customHeight="1">
      <c r="A3130" s="38">
        <v>626</v>
      </c>
      <c r="B3130" s="39">
        <v>10800</v>
      </c>
      <c r="C3130" s="38">
        <v>10315734</v>
      </c>
      <c r="D3130" s="40" t="s">
        <v>1201</v>
      </c>
      <c r="E3130" s="38">
        <v>1</v>
      </c>
      <c r="F3130" s="38">
        <v>60</v>
      </c>
      <c r="G3130" s="38" t="s">
        <v>21</v>
      </c>
      <c r="H3130" s="42">
        <v>5000</v>
      </c>
      <c r="I3130" s="2"/>
      <c r="J3130" s="44">
        <v>43279</v>
      </c>
      <c r="K3130" s="42">
        <v>0</v>
      </c>
      <c r="L3130" s="42">
        <v>4512.58</v>
      </c>
      <c r="M3130" s="44">
        <v>45016</v>
      </c>
      <c r="N3130" s="42">
        <f>H3130-K3130-L3130</f>
        <v>487.42000000000007</v>
      </c>
      <c r="O3130" s="42">
        <v>0</v>
      </c>
      <c r="P3130" s="45">
        <v>0.13</v>
      </c>
      <c r="Q3130" s="42">
        <v>0</v>
      </c>
      <c r="R3130" s="42">
        <v>0</v>
      </c>
      <c r="S3130" s="42">
        <f>N3130-R3130</f>
        <v>487.42000000000007</v>
      </c>
      <c r="T3130" s="38">
        <v>2505</v>
      </c>
      <c r="U3130" s="14">
        <f>S3130/H3130</f>
        <v>9.7484000000000015E-2</v>
      </c>
      <c r="V3130" s="19"/>
      <c r="W3130" s="19"/>
      <c r="X3130" s="37" t="s">
        <v>3465</v>
      </c>
    </row>
    <row r="3131" spans="1:37" ht="16.5" customHeight="1">
      <c r="A3131" s="38">
        <v>687</v>
      </c>
      <c r="B3131" s="39">
        <v>10800</v>
      </c>
      <c r="C3131" s="38">
        <v>10315836</v>
      </c>
      <c r="D3131" s="40" t="s">
        <v>1201</v>
      </c>
      <c r="E3131" s="38">
        <v>1</v>
      </c>
      <c r="F3131" s="38">
        <v>60</v>
      </c>
      <c r="G3131" s="38" t="s">
        <v>21</v>
      </c>
      <c r="H3131" s="42">
        <v>5000</v>
      </c>
      <c r="I3131" s="2"/>
      <c r="J3131" s="44">
        <v>43279</v>
      </c>
      <c r="K3131" s="42">
        <v>0</v>
      </c>
      <c r="L3131" s="42">
        <v>4512.58</v>
      </c>
      <c r="M3131" s="44">
        <v>45016</v>
      </c>
      <c r="N3131" s="42">
        <f>H3131-K3131-L3131</f>
        <v>487.42000000000007</v>
      </c>
      <c r="O3131" s="42">
        <v>0</v>
      </c>
      <c r="P3131" s="45">
        <v>0.13</v>
      </c>
      <c r="Q3131" s="42">
        <v>0</v>
      </c>
      <c r="R3131" s="42">
        <v>0</v>
      </c>
      <c r="S3131" s="42">
        <f>N3131-R3131</f>
        <v>487.42000000000007</v>
      </c>
      <c r="T3131" s="38">
        <v>2505</v>
      </c>
      <c r="U3131" s="14">
        <f>S3131/H3131</f>
        <v>9.7484000000000015E-2</v>
      </c>
      <c r="V3131" s="19"/>
      <c r="W3131" s="19"/>
      <c r="X3131" s="37" t="s">
        <v>3465</v>
      </c>
    </row>
    <row r="3132" spans="1:37" ht="16.5" customHeight="1">
      <c r="A3132" s="38">
        <v>688</v>
      </c>
      <c r="B3132" s="39">
        <v>10800</v>
      </c>
      <c r="C3132" s="38">
        <v>10315837</v>
      </c>
      <c r="D3132" s="40" t="s">
        <v>1201</v>
      </c>
      <c r="E3132" s="38">
        <v>1</v>
      </c>
      <c r="F3132" s="38">
        <v>60</v>
      </c>
      <c r="G3132" s="38" t="s">
        <v>21</v>
      </c>
      <c r="H3132" s="42">
        <v>5000</v>
      </c>
      <c r="I3132" s="2"/>
      <c r="J3132" s="44">
        <v>43279</v>
      </c>
      <c r="K3132" s="42">
        <v>0</v>
      </c>
      <c r="L3132" s="42">
        <v>4512.58</v>
      </c>
      <c r="M3132" s="44">
        <v>45016</v>
      </c>
      <c r="N3132" s="42">
        <f>H3132-K3132-L3132</f>
        <v>487.42000000000007</v>
      </c>
      <c r="O3132" s="42">
        <v>0</v>
      </c>
      <c r="P3132" s="45">
        <v>0.13</v>
      </c>
      <c r="Q3132" s="42">
        <v>0</v>
      </c>
      <c r="R3132" s="42">
        <v>0</v>
      </c>
      <c r="S3132" s="42">
        <f>N3132-R3132</f>
        <v>487.42000000000007</v>
      </c>
      <c r="T3132" s="38">
        <v>2505</v>
      </c>
      <c r="U3132" s="14">
        <f>S3132/H3132</f>
        <v>9.7484000000000015E-2</v>
      </c>
      <c r="V3132" s="19"/>
      <c r="W3132" s="19"/>
      <c r="X3132" s="37" t="s">
        <v>3465</v>
      </c>
    </row>
    <row r="3133" spans="1:37" ht="16.5" customHeight="1">
      <c r="A3133" s="38">
        <v>689</v>
      </c>
      <c r="B3133" s="39">
        <v>10800</v>
      </c>
      <c r="C3133" s="38">
        <v>10315838</v>
      </c>
      <c r="D3133" s="40" t="s">
        <v>1201</v>
      </c>
      <c r="E3133" s="38">
        <v>1</v>
      </c>
      <c r="F3133" s="38">
        <v>60</v>
      </c>
      <c r="G3133" s="38" t="s">
        <v>21</v>
      </c>
      <c r="H3133" s="42">
        <v>5000</v>
      </c>
      <c r="I3133" s="2"/>
      <c r="J3133" s="44">
        <v>43279</v>
      </c>
      <c r="K3133" s="42">
        <v>0</v>
      </c>
      <c r="L3133" s="42">
        <v>4512.58</v>
      </c>
      <c r="M3133" s="44">
        <v>45016</v>
      </c>
      <c r="N3133" s="42">
        <f>H3133-K3133-L3133</f>
        <v>487.42000000000007</v>
      </c>
      <c r="O3133" s="42">
        <v>0</v>
      </c>
      <c r="P3133" s="45">
        <v>0.13</v>
      </c>
      <c r="Q3133" s="42">
        <v>0</v>
      </c>
      <c r="R3133" s="42">
        <v>0</v>
      </c>
      <c r="S3133" s="42">
        <f>N3133-R3133</f>
        <v>487.42000000000007</v>
      </c>
      <c r="T3133" s="38">
        <v>2505</v>
      </c>
      <c r="U3133" s="14">
        <f>S3133/H3133</f>
        <v>9.7484000000000015E-2</v>
      </c>
      <c r="V3133" s="19"/>
      <c r="W3133" s="19"/>
      <c r="X3133" s="37" t="s">
        <v>3465</v>
      </c>
    </row>
    <row r="3134" spans="1:37" ht="16.5" customHeight="1">
      <c r="A3134" s="38">
        <v>214</v>
      </c>
      <c r="B3134" s="39">
        <v>10736</v>
      </c>
      <c r="C3134" s="38">
        <v>10284413</v>
      </c>
      <c r="D3134" s="40" t="s">
        <v>1973</v>
      </c>
      <c r="E3134" s="31">
        <v>4</v>
      </c>
      <c r="F3134" s="38">
        <v>60</v>
      </c>
      <c r="G3134" s="38" t="s">
        <v>83</v>
      </c>
      <c r="H3134" s="42">
        <v>1025.6400000000001</v>
      </c>
      <c r="I3134" s="49"/>
      <c r="J3134" s="44">
        <v>43369</v>
      </c>
      <c r="K3134" s="42">
        <v>0</v>
      </c>
      <c r="L3134" s="42">
        <v>925.65</v>
      </c>
      <c r="M3134" s="44">
        <v>45107</v>
      </c>
      <c r="N3134" s="42">
        <f>H3134-K3134-L3134</f>
        <v>99.990000000000123</v>
      </c>
      <c r="O3134" s="42">
        <v>0</v>
      </c>
      <c r="P3134" s="45">
        <v>0.13</v>
      </c>
      <c r="Q3134" s="42">
        <v>0</v>
      </c>
      <c r="R3134" s="42">
        <v>0</v>
      </c>
      <c r="S3134" s="42">
        <f>N3134-R3134</f>
        <v>99.990000000000123</v>
      </c>
      <c r="T3134" s="38">
        <v>2506</v>
      </c>
      <c r="U3134" s="14">
        <f>S3134/H3134</f>
        <v>9.7490347490347601E-2</v>
      </c>
      <c r="V3134" s="19"/>
      <c r="W3134" s="19"/>
      <c r="X3134" s="37" t="s">
        <v>3461</v>
      </c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</row>
    <row r="3135" spans="1:37" ht="16.5" customHeight="1">
      <c r="A3135" s="38">
        <v>627</v>
      </c>
      <c r="B3135" s="39">
        <v>10800</v>
      </c>
      <c r="C3135" s="38">
        <v>10315735</v>
      </c>
      <c r="D3135" s="40" t="s">
        <v>1170</v>
      </c>
      <c r="E3135" s="38">
        <v>1</v>
      </c>
      <c r="F3135" s="38">
        <v>60</v>
      </c>
      <c r="G3135" s="38" t="s">
        <v>33</v>
      </c>
      <c r="H3135" s="42">
        <v>2142</v>
      </c>
      <c r="I3135" s="2"/>
      <c r="J3135" s="44">
        <v>43277</v>
      </c>
      <c r="K3135" s="42">
        <v>0</v>
      </c>
      <c r="L3135" s="42">
        <v>1933.17</v>
      </c>
      <c r="M3135" s="44">
        <v>45016</v>
      </c>
      <c r="N3135" s="42">
        <f>H3135-K3135-L3135</f>
        <v>208.82999999999993</v>
      </c>
      <c r="O3135" s="42">
        <v>0</v>
      </c>
      <c r="P3135" s="45">
        <v>0.13</v>
      </c>
      <c r="Q3135" s="42">
        <v>0</v>
      </c>
      <c r="R3135" s="42">
        <v>0</v>
      </c>
      <c r="S3135" s="42">
        <f>N3135-R3135</f>
        <v>208.82999999999993</v>
      </c>
      <c r="T3135" s="38">
        <v>2505</v>
      </c>
      <c r="U3135" s="14">
        <f>S3135/H3135</f>
        <v>9.7492997198879522E-2</v>
      </c>
      <c r="V3135" s="19"/>
      <c r="W3135" s="19"/>
      <c r="X3135" s="37" t="s">
        <v>3465</v>
      </c>
    </row>
    <row r="3136" spans="1:37" ht="16.5" customHeight="1">
      <c r="A3136" s="38">
        <v>628</v>
      </c>
      <c r="B3136" s="39">
        <v>10800</v>
      </c>
      <c r="C3136" s="38">
        <v>10315736</v>
      </c>
      <c r="D3136" s="40" t="s">
        <v>1170</v>
      </c>
      <c r="E3136" s="38">
        <v>1</v>
      </c>
      <c r="F3136" s="38">
        <v>60</v>
      </c>
      <c r="G3136" s="38" t="s">
        <v>33</v>
      </c>
      <c r="H3136" s="42">
        <v>2142</v>
      </c>
      <c r="I3136" s="2"/>
      <c r="J3136" s="44">
        <v>43277</v>
      </c>
      <c r="K3136" s="42">
        <v>0</v>
      </c>
      <c r="L3136" s="42">
        <v>1933.17</v>
      </c>
      <c r="M3136" s="44">
        <v>45016</v>
      </c>
      <c r="N3136" s="42">
        <f>H3136-K3136-L3136</f>
        <v>208.82999999999993</v>
      </c>
      <c r="O3136" s="42">
        <v>0</v>
      </c>
      <c r="P3136" s="45">
        <v>0.13</v>
      </c>
      <c r="Q3136" s="42">
        <v>0</v>
      </c>
      <c r="R3136" s="42">
        <v>0</v>
      </c>
      <c r="S3136" s="42">
        <f>N3136-R3136</f>
        <v>208.82999999999993</v>
      </c>
      <c r="T3136" s="38">
        <v>2505</v>
      </c>
      <c r="U3136" s="14">
        <f>S3136/H3136</f>
        <v>9.7492997198879522E-2</v>
      </c>
      <c r="V3136" s="19"/>
      <c r="W3136" s="19"/>
      <c r="X3136" s="37" t="s">
        <v>3465</v>
      </c>
    </row>
    <row r="3137" spans="1:37" ht="16.5" customHeight="1">
      <c r="A3137" s="38">
        <v>629</v>
      </c>
      <c r="B3137" s="39">
        <v>10800</v>
      </c>
      <c r="C3137" s="38">
        <v>10315737</v>
      </c>
      <c r="D3137" s="40" t="s">
        <v>1170</v>
      </c>
      <c r="E3137" s="38">
        <v>1</v>
      </c>
      <c r="F3137" s="38">
        <v>60</v>
      </c>
      <c r="G3137" s="38" t="s">
        <v>33</v>
      </c>
      <c r="H3137" s="42">
        <v>2142</v>
      </c>
      <c r="I3137" s="2"/>
      <c r="J3137" s="44">
        <v>43277</v>
      </c>
      <c r="K3137" s="42">
        <v>0</v>
      </c>
      <c r="L3137" s="42">
        <v>1933.17</v>
      </c>
      <c r="M3137" s="44">
        <v>45016</v>
      </c>
      <c r="N3137" s="42">
        <f>H3137-K3137-L3137</f>
        <v>208.82999999999993</v>
      </c>
      <c r="O3137" s="42">
        <v>0</v>
      </c>
      <c r="P3137" s="45">
        <v>0.13</v>
      </c>
      <c r="Q3137" s="42">
        <v>0</v>
      </c>
      <c r="R3137" s="42">
        <v>0</v>
      </c>
      <c r="S3137" s="42">
        <f>N3137-R3137</f>
        <v>208.82999999999993</v>
      </c>
      <c r="T3137" s="38">
        <v>2505</v>
      </c>
      <c r="U3137" s="14">
        <f>S3137/H3137</f>
        <v>9.7492997198879522E-2</v>
      </c>
      <c r="V3137" s="19"/>
      <c r="W3137" s="19"/>
      <c r="X3137" s="37" t="s">
        <v>3465</v>
      </c>
    </row>
    <row r="3138" spans="1:37" ht="16.5" customHeight="1">
      <c r="A3138" s="38">
        <v>630</v>
      </c>
      <c r="B3138" s="39">
        <v>10800</v>
      </c>
      <c r="C3138" s="38">
        <v>10315738</v>
      </c>
      <c r="D3138" s="40" t="s">
        <v>1170</v>
      </c>
      <c r="E3138" s="38">
        <v>1</v>
      </c>
      <c r="F3138" s="38">
        <v>60</v>
      </c>
      <c r="G3138" s="38" t="s">
        <v>33</v>
      </c>
      <c r="H3138" s="42">
        <v>2142</v>
      </c>
      <c r="I3138" s="2"/>
      <c r="J3138" s="44">
        <v>43277</v>
      </c>
      <c r="K3138" s="42">
        <v>0</v>
      </c>
      <c r="L3138" s="42">
        <v>1933.17</v>
      </c>
      <c r="M3138" s="44">
        <v>45016</v>
      </c>
      <c r="N3138" s="42">
        <f>H3138-K3138-L3138</f>
        <v>208.82999999999993</v>
      </c>
      <c r="O3138" s="42">
        <v>0</v>
      </c>
      <c r="P3138" s="45">
        <v>0.13</v>
      </c>
      <c r="Q3138" s="42">
        <v>0</v>
      </c>
      <c r="R3138" s="42">
        <v>0</v>
      </c>
      <c r="S3138" s="42">
        <f>N3138-R3138</f>
        <v>208.82999999999993</v>
      </c>
      <c r="T3138" s="38">
        <v>2505</v>
      </c>
      <c r="U3138" s="14">
        <f>S3138/H3138</f>
        <v>9.7492997198879522E-2</v>
      </c>
      <c r="V3138" s="19"/>
      <c r="W3138" s="19"/>
      <c r="X3138" s="37" t="s">
        <v>3465</v>
      </c>
    </row>
    <row r="3139" spans="1:37" ht="16.5" customHeight="1">
      <c r="A3139" s="38">
        <v>631</v>
      </c>
      <c r="B3139" s="39">
        <v>10800</v>
      </c>
      <c r="C3139" s="38">
        <v>10315739</v>
      </c>
      <c r="D3139" s="40" t="s">
        <v>1170</v>
      </c>
      <c r="E3139" s="38">
        <v>1</v>
      </c>
      <c r="F3139" s="38">
        <v>60</v>
      </c>
      <c r="G3139" s="38" t="s">
        <v>33</v>
      </c>
      <c r="H3139" s="42">
        <v>2142</v>
      </c>
      <c r="I3139" s="2"/>
      <c r="J3139" s="44">
        <v>43277</v>
      </c>
      <c r="K3139" s="42">
        <v>0</v>
      </c>
      <c r="L3139" s="42">
        <v>1933.17</v>
      </c>
      <c r="M3139" s="44">
        <v>45016</v>
      </c>
      <c r="N3139" s="42">
        <f>H3139-K3139-L3139</f>
        <v>208.82999999999993</v>
      </c>
      <c r="O3139" s="42">
        <v>0</v>
      </c>
      <c r="P3139" s="45">
        <v>0.13</v>
      </c>
      <c r="Q3139" s="42">
        <v>0</v>
      </c>
      <c r="R3139" s="42">
        <v>0</v>
      </c>
      <c r="S3139" s="42">
        <f>N3139-R3139</f>
        <v>208.82999999999993</v>
      </c>
      <c r="T3139" s="38">
        <v>2505</v>
      </c>
      <c r="U3139" s="14">
        <f>S3139/H3139</f>
        <v>9.7492997198879522E-2</v>
      </c>
      <c r="V3139" s="19"/>
      <c r="W3139" s="19"/>
      <c r="X3139" s="37" t="s">
        <v>3465</v>
      </c>
    </row>
    <row r="3140" spans="1:37" ht="16.5" customHeight="1">
      <c r="A3140" s="38">
        <v>632</v>
      </c>
      <c r="B3140" s="39">
        <v>10800</v>
      </c>
      <c r="C3140" s="38">
        <v>10315740</v>
      </c>
      <c r="D3140" s="40" t="s">
        <v>1170</v>
      </c>
      <c r="E3140" s="38">
        <v>1</v>
      </c>
      <c r="F3140" s="38">
        <v>60</v>
      </c>
      <c r="G3140" s="38" t="s">
        <v>33</v>
      </c>
      <c r="H3140" s="42">
        <v>2142</v>
      </c>
      <c r="I3140" s="2"/>
      <c r="J3140" s="44">
        <v>43277</v>
      </c>
      <c r="K3140" s="42">
        <v>0</v>
      </c>
      <c r="L3140" s="42">
        <v>1933.17</v>
      </c>
      <c r="M3140" s="44">
        <v>45016</v>
      </c>
      <c r="N3140" s="42">
        <f>H3140-K3140-L3140</f>
        <v>208.82999999999993</v>
      </c>
      <c r="O3140" s="42">
        <v>0</v>
      </c>
      <c r="P3140" s="45">
        <v>0.13</v>
      </c>
      <c r="Q3140" s="42">
        <v>0</v>
      </c>
      <c r="R3140" s="42">
        <v>0</v>
      </c>
      <c r="S3140" s="42">
        <f>N3140-R3140</f>
        <v>208.82999999999993</v>
      </c>
      <c r="T3140" s="38">
        <v>2505</v>
      </c>
      <c r="U3140" s="14">
        <f>S3140/H3140</f>
        <v>9.7492997198879522E-2</v>
      </c>
      <c r="V3140" s="19"/>
      <c r="W3140" s="19"/>
      <c r="X3140" s="37" t="s">
        <v>3465</v>
      </c>
    </row>
    <row r="3141" spans="1:37" ht="16.5" customHeight="1">
      <c r="A3141" s="38">
        <v>633</v>
      </c>
      <c r="B3141" s="39">
        <v>10800</v>
      </c>
      <c r="C3141" s="38">
        <v>10315741</v>
      </c>
      <c r="D3141" s="40" t="s">
        <v>1170</v>
      </c>
      <c r="E3141" s="38">
        <v>1</v>
      </c>
      <c r="F3141" s="38">
        <v>60</v>
      </c>
      <c r="G3141" s="38" t="s">
        <v>33</v>
      </c>
      <c r="H3141" s="42">
        <v>2142</v>
      </c>
      <c r="I3141" s="2"/>
      <c r="J3141" s="44">
        <v>43277</v>
      </c>
      <c r="K3141" s="42">
        <v>0</v>
      </c>
      <c r="L3141" s="42">
        <v>1933.17</v>
      </c>
      <c r="M3141" s="44">
        <v>45016</v>
      </c>
      <c r="N3141" s="42">
        <f>H3141-K3141-L3141</f>
        <v>208.82999999999993</v>
      </c>
      <c r="O3141" s="42">
        <v>0</v>
      </c>
      <c r="P3141" s="45">
        <v>0.13</v>
      </c>
      <c r="Q3141" s="42">
        <v>0</v>
      </c>
      <c r="R3141" s="42">
        <v>0</v>
      </c>
      <c r="S3141" s="42">
        <f>N3141-R3141</f>
        <v>208.82999999999993</v>
      </c>
      <c r="T3141" s="38">
        <v>2505</v>
      </c>
      <c r="U3141" s="14">
        <f>S3141/H3141</f>
        <v>9.7492997198879522E-2</v>
      </c>
      <c r="V3141" s="19"/>
      <c r="W3141" s="19"/>
      <c r="X3141" s="37" t="s">
        <v>3465</v>
      </c>
    </row>
    <row r="3142" spans="1:37" ht="16.5" customHeight="1">
      <c r="A3142" s="38">
        <v>634</v>
      </c>
      <c r="B3142" s="39">
        <v>10800</v>
      </c>
      <c r="C3142" s="38">
        <v>10315742</v>
      </c>
      <c r="D3142" s="40" t="s">
        <v>1170</v>
      </c>
      <c r="E3142" s="38">
        <v>1</v>
      </c>
      <c r="F3142" s="38">
        <v>60</v>
      </c>
      <c r="G3142" s="38" t="s">
        <v>33</v>
      </c>
      <c r="H3142" s="42">
        <v>2142</v>
      </c>
      <c r="I3142" s="2"/>
      <c r="J3142" s="44">
        <v>43277</v>
      </c>
      <c r="K3142" s="42">
        <v>0</v>
      </c>
      <c r="L3142" s="42">
        <v>1933.17</v>
      </c>
      <c r="M3142" s="44">
        <v>45016</v>
      </c>
      <c r="N3142" s="42">
        <f>H3142-K3142-L3142</f>
        <v>208.82999999999993</v>
      </c>
      <c r="O3142" s="42">
        <v>0</v>
      </c>
      <c r="P3142" s="45">
        <v>0.13</v>
      </c>
      <c r="Q3142" s="42">
        <v>0</v>
      </c>
      <c r="R3142" s="42">
        <v>0</v>
      </c>
      <c r="S3142" s="42">
        <f>N3142-R3142</f>
        <v>208.82999999999993</v>
      </c>
      <c r="T3142" s="38">
        <v>2505</v>
      </c>
      <c r="U3142" s="14">
        <f>S3142/H3142</f>
        <v>9.7492997198879522E-2</v>
      </c>
      <c r="V3142" s="19"/>
      <c r="W3142" s="19"/>
      <c r="X3142" s="37" t="s">
        <v>3465</v>
      </c>
    </row>
    <row r="3143" spans="1:37" ht="16.5" customHeight="1">
      <c r="A3143" s="38">
        <v>635</v>
      </c>
      <c r="B3143" s="39">
        <v>10800</v>
      </c>
      <c r="C3143" s="38">
        <v>10315743</v>
      </c>
      <c r="D3143" s="40" t="s">
        <v>1170</v>
      </c>
      <c r="E3143" s="38">
        <v>1</v>
      </c>
      <c r="F3143" s="38">
        <v>60</v>
      </c>
      <c r="G3143" s="38" t="s">
        <v>33</v>
      </c>
      <c r="H3143" s="42">
        <v>2142</v>
      </c>
      <c r="I3143" s="2"/>
      <c r="J3143" s="44">
        <v>43277</v>
      </c>
      <c r="K3143" s="42">
        <v>0</v>
      </c>
      <c r="L3143" s="42">
        <v>1933.17</v>
      </c>
      <c r="M3143" s="44">
        <v>45016</v>
      </c>
      <c r="N3143" s="42">
        <f>H3143-K3143-L3143</f>
        <v>208.82999999999993</v>
      </c>
      <c r="O3143" s="42">
        <v>0</v>
      </c>
      <c r="P3143" s="45">
        <v>0.13</v>
      </c>
      <c r="Q3143" s="42">
        <v>0</v>
      </c>
      <c r="R3143" s="42">
        <v>0</v>
      </c>
      <c r="S3143" s="42">
        <f>N3143-R3143</f>
        <v>208.82999999999993</v>
      </c>
      <c r="T3143" s="38">
        <v>2505</v>
      </c>
      <c r="U3143" s="14">
        <f>S3143/H3143</f>
        <v>9.7492997198879522E-2</v>
      </c>
      <c r="V3143" s="19"/>
      <c r="W3143" s="19"/>
      <c r="X3143" s="37" t="s">
        <v>3465</v>
      </c>
    </row>
    <row r="3144" spans="1:37" ht="16.5" customHeight="1">
      <c r="A3144" s="38">
        <v>637</v>
      </c>
      <c r="B3144" s="39">
        <v>10800</v>
      </c>
      <c r="C3144" s="38">
        <v>10315745</v>
      </c>
      <c r="D3144" s="40" t="s">
        <v>1170</v>
      </c>
      <c r="E3144" s="38">
        <v>1</v>
      </c>
      <c r="F3144" s="38">
        <v>60</v>
      </c>
      <c r="G3144" s="38" t="s">
        <v>33</v>
      </c>
      <c r="H3144" s="42">
        <v>2142</v>
      </c>
      <c r="I3144" s="2"/>
      <c r="J3144" s="44">
        <v>43277</v>
      </c>
      <c r="K3144" s="42">
        <v>0</v>
      </c>
      <c r="L3144" s="42">
        <v>1933.17</v>
      </c>
      <c r="M3144" s="44">
        <v>45016</v>
      </c>
      <c r="N3144" s="42">
        <f>H3144-K3144-L3144</f>
        <v>208.82999999999993</v>
      </c>
      <c r="O3144" s="42">
        <v>0</v>
      </c>
      <c r="P3144" s="45">
        <v>0.13</v>
      </c>
      <c r="Q3144" s="42">
        <v>0</v>
      </c>
      <c r="R3144" s="42">
        <v>0</v>
      </c>
      <c r="S3144" s="42">
        <f>N3144-R3144</f>
        <v>208.82999999999993</v>
      </c>
      <c r="T3144" s="38">
        <v>2505</v>
      </c>
      <c r="U3144" s="14">
        <f>S3144/H3144</f>
        <v>9.7492997198879522E-2</v>
      </c>
      <c r="V3144" s="19"/>
      <c r="W3144" s="19"/>
      <c r="X3144" s="37" t="s">
        <v>3465</v>
      </c>
    </row>
    <row r="3145" spans="1:37" ht="16.5" customHeight="1">
      <c r="A3145" s="38">
        <v>638</v>
      </c>
      <c r="B3145" s="39">
        <v>10800</v>
      </c>
      <c r="C3145" s="38">
        <v>10315746</v>
      </c>
      <c r="D3145" s="40" t="s">
        <v>1170</v>
      </c>
      <c r="E3145" s="38">
        <v>1</v>
      </c>
      <c r="F3145" s="38">
        <v>60</v>
      </c>
      <c r="G3145" s="38" t="s">
        <v>33</v>
      </c>
      <c r="H3145" s="42">
        <v>2142</v>
      </c>
      <c r="I3145" s="2"/>
      <c r="J3145" s="44">
        <v>43277</v>
      </c>
      <c r="K3145" s="42">
        <v>0</v>
      </c>
      <c r="L3145" s="42">
        <v>1933.17</v>
      </c>
      <c r="M3145" s="44">
        <v>45016</v>
      </c>
      <c r="N3145" s="42">
        <f>H3145-K3145-L3145</f>
        <v>208.82999999999993</v>
      </c>
      <c r="O3145" s="42">
        <v>0</v>
      </c>
      <c r="P3145" s="45">
        <v>0.13</v>
      </c>
      <c r="Q3145" s="42">
        <v>0</v>
      </c>
      <c r="R3145" s="42">
        <v>0</v>
      </c>
      <c r="S3145" s="42">
        <f>N3145-R3145</f>
        <v>208.82999999999993</v>
      </c>
      <c r="T3145" s="38">
        <v>2505</v>
      </c>
      <c r="U3145" s="14">
        <f>S3145/H3145</f>
        <v>9.7492997198879522E-2</v>
      </c>
      <c r="V3145" s="19"/>
      <c r="W3145" s="19"/>
      <c r="X3145" s="37" t="s">
        <v>3465</v>
      </c>
    </row>
    <row r="3146" spans="1:37" ht="16.5" customHeight="1">
      <c r="A3146" s="38">
        <v>639</v>
      </c>
      <c r="B3146" s="39">
        <v>10800</v>
      </c>
      <c r="C3146" s="38">
        <v>10315781</v>
      </c>
      <c r="D3146" s="40" t="s">
        <v>1170</v>
      </c>
      <c r="E3146" s="38">
        <v>1</v>
      </c>
      <c r="F3146" s="38">
        <v>60</v>
      </c>
      <c r="G3146" s="38" t="s">
        <v>33</v>
      </c>
      <c r="H3146" s="42">
        <v>2142</v>
      </c>
      <c r="I3146" s="2"/>
      <c r="J3146" s="44">
        <v>43277</v>
      </c>
      <c r="K3146" s="42">
        <v>0</v>
      </c>
      <c r="L3146" s="42">
        <v>1933.17</v>
      </c>
      <c r="M3146" s="44">
        <v>45016</v>
      </c>
      <c r="N3146" s="42">
        <f>H3146-K3146-L3146</f>
        <v>208.82999999999993</v>
      </c>
      <c r="O3146" s="42">
        <v>0</v>
      </c>
      <c r="P3146" s="45">
        <v>0.13</v>
      </c>
      <c r="Q3146" s="42">
        <v>0</v>
      </c>
      <c r="R3146" s="42">
        <v>0</v>
      </c>
      <c r="S3146" s="42">
        <f>N3146-R3146</f>
        <v>208.82999999999993</v>
      </c>
      <c r="T3146" s="38">
        <v>2505</v>
      </c>
      <c r="U3146" s="14">
        <f>S3146/H3146</f>
        <v>9.7492997198879522E-2</v>
      </c>
      <c r="V3146" s="19"/>
      <c r="W3146" s="19"/>
      <c r="X3146" s="37" t="s">
        <v>3465</v>
      </c>
    </row>
    <row r="3147" spans="1:37" ht="16.5" customHeight="1">
      <c r="A3147" s="38">
        <v>640</v>
      </c>
      <c r="B3147" s="39">
        <v>10800</v>
      </c>
      <c r="C3147" s="38">
        <v>10315782</v>
      </c>
      <c r="D3147" s="40" t="s">
        <v>1170</v>
      </c>
      <c r="E3147" s="38">
        <v>1</v>
      </c>
      <c r="F3147" s="38">
        <v>60</v>
      </c>
      <c r="G3147" s="38" t="s">
        <v>33</v>
      </c>
      <c r="H3147" s="42">
        <v>2142</v>
      </c>
      <c r="I3147" s="2"/>
      <c r="J3147" s="44">
        <v>43277</v>
      </c>
      <c r="K3147" s="42">
        <v>0</v>
      </c>
      <c r="L3147" s="42">
        <v>1933.17</v>
      </c>
      <c r="M3147" s="44">
        <v>45016</v>
      </c>
      <c r="N3147" s="42">
        <f>H3147-K3147-L3147</f>
        <v>208.82999999999993</v>
      </c>
      <c r="O3147" s="42">
        <v>0</v>
      </c>
      <c r="P3147" s="45">
        <v>0.13</v>
      </c>
      <c r="Q3147" s="42">
        <v>0</v>
      </c>
      <c r="R3147" s="42">
        <v>0</v>
      </c>
      <c r="S3147" s="42">
        <f>N3147-R3147</f>
        <v>208.82999999999993</v>
      </c>
      <c r="T3147" s="38">
        <v>2505</v>
      </c>
      <c r="U3147" s="14">
        <f>S3147/H3147</f>
        <v>9.7492997198879522E-2</v>
      </c>
      <c r="V3147" s="19"/>
      <c r="W3147" s="19"/>
      <c r="X3147" s="37" t="s">
        <v>3465</v>
      </c>
    </row>
    <row r="3148" spans="1:37" ht="16.5" customHeight="1">
      <c r="A3148" s="38">
        <v>165</v>
      </c>
      <c r="B3148" s="39">
        <v>10741</v>
      </c>
      <c r="C3148" s="38">
        <v>10282283</v>
      </c>
      <c r="D3148" s="40" t="s">
        <v>2008</v>
      </c>
      <c r="E3148" s="38">
        <v>1</v>
      </c>
      <c r="F3148" s="38">
        <v>120</v>
      </c>
      <c r="G3148" s="38" t="s">
        <v>21</v>
      </c>
      <c r="H3148" s="42">
        <v>13500</v>
      </c>
      <c r="I3148" s="49"/>
      <c r="J3148" s="44">
        <v>41636</v>
      </c>
      <c r="K3148" s="42">
        <v>0</v>
      </c>
      <c r="L3148" s="42">
        <v>12183.84</v>
      </c>
      <c r="M3148" s="44">
        <v>45107</v>
      </c>
      <c r="N3148" s="42">
        <f>H3148-K3148-L3148</f>
        <v>1316.1599999999999</v>
      </c>
      <c r="O3148" s="42">
        <v>0</v>
      </c>
      <c r="P3148" s="45">
        <v>0.13</v>
      </c>
      <c r="Q3148" s="42">
        <v>0</v>
      </c>
      <c r="R3148" s="42">
        <v>0</v>
      </c>
      <c r="S3148" s="42">
        <f>N3148-R3148</f>
        <v>1316.1599999999999</v>
      </c>
      <c r="T3148" s="38">
        <v>5000</v>
      </c>
      <c r="U3148" s="14">
        <f>S3148/H3148</f>
        <v>9.7493333333333321E-2</v>
      </c>
      <c r="V3148" s="19"/>
      <c r="W3148" s="19"/>
      <c r="X3148" s="37" t="s">
        <v>3462</v>
      </c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</row>
    <row r="3149" spans="1:37" ht="16.5" customHeight="1">
      <c r="A3149" s="38">
        <v>188</v>
      </c>
      <c r="B3149" s="39">
        <v>10741</v>
      </c>
      <c r="C3149" s="38">
        <v>10282285</v>
      </c>
      <c r="D3149" s="40" t="s">
        <v>2015</v>
      </c>
      <c r="E3149" s="38">
        <v>1</v>
      </c>
      <c r="F3149" s="38">
        <v>120</v>
      </c>
      <c r="G3149" s="38" t="s">
        <v>262</v>
      </c>
      <c r="H3149" s="42">
        <v>80511.87</v>
      </c>
      <c r="I3149" s="49"/>
      <c r="J3149" s="44">
        <v>41636</v>
      </c>
      <c r="K3149" s="42">
        <v>0</v>
      </c>
      <c r="L3149" s="42">
        <v>72662.03</v>
      </c>
      <c r="M3149" s="44">
        <v>45107</v>
      </c>
      <c r="N3149" s="42">
        <f>H3149-K3149-L3149</f>
        <v>7849.8399999999965</v>
      </c>
      <c r="O3149" s="42">
        <v>0</v>
      </c>
      <c r="P3149" s="45">
        <v>0.13</v>
      </c>
      <c r="Q3149" s="42">
        <v>0</v>
      </c>
      <c r="R3149" s="42">
        <v>0</v>
      </c>
      <c r="S3149" s="42">
        <f>N3149-R3149</f>
        <v>7849.8399999999965</v>
      </c>
      <c r="T3149" s="38">
        <v>5000</v>
      </c>
      <c r="U3149" s="14">
        <f>S3149/H3149</f>
        <v>9.7499163787898566E-2</v>
      </c>
      <c r="V3149" s="19"/>
      <c r="W3149" s="19"/>
      <c r="X3149" s="37" t="s">
        <v>3462</v>
      </c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</row>
    <row r="3150" spans="1:37" ht="16.5" customHeight="1">
      <c r="A3150" s="38">
        <v>35</v>
      </c>
      <c r="B3150" s="39">
        <v>10751</v>
      </c>
      <c r="C3150" s="38">
        <v>10305683</v>
      </c>
      <c r="D3150" s="40" t="s">
        <v>418</v>
      </c>
      <c r="E3150" s="58">
        <v>4</v>
      </c>
      <c r="F3150" s="38">
        <v>120</v>
      </c>
      <c r="G3150" s="38" t="s">
        <v>23</v>
      </c>
      <c r="H3150" s="42">
        <v>9743.6</v>
      </c>
      <c r="I3150" s="37"/>
      <c r="J3150" s="44">
        <v>41783</v>
      </c>
      <c r="K3150" s="42">
        <v>0</v>
      </c>
      <c r="L3150" s="42">
        <v>8793.6</v>
      </c>
      <c r="M3150" s="44">
        <v>45237</v>
      </c>
      <c r="N3150" s="42">
        <v>950</v>
      </c>
      <c r="O3150" s="42">
        <v>0</v>
      </c>
      <c r="P3150" s="45">
        <f>IF(J3150&lt;DATEVALUE("2009-1-1"),3%,13%)</f>
        <v>0.13</v>
      </c>
      <c r="Q3150" s="42">
        <f>IF(P3150=13%,ROUND(O3150/(1+P3150)*P3150,2),ROUND(O3150/(1+0.03)*0.02,2))</f>
        <v>0</v>
      </c>
      <c r="R3150" s="42">
        <f>O3150-Q3150</f>
        <v>0</v>
      </c>
      <c r="S3150" s="42">
        <f>N3150-R3150</f>
        <v>950</v>
      </c>
      <c r="T3150" s="38">
        <v>5000</v>
      </c>
      <c r="U3150" s="14">
        <f>S3150/H3150</f>
        <v>9.7499897368529084E-2</v>
      </c>
      <c r="V3150" s="19"/>
      <c r="W3150" s="19"/>
      <c r="X3150" s="37" t="s">
        <v>3474</v>
      </c>
    </row>
    <row r="3151" spans="1:37" ht="16.5" customHeight="1">
      <c r="A3151" s="38">
        <v>570</v>
      </c>
      <c r="B3151" s="39">
        <v>10736</v>
      </c>
      <c r="C3151" s="38">
        <v>10284092</v>
      </c>
      <c r="D3151" s="40" t="s">
        <v>1477</v>
      </c>
      <c r="E3151" s="38">
        <v>1</v>
      </c>
      <c r="F3151" s="38">
        <v>120</v>
      </c>
      <c r="G3151" s="38" t="s">
        <v>262</v>
      </c>
      <c r="H3151" s="42">
        <v>93600</v>
      </c>
      <c r="I3151" s="55"/>
      <c r="J3151" s="44">
        <v>41665</v>
      </c>
      <c r="K3151" s="42">
        <v>0</v>
      </c>
      <c r="L3151" s="42">
        <v>84474</v>
      </c>
      <c r="M3151" s="44">
        <v>45138</v>
      </c>
      <c r="N3151" s="42">
        <f>H3151-K3151-L3151</f>
        <v>9126</v>
      </c>
      <c r="O3151" s="42">
        <v>0</v>
      </c>
      <c r="P3151" s="45">
        <v>0.13</v>
      </c>
      <c r="Q3151" s="42">
        <v>0</v>
      </c>
      <c r="R3151" s="42">
        <v>0</v>
      </c>
      <c r="S3151" s="42">
        <v>9126</v>
      </c>
      <c r="T3151" s="38">
        <v>5000</v>
      </c>
      <c r="U3151" s="14">
        <f>S3151/H3151</f>
        <v>9.7500000000000003E-2</v>
      </c>
      <c r="V3151" s="19"/>
      <c r="W3151" s="19"/>
      <c r="X3151" s="37" t="s">
        <v>3461</v>
      </c>
    </row>
    <row r="3152" spans="1:37" ht="16.5" customHeight="1">
      <c r="A3152" s="38">
        <v>7</v>
      </c>
      <c r="B3152" s="39">
        <v>10719</v>
      </c>
      <c r="C3152" s="38">
        <v>10281675</v>
      </c>
      <c r="D3152" s="40" t="s">
        <v>337</v>
      </c>
      <c r="E3152" s="38">
        <v>6</v>
      </c>
      <c r="F3152" s="38">
        <v>120</v>
      </c>
      <c r="G3152" s="38" t="s">
        <v>23</v>
      </c>
      <c r="H3152" s="42">
        <v>24945.08</v>
      </c>
      <c r="I3152" s="49"/>
      <c r="J3152" s="44">
        <v>41633</v>
      </c>
      <c r="K3152" s="42">
        <v>0</v>
      </c>
      <c r="L3152" s="42">
        <v>22512.86</v>
      </c>
      <c r="M3152" s="44">
        <v>45107</v>
      </c>
      <c r="N3152" s="42">
        <f>H3152-K3152-L3152</f>
        <v>2432.2200000000012</v>
      </c>
      <c r="O3152" s="42">
        <v>0</v>
      </c>
      <c r="P3152" s="45">
        <v>0.13</v>
      </c>
      <c r="Q3152" s="42">
        <v>0</v>
      </c>
      <c r="R3152" s="42">
        <v>0</v>
      </c>
      <c r="S3152" s="42">
        <f>N3152-R3152</f>
        <v>2432.2200000000012</v>
      </c>
      <c r="T3152" s="38">
        <v>2101</v>
      </c>
      <c r="U3152" s="14">
        <f>S3152/H3152</f>
        <v>9.7502994578490071E-2</v>
      </c>
      <c r="V3152" s="19"/>
      <c r="W3152" s="19"/>
      <c r="X3152" s="37" t="s">
        <v>3478</v>
      </c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</row>
    <row r="3153" spans="1:37" ht="16.5" customHeight="1">
      <c r="A3153" s="38">
        <v>104</v>
      </c>
      <c r="B3153" s="39">
        <v>10736</v>
      </c>
      <c r="C3153" s="38">
        <v>10284090</v>
      </c>
      <c r="D3153" s="40" t="s">
        <v>285</v>
      </c>
      <c r="E3153" s="31">
        <v>4</v>
      </c>
      <c r="F3153" s="38">
        <v>120</v>
      </c>
      <c r="G3153" s="38" t="s">
        <v>23</v>
      </c>
      <c r="H3153" s="42">
        <v>10085.48</v>
      </c>
      <c r="I3153" s="49"/>
      <c r="J3153" s="44">
        <v>41634</v>
      </c>
      <c r="K3153" s="42">
        <v>0</v>
      </c>
      <c r="L3153" s="42">
        <v>9102.0499999999993</v>
      </c>
      <c r="M3153" s="44">
        <v>45107</v>
      </c>
      <c r="N3153" s="42">
        <f>H3153-K3153-L3153</f>
        <v>983.43000000000029</v>
      </c>
      <c r="O3153" s="42">
        <v>0</v>
      </c>
      <c r="P3153" s="45">
        <v>0.13</v>
      </c>
      <c r="Q3153" s="42">
        <v>0</v>
      </c>
      <c r="R3153" s="42">
        <v>0</v>
      </c>
      <c r="S3153" s="42">
        <f>N3153-R3153</f>
        <v>983.43000000000029</v>
      </c>
      <c r="T3153" s="38">
        <v>2101</v>
      </c>
      <c r="U3153" s="14">
        <f>S3153/H3153</f>
        <v>9.7509488888977064E-2</v>
      </c>
      <c r="V3153" s="19"/>
      <c r="W3153" s="19"/>
      <c r="X3153" s="37" t="s">
        <v>3461</v>
      </c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</row>
    <row r="3154" spans="1:37" ht="16.5" customHeight="1">
      <c r="A3154" s="38">
        <v>388</v>
      </c>
      <c r="B3154" s="39">
        <v>10729</v>
      </c>
      <c r="C3154" s="38">
        <v>10291868</v>
      </c>
      <c r="D3154" s="40" t="s">
        <v>3135</v>
      </c>
      <c r="E3154" s="58">
        <v>1</v>
      </c>
      <c r="F3154" s="38">
        <v>120</v>
      </c>
      <c r="G3154" s="38" t="s">
        <v>21</v>
      </c>
      <c r="H3154" s="42">
        <v>6068.38</v>
      </c>
      <c r="I3154" s="37"/>
      <c r="J3154" s="44">
        <v>41785</v>
      </c>
      <c r="K3154" s="42">
        <v>0</v>
      </c>
      <c r="L3154" s="42">
        <v>5476.63</v>
      </c>
      <c r="M3154" s="44">
        <v>45259</v>
      </c>
      <c r="N3154" s="42">
        <v>591.75</v>
      </c>
      <c r="O3154" s="42">
        <v>0</v>
      </c>
      <c r="P3154" s="45">
        <f>IF(J3154&lt;DATEVALUE("2009-1-1"),3%,13%)</f>
        <v>0.13</v>
      </c>
      <c r="Q3154" s="42">
        <f>IF(P3154=13%,ROUND(O3154/(1+P3154)*P3154,2),ROUND(O3154/(1+0.03)*0.02,2))</f>
        <v>0</v>
      </c>
      <c r="R3154" s="42">
        <f>O3154-Q3154</f>
        <v>0</v>
      </c>
      <c r="S3154" s="42">
        <f>N3154-R3154</f>
        <v>591.75</v>
      </c>
      <c r="T3154" s="38">
        <v>5000</v>
      </c>
      <c r="U3154" s="14">
        <f>S3154/H3154</f>
        <v>9.7513669216495999E-2</v>
      </c>
      <c r="V3154" s="19"/>
      <c r="W3154" s="19"/>
      <c r="X3154" s="37" t="s">
        <v>3459</v>
      </c>
    </row>
    <row r="3155" spans="1:37" ht="16.5" customHeight="1">
      <c r="A3155" s="38">
        <v>755</v>
      </c>
      <c r="B3155" s="39">
        <v>10800</v>
      </c>
      <c r="C3155" s="38">
        <v>10316053</v>
      </c>
      <c r="D3155" s="40" t="s">
        <v>2799</v>
      </c>
      <c r="E3155" s="38">
        <v>1</v>
      </c>
      <c r="F3155" s="38">
        <v>60</v>
      </c>
      <c r="G3155" s="38" t="s">
        <v>33</v>
      </c>
      <c r="H3155" s="42">
        <v>2530.1799999999998</v>
      </c>
      <c r="I3155" s="2"/>
      <c r="J3155" s="44">
        <v>43277</v>
      </c>
      <c r="K3155" s="42">
        <v>0</v>
      </c>
      <c r="L3155" s="42">
        <v>2283.44</v>
      </c>
      <c r="M3155" s="44">
        <v>45016</v>
      </c>
      <c r="N3155" s="42">
        <f>H3155-K3155-L3155</f>
        <v>246.73999999999978</v>
      </c>
      <c r="O3155" s="42">
        <v>0</v>
      </c>
      <c r="P3155" s="45">
        <v>0.13</v>
      </c>
      <c r="Q3155" s="42">
        <v>0</v>
      </c>
      <c r="R3155" s="42">
        <v>0</v>
      </c>
      <c r="S3155" s="42">
        <f>N3155-R3155</f>
        <v>246.73999999999978</v>
      </c>
      <c r="T3155" s="38">
        <v>2505</v>
      </c>
      <c r="U3155" s="14">
        <f>S3155/H3155</f>
        <v>9.7518753606462699E-2</v>
      </c>
      <c r="V3155" s="19"/>
      <c r="W3155" s="19"/>
      <c r="X3155" s="37" t="s">
        <v>3465</v>
      </c>
    </row>
    <row r="3156" spans="1:37" ht="16.5" customHeight="1">
      <c r="A3156" s="38">
        <v>56</v>
      </c>
      <c r="B3156" s="39">
        <v>10501</v>
      </c>
      <c r="C3156" s="38">
        <v>10369742</v>
      </c>
      <c r="D3156" s="40" t="s">
        <v>1539</v>
      </c>
      <c r="E3156" s="38">
        <v>1</v>
      </c>
      <c r="F3156" s="38">
        <v>42</v>
      </c>
      <c r="G3156" s="38" t="s">
        <v>33</v>
      </c>
      <c r="H3156" s="42">
        <v>2168.14</v>
      </c>
      <c r="I3156" s="2"/>
      <c r="J3156" s="44">
        <v>43858</v>
      </c>
      <c r="K3156" s="42">
        <v>0</v>
      </c>
      <c r="L3156" s="42">
        <v>1956.68</v>
      </c>
      <c r="M3156" s="44">
        <v>45077</v>
      </c>
      <c r="N3156" s="42">
        <f>H3156-K3156-L3156</f>
        <v>211.45999999999981</v>
      </c>
      <c r="O3156" s="42">
        <v>0</v>
      </c>
      <c r="P3156" s="45">
        <v>0.13</v>
      </c>
      <c r="Q3156" s="42">
        <v>0</v>
      </c>
      <c r="R3156" s="42">
        <v>0</v>
      </c>
      <c r="S3156" s="42">
        <v>211.46</v>
      </c>
      <c r="T3156" s="38">
        <v>5000</v>
      </c>
      <c r="U3156" s="14">
        <f>S3156/H3156</f>
        <v>9.7530602267381264E-2</v>
      </c>
      <c r="V3156" s="19"/>
      <c r="W3156" s="19"/>
      <c r="X3156" s="37" t="s">
        <v>3479</v>
      </c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</row>
    <row r="3157" spans="1:37" ht="16.5" customHeight="1">
      <c r="A3157" s="38">
        <v>856</v>
      </c>
      <c r="B3157" s="39">
        <v>10800</v>
      </c>
      <c r="C3157" s="38">
        <v>10316505</v>
      </c>
      <c r="D3157" s="40" t="s">
        <v>2798</v>
      </c>
      <c r="E3157" s="38">
        <v>1</v>
      </c>
      <c r="F3157" s="38">
        <v>60</v>
      </c>
      <c r="G3157" s="38" t="s">
        <v>33</v>
      </c>
      <c r="H3157" s="42">
        <v>991.45</v>
      </c>
      <c r="I3157" s="2"/>
      <c r="J3157" s="44">
        <v>43309</v>
      </c>
      <c r="K3157" s="42">
        <v>0</v>
      </c>
      <c r="L3157" s="42">
        <v>879.1</v>
      </c>
      <c r="M3157" s="44">
        <v>45016</v>
      </c>
      <c r="N3157" s="42">
        <f>H3157-K3157-L3157</f>
        <v>112.35000000000002</v>
      </c>
      <c r="O3157" s="42">
        <v>16.97</v>
      </c>
      <c r="P3157" s="45">
        <v>0.13</v>
      </c>
      <c r="Q3157" s="42">
        <v>1.9499999999999993</v>
      </c>
      <c r="R3157" s="42">
        <v>15.02</v>
      </c>
      <c r="S3157" s="42">
        <f>N3157-R3157</f>
        <v>97.330000000000027</v>
      </c>
      <c r="T3157" s="38">
        <v>2505</v>
      </c>
      <c r="U3157" s="14">
        <f>S3157/H3157</f>
        <v>9.8169347924756692E-2</v>
      </c>
      <c r="V3157" s="19"/>
      <c r="W3157" s="19"/>
      <c r="X3157" s="37" t="s">
        <v>3465</v>
      </c>
    </row>
    <row r="3158" spans="1:37" ht="16.5" customHeight="1">
      <c r="A3158" s="38">
        <v>855</v>
      </c>
      <c r="B3158" s="39">
        <v>10800</v>
      </c>
      <c r="C3158" s="38">
        <v>10316504</v>
      </c>
      <c r="D3158" s="40" t="s">
        <v>2820</v>
      </c>
      <c r="E3158" s="38">
        <v>1</v>
      </c>
      <c r="F3158" s="38">
        <v>60</v>
      </c>
      <c r="G3158" s="38" t="s">
        <v>33</v>
      </c>
      <c r="H3158" s="42">
        <v>2530.1799999999998</v>
      </c>
      <c r="I3158" s="2"/>
      <c r="J3158" s="44">
        <v>43309</v>
      </c>
      <c r="K3158" s="42">
        <v>0</v>
      </c>
      <c r="L3158" s="42">
        <v>2243.38</v>
      </c>
      <c r="M3158" s="44">
        <v>45016</v>
      </c>
      <c r="N3158" s="42">
        <f>H3158-K3158-L3158</f>
        <v>286.79999999999973</v>
      </c>
      <c r="O3158" s="42">
        <v>43.32</v>
      </c>
      <c r="P3158" s="45">
        <v>0.13</v>
      </c>
      <c r="Q3158" s="42">
        <v>4.9799999999999969</v>
      </c>
      <c r="R3158" s="42">
        <v>38.340000000000003</v>
      </c>
      <c r="S3158" s="42">
        <f>N3158-R3158</f>
        <v>248.45999999999972</v>
      </c>
      <c r="T3158" s="38">
        <v>2505</v>
      </c>
      <c r="U3158" s="14">
        <f>S3158/H3158</f>
        <v>9.8198547138938636E-2</v>
      </c>
      <c r="V3158" s="19"/>
      <c r="W3158" s="19"/>
      <c r="X3158" s="37" t="s">
        <v>3465</v>
      </c>
    </row>
    <row r="3159" spans="1:37" ht="16.5" customHeight="1">
      <c r="A3159" s="38">
        <v>85</v>
      </c>
      <c r="B3159" s="39">
        <v>40712</v>
      </c>
      <c r="C3159" s="38">
        <v>10302670</v>
      </c>
      <c r="D3159" s="40" t="s">
        <v>1435</v>
      </c>
      <c r="E3159" s="38">
        <v>1</v>
      </c>
      <c r="F3159" s="38">
        <v>38</v>
      </c>
      <c r="G3159" s="38" t="s">
        <v>33</v>
      </c>
      <c r="H3159" s="42">
        <v>3881.41</v>
      </c>
      <c r="I3159" s="2"/>
      <c r="J3159" s="44">
        <v>43977</v>
      </c>
      <c r="K3159" s="42">
        <v>0</v>
      </c>
      <c r="L3159" s="42">
        <v>3491.22</v>
      </c>
      <c r="M3159" s="44">
        <v>45077</v>
      </c>
      <c r="N3159" s="42">
        <f>H3159-K3159-L3159</f>
        <v>390.19000000000005</v>
      </c>
      <c r="O3159" s="42">
        <v>9.6999999999999993</v>
      </c>
      <c r="P3159" s="45">
        <v>0.13</v>
      </c>
      <c r="Q3159" s="42">
        <f>O3159-R3159</f>
        <v>1.1199999999999992</v>
      </c>
      <c r="R3159" s="42">
        <v>8.58</v>
      </c>
      <c r="S3159" s="42">
        <f>N3159-R3159</f>
        <v>381.61000000000007</v>
      </c>
      <c r="T3159" s="38">
        <v>5000</v>
      </c>
      <c r="U3159" s="14">
        <f>S3159/H3159</f>
        <v>9.831736405069294E-2</v>
      </c>
      <c r="V3159" s="19"/>
      <c r="W3159" s="19"/>
      <c r="X3159" s="37" t="s">
        <v>3467</v>
      </c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</row>
    <row r="3160" spans="1:37" ht="16.5" customHeight="1">
      <c r="A3160" s="38">
        <v>82</v>
      </c>
      <c r="B3160" s="39">
        <v>40712</v>
      </c>
      <c r="C3160" s="38">
        <v>10302657</v>
      </c>
      <c r="D3160" s="40" t="s">
        <v>2285</v>
      </c>
      <c r="E3160" s="38">
        <v>1</v>
      </c>
      <c r="F3160" s="38">
        <v>38</v>
      </c>
      <c r="G3160" s="38" t="s">
        <v>33</v>
      </c>
      <c r="H3160" s="42">
        <v>29059.82</v>
      </c>
      <c r="I3160" s="2"/>
      <c r="J3160" s="44">
        <v>43977</v>
      </c>
      <c r="K3160" s="42">
        <v>0</v>
      </c>
      <c r="L3160" s="42">
        <v>26124.27</v>
      </c>
      <c r="M3160" s="44">
        <v>45077</v>
      </c>
      <c r="N3160" s="42">
        <f>H3160-K3160-L3160</f>
        <v>2935.5499999999993</v>
      </c>
      <c r="O3160" s="42">
        <v>72.989999999999995</v>
      </c>
      <c r="P3160" s="45">
        <v>0.13</v>
      </c>
      <c r="Q3160" s="42">
        <f>O3160-R3160</f>
        <v>8.3999999999999915</v>
      </c>
      <c r="R3160" s="42">
        <v>64.59</v>
      </c>
      <c r="S3160" s="42">
        <f>N3160-R3160</f>
        <v>2870.9599999999991</v>
      </c>
      <c r="T3160" s="38">
        <v>5000</v>
      </c>
      <c r="U3160" s="14">
        <f>S3160/H3160</f>
        <v>9.8794830800741334E-2</v>
      </c>
      <c r="V3160" s="19"/>
      <c r="W3160" s="19"/>
      <c r="X3160" s="37" t="s">
        <v>3467</v>
      </c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</row>
    <row r="3161" spans="1:37" ht="16.5" customHeight="1">
      <c r="A3161" s="38">
        <v>80</v>
      </c>
      <c r="B3161" s="39">
        <v>40712</v>
      </c>
      <c r="C3161" s="38">
        <v>10302655</v>
      </c>
      <c r="D3161" s="40" t="s">
        <v>2284</v>
      </c>
      <c r="E3161" s="38">
        <v>1</v>
      </c>
      <c r="F3161" s="38">
        <v>38</v>
      </c>
      <c r="G3161" s="38" t="s">
        <v>33</v>
      </c>
      <c r="H3161" s="42">
        <v>3053.1</v>
      </c>
      <c r="I3161" s="2"/>
      <c r="J3161" s="44">
        <v>43977</v>
      </c>
      <c r="K3161" s="42">
        <v>0</v>
      </c>
      <c r="L3161" s="42">
        <v>2744.64</v>
      </c>
      <c r="M3161" s="44">
        <v>45077</v>
      </c>
      <c r="N3161" s="42">
        <f>H3161-K3161-L3161</f>
        <v>308.46000000000004</v>
      </c>
      <c r="O3161" s="42">
        <v>7.67</v>
      </c>
      <c r="P3161" s="45">
        <v>0.13</v>
      </c>
      <c r="Q3161" s="42">
        <f>O3161-R3161</f>
        <v>0.87999999999999989</v>
      </c>
      <c r="R3161" s="42">
        <v>6.79</v>
      </c>
      <c r="S3161" s="42">
        <f>N3161-R3161</f>
        <v>301.67</v>
      </c>
      <c r="T3161" s="38">
        <v>5000</v>
      </c>
      <c r="U3161" s="14">
        <f>S3161/H3161</f>
        <v>9.880776915266451E-2</v>
      </c>
      <c r="V3161" s="19"/>
      <c r="W3161" s="19"/>
      <c r="X3161" s="37" t="s">
        <v>3467</v>
      </c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</row>
    <row r="3162" spans="1:37" ht="16.5" customHeight="1">
      <c r="A3162" s="38">
        <v>29</v>
      </c>
      <c r="B3162" s="39">
        <v>10702</v>
      </c>
      <c r="C3162" s="38">
        <v>10321402</v>
      </c>
      <c r="D3162" s="40" t="s">
        <v>1183</v>
      </c>
      <c r="E3162" s="38">
        <v>1</v>
      </c>
      <c r="F3162" s="38">
        <v>40</v>
      </c>
      <c r="G3162" s="38" t="s">
        <v>302</v>
      </c>
      <c r="H3162" s="42">
        <v>6982.5</v>
      </c>
      <c r="I3162" s="53"/>
      <c r="J3162" s="44">
        <v>44043</v>
      </c>
      <c r="K3162" s="42">
        <v>174.56</v>
      </c>
      <c r="L3162" s="42">
        <v>6109.64</v>
      </c>
      <c r="M3162" s="44">
        <v>45138</v>
      </c>
      <c r="N3162" s="42">
        <f>H3162-K3162-L3162</f>
        <v>698.29999999999927</v>
      </c>
      <c r="O3162" s="42">
        <v>0</v>
      </c>
      <c r="P3162" s="45">
        <v>0.13</v>
      </c>
      <c r="Q3162" s="42">
        <v>0</v>
      </c>
      <c r="R3162" s="42">
        <v>0</v>
      </c>
      <c r="S3162" s="42">
        <v>698.3</v>
      </c>
      <c r="T3162" s="38">
        <v>5000</v>
      </c>
      <c r="U3162" s="14">
        <f>S3162/H3162</f>
        <v>0.10000716075904045</v>
      </c>
      <c r="V3162" s="19"/>
      <c r="W3162" s="19"/>
      <c r="X3162" s="37" t="s">
        <v>3456</v>
      </c>
    </row>
    <row r="3163" spans="1:37" ht="16.5" customHeight="1">
      <c r="A3163" s="38">
        <v>283</v>
      </c>
      <c r="B3163" s="39">
        <v>10800</v>
      </c>
      <c r="C3163" s="38">
        <v>10314846</v>
      </c>
      <c r="D3163" s="40" t="s">
        <v>1170</v>
      </c>
      <c r="E3163" s="38">
        <v>1</v>
      </c>
      <c r="F3163" s="38">
        <v>65</v>
      </c>
      <c r="G3163" s="38" t="s">
        <v>33</v>
      </c>
      <c r="H3163" s="42">
        <v>2142</v>
      </c>
      <c r="I3163" s="2"/>
      <c r="J3163" s="44">
        <v>43129</v>
      </c>
      <c r="K3163" s="42">
        <v>0</v>
      </c>
      <c r="L3163" s="42">
        <v>1904.08</v>
      </c>
      <c r="M3163" s="44">
        <v>45016</v>
      </c>
      <c r="N3163" s="42">
        <f>H3163-K3163-L3163</f>
        <v>237.92000000000007</v>
      </c>
      <c r="O3163" s="42">
        <v>25.29</v>
      </c>
      <c r="P3163" s="45">
        <v>0.13</v>
      </c>
      <c r="Q3163" s="42">
        <v>2.91</v>
      </c>
      <c r="R3163" s="42">
        <v>22.38</v>
      </c>
      <c r="S3163" s="42">
        <f>N3163-R3163</f>
        <v>215.54000000000008</v>
      </c>
      <c r="T3163" s="38">
        <v>2505</v>
      </c>
      <c r="U3163" s="14">
        <f>S3163/H3163</f>
        <v>0.10062558356676007</v>
      </c>
      <c r="V3163" s="19"/>
      <c r="W3163" s="19"/>
      <c r="X3163" s="37" t="s">
        <v>3465</v>
      </c>
    </row>
    <row r="3164" spans="1:37" ht="16.5" customHeight="1">
      <c r="A3164" s="38">
        <v>411</v>
      </c>
      <c r="B3164" s="39">
        <v>10736</v>
      </c>
      <c r="C3164" s="38">
        <v>10321686</v>
      </c>
      <c r="D3164" s="40" t="s">
        <v>1355</v>
      </c>
      <c r="E3164" s="38">
        <v>1</v>
      </c>
      <c r="F3164" s="38">
        <v>38</v>
      </c>
      <c r="G3164" s="38" t="s">
        <v>21</v>
      </c>
      <c r="H3164" s="42">
        <v>23094.36</v>
      </c>
      <c r="I3164" s="55"/>
      <c r="J3164" s="44">
        <v>44104</v>
      </c>
      <c r="K3164" s="42">
        <v>607.75</v>
      </c>
      <c r="L3164" s="42">
        <v>20055.68</v>
      </c>
      <c r="M3164" s="44">
        <v>45138</v>
      </c>
      <c r="N3164" s="42">
        <f>H3164-K3164-L3164</f>
        <v>2430.9300000000003</v>
      </c>
      <c r="O3164" s="42">
        <v>100</v>
      </c>
      <c r="P3164" s="45">
        <v>0.13</v>
      </c>
      <c r="Q3164" s="42">
        <v>11.5</v>
      </c>
      <c r="R3164" s="42">
        <v>88.5</v>
      </c>
      <c r="S3164" s="42">
        <v>2342.4299999999998</v>
      </c>
      <c r="T3164" s="38">
        <v>5000</v>
      </c>
      <c r="U3164" s="14">
        <f>S3164/H3164</f>
        <v>0.10142866050412308</v>
      </c>
      <c r="V3164" s="19"/>
      <c r="W3164" s="19"/>
      <c r="X3164" s="37" t="s">
        <v>3461</v>
      </c>
    </row>
    <row r="3165" spans="1:37" ht="16.5" customHeight="1">
      <c r="A3165" s="38">
        <v>759</v>
      </c>
      <c r="B3165" s="39">
        <v>10800</v>
      </c>
      <c r="C3165" s="38">
        <v>10316058</v>
      </c>
      <c r="D3165" s="40" t="s">
        <v>2801</v>
      </c>
      <c r="E3165" s="38">
        <v>1</v>
      </c>
      <c r="F3165" s="38">
        <v>60</v>
      </c>
      <c r="G3165" s="38" t="s">
        <v>33</v>
      </c>
      <c r="H3165" s="42">
        <v>991.45</v>
      </c>
      <c r="I3165" s="2"/>
      <c r="J3165" s="44">
        <v>43309</v>
      </c>
      <c r="K3165" s="42">
        <v>0</v>
      </c>
      <c r="L3165" s="42">
        <v>879.1</v>
      </c>
      <c r="M3165" s="44">
        <v>45016</v>
      </c>
      <c r="N3165" s="42">
        <f>H3165-K3165-L3165</f>
        <v>112.35000000000002</v>
      </c>
      <c r="O3165" s="42">
        <v>11.94</v>
      </c>
      <c r="P3165" s="45">
        <v>0.13</v>
      </c>
      <c r="Q3165" s="42">
        <v>1.3699999999999992</v>
      </c>
      <c r="R3165" s="42">
        <v>10.57</v>
      </c>
      <c r="S3165" s="42">
        <f>N3165-R3165</f>
        <v>101.78000000000003</v>
      </c>
      <c r="T3165" s="38">
        <v>2505</v>
      </c>
      <c r="U3165" s="14">
        <f>S3165/H3165</f>
        <v>0.10265772353623483</v>
      </c>
      <c r="V3165" s="19"/>
      <c r="W3165" s="19"/>
      <c r="X3165" s="37" t="s">
        <v>3465</v>
      </c>
    </row>
    <row r="3166" spans="1:37" ht="16.5" customHeight="1">
      <c r="A3166" s="38">
        <v>812</v>
      </c>
      <c r="B3166" s="39">
        <v>10800</v>
      </c>
      <c r="C3166" s="38">
        <v>10316356</v>
      </c>
      <c r="D3166" s="40" t="s">
        <v>2801</v>
      </c>
      <c r="E3166" s="38">
        <v>1</v>
      </c>
      <c r="F3166" s="38">
        <v>60</v>
      </c>
      <c r="G3166" s="38" t="s">
        <v>33</v>
      </c>
      <c r="H3166" s="42">
        <v>991.45</v>
      </c>
      <c r="I3166" s="2"/>
      <c r="J3166" s="44">
        <v>43309</v>
      </c>
      <c r="K3166" s="42">
        <v>0</v>
      </c>
      <c r="L3166" s="42">
        <v>879.1</v>
      </c>
      <c r="M3166" s="44">
        <v>45016</v>
      </c>
      <c r="N3166" s="42">
        <f>H3166-K3166-L3166</f>
        <v>112.35000000000002</v>
      </c>
      <c r="O3166" s="42">
        <v>11.94</v>
      </c>
      <c r="P3166" s="45">
        <v>0.13</v>
      </c>
      <c r="Q3166" s="42">
        <v>1.3699999999999992</v>
      </c>
      <c r="R3166" s="42">
        <v>10.57</v>
      </c>
      <c r="S3166" s="42">
        <f>N3166-R3166</f>
        <v>101.78000000000003</v>
      </c>
      <c r="T3166" s="38">
        <v>2505</v>
      </c>
      <c r="U3166" s="14">
        <f>S3166/H3166</f>
        <v>0.10265772353623483</v>
      </c>
      <c r="V3166" s="19"/>
      <c r="W3166" s="19"/>
      <c r="X3166" s="37" t="s">
        <v>3465</v>
      </c>
    </row>
    <row r="3167" spans="1:37" ht="16.5" customHeight="1">
      <c r="A3167" s="38">
        <v>423</v>
      </c>
      <c r="B3167" s="39">
        <v>10800</v>
      </c>
      <c r="C3167" s="38">
        <v>10315295</v>
      </c>
      <c r="D3167" s="40" t="s">
        <v>2759</v>
      </c>
      <c r="E3167" s="38">
        <v>1</v>
      </c>
      <c r="F3167" s="38">
        <v>60</v>
      </c>
      <c r="G3167" s="38" t="s">
        <v>33</v>
      </c>
      <c r="H3167" s="42">
        <v>2142</v>
      </c>
      <c r="I3167" s="2"/>
      <c r="J3167" s="44">
        <v>43309</v>
      </c>
      <c r="K3167" s="42">
        <v>0</v>
      </c>
      <c r="L3167" s="42">
        <v>1899.26</v>
      </c>
      <c r="M3167" s="44">
        <v>45016</v>
      </c>
      <c r="N3167" s="42">
        <f>H3167-K3167-L3167</f>
        <v>242.74</v>
      </c>
      <c r="O3167" s="42">
        <v>25.8</v>
      </c>
      <c r="P3167" s="45">
        <v>0.13</v>
      </c>
      <c r="Q3167" s="42">
        <v>2.97</v>
      </c>
      <c r="R3167" s="42">
        <v>22.83</v>
      </c>
      <c r="S3167" s="42">
        <f>N3167-R3167</f>
        <v>219.91000000000003</v>
      </c>
      <c r="T3167" s="38">
        <v>2505</v>
      </c>
      <c r="U3167" s="14">
        <f>S3167/H3167</f>
        <v>0.10266573295985063</v>
      </c>
      <c r="V3167" s="19"/>
      <c r="W3167" s="19"/>
      <c r="X3167" s="37" t="s">
        <v>3465</v>
      </c>
    </row>
    <row r="3168" spans="1:37" ht="16.5" customHeight="1">
      <c r="A3168" s="38">
        <v>425</v>
      </c>
      <c r="B3168" s="39">
        <v>10800</v>
      </c>
      <c r="C3168" s="38">
        <v>10315298</v>
      </c>
      <c r="D3168" s="40" t="s">
        <v>2761</v>
      </c>
      <c r="E3168" s="38">
        <v>1</v>
      </c>
      <c r="F3168" s="38">
        <v>60</v>
      </c>
      <c r="G3168" s="38" t="s">
        <v>23</v>
      </c>
      <c r="H3168" s="42">
        <v>3095</v>
      </c>
      <c r="I3168" s="2"/>
      <c r="J3168" s="44">
        <v>43309</v>
      </c>
      <c r="K3168" s="42">
        <v>0</v>
      </c>
      <c r="L3168" s="42">
        <v>2744.23</v>
      </c>
      <c r="M3168" s="44">
        <v>45016</v>
      </c>
      <c r="N3168" s="42">
        <f>H3168-K3168-L3168</f>
        <v>350.77</v>
      </c>
      <c r="O3168" s="42">
        <v>37.28</v>
      </c>
      <c r="P3168" s="45">
        <v>0.13</v>
      </c>
      <c r="Q3168" s="42">
        <v>4.2899999999999991</v>
      </c>
      <c r="R3168" s="42">
        <v>32.99</v>
      </c>
      <c r="S3168" s="42">
        <f>N3168-R3168</f>
        <v>317.77999999999997</v>
      </c>
      <c r="T3168" s="38">
        <v>2505</v>
      </c>
      <c r="U3168" s="14">
        <f>S3168/H3168</f>
        <v>0.10267528271405492</v>
      </c>
      <c r="V3168" s="19"/>
      <c r="W3168" s="19"/>
      <c r="X3168" s="37" t="s">
        <v>3465</v>
      </c>
    </row>
    <row r="3169" spans="1:37" ht="16.5" customHeight="1">
      <c r="A3169" s="38">
        <v>821</v>
      </c>
      <c r="B3169" s="39">
        <v>40711</v>
      </c>
      <c r="C3169" s="38">
        <v>10306622</v>
      </c>
      <c r="D3169" s="40" t="s">
        <v>984</v>
      </c>
      <c r="E3169" s="58">
        <v>2</v>
      </c>
      <c r="F3169" s="38">
        <v>120</v>
      </c>
      <c r="G3169" s="38" t="s">
        <v>23</v>
      </c>
      <c r="H3169" s="42">
        <v>9092</v>
      </c>
      <c r="I3169" s="57"/>
      <c r="J3169" s="44">
        <v>41753</v>
      </c>
      <c r="K3169" s="42">
        <v>0</v>
      </c>
      <c r="L3169" s="42">
        <v>8133.59</v>
      </c>
      <c r="M3169" s="44">
        <v>45199</v>
      </c>
      <c r="N3169" s="42">
        <f>H3169-K3169-L3169</f>
        <v>958.40999999999985</v>
      </c>
      <c r="O3169" s="42">
        <v>0</v>
      </c>
      <c r="P3169" s="45">
        <v>0.13</v>
      </c>
      <c r="Q3169" s="42">
        <v>0</v>
      </c>
      <c r="R3169" s="42">
        <v>0</v>
      </c>
      <c r="S3169" s="42">
        <f>N3169-R3169</f>
        <v>958.40999999999985</v>
      </c>
      <c r="T3169" s="38">
        <v>1601</v>
      </c>
      <c r="U3169" s="14">
        <f>S3169/H3169</f>
        <v>0.10541245050593927</v>
      </c>
      <c r="V3169" s="19"/>
      <c r="W3169" s="19"/>
      <c r="X3169" s="37" t="s">
        <v>3467</v>
      </c>
    </row>
    <row r="3170" spans="1:37" ht="16.5" customHeight="1">
      <c r="A3170" s="38">
        <v>27</v>
      </c>
      <c r="B3170" s="39">
        <v>50100</v>
      </c>
      <c r="C3170" s="38">
        <v>10309188</v>
      </c>
      <c r="D3170" s="40" t="s">
        <v>31</v>
      </c>
      <c r="E3170" s="38">
        <v>120</v>
      </c>
      <c r="F3170" s="38">
        <v>120</v>
      </c>
      <c r="G3170" s="38" t="s">
        <v>23</v>
      </c>
      <c r="H3170" s="42">
        <v>5774.4</v>
      </c>
      <c r="I3170" s="2"/>
      <c r="J3170" s="44">
        <v>41637</v>
      </c>
      <c r="K3170" s="42">
        <v>0</v>
      </c>
      <c r="L3170" s="42">
        <v>5165.68</v>
      </c>
      <c r="M3170" s="44">
        <v>45077</v>
      </c>
      <c r="N3170" s="42">
        <f>H3170-K3170-L3170</f>
        <v>608.71999999999935</v>
      </c>
      <c r="O3170" s="42">
        <v>0</v>
      </c>
      <c r="P3170" s="45">
        <v>0.13</v>
      </c>
      <c r="Q3170" s="42">
        <v>0</v>
      </c>
      <c r="R3170" s="42">
        <v>0</v>
      </c>
      <c r="S3170" s="42">
        <f>N3170-R3170</f>
        <v>608.71999999999935</v>
      </c>
      <c r="T3170" s="38">
        <v>5000</v>
      </c>
      <c r="U3170" s="14">
        <f>S3170/H3170</f>
        <v>0.10541701302299795</v>
      </c>
      <c r="V3170" s="19"/>
      <c r="W3170" s="19"/>
      <c r="X3170" s="37" t="s">
        <v>3477</v>
      </c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</row>
    <row r="3171" spans="1:37" ht="16.5" customHeight="1">
      <c r="A3171" s="38">
        <v>524</v>
      </c>
      <c r="B3171" s="39">
        <v>10729</v>
      </c>
      <c r="C3171" s="38">
        <v>10291871</v>
      </c>
      <c r="D3171" s="40" t="s">
        <v>655</v>
      </c>
      <c r="E3171" s="58">
        <v>2</v>
      </c>
      <c r="F3171" s="38">
        <v>120</v>
      </c>
      <c r="G3171" s="38" t="s">
        <v>23</v>
      </c>
      <c r="H3171" s="42">
        <v>3589.74</v>
      </c>
      <c r="I3171" s="37"/>
      <c r="J3171" s="44">
        <v>41813</v>
      </c>
      <c r="K3171" s="42">
        <v>0</v>
      </c>
      <c r="L3171" s="42">
        <v>3211.32</v>
      </c>
      <c r="M3171" s="44">
        <v>45259</v>
      </c>
      <c r="N3171" s="42">
        <v>378.42</v>
      </c>
      <c r="O3171" s="42">
        <v>0</v>
      </c>
      <c r="P3171" s="45">
        <f>IF(J3171&lt;DATEVALUE("2009-1-1"),3%,13%)</f>
        <v>0.13</v>
      </c>
      <c r="Q3171" s="42">
        <f>IF(P3171=13%,ROUND(O3171/(1+P3171)*P3171,2),ROUND(O3171/(1+0.03)*0.02,2))</f>
        <v>0</v>
      </c>
      <c r="R3171" s="42">
        <f>O3171-Q3171</f>
        <v>0</v>
      </c>
      <c r="S3171" s="42">
        <f>N3171-R3171</f>
        <v>378.42</v>
      </c>
      <c r="T3171" s="38">
        <v>2102</v>
      </c>
      <c r="U3171" s="14">
        <f>S3171/H3171</f>
        <v>0.10541710541710543</v>
      </c>
      <c r="V3171" s="19"/>
      <c r="W3171" s="19"/>
      <c r="X3171" s="37" t="s">
        <v>3459</v>
      </c>
    </row>
    <row r="3172" spans="1:37" ht="16.5" customHeight="1">
      <c r="A3172" s="38">
        <v>59</v>
      </c>
      <c r="B3172" s="39">
        <v>10741</v>
      </c>
      <c r="C3172" s="38">
        <v>10282287</v>
      </c>
      <c r="D3172" s="40" t="s">
        <v>270</v>
      </c>
      <c r="E3172" s="38">
        <v>3</v>
      </c>
      <c r="F3172" s="38">
        <v>120</v>
      </c>
      <c r="G3172" s="38" t="s">
        <v>23</v>
      </c>
      <c r="H3172" s="42">
        <v>12410.28</v>
      </c>
      <c r="I3172" s="2"/>
      <c r="J3172" s="44">
        <v>41634</v>
      </c>
      <c r="K3172" s="42">
        <v>0</v>
      </c>
      <c r="L3172" s="42">
        <v>11102.02</v>
      </c>
      <c r="M3172" s="44">
        <v>45077</v>
      </c>
      <c r="N3172" s="42">
        <f>H3172-K3172-L3172</f>
        <v>1308.2600000000002</v>
      </c>
      <c r="O3172" s="42">
        <v>0</v>
      </c>
      <c r="P3172" s="45">
        <v>0.13</v>
      </c>
      <c r="Q3172" s="42">
        <v>0</v>
      </c>
      <c r="R3172" s="42">
        <v>0</v>
      </c>
      <c r="S3172" s="42">
        <f>N3172-R3172</f>
        <v>1308.2600000000002</v>
      </c>
      <c r="T3172" s="38">
        <v>2102</v>
      </c>
      <c r="U3172" s="14">
        <f>S3172/H3172</f>
        <v>0.10541744424783327</v>
      </c>
      <c r="V3172" s="19"/>
      <c r="W3172" s="19"/>
      <c r="X3172" s="37" t="s">
        <v>3462</v>
      </c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</row>
    <row r="3173" spans="1:37" ht="16.5" customHeight="1">
      <c r="A3173" s="38">
        <v>37</v>
      </c>
      <c r="B3173" s="39">
        <v>10719</v>
      </c>
      <c r="C3173" s="38">
        <v>10281686</v>
      </c>
      <c r="D3173" s="40" t="s">
        <v>54</v>
      </c>
      <c r="E3173" s="58">
        <v>11</v>
      </c>
      <c r="F3173" s="38">
        <v>120</v>
      </c>
      <c r="G3173" s="38" t="s">
        <v>23</v>
      </c>
      <c r="H3173" s="42">
        <v>38829.01</v>
      </c>
      <c r="I3173" s="57"/>
      <c r="J3173" s="44">
        <v>41753</v>
      </c>
      <c r="K3173" s="42">
        <v>0</v>
      </c>
      <c r="L3173" s="42">
        <v>34735.69</v>
      </c>
      <c r="M3173" s="44">
        <v>45199</v>
      </c>
      <c r="N3173" s="42">
        <f>H3173-L3173</f>
        <v>4093.3199999999997</v>
      </c>
      <c r="O3173" s="42">
        <v>0</v>
      </c>
      <c r="P3173" s="45">
        <v>0.13</v>
      </c>
      <c r="Q3173" s="42">
        <v>0</v>
      </c>
      <c r="R3173" s="42">
        <v>0</v>
      </c>
      <c r="S3173" s="42">
        <f>N3173</f>
        <v>4093.3199999999997</v>
      </c>
      <c r="T3173" s="38">
        <v>5000</v>
      </c>
      <c r="U3173" s="14">
        <f>S3173/H3173</f>
        <v>0.10541911833446177</v>
      </c>
      <c r="V3173" s="19"/>
      <c r="W3173" s="19"/>
      <c r="X3173" s="37" t="s">
        <v>3478</v>
      </c>
    </row>
    <row r="3174" spans="1:37" ht="16.5" customHeight="1">
      <c r="A3174" s="38">
        <v>66</v>
      </c>
      <c r="B3174" s="39">
        <v>10741</v>
      </c>
      <c r="C3174" s="38">
        <v>10282288</v>
      </c>
      <c r="D3174" s="40" t="s">
        <v>86</v>
      </c>
      <c r="E3174" s="38">
        <v>6</v>
      </c>
      <c r="F3174" s="38">
        <v>120</v>
      </c>
      <c r="G3174" s="38" t="s">
        <v>23</v>
      </c>
      <c r="H3174" s="42">
        <v>21179.46</v>
      </c>
      <c r="I3174" s="2"/>
      <c r="J3174" s="44">
        <v>41634</v>
      </c>
      <c r="K3174" s="42">
        <v>0</v>
      </c>
      <c r="L3174" s="42">
        <v>18946.71</v>
      </c>
      <c r="M3174" s="44">
        <v>45077</v>
      </c>
      <c r="N3174" s="42">
        <f>H3174-K3174-L3174</f>
        <v>2232.75</v>
      </c>
      <c r="O3174" s="42">
        <v>0</v>
      </c>
      <c r="P3174" s="45">
        <v>0.13</v>
      </c>
      <c r="Q3174" s="42">
        <v>0</v>
      </c>
      <c r="R3174" s="42">
        <v>0</v>
      </c>
      <c r="S3174" s="42">
        <f>N3174-R3174</f>
        <v>2232.75</v>
      </c>
      <c r="T3174" s="38">
        <v>2102</v>
      </c>
      <c r="U3174" s="14">
        <f>S3174/H3174</f>
        <v>0.10542053480117057</v>
      </c>
      <c r="V3174" s="19"/>
      <c r="W3174" s="19"/>
      <c r="X3174" s="37" t="s">
        <v>3462</v>
      </c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</row>
    <row r="3175" spans="1:37" ht="16.5" customHeight="1">
      <c r="A3175" s="38">
        <v>431</v>
      </c>
      <c r="B3175" s="39">
        <v>10745</v>
      </c>
      <c r="C3175" s="38">
        <v>10307974</v>
      </c>
      <c r="D3175" s="40" t="s">
        <v>3449</v>
      </c>
      <c r="E3175" s="58">
        <v>1</v>
      </c>
      <c r="F3175" s="38">
        <v>120</v>
      </c>
      <c r="G3175" s="38" t="s">
        <v>21</v>
      </c>
      <c r="H3175" s="42">
        <v>8376.07</v>
      </c>
      <c r="I3175" s="37"/>
      <c r="J3175" s="44">
        <v>41848</v>
      </c>
      <c r="K3175" s="42">
        <v>0</v>
      </c>
      <c r="L3175" s="42">
        <v>7493.03</v>
      </c>
      <c r="M3175" s="44">
        <v>45285</v>
      </c>
      <c r="N3175" s="42">
        <v>883.04</v>
      </c>
      <c r="O3175" s="42">
        <v>0</v>
      </c>
      <c r="P3175" s="45">
        <f>IF(J3175&lt;DATEVALUE("2009-1-1"),3%,13%)</f>
        <v>0.13</v>
      </c>
      <c r="Q3175" s="42">
        <f>IF(P3175=13%,ROUND(O3175/(1+P3175)*P3175,2),ROUND(O3175/(1+0.03)*0.02,2))</f>
        <v>0</v>
      </c>
      <c r="R3175" s="42">
        <f>O3175-Q3175</f>
        <v>0</v>
      </c>
      <c r="S3175" s="42">
        <f>N3175-R3175</f>
        <v>883.04</v>
      </c>
      <c r="T3175" s="38">
        <v>5000</v>
      </c>
      <c r="U3175" s="14">
        <f>S3175/H3175</f>
        <v>0.10542414282593149</v>
      </c>
      <c r="V3175" s="19"/>
      <c r="W3175" s="19"/>
      <c r="X3175" s="37" t="s">
        <v>3463</v>
      </c>
    </row>
    <row r="3176" spans="1:37" ht="16.5" customHeight="1">
      <c r="A3176" s="38">
        <v>15</v>
      </c>
      <c r="B3176" s="39">
        <v>10719</v>
      </c>
      <c r="C3176" s="38">
        <v>10281948</v>
      </c>
      <c r="D3176" s="40" t="s">
        <v>244</v>
      </c>
      <c r="E3176" s="58">
        <v>1</v>
      </c>
      <c r="F3176" s="38">
        <v>120</v>
      </c>
      <c r="G3176" s="38" t="s">
        <v>23</v>
      </c>
      <c r="H3176" s="42">
        <v>1341.88</v>
      </c>
      <c r="I3176" s="57"/>
      <c r="J3176" s="44">
        <v>41753</v>
      </c>
      <c r="K3176" s="42">
        <v>0</v>
      </c>
      <c r="L3176" s="42">
        <v>1200.27</v>
      </c>
      <c r="M3176" s="44">
        <v>45199</v>
      </c>
      <c r="N3176" s="42">
        <f>H3176-L3176</f>
        <v>141.61000000000013</v>
      </c>
      <c r="O3176" s="42">
        <v>0</v>
      </c>
      <c r="P3176" s="45">
        <v>0.13</v>
      </c>
      <c r="Q3176" s="42">
        <v>0</v>
      </c>
      <c r="R3176" s="42">
        <v>0</v>
      </c>
      <c r="S3176" s="42">
        <f>N3176</f>
        <v>141.61000000000013</v>
      </c>
      <c r="T3176" s="38">
        <v>5000</v>
      </c>
      <c r="U3176" s="14">
        <f>S3176/H3176</f>
        <v>0.10553104599517105</v>
      </c>
      <c r="V3176" s="19"/>
      <c r="W3176" s="19"/>
      <c r="X3176" s="37" t="s">
        <v>3478</v>
      </c>
    </row>
    <row r="3177" spans="1:37" ht="16.5" customHeight="1">
      <c r="A3177" s="38">
        <v>130</v>
      </c>
      <c r="B3177" s="39">
        <v>10745</v>
      </c>
      <c r="C3177" s="38">
        <v>10308491</v>
      </c>
      <c r="D3177" s="40" t="s">
        <v>1559</v>
      </c>
      <c r="E3177" s="38">
        <v>1</v>
      </c>
      <c r="F3177" s="38">
        <v>120</v>
      </c>
      <c r="G3177" s="38" t="s">
        <v>21</v>
      </c>
      <c r="H3177" s="42">
        <v>9496.2000000000007</v>
      </c>
      <c r="I3177" s="55"/>
      <c r="J3177" s="44">
        <v>41848</v>
      </c>
      <c r="K3177" s="42">
        <v>0</v>
      </c>
      <c r="L3177" s="42">
        <v>8119.25</v>
      </c>
      <c r="M3177" s="44">
        <v>45138</v>
      </c>
      <c r="N3177" s="42">
        <f>H3177-K3177-L3177</f>
        <v>1376.9500000000007</v>
      </c>
      <c r="O3177" s="42">
        <v>420</v>
      </c>
      <c r="P3177" s="45">
        <v>0.13</v>
      </c>
      <c r="Q3177" s="42">
        <v>48.32</v>
      </c>
      <c r="R3177" s="42">
        <v>371.68</v>
      </c>
      <c r="S3177" s="42">
        <v>1005.27</v>
      </c>
      <c r="T3177" s="38">
        <v>5000</v>
      </c>
      <c r="U3177" s="14">
        <f>S3177/H3177</f>
        <v>0.10586023883237504</v>
      </c>
      <c r="V3177" s="19"/>
      <c r="W3177" s="19"/>
      <c r="X3177" s="37" t="s">
        <v>3463</v>
      </c>
    </row>
    <row r="3178" spans="1:37" ht="16.5" customHeight="1">
      <c r="A3178" s="38">
        <v>287</v>
      </c>
      <c r="B3178" s="39">
        <v>10800</v>
      </c>
      <c r="C3178" s="38">
        <v>10314850</v>
      </c>
      <c r="D3178" s="40" t="s">
        <v>1170</v>
      </c>
      <c r="E3178" s="38">
        <v>2</v>
      </c>
      <c r="F3178" s="38">
        <v>65</v>
      </c>
      <c r="G3178" s="38" t="s">
        <v>33</v>
      </c>
      <c r="H3178" s="42">
        <v>4284</v>
      </c>
      <c r="I3178" s="2"/>
      <c r="J3178" s="44">
        <v>43129</v>
      </c>
      <c r="K3178" s="42">
        <v>0</v>
      </c>
      <c r="L3178" s="42">
        <v>3808.16</v>
      </c>
      <c r="M3178" s="44">
        <v>45016</v>
      </c>
      <c r="N3178" s="42">
        <f>H3178-K3178-L3178</f>
        <v>475.84000000000015</v>
      </c>
      <c r="O3178" s="42">
        <v>24.18</v>
      </c>
      <c r="P3178" s="45">
        <v>0.13</v>
      </c>
      <c r="Q3178" s="42">
        <v>2.7800000000000011</v>
      </c>
      <c r="R3178" s="42">
        <v>21.4</v>
      </c>
      <c r="S3178" s="42">
        <f>N3178-R3178</f>
        <v>454.44000000000017</v>
      </c>
      <c r="T3178" s="38">
        <v>2505</v>
      </c>
      <c r="U3178" s="14">
        <f>S3178/H3178</f>
        <v>0.10607843137254906</v>
      </c>
      <c r="V3178" s="19"/>
      <c r="W3178" s="19"/>
      <c r="X3178" s="37" t="s">
        <v>3465</v>
      </c>
    </row>
    <row r="3179" spans="1:37" ht="16.5" customHeight="1">
      <c r="A3179" s="38">
        <v>177</v>
      </c>
      <c r="B3179" s="39">
        <v>50099</v>
      </c>
      <c r="C3179" s="38">
        <v>10296795</v>
      </c>
      <c r="D3179" s="40" t="s">
        <v>3088</v>
      </c>
      <c r="E3179" s="58">
        <v>5</v>
      </c>
      <c r="F3179" s="38">
        <v>120</v>
      </c>
      <c r="G3179" s="38" t="s">
        <v>23</v>
      </c>
      <c r="H3179" s="42">
        <v>8119.65</v>
      </c>
      <c r="I3179" s="37"/>
      <c r="J3179" s="44">
        <v>42000</v>
      </c>
      <c r="K3179" s="42">
        <v>0</v>
      </c>
      <c r="L3179" s="42">
        <v>6878.01</v>
      </c>
      <c r="M3179" s="44">
        <v>45252</v>
      </c>
      <c r="N3179" s="42">
        <v>1241.6400000000001</v>
      </c>
      <c r="O3179" s="42">
        <v>400</v>
      </c>
      <c r="P3179" s="45">
        <f>IF(J3179&lt;DATEVALUE("2009-1-1"),3%,13%)</f>
        <v>0.13</v>
      </c>
      <c r="Q3179" s="42">
        <f>IF(P3179=13%,ROUND(O3179/(1+P3179)*P3179,2),ROUND(O3179/(1+0.03)*0.02,2))</f>
        <v>46.02</v>
      </c>
      <c r="R3179" s="42">
        <f>O3179-Q3179</f>
        <v>353.98</v>
      </c>
      <c r="S3179" s="42">
        <f>N3179-R3179</f>
        <v>887.66000000000008</v>
      </c>
      <c r="T3179" s="38">
        <v>5000</v>
      </c>
      <c r="U3179" s="14">
        <f>S3179/H3179</f>
        <v>0.10932244616455145</v>
      </c>
      <c r="V3179" s="19"/>
      <c r="W3179" s="19"/>
      <c r="X3179" s="37" t="s">
        <v>3468</v>
      </c>
    </row>
    <row r="3180" spans="1:37" ht="16.5" customHeight="1">
      <c r="A3180" s="38">
        <v>7</v>
      </c>
      <c r="B3180" s="39">
        <v>10747</v>
      </c>
      <c r="C3180" s="38">
        <v>10307330</v>
      </c>
      <c r="D3180" s="40" t="s">
        <v>2394</v>
      </c>
      <c r="E3180" s="38">
        <v>1</v>
      </c>
      <c r="F3180" s="38">
        <v>120</v>
      </c>
      <c r="G3180" s="38" t="s">
        <v>21</v>
      </c>
      <c r="H3180" s="42">
        <v>32649.57</v>
      </c>
      <c r="I3180" s="2"/>
      <c r="J3180" s="44">
        <v>41639</v>
      </c>
      <c r="K3180" s="42">
        <v>0</v>
      </c>
      <c r="L3180" s="42">
        <v>28949.24</v>
      </c>
      <c r="M3180" s="44">
        <v>45046</v>
      </c>
      <c r="N3180" s="42">
        <f>H3180-K3180-L3180</f>
        <v>3700.3299999999981</v>
      </c>
      <c r="O3180" s="42">
        <v>104</v>
      </c>
      <c r="P3180" s="45">
        <v>0.13</v>
      </c>
      <c r="Q3180" s="42">
        <v>11.96</v>
      </c>
      <c r="R3180" s="42">
        <v>92.04</v>
      </c>
      <c r="S3180" s="42">
        <v>3608.29</v>
      </c>
      <c r="T3180" s="38">
        <v>2101</v>
      </c>
      <c r="U3180" s="14">
        <f>S3180/H3180</f>
        <v>0.11051569745022675</v>
      </c>
      <c r="V3180" s="19"/>
      <c r="W3180" s="19"/>
      <c r="X3180" s="37" t="s">
        <v>3472</v>
      </c>
    </row>
    <row r="3181" spans="1:37" ht="16.5" customHeight="1">
      <c r="A3181" s="38">
        <v>123</v>
      </c>
      <c r="B3181" s="39">
        <v>10704</v>
      </c>
      <c r="C3181" s="38">
        <v>10280214</v>
      </c>
      <c r="D3181" s="40" t="s">
        <v>98</v>
      </c>
      <c r="E3181" s="58">
        <v>1</v>
      </c>
      <c r="F3181" s="38">
        <v>120</v>
      </c>
      <c r="G3181" s="38" t="s">
        <v>23</v>
      </c>
      <c r="H3181" s="42">
        <v>313.98</v>
      </c>
      <c r="I3181" s="37"/>
      <c r="J3181" s="44">
        <v>41814</v>
      </c>
      <c r="K3181" s="42">
        <v>0</v>
      </c>
      <c r="L3181" s="42">
        <v>278.39999999999998</v>
      </c>
      <c r="M3181" s="44">
        <v>45224</v>
      </c>
      <c r="N3181" s="42">
        <v>35.58</v>
      </c>
      <c r="O3181" s="42">
        <v>1</v>
      </c>
      <c r="P3181" s="45">
        <f>IF(J3181&lt;DATEVALUE("2009-1-1"),3%,13%)</f>
        <v>0.13</v>
      </c>
      <c r="Q3181" s="42">
        <f>IF(P3181=13%,ROUND(O3181/(1+P3181)*P3181,2),ROUND(O3181/(1+0.03)*0.02,2))</f>
        <v>0.12</v>
      </c>
      <c r="R3181" s="42">
        <f>O3181-Q3181</f>
        <v>0.88</v>
      </c>
      <c r="S3181" s="42">
        <f>N3181-R3181</f>
        <v>34.699999999999996</v>
      </c>
      <c r="T3181" s="38">
        <v>5000</v>
      </c>
      <c r="U3181" s="14">
        <f>S3181/H3181</f>
        <v>0.1105165934135932</v>
      </c>
      <c r="V3181" s="19"/>
      <c r="W3181" s="19"/>
      <c r="X3181" s="37" t="s">
        <v>3455</v>
      </c>
    </row>
    <row r="3182" spans="1:37" ht="16.5" customHeight="1">
      <c r="A3182" s="38">
        <v>18</v>
      </c>
      <c r="B3182" s="39">
        <v>10751</v>
      </c>
      <c r="C3182" s="38">
        <v>10304995</v>
      </c>
      <c r="D3182" s="40" t="s">
        <v>484</v>
      </c>
      <c r="E3182" s="38">
        <v>3</v>
      </c>
      <c r="F3182" s="38">
        <v>50</v>
      </c>
      <c r="G3182" s="38" t="s">
        <v>33</v>
      </c>
      <c r="H3182" s="42">
        <v>1810.35</v>
      </c>
      <c r="I3182" s="2"/>
      <c r="J3182" s="44">
        <v>43613</v>
      </c>
      <c r="K3182" s="42">
        <v>0</v>
      </c>
      <c r="L3182" s="42">
        <v>1610</v>
      </c>
      <c r="M3182" s="44">
        <v>45046</v>
      </c>
      <c r="N3182" s="42">
        <f>H3182-K3182-L3182</f>
        <v>200.34999999999991</v>
      </c>
      <c r="O3182" s="42">
        <v>0</v>
      </c>
      <c r="P3182" s="45">
        <v>0.13</v>
      </c>
      <c r="Q3182" s="42">
        <v>0</v>
      </c>
      <c r="R3182" s="42">
        <v>0</v>
      </c>
      <c r="S3182" s="42">
        <v>200.35</v>
      </c>
      <c r="T3182" s="38">
        <v>5000</v>
      </c>
      <c r="U3182" s="14">
        <f>S3182/H3182</f>
        <v>0.11066920761178778</v>
      </c>
      <c r="V3182" s="19"/>
      <c r="W3182" s="19"/>
      <c r="X3182" s="37" t="s">
        <v>3474</v>
      </c>
    </row>
    <row r="3183" spans="1:37" ht="16.5" customHeight="1">
      <c r="A3183" s="38">
        <v>13</v>
      </c>
      <c r="B3183" s="39">
        <v>10701</v>
      </c>
      <c r="C3183" s="38">
        <v>10275901</v>
      </c>
      <c r="D3183" s="40" t="s">
        <v>2425</v>
      </c>
      <c r="E3183" s="38">
        <v>1</v>
      </c>
      <c r="F3183" s="38">
        <v>50</v>
      </c>
      <c r="G3183" s="38" t="s">
        <v>33</v>
      </c>
      <c r="H3183" s="42">
        <v>4620.6899999999996</v>
      </c>
      <c r="I3183" s="2"/>
      <c r="J3183" s="44">
        <v>43613</v>
      </c>
      <c r="K3183" s="42">
        <v>0</v>
      </c>
      <c r="L3183" s="42">
        <v>4109.12</v>
      </c>
      <c r="M3183" s="44">
        <v>45046</v>
      </c>
      <c r="N3183" s="42">
        <f>H3183-K3183-L3183</f>
        <v>511.56999999999971</v>
      </c>
      <c r="O3183" s="42">
        <v>0</v>
      </c>
      <c r="P3183" s="45">
        <v>0.13</v>
      </c>
      <c r="Q3183" s="42">
        <v>0</v>
      </c>
      <c r="R3183" s="42">
        <v>0</v>
      </c>
      <c r="S3183" s="42">
        <v>511.57</v>
      </c>
      <c r="T3183" s="38">
        <v>5000</v>
      </c>
      <c r="U3183" s="14">
        <f>S3183/H3183</f>
        <v>0.11071290218560433</v>
      </c>
      <c r="V3183" s="19"/>
      <c r="W3183" s="19"/>
      <c r="X3183" s="37" t="s">
        <v>3455</v>
      </c>
    </row>
    <row r="3184" spans="1:37" ht="16.5" customHeight="1">
      <c r="A3184" s="38">
        <v>98</v>
      </c>
      <c r="B3184" s="39">
        <v>10717</v>
      </c>
      <c r="C3184" s="38">
        <v>10311892</v>
      </c>
      <c r="D3184" s="40" t="s">
        <v>240</v>
      </c>
      <c r="E3184" s="38">
        <v>1</v>
      </c>
      <c r="F3184" s="38">
        <v>47</v>
      </c>
      <c r="G3184" s="38" t="s">
        <v>83</v>
      </c>
      <c r="H3184" s="42">
        <v>123.47</v>
      </c>
      <c r="I3184" s="57"/>
      <c r="J3184" s="44">
        <v>43860</v>
      </c>
      <c r="K3184" s="42">
        <v>0</v>
      </c>
      <c r="L3184" s="42">
        <v>109.8</v>
      </c>
      <c r="M3184" s="44">
        <v>45199</v>
      </c>
      <c r="N3184" s="42">
        <v>13.67</v>
      </c>
      <c r="O3184" s="42">
        <v>0</v>
      </c>
      <c r="P3184" s="45">
        <v>0.13</v>
      </c>
      <c r="Q3184" s="42">
        <v>0</v>
      </c>
      <c r="R3184" s="42">
        <v>0</v>
      </c>
      <c r="S3184" s="42">
        <v>13.67</v>
      </c>
      <c r="T3184" s="38">
        <v>5000</v>
      </c>
      <c r="U3184" s="14">
        <f>S3184/H3184</f>
        <v>0.1107151534785778</v>
      </c>
      <c r="V3184" s="19"/>
      <c r="W3184" s="19"/>
      <c r="X3184" s="37" t="s">
        <v>3457</v>
      </c>
    </row>
    <row r="3185" spans="1:24" ht="16.5" customHeight="1">
      <c r="A3185" s="38">
        <v>280</v>
      </c>
      <c r="B3185" s="39">
        <v>10800</v>
      </c>
      <c r="C3185" s="38">
        <v>10314843</v>
      </c>
      <c r="D3185" s="40" t="s">
        <v>1170</v>
      </c>
      <c r="E3185" s="38">
        <v>2</v>
      </c>
      <c r="F3185" s="38">
        <v>65</v>
      </c>
      <c r="G3185" s="38" t="s">
        <v>33</v>
      </c>
      <c r="H3185" s="42">
        <v>4284</v>
      </c>
      <c r="I3185" s="2"/>
      <c r="J3185" s="44">
        <v>43129</v>
      </c>
      <c r="K3185" s="42">
        <v>0</v>
      </c>
      <c r="L3185" s="42">
        <v>3808.16</v>
      </c>
      <c r="M3185" s="44">
        <v>45016</v>
      </c>
      <c r="N3185" s="42">
        <f>H3185-K3185-L3185</f>
        <v>475.84000000000015</v>
      </c>
      <c r="O3185" s="42">
        <v>0</v>
      </c>
      <c r="P3185" s="45">
        <v>0.13</v>
      </c>
      <c r="Q3185" s="42">
        <v>0</v>
      </c>
      <c r="R3185" s="42">
        <v>0</v>
      </c>
      <c r="S3185" s="42">
        <f>N3185-R3185</f>
        <v>475.84000000000015</v>
      </c>
      <c r="T3185" s="38">
        <v>2505</v>
      </c>
      <c r="U3185" s="14">
        <f>S3185/H3185</f>
        <v>0.11107376283846876</v>
      </c>
      <c r="V3185" s="19"/>
      <c r="W3185" s="19"/>
      <c r="X3185" s="37" t="s">
        <v>3465</v>
      </c>
    </row>
    <row r="3186" spans="1:24" ht="16.5" customHeight="1">
      <c r="A3186" s="38">
        <v>281</v>
      </c>
      <c r="B3186" s="39">
        <v>10800</v>
      </c>
      <c r="C3186" s="38">
        <v>10314844</v>
      </c>
      <c r="D3186" s="40" t="s">
        <v>1170</v>
      </c>
      <c r="E3186" s="38">
        <v>2</v>
      </c>
      <c r="F3186" s="38">
        <v>65</v>
      </c>
      <c r="G3186" s="38" t="s">
        <v>33</v>
      </c>
      <c r="H3186" s="42">
        <v>4284</v>
      </c>
      <c r="I3186" s="2"/>
      <c r="J3186" s="44">
        <v>43129</v>
      </c>
      <c r="K3186" s="42">
        <v>0</v>
      </c>
      <c r="L3186" s="42">
        <v>3808.16</v>
      </c>
      <c r="M3186" s="44">
        <v>45016</v>
      </c>
      <c r="N3186" s="42">
        <f>H3186-K3186-L3186</f>
        <v>475.84000000000015</v>
      </c>
      <c r="O3186" s="42">
        <v>0</v>
      </c>
      <c r="P3186" s="45">
        <v>0.13</v>
      </c>
      <c r="Q3186" s="42">
        <v>0</v>
      </c>
      <c r="R3186" s="42">
        <v>0</v>
      </c>
      <c r="S3186" s="42">
        <f>N3186-R3186</f>
        <v>475.84000000000015</v>
      </c>
      <c r="T3186" s="38">
        <v>2505</v>
      </c>
      <c r="U3186" s="14">
        <f>S3186/H3186</f>
        <v>0.11107376283846876</v>
      </c>
      <c r="V3186" s="19"/>
      <c r="W3186" s="19"/>
      <c r="X3186" s="37" t="s">
        <v>3465</v>
      </c>
    </row>
    <row r="3187" spans="1:24" ht="16.5" customHeight="1">
      <c r="A3187" s="38">
        <v>284</v>
      </c>
      <c r="B3187" s="39">
        <v>10800</v>
      </c>
      <c r="C3187" s="38">
        <v>10314847</v>
      </c>
      <c r="D3187" s="40" t="s">
        <v>1170</v>
      </c>
      <c r="E3187" s="38">
        <v>1</v>
      </c>
      <c r="F3187" s="38">
        <v>65</v>
      </c>
      <c r="G3187" s="38" t="s">
        <v>33</v>
      </c>
      <c r="H3187" s="42">
        <v>2142</v>
      </c>
      <c r="I3187" s="2"/>
      <c r="J3187" s="44">
        <v>43129</v>
      </c>
      <c r="K3187" s="42">
        <v>0</v>
      </c>
      <c r="L3187" s="42">
        <v>1904.08</v>
      </c>
      <c r="M3187" s="44">
        <v>45016</v>
      </c>
      <c r="N3187" s="42">
        <f>H3187-K3187-L3187</f>
        <v>237.92000000000007</v>
      </c>
      <c r="O3187" s="42">
        <v>0</v>
      </c>
      <c r="P3187" s="45">
        <v>0.13</v>
      </c>
      <c r="Q3187" s="42">
        <v>0</v>
      </c>
      <c r="R3187" s="42">
        <v>0</v>
      </c>
      <c r="S3187" s="42">
        <f>N3187-R3187</f>
        <v>237.92000000000007</v>
      </c>
      <c r="T3187" s="38">
        <v>2505</v>
      </c>
      <c r="U3187" s="14">
        <f>S3187/H3187</f>
        <v>0.11107376283846876</v>
      </c>
      <c r="V3187" s="19"/>
      <c r="W3187" s="19"/>
      <c r="X3187" s="37" t="s">
        <v>3465</v>
      </c>
    </row>
    <row r="3188" spans="1:24" ht="16.5" customHeight="1">
      <c r="A3188" s="38">
        <v>285</v>
      </c>
      <c r="B3188" s="39">
        <v>10800</v>
      </c>
      <c r="C3188" s="38">
        <v>10314848</v>
      </c>
      <c r="D3188" s="40" t="s">
        <v>1170</v>
      </c>
      <c r="E3188" s="38">
        <v>2</v>
      </c>
      <c r="F3188" s="38">
        <v>65</v>
      </c>
      <c r="G3188" s="38" t="s">
        <v>33</v>
      </c>
      <c r="H3188" s="42">
        <v>4284</v>
      </c>
      <c r="I3188" s="2"/>
      <c r="J3188" s="44">
        <v>43129</v>
      </c>
      <c r="K3188" s="42">
        <v>0</v>
      </c>
      <c r="L3188" s="42">
        <v>3808.16</v>
      </c>
      <c r="M3188" s="44">
        <v>45016</v>
      </c>
      <c r="N3188" s="42">
        <f>H3188-K3188-L3188</f>
        <v>475.84000000000015</v>
      </c>
      <c r="O3188" s="42">
        <v>0</v>
      </c>
      <c r="P3188" s="45">
        <v>0.13</v>
      </c>
      <c r="Q3188" s="42">
        <v>0</v>
      </c>
      <c r="R3188" s="42">
        <v>0</v>
      </c>
      <c r="S3188" s="42">
        <f>N3188-R3188</f>
        <v>475.84000000000015</v>
      </c>
      <c r="T3188" s="38">
        <v>2505</v>
      </c>
      <c r="U3188" s="14">
        <f>S3188/H3188</f>
        <v>0.11107376283846876</v>
      </c>
      <c r="V3188" s="19"/>
      <c r="W3188" s="19"/>
      <c r="X3188" s="37" t="s">
        <v>3465</v>
      </c>
    </row>
    <row r="3189" spans="1:24" ht="16.5" customHeight="1">
      <c r="A3189" s="38">
        <v>288</v>
      </c>
      <c r="B3189" s="39">
        <v>10800</v>
      </c>
      <c r="C3189" s="38">
        <v>10314851</v>
      </c>
      <c r="D3189" s="40" t="s">
        <v>1170</v>
      </c>
      <c r="E3189" s="38">
        <v>1</v>
      </c>
      <c r="F3189" s="38">
        <v>65</v>
      </c>
      <c r="G3189" s="38" t="s">
        <v>33</v>
      </c>
      <c r="H3189" s="42">
        <v>2142</v>
      </c>
      <c r="I3189" s="2"/>
      <c r="J3189" s="44">
        <v>43129</v>
      </c>
      <c r="K3189" s="42">
        <v>0</v>
      </c>
      <c r="L3189" s="42">
        <v>1904.08</v>
      </c>
      <c r="M3189" s="44">
        <v>45016</v>
      </c>
      <c r="N3189" s="42">
        <f>H3189-K3189-L3189</f>
        <v>237.92000000000007</v>
      </c>
      <c r="O3189" s="42">
        <v>0</v>
      </c>
      <c r="P3189" s="45">
        <v>0.13</v>
      </c>
      <c r="Q3189" s="42">
        <v>0</v>
      </c>
      <c r="R3189" s="42">
        <v>0</v>
      </c>
      <c r="S3189" s="42">
        <f>N3189-R3189</f>
        <v>237.92000000000007</v>
      </c>
      <c r="T3189" s="38">
        <v>2505</v>
      </c>
      <c r="U3189" s="14">
        <f>S3189/H3189</f>
        <v>0.11107376283846876</v>
      </c>
      <c r="V3189" s="19"/>
      <c r="W3189" s="19"/>
      <c r="X3189" s="37" t="s">
        <v>3465</v>
      </c>
    </row>
    <row r="3190" spans="1:24" ht="16.5" customHeight="1">
      <c r="A3190" s="38">
        <v>289</v>
      </c>
      <c r="B3190" s="39">
        <v>10800</v>
      </c>
      <c r="C3190" s="38">
        <v>10314852</v>
      </c>
      <c r="D3190" s="40" t="s">
        <v>1170</v>
      </c>
      <c r="E3190" s="38">
        <v>1</v>
      </c>
      <c r="F3190" s="38">
        <v>65</v>
      </c>
      <c r="G3190" s="38" t="s">
        <v>33</v>
      </c>
      <c r="H3190" s="42">
        <v>2142</v>
      </c>
      <c r="I3190" s="2"/>
      <c r="J3190" s="44">
        <v>43129</v>
      </c>
      <c r="K3190" s="42">
        <v>0</v>
      </c>
      <c r="L3190" s="42">
        <v>1904.08</v>
      </c>
      <c r="M3190" s="44">
        <v>45016</v>
      </c>
      <c r="N3190" s="42">
        <f>H3190-K3190-L3190</f>
        <v>237.92000000000007</v>
      </c>
      <c r="O3190" s="42">
        <v>0</v>
      </c>
      <c r="P3190" s="45">
        <v>0.13</v>
      </c>
      <c r="Q3190" s="42">
        <v>0</v>
      </c>
      <c r="R3190" s="42">
        <v>0</v>
      </c>
      <c r="S3190" s="42">
        <f>N3190-R3190</f>
        <v>237.92000000000007</v>
      </c>
      <c r="T3190" s="38">
        <v>2505</v>
      </c>
      <c r="U3190" s="14">
        <f>S3190/H3190</f>
        <v>0.11107376283846876</v>
      </c>
      <c r="V3190" s="19"/>
      <c r="W3190" s="19"/>
      <c r="X3190" s="37" t="s">
        <v>3465</v>
      </c>
    </row>
    <row r="3191" spans="1:24" ht="16.5" customHeight="1">
      <c r="A3191" s="38">
        <v>290</v>
      </c>
      <c r="B3191" s="39">
        <v>10800</v>
      </c>
      <c r="C3191" s="38">
        <v>10314853</v>
      </c>
      <c r="D3191" s="40" t="s">
        <v>1170</v>
      </c>
      <c r="E3191" s="38">
        <v>2</v>
      </c>
      <c r="F3191" s="38">
        <v>65</v>
      </c>
      <c r="G3191" s="38" t="s">
        <v>33</v>
      </c>
      <c r="H3191" s="42">
        <v>4284</v>
      </c>
      <c r="I3191" s="2"/>
      <c r="J3191" s="44">
        <v>43129</v>
      </c>
      <c r="K3191" s="42">
        <v>0</v>
      </c>
      <c r="L3191" s="42">
        <v>3808.16</v>
      </c>
      <c r="M3191" s="44">
        <v>45016</v>
      </c>
      <c r="N3191" s="42">
        <f>H3191-K3191-L3191</f>
        <v>475.84000000000015</v>
      </c>
      <c r="O3191" s="42">
        <v>0</v>
      </c>
      <c r="P3191" s="45">
        <v>0.13</v>
      </c>
      <c r="Q3191" s="42">
        <v>0</v>
      </c>
      <c r="R3191" s="42">
        <v>0</v>
      </c>
      <c r="S3191" s="42">
        <f>N3191-R3191</f>
        <v>475.84000000000015</v>
      </c>
      <c r="T3191" s="38">
        <v>2505</v>
      </c>
      <c r="U3191" s="14">
        <f>S3191/H3191</f>
        <v>0.11107376283846876</v>
      </c>
      <c r="V3191" s="19"/>
      <c r="W3191" s="19"/>
      <c r="X3191" s="37" t="s">
        <v>3465</v>
      </c>
    </row>
    <row r="3192" spans="1:24" ht="16.5" customHeight="1">
      <c r="A3192" s="38">
        <v>291</v>
      </c>
      <c r="B3192" s="39">
        <v>10800</v>
      </c>
      <c r="C3192" s="38">
        <v>10314854</v>
      </c>
      <c r="D3192" s="40" t="s">
        <v>1170</v>
      </c>
      <c r="E3192" s="38">
        <v>1</v>
      </c>
      <c r="F3192" s="38">
        <v>65</v>
      </c>
      <c r="G3192" s="38" t="s">
        <v>33</v>
      </c>
      <c r="H3192" s="42">
        <v>2142</v>
      </c>
      <c r="I3192" s="2"/>
      <c r="J3192" s="44">
        <v>43129</v>
      </c>
      <c r="K3192" s="42">
        <v>0</v>
      </c>
      <c r="L3192" s="42">
        <v>1904.08</v>
      </c>
      <c r="M3192" s="44">
        <v>45016</v>
      </c>
      <c r="N3192" s="42">
        <f>H3192-K3192-L3192</f>
        <v>237.92000000000007</v>
      </c>
      <c r="O3192" s="42">
        <v>0</v>
      </c>
      <c r="P3192" s="45">
        <v>0.13</v>
      </c>
      <c r="Q3192" s="42">
        <v>0</v>
      </c>
      <c r="R3192" s="42">
        <v>0</v>
      </c>
      <c r="S3192" s="42">
        <f>N3192-R3192</f>
        <v>237.92000000000007</v>
      </c>
      <c r="T3192" s="38">
        <v>2505</v>
      </c>
      <c r="U3192" s="14">
        <f>S3192/H3192</f>
        <v>0.11107376283846876</v>
      </c>
      <c r="V3192" s="19"/>
      <c r="W3192" s="19"/>
      <c r="X3192" s="37" t="s">
        <v>3465</v>
      </c>
    </row>
    <row r="3193" spans="1:24" ht="16.5" customHeight="1">
      <c r="A3193" s="38">
        <v>292</v>
      </c>
      <c r="B3193" s="39">
        <v>10800</v>
      </c>
      <c r="C3193" s="38">
        <v>10314855</v>
      </c>
      <c r="D3193" s="40" t="s">
        <v>1170</v>
      </c>
      <c r="E3193" s="38">
        <v>1</v>
      </c>
      <c r="F3193" s="38">
        <v>65</v>
      </c>
      <c r="G3193" s="38" t="s">
        <v>33</v>
      </c>
      <c r="H3193" s="42">
        <v>2142</v>
      </c>
      <c r="I3193" s="2"/>
      <c r="J3193" s="44">
        <v>43129</v>
      </c>
      <c r="K3193" s="42">
        <v>0</v>
      </c>
      <c r="L3193" s="42">
        <v>1904.08</v>
      </c>
      <c r="M3193" s="44">
        <v>45016</v>
      </c>
      <c r="N3193" s="42">
        <f>H3193-K3193-L3193</f>
        <v>237.92000000000007</v>
      </c>
      <c r="O3193" s="42">
        <v>0</v>
      </c>
      <c r="P3193" s="45">
        <v>0.13</v>
      </c>
      <c r="Q3193" s="42">
        <v>0</v>
      </c>
      <c r="R3193" s="42">
        <v>0</v>
      </c>
      <c r="S3193" s="42">
        <f>N3193-R3193</f>
        <v>237.92000000000007</v>
      </c>
      <c r="T3193" s="38">
        <v>2505</v>
      </c>
      <c r="U3193" s="14">
        <f>S3193/H3193</f>
        <v>0.11107376283846876</v>
      </c>
      <c r="V3193" s="19"/>
      <c r="W3193" s="19"/>
      <c r="X3193" s="37" t="s">
        <v>3465</v>
      </c>
    </row>
    <row r="3194" spans="1:24" ht="16.5" customHeight="1">
      <c r="A3194" s="38">
        <v>293</v>
      </c>
      <c r="B3194" s="39">
        <v>10800</v>
      </c>
      <c r="C3194" s="38">
        <v>10314856</v>
      </c>
      <c r="D3194" s="40" t="s">
        <v>1170</v>
      </c>
      <c r="E3194" s="38">
        <v>1</v>
      </c>
      <c r="F3194" s="38">
        <v>65</v>
      </c>
      <c r="G3194" s="38" t="s">
        <v>33</v>
      </c>
      <c r="H3194" s="42">
        <v>2142</v>
      </c>
      <c r="I3194" s="2"/>
      <c r="J3194" s="44">
        <v>43129</v>
      </c>
      <c r="K3194" s="42">
        <v>0</v>
      </c>
      <c r="L3194" s="42">
        <v>1904.08</v>
      </c>
      <c r="M3194" s="44">
        <v>45016</v>
      </c>
      <c r="N3194" s="42">
        <f>H3194-K3194-L3194</f>
        <v>237.92000000000007</v>
      </c>
      <c r="O3194" s="42">
        <v>0</v>
      </c>
      <c r="P3194" s="45">
        <v>0.13</v>
      </c>
      <c r="Q3194" s="42">
        <v>0</v>
      </c>
      <c r="R3194" s="42">
        <v>0</v>
      </c>
      <c r="S3194" s="42">
        <f>N3194-R3194</f>
        <v>237.92000000000007</v>
      </c>
      <c r="T3194" s="38">
        <v>2505</v>
      </c>
      <c r="U3194" s="14">
        <f>S3194/H3194</f>
        <v>0.11107376283846876</v>
      </c>
      <c r="V3194" s="19"/>
      <c r="W3194" s="19"/>
      <c r="X3194" s="37" t="s">
        <v>3465</v>
      </c>
    </row>
    <row r="3195" spans="1:24" ht="16.5" customHeight="1">
      <c r="A3195" s="38">
        <v>305</v>
      </c>
      <c r="B3195" s="39">
        <v>10800</v>
      </c>
      <c r="C3195" s="38">
        <v>10314930</v>
      </c>
      <c r="D3195" s="40" t="s">
        <v>1170</v>
      </c>
      <c r="E3195" s="38">
        <v>1</v>
      </c>
      <c r="F3195" s="38">
        <v>65</v>
      </c>
      <c r="G3195" s="38" t="s">
        <v>33</v>
      </c>
      <c r="H3195" s="42">
        <v>2142</v>
      </c>
      <c r="I3195" s="2"/>
      <c r="J3195" s="44">
        <v>43129</v>
      </c>
      <c r="K3195" s="42">
        <v>0</v>
      </c>
      <c r="L3195" s="42">
        <v>1904.08</v>
      </c>
      <c r="M3195" s="44">
        <v>45016</v>
      </c>
      <c r="N3195" s="42">
        <f>H3195-K3195-L3195</f>
        <v>237.92000000000007</v>
      </c>
      <c r="O3195" s="42">
        <v>0</v>
      </c>
      <c r="P3195" s="45">
        <v>0.13</v>
      </c>
      <c r="Q3195" s="42">
        <v>0</v>
      </c>
      <c r="R3195" s="42">
        <v>0</v>
      </c>
      <c r="S3195" s="42">
        <f>N3195-R3195</f>
        <v>237.92000000000007</v>
      </c>
      <c r="T3195" s="38">
        <v>2505</v>
      </c>
      <c r="U3195" s="14">
        <f>S3195/H3195</f>
        <v>0.11107376283846876</v>
      </c>
      <c r="V3195" s="19"/>
      <c r="W3195" s="19"/>
      <c r="X3195" s="37" t="s">
        <v>3465</v>
      </c>
    </row>
    <row r="3196" spans="1:24" ht="16.5" customHeight="1">
      <c r="A3196" s="38">
        <v>307</v>
      </c>
      <c r="B3196" s="39">
        <v>10800</v>
      </c>
      <c r="C3196" s="38">
        <v>10314932</v>
      </c>
      <c r="D3196" s="40" t="s">
        <v>1170</v>
      </c>
      <c r="E3196" s="38">
        <v>1</v>
      </c>
      <c r="F3196" s="38">
        <v>65</v>
      </c>
      <c r="G3196" s="38" t="s">
        <v>33</v>
      </c>
      <c r="H3196" s="42">
        <v>2142</v>
      </c>
      <c r="I3196" s="2"/>
      <c r="J3196" s="44">
        <v>43129</v>
      </c>
      <c r="K3196" s="42">
        <v>0</v>
      </c>
      <c r="L3196" s="42">
        <v>1904.08</v>
      </c>
      <c r="M3196" s="44">
        <v>45016</v>
      </c>
      <c r="N3196" s="42">
        <f>H3196-K3196-L3196</f>
        <v>237.92000000000007</v>
      </c>
      <c r="O3196" s="42">
        <v>0</v>
      </c>
      <c r="P3196" s="45">
        <v>0.13</v>
      </c>
      <c r="Q3196" s="42">
        <v>0</v>
      </c>
      <c r="R3196" s="42">
        <v>0</v>
      </c>
      <c r="S3196" s="42">
        <f>N3196-R3196</f>
        <v>237.92000000000007</v>
      </c>
      <c r="T3196" s="38">
        <v>2505</v>
      </c>
      <c r="U3196" s="14">
        <f>S3196/H3196</f>
        <v>0.11107376283846876</v>
      </c>
      <c r="V3196" s="19"/>
      <c r="W3196" s="19"/>
      <c r="X3196" s="37" t="s">
        <v>3465</v>
      </c>
    </row>
    <row r="3197" spans="1:24" ht="16.5" customHeight="1">
      <c r="A3197" s="38">
        <v>308</v>
      </c>
      <c r="B3197" s="39">
        <v>10800</v>
      </c>
      <c r="C3197" s="38">
        <v>10314933</v>
      </c>
      <c r="D3197" s="40" t="s">
        <v>1170</v>
      </c>
      <c r="E3197" s="38">
        <v>1</v>
      </c>
      <c r="F3197" s="38">
        <v>65</v>
      </c>
      <c r="G3197" s="38" t="s">
        <v>33</v>
      </c>
      <c r="H3197" s="42">
        <v>2142</v>
      </c>
      <c r="I3197" s="2"/>
      <c r="J3197" s="44">
        <v>43129</v>
      </c>
      <c r="K3197" s="42">
        <v>0</v>
      </c>
      <c r="L3197" s="42">
        <v>1904.08</v>
      </c>
      <c r="M3197" s="44">
        <v>45016</v>
      </c>
      <c r="N3197" s="42">
        <f>H3197-K3197-L3197</f>
        <v>237.92000000000007</v>
      </c>
      <c r="O3197" s="42">
        <v>0</v>
      </c>
      <c r="P3197" s="45">
        <v>0.13</v>
      </c>
      <c r="Q3197" s="42">
        <v>0</v>
      </c>
      <c r="R3197" s="42">
        <v>0</v>
      </c>
      <c r="S3197" s="42">
        <f>N3197-R3197</f>
        <v>237.92000000000007</v>
      </c>
      <c r="T3197" s="38">
        <v>2505</v>
      </c>
      <c r="U3197" s="14">
        <f>S3197/H3197</f>
        <v>0.11107376283846876</v>
      </c>
      <c r="V3197" s="19"/>
      <c r="W3197" s="19"/>
      <c r="X3197" s="37" t="s">
        <v>3465</v>
      </c>
    </row>
    <row r="3198" spans="1:24" ht="16.5" customHeight="1">
      <c r="A3198" s="38">
        <v>309</v>
      </c>
      <c r="B3198" s="39">
        <v>10800</v>
      </c>
      <c r="C3198" s="38">
        <v>10314934</v>
      </c>
      <c r="D3198" s="40" t="s">
        <v>1170</v>
      </c>
      <c r="E3198" s="38">
        <v>2</v>
      </c>
      <c r="F3198" s="38">
        <v>65</v>
      </c>
      <c r="G3198" s="38" t="s">
        <v>33</v>
      </c>
      <c r="H3198" s="42">
        <v>4284</v>
      </c>
      <c r="I3198" s="2"/>
      <c r="J3198" s="44">
        <v>43129</v>
      </c>
      <c r="K3198" s="42">
        <v>0</v>
      </c>
      <c r="L3198" s="42">
        <v>3808.16</v>
      </c>
      <c r="M3198" s="44">
        <v>45016</v>
      </c>
      <c r="N3198" s="42">
        <f>H3198-K3198-L3198</f>
        <v>475.84000000000015</v>
      </c>
      <c r="O3198" s="42">
        <v>0</v>
      </c>
      <c r="P3198" s="45">
        <v>0.13</v>
      </c>
      <c r="Q3198" s="42">
        <v>0</v>
      </c>
      <c r="R3198" s="42">
        <v>0</v>
      </c>
      <c r="S3198" s="42">
        <f>N3198-R3198</f>
        <v>475.84000000000015</v>
      </c>
      <c r="T3198" s="38">
        <v>2505</v>
      </c>
      <c r="U3198" s="14">
        <f>S3198/H3198</f>
        <v>0.11107376283846876</v>
      </c>
      <c r="V3198" s="19"/>
      <c r="W3198" s="19"/>
      <c r="X3198" s="37" t="s">
        <v>3465</v>
      </c>
    </row>
    <row r="3199" spans="1:24" ht="16.5" customHeight="1">
      <c r="A3199" s="38">
        <v>310</v>
      </c>
      <c r="B3199" s="39">
        <v>10800</v>
      </c>
      <c r="C3199" s="38">
        <v>10314935</v>
      </c>
      <c r="D3199" s="40" t="s">
        <v>1170</v>
      </c>
      <c r="E3199" s="38">
        <v>1</v>
      </c>
      <c r="F3199" s="38">
        <v>65</v>
      </c>
      <c r="G3199" s="38" t="s">
        <v>33</v>
      </c>
      <c r="H3199" s="42">
        <v>2142</v>
      </c>
      <c r="I3199" s="2"/>
      <c r="J3199" s="44">
        <v>43129</v>
      </c>
      <c r="K3199" s="42">
        <v>0</v>
      </c>
      <c r="L3199" s="42">
        <v>1904.08</v>
      </c>
      <c r="M3199" s="44">
        <v>45016</v>
      </c>
      <c r="N3199" s="42">
        <f>H3199-K3199-L3199</f>
        <v>237.92000000000007</v>
      </c>
      <c r="O3199" s="42">
        <v>0</v>
      </c>
      <c r="P3199" s="45">
        <v>0.13</v>
      </c>
      <c r="Q3199" s="42">
        <v>0</v>
      </c>
      <c r="R3199" s="42">
        <v>0</v>
      </c>
      <c r="S3199" s="42">
        <f>N3199-R3199</f>
        <v>237.92000000000007</v>
      </c>
      <c r="T3199" s="38">
        <v>2505</v>
      </c>
      <c r="U3199" s="14">
        <f>S3199/H3199</f>
        <v>0.11107376283846876</v>
      </c>
      <c r="V3199" s="19"/>
      <c r="W3199" s="19"/>
      <c r="X3199" s="37" t="s">
        <v>3465</v>
      </c>
    </row>
    <row r="3200" spans="1:24" ht="16.5" customHeight="1">
      <c r="A3200" s="38">
        <v>311</v>
      </c>
      <c r="B3200" s="39">
        <v>10800</v>
      </c>
      <c r="C3200" s="38">
        <v>10314936</v>
      </c>
      <c r="D3200" s="40" t="s">
        <v>1170</v>
      </c>
      <c r="E3200" s="38">
        <v>1</v>
      </c>
      <c r="F3200" s="38">
        <v>65</v>
      </c>
      <c r="G3200" s="38" t="s">
        <v>33</v>
      </c>
      <c r="H3200" s="42">
        <v>2142</v>
      </c>
      <c r="I3200" s="2"/>
      <c r="J3200" s="44">
        <v>43129</v>
      </c>
      <c r="K3200" s="42">
        <v>0</v>
      </c>
      <c r="L3200" s="42">
        <v>1904.08</v>
      </c>
      <c r="M3200" s="44">
        <v>45016</v>
      </c>
      <c r="N3200" s="42">
        <f>H3200-K3200-L3200</f>
        <v>237.92000000000007</v>
      </c>
      <c r="O3200" s="42">
        <v>0</v>
      </c>
      <c r="P3200" s="45">
        <v>0.13</v>
      </c>
      <c r="Q3200" s="42">
        <v>0</v>
      </c>
      <c r="R3200" s="42">
        <v>0</v>
      </c>
      <c r="S3200" s="42">
        <f>N3200-R3200</f>
        <v>237.92000000000007</v>
      </c>
      <c r="T3200" s="38">
        <v>2505</v>
      </c>
      <c r="U3200" s="14">
        <f>S3200/H3200</f>
        <v>0.11107376283846876</v>
      </c>
      <c r="V3200" s="19"/>
      <c r="W3200" s="19"/>
      <c r="X3200" s="37" t="s">
        <v>3465</v>
      </c>
    </row>
    <row r="3201" spans="1:24" ht="16.5" customHeight="1">
      <c r="A3201" s="38">
        <v>312</v>
      </c>
      <c r="B3201" s="39">
        <v>10800</v>
      </c>
      <c r="C3201" s="38">
        <v>10314937</v>
      </c>
      <c r="D3201" s="40" t="s">
        <v>1170</v>
      </c>
      <c r="E3201" s="38">
        <v>1</v>
      </c>
      <c r="F3201" s="38">
        <v>65</v>
      </c>
      <c r="G3201" s="38" t="s">
        <v>33</v>
      </c>
      <c r="H3201" s="42">
        <v>2142</v>
      </c>
      <c r="I3201" s="2"/>
      <c r="J3201" s="44">
        <v>43129</v>
      </c>
      <c r="K3201" s="42">
        <v>0</v>
      </c>
      <c r="L3201" s="42">
        <v>1904.08</v>
      </c>
      <c r="M3201" s="44">
        <v>45016</v>
      </c>
      <c r="N3201" s="42">
        <f>H3201-K3201-L3201</f>
        <v>237.92000000000007</v>
      </c>
      <c r="O3201" s="42">
        <v>0</v>
      </c>
      <c r="P3201" s="45">
        <v>0.13</v>
      </c>
      <c r="Q3201" s="42">
        <v>0</v>
      </c>
      <c r="R3201" s="42">
        <v>0</v>
      </c>
      <c r="S3201" s="42">
        <f>N3201-R3201</f>
        <v>237.92000000000007</v>
      </c>
      <c r="T3201" s="38">
        <v>2505</v>
      </c>
      <c r="U3201" s="14">
        <f>S3201/H3201</f>
        <v>0.11107376283846876</v>
      </c>
      <c r="V3201" s="19"/>
      <c r="W3201" s="19"/>
      <c r="X3201" s="37" t="s">
        <v>3465</v>
      </c>
    </row>
    <row r="3202" spans="1:24" ht="16.5" customHeight="1">
      <c r="A3202" s="38">
        <v>313</v>
      </c>
      <c r="B3202" s="39">
        <v>10800</v>
      </c>
      <c r="C3202" s="38">
        <v>10314938</v>
      </c>
      <c r="D3202" s="40" t="s">
        <v>1170</v>
      </c>
      <c r="E3202" s="38">
        <v>1</v>
      </c>
      <c r="F3202" s="38">
        <v>65</v>
      </c>
      <c r="G3202" s="38" t="s">
        <v>33</v>
      </c>
      <c r="H3202" s="42">
        <v>2142</v>
      </c>
      <c r="I3202" s="2"/>
      <c r="J3202" s="44">
        <v>43129</v>
      </c>
      <c r="K3202" s="42">
        <v>0</v>
      </c>
      <c r="L3202" s="42">
        <v>1904.08</v>
      </c>
      <c r="M3202" s="44">
        <v>45016</v>
      </c>
      <c r="N3202" s="42">
        <f>H3202-K3202-L3202</f>
        <v>237.92000000000007</v>
      </c>
      <c r="O3202" s="42">
        <v>0</v>
      </c>
      <c r="P3202" s="45">
        <v>0.13</v>
      </c>
      <c r="Q3202" s="42">
        <v>0</v>
      </c>
      <c r="R3202" s="42">
        <v>0</v>
      </c>
      <c r="S3202" s="42">
        <f>N3202-R3202</f>
        <v>237.92000000000007</v>
      </c>
      <c r="T3202" s="38">
        <v>2505</v>
      </c>
      <c r="U3202" s="14">
        <f>S3202/H3202</f>
        <v>0.11107376283846876</v>
      </c>
      <c r="V3202" s="19"/>
      <c r="W3202" s="19"/>
      <c r="X3202" s="37" t="s">
        <v>3465</v>
      </c>
    </row>
    <row r="3203" spans="1:24" ht="16.5" customHeight="1">
      <c r="A3203" s="38">
        <v>314</v>
      </c>
      <c r="B3203" s="39">
        <v>10800</v>
      </c>
      <c r="C3203" s="38">
        <v>10314939</v>
      </c>
      <c r="D3203" s="40" t="s">
        <v>1170</v>
      </c>
      <c r="E3203" s="38">
        <v>2</v>
      </c>
      <c r="F3203" s="38">
        <v>65</v>
      </c>
      <c r="G3203" s="38" t="s">
        <v>33</v>
      </c>
      <c r="H3203" s="42">
        <v>4284</v>
      </c>
      <c r="I3203" s="2"/>
      <c r="J3203" s="44">
        <v>43129</v>
      </c>
      <c r="K3203" s="42">
        <v>0</v>
      </c>
      <c r="L3203" s="42">
        <v>3808.16</v>
      </c>
      <c r="M3203" s="44">
        <v>45016</v>
      </c>
      <c r="N3203" s="42">
        <f>H3203-K3203-L3203</f>
        <v>475.84000000000015</v>
      </c>
      <c r="O3203" s="42">
        <v>0</v>
      </c>
      <c r="P3203" s="45">
        <v>0.13</v>
      </c>
      <c r="Q3203" s="42">
        <v>0</v>
      </c>
      <c r="R3203" s="42">
        <v>0</v>
      </c>
      <c r="S3203" s="42">
        <f>N3203-R3203</f>
        <v>475.84000000000015</v>
      </c>
      <c r="T3203" s="38">
        <v>2505</v>
      </c>
      <c r="U3203" s="14">
        <f>S3203/H3203</f>
        <v>0.11107376283846876</v>
      </c>
      <c r="V3203" s="19"/>
      <c r="W3203" s="19"/>
      <c r="X3203" s="37" t="s">
        <v>3465</v>
      </c>
    </row>
    <row r="3204" spans="1:24" ht="16.5" customHeight="1">
      <c r="A3204" s="38">
        <v>315</v>
      </c>
      <c r="B3204" s="39">
        <v>10800</v>
      </c>
      <c r="C3204" s="38">
        <v>10314940</v>
      </c>
      <c r="D3204" s="40" t="s">
        <v>1170</v>
      </c>
      <c r="E3204" s="38">
        <v>1</v>
      </c>
      <c r="F3204" s="38">
        <v>65</v>
      </c>
      <c r="G3204" s="38" t="s">
        <v>33</v>
      </c>
      <c r="H3204" s="42">
        <v>2142</v>
      </c>
      <c r="I3204" s="2"/>
      <c r="J3204" s="44">
        <v>43129</v>
      </c>
      <c r="K3204" s="42">
        <v>0</v>
      </c>
      <c r="L3204" s="42">
        <v>1904.08</v>
      </c>
      <c r="M3204" s="44">
        <v>45016</v>
      </c>
      <c r="N3204" s="42">
        <f>H3204-K3204-L3204</f>
        <v>237.92000000000007</v>
      </c>
      <c r="O3204" s="42">
        <v>0</v>
      </c>
      <c r="P3204" s="45">
        <v>0.13</v>
      </c>
      <c r="Q3204" s="42">
        <v>0</v>
      </c>
      <c r="R3204" s="42">
        <v>0</v>
      </c>
      <c r="S3204" s="42">
        <f>N3204-R3204</f>
        <v>237.92000000000007</v>
      </c>
      <c r="T3204" s="38">
        <v>2505</v>
      </c>
      <c r="U3204" s="14">
        <f>S3204/H3204</f>
        <v>0.11107376283846876</v>
      </c>
      <c r="V3204" s="19"/>
      <c r="W3204" s="19"/>
      <c r="X3204" s="37" t="s">
        <v>3465</v>
      </c>
    </row>
    <row r="3205" spans="1:24" ht="16.5" customHeight="1">
      <c r="A3205" s="38">
        <v>317</v>
      </c>
      <c r="B3205" s="39">
        <v>10800</v>
      </c>
      <c r="C3205" s="38">
        <v>10314942</v>
      </c>
      <c r="D3205" s="40" t="s">
        <v>1170</v>
      </c>
      <c r="E3205" s="38">
        <v>2</v>
      </c>
      <c r="F3205" s="38">
        <v>65</v>
      </c>
      <c r="G3205" s="38" t="s">
        <v>33</v>
      </c>
      <c r="H3205" s="42">
        <v>4284</v>
      </c>
      <c r="I3205" s="2"/>
      <c r="J3205" s="44">
        <v>43129</v>
      </c>
      <c r="K3205" s="42">
        <v>0</v>
      </c>
      <c r="L3205" s="42">
        <v>3808.16</v>
      </c>
      <c r="M3205" s="44">
        <v>45016</v>
      </c>
      <c r="N3205" s="42">
        <f>H3205-K3205-L3205</f>
        <v>475.84000000000015</v>
      </c>
      <c r="O3205" s="42">
        <v>0</v>
      </c>
      <c r="P3205" s="45">
        <v>0.13</v>
      </c>
      <c r="Q3205" s="42">
        <v>0</v>
      </c>
      <c r="R3205" s="42">
        <v>0</v>
      </c>
      <c r="S3205" s="42">
        <f>N3205-R3205</f>
        <v>475.84000000000015</v>
      </c>
      <c r="T3205" s="38">
        <v>2505</v>
      </c>
      <c r="U3205" s="14">
        <f>S3205/H3205</f>
        <v>0.11107376283846876</v>
      </c>
      <c r="V3205" s="19"/>
      <c r="W3205" s="19"/>
      <c r="X3205" s="37" t="s">
        <v>3465</v>
      </c>
    </row>
    <row r="3206" spans="1:24" ht="16.5" customHeight="1">
      <c r="A3206" s="38">
        <v>318</v>
      </c>
      <c r="B3206" s="39">
        <v>10800</v>
      </c>
      <c r="C3206" s="38">
        <v>10314943</v>
      </c>
      <c r="D3206" s="40" t="s">
        <v>1170</v>
      </c>
      <c r="E3206" s="38">
        <v>2</v>
      </c>
      <c r="F3206" s="38">
        <v>65</v>
      </c>
      <c r="G3206" s="38" t="s">
        <v>33</v>
      </c>
      <c r="H3206" s="42">
        <v>4284</v>
      </c>
      <c r="I3206" s="2"/>
      <c r="J3206" s="44">
        <v>43129</v>
      </c>
      <c r="K3206" s="42">
        <v>0</v>
      </c>
      <c r="L3206" s="42">
        <v>3808.16</v>
      </c>
      <c r="M3206" s="44">
        <v>45016</v>
      </c>
      <c r="N3206" s="42">
        <f>H3206-K3206-L3206</f>
        <v>475.84000000000015</v>
      </c>
      <c r="O3206" s="42">
        <v>0</v>
      </c>
      <c r="P3206" s="45">
        <v>0.13</v>
      </c>
      <c r="Q3206" s="42">
        <v>0</v>
      </c>
      <c r="R3206" s="42">
        <v>0</v>
      </c>
      <c r="S3206" s="42">
        <f>N3206-R3206</f>
        <v>475.84000000000015</v>
      </c>
      <c r="T3206" s="38">
        <v>2505</v>
      </c>
      <c r="U3206" s="14">
        <f>S3206/H3206</f>
        <v>0.11107376283846876</v>
      </c>
      <c r="V3206" s="19"/>
      <c r="W3206" s="19"/>
      <c r="X3206" s="37" t="s">
        <v>3465</v>
      </c>
    </row>
    <row r="3207" spans="1:24" ht="16.5" customHeight="1">
      <c r="A3207" s="38">
        <v>319</v>
      </c>
      <c r="B3207" s="39">
        <v>10800</v>
      </c>
      <c r="C3207" s="38">
        <v>10314944</v>
      </c>
      <c r="D3207" s="40" t="s">
        <v>1170</v>
      </c>
      <c r="E3207" s="38">
        <v>1</v>
      </c>
      <c r="F3207" s="38">
        <v>65</v>
      </c>
      <c r="G3207" s="38" t="s">
        <v>33</v>
      </c>
      <c r="H3207" s="42">
        <v>2142</v>
      </c>
      <c r="I3207" s="2"/>
      <c r="J3207" s="44">
        <v>43129</v>
      </c>
      <c r="K3207" s="42">
        <v>0</v>
      </c>
      <c r="L3207" s="42">
        <v>1904.08</v>
      </c>
      <c r="M3207" s="44">
        <v>45016</v>
      </c>
      <c r="N3207" s="42">
        <f>H3207-K3207-L3207</f>
        <v>237.92000000000007</v>
      </c>
      <c r="O3207" s="42">
        <v>0</v>
      </c>
      <c r="P3207" s="45">
        <v>0.13</v>
      </c>
      <c r="Q3207" s="42">
        <v>0</v>
      </c>
      <c r="R3207" s="42">
        <v>0</v>
      </c>
      <c r="S3207" s="42">
        <f>N3207-R3207</f>
        <v>237.92000000000007</v>
      </c>
      <c r="T3207" s="38">
        <v>2505</v>
      </c>
      <c r="U3207" s="14">
        <f>S3207/H3207</f>
        <v>0.11107376283846876</v>
      </c>
      <c r="V3207" s="19"/>
      <c r="W3207" s="19"/>
      <c r="X3207" s="37" t="s">
        <v>3465</v>
      </c>
    </row>
    <row r="3208" spans="1:24" ht="16.5" customHeight="1">
      <c r="A3208" s="38">
        <v>320</v>
      </c>
      <c r="B3208" s="39">
        <v>10800</v>
      </c>
      <c r="C3208" s="38">
        <v>10314945</v>
      </c>
      <c r="D3208" s="40" t="s">
        <v>1170</v>
      </c>
      <c r="E3208" s="38">
        <v>2</v>
      </c>
      <c r="F3208" s="38">
        <v>65</v>
      </c>
      <c r="G3208" s="38" t="s">
        <v>33</v>
      </c>
      <c r="H3208" s="42">
        <v>4284</v>
      </c>
      <c r="I3208" s="2"/>
      <c r="J3208" s="44">
        <v>43129</v>
      </c>
      <c r="K3208" s="42">
        <v>0</v>
      </c>
      <c r="L3208" s="42">
        <v>3808.16</v>
      </c>
      <c r="M3208" s="44">
        <v>45016</v>
      </c>
      <c r="N3208" s="42">
        <f>H3208-K3208-L3208</f>
        <v>475.84000000000015</v>
      </c>
      <c r="O3208" s="42">
        <v>0</v>
      </c>
      <c r="P3208" s="45">
        <v>0.13</v>
      </c>
      <c r="Q3208" s="42">
        <v>0</v>
      </c>
      <c r="R3208" s="42">
        <v>0</v>
      </c>
      <c r="S3208" s="42">
        <f>N3208-R3208</f>
        <v>475.84000000000015</v>
      </c>
      <c r="T3208" s="38">
        <v>2505</v>
      </c>
      <c r="U3208" s="14">
        <f>S3208/H3208</f>
        <v>0.11107376283846876</v>
      </c>
      <c r="V3208" s="19"/>
      <c r="W3208" s="19"/>
      <c r="X3208" s="37" t="s">
        <v>3465</v>
      </c>
    </row>
    <row r="3209" spans="1:24" ht="16.5" customHeight="1">
      <c r="A3209" s="38">
        <v>321</v>
      </c>
      <c r="B3209" s="39">
        <v>10800</v>
      </c>
      <c r="C3209" s="38">
        <v>10314946</v>
      </c>
      <c r="D3209" s="40" t="s">
        <v>1170</v>
      </c>
      <c r="E3209" s="38">
        <v>1</v>
      </c>
      <c r="F3209" s="38">
        <v>65</v>
      </c>
      <c r="G3209" s="38" t="s">
        <v>33</v>
      </c>
      <c r="H3209" s="42">
        <v>2142</v>
      </c>
      <c r="I3209" s="2"/>
      <c r="J3209" s="44">
        <v>43129</v>
      </c>
      <c r="K3209" s="42">
        <v>0</v>
      </c>
      <c r="L3209" s="42">
        <v>1904.08</v>
      </c>
      <c r="M3209" s="44">
        <v>45016</v>
      </c>
      <c r="N3209" s="42">
        <f>H3209-K3209-L3209</f>
        <v>237.92000000000007</v>
      </c>
      <c r="O3209" s="42">
        <v>0</v>
      </c>
      <c r="P3209" s="45">
        <v>0.13</v>
      </c>
      <c r="Q3209" s="42">
        <v>0</v>
      </c>
      <c r="R3209" s="42">
        <v>0</v>
      </c>
      <c r="S3209" s="42">
        <f>N3209-R3209</f>
        <v>237.92000000000007</v>
      </c>
      <c r="T3209" s="38">
        <v>2505</v>
      </c>
      <c r="U3209" s="14">
        <f>S3209/H3209</f>
        <v>0.11107376283846876</v>
      </c>
      <c r="V3209" s="19"/>
      <c r="W3209" s="19"/>
      <c r="X3209" s="37" t="s">
        <v>3465</v>
      </c>
    </row>
    <row r="3210" spans="1:24" ht="16.5" customHeight="1">
      <c r="A3210" s="38">
        <v>322</v>
      </c>
      <c r="B3210" s="39">
        <v>10800</v>
      </c>
      <c r="C3210" s="38">
        <v>10314947</v>
      </c>
      <c r="D3210" s="40" t="s">
        <v>1170</v>
      </c>
      <c r="E3210" s="38">
        <v>1</v>
      </c>
      <c r="F3210" s="38">
        <v>65</v>
      </c>
      <c r="G3210" s="38" t="s">
        <v>33</v>
      </c>
      <c r="H3210" s="42">
        <v>2142</v>
      </c>
      <c r="I3210" s="2"/>
      <c r="J3210" s="44">
        <v>43129</v>
      </c>
      <c r="K3210" s="42">
        <v>0</v>
      </c>
      <c r="L3210" s="42">
        <v>1904.08</v>
      </c>
      <c r="M3210" s="44">
        <v>45016</v>
      </c>
      <c r="N3210" s="42">
        <f>H3210-K3210-L3210</f>
        <v>237.92000000000007</v>
      </c>
      <c r="O3210" s="42">
        <v>0</v>
      </c>
      <c r="P3210" s="45">
        <v>0.13</v>
      </c>
      <c r="Q3210" s="42">
        <v>0</v>
      </c>
      <c r="R3210" s="42">
        <v>0</v>
      </c>
      <c r="S3210" s="42">
        <f>N3210-R3210</f>
        <v>237.92000000000007</v>
      </c>
      <c r="T3210" s="38">
        <v>2505</v>
      </c>
      <c r="U3210" s="14">
        <f>S3210/H3210</f>
        <v>0.11107376283846876</v>
      </c>
      <c r="V3210" s="19"/>
      <c r="W3210" s="19"/>
      <c r="X3210" s="37" t="s">
        <v>3465</v>
      </c>
    </row>
    <row r="3211" spans="1:24" ht="16.5" customHeight="1">
      <c r="A3211" s="38">
        <v>323</v>
      </c>
      <c r="B3211" s="39">
        <v>10800</v>
      </c>
      <c r="C3211" s="38">
        <v>10314948</v>
      </c>
      <c r="D3211" s="40" t="s">
        <v>1170</v>
      </c>
      <c r="E3211" s="38">
        <v>2</v>
      </c>
      <c r="F3211" s="38">
        <v>65</v>
      </c>
      <c r="G3211" s="38" t="s">
        <v>33</v>
      </c>
      <c r="H3211" s="42">
        <v>4284</v>
      </c>
      <c r="I3211" s="2"/>
      <c r="J3211" s="44">
        <v>43129</v>
      </c>
      <c r="K3211" s="42">
        <v>0</v>
      </c>
      <c r="L3211" s="42">
        <v>3808.16</v>
      </c>
      <c r="M3211" s="44">
        <v>45016</v>
      </c>
      <c r="N3211" s="42">
        <f>H3211-K3211-L3211</f>
        <v>475.84000000000015</v>
      </c>
      <c r="O3211" s="42">
        <v>0</v>
      </c>
      <c r="P3211" s="45">
        <v>0.13</v>
      </c>
      <c r="Q3211" s="42">
        <v>0</v>
      </c>
      <c r="R3211" s="42">
        <v>0</v>
      </c>
      <c r="S3211" s="42">
        <f>N3211-R3211</f>
        <v>475.84000000000015</v>
      </c>
      <c r="T3211" s="38">
        <v>2505</v>
      </c>
      <c r="U3211" s="14">
        <f>S3211/H3211</f>
        <v>0.11107376283846876</v>
      </c>
      <c r="V3211" s="19"/>
      <c r="W3211" s="19"/>
      <c r="X3211" s="37" t="s">
        <v>3465</v>
      </c>
    </row>
    <row r="3212" spans="1:24" ht="16.5" customHeight="1">
      <c r="A3212" s="38">
        <v>324</v>
      </c>
      <c r="B3212" s="39">
        <v>10800</v>
      </c>
      <c r="C3212" s="38">
        <v>10314949</v>
      </c>
      <c r="D3212" s="40" t="s">
        <v>1170</v>
      </c>
      <c r="E3212" s="38">
        <v>1</v>
      </c>
      <c r="F3212" s="38">
        <v>65</v>
      </c>
      <c r="G3212" s="38" t="s">
        <v>33</v>
      </c>
      <c r="H3212" s="42">
        <v>2142</v>
      </c>
      <c r="I3212" s="2"/>
      <c r="J3212" s="44">
        <v>43129</v>
      </c>
      <c r="K3212" s="42">
        <v>0</v>
      </c>
      <c r="L3212" s="42">
        <v>1904.08</v>
      </c>
      <c r="M3212" s="44">
        <v>45016</v>
      </c>
      <c r="N3212" s="42">
        <f>H3212-K3212-L3212</f>
        <v>237.92000000000007</v>
      </c>
      <c r="O3212" s="42">
        <v>0</v>
      </c>
      <c r="P3212" s="45">
        <v>0.13</v>
      </c>
      <c r="Q3212" s="42">
        <v>0</v>
      </c>
      <c r="R3212" s="42">
        <v>0</v>
      </c>
      <c r="S3212" s="42">
        <f>N3212-R3212</f>
        <v>237.92000000000007</v>
      </c>
      <c r="T3212" s="38">
        <v>2505</v>
      </c>
      <c r="U3212" s="14">
        <f>S3212/H3212</f>
        <v>0.11107376283846876</v>
      </c>
      <c r="V3212" s="19"/>
      <c r="W3212" s="19"/>
      <c r="X3212" s="37" t="s">
        <v>3465</v>
      </c>
    </row>
    <row r="3213" spans="1:24" ht="16.5" customHeight="1">
      <c r="A3213" s="38">
        <v>325</v>
      </c>
      <c r="B3213" s="39">
        <v>10800</v>
      </c>
      <c r="C3213" s="38">
        <v>10314950</v>
      </c>
      <c r="D3213" s="40" t="s">
        <v>1170</v>
      </c>
      <c r="E3213" s="38">
        <v>1</v>
      </c>
      <c r="F3213" s="38">
        <v>65</v>
      </c>
      <c r="G3213" s="38" t="s">
        <v>33</v>
      </c>
      <c r="H3213" s="42">
        <v>2142</v>
      </c>
      <c r="I3213" s="2"/>
      <c r="J3213" s="44">
        <v>43129</v>
      </c>
      <c r="K3213" s="42">
        <v>0</v>
      </c>
      <c r="L3213" s="42">
        <v>1904.08</v>
      </c>
      <c r="M3213" s="44">
        <v>45016</v>
      </c>
      <c r="N3213" s="42">
        <f>H3213-K3213-L3213</f>
        <v>237.92000000000007</v>
      </c>
      <c r="O3213" s="42">
        <v>0</v>
      </c>
      <c r="P3213" s="45">
        <v>0.13</v>
      </c>
      <c r="Q3213" s="42">
        <v>0</v>
      </c>
      <c r="R3213" s="42">
        <v>0</v>
      </c>
      <c r="S3213" s="42">
        <f>N3213-R3213</f>
        <v>237.92000000000007</v>
      </c>
      <c r="T3213" s="38">
        <v>2505</v>
      </c>
      <c r="U3213" s="14">
        <f>S3213/H3213</f>
        <v>0.11107376283846876</v>
      </c>
      <c r="V3213" s="19"/>
      <c r="W3213" s="19"/>
      <c r="X3213" s="37" t="s">
        <v>3465</v>
      </c>
    </row>
    <row r="3214" spans="1:24" ht="16.5" customHeight="1">
      <c r="A3214" s="38">
        <v>326</v>
      </c>
      <c r="B3214" s="39">
        <v>10800</v>
      </c>
      <c r="C3214" s="38">
        <v>10314951</v>
      </c>
      <c r="D3214" s="40" t="s">
        <v>1170</v>
      </c>
      <c r="E3214" s="38">
        <v>1</v>
      </c>
      <c r="F3214" s="38">
        <v>65</v>
      </c>
      <c r="G3214" s="38" t="s">
        <v>33</v>
      </c>
      <c r="H3214" s="42">
        <v>2142</v>
      </c>
      <c r="I3214" s="2"/>
      <c r="J3214" s="44">
        <v>43129</v>
      </c>
      <c r="K3214" s="42">
        <v>0</v>
      </c>
      <c r="L3214" s="42">
        <v>1904.08</v>
      </c>
      <c r="M3214" s="44">
        <v>45016</v>
      </c>
      <c r="N3214" s="42">
        <f>H3214-K3214-L3214</f>
        <v>237.92000000000007</v>
      </c>
      <c r="O3214" s="42">
        <v>0</v>
      </c>
      <c r="P3214" s="45">
        <v>0.13</v>
      </c>
      <c r="Q3214" s="42">
        <v>0</v>
      </c>
      <c r="R3214" s="42">
        <v>0</v>
      </c>
      <c r="S3214" s="42">
        <f>N3214-R3214</f>
        <v>237.92000000000007</v>
      </c>
      <c r="T3214" s="38">
        <v>2505</v>
      </c>
      <c r="U3214" s="14">
        <f>S3214/H3214</f>
        <v>0.11107376283846876</v>
      </c>
      <c r="V3214" s="19"/>
      <c r="W3214" s="19"/>
      <c r="X3214" s="37" t="s">
        <v>3465</v>
      </c>
    </row>
    <row r="3215" spans="1:24" ht="16.5" customHeight="1">
      <c r="A3215" s="38">
        <v>327</v>
      </c>
      <c r="B3215" s="39">
        <v>10800</v>
      </c>
      <c r="C3215" s="38">
        <v>10314952</v>
      </c>
      <c r="D3215" s="40" t="s">
        <v>1170</v>
      </c>
      <c r="E3215" s="38">
        <v>2</v>
      </c>
      <c r="F3215" s="38">
        <v>65</v>
      </c>
      <c r="G3215" s="38" t="s">
        <v>33</v>
      </c>
      <c r="H3215" s="42">
        <v>4284</v>
      </c>
      <c r="I3215" s="2"/>
      <c r="J3215" s="44">
        <v>43129</v>
      </c>
      <c r="K3215" s="42">
        <v>0</v>
      </c>
      <c r="L3215" s="42">
        <v>3808.16</v>
      </c>
      <c r="M3215" s="44">
        <v>45016</v>
      </c>
      <c r="N3215" s="42">
        <f>H3215-K3215-L3215</f>
        <v>475.84000000000015</v>
      </c>
      <c r="O3215" s="42">
        <v>0</v>
      </c>
      <c r="P3215" s="45">
        <v>0.13</v>
      </c>
      <c r="Q3215" s="42">
        <v>0</v>
      </c>
      <c r="R3215" s="42">
        <v>0</v>
      </c>
      <c r="S3215" s="42">
        <f>N3215-R3215</f>
        <v>475.84000000000015</v>
      </c>
      <c r="T3215" s="38">
        <v>2505</v>
      </c>
      <c r="U3215" s="14">
        <f>S3215/H3215</f>
        <v>0.11107376283846876</v>
      </c>
      <c r="V3215" s="19"/>
      <c r="W3215" s="19"/>
      <c r="X3215" s="37" t="s">
        <v>3465</v>
      </c>
    </row>
    <row r="3216" spans="1:24" ht="16.5" customHeight="1">
      <c r="A3216" s="38">
        <v>328</v>
      </c>
      <c r="B3216" s="39">
        <v>10800</v>
      </c>
      <c r="C3216" s="38">
        <v>10314953</v>
      </c>
      <c r="D3216" s="40" t="s">
        <v>1170</v>
      </c>
      <c r="E3216" s="38">
        <v>1</v>
      </c>
      <c r="F3216" s="38">
        <v>65</v>
      </c>
      <c r="G3216" s="38" t="s">
        <v>33</v>
      </c>
      <c r="H3216" s="42">
        <v>2142</v>
      </c>
      <c r="I3216" s="2"/>
      <c r="J3216" s="44">
        <v>43129</v>
      </c>
      <c r="K3216" s="42">
        <v>0</v>
      </c>
      <c r="L3216" s="42">
        <v>1904.08</v>
      </c>
      <c r="M3216" s="44">
        <v>45016</v>
      </c>
      <c r="N3216" s="42">
        <f>H3216-K3216-L3216</f>
        <v>237.92000000000007</v>
      </c>
      <c r="O3216" s="42">
        <v>0</v>
      </c>
      <c r="P3216" s="45">
        <v>0.13</v>
      </c>
      <c r="Q3216" s="42">
        <v>0</v>
      </c>
      <c r="R3216" s="42">
        <v>0</v>
      </c>
      <c r="S3216" s="42">
        <f>N3216-R3216</f>
        <v>237.92000000000007</v>
      </c>
      <c r="T3216" s="38">
        <v>2505</v>
      </c>
      <c r="U3216" s="14">
        <f>S3216/H3216</f>
        <v>0.11107376283846876</v>
      </c>
      <c r="V3216" s="19"/>
      <c r="W3216" s="19"/>
      <c r="X3216" s="37" t="s">
        <v>3465</v>
      </c>
    </row>
    <row r="3217" spans="1:37" ht="16.5" customHeight="1">
      <c r="A3217" s="38">
        <v>329</v>
      </c>
      <c r="B3217" s="39">
        <v>10800</v>
      </c>
      <c r="C3217" s="38">
        <v>10314954</v>
      </c>
      <c r="D3217" s="40" t="s">
        <v>1170</v>
      </c>
      <c r="E3217" s="38">
        <v>1</v>
      </c>
      <c r="F3217" s="38">
        <v>65</v>
      </c>
      <c r="G3217" s="38" t="s">
        <v>33</v>
      </c>
      <c r="H3217" s="42">
        <v>2142</v>
      </c>
      <c r="I3217" s="2"/>
      <c r="J3217" s="44">
        <v>43129</v>
      </c>
      <c r="K3217" s="42">
        <v>0</v>
      </c>
      <c r="L3217" s="42">
        <v>1904.08</v>
      </c>
      <c r="M3217" s="44">
        <v>45016</v>
      </c>
      <c r="N3217" s="42">
        <f>H3217-K3217-L3217</f>
        <v>237.92000000000007</v>
      </c>
      <c r="O3217" s="42">
        <v>0</v>
      </c>
      <c r="P3217" s="45">
        <v>0.13</v>
      </c>
      <c r="Q3217" s="42">
        <v>0</v>
      </c>
      <c r="R3217" s="42">
        <v>0</v>
      </c>
      <c r="S3217" s="42">
        <f>N3217-R3217</f>
        <v>237.92000000000007</v>
      </c>
      <c r="T3217" s="38">
        <v>2505</v>
      </c>
      <c r="U3217" s="14">
        <f>S3217/H3217</f>
        <v>0.11107376283846876</v>
      </c>
      <c r="V3217" s="19"/>
      <c r="W3217" s="19"/>
      <c r="X3217" s="37" t="s">
        <v>3465</v>
      </c>
    </row>
    <row r="3218" spans="1:37" ht="16.5" customHeight="1">
      <c r="A3218" s="38">
        <v>330</v>
      </c>
      <c r="B3218" s="39">
        <v>10800</v>
      </c>
      <c r="C3218" s="38">
        <v>10314955</v>
      </c>
      <c r="D3218" s="40" t="s">
        <v>1170</v>
      </c>
      <c r="E3218" s="38">
        <v>2</v>
      </c>
      <c r="F3218" s="38">
        <v>65</v>
      </c>
      <c r="G3218" s="38" t="s">
        <v>33</v>
      </c>
      <c r="H3218" s="42">
        <v>4284</v>
      </c>
      <c r="I3218" s="2"/>
      <c r="J3218" s="44">
        <v>43129</v>
      </c>
      <c r="K3218" s="42">
        <v>0</v>
      </c>
      <c r="L3218" s="42">
        <v>3808.16</v>
      </c>
      <c r="M3218" s="44">
        <v>45016</v>
      </c>
      <c r="N3218" s="42">
        <f>H3218-K3218-L3218</f>
        <v>475.84000000000015</v>
      </c>
      <c r="O3218" s="42">
        <v>0</v>
      </c>
      <c r="P3218" s="45">
        <v>0.13</v>
      </c>
      <c r="Q3218" s="42">
        <v>0</v>
      </c>
      <c r="R3218" s="42">
        <v>0</v>
      </c>
      <c r="S3218" s="42">
        <f>N3218-R3218</f>
        <v>475.84000000000015</v>
      </c>
      <c r="T3218" s="38">
        <v>2505</v>
      </c>
      <c r="U3218" s="14">
        <f>S3218/H3218</f>
        <v>0.11107376283846876</v>
      </c>
      <c r="V3218" s="19"/>
      <c r="W3218" s="19"/>
      <c r="X3218" s="37" t="s">
        <v>3465</v>
      </c>
    </row>
    <row r="3219" spans="1:37" ht="16.5" customHeight="1">
      <c r="A3219" s="38">
        <v>316</v>
      </c>
      <c r="B3219" s="39">
        <v>10800</v>
      </c>
      <c r="C3219" s="38">
        <v>10314941</v>
      </c>
      <c r="D3219" s="40" t="s">
        <v>1170</v>
      </c>
      <c r="E3219" s="38">
        <v>4</v>
      </c>
      <c r="F3219" s="38">
        <v>65</v>
      </c>
      <c r="G3219" s="38" t="s">
        <v>33</v>
      </c>
      <c r="H3219" s="42">
        <v>8568</v>
      </c>
      <c r="I3219" s="2"/>
      <c r="J3219" s="44">
        <v>43129</v>
      </c>
      <c r="K3219" s="42">
        <v>0</v>
      </c>
      <c r="L3219" s="42">
        <v>7616.31</v>
      </c>
      <c r="M3219" s="44">
        <v>45016</v>
      </c>
      <c r="N3219" s="42">
        <f>H3219-K3219-L3219</f>
        <v>951.6899999999996</v>
      </c>
      <c r="O3219" s="42">
        <v>0</v>
      </c>
      <c r="P3219" s="45">
        <v>0.13</v>
      </c>
      <c r="Q3219" s="42">
        <v>0</v>
      </c>
      <c r="R3219" s="42">
        <v>0</v>
      </c>
      <c r="S3219" s="42">
        <f>N3219-R3219</f>
        <v>951.6899999999996</v>
      </c>
      <c r="T3219" s="38">
        <v>2505</v>
      </c>
      <c r="U3219" s="14">
        <f>S3219/H3219</f>
        <v>0.11107492997198874</v>
      </c>
      <c r="V3219" s="19"/>
      <c r="W3219" s="19"/>
      <c r="X3219" s="37" t="s">
        <v>3465</v>
      </c>
    </row>
    <row r="3220" spans="1:37" ht="16.5" customHeight="1">
      <c r="A3220" s="38">
        <v>306</v>
      </c>
      <c r="B3220" s="39">
        <v>10800</v>
      </c>
      <c r="C3220" s="38">
        <v>10314931</v>
      </c>
      <c r="D3220" s="40" t="s">
        <v>1170</v>
      </c>
      <c r="E3220" s="38">
        <v>3</v>
      </c>
      <c r="F3220" s="38">
        <v>65</v>
      </c>
      <c r="G3220" s="38" t="s">
        <v>33</v>
      </c>
      <c r="H3220" s="42">
        <v>6426</v>
      </c>
      <c r="I3220" s="2"/>
      <c r="J3220" s="44">
        <v>43129</v>
      </c>
      <c r="K3220" s="42">
        <v>0</v>
      </c>
      <c r="L3220" s="42">
        <v>5712.23</v>
      </c>
      <c r="M3220" s="44">
        <v>45016</v>
      </c>
      <c r="N3220" s="42">
        <f>H3220-K3220-L3220</f>
        <v>713.77000000000044</v>
      </c>
      <c r="O3220" s="42">
        <v>0</v>
      </c>
      <c r="P3220" s="45">
        <v>0.13</v>
      </c>
      <c r="Q3220" s="42">
        <v>0</v>
      </c>
      <c r="R3220" s="42">
        <v>0</v>
      </c>
      <c r="S3220" s="42">
        <f>N3220-R3220</f>
        <v>713.77000000000044</v>
      </c>
      <c r="T3220" s="38">
        <v>2505</v>
      </c>
      <c r="U3220" s="14">
        <f>S3220/H3220</f>
        <v>0.11107531901649556</v>
      </c>
      <c r="V3220" s="19"/>
      <c r="W3220" s="19"/>
      <c r="X3220" s="37" t="s">
        <v>3465</v>
      </c>
    </row>
    <row r="3221" spans="1:37" ht="16.5" customHeight="1">
      <c r="A3221" s="38">
        <v>286</v>
      </c>
      <c r="B3221" s="39">
        <v>10800</v>
      </c>
      <c r="C3221" s="38">
        <v>10314849</v>
      </c>
      <c r="D3221" s="40" t="s">
        <v>1170</v>
      </c>
      <c r="E3221" s="38">
        <v>5</v>
      </c>
      <c r="F3221" s="38">
        <v>65</v>
      </c>
      <c r="G3221" s="38" t="s">
        <v>33</v>
      </c>
      <c r="H3221" s="42">
        <v>10710</v>
      </c>
      <c r="I3221" s="2"/>
      <c r="J3221" s="44">
        <v>43129</v>
      </c>
      <c r="K3221" s="42">
        <v>0</v>
      </c>
      <c r="L3221" s="42">
        <v>9520.33</v>
      </c>
      <c r="M3221" s="44">
        <v>45016</v>
      </c>
      <c r="N3221" s="42">
        <f>H3221-K3221-L3221</f>
        <v>1189.67</v>
      </c>
      <c r="O3221" s="42">
        <v>0</v>
      </c>
      <c r="P3221" s="45">
        <v>0.13</v>
      </c>
      <c r="Q3221" s="42">
        <v>0</v>
      </c>
      <c r="R3221" s="42">
        <v>0</v>
      </c>
      <c r="S3221" s="42">
        <f>N3221-R3221</f>
        <v>1189.67</v>
      </c>
      <c r="T3221" s="38">
        <v>2505</v>
      </c>
      <c r="U3221" s="14">
        <f>S3221/H3221</f>
        <v>0.11108029878618114</v>
      </c>
      <c r="V3221" s="19"/>
      <c r="W3221" s="19"/>
      <c r="X3221" s="37" t="s">
        <v>3465</v>
      </c>
    </row>
    <row r="3222" spans="1:37" ht="16.5" customHeight="1">
      <c r="A3222" s="38">
        <v>54</v>
      </c>
      <c r="B3222" s="39">
        <v>10501</v>
      </c>
      <c r="C3222" s="38">
        <v>10369664</v>
      </c>
      <c r="D3222" s="40" t="s">
        <v>2081</v>
      </c>
      <c r="E3222" s="38">
        <v>1</v>
      </c>
      <c r="F3222" s="38">
        <v>36</v>
      </c>
      <c r="G3222" s="38" t="s">
        <v>33</v>
      </c>
      <c r="H3222" s="42">
        <v>3053.1</v>
      </c>
      <c r="I3222" s="2"/>
      <c r="J3222" s="44">
        <v>44104</v>
      </c>
      <c r="K3222" s="42">
        <v>84.81</v>
      </c>
      <c r="L3222" s="42">
        <v>2629.08</v>
      </c>
      <c r="M3222" s="44">
        <v>45077</v>
      </c>
      <c r="N3222" s="42">
        <f>H3222-K3222-L3222</f>
        <v>339.21000000000004</v>
      </c>
      <c r="O3222" s="42">
        <v>0</v>
      </c>
      <c r="P3222" s="45">
        <v>0.13</v>
      </c>
      <c r="Q3222" s="42">
        <v>0</v>
      </c>
      <c r="R3222" s="42">
        <v>0</v>
      </c>
      <c r="S3222" s="42">
        <v>339.21</v>
      </c>
      <c r="T3222" s="38">
        <v>1303</v>
      </c>
      <c r="U3222" s="14">
        <f>S3222/H3222</f>
        <v>0.11110346860567948</v>
      </c>
      <c r="V3222" s="19"/>
      <c r="W3222" s="19"/>
      <c r="X3222" s="37" t="s">
        <v>3479</v>
      </c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</row>
    <row r="3223" spans="1:37" ht="16.5" customHeight="1">
      <c r="A3223" s="38">
        <v>6</v>
      </c>
      <c r="B3223" s="39">
        <v>10747</v>
      </c>
      <c r="C3223" s="38">
        <v>10307354</v>
      </c>
      <c r="D3223" s="40" t="s">
        <v>2509</v>
      </c>
      <c r="E3223" s="38">
        <v>1</v>
      </c>
      <c r="F3223" s="38">
        <v>120</v>
      </c>
      <c r="G3223" s="38" t="s">
        <v>21</v>
      </c>
      <c r="H3223" s="42">
        <v>18376.07</v>
      </c>
      <c r="I3223" s="2"/>
      <c r="J3223" s="44">
        <v>41639</v>
      </c>
      <c r="K3223" s="42">
        <v>0</v>
      </c>
      <c r="L3223" s="42">
        <v>16147.99</v>
      </c>
      <c r="M3223" s="44">
        <v>45016</v>
      </c>
      <c r="N3223" s="42">
        <f>H3223-K3223-L3223</f>
        <v>2228.08</v>
      </c>
      <c r="O3223" s="42">
        <v>200</v>
      </c>
      <c r="P3223" s="45">
        <v>0.13</v>
      </c>
      <c r="Q3223" s="42">
        <v>23.01</v>
      </c>
      <c r="R3223" s="42">
        <v>176.99</v>
      </c>
      <c r="S3223" s="42">
        <v>2051.09</v>
      </c>
      <c r="T3223" s="38">
        <v>2101</v>
      </c>
      <c r="U3223" s="14">
        <f>S3223/H3223</f>
        <v>0.11161744595008619</v>
      </c>
      <c r="V3223" s="19"/>
      <c r="W3223" s="19"/>
      <c r="X3223" s="37" t="s">
        <v>3472</v>
      </c>
    </row>
    <row r="3224" spans="1:37" ht="16.5" customHeight="1">
      <c r="A3224" s="38">
        <v>59</v>
      </c>
      <c r="B3224" s="39">
        <v>10731</v>
      </c>
      <c r="C3224" s="38">
        <v>10289424</v>
      </c>
      <c r="D3224" s="40" t="s">
        <v>2384</v>
      </c>
      <c r="E3224" s="38">
        <v>1</v>
      </c>
      <c r="F3224" s="38">
        <v>120</v>
      </c>
      <c r="G3224" s="38" t="s">
        <v>2908</v>
      </c>
      <c r="H3224" s="42">
        <v>60000</v>
      </c>
      <c r="I3224" s="2"/>
      <c r="J3224" s="44">
        <v>41634</v>
      </c>
      <c r="K3224" s="42">
        <v>0</v>
      </c>
      <c r="L3224" s="42">
        <v>53200</v>
      </c>
      <c r="M3224" s="44">
        <v>45046</v>
      </c>
      <c r="N3224" s="42">
        <f>H3224-K3224-L3224</f>
        <v>6800</v>
      </c>
      <c r="O3224" s="42">
        <v>100</v>
      </c>
      <c r="P3224" s="45">
        <v>0.13</v>
      </c>
      <c r="Q3224" s="42">
        <v>11.5</v>
      </c>
      <c r="R3224" s="42">
        <v>88.5</v>
      </c>
      <c r="S3224" s="42">
        <v>6711.5</v>
      </c>
      <c r="T3224" s="38">
        <v>5000</v>
      </c>
      <c r="U3224" s="14">
        <f>S3224/H3224</f>
        <v>0.11185833333333334</v>
      </c>
      <c r="V3224" s="19"/>
      <c r="W3224" s="19"/>
      <c r="X3224" s="37" t="s">
        <v>3459</v>
      </c>
    </row>
    <row r="3225" spans="1:37" ht="16.5" customHeight="1">
      <c r="A3225" s="38">
        <v>36</v>
      </c>
      <c r="B3225" s="39">
        <v>10730</v>
      </c>
      <c r="C3225" s="38">
        <v>10289516</v>
      </c>
      <c r="D3225" s="40" t="s">
        <v>1523</v>
      </c>
      <c r="E3225" s="38">
        <v>1</v>
      </c>
      <c r="F3225" s="38">
        <v>60</v>
      </c>
      <c r="G3225" s="38" t="s">
        <v>33</v>
      </c>
      <c r="H3225" s="42">
        <v>991.45</v>
      </c>
      <c r="I3225" s="2"/>
      <c r="J3225" s="44">
        <v>43309</v>
      </c>
      <c r="K3225" s="42">
        <v>0</v>
      </c>
      <c r="L3225" s="42">
        <v>879.1</v>
      </c>
      <c r="M3225" s="44">
        <v>45016</v>
      </c>
      <c r="N3225" s="42">
        <f>H3225-K3225-L3225</f>
        <v>112.35000000000002</v>
      </c>
      <c r="O3225" s="42">
        <v>0</v>
      </c>
      <c r="P3225" s="45">
        <v>0.13</v>
      </c>
      <c r="Q3225" s="42">
        <v>0</v>
      </c>
      <c r="R3225" s="42">
        <v>0</v>
      </c>
      <c r="S3225" s="42">
        <v>112.35</v>
      </c>
      <c r="T3225" s="38">
        <v>2506</v>
      </c>
      <c r="U3225" s="14">
        <f>S3225/H3225</f>
        <v>0.11331887639316152</v>
      </c>
      <c r="V3225" s="19"/>
      <c r="W3225" s="19"/>
      <c r="X3225" s="37" t="s">
        <v>3459</v>
      </c>
    </row>
    <row r="3226" spans="1:37" ht="16.5" customHeight="1">
      <c r="A3226" s="38">
        <v>760</v>
      </c>
      <c r="B3226" s="39">
        <v>10800</v>
      </c>
      <c r="C3226" s="38">
        <v>10316061</v>
      </c>
      <c r="D3226" s="40" t="s">
        <v>2801</v>
      </c>
      <c r="E3226" s="38">
        <v>1</v>
      </c>
      <c r="F3226" s="38">
        <v>60</v>
      </c>
      <c r="G3226" s="38" t="s">
        <v>33</v>
      </c>
      <c r="H3226" s="42">
        <v>991.45</v>
      </c>
      <c r="I3226" s="2"/>
      <c r="J3226" s="44">
        <v>43309</v>
      </c>
      <c r="K3226" s="42">
        <v>0</v>
      </c>
      <c r="L3226" s="42">
        <v>879.1</v>
      </c>
      <c r="M3226" s="44">
        <v>45016</v>
      </c>
      <c r="N3226" s="42">
        <f>H3226-K3226-L3226</f>
        <v>112.35000000000002</v>
      </c>
      <c r="O3226" s="42">
        <v>0</v>
      </c>
      <c r="P3226" s="45">
        <v>0.13</v>
      </c>
      <c r="Q3226" s="42">
        <v>0</v>
      </c>
      <c r="R3226" s="42">
        <v>0</v>
      </c>
      <c r="S3226" s="42">
        <f>N3226-R3226</f>
        <v>112.35000000000002</v>
      </c>
      <c r="T3226" s="38">
        <v>2505</v>
      </c>
      <c r="U3226" s="14">
        <f>S3226/H3226</f>
        <v>0.11331887639316154</v>
      </c>
      <c r="V3226" s="19"/>
      <c r="W3226" s="19"/>
      <c r="X3226" s="37" t="s">
        <v>3465</v>
      </c>
    </row>
    <row r="3227" spans="1:37" ht="16.5" customHeight="1">
      <c r="A3227" s="38">
        <v>761</v>
      </c>
      <c r="B3227" s="39">
        <v>10800</v>
      </c>
      <c r="C3227" s="38">
        <v>10316062</v>
      </c>
      <c r="D3227" s="40" t="s">
        <v>2801</v>
      </c>
      <c r="E3227" s="38">
        <v>1</v>
      </c>
      <c r="F3227" s="38">
        <v>60</v>
      </c>
      <c r="G3227" s="38" t="s">
        <v>33</v>
      </c>
      <c r="H3227" s="42">
        <v>991.45</v>
      </c>
      <c r="I3227" s="2"/>
      <c r="J3227" s="44">
        <v>43309</v>
      </c>
      <c r="K3227" s="42">
        <v>0</v>
      </c>
      <c r="L3227" s="42">
        <v>879.1</v>
      </c>
      <c r="M3227" s="44">
        <v>45016</v>
      </c>
      <c r="N3227" s="42">
        <f>H3227-K3227-L3227</f>
        <v>112.35000000000002</v>
      </c>
      <c r="O3227" s="42">
        <v>0</v>
      </c>
      <c r="P3227" s="45">
        <v>0.13</v>
      </c>
      <c r="Q3227" s="42">
        <v>0</v>
      </c>
      <c r="R3227" s="42">
        <v>0</v>
      </c>
      <c r="S3227" s="42">
        <f>N3227-R3227</f>
        <v>112.35000000000002</v>
      </c>
      <c r="T3227" s="38">
        <v>2505</v>
      </c>
      <c r="U3227" s="14">
        <f>S3227/H3227</f>
        <v>0.11331887639316154</v>
      </c>
      <c r="V3227" s="19"/>
      <c r="W3227" s="19"/>
      <c r="X3227" s="37" t="s">
        <v>3465</v>
      </c>
    </row>
    <row r="3228" spans="1:37" ht="16.5" customHeight="1">
      <c r="A3228" s="38">
        <v>762</v>
      </c>
      <c r="B3228" s="39">
        <v>10800</v>
      </c>
      <c r="C3228" s="38">
        <v>10316064</v>
      </c>
      <c r="D3228" s="40" t="s">
        <v>2801</v>
      </c>
      <c r="E3228" s="38">
        <v>1</v>
      </c>
      <c r="F3228" s="38">
        <v>60</v>
      </c>
      <c r="G3228" s="38" t="s">
        <v>33</v>
      </c>
      <c r="H3228" s="42">
        <v>991.45</v>
      </c>
      <c r="I3228" s="2"/>
      <c r="J3228" s="44">
        <v>43309</v>
      </c>
      <c r="K3228" s="42">
        <v>0</v>
      </c>
      <c r="L3228" s="42">
        <v>879.1</v>
      </c>
      <c r="M3228" s="44">
        <v>45016</v>
      </c>
      <c r="N3228" s="42">
        <f>H3228-K3228-L3228</f>
        <v>112.35000000000002</v>
      </c>
      <c r="O3228" s="42">
        <v>0</v>
      </c>
      <c r="P3228" s="45">
        <v>0.13</v>
      </c>
      <c r="Q3228" s="42">
        <v>0</v>
      </c>
      <c r="R3228" s="42">
        <v>0</v>
      </c>
      <c r="S3228" s="42">
        <f>N3228-R3228</f>
        <v>112.35000000000002</v>
      </c>
      <c r="T3228" s="38">
        <v>2505</v>
      </c>
      <c r="U3228" s="14">
        <f>S3228/H3228</f>
        <v>0.11331887639316154</v>
      </c>
      <c r="V3228" s="19"/>
      <c r="W3228" s="19"/>
      <c r="X3228" s="37" t="s">
        <v>3465</v>
      </c>
    </row>
    <row r="3229" spans="1:37" ht="16.5" customHeight="1">
      <c r="A3229" s="38">
        <v>763</v>
      </c>
      <c r="B3229" s="39">
        <v>10800</v>
      </c>
      <c r="C3229" s="38">
        <v>10316066</v>
      </c>
      <c r="D3229" s="40" t="s">
        <v>2801</v>
      </c>
      <c r="E3229" s="38">
        <v>1</v>
      </c>
      <c r="F3229" s="38">
        <v>60</v>
      </c>
      <c r="G3229" s="38" t="s">
        <v>33</v>
      </c>
      <c r="H3229" s="42">
        <v>991.45</v>
      </c>
      <c r="I3229" s="2"/>
      <c r="J3229" s="44">
        <v>43309</v>
      </c>
      <c r="K3229" s="42">
        <v>0</v>
      </c>
      <c r="L3229" s="42">
        <v>879.1</v>
      </c>
      <c r="M3229" s="44">
        <v>45016</v>
      </c>
      <c r="N3229" s="42">
        <f>H3229-K3229-L3229</f>
        <v>112.35000000000002</v>
      </c>
      <c r="O3229" s="42">
        <v>0</v>
      </c>
      <c r="P3229" s="45">
        <v>0.13</v>
      </c>
      <c r="Q3229" s="42">
        <v>0</v>
      </c>
      <c r="R3229" s="42">
        <v>0</v>
      </c>
      <c r="S3229" s="42">
        <f>N3229-R3229</f>
        <v>112.35000000000002</v>
      </c>
      <c r="T3229" s="38">
        <v>2505</v>
      </c>
      <c r="U3229" s="14">
        <f>S3229/H3229</f>
        <v>0.11331887639316154</v>
      </c>
      <c r="V3229" s="19"/>
      <c r="W3229" s="19"/>
      <c r="X3229" s="37" t="s">
        <v>3465</v>
      </c>
    </row>
    <row r="3230" spans="1:37" ht="16.5" customHeight="1">
      <c r="A3230" s="38">
        <v>807</v>
      </c>
      <c r="B3230" s="39">
        <v>10800</v>
      </c>
      <c r="C3230" s="38">
        <v>10316345</v>
      </c>
      <c r="D3230" s="40" t="s">
        <v>2801</v>
      </c>
      <c r="E3230" s="38">
        <v>1</v>
      </c>
      <c r="F3230" s="38">
        <v>60</v>
      </c>
      <c r="G3230" s="38" t="s">
        <v>33</v>
      </c>
      <c r="H3230" s="42">
        <v>991.45</v>
      </c>
      <c r="I3230" s="2"/>
      <c r="J3230" s="44">
        <v>43309</v>
      </c>
      <c r="K3230" s="42">
        <v>0</v>
      </c>
      <c r="L3230" s="42">
        <v>879.1</v>
      </c>
      <c r="M3230" s="44">
        <v>45016</v>
      </c>
      <c r="N3230" s="42">
        <f>H3230-K3230-L3230</f>
        <v>112.35000000000002</v>
      </c>
      <c r="O3230" s="42">
        <v>0</v>
      </c>
      <c r="P3230" s="45">
        <v>0.13</v>
      </c>
      <c r="Q3230" s="42">
        <v>0</v>
      </c>
      <c r="R3230" s="42">
        <v>0</v>
      </c>
      <c r="S3230" s="42">
        <f>N3230-R3230</f>
        <v>112.35000000000002</v>
      </c>
      <c r="T3230" s="38">
        <v>2505</v>
      </c>
      <c r="U3230" s="14">
        <f>S3230/H3230</f>
        <v>0.11331887639316154</v>
      </c>
      <c r="V3230" s="19"/>
      <c r="W3230" s="19"/>
      <c r="X3230" s="37" t="s">
        <v>3465</v>
      </c>
    </row>
    <row r="3231" spans="1:37" ht="16.5" customHeight="1">
      <c r="A3231" s="38">
        <v>808</v>
      </c>
      <c r="B3231" s="39">
        <v>10800</v>
      </c>
      <c r="C3231" s="38">
        <v>10316347</v>
      </c>
      <c r="D3231" s="40" t="s">
        <v>2801</v>
      </c>
      <c r="E3231" s="38">
        <v>1</v>
      </c>
      <c r="F3231" s="38">
        <v>60</v>
      </c>
      <c r="G3231" s="38" t="s">
        <v>33</v>
      </c>
      <c r="H3231" s="42">
        <v>991.45</v>
      </c>
      <c r="I3231" s="2"/>
      <c r="J3231" s="44">
        <v>43309</v>
      </c>
      <c r="K3231" s="42">
        <v>0</v>
      </c>
      <c r="L3231" s="42">
        <v>879.1</v>
      </c>
      <c r="M3231" s="44">
        <v>45016</v>
      </c>
      <c r="N3231" s="42">
        <f>H3231-K3231-L3231</f>
        <v>112.35000000000002</v>
      </c>
      <c r="O3231" s="42">
        <v>0</v>
      </c>
      <c r="P3231" s="45">
        <v>0.13</v>
      </c>
      <c r="Q3231" s="42">
        <v>0</v>
      </c>
      <c r="R3231" s="42">
        <v>0</v>
      </c>
      <c r="S3231" s="42">
        <f>N3231-R3231</f>
        <v>112.35000000000002</v>
      </c>
      <c r="T3231" s="38">
        <v>2505</v>
      </c>
      <c r="U3231" s="14">
        <f>S3231/H3231</f>
        <v>0.11331887639316154</v>
      </c>
      <c r="V3231" s="19"/>
      <c r="W3231" s="19"/>
      <c r="X3231" s="37" t="s">
        <v>3465</v>
      </c>
    </row>
    <row r="3232" spans="1:37" ht="16.5" customHeight="1">
      <c r="A3232" s="38">
        <v>809</v>
      </c>
      <c r="B3232" s="39">
        <v>10800</v>
      </c>
      <c r="C3232" s="38">
        <v>10316349</v>
      </c>
      <c r="D3232" s="40" t="s">
        <v>2801</v>
      </c>
      <c r="E3232" s="38">
        <v>1</v>
      </c>
      <c r="F3232" s="38">
        <v>60</v>
      </c>
      <c r="G3232" s="38" t="s">
        <v>33</v>
      </c>
      <c r="H3232" s="42">
        <v>991.45</v>
      </c>
      <c r="I3232" s="2"/>
      <c r="J3232" s="44">
        <v>43309</v>
      </c>
      <c r="K3232" s="42">
        <v>0</v>
      </c>
      <c r="L3232" s="42">
        <v>879.1</v>
      </c>
      <c r="M3232" s="44">
        <v>45016</v>
      </c>
      <c r="N3232" s="42">
        <f>H3232-K3232-L3232</f>
        <v>112.35000000000002</v>
      </c>
      <c r="O3232" s="42">
        <v>0</v>
      </c>
      <c r="P3232" s="45">
        <v>0.13</v>
      </c>
      <c r="Q3232" s="42">
        <v>0</v>
      </c>
      <c r="R3232" s="42">
        <v>0</v>
      </c>
      <c r="S3232" s="42">
        <f>N3232-R3232</f>
        <v>112.35000000000002</v>
      </c>
      <c r="T3232" s="38">
        <v>2505</v>
      </c>
      <c r="U3232" s="14">
        <f>S3232/H3232</f>
        <v>0.11331887639316154</v>
      </c>
      <c r="V3232" s="19"/>
      <c r="W3232" s="19"/>
      <c r="X3232" s="37" t="s">
        <v>3465</v>
      </c>
    </row>
    <row r="3233" spans="1:24" ht="16.5" customHeight="1">
      <c r="A3233" s="38">
        <v>810</v>
      </c>
      <c r="B3233" s="39">
        <v>10800</v>
      </c>
      <c r="C3233" s="38">
        <v>10316352</v>
      </c>
      <c r="D3233" s="40" t="s">
        <v>2801</v>
      </c>
      <c r="E3233" s="38">
        <v>1</v>
      </c>
      <c r="F3233" s="38">
        <v>60</v>
      </c>
      <c r="G3233" s="38" t="s">
        <v>33</v>
      </c>
      <c r="H3233" s="42">
        <v>991.45</v>
      </c>
      <c r="I3233" s="2"/>
      <c r="J3233" s="44">
        <v>43309</v>
      </c>
      <c r="K3233" s="42">
        <v>0</v>
      </c>
      <c r="L3233" s="42">
        <v>879.1</v>
      </c>
      <c r="M3233" s="44">
        <v>45016</v>
      </c>
      <c r="N3233" s="42">
        <f>H3233-K3233-L3233</f>
        <v>112.35000000000002</v>
      </c>
      <c r="O3233" s="42">
        <v>0</v>
      </c>
      <c r="P3233" s="45">
        <v>0.13</v>
      </c>
      <c r="Q3233" s="42">
        <v>0</v>
      </c>
      <c r="R3233" s="42">
        <v>0</v>
      </c>
      <c r="S3233" s="42">
        <f>N3233-R3233</f>
        <v>112.35000000000002</v>
      </c>
      <c r="T3233" s="38">
        <v>2505</v>
      </c>
      <c r="U3233" s="14">
        <f>S3233/H3233</f>
        <v>0.11331887639316154</v>
      </c>
      <c r="V3233" s="19"/>
      <c r="W3233" s="19"/>
      <c r="X3233" s="37" t="s">
        <v>3465</v>
      </c>
    </row>
    <row r="3234" spans="1:24" ht="16.5" customHeight="1">
      <c r="A3234" s="38">
        <v>811</v>
      </c>
      <c r="B3234" s="39">
        <v>10800</v>
      </c>
      <c r="C3234" s="38">
        <v>10316354</v>
      </c>
      <c r="D3234" s="40" t="s">
        <v>2801</v>
      </c>
      <c r="E3234" s="38">
        <v>1</v>
      </c>
      <c r="F3234" s="38">
        <v>60</v>
      </c>
      <c r="G3234" s="38" t="s">
        <v>33</v>
      </c>
      <c r="H3234" s="42">
        <v>991.45</v>
      </c>
      <c r="I3234" s="2"/>
      <c r="J3234" s="44">
        <v>43309</v>
      </c>
      <c r="K3234" s="42">
        <v>0</v>
      </c>
      <c r="L3234" s="42">
        <v>879.1</v>
      </c>
      <c r="M3234" s="44">
        <v>45016</v>
      </c>
      <c r="N3234" s="42">
        <f>H3234-K3234-L3234</f>
        <v>112.35000000000002</v>
      </c>
      <c r="O3234" s="42">
        <v>0</v>
      </c>
      <c r="P3234" s="45">
        <v>0.13</v>
      </c>
      <c r="Q3234" s="42">
        <v>0</v>
      </c>
      <c r="R3234" s="42">
        <v>0</v>
      </c>
      <c r="S3234" s="42">
        <f>N3234-R3234</f>
        <v>112.35000000000002</v>
      </c>
      <c r="T3234" s="38">
        <v>2505</v>
      </c>
      <c r="U3234" s="14">
        <f>S3234/H3234</f>
        <v>0.11331887639316154</v>
      </c>
      <c r="V3234" s="19"/>
      <c r="W3234" s="19"/>
      <c r="X3234" s="37" t="s">
        <v>3465</v>
      </c>
    </row>
    <row r="3235" spans="1:24" ht="16.5" customHeight="1">
      <c r="A3235" s="38">
        <v>813</v>
      </c>
      <c r="B3235" s="39">
        <v>10800</v>
      </c>
      <c r="C3235" s="38">
        <v>10316359</v>
      </c>
      <c r="D3235" s="40" t="s">
        <v>2801</v>
      </c>
      <c r="E3235" s="38">
        <v>1</v>
      </c>
      <c r="F3235" s="38">
        <v>60</v>
      </c>
      <c r="G3235" s="38" t="s">
        <v>33</v>
      </c>
      <c r="H3235" s="42">
        <v>991.45</v>
      </c>
      <c r="I3235" s="2"/>
      <c r="J3235" s="44">
        <v>43309</v>
      </c>
      <c r="K3235" s="42">
        <v>0</v>
      </c>
      <c r="L3235" s="42">
        <v>879.1</v>
      </c>
      <c r="M3235" s="44">
        <v>45016</v>
      </c>
      <c r="N3235" s="42">
        <f>H3235-K3235-L3235</f>
        <v>112.35000000000002</v>
      </c>
      <c r="O3235" s="42">
        <v>0</v>
      </c>
      <c r="P3235" s="45">
        <v>0.13</v>
      </c>
      <c r="Q3235" s="42">
        <v>0</v>
      </c>
      <c r="R3235" s="42">
        <v>0</v>
      </c>
      <c r="S3235" s="42">
        <f>N3235-R3235</f>
        <v>112.35000000000002</v>
      </c>
      <c r="T3235" s="38">
        <v>2505</v>
      </c>
      <c r="U3235" s="14">
        <f>S3235/H3235</f>
        <v>0.11331887639316154</v>
      </c>
      <c r="V3235" s="19"/>
      <c r="W3235" s="19"/>
      <c r="X3235" s="37" t="s">
        <v>3465</v>
      </c>
    </row>
    <row r="3236" spans="1:24" ht="16.5" customHeight="1">
      <c r="A3236" s="38">
        <v>814</v>
      </c>
      <c r="B3236" s="39">
        <v>10800</v>
      </c>
      <c r="C3236" s="38">
        <v>10316362</v>
      </c>
      <c r="D3236" s="40" t="s">
        <v>2801</v>
      </c>
      <c r="E3236" s="38">
        <v>1</v>
      </c>
      <c r="F3236" s="38">
        <v>60</v>
      </c>
      <c r="G3236" s="38" t="s">
        <v>33</v>
      </c>
      <c r="H3236" s="42">
        <v>991.45</v>
      </c>
      <c r="I3236" s="2"/>
      <c r="J3236" s="44">
        <v>43309</v>
      </c>
      <c r="K3236" s="42">
        <v>0</v>
      </c>
      <c r="L3236" s="42">
        <v>879.1</v>
      </c>
      <c r="M3236" s="44">
        <v>45016</v>
      </c>
      <c r="N3236" s="42">
        <f>H3236-K3236-L3236</f>
        <v>112.35000000000002</v>
      </c>
      <c r="O3236" s="42">
        <v>0</v>
      </c>
      <c r="P3236" s="45">
        <v>0.13</v>
      </c>
      <c r="Q3236" s="42">
        <v>0</v>
      </c>
      <c r="R3236" s="42">
        <v>0</v>
      </c>
      <c r="S3236" s="42">
        <f>N3236-R3236</f>
        <v>112.35000000000002</v>
      </c>
      <c r="T3236" s="38">
        <v>2505</v>
      </c>
      <c r="U3236" s="14">
        <f>S3236/H3236</f>
        <v>0.11331887639316154</v>
      </c>
      <c r="V3236" s="19"/>
      <c r="W3236" s="19"/>
      <c r="X3236" s="37" t="s">
        <v>3465</v>
      </c>
    </row>
    <row r="3237" spans="1:24" ht="16.5" customHeight="1">
      <c r="A3237" s="38">
        <v>815</v>
      </c>
      <c r="B3237" s="39">
        <v>10800</v>
      </c>
      <c r="C3237" s="38">
        <v>10316363</v>
      </c>
      <c r="D3237" s="40" t="s">
        <v>2801</v>
      </c>
      <c r="E3237" s="38">
        <v>1</v>
      </c>
      <c r="F3237" s="38">
        <v>60</v>
      </c>
      <c r="G3237" s="38" t="s">
        <v>33</v>
      </c>
      <c r="H3237" s="42">
        <v>991.45</v>
      </c>
      <c r="I3237" s="2"/>
      <c r="J3237" s="44">
        <v>43309</v>
      </c>
      <c r="K3237" s="42">
        <v>0</v>
      </c>
      <c r="L3237" s="42">
        <v>879.1</v>
      </c>
      <c r="M3237" s="44">
        <v>45016</v>
      </c>
      <c r="N3237" s="42">
        <f>H3237-K3237-L3237</f>
        <v>112.35000000000002</v>
      </c>
      <c r="O3237" s="42">
        <v>0</v>
      </c>
      <c r="P3237" s="45">
        <v>0.13</v>
      </c>
      <c r="Q3237" s="42">
        <v>0</v>
      </c>
      <c r="R3237" s="42">
        <v>0</v>
      </c>
      <c r="S3237" s="42">
        <f>N3237-R3237</f>
        <v>112.35000000000002</v>
      </c>
      <c r="T3237" s="38">
        <v>2505</v>
      </c>
      <c r="U3237" s="14">
        <f>S3237/H3237</f>
        <v>0.11331887639316154</v>
      </c>
      <c r="V3237" s="19"/>
      <c r="W3237" s="19"/>
      <c r="X3237" s="37" t="s">
        <v>3465</v>
      </c>
    </row>
    <row r="3238" spans="1:24" ht="16.5" customHeight="1">
      <c r="A3238" s="38">
        <v>816</v>
      </c>
      <c r="B3238" s="39">
        <v>10800</v>
      </c>
      <c r="C3238" s="38">
        <v>10316364</v>
      </c>
      <c r="D3238" s="40" t="s">
        <v>2801</v>
      </c>
      <c r="E3238" s="38">
        <v>1</v>
      </c>
      <c r="F3238" s="38">
        <v>60</v>
      </c>
      <c r="G3238" s="38" t="s">
        <v>33</v>
      </c>
      <c r="H3238" s="42">
        <v>991.45</v>
      </c>
      <c r="I3238" s="2"/>
      <c r="J3238" s="44">
        <v>43309</v>
      </c>
      <c r="K3238" s="42">
        <v>0</v>
      </c>
      <c r="L3238" s="42">
        <v>879.1</v>
      </c>
      <c r="M3238" s="44">
        <v>45016</v>
      </c>
      <c r="N3238" s="42">
        <f>H3238-K3238-L3238</f>
        <v>112.35000000000002</v>
      </c>
      <c r="O3238" s="42">
        <v>0</v>
      </c>
      <c r="P3238" s="45">
        <v>0.13</v>
      </c>
      <c r="Q3238" s="42">
        <v>0</v>
      </c>
      <c r="R3238" s="42">
        <v>0</v>
      </c>
      <c r="S3238" s="42">
        <f>N3238-R3238</f>
        <v>112.35000000000002</v>
      </c>
      <c r="T3238" s="38">
        <v>2505</v>
      </c>
      <c r="U3238" s="14">
        <f>S3238/H3238</f>
        <v>0.11331887639316154</v>
      </c>
      <c r="V3238" s="19"/>
      <c r="W3238" s="19"/>
      <c r="X3238" s="37" t="s">
        <v>3465</v>
      </c>
    </row>
    <row r="3239" spans="1:24" ht="16.5" customHeight="1">
      <c r="A3239" s="38">
        <v>817</v>
      </c>
      <c r="B3239" s="39">
        <v>10800</v>
      </c>
      <c r="C3239" s="38">
        <v>10316366</v>
      </c>
      <c r="D3239" s="40" t="s">
        <v>2801</v>
      </c>
      <c r="E3239" s="38">
        <v>1</v>
      </c>
      <c r="F3239" s="38">
        <v>60</v>
      </c>
      <c r="G3239" s="38" t="s">
        <v>33</v>
      </c>
      <c r="H3239" s="42">
        <v>991.45</v>
      </c>
      <c r="I3239" s="2"/>
      <c r="J3239" s="44">
        <v>43309</v>
      </c>
      <c r="K3239" s="42">
        <v>0</v>
      </c>
      <c r="L3239" s="42">
        <v>879.1</v>
      </c>
      <c r="M3239" s="44">
        <v>45016</v>
      </c>
      <c r="N3239" s="42">
        <f>H3239-K3239-L3239</f>
        <v>112.35000000000002</v>
      </c>
      <c r="O3239" s="42">
        <v>0</v>
      </c>
      <c r="P3239" s="45">
        <v>0.13</v>
      </c>
      <c r="Q3239" s="42">
        <v>0</v>
      </c>
      <c r="R3239" s="42">
        <v>0</v>
      </c>
      <c r="S3239" s="42">
        <f>N3239-R3239</f>
        <v>112.35000000000002</v>
      </c>
      <c r="T3239" s="38">
        <v>2505</v>
      </c>
      <c r="U3239" s="14">
        <f>S3239/H3239</f>
        <v>0.11331887639316154</v>
      </c>
      <c r="V3239" s="19"/>
      <c r="W3239" s="19"/>
      <c r="X3239" s="37" t="s">
        <v>3465</v>
      </c>
    </row>
    <row r="3240" spans="1:24" ht="16.5" customHeight="1">
      <c r="A3240" s="38">
        <v>831</v>
      </c>
      <c r="B3240" s="39">
        <v>10800</v>
      </c>
      <c r="C3240" s="38">
        <v>10316454</v>
      </c>
      <c r="D3240" s="40" t="s">
        <v>2814</v>
      </c>
      <c r="E3240" s="38">
        <v>1</v>
      </c>
      <c r="F3240" s="38">
        <v>60</v>
      </c>
      <c r="G3240" s="38" t="s">
        <v>33</v>
      </c>
      <c r="H3240" s="42">
        <v>991.45</v>
      </c>
      <c r="I3240" s="2"/>
      <c r="J3240" s="44">
        <v>43309</v>
      </c>
      <c r="K3240" s="42">
        <v>0</v>
      </c>
      <c r="L3240" s="42">
        <v>879.1</v>
      </c>
      <c r="M3240" s="44">
        <v>45016</v>
      </c>
      <c r="N3240" s="42">
        <f>H3240-K3240-L3240</f>
        <v>112.35000000000002</v>
      </c>
      <c r="O3240" s="42">
        <v>0</v>
      </c>
      <c r="P3240" s="45">
        <v>0.13</v>
      </c>
      <c r="Q3240" s="42">
        <v>0</v>
      </c>
      <c r="R3240" s="42">
        <v>0</v>
      </c>
      <c r="S3240" s="42">
        <f>N3240-R3240</f>
        <v>112.35000000000002</v>
      </c>
      <c r="T3240" s="38">
        <v>2505</v>
      </c>
      <c r="U3240" s="14">
        <f>S3240/H3240</f>
        <v>0.11331887639316154</v>
      </c>
      <c r="V3240" s="19"/>
      <c r="W3240" s="19"/>
      <c r="X3240" s="37" t="s">
        <v>3465</v>
      </c>
    </row>
    <row r="3241" spans="1:24" ht="16.5" customHeight="1">
      <c r="A3241" s="38">
        <v>832</v>
      </c>
      <c r="B3241" s="39">
        <v>10800</v>
      </c>
      <c r="C3241" s="38">
        <v>10316459</v>
      </c>
      <c r="D3241" s="40" t="s">
        <v>2796</v>
      </c>
      <c r="E3241" s="38">
        <v>1</v>
      </c>
      <c r="F3241" s="38">
        <v>60</v>
      </c>
      <c r="G3241" s="38" t="s">
        <v>33</v>
      </c>
      <c r="H3241" s="42">
        <v>991.45</v>
      </c>
      <c r="I3241" s="2"/>
      <c r="J3241" s="44">
        <v>43309</v>
      </c>
      <c r="K3241" s="42">
        <v>0</v>
      </c>
      <c r="L3241" s="42">
        <v>879.1</v>
      </c>
      <c r="M3241" s="44">
        <v>45016</v>
      </c>
      <c r="N3241" s="42">
        <f>H3241-K3241-L3241</f>
        <v>112.35000000000002</v>
      </c>
      <c r="O3241" s="42">
        <v>0</v>
      </c>
      <c r="P3241" s="45">
        <v>0.13</v>
      </c>
      <c r="Q3241" s="42">
        <v>0</v>
      </c>
      <c r="R3241" s="42">
        <v>0</v>
      </c>
      <c r="S3241" s="42">
        <f>N3241-R3241</f>
        <v>112.35000000000002</v>
      </c>
      <c r="T3241" s="38">
        <v>2505</v>
      </c>
      <c r="U3241" s="14">
        <f>S3241/H3241</f>
        <v>0.11331887639316154</v>
      </c>
      <c r="V3241" s="19"/>
      <c r="W3241" s="19"/>
      <c r="X3241" s="37" t="s">
        <v>3465</v>
      </c>
    </row>
    <row r="3242" spans="1:24" ht="16.5" customHeight="1">
      <c r="A3242" s="38">
        <v>835</v>
      </c>
      <c r="B3242" s="39">
        <v>10800</v>
      </c>
      <c r="C3242" s="38">
        <v>10316467</v>
      </c>
      <c r="D3242" s="40" t="s">
        <v>2798</v>
      </c>
      <c r="E3242" s="38">
        <v>1</v>
      </c>
      <c r="F3242" s="38">
        <v>60</v>
      </c>
      <c r="G3242" s="38" t="s">
        <v>33</v>
      </c>
      <c r="H3242" s="42">
        <v>991.45</v>
      </c>
      <c r="I3242" s="2"/>
      <c r="J3242" s="44">
        <v>43309</v>
      </c>
      <c r="K3242" s="42">
        <v>0</v>
      </c>
      <c r="L3242" s="42">
        <v>879.1</v>
      </c>
      <c r="M3242" s="44">
        <v>45016</v>
      </c>
      <c r="N3242" s="42">
        <f>H3242-K3242-L3242</f>
        <v>112.35000000000002</v>
      </c>
      <c r="O3242" s="42">
        <v>0</v>
      </c>
      <c r="P3242" s="45">
        <v>0.13</v>
      </c>
      <c r="Q3242" s="42">
        <v>0</v>
      </c>
      <c r="R3242" s="42">
        <v>0</v>
      </c>
      <c r="S3242" s="42">
        <f>N3242-R3242</f>
        <v>112.35000000000002</v>
      </c>
      <c r="T3242" s="38">
        <v>2505</v>
      </c>
      <c r="U3242" s="14">
        <f>S3242/H3242</f>
        <v>0.11331887639316154</v>
      </c>
      <c r="V3242" s="19"/>
      <c r="W3242" s="19"/>
      <c r="X3242" s="37" t="s">
        <v>3465</v>
      </c>
    </row>
    <row r="3243" spans="1:24" ht="16.5" customHeight="1">
      <c r="A3243" s="38">
        <v>836</v>
      </c>
      <c r="B3243" s="39">
        <v>10800</v>
      </c>
      <c r="C3243" s="38">
        <v>10316469</v>
      </c>
      <c r="D3243" s="40" t="s">
        <v>2798</v>
      </c>
      <c r="E3243" s="38">
        <v>1</v>
      </c>
      <c r="F3243" s="38">
        <v>60</v>
      </c>
      <c r="G3243" s="38" t="s">
        <v>33</v>
      </c>
      <c r="H3243" s="42">
        <v>991.45</v>
      </c>
      <c r="I3243" s="2"/>
      <c r="J3243" s="44">
        <v>43309</v>
      </c>
      <c r="K3243" s="42">
        <v>0</v>
      </c>
      <c r="L3243" s="42">
        <v>879.1</v>
      </c>
      <c r="M3243" s="44">
        <v>45016</v>
      </c>
      <c r="N3243" s="42">
        <f>H3243-K3243-L3243</f>
        <v>112.35000000000002</v>
      </c>
      <c r="O3243" s="42">
        <v>0</v>
      </c>
      <c r="P3243" s="45">
        <v>0.13</v>
      </c>
      <c r="Q3243" s="42">
        <v>0</v>
      </c>
      <c r="R3243" s="42">
        <v>0</v>
      </c>
      <c r="S3243" s="42">
        <f>N3243-R3243</f>
        <v>112.35000000000002</v>
      </c>
      <c r="T3243" s="38">
        <v>2505</v>
      </c>
      <c r="U3243" s="14">
        <f>S3243/H3243</f>
        <v>0.11331887639316154</v>
      </c>
      <c r="V3243" s="19"/>
      <c r="W3243" s="19"/>
      <c r="X3243" s="37" t="s">
        <v>3465</v>
      </c>
    </row>
    <row r="3244" spans="1:24" ht="16.5" customHeight="1">
      <c r="A3244" s="38">
        <v>837</v>
      </c>
      <c r="B3244" s="39">
        <v>10800</v>
      </c>
      <c r="C3244" s="38">
        <v>10316471</v>
      </c>
      <c r="D3244" s="40" t="s">
        <v>2798</v>
      </c>
      <c r="E3244" s="38">
        <v>1</v>
      </c>
      <c r="F3244" s="38">
        <v>60</v>
      </c>
      <c r="G3244" s="38" t="s">
        <v>33</v>
      </c>
      <c r="H3244" s="42">
        <v>991.45</v>
      </c>
      <c r="I3244" s="2"/>
      <c r="J3244" s="44">
        <v>43309</v>
      </c>
      <c r="K3244" s="42">
        <v>0</v>
      </c>
      <c r="L3244" s="42">
        <v>879.1</v>
      </c>
      <c r="M3244" s="44">
        <v>45016</v>
      </c>
      <c r="N3244" s="42">
        <f>H3244-K3244-L3244</f>
        <v>112.35000000000002</v>
      </c>
      <c r="O3244" s="42">
        <v>0</v>
      </c>
      <c r="P3244" s="45">
        <v>0.13</v>
      </c>
      <c r="Q3244" s="42">
        <v>0</v>
      </c>
      <c r="R3244" s="42">
        <v>0</v>
      </c>
      <c r="S3244" s="42">
        <f>N3244-R3244</f>
        <v>112.35000000000002</v>
      </c>
      <c r="T3244" s="38">
        <v>2505</v>
      </c>
      <c r="U3244" s="14">
        <f>S3244/H3244</f>
        <v>0.11331887639316154</v>
      </c>
      <c r="V3244" s="19"/>
      <c r="W3244" s="19"/>
      <c r="X3244" s="37" t="s">
        <v>3465</v>
      </c>
    </row>
    <row r="3245" spans="1:24" ht="16.5" customHeight="1">
      <c r="A3245" s="38">
        <v>838</v>
      </c>
      <c r="B3245" s="39">
        <v>10800</v>
      </c>
      <c r="C3245" s="38">
        <v>10316474</v>
      </c>
      <c r="D3245" s="40" t="s">
        <v>2796</v>
      </c>
      <c r="E3245" s="38">
        <v>1</v>
      </c>
      <c r="F3245" s="38">
        <v>60</v>
      </c>
      <c r="G3245" s="38" t="s">
        <v>33</v>
      </c>
      <c r="H3245" s="42">
        <v>991.45</v>
      </c>
      <c r="I3245" s="2"/>
      <c r="J3245" s="44">
        <v>43309</v>
      </c>
      <c r="K3245" s="42">
        <v>0</v>
      </c>
      <c r="L3245" s="42">
        <v>879.1</v>
      </c>
      <c r="M3245" s="44">
        <v>45016</v>
      </c>
      <c r="N3245" s="42">
        <f>H3245-K3245-L3245</f>
        <v>112.35000000000002</v>
      </c>
      <c r="O3245" s="42">
        <v>0</v>
      </c>
      <c r="P3245" s="45">
        <v>0.13</v>
      </c>
      <c r="Q3245" s="42">
        <v>0</v>
      </c>
      <c r="R3245" s="42">
        <v>0</v>
      </c>
      <c r="S3245" s="42">
        <f>N3245-R3245</f>
        <v>112.35000000000002</v>
      </c>
      <c r="T3245" s="38">
        <v>2505</v>
      </c>
      <c r="U3245" s="14">
        <f>S3245/H3245</f>
        <v>0.11331887639316154</v>
      </c>
      <c r="V3245" s="19"/>
      <c r="W3245" s="19"/>
      <c r="X3245" s="37" t="s">
        <v>3465</v>
      </c>
    </row>
    <row r="3246" spans="1:24" ht="16.5" customHeight="1">
      <c r="A3246" s="38">
        <v>839</v>
      </c>
      <c r="B3246" s="39">
        <v>10800</v>
      </c>
      <c r="C3246" s="38">
        <v>10316476</v>
      </c>
      <c r="D3246" s="40" t="s">
        <v>2796</v>
      </c>
      <c r="E3246" s="38">
        <v>1</v>
      </c>
      <c r="F3246" s="38">
        <v>60</v>
      </c>
      <c r="G3246" s="38" t="s">
        <v>33</v>
      </c>
      <c r="H3246" s="42">
        <v>991.45</v>
      </c>
      <c r="I3246" s="2"/>
      <c r="J3246" s="44">
        <v>43309</v>
      </c>
      <c r="K3246" s="42">
        <v>0</v>
      </c>
      <c r="L3246" s="42">
        <v>879.1</v>
      </c>
      <c r="M3246" s="44">
        <v>45016</v>
      </c>
      <c r="N3246" s="42">
        <f>H3246-K3246-L3246</f>
        <v>112.35000000000002</v>
      </c>
      <c r="O3246" s="42">
        <v>0</v>
      </c>
      <c r="P3246" s="45">
        <v>0.13</v>
      </c>
      <c r="Q3246" s="42">
        <v>0</v>
      </c>
      <c r="R3246" s="42">
        <v>0</v>
      </c>
      <c r="S3246" s="42">
        <f>N3246-R3246</f>
        <v>112.35000000000002</v>
      </c>
      <c r="T3246" s="38">
        <v>2505</v>
      </c>
      <c r="U3246" s="14">
        <f>S3246/H3246</f>
        <v>0.11331887639316154</v>
      </c>
      <c r="V3246" s="19"/>
      <c r="W3246" s="19"/>
      <c r="X3246" s="37" t="s">
        <v>3465</v>
      </c>
    </row>
    <row r="3247" spans="1:24" ht="16.5" customHeight="1">
      <c r="A3247" s="38">
        <v>840</v>
      </c>
      <c r="B3247" s="39">
        <v>10800</v>
      </c>
      <c r="C3247" s="38">
        <v>10316478</v>
      </c>
      <c r="D3247" s="40" t="s">
        <v>2798</v>
      </c>
      <c r="E3247" s="38">
        <v>1</v>
      </c>
      <c r="F3247" s="38">
        <v>60</v>
      </c>
      <c r="G3247" s="38" t="s">
        <v>33</v>
      </c>
      <c r="H3247" s="42">
        <v>991.45</v>
      </c>
      <c r="I3247" s="2"/>
      <c r="J3247" s="44">
        <v>43309</v>
      </c>
      <c r="K3247" s="42">
        <v>0</v>
      </c>
      <c r="L3247" s="42">
        <v>879.1</v>
      </c>
      <c r="M3247" s="44">
        <v>45016</v>
      </c>
      <c r="N3247" s="42">
        <f>H3247-K3247-L3247</f>
        <v>112.35000000000002</v>
      </c>
      <c r="O3247" s="42">
        <v>0</v>
      </c>
      <c r="P3247" s="45">
        <v>0.13</v>
      </c>
      <c r="Q3247" s="42">
        <v>0</v>
      </c>
      <c r="R3247" s="42">
        <v>0</v>
      </c>
      <c r="S3247" s="42">
        <f>N3247-R3247</f>
        <v>112.35000000000002</v>
      </c>
      <c r="T3247" s="38">
        <v>2505</v>
      </c>
      <c r="U3247" s="14">
        <f>S3247/H3247</f>
        <v>0.11331887639316154</v>
      </c>
      <c r="V3247" s="19"/>
      <c r="W3247" s="19"/>
      <c r="X3247" s="37" t="s">
        <v>3465</v>
      </c>
    </row>
    <row r="3248" spans="1:24" ht="16.5" customHeight="1">
      <c r="A3248" s="38">
        <v>841</v>
      </c>
      <c r="B3248" s="39">
        <v>10800</v>
      </c>
      <c r="C3248" s="38">
        <v>10316480</v>
      </c>
      <c r="D3248" s="40" t="s">
        <v>2817</v>
      </c>
      <c r="E3248" s="38">
        <v>1</v>
      </c>
      <c r="F3248" s="38">
        <v>60</v>
      </c>
      <c r="G3248" s="38" t="s">
        <v>33</v>
      </c>
      <c r="H3248" s="42">
        <v>991.45</v>
      </c>
      <c r="I3248" s="2"/>
      <c r="J3248" s="44">
        <v>43309</v>
      </c>
      <c r="K3248" s="42">
        <v>0</v>
      </c>
      <c r="L3248" s="42">
        <v>879.1</v>
      </c>
      <c r="M3248" s="44">
        <v>45016</v>
      </c>
      <c r="N3248" s="42">
        <f>H3248-K3248-L3248</f>
        <v>112.35000000000002</v>
      </c>
      <c r="O3248" s="42">
        <v>0</v>
      </c>
      <c r="P3248" s="45">
        <v>0.13</v>
      </c>
      <c r="Q3248" s="42">
        <v>0</v>
      </c>
      <c r="R3248" s="42">
        <v>0</v>
      </c>
      <c r="S3248" s="42">
        <f>N3248-R3248</f>
        <v>112.35000000000002</v>
      </c>
      <c r="T3248" s="38">
        <v>2505</v>
      </c>
      <c r="U3248" s="14">
        <f>S3248/H3248</f>
        <v>0.11331887639316154</v>
      </c>
      <c r="V3248" s="19"/>
      <c r="W3248" s="19"/>
      <c r="X3248" s="37" t="s">
        <v>3465</v>
      </c>
    </row>
    <row r="3249" spans="1:24" ht="16.5" customHeight="1">
      <c r="A3249" s="38">
        <v>843</v>
      </c>
      <c r="B3249" s="39">
        <v>10800</v>
      </c>
      <c r="C3249" s="38">
        <v>10316484</v>
      </c>
      <c r="D3249" s="40" t="s">
        <v>2798</v>
      </c>
      <c r="E3249" s="38">
        <v>1</v>
      </c>
      <c r="F3249" s="38">
        <v>60</v>
      </c>
      <c r="G3249" s="38" t="s">
        <v>33</v>
      </c>
      <c r="H3249" s="42">
        <v>991.45</v>
      </c>
      <c r="I3249" s="2"/>
      <c r="J3249" s="44">
        <v>43309</v>
      </c>
      <c r="K3249" s="42">
        <v>0</v>
      </c>
      <c r="L3249" s="42">
        <v>879.1</v>
      </c>
      <c r="M3249" s="44">
        <v>45016</v>
      </c>
      <c r="N3249" s="42">
        <f>H3249-K3249-L3249</f>
        <v>112.35000000000002</v>
      </c>
      <c r="O3249" s="42">
        <v>0</v>
      </c>
      <c r="P3249" s="45">
        <v>0.13</v>
      </c>
      <c r="Q3249" s="42">
        <v>0</v>
      </c>
      <c r="R3249" s="42">
        <v>0</v>
      </c>
      <c r="S3249" s="42">
        <f>N3249-R3249</f>
        <v>112.35000000000002</v>
      </c>
      <c r="T3249" s="38">
        <v>2505</v>
      </c>
      <c r="U3249" s="14">
        <f>S3249/H3249</f>
        <v>0.11331887639316154</v>
      </c>
      <c r="V3249" s="19"/>
      <c r="W3249" s="19"/>
      <c r="X3249" s="37" t="s">
        <v>3465</v>
      </c>
    </row>
    <row r="3250" spans="1:24" ht="16.5" customHeight="1">
      <c r="A3250" s="38">
        <v>846</v>
      </c>
      <c r="B3250" s="39">
        <v>10800</v>
      </c>
      <c r="C3250" s="38">
        <v>10316487</v>
      </c>
      <c r="D3250" s="40" t="s">
        <v>2796</v>
      </c>
      <c r="E3250" s="38">
        <v>1</v>
      </c>
      <c r="F3250" s="38">
        <v>60</v>
      </c>
      <c r="G3250" s="38" t="s">
        <v>33</v>
      </c>
      <c r="H3250" s="42">
        <v>991.45</v>
      </c>
      <c r="I3250" s="2"/>
      <c r="J3250" s="44">
        <v>43309</v>
      </c>
      <c r="K3250" s="42">
        <v>0</v>
      </c>
      <c r="L3250" s="42">
        <v>879.1</v>
      </c>
      <c r="M3250" s="44">
        <v>45016</v>
      </c>
      <c r="N3250" s="42">
        <f>H3250-K3250-L3250</f>
        <v>112.35000000000002</v>
      </c>
      <c r="O3250" s="42">
        <v>0</v>
      </c>
      <c r="P3250" s="45">
        <v>0.13</v>
      </c>
      <c r="Q3250" s="42">
        <v>0</v>
      </c>
      <c r="R3250" s="42">
        <v>0</v>
      </c>
      <c r="S3250" s="42">
        <f>N3250-R3250</f>
        <v>112.35000000000002</v>
      </c>
      <c r="T3250" s="38">
        <v>2505</v>
      </c>
      <c r="U3250" s="14">
        <f>S3250/H3250</f>
        <v>0.11331887639316154</v>
      </c>
      <c r="V3250" s="19"/>
      <c r="W3250" s="19"/>
      <c r="X3250" s="37" t="s">
        <v>3465</v>
      </c>
    </row>
    <row r="3251" spans="1:24" ht="16.5" customHeight="1">
      <c r="A3251" s="38">
        <v>847</v>
      </c>
      <c r="B3251" s="39">
        <v>10800</v>
      </c>
      <c r="C3251" s="38">
        <v>10316489</v>
      </c>
      <c r="D3251" s="40" t="s">
        <v>2814</v>
      </c>
      <c r="E3251" s="38">
        <v>1</v>
      </c>
      <c r="F3251" s="38">
        <v>60</v>
      </c>
      <c r="G3251" s="38" t="s">
        <v>33</v>
      </c>
      <c r="H3251" s="42">
        <v>991.45</v>
      </c>
      <c r="I3251" s="2"/>
      <c r="J3251" s="44">
        <v>43309</v>
      </c>
      <c r="K3251" s="42">
        <v>0</v>
      </c>
      <c r="L3251" s="42">
        <v>879.1</v>
      </c>
      <c r="M3251" s="44">
        <v>45016</v>
      </c>
      <c r="N3251" s="42">
        <f>H3251-K3251-L3251</f>
        <v>112.35000000000002</v>
      </c>
      <c r="O3251" s="42">
        <v>0</v>
      </c>
      <c r="P3251" s="45">
        <v>0.13</v>
      </c>
      <c r="Q3251" s="42">
        <v>0</v>
      </c>
      <c r="R3251" s="42">
        <v>0</v>
      </c>
      <c r="S3251" s="42">
        <f>N3251-R3251</f>
        <v>112.35000000000002</v>
      </c>
      <c r="T3251" s="38">
        <v>2505</v>
      </c>
      <c r="U3251" s="14">
        <f>S3251/H3251</f>
        <v>0.11331887639316154</v>
      </c>
      <c r="V3251" s="19"/>
      <c r="W3251" s="19"/>
      <c r="X3251" s="37" t="s">
        <v>3465</v>
      </c>
    </row>
    <row r="3252" spans="1:24" ht="16.5" customHeight="1">
      <c r="A3252" s="38">
        <v>848</v>
      </c>
      <c r="B3252" s="39">
        <v>10800</v>
      </c>
      <c r="C3252" s="38">
        <v>10316491</v>
      </c>
      <c r="D3252" s="40" t="s">
        <v>2796</v>
      </c>
      <c r="E3252" s="38">
        <v>1</v>
      </c>
      <c r="F3252" s="38">
        <v>60</v>
      </c>
      <c r="G3252" s="38" t="s">
        <v>33</v>
      </c>
      <c r="H3252" s="42">
        <v>991.45</v>
      </c>
      <c r="I3252" s="2"/>
      <c r="J3252" s="44">
        <v>43309</v>
      </c>
      <c r="K3252" s="42">
        <v>0</v>
      </c>
      <c r="L3252" s="42">
        <v>879.1</v>
      </c>
      <c r="M3252" s="44">
        <v>45016</v>
      </c>
      <c r="N3252" s="42">
        <f>H3252-K3252-L3252</f>
        <v>112.35000000000002</v>
      </c>
      <c r="O3252" s="42">
        <v>0</v>
      </c>
      <c r="P3252" s="45">
        <v>0.13</v>
      </c>
      <c r="Q3252" s="42">
        <v>0</v>
      </c>
      <c r="R3252" s="42">
        <v>0</v>
      </c>
      <c r="S3252" s="42">
        <f>N3252-R3252</f>
        <v>112.35000000000002</v>
      </c>
      <c r="T3252" s="38">
        <v>2505</v>
      </c>
      <c r="U3252" s="14">
        <f>S3252/H3252</f>
        <v>0.11331887639316154</v>
      </c>
      <c r="V3252" s="19"/>
      <c r="W3252" s="19"/>
      <c r="X3252" s="37" t="s">
        <v>3465</v>
      </c>
    </row>
    <row r="3253" spans="1:24" ht="16.5" customHeight="1">
      <c r="A3253" s="38">
        <v>851</v>
      </c>
      <c r="B3253" s="39">
        <v>10800</v>
      </c>
      <c r="C3253" s="38">
        <v>10316497</v>
      </c>
      <c r="D3253" s="40" t="s">
        <v>2796</v>
      </c>
      <c r="E3253" s="38">
        <v>1</v>
      </c>
      <c r="F3253" s="38">
        <v>60</v>
      </c>
      <c r="G3253" s="38" t="s">
        <v>33</v>
      </c>
      <c r="H3253" s="42">
        <v>991.45</v>
      </c>
      <c r="I3253" s="2"/>
      <c r="J3253" s="44">
        <v>43309</v>
      </c>
      <c r="K3253" s="42">
        <v>0</v>
      </c>
      <c r="L3253" s="42">
        <v>879.1</v>
      </c>
      <c r="M3253" s="44">
        <v>45016</v>
      </c>
      <c r="N3253" s="42">
        <f>H3253-K3253-L3253</f>
        <v>112.35000000000002</v>
      </c>
      <c r="O3253" s="42">
        <v>0</v>
      </c>
      <c r="P3253" s="45">
        <v>0.13</v>
      </c>
      <c r="Q3253" s="42">
        <v>0</v>
      </c>
      <c r="R3253" s="42">
        <v>0</v>
      </c>
      <c r="S3253" s="42">
        <f>N3253-R3253</f>
        <v>112.35000000000002</v>
      </c>
      <c r="T3253" s="38">
        <v>2505</v>
      </c>
      <c r="U3253" s="14">
        <f>S3253/H3253</f>
        <v>0.11331887639316154</v>
      </c>
      <c r="V3253" s="19"/>
      <c r="W3253" s="19"/>
      <c r="X3253" s="37" t="s">
        <v>3465</v>
      </c>
    </row>
    <row r="3254" spans="1:24" ht="16.5" customHeight="1">
      <c r="A3254" s="38">
        <v>852</v>
      </c>
      <c r="B3254" s="39">
        <v>10800</v>
      </c>
      <c r="C3254" s="38">
        <v>10316498</v>
      </c>
      <c r="D3254" s="40" t="s">
        <v>2817</v>
      </c>
      <c r="E3254" s="38">
        <v>1</v>
      </c>
      <c r="F3254" s="38">
        <v>60</v>
      </c>
      <c r="G3254" s="38" t="s">
        <v>33</v>
      </c>
      <c r="H3254" s="42">
        <v>991.45</v>
      </c>
      <c r="I3254" s="2"/>
      <c r="J3254" s="44">
        <v>43309</v>
      </c>
      <c r="K3254" s="42">
        <v>0</v>
      </c>
      <c r="L3254" s="42">
        <v>879.1</v>
      </c>
      <c r="M3254" s="44">
        <v>45016</v>
      </c>
      <c r="N3254" s="42">
        <f>H3254-K3254-L3254</f>
        <v>112.35000000000002</v>
      </c>
      <c r="O3254" s="42">
        <v>0</v>
      </c>
      <c r="P3254" s="45">
        <v>0.13</v>
      </c>
      <c r="Q3254" s="42">
        <v>0</v>
      </c>
      <c r="R3254" s="42">
        <v>0</v>
      </c>
      <c r="S3254" s="42">
        <f>N3254-R3254</f>
        <v>112.35000000000002</v>
      </c>
      <c r="T3254" s="38">
        <v>2505</v>
      </c>
      <c r="U3254" s="14">
        <f>S3254/H3254</f>
        <v>0.11331887639316154</v>
      </c>
      <c r="V3254" s="19"/>
      <c r="W3254" s="19"/>
      <c r="X3254" s="37" t="s">
        <v>3465</v>
      </c>
    </row>
    <row r="3255" spans="1:24" ht="16.5" customHeight="1">
      <c r="A3255" s="38">
        <v>853</v>
      </c>
      <c r="B3255" s="39">
        <v>10800</v>
      </c>
      <c r="C3255" s="38">
        <v>10316500</v>
      </c>
      <c r="D3255" s="40" t="s">
        <v>2814</v>
      </c>
      <c r="E3255" s="38">
        <v>1</v>
      </c>
      <c r="F3255" s="38">
        <v>60</v>
      </c>
      <c r="G3255" s="38" t="s">
        <v>33</v>
      </c>
      <c r="H3255" s="42">
        <v>991.45</v>
      </c>
      <c r="I3255" s="2"/>
      <c r="J3255" s="44">
        <v>43309</v>
      </c>
      <c r="K3255" s="42">
        <v>0</v>
      </c>
      <c r="L3255" s="42">
        <v>879.1</v>
      </c>
      <c r="M3255" s="44">
        <v>45016</v>
      </c>
      <c r="N3255" s="42">
        <f>H3255-K3255-L3255</f>
        <v>112.35000000000002</v>
      </c>
      <c r="O3255" s="42">
        <v>0</v>
      </c>
      <c r="P3255" s="45">
        <v>0.13</v>
      </c>
      <c r="Q3255" s="42">
        <v>0</v>
      </c>
      <c r="R3255" s="42">
        <v>0</v>
      </c>
      <c r="S3255" s="42">
        <f>N3255-R3255</f>
        <v>112.35000000000002</v>
      </c>
      <c r="T3255" s="38">
        <v>2505</v>
      </c>
      <c r="U3255" s="14">
        <f>S3255/H3255</f>
        <v>0.11331887639316154</v>
      </c>
      <c r="V3255" s="19"/>
      <c r="W3255" s="19"/>
      <c r="X3255" s="37" t="s">
        <v>3465</v>
      </c>
    </row>
    <row r="3256" spans="1:24" ht="16.5" customHeight="1">
      <c r="A3256" s="38">
        <v>854</v>
      </c>
      <c r="B3256" s="39">
        <v>10800</v>
      </c>
      <c r="C3256" s="38">
        <v>10316502</v>
      </c>
      <c r="D3256" s="40" t="s">
        <v>2796</v>
      </c>
      <c r="E3256" s="38">
        <v>1</v>
      </c>
      <c r="F3256" s="38">
        <v>60</v>
      </c>
      <c r="G3256" s="38" t="s">
        <v>33</v>
      </c>
      <c r="H3256" s="42">
        <v>991.45</v>
      </c>
      <c r="I3256" s="2"/>
      <c r="J3256" s="44">
        <v>43309</v>
      </c>
      <c r="K3256" s="42">
        <v>0</v>
      </c>
      <c r="L3256" s="42">
        <v>879.1</v>
      </c>
      <c r="M3256" s="44">
        <v>45016</v>
      </c>
      <c r="N3256" s="42">
        <f>H3256-K3256-L3256</f>
        <v>112.35000000000002</v>
      </c>
      <c r="O3256" s="42">
        <v>0</v>
      </c>
      <c r="P3256" s="45">
        <v>0.13</v>
      </c>
      <c r="Q3256" s="42">
        <v>0</v>
      </c>
      <c r="R3256" s="42">
        <v>0</v>
      </c>
      <c r="S3256" s="42">
        <f>N3256-R3256</f>
        <v>112.35000000000002</v>
      </c>
      <c r="T3256" s="38">
        <v>2505</v>
      </c>
      <c r="U3256" s="14">
        <f>S3256/H3256</f>
        <v>0.11331887639316154</v>
      </c>
      <c r="V3256" s="19"/>
      <c r="W3256" s="19"/>
      <c r="X3256" s="37" t="s">
        <v>3465</v>
      </c>
    </row>
    <row r="3257" spans="1:24" ht="16.5" customHeight="1">
      <c r="A3257" s="38">
        <v>857</v>
      </c>
      <c r="B3257" s="39">
        <v>10800</v>
      </c>
      <c r="C3257" s="38">
        <v>10316507</v>
      </c>
      <c r="D3257" s="40" t="s">
        <v>2798</v>
      </c>
      <c r="E3257" s="38">
        <v>1</v>
      </c>
      <c r="F3257" s="38">
        <v>60</v>
      </c>
      <c r="G3257" s="38" t="s">
        <v>33</v>
      </c>
      <c r="H3257" s="42">
        <v>991.45</v>
      </c>
      <c r="I3257" s="2"/>
      <c r="J3257" s="44">
        <v>43309</v>
      </c>
      <c r="K3257" s="42">
        <v>0</v>
      </c>
      <c r="L3257" s="42">
        <v>879.1</v>
      </c>
      <c r="M3257" s="44">
        <v>45016</v>
      </c>
      <c r="N3257" s="42">
        <f>H3257-K3257-L3257</f>
        <v>112.35000000000002</v>
      </c>
      <c r="O3257" s="42">
        <v>0</v>
      </c>
      <c r="P3257" s="45">
        <v>0.13</v>
      </c>
      <c r="Q3257" s="42">
        <v>0</v>
      </c>
      <c r="R3257" s="42">
        <v>0</v>
      </c>
      <c r="S3257" s="42">
        <f>N3257-R3257</f>
        <v>112.35000000000002</v>
      </c>
      <c r="T3257" s="38">
        <v>2505</v>
      </c>
      <c r="U3257" s="14">
        <f>S3257/H3257</f>
        <v>0.11331887639316154</v>
      </c>
      <c r="V3257" s="19"/>
      <c r="W3257" s="19"/>
      <c r="X3257" s="37" t="s">
        <v>3465</v>
      </c>
    </row>
    <row r="3258" spans="1:24" ht="16.5" customHeight="1">
      <c r="A3258" s="38">
        <v>868</v>
      </c>
      <c r="B3258" s="39">
        <v>10800</v>
      </c>
      <c r="C3258" s="38">
        <v>10316752</v>
      </c>
      <c r="D3258" s="40" t="s">
        <v>2817</v>
      </c>
      <c r="E3258" s="38">
        <v>1</v>
      </c>
      <c r="F3258" s="38">
        <v>60</v>
      </c>
      <c r="G3258" s="38" t="s">
        <v>33</v>
      </c>
      <c r="H3258" s="42">
        <v>991.45</v>
      </c>
      <c r="I3258" s="2"/>
      <c r="J3258" s="44">
        <v>43309</v>
      </c>
      <c r="K3258" s="42">
        <v>0</v>
      </c>
      <c r="L3258" s="42">
        <v>879.1</v>
      </c>
      <c r="M3258" s="44">
        <v>45016</v>
      </c>
      <c r="N3258" s="42">
        <f>H3258-K3258-L3258</f>
        <v>112.35000000000002</v>
      </c>
      <c r="O3258" s="42">
        <v>0</v>
      </c>
      <c r="P3258" s="45">
        <v>0.13</v>
      </c>
      <c r="Q3258" s="42">
        <v>0</v>
      </c>
      <c r="R3258" s="42">
        <v>0</v>
      </c>
      <c r="S3258" s="42">
        <f>N3258-R3258</f>
        <v>112.35000000000002</v>
      </c>
      <c r="T3258" s="38">
        <v>2505</v>
      </c>
      <c r="U3258" s="14">
        <f>S3258/H3258</f>
        <v>0.11331887639316154</v>
      </c>
      <c r="V3258" s="19"/>
      <c r="W3258" s="19"/>
      <c r="X3258" s="37" t="s">
        <v>3465</v>
      </c>
    </row>
    <row r="3259" spans="1:24" ht="16.5" customHeight="1">
      <c r="A3259" s="38">
        <v>869</v>
      </c>
      <c r="B3259" s="39">
        <v>10800</v>
      </c>
      <c r="C3259" s="38">
        <v>10316755</v>
      </c>
      <c r="D3259" s="40" t="s">
        <v>2817</v>
      </c>
      <c r="E3259" s="38">
        <v>1</v>
      </c>
      <c r="F3259" s="38">
        <v>60</v>
      </c>
      <c r="G3259" s="38" t="s">
        <v>33</v>
      </c>
      <c r="H3259" s="42">
        <v>991.45</v>
      </c>
      <c r="I3259" s="2"/>
      <c r="J3259" s="44">
        <v>43309</v>
      </c>
      <c r="K3259" s="42">
        <v>0</v>
      </c>
      <c r="L3259" s="42">
        <v>879.1</v>
      </c>
      <c r="M3259" s="44">
        <v>45016</v>
      </c>
      <c r="N3259" s="42">
        <f>H3259-K3259-L3259</f>
        <v>112.35000000000002</v>
      </c>
      <c r="O3259" s="42">
        <v>0</v>
      </c>
      <c r="P3259" s="45">
        <v>0.13</v>
      </c>
      <c r="Q3259" s="42">
        <v>0</v>
      </c>
      <c r="R3259" s="42">
        <v>0</v>
      </c>
      <c r="S3259" s="42">
        <f>N3259-R3259</f>
        <v>112.35000000000002</v>
      </c>
      <c r="T3259" s="38">
        <v>2505</v>
      </c>
      <c r="U3259" s="14">
        <f>S3259/H3259</f>
        <v>0.11331887639316154</v>
      </c>
      <c r="V3259" s="19"/>
      <c r="W3259" s="19"/>
      <c r="X3259" s="37" t="s">
        <v>3465</v>
      </c>
    </row>
    <row r="3260" spans="1:24" ht="16.5" customHeight="1">
      <c r="A3260" s="38">
        <v>870</v>
      </c>
      <c r="B3260" s="39">
        <v>10800</v>
      </c>
      <c r="C3260" s="38">
        <v>10316757</v>
      </c>
      <c r="D3260" s="40" t="s">
        <v>2796</v>
      </c>
      <c r="E3260" s="38">
        <v>1</v>
      </c>
      <c r="F3260" s="38">
        <v>60</v>
      </c>
      <c r="G3260" s="38" t="s">
        <v>33</v>
      </c>
      <c r="H3260" s="42">
        <v>991.45</v>
      </c>
      <c r="I3260" s="2"/>
      <c r="J3260" s="44">
        <v>43309</v>
      </c>
      <c r="K3260" s="42">
        <v>0</v>
      </c>
      <c r="L3260" s="42">
        <v>879.1</v>
      </c>
      <c r="M3260" s="44">
        <v>45016</v>
      </c>
      <c r="N3260" s="42">
        <f>H3260-K3260-L3260</f>
        <v>112.35000000000002</v>
      </c>
      <c r="O3260" s="42">
        <v>0</v>
      </c>
      <c r="P3260" s="45">
        <v>0.13</v>
      </c>
      <c r="Q3260" s="42">
        <v>0</v>
      </c>
      <c r="R3260" s="42">
        <v>0</v>
      </c>
      <c r="S3260" s="42">
        <f>N3260-R3260</f>
        <v>112.35000000000002</v>
      </c>
      <c r="T3260" s="38">
        <v>2505</v>
      </c>
      <c r="U3260" s="14">
        <f>S3260/H3260</f>
        <v>0.11331887639316154</v>
      </c>
      <c r="V3260" s="19"/>
      <c r="W3260" s="19"/>
      <c r="X3260" s="37" t="s">
        <v>3465</v>
      </c>
    </row>
    <row r="3261" spans="1:24" ht="16.5" customHeight="1">
      <c r="A3261" s="38">
        <v>871</v>
      </c>
      <c r="B3261" s="39">
        <v>10800</v>
      </c>
      <c r="C3261" s="38">
        <v>10316758</v>
      </c>
      <c r="D3261" s="40" t="s">
        <v>2814</v>
      </c>
      <c r="E3261" s="38">
        <v>1</v>
      </c>
      <c r="F3261" s="38">
        <v>60</v>
      </c>
      <c r="G3261" s="38" t="s">
        <v>33</v>
      </c>
      <c r="H3261" s="42">
        <v>991.45</v>
      </c>
      <c r="I3261" s="2"/>
      <c r="J3261" s="44">
        <v>43309</v>
      </c>
      <c r="K3261" s="42">
        <v>0</v>
      </c>
      <c r="L3261" s="42">
        <v>879.1</v>
      </c>
      <c r="M3261" s="44">
        <v>45016</v>
      </c>
      <c r="N3261" s="42">
        <f>H3261-K3261-L3261</f>
        <v>112.35000000000002</v>
      </c>
      <c r="O3261" s="42">
        <v>0</v>
      </c>
      <c r="P3261" s="45">
        <v>0.13</v>
      </c>
      <c r="Q3261" s="42">
        <v>0</v>
      </c>
      <c r="R3261" s="42">
        <v>0</v>
      </c>
      <c r="S3261" s="42">
        <f>N3261-R3261</f>
        <v>112.35000000000002</v>
      </c>
      <c r="T3261" s="38">
        <v>2505</v>
      </c>
      <c r="U3261" s="14">
        <f>S3261/H3261</f>
        <v>0.11331887639316154</v>
      </c>
      <c r="V3261" s="19"/>
      <c r="W3261" s="19"/>
      <c r="X3261" s="37" t="s">
        <v>3465</v>
      </c>
    </row>
    <row r="3262" spans="1:24" ht="16.5" customHeight="1">
      <c r="A3262" s="38">
        <v>872</v>
      </c>
      <c r="B3262" s="39">
        <v>10800</v>
      </c>
      <c r="C3262" s="38">
        <v>10316760</v>
      </c>
      <c r="D3262" s="40" t="s">
        <v>2814</v>
      </c>
      <c r="E3262" s="38">
        <v>1</v>
      </c>
      <c r="F3262" s="38">
        <v>60</v>
      </c>
      <c r="G3262" s="38" t="s">
        <v>33</v>
      </c>
      <c r="H3262" s="42">
        <v>991.45</v>
      </c>
      <c r="I3262" s="2"/>
      <c r="J3262" s="44">
        <v>43309</v>
      </c>
      <c r="K3262" s="42">
        <v>0</v>
      </c>
      <c r="L3262" s="42">
        <v>879.1</v>
      </c>
      <c r="M3262" s="44">
        <v>45016</v>
      </c>
      <c r="N3262" s="42">
        <f>H3262-K3262-L3262</f>
        <v>112.35000000000002</v>
      </c>
      <c r="O3262" s="42">
        <v>0</v>
      </c>
      <c r="P3262" s="45">
        <v>0.13</v>
      </c>
      <c r="Q3262" s="42">
        <v>0</v>
      </c>
      <c r="R3262" s="42">
        <v>0</v>
      </c>
      <c r="S3262" s="42">
        <f>N3262-R3262</f>
        <v>112.35000000000002</v>
      </c>
      <c r="T3262" s="38">
        <v>2505</v>
      </c>
      <c r="U3262" s="14">
        <f>S3262/H3262</f>
        <v>0.11331887639316154</v>
      </c>
      <c r="V3262" s="19"/>
      <c r="W3262" s="19"/>
      <c r="X3262" s="37" t="s">
        <v>3465</v>
      </c>
    </row>
    <row r="3263" spans="1:24" ht="16.5" customHeight="1">
      <c r="A3263" s="38">
        <v>873</v>
      </c>
      <c r="B3263" s="39">
        <v>10800</v>
      </c>
      <c r="C3263" s="38">
        <v>10316762</v>
      </c>
      <c r="D3263" s="40" t="s">
        <v>2796</v>
      </c>
      <c r="E3263" s="38">
        <v>1</v>
      </c>
      <c r="F3263" s="38">
        <v>60</v>
      </c>
      <c r="G3263" s="38" t="s">
        <v>33</v>
      </c>
      <c r="H3263" s="42">
        <v>991.45</v>
      </c>
      <c r="I3263" s="2"/>
      <c r="J3263" s="44">
        <v>43309</v>
      </c>
      <c r="K3263" s="42">
        <v>0</v>
      </c>
      <c r="L3263" s="42">
        <v>879.1</v>
      </c>
      <c r="M3263" s="44">
        <v>45016</v>
      </c>
      <c r="N3263" s="42">
        <f>H3263-K3263-L3263</f>
        <v>112.35000000000002</v>
      </c>
      <c r="O3263" s="42">
        <v>0</v>
      </c>
      <c r="P3263" s="45">
        <v>0.13</v>
      </c>
      <c r="Q3263" s="42">
        <v>0</v>
      </c>
      <c r="R3263" s="42">
        <v>0</v>
      </c>
      <c r="S3263" s="42">
        <f>N3263-R3263</f>
        <v>112.35000000000002</v>
      </c>
      <c r="T3263" s="38">
        <v>2505</v>
      </c>
      <c r="U3263" s="14">
        <f>S3263/H3263</f>
        <v>0.11331887639316154</v>
      </c>
      <c r="V3263" s="19"/>
      <c r="W3263" s="19"/>
      <c r="X3263" s="37" t="s">
        <v>3465</v>
      </c>
    </row>
    <row r="3264" spans="1:24" ht="16.5" customHeight="1">
      <c r="A3264" s="38">
        <v>874</v>
      </c>
      <c r="B3264" s="39">
        <v>10800</v>
      </c>
      <c r="C3264" s="38">
        <v>10316764</v>
      </c>
      <c r="D3264" s="40" t="s">
        <v>2798</v>
      </c>
      <c r="E3264" s="38">
        <v>1</v>
      </c>
      <c r="F3264" s="38">
        <v>60</v>
      </c>
      <c r="G3264" s="38" t="s">
        <v>33</v>
      </c>
      <c r="H3264" s="42">
        <v>991.45</v>
      </c>
      <c r="I3264" s="2"/>
      <c r="J3264" s="44">
        <v>43309</v>
      </c>
      <c r="K3264" s="42">
        <v>0</v>
      </c>
      <c r="L3264" s="42">
        <v>879.1</v>
      </c>
      <c r="M3264" s="44">
        <v>45016</v>
      </c>
      <c r="N3264" s="42">
        <f>H3264-K3264-L3264</f>
        <v>112.35000000000002</v>
      </c>
      <c r="O3264" s="42">
        <v>0</v>
      </c>
      <c r="P3264" s="45">
        <v>0.13</v>
      </c>
      <c r="Q3264" s="42">
        <v>0</v>
      </c>
      <c r="R3264" s="42">
        <v>0</v>
      </c>
      <c r="S3264" s="42">
        <f>N3264-R3264</f>
        <v>112.35000000000002</v>
      </c>
      <c r="T3264" s="38">
        <v>2505</v>
      </c>
      <c r="U3264" s="14">
        <f>S3264/H3264</f>
        <v>0.11331887639316154</v>
      </c>
      <c r="V3264" s="19"/>
      <c r="W3264" s="19"/>
      <c r="X3264" s="37" t="s">
        <v>3465</v>
      </c>
    </row>
    <row r="3265" spans="1:24" ht="16.5" customHeight="1">
      <c r="A3265" s="38">
        <v>875</v>
      </c>
      <c r="B3265" s="39">
        <v>10800</v>
      </c>
      <c r="C3265" s="38">
        <v>10316766</v>
      </c>
      <c r="D3265" s="40" t="s">
        <v>2796</v>
      </c>
      <c r="E3265" s="38">
        <v>1</v>
      </c>
      <c r="F3265" s="38">
        <v>60</v>
      </c>
      <c r="G3265" s="38" t="s">
        <v>33</v>
      </c>
      <c r="H3265" s="42">
        <v>991.45</v>
      </c>
      <c r="I3265" s="2"/>
      <c r="J3265" s="44">
        <v>43309</v>
      </c>
      <c r="K3265" s="42">
        <v>0</v>
      </c>
      <c r="L3265" s="42">
        <v>879.1</v>
      </c>
      <c r="M3265" s="44">
        <v>45016</v>
      </c>
      <c r="N3265" s="42">
        <f>H3265-K3265-L3265</f>
        <v>112.35000000000002</v>
      </c>
      <c r="O3265" s="42">
        <v>0</v>
      </c>
      <c r="P3265" s="45">
        <v>0.13</v>
      </c>
      <c r="Q3265" s="42">
        <v>0</v>
      </c>
      <c r="R3265" s="42">
        <v>0</v>
      </c>
      <c r="S3265" s="42">
        <f>N3265-R3265</f>
        <v>112.35000000000002</v>
      </c>
      <c r="T3265" s="38">
        <v>2505</v>
      </c>
      <c r="U3265" s="14">
        <f>S3265/H3265</f>
        <v>0.11331887639316154</v>
      </c>
      <c r="V3265" s="19"/>
      <c r="W3265" s="19"/>
      <c r="X3265" s="37" t="s">
        <v>3465</v>
      </c>
    </row>
    <row r="3266" spans="1:24" ht="16.5" customHeight="1">
      <c r="A3266" s="38">
        <v>876</v>
      </c>
      <c r="B3266" s="39">
        <v>10800</v>
      </c>
      <c r="C3266" s="38">
        <v>10316768</v>
      </c>
      <c r="D3266" s="40" t="s">
        <v>2798</v>
      </c>
      <c r="E3266" s="38">
        <v>1</v>
      </c>
      <c r="F3266" s="38">
        <v>60</v>
      </c>
      <c r="G3266" s="38" t="s">
        <v>33</v>
      </c>
      <c r="H3266" s="42">
        <v>991.45</v>
      </c>
      <c r="I3266" s="2"/>
      <c r="J3266" s="44">
        <v>43309</v>
      </c>
      <c r="K3266" s="42">
        <v>0</v>
      </c>
      <c r="L3266" s="42">
        <v>879.1</v>
      </c>
      <c r="M3266" s="44">
        <v>45016</v>
      </c>
      <c r="N3266" s="42">
        <f>H3266-K3266-L3266</f>
        <v>112.35000000000002</v>
      </c>
      <c r="O3266" s="42">
        <v>0</v>
      </c>
      <c r="P3266" s="45">
        <v>0.13</v>
      </c>
      <c r="Q3266" s="42">
        <v>0</v>
      </c>
      <c r="R3266" s="42">
        <v>0</v>
      </c>
      <c r="S3266" s="42">
        <f>N3266-R3266</f>
        <v>112.35000000000002</v>
      </c>
      <c r="T3266" s="38">
        <v>2505</v>
      </c>
      <c r="U3266" s="14">
        <f>S3266/H3266</f>
        <v>0.11331887639316154</v>
      </c>
      <c r="V3266" s="19"/>
      <c r="W3266" s="19"/>
      <c r="X3266" s="37" t="s">
        <v>3465</v>
      </c>
    </row>
    <row r="3267" spans="1:24" ht="16.5" customHeight="1">
      <c r="A3267" s="38">
        <v>877</v>
      </c>
      <c r="B3267" s="39">
        <v>10800</v>
      </c>
      <c r="C3267" s="38">
        <v>10316771</v>
      </c>
      <c r="D3267" s="40" t="s">
        <v>2796</v>
      </c>
      <c r="E3267" s="38">
        <v>1</v>
      </c>
      <c r="F3267" s="38">
        <v>60</v>
      </c>
      <c r="G3267" s="38" t="s">
        <v>33</v>
      </c>
      <c r="H3267" s="42">
        <v>991.45</v>
      </c>
      <c r="I3267" s="2"/>
      <c r="J3267" s="44">
        <v>43309</v>
      </c>
      <c r="K3267" s="42">
        <v>0</v>
      </c>
      <c r="L3267" s="42">
        <v>879.1</v>
      </c>
      <c r="M3267" s="44">
        <v>45016</v>
      </c>
      <c r="N3267" s="42">
        <f>H3267-K3267-L3267</f>
        <v>112.35000000000002</v>
      </c>
      <c r="O3267" s="42">
        <v>0</v>
      </c>
      <c r="P3267" s="45">
        <v>0.13</v>
      </c>
      <c r="Q3267" s="42">
        <v>0</v>
      </c>
      <c r="R3267" s="42">
        <v>0</v>
      </c>
      <c r="S3267" s="42">
        <f>N3267-R3267</f>
        <v>112.35000000000002</v>
      </c>
      <c r="T3267" s="38">
        <v>2505</v>
      </c>
      <c r="U3267" s="14">
        <f>S3267/H3267</f>
        <v>0.11331887639316154</v>
      </c>
      <c r="V3267" s="19"/>
      <c r="W3267" s="19"/>
      <c r="X3267" s="37" t="s">
        <v>3465</v>
      </c>
    </row>
    <row r="3268" spans="1:24" ht="16.5" customHeight="1">
      <c r="A3268" s="38">
        <v>878</v>
      </c>
      <c r="B3268" s="39">
        <v>10800</v>
      </c>
      <c r="C3268" s="38">
        <v>10316772</v>
      </c>
      <c r="D3268" s="40" t="s">
        <v>2796</v>
      </c>
      <c r="E3268" s="38">
        <v>1</v>
      </c>
      <c r="F3268" s="38">
        <v>60</v>
      </c>
      <c r="G3268" s="38" t="s">
        <v>33</v>
      </c>
      <c r="H3268" s="42">
        <v>991.45</v>
      </c>
      <c r="I3268" s="2"/>
      <c r="J3268" s="44">
        <v>43309</v>
      </c>
      <c r="K3268" s="42">
        <v>0</v>
      </c>
      <c r="L3268" s="42">
        <v>879.1</v>
      </c>
      <c r="M3268" s="44">
        <v>45016</v>
      </c>
      <c r="N3268" s="42">
        <f>H3268-K3268-L3268</f>
        <v>112.35000000000002</v>
      </c>
      <c r="O3268" s="42">
        <v>0</v>
      </c>
      <c r="P3268" s="45">
        <v>0.13</v>
      </c>
      <c r="Q3268" s="42">
        <v>0</v>
      </c>
      <c r="R3268" s="42">
        <v>0</v>
      </c>
      <c r="S3268" s="42">
        <f>N3268-R3268</f>
        <v>112.35000000000002</v>
      </c>
      <c r="T3268" s="38">
        <v>2505</v>
      </c>
      <c r="U3268" s="14">
        <f>S3268/H3268</f>
        <v>0.11331887639316154</v>
      </c>
      <c r="V3268" s="19"/>
      <c r="W3268" s="19"/>
      <c r="X3268" s="37" t="s">
        <v>3465</v>
      </c>
    </row>
    <row r="3269" spans="1:24" ht="16.5" customHeight="1">
      <c r="A3269" s="38">
        <v>879</v>
      </c>
      <c r="B3269" s="39">
        <v>10800</v>
      </c>
      <c r="C3269" s="38">
        <v>10316774</v>
      </c>
      <c r="D3269" s="40" t="s">
        <v>2798</v>
      </c>
      <c r="E3269" s="38">
        <v>1</v>
      </c>
      <c r="F3269" s="38">
        <v>60</v>
      </c>
      <c r="G3269" s="38" t="s">
        <v>33</v>
      </c>
      <c r="H3269" s="42">
        <v>991.45</v>
      </c>
      <c r="I3269" s="2"/>
      <c r="J3269" s="44">
        <v>43309</v>
      </c>
      <c r="K3269" s="42">
        <v>0</v>
      </c>
      <c r="L3269" s="42">
        <v>879.1</v>
      </c>
      <c r="M3269" s="44">
        <v>45016</v>
      </c>
      <c r="N3269" s="42">
        <f>H3269-K3269-L3269</f>
        <v>112.35000000000002</v>
      </c>
      <c r="O3269" s="42">
        <v>0</v>
      </c>
      <c r="P3269" s="45">
        <v>0.13</v>
      </c>
      <c r="Q3269" s="42">
        <v>0</v>
      </c>
      <c r="R3269" s="42">
        <v>0</v>
      </c>
      <c r="S3269" s="42">
        <f>N3269-R3269</f>
        <v>112.35000000000002</v>
      </c>
      <c r="T3269" s="38">
        <v>2505</v>
      </c>
      <c r="U3269" s="14">
        <f>S3269/H3269</f>
        <v>0.11331887639316154</v>
      </c>
      <c r="V3269" s="19"/>
      <c r="W3269" s="19"/>
      <c r="X3269" s="37" t="s">
        <v>3465</v>
      </c>
    </row>
    <row r="3270" spans="1:24" ht="16.5" customHeight="1">
      <c r="A3270" s="38">
        <v>880</v>
      </c>
      <c r="B3270" s="39">
        <v>10800</v>
      </c>
      <c r="C3270" s="38">
        <v>10316776</v>
      </c>
      <c r="D3270" s="40" t="s">
        <v>2817</v>
      </c>
      <c r="E3270" s="38">
        <v>1</v>
      </c>
      <c r="F3270" s="38">
        <v>60</v>
      </c>
      <c r="G3270" s="38" t="s">
        <v>33</v>
      </c>
      <c r="H3270" s="42">
        <v>991.45</v>
      </c>
      <c r="I3270" s="2"/>
      <c r="J3270" s="44">
        <v>43309</v>
      </c>
      <c r="K3270" s="42">
        <v>0</v>
      </c>
      <c r="L3270" s="42">
        <v>879.1</v>
      </c>
      <c r="M3270" s="44">
        <v>45016</v>
      </c>
      <c r="N3270" s="42">
        <f>H3270-K3270-L3270</f>
        <v>112.35000000000002</v>
      </c>
      <c r="O3270" s="42">
        <v>0</v>
      </c>
      <c r="P3270" s="45">
        <v>0.13</v>
      </c>
      <c r="Q3270" s="42">
        <v>0</v>
      </c>
      <c r="R3270" s="42">
        <v>0</v>
      </c>
      <c r="S3270" s="42">
        <f>N3270-R3270</f>
        <v>112.35000000000002</v>
      </c>
      <c r="T3270" s="38">
        <v>2505</v>
      </c>
      <c r="U3270" s="14">
        <f>S3270/H3270</f>
        <v>0.11331887639316154</v>
      </c>
      <c r="V3270" s="19"/>
      <c r="W3270" s="19"/>
      <c r="X3270" s="37" t="s">
        <v>3465</v>
      </c>
    </row>
    <row r="3271" spans="1:24" ht="16.5" customHeight="1">
      <c r="A3271" s="38">
        <v>881</v>
      </c>
      <c r="B3271" s="39">
        <v>10800</v>
      </c>
      <c r="C3271" s="38">
        <v>10316777</v>
      </c>
      <c r="D3271" s="40" t="s">
        <v>2817</v>
      </c>
      <c r="E3271" s="38">
        <v>1</v>
      </c>
      <c r="F3271" s="38">
        <v>60</v>
      </c>
      <c r="G3271" s="38" t="s">
        <v>33</v>
      </c>
      <c r="H3271" s="42">
        <v>991.45</v>
      </c>
      <c r="I3271" s="2"/>
      <c r="J3271" s="44">
        <v>43309</v>
      </c>
      <c r="K3271" s="42">
        <v>0</v>
      </c>
      <c r="L3271" s="42">
        <v>879.1</v>
      </c>
      <c r="M3271" s="44">
        <v>45016</v>
      </c>
      <c r="N3271" s="42">
        <f>H3271-K3271-L3271</f>
        <v>112.35000000000002</v>
      </c>
      <c r="O3271" s="42">
        <v>0</v>
      </c>
      <c r="P3271" s="45">
        <v>0.13</v>
      </c>
      <c r="Q3271" s="42">
        <v>0</v>
      </c>
      <c r="R3271" s="42">
        <v>0</v>
      </c>
      <c r="S3271" s="42">
        <f>N3271-R3271</f>
        <v>112.35000000000002</v>
      </c>
      <c r="T3271" s="38">
        <v>2505</v>
      </c>
      <c r="U3271" s="14">
        <f>S3271/H3271</f>
        <v>0.11331887639316154</v>
      </c>
      <c r="V3271" s="19"/>
      <c r="W3271" s="19"/>
      <c r="X3271" s="37" t="s">
        <v>3465</v>
      </c>
    </row>
    <row r="3272" spans="1:24" ht="16.5" customHeight="1">
      <c r="A3272" s="38">
        <v>910</v>
      </c>
      <c r="B3272" s="39">
        <v>10800</v>
      </c>
      <c r="C3272" s="38">
        <v>10316830</v>
      </c>
      <c r="D3272" s="40" t="s">
        <v>2800</v>
      </c>
      <c r="E3272" s="38">
        <v>1</v>
      </c>
      <c r="F3272" s="38">
        <v>60</v>
      </c>
      <c r="G3272" s="38" t="s">
        <v>33</v>
      </c>
      <c r="H3272" s="42">
        <v>991.45</v>
      </c>
      <c r="I3272" s="2"/>
      <c r="J3272" s="44">
        <v>43309</v>
      </c>
      <c r="K3272" s="42">
        <v>0</v>
      </c>
      <c r="L3272" s="42">
        <v>879.1</v>
      </c>
      <c r="M3272" s="44">
        <v>45016</v>
      </c>
      <c r="N3272" s="42">
        <f>H3272-K3272-L3272</f>
        <v>112.35000000000002</v>
      </c>
      <c r="O3272" s="42">
        <v>0</v>
      </c>
      <c r="P3272" s="45">
        <v>0.13</v>
      </c>
      <c r="Q3272" s="42">
        <v>0</v>
      </c>
      <c r="R3272" s="42">
        <v>0</v>
      </c>
      <c r="S3272" s="42">
        <f>N3272-R3272</f>
        <v>112.35000000000002</v>
      </c>
      <c r="T3272" s="38">
        <v>2505</v>
      </c>
      <c r="U3272" s="14">
        <f>S3272/H3272</f>
        <v>0.11331887639316154</v>
      </c>
      <c r="V3272" s="19"/>
      <c r="W3272" s="19"/>
      <c r="X3272" s="37" t="s">
        <v>3465</v>
      </c>
    </row>
    <row r="3273" spans="1:24" ht="16.5" customHeight="1">
      <c r="A3273" s="38">
        <v>911</v>
      </c>
      <c r="B3273" s="39">
        <v>10800</v>
      </c>
      <c r="C3273" s="38">
        <v>10316832</v>
      </c>
      <c r="D3273" s="40" t="s">
        <v>2814</v>
      </c>
      <c r="E3273" s="38">
        <v>1</v>
      </c>
      <c r="F3273" s="38">
        <v>60</v>
      </c>
      <c r="G3273" s="38" t="s">
        <v>33</v>
      </c>
      <c r="H3273" s="42">
        <v>991.45</v>
      </c>
      <c r="I3273" s="2"/>
      <c r="J3273" s="44">
        <v>43309</v>
      </c>
      <c r="K3273" s="42">
        <v>0</v>
      </c>
      <c r="L3273" s="42">
        <v>879.1</v>
      </c>
      <c r="M3273" s="44">
        <v>45016</v>
      </c>
      <c r="N3273" s="42">
        <f>H3273-K3273-L3273</f>
        <v>112.35000000000002</v>
      </c>
      <c r="O3273" s="42">
        <v>0</v>
      </c>
      <c r="P3273" s="45">
        <v>0.13</v>
      </c>
      <c r="Q3273" s="42">
        <v>0</v>
      </c>
      <c r="R3273" s="42">
        <v>0</v>
      </c>
      <c r="S3273" s="42">
        <f>N3273-R3273</f>
        <v>112.35000000000002</v>
      </c>
      <c r="T3273" s="38">
        <v>2505</v>
      </c>
      <c r="U3273" s="14">
        <f>S3273/H3273</f>
        <v>0.11331887639316154</v>
      </c>
      <c r="V3273" s="19"/>
      <c r="W3273" s="19"/>
      <c r="X3273" s="37" t="s">
        <v>3465</v>
      </c>
    </row>
    <row r="3274" spans="1:24" ht="16.5" customHeight="1">
      <c r="A3274" s="38">
        <v>912</v>
      </c>
      <c r="B3274" s="39">
        <v>10800</v>
      </c>
      <c r="C3274" s="38">
        <v>10316834</v>
      </c>
      <c r="D3274" s="40" t="s">
        <v>2798</v>
      </c>
      <c r="E3274" s="38">
        <v>1</v>
      </c>
      <c r="F3274" s="38">
        <v>60</v>
      </c>
      <c r="G3274" s="38" t="s">
        <v>33</v>
      </c>
      <c r="H3274" s="42">
        <v>991.45</v>
      </c>
      <c r="I3274" s="2"/>
      <c r="J3274" s="44">
        <v>43309</v>
      </c>
      <c r="K3274" s="42">
        <v>0</v>
      </c>
      <c r="L3274" s="42">
        <v>879.1</v>
      </c>
      <c r="M3274" s="44">
        <v>45016</v>
      </c>
      <c r="N3274" s="42">
        <f>H3274-K3274-L3274</f>
        <v>112.35000000000002</v>
      </c>
      <c r="O3274" s="42">
        <v>0</v>
      </c>
      <c r="P3274" s="45">
        <v>0.13</v>
      </c>
      <c r="Q3274" s="42">
        <v>0</v>
      </c>
      <c r="R3274" s="42">
        <v>0</v>
      </c>
      <c r="S3274" s="42">
        <f>N3274-R3274</f>
        <v>112.35000000000002</v>
      </c>
      <c r="T3274" s="38">
        <v>2505</v>
      </c>
      <c r="U3274" s="14">
        <f>S3274/H3274</f>
        <v>0.11331887639316154</v>
      </c>
      <c r="V3274" s="19"/>
      <c r="W3274" s="19"/>
      <c r="X3274" s="37" t="s">
        <v>3465</v>
      </c>
    </row>
    <row r="3275" spans="1:24" ht="16.5" customHeight="1">
      <c r="A3275" s="38">
        <v>913</v>
      </c>
      <c r="B3275" s="39">
        <v>10800</v>
      </c>
      <c r="C3275" s="38">
        <v>10316835</v>
      </c>
      <c r="D3275" s="40" t="s">
        <v>2796</v>
      </c>
      <c r="E3275" s="38">
        <v>1</v>
      </c>
      <c r="F3275" s="38">
        <v>60</v>
      </c>
      <c r="G3275" s="38" t="s">
        <v>33</v>
      </c>
      <c r="H3275" s="42">
        <v>991.45</v>
      </c>
      <c r="I3275" s="2"/>
      <c r="J3275" s="44">
        <v>43309</v>
      </c>
      <c r="K3275" s="42">
        <v>0</v>
      </c>
      <c r="L3275" s="42">
        <v>879.1</v>
      </c>
      <c r="M3275" s="44">
        <v>45016</v>
      </c>
      <c r="N3275" s="42">
        <f>H3275-K3275-L3275</f>
        <v>112.35000000000002</v>
      </c>
      <c r="O3275" s="42">
        <v>0</v>
      </c>
      <c r="P3275" s="45">
        <v>0.13</v>
      </c>
      <c r="Q3275" s="42">
        <v>0</v>
      </c>
      <c r="R3275" s="42">
        <v>0</v>
      </c>
      <c r="S3275" s="42">
        <f>N3275-R3275</f>
        <v>112.35000000000002</v>
      </c>
      <c r="T3275" s="38">
        <v>2505</v>
      </c>
      <c r="U3275" s="14">
        <f>S3275/H3275</f>
        <v>0.11331887639316154</v>
      </c>
      <c r="V3275" s="19"/>
      <c r="W3275" s="19"/>
      <c r="X3275" s="37" t="s">
        <v>3465</v>
      </c>
    </row>
    <row r="3276" spans="1:24" ht="16.5" customHeight="1">
      <c r="A3276" s="38">
        <v>914</v>
      </c>
      <c r="B3276" s="39">
        <v>10800</v>
      </c>
      <c r="C3276" s="38">
        <v>10316837</v>
      </c>
      <c r="D3276" s="40" t="s">
        <v>2798</v>
      </c>
      <c r="E3276" s="38">
        <v>1</v>
      </c>
      <c r="F3276" s="38">
        <v>60</v>
      </c>
      <c r="G3276" s="38" t="s">
        <v>33</v>
      </c>
      <c r="H3276" s="42">
        <v>991.45</v>
      </c>
      <c r="I3276" s="2"/>
      <c r="J3276" s="44">
        <v>43309</v>
      </c>
      <c r="K3276" s="42">
        <v>0</v>
      </c>
      <c r="L3276" s="42">
        <v>879.1</v>
      </c>
      <c r="M3276" s="44">
        <v>45016</v>
      </c>
      <c r="N3276" s="42">
        <f>H3276-K3276-L3276</f>
        <v>112.35000000000002</v>
      </c>
      <c r="O3276" s="42">
        <v>0</v>
      </c>
      <c r="P3276" s="45">
        <v>0.13</v>
      </c>
      <c r="Q3276" s="42">
        <v>0</v>
      </c>
      <c r="R3276" s="42">
        <v>0</v>
      </c>
      <c r="S3276" s="42">
        <f>N3276-R3276</f>
        <v>112.35000000000002</v>
      </c>
      <c r="T3276" s="38">
        <v>2505</v>
      </c>
      <c r="U3276" s="14">
        <f>S3276/H3276</f>
        <v>0.11331887639316154</v>
      </c>
      <c r="V3276" s="19"/>
      <c r="W3276" s="19"/>
      <c r="X3276" s="37" t="s">
        <v>3465</v>
      </c>
    </row>
    <row r="3277" spans="1:24" ht="16.5" customHeight="1">
      <c r="A3277" s="38">
        <v>917</v>
      </c>
      <c r="B3277" s="39">
        <v>10800</v>
      </c>
      <c r="C3277" s="38">
        <v>10316842</v>
      </c>
      <c r="D3277" s="40" t="s">
        <v>2796</v>
      </c>
      <c r="E3277" s="38">
        <v>1</v>
      </c>
      <c r="F3277" s="38">
        <v>60</v>
      </c>
      <c r="G3277" s="38" t="s">
        <v>33</v>
      </c>
      <c r="H3277" s="42">
        <v>991.45</v>
      </c>
      <c r="I3277" s="2"/>
      <c r="J3277" s="44">
        <v>43309</v>
      </c>
      <c r="K3277" s="42">
        <v>0</v>
      </c>
      <c r="L3277" s="42">
        <v>879.1</v>
      </c>
      <c r="M3277" s="44">
        <v>45016</v>
      </c>
      <c r="N3277" s="42">
        <f>H3277-K3277-L3277</f>
        <v>112.35000000000002</v>
      </c>
      <c r="O3277" s="42">
        <v>0</v>
      </c>
      <c r="P3277" s="45">
        <v>0.13</v>
      </c>
      <c r="Q3277" s="42">
        <v>0</v>
      </c>
      <c r="R3277" s="42">
        <v>0</v>
      </c>
      <c r="S3277" s="42">
        <f>N3277-R3277</f>
        <v>112.35000000000002</v>
      </c>
      <c r="T3277" s="38">
        <v>2505</v>
      </c>
      <c r="U3277" s="14">
        <f>S3277/H3277</f>
        <v>0.11331887639316154</v>
      </c>
      <c r="V3277" s="19"/>
      <c r="W3277" s="19"/>
      <c r="X3277" s="37" t="s">
        <v>3465</v>
      </c>
    </row>
    <row r="3278" spans="1:24" ht="16.5" customHeight="1">
      <c r="A3278" s="38">
        <v>918</v>
      </c>
      <c r="B3278" s="39">
        <v>10800</v>
      </c>
      <c r="C3278" s="38">
        <v>10316843</v>
      </c>
      <c r="D3278" s="40" t="s">
        <v>2814</v>
      </c>
      <c r="E3278" s="38">
        <v>1</v>
      </c>
      <c r="F3278" s="38">
        <v>60</v>
      </c>
      <c r="G3278" s="38" t="s">
        <v>33</v>
      </c>
      <c r="H3278" s="42">
        <v>991.45</v>
      </c>
      <c r="I3278" s="2"/>
      <c r="J3278" s="44">
        <v>43309</v>
      </c>
      <c r="K3278" s="42">
        <v>0</v>
      </c>
      <c r="L3278" s="42">
        <v>879.1</v>
      </c>
      <c r="M3278" s="44">
        <v>45016</v>
      </c>
      <c r="N3278" s="42">
        <f>H3278-K3278-L3278</f>
        <v>112.35000000000002</v>
      </c>
      <c r="O3278" s="42">
        <v>0</v>
      </c>
      <c r="P3278" s="45">
        <v>0.13</v>
      </c>
      <c r="Q3278" s="42">
        <v>0</v>
      </c>
      <c r="R3278" s="42">
        <v>0</v>
      </c>
      <c r="S3278" s="42">
        <f>N3278-R3278</f>
        <v>112.35000000000002</v>
      </c>
      <c r="T3278" s="38">
        <v>2505</v>
      </c>
      <c r="U3278" s="14">
        <f>S3278/H3278</f>
        <v>0.11331887639316154</v>
      </c>
      <c r="V3278" s="19"/>
      <c r="W3278" s="19"/>
      <c r="X3278" s="37" t="s">
        <v>3465</v>
      </c>
    </row>
    <row r="3279" spans="1:24" ht="16.5" customHeight="1">
      <c r="A3279" s="38">
        <v>919</v>
      </c>
      <c r="B3279" s="39">
        <v>10800</v>
      </c>
      <c r="C3279" s="38">
        <v>10316845</v>
      </c>
      <c r="D3279" s="40" t="s">
        <v>2814</v>
      </c>
      <c r="E3279" s="38">
        <v>1</v>
      </c>
      <c r="F3279" s="38">
        <v>60</v>
      </c>
      <c r="G3279" s="38" t="s">
        <v>33</v>
      </c>
      <c r="H3279" s="42">
        <v>991.45</v>
      </c>
      <c r="I3279" s="2"/>
      <c r="J3279" s="44">
        <v>43309</v>
      </c>
      <c r="K3279" s="42">
        <v>0</v>
      </c>
      <c r="L3279" s="42">
        <v>879.1</v>
      </c>
      <c r="M3279" s="44">
        <v>45016</v>
      </c>
      <c r="N3279" s="42">
        <f>H3279-K3279-L3279</f>
        <v>112.35000000000002</v>
      </c>
      <c r="O3279" s="42">
        <v>0</v>
      </c>
      <c r="P3279" s="45">
        <v>0.13</v>
      </c>
      <c r="Q3279" s="42">
        <v>0</v>
      </c>
      <c r="R3279" s="42">
        <v>0</v>
      </c>
      <c r="S3279" s="42">
        <f>N3279-R3279</f>
        <v>112.35000000000002</v>
      </c>
      <c r="T3279" s="38">
        <v>2505</v>
      </c>
      <c r="U3279" s="14">
        <f>S3279/H3279</f>
        <v>0.11331887639316154</v>
      </c>
      <c r="V3279" s="19"/>
      <c r="W3279" s="19"/>
      <c r="X3279" s="37" t="s">
        <v>3465</v>
      </c>
    </row>
    <row r="3280" spans="1:24" ht="16.5" customHeight="1">
      <c r="A3280" s="38">
        <v>921</v>
      </c>
      <c r="B3280" s="39">
        <v>10800</v>
      </c>
      <c r="C3280" s="38">
        <v>10316847</v>
      </c>
      <c r="D3280" s="40" t="s">
        <v>2817</v>
      </c>
      <c r="E3280" s="38">
        <v>1</v>
      </c>
      <c r="F3280" s="38">
        <v>60</v>
      </c>
      <c r="G3280" s="38" t="s">
        <v>33</v>
      </c>
      <c r="H3280" s="42">
        <v>991.45</v>
      </c>
      <c r="I3280" s="2"/>
      <c r="J3280" s="44">
        <v>43309</v>
      </c>
      <c r="K3280" s="42">
        <v>0</v>
      </c>
      <c r="L3280" s="42">
        <v>879.1</v>
      </c>
      <c r="M3280" s="44">
        <v>45016</v>
      </c>
      <c r="N3280" s="42">
        <f>H3280-K3280-L3280</f>
        <v>112.35000000000002</v>
      </c>
      <c r="O3280" s="42">
        <v>0</v>
      </c>
      <c r="P3280" s="45">
        <v>0.13</v>
      </c>
      <c r="Q3280" s="42">
        <v>0</v>
      </c>
      <c r="R3280" s="42">
        <v>0</v>
      </c>
      <c r="S3280" s="42">
        <f>N3280-R3280</f>
        <v>112.35000000000002</v>
      </c>
      <c r="T3280" s="38">
        <v>2505</v>
      </c>
      <c r="U3280" s="14">
        <f>S3280/H3280</f>
        <v>0.11331887639316154</v>
      </c>
      <c r="V3280" s="19"/>
      <c r="W3280" s="19"/>
      <c r="X3280" s="37" t="s">
        <v>3465</v>
      </c>
    </row>
    <row r="3281" spans="1:36" ht="16.5" customHeight="1">
      <c r="A3281" s="38">
        <v>922</v>
      </c>
      <c r="B3281" s="39">
        <v>10800</v>
      </c>
      <c r="C3281" s="38">
        <v>10316849</v>
      </c>
      <c r="D3281" s="40" t="s">
        <v>2798</v>
      </c>
      <c r="E3281" s="38">
        <v>1</v>
      </c>
      <c r="F3281" s="38">
        <v>60</v>
      </c>
      <c r="G3281" s="38" t="s">
        <v>33</v>
      </c>
      <c r="H3281" s="42">
        <v>991.45</v>
      </c>
      <c r="I3281" s="2"/>
      <c r="J3281" s="44">
        <v>43309</v>
      </c>
      <c r="K3281" s="42">
        <v>0</v>
      </c>
      <c r="L3281" s="42">
        <v>879.1</v>
      </c>
      <c r="M3281" s="44">
        <v>45016</v>
      </c>
      <c r="N3281" s="42">
        <f>H3281-K3281-L3281</f>
        <v>112.35000000000002</v>
      </c>
      <c r="O3281" s="42">
        <v>0</v>
      </c>
      <c r="P3281" s="45">
        <v>0.13</v>
      </c>
      <c r="Q3281" s="42">
        <v>0</v>
      </c>
      <c r="R3281" s="42">
        <v>0</v>
      </c>
      <c r="S3281" s="42">
        <f>N3281-R3281</f>
        <v>112.35000000000002</v>
      </c>
      <c r="T3281" s="38">
        <v>2505</v>
      </c>
      <c r="U3281" s="14">
        <f>S3281/H3281</f>
        <v>0.11331887639316154</v>
      </c>
      <c r="V3281" s="19"/>
      <c r="W3281" s="19"/>
      <c r="X3281" s="37" t="s">
        <v>3465</v>
      </c>
    </row>
    <row r="3282" spans="1:36" ht="16.5" customHeight="1">
      <c r="A3282" s="38">
        <v>923</v>
      </c>
      <c r="B3282" s="39">
        <v>10800</v>
      </c>
      <c r="C3282" s="38">
        <v>10316851</v>
      </c>
      <c r="D3282" s="40" t="s">
        <v>2798</v>
      </c>
      <c r="E3282" s="38">
        <v>1</v>
      </c>
      <c r="F3282" s="38">
        <v>60</v>
      </c>
      <c r="G3282" s="38" t="s">
        <v>33</v>
      </c>
      <c r="H3282" s="42">
        <v>991.45</v>
      </c>
      <c r="I3282" s="2"/>
      <c r="J3282" s="44">
        <v>43309</v>
      </c>
      <c r="K3282" s="42">
        <v>0</v>
      </c>
      <c r="L3282" s="42">
        <v>879.1</v>
      </c>
      <c r="M3282" s="44">
        <v>45016</v>
      </c>
      <c r="N3282" s="42">
        <f>H3282-K3282-L3282</f>
        <v>112.35000000000002</v>
      </c>
      <c r="O3282" s="42">
        <v>0</v>
      </c>
      <c r="P3282" s="45">
        <v>0.13</v>
      </c>
      <c r="Q3282" s="42">
        <v>0</v>
      </c>
      <c r="R3282" s="42">
        <v>0</v>
      </c>
      <c r="S3282" s="42">
        <f>N3282-R3282</f>
        <v>112.35000000000002</v>
      </c>
      <c r="T3282" s="38">
        <v>2505</v>
      </c>
      <c r="U3282" s="14">
        <f>S3282/H3282</f>
        <v>0.11331887639316154</v>
      </c>
      <c r="V3282" s="19"/>
      <c r="W3282" s="19"/>
      <c r="X3282" s="37" t="s">
        <v>3465</v>
      </c>
    </row>
    <row r="3283" spans="1:36" ht="16.5" customHeight="1">
      <c r="A3283" s="38">
        <v>924</v>
      </c>
      <c r="B3283" s="39">
        <v>10800</v>
      </c>
      <c r="C3283" s="38">
        <v>10316853</v>
      </c>
      <c r="D3283" s="40" t="s">
        <v>2798</v>
      </c>
      <c r="E3283" s="38">
        <v>1</v>
      </c>
      <c r="F3283" s="38">
        <v>60</v>
      </c>
      <c r="G3283" s="38" t="s">
        <v>33</v>
      </c>
      <c r="H3283" s="42">
        <v>991.45</v>
      </c>
      <c r="I3283" s="2"/>
      <c r="J3283" s="44">
        <v>43309</v>
      </c>
      <c r="K3283" s="42">
        <v>0</v>
      </c>
      <c r="L3283" s="42">
        <v>879.1</v>
      </c>
      <c r="M3283" s="44">
        <v>45016</v>
      </c>
      <c r="N3283" s="42">
        <f>H3283-K3283-L3283</f>
        <v>112.35000000000002</v>
      </c>
      <c r="O3283" s="42">
        <v>0</v>
      </c>
      <c r="P3283" s="45">
        <v>0.13</v>
      </c>
      <c r="Q3283" s="42">
        <v>0</v>
      </c>
      <c r="R3283" s="42">
        <v>0</v>
      </c>
      <c r="S3283" s="42">
        <f>N3283-R3283</f>
        <v>112.35000000000002</v>
      </c>
      <c r="T3283" s="38">
        <v>2505</v>
      </c>
      <c r="U3283" s="14">
        <f>S3283/H3283</f>
        <v>0.11331887639316154</v>
      </c>
      <c r="V3283" s="19"/>
      <c r="W3283" s="19"/>
      <c r="X3283" s="37" t="s">
        <v>3465</v>
      </c>
    </row>
    <row r="3284" spans="1:36" ht="16.5" customHeight="1">
      <c r="A3284" s="38">
        <v>926</v>
      </c>
      <c r="B3284" s="39">
        <v>10800</v>
      </c>
      <c r="C3284" s="38">
        <v>10316856</v>
      </c>
      <c r="D3284" s="40" t="s">
        <v>2796</v>
      </c>
      <c r="E3284" s="38">
        <v>1</v>
      </c>
      <c r="F3284" s="38">
        <v>60</v>
      </c>
      <c r="G3284" s="38" t="s">
        <v>33</v>
      </c>
      <c r="H3284" s="42">
        <v>991.45</v>
      </c>
      <c r="I3284" s="2"/>
      <c r="J3284" s="44">
        <v>43309</v>
      </c>
      <c r="K3284" s="42">
        <v>0</v>
      </c>
      <c r="L3284" s="42">
        <v>879.1</v>
      </c>
      <c r="M3284" s="44">
        <v>45016</v>
      </c>
      <c r="N3284" s="42">
        <f>H3284-K3284-L3284</f>
        <v>112.35000000000002</v>
      </c>
      <c r="O3284" s="42">
        <v>0</v>
      </c>
      <c r="P3284" s="45">
        <v>0.13</v>
      </c>
      <c r="Q3284" s="42">
        <v>0</v>
      </c>
      <c r="R3284" s="42">
        <v>0</v>
      </c>
      <c r="S3284" s="42">
        <f>N3284-R3284</f>
        <v>112.35000000000002</v>
      </c>
      <c r="T3284" s="38">
        <v>2505</v>
      </c>
      <c r="U3284" s="14">
        <f>S3284/H3284</f>
        <v>0.11331887639316154</v>
      </c>
      <c r="V3284" s="19"/>
      <c r="W3284" s="19"/>
      <c r="X3284" s="37" t="s">
        <v>3465</v>
      </c>
    </row>
    <row r="3285" spans="1:36" ht="16.5" customHeight="1">
      <c r="A3285" s="38">
        <v>927</v>
      </c>
      <c r="B3285" s="39">
        <v>10800</v>
      </c>
      <c r="C3285" s="38">
        <v>10316858</v>
      </c>
      <c r="D3285" s="40" t="s">
        <v>2817</v>
      </c>
      <c r="E3285" s="38">
        <v>1</v>
      </c>
      <c r="F3285" s="38">
        <v>60</v>
      </c>
      <c r="G3285" s="38" t="s">
        <v>33</v>
      </c>
      <c r="H3285" s="42">
        <v>991.45</v>
      </c>
      <c r="I3285" s="2"/>
      <c r="J3285" s="44">
        <v>43309</v>
      </c>
      <c r="K3285" s="42">
        <v>0</v>
      </c>
      <c r="L3285" s="42">
        <v>879.1</v>
      </c>
      <c r="M3285" s="44">
        <v>45016</v>
      </c>
      <c r="N3285" s="42">
        <f>H3285-K3285-L3285</f>
        <v>112.35000000000002</v>
      </c>
      <c r="O3285" s="42">
        <v>0</v>
      </c>
      <c r="P3285" s="45">
        <v>0.13</v>
      </c>
      <c r="Q3285" s="42">
        <v>0</v>
      </c>
      <c r="R3285" s="42">
        <v>0</v>
      </c>
      <c r="S3285" s="42">
        <f>N3285-R3285</f>
        <v>112.35000000000002</v>
      </c>
      <c r="T3285" s="38">
        <v>2505</v>
      </c>
      <c r="U3285" s="14">
        <f>S3285/H3285</f>
        <v>0.11331887639316154</v>
      </c>
      <c r="V3285" s="19"/>
      <c r="W3285" s="19"/>
      <c r="X3285" s="37" t="s">
        <v>3465</v>
      </c>
    </row>
    <row r="3286" spans="1:36" ht="16.5" customHeight="1">
      <c r="A3286" s="38">
        <v>928</v>
      </c>
      <c r="B3286" s="39">
        <v>10800</v>
      </c>
      <c r="C3286" s="38">
        <v>10316860</v>
      </c>
      <c r="D3286" s="40" t="s">
        <v>2817</v>
      </c>
      <c r="E3286" s="38">
        <v>1</v>
      </c>
      <c r="F3286" s="38">
        <v>60</v>
      </c>
      <c r="G3286" s="38" t="s">
        <v>33</v>
      </c>
      <c r="H3286" s="42">
        <v>991.45</v>
      </c>
      <c r="I3286" s="2"/>
      <c r="J3286" s="44">
        <v>43309</v>
      </c>
      <c r="K3286" s="42">
        <v>0</v>
      </c>
      <c r="L3286" s="42">
        <v>879.1</v>
      </c>
      <c r="M3286" s="44">
        <v>45016</v>
      </c>
      <c r="N3286" s="42">
        <f>H3286-K3286-L3286</f>
        <v>112.35000000000002</v>
      </c>
      <c r="O3286" s="42">
        <v>0</v>
      </c>
      <c r="P3286" s="45">
        <v>0.13</v>
      </c>
      <c r="Q3286" s="42">
        <v>0</v>
      </c>
      <c r="R3286" s="42">
        <v>0</v>
      </c>
      <c r="S3286" s="42">
        <f>N3286-R3286</f>
        <v>112.35000000000002</v>
      </c>
      <c r="T3286" s="38">
        <v>2505</v>
      </c>
      <c r="U3286" s="14">
        <f>S3286/H3286</f>
        <v>0.11331887639316154</v>
      </c>
      <c r="V3286" s="19"/>
      <c r="W3286" s="19"/>
      <c r="X3286" s="37" t="s">
        <v>3465</v>
      </c>
    </row>
    <row r="3287" spans="1:36" ht="16.5" customHeight="1">
      <c r="A3287" s="38">
        <v>399</v>
      </c>
      <c r="B3287" s="39">
        <v>10800</v>
      </c>
      <c r="C3287" s="38">
        <v>10315328</v>
      </c>
      <c r="D3287" s="40" t="s">
        <v>2745</v>
      </c>
      <c r="E3287" s="38">
        <v>1</v>
      </c>
      <c r="F3287" s="38">
        <v>60</v>
      </c>
      <c r="G3287" s="38" t="s">
        <v>33</v>
      </c>
      <c r="H3287" s="42">
        <v>2142</v>
      </c>
      <c r="I3287" s="2"/>
      <c r="J3287" s="44">
        <v>43309</v>
      </c>
      <c r="K3287" s="42">
        <v>0</v>
      </c>
      <c r="L3287" s="42">
        <v>1899.26</v>
      </c>
      <c r="M3287" s="44">
        <v>45016</v>
      </c>
      <c r="N3287" s="42">
        <f>H3287-K3287-L3287</f>
        <v>242.74</v>
      </c>
      <c r="O3287" s="42">
        <v>0</v>
      </c>
      <c r="P3287" s="45">
        <v>0.13</v>
      </c>
      <c r="Q3287" s="42">
        <v>0</v>
      </c>
      <c r="R3287" s="42">
        <v>0</v>
      </c>
      <c r="S3287" s="42">
        <f>N3287-R3287</f>
        <v>242.74</v>
      </c>
      <c r="T3287" s="38">
        <v>2505</v>
      </c>
      <c r="U3287" s="14">
        <f>S3287/H3287</f>
        <v>0.11332399626517274</v>
      </c>
      <c r="V3287" s="19"/>
      <c r="W3287" s="19"/>
      <c r="X3287" s="37" t="s">
        <v>3465</v>
      </c>
      <c r="Y3287" s="93"/>
      <c r="Z3287" s="93"/>
      <c r="AA3287" s="93"/>
      <c r="AB3287" s="93"/>
      <c r="AC3287" s="93"/>
      <c r="AD3287" s="93"/>
      <c r="AE3287" s="93"/>
      <c r="AF3287" s="93"/>
      <c r="AG3287" s="93"/>
      <c r="AH3287" s="93"/>
      <c r="AI3287" s="93"/>
      <c r="AJ3287" s="93"/>
    </row>
    <row r="3288" spans="1:36" ht="16.5" customHeight="1">
      <c r="A3288" s="38">
        <v>407</v>
      </c>
      <c r="B3288" s="39">
        <v>10800</v>
      </c>
      <c r="C3288" s="38">
        <v>10315370</v>
      </c>
      <c r="D3288" s="40" t="s">
        <v>2749</v>
      </c>
      <c r="E3288" s="38">
        <v>1</v>
      </c>
      <c r="F3288" s="38">
        <v>60</v>
      </c>
      <c r="G3288" s="38" t="s">
        <v>33</v>
      </c>
      <c r="H3288" s="42">
        <v>2142</v>
      </c>
      <c r="I3288" s="2"/>
      <c r="J3288" s="44">
        <v>43309</v>
      </c>
      <c r="K3288" s="42">
        <v>0</v>
      </c>
      <c r="L3288" s="42">
        <v>1899.26</v>
      </c>
      <c r="M3288" s="44">
        <v>45016</v>
      </c>
      <c r="N3288" s="42">
        <f>H3288-K3288-L3288</f>
        <v>242.74</v>
      </c>
      <c r="O3288" s="42">
        <v>0</v>
      </c>
      <c r="P3288" s="45">
        <v>0.13</v>
      </c>
      <c r="Q3288" s="42">
        <v>0</v>
      </c>
      <c r="R3288" s="42">
        <v>0</v>
      </c>
      <c r="S3288" s="42">
        <f>N3288-R3288</f>
        <v>242.74</v>
      </c>
      <c r="T3288" s="38">
        <v>2505</v>
      </c>
      <c r="U3288" s="14">
        <f>S3288/H3288</f>
        <v>0.11332399626517274</v>
      </c>
      <c r="V3288" s="19"/>
      <c r="W3288" s="19"/>
      <c r="X3288" s="37" t="s">
        <v>3465</v>
      </c>
      <c r="Y3288" s="93"/>
      <c r="Z3288" s="93"/>
      <c r="AA3288" s="93"/>
      <c r="AB3288" s="93"/>
      <c r="AC3288" s="93"/>
      <c r="AD3288" s="93"/>
      <c r="AE3288" s="93"/>
      <c r="AF3288" s="93"/>
      <c r="AG3288" s="93"/>
      <c r="AH3288" s="93"/>
      <c r="AI3288" s="93"/>
      <c r="AJ3288" s="93"/>
    </row>
    <row r="3289" spans="1:36" ht="16.5" customHeight="1">
      <c r="A3289" s="38">
        <v>419</v>
      </c>
      <c r="B3289" s="39">
        <v>10800</v>
      </c>
      <c r="C3289" s="38">
        <v>10315288</v>
      </c>
      <c r="D3289" s="40" t="s">
        <v>2755</v>
      </c>
      <c r="E3289" s="38">
        <v>1</v>
      </c>
      <c r="F3289" s="38">
        <v>60</v>
      </c>
      <c r="G3289" s="38" t="s">
        <v>33</v>
      </c>
      <c r="H3289" s="42">
        <v>2142</v>
      </c>
      <c r="I3289" s="2"/>
      <c r="J3289" s="44">
        <v>43309</v>
      </c>
      <c r="K3289" s="42">
        <v>0</v>
      </c>
      <c r="L3289" s="42">
        <v>1899.26</v>
      </c>
      <c r="M3289" s="44">
        <v>45016</v>
      </c>
      <c r="N3289" s="42">
        <f>H3289-K3289-L3289</f>
        <v>242.74</v>
      </c>
      <c r="O3289" s="42">
        <v>0</v>
      </c>
      <c r="P3289" s="45">
        <v>0.13</v>
      </c>
      <c r="Q3289" s="42">
        <v>0</v>
      </c>
      <c r="R3289" s="42">
        <v>0</v>
      </c>
      <c r="S3289" s="42">
        <f>N3289-R3289</f>
        <v>242.74</v>
      </c>
      <c r="T3289" s="38">
        <v>2505</v>
      </c>
      <c r="U3289" s="14">
        <f>S3289/H3289</f>
        <v>0.11332399626517274</v>
      </c>
      <c r="V3289" s="19"/>
      <c r="W3289" s="19"/>
      <c r="X3289" s="37" t="s">
        <v>3465</v>
      </c>
    </row>
    <row r="3290" spans="1:36" ht="16.5" customHeight="1">
      <c r="A3290" s="38">
        <v>432</v>
      </c>
      <c r="B3290" s="39">
        <v>10800</v>
      </c>
      <c r="C3290" s="38">
        <v>10315307</v>
      </c>
      <c r="D3290" s="40" t="s">
        <v>2763</v>
      </c>
      <c r="E3290" s="38">
        <v>1</v>
      </c>
      <c r="F3290" s="38">
        <v>60</v>
      </c>
      <c r="G3290" s="38" t="s">
        <v>33</v>
      </c>
      <c r="H3290" s="42">
        <v>2142</v>
      </c>
      <c r="I3290" s="2"/>
      <c r="J3290" s="44">
        <v>43309</v>
      </c>
      <c r="K3290" s="42">
        <v>0</v>
      </c>
      <c r="L3290" s="42">
        <v>1899.26</v>
      </c>
      <c r="M3290" s="44">
        <v>45016</v>
      </c>
      <c r="N3290" s="42">
        <f>H3290-K3290-L3290</f>
        <v>242.74</v>
      </c>
      <c r="O3290" s="42">
        <v>0</v>
      </c>
      <c r="P3290" s="45">
        <v>0.13</v>
      </c>
      <c r="Q3290" s="42">
        <v>0</v>
      </c>
      <c r="R3290" s="42">
        <v>0</v>
      </c>
      <c r="S3290" s="42">
        <f>N3290-R3290</f>
        <v>242.74</v>
      </c>
      <c r="T3290" s="38">
        <v>2505</v>
      </c>
      <c r="U3290" s="14">
        <f>S3290/H3290</f>
        <v>0.11332399626517274</v>
      </c>
      <c r="V3290" s="19"/>
      <c r="W3290" s="19"/>
      <c r="X3290" s="37" t="s">
        <v>3465</v>
      </c>
    </row>
    <row r="3291" spans="1:36" ht="16.5" customHeight="1">
      <c r="A3291" s="38">
        <v>438</v>
      </c>
      <c r="B3291" s="39">
        <v>10800</v>
      </c>
      <c r="C3291" s="38">
        <v>10315316</v>
      </c>
      <c r="D3291" s="40" t="s">
        <v>2767</v>
      </c>
      <c r="E3291" s="38">
        <v>1</v>
      </c>
      <c r="F3291" s="38">
        <v>60</v>
      </c>
      <c r="G3291" s="38" t="s">
        <v>33</v>
      </c>
      <c r="H3291" s="42">
        <v>2142</v>
      </c>
      <c r="I3291" s="2"/>
      <c r="J3291" s="44">
        <v>43309</v>
      </c>
      <c r="K3291" s="42">
        <v>0</v>
      </c>
      <c r="L3291" s="42">
        <v>1899.26</v>
      </c>
      <c r="M3291" s="44">
        <v>45016</v>
      </c>
      <c r="N3291" s="42">
        <f>H3291-K3291-L3291</f>
        <v>242.74</v>
      </c>
      <c r="O3291" s="42">
        <v>0</v>
      </c>
      <c r="P3291" s="45">
        <v>0.13</v>
      </c>
      <c r="Q3291" s="42">
        <v>0</v>
      </c>
      <c r="R3291" s="42">
        <v>0</v>
      </c>
      <c r="S3291" s="42">
        <f>N3291-R3291</f>
        <v>242.74</v>
      </c>
      <c r="T3291" s="38">
        <v>2505</v>
      </c>
      <c r="U3291" s="14">
        <f>S3291/H3291</f>
        <v>0.11332399626517274</v>
      </c>
      <c r="V3291" s="19"/>
      <c r="W3291" s="19"/>
      <c r="X3291" s="37" t="s">
        <v>3465</v>
      </c>
    </row>
    <row r="3292" spans="1:36" ht="16.5" customHeight="1">
      <c r="A3292" s="38">
        <v>445</v>
      </c>
      <c r="B3292" s="39">
        <v>10800</v>
      </c>
      <c r="C3292" s="38">
        <v>10315383</v>
      </c>
      <c r="D3292" s="40" t="s">
        <v>2771</v>
      </c>
      <c r="E3292" s="38">
        <v>1</v>
      </c>
      <c r="F3292" s="38">
        <v>60</v>
      </c>
      <c r="G3292" s="38" t="s">
        <v>33</v>
      </c>
      <c r="H3292" s="42">
        <v>2142</v>
      </c>
      <c r="I3292" s="2"/>
      <c r="J3292" s="44">
        <v>43309</v>
      </c>
      <c r="K3292" s="42">
        <v>0</v>
      </c>
      <c r="L3292" s="42">
        <v>1899.26</v>
      </c>
      <c r="M3292" s="44">
        <v>45016</v>
      </c>
      <c r="N3292" s="42">
        <f>H3292-K3292-L3292</f>
        <v>242.74</v>
      </c>
      <c r="O3292" s="42">
        <v>0</v>
      </c>
      <c r="P3292" s="45">
        <v>0.13</v>
      </c>
      <c r="Q3292" s="42">
        <v>0</v>
      </c>
      <c r="R3292" s="42">
        <v>0</v>
      </c>
      <c r="S3292" s="42">
        <f>N3292-R3292</f>
        <v>242.74</v>
      </c>
      <c r="T3292" s="38">
        <v>2505</v>
      </c>
      <c r="U3292" s="14">
        <f>S3292/H3292</f>
        <v>0.11332399626517274</v>
      </c>
      <c r="V3292" s="19"/>
      <c r="W3292" s="19"/>
      <c r="X3292" s="37" t="s">
        <v>3465</v>
      </c>
    </row>
    <row r="3293" spans="1:36" ht="16.5" customHeight="1">
      <c r="A3293" s="38">
        <v>446</v>
      </c>
      <c r="B3293" s="39">
        <v>10800</v>
      </c>
      <c r="C3293" s="38">
        <v>10315384</v>
      </c>
      <c r="D3293" s="40" t="s">
        <v>2772</v>
      </c>
      <c r="E3293" s="38">
        <v>1</v>
      </c>
      <c r="F3293" s="38">
        <v>60</v>
      </c>
      <c r="G3293" s="38" t="s">
        <v>33</v>
      </c>
      <c r="H3293" s="42">
        <v>2142</v>
      </c>
      <c r="I3293" s="2"/>
      <c r="J3293" s="44">
        <v>43309</v>
      </c>
      <c r="K3293" s="42">
        <v>0</v>
      </c>
      <c r="L3293" s="42">
        <v>1899.26</v>
      </c>
      <c r="M3293" s="44">
        <v>45016</v>
      </c>
      <c r="N3293" s="42">
        <f>H3293-K3293-L3293</f>
        <v>242.74</v>
      </c>
      <c r="O3293" s="42">
        <v>0</v>
      </c>
      <c r="P3293" s="45">
        <v>0.13</v>
      </c>
      <c r="Q3293" s="42">
        <v>0</v>
      </c>
      <c r="R3293" s="42">
        <v>0</v>
      </c>
      <c r="S3293" s="42">
        <f>N3293-R3293</f>
        <v>242.74</v>
      </c>
      <c r="T3293" s="38">
        <v>2505</v>
      </c>
      <c r="U3293" s="14">
        <f>S3293/H3293</f>
        <v>0.11332399626517274</v>
      </c>
      <c r="V3293" s="19"/>
      <c r="W3293" s="19"/>
      <c r="X3293" s="37" t="s">
        <v>3465</v>
      </c>
    </row>
    <row r="3294" spans="1:36" ht="16.5" customHeight="1">
      <c r="A3294" s="38">
        <v>463</v>
      </c>
      <c r="B3294" s="39">
        <v>10800</v>
      </c>
      <c r="C3294" s="38">
        <v>10315417</v>
      </c>
      <c r="D3294" s="40" t="s">
        <v>2781</v>
      </c>
      <c r="E3294" s="38">
        <v>1</v>
      </c>
      <c r="F3294" s="38">
        <v>60</v>
      </c>
      <c r="G3294" s="38" t="s">
        <v>33</v>
      </c>
      <c r="H3294" s="42">
        <v>2142</v>
      </c>
      <c r="I3294" s="2"/>
      <c r="J3294" s="44">
        <v>43309</v>
      </c>
      <c r="K3294" s="42">
        <v>0</v>
      </c>
      <c r="L3294" s="42">
        <v>1899.26</v>
      </c>
      <c r="M3294" s="44">
        <v>45016</v>
      </c>
      <c r="N3294" s="42">
        <f>H3294-K3294-L3294</f>
        <v>242.74</v>
      </c>
      <c r="O3294" s="42">
        <v>0</v>
      </c>
      <c r="P3294" s="45">
        <v>0.13</v>
      </c>
      <c r="Q3294" s="42">
        <v>0</v>
      </c>
      <c r="R3294" s="42">
        <v>0</v>
      </c>
      <c r="S3294" s="42">
        <f>N3294-R3294</f>
        <v>242.74</v>
      </c>
      <c r="T3294" s="38">
        <v>2505</v>
      </c>
      <c r="U3294" s="14">
        <f>S3294/H3294</f>
        <v>0.11332399626517274</v>
      </c>
      <c r="V3294" s="19"/>
      <c r="W3294" s="19"/>
      <c r="X3294" s="37" t="s">
        <v>3465</v>
      </c>
    </row>
    <row r="3295" spans="1:36" ht="16.5" customHeight="1">
      <c r="A3295" s="38">
        <v>464</v>
      </c>
      <c r="B3295" s="39">
        <v>10800</v>
      </c>
      <c r="C3295" s="38">
        <v>10315418</v>
      </c>
      <c r="D3295" s="40" t="s">
        <v>2782</v>
      </c>
      <c r="E3295" s="38">
        <v>1</v>
      </c>
      <c r="F3295" s="38">
        <v>60</v>
      </c>
      <c r="G3295" s="38" t="s">
        <v>33</v>
      </c>
      <c r="H3295" s="42">
        <v>2142</v>
      </c>
      <c r="I3295" s="2"/>
      <c r="J3295" s="44">
        <v>43309</v>
      </c>
      <c r="K3295" s="42">
        <v>0</v>
      </c>
      <c r="L3295" s="42">
        <v>1899.26</v>
      </c>
      <c r="M3295" s="44">
        <v>45016</v>
      </c>
      <c r="N3295" s="42">
        <f>H3295-K3295-L3295</f>
        <v>242.74</v>
      </c>
      <c r="O3295" s="42">
        <v>0</v>
      </c>
      <c r="P3295" s="45">
        <v>0.13</v>
      </c>
      <c r="Q3295" s="42">
        <v>0</v>
      </c>
      <c r="R3295" s="42">
        <v>0</v>
      </c>
      <c r="S3295" s="42">
        <f>N3295-R3295</f>
        <v>242.74</v>
      </c>
      <c r="T3295" s="38">
        <v>2505</v>
      </c>
      <c r="U3295" s="14">
        <f>S3295/H3295</f>
        <v>0.11332399626517274</v>
      </c>
      <c r="V3295" s="19"/>
      <c r="W3295" s="19"/>
      <c r="X3295" s="37" t="s">
        <v>3465</v>
      </c>
    </row>
    <row r="3296" spans="1:36" ht="16.5" customHeight="1">
      <c r="A3296" s="38">
        <v>546</v>
      </c>
      <c r="B3296" s="39">
        <v>10800</v>
      </c>
      <c r="C3296" s="38">
        <v>10315565</v>
      </c>
      <c r="D3296" s="40" t="s">
        <v>2790</v>
      </c>
      <c r="E3296" s="38">
        <v>1</v>
      </c>
      <c r="F3296" s="38">
        <v>60</v>
      </c>
      <c r="G3296" s="38" t="s">
        <v>33</v>
      </c>
      <c r="H3296" s="42">
        <v>2142</v>
      </c>
      <c r="I3296" s="2"/>
      <c r="J3296" s="44">
        <v>43309</v>
      </c>
      <c r="K3296" s="42">
        <v>0</v>
      </c>
      <c r="L3296" s="42">
        <v>1899.26</v>
      </c>
      <c r="M3296" s="44">
        <v>45016</v>
      </c>
      <c r="N3296" s="42">
        <f>H3296-K3296-L3296</f>
        <v>242.74</v>
      </c>
      <c r="O3296" s="42">
        <v>0</v>
      </c>
      <c r="P3296" s="45">
        <v>0.13</v>
      </c>
      <c r="Q3296" s="42">
        <v>0</v>
      </c>
      <c r="R3296" s="42">
        <v>0</v>
      </c>
      <c r="S3296" s="42">
        <f>N3296-R3296</f>
        <v>242.74</v>
      </c>
      <c r="T3296" s="38">
        <v>2505</v>
      </c>
      <c r="U3296" s="14">
        <f>S3296/H3296</f>
        <v>0.11332399626517274</v>
      </c>
      <c r="V3296" s="19"/>
      <c r="W3296" s="19"/>
      <c r="X3296" s="37" t="s">
        <v>3465</v>
      </c>
    </row>
    <row r="3297" spans="1:36" ht="16.5" customHeight="1">
      <c r="A3297" s="38">
        <v>767</v>
      </c>
      <c r="B3297" s="39">
        <v>10800</v>
      </c>
      <c r="C3297" s="38">
        <v>10316085</v>
      </c>
      <c r="D3297" s="40" t="s">
        <v>2803</v>
      </c>
      <c r="E3297" s="38">
        <v>1</v>
      </c>
      <c r="F3297" s="38">
        <v>60</v>
      </c>
      <c r="G3297" s="38" t="s">
        <v>33</v>
      </c>
      <c r="H3297" s="42">
        <v>2142</v>
      </c>
      <c r="I3297" s="2"/>
      <c r="J3297" s="44">
        <v>43309</v>
      </c>
      <c r="K3297" s="42">
        <v>0</v>
      </c>
      <c r="L3297" s="42">
        <v>1899.26</v>
      </c>
      <c r="M3297" s="44">
        <v>45016</v>
      </c>
      <c r="N3297" s="42">
        <f>H3297-K3297-L3297</f>
        <v>242.74</v>
      </c>
      <c r="O3297" s="42">
        <v>0</v>
      </c>
      <c r="P3297" s="45">
        <v>0.13</v>
      </c>
      <c r="Q3297" s="42">
        <v>0</v>
      </c>
      <c r="R3297" s="42">
        <v>0</v>
      </c>
      <c r="S3297" s="42">
        <f>N3297-R3297</f>
        <v>242.74</v>
      </c>
      <c r="T3297" s="38">
        <v>2505</v>
      </c>
      <c r="U3297" s="14">
        <f>S3297/H3297</f>
        <v>0.11332399626517274</v>
      </c>
      <c r="V3297" s="19"/>
      <c r="W3297" s="19"/>
      <c r="X3297" s="37" t="s">
        <v>3465</v>
      </c>
    </row>
    <row r="3298" spans="1:36" ht="16.5" customHeight="1">
      <c r="A3298" s="38">
        <v>797</v>
      </c>
      <c r="B3298" s="39">
        <v>10800</v>
      </c>
      <c r="C3298" s="38">
        <v>10316221</v>
      </c>
      <c r="D3298" s="40" t="s">
        <v>2808</v>
      </c>
      <c r="E3298" s="38">
        <v>1</v>
      </c>
      <c r="F3298" s="38">
        <v>60</v>
      </c>
      <c r="G3298" s="38" t="s">
        <v>33</v>
      </c>
      <c r="H3298" s="42">
        <v>2142</v>
      </c>
      <c r="I3298" s="2"/>
      <c r="J3298" s="44">
        <v>43309</v>
      </c>
      <c r="K3298" s="42">
        <v>0</v>
      </c>
      <c r="L3298" s="42">
        <v>1899.26</v>
      </c>
      <c r="M3298" s="44">
        <v>45016</v>
      </c>
      <c r="N3298" s="42">
        <f>H3298-K3298-L3298</f>
        <v>242.74</v>
      </c>
      <c r="O3298" s="42">
        <v>0</v>
      </c>
      <c r="P3298" s="45">
        <v>0.13</v>
      </c>
      <c r="Q3298" s="42">
        <v>0</v>
      </c>
      <c r="R3298" s="42">
        <v>0</v>
      </c>
      <c r="S3298" s="42">
        <f>N3298-R3298</f>
        <v>242.74</v>
      </c>
      <c r="T3298" s="38">
        <v>2505</v>
      </c>
      <c r="U3298" s="14">
        <f>S3298/H3298</f>
        <v>0.11332399626517274</v>
      </c>
      <c r="V3298" s="19"/>
      <c r="W3298" s="19"/>
      <c r="X3298" s="37" t="s">
        <v>3465</v>
      </c>
    </row>
    <row r="3299" spans="1:36" ht="16.5" customHeight="1">
      <c r="A3299" s="38">
        <v>798</v>
      </c>
      <c r="B3299" s="39">
        <v>10800</v>
      </c>
      <c r="C3299" s="38">
        <v>10316222</v>
      </c>
      <c r="D3299" s="40" t="s">
        <v>2809</v>
      </c>
      <c r="E3299" s="38">
        <v>1</v>
      </c>
      <c r="F3299" s="38">
        <v>60</v>
      </c>
      <c r="G3299" s="38" t="s">
        <v>33</v>
      </c>
      <c r="H3299" s="42">
        <v>2142</v>
      </c>
      <c r="I3299" s="2"/>
      <c r="J3299" s="44">
        <v>43309</v>
      </c>
      <c r="K3299" s="42">
        <v>0</v>
      </c>
      <c r="L3299" s="42">
        <v>1899.26</v>
      </c>
      <c r="M3299" s="44">
        <v>45016</v>
      </c>
      <c r="N3299" s="42">
        <f>H3299-K3299-L3299</f>
        <v>242.74</v>
      </c>
      <c r="O3299" s="42">
        <v>0</v>
      </c>
      <c r="P3299" s="45">
        <v>0.13</v>
      </c>
      <c r="Q3299" s="42">
        <v>0</v>
      </c>
      <c r="R3299" s="42">
        <v>0</v>
      </c>
      <c r="S3299" s="42">
        <f>N3299-R3299</f>
        <v>242.74</v>
      </c>
      <c r="T3299" s="38">
        <v>2505</v>
      </c>
      <c r="U3299" s="14">
        <f>S3299/H3299</f>
        <v>0.11332399626517274</v>
      </c>
      <c r="V3299" s="19"/>
      <c r="W3299" s="19"/>
      <c r="X3299" s="37" t="s">
        <v>3465</v>
      </c>
    </row>
    <row r="3300" spans="1:36" ht="16.5" customHeight="1">
      <c r="A3300" s="38">
        <v>799</v>
      </c>
      <c r="B3300" s="39">
        <v>10800</v>
      </c>
      <c r="C3300" s="38">
        <v>10316223</v>
      </c>
      <c r="D3300" s="40" t="s">
        <v>2810</v>
      </c>
      <c r="E3300" s="38">
        <v>1</v>
      </c>
      <c r="F3300" s="38">
        <v>60</v>
      </c>
      <c r="G3300" s="38" t="s">
        <v>33</v>
      </c>
      <c r="H3300" s="42">
        <v>2142</v>
      </c>
      <c r="I3300" s="2"/>
      <c r="J3300" s="44">
        <v>43309</v>
      </c>
      <c r="K3300" s="42">
        <v>0</v>
      </c>
      <c r="L3300" s="42">
        <v>1899.26</v>
      </c>
      <c r="M3300" s="44">
        <v>45016</v>
      </c>
      <c r="N3300" s="42">
        <f>H3300-K3300-L3300</f>
        <v>242.74</v>
      </c>
      <c r="O3300" s="42">
        <v>0</v>
      </c>
      <c r="P3300" s="45">
        <v>0.13</v>
      </c>
      <c r="Q3300" s="42">
        <v>0</v>
      </c>
      <c r="R3300" s="42">
        <v>0</v>
      </c>
      <c r="S3300" s="42">
        <f>N3300-R3300</f>
        <v>242.74</v>
      </c>
      <c r="T3300" s="38">
        <v>2505</v>
      </c>
      <c r="U3300" s="14">
        <f>S3300/H3300</f>
        <v>0.11332399626517274</v>
      </c>
      <c r="V3300" s="19"/>
      <c r="W3300" s="19"/>
      <c r="X3300" s="37" t="s">
        <v>3465</v>
      </c>
    </row>
    <row r="3301" spans="1:36" ht="16.5" customHeight="1">
      <c r="A3301" s="38">
        <v>889</v>
      </c>
      <c r="B3301" s="39">
        <v>10800</v>
      </c>
      <c r="C3301" s="38">
        <v>10316795</v>
      </c>
      <c r="D3301" s="40" t="s">
        <v>2827</v>
      </c>
      <c r="E3301" s="38">
        <v>1</v>
      </c>
      <c r="F3301" s="38">
        <v>60</v>
      </c>
      <c r="G3301" s="38" t="s">
        <v>33</v>
      </c>
      <c r="H3301" s="42">
        <v>2142</v>
      </c>
      <c r="I3301" s="2"/>
      <c r="J3301" s="44">
        <v>43309</v>
      </c>
      <c r="K3301" s="42">
        <v>0</v>
      </c>
      <c r="L3301" s="42">
        <v>1899.26</v>
      </c>
      <c r="M3301" s="44">
        <v>45016</v>
      </c>
      <c r="N3301" s="42">
        <f>H3301-K3301-L3301</f>
        <v>242.74</v>
      </c>
      <c r="O3301" s="42">
        <v>0</v>
      </c>
      <c r="P3301" s="45">
        <v>0.13</v>
      </c>
      <c r="Q3301" s="42">
        <v>0</v>
      </c>
      <c r="R3301" s="42">
        <v>0</v>
      </c>
      <c r="S3301" s="42">
        <f>N3301-R3301</f>
        <v>242.74</v>
      </c>
      <c r="T3301" s="38">
        <v>2505</v>
      </c>
      <c r="U3301" s="14">
        <f>S3301/H3301</f>
        <v>0.11332399626517274</v>
      </c>
      <c r="V3301" s="19"/>
      <c r="W3301" s="19"/>
      <c r="X3301" s="37" t="s">
        <v>3465</v>
      </c>
    </row>
    <row r="3302" spans="1:36" ht="16.5" customHeight="1">
      <c r="A3302" s="38">
        <v>890</v>
      </c>
      <c r="B3302" s="39">
        <v>10800</v>
      </c>
      <c r="C3302" s="38">
        <v>10316796</v>
      </c>
      <c r="D3302" s="40" t="s">
        <v>2828</v>
      </c>
      <c r="E3302" s="38">
        <v>1</v>
      </c>
      <c r="F3302" s="38">
        <v>60</v>
      </c>
      <c r="G3302" s="38" t="s">
        <v>33</v>
      </c>
      <c r="H3302" s="42">
        <v>2142</v>
      </c>
      <c r="I3302" s="2"/>
      <c r="J3302" s="44">
        <v>43309</v>
      </c>
      <c r="K3302" s="42">
        <v>0</v>
      </c>
      <c r="L3302" s="42">
        <v>1899.26</v>
      </c>
      <c r="M3302" s="44">
        <v>45016</v>
      </c>
      <c r="N3302" s="42">
        <f>H3302-K3302-L3302</f>
        <v>242.74</v>
      </c>
      <c r="O3302" s="42">
        <v>0</v>
      </c>
      <c r="P3302" s="45">
        <v>0.13</v>
      </c>
      <c r="Q3302" s="42">
        <v>0</v>
      </c>
      <c r="R3302" s="42">
        <v>0</v>
      </c>
      <c r="S3302" s="42">
        <f>N3302-R3302</f>
        <v>242.74</v>
      </c>
      <c r="T3302" s="38">
        <v>2505</v>
      </c>
      <c r="U3302" s="14">
        <f>S3302/H3302</f>
        <v>0.11332399626517274</v>
      </c>
      <c r="V3302" s="19"/>
      <c r="W3302" s="19"/>
      <c r="X3302" s="37" t="s">
        <v>3465</v>
      </c>
    </row>
    <row r="3303" spans="1:36" ht="16.5" customHeight="1">
      <c r="A3303" s="38">
        <v>3</v>
      </c>
      <c r="B3303" s="39">
        <v>10724</v>
      </c>
      <c r="C3303" s="38">
        <v>10276863</v>
      </c>
      <c r="D3303" s="40" t="s">
        <v>2002</v>
      </c>
      <c r="E3303" s="41">
        <v>1</v>
      </c>
      <c r="F3303" s="38">
        <v>120</v>
      </c>
      <c r="G3303" s="38" t="s">
        <v>21</v>
      </c>
      <c r="H3303" s="42">
        <v>54273.5</v>
      </c>
      <c r="I3303" s="2"/>
      <c r="J3303" s="44">
        <v>41543</v>
      </c>
      <c r="K3303" s="42">
        <v>0</v>
      </c>
      <c r="L3303" s="42">
        <v>48122.6</v>
      </c>
      <c r="M3303" s="44">
        <v>44957</v>
      </c>
      <c r="N3303" s="42">
        <f>H3303-K3303-L3303</f>
        <v>6150.9000000000015</v>
      </c>
      <c r="O3303" s="42">
        <v>0</v>
      </c>
      <c r="P3303" s="45">
        <v>0.13</v>
      </c>
      <c r="Q3303" s="42">
        <v>0</v>
      </c>
      <c r="R3303" s="42">
        <v>0</v>
      </c>
      <c r="S3303" s="42">
        <f>N3303-R3303</f>
        <v>6150.9000000000015</v>
      </c>
      <c r="T3303" s="38">
        <v>5000</v>
      </c>
      <c r="U3303" s="14">
        <f>S3303/H3303</f>
        <v>0.11333155223083091</v>
      </c>
      <c r="V3303" s="19"/>
      <c r="W3303" s="19"/>
      <c r="X3303" s="37" t="s">
        <v>3459</v>
      </c>
      <c r="Y3303" s="20"/>
      <c r="Z3303" s="20"/>
      <c r="AA3303" s="20"/>
      <c r="AB3303" s="20"/>
      <c r="AC3303" s="20"/>
      <c r="AD3303" s="20"/>
      <c r="AE3303" s="20"/>
      <c r="AF3303" s="20"/>
      <c r="AG3303" s="20"/>
      <c r="AH3303" s="20"/>
      <c r="AI3303" s="20"/>
      <c r="AJ3303" s="20"/>
    </row>
    <row r="3304" spans="1:36" ht="16.5" customHeight="1">
      <c r="A3304" s="38">
        <v>106</v>
      </c>
      <c r="B3304" s="39">
        <v>10732</v>
      </c>
      <c r="C3304" s="38">
        <v>10321484</v>
      </c>
      <c r="D3304" s="40" t="s">
        <v>30</v>
      </c>
      <c r="E3304" s="58">
        <v>80</v>
      </c>
      <c r="F3304" s="38">
        <v>60</v>
      </c>
      <c r="G3304" s="38" t="s">
        <v>23</v>
      </c>
      <c r="H3304" s="42">
        <v>3384</v>
      </c>
      <c r="I3304" s="57"/>
      <c r="J3304" s="44">
        <v>43493</v>
      </c>
      <c r="K3304" s="42">
        <v>0</v>
      </c>
      <c r="L3304" s="42">
        <v>3000.48</v>
      </c>
      <c r="M3304" s="44">
        <v>45199</v>
      </c>
      <c r="N3304" s="42">
        <f>H3304-L3304</f>
        <v>383.52</v>
      </c>
      <c r="O3304" s="42">
        <v>0</v>
      </c>
      <c r="P3304" s="45">
        <v>0.13</v>
      </c>
      <c r="Q3304" s="42">
        <v>0</v>
      </c>
      <c r="R3304" s="42">
        <v>0</v>
      </c>
      <c r="S3304" s="42">
        <f>N3304</f>
        <v>383.52</v>
      </c>
      <c r="T3304" s="38">
        <v>5000</v>
      </c>
      <c r="U3304" s="14">
        <f>S3304/H3304</f>
        <v>0.11333333333333333</v>
      </c>
      <c r="V3304" s="19"/>
      <c r="W3304" s="19"/>
      <c r="X3304" s="37" t="s">
        <v>3460</v>
      </c>
    </row>
    <row r="3305" spans="1:36" ht="16.5" customHeight="1">
      <c r="A3305" s="38">
        <v>174</v>
      </c>
      <c r="B3305" s="39">
        <v>10702</v>
      </c>
      <c r="C3305" s="38">
        <v>10291602</v>
      </c>
      <c r="D3305" s="40" t="s">
        <v>30</v>
      </c>
      <c r="E3305" s="58">
        <v>1000</v>
      </c>
      <c r="F3305" s="38">
        <v>60</v>
      </c>
      <c r="G3305" s="38" t="s">
        <v>23</v>
      </c>
      <c r="H3305" s="42">
        <v>42300</v>
      </c>
      <c r="I3305" s="37"/>
      <c r="J3305" s="44">
        <v>43521</v>
      </c>
      <c r="K3305" s="42">
        <v>0</v>
      </c>
      <c r="L3305" s="42">
        <v>37506</v>
      </c>
      <c r="M3305" s="44">
        <v>45205</v>
      </c>
      <c r="N3305" s="42">
        <v>4794</v>
      </c>
      <c r="O3305" s="42">
        <v>0</v>
      </c>
      <c r="P3305" s="45">
        <f>IF(J3305&lt;DATEVALUE("2009-1-1"),3%,13%)</f>
        <v>0.13</v>
      </c>
      <c r="Q3305" s="42">
        <f>IF(P3305=13%,ROUND(O3305/(1+P3305)*P3305,2),ROUND(O3305/(1+0.03)*0.02,2))</f>
        <v>0</v>
      </c>
      <c r="R3305" s="42">
        <f>O3305-Q3305</f>
        <v>0</v>
      </c>
      <c r="S3305" s="42">
        <f>N3305-R3305</f>
        <v>4794</v>
      </c>
      <c r="T3305" s="38">
        <v>5000</v>
      </c>
      <c r="U3305" s="14">
        <f>S3305/H3305</f>
        <v>0.11333333333333333</v>
      </c>
      <c r="V3305" s="19"/>
      <c r="W3305" s="19"/>
      <c r="X3305" s="37" t="s">
        <v>3456</v>
      </c>
    </row>
    <row r="3306" spans="1:36" ht="16.5" customHeight="1">
      <c r="A3306" s="38">
        <v>120</v>
      </c>
      <c r="B3306" s="39">
        <v>10734</v>
      </c>
      <c r="C3306" s="38">
        <v>10298903</v>
      </c>
      <c r="D3306" s="40" t="s">
        <v>2950</v>
      </c>
      <c r="E3306" s="58">
        <v>3</v>
      </c>
      <c r="F3306" s="38">
        <v>120</v>
      </c>
      <c r="G3306" s="38" t="s">
        <v>23</v>
      </c>
      <c r="H3306" s="42">
        <v>3489</v>
      </c>
      <c r="I3306" s="37"/>
      <c r="J3306" s="44">
        <v>41813</v>
      </c>
      <c r="K3306" s="42">
        <v>0</v>
      </c>
      <c r="L3306" s="42">
        <v>3093.58</v>
      </c>
      <c r="M3306" s="44">
        <v>45215</v>
      </c>
      <c r="N3306" s="42">
        <v>395.42</v>
      </c>
      <c r="O3306" s="42">
        <v>0</v>
      </c>
      <c r="P3306" s="45">
        <f>IF(J3306&lt;DATEVALUE("2009-1-1"),3%,13%)</f>
        <v>0.13</v>
      </c>
      <c r="Q3306" s="42">
        <f>IF(P3306=13%,ROUND(O3306/(1+P3306)*P3306,2),ROUND(O3306/(1+0.03)*0.02,2))</f>
        <v>0</v>
      </c>
      <c r="R3306" s="42">
        <f>O3306-Q3306</f>
        <v>0</v>
      </c>
      <c r="S3306" s="42">
        <f>N3306-R3306</f>
        <v>395.42</v>
      </c>
      <c r="T3306" s="38">
        <v>5000</v>
      </c>
      <c r="U3306" s="14">
        <f>S3306/H3306</f>
        <v>0.11333333333333334</v>
      </c>
      <c r="V3306" s="19"/>
      <c r="W3306" s="19"/>
      <c r="X3306" s="37" t="s">
        <v>3460</v>
      </c>
    </row>
    <row r="3307" spans="1:36" ht="16.5" customHeight="1">
      <c r="A3307" s="38">
        <v>8</v>
      </c>
      <c r="B3307" s="39">
        <v>10753</v>
      </c>
      <c r="C3307" s="38">
        <v>10285929</v>
      </c>
      <c r="D3307" s="40" t="s">
        <v>1193</v>
      </c>
      <c r="E3307" s="38">
        <v>15</v>
      </c>
      <c r="F3307" s="38">
        <v>60</v>
      </c>
      <c r="G3307" s="38" t="s">
        <v>33</v>
      </c>
      <c r="H3307" s="42">
        <v>30128.25</v>
      </c>
      <c r="I3307" s="2"/>
      <c r="J3307" s="44">
        <v>43309</v>
      </c>
      <c r="K3307" s="42">
        <v>0</v>
      </c>
      <c r="L3307" s="42">
        <v>26713.7</v>
      </c>
      <c r="M3307" s="44">
        <v>45016</v>
      </c>
      <c r="N3307" s="42">
        <f>H3307-K3307-L3307</f>
        <v>3414.5499999999993</v>
      </c>
      <c r="O3307" s="42">
        <v>0</v>
      </c>
      <c r="P3307" s="45">
        <v>0.13</v>
      </c>
      <c r="Q3307" s="42">
        <v>0</v>
      </c>
      <c r="R3307" s="42">
        <v>0</v>
      </c>
      <c r="S3307" s="42">
        <v>3414.55</v>
      </c>
      <c r="T3307" s="38">
        <v>5000</v>
      </c>
      <c r="U3307" s="14">
        <f>S3307/H3307</f>
        <v>0.11333383120493225</v>
      </c>
      <c r="V3307" s="19"/>
      <c r="W3307" s="19"/>
      <c r="X3307" s="37" t="s">
        <v>3479</v>
      </c>
    </row>
    <row r="3308" spans="1:36" ht="16.5" customHeight="1">
      <c r="A3308" s="38">
        <v>15</v>
      </c>
      <c r="B3308" s="39">
        <v>10755</v>
      </c>
      <c r="C3308" s="38">
        <v>10287160</v>
      </c>
      <c r="D3308" s="40" t="s">
        <v>2518</v>
      </c>
      <c r="E3308" s="38">
        <v>1</v>
      </c>
      <c r="F3308" s="38">
        <v>120</v>
      </c>
      <c r="G3308" s="38" t="s">
        <v>23</v>
      </c>
      <c r="H3308" s="42">
        <v>2307.69</v>
      </c>
      <c r="I3308" s="2"/>
      <c r="J3308" s="44">
        <v>41603</v>
      </c>
      <c r="K3308" s="42">
        <v>0</v>
      </c>
      <c r="L3308" s="42">
        <v>2046.15</v>
      </c>
      <c r="M3308" s="44">
        <v>45016</v>
      </c>
      <c r="N3308" s="42">
        <f>H3308-K3308-L3308</f>
        <v>261.53999999999996</v>
      </c>
      <c r="O3308" s="42">
        <v>0</v>
      </c>
      <c r="P3308" s="45">
        <v>0.13</v>
      </c>
      <c r="Q3308" s="42">
        <v>0</v>
      </c>
      <c r="R3308" s="42">
        <v>0</v>
      </c>
      <c r="S3308" s="42">
        <v>261.54000000000002</v>
      </c>
      <c r="T3308" s="38">
        <v>2103</v>
      </c>
      <c r="U3308" s="14">
        <f>S3308/H3308</f>
        <v>0.11333411333411333</v>
      </c>
      <c r="V3308" s="19"/>
      <c r="W3308" s="19"/>
      <c r="X3308" s="37" t="s">
        <v>3464</v>
      </c>
    </row>
    <row r="3309" spans="1:36" ht="16.5" customHeight="1">
      <c r="A3309" s="38">
        <v>401</v>
      </c>
      <c r="B3309" s="39">
        <v>10800</v>
      </c>
      <c r="C3309" s="38">
        <v>10315331</v>
      </c>
      <c r="D3309" s="40" t="s">
        <v>2747</v>
      </c>
      <c r="E3309" s="38">
        <v>1</v>
      </c>
      <c r="F3309" s="38">
        <v>60</v>
      </c>
      <c r="G3309" s="38" t="s">
        <v>23</v>
      </c>
      <c r="H3309" s="42">
        <v>3095</v>
      </c>
      <c r="I3309" s="2"/>
      <c r="J3309" s="44">
        <v>43309</v>
      </c>
      <c r="K3309" s="42">
        <v>0</v>
      </c>
      <c r="L3309" s="42">
        <v>2744.23</v>
      </c>
      <c r="M3309" s="44">
        <v>45016</v>
      </c>
      <c r="N3309" s="42">
        <f>H3309-K3309-L3309</f>
        <v>350.77</v>
      </c>
      <c r="O3309" s="42">
        <v>0</v>
      </c>
      <c r="P3309" s="45">
        <v>0.13</v>
      </c>
      <c r="Q3309" s="42">
        <v>0</v>
      </c>
      <c r="R3309" s="42">
        <v>0</v>
      </c>
      <c r="S3309" s="42">
        <f>N3309-R3309</f>
        <v>350.77</v>
      </c>
      <c r="T3309" s="38">
        <v>2505</v>
      </c>
      <c r="U3309" s="14">
        <f>S3309/H3309</f>
        <v>0.11333441033925686</v>
      </c>
      <c r="V3309" s="19"/>
      <c r="W3309" s="19"/>
      <c r="X3309" s="37" t="s">
        <v>3465</v>
      </c>
      <c r="Y3309" s="93"/>
      <c r="Z3309" s="93"/>
      <c r="AA3309" s="93"/>
      <c r="AB3309" s="93"/>
      <c r="AC3309" s="93"/>
      <c r="AD3309" s="93"/>
      <c r="AE3309" s="93"/>
      <c r="AF3309" s="93"/>
      <c r="AG3309" s="93"/>
      <c r="AH3309" s="93"/>
      <c r="AI3309" s="93"/>
      <c r="AJ3309" s="93"/>
    </row>
    <row r="3310" spans="1:36" ht="16.5" customHeight="1">
      <c r="A3310" s="38">
        <v>409</v>
      </c>
      <c r="B3310" s="39">
        <v>10800</v>
      </c>
      <c r="C3310" s="38">
        <v>10315373</v>
      </c>
      <c r="D3310" s="40" t="s">
        <v>2751</v>
      </c>
      <c r="E3310" s="38">
        <v>1</v>
      </c>
      <c r="F3310" s="38">
        <v>60</v>
      </c>
      <c r="G3310" s="38" t="s">
        <v>23</v>
      </c>
      <c r="H3310" s="42">
        <v>3095</v>
      </c>
      <c r="I3310" s="2"/>
      <c r="J3310" s="44">
        <v>43309</v>
      </c>
      <c r="K3310" s="42">
        <v>0</v>
      </c>
      <c r="L3310" s="42">
        <v>2744.23</v>
      </c>
      <c r="M3310" s="44">
        <v>45016</v>
      </c>
      <c r="N3310" s="42">
        <f>H3310-K3310-L3310</f>
        <v>350.77</v>
      </c>
      <c r="O3310" s="42">
        <v>0</v>
      </c>
      <c r="P3310" s="45">
        <v>0.13</v>
      </c>
      <c r="Q3310" s="42">
        <v>0</v>
      </c>
      <c r="R3310" s="42">
        <v>0</v>
      </c>
      <c r="S3310" s="42">
        <f>N3310-R3310</f>
        <v>350.77</v>
      </c>
      <c r="T3310" s="38">
        <v>2505</v>
      </c>
      <c r="U3310" s="14">
        <f>S3310/H3310</f>
        <v>0.11333441033925686</v>
      </c>
      <c r="V3310" s="19"/>
      <c r="W3310" s="19"/>
      <c r="X3310" s="37" t="s">
        <v>3465</v>
      </c>
      <c r="Y3310" s="93"/>
      <c r="Z3310" s="93"/>
      <c r="AA3310" s="93"/>
      <c r="AB3310" s="93"/>
      <c r="AC3310" s="93"/>
      <c r="AD3310" s="93"/>
      <c r="AE3310" s="93"/>
      <c r="AF3310" s="93"/>
      <c r="AG3310" s="93"/>
      <c r="AH3310" s="93"/>
      <c r="AI3310" s="93"/>
      <c r="AJ3310" s="93"/>
    </row>
    <row r="3311" spans="1:36" ht="16.5" customHeight="1">
      <c r="A3311" s="38">
        <v>421</v>
      </c>
      <c r="B3311" s="39">
        <v>10800</v>
      </c>
      <c r="C3311" s="38">
        <v>10315291</v>
      </c>
      <c r="D3311" s="40" t="s">
        <v>2757</v>
      </c>
      <c r="E3311" s="38">
        <v>1</v>
      </c>
      <c r="F3311" s="38">
        <v>60</v>
      </c>
      <c r="G3311" s="38" t="s">
        <v>23</v>
      </c>
      <c r="H3311" s="42">
        <v>3095</v>
      </c>
      <c r="I3311" s="2"/>
      <c r="J3311" s="44">
        <v>43309</v>
      </c>
      <c r="K3311" s="42">
        <v>0</v>
      </c>
      <c r="L3311" s="42">
        <v>2744.23</v>
      </c>
      <c r="M3311" s="44">
        <v>45016</v>
      </c>
      <c r="N3311" s="42">
        <f>H3311-K3311-L3311</f>
        <v>350.77</v>
      </c>
      <c r="O3311" s="42">
        <v>0</v>
      </c>
      <c r="P3311" s="45">
        <v>0.13</v>
      </c>
      <c r="Q3311" s="42">
        <v>0</v>
      </c>
      <c r="R3311" s="42">
        <v>0</v>
      </c>
      <c r="S3311" s="42">
        <f>N3311-R3311</f>
        <v>350.77</v>
      </c>
      <c r="T3311" s="38">
        <v>2505</v>
      </c>
      <c r="U3311" s="14">
        <f>S3311/H3311</f>
        <v>0.11333441033925686</v>
      </c>
      <c r="V3311" s="19"/>
      <c r="W3311" s="19"/>
      <c r="X3311" s="37" t="s">
        <v>3465</v>
      </c>
    </row>
    <row r="3312" spans="1:36" ht="16.5" customHeight="1">
      <c r="A3312" s="38">
        <v>434</v>
      </c>
      <c r="B3312" s="39">
        <v>10800</v>
      </c>
      <c r="C3312" s="38">
        <v>10315310</v>
      </c>
      <c r="D3312" s="40" t="s">
        <v>2765</v>
      </c>
      <c r="E3312" s="38">
        <v>1</v>
      </c>
      <c r="F3312" s="38">
        <v>60</v>
      </c>
      <c r="G3312" s="38" t="s">
        <v>23</v>
      </c>
      <c r="H3312" s="42">
        <v>3095</v>
      </c>
      <c r="I3312" s="2"/>
      <c r="J3312" s="44">
        <v>43309</v>
      </c>
      <c r="K3312" s="42">
        <v>0</v>
      </c>
      <c r="L3312" s="42">
        <v>2744.23</v>
      </c>
      <c r="M3312" s="44">
        <v>45016</v>
      </c>
      <c r="N3312" s="42">
        <f>H3312-K3312-L3312</f>
        <v>350.77</v>
      </c>
      <c r="O3312" s="42">
        <v>0</v>
      </c>
      <c r="P3312" s="45">
        <v>0.13</v>
      </c>
      <c r="Q3312" s="42">
        <v>0</v>
      </c>
      <c r="R3312" s="42">
        <v>0</v>
      </c>
      <c r="S3312" s="42">
        <f>N3312-R3312</f>
        <v>350.77</v>
      </c>
      <c r="T3312" s="38">
        <v>2505</v>
      </c>
      <c r="U3312" s="14">
        <f>S3312/H3312</f>
        <v>0.11333441033925686</v>
      </c>
      <c r="V3312" s="19"/>
      <c r="W3312" s="19"/>
      <c r="X3312" s="37" t="s">
        <v>3465</v>
      </c>
    </row>
    <row r="3313" spans="1:24" ht="16.5" customHeight="1">
      <c r="A3313" s="38">
        <v>440</v>
      </c>
      <c r="B3313" s="39">
        <v>10800</v>
      </c>
      <c r="C3313" s="38">
        <v>10315319</v>
      </c>
      <c r="D3313" s="40" t="s">
        <v>2769</v>
      </c>
      <c r="E3313" s="38">
        <v>1</v>
      </c>
      <c r="F3313" s="38">
        <v>60</v>
      </c>
      <c r="G3313" s="38" t="s">
        <v>23</v>
      </c>
      <c r="H3313" s="42">
        <v>3095</v>
      </c>
      <c r="I3313" s="2"/>
      <c r="J3313" s="44">
        <v>43309</v>
      </c>
      <c r="K3313" s="42">
        <v>0</v>
      </c>
      <c r="L3313" s="42">
        <v>2744.23</v>
      </c>
      <c r="M3313" s="44">
        <v>45016</v>
      </c>
      <c r="N3313" s="42">
        <f>H3313-K3313-L3313</f>
        <v>350.77</v>
      </c>
      <c r="O3313" s="42">
        <v>0</v>
      </c>
      <c r="P3313" s="45">
        <v>0.13</v>
      </c>
      <c r="Q3313" s="42">
        <v>0</v>
      </c>
      <c r="R3313" s="42">
        <v>0</v>
      </c>
      <c r="S3313" s="42">
        <f>N3313-R3313</f>
        <v>350.77</v>
      </c>
      <c r="T3313" s="38">
        <v>2505</v>
      </c>
      <c r="U3313" s="14">
        <f>S3313/H3313</f>
        <v>0.11333441033925686</v>
      </c>
      <c r="V3313" s="19"/>
      <c r="W3313" s="19"/>
      <c r="X3313" s="37" t="s">
        <v>3465</v>
      </c>
    </row>
    <row r="3314" spans="1:24" ht="16.5" customHeight="1">
      <c r="A3314" s="38">
        <v>449</v>
      </c>
      <c r="B3314" s="39">
        <v>10800</v>
      </c>
      <c r="C3314" s="38">
        <v>10315389</v>
      </c>
      <c r="D3314" s="40" t="s">
        <v>2775</v>
      </c>
      <c r="E3314" s="38">
        <v>1</v>
      </c>
      <c r="F3314" s="38">
        <v>60</v>
      </c>
      <c r="G3314" s="38" t="s">
        <v>23</v>
      </c>
      <c r="H3314" s="42">
        <v>3095</v>
      </c>
      <c r="I3314" s="2"/>
      <c r="J3314" s="44">
        <v>43309</v>
      </c>
      <c r="K3314" s="42">
        <v>0</v>
      </c>
      <c r="L3314" s="42">
        <v>2744.23</v>
      </c>
      <c r="M3314" s="44">
        <v>45016</v>
      </c>
      <c r="N3314" s="42">
        <f>H3314-K3314-L3314</f>
        <v>350.77</v>
      </c>
      <c r="O3314" s="42">
        <v>0</v>
      </c>
      <c r="P3314" s="45">
        <v>0.13</v>
      </c>
      <c r="Q3314" s="42">
        <v>0</v>
      </c>
      <c r="R3314" s="42">
        <v>0</v>
      </c>
      <c r="S3314" s="42">
        <f>N3314-R3314</f>
        <v>350.77</v>
      </c>
      <c r="T3314" s="38">
        <v>2505</v>
      </c>
      <c r="U3314" s="14">
        <f>S3314/H3314</f>
        <v>0.11333441033925686</v>
      </c>
      <c r="V3314" s="19"/>
      <c r="W3314" s="19"/>
      <c r="X3314" s="37" t="s">
        <v>3465</v>
      </c>
    </row>
    <row r="3315" spans="1:24" ht="16.5" customHeight="1">
      <c r="A3315" s="38">
        <v>450</v>
      </c>
      <c r="B3315" s="39">
        <v>10800</v>
      </c>
      <c r="C3315" s="38">
        <v>10315390</v>
      </c>
      <c r="D3315" s="40" t="s">
        <v>2776</v>
      </c>
      <c r="E3315" s="38">
        <v>1</v>
      </c>
      <c r="F3315" s="38">
        <v>60</v>
      </c>
      <c r="G3315" s="38" t="s">
        <v>23</v>
      </c>
      <c r="H3315" s="42">
        <v>3095</v>
      </c>
      <c r="I3315" s="2"/>
      <c r="J3315" s="44">
        <v>43309</v>
      </c>
      <c r="K3315" s="42">
        <v>0</v>
      </c>
      <c r="L3315" s="42">
        <v>2744.23</v>
      </c>
      <c r="M3315" s="44">
        <v>45016</v>
      </c>
      <c r="N3315" s="42">
        <f>H3315-K3315-L3315</f>
        <v>350.77</v>
      </c>
      <c r="O3315" s="42">
        <v>0</v>
      </c>
      <c r="P3315" s="45">
        <v>0.13</v>
      </c>
      <c r="Q3315" s="42">
        <v>0</v>
      </c>
      <c r="R3315" s="42">
        <v>0</v>
      </c>
      <c r="S3315" s="42">
        <f>N3315-R3315</f>
        <v>350.77</v>
      </c>
      <c r="T3315" s="38">
        <v>2505</v>
      </c>
      <c r="U3315" s="14">
        <f>S3315/H3315</f>
        <v>0.11333441033925686</v>
      </c>
      <c r="V3315" s="19"/>
      <c r="W3315" s="19"/>
      <c r="X3315" s="37" t="s">
        <v>3465</v>
      </c>
    </row>
    <row r="3316" spans="1:24" ht="16.5" customHeight="1">
      <c r="A3316" s="38">
        <v>467</v>
      </c>
      <c r="B3316" s="39">
        <v>10800</v>
      </c>
      <c r="C3316" s="38">
        <v>10315423</v>
      </c>
      <c r="D3316" s="40" t="s">
        <v>2785</v>
      </c>
      <c r="E3316" s="38">
        <v>1</v>
      </c>
      <c r="F3316" s="38">
        <v>60</v>
      </c>
      <c r="G3316" s="38" t="s">
        <v>23</v>
      </c>
      <c r="H3316" s="42">
        <v>3095</v>
      </c>
      <c r="I3316" s="2"/>
      <c r="J3316" s="44">
        <v>43309</v>
      </c>
      <c r="K3316" s="42">
        <v>0</v>
      </c>
      <c r="L3316" s="42">
        <v>2744.23</v>
      </c>
      <c r="M3316" s="44">
        <v>45016</v>
      </c>
      <c r="N3316" s="42">
        <f>H3316-K3316-L3316</f>
        <v>350.77</v>
      </c>
      <c r="O3316" s="42">
        <v>0</v>
      </c>
      <c r="P3316" s="45">
        <v>0.13</v>
      </c>
      <c r="Q3316" s="42">
        <v>0</v>
      </c>
      <c r="R3316" s="42">
        <v>0</v>
      </c>
      <c r="S3316" s="42">
        <f>N3316-R3316</f>
        <v>350.77</v>
      </c>
      <c r="T3316" s="38">
        <v>2505</v>
      </c>
      <c r="U3316" s="14">
        <f>S3316/H3316</f>
        <v>0.11333441033925686</v>
      </c>
      <c r="V3316" s="19"/>
      <c r="W3316" s="19"/>
      <c r="X3316" s="37" t="s">
        <v>3465</v>
      </c>
    </row>
    <row r="3317" spans="1:24" ht="16.5" customHeight="1">
      <c r="A3317" s="38">
        <v>468</v>
      </c>
      <c r="B3317" s="39">
        <v>10800</v>
      </c>
      <c r="C3317" s="38">
        <v>10315424</v>
      </c>
      <c r="D3317" s="40" t="s">
        <v>2786</v>
      </c>
      <c r="E3317" s="38">
        <v>1</v>
      </c>
      <c r="F3317" s="38">
        <v>60</v>
      </c>
      <c r="G3317" s="38" t="s">
        <v>23</v>
      </c>
      <c r="H3317" s="42">
        <v>3095</v>
      </c>
      <c r="I3317" s="2"/>
      <c r="J3317" s="44">
        <v>43309</v>
      </c>
      <c r="K3317" s="42">
        <v>0</v>
      </c>
      <c r="L3317" s="42">
        <v>2744.23</v>
      </c>
      <c r="M3317" s="44">
        <v>45016</v>
      </c>
      <c r="N3317" s="42">
        <f>H3317-K3317-L3317</f>
        <v>350.77</v>
      </c>
      <c r="O3317" s="42">
        <v>0</v>
      </c>
      <c r="P3317" s="45">
        <v>0.13</v>
      </c>
      <c r="Q3317" s="42">
        <v>0</v>
      </c>
      <c r="R3317" s="42">
        <v>0</v>
      </c>
      <c r="S3317" s="42">
        <f>N3317-R3317</f>
        <v>350.77</v>
      </c>
      <c r="T3317" s="38">
        <v>2505</v>
      </c>
      <c r="U3317" s="14">
        <f>S3317/H3317</f>
        <v>0.11333441033925686</v>
      </c>
      <c r="V3317" s="19"/>
      <c r="W3317" s="19"/>
      <c r="X3317" s="37" t="s">
        <v>3465</v>
      </c>
    </row>
    <row r="3318" spans="1:24" ht="16.5" customHeight="1">
      <c r="A3318" s="38">
        <v>548</v>
      </c>
      <c r="B3318" s="39">
        <v>10800</v>
      </c>
      <c r="C3318" s="38">
        <v>10315568</v>
      </c>
      <c r="D3318" s="40" t="s">
        <v>2792</v>
      </c>
      <c r="E3318" s="38">
        <v>1</v>
      </c>
      <c r="F3318" s="38">
        <v>60</v>
      </c>
      <c r="G3318" s="38" t="s">
        <v>23</v>
      </c>
      <c r="H3318" s="42">
        <v>3095</v>
      </c>
      <c r="I3318" s="2"/>
      <c r="J3318" s="44">
        <v>43309</v>
      </c>
      <c r="K3318" s="42">
        <v>0</v>
      </c>
      <c r="L3318" s="42">
        <v>2744.23</v>
      </c>
      <c r="M3318" s="44">
        <v>45016</v>
      </c>
      <c r="N3318" s="42">
        <f>H3318-K3318-L3318</f>
        <v>350.77</v>
      </c>
      <c r="O3318" s="42">
        <v>0</v>
      </c>
      <c r="P3318" s="45">
        <v>0.13</v>
      </c>
      <c r="Q3318" s="42">
        <v>0</v>
      </c>
      <c r="R3318" s="42">
        <v>0</v>
      </c>
      <c r="S3318" s="42">
        <f>N3318-R3318</f>
        <v>350.77</v>
      </c>
      <c r="T3318" s="38">
        <v>2505</v>
      </c>
      <c r="U3318" s="14">
        <f>S3318/H3318</f>
        <v>0.11333441033925686</v>
      </c>
      <c r="V3318" s="19"/>
      <c r="W3318" s="19"/>
      <c r="X3318" s="37" t="s">
        <v>3465</v>
      </c>
    </row>
    <row r="3319" spans="1:24" ht="16.5" customHeight="1">
      <c r="A3319" s="38">
        <v>769</v>
      </c>
      <c r="B3319" s="39">
        <v>10800</v>
      </c>
      <c r="C3319" s="38">
        <v>10316088</v>
      </c>
      <c r="D3319" s="40" t="s">
        <v>2805</v>
      </c>
      <c r="E3319" s="38">
        <v>1</v>
      </c>
      <c r="F3319" s="38">
        <v>60</v>
      </c>
      <c r="G3319" s="38" t="s">
        <v>23</v>
      </c>
      <c r="H3319" s="42">
        <v>3095</v>
      </c>
      <c r="I3319" s="2"/>
      <c r="J3319" s="44">
        <v>43309</v>
      </c>
      <c r="K3319" s="42">
        <v>0</v>
      </c>
      <c r="L3319" s="42">
        <v>2744.23</v>
      </c>
      <c r="M3319" s="44">
        <v>45016</v>
      </c>
      <c r="N3319" s="42">
        <f>H3319-K3319-L3319</f>
        <v>350.77</v>
      </c>
      <c r="O3319" s="42">
        <v>0</v>
      </c>
      <c r="P3319" s="45">
        <v>0.13</v>
      </c>
      <c r="Q3319" s="42">
        <v>0</v>
      </c>
      <c r="R3319" s="42">
        <v>0</v>
      </c>
      <c r="S3319" s="42">
        <f>N3319-R3319</f>
        <v>350.77</v>
      </c>
      <c r="T3319" s="38">
        <v>2505</v>
      </c>
      <c r="U3319" s="14">
        <f>S3319/H3319</f>
        <v>0.11333441033925686</v>
      </c>
      <c r="V3319" s="19"/>
      <c r="W3319" s="19"/>
      <c r="X3319" s="37" t="s">
        <v>3465</v>
      </c>
    </row>
    <row r="3320" spans="1:24" ht="16.5" customHeight="1">
      <c r="A3320" s="38">
        <v>882</v>
      </c>
      <c r="B3320" s="39">
        <v>10800</v>
      </c>
      <c r="C3320" s="38">
        <v>10316782</v>
      </c>
      <c r="D3320" s="40" t="s">
        <v>2821</v>
      </c>
      <c r="E3320" s="38">
        <v>1</v>
      </c>
      <c r="F3320" s="38">
        <v>60</v>
      </c>
      <c r="G3320" s="38" t="s">
        <v>23</v>
      </c>
      <c r="H3320" s="42">
        <v>3095</v>
      </c>
      <c r="I3320" s="2"/>
      <c r="J3320" s="44">
        <v>43309</v>
      </c>
      <c r="K3320" s="42">
        <v>0</v>
      </c>
      <c r="L3320" s="42">
        <v>2744.23</v>
      </c>
      <c r="M3320" s="44">
        <v>45016</v>
      </c>
      <c r="N3320" s="42">
        <f>H3320-K3320-L3320</f>
        <v>350.77</v>
      </c>
      <c r="O3320" s="42">
        <v>0</v>
      </c>
      <c r="P3320" s="45">
        <v>0.13</v>
      </c>
      <c r="Q3320" s="42">
        <v>0</v>
      </c>
      <c r="R3320" s="42">
        <v>0</v>
      </c>
      <c r="S3320" s="42">
        <f>N3320-R3320</f>
        <v>350.77</v>
      </c>
      <c r="T3320" s="38">
        <v>2505</v>
      </c>
      <c r="U3320" s="14">
        <f>S3320/H3320</f>
        <v>0.11333441033925686</v>
      </c>
      <c r="V3320" s="19"/>
      <c r="W3320" s="19"/>
      <c r="X3320" s="37" t="s">
        <v>3465</v>
      </c>
    </row>
    <row r="3321" spans="1:24" ht="16.5" customHeight="1">
      <c r="A3321" s="38">
        <v>883</v>
      </c>
      <c r="B3321" s="39">
        <v>10800</v>
      </c>
      <c r="C3321" s="38">
        <v>10316783</v>
      </c>
      <c r="D3321" s="40" t="s">
        <v>2822</v>
      </c>
      <c r="E3321" s="38">
        <v>1</v>
      </c>
      <c r="F3321" s="38">
        <v>60</v>
      </c>
      <c r="G3321" s="38" t="s">
        <v>23</v>
      </c>
      <c r="H3321" s="42">
        <v>3095</v>
      </c>
      <c r="I3321" s="2"/>
      <c r="J3321" s="44">
        <v>43309</v>
      </c>
      <c r="K3321" s="42">
        <v>0</v>
      </c>
      <c r="L3321" s="42">
        <v>2744.23</v>
      </c>
      <c r="M3321" s="44">
        <v>45016</v>
      </c>
      <c r="N3321" s="42">
        <f>H3321-K3321-L3321</f>
        <v>350.77</v>
      </c>
      <c r="O3321" s="42">
        <v>0</v>
      </c>
      <c r="P3321" s="45">
        <v>0.13</v>
      </c>
      <c r="Q3321" s="42">
        <v>0</v>
      </c>
      <c r="R3321" s="42">
        <v>0</v>
      </c>
      <c r="S3321" s="42">
        <f>N3321-R3321</f>
        <v>350.77</v>
      </c>
      <c r="T3321" s="38">
        <v>2505</v>
      </c>
      <c r="U3321" s="14">
        <f>S3321/H3321</f>
        <v>0.11333441033925686</v>
      </c>
      <c r="V3321" s="19"/>
      <c r="W3321" s="19"/>
      <c r="X3321" s="37" t="s">
        <v>3465</v>
      </c>
    </row>
    <row r="3322" spans="1:24" ht="16.5" customHeight="1">
      <c r="A3322" s="38">
        <v>884</v>
      </c>
      <c r="B3322" s="39">
        <v>10800</v>
      </c>
      <c r="C3322" s="38">
        <v>10316784</v>
      </c>
      <c r="D3322" s="40" t="s">
        <v>2823</v>
      </c>
      <c r="E3322" s="38">
        <v>1</v>
      </c>
      <c r="F3322" s="38">
        <v>60</v>
      </c>
      <c r="G3322" s="38" t="s">
        <v>23</v>
      </c>
      <c r="H3322" s="42">
        <v>3095</v>
      </c>
      <c r="I3322" s="2"/>
      <c r="J3322" s="44">
        <v>43309</v>
      </c>
      <c r="K3322" s="42">
        <v>0</v>
      </c>
      <c r="L3322" s="42">
        <v>2744.23</v>
      </c>
      <c r="M3322" s="44">
        <v>45016</v>
      </c>
      <c r="N3322" s="42">
        <f>H3322-K3322-L3322</f>
        <v>350.77</v>
      </c>
      <c r="O3322" s="42">
        <v>0</v>
      </c>
      <c r="P3322" s="45">
        <v>0.13</v>
      </c>
      <c r="Q3322" s="42">
        <v>0</v>
      </c>
      <c r="R3322" s="42">
        <v>0</v>
      </c>
      <c r="S3322" s="42">
        <f>N3322-R3322</f>
        <v>350.77</v>
      </c>
      <c r="T3322" s="38">
        <v>2505</v>
      </c>
      <c r="U3322" s="14">
        <f>S3322/H3322</f>
        <v>0.11333441033925686</v>
      </c>
      <c r="V3322" s="19"/>
      <c r="W3322" s="19"/>
      <c r="X3322" s="37" t="s">
        <v>3465</v>
      </c>
    </row>
    <row r="3323" spans="1:24" ht="16.5" customHeight="1">
      <c r="A3323" s="38">
        <v>893</v>
      </c>
      <c r="B3323" s="39">
        <v>10800</v>
      </c>
      <c r="C3323" s="38">
        <v>10316804</v>
      </c>
      <c r="D3323" s="40" t="s">
        <v>2831</v>
      </c>
      <c r="E3323" s="38">
        <v>1</v>
      </c>
      <c r="F3323" s="38">
        <v>60</v>
      </c>
      <c r="G3323" s="38" t="s">
        <v>23</v>
      </c>
      <c r="H3323" s="42">
        <v>3095</v>
      </c>
      <c r="I3323" s="2"/>
      <c r="J3323" s="44">
        <v>43309</v>
      </c>
      <c r="K3323" s="42">
        <v>0</v>
      </c>
      <c r="L3323" s="42">
        <v>2744.23</v>
      </c>
      <c r="M3323" s="44">
        <v>45016</v>
      </c>
      <c r="N3323" s="42">
        <f>H3323-K3323-L3323</f>
        <v>350.77</v>
      </c>
      <c r="O3323" s="42">
        <v>0</v>
      </c>
      <c r="P3323" s="45">
        <v>0.13</v>
      </c>
      <c r="Q3323" s="42">
        <v>0</v>
      </c>
      <c r="R3323" s="42">
        <v>0</v>
      </c>
      <c r="S3323" s="42">
        <f>N3323-R3323</f>
        <v>350.77</v>
      </c>
      <c r="T3323" s="38">
        <v>2505</v>
      </c>
      <c r="U3323" s="14">
        <f>S3323/H3323</f>
        <v>0.11333441033925686</v>
      </c>
      <c r="V3323" s="19"/>
      <c r="W3323" s="19"/>
      <c r="X3323" s="37" t="s">
        <v>3465</v>
      </c>
    </row>
    <row r="3324" spans="1:24" ht="16.5" customHeight="1">
      <c r="A3324" s="38">
        <v>894</v>
      </c>
      <c r="B3324" s="39">
        <v>10800</v>
      </c>
      <c r="C3324" s="38">
        <v>10316805</v>
      </c>
      <c r="D3324" s="40" t="s">
        <v>2832</v>
      </c>
      <c r="E3324" s="38">
        <v>1</v>
      </c>
      <c r="F3324" s="38">
        <v>60</v>
      </c>
      <c r="G3324" s="38" t="s">
        <v>23</v>
      </c>
      <c r="H3324" s="42">
        <v>3095</v>
      </c>
      <c r="I3324" s="2"/>
      <c r="J3324" s="44">
        <v>43309</v>
      </c>
      <c r="K3324" s="42">
        <v>0</v>
      </c>
      <c r="L3324" s="42">
        <v>2744.23</v>
      </c>
      <c r="M3324" s="44">
        <v>45016</v>
      </c>
      <c r="N3324" s="42">
        <f>H3324-K3324-L3324</f>
        <v>350.77</v>
      </c>
      <c r="O3324" s="42">
        <v>0</v>
      </c>
      <c r="P3324" s="45">
        <v>0.13</v>
      </c>
      <c r="Q3324" s="42">
        <v>0</v>
      </c>
      <c r="R3324" s="42">
        <v>0</v>
      </c>
      <c r="S3324" s="42">
        <f>N3324-R3324</f>
        <v>350.77</v>
      </c>
      <c r="T3324" s="38">
        <v>2505</v>
      </c>
      <c r="U3324" s="14">
        <f>S3324/H3324</f>
        <v>0.11333441033925686</v>
      </c>
      <c r="V3324" s="19"/>
      <c r="W3324" s="19"/>
      <c r="X3324" s="37" t="s">
        <v>3465</v>
      </c>
    </row>
    <row r="3325" spans="1:24" ht="16.5" customHeight="1">
      <c r="A3325" s="38">
        <v>17</v>
      </c>
      <c r="B3325" s="39">
        <v>10748</v>
      </c>
      <c r="C3325" s="38">
        <v>10311069</v>
      </c>
      <c r="D3325" s="40" t="s">
        <v>1842</v>
      </c>
      <c r="E3325" s="38">
        <v>5</v>
      </c>
      <c r="F3325" s="38">
        <v>60</v>
      </c>
      <c r="G3325" s="38" t="s">
        <v>33</v>
      </c>
      <c r="H3325" s="42">
        <v>9829.0499999999993</v>
      </c>
      <c r="I3325" s="2"/>
      <c r="J3325" s="44">
        <v>43277</v>
      </c>
      <c r="K3325" s="42">
        <v>0</v>
      </c>
      <c r="L3325" s="42">
        <v>8715.08</v>
      </c>
      <c r="M3325" s="44">
        <v>44985</v>
      </c>
      <c r="N3325" s="42">
        <f>H3325-K3325-L3325</f>
        <v>1113.9699999999993</v>
      </c>
      <c r="O3325" s="42">
        <v>0</v>
      </c>
      <c r="P3325" s="45">
        <v>0.13</v>
      </c>
      <c r="Q3325" s="42">
        <v>0</v>
      </c>
      <c r="R3325" s="42">
        <v>0</v>
      </c>
      <c r="S3325" s="42">
        <f>N3325-R3325</f>
        <v>1113.9699999999993</v>
      </c>
      <c r="T3325" s="38">
        <v>2506</v>
      </c>
      <c r="U3325" s="14">
        <f>S3325/H3325</f>
        <v>0.11333445246488719</v>
      </c>
      <c r="V3325" s="19"/>
      <c r="W3325" s="19"/>
      <c r="X3325" s="37" t="s">
        <v>3459</v>
      </c>
    </row>
    <row r="3326" spans="1:24" ht="16.5" customHeight="1">
      <c r="A3326" s="38">
        <v>834</v>
      </c>
      <c r="B3326" s="39">
        <v>10800</v>
      </c>
      <c r="C3326" s="38">
        <v>10316464</v>
      </c>
      <c r="D3326" s="40" t="s">
        <v>2816</v>
      </c>
      <c r="E3326" s="38">
        <v>20</v>
      </c>
      <c r="F3326" s="38">
        <v>60</v>
      </c>
      <c r="G3326" s="38" t="s">
        <v>23</v>
      </c>
      <c r="H3326" s="42">
        <v>3230.8</v>
      </c>
      <c r="I3326" s="2"/>
      <c r="J3326" s="44">
        <v>43309</v>
      </c>
      <c r="K3326" s="42">
        <v>0</v>
      </c>
      <c r="L3326" s="42">
        <v>2864.63</v>
      </c>
      <c r="M3326" s="44">
        <v>45016</v>
      </c>
      <c r="N3326" s="42">
        <f>H3326-K3326-L3326</f>
        <v>366.17000000000007</v>
      </c>
      <c r="O3326" s="42">
        <v>0</v>
      </c>
      <c r="P3326" s="45">
        <v>0.13</v>
      </c>
      <c r="Q3326" s="42">
        <v>0</v>
      </c>
      <c r="R3326" s="42">
        <v>0</v>
      </c>
      <c r="S3326" s="42">
        <f>N3326-R3326</f>
        <v>366.17000000000007</v>
      </c>
      <c r="T3326" s="38">
        <v>2505</v>
      </c>
      <c r="U3326" s="14">
        <f>S3326/H3326</f>
        <v>0.11333725393091496</v>
      </c>
      <c r="V3326" s="19"/>
      <c r="W3326" s="19"/>
      <c r="X3326" s="37" t="s">
        <v>3465</v>
      </c>
    </row>
    <row r="3327" spans="1:24" ht="16.5" customHeight="1">
      <c r="A3327" s="38">
        <v>37</v>
      </c>
      <c r="B3327" s="39">
        <v>10711</v>
      </c>
      <c r="C3327" s="38">
        <v>10283075</v>
      </c>
      <c r="D3327" s="40" t="s">
        <v>176</v>
      </c>
      <c r="E3327" s="38">
        <v>1</v>
      </c>
      <c r="F3327" s="38">
        <v>45</v>
      </c>
      <c r="G3327" s="38" t="s">
        <v>23</v>
      </c>
      <c r="H3327" s="42">
        <v>1451.39</v>
      </c>
      <c r="I3327" s="57"/>
      <c r="J3327" s="44">
        <v>43915</v>
      </c>
      <c r="K3327" s="42">
        <v>0</v>
      </c>
      <c r="L3327" s="42">
        <v>1286.8800000000001</v>
      </c>
      <c r="M3327" s="44">
        <v>45199</v>
      </c>
      <c r="N3327" s="42">
        <v>164.51</v>
      </c>
      <c r="O3327" s="42">
        <v>0</v>
      </c>
      <c r="P3327" s="45">
        <v>0.13</v>
      </c>
      <c r="Q3327" s="42">
        <v>0</v>
      </c>
      <c r="R3327" s="42">
        <v>0</v>
      </c>
      <c r="S3327" s="42">
        <v>164.51</v>
      </c>
      <c r="T3327" s="38">
        <v>2105</v>
      </c>
      <c r="U3327" s="14">
        <f>S3327/H3327</f>
        <v>0.11334651609836087</v>
      </c>
      <c r="V3327" s="19"/>
      <c r="W3327" s="19"/>
      <c r="X3327" s="37" t="s">
        <v>3457</v>
      </c>
    </row>
    <row r="3328" spans="1:24" ht="16.5" customHeight="1">
      <c r="A3328" s="38">
        <v>764</v>
      </c>
      <c r="B3328" s="39">
        <v>10800</v>
      </c>
      <c r="C3328" s="38">
        <v>10316079</v>
      </c>
      <c r="D3328" s="40" t="s">
        <v>2802</v>
      </c>
      <c r="E3328" s="38">
        <v>1</v>
      </c>
      <c r="F3328" s="38">
        <v>60</v>
      </c>
      <c r="G3328" s="38" t="s">
        <v>33</v>
      </c>
      <c r="H3328" s="42">
        <v>5811.97</v>
      </c>
      <c r="I3328" s="2"/>
      <c r="J3328" s="44">
        <v>43309</v>
      </c>
      <c r="K3328" s="42">
        <v>0</v>
      </c>
      <c r="L3328" s="42">
        <v>5153.2</v>
      </c>
      <c r="M3328" s="44">
        <v>45016</v>
      </c>
      <c r="N3328" s="42">
        <f>H3328-K3328-L3328</f>
        <v>658.77000000000044</v>
      </c>
      <c r="O3328" s="42">
        <v>0</v>
      </c>
      <c r="P3328" s="45">
        <v>0.13</v>
      </c>
      <c r="Q3328" s="42">
        <v>0</v>
      </c>
      <c r="R3328" s="42">
        <v>0</v>
      </c>
      <c r="S3328" s="42">
        <f>N3328-R3328</f>
        <v>658.77000000000044</v>
      </c>
      <c r="T3328" s="38">
        <v>2505</v>
      </c>
      <c r="U3328" s="14">
        <f>S3328/H3328</f>
        <v>0.11334710949987704</v>
      </c>
      <c r="V3328" s="19"/>
      <c r="W3328" s="19"/>
      <c r="X3328" s="37" t="s">
        <v>3465</v>
      </c>
    </row>
    <row r="3329" spans="1:24" ht="16.5" customHeight="1">
      <c r="A3329" s="38">
        <v>833</v>
      </c>
      <c r="B3329" s="39">
        <v>10800</v>
      </c>
      <c r="C3329" s="38">
        <v>10316461</v>
      </c>
      <c r="D3329" s="40" t="s">
        <v>2815</v>
      </c>
      <c r="E3329" s="38">
        <v>2</v>
      </c>
      <c r="F3329" s="38">
        <v>60</v>
      </c>
      <c r="G3329" s="38" t="s">
        <v>33</v>
      </c>
      <c r="H3329" s="42">
        <v>5060.3599999999997</v>
      </c>
      <c r="I3329" s="2"/>
      <c r="J3329" s="44">
        <v>43309</v>
      </c>
      <c r="K3329" s="42">
        <v>0</v>
      </c>
      <c r="L3329" s="42">
        <v>4486.78</v>
      </c>
      <c r="M3329" s="44">
        <v>45016</v>
      </c>
      <c r="N3329" s="42">
        <f>H3329-K3329-L3329</f>
        <v>573.57999999999993</v>
      </c>
      <c r="O3329" s="42">
        <v>0</v>
      </c>
      <c r="P3329" s="45">
        <v>0.13</v>
      </c>
      <c r="Q3329" s="42">
        <v>0</v>
      </c>
      <c r="R3329" s="42">
        <v>0</v>
      </c>
      <c r="S3329" s="42">
        <f>N3329-R3329</f>
        <v>573.57999999999993</v>
      </c>
      <c r="T3329" s="38">
        <v>2505</v>
      </c>
      <c r="U3329" s="14">
        <f>S3329/H3329</f>
        <v>0.11334766696440569</v>
      </c>
      <c r="V3329" s="19"/>
      <c r="W3329" s="19"/>
      <c r="X3329" s="37" t="s">
        <v>3465</v>
      </c>
    </row>
    <row r="3330" spans="1:24" ht="16.5" customHeight="1">
      <c r="A3330" s="38">
        <v>842</v>
      </c>
      <c r="B3330" s="39">
        <v>10800</v>
      </c>
      <c r="C3330" s="38">
        <v>10316483</v>
      </c>
      <c r="D3330" s="40" t="s">
        <v>2818</v>
      </c>
      <c r="E3330" s="38">
        <v>1</v>
      </c>
      <c r="F3330" s="38">
        <v>60</v>
      </c>
      <c r="G3330" s="38" t="s">
        <v>33</v>
      </c>
      <c r="H3330" s="42">
        <v>2530.1799999999998</v>
      </c>
      <c r="I3330" s="2"/>
      <c r="J3330" s="44">
        <v>43309</v>
      </c>
      <c r="K3330" s="42">
        <v>0</v>
      </c>
      <c r="L3330" s="42">
        <v>2243.38</v>
      </c>
      <c r="M3330" s="44">
        <v>45016</v>
      </c>
      <c r="N3330" s="42">
        <f>H3330-K3330-L3330</f>
        <v>286.79999999999973</v>
      </c>
      <c r="O3330" s="42">
        <v>0</v>
      </c>
      <c r="P3330" s="45">
        <v>0.13</v>
      </c>
      <c r="Q3330" s="42">
        <v>0</v>
      </c>
      <c r="R3330" s="42">
        <v>0</v>
      </c>
      <c r="S3330" s="42">
        <f>N3330-R3330</f>
        <v>286.79999999999973</v>
      </c>
      <c r="T3330" s="38">
        <v>2505</v>
      </c>
      <c r="U3330" s="14">
        <f>S3330/H3330</f>
        <v>0.1133516192523851</v>
      </c>
      <c r="V3330" s="19"/>
      <c r="W3330" s="19"/>
      <c r="X3330" s="37" t="s">
        <v>3465</v>
      </c>
    </row>
    <row r="3331" spans="1:24" ht="16.5" customHeight="1">
      <c r="A3331" s="38">
        <v>850</v>
      </c>
      <c r="B3331" s="39">
        <v>10800</v>
      </c>
      <c r="C3331" s="38">
        <v>10316496</v>
      </c>
      <c r="D3331" s="40" t="s">
        <v>2815</v>
      </c>
      <c r="E3331" s="38">
        <v>1</v>
      </c>
      <c r="F3331" s="38">
        <v>60</v>
      </c>
      <c r="G3331" s="38" t="s">
        <v>33</v>
      </c>
      <c r="H3331" s="42">
        <v>2530.1799999999998</v>
      </c>
      <c r="I3331" s="2"/>
      <c r="J3331" s="44">
        <v>43309</v>
      </c>
      <c r="K3331" s="42">
        <v>0</v>
      </c>
      <c r="L3331" s="42">
        <v>2243.38</v>
      </c>
      <c r="M3331" s="44">
        <v>45016</v>
      </c>
      <c r="N3331" s="42">
        <f>H3331-K3331-L3331</f>
        <v>286.79999999999973</v>
      </c>
      <c r="O3331" s="42">
        <v>0</v>
      </c>
      <c r="P3331" s="45">
        <v>0.13</v>
      </c>
      <c r="Q3331" s="42">
        <v>0</v>
      </c>
      <c r="R3331" s="42">
        <v>0</v>
      </c>
      <c r="S3331" s="42">
        <f>N3331-R3331</f>
        <v>286.79999999999973</v>
      </c>
      <c r="T3331" s="38">
        <v>2505</v>
      </c>
      <c r="U3331" s="14">
        <f>S3331/H3331</f>
        <v>0.1133516192523851</v>
      </c>
      <c r="V3331" s="19"/>
      <c r="W3331" s="19"/>
      <c r="X3331" s="37" t="s">
        <v>3465</v>
      </c>
    </row>
    <row r="3332" spans="1:24" ht="16.5" customHeight="1">
      <c r="A3332" s="38">
        <v>925</v>
      </c>
      <c r="B3332" s="39">
        <v>10800</v>
      </c>
      <c r="C3332" s="38">
        <v>10316855</v>
      </c>
      <c r="D3332" s="40" t="s">
        <v>2815</v>
      </c>
      <c r="E3332" s="38">
        <v>1</v>
      </c>
      <c r="F3332" s="38">
        <v>60</v>
      </c>
      <c r="G3332" s="38" t="s">
        <v>33</v>
      </c>
      <c r="H3332" s="42">
        <v>2530.1799999999998</v>
      </c>
      <c r="I3332" s="2"/>
      <c r="J3332" s="44">
        <v>43309</v>
      </c>
      <c r="K3332" s="42">
        <v>0</v>
      </c>
      <c r="L3332" s="42">
        <v>2243.38</v>
      </c>
      <c r="M3332" s="44">
        <v>45016</v>
      </c>
      <c r="N3332" s="42">
        <f>H3332-K3332-L3332</f>
        <v>286.79999999999973</v>
      </c>
      <c r="O3332" s="42">
        <v>0</v>
      </c>
      <c r="P3332" s="45">
        <v>0.13</v>
      </c>
      <c r="Q3332" s="42">
        <v>0</v>
      </c>
      <c r="R3332" s="42">
        <v>0</v>
      </c>
      <c r="S3332" s="42">
        <f>N3332-R3332</f>
        <v>286.79999999999973</v>
      </c>
      <c r="T3332" s="38">
        <v>2505</v>
      </c>
      <c r="U3332" s="14">
        <f>S3332/H3332</f>
        <v>0.1133516192523851</v>
      </c>
      <c r="V3332" s="19"/>
      <c r="W3332" s="19"/>
      <c r="X3332" s="37" t="s">
        <v>3465</v>
      </c>
    </row>
    <row r="3333" spans="1:24" ht="16.5" customHeight="1">
      <c r="A3333" s="38">
        <v>56</v>
      </c>
      <c r="B3333" s="39">
        <v>10711</v>
      </c>
      <c r="C3333" s="38">
        <v>10283519</v>
      </c>
      <c r="D3333" s="40" t="s">
        <v>192</v>
      </c>
      <c r="E3333" s="38">
        <v>40</v>
      </c>
      <c r="F3333" s="38">
        <v>45</v>
      </c>
      <c r="G3333" s="38" t="s">
        <v>83</v>
      </c>
      <c r="H3333" s="42">
        <v>5734.62</v>
      </c>
      <c r="I3333" s="57"/>
      <c r="J3333" s="44">
        <v>43917</v>
      </c>
      <c r="K3333" s="42">
        <v>0</v>
      </c>
      <c r="L3333" s="42">
        <v>5084.5600000000004</v>
      </c>
      <c r="M3333" s="44">
        <v>45199</v>
      </c>
      <c r="N3333" s="42">
        <v>650.05999999999995</v>
      </c>
      <c r="O3333" s="42">
        <v>0</v>
      </c>
      <c r="P3333" s="45">
        <v>0.13</v>
      </c>
      <c r="Q3333" s="42">
        <v>0</v>
      </c>
      <c r="R3333" s="42">
        <v>0</v>
      </c>
      <c r="S3333" s="42">
        <v>650.05999999999995</v>
      </c>
      <c r="T3333" s="38">
        <v>5000</v>
      </c>
      <c r="U3333" s="14">
        <f>S3333/H3333</f>
        <v>0.11335711869313049</v>
      </c>
      <c r="V3333" s="19"/>
      <c r="W3333" s="19"/>
      <c r="X3333" s="37" t="s">
        <v>3457</v>
      </c>
    </row>
    <row r="3334" spans="1:24" ht="16.5" customHeight="1">
      <c r="A3334" s="38">
        <v>761</v>
      </c>
      <c r="B3334" s="39">
        <v>40709</v>
      </c>
      <c r="C3334" s="38">
        <v>10285723</v>
      </c>
      <c r="D3334" s="40" t="s">
        <v>357</v>
      </c>
      <c r="E3334" s="58">
        <v>1</v>
      </c>
      <c r="F3334" s="38">
        <v>120</v>
      </c>
      <c r="G3334" s="38" t="s">
        <v>23</v>
      </c>
      <c r="H3334" s="42">
        <v>1623.93</v>
      </c>
      <c r="I3334" s="57"/>
      <c r="J3334" s="44">
        <v>41783</v>
      </c>
      <c r="K3334" s="42">
        <v>0</v>
      </c>
      <c r="L3334" s="42">
        <v>1439.82</v>
      </c>
      <c r="M3334" s="44">
        <v>45199</v>
      </c>
      <c r="N3334" s="42">
        <f>H3334-K3334-L3334</f>
        <v>184.11000000000013</v>
      </c>
      <c r="O3334" s="42">
        <v>0</v>
      </c>
      <c r="P3334" s="45">
        <v>0.13</v>
      </c>
      <c r="Q3334" s="42">
        <v>0</v>
      </c>
      <c r="R3334" s="42">
        <v>0</v>
      </c>
      <c r="S3334" s="42">
        <f>N3334-R3334</f>
        <v>184.11000000000013</v>
      </c>
      <c r="T3334" s="38">
        <v>2104</v>
      </c>
      <c r="U3334" s="14">
        <f>S3334/H3334</f>
        <v>0.11337311337311344</v>
      </c>
      <c r="V3334" s="19"/>
      <c r="W3334" s="19"/>
      <c r="X3334" s="37" t="s">
        <v>3467</v>
      </c>
    </row>
    <row r="3335" spans="1:24" ht="16.5" customHeight="1">
      <c r="A3335" s="38">
        <v>35</v>
      </c>
      <c r="B3335" s="39">
        <v>10730</v>
      </c>
      <c r="C3335" s="38">
        <v>10289534</v>
      </c>
      <c r="D3335" s="40" t="s">
        <v>2485</v>
      </c>
      <c r="E3335" s="38">
        <v>1</v>
      </c>
      <c r="F3335" s="38">
        <v>60</v>
      </c>
      <c r="G3335" s="38" t="s">
        <v>33</v>
      </c>
      <c r="H3335" s="42">
        <v>1125</v>
      </c>
      <c r="I3335" s="2"/>
      <c r="J3335" s="44">
        <v>43309</v>
      </c>
      <c r="K3335" s="42">
        <v>0</v>
      </c>
      <c r="L3335" s="42">
        <v>997.44</v>
      </c>
      <c r="M3335" s="44">
        <v>45016</v>
      </c>
      <c r="N3335" s="42">
        <f>H3335-K3335-L3335</f>
        <v>127.55999999999995</v>
      </c>
      <c r="O3335" s="42">
        <v>0</v>
      </c>
      <c r="P3335" s="45">
        <v>0.13</v>
      </c>
      <c r="Q3335" s="42">
        <v>0</v>
      </c>
      <c r="R3335" s="42">
        <v>0</v>
      </c>
      <c r="S3335" s="42">
        <v>127.56</v>
      </c>
      <c r="T3335" s="38">
        <v>2506</v>
      </c>
      <c r="U3335" s="14">
        <f>S3335/H3335</f>
        <v>0.11338666666666666</v>
      </c>
      <c r="V3335" s="19"/>
      <c r="W3335" s="19"/>
      <c r="X3335" s="37" t="s">
        <v>3459</v>
      </c>
    </row>
    <row r="3336" spans="1:24" ht="16.5" customHeight="1">
      <c r="A3336" s="38">
        <v>34</v>
      </c>
      <c r="B3336" s="39">
        <v>10711</v>
      </c>
      <c r="C3336" s="38">
        <v>10283516</v>
      </c>
      <c r="D3336" s="40" t="s">
        <v>173</v>
      </c>
      <c r="E3336" s="38">
        <v>2</v>
      </c>
      <c r="F3336" s="38">
        <v>45</v>
      </c>
      <c r="G3336" s="38" t="s">
        <v>23</v>
      </c>
      <c r="H3336" s="42">
        <v>1274.3599999999999</v>
      </c>
      <c r="I3336" s="57"/>
      <c r="J3336" s="44">
        <v>43915</v>
      </c>
      <c r="K3336" s="42">
        <v>0</v>
      </c>
      <c r="L3336" s="42">
        <v>1129.8399999999999</v>
      </c>
      <c r="M3336" s="44">
        <v>45199</v>
      </c>
      <c r="N3336" s="42">
        <v>144.52000000000001</v>
      </c>
      <c r="O3336" s="42">
        <v>0</v>
      </c>
      <c r="P3336" s="45">
        <v>0.13</v>
      </c>
      <c r="Q3336" s="42">
        <v>0</v>
      </c>
      <c r="R3336" s="42">
        <v>0</v>
      </c>
      <c r="S3336" s="42">
        <v>144.52000000000001</v>
      </c>
      <c r="T3336" s="38">
        <v>2101</v>
      </c>
      <c r="U3336" s="14">
        <f>S3336/H3336</f>
        <v>0.11340594494491354</v>
      </c>
      <c r="V3336" s="19"/>
      <c r="W3336" s="19"/>
      <c r="X3336" s="37" t="s">
        <v>3457</v>
      </c>
    </row>
    <row r="3337" spans="1:24" ht="16.5" customHeight="1">
      <c r="A3337" s="38">
        <v>5</v>
      </c>
      <c r="B3337" s="39">
        <v>10747</v>
      </c>
      <c r="C3337" s="38">
        <v>10307353</v>
      </c>
      <c r="D3337" s="40" t="s">
        <v>2508</v>
      </c>
      <c r="E3337" s="38">
        <v>1</v>
      </c>
      <c r="F3337" s="38">
        <v>120</v>
      </c>
      <c r="G3337" s="38" t="s">
        <v>21</v>
      </c>
      <c r="H3337" s="42">
        <v>14102.56</v>
      </c>
      <c r="I3337" s="2"/>
      <c r="J3337" s="44">
        <v>41639</v>
      </c>
      <c r="K3337" s="42">
        <v>0</v>
      </c>
      <c r="L3337" s="42">
        <v>12392.72</v>
      </c>
      <c r="M3337" s="44">
        <v>45016</v>
      </c>
      <c r="N3337" s="42">
        <f>H3337-K3337-L3337</f>
        <v>1709.8400000000001</v>
      </c>
      <c r="O3337" s="42">
        <v>100</v>
      </c>
      <c r="P3337" s="45">
        <v>0.13</v>
      </c>
      <c r="Q3337" s="42">
        <v>11.5</v>
      </c>
      <c r="R3337" s="42">
        <v>88.5</v>
      </c>
      <c r="S3337" s="42">
        <v>1621.34</v>
      </c>
      <c r="T3337" s="38">
        <v>2101</v>
      </c>
      <c r="U3337" s="14">
        <f>S3337/H3337</f>
        <v>0.1149677788997175</v>
      </c>
      <c r="V3337" s="19"/>
      <c r="W3337" s="19"/>
      <c r="X3337" s="37" t="s">
        <v>3472</v>
      </c>
    </row>
    <row r="3338" spans="1:24" ht="16.5" customHeight="1">
      <c r="A3338" s="38">
        <v>12</v>
      </c>
      <c r="B3338" s="39">
        <v>10737</v>
      </c>
      <c r="C3338" s="38">
        <v>10287887</v>
      </c>
      <c r="D3338" s="40" t="s">
        <v>1068</v>
      </c>
      <c r="E3338" s="38">
        <v>5</v>
      </c>
      <c r="F3338" s="38">
        <v>46</v>
      </c>
      <c r="G3338" s="38" t="s">
        <v>33</v>
      </c>
      <c r="H3338" s="42">
        <v>9128.73</v>
      </c>
      <c r="I3338" s="2"/>
      <c r="J3338" s="44">
        <v>43733</v>
      </c>
      <c r="K3338" s="42">
        <v>0</v>
      </c>
      <c r="L3338" s="42">
        <v>8070.05</v>
      </c>
      <c r="M3338" s="44">
        <v>45046</v>
      </c>
      <c r="N3338" s="42">
        <f>H3338-K3338-L3338</f>
        <v>1058.6799999999994</v>
      </c>
      <c r="O3338" s="42">
        <v>0</v>
      </c>
      <c r="P3338" s="45">
        <v>0.13</v>
      </c>
      <c r="Q3338" s="42">
        <v>0</v>
      </c>
      <c r="R3338" s="42">
        <v>0</v>
      </c>
      <c r="S3338" s="42">
        <v>1058.68</v>
      </c>
      <c r="T3338" s="38">
        <v>2506</v>
      </c>
      <c r="U3338" s="14">
        <f>S3338/H3338</f>
        <v>0.11597232035562451</v>
      </c>
      <c r="V3338" s="19"/>
      <c r="W3338" s="19"/>
      <c r="X3338" s="37" t="s">
        <v>3461</v>
      </c>
    </row>
    <row r="3339" spans="1:24" ht="16.5" customHeight="1">
      <c r="A3339" s="38">
        <v>57</v>
      </c>
      <c r="B3339" s="39">
        <v>10745</v>
      </c>
      <c r="C3339" s="38">
        <v>10308802</v>
      </c>
      <c r="D3339" s="40" t="s">
        <v>1743</v>
      </c>
      <c r="E3339" s="38">
        <v>9</v>
      </c>
      <c r="F3339" s="38">
        <v>102</v>
      </c>
      <c r="G3339" s="38" t="s">
        <v>23</v>
      </c>
      <c r="H3339" s="42">
        <v>5424.38</v>
      </c>
      <c r="I3339" s="2"/>
      <c r="J3339" s="44">
        <v>42733</v>
      </c>
      <c r="K3339" s="42">
        <v>0</v>
      </c>
      <c r="L3339" s="42">
        <v>3639.94</v>
      </c>
      <c r="M3339" s="44">
        <v>45016</v>
      </c>
      <c r="N3339" s="42">
        <f>H3339-K3339-L3339</f>
        <v>1784.44</v>
      </c>
      <c r="O3339" s="42">
        <v>1304.56</v>
      </c>
      <c r="P3339" s="45">
        <v>0.13</v>
      </c>
      <c r="Q3339" s="42">
        <v>150.08000000000001</v>
      </c>
      <c r="R3339" s="42">
        <v>1154.48</v>
      </c>
      <c r="S3339" s="42">
        <v>629.96</v>
      </c>
      <c r="T3339" s="38">
        <v>1601</v>
      </c>
      <c r="U3339" s="14">
        <f>S3339/H3339</f>
        <v>0.11613493154978081</v>
      </c>
      <c r="V3339" s="19"/>
      <c r="W3339" s="19"/>
      <c r="X3339" s="37" t="s">
        <v>3463</v>
      </c>
    </row>
    <row r="3340" spans="1:24" ht="16.5" customHeight="1">
      <c r="A3340" s="38">
        <v>736</v>
      </c>
      <c r="B3340" s="39">
        <v>40709</v>
      </c>
      <c r="C3340" s="38">
        <v>10285371</v>
      </c>
      <c r="D3340" s="40" t="s">
        <v>927</v>
      </c>
      <c r="E3340" s="58">
        <v>1</v>
      </c>
      <c r="F3340" s="38">
        <v>43</v>
      </c>
      <c r="G3340" s="38" t="s">
        <v>23</v>
      </c>
      <c r="H3340" s="42">
        <v>766.26</v>
      </c>
      <c r="I3340" s="57"/>
      <c r="J3340" s="44">
        <v>43977</v>
      </c>
      <c r="K3340" s="42">
        <v>0</v>
      </c>
      <c r="L3340" s="42">
        <v>677.18</v>
      </c>
      <c r="M3340" s="44">
        <v>45199</v>
      </c>
      <c r="N3340" s="42">
        <f>H3340-K3340-L3340</f>
        <v>89.080000000000041</v>
      </c>
      <c r="O3340" s="42">
        <v>0</v>
      </c>
      <c r="P3340" s="45">
        <v>0.13</v>
      </c>
      <c r="Q3340" s="42">
        <v>0</v>
      </c>
      <c r="R3340" s="42">
        <v>0</v>
      </c>
      <c r="S3340" s="42">
        <f>N3340-R3340</f>
        <v>89.080000000000041</v>
      </c>
      <c r="T3340" s="38">
        <v>2105</v>
      </c>
      <c r="U3340" s="14">
        <f>S3340/H3340</f>
        <v>0.11625296896614731</v>
      </c>
      <c r="V3340" s="19"/>
      <c r="W3340" s="19"/>
      <c r="X3340" s="37" t="s">
        <v>3467</v>
      </c>
    </row>
    <row r="3341" spans="1:24" ht="16.5" customHeight="1">
      <c r="A3341" s="38">
        <v>735</v>
      </c>
      <c r="B3341" s="39">
        <v>40709</v>
      </c>
      <c r="C3341" s="38">
        <v>10285366</v>
      </c>
      <c r="D3341" s="40" t="s">
        <v>926</v>
      </c>
      <c r="E3341" s="58">
        <v>1</v>
      </c>
      <c r="F3341" s="38">
        <v>43</v>
      </c>
      <c r="G3341" s="38" t="s">
        <v>23</v>
      </c>
      <c r="H3341" s="42">
        <v>3482.17</v>
      </c>
      <c r="I3341" s="57"/>
      <c r="J3341" s="44">
        <v>43977</v>
      </c>
      <c r="K3341" s="42">
        <v>0</v>
      </c>
      <c r="L3341" s="42">
        <v>3077.22</v>
      </c>
      <c r="M3341" s="44">
        <v>45199</v>
      </c>
      <c r="N3341" s="42">
        <f>H3341-K3341-L3341</f>
        <v>404.95000000000027</v>
      </c>
      <c r="O3341" s="42">
        <v>0</v>
      </c>
      <c r="P3341" s="45">
        <v>0.13</v>
      </c>
      <c r="Q3341" s="42">
        <v>0</v>
      </c>
      <c r="R3341" s="42">
        <v>0</v>
      </c>
      <c r="S3341" s="42">
        <f>N3341-R3341</f>
        <v>404.95000000000027</v>
      </c>
      <c r="T3341" s="38">
        <v>2102</v>
      </c>
      <c r="U3341" s="14">
        <f>S3341/H3341</f>
        <v>0.11629242684877542</v>
      </c>
      <c r="V3341" s="19"/>
      <c r="W3341" s="19"/>
      <c r="X3341" s="37" t="s">
        <v>3467</v>
      </c>
    </row>
    <row r="3342" spans="1:24" ht="16.5" customHeight="1">
      <c r="A3342" s="38">
        <v>400</v>
      </c>
      <c r="B3342" s="39">
        <v>10736</v>
      </c>
      <c r="C3342" s="38">
        <v>10284259</v>
      </c>
      <c r="D3342" s="40" t="s">
        <v>1349</v>
      </c>
      <c r="E3342" s="38">
        <v>1</v>
      </c>
      <c r="F3342" s="38">
        <v>120</v>
      </c>
      <c r="G3342" s="38" t="s">
        <v>21</v>
      </c>
      <c r="H3342" s="42">
        <v>5811.97</v>
      </c>
      <c r="I3342" s="55"/>
      <c r="J3342" s="44">
        <v>42033</v>
      </c>
      <c r="K3342" s="42">
        <v>0</v>
      </c>
      <c r="L3342" s="42">
        <v>4693.08</v>
      </c>
      <c r="M3342" s="44">
        <v>45138</v>
      </c>
      <c r="N3342" s="42">
        <f>H3342-K3342-L3342</f>
        <v>1118.8900000000003</v>
      </c>
      <c r="O3342" s="42">
        <v>500</v>
      </c>
      <c r="P3342" s="45">
        <v>0.13</v>
      </c>
      <c r="Q3342" s="42">
        <v>57.52</v>
      </c>
      <c r="R3342" s="42">
        <v>442.48</v>
      </c>
      <c r="S3342" s="42">
        <v>676.41</v>
      </c>
      <c r="T3342" s="38">
        <v>5000</v>
      </c>
      <c r="U3342" s="14">
        <f>S3342/H3342</f>
        <v>0.1163822249598673</v>
      </c>
      <c r="V3342" s="19"/>
      <c r="W3342" s="19"/>
      <c r="X3342" s="37" t="s">
        <v>3461</v>
      </c>
    </row>
    <row r="3343" spans="1:24" ht="16.5" customHeight="1">
      <c r="A3343" s="38">
        <v>56</v>
      </c>
      <c r="B3343" s="39">
        <v>50099</v>
      </c>
      <c r="C3343" s="38">
        <v>10297049</v>
      </c>
      <c r="D3343" s="40" t="s">
        <v>87</v>
      </c>
      <c r="E3343" s="38">
        <v>40</v>
      </c>
      <c r="F3343" s="38">
        <v>58</v>
      </c>
      <c r="G3343" s="38" t="s">
        <v>33</v>
      </c>
      <c r="H3343" s="42">
        <v>78632.399999999994</v>
      </c>
      <c r="I3343" s="2"/>
      <c r="J3343" s="44">
        <v>43367</v>
      </c>
      <c r="K3343" s="42">
        <v>0</v>
      </c>
      <c r="L3343" s="42">
        <v>69444.02</v>
      </c>
      <c r="M3343" s="44">
        <v>45016</v>
      </c>
      <c r="N3343" s="42">
        <f>H3343-K3343-L3343</f>
        <v>9188.3799999999901</v>
      </c>
      <c r="O3343" s="42">
        <v>0</v>
      </c>
      <c r="P3343" s="45">
        <v>0.13</v>
      </c>
      <c r="Q3343" s="42">
        <v>0</v>
      </c>
      <c r="R3343" s="42">
        <v>0</v>
      </c>
      <c r="S3343" s="42">
        <v>9188.3799999999992</v>
      </c>
      <c r="T3343" s="38">
        <v>2506</v>
      </c>
      <c r="U3343" s="14">
        <f>S3343/H3343</f>
        <v>0.11685234076538424</v>
      </c>
      <c r="V3343" s="19"/>
      <c r="W3343" s="19"/>
      <c r="X3343" s="37" t="s">
        <v>3468</v>
      </c>
    </row>
    <row r="3344" spans="1:24" ht="16.5" customHeight="1">
      <c r="A3344" s="38">
        <v>12</v>
      </c>
      <c r="B3344" s="39">
        <v>50098</v>
      </c>
      <c r="C3344" s="38">
        <v>10308463</v>
      </c>
      <c r="D3344" s="40" t="s">
        <v>482</v>
      </c>
      <c r="E3344" s="38">
        <v>9</v>
      </c>
      <c r="F3344" s="38">
        <v>58</v>
      </c>
      <c r="G3344" s="38" t="s">
        <v>33</v>
      </c>
      <c r="H3344" s="42">
        <v>7153.83</v>
      </c>
      <c r="I3344" s="2"/>
      <c r="J3344" s="44">
        <v>43367</v>
      </c>
      <c r="K3344" s="42">
        <v>0</v>
      </c>
      <c r="L3344" s="42">
        <v>6317.83</v>
      </c>
      <c r="M3344" s="44">
        <v>45016</v>
      </c>
      <c r="N3344" s="42">
        <f>H3344-K3344-L3344</f>
        <v>836</v>
      </c>
      <c r="O3344" s="42">
        <v>0</v>
      </c>
      <c r="P3344" s="45">
        <v>0.13</v>
      </c>
      <c r="Q3344" s="42">
        <v>0</v>
      </c>
      <c r="R3344" s="42">
        <v>0</v>
      </c>
      <c r="S3344" s="42">
        <v>836</v>
      </c>
      <c r="T3344" s="38">
        <v>2506</v>
      </c>
      <c r="U3344" s="14">
        <f>S3344/H3344</f>
        <v>0.11686047893226426</v>
      </c>
      <c r="V3344" s="19"/>
      <c r="W3344" s="19"/>
      <c r="X3344" s="37" t="s">
        <v>3456</v>
      </c>
    </row>
    <row r="3345" spans="1:37" ht="16.5" customHeight="1">
      <c r="A3345" s="38">
        <v>32</v>
      </c>
      <c r="B3345" s="39">
        <v>10704</v>
      </c>
      <c r="C3345" s="38">
        <v>10280540</v>
      </c>
      <c r="D3345" s="40" t="s">
        <v>593</v>
      </c>
      <c r="E3345" s="38">
        <v>5</v>
      </c>
      <c r="F3345" s="38">
        <v>120</v>
      </c>
      <c r="G3345" s="38" t="s">
        <v>23</v>
      </c>
      <c r="H3345" s="42">
        <v>2314</v>
      </c>
      <c r="I3345" s="53"/>
      <c r="J3345" s="44">
        <v>41813</v>
      </c>
      <c r="K3345" s="42">
        <v>0</v>
      </c>
      <c r="L3345" s="42">
        <v>2015.11</v>
      </c>
      <c r="M3345" s="44">
        <v>45169</v>
      </c>
      <c r="N3345" s="42">
        <f>H3345-K3345-L3345</f>
        <v>298.8900000000001</v>
      </c>
      <c r="O3345" s="42">
        <v>30</v>
      </c>
      <c r="P3345" s="45">
        <v>0.13</v>
      </c>
      <c r="Q3345" s="42">
        <v>3.45</v>
      </c>
      <c r="R3345" s="42">
        <v>26.55</v>
      </c>
      <c r="S3345" s="42">
        <v>272.33999999999997</v>
      </c>
      <c r="T3345" s="38">
        <v>2101</v>
      </c>
      <c r="U3345" s="14">
        <f>S3345/H3345</f>
        <v>0.11769230769230768</v>
      </c>
      <c r="V3345" s="19"/>
      <c r="W3345" s="19"/>
      <c r="X3345" s="37" t="s">
        <v>3455</v>
      </c>
    </row>
    <row r="3346" spans="1:37" ht="16.5" customHeight="1">
      <c r="A3346" s="38">
        <v>1097</v>
      </c>
      <c r="B3346" s="39">
        <v>10800</v>
      </c>
      <c r="C3346" s="38">
        <v>10316285</v>
      </c>
      <c r="D3346" s="40" t="s">
        <v>1164</v>
      </c>
      <c r="E3346" s="38">
        <v>1</v>
      </c>
      <c r="F3346" s="38">
        <v>60</v>
      </c>
      <c r="G3346" s="38" t="s">
        <v>23</v>
      </c>
      <c r="H3346" s="42">
        <v>3095</v>
      </c>
      <c r="I3346" s="53"/>
      <c r="J3346" s="44">
        <v>43494</v>
      </c>
      <c r="K3346" s="42">
        <v>0</v>
      </c>
      <c r="L3346" s="42">
        <v>2646.24</v>
      </c>
      <c r="M3346" s="44">
        <v>45138</v>
      </c>
      <c r="N3346" s="42">
        <f>H3346-K3346-L3346</f>
        <v>448.76000000000022</v>
      </c>
      <c r="O3346" s="42">
        <v>92.19</v>
      </c>
      <c r="P3346" s="45">
        <v>0.13</v>
      </c>
      <c r="Q3346" s="42">
        <v>10.61</v>
      </c>
      <c r="R3346" s="42">
        <v>81.58</v>
      </c>
      <c r="S3346" s="42">
        <f>N3346-R3346</f>
        <v>367.18000000000023</v>
      </c>
      <c r="T3346" s="38">
        <v>2505</v>
      </c>
      <c r="U3346" s="14">
        <f>S3346/H3346</f>
        <v>0.11863651050080783</v>
      </c>
      <c r="V3346" s="19"/>
      <c r="W3346" s="19"/>
      <c r="X3346" s="37" t="s">
        <v>3465</v>
      </c>
    </row>
    <row r="3347" spans="1:37" ht="16.5" customHeight="1">
      <c r="A3347" s="38">
        <v>1098</v>
      </c>
      <c r="B3347" s="39">
        <v>10800</v>
      </c>
      <c r="C3347" s="38">
        <v>10316286</v>
      </c>
      <c r="D3347" s="40" t="s">
        <v>1164</v>
      </c>
      <c r="E3347" s="38">
        <v>1</v>
      </c>
      <c r="F3347" s="38">
        <v>60</v>
      </c>
      <c r="G3347" s="38" t="s">
        <v>23</v>
      </c>
      <c r="H3347" s="42">
        <v>3095</v>
      </c>
      <c r="I3347" s="53"/>
      <c r="J3347" s="44">
        <v>43494</v>
      </c>
      <c r="K3347" s="42">
        <v>0</v>
      </c>
      <c r="L3347" s="42">
        <v>2646.24</v>
      </c>
      <c r="M3347" s="44">
        <v>45138</v>
      </c>
      <c r="N3347" s="42">
        <f>H3347-K3347-L3347</f>
        <v>448.76000000000022</v>
      </c>
      <c r="O3347" s="42">
        <v>92.19</v>
      </c>
      <c r="P3347" s="45">
        <v>0.13</v>
      </c>
      <c r="Q3347" s="42">
        <v>10.61</v>
      </c>
      <c r="R3347" s="42">
        <v>81.58</v>
      </c>
      <c r="S3347" s="42">
        <f>N3347-R3347</f>
        <v>367.18000000000023</v>
      </c>
      <c r="T3347" s="38">
        <v>2505</v>
      </c>
      <c r="U3347" s="14">
        <f>S3347/H3347</f>
        <v>0.11863651050080783</v>
      </c>
      <c r="V3347" s="19"/>
      <c r="W3347" s="19"/>
      <c r="X3347" s="37" t="s">
        <v>3465</v>
      </c>
    </row>
    <row r="3348" spans="1:37" ht="16.5" customHeight="1">
      <c r="A3348" s="38">
        <v>430</v>
      </c>
      <c r="B3348" s="39">
        <v>10736</v>
      </c>
      <c r="C3348" s="38">
        <v>10284105</v>
      </c>
      <c r="D3348" s="40" t="s">
        <v>1372</v>
      </c>
      <c r="E3348" s="38">
        <v>2</v>
      </c>
      <c r="F3348" s="38">
        <v>120</v>
      </c>
      <c r="G3348" s="38" t="s">
        <v>23</v>
      </c>
      <c r="H3348" s="42">
        <v>3589.74</v>
      </c>
      <c r="I3348" s="55"/>
      <c r="J3348" s="44">
        <v>41783</v>
      </c>
      <c r="K3348" s="42">
        <v>0</v>
      </c>
      <c r="L3348" s="42">
        <v>3126.06</v>
      </c>
      <c r="M3348" s="44">
        <v>45138</v>
      </c>
      <c r="N3348" s="42">
        <f>H3348-K3348-L3348</f>
        <v>463.67999999999984</v>
      </c>
      <c r="O3348" s="42">
        <v>40</v>
      </c>
      <c r="P3348" s="45">
        <v>0.13</v>
      </c>
      <c r="Q3348" s="42">
        <v>4.5999999999999996</v>
      </c>
      <c r="R3348" s="42">
        <v>35.4</v>
      </c>
      <c r="S3348" s="42">
        <v>428.28</v>
      </c>
      <c r="T3348" s="38">
        <v>2101</v>
      </c>
      <c r="U3348" s="14">
        <f>S3348/H3348</f>
        <v>0.11930669073526216</v>
      </c>
      <c r="V3348" s="19"/>
      <c r="W3348" s="19"/>
      <c r="X3348" s="37" t="s">
        <v>3461</v>
      </c>
    </row>
    <row r="3349" spans="1:37" ht="16.5" customHeight="1">
      <c r="A3349" s="38">
        <v>348</v>
      </c>
      <c r="B3349" s="39">
        <v>10800</v>
      </c>
      <c r="C3349" s="38">
        <v>10315066</v>
      </c>
      <c r="D3349" s="40" t="s">
        <v>1170</v>
      </c>
      <c r="E3349" s="38">
        <v>1</v>
      </c>
      <c r="F3349" s="38">
        <v>63</v>
      </c>
      <c r="G3349" s="38" t="s">
        <v>33</v>
      </c>
      <c r="H3349" s="42">
        <v>2142</v>
      </c>
      <c r="I3349" s="2"/>
      <c r="J3349" s="44">
        <v>43214</v>
      </c>
      <c r="K3349" s="42">
        <v>0</v>
      </c>
      <c r="L3349" s="42">
        <v>1859.72</v>
      </c>
      <c r="M3349" s="44">
        <v>45016</v>
      </c>
      <c r="N3349" s="42">
        <f>H3349-K3349-L3349</f>
        <v>282.27999999999997</v>
      </c>
      <c r="O3349" s="42">
        <v>30</v>
      </c>
      <c r="P3349" s="45">
        <v>0.13</v>
      </c>
      <c r="Q3349" s="42">
        <v>3.4499999999999993</v>
      </c>
      <c r="R3349" s="42">
        <v>26.55</v>
      </c>
      <c r="S3349" s="42">
        <f>N3349-R3349</f>
        <v>255.72999999999996</v>
      </c>
      <c r="T3349" s="38">
        <v>2505</v>
      </c>
      <c r="U3349" s="14">
        <f>S3349/H3349</f>
        <v>0.11938842203548083</v>
      </c>
      <c r="V3349" s="19"/>
      <c r="W3349" s="19"/>
      <c r="X3349" s="37" t="s">
        <v>3465</v>
      </c>
    </row>
    <row r="3350" spans="1:37" ht="16.5" customHeight="1">
      <c r="A3350" s="38">
        <v>23</v>
      </c>
      <c r="B3350" s="39">
        <v>10723</v>
      </c>
      <c r="C3350" s="38">
        <v>10294004</v>
      </c>
      <c r="D3350" s="40" t="s">
        <v>2377</v>
      </c>
      <c r="E3350" s="38">
        <v>1</v>
      </c>
      <c r="F3350" s="38">
        <v>43</v>
      </c>
      <c r="G3350" s="38" t="s">
        <v>33</v>
      </c>
      <c r="H3350" s="42">
        <v>2461.06</v>
      </c>
      <c r="I3350" s="2"/>
      <c r="J3350" s="44">
        <v>43827</v>
      </c>
      <c r="K3350" s="42">
        <v>0</v>
      </c>
      <c r="L3350" s="42">
        <v>2165.9</v>
      </c>
      <c r="M3350" s="44">
        <v>45046</v>
      </c>
      <c r="N3350" s="42">
        <f>H3350-K3350-L3350</f>
        <v>295.15999999999985</v>
      </c>
      <c r="O3350" s="42">
        <v>0</v>
      </c>
      <c r="P3350" s="45">
        <v>0.13</v>
      </c>
      <c r="Q3350" s="42">
        <v>0</v>
      </c>
      <c r="R3350" s="42">
        <v>0</v>
      </c>
      <c r="S3350" s="42">
        <v>295.16000000000003</v>
      </c>
      <c r="T3350" s="38">
        <v>2101</v>
      </c>
      <c r="U3350" s="14">
        <f>S3350/H3350</f>
        <v>0.11993206179451132</v>
      </c>
      <c r="V3350" s="19"/>
      <c r="W3350" s="19"/>
      <c r="X3350" s="37" t="s">
        <v>3470</v>
      </c>
    </row>
    <row r="3351" spans="1:37" ht="16.5" customHeight="1">
      <c r="A3351" s="38">
        <v>401</v>
      </c>
      <c r="B3351" s="39">
        <v>10745</v>
      </c>
      <c r="C3351" s="38">
        <v>10308338</v>
      </c>
      <c r="D3351" s="40" t="s">
        <v>2954</v>
      </c>
      <c r="E3351" s="58">
        <v>1</v>
      </c>
      <c r="F3351" s="38">
        <v>120</v>
      </c>
      <c r="G3351" s="38" t="s">
        <v>23</v>
      </c>
      <c r="H3351" s="42">
        <v>3750</v>
      </c>
      <c r="I3351" s="37"/>
      <c r="J3351" s="44">
        <v>41846</v>
      </c>
      <c r="K3351" s="42">
        <v>0</v>
      </c>
      <c r="L3351" s="42">
        <v>3295.38</v>
      </c>
      <c r="M3351" s="44">
        <v>45210</v>
      </c>
      <c r="N3351" s="42">
        <v>454.62</v>
      </c>
      <c r="O3351" s="42">
        <v>5</v>
      </c>
      <c r="P3351" s="45">
        <f>IF(J3351&lt;DATEVALUE("2009-1-1"),3%,13%)</f>
        <v>0.13</v>
      </c>
      <c r="Q3351" s="42">
        <f>IF(P3351=13%,ROUND(O3351/(1+P3351)*P3351,2),ROUND(O3351/(1+0.03)*0.02,2))</f>
        <v>0.57999999999999996</v>
      </c>
      <c r="R3351" s="42">
        <f>O3351-Q3351</f>
        <v>4.42</v>
      </c>
      <c r="S3351" s="42">
        <f>N3351-R3351</f>
        <v>450.2</v>
      </c>
      <c r="T3351" s="38">
        <v>2101</v>
      </c>
      <c r="U3351" s="14">
        <f>S3351/H3351</f>
        <v>0.12005333333333333</v>
      </c>
      <c r="V3351" s="19"/>
      <c r="W3351" s="19"/>
      <c r="X3351" s="37" t="s">
        <v>3463</v>
      </c>
    </row>
    <row r="3352" spans="1:37" ht="16.5" customHeight="1">
      <c r="A3352" s="38">
        <v>1</v>
      </c>
      <c r="B3352" s="39">
        <v>10747</v>
      </c>
      <c r="C3352" s="38">
        <v>10307468</v>
      </c>
      <c r="D3352" s="40" t="s">
        <v>1559</v>
      </c>
      <c r="E3352" s="38">
        <v>1</v>
      </c>
      <c r="F3352" s="38">
        <v>120</v>
      </c>
      <c r="G3352" s="38" t="s">
        <v>21</v>
      </c>
      <c r="H3352" s="42">
        <v>10145.299999999999</v>
      </c>
      <c r="I3352" s="2"/>
      <c r="J3352" s="44">
        <v>41639</v>
      </c>
      <c r="K3352" s="42">
        <v>0</v>
      </c>
      <c r="L3352" s="42">
        <v>8834.8700000000008</v>
      </c>
      <c r="M3352" s="44">
        <v>44985</v>
      </c>
      <c r="N3352" s="42">
        <f>H3352-K3352-L3352</f>
        <v>1310.4299999999985</v>
      </c>
      <c r="O3352" s="42">
        <v>100</v>
      </c>
      <c r="P3352" s="45">
        <v>0.13</v>
      </c>
      <c r="Q3352" s="42">
        <v>11.5</v>
      </c>
      <c r="R3352" s="42">
        <v>88.5</v>
      </c>
      <c r="S3352" s="42">
        <f>N3352-R3352</f>
        <v>1221.9299999999985</v>
      </c>
      <c r="T3352" s="38">
        <v>5000</v>
      </c>
      <c r="U3352" s="14">
        <f>S3352/H3352</f>
        <v>0.12044296373690266</v>
      </c>
      <c r="V3352" s="19"/>
      <c r="W3352" s="19"/>
      <c r="X3352" s="37" t="s">
        <v>3472</v>
      </c>
    </row>
    <row r="3353" spans="1:37" ht="16.5" customHeight="1">
      <c r="A3353" s="38">
        <v>122</v>
      </c>
      <c r="B3353" s="39">
        <v>10741</v>
      </c>
      <c r="C3353" s="38">
        <v>10282193</v>
      </c>
      <c r="D3353" s="40" t="s">
        <v>2162</v>
      </c>
      <c r="E3353" s="38">
        <v>3</v>
      </c>
      <c r="F3353" s="38">
        <v>49</v>
      </c>
      <c r="G3353" s="38" t="s">
        <v>33</v>
      </c>
      <c r="H3353" s="42">
        <v>4629.3</v>
      </c>
      <c r="I3353" s="2"/>
      <c r="J3353" s="44">
        <v>43642</v>
      </c>
      <c r="K3353" s="42">
        <v>0</v>
      </c>
      <c r="L3353" s="42">
        <v>4069.78</v>
      </c>
      <c r="M3353" s="44">
        <v>45077</v>
      </c>
      <c r="N3353" s="42">
        <f>H3353-K3353-L3353</f>
        <v>559.52</v>
      </c>
      <c r="O3353" s="42">
        <v>0</v>
      </c>
      <c r="P3353" s="45">
        <v>0.13</v>
      </c>
      <c r="Q3353" s="42">
        <v>0</v>
      </c>
      <c r="R3353" s="42">
        <v>0</v>
      </c>
      <c r="S3353" s="42">
        <f>N3353-R3353</f>
        <v>559.52</v>
      </c>
      <c r="T3353" s="38">
        <v>5000</v>
      </c>
      <c r="U3353" s="14">
        <f>S3353/H3353</f>
        <v>0.12086492558270148</v>
      </c>
      <c r="V3353" s="19"/>
      <c r="W3353" s="19"/>
      <c r="X3353" s="37" t="s">
        <v>3462</v>
      </c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</row>
    <row r="3354" spans="1:37" ht="16.5" customHeight="1">
      <c r="A3354" s="38">
        <v>146</v>
      </c>
      <c r="B3354" s="39">
        <v>10741</v>
      </c>
      <c r="C3354" s="38">
        <v>10282193</v>
      </c>
      <c r="D3354" s="40" t="s">
        <v>2162</v>
      </c>
      <c r="E3354" s="38">
        <v>1</v>
      </c>
      <c r="F3354" s="38">
        <v>49</v>
      </c>
      <c r="G3354" s="38" t="s">
        <v>33</v>
      </c>
      <c r="H3354" s="42">
        <v>1543.1</v>
      </c>
      <c r="I3354" s="2"/>
      <c r="J3354" s="44">
        <v>43642</v>
      </c>
      <c r="K3354" s="42">
        <v>0</v>
      </c>
      <c r="L3354" s="42">
        <v>1356.59</v>
      </c>
      <c r="M3354" s="44">
        <v>45077</v>
      </c>
      <c r="N3354" s="42">
        <f>H3354-K3354-L3354</f>
        <v>186.51</v>
      </c>
      <c r="O3354" s="42">
        <v>0</v>
      </c>
      <c r="P3354" s="45">
        <v>0.13</v>
      </c>
      <c r="Q3354" s="42">
        <v>0</v>
      </c>
      <c r="R3354" s="42">
        <v>0</v>
      </c>
      <c r="S3354" s="42">
        <f>N3354-R3354</f>
        <v>186.51</v>
      </c>
      <c r="T3354" s="38">
        <v>5000</v>
      </c>
      <c r="U3354" s="14">
        <f>S3354/H3354</f>
        <v>0.12086708573650444</v>
      </c>
      <c r="V3354" s="19"/>
      <c r="W3354" s="19"/>
      <c r="X3354" s="37" t="s">
        <v>3462</v>
      </c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</row>
    <row r="3355" spans="1:37" ht="16.5" customHeight="1">
      <c r="A3355" s="38">
        <v>28</v>
      </c>
      <c r="B3355" s="39">
        <v>10711</v>
      </c>
      <c r="C3355" s="38">
        <v>10283446</v>
      </c>
      <c r="D3355" s="40" t="s">
        <v>168</v>
      </c>
      <c r="E3355" s="38">
        <v>1</v>
      </c>
      <c r="F3355" s="38">
        <v>120</v>
      </c>
      <c r="G3355" s="38" t="s">
        <v>21</v>
      </c>
      <c r="H3355" s="42">
        <v>6410.26</v>
      </c>
      <c r="I3355" s="57"/>
      <c r="J3355" s="44">
        <v>41815</v>
      </c>
      <c r="K3355" s="42">
        <v>0</v>
      </c>
      <c r="L3355" s="42">
        <v>5633.05</v>
      </c>
      <c r="M3355" s="44">
        <v>45199</v>
      </c>
      <c r="N3355" s="42">
        <v>777.21</v>
      </c>
      <c r="O3355" s="42">
        <v>0</v>
      </c>
      <c r="P3355" s="45">
        <v>0.13</v>
      </c>
      <c r="Q3355" s="42">
        <v>0</v>
      </c>
      <c r="R3355" s="42">
        <v>0</v>
      </c>
      <c r="S3355" s="42">
        <v>777.21</v>
      </c>
      <c r="T3355" s="38">
        <v>5000</v>
      </c>
      <c r="U3355" s="14">
        <f>S3355/H3355</f>
        <v>0.12124469210297242</v>
      </c>
      <c r="V3355" s="19"/>
      <c r="W3355" s="19"/>
      <c r="X3355" s="37" t="s">
        <v>3457</v>
      </c>
    </row>
    <row r="3356" spans="1:37" ht="16.5" customHeight="1">
      <c r="A3356" s="38">
        <v>106</v>
      </c>
      <c r="B3356" s="39">
        <v>10736</v>
      </c>
      <c r="C3356" s="38">
        <v>10284098</v>
      </c>
      <c r="D3356" s="40" t="s">
        <v>270</v>
      </c>
      <c r="E3356" s="31">
        <v>1</v>
      </c>
      <c r="F3356" s="38">
        <v>120</v>
      </c>
      <c r="G3356" s="38" t="s">
        <v>21</v>
      </c>
      <c r="H3356" s="42">
        <v>26077.599999999999</v>
      </c>
      <c r="I3356" s="49"/>
      <c r="J3356" s="44">
        <v>41723</v>
      </c>
      <c r="K3356" s="42">
        <v>0</v>
      </c>
      <c r="L3356" s="42">
        <v>22915.74</v>
      </c>
      <c r="M3356" s="44">
        <v>45107</v>
      </c>
      <c r="N3356" s="42">
        <f>H3356-K3356-L3356</f>
        <v>3161.8599999999969</v>
      </c>
      <c r="O3356" s="42">
        <v>0</v>
      </c>
      <c r="P3356" s="45">
        <v>0.13</v>
      </c>
      <c r="Q3356" s="42">
        <v>0</v>
      </c>
      <c r="R3356" s="42">
        <v>0</v>
      </c>
      <c r="S3356" s="42">
        <f>N3356-R3356</f>
        <v>3161.8599999999969</v>
      </c>
      <c r="T3356" s="38">
        <v>2108</v>
      </c>
      <c r="U3356" s="14">
        <f>S3356/H3356</f>
        <v>0.12124812099272929</v>
      </c>
      <c r="V3356" s="19"/>
      <c r="W3356" s="19"/>
      <c r="X3356" s="37" t="s">
        <v>3461</v>
      </c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</row>
    <row r="3357" spans="1:37" ht="16.5" customHeight="1">
      <c r="A3357" s="38">
        <v>404</v>
      </c>
      <c r="B3357" s="39">
        <v>10745</v>
      </c>
      <c r="C3357" s="38">
        <v>10307999</v>
      </c>
      <c r="D3357" s="40" t="s">
        <v>2976</v>
      </c>
      <c r="E3357" s="58">
        <v>12</v>
      </c>
      <c r="F3357" s="38">
        <v>120</v>
      </c>
      <c r="G3357" s="38" t="s">
        <v>21</v>
      </c>
      <c r="H3357" s="42">
        <v>207076.92</v>
      </c>
      <c r="I3357" s="37"/>
      <c r="J3357" s="44">
        <v>41848</v>
      </c>
      <c r="K3357" s="42">
        <v>0</v>
      </c>
      <c r="L3357" s="42">
        <v>181968.86</v>
      </c>
      <c r="M3357" s="44">
        <v>45219</v>
      </c>
      <c r="N3357" s="42">
        <v>25108.06</v>
      </c>
      <c r="O3357" s="42">
        <v>0</v>
      </c>
      <c r="P3357" s="45">
        <f>IF(J3357&lt;DATEVALUE("2009-1-1"),3%,13%)</f>
        <v>0.13</v>
      </c>
      <c r="Q3357" s="42">
        <f>IF(P3357=13%,ROUND(O3357/(1+P3357)*P3357,2),ROUND(O3357/(1+0.03)*0.02,2))</f>
        <v>0</v>
      </c>
      <c r="R3357" s="42">
        <f>O3357-Q3357</f>
        <v>0</v>
      </c>
      <c r="S3357" s="42">
        <f>N3357-R3357</f>
        <v>25108.06</v>
      </c>
      <c r="T3357" s="38">
        <v>5000</v>
      </c>
      <c r="U3357" s="14">
        <f>S3357/H3357</f>
        <v>0.12124992007800772</v>
      </c>
      <c r="V3357" s="19"/>
      <c r="W3357" s="19"/>
      <c r="X3357" s="37" t="s">
        <v>3463</v>
      </c>
    </row>
    <row r="3358" spans="1:37" ht="16.5" customHeight="1">
      <c r="A3358" s="38">
        <v>403</v>
      </c>
      <c r="B3358" s="39">
        <v>10745</v>
      </c>
      <c r="C3358" s="38">
        <v>10307726</v>
      </c>
      <c r="D3358" s="40" t="s">
        <v>2975</v>
      </c>
      <c r="E3358" s="58">
        <v>6</v>
      </c>
      <c r="F3358" s="38">
        <v>120</v>
      </c>
      <c r="G3358" s="38" t="s">
        <v>21</v>
      </c>
      <c r="H3358" s="42">
        <v>82666.679999999993</v>
      </c>
      <c r="I3358" s="37"/>
      <c r="J3358" s="44">
        <v>41848</v>
      </c>
      <c r="K3358" s="42">
        <v>0</v>
      </c>
      <c r="L3358" s="42">
        <v>72643.34</v>
      </c>
      <c r="M3358" s="44">
        <v>45219</v>
      </c>
      <c r="N3358" s="42">
        <v>10023.34</v>
      </c>
      <c r="O3358" s="42">
        <v>0</v>
      </c>
      <c r="P3358" s="45">
        <f>IF(J3358&lt;DATEVALUE("2009-1-1"),3%,13%)</f>
        <v>0.13</v>
      </c>
      <c r="Q3358" s="42">
        <f>IF(P3358=13%,ROUND(O3358/(1+P3358)*P3358,2),ROUND(O3358/(1+0.03)*0.02,2))</f>
        <v>0</v>
      </c>
      <c r="R3358" s="42">
        <f>O3358-Q3358</f>
        <v>0</v>
      </c>
      <c r="S3358" s="42">
        <f>N3358-R3358</f>
        <v>10023.34</v>
      </c>
      <c r="T3358" s="38">
        <v>5000</v>
      </c>
      <c r="U3358" s="14">
        <f>S3358/H3358</f>
        <v>0.12125006108869983</v>
      </c>
      <c r="V3358" s="19"/>
      <c r="W3358" s="19"/>
      <c r="X3358" s="37" t="s">
        <v>3463</v>
      </c>
    </row>
    <row r="3359" spans="1:37" ht="16.5" customHeight="1">
      <c r="A3359" s="38">
        <v>113</v>
      </c>
      <c r="B3359" s="39">
        <v>10734</v>
      </c>
      <c r="C3359" s="38">
        <v>10298681</v>
      </c>
      <c r="D3359" s="40" t="s">
        <v>435</v>
      </c>
      <c r="E3359" s="58">
        <v>5</v>
      </c>
      <c r="F3359" s="38">
        <v>120</v>
      </c>
      <c r="G3359" s="38" t="s">
        <v>23</v>
      </c>
      <c r="H3359" s="42">
        <v>22264.959999999999</v>
      </c>
      <c r="I3359" s="57"/>
      <c r="J3359" s="44">
        <v>41813</v>
      </c>
      <c r="K3359" s="42">
        <v>0</v>
      </c>
      <c r="L3359" s="42">
        <v>19565.32</v>
      </c>
      <c r="M3359" s="44">
        <v>45199</v>
      </c>
      <c r="N3359" s="42">
        <f>H3359-L3359</f>
        <v>2699.6399999999994</v>
      </c>
      <c r="O3359" s="42">
        <v>0</v>
      </c>
      <c r="P3359" s="45">
        <v>0.13</v>
      </c>
      <c r="Q3359" s="42">
        <v>0</v>
      </c>
      <c r="R3359" s="42">
        <v>0</v>
      </c>
      <c r="S3359" s="42">
        <f>N3359</f>
        <v>2699.6399999999994</v>
      </c>
      <c r="T3359" s="38">
        <v>5000</v>
      </c>
      <c r="U3359" s="14">
        <f>S3359/H3359</f>
        <v>0.12125061082526084</v>
      </c>
      <c r="V3359" s="19"/>
      <c r="W3359" s="19"/>
      <c r="X3359" s="37" t="s">
        <v>3460</v>
      </c>
    </row>
    <row r="3360" spans="1:37" ht="16.5" customHeight="1">
      <c r="A3360" s="38">
        <v>114</v>
      </c>
      <c r="B3360" s="39">
        <v>10724</v>
      </c>
      <c r="C3360" s="38">
        <v>10276685</v>
      </c>
      <c r="D3360" s="40" t="s">
        <v>291</v>
      </c>
      <c r="E3360" s="58">
        <v>4</v>
      </c>
      <c r="F3360" s="38">
        <v>120</v>
      </c>
      <c r="G3360" s="38" t="s">
        <v>21</v>
      </c>
      <c r="H3360" s="42">
        <v>45401.72</v>
      </c>
      <c r="I3360" s="57"/>
      <c r="J3360" s="44">
        <v>41815</v>
      </c>
      <c r="K3360" s="42">
        <v>0</v>
      </c>
      <c r="L3360" s="42">
        <v>39896.730000000003</v>
      </c>
      <c r="M3360" s="44">
        <v>45199</v>
      </c>
      <c r="N3360" s="42">
        <f>H3360-K3360-L3360</f>
        <v>5504.989999999998</v>
      </c>
      <c r="O3360" s="42">
        <v>0</v>
      </c>
      <c r="P3360" s="45">
        <v>0.13</v>
      </c>
      <c r="Q3360" s="42">
        <v>0</v>
      </c>
      <c r="R3360" s="42">
        <v>0</v>
      </c>
      <c r="S3360" s="42">
        <f>N3360-R3360</f>
        <v>5504.989999999998</v>
      </c>
      <c r="T3360" s="38">
        <v>2101</v>
      </c>
      <c r="U3360" s="14">
        <f>S3360/H3360</f>
        <v>0.12125069270503404</v>
      </c>
      <c r="V3360" s="19"/>
      <c r="W3360" s="19"/>
      <c r="X3360" s="37" t="s">
        <v>3459</v>
      </c>
    </row>
    <row r="3361" spans="1:37" ht="16.5" customHeight="1">
      <c r="A3361" s="38">
        <v>179</v>
      </c>
      <c r="B3361" s="39">
        <v>10741</v>
      </c>
      <c r="C3361" s="38">
        <v>10282297</v>
      </c>
      <c r="D3361" s="40" t="s">
        <v>301</v>
      </c>
      <c r="E3361" s="38">
        <v>1</v>
      </c>
      <c r="F3361" s="38">
        <v>120</v>
      </c>
      <c r="G3361" s="38" t="s">
        <v>21</v>
      </c>
      <c r="H3361" s="42">
        <v>18082.16</v>
      </c>
      <c r="I3361" s="49"/>
      <c r="J3361" s="44">
        <v>41723</v>
      </c>
      <c r="K3361" s="42">
        <v>0</v>
      </c>
      <c r="L3361" s="42">
        <v>15889.65</v>
      </c>
      <c r="M3361" s="44">
        <v>45107</v>
      </c>
      <c r="N3361" s="42">
        <f>H3361-K3361-L3361</f>
        <v>2192.5100000000002</v>
      </c>
      <c r="O3361" s="42">
        <v>0</v>
      </c>
      <c r="P3361" s="45">
        <v>0.13</v>
      </c>
      <c r="Q3361" s="42">
        <v>0</v>
      </c>
      <c r="R3361" s="42">
        <v>0</v>
      </c>
      <c r="S3361" s="42">
        <f>N3361-R3361</f>
        <v>2192.5100000000002</v>
      </c>
      <c r="T3361" s="38">
        <v>1601</v>
      </c>
      <c r="U3361" s="14">
        <f>S3361/H3361</f>
        <v>0.12125266008043288</v>
      </c>
      <c r="V3361" s="19"/>
      <c r="W3361" s="19"/>
      <c r="X3361" s="37" t="s">
        <v>3462</v>
      </c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</row>
    <row r="3362" spans="1:37" ht="16.5" customHeight="1">
      <c r="A3362" s="38">
        <v>105</v>
      </c>
      <c r="B3362" s="39">
        <v>10736</v>
      </c>
      <c r="C3362" s="38">
        <v>10284096</v>
      </c>
      <c r="D3362" s="40" t="s">
        <v>337</v>
      </c>
      <c r="E3362" s="31">
        <v>1</v>
      </c>
      <c r="F3362" s="38">
        <v>120</v>
      </c>
      <c r="G3362" s="38" t="s">
        <v>21</v>
      </c>
      <c r="H3362" s="42">
        <v>18932.2</v>
      </c>
      <c r="I3362" s="49"/>
      <c r="J3362" s="44">
        <v>41723</v>
      </c>
      <c r="K3362" s="42">
        <v>0</v>
      </c>
      <c r="L3362" s="42">
        <v>16636.61</v>
      </c>
      <c r="M3362" s="44">
        <v>45107</v>
      </c>
      <c r="N3362" s="42">
        <f>H3362-K3362-L3362</f>
        <v>2295.59</v>
      </c>
      <c r="O3362" s="42">
        <v>0</v>
      </c>
      <c r="P3362" s="45">
        <v>0.13</v>
      </c>
      <c r="Q3362" s="42">
        <v>0</v>
      </c>
      <c r="R3362" s="42">
        <v>0</v>
      </c>
      <c r="S3362" s="42">
        <f>N3362-R3362</f>
        <v>2295.59</v>
      </c>
      <c r="T3362" s="38">
        <v>2107</v>
      </c>
      <c r="U3362" s="14">
        <f>S3362/H3362</f>
        <v>0.12125320881883775</v>
      </c>
      <c r="V3362" s="19"/>
      <c r="W3362" s="19"/>
      <c r="X3362" s="37" t="s">
        <v>3461</v>
      </c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</row>
    <row r="3363" spans="1:37" ht="16.5" customHeight="1">
      <c r="A3363" s="38">
        <v>197</v>
      </c>
      <c r="B3363" s="39">
        <v>10741</v>
      </c>
      <c r="C3363" s="38">
        <v>10282296</v>
      </c>
      <c r="D3363" s="40" t="s">
        <v>2019</v>
      </c>
      <c r="E3363" s="38">
        <v>1</v>
      </c>
      <c r="F3363" s="38">
        <v>120</v>
      </c>
      <c r="G3363" s="38" t="s">
        <v>21</v>
      </c>
      <c r="H3363" s="42">
        <v>5600</v>
      </c>
      <c r="I3363" s="49"/>
      <c r="J3363" s="44">
        <v>41723</v>
      </c>
      <c r="K3363" s="42">
        <v>0</v>
      </c>
      <c r="L3363" s="42">
        <v>4920.8999999999996</v>
      </c>
      <c r="M3363" s="44">
        <v>45107</v>
      </c>
      <c r="N3363" s="42">
        <f>H3363-K3363-L3363</f>
        <v>679.10000000000036</v>
      </c>
      <c r="O3363" s="42">
        <v>0</v>
      </c>
      <c r="P3363" s="45">
        <v>0.13</v>
      </c>
      <c r="Q3363" s="42">
        <v>0</v>
      </c>
      <c r="R3363" s="42">
        <v>0</v>
      </c>
      <c r="S3363" s="42">
        <f>N3363-R3363</f>
        <v>679.10000000000036</v>
      </c>
      <c r="T3363" s="38">
        <v>5000</v>
      </c>
      <c r="U3363" s="14">
        <f>S3363/H3363</f>
        <v>0.1212678571428572</v>
      </c>
      <c r="V3363" s="19"/>
      <c r="W3363" s="19"/>
      <c r="X3363" s="37" t="s">
        <v>3462</v>
      </c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</row>
    <row r="3364" spans="1:37" ht="16.5" customHeight="1">
      <c r="A3364" s="38">
        <v>10</v>
      </c>
      <c r="B3364" s="39">
        <v>10749</v>
      </c>
      <c r="C3364" s="38">
        <v>10301889</v>
      </c>
      <c r="D3364" s="40" t="s">
        <v>2514</v>
      </c>
      <c r="E3364" s="38">
        <v>1</v>
      </c>
      <c r="F3364" s="38">
        <v>55</v>
      </c>
      <c r="G3364" s="38" t="s">
        <v>33</v>
      </c>
      <c r="H3364" s="42">
        <v>5948.28</v>
      </c>
      <c r="I3364" s="2"/>
      <c r="J3364" s="44">
        <v>43460</v>
      </c>
      <c r="K3364" s="42">
        <v>0</v>
      </c>
      <c r="L3364" s="42">
        <v>5221.76</v>
      </c>
      <c r="M3364" s="44">
        <v>45016</v>
      </c>
      <c r="N3364" s="42">
        <f>H3364-K3364-L3364</f>
        <v>726.51999999999953</v>
      </c>
      <c r="O3364" s="42">
        <v>0</v>
      </c>
      <c r="P3364" s="45">
        <v>0.13</v>
      </c>
      <c r="Q3364" s="42">
        <v>0</v>
      </c>
      <c r="R3364" s="42">
        <v>0</v>
      </c>
      <c r="S3364" s="42">
        <v>726.52</v>
      </c>
      <c r="T3364" s="38">
        <v>5000</v>
      </c>
      <c r="U3364" s="14">
        <f>S3364/H3364</f>
        <v>0.12213950923628343</v>
      </c>
      <c r="V3364" s="19"/>
      <c r="W3364" s="19"/>
      <c r="X3364" s="37" t="s">
        <v>3473</v>
      </c>
    </row>
    <row r="3365" spans="1:37" ht="16.5" customHeight="1">
      <c r="A3365" s="38">
        <v>930</v>
      </c>
      <c r="B3365" s="39">
        <v>10800</v>
      </c>
      <c r="C3365" s="38">
        <v>10317202</v>
      </c>
      <c r="D3365" s="40" t="s">
        <v>2837</v>
      </c>
      <c r="E3365" s="38">
        <v>1</v>
      </c>
      <c r="F3365" s="38">
        <v>55</v>
      </c>
      <c r="G3365" s="38" t="s">
        <v>33</v>
      </c>
      <c r="H3365" s="42">
        <v>2349.67</v>
      </c>
      <c r="I3365" s="2"/>
      <c r="J3365" s="44">
        <v>43460</v>
      </c>
      <c r="K3365" s="42">
        <v>0</v>
      </c>
      <c r="L3365" s="42">
        <v>2026.17</v>
      </c>
      <c r="M3365" s="44">
        <v>45016</v>
      </c>
      <c r="N3365" s="42">
        <f>H3365-K3365-L3365</f>
        <v>323.5</v>
      </c>
      <c r="O3365" s="42">
        <v>40.520000000000003</v>
      </c>
      <c r="P3365" s="45">
        <v>0.13</v>
      </c>
      <c r="Q3365" s="42">
        <v>4.66</v>
      </c>
      <c r="R3365" s="42">
        <v>35.86</v>
      </c>
      <c r="S3365" s="42">
        <f>N3365-R3365</f>
        <v>287.64</v>
      </c>
      <c r="T3365" s="38">
        <v>2505</v>
      </c>
      <c r="U3365" s="14">
        <f>S3365/H3365</f>
        <v>0.12241719049909135</v>
      </c>
      <c r="V3365" s="19"/>
      <c r="W3365" s="19"/>
      <c r="X3365" s="37" t="s">
        <v>3465</v>
      </c>
    </row>
    <row r="3366" spans="1:37" ht="16.5" customHeight="1">
      <c r="A3366" s="38">
        <v>317</v>
      </c>
      <c r="B3366" s="39">
        <v>10736</v>
      </c>
      <c r="C3366" s="38">
        <v>10284104</v>
      </c>
      <c r="D3366" s="40" t="s">
        <v>724</v>
      </c>
      <c r="E3366" s="38">
        <v>1</v>
      </c>
      <c r="F3366" s="38">
        <v>120</v>
      </c>
      <c r="G3366" s="38" t="s">
        <v>21</v>
      </c>
      <c r="H3366" s="42">
        <v>14102.56</v>
      </c>
      <c r="I3366" s="55"/>
      <c r="J3366" s="44">
        <v>41785</v>
      </c>
      <c r="K3366" s="42">
        <v>0</v>
      </c>
      <c r="L3366" s="42">
        <v>12281.1</v>
      </c>
      <c r="M3366" s="44">
        <v>45138</v>
      </c>
      <c r="N3366" s="42">
        <f>H3366-K3366-L3366</f>
        <v>1821.4599999999991</v>
      </c>
      <c r="O3366" s="42">
        <v>100</v>
      </c>
      <c r="P3366" s="45">
        <v>0.13</v>
      </c>
      <c r="Q3366" s="42">
        <v>11.5</v>
      </c>
      <c r="R3366" s="42">
        <v>88.5</v>
      </c>
      <c r="S3366" s="42">
        <v>1732.96</v>
      </c>
      <c r="T3366" s="38">
        <v>2101</v>
      </c>
      <c r="U3366" s="14">
        <f>S3366/H3366</f>
        <v>0.12288265392949933</v>
      </c>
      <c r="V3366" s="19"/>
      <c r="W3366" s="19"/>
      <c r="X3366" s="37" t="s">
        <v>3461</v>
      </c>
    </row>
    <row r="3367" spans="1:37" ht="16.5" customHeight="1">
      <c r="A3367" s="38">
        <v>3</v>
      </c>
      <c r="B3367" s="39">
        <v>50100</v>
      </c>
      <c r="C3367" s="38">
        <v>10308941</v>
      </c>
      <c r="D3367" s="40" t="s">
        <v>1617</v>
      </c>
      <c r="E3367" s="38">
        <v>2</v>
      </c>
      <c r="F3367" s="38">
        <v>120</v>
      </c>
      <c r="G3367" s="38" t="s">
        <v>23</v>
      </c>
      <c r="H3367" s="42">
        <v>5777.78</v>
      </c>
      <c r="I3367" s="2"/>
      <c r="J3367" s="44">
        <v>41637</v>
      </c>
      <c r="K3367" s="42">
        <v>0</v>
      </c>
      <c r="L3367" s="42">
        <v>5031.3999999999996</v>
      </c>
      <c r="M3367" s="44">
        <v>44985</v>
      </c>
      <c r="N3367" s="42">
        <f>H3367-K3367-L3367</f>
        <v>746.38000000000011</v>
      </c>
      <c r="O3367" s="42">
        <v>30</v>
      </c>
      <c r="P3367" s="45">
        <v>0.13</v>
      </c>
      <c r="Q3367" s="42">
        <v>3.45</v>
      </c>
      <c r="R3367" s="42">
        <v>26.55</v>
      </c>
      <c r="S3367" s="42">
        <f>N3367-R3367</f>
        <v>719.83000000000015</v>
      </c>
      <c r="T3367" s="38">
        <v>2101</v>
      </c>
      <c r="U3367" s="14">
        <f>S3367/H3367</f>
        <v>0.12458591362080249</v>
      </c>
      <c r="V3367" s="19"/>
      <c r="W3367" s="19"/>
      <c r="X3367" s="37" t="s">
        <v>3477</v>
      </c>
    </row>
    <row r="3368" spans="1:37" ht="16.5" customHeight="1">
      <c r="A3368" s="38">
        <v>49</v>
      </c>
      <c r="B3368" s="39">
        <v>10732</v>
      </c>
      <c r="C3368" s="38">
        <v>10319939</v>
      </c>
      <c r="D3368" s="40" t="s">
        <v>230</v>
      </c>
      <c r="E3368" s="38">
        <v>7</v>
      </c>
      <c r="F3368" s="38">
        <v>120</v>
      </c>
      <c r="G3368" s="38" t="s">
        <v>23</v>
      </c>
      <c r="H3368" s="42">
        <v>17350.41</v>
      </c>
      <c r="I3368" s="55"/>
      <c r="J3368" s="44">
        <v>41783</v>
      </c>
      <c r="K3368" s="42">
        <v>0</v>
      </c>
      <c r="L3368" s="42">
        <v>15109.25</v>
      </c>
      <c r="M3368" s="44">
        <v>45138</v>
      </c>
      <c r="N3368" s="42">
        <f>H3368-K3368-L3368</f>
        <v>2241.16</v>
      </c>
      <c r="O3368" s="42">
        <v>70</v>
      </c>
      <c r="P3368" s="45">
        <v>0.13</v>
      </c>
      <c r="Q3368" s="42">
        <v>8.0500000000000007</v>
      </c>
      <c r="R3368" s="42">
        <v>61.95</v>
      </c>
      <c r="S3368" s="42">
        <v>2179.21</v>
      </c>
      <c r="T3368" s="38">
        <v>2101</v>
      </c>
      <c r="U3368" s="14">
        <f>S3368/H3368</f>
        <v>0.12559991377725369</v>
      </c>
      <c r="V3368" s="19"/>
      <c r="W3368" s="19"/>
      <c r="X3368" s="37" t="s">
        <v>3460</v>
      </c>
    </row>
    <row r="3369" spans="1:37" ht="16.5" customHeight="1">
      <c r="A3369" s="38">
        <v>34</v>
      </c>
      <c r="B3369" s="39">
        <v>10704</v>
      </c>
      <c r="C3369" s="38">
        <v>10280214</v>
      </c>
      <c r="D3369" s="40" t="s">
        <v>98</v>
      </c>
      <c r="E3369" s="38">
        <v>2</v>
      </c>
      <c r="F3369" s="38">
        <v>120</v>
      </c>
      <c r="G3369" s="38" t="s">
        <v>23</v>
      </c>
      <c r="H3369" s="42">
        <v>627.96</v>
      </c>
      <c r="I3369" s="53"/>
      <c r="J3369" s="44">
        <v>41814</v>
      </c>
      <c r="K3369" s="42">
        <v>0</v>
      </c>
      <c r="L3369" s="42">
        <v>546.85</v>
      </c>
      <c r="M3369" s="44">
        <v>45169</v>
      </c>
      <c r="N3369" s="42">
        <f>H3369-K3369-L3369</f>
        <v>81.110000000000014</v>
      </c>
      <c r="O3369" s="42">
        <v>2</v>
      </c>
      <c r="P3369" s="45">
        <v>0.13</v>
      </c>
      <c r="Q3369" s="42">
        <v>0.23</v>
      </c>
      <c r="R3369" s="42">
        <v>1.77</v>
      </c>
      <c r="S3369" s="42">
        <v>79.34</v>
      </c>
      <c r="T3369" s="38">
        <v>5000</v>
      </c>
      <c r="U3369" s="14">
        <f>S3369/H3369</f>
        <v>0.12634562711000699</v>
      </c>
      <c r="V3369" s="19"/>
      <c r="W3369" s="19"/>
      <c r="X3369" s="37" t="s">
        <v>3455</v>
      </c>
    </row>
    <row r="3370" spans="1:37" ht="16.5" customHeight="1">
      <c r="A3370" s="38">
        <v>36</v>
      </c>
      <c r="B3370" s="39">
        <v>10704</v>
      </c>
      <c r="C3370" s="38">
        <v>10280475</v>
      </c>
      <c r="D3370" s="40" t="s">
        <v>818</v>
      </c>
      <c r="E3370" s="38">
        <v>1</v>
      </c>
      <c r="F3370" s="38">
        <v>120</v>
      </c>
      <c r="G3370" s="38" t="s">
        <v>23</v>
      </c>
      <c r="H3370" s="42">
        <v>390.9</v>
      </c>
      <c r="I3370" s="53"/>
      <c r="J3370" s="44">
        <v>41814</v>
      </c>
      <c r="K3370" s="42">
        <v>0</v>
      </c>
      <c r="L3370" s="42">
        <v>340.4</v>
      </c>
      <c r="M3370" s="44">
        <v>45169</v>
      </c>
      <c r="N3370" s="42">
        <f>H3370-K3370-L3370</f>
        <v>50.5</v>
      </c>
      <c r="O3370" s="42">
        <v>1</v>
      </c>
      <c r="P3370" s="45">
        <v>0.13</v>
      </c>
      <c r="Q3370" s="42">
        <v>0.12</v>
      </c>
      <c r="R3370" s="42">
        <v>0.88</v>
      </c>
      <c r="S3370" s="42">
        <v>49.62</v>
      </c>
      <c r="T3370" s="38">
        <v>5000</v>
      </c>
      <c r="U3370" s="14">
        <f>S3370/H3370</f>
        <v>0.12693783576362241</v>
      </c>
      <c r="V3370" s="19"/>
      <c r="W3370" s="19"/>
      <c r="X3370" s="37" t="s">
        <v>3455</v>
      </c>
    </row>
    <row r="3371" spans="1:37" ht="16.5" customHeight="1">
      <c r="A3371" s="38">
        <v>289</v>
      </c>
      <c r="B3371" s="39">
        <v>10736</v>
      </c>
      <c r="C3371" s="38">
        <v>10319116</v>
      </c>
      <c r="D3371" s="40" t="s">
        <v>1258</v>
      </c>
      <c r="E3371" s="38">
        <v>1</v>
      </c>
      <c r="F3371" s="38">
        <v>120</v>
      </c>
      <c r="G3371" s="38" t="s">
        <v>279</v>
      </c>
      <c r="H3371" s="42">
        <v>102144.42</v>
      </c>
      <c r="I3371" s="55"/>
      <c r="J3371" s="44">
        <v>43096</v>
      </c>
      <c r="K3371" s="42">
        <v>0</v>
      </c>
      <c r="L3371" s="42">
        <v>54178.97</v>
      </c>
      <c r="M3371" s="44">
        <v>45138</v>
      </c>
      <c r="N3371" s="42">
        <f>H3371-K3371-L3371</f>
        <v>47965.45</v>
      </c>
      <c r="O3371" s="42">
        <v>39500</v>
      </c>
      <c r="P3371" s="45">
        <v>0.13</v>
      </c>
      <c r="Q3371" s="42">
        <v>4544.25</v>
      </c>
      <c r="R3371" s="42">
        <v>34955.75</v>
      </c>
      <c r="S3371" s="42">
        <v>13009.7</v>
      </c>
      <c r="T3371" s="38">
        <v>1802</v>
      </c>
      <c r="U3371" s="14">
        <f>S3371/H3371</f>
        <v>0.12736574352274946</v>
      </c>
      <c r="V3371" s="19"/>
      <c r="W3371" s="19"/>
      <c r="X3371" s="37" t="s">
        <v>3461</v>
      </c>
    </row>
    <row r="3372" spans="1:37" ht="16.5" customHeight="1">
      <c r="A3372" s="38">
        <v>245</v>
      </c>
      <c r="B3372" s="39">
        <v>10745</v>
      </c>
      <c r="C3372" s="38">
        <v>10308218</v>
      </c>
      <c r="D3372" s="40" t="s">
        <v>586</v>
      </c>
      <c r="E3372" s="58">
        <v>1</v>
      </c>
      <c r="F3372" s="38">
        <v>120</v>
      </c>
      <c r="G3372" s="38" t="s">
        <v>23</v>
      </c>
      <c r="H3372" s="42">
        <v>341.88</v>
      </c>
      <c r="I3372" s="57"/>
      <c r="J3372" s="44">
        <v>41846</v>
      </c>
      <c r="K3372" s="42">
        <v>0</v>
      </c>
      <c r="L3372" s="42">
        <v>297.73</v>
      </c>
      <c r="M3372" s="44">
        <v>45199</v>
      </c>
      <c r="N3372" s="42">
        <f>H3372-K3372-L3372</f>
        <v>44.149999999999977</v>
      </c>
      <c r="O3372" s="42">
        <v>0</v>
      </c>
      <c r="P3372" s="45">
        <v>0.13</v>
      </c>
      <c r="Q3372" s="42">
        <v>0</v>
      </c>
      <c r="R3372" s="42">
        <v>0</v>
      </c>
      <c r="S3372" s="42">
        <f>N3372-R3372</f>
        <v>44.149999999999977</v>
      </c>
      <c r="T3372" s="38">
        <v>2101</v>
      </c>
      <c r="U3372" s="14">
        <f>S3372/H3372</f>
        <v>0.12913887913887909</v>
      </c>
      <c r="V3372" s="19"/>
      <c r="W3372" s="19"/>
      <c r="X3372" s="37" t="s">
        <v>3463</v>
      </c>
    </row>
    <row r="3373" spans="1:37" ht="16.5" customHeight="1">
      <c r="A3373" s="38">
        <v>1119</v>
      </c>
      <c r="B3373" s="39">
        <v>10800</v>
      </c>
      <c r="C3373" s="38">
        <v>10316292</v>
      </c>
      <c r="D3373" s="40" t="s">
        <v>1164</v>
      </c>
      <c r="E3373" s="38">
        <v>1</v>
      </c>
      <c r="F3373" s="38">
        <v>60</v>
      </c>
      <c r="G3373" s="38" t="s">
        <v>23</v>
      </c>
      <c r="H3373" s="42">
        <v>3095</v>
      </c>
      <c r="I3373" s="53"/>
      <c r="J3373" s="44">
        <v>43494</v>
      </c>
      <c r="K3373" s="42">
        <v>0</v>
      </c>
      <c r="L3373" s="42">
        <v>2695.25</v>
      </c>
      <c r="M3373" s="44">
        <v>45169</v>
      </c>
      <c r="N3373" s="42">
        <f>H3373-K3373-L3373</f>
        <v>399.75</v>
      </c>
      <c r="O3373" s="42">
        <v>0</v>
      </c>
      <c r="P3373" s="45">
        <v>0.13</v>
      </c>
      <c r="Q3373" s="42">
        <v>0</v>
      </c>
      <c r="R3373" s="42">
        <v>0</v>
      </c>
      <c r="S3373" s="42">
        <f>N3373-R3373</f>
        <v>399.75</v>
      </c>
      <c r="T3373" s="38">
        <v>2505</v>
      </c>
      <c r="U3373" s="14">
        <f>S3373/H3373</f>
        <v>0.1291599353796446</v>
      </c>
      <c r="V3373" s="19"/>
      <c r="W3373" s="19"/>
      <c r="X3373" s="37" t="s">
        <v>3465</v>
      </c>
    </row>
    <row r="3374" spans="1:37" ht="16.5" customHeight="1">
      <c r="A3374" s="38">
        <v>1120</v>
      </c>
      <c r="B3374" s="39">
        <v>10800</v>
      </c>
      <c r="C3374" s="38">
        <v>10316293</v>
      </c>
      <c r="D3374" s="40" t="s">
        <v>1164</v>
      </c>
      <c r="E3374" s="38">
        <v>1</v>
      </c>
      <c r="F3374" s="38">
        <v>60</v>
      </c>
      <c r="G3374" s="38" t="s">
        <v>23</v>
      </c>
      <c r="H3374" s="42">
        <v>3095</v>
      </c>
      <c r="I3374" s="53"/>
      <c r="J3374" s="44">
        <v>43494</v>
      </c>
      <c r="K3374" s="42">
        <v>0</v>
      </c>
      <c r="L3374" s="42">
        <v>2695.25</v>
      </c>
      <c r="M3374" s="44">
        <v>45169</v>
      </c>
      <c r="N3374" s="42">
        <f>H3374-K3374-L3374</f>
        <v>399.75</v>
      </c>
      <c r="O3374" s="42">
        <v>0</v>
      </c>
      <c r="P3374" s="45">
        <v>0.13</v>
      </c>
      <c r="Q3374" s="42">
        <v>0</v>
      </c>
      <c r="R3374" s="42">
        <v>0</v>
      </c>
      <c r="S3374" s="42">
        <f>N3374-R3374</f>
        <v>399.75</v>
      </c>
      <c r="T3374" s="38">
        <v>2505</v>
      </c>
      <c r="U3374" s="14">
        <f>S3374/H3374</f>
        <v>0.1291599353796446</v>
      </c>
      <c r="V3374" s="19"/>
      <c r="W3374" s="19"/>
      <c r="X3374" s="37" t="s">
        <v>3465</v>
      </c>
    </row>
    <row r="3375" spans="1:37" ht="16.5" customHeight="1">
      <c r="A3375" s="38">
        <v>1121</v>
      </c>
      <c r="B3375" s="39">
        <v>10800</v>
      </c>
      <c r="C3375" s="38">
        <v>10316300</v>
      </c>
      <c r="D3375" s="40" t="s">
        <v>1164</v>
      </c>
      <c r="E3375" s="38">
        <v>1</v>
      </c>
      <c r="F3375" s="38">
        <v>60</v>
      </c>
      <c r="G3375" s="38" t="s">
        <v>23</v>
      </c>
      <c r="H3375" s="42">
        <v>3095</v>
      </c>
      <c r="I3375" s="53"/>
      <c r="J3375" s="44">
        <v>43494</v>
      </c>
      <c r="K3375" s="42">
        <v>0</v>
      </c>
      <c r="L3375" s="42">
        <v>2695.25</v>
      </c>
      <c r="M3375" s="44">
        <v>45169</v>
      </c>
      <c r="N3375" s="42">
        <f>H3375-K3375-L3375</f>
        <v>399.75</v>
      </c>
      <c r="O3375" s="42">
        <v>0</v>
      </c>
      <c r="P3375" s="45">
        <v>0.13</v>
      </c>
      <c r="Q3375" s="42">
        <v>0</v>
      </c>
      <c r="R3375" s="42">
        <v>0</v>
      </c>
      <c r="S3375" s="42">
        <f>N3375-R3375</f>
        <v>399.75</v>
      </c>
      <c r="T3375" s="38">
        <v>2505</v>
      </c>
      <c r="U3375" s="14">
        <f>S3375/H3375</f>
        <v>0.1291599353796446</v>
      </c>
      <c r="V3375" s="19"/>
      <c r="W3375" s="19"/>
      <c r="X3375" s="37" t="s">
        <v>3465</v>
      </c>
    </row>
    <row r="3376" spans="1:37" ht="16.5" customHeight="1">
      <c r="A3376" s="38">
        <v>62</v>
      </c>
      <c r="B3376" s="39">
        <v>10723</v>
      </c>
      <c r="C3376" s="38">
        <v>10319577</v>
      </c>
      <c r="D3376" s="40" t="s">
        <v>278</v>
      </c>
      <c r="E3376" s="58">
        <v>1</v>
      </c>
      <c r="F3376" s="38">
        <v>120</v>
      </c>
      <c r="G3376" s="38" t="s">
        <v>279</v>
      </c>
      <c r="H3376" s="42">
        <v>24565.27</v>
      </c>
      <c r="I3376" s="57"/>
      <c r="J3376" s="44">
        <v>41849</v>
      </c>
      <c r="K3376" s="42">
        <v>0</v>
      </c>
      <c r="L3376" s="42">
        <v>21392.41</v>
      </c>
      <c r="M3376" s="44">
        <v>45199</v>
      </c>
      <c r="N3376" s="42">
        <f>H3376-K3376-L3376</f>
        <v>3172.8600000000006</v>
      </c>
      <c r="O3376" s="42">
        <v>0</v>
      </c>
      <c r="P3376" s="45">
        <v>0.13</v>
      </c>
      <c r="Q3376" s="42">
        <v>0</v>
      </c>
      <c r="R3376" s="42">
        <v>0</v>
      </c>
      <c r="S3376" s="42">
        <f>N3376</f>
        <v>3172.8600000000006</v>
      </c>
      <c r="T3376" s="38">
        <v>1802</v>
      </c>
      <c r="U3376" s="14">
        <f>S3376/H3376</f>
        <v>0.12916039595738213</v>
      </c>
      <c r="V3376" s="19"/>
      <c r="W3376" s="19"/>
      <c r="X3376" s="37" t="s">
        <v>3470</v>
      </c>
    </row>
    <row r="3377" spans="1:24" ht="16.5" customHeight="1">
      <c r="A3377" s="38">
        <v>46</v>
      </c>
      <c r="B3377" s="39">
        <v>10700</v>
      </c>
      <c r="C3377" s="38">
        <v>10275337</v>
      </c>
      <c r="D3377" s="40" t="s">
        <v>30</v>
      </c>
      <c r="E3377" s="38">
        <v>14</v>
      </c>
      <c r="F3377" s="38">
        <v>60</v>
      </c>
      <c r="G3377" s="38" t="s">
        <v>23</v>
      </c>
      <c r="H3377" s="42">
        <v>592.20000000000005</v>
      </c>
      <c r="I3377" s="57"/>
      <c r="J3377" s="44">
        <v>43521</v>
      </c>
      <c r="K3377" s="42">
        <v>0</v>
      </c>
      <c r="L3377" s="42">
        <v>515.71</v>
      </c>
      <c r="M3377" s="44">
        <v>45199</v>
      </c>
      <c r="N3377" s="42">
        <v>76.489999999999995</v>
      </c>
      <c r="O3377" s="42">
        <v>0</v>
      </c>
      <c r="P3377" s="45">
        <v>0.13</v>
      </c>
      <c r="Q3377" s="42">
        <v>0</v>
      </c>
      <c r="R3377" s="42">
        <v>0</v>
      </c>
      <c r="S3377" s="42">
        <v>76.489999999999995</v>
      </c>
      <c r="T3377" s="38">
        <v>5000</v>
      </c>
      <c r="U3377" s="14">
        <f>S3377/H3377</f>
        <v>0.12916244511989192</v>
      </c>
      <c r="V3377" s="19"/>
      <c r="W3377" s="19"/>
      <c r="X3377" s="37" t="s">
        <v>3455</v>
      </c>
    </row>
    <row r="3378" spans="1:24" ht="16.5" customHeight="1">
      <c r="A3378" s="38">
        <v>247</v>
      </c>
      <c r="B3378" s="39">
        <v>10745</v>
      </c>
      <c r="C3378" s="38">
        <v>10308348</v>
      </c>
      <c r="D3378" s="40" t="s">
        <v>587</v>
      </c>
      <c r="E3378" s="58">
        <v>28</v>
      </c>
      <c r="F3378" s="38">
        <v>120</v>
      </c>
      <c r="G3378" s="38" t="s">
        <v>23</v>
      </c>
      <c r="H3378" s="42">
        <v>2003.12</v>
      </c>
      <c r="I3378" s="57"/>
      <c r="J3378" s="44">
        <v>41847</v>
      </c>
      <c r="K3378" s="42">
        <v>0</v>
      </c>
      <c r="L3378" s="42">
        <v>1744.39</v>
      </c>
      <c r="M3378" s="44">
        <v>45199</v>
      </c>
      <c r="N3378" s="42">
        <f>H3378-K3378-L3378</f>
        <v>258.72999999999979</v>
      </c>
      <c r="O3378" s="42">
        <v>0</v>
      </c>
      <c r="P3378" s="45">
        <v>0.13</v>
      </c>
      <c r="Q3378" s="42">
        <v>0</v>
      </c>
      <c r="R3378" s="42">
        <v>0</v>
      </c>
      <c r="S3378" s="42">
        <f>N3378-R3378</f>
        <v>258.72999999999979</v>
      </c>
      <c r="T3378" s="38">
        <v>5000</v>
      </c>
      <c r="U3378" s="14">
        <f>S3378/H3378</f>
        <v>0.1291635049323055</v>
      </c>
      <c r="V3378" s="19"/>
      <c r="W3378" s="19"/>
      <c r="X3378" s="37" t="s">
        <v>3463</v>
      </c>
    </row>
    <row r="3379" spans="1:24" ht="16.5" customHeight="1">
      <c r="A3379" s="38">
        <v>249</v>
      </c>
      <c r="B3379" s="39">
        <v>10745</v>
      </c>
      <c r="C3379" s="38">
        <v>10308372</v>
      </c>
      <c r="D3379" s="40" t="s">
        <v>230</v>
      </c>
      <c r="E3379" s="58">
        <v>1</v>
      </c>
      <c r="F3379" s="38">
        <v>120</v>
      </c>
      <c r="G3379" s="38" t="s">
        <v>23</v>
      </c>
      <c r="H3379" s="42">
        <v>2693</v>
      </c>
      <c r="I3379" s="57"/>
      <c r="J3379" s="44">
        <v>41847</v>
      </c>
      <c r="K3379" s="42">
        <v>0</v>
      </c>
      <c r="L3379" s="42">
        <v>2345.16</v>
      </c>
      <c r="M3379" s="44">
        <v>45199</v>
      </c>
      <c r="N3379" s="42">
        <f>H3379-K3379-L3379</f>
        <v>347.84000000000015</v>
      </c>
      <c r="O3379" s="42">
        <v>0</v>
      </c>
      <c r="P3379" s="45">
        <v>0.13</v>
      </c>
      <c r="Q3379" s="42">
        <v>0</v>
      </c>
      <c r="R3379" s="42">
        <v>0</v>
      </c>
      <c r="S3379" s="42">
        <f>N3379-R3379</f>
        <v>347.84000000000015</v>
      </c>
      <c r="T3379" s="38">
        <v>2004</v>
      </c>
      <c r="U3379" s="14">
        <f>S3379/H3379</f>
        <v>0.12916450055699968</v>
      </c>
      <c r="V3379" s="19"/>
      <c r="W3379" s="19"/>
      <c r="X3379" s="37" t="s">
        <v>3463</v>
      </c>
    </row>
    <row r="3380" spans="1:24" ht="16.5" customHeight="1">
      <c r="A3380" s="38">
        <v>255</v>
      </c>
      <c r="B3380" s="39">
        <v>10745</v>
      </c>
      <c r="C3380" s="38">
        <v>10308501</v>
      </c>
      <c r="D3380" s="40" t="s">
        <v>593</v>
      </c>
      <c r="E3380" s="58">
        <v>4</v>
      </c>
      <c r="F3380" s="38">
        <v>120</v>
      </c>
      <c r="G3380" s="38" t="s">
        <v>23</v>
      </c>
      <c r="H3380" s="42">
        <v>1851.2</v>
      </c>
      <c r="I3380" s="57"/>
      <c r="J3380" s="44">
        <v>41846</v>
      </c>
      <c r="K3380" s="42">
        <v>0</v>
      </c>
      <c r="L3380" s="42">
        <v>1612.09</v>
      </c>
      <c r="M3380" s="44">
        <v>45199</v>
      </c>
      <c r="N3380" s="42">
        <f>H3380-K3380-L3380</f>
        <v>239.11000000000013</v>
      </c>
      <c r="O3380" s="42">
        <v>0</v>
      </c>
      <c r="P3380" s="45">
        <v>0.13</v>
      </c>
      <c r="Q3380" s="42">
        <v>0</v>
      </c>
      <c r="R3380" s="42">
        <v>0</v>
      </c>
      <c r="S3380" s="42">
        <f>N3380-R3380</f>
        <v>239.11000000000013</v>
      </c>
      <c r="T3380" s="38">
        <v>5000</v>
      </c>
      <c r="U3380" s="14">
        <f>S3380/H3380</f>
        <v>0.12916486603284363</v>
      </c>
      <c r="V3380" s="19"/>
      <c r="W3380" s="19"/>
      <c r="X3380" s="37" t="s">
        <v>3463</v>
      </c>
    </row>
    <row r="3381" spans="1:24" ht="16.5" customHeight="1">
      <c r="A3381" s="38">
        <v>2</v>
      </c>
      <c r="B3381" s="39">
        <v>50100</v>
      </c>
      <c r="C3381" s="38">
        <v>10309188</v>
      </c>
      <c r="D3381" s="40" t="s">
        <v>31</v>
      </c>
      <c r="E3381" s="38">
        <v>115</v>
      </c>
      <c r="F3381" s="38">
        <v>120</v>
      </c>
      <c r="G3381" s="38" t="s">
        <v>23</v>
      </c>
      <c r="H3381" s="42">
        <v>5533.8</v>
      </c>
      <c r="I3381" s="2"/>
      <c r="J3381" s="44">
        <v>41637</v>
      </c>
      <c r="K3381" s="42">
        <v>0</v>
      </c>
      <c r="L3381" s="42">
        <v>4819.0200000000004</v>
      </c>
      <c r="M3381" s="44">
        <v>44985</v>
      </c>
      <c r="N3381" s="42">
        <f>H3381-K3381-L3381</f>
        <v>714.77999999999975</v>
      </c>
      <c r="O3381" s="42">
        <v>0</v>
      </c>
      <c r="P3381" s="45">
        <v>0.13</v>
      </c>
      <c r="Q3381" s="42">
        <v>0</v>
      </c>
      <c r="R3381" s="42">
        <v>0</v>
      </c>
      <c r="S3381" s="42">
        <f>N3381-R3381</f>
        <v>714.77999999999975</v>
      </c>
      <c r="T3381" s="38">
        <v>5000</v>
      </c>
      <c r="U3381" s="14">
        <f>S3381/H3381</f>
        <v>0.12916621489753871</v>
      </c>
      <c r="V3381" s="19"/>
      <c r="W3381" s="19"/>
      <c r="X3381" s="37" t="s">
        <v>3477</v>
      </c>
    </row>
    <row r="3382" spans="1:24" ht="16.5" customHeight="1">
      <c r="A3382" s="38">
        <v>260</v>
      </c>
      <c r="B3382" s="39">
        <v>10745</v>
      </c>
      <c r="C3382" s="38">
        <v>10308843</v>
      </c>
      <c r="D3382" s="40" t="s">
        <v>597</v>
      </c>
      <c r="E3382" s="41">
        <v>4</v>
      </c>
      <c r="F3382" s="38">
        <v>120</v>
      </c>
      <c r="G3382" s="38" t="s">
        <v>21</v>
      </c>
      <c r="H3382" s="42">
        <v>45401.72</v>
      </c>
      <c r="I3382" s="57"/>
      <c r="J3382" s="44">
        <v>41848</v>
      </c>
      <c r="K3382" s="42">
        <v>0</v>
      </c>
      <c r="L3382" s="42">
        <v>39537.339999999997</v>
      </c>
      <c r="M3382" s="44">
        <v>45199</v>
      </c>
      <c r="N3382" s="42">
        <f>H3382-K3382-L3382</f>
        <v>5864.3800000000047</v>
      </c>
      <c r="O3382" s="42">
        <v>0</v>
      </c>
      <c r="P3382" s="45">
        <v>0.13</v>
      </c>
      <c r="Q3382" s="42">
        <v>0</v>
      </c>
      <c r="R3382" s="42">
        <v>0</v>
      </c>
      <c r="S3382" s="42">
        <f>N3382-R3382</f>
        <v>5864.3800000000047</v>
      </c>
      <c r="T3382" s="38">
        <v>5000</v>
      </c>
      <c r="U3382" s="14">
        <f>S3382/H3382</f>
        <v>0.12916647210722423</v>
      </c>
      <c r="V3382" s="19"/>
      <c r="W3382" s="19"/>
      <c r="X3382" s="37" t="s">
        <v>3463</v>
      </c>
    </row>
    <row r="3383" spans="1:24" ht="16.5" customHeight="1">
      <c r="A3383" s="38">
        <v>104</v>
      </c>
      <c r="B3383" s="39">
        <v>10724</v>
      </c>
      <c r="C3383" s="38">
        <v>10277103</v>
      </c>
      <c r="D3383" s="40" t="s">
        <v>30</v>
      </c>
      <c r="E3383" s="58">
        <v>187</v>
      </c>
      <c r="F3383" s="38">
        <v>60</v>
      </c>
      <c r="G3383" s="38" t="s">
        <v>23</v>
      </c>
      <c r="H3383" s="42">
        <v>7910.1</v>
      </c>
      <c r="I3383" s="57"/>
      <c r="J3383" s="44">
        <v>43521</v>
      </c>
      <c r="K3383" s="42">
        <v>0</v>
      </c>
      <c r="L3383" s="42">
        <v>6888.38</v>
      </c>
      <c r="M3383" s="44">
        <v>45199</v>
      </c>
      <c r="N3383" s="42">
        <f>H3383-K3383-L3383</f>
        <v>1021.7200000000003</v>
      </c>
      <c r="O3383" s="42">
        <v>0</v>
      </c>
      <c r="P3383" s="45">
        <v>0.13</v>
      </c>
      <c r="Q3383" s="42">
        <v>0</v>
      </c>
      <c r="R3383" s="42">
        <v>0</v>
      </c>
      <c r="S3383" s="42">
        <f>N3383-R3383</f>
        <v>1021.7200000000003</v>
      </c>
      <c r="T3383" s="38">
        <v>5000</v>
      </c>
      <c r="U3383" s="14">
        <f>S3383/H3383</f>
        <v>0.12916650864085161</v>
      </c>
      <c r="V3383" s="19"/>
      <c r="W3383" s="19"/>
      <c r="X3383" s="37" t="s">
        <v>3459</v>
      </c>
    </row>
    <row r="3384" spans="1:24" ht="16.5" customHeight="1">
      <c r="A3384" s="38">
        <v>572</v>
      </c>
      <c r="B3384" s="39">
        <v>10736</v>
      </c>
      <c r="C3384" s="38">
        <v>10284103</v>
      </c>
      <c r="D3384" s="40" t="s">
        <v>1478</v>
      </c>
      <c r="E3384" s="38">
        <v>1</v>
      </c>
      <c r="F3384" s="38">
        <v>120</v>
      </c>
      <c r="G3384" s="38" t="s">
        <v>262</v>
      </c>
      <c r="H3384" s="42">
        <v>68880</v>
      </c>
      <c r="I3384" s="55"/>
      <c r="J3384" s="44">
        <v>41785</v>
      </c>
      <c r="K3384" s="42">
        <v>0</v>
      </c>
      <c r="L3384" s="42">
        <v>59983</v>
      </c>
      <c r="M3384" s="44">
        <v>45138</v>
      </c>
      <c r="N3384" s="42">
        <f>H3384-K3384-L3384</f>
        <v>8897</v>
      </c>
      <c r="O3384" s="42">
        <v>0</v>
      </c>
      <c r="P3384" s="45">
        <v>0.13</v>
      </c>
      <c r="Q3384" s="42">
        <v>0</v>
      </c>
      <c r="R3384" s="42">
        <v>0</v>
      </c>
      <c r="S3384" s="42">
        <v>8897</v>
      </c>
      <c r="T3384" s="38">
        <v>5000</v>
      </c>
      <c r="U3384" s="14">
        <f>S3384/H3384</f>
        <v>0.12916666666666668</v>
      </c>
      <c r="V3384" s="19"/>
      <c r="W3384" s="19"/>
      <c r="X3384" s="37" t="s">
        <v>3461</v>
      </c>
    </row>
    <row r="3385" spans="1:24" ht="16.5" customHeight="1">
      <c r="A3385" s="38">
        <v>241</v>
      </c>
      <c r="B3385" s="39">
        <v>10745</v>
      </c>
      <c r="C3385" s="38">
        <v>10307721</v>
      </c>
      <c r="D3385" s="40" t="s">
        <v>582</v>
      </c>
      <c r="E3385" s="58">
        <v>40</v>
      </c>
      <c r="F3385" s="38">
        <v>120</v>
      </c>
      <c r="G3385" s="38" t="s">
        <v>23</v>
      </c>
      <c r="H3385" s="42">
        <v>11960</v>
      </c>
      <c r="I3385" s="57"/>
      <c r="J3385" s="44">
        <v>41846</v>
      </c>
      <c r="K3385" s="42">
        <v>0</v>
      </c>
      <c r="L3385" s="42">
        <v>10415.16</v>
      </c>
      <c r="M3385" s="44">
        <v>45199</v>
      </c>
      <c r="N3385" s="42">
        <f>H3385-K3385-L3385</f>
        <v>1544.8400000000001</v>
      </c>
      <c r="O3385" s="42">
        <v>0</v>
      </c>
      <c r="P3385" s="45">
        <v>0.13</v>
      </c>
      <c r="Q3385" s="42">
        <v>0</v>
      </c>
      <c r="R3385" s="42">
        <v>0</v>
      </c>
      <c r="S3385" s="42">
        <f>N3385-R3385</f>
        <v>1544.8400000000001</v>
      </c>
      <c r="T3385" s="38">
        <v>5000</v>
      </c>
      <c r="U3385" s="14">
        <f>S3385/H3385</f>
        <v>0.12916722408026757</v>
      </c>
      <c r="V3385" s="19"/>
      <c r="W3385" s="19"/>
      <c r="X3385" s="37" t="s">
        <v>3463</v>
      </c>
    </row>
    <row r="3386" spans="1:24" ht="16.5" customHeight="1">
      <c r="A3386" s="38">
        <v>321</v>
      </c>
      <c r="B3386" s="39">
        <v>10741</v>
      </c>
      <c r="C3386" s="38">
        <v>10282095</v>
      </c>
      <c r="D3386" s="40" t="s">
        <v>29</v>
      </c>
      <c r="E3386" s="38">
        <v>500</v>
      </c>
      <c r="F3386" s="38">
        <v>60</v>
      </c>
      <c r="G3386" s="38" t="s">
        <v>23</v>
      </c>
      <c r="H3386" s="42">
        <v>20515</v>
      </c>
      <c r="I3386" s="56"/>
      <c r="J3386" s="44">
        <v>43493</v>
      </c>
      <c r="K3386" s="42">
        <v>0</v>
      </c>
      <c r="L3386" s="42">
        <v>17865.12</v>
      </c>
      <c r="M3386" s="44">
        <v>45169</v>
      </c>
      <c r="N3386" s="42">
        <f>H3386-K3386-L3386</f>
        <v>2649.880000000001</v>
      </c>
      <c r="O3386" s="42">
        <v>0</v>
      </c>
      <c r="P3386" s="45">
        <v>0.13</v>
      </c>
      <c r="Q3386" s="42">
        <v>0</v>
      </c>
      <c r="R3386" s="42">
        <v>0</v>
      </c>
      <c r="S3386" s="42">
        <f>N3386-R3386</f>
        <v>2649.880000000001</v>
      </c>
      <c r="T3386" s="38">
        <v>5000</v>
      </c>
      <c r="U3386" s="14">
        <f>S3386/H3386</f>
        <v>0.12916792590787235</v>
      </c>
      <c r="V3386" s="19"/>
      <c r="W3386" s="19"/>
      <c r="X3386" s="37" t="s">
        <v>3462</v>
      </c>
    </row>
    <row r="3387" spans="1:24" ht="16.5" customHeight="1">
      <c r="A3387" s="38">
        <v>262</v>
      </c>
      <c r="B3387" s="39">
        <v>10745</v>
      </c>
      <c r="C3387" s="38">
        <v>10308846</v>
      </c>
      <c r="D3387" s="40" t="s">
        <v>599</v>
      </c>
      <c r="E3387" s="41">
        <v>20</v>
      </c>
      <c r="F3387" s="38">
        <v>120</v>
      </c>
      <c r="G3387" s="38" t="s">
        <v>23</v>
      </c>
      <c r="H3387" s="42">
        <v>43897.4</v>
      </c>
      <c r="I3387" s="57"/>
      <c r="J3387" s="44">
        <v>41846</v>
      </c>
      <c r="K3387" s="42">
        <v>0</v>
      </c>
      <c r="L3387" s="42">
        <v>38227.26</v>
      </c>
      <c r="M3387" s="44">
        <v>45199</v>
      </c>
      <c r="N3387" s="42">
        <f>H3387-K3387-L3387</f>
        <v>5670.1399999999994</v>
      </c>
      <c r="O3387" s="42">
        <v>0</v>
      </c>
      <c r="P3387" s="45">
        <v>0.13</v>
      </c>
      <c r="Q3387" s="42">
        <v>0</v>
      </c>
      <c r="R3387" s="42">
        <v>0</v>
      </c>
      <c r="S3387" s="42">
        <f>N3387-R3387</f>
        <v>5670.1399999999994</v>
      </c>
      <c r="T3387" s="38">
        <v>2101</v>
      </c>
      <c r="U3387" s="14">
        <f>S3387/H3387</f>
        <v>0.12916801450655391</v>
      </c>
      <c r="V3387" s="19"/>
      <c r="W3387" s="19"/>
      <c r="X3387" s="37" t="s">
        <v>3463</v>
      </c>
    </row>
    <row r="3388" spans="1:24" ht="16.5" customHeight="1">
      <c r="A3388" s="38">
        <v>253</v>
      </c>
      <c r="B3388" s="39">
        <v>10745</v>
      </c>
      <c r="C3388" s="38">
        <v>10308494</v>
      </c>
      <c r="D3388" s="40" t="s">
        <v>31</v>
      </c>
      <c r="E3388" s="58">
        <v>100</v>
      </c>
      <c r="F3388" s="38">
        <v>120</v>
      </c>
      <c r="G3388" s="38" t="s">
        <v>23</v>
      </c>
      <c r="H3388" s="42">
        <v>4444.4399999999996</v>
      </c>
      <c r="I3388" s="57"/>
      <c r="J3388" s="44">
        <v>41847</v>
      </c>
      <c r="K3388" s="42">
        <v>0</v>
      </c>
      <c r="L3388" s="42">
        <v>3870.36</v>
      </c>
      <c r="M3388" s="44">
        <v>45199</v>
      </c>
      <c r="N3388" s="42">
        <f>H3388-K3388-L3388</f>
        <v>574.07999999999947</v>
      </c>
      <c r="O3388" s="42">
        <v>0</v>
      </c>
      <c r="P3388" s="45">
        <v>0.13</v>
      </c>
      <c r="Q3388" s="42">
        <v>0</v>
      </c>
      <c r="R3388" s="42">
        <v>0</v>
      </c>
      <c r="S3388" s="42">
        <f>N3388-R3388</f>
        <v>574.07999999999947</v>
      </c>
      <c r="T3388" s="38">
        <v>5000</v>
      </c>
      <c r="U3388" s="14">
        <f>S3388/H3388</f>
        <v>0.12916812916812906</v>
      </c>
      <c r="V3388" s="19"/>
      <c r="W3388" s="19"/>
      <c r="X3388" s="37" t="s">
        <v>3463</v>
      </c>
    </row>
    <row r="3389" spans="1:24" ht="16.5" customHeight="1">
      <c r="A3389" s="38">
        <v>246</v>
      </c>
      <c r="B3389" s="39">
        <v>10745</v>
      </c>
      <c r="C3389" s="38">
        <v>10308247</v>
      </c>
      <c r="D3389" s="40" t="s">
        <v>440</v>
      </c>
      <c r="E3389" s="58">
        <v>1</v>
      </c>
      <c r="F3389" s="38">
        <v>120</v>
      </c>
      <c r="G3389" s="38" t="s">
        <v>23</v>
      </c>
      <c r="H3389" s="42">
        <v>2905.98</v>
      </c>
      <c r="I3389" s="57"/>
      <c r="J3389" s="44">
        <v>41846</v>
      </c>
      <c r="K3389" s="42">
        <v>0</v>
      </c>
      <c r="L3389" s="42">
        <v>2530.62</v>
      </c>
      <c r="M3389" s="44">
        <v>45199</v>
      </c>
      <c r="N3389" s="42">
        <f>H3389-K3389-L3389</f>
        <v>375.36000000000013</v>
      </c>
      <c r="O3389" s="42">
        <v>0</v>
      </c>
      <c r="P3389" s="45">
        <v>0.13</v>
      </c>
      <c r="Q3389" s="42">
        <v>0</v>
      </c>
      <c r="R3389" s="42">
        <v>0</v>
      </c>
      <c r="S3389" s="42">
        <f>N3389-R3389</f>
        <v>375.36000000000013</v>
      </c>
      <c r="T3389" s="38">
        <v>2101</v>
      </c>
      <c r="U3389" s="14">
        <f>S3389/H3389</f>
        <v>0.1291681291681292</v>
      </c>
      <c r="V3389" s="19"/>
      <c r="W3389" s="19"/>
      <c r="X3389" s="37" t="s">
        <v>3463</v>
      </c>
    </row>
    <row r="3390" spans="1:24" ht="16.5" customHeight="1">
      <c r="A3390" s="38">
        <v>64</v>
      </c>
      <c r="B3390" s="39">
        <v>10723</v>
      </c>
      <c r="C3390" s="38">
        <v>10319578</v>
      </c>
      <c r="D3390" s="40" t="s">
        <v>281</v>
      </c>
      <c r="E3390" s="58">
        <v>1</v>
      </c>
      <c r="F3390" s="38">
        <v>120</v>
      </c>
      <c r="G3390" s="38" t="s">
        <v>279</v>
      </c>
      <c r="H3390" s="42">
        <v>31702</v>
      </c>
      <c r="I3390" s="57"/>
      <c r="J3390" s="44">
        <v>41849</v>
      </c>
      <c r="K3390" s="42">
        <v>0</v>
      </c>
      <c r="L3390" s="42">
        <v>27607.02</v>
      </c>
      <c r="M3390" s="44">
        <v>45199</v>
      </c>
      <c r="N3390" s="42">
        <f>H3390-K3390-L3390</f>
        <v>4094.9799999999996</v>
      </c>
      <c r="O3390" s="42">
        <v>0</v>
      </c>
      <c r="P3390" s="45">
        <v>0.13</v>
      </c>
      <c r="Q3390" s="42">
        <v>0</v>
      </c>
      <c r="R3390" s="42">
        <v>0</v>
      </c>
      <c r="S3390" s="42">
        <f>N3390</f>
        <v>4094.9799999999996</v>
      </c>
      <c r="T3390" s="38">
        <v>1802</v>
      </c>
      <c r="U3390" s="14">
        <f>S3390/H3390</f>
        <v>0.12917103021891363</v>
      </c>
      <c r="V3390" s="19"/>
      <c r="W3390" s="19"/>
      <c r="X3390" s="37" t="s">
        <v>3470</v>
      </c>
    </row>
    <row r="3391" spans="1:24" ht="16.5" customHeight="1">
      <c r="A3391" s="38">
        <v>261</v>
      </c>
      <c r="B3391" s="39">
        <v>10745</v>
      </c>
      <c r="C3391" s="38">
        <v>10308845</v>
      </c>
      <c r="D3391" s="40" t="s">
        <v>598</v>
      </c>
      <c r="E3391" s="41">
        <v>1</v>
      </c>
      <c r="F3391" s="38">
        <v>120</v>
      </c>
      <c r="G3391" s="38" t="s">
        <v>23</v>
      </c>
      <c r="H3391" s="42">
        <v>4921.37</v>
      </c>
      <c r="I3391" s="57"/>
      <c r="J3391" s="44">
        <v>41846</v>
      </c>
      <c r="K3391" s="42">
        <v>0</v>
      </c>
      <c r="L3391" s="42">
        <v>4285.66</v>
      </c>
      <c r="M3391" s="44">
        <v>45199</v>
      </c>
      <c r="N3391" s="42">
        <f>H3391-K3391-L3391</f>
        <v>635.71</v>
      </c>
      <c r="O3391" s="42">
        <v>0</v>
      </c>
      <c r="P3391" s="45">
        <v>0.13</v>
      </c>
      <c r="Q3391" s="42">
        <v>0</v>
      </c>
      <c r="R3391" s="42">
        <v>0</v>
      </c>
      <c r="S3391" s="42">
        <f>N3391-R3391</f>
        <v>635.71</v>
      </c>
      <c r="T3391" s="38">
        <v>2101</v>
      </c>
      <c r="U3391" s="14">
        <f>S3391/H3391</f>
        <v>0.12917338058304903</v>
      </c>
      <c r="V3391" s="19"/>
      <c r="W3391" s="19"/>
      <c r="X3391" s="37" t="s">
        <v>3463</v>
      </c>
    </row>
    <row r="3392" spans="1:24" ht="16.5" customHeight="1">
      <c r="A3392" s="38">
        <v>251</v>
      </c>
      <c r="B3392" s="39">
        <v>10745</v>
      </c>
      <c r="C3392" s="38">
        <v>10308486</v>
      </c>
      <c r="D3392" s="40" t="s">
        <v>590</v>
      </c>
      <c r="E3392" s="58">
        <v>2</v>
      </c>
      <c r="F3392" s="38">
        <v>120</v>
      </c>
      <c r="G3392" s="38" t="s">
        <v>23</v>
      </c>
      <c r="H3392" s="42">
        <v>1111.1199999999999</v>
      </c>
      <c r="I3392" s="57"/>
      <c r="J3392" s="44">
        <v>41846</v>
      </c>
      <c r="K3392" s="42">
        <v>0</v>
      </c>
      <c r="L3392" s="42">
        <v>967.59</v>
      </c>
      <c r="M3392" s="44">
        <v>45199</v>
      </c>
      <c r="N3392" s="42">
        <f>H3392-K3392-L3392</f>
        <v>143.52999999999986</v>
      </c>
      <c r="O3392" s="42">
        <v>0</v>
      </c>
      <c r="P3392" s="45">
        <v>0.13</v>
      </c>
      <c r="Q3392" s="42">
        <v>0</v>
      </c>
      <c r="R3392" s="42">
        <v>0</v>
      </c>
      <c r="S3392" s="42">
        <f>N3392-R3392</f>
        <v>143.52999999999986</v>
      </c>
      <c r="T3392" s="38">
        <v>2101</v>
      </c>
      <c r="U3392" s="14">
        <f>S3392/H3392</f>
        <v>0.12917596659226716</v>
      </c>
      <c r="V3392" s="19"/>
      <c r="W3392" s="19"/>
      <c r="X3392" s="37" t="s">
        <v>3463</v>
      </c>
    </row>
    <row r="3393" spans="1:24" ht="16.5" customHeight="1">
      <c r="A3393" s="38">
        <v>244</v>
      </c>
      <c r="B3393" s="39">
        <v>10745</v>
      </c>
      <c r="C3393" s="38">
        <v>10308181</v>
      </c>
      <c r="D3393" s="40" t="s">
        <v>585</v>
      </c>
      <c r="E3393" s="58">
        <v>20</v>
      </c>
      <c r="F3393" s="38">
        <v>120</v>
      </c>
      <c r="G3393" s="38" t="s">
        <v>23</v>
      </c>
      <c r="H3393" s="42">
        <v>5812</v>
      </c>
      <c r="I3393" s="57"/>
      <c r="J3393" s="44">
        <v>41846</v>
      </c>
      <c r="K3393" s="42">
        <v>0</v>
      </c>
      <c r="L3393" s="42">
        <v>5061.21</v>
      </c>
      <c r="M3393" s="44">
        <v>45199</v>
      </c>
      <c r="N3393" s="42">
        <f>H3393-K3393-L3393</f>
        <v>750.79</v>
      </c>
      <c r="O3393" s="42">
        <v>0</v>
      </c>
      <c r="P3393" s="45">
        <v>0.13</v>
      </c>
      <c r="Q3393" s="42">
        <v>0</v>
      </c>
      <c r="R3393" s="42">
        <v>0</v>
      </c>
      <c r="S3393" s="42">
        <f>N3393-R3393</f>
        <v>750.79</v>
      </c>
      <c r="T3393" s="38">
        <v>5000</v>
      </c>
      <c r="U3393" s="14">
        <f>S3393/H3393</f>
        <v>0.12917928423950448</v>
      </c>
      <c r="V3393" s="19"/>
      <c r="W3393" s="19"/>
      <c r="X3393" s="37" t="s">
        <v>3463</v>
      </c>
    </row>
    <row r="3394" spans="1:24" ht="16.5" customHeight="1">
      <c r="A3394" s="38">
        <v>232</v>
      </c>
      <c r="B3394" s="39">
        <v>10744</v>
      </c>
      <c r="C3394" s="38">
        <v>10294186</v>
      </c>
      <c r="D3394" s="40" t="s">
        <v>575</v>
      </c>
      <c r="E3394" s="58">
        <v>2</v>
      </c>
      <c r="F3394" s="38">
        <v>120</v>
      </c>
      <c r="G3394" s="38" t="s">
        <v>23</v>
      </c>
      <c r="H3394" s="42">
        <v>5042.74</v>
      </c>
      <c r="I3394" s="57"/>
      <c r="J3394" s="44">
        <v>41846</v>
      </c>
      <c r="K3394" s="42">
        <v>0</v>
      </c>
      <c r="L3394" s="42">
        <v>4391.3100000000004</v>
      </c>
      <c r="M3394" s="44">
        <v>45199</v>
      </c>
      <c r="N3394" s="42">
        <f>H3394-K3394-L3394</f>
        <v>651.42999999999938</v>
      </c>
      <c r="O3394" s="42">
        <v>0</v>
      </c>
      <c r="P3394" s="45">
        <v>0.13</v>
      </c>
      <c r="Q3394" s="42">
        <v>0</v>
      </c>
      <c r="R3394" s="42">
        <v>0</v>
      </c>
      <c r="S3394" s="42">
        <f>N3394</f>
        <v>651.42999999999938</v>
      </c>
      <c r="T3394" s="38">
        <v>2106</v>
      </c>
      <c r="U3394" s="14">
        <f>S3394/H3394</f>
        <v>0.12918175436369897</v>
      </c>
      <c r="V3394" s="19"/>
      <c r="W3394" s="19"/>
      <c r="X3394" s="37" t="s">
        <v>3463</v>
      </c>
    </row>
    <row r="3395" spans="1:24" ht="16.5" customHeight="1">
      <c r="A3395" s="38">
        <v>256</v>
      </c>
      <c r="B3395" s="39">
        <v>10745</v>
      </c>
      <c r="C3395" s="38">
        <v>10308506</v>
      </c>
      <c r="D3395" s="40" t="s">
        <v>594</v>
      </c>
      <c r="E3395" s="58">
        <v>9</v>
      </c>
      <c r="F3395" s="38">
        <v>120</v>
      </c>
      <c r="G3395" s="38" t="s">
        <v>23</v>
      </c>
      <c r="H3395" s="42">
        <v>1205.0999999999999</v>
      </c>
      <c r="I3395" s="57"/>
      <c r="J3395" s="44">
        <v>41846</v>
      </c>
      <c r="K3395" s="42">
        <v>0</v>
      </c>
      <c r="L3395" s="42">
        <v>1049.42</v>
      </c>
      <c r="M3395" s="44">
        <v>45199</v>
      </c>
      <c r="N3395" s="42">
        <f>H3395-K3395-L3395</f>
        <v>155.67999999999984</v>
      </c>
      <c r="O3395" s="42">
        <v>0</v>
      </c>
      <c r="P3395" s="45">
        <v>0.13</v>
      </c>
      <c r="Q3395" s="42">
        <v>0</v>
      </c>
      <c r="R3395" s="42">
        <v>0</v>
      </c>
      <c r="S3395" s="42">
        <f>N3395-R3395</f>
        <v>155.67999999999984</v>
      </c>
      <c r="T3395" s="38">
        <v>5000</v>
      </c>
      <c r="U3395" s="14">
        <f>S3395/H3395</f>
        <v>0.12918430005808634</v>
      </c>
      <c r="V3395" s="19"/>
      <c r="W3395" s="19"/>
      <c r="X3395" s="37" t="s">
        <v>3463</v>
      </c>
    </row>
    <row r="3396" spans="1:24" ht="16.5" customHeight="1">
      <c r="A3396" s="38">
        <v>181</v>
      </c>
      <c r="B3396" s="39">
        <v>10800</v>
      </c>
      <c r="C3396" s="38">
        <v>10313894</v>
      </c>
      <c r="D3396" s="40" t="s">
        <v>1170</v>
      </c>
      <c r="E3396" s="38">
        <v>1</v>
      </c>
      <c r="F3396" s="38">
        <v>51</v>
      </c>
      <c r="G3396" s="38" t="s">
        <v>33</v>
      </c>
      <c r="H3396" s="42">
        <v>2142</v>
      </c>
      <c r="I3396" s="2"/>
      <c r="J3396" s="44">
        <v>43582</v>
      </c>
      <c r="K3396" s="42">
        <v>0</v>
      </c>
      <c r="L3396" s="42">
        <v>1865.28</v>
      </c>
      <c r="M3396" s="44">
        <v>45016</v>
      </c>
      <c r="N3396" s="42">
        <f>H3396-K3396-L3396</f>
        <v>276.72000000000003</v>
      </c>
      <c r="O3396" s="42">
        <v>0</v>
      </c>
      <c r="P3396" s="45">
        <v>0.13</v>
      </c>
      <c r="Q3396" s="42">
        <v>0</v>
      </c>
      <c r="R3396" s="42">
        <v>0</v>
      </c>
      <c r="S3396" s="42">
        <f>N3396-R3396</f>
        <v>276.72000000000003</v>
      </c>
      <c r="T3396" s="38">
        <v>2505</v>
      </c>
      <c r="U3396" s="14">
        <f>S3396/H3396</f>
        <v>0.12918767507002801</v>
      </c>
      <c r="V3396" s="19"/>
      <c r="W3396" s="19"/>
      <c r="X3396" s="37" t="s">
        <v>3465</v>
      </c>
    </row>
    <row r="3397" spans="1:24" ht="16.5" customHeight="1">
      <c r="A3397" s="38">
        <v>250</v>
      </c>
      <c r="B3397" s="39">
        <v>10745</v>
      </c>
      <c r="C3397" s="38">
        <v>10308377</v>
      </c>
      <c r="D3397" s="40" t="s">
        <v>589</v>
      </c>
      <c r="E3397" s="58">
        <v>1</v>
      </c>
      <c r="F3397" s="38">
        <v>120</v>
      </c>
      <c r="G3397" s="38" t="s">
        <v>23</v>
      </c>
      <c r="H3397" s="42">
        <v>2452</v>
      </c>
      <c r="I3397" s="57"/>
      <c r="J3397" s="44">
        <v>41847</v>
      </c>
      <c r="K3397" s="42">
        <v>0</v>
      </c>
      <c r="L3397" s="42">
        <v>2135.21</v>
      </c>
      <c r="M3397" s="44">
        <v>45199</v>
      </c>
      <c r="N3397" s="42">
        <f>H3397-K3397-L3397</f>
        <v>316.78999999999996</v>
      </c>
      <c r="O3397" s="42">
        <v>0</v>
      </c>
      <c r="P3397" s="45">
        <v>0.13</v>
      </c>
      <c r="Q3397" s="42">
        <v>0</v>
      </c>
      <c r="R3397" s="42">
        <v>0</v>
      </c>
      <c r="S3397" s="42">
        <f>N3397-R3397</f>
        <v>316.78999999999996</v>
      </c>
      <c r="T3397" s="38">
        <v>2004</v>
      </c>
      <c r="U3397" s="14">
        <f>S3397/H3397</f>
        <v>0.12919657422512235</v>
      </c>
      <c r="V3397" s="19"/>
      <c r="W3397" s="19"/>
      <c r="X3397" s="37" t="s">
        <v>3463</v>
      </c>
    </row>
    <row r="3398" spans="1:24" ht="16.5" customHeight="1">
      <c r="A3398" s="38">
        <v>248</v>
      </c>
      <c r="B3398" s="39">
        <v>10745</v>
      </c>
      <c r="C3398" s="38">
        <v>10308365</v>
      </c>
      <c r="D3398" s="40" t="s">
        <v>588</v>
      </c>
      <c r="E3398" s="58">
        <v>1</v>
      </c>
      <c r="F3398" s="38">
        <v>120</v>
      </c>
      <c r="G3398" s="38" t="s">
        <v>23</v>
      </c>
      <c r="H3398" s="42">
        <v>1425</v>
      </c>
      <c r="I3398" s="57"/>
      <c r="J3398" s="44">
        <v>41847</v>
      </c>
      <c r="K3398" s="42">
        <v>0</v>
      </c>
      <c r="L3398" s="42">
        <v>1240.8900000000001</v>
      </c>
      <c r="M3398" s="44">
        <v>45199</v>
      </c>
      <c r="N3398" s="42">
        <f>H3398-K3398-L3398</f>
        <v>184.1099999999999</v>
      </c>
      <c r="O3398" s="42">
        <v>0</v>
      </c>
      <c r="P3398" s="45">
        <v>0.13</v>
      </c>
      <c r="Q3398" s="42">
        <v>0</v>
      </c>
      <c r="R3398" s="42">
        <v>0</v>
      </c>
      <c r="S3398" s="42">
        <f>N3398-R3398</f>
        <v>184.1099999999999</v>
      </c>
      <c r="T3398" s="38">
        <v>5000</v>
      </c>
      <c r="U3398" s="14">
        <f>S3398/H3398</f>
        <v>0.12919999999999993</v>
      </c>
      <c r="V3398" s="19"/>
      <c r="W3398" s="19"/>
      <c r="X3398" s="37" t="s">
        <v>3463</v>
      </c>
    </row>
    <row r="3399" spans="1:24" ht="16.5" customHeight="1">
      <c r="A3399" s="38">
        <v>821</v>
      </c>
      <c r="B3399" s="39">
        <v>10729</v>
      </c>
      <c r="C3399" s="38">
        <v>10292636</v>
      </c>
      <c r="D3399" s="40" t="s">
        <v>3349</v>
      </c>
      <c r="E3399" s="58">
        <v>1</v>
      </c>
      <c r="F3399" s="38">
        <v>60</v>
      </c>
      <c r="G3399" s="38" t="s">
        <v>83</v>
      </c>
      <c r="H3399" s="42">
        <v>3230.77</v>
      </c>
      <c r="I3399" s="37"/>
      <c r="J3399" s="44">
        <v>43584</v>
      </c>
      <c r="K3399" s="42">
        <v>0</v>
      </c>
      <c r="L3399" s="42">
        <v>2813.32</v>
      </c>
      <c r="M3399" s="44">
        <v>45259</v>
      </c>
      <c r="N3399" s="42">
        <v>417.45</v>
      </c>
      <c r="O3399" s="42">
        <v>0</v>
      </c>
      <c r="P3399" s="45">
        <f>IF(J3399&lt;DATEVALUE("2009-1-1"),3%,13%)</f>
        <v>0.13</v>
      </c>
      <c r="Q3399" s="42">
        <f>IF(P3399=13%,ROUND(O3399/(1+P3399)*P3399,2),ROUND(O3399/(1+0.03)*0.02,2))</f>
        <v>0</v>
      </c>
      <c r="R3399" s="42">
        <f>O3399-Q3399</f>
        <v>0</v>
      </c>
      <c r="S3399" s="42">
        <f>N3399-R3399</f>
        <v>417.45</v>
      </c>
      <c r="T3399" s="38">
        <v>5000</v>
      </c>
      <c r="U3399" s="14">
        <f>S3399/H3399</f>
        <v>0.12921068352126583</v>
      </c>
      <c r="V3399" s="19"/>
      <c r="W3399" s="19"/>
      <c r="X3399" s="37" t="s">
        <v>3459</v>
      </c>
    </row>
    <row r="3400" spans="1:24" ht="16.5" customHeight="1">
      <c r="A3400" s="38">
        <v>496</v>
      </c>
      <c r="B3400" s="39">
        <v>10800</v>
      </c>
      <c r="C3400" s="38">
        <v>10315478</v>
      </c>
      <c r="D3400" s="40" t="s">
        <v>1170</v>
      </c>
      <c r="E3400" s="38">
        <v>1</v>
      </c>
      <c r="F3400" s="38">
        <v>65</v>
      </c>
      <c r="G3400" s="38" t="s">
        <v>33</v>
      </c>
      <c r="H3400" s="42">
        <v>2142</v>
      </c>
      <c r="I3400" s="2"/>
      <c r="J3400" s="44">
        <v>43156</v>
      </c>
      <c r="K3400" s="42">
        <v>0</v>
      </c>
      <c r="L3400" s="42">
        <v>1863.46</v>
      </c>
      <c r="M3400" s="44">
        <v>45016</v>
      </c>
      <c r="N3400" s="42">
        <f>H3400-K3400-L3400</f>
        <v>278.53999999999996</v>
      </c>
      <c r="O3400" s="42">
        <v>0</v>
      </c>
      <c r="P3400" s="45">
        <v>0.13</v>
      </c>
      <c r="Q3400" s="42">
        <v>0</v>
      </c>
      <c r="R3400" s="42">
        <v>0</v>
      </c>
      <c r="S3400" s="42">
        <f>N3400-R3400</f>
        <v>278.53999999999996</v>
      </c>
      <c r="T3400" s="38">
        <v>2505</v>
      </c>
      <c r="U3400" s="14">
        <f>S3400/H3400</f>
        <v>0.13003734827264238</v>
      </c>
      <c r="V3400" s="19"/>
      <c r="W3400" s="19"/>
      <c r="X3400" s="37" t="s">
        <v>3465</v>
      </c>
    </row>
    <row r="3401" spans="1:24" ht="16.5" customHeight="1">
      <c r="A3401" s="38">
        <v>497</v>
      </c>
      <c r="B3401" s="39">
        <v>10800</v>
      </c>
      <c r="C3401" s="38">
        <v>10315479</v>
      </c>
      <c r="D3401" s="40" t="s">
        <v>1170</v>
      </c>
      <c r="E3401" s="38">
        <v>1</v>
      </c>
      <c r="F3401" s="38">
        <v>65</v>
      </c>
      <c r="G3401" s="38" t="s">
        <v>33</v>
      </c>
      <c r="H3401" s="42">
        <v>2142</v>
      </c>
      <c r="I3401" s="2"/>
      <c r="J3401" s="44">
        <v>43156</v>
      </c>
      <c r="K3401" s="42">
        <v>0</v>
      </c>
      <c r="L3401" s="42">
        <v>1863.46</v>
      </c>
      <c r="M3401" s="44">
        <v>45016</v>
      </c>
      <c r="N3401" s="42">
        <f>H3401-K3401-L3401</f>
        <v>278.53999999999996</v>
      </c>
      <c r="O3401" s="42">
        <v>0</v>
      </c>
      <c r="P3401" s="45">
        <v>0.13</v>
      </c>
      <c r="Q3401" s="42">
        <v>0</v>
      </c>
      <c r="R3401" s="42">
        <v>0</v>
      </c>
      <c r="S3401" s="42">
        <f>N3401-R3401</f>
        <v>278.53999999999996</v>
      </c>
      <c r="T3401" s="38">
        <v>2505</v>
      </c>
      <c r="U3401" s="14">
        <f>S3401/H3401</f>
        <v>0.13003734827264238</v>
      </c>
      <c r="V3401" s="19"/>
      <c r="W3401" s="19"/>
      <c r="X3401" s="37" t="s">
        <v>3465</v>
      </c>
    </row>
    <row r="3402" spans="1:24" ht="16.5" customHeight="1">
      <c r="A3402" s="38">
        <v>498</v>
      </c>
      <c r="B3402" s="39">
        <v>10800</v>
      </c>
      <c r="C3402" s="38">
        <v>10315480</v>
      </c>
      <c r="D3402" s="40" t="s">
        <v>1170</v>
      </c>
      <c r="E3402" s="38">
        <v>1</v>
      </c>
      <c r="F3402" s="38">
        <v>65</v>
      </c>
      <c r="G3402" s="38" t="s">
        <v>33</v>
      </c>
      <c r="H3402" s="42">
        <v>2142</v>
      </c>
      <c r="I3402" s="2"/>
      <c r="J3402" s="44">
        <v>43156</v>
      </c>
      <c r="K3402" s="42">
        <v>0</v>
      </c>
      <c r="L3402" s="42">
        <v>1863.46</v>
      </c>
      <c r="M3402" s="44">
        <v>45016</v>
      </c>
      <c r="N3402" s="42">
        <f>H3402-K3402-L3402</f>
        <v>278.53999999999996</v>
      </c>
      <c r="O3402" s="42">
        <v>0</v>
      </c>
      <c r="P3402" s="45">
        <v>0.13</v>
      </c>
      <c r="Q3402" s="42">
        <v>0</v>
      </c>
      <c r="R3402" s="42">
        <v>0</v>
      </c>
      <c r="S3402" s="42">
        <f>N3402-R3402</f>
        <v>278.53999999999996</v>
      </c>
      <c r="T3402" s="38">
        <v>2505</v>
      </c>
      <c r="U3402" s="14">
        <f>S3402/H3402</f>
        <v>0.13003734827264238</v>
      </c>
      <c r="V3402" s="19"/>
      <c r="W3402" s="19"/>
      <c r="X3402" s="37" t="s">
        <v>3465</v>
      </c>
    </row>
    <row r="3403" spans="1:24" ht="16.5" customHeight="1">
      <c r="A3403" s="38">
        <v>495</v>
      </c>
      <c r="B3403" s="39">
        <v>10800</v>
      </c>
      <c r="C3403" s="38">
        <v>10315477</v>
      </c>
      <c r="D3403" s="40" t="s">
        <v>1170</v>
      </c>
      <c r="E3403" s="38">
        <v>4</v>
      </c>
      <c r="F3403" s="38">
        <v>65</v>
      </c>
      <c r="G3403" s="38" t="s">
        <v>33</v>
      </c>
      <c r="H3403" s="42">
        <v>8568</v>
      </c>
      <c r="I3403" s="2"/>
      <c r="J3403" s="44">
        <v>43156</v>
      </c>
      <c r="K3403" s="42">
        <v>0</v>
      </c>
      <c r="L3403" s="42">
        <v>7453.75</v>
      </c>
      <c r="M3403" s="44">
        <v>45016</v>
      </c>
      <c r="N3403" s="42">
        <f>H3403-K3403-L3403</f>
        <v>1114.25</v>
      </c>
      <c r="O3403" s="42">
        <v>0</v>
      </c>
      <c r="P3403" s="45">
        <v>0.13</v>
      </c>
      <c r="Q3403" s="42">
        <v>0</v>
      </c>
      <c r="R3403" s="42">
        <v>0</v>
      </c>
      <c r="S3403" s="42">
        <f>N3403-R3403</f>
        <v>1114.25</v>
      </c>
      <c r="T3403" s="38">
        <v>2505</v>
      </c>
      <c r="U3403" s="14">
        <f>S3403/H3403</f>
        <v>0.13004785247432307</v>
      </c>
      <c r="V3403" s="19"/>
      <c r="W3403" s="19"/>
      <c r="X3403" s="37" t="s">
        <v>3465</v>
      </c>
    </row>
    <row r="3404" spans="1:24" ht="16.5" customHeight="1">
      <c r="A3404" s="38">
        <v>494</v>
      </c>
      <c r="B3404" s="39">
        <v>10800</v>
      </c>
      <c r="C3404" s="38">
        <v>10315476</v>
      </c>
      <c r="D3404" s="40" t="s">
        <v>1170</v>
      </c>
      <c r="E3404" s="38">
        <v>2</v>
      </c>
      <c r="F3404" s="38">
        <v>65</v>
      </c>
      <c r="G3404" s="38" t="s">
        <v>33</v>
      </c>
      <c r="H3404" s="42">
        <v>4284</v>
      </c>
      <c r="I3404" s="2"/>
      <c r="J3404" s="44">
        <v>43156</v>
      </c>
      <c r="K3404" s="42">
        <v>0</v>
      </c>
      <c r="L3404" s="42">
        <v>3726.87</v>
      </c>
      <c r="M3404" s="44">
        <v>45016</v>
      </c>
      <c r="N3404" s="42">
        <f>H3404-K3404-L3404</f>
        <v>557.13000000000011</v>
      </c>
      <c r="O3404" s="42">
        <v>0</v>
      </c>
      <c r="P3404" s="45">
        <v>0.13</v>
      </c>
      <c r="Q3404" s="42">
        <v>0</v>
      </c>
      <c r="R3404" s="42">
        <v>0</v>
      </c>
      <c r="S3404" s="42">
        <f>N3404-R3404</f>
        <v>557.13000000000011</v>
      </c>
      <c r="T3404" s="38">
        <v>2505</v>
      </c>
      <c r="U3404" s="14">
        <f>S3404/H3404</f>
        <v>0.13004901960784315</v>
      </c>
      <c r="V3404" s="19"/>
      <c r="W3404" s="19"/>
      <c r="X3404" s="37" t="s">
        <v>3465</v>
      </c>
    </row>
    <row r="3405" spans="1:24" ht="16.5" customHeight="1">
      <c r="A3405" s="38">
        <v>38</v>
      </c>
      <c r="B3405" s="39">
        <v>10733</v>
      </c>
      <c r="C3405" s="38">
        <v>10335665</v>
      </c>
      <c r="D3405" s="40" t="s">
        <v>720</v>
      </c>
      <c r="E3405" s="38">
        <v>2</v>
      </c>
      <c r="F3405" s="38">
        <v>23</v>
      </c>
      <c r="G3405" s="38" t="s">
        <v>83</v>
      </c>
      <c r="H3405" s="42">
        <v>2934.83</v>
      </c>
      <c r="I3405" s="2"/>
      <c r="J3405" s="44">
        <v>44439</v>
      </c>
      <c r="K3405" s="42">
        <v>127.6</v>
      </c>
      <c r="L3405" s="42">
        <v>2424.42</v>
      </c>
      <c r="M3405" s="44">
        <v>45046</v>
      </c>
      <c r="N3405" s="42">
        <f>H3405-K3405-L3405</f>
        <v>382.80999999999995</v>
      </c>
      <c r="O3405" s="42">
        <v>0</v>
      </c>
      <c r="P3405" s="45">
        <v>0.13</v>
      </c>
      <c r="Q3405" s="42">
        <v>0</v>
      </c>
      <c r="R3405" s="42">
        <v>0</v>
      </c>
      <c r="S3405" s="42">
        <v>382.81</v>
      </c>
      <c r="T3405" s="38">
        <v>2101</v>
      </c>
      <c r="U3405" s="14">
        <f>S3405/H3405</f>
        <v>0.13043685664927782</v>
      </c>
      <c r="V3405" s="19"/>
      <c r="W3405" s="19"/>
      <c r="X3405" s="37" t="s">
        <v>3460</v>
      </c>
    </row>
    <row r="3406" spans="1:24" ht="16.5" customHeight="1">
      <c r="A3406" s="38">
        <v>24</v>
      </c>
      <c r="B3406" s="39">
        <v>10733</v>
      </c>
      <c r="C3406" s="38">
        <v>10289746</v>
      </c>
      <c r="D3406" s="40" t="s">
        <v>484</v>
      </c>
      <c r="E3406" s="38">
        <v>1</v>
      </c>
      <c r="F3406" s="38">
        <v>50</v>
      </c>
      <c r="G3406" s="38" t="s">
        <v>33</v>
      </c>
      <c r="H3406" s="42">
        <v>603.45000000000005</v>
      </c>
      <c r="I3406" s="2"/>
      <c r="J3406" s="44">
        <v>43613</v>
      </c>
      <c r="K3406" s="42">
        <v>0</v>
      </c>
      <c r="L3406" s="42">
        <v>524.46</v>
      </c>
      <c r="M3406" s="44">
        <v>45016</v>
      </c>
      <c r="N3406" s="42">
        <f>H3406-K3406-L3406</f>
        <v>78.990000000000009</v>
      </c>
      <c r="O3406" s="42">
        <v>0</v>
      </c>
      <c r="P3406" s="45">
        <v>0.13</v>
      </c>
      <c r="Q3406" s="42">
        <v>0</v>
      </c>
      <c r="R3406" s="42">
        <v>0</v>
      </c>
      <c r="S3406" s="42">
        <v>78.989999999999995</v>
      </c>
      <c r="T3406" s="38">
        <v>5000</v>
      </c>
      <c r="U3406" s="14">
        <f>S3406/H3406</f>
        <v>0.13089734029331343</v>
      </c>
      <c r="V3406" s="19"/>
      <c r="W3406" s="19"/>
      <c r="X3406" s="37" t="s">
        <v>3460</v>
      </c>
    </row>
    <row r="3407" spans="1:24" ht="16.5" customHeight="1">
      <c r="A3407" s="38">
        <v>366</v>
      </c>
      <c r="B3407" s="39">
        <v>10800</v>
      </c>
      <c r="C3407" s="38">
        <v>10315167</v>
      </c>
      <c r="D3407" s="40" t="s">
        <v>1170</v>
      </c>
      <c r="E3407" s="38">
        <v>3</v>
      </c>
      <c r="F3407" s="38">
        <v>64</v>
      </c>
      <c r="G3407" s="38" t="s">
        <v>33</v>
      </c>
      <c r="H3407" s="42">
        <v>6426</v>
      </c>
      <c r="I3407" s="2"/>
      <c r="J3407" s="44">
        <v>43186</v>
      </c>
      <c r="K3407" s="42">
        <v>0</v>
      </c>
      <c r="L3407" s="42">
        <v>5584.69</v>
      </c>
      <c r="M3407" s="44">
        <v>45016</v>
      </c>
      <c r="N3407" s="42">
        <f>H3407-K3407-L3407</f>
        <v>841.3100000000004</v>
      </c>
      <c r="O3407" s="42">
        <v>0</v>
      </c>
      <c r="P3407" s="45">
        <v>0.13</v>
      </c>
      <c r="Q3407" s="42">
        <v>0</v>
      </c>
      <c r="R3407" s="42">
        <v>0</v>
      </c>
      <c r="S3407" s="42">
        <f>N3407-R3407</f>
        <v>841.3100000000004</v>
      </c>
      <c r="T3407" s="38">
        <v>2505</v>
      </c>
      <c r="U3407" s="14">
        <f>S3407/H3407</f>
        <v>0.13092281356987245</v>
      </c>
      <c r="V3407" s="19"/>
      <c r="W3407" s="19"/>
      <c r="X3407" s="37" t="s">
        <v>3465</v>
      </c>
    </row>
    <row r="3408" spans="1:24" ht="16.5" customHeight="1">
      <c r="A3408" s="38">
        <v>482</v>
      </c>
      <c r="B3408" s="39">
        <v>10800</v>
      </c>
      <c r="C3408" s="38">
        <v>10315456</v>
      </c>
      <c r="D3408" s="40" t="s">
        <v>1170</v>
      </c>
      <c r="E3408" s="38">
        <v>3</v>
      </c>
      <c r="F3408" s="38">
        <v>64</v>
      </c>
      <c r="G3408" s="38" t="s">
        <v>33</v>
      </c>
      <c r="H3408" s="42">
        <v>6426</v>
      </c>
      <c r="I3408" s="2"/>
      <c r="J3408" s="44">
        <v>43186</v>
      </c>
      <c r="K3408" s="42">
        <v>0</v>
      </c>
      <c r="L3408" s="42">
        <v>5584.69</v>
      </c>
      <c r="M3408" s="44">
        <v>45016</v>
      </c>
      <c r="N3408" s="42">
        <f>H3408-K3408-L3408</f>
        <v>841.3100000000004</v>
      </c>
      <c r="O3408" s="42">
        <v>0</v>
      </c>
      <c r="P3408" s="45">
        <v>0.13</v>
      </c>
      <c r="Q3408" s="42">
        <v>0</v>
      </c>
      <c r="R3408" s="42">
        <v>0</v>
      </c>
      <c r="S3408" s="42">
        <f>N3408-R3408</f>
        <v>841.3100000000004</v>
      </c>
      <c r="T3408" s="38">
        <v>2505</v>
      </c>
      <c r="U3408" s="14">
        <f>S3408/H3408</f>
        <v>0.13092281356987245</v>
      </c>
      <c r="V3408" s="19"/>
      <c r="W3408" s="19"/>
      <c r="X3408" s="37" t="s">
        <v>3465</v>
      </c>
    </row>
    <row r="3409" spans="1:24" ht="16.5" customHeight="1">
      <c r="A3409" s="38">
        <v>12</v>
      </c>
      <c r="B3409" s="39">
        <v>10753</v>
      </c>
      <c r="C3409" s="38">
        <v>10286197</v>
      </c>
      <c r="D3409" s="40" t="s">
        <v>1193</v>
      </c>
      <c r="E3409" s="38">
        <v>15</v>
      </c>
      <c r="F3409" s="38">
        <v>50</v>
      </c>
      <c r="G3409" s="38" t="s">
        <v>33</v>
      </c>
      <c r="H3409" s="42">
        <v>30128.25</v>
      </c>
      <c r="I3409" s="2"/>
      <c r="J3409" s="44">
        <v>43613</v>
      </c>
      <c r="K3409" s="42">
        <v>0</v>
      </c>
      <c r="L3409" s="42">
        <v>26183.68</v>
      </c>
      <c r="M3409" s="44">
        <v>45016</v>
      </c>
      <c r="N3409" s="42">
        <f>H3409-K3409-L3409</f>
        <v>3944.5699999999997</v>
      </c>
      <c r="O3409" s="42">
        <v>0</v>
      </c>
      <c r="P3409" s="45">
        <v>0.13</v>
      </c>
      <c r="Q3409" s="42">
        <v>0</v>
      </c>
      <c r="R3409" s="42">
        <v>0</v>
      </c>
      <c r="S3409" s="42">
        <v>3944.57</v>
      </c>
      <c r="T3409" s="38">
        <v>5000</v>
      </c>
      <c r="U3409" s="14">
        <f>S3409/H3409</f>
        <v>0.13092595819538141</v>
      </c>
      <c r="V3409" s="19"/>
      <c r="W3409" s="19"/>
      <c r="X3409" s="37" t="s">
        <v>3479</v>
      </c>
    </row>
    <row r="3410" spans="1:24" ht="16.5" customHeight="1">
      <c r="A3410" s="38">
        <v>473</v>
      </c>
      <c r="B3410" s="39">
        <v>10800</v>
      </c>
      <c r="C3410" s="38">
        <v>10315447</v>
      </c>
      <c r="D3410" s="40" t="s">
        <v>1170</v>
      </c>
      <c r="E3410" s="38">
        <v>2</v>
      </c>
      <c r="F3410" s="38">
        <v>64</v>
      </c>
      <c r="G3410" s="38" t="s">
        <v>33</v>
      </c>
      <c r="H3410" s="42">
        <v>4284</v>
      </c>
      <c r="I3410" s="2"/>
      <c r="J3410" s="44">
        <v>43186</v>
      </c>
      <c r="K3410" s="42">
        <v>0</v>
      </c>
      <c r="L3410" s="42">
        <v>3723.1</v>
      </c>
      <c r="M3410" s="44">
        <v>45016</v>
      </c>
      <c r="N3410" s="42">
        <f>H3410-K3410-L3410</f>
        <v>560.90000000000009</v>
      </c>
      <c r="O3410" s="42">
        <v>0</v>
      </c>
      <c r="P3410" s="45">
        <v>0.13</v>
      </c>
      <c r="Q3410" s="42">
        <v>0</v>
      </c>
      <c r="R3410" s="42">
        <v>0</v>
      </c>
      <c r="S3410" s="42">
        <f>N3410-R3410</f>
        <v>560.90000000000009</v>
      </c>
      <c r="T3410" s="38">
        <v>2505</v>
      </c>
      <c r="U3410" s="14">
        <f>S3410/H3410</f>
        <v>0.13092903828197949</v>
      </c>
      <c r="V3410" s="19"/>
      <c r="W3410" s="19"/>
      <c r="X3410" s="37" t="s">
        <v>3465</v>
      </c>
    </row>
    <row r="3411" spans="1:24" ht="16.5" customHeight="1">
      <c r="A3411" s="38">
        <v>474</v>
      </c>
      <c r="B3411" s="39">
        <v>10800</v>
      </c>
      <c r="C3411" s="38">
        <v>10315448</v>
      </c>
      <c r="D3411" s="40" t="s">
        <v>1170</v>
      </c>
      <c r="E3411" s="38">
        <v>2</v>
      </c>
      <c r="F3411" s="38">
        <v>64</v>
      </c>
      <c r="G3411" s="38" t="s">
        <v>33</v>
      </c>
      <c r="H3411" s="42">
        <v>4284</v>
      </c>
      <c r="I3411" s="2"/>
      <c r="J3411" s="44">
        <v>43186</v>
      </c>
      <c r="K3411" s="42">
        <v>0</v>
      </c>
      <c r="L3411" s="42">
        <v>3723.1</v>
      </c>
      <c r="M3411" s="44">
        <v>45016</v>
      </c>
      <c r="N3411" s="42">
        <f>H3411-K3411-L3411</f>
        <v>560.90000000000009</v>
      </c>
      <c r="O3411" s="42">
        <v>0</v>
      </c>
      <c r="P3411" s="45">
        <v>0.13</v>
      </c>
      <c r="Q3411" s="42">
        <v>0</v>
      </c>
      <c r="R3411" s="42">
        <v>0</v>
      </c>
      <c r="S3411" s="42">
        <f>N3411-R3411</f>
        <v>560.90000000000009</v>
      </c>
      <c r="T3411" s="38">
        <v>2505</v>
      </c>
      <c r="U3411" s="14">
        <f>S3411/H3411</f>
        <v>0.13092903828197949</v>
      </c>
      <c r="V3411" s="19"/>
      <c r="W3411" s="19"/>
      <c r="X3411" s="37" t="s">
        <v>3465</v>
      </c>
    </row>
    <row r="3412" spans="1:24" ht="16.5" customHeight="1">
      <c r="A3412" s="38">
        <v>490</v>
      </c>
      <c r="B3412" s="39">
        <v>10800</v>
      </c>
      <c r="C3412" s="38">
        <v>10315464</v>
      </c>
      <c r="D3412" s="40" t="s">
        <v>1170</v>
      </c>
      <c r="E3412" s="38">
        <v>2</v>
      </c>
      <c r="F3412" s="38">
        <v>64</v>
      </c>
      <c r="G3412" s="38" t="s">
        <v>33</v>
      </c>
      <c r="H3412" s="42">
        <v>4284</v>
      </c>
      <c r="I3412" s="2"/>
      <c r="J3412" s="44">
        <v>43186</v>
      </c>
      <c r="K3412" s="42">
        <v>0</v>
      </c>
      <c r="L3412" s="42">
        <v>3723.1</v>
      </c>
      <c r="M3412" s="44">
        <v>45016</v>
      </c>
      <c r="N3412" s="42">
        <f>H3412-K3412-L3412</f>
        <v>560.90000000000009</v>
      </c>
      <c r="O3412" s="42">
        <v>0</v>
      </c>
      <c r="P3412" s="45">
        <v>0.13</v>
      </c>
      <c r="Q3412" s="42">
        <v>0</v>
      </c>
      <c r="R3412" s="42">
        <v>0</v>
      </c>
      <c r="S3412" s="42">
        <f>N3412-R3412</f>
        <v>560.90000000000009</v>
      </c>
      <c r="T3412" s="38">
        <v>2505</v>
      </c>
      <c r="U3412" s="14">
        <f>S3412/H3412</f>
        <v>0.13092903828197949</v>
      </c>
      <c r="V3412" s="19"/>
      <c r="W3412" s="19"/>
      <c r="X3412" s="37" t="s">
        <v>3465</v>
      </c>
    </row>
    <row r="3413" spans="1:24" ht="16.5" customHeight="1">
      <c r="A3413" s="38">
        <v>492</v>
      </c>
      <c r="B3413" s="39">
        <v>10800</v>
      </c>
      <c r="C3413" s="38">
        <v>10315466</v>
      </c>
      <c r="D3413" s="40" t="s">
        <v>1170</v>
      </c>
      <c r="E3413" s="38">
        <v>1</v>
      </c>
      <c r="F3413" s="38">
        <v>64</v>
      </c>
      <c r="G3413" s="38" t="s">
        <v>33</v>
      </c>
      <c r="H3413" s="42">
        <v>2142</v>
      </c>
      <c r="I3413" s="2"/>
      <c r="J3413" s="44">
        <v>43186</v>
      </c>
      <c r="K3413" s="42">
        <v>0</v>
      </c>
      <c r="L3413" s="42">
        <v>1861.55</v>
      </c>
      <c r="M3413" s="44">
        <v>45016</v>
      </c>
      <c r="N3413" s="42">
        <f>H3413-K3413-L3413</f>
        <v>280.45000000000005</v>
      </c>
      <c r="O3413" s="42">
        <v>0</v>
      </c>
      <c r="P3413" s="45">
        <v>0.13</v>
      </c>
      <c r="Q3413" s="42">
        <v>0</v>
      </c>
      <c r="R3413" s="42">
        <v>0</v>
      </c>
      <c r="S3413" s="42">
        <f>N3413-R3413</f>
        <v>280.45000000000005</v>
      </c>
      <c r="T3413" s="38">
        <v>2505</v>
      </c>
      <c r="U3413" s="14">
        <f>S3413/H3413</f>
        <v>0.13092903828197949</v>
      </c>
      <c r="V3413" s="19"/>
      <c r="W3413" s="19"/>
      <c r="X3413" s="37" t="s">
        <v>3465</v>
      </c>
    </row>
    <row r="3414" spans="1:24" ht="16.5" customHeight="1">
      <c r="A3414" s="38">
        <v>493</v>
      </c>
      <c r="B3414" s="39">
        <v>10800</v>
      </c>
      <c r="C3414" s="38">
        <v>10315467</v>
      </c>
      <c r="D3414" s="40" t="s">
        <v>1170</v>
      </c>
      <c r="E3414" s="38">
        <v>2</v>
      </c>
      <c r="F3414" s="38">
        <v>64</v>
      </c>
      <c r="G3414" s="38" t="s">
        <v>33</v>
      </c>
      <c r="H3414" s="42">
        <v>4284</v>
      </c>
      <c r="I3414" s="2"/>
      <c r="J3414" s="44">
        <v>43186</v>
      </c>
      <c r="K3414" s="42">
        <v>0</v>
      </c>
      <c r="L3414" s="42">
        <v>3723.1</v>
      </c>
      <c r="M3414" s="44">
        <v>45016</v>
      </c>
      <c r="N3414" s="42">
        <f>H3414-K3414-L3414</f>
        <v>560.90000000000009</v>
      </c>
      <c r="O3414" s="42">
        <v>0</v>
      </c>
      <c r="P3414" s="45">
        <v>0.13</v>
      </c>
      <c r="Q3414" s="42">
        <v>0</v>
      </c>
      <c r="R3414" s="42">
        <v>0</v>
      </c>
      <c r="S3414" s="42">
        <f>N3414-R3414</f>
        <v>560.90000000000009</v>
      </c>
      <c r="T3414" s="38">
        <v>2505</v>
      </c>
      <c r="U3414" s="14">
        <f>S3414/H3414</f>
        <v>0.13092903828197949</v>
      </c>
      <c r="V3414" s="19"/>
      <c r="W3414" s="19"/>
      <c r="X3414" s="37" t="s">
        <v>3465</v>
      </c>
    </row>
    <row r="3415" spans="1:24" ht="16.5" customHeight="1">
      <c r="A3415" s="38">
        <v>21</v>
      </c>
      <c r="B3415" s="39">
        <v>10724</v>
      </c>
      <c r="C3415" s="38">
        <v>10275652</v>
      </c>
      <c r="D3415" s="40" t="s">
        <v>158</v>
      </c>
      <c r="E3415" s="38">
        <v>2</v>
      </c>
      <c r="F3415" s="38">
        <v>50</v>
      </c>
      <c r="G3415" s="38" t="s">
        <v>33</v>
      </c>
      <c r="H3415" s="42">
        <v>3086.2</v>
      </c>
      <c r="I3415" s="2"/>
      <c r="J3415" s="44">
        <v>43613</v>
      </c>
      <c r="K3415" s="42">
        <v>0</v>
      </c>
      <c r="L3415" s="42">
        <v>2682.12</v>
      </c>
      <c r="M3415" s="44">
        <v>45016</v>
      </c>
      <c r="N3415" s="42">
        <f>H3415-K3415-L3415</f>
        <v>404.07999999999993</v>
      </c>
      <c r="O3415" s="42">
        <v>0</v>
      </c>
      <c r="P3415" s="45">
        <v>0.13</v>
      </c>
      <c r="Q3415" s="42">
        <v>0</v>
      </c>
      <c r="R3415" s="42">
        <v>0</v>
      </c>
      <c r="S3415" s="42">
        <v>404.08</v>
      </c>
      <c r="T3415" s="38">
        <v>5000</v>
      </c>
      <c r="U3415" s="14">
        <f>S3415/H3415</f>
        <v>0.13093124230445208</v>
      </c>
      <c r="V3415" s="19"/>
      <c r="W3415" s="19"/>
      <c r="X3415" s="37" t="s">
        <v>3459</v>
      </c>
    </row>
    <row r="3416" spans="1:24" ht="16.5" customHeight="1">
      <c r="A3416" s="38">
        <v>13</v>
      </c>
      <c r="B3416" s="39">
        <v>10750</v>
      </c>
      <c r="C3416" s="38">
        <v>10299104</v>
      </c>
      <c r="D3416" s="40" t="s">
        <v>1023</v>
      </c>
      <c r="E3416" s="38">
        <v>3</v>
      </c>
      <c r="F3416" s="38">
        <v>50</v>
      </c>
      <c r="G3416" s="38" t="s">
        <v>33</v>
      </c>
      <c r="H3416" s="42">
        <v>5000.01</v>
      </c>
      <c r="I3416" s="2"/>
      <c r="J3416" s="44">
        <v>43613</v>
      </c>
      <c r="K3416" s="42">
        <v>0</v>
      </c>
      <c r="L3416" s="42">
        <v>4345.3500000000004</v>
      </c>
      <c r="M3416" s="44">
        <v>45016</v>
      </c>
      <c r="N3416" s="42">
        <f>H3416-K3416-L3416</f>
        <v>654.65999999999985</v>
      </c>
      <c r="O3416" s="42">
        <v>0</v>
      </c>
      <c r="P3416" s="45">
        <v>0.13</v>
      </c>
      <c r="Q3416" s="42">
        <v>0</v>
      </c>
      <c r="R3416" s="42">
        <v>0</v>
      </c>
      <c r="S3416" s="42">
        <v>654.66</v>
      </c>
      <c r="T3416" s="38">
        <v>5000</v>
      </c>
      <c r="U3416" s="14">
        <f>S3416/H3416</f>
        <v>0.13093173813652373</v>
      </c>
      <c r="V3416" s="19"/>
      <c r="W3416" s="19"/>
      <c r="X3416" s="37" t="s">
        <v>3473</v>
      </c>
    </row>
    <row r="3417" spans="1:24" ht="16.5" customHeight="1">
      <c r="A3417" s="38">
        <v>38</v>
      </c>
      <c r="B3417" s="39">
        <v>10730</v>
      </c>
      <c r="C3417" s="38">
        <v>10289208</v>
      </c>
      <c r="D3417" s="40" t="s">
        <v>158</v>
      </c>
      <c r="E3417" s="38">
        <v>5</v>
      </c>
      <c r="F3417" s="38">
        <v>50</v>
      </c>
      <c r="G3417" s="38" t="s">
        <v>33</v>
      </c>
      <c r="H3417" s="42">
        <v>7715.5</v>
      </c>
      <c r="I3417" s="2"/>
      <c r="J3417" s="44">
        <v>43613</v>
      </c>
      <c r="K3417" s="42">
        <v>0</v>
      </c>
      <c r="L3417" s="42">
        <v>6705.29</v>
      </c>
      <c r="M3417" s="44">
        <v>45016</v>
      </c>
      <c r="N3417" s="42">
        <f>H3417-K3417-L3417</f>
        <v>1010.21</v>
      </c>
      <c r="O3417" s="42">
        <v>0</v>
      </c>
      <c r="P3417" s="45">
        <v>0.13</v>
      </c>
      <c r="Q3417" s="42">
        <v>0</v>
      </c>
      <c r="R3417" s="42">
        <v>0</v>
      </c>
      <c r="S3417" s="42">
        <v>1010.21</v>
      </c>
      <c r="T3417" s="38">
        <v>5000</v>
      </c>
      <c r="U3417" s="14">
        <f>S3417/H3417</f>
        <v>0.13093253839673386</v>
      </c>
      <c r="V3417" s="19"/>
      <c r="W3417" s="19"/>
      <c r="X3417" s="37" t="s">
        <v>3459</v>
      </c>
    </row>
    <row r="3418" spans="1:24" ht="16.5" customHeight="1">
      <c r="A3418" s="38">
        <v>499</v>
      </c>
      <c r="B3418" s="39">
        <v>10800</v>
      </c>
      <c r="C3418" s="38">
        <v>10315512</v>
      </c>
      <c r="D3418" s="40" t="s">
        <v>2789</v>
      </c>
      <c r="E3418" s="38">
        <v>1</v>
      </c>
      <c r="F3418" s="38">
        <v>64</v>
      </c>
      <c r="G3418" s="38" t="s">
        <v>33</v>
      </c>
      <c r="H3418" s="42">
        <v>2142</v>
      </c>
      <c r="I3418" s="2"/>
      <c r="J3418" s="44">
        <v>43186</v>
      </c>
      <c r="K3418" s="42">
        <v>0</v>
      </c>
      <c r="L3418" s="42">
        <v>1861.54</v>
      </c>
      <c r="M3418" s="44">
        <v>45016</v>
      </c>
      <c r="N3418" s="42">
        <f>H3418-K3418-L3418</f>
        <v>280.46000000000004</v>
      </c>
      <c r="O3418" s="42">
        <v>0</v>
      </c>
      <c r="P3418" s="45">
        <v>0.13</v>
      </c>
      <c r="Q3418" s="42">
        <v>0</v>
      </c>
      <c r="R3418" s="42">
        <v>0</v>
      </c>
      <c r="S3418" s="42">
        <f>N3418-R3418</f>
        <v>280.46000000000004</v>
      </c>
      <c r="T3418" s="38">
        <v>2505</v>
      </c>
      <c r="U3418" s="14">
        <f>S3418/H3418</f>
        <v>0.13093370681605979</v>
      </c>
      <c r="V3418" s="19"/>
      <c r="W3418" s="19"/>
      <c r="X3418" s="37" t="s">
        <v>3465</v>
      </c>
    </row>
    <row r="3419" spans="1:24" ht="16.5" customHeight="1">
      <c r="A3419" s="38">
        <v>367</v>
      </c>
      <c r="B3419" s="39">
        <v>10800</v>
      </c>
      <c r="C3419" s="38">
        <v>10315168</v>
      </c>
      <c r="D3419" s="40" t="s">
        <v>1170</v>
      </c>
      <c r="E3419" s="38">
        <v>1</v>
      </c>
      <c r="F3419" s="38">
        <v>64</v>
      </c>
      <c r="G3419" s="38" t="s">
        <v>33</v>
      </c>
      <c r="H3419" s="42">
        <v>2142</v>
      </c>
      <c r="I3419" s="2"/>
      <c r="J3419" s="44">
        <v>43186</v>
      </c>
      <c r="K3419" s="42">
        <v>0</v>
      </c>
      <c r="L3419" s="42">
        <v>1861.46</v>
      </c>
      <c r="M3419" s="44">
        <v>45016</v>
      </c>
      <c r="N3419" s="42">
        <f>H3419-K3419-L3419</f>
        <v>280.53999999999996</v>
      </c>
      <c r="O3419" s="42">
        <v>0</v>
      </c>
      <c r="P3419" s="45">
        <v>0.13</v>
      </c>
      <c r="Q3419" s="42">
        <v>0</v>
      </c>
      <c r="R3419" s="42">
        <v>0</v>
      </c>
      <c r="S3419" s="42">
        <f>N3419-R3419</f>
        <v>280.53999999999996</v>
      </c>
      <c r="T3419" s="38">
        <v>2505</v>
      </c>
      <c r="U3419" s="14">
        <f>S3419/H3419</f>
        <v>0.13097105508870213</v>
      </c>
      <c r="V3419" s="19"/>
      <c r="W3419" s="19"/>
      <c r="X3419" s="37" t="s">
        <v>3465</v>
      </c>
    </row>
    <row r="3420" spans="1:24" ht="16.5" customHeight="1">
      <c r="A3420" s="38">
        <v>472</v>
      </c>
      <c r="B3420" s="39">
        <v>10800</v>
      </c>
      <c r="C3420" s="38">
        <v>10315446</v>
      </c>
      <c r="D3420" s="40" t="s">
        <v>1170</v>
      </c>
      <c r="E3420" s="38">
        <v>1</v>
      </c>
      <c r="F3420" s="38">
        <v>64</v>
      </c>
      <c r="G3420" s="38" t="s">
        <v>33</v>
      </c>
      <c r="H3420" s="42">
        <v>2142</v>
      </c>
      <c r="I3420" s="2"/>
      <c r="J3420" s="44">
        <v>43186</v>
      </c>
      <c r="K3420" s="42">
        <v>0</v>
      </c>
      <c r="L3420" s="42">
        <v>1861.46</v>
      </c>
      <c r="M3420" s="44">
        <v>45016</v>
      </c>
      <c r="N3420" s="42">
        <f>H3420-K3420-L3420</f>
        <v>280.53999999999996</v>
      </c>
      <c r="O3420" s="42">
        <v>0</v>
      </c>
      <c r="P3420" s="45">
        <v>0.13</v>
      </c>
      <c r="Q3420" s="42">
        <v>0</v>
      </c>
      <c r="R3420" s="42">
        <v>0</v>
      </c>
      <c r="S3420" s="42">
        <f>N3420-R3420</f>
        <v>280.53999999999996</v>
      </c>
      <c r="T3420" s="38">
        <v>2505</v>
      </c>
      <c r="U3420" s="14">
        <f>S3420/H3420</f>
        <v>0.13097105508870213</v>
      </c>
      <c r="V3420" s="19"/>
      <c r="W3420" s="19"/>
      <c r="X3420" s="37" t="s">
        <v>3465</v>
      </c>
    </row>
    <row r="3421" spans="1:24" ht="16.5" customHeight="1">
      <c r="A3421" s="38">
        <v>475</v>
      </c>
      <c r="B3421" s="39">
        <v>10800</v>
      </c>
      <c r="C3421" s="38">
        <v>10315449</v>
      </c>
      <c r="D3421" s="40" t="s">
        <v>1170</v>
      </c>
      <c r="E3421" s="38">
        <v>1</v>
      </c>
      <c r="F3421" s="38">
        <v>64</v>
      </c>
      <c r="G3421" s="38" t="s">
        <v>33</v>
      </c>
      <c r="H3421" s="42">
        <v>2142</v>
      </c>
      <c r="I3421" s="2"/>
      <c r="J3421" s="44">
        <v>43186</v>
      </c>
      <c r="K3421" s="42">
        <v>0</v>
      </c>
      <c r="L3421" s="42">
        <v>1861.46</v>
      </c>
      <c r="M3421" s="44">
        <v>45016</v>
      </c>
      <c r="N3421" s="42">
        <f>H3421-K3421-L3421</f>
        <v>280.53999999999996</v>
      </c>
      <c r="O3421" s="42">
        <v>0</v>
      </c>
      <c r="P3421" s="45">
        <v>0.13</v>
      </c>
      <c r="Q3421" s="42">
        <v>0</v>
      </c>
      <c r="R3421" s="42">
        <v>0</v>
      </c>
      <c r="S3421" s="42">
        <f>N3421-R3421</f>
        <v>280.53999999999996</v>
      </c>
      <c r="T3421" s="38">
        <v>2505</v>
      </c>
      <c r="U3421" s="14">
        <f>S3421/H3421</f>
        <v>0.13097105508870213</v>
      </c>
      <c r="V3421" s="19"/>
      <c r="W3421" s="19"/>
      <c r="X3421" s="37" t="s">
        <v>3465</v>
      </c>
    </row>
    <row r="3422" spans="1:24" ht="16.5" customHeight="1">
      <c r="A3422" s="38">
        <v>476</v>
      </c>
      <c r="B3422" s="39">
        <v>10800</v>
      </c>
      <c r="C3422" s="38">
        <v>10315450</v>
      </c>
      <c r="D3422" s="40" t="s">
        <v>1170</v>
      </c>
      <c r="E3422" s="38">
        <v>1</v>
      </c>
      <c r="F3422" s="38">
        <v>64</v>
      </c>
      <c r="G3422" s="38" t="s">
        <v>33</v>
      </c>
      <c r="H3422" s="42">
        <v>2142</v>
      </c>
      <c r="I3422" s="2"/>
      <c r="J3422" s="44">
        <v>43186</v>
      </c>
      <c r="K3422" s="42">
        <v>0</v>
      </c>
      <c r="L3422" s="42">
        <v>1861.46</v>
      </c>
      <c r="M3422" s="44">
        <v>45016</v>
      </c>
      <c r="N3422" s="42">
        <f>H3422-K3422-L3422</f>
        <v>280.53999999999996</v>
      </c>
      <c r="O3422" s="42">
        <v>0</v>
      </c>
      <c r="P3422" s="45">
        <v>0.13</v>
      </c>
      <c r="Q3422" s="42">
        <v>0</v>
      </c>
      <c r="R3422" s="42">
        <v>0</v>
      </c>
      <c r="S3422" s="42">
        <f>N3422-R3422</f>
        <v>280.53999999999996</v>
      </c>
      <c r="T3422" s="38">
        <v>2505</v>
      </c>
      <c r="U3422" s="14">
        <f>S3422/H3422</f>
        <v>0.13097105508870213</v>
      </c>
      <c r="V3422" s="19"/>
      <c r="W3422" s="19"/>
      <c r="X3422" s="37" t="s">
        <v>3465</v>
      </c>
    </row>
    <row r="3423" spans="1:24" ht="16.5" customHeight="1">
      <c r="A3423" s="38">
        <v>477</v>
      </c>
      <c r="B3423" s="39">
        <v>10800</v>
      </c>
      <c r="C3423" s="38">
        <v>10315451</v>
      </c>
      <c r="D3423" s="40" t="s">
        <v>1170</v>
      </c>
      <c r="E3423" s="38">
        <v>1</v>
      </c>
      <c r="F3423" s="38">
        <v>64</v>
      </c>
      <c r="G3423" s="38" t="s">
        <v>33</v>
      </c>
      <c r="H3423" s="42">
        <v>2142</v>
      </c>
      <c r="I3423" s="2"/>
      <c r="J3423" s="44">
        <v>43186</v>
      </c>
      <c r="K3423" s="42">
        <v>0</v>
      </c>
      <c r="L3423" s="42">
        <v>1861.46</v>
      </c>
      <c r="M3423" s="44">
        <v>45016</v>
      </c>
      <c r="N3423" s="42">
        <f>H3423-K3423-L3423</f>
        <v>280.53999999999996</v>
      </c>
      <c r="O3423" s="42">
        <v>0</v>
      </c>
      <c r="P3423" s="45">
        <v>0.13</v>
      </c>
      <c r="Q3423" s="42">
        <v>0</v>
      </c>
      <c r="R3423" s="42">
        <v>0</v>
      </c>
      <c r="S3423" s="42">
        <f>N3423-R3423</f>
        <v>280.53999999999996</v>
      </c>
      <c r="T3423" s="38">
        <v>2505</v>
      </c>
      <c r="U3423" s="14">
        <f>S3423/H3423</f>
        <v>0.13097105508870213</v>
      </c>
      <c r="V3423" s="19"/>
      <c r="W3423" s="19"/>
      <c r="X3423" s="37" t="s">
        <v>3465</v>
      </c>
    </row>
    <row r="3424" spans="1:24" ht="16.5" customHeight="1">
      <c r="A3424" s="38">
        <v>478</v>
      </c>
      <c r="B3424" s="39">
        <v>10800</v>
      </c>
      <c r="C3424" s="38">
        <v>10315452</v>
      </c>
      <c r="D3424" s="40" t="s">
        <v>1170</v>
      </c>
      <c r="E3424" s="38">
        <v>1</v>
      </c>
      <c r="F3424" s="38">
        <v>64</v>
      </c>
      <c r="G3424" s="38" t="s">
        <v>33</v>
      </c>
      <c r="H3424" s="42">
        <v>2142</v>
      </c>
      <c r="I3424" s="2"/>
      <c r="J3424" s="44">
        <v>43186</v>
      </c>
      <c r="K3424" s="42">
        <v>0</v>
      </c>
      <c r="L3424" s="42">
        <v>1861.46</v>
      </c>
      <c r="M3424" s="44">
        <v>45016</v>
      </c>
      <c r="N3424" s="42">
        <f>H3424-K3424-L3424</f>
        <v>280.53999999999996</v>
      </c>
      <c r="O3424" s="42">
        <v>0</v>
      </c>
      <c r="P3424" s="45">
        <v>0.13</v>
      </c>
      <c r="Q3424" s="42">
        <v>0</v>
      </c>
      <c r="R3424" s="42">
        <v>0</v>
      </c>
      <c r="S3424" s="42">
        <f>N3424-R3424</f>
        <v>280.53999999999996</v>
      </c>
      <c r="T3424" s="38">
        <v>2505</v>
      </c>
      <c r="U3424" s="14">
        <f>S3424/H3424</f>
        <v>0.13097105508870213</v>
      </c>
      <c r="V3424" s="19"/>
      <c r="W3424" s="19"/>
      <c r="X3424" s="37" t="s">
        <v>3465</v>
      </c>
    </row>
    <row r="3425" spans="1:24" ht="16.5" customHeight="1">
      <c r="A3425" s="38">
        <v>479</v>
      </c>
      <c r="B3425" s="39">
        <v>10800</v>
      </c>
      <c r="C3425" s="38">
        <v>10315453</v>
      </c>
      <c r="D3425" s="40" t="s">
        <v>1170</v>
      </c>
      <c r="E3425" s="38">
        <v>1</v>
      </c>
      <c r="F3425" s="38">
        <v>64</v>
      </c>
      <c r="G3425" s="38" t="s">
        <v>33</v>
      </c>
      <c r="H3425" s="42">
        <v>2142</v>
      </c>
      <c r="I3425" s="2"/>
      <c r="J3425" s="44">
        <v>43186</v>
      </c>
      <c r="K3425" s="42">
        <v>0</v>
      </c>
      <c r="L3425" s="42">
        <v>1861.46</v>
      </c>
      <c r="M3425" s="44">
        <v>45016</v>
      </c>
      <c r="N3425" s="42">
        <f>H3425-K3425-L3425</f>
        <v>280.53999999999996</v>
      </c>
      <c r="O3425" s="42">
        <v>0</v>
      </c>
      <c r="P3425" s="45">
        <v>0.13</v>
      </c>
      <c r="Q3425" s="42">
        <v>0</v>
      </c>
      <c r="R3425" s="42">
        <v>0</v>
      </c>
      <c r="S3425" s="42">
        <f>N3425-R3425</f>
        <v>280.53999999999996</v>
      </c>
      <c r="T3425" s="38">
        <v>2505</v>
      </c>
      <c r="U3425" s="14">
        <f>S3425/H3425</f>
        <v>0.13097105508870213</v>
      </c>
      <c r="V3425" s="19"/>
      <c r="W3425" s="19"/>
      <c r="X3425" s="37" t="s">
        <v>3465</v>
      </c>
    </row>
    <row r="3426" spans="1:24" ht="16.5" customHeight="1">
      <c r="A3426" s="38">
        <v>480</v>
      </c>
      <c r="B3426" s="39">
        <v>10800</v>
      </c>
      <c r="C3426" s="38">
        <v>10315454</v>
      </c>
      <c r="D3426" s="40" t="s">
        <v>1170</v>
      </c>
      <c r="E3426" s="38">
        <v>1</v>
      </c>
      <c r="F3426" s="38">
        <v>64</v>
      </c>
      <c r="G3426" s="38" t="s">
        <v>33</v>
      </c>
      <c r="H3426" s="42">
        <v>2142</v>
      </c>
      <c r="I3426" s="2"/>
      <c r="J3426" s="44">
        <v>43186</v>
      </c>
      <c r="K3426" s="42">
        <v>0</v>
      </c>
      <c r="L3426" s="42">
        <v>1861.46</v>
      </c>
      <c r="M3426" s="44">
        <v>45016</v>
      </c>
      <c r="N3426" s="42">
        <f>H3426-K3426-L3426</f>
        <v>280.53999999999996</v>
      </c>
      <c r="O3426" s="42">
        <v>0</v>
      </c>
      <c r="P3426" s="45">
        <v>0.13</v>
      </c>
      <c r="Q3426" s="42">
        <v>0</v>
      </c>
      <c r="R3426" s="42">
        <v>0</v>
      </c>
      <c r="S3426" s="42">
        <f>N3426-R3426</f>
        <v>280.53999999999996</v>
      </c>
      <c r="T3426" s="38">
        <v>2505</v>
      </c>
      <c r="U3426" s="14">
        <f>S3426/H3426</f>
        <v>0.13097105508870213</v>
      </c>
      <c r="V3426" s="19"/>
      <c r="W3426" s="19"/>
      <c r="X3426" s="37" t="s">
        <v>3465</v>
      </c>
    </row>
    <row r="3427" spans="1:24" ht="16.5" customHeight="1">
      <c r="A3427" s="38">
        <v>481</v>
      </c>
      <c r="B3427" s="39">
        <v>10800</v>
      </c>
      <c r="C3427" s="38">
        <v>10315455</v>
      </c>
      <c r="D3427" s="40" t="s">
        <v>1170</v>
      </c>
      <c r="E3427" s="38">
        <v>1</v>
      </c>
      <c r="F3427" s="38">
        <v>64</v>
      </c>
      <c r="G3427" s="38" t="s">
        <v>33</v>
      </c>
      <c r="H3427" s="42">
        <v>2142</v>
      </c>
      <c r="I3427" s="2"/>
      <c r="J3427" s="44">
        <v>43186</v>
      </c>
      <c r="K3427" s="42">
        <v>0</v>
      </c>
      <c r="L3427" s="42">
        <v>1861.46</v>
      </c>
      <c r="M3427" s="44">
        <v>45016</v>
      </c>
      <c r="N3427" s="42">
        <f>H3427-K3427-L3427</f>
        <v>280.53999999999996</v>
      </c>
      <c r="O3427" s="42">
        <v>0</v>
      </c>
      <c r="P3427" s="45">
        <v>0.13</v>
      </c>
      <c r="Q3427" s="42">
        <v>0</v>
      </c>
      <c r="R3427" s="42">
        <v>0</v>
      </c>
      <c r="S3427" s="42">
        <f>N3427-R3427</f>
        <v>280.53999999999996</v>
      </c>
      <c r="T3427" s="38">
        <v>2505</v>
      </c>
      <c r="U3427" s="14">
        <f>S3427/H3427</f>
        <v>0.13097105508870213</v>
      </c>
      <c r="V3427" s="19"/>
      <c r="W3427" s="19"/>
      <c r="X3427" s="37" t="s">
        <v>3465</v>
      </c>
    </row>
    <row r="3428" spans="1:24" ht="16.5" customHeight="1">
      <c r="A3428" s="38">
        <v>483</v>
      </c>
      <c r="B3428" s="39">
        <v>10800</v>
      </c>
      <c r="C3428" s="38">
        <v>10315457</v>
      </c>
      <c r="D3428" s="40" t="s">
        <v>1170</v>
      </c>
      <c r="E3428" s="38">
        <v>1</v>
      </c>
      <c r="F3428" s="38">
        <v>64</v>
      </c>
      <c r="G3428" s="38" t="s">
        <v>33</v>
      </c>
      <c r="H3428" s="42">
        <v>2142</v>
      </c>
      <c r="I3428" s="2"/>
      <c r="J3428" s="44">
        <v>43186</v>
      </c>
      <c r="K3428" s="42">
        <v>0</v>
      </c>
      <c r="L3428" s="42">
        <v>1861.46</v>
      </c>
      <c r="M3428" s="44">
        <v>45016</v>
      </c>
      <c r="N3428" s="42">
        <f>H3428-K3428-L3428</f>
        <v>280.53999999999996</v>
      </c>
      <c r="O3428" s="42">
        <v>0</v>
      </c>
      <c r="P3428" s="45">
        <v>0.13</v>
      </c>
      <c r="Q3428" s="42">
        <v>0</v>
      </c>
      <c r="R3428" s="42">
        <v>0</v>
      </c>
      <c r="S3428" s="42">
        <f>N3428-R3428</f>
        <v>280.53999999999996</v>
      </c>
      <c r="T3428" s="38">
        <v>2505</v>
      </c>
      <c r="U3428" s="14">
        <f>S3428/H3428</f>
        <v>0.13097105508870213</v>
      </c>
      <c r="V3428" s="19"/>
      <c r="W3428" s="19"/>
      <c r="X3428" s="37" t="s">
        <v>3465</v>
      </c>
    </row>
    <row r="3429" spans="1:24" ht="16.5" customHeight="1">
      <c r="A3429" s="38">
        <v>484</v>
      </c>
      <c r="B3429" s="39">
        <v>10800</v>
      </c>
      <c r="C3429" s="38">
        <v>10315458</v>
      </c>
      <c r="D3429" s="40" t="s">
        <v>1170</v>
      </c>
      <c r="E3429" s="38">
        <v>1</v>
      </c>
      <c r="F3429" s="38">
        <v>64</v>
      </c>
      <c r="G3429" s="38" t="s">
        <v>33</v>
      </c>
      <c r="H3429" s="42">
        <v>2142</v>
      </c>
      <c r="I3429" s="2"/>
      <c r="J3429" s="44">
        <v>43186</v>
      </c>
      <c r="K3429" s="42">
        <v>0</v>
      </c>
      <c r="L3429" s="42">
        <v>1861.46</v>
      </c>
      <c r="M3429" s="44">
        <v>45016</v>
      </c>
      <c r="N3429" s="42">
        <f>H3429-K3429-L3429</f>
        <v>280.53999999999996</v>
      </c>
      <c r="O3429" s="42">
        <v>0</v>
      </c>
      <c r="P3429" s="45">
        <v>0.13</v>
      </c>
      <c r="Q3429" s="42">
        <v>0</v>
      </c>
      <c r="R3429" s="42">
        <v>0</v>
      </c>
      <c r="S3429" s="42">
        <f>N3429-R3429</f>
        <v>280.53999999999996</v>
      </c>
      <c r="T3429" s="38">
        <v>2505</v>
      </c>
      <c r="U3429" s="14">
        <f>S3429/H3429</f>
        <v>0.13097105508870213</v>
      </c>
      <c r="V3429" s="19"/>
      <c r="W3429" s="19"/>
      <c r="X3429" s="37" t="s">
        <v>3465</v>
      </c>
    </row>
    <row r="3430" spans="1:24" ht="16.5" customHeight="1">
      <c r="A3430" s="38">
        <v>485</v>
      </c>
      <c r="B3430" s="39">
        <v>10800</v>
      </c>
      <c r="C3430" s="38">
        <v>10315459</v>
      </c>
      <c r="D3430" s="40" t="s">
        <v>1170</v>
      </c>
      <c r="E3430" s="38">
        <v>1</v>
      </c>
      <c r="F3430" s="38">
        <v>64</v>
      </c>
      <c r="G3430" s="38" t="s">
        <v>33</v>
      </c>
      <c r="H3430" s="42">
        <v>2142</v>
      </c>
      <c r="I3430" s="2"/>
      <c r="J3430" s="44">
        <v>43186</v>
      </c>
      <c r="K3430" s="42">
        <v>0</v>
      </c>
      <c r="L3430" s="42">
        <v>1861.46</v>
      </c>
      <c r="M3430" s="44">
        <v>45016</v>
      </c>
      <c r="N3430" s="42">
        <f>H3430-K3430-L3430</f>
        <v>280.53999999999996</v>
      </c>
      <c r="O3430" s="42">
        <v>0</v>
      </c>
      <c r="P3430" s="45">
        <v>0.13</v>
      </c>
      <c r="Q3430" s="42">
        <v>0</v>
      </c>
      <c r="R3430" s="42">
        <v>0</v>
      </c>
      <c r="S3430" s="42">
        <f>N3430-R3430</f>
        <v>280.53999999999996</v>
      </c>
      <c r="T3430" s="38">
        <v>2505</v>
      </c>
      <c r="U3430" s="14">
        <f>S3430/H3430</f>
        <v>0.13097105508870213</v>
      </c>
      <c r="V3430" s="19"/>
      <c r="W3430" s="19"/>
      <c r="X3430" s="37" t="s">
        <v>3465</v>
      </c>
    </row>
    <row r="3431" spans="1:24" ht="16.5" customHeight="1">
      <c r="A3431" s="38">
        <v>486</v>
      </c>
      <c r="B3431" s="39">
        <v>10800</v>
      </c>
      <c r="C3431" s="38">
        <v>10315460</v>
      </c>
      <c r="D3431" s="40" t="s">
        <v>1170</v>
      </c>
      <c r="E3431" s="38">
        <v>1</v>
      </c>
      <c r="F3431" s="38">
        <v>64</v>
      </c>
      <c r="G3431" s="38" t="s">
        <v>33</v>
      </c>
      <c r="H3431" s="42">
        <v>2142</v>
      </c>
      <c r="I3431" s="2"/>
      <c r="J3431" s="44">
        <v>43186</v>
      </c>
      <c r="K3431" s="42">
        <v>0</v>
      </c>
      <c r="L3431" s="42">
        <v>1861.46</v>
      </c>
      <c r="M3431" s="44">
        <v>45016</v>
      </c>
      <c r="N3431" s="42">
        <f>H3431-K3431-L3431</f>
        <v>280.53999999999996</v>
      </c>
      <c r="O3431" s="42">
        <v>0</v>
      </c>
      <c r="P3431" s="45">
        <v>0.13</v>
      </c>
      <c r="Q3431" s="42">
        <v>0</v>
      </c>
      <c r="R3431" s="42">
        <v>0</v>
      </c>
      <c r="S3431" s="42">
        <f>N3431-R3431</f>
        <v>280.53999999999996</v>
      </c>
      <c r="T3431" s="38">
        <v>2505</v>
      </c>
      <c r="U3431" s="14">
        <f>S3431/H3431</f>
        <v>0.13097105508870213</v>
      </c>
      <c r="V3431" s="19"/>
      <c r="W3431" s="19"/>
      <c r="X3431" s="37" t="s">
        <v>3465</v>
      </c>
    </row>
    <row r="3432" spans="1:24" ht="16.5" customHeight="1">
      <c r="A3432" s="38">
        <v>487</v>
      </c>
      <c r="B3432" s="39">
        <v>10800</v>
      </c>
      <c r="C3432" s="38">
        <v>10315461</v>
      </c>
      <c r="D3432" s="40" t="s">
        <v>1170</v>
      </c>
      <c r="E3432" s="38">
        <v>1</v>
      </c>
      <c r="F3432" s="38">
        <v>64</v>
      </c>
      <c r="G3432" s="38" t="s">
        <v>33</v>
      </c>
      <c r="H3432" s="42">
        <v>2142</v>
      </c>
      <c r="I3432" s="2"/>
      <c r="J3432" s="44">
        <v>43186</v>
      </c>
      <c r="K3432" s="42">
        <v>0</v>
      </c>
      <c r="L3432" s="42">
        <v>1861.46</v>
      </c>
      <c r="M3432" s="44">
        <v>45016</v>
      </c>
      <c r="N3432" s="42">
        <f>H3432-K3432-L3432</f>
        <v>280.53999999999996</v>
      </c>
      <c r="O3432" s="42">
        <v>0</v>
      </c>
      <c r="P3432" s="45">
        <v>0.13</v>
      </c>
      <c r="Q3432" s="42">
        <v>0</v>
      </c>
      <c r="R3432" s="42">
        <v>0</v>
      </c>
      <c r="S3432" s="42">
        <f>N3432-R3432</f>
        <v>280.53999999999996</v>
      </c>
      <c r="T3432" s="38">
        <v>2505</v>
      </c>
      <c r="U3432" s="14">
        <f>S3432/H3432</f>
        <v>0.13097105508870213</v>
      </c>
      <c r="V3432" s="19"/>
      <c r="W3432" s="19"/>
      <c r="X3432" s="37" t="s">
        <v>3465</v>
      </c>
    </row>
    <row r="3433" spans="1:24" ht="16.5" customHeight="1">
      <c r="A3433" s="38">
        <v>489</v>
      </c>
      <c r="B3433" s="39">
        <v>10800</v>
      </c>
      <c r="C3433" s="38">
        <v>10315463</v>
      </c>
      <c r="D3433" s="40" t="s">
        <v>1170</v>
      </c>
      <c r="E3433" s="38">
        <v>1</v>
      </c>
      <c r="F3433" s="38">
        <v>64</v>
      </c>
      <c r="G3433" s="38" t="s">
        <v>33</v>
      </c>
      <c r="H3433" s="42">
        <v>2142</v>
      </c>
      <c r="I3433" s="2"/>
      <c r="J3433" s="44">
        <v>43186</v>
      </c>
      <c r="K3433" s="42">
        <v>0</v>
      </c>
      <c r="L3433" s="42">
        <v>1861.46</v>
      </c>
      <c r="M3433" s="44">
        <v>45016</v>
      </c>
      <c r="N3433" s="42">
        <f>H3433-K3433-L3433</f>
        <v>280.53999999999996</v>
      </c>
      <c r="O3433" s="42">
        <v>0</v>
      </c>
      <c r="P3433" s="45">
        <v>0.13</v>
      </c>
      <c r="Q3433" s="42">
        <v>0</v>
      </c>
      <c r="R3433" s="42">
        <v>0</v>
      </c>
      <c r="S3433" s="42">
        <f>N3433-R3433</f>
        <v>280.53999999999996</v>
      </c>
      <c r="T3433" s="38">
        <v>2505</v>
      </c>
      <c r="U3433" s="14">
        <f>S3433/H3433</f>
        <v>0.13097105508870213</v>
      </c>
      <c r="V3433" s="19"/>
      <c r="W3433" s="19"/>
      <c r="X3433" s="37" t="s">
        <v>3465</v>
      </c>
    </row>
    <row r="3434" spans="1:24" ht="16.5" customHeight="1">
      <c r="A3434" s="38">
        <v>491</v>
      </c>
      <c r="B3434" s="39">
        <v>10800</v>
      </c>
      <c r="C3434" s="38">
        <v>10315465</v>
      </c>
      <c r="D3434" s="40" t="s">
        <v>1170</v>
      </c>
      <c r="E3434" s="38">
        <v>1</v>
      </c>
      <c r="F3434" s="38">
        <v>64</v>
      </c>
      <c r="G3434" s="38" t="s">
        <v>33</v>
      </c>
      <c r="H3434" s="42">
        <v>2142</v>
      </c>
      <c r="I3434" s="2"/>
      <c r="J3434" s="44">
        <v>43186</v>
      </c>
      <c r="K3434" s="42">
        <v>0</v>
      </c>
      <c r="L3434" s="42">
        <v>1861.46</v>
      </c>
      <c r="M3434" s="44">
        <v>45016</v>
      </c>
      <c r="N3434" s="42">
        <f>H3434-K3434-L3434</f>
        <v>280.53999999999996</v>
      </c>
      <c r="O3434" s="42">
        <v>0</v>
      </c>
      <c r="P3434" s="45">
        <v>0.13</v>
      </c>
      <c r="Q3434" s="42">
        <v>0</v>
      </c>
      <c r="R3434" s="42">
        <v>0</v>
      </c>
      <c r="S3434" s="42">
        <f>N3434-R3434</f>
        <v>280.53999999999996</v>
      </c>
      <c r="T3434" s="38">
        <v>2505</v>
      </c>
      <c r="U3434" s="14">
        <f>S3434/H3434</f>
        <v>0.13097105508870213</v>
      </c>
      <c r="V3434" s="19"/>
      <c r="W3434" s="19"/>
      <c r="X3434" s="37" t="s">
        <v>3465</v>
      </c>
    </row>
    <row r="3435" spans="1:24" ht="16.5" customHeight="1">
      <c r="A3435" s="38">
        <v>184</v>
      </c>
      <c r="B3435" s="39">
        <v>10800</v>
      </c>
      <c r="C3435" s="38">
        <v>10314424</v>
      </c>
      <c r="D3435" s="40" t="s">
        <v>1170</v>
      </c>
      <c r="E3435" s="38">
        <v>1</v>
      </c>
      <c r="F3435" s="38">
        <v>63</v>
      </c>
      <c r="G3435" s="38" t="s">
        <v>33</v>
      </c>
      <c r="H3435" s="42">
        <v>2142</v>
      </c>
      <c r="I3435" s="2"/>
      <c r="J3435" s="44">
        <v>43214</v>
      </c>
      <c r="K3435" s="42">
        <v>0</v>
      </c>
      <c r="L3435" s="42">
        <v>1859.72</v>
      </c>
      <c r="M3435" s="44">
        <v>45016</v>
      </c>
      <c r="N3435" s="42">
        <f>H3435-K3435-L3435</f>
        <v>282.27999999999997</v>
      </c>
      <c r="O3435" s="42">
        <v>0</v>
      </c>
      <c r="P3435" s="45">
        <v>0.13</v>
      </c>
      <c r="Q3435" s="42">
        <v>0</v>
      </c>
      <c r="R3435" s="42">
        <v>0</v>
      </c>
      <c r="S3435" s="42">
        <f>N3435-R3435</f>
        <v>282.27999999999997</v>
      </c>
      <c r="T3435" s="38">
        <v>2505</v>
      </c>
      <c r="U3435" s="14">
        <f>S3435/H3435</f>
        <v>0.13178338001867412</v>
      </c>
      <c r="V3435" s="19"/>
      <c r="W3435" s="19"/>
      <c r="X3435" s="37" t="s">
        <v>3465</v>
      </c>
    </row>
    <row r="3436" spans="1:24" ht="16.5" customHeight="1">
      <c r="A3436" s="38">
        <v>194</v>
      </c>
      <c r="B3436" s="39">
        <v>10800</v>
      </c>
      <c r="C3436" s="38">
        <v>10314438</v>
      </c>
      <c r="D3436" s="40" t="s">
        <v>1170</v>
      </c>
      <c r="E3436" s="38">
        <v>1</v>
      </c>
      <c r="F3436" s="38">
        <v>63</v>
      </c>
      <c r="G3436" s="38" t="s">
        <v>33</v>
      </c>
      <c r="H3436" s="42">
        <v>2142</v>
      </c>
      <c r="I3436" s="2"/>
      <c r="J3436" s="44">
        <v>43214</v>
      </c>
      <c r="K3436" s="42">
        <v>0</v>
      </c>
      <c r="L3436" s="42">
        <v>1859.72</v>
      </c>
      <c r="M3436" s="44">
        <v>45016</v>
      </c>
      <c r="N3436" s="42">
        <f>H3436-K3436-L3436</f>
        <v>282.27999999999997</v>
      </c>
      <c r="O3436" s="42">
        <v>0</v>
      </c>
      <c r="P3436" s="45">
        <v>0.13</v>
      </c>
      <c r="Q3436" s="42">
        <v>0</v>
      </c>
      <c r="R3436" s="42">
        <v>0</v>
      </c>
      <c r="S3436" s="42">
        <f>N3436-R3436</f>
        <v>282.27999999999997</v>
      </c>
      <c r="T3436" s="38">
        <v>2505</v>
      </c>
      <c r="U3436" s="14">
        <f>S3436/H3436</f>
        <v>0.13178338001867412</v>
      </c>
      <c r="V3436" s="19"/>
      <c r="W3436" s="19"/>
      <c r="X3436" s="37" t="s">
        <v>3465</v>
      </c>
    </row>
    <row r="3437" spans="1:24" ht="16.5" customHeight="1">
      <c r="A3437" s="38">
        <v>207</v>
      </c>
      <c r="B3437" s="39">
        <v>10800</v>
      </c>
      <c r="C3437" s="38">
        <v>10314457</v>
      </c>
      <c r="D3437" s="40" t="s">
        <v>1170</v>
      </c>
      <c r="E3437" s="38">
        <v>1</v>
      </c>
      <c r="F3437" s="38">
        <v>63</v>
      </c>
      <c r="G3437" s="38" t="s">
        <v>33</v>
      </c>
      <c r="H3437" s="42">
        <v>2142</v>
      </c>
      <c r="I3437" s="2"/>
      <c r="J3437" s="44">
        <v>43214</v>
      </c>
      <c r="K3437" s="42">
        <v>0</v>
      </c>
      <c r="L3437" s="42">
        <v>1859.72</v>
      </c>
      <c r="M3437" s="44">
        <v>45016</v>
      </c>
      <c r="N3437" s="42">
        <f>H3437-K3437-L3437</f>
        <v>282.27999999999997</v>
      </c>
      <c r="O3437" s="42">
        <v>0</v>
      </c>
      <c r="P3437" s="45">
        <v>0.13</v>
      </c>
      <c r="Q3437" s="42">
        <v>0</v>
      </c>
      <c r="R3437" s="42">
        <v>0</v>
      </c>
      <c r="S3437" s="42">
        <f>N3437-R3437</f>
        <v>282.27999999999997</v>
      </c>
      <c r="T3437" s="38">
        <v>2505</v>
      </c>
      <c r="U3437" s="14">
        <f>S3437/H3437</f>
        <v>0.13178338001867412</v>
      </c>
      <c r="V3437" s="19"/>
      <c r="W3437" s="19"/>
      <c r="X3437" s="37" t="s">
        <v>3465</v>
      </c>
    </row>
    <row r="3438" spans="1:24" ht="16.5" customHeight="1">
      <c r="A3438" s="38">
        <v>211</v>
      </c>
      <c r="B3438" s="39">
        <v>10800</v>
      </c>
      <c r="C3438" s="38">
        <v>10314464</v>
      </c>
      <c r="D3438" s="40" t="s">
        <v>1170</v>
      </c>
      <c r="E3438" s="38">
        <v>1</v>
      </c>
      <c r="F3438" s="38">
        <v>63</v>
      </c>
      <c r="G3438" s="38" t="s">
        <v>33</v>
      </c>
      <c r="H3438" s="42">
        <v>2142</v>
      </c>
      <c r="I3438" s="2"/>
      <c r="J3438" s="44">
        <v>43214</v>
      </c>
      <c r="K3438" s="42">
        <v>0</v>
      </c>
      <c r="L3438" s="42">
        <v>1859.72</v>
      </c>
      <c r="M3438" s="44">
        <v>45016</v>
      </c>
      <c r="N3438" s="42">
        <f>H3438-K3438-L3438</f>
        <v>282.27999999999997</v>
      </c>
      <c r="O3438" s="42">
        <v>0</v>
      </c>
      <c r="P3438" s="45">
        <v>0.13</v>
      </c>
      <c r="Q3438" s="42">
        <v>0</v>
      </c>
      <c r="R3438" s="42">
        <v>0</v>
      </c>
      <c r="S3438" s="42">
        <f>N3438-R3438</f>
        <v>282.27999999999997</v>
      </c>
      <c r="T3438" s="38">
        <v>2505</v>
      </c>
      <c r="U3438" s="14">
        <f>S3438/H3438</f>
        <v>0.13178338001867412</v>
      </c>
      <c r="V3438" s="19"/>
      <c r="W3438" s="19"/>
      <c r="X3438" s="37" t="s">
        <v>3465</v>
      </c>
    </row>
    <row r="3439" spans="1:24" ht="16.5" customHeight="1">
      <c r="A3439" s="38">
        <v>229</v>
      </c>
      <c r="B3439" s="39">
        <v>10800</v>
      </c>
      <c r="C3439" s="38">
        <v>10314490</v>
      </c>
      <c r="D3439" s="40" t="s">
        <v>1170</v>
      </c>
      <c r="E3439" s="38">
        <v>1</v>
      </c>
      <c r="F3439" s="38">
        <v>63</v>
      </c>
      <c r="G3439" s="38" t="s">
        <v>33</v>
      </c>
      <c r="H3439" s="42">
        <v>2142</v>
      </c>
      <c r="I3439" s="2"/>
      <c r="J3439" s="44">
        <v>43214</v>
      </c>
      <c r="K3439" s="42">
        <v>0</v>
      </c>
      <c r="L3439" s="42">
        <v>1859.72</v>
      </c>
      <c r="M3439" s="44">
        <v>45016</v>
      </c>
      <c r="N3439" s="42">
        <f>H3439-K3439-L3439</f>
        <v>282.27999999999997</v>
      </c>
      <c r="O3439" s="42">
        <v>0</v>
      </c>
      <c r="P3439" s="45">
        <v>0.13</v>
      </c>
      <c r="Q3439" s="42">
        <v>0</v>
      </c>
      <c r="R3439" s="42">
        <v>0</v>
      </c>
      <c r="S3439" s="42">
        <f>N3439-R3439</f>
        <v>282.27999999999997</v>
      </c>
      <c r="T3439" s="38">
        <v>2505</v>
      </c>
      <c r="U3439" s="14">
        <f>S3439/H3439</f>
        <v>0.13178338001867412</v>
      </c>
      <c r="V3439" s="19"/>
      <c r="W3439" s="19"/>
      <c r="X3439" s="37" t="s">
        <v>3465</v>
      </c>
    </row>
    <row r="3440" spans="1:24" ht="16.5" customHeight="1">
      <c r="A3440" s="38">
        <v>233</v>
      </c>
      <c r="B3440" s="39">
        <v>10800</v>
      </c>
      <c r="C3440" s="38">
        <v>10314497</v>
      </c>
      <c r="D3440" s="40" t="s">
        <v>1170</v>
      </c>
      <c r="E3440" s="38">
        <v>1</v>
      </c>
      <c r="F3440" s="38">
        <v>63</v>
      </c>
      <c r="G3440" s="38" t="s">
        <v>33</v>
      </c>
      <c r="H3440" s="42">
        <v>2142</v>
      </c>
      <c r="I3440" s="2"/>
      <c r="J3440" s="44">
        <v>43214</v>
      </c>
      <c r="K3440" s="42">
        <v>0</v>
      </c>
      <c r="L3440" s="42">
        <v>1859.72</v>
      </c>
      <c r="M3440" s="44">
        <v>45016</v>
      </c>
      <c r="N3440" s="42">
        <f>H3440-K3440-L3440</f>
        <v>282.27999999999997</v>
      </c>
      <c r="O3440" s="42">
        <v>0</v>
      </c>
      <c r="P3440" s="45">
        <v>0.13</v>
      </c>
      <c r="Q3440" s="42">
        <v>0</v>
      </c>
      <c r="R3440" s="42">
        <v>0</v>
      </c>
      <c r="S3440" s="42">
        <f>N3440-R3440</f>
        <v>282.27999999999997</v>
      </c>
      <c r="T3440" s="38">
        <v>2505</v>
      </c>
      <c r="U3440" s="14">
        <f>S3440/H3440</f>
        <v>0.13178338001867412</v>
      </c>
      <c r="V3440" s="19"/>
      <c r="W3440" s="19"/>
      <c r="X3440" s="37" t="s">
        <v>3465</v>
      </c>
    </row>
    <row r="3441" spans="1:24" ht="16.5" customHeight="1">
      <c r="A3441" s="38">
        <v>243</v>
      </c>
      <c r="B3441" s="39">
        <v>10800</v>
      </c>
      <c r="C3441" s="38">
        <v>10314511</v>
      </c>
      <c r="D3441" s="40" t="s">
        <v>1170</v>
      </c>
      <c r="E3441" s="38">
        <v>1</v>
      </c>
      <c r="F3441" s="38">
        <v>63</v>
      </c>
      <c r="G3441" s="38" t="s">
        <v>33</v>
      </c>
      <c r="H3441" s="42">
        <v>2142</v>
      </c>
      <c r="I3441" s="2"/>
      <c r="J3441" s="44">
        <v>43214</v>
      </c>
      <c r="K3441" s="42">
        <v>0</v>
      </c>
      <c r="L3441" s="42">
        <v>1859.72</v>
      </c>
      <c r="M3441" s="44">
        <v>45016</v>
      </c>
      <c r="N3441" s="42">
        <f>H3441-K3441-L3441</f>
        <v>282.27999999999997</v>
      </c>
      <c r="O3441" s="42">
        <v>0</v>
      </c>
      <c r="P3441" s="45">
        <v>0.13</v>
      </c>
      <c r="Q3441" s="42">
        <v>0</v>
      </c>
      <c r="R3441" s="42">
        <v>0</v>
      </c>
      <c r="S3441" s="42">
        <f>N3441-R3441</f>
        <v>282.27999999999997</v>
      </c>
      <c r="T3441" s="38">
        <v>2505</v>
      </c>
      <c r="U3441" s="14">
        <f>S3441/H3441</f>
        <v>0.13178338001867412</v>
      </c>
      <c r="V3441" s="19"/>
      <c r="W3441" s="19"/>
      <c r="X3441" s="37" t="s">
        <v>3465</v>
      </c>
    </row>
    <row r="3442" spans="1:24" ht="16.5" customHeight="1">
      <c r="A3442" s="38">
        <v>247</v>
      </c>
      <c r="B3442" s="39">
        <v>10800</v>
      </c>
      <c r="C3442" s="38">
        <v>10314518</v>
      </c>
      <c r="D3442" s="40" t="s">
        <v>1170</v>
      </c>
      <c r="E3442" s="38">
        <v>1</v>
      </c>
      <c r="F3442" s="38">
        <v>63</v>
      </c>
      <c r="G3442" s="38" t="s">
        <v>33</v>
      </c>
      <c r="H3442" s="42">
        <v>2142</v>
      </c>
      <c r="I3442" s="2"/>
      <c r="J3442" s="44">
        <v>43214</v>
      </c>
      <c r="K3442" s="42">
        <v>0</v>
      </c>
      <c r="L3442" s="42">
        <v>1859.72</v>
      </c>
      <c r="M3442" s="44">
        <v>45016</v>
      </c>
      <c r="N3442" s="42">
        <f>H3442-K3442-L3442</f>
        <v>282.27999999999997</v>
      </c>
      <c r="O3442" s="42">
        <v>0</v>
      </c>
      <c r="P3442" s="45">
        <v>0.13</v>
      </c>
      <c r="Q3442" s="42">
        <v>0</v>
      </c>
      <c r="R3442" s="42">
        <v>0</v>
      </c>
      <c r="S3442" s="42">
        <f>N3442-R3442</f>
        <v>282.27999999999997</v>
      </c>
      <c r="T3442" s="38">
        <v>2505</v>
      </c>
      <c r="U3442" s="14">
        <f>S3442/H3442</f>
        <v>0.13178338001867412</v>
      </c>
      <c r="V3442" s="19"/>
      <c r="W3442" s="19"/>
      <c r="X3442" s="37" t="s">
        <v>3465</v>
      </c>
    </row>
    <row r="3443" spans="1:24" ht="16.5" customHeight="1">
      <c r="A3443" s="38">
        <v>255</v>
      </c>
      <c r="B3443" s="39">
        <v>10800</v>
      </c>
      <c r="C3443" s="38">
        <v>10314535</v>
      </c>
      <c r="D3443" s="40" t="s">
        <v>1170</v>
      </c>
      <c r="E3443" s="38">
        <v>1</v>
      </c>
      <c r="F3443" s="38">
        <v>63</v>
      </c>
      <c r="G3443" s="38" t="s">
        <v>33</v>
      </c>
      <c r="H3443" s="42">
        <v>2142</v>
      </c>
      <c r="I3443" s="2"/>
      <c r="J3443" s="44">
        <v>43214</v>
      </c>
      <c r="K3443" s="42">
        <v>0</v>
      </c>
      <c r="L3443" s="42">
        <v>1859.72</v>
      </c>
      <c r="M3443" s="44">
        <v>45016</v>
      </c>
      <c r="N3443" s="42">
        <f>H3443-K3443-L3443</f>
        <v>282.27999999999997</v>
      </c>
      <c r="O3443" s="42">
        <v>0</v>
      </c>
      <c r="P3443" s="45">
        <v>0.13</v>
      </c>
      <c r="Q3443" s="42">
        <v>0</v>
      </c>
      <c r="R3443" s="42">
        <v>0</v>
      </c>
      <c r="S3443" s="42">
        <f>N3443-R3443</f>
        <v>282.27999999999997</v>
      </c>
      <c r="T3443" s="38">
        <v>2505</v>
      </c>
      <c r="U3443" s="14">
        <f>S3443/H3443</f>
        <v>0.13178338001867412</v>
      </c>
      <c r="V3443" s="19"/>
      <c r="W3443" s="19"/>
      <c r="X3443" s="37" t="s">
        <v>3465</v>
      </c>
    </row>
    <row r="3444" spans="1:24" ht="16.5" customHeight="1">
      <c r="A3444" s="38">
        <v>268</v>
      </c>
      <c r="B3444" s="39">
        <v>10800</v>
      </c>
      <c r="C3444" s="38">
        <v>10314557</v>
      </c>
      <c r="D3444" s="40" t="s">
        <v>1170</v>
      </c>
      <c r="E3444" s="38">
        <v>1</v>
      </c>
      <c r="F3444" s="38">
        <v>63</v>
      </c>
      <c r="G3444" s="38" t="s">
        <v>33</v>
      </c>
      <c r="H3444" s="42">
        <v>2142</v>
      </c>
      <c r="I3444" s="2"/>
      <c r="J3444" s="44">
        <v>43214</v>
      </c>
      <c r="K3444" s="42">
        <v>0</v>
      </c>
      <c r="L3444" s="42">
        <v>1859.72</v>
      </c>
      <c r="M3444" s="44">
        <v>45016</v>
      </c>
      <c r="N3444" s="42">
        <f>H3444-K3444-L3444</f>
        <v>282.27999999999997</v>
      </c>
      <c r="O3444" s="42">
        <v>0</v>
      </c>
      <c r="P3444" s="45">
        <v>0.13</v>
      </c>
      <c r="Q3444" s="42">
        <v>0</v>
      </c>
      <c r="R3444" s="42">
        <v>0</v>
      </c>
      <c r="S3444" s="42">
        <f>N3444-R3444</f>
        <v>282.27999999999997</v>
      </c>
      <c r="T3444" s="38">
        <v>2505</v>
      </c>
      <c r="U3444" s="14">
        <f>S3444/H3444</f>
        <v>0.13178338001867412</v>
      </c>
      <c r="V3444" s="19"/>
      <c r="W3444" s="19"/>
      <c r="X3444" s="37" t="s">
        <v>3465</v>
      </c>
    </row>
    <row r="3445" spans="1:24" ht="16.5" customHeight="1">
      <c r="A3445" s="38">
        <v>340</v>
      </c>
      <c r="B3445" s="39">
        <v>10800</v>
      </c>
      <c r="C3445" s="38">
        <v>10315051</v>
      </c>
      <c r="D3445" s="40" t="s">
        <v>1170</v>
      </c>
      <c r="E3445" s="38">
        <v>1</v>
      </c>
      <c r="F3445" s="38">
        <v>63</v>
      </c>
      <c r="G3445" s="38" t="s">
        <v>33</v>
      </c>
      <c r="H3445" s="42">
        <v>2142</v>
      </c>
      <c r="I3445" s="2"/>
      <c r="J3445" s="44">
        <v>43214</v>
      </c>
      <c r="K3445" s="42">
        <v>0</v>
      </c>
      <c r="L3445" s="42">
        <v>1859.72</v>
      </c>
      <c r="M3445" s="44">
        <v>45016</v>
      </c>
      <c r="N3445" s="42">
        <f>H3445-K3445-L3445</f>
        <v>282.27999999999997</v>
      </c>
      <c r="O3445" s="42">
        <v>0</v>
      </c>
      <c r="P3445" s="45">
        <v>0.13</v>
      </c>
      <c r="Q3445" s="42">
        <v>0</v>
      </c>
      <c r="R3445" s="42">
        <v>0</v>
      </c>
      <c r="S3445" s="42">
        <f>N3445-R3445</f>
        <v>282.27999999999997</v>
      </c>
      <c r="T3445" s="38">
        <v>2505</v>
      </c>
      <c r="U3445" s="14">
        <f>S3445/H3445</f>
        <v>0.13178338001867412</v>
      </c>
      <c r="V3445" s="19"/>
      <c r="W3445" s="19"/>
      <c r="X3445" s="37" t="s">
        <v>3465</v>
      </c>
    </row>
    <row r="3446" spans="1:24" ht="16.5" customHeight="1">
      <c r="A3446" s="38">
        <v>344</v>
      </c>
      <c r="B3446" s="39">
        <v>10800</v>
      </c>
      <c r="C3446" s="38">
        <v>10315059</v>
      </c>
      <c r="D3446" s="40" t="s">
        <v>1170</v>
      </c>
      <c r="E3446" s="38">
        <v>1</v>
      </c>
      <c r="F3446" s="38">
        <v>63</v>
      </c>
      <c r="G3446" s="38" t="s">
        <v>33</v>
      </c>
      <c r="H3446" s="42">
        <v>2142</v>
      </c>
      <c r="I3446" s="2"/>
      <c r="J3446" s="44">
        <v>43214</v>
      </c>
      <c r="K3446" s="42">
        <v>0</v>
      </c>
      <c r="L3446" s="42">
        <v>1859.72</v>
      </c>
      <c r="M3446" s="44">
        <v>45016</v>
      </c>
      <c r="N3446" s="42">
        <f>H3446-K3446-L3446</f>
        <v>282.27999999999997</v>
      </c>
      <c r="O3446" s="42">
        <v>0</v>
      </c>
      <c r="P3446" s="45">
        <v>0.13</v>
      </c>
      <c r="Q3446" s="42">
        <v>0</v>
      </c>
      <c r="R3446" s="42">
        <v>0</v>
      </c>
      <c r="S3446" s="42">
        <f>N3446-R3446</f>
        <v>282.27999999999997</v>
      </c>
      <c r="T3446" s="38">
        <v>2505</v>
      </c>
      <c r="U3446" s="14">
        <f>S3446/H3446</f>
        <v>0.13178338001867412</v>
      </c>
      <c r="V3446" s="19"/>
      <c r="W3446" s="19"/>
      <c r="X3446" s="37" t="s">
        <v>3465</v>
      </c>
    </row>
    <row r="3447" spans="1:24" ht="16.5" customHeight="1">
      <c r="A3447" s="38">
        <v>352</v>
      </c>
      <c r="B3447" s="39">
        <v>10800</v>
      </c>
      <c r="C3447" s="38">
        <v>10315073</v>
      </c>
      <c r="D3447" s="40" t="s">
        <v>1170</v>
      </c>
      <c r="E3447" s="38">
        <v>1</v>
      </c>
      <c r="F3447" s="38">
        <v>63</v>
      </c>
      <c r="G3447" s="38" t="s">
        <v>33</v>
      </c>
      <c r="H3447" s="42">
        <v>2142</v>
      </c>
      <c r="I3447" s="2"/>
      <c r="J3447" s="44">
        <v>43214</v>
      </c>
      <c r="K3447" s="42">
        <v>0</v>
      </c>
      <c r="L3447" s="42">
        <v>1859.72</v>
      </c>
      <c r="M3447" s="44">
        <v>45016</v>
      </c>
      <c r="N3447" s="42">
        <f>H3447-K3447-L3447</f>
        <v>282.27999999999997</v>
      </c>
      <c r="O3447" s="42">
        <v>0</v>
      </c>
      <c r="P3447" s="45">
        <v>0.13</v>
      </c>
      <c r="Q3447" s="42">
        <v>0</v>
      </c>
      <c r="R3447" s="42">
        <v>0</v>
      </c>
      <c r="S3447" s="42">
        <f>N3447-R3447</f>
        <v>282.27999999999997</v>
      </c>
      <c r="T3447" s="38">
        <v>2505</v>
      </c>
      <c r="U3447" s="14">
        <f>S3447/H3447</f>
        <v>0.13178338001867412</v>
      </c>
      <c r="V3447" s="19"/>
      <c r="W3447" s="19"/>
      <c r="X3447" s="37" t="s">
        <v>3465</v>
      </c>
    </row>
    <row r="3448" spans="1:24" ht="16.5" customHeight="1">
      <c r="A3448" s="38">
        <v>360</v>
      </c>
      <c r="B3448" s="39">
        <v>10800</v>
      </c>
      <c r="C3448" s="38">
        <v>10315089</v>
      </c>
      <c r="D3448" s="40" t="s">
        <v>1170</v>
      </c>
      <c r="E3448" s="38">
        <v>1</v>
      </c>
      <c r="F3448" s="38">
        <v>63</v>
      </c>
      <c r="G3448" s="38" t="s">
        <v>33</v>
      </c>
      <c r="H3448" s="42">
        <v>2142</v>
      </c>
      <c r="I3448" s="2"/>
      <c r="J3448" s="44">
        <v>43214</v>
      </c>
      <c r="K3448" s="42">
        <v>0</v>
      </c>
      <c r="L3448" s="42">
        <v>1859.72</v>
      </c>
      <c r="M3448" s="44">
        <v>45016</v>
      </c>
      <c r="N3448" s="42">
        <f>H3448-K3448-L3448</f>
        <v>282.27999999999997</v>
      </c>
      <c r="O3448" s="42">
        <v>0</v>
      </c>
      <c r="P3448" s="45">
        <v>0.13</v>
      </c>
      <c r="Q3448" s="42">
        <v>0</v>
      </c>
      <c r="R3448" s="42">
        <v>0</v>
      </c>
      <c r="S3448" s="42">
        <f>N3448-R3448</f>
        <v>282.27999999999997</v>
      </c>
      <c r="T3448" s="38">
        <v>2505</v>
      </c>
      <c r="U3448" s="14">
        <f>S3448/H3448</f>
        <v>0.13178338001867412</v>
      </c>
      <c r="V3448" s="19"/>
      <c r="W3448" s="19"/>
      <c r="X3448" s="37" t="s">
        <v>3465</v>
      </c>
    </row>
    <row r="3449" spans="1:24" ht="16.5" customHeight="1">
      <c r="A3449" s="38">
        <v>368</v>
      </c>
      <c r="B3449" s="39">
        <v>10800</v>
      </c>
      <c r="C3449" s="38">
        <v>10315197</v>
      </c>
      <c r="D3449" s="40" t="s">
        <v>1170</v>
      </c>
      <c r="E3449" s="38">
        <v>1</v>
      </c>
      <c r="F3449" s="38">
        <v>63</v>
      </c>
      <c r="G3449" s="38" t="s">
        <v>33</v>
      </c>
      <c r="H3449" s="42">
        <v>2142</v>
      </c>
      <c r="I3449" s="2"/>
      <c r="J3449" s="44">
        <v>43214</v>
      </c>
      <c r="K3449" s="42">
        <v>0</v>
      </c>
      <c r="L3449" s="42">
        <v>1859.72</v>
      </c>
      <c r="M3449" s="44">
        <v>45016</v>
      </c>
      <c r="N3449" s="42">
        <f>H3449-K3449-L3449</f>
        <v>282.27999999999997</v>
      </c>
      <c r="O3449" s="42">
        <v>0</v>
      </c>
      <c r="P3449" s="45">
        <v>0.13</v>
      </c>
      <c r="Q3449" s="42">
        <v>0</v>
      </c>
      <c r="R3449" s="42">
        <v>0</v>
      </c>
      <c r="S3449" s="42">
        <f>N3449-R3449</f>
        <v>282.27999999999997</v>
      </c>
      <c r="T3449" s="38">
        <v>2505</v>
      </c>
      <c r="U3449" s="14">
        <f>S3449/H3449</f>
        <v>0.13178338001867412</v>
      </c>
      <c r="V3449" s="19"/>
      <c r="W3449" s="19"/>
      <c r="X3449" s="37" t="s">
        <v>3465</v>
      </c>
    </row>
    <row r="3450" spans="1:24" ht="16.5" customHeight="1">
      <c r="A3450" s="38">
        <v>371</v>
      </c>
      <c r="B3450" s="39">
        <v>10800</v>
      </c>
      <c r="C3450" s="38">
        <v>10315202</v>
      </c>
      <c r="D3450" s="40" t="s">
        <v>1170</v>
      </c>
      <c r="E3450" s="38">
        <v>1</v>
      </c>
      <c r="F3450" s="38">
        <v>63</v>
      </c>
      <c r="G3450" s="38" t="s">
        <v>33</v>
      </c>
      <c r="H3450" s="42">
        <v>2142</v>
      </c>
      <c r="I3450" s="2"/>
      <c r="J3450" s="44">
        <v>43214</v>
      </c>
      <c r="K3450" s="42">
        <v>0</v>
      </c>
      <c r="L3450" s="42">
        <v>1859.72</v>
      </c>
      <c r="M3450" s="44">
        <v>45016</v>
      </c>
      <c r="N3450" s="42">
        <f>H3450-K3450-L3450</f>
        <v>282.27999999999997</v>
      </c>
      <c r="O3450" s="42">
        <v>0</v>
      </c>
      <c r="P3450" s="45">
        <v>0.13</v>
      </c>
      <c r="Q3450" s="42">
        <v>0</v>
      </c>
      <c r="R3450" s="42">
        <v>0</v>
      </c>
      <c r="S3450" s="42">
        <f>N3450-R3450</f>
        <v>282.27999999999997</v>
      </c>
      <c r="T3450" s="38">
        <v>2505</v>
      </c>
      <c r="U3450" s="14">
        <f>S3450/H3450</f>
        <v>0.13178338001867412</v>
      </c>
      <c r="V3450" s="19"/>
      <c r="W3450" s="19"/>
      <c r="X3450" s="37" t="s">
        <v>3465</v>
      </c>
    </row>
    <row r="3451" spans="1:24" ht="16.5" customHeight="1">
      <c r="A3451" s="38">
        <v>375</v>
      </c>
      <c r="B3451" s="39">
        <v>10800</v>
      </c>
      <c r="C3451" s="38">
        <v>10315210</v>
      </c>
      <c r="D3451" s="40" t="s">
        <v>1170</v>
      </c>
      <c r="E3451" s="38">
        <v>1</v>
      </c>
      <c r="F3451" s="38">
        <v>63</v>
      </c>
      <c r="G3451" s="38" t="s">
        <v>33</v>
      </c>
      <c r="H3451" s="42">
        <v>2142</v>
      </c>
      <c r="I3451" s="2"/>
      <c r="J3451" s="44">
        <v>43214</v>
      </c>
      <c r="K3451" s="42">
        <v>0</v>
      </c>
      <c r="L3451" s="42">
        <v>1859.72</v>
      </c>
      <c r="M3451" s="44">
        <v>45016</v>
      </c>
      <c r="N3451" s="42">
        <f>H3451-K3451-L3451</f>
        <v>282.27999999999997</v>
      </c>
      <c r="O3451" s="42">
        <v>0</v>
      </c>
      <c r="P3451" s="45">
        <v>0.13</v>
      </c>
      <c r="Q3451" s="42">
        <v>0</v>
      </c>
      <c r="R3451" s="42">
        <v>0</v>
      </c>
      <c r="S3451" s="42">
        <f>N3451-R3451</f>
        <v>282.27999999999997</v>
      </c>
      <c r="T3451" s="38">
        <v>2505</v>
      </c>
      <c r="U3451" s="14">
        <f>S3451/H3451</f>
        <v>0.13178338001867412</v>
      </c>
      <c r="V3451" s="19"/>
      <c r="W3451" s="19"/>
      <c r="X3451" s="37" t="s">
        <v>3465</v>
      </c>
    </row>
    <row r="3452" spans="1:24" ht="16.5" customHeight="1">
      <c r="A3452" s="38">
        <v>393</v>
      </c>
      <c r="B3452" s="39">
        <v>10800</v>
      </c>
      <c r="C3452" s="38">
        <v>10315246</v>
      </c>
      <c r="D3452" s="40" t="s">
        <v>1170</v>
      </c>
      <c r="E3452" s="38">
        <v>1</v>
      </c>
      <c r="F3452" s="38">
        <v>63</v>
      </c>
      <c r="G3452" s="38" t="s">
        <v>33</v>
      </c>
      <c r="H3452" s="42">
        <v>2142</v>
      </c>
      <c r="I3452" s="2"/>
      <c r="J3452" s="44">
        <v>43214</v>
      </c>
      <c r="K3452" s="42">
        <v>0</v>
      </c>
      <c r="L3452" s="42">
        <v>1859.72</v>
      </c>
      <c r="M3452" s="44">
        <v>45016</v>
      </c>
      <c r="N3452" s="42">
        <f>H3452-K3452-L3452</f>
        <v>282.27999999999997</v>
      </c>
      <c r="O3452" s="42">
        <v>0</v>
      </c>
      <c r="P3452" s="45">
        <v>0.13</v>
      </c>
      <c r="Q3452" s="42">
        <v>0</v>
      </c>
      <c r="R3452" s="42">
        <v>0</v>
      </c>
      <c r="S3452" s="42">
        <f>N3452-R3452</f>
        <v>282.27999999999997</v>
      </c>
      <c r="T3452" s="38">
        <v>2505</v>
      </c>
      <c r="U3452" s="14">
        <f>S3452/H3452</f>
        <v>0.13178338001867412</v>
      </c>
      <c r="V3452" s="19"/>
      <c r="W3452" s="19"/>
      <c r="X3452" s="37" t="s">
        <v>3465</v>
      </c>
    </row>
    <row r="3453" spans="1:24" ht="16.5" customHeight="1">
      <c r="A3453" s="38">
        <v>570</v>
      </c>
      <c r="B3453" s="39">
        <v>10800</v>
      </c>
      <c r="C3453" s="38">
        <v>10315606</v>
      </c>
      <c r="D3453" s="40" t="s">
        <v>1170</v>
      </c>
      <c r="E3453" s="38">
        <v>1</v>
      </c>
      <c r="F3453" s="38">
        <v>63</v>
      </c>
      <c r="G3453" s="38" t="s">
        <v>33</v>
      </c>
      <c r="H3453" s="42">
        <v>2142</v>
      </c>
      <c r="I3453" s="2"/>
      <c r="J3453" s="44">
        <v>43214</v>
      </c>
      <c r="K3453" s="42">
        <v>0</v>
      </c>
      <c r="L3453" s="42">
        <v>1859.72</v>
      </c>
      <c r="M3453" s="44">
        <v>45016</v>
      </c>
      <c r="N3453" s="42">
        <f>H3453-K3453-L3453</f>
        <v>282.27999999999997</v>
      </c>
      <c r="O3453" s="42">
        <v>0</v>
      </c>
      <c r="P3453" s="45">
        <v>0.13</v>
      </c>
      <c r="Q3453" s="42">
        <v>0</v>
      </c>
      <c r="R3453" s="42">
        <v>0</v>
      </c>
      <c r="S3453" s="42">
        <f>N3453-R3453</f>
        <v>282.27999999999997</v>
      </c>
      <c r="T3453" s="38">
        <v>2505</v>
      </c>
      <c r="U3453" s="14">
        <f>S3453/H3453</f>
        <v>0.13178338001867412</v>
      </c>
      <c r="V3453" s="19"/>
      <c r="W3453" s="19"/>
      <c r="X3453" s="37" t="s">
        <v>3465</v>
      </c>
    </row>
    <row r="3454" spans="1:24" ht="16.5" customHeight="1">
      <c r="A3454" s="38">
        <v>708</v>
      </c>
      <c r="B3454" s="39">
        <v>10800</v>
      </c>
      <c r="C3454" s="38">
        <v>10315922</v>
      </c>
      <c r="D3454" s="40" t="s">
        <v>1170</v>
      </c>
      <c r="E3454" s="38">
        <v>1</v>
      </c>
      <c r="F3454" s="38">
        <v>63</v>
      </c>
      <c r="G3454" s="38" t="s">
        <v>33</v>
      </c>
      <c r="H3454" s="42">
        <v>2142</v>
      </c>
      <c r="I3454" s="2"/>
      <c r="J3454" s="44">
        <v>43214</v>
      </c>
      <c r="K3454" s="42">
        <v>0</v>
      </c>
      <c r="L3454" s="42">
        <v>1859.72</v>
      </c>
      <c r="M3454" s="44">
        <v>45016</v>
      </c>
      <c r="N3454" s="42">
        <f>H3454-K3454-L3454</f>
        <v>282.27999999999997</v>
      </c>
      <c r="O3454" s="42">
        <v>0</v>
      </c>
      <c r="P3454" s="45">
        <v>0.13</v>
      </c>
      <c r="Q3454" s="42">
        <v>0</v>
      </c>
      <c r="R3454" s="42">
        <v>0</v>
      </c>
      <c r="S3454" s="42">
        <f>N3454-R3454</f>
        <v>282.27999999999997</v>
      </c>
      <c r="T3454" s="38">
        <v>2505</v>
      </c>
      <c r="U3454" s="14">
        <f>S3454/H3454</f>
        <v>0.13178338001867412</v>
      </c>
      <c r="V3454" s="19"/>
      <c r="W3454" s="19"/>
      <c r="X3454" s="37" t="s">
        <v>3465</v>
      </c>
    </row>
    <row r="3455" spans="1:24" ht="16.5" customHeight="1">
      <c r="A3455" s="38">
        <v>250</v>
      </c>
      <c r="B3455" s="39">
        <v>10800</v>
      </c>
      <c r="C3455" s="38">
        <v>10314525</v>
      </c>
      <c r="D3455" s="40" t="s">
        <v>1170</v>
      </c>
      <c r="E3455" s="38">
        <v>4</v>
      </c>
      <c r="F3455" s="38">
        <v>63</v>
      </c>
      <c r="G3455" s="38" t="s">
        <v>33</v>
      </c>
      <c r="H3455" s="42">
        <v>8568</v>
      </c>
      <c r="I3455" s="2"/>
      <c r="J3455" s="44">
        <v>43214</v>
      </c>
      <c r="K3455" s="42">
        <v>0</v>
      </c>
      <c r="L3455" s="42">
        <v>7438.72</v>
      </c>
      <c r="M3455" s="44">
        <v>45016</v>
      </c>
      <c r="N3455" s="42">
        <f>H3455-K3455-L3455</f>
        <v>1129.2799999999997</v>
      </c>
      <c r="O3455" s="42">
        <v>0</v>
      </c>
      <c r="P3455" s="45">
        <v>0.13</v>
      </c>
      <c r="Q3455" s="42">
        <v>0</v>
      </c>
      <c r="R3455" s="42">
        <v>0</v>
      </c>
      <c r="S3455" s="42">
        <f>N3455-R3455</f>
        <v>1129.2799999999997</v>
      </c>
      <c r="T3455" s="38">
        <v>2505</v>
      </c>
      <c r="U3455" s="14">
        <f>S3455/H3455</f>
        <v>0.1318020541549953</v>
      </c>
      <c r="V3455" s="19"/>
      <c r="W3455" s="19"/>
      <c r="X3455" s="37" t="s">
        <v>3465</v>
      </c>
    </row>
    <row r="3456" spans="1:24" ht="16.5" customHeight="1">
      <c r="A3456" s="38">
        <v>378</v>
      </c>
      <c r="B3456" s="39">
        <v>10800</v>
      </c>
      <c r="C3456" s="38">
        <v>10315218</v>
      </c>
      <c r="D3456" s="40" t="s">
        <v>1170</v>
      </c>
      <c r="E3456" s="38">
        <v>4</v>
      </c>
      <c r="F3456" s="38">
        <v>63</v>
      </c>
      <c r="G3456" s="38" t="s">
        <v>33</v>
      </c>
      <c r="H3456" s="42">
        <v>8568</v>
      </c>
      <c r="I3456" s="2"/>
      <c r="J3456" s="44">
        <v>43214</v>
      </c>
      <c r="K3456" s="42">
        <v>0</v>
      </c>
      <c r="L3456" s="42">
        <v>7438.72</v>
      </c>
      <c r="M3456" s="44">
        <v>45016</v>
      </c>
      <c r="N3456" s="42">
        <f>H3456-K3456-L3456</f>
        <v>1129.2799999999997</v>
      </c>
      <c r="O3456" s="42">
        <v>0</v>
      </c>
      <c r="P3456" s="45">
        <v>0.13</v>
      </c>
      <c r="Q3456" s="42">
        <v>0</v>
      </c>
      <c r="R3456" s="42">
        <v>0</v>
      </c>
      <c r="S3456" s="42">
        <f>N3456-R3456</f>
        <v>1129.2799999999997</v>
      </c>
      <c r="T3456" s="38">
        <v>2505</v>
      </c>
      <c r="U3456" s="14">
        <f>S3456/H3456</f>
        <v>0.1318020541549953</v>
      </c>
      <c r="V3456" s="19"/>
      <c r="W3456" s="19"/>
      <c r="X3456" s="37" t="s">
        <v>3465</v>
      </c>
    </row>
    <row r="3457" spans="1:37" ht="16.5" customHeight="1">
      <c r="A3457" s="38">
        <v>451</v>
      </c>
      <c r="B3457" s="39">
        <v>10800</v>
      </c>
      <c r="C3457" s="38">
        <v>10315398</v>
      </c>
      <c r="D3457" s="40" t="s">
        <v>1170</v>
      </c>
      <c r="E3457" s="38">
        <v>7</v>
      </c>
      <c r="F3457" s="38">
        <v>63</v>
      </c>
      <c r="G3457" s="38" t="s">
        <v>33</v>
      </c>
      <c r="H3457" s="42">
        <v>14994</v>
      </c>
      <c r="I3457" s="2"/>
      <c r="J3457" s="44">
        <v>43214</v>
      </c>
      <c r="K3457" s="42">
        <v>0</v>
      </c>
      <c r="L3457" s="42">
        <v>13017.72</v>
      </c>
      <c r="M3457" s="44">
        <v>45016</v>
      </c>
      <c r="N3457" s="42">
        <f>H3457-K3457-L3457</f>
        <v>1976.2800000000007</v>
      </c>
      <c r="O3457" s="42">
        <v>0</v>
      </c>
      <c r="P3457" s="45">
        <v>0.13</v>
      </c>
      <c r="Q3457" s="42">
        <v>0</v>
      </c>
      <c r="R3457" s="42">
        <v>0</v>
      </c>
      <c r="S3457" s="42">
        <f>N3457-R3457</f>
        <v>1976.2800000000007</v>
      </c>
      <c r="T3457" s="38">
        <v>2505</v>
      </c>
      <c r="U3457" s="14">
        <f>S3457/H3457</f>
        <v>0.13180472188875555</v>
      </c>
      <c r="V3457" s="19"/>
      <c r="W3457" s="19"/>
      <c r="X3457" s="37" t="s">
        <v>3465</v>
      </c>
    </row>
    <row r="3458" spans="1:37" ht="16.5" customHeight="1">
      <c r="A3458" s="38">
        <v>264</v>
      </c>
      <c r="B3458" s="39">
        <v>10800</v>
      </c>
      <c r="C3458" s="38">
        <v>10314551</v>
      </c>
      <c r="D3458" s="40" t="s">
        <v>1170</v>
      </c>
      <c r="E3458" s="38">
        <v>3</v>
      </c>
      <c r="F3458" s="38">
        <v>63</v>
      </c>
      <c r="G3458" s="38" t="s">
        <v>33</v>
      </c>
      <c r="H3458" s="42">
        <v>6426</v>
      </c>
      <c r="I3458" s="2"/>
      <c r="J3458" s="44">
        <v>43214</v>
      </c>
      <c r="K3458" s="42">
        <v>0</v>
      </c>
      <c r="L3458" s="42">
        <v>5578.99</v>
      </c>
      <c r="M3458" s="44">
        <v>45016</v>
      </c>
      <c r="N3458" s="42">
        <f>H3458-K3458-L3458</f>
        <v>847.01000000000022</v>
      </c>
      <c r="O3458" s="42">
        <v>0</v>
      </c>
      <c r="P3458" s="45">
        <v>0.13</v>
      </c>
      <c r="Q3458" s="42">
        <v>0</v>
      </c>
      <c r="R3458" s="42">
        <v>0</v>
      </c>
      <c r="S3458" s="42">
        <f>N3458-R3458</f>
        <v>847.01000000000022</v>
      </c>
      <c r="T3458" s="38">
        <v>2505</v>
      </c>
      <c r="U3458" s="14">
        <f>S3458/H3458</f>
        <v>0.13180983504512919</v>
      </c>
      <c r="V3458" s="19"/>
      <c r="W3458" s="19"/>
      <c r="X3458" s="37" t="s">
        <v>3465</v>
      </c>
    </row>
    <row r="3459" spans="1:37" ht="16.5" customHeight="1">
      <c r="A3459" s="38">
        <v>356</v>
      </c>
      <c r="B3459" s="39">
        <v>10800</v>
      </c>
      <c r="C3459" s="38">
        <v>10315082</v>
      </c>
      <c r="D3459" s="40" t="s">
        <v>1170</v>
      </c>
      <c r="E3459" s="38">
        <v>3</v>
      </c>
      <c r="F3459" s="38">
        <v>63</v>
      </c>
      <c r="G3459" s="38" t="s">
        <v>33</v>
      </c>
      <c r="H3459" s="42">
        <v>6426</v>
      </c>
      <c r="I3459" s="2"/>
      <c r="J3459" s="44">
        <v>43214</v>
      </c>
      <c r="K3459" s="42">
        <v>0</v>
      </c>
      <c r="L3459" s="42">
        <v>5578.99</v>
      </c>
      <c r="M3459" s="44">
        <v>45016</v>
      </c>
      <c r="N3459" s="42">
        <f>H3459-K3459-L3459</f>
        <v>847.01000000000022</v>
      </c>
      <c r="O3459" s="42">
        <v>0</v>
      </c>
      <c r="P3459" s="45">
        <v>0.13</v>
      </c>
      <c r="Q3459" s="42">
        <v>0</v>
      </c>
      <c r="R3459" s="42">
        <v>0</v>
      </c>
      <c r="S3459" s="42">
        <f>N3459-R3459</f>
        <v>847.01000000000022</v>
      </c>
      <c r="T3459" s="38">
        <v>2505</v>
      </c>
      <c r="U3459" s="14">
        <f>S3459/H3459</f>
        <v>0.13180983504512919</v>
      </c>
      <c r="V3459" s="19"/>
      <c r="W3459" s="19"/>
      <c r="X3459" s="37" t="s">
        <v>3465</v>
      </c>
    </row>
    <row r="3460" spans="1:37" ht="16.5" customHeight="1">
      <c r="A3460" s="38">
        <v>381</v>
      </c>
      <c r="B3460" s="39">
        <v>10800</v>
      </c>
      <c r="C3460" s="38">
        <v>10315225</v>
      </c>
      <c r="D3460" s="40" t="s">
        <v>1170</v>
      </c>
      <c r="E3460" s="38">
        <v>3</v>
      </c>
      <c r="F3460" s="38">
        <v>63</v>
      </c>
      <c r="G3460" s="38" t="s">
        <v>33</v>
      </c>
      <c r="H3460" s="42">
        <v>6426</v>
      </c>
      <c r="I3460" s="2"/>
      <c r="J3460" s="44">
        <v>43214</v>
      </c>
      <c r="K3460" s="42">
        <v>0</v>
      </c>
      <c r="L3460" s="42">
        <v>5578.99</v>
      </c>
      <c r="M3460" s="44">
        <v>45016</v>
      </c>
      <c r="N3460" s="42">
        <f>H3460-K3460-L3460</f>
        <v>847.01000000000022</v>
      </c>
      <c r="O3460" s="42">
        <v>0</v>
      </c>
      <c r="P3460" s="45">
        <v>0.13</v>
      </c>
      <c r="Q3460" s="42">
        <v>0</v>
      </c>
      <c r="R3460" s="42">
        <v>0</v>
      </c>
      <c r="S3460" s="42">
        <f>N3460-R3460</f>
        <v>847.01000000000022</v>
      </c>
      <c r="T3460" s="38">
        <v>2505</v>
      </c>
      <c r="U3460" s="14">
        <f>S3460/H3460</f>
        <v>0.13180983504512919</v>
      </c>
      <c r="V3460" s="19"/>
      <c r="W3460" s="19"/>
      <c r="X3460" s="37" t="s">
        <v>3465</v>
      </c>
    </row>
    <row r="3461" spans="1:37" ht="16.5" customHeight="1">
      <c r="A3461" s="38">
        <v>384</v>
      </c>
      <c r="B3461" s="39">
        <v>10800</v>
      </c>
      <c r="C3461" s="38">
        <v>10315232</v>
      </c>
      <c r="D3461" s="40" t="s">
        <v>1170</v>
      </c>
      <c r="E3461" s="38">
        <v>3</v>
      </c>
      <c r="F3461" s="38">
        <v>63</v>
      </c>
      <c r="G3461" s="38" t="s">
        <v>33</v>
      </c>
      <c r="H3461" s="42">
        <v>6426</v>
      </c>
      <c r="I3461" s="2"/>
      <c r="J3461" s="44">
        <v>43214</v>
      </c>
      <c r="K3461" s="42">
        <v>0</v>
      </c>
      <c r="L3461" s="42">
        <v>5578.99</v>
      </c>
      <c r="M3461" s="44">
        <v>45016</v>
      </c>
      <c r="N3461" s="42">
        <f>H3461-K3461-L3461</f>
        <v>847.01000000000022</v>
      </c>
      <c r="O3461" s="42">
        <v>0</v>
      </c>
      <c r="P3461" s="45">
        <v>0.13</v>
      </c>
      <c r="Q3461" s="42">
        <v>0</v>
      </c>
      <c r="R3461" s="42">
        <v>0</v>
      </c>
      <c r="S3461" s="42">
        <f>N3461-R3461</f>
        <v>847.01000000000022</v>
      </c>
      <c r="T3461" s="38">
        <v>2505</v>
      </c>
      <c r="U3461" s="14">
        <f>S3461/H3461</f>
        <v>0.13180983504512919</v>
      </c>
      <c r="V3461" s="19"/>
      <c r="W3461" s="19"/>
      <c r="X3461" s="37" t="s">
        <v>3465</v>
      </c>
    </row>
    <row r="3462" spans="1:37" ht="16.5" customHeight="1">
      <c r="A3462" s="38">
        <v>214</v>
      </c>
      <c r="B3462" s="39">
        <v>10800</v>
      </c>
      <c r="C3462" s="38">
        <v>10314470</v>
      </c>
      <c r="D3462" s="40" t="s">
        <v>1170</v>
      </c>
      <c r="E3462" s="38">
        <v>2</v>
      </c>
      <c r="F3462" s="38">
        <v>63</v>
      </c>
      <c r="G3462" s="38" t="s">
        <v>33</v>
      </c>
      <c r="H3462" s="42">
        <v>4284</v>
      </c>
      <c r="I3462" s="2"/>
      <c r="J3462" s="44">
        <v>43214</v>
      </c>
      <c r="K3462" s="42">
        <v>0</v>
      </c>
      <c r="L3462" s="42">
        <v>3719.3</v>
      </c>
      <c r="M3462" s="44">
        <v>45016</v>
      </c>
      <c r="N3462" s="42">
        <f>H3462-K3462-L3462</f>
        <v>564.69999999999982</v>
      </c>
      <c r="O3462" s="42">
        <v>0</v>
      </c>
      <c r="P3462" s="45">
        <v>0.13</v>
      </c>
      <c r="Q3462" s="42">
        <v>0</v>
      </c>
      <c r="R3462" s="42">
        <v>0</v>
      </c>
      <c r="S3462" s="42">
        <f>N3462-R3462</f>
        <v>564.69999999999982</v>
      </c>
      <c r="T3462" s="38">
        <v>2505</v>
      </c>
      <c r="U3462" s="14">
        <f>S3462/H3462</f>
        <v>0.13181605975723618</v>
      </c>
      <c r="V3462" s="19"/>
      <c r="W3462" s="19"/>
      <c r="X3462" s="37" t="s">
        <v>3465</v>
      </c>
    </row>
    <row r="3463" spans="1:37" ht="16.5" customHeight="1">
      <c r="A3463" s="38">
        <v>553</v>
      </c>
      <c r="B3463" s="39">
        <v>10800</v>
      </c>
      <c r="C3463" s="38">
        <v>10315580</v>
      </c>
      <c r="D3463" s="40" t="s">
        <v>1170</v>
      </c>
      <c r="E3463" s="38">
        <v>2</v>
      </c>
      <c r="F3463" s="38">
        <v>63</v>
      </c>
      <c r="G3463" s="38" t="s">
        <v>33</v>
      </c>
      <c r="H3463" s="42">
        <v>4284</v>
      </c>
      <c r="I3463" s="2"/>
      <c r="J3463" s="44">
        <v>43214</v>
      </c>
      <c r="K3463" s="42">
        <v>0</v>
      </c>
      <c r="L3463" s="42">
        <v>3719.3</v>
      </c>
      <c r="M3463" s="44">
        <v>45016</v>
      </c>
      <c r="N3463" s="42">
        <f>H3463-K3463-L3463</f>
        <v>564.69999999999982</v>
      </c>
      <c r="O3463" s="42">
        <v>0</v>
      </c>
      <c r="P3463" s="45">
        <v>0.13</v>
      </c>
      <c r="Q3463" s="42">
        <v>0</v>
      </c>
      <c r="R3463" s="42">
        <v>0</v>
      </c>
      <c r="S3463" s="42">
        <f>N3463-R3463</f>
        <v>564.69999999999982</v>
      </c>
      <c r="T3463" s="38">
        <v>2505</v>
      </c>
      <c r="U3463" s="14">
        <f>S3463/H3463</f>
        <v>0.13181605975723618</v>
      </c>
      <c r="V3463" s="19"/>
      <c r="W3463" s="19"/>
      <c r="X3463" s="37" t="s">
        <v>3465</v>
      </c>
    </row>
    <row r="3464" spans="1:37" ht="16.5" customHeight="1">
      <c r="A3464" s="38">
        <v>713</v>
      </c>
      <c r="B3464" s="39">
        <v>10800</v>
      </c>
      <c r="C3464" s="38">
        <v>10315929</v>
      </c>
      <c r="D3464" s="40" t="s">
        <v>1170</v>
      </c>
      <c r="E3464" s="38">
        <v>2</v>
      </c>
      <c r="F3464" s="38">
        <v>63</v>
      </c>
      <c r="G3464" s="38" t="s">
        <v>33</v>
      </c>
      <c r="H3464" s="42">
        <v>4284</v>
      </c>
      <c r="I3464" s="2"/>
      <c r="J3464" s="44">
        <v>43214</v>
      </c>
      <c r="K3464" s="42">
        <v>0</v>
      </c>
      <c r="L3464" s="42">
        <v>3719.3</v>
      </c>
      <c r="M3464" s="44">
        <v>45016</v>
      </c>
      <c r="N3464" s="42">
        <f>H3464-K3464-L3464</f>
        <v>564.69999999999982</v>
      </c>
      <c r="O3464" s="42">
        <v>0</v>
      </c>
      <c r="P3464" s="45">
        <v>0.13</v>
      </c>
      <c r="Q3464" s="42">
        <v>0</v>
      </c>
      <c r="R3464" s="42">
        <v>0</v>
      </c>
      <c r="S3464" s="42">
        <f>N3464-R3464</f>
        <v>564.69999999999982</v>
      </c>
      <c r="T3464" s="38">
        <v>2505</v>
      </c>
      <c r="U3464" s="14">
        <f>S3464/H3464</f>
        <v>0.13181605975723618</v>
      </c>
      <c r="V3464" s="19"/>
      <c r="W3464" s="19"/>
      <c r="X3464" s="37" t="s">
        <v>3465</v>
      </c>
    </row>
    <row r="3465" spans="1:37" ht="16.5" customHeight="1">
      <c r="A3465" s="38">
        <v>22</v>
      </c>
      <c r="B3465" s="39">
        <v>50099</v>
      </c>
      <c r="C3465" s="38">
        <v>10297772</v>
      </c>
      <c r="D3465" s="40" t="s">
        <v>2535</v>
      </c>
      <c r="E3465" s="38">
        <v>1</v>
      </c>
      <c r="F3465" s="38">
        <v>46</v>
      </c>
      <c r="G3465" s="38" t="s">
        <v>33</v>
      </c>
      <c r="H3465" s="42">
        <v>1599</v>
      </c>
      <c r="I3465" s="2"/>
      <c r="J3465" s="44">
        <v>43733</v>
      </c>
      <c r="K3465" s="42">
        <v>0</v>
      </c>
      <c r="L3465" s="42">
        <v>1378.34</v>
      </c>
      <c r="M3465" s="44">
        <v>45016</v>
      </c>
      <c r="N3465" s="42">
        <f>H3465-K3465-L3465</f>
        <v>220.66000000000008</v>
      </c>
      <c r="O3465" s="42">
        <v>10</v>
      </c>
      <c r="P3465" s="45">
        <v>0.13</v>
      </c>
      <c r="Q3465" s="42">
        <v>1.1499999999999999</v>
      </c>
      <c r="R3465" s="42">
        <v>8.85</v>
      </c>
      <c r="S3465" s="42">
        <v>211.81</v>
      </c>
      <c r="T3465" s="38">
        <v>5000</v>
      </c>
      <c r="U3465" s="14">
        <f>S3465/H3465</f>
        <v>0.13246404002501563</v>
      </c>
      <c r="V3465" s="19"/>
      <c r="W3465" s="19"/>
      <c r="X3465" s="37" t="s">
        <v>3468</v>
      </c>
    </row>
    <row r="3466" spans="1:37" ht="16.5" customHeight="1">
      <c r="A3466" s="38">
        <v>166</v>
      </c>
      <c r="B3466" s="39">
        <v>10745</v>
      </c>
      <c r="C3466" s="38">
        <v>10308192</v>
      </c>
      <c r="D3466" s="40" t="s">
        <v>1124</v>
      </c>
      <c r="E3466" s="38">
        <v>5</v>
      </c>
      <c r="F3466" s="38">
        <v>120</v>
      </c>
      <c r="G3466" s="38" t="s">
        <v>23</v>
      </c>
      <c r="H3466" s="42">
        <v>7900</v>
      </c>
      <c r="I3466" s="56"/>
      <c r="J3466" s="44">
        <v>41846</v>
      </c>
      <c r="K3466" s="42">
        <v>0</v>
      </c>
      <c r="L3466" s="42">
        <v>6817</v>
      </c>
      <c r="M3466" s="44">
        <v>45169</v>
      </c>
      <c r="N3466" s="42">
        <f>H3466-K3466-L3466</f>
        <v>1083</v>
      </c>
      <c r="O3466" s="42">
        <v>36</v>
      </c>
      <c r="P3466" s="45">
        <v>0.13</v>
      </c>
      <c r="Q3466" s="42">
        <v>4.1399999999999997</v>
      </c>
      <c r="R3466" s="42">
        <v>31.86</v>
      </c>
      <c r="S3466" s="42">
        <v>1051.1400000000001</v>
      </c>
      <c r="T3466" s="38">
        <v>5000</v>
      </c>
      <c r="U3466" s="14">
        <f>S3466/H3466</f>
        <v>0.13305569620253166</v>
      </c>
      <c r="V3466" s="19"/>
      <c r="W3466" s="19"/>
      <c r="X3466" s="37" t="s">
        <v>3463</v>
      </c>
    </row>
    <row r="3467" spans="1:37" ht="16.5" customHeight="1">
      <c r="A3467" s="38">
        <v>47</v>
      </c>
      <c r="B3467" s="39">
        <v>10745</v>
      </c>
      <c r="C3467" s="38">
        <v>10308183</v>
      </c>
      <c r="D3467" s="40" t="s">
        <v>1035</v>
      </c>
      <c r="E3467" s="38">
        <v>5</v>
      </c>
      <c r="F3467" s="38">
        <v>120</v>
      </c>
      <c r="G3467" s="38" t="s">
        <v>23</v>
      </c>
      <c r="H3467" s="42">
        <v>17521.349999999999</v>
      </c>
      <c r="I3467" s="2"/>
      <c r="J3467" s="44">
        <v>41846</v>
      </c>
      <c r="K3467" s="42">
        <v>0</v>
      </c>
      <c r="L3467" s="42">
        <v>14425.91</v>
      </c>
      <c r="M3467" s="44">
        <v>45016</v>
      </c>
      <c r="N3467" s="42">
        <f>H3467-K3467-L3467</f>
        <v>3095.4399999999987</v>
      </c>
      <c r="O3467" s="42">
        <v>863</v>
      </c>
      <c r="P3467" s="45">
        <v>0.13</v>
      </c>
      <c r="Q3467" s="42">
        <v>99.28</v>
      </c>
      <c r="R3467" s="42">
        <v>763.72</v>
      </c>
      <c r="S3467" s="42">
        <v>2331.7199999999998</v>
      </c>
      <c r="T3467" s="38">
        <v>5000</v>
      </c>
      <c r="U3467" s="14">
        <f>S3467/H3467</f>
        <v>0.13307878673732332</v>
      </c>
      <c r="V3467" s="19"/>
      <c r="W3467" s="19"/>
      <c r="X3467" s="37" t="s">
        <v>3463</v>
      </c>
    </row>
    <row r="3468" spans="1:37" ht="16.5" customHeight="1">
      <c r="A3468" s="38">
        <v>30</v>
      </c>
      <c r="B3468" s="39">
        <v>10711</v>
      </c>
      <c r="C3468" s="38">
        <v>10283532</v>
      </c>
      <c r="D3468" s="40" t="s">
        <v>88</v>
      </c>
      <c r="E3468" s="38">
        <v>2</v>
      </c>
      <c r="F3468" s="38">
        <v>45</v>
      </c>
      <c r="G3468" s="38" t="s">
        <v>21</v>
      </c>
      <c r="H3468" s="42">
        <v>23150</v>
      </c>
      <c r="I3468" s="57"/>
      <c r="J3468" s="44">
        <v>43950</v>
      </c>
      <c r="K3468" s="42">
        <v>0</v>
      </c>
      <c r="L3468" s="42">
        <v>20037.599999999999</v>
      </c>
      <c r="M3468" s="44">
        <v>45199</v>
      </c>
      <c r="N3468" s="42">
        <v>3112.4</v>
      </c>
      <c r="O3468" s="42">
        <v>0</v>
      </c>
      <c r="P3468" s="45">
        <v>0.13</v>
      </c>
      <c r="Q3468" s="42">
        <v>0</v>
      </c>
      <c r="R3468" s="42">
        <v>0</v>
      </c>
      <c r="S3468" s="42">
        <v>3112.4</v>
      </c>
      <c r="T3468" s="38">
        <v>5000</v>
      </c>
      <c r="U3468" s="14">
        <f>S3468/H3468</f>
        <v>0.13444492440604752</v>
      </c>
      <c r="V3468" s="19"/>
      <c r="W3468" s="19"/>
      <c r="X3468" s="37" t="s">
        <v>3457</v>
      </c>
    </row>
    <row r="3469" spans="1:37" ht="16.5" customHeight="1">
      <c r="A3469" s="38">
        <v>57</v>
      </c>
      <c r="B3469" s="39">
        <v>10711</v>
      </c>
      <c r="C3469" s="38">
        <v>10283525</v>
      </c>
      <c r="D3469" s="40" t="s">
        <v>193</v>
      </c>
      <c r="E3469" s="38">
        <v>23</v>
      </c>
      <c r="F3469" s="38">
        <v>45</v>
      </c>
      <c r="G3469" s="38" t="s">
        <v>83</v>
      </c>
      <c r="H3469" s="42">
        <v>3297.41</v>
      </c>
      <c r="I3469" s="57"/>
      <c r="J3469" s="44">
        <v>43950</v>
      </c>
      <c r="K3469" s="42">
        <v>0</v>
      </c>
      <c r="L3469" s="42">
        <v>2854.03</v>
      </c>
      <c r="M3469" s="44">
        <v>45199</v>
      </c>
      <c r="N3469" s="42">
        <v>443.38</v>
      </c>
      <c r="O3469" s="42">
        <v>0</v>
      </c>
      <c r="P3469" s="45">
        <v>0.13</v>
      </c>
      <c r="Q3469" s="42">
        <v>0</v>
      </c>
      <c r="R3469" s="42">
        <v>0</v>
      </c>
      <c r="S3469" s="42">
        <v>443.38</v>
      </c>
      <c r="T3469" s="38">
        <v>5000</v>
      </c>
      <c r="U3469" s="14">
        <f>S3469/H3469</f>
        <v>0.13446310892488347</v>
      </c>
      <c r="V3469" s="19"/>
      <c r="W3469" s="19"/>
      <c r="X3469" s="37" t="s">
        <v>3457</v>
      </c>
    </row>
    <row r="3470" spans="1:37" ht="16.5" customHeight="1">
      <c r="A3470" s="38">
        <v>165</v>
      </c>
      <c r="B3470" s="39">
        <v>10745</v>
      </c>
      <c r="C3470" s="38">
        <v>10308191</v>
      </c>
      <c r="D3470" s="40" t="s">
        <v>270</v>
      </c>
      <c r="E3470" s="38">
        <v>12</v>
      </c>
      <c r="F3470" s="38">
        <v>120</v>
      </c>
      <c r="G3470" s="38" t="s">
        <v>23</v>
      </c>
      <c r="H3470" s="42">
        <v>14760</v>
      </c>
      <c r="I3470" s="56"/>
      <c r="J3470" s="44">
        <v>41847</v>
      </c>
      <c r="K3470" s="42">
        <v>0</v>
      </c>
      <c r="L3470" s="42">
        <v>12736.66</v>
      </c>
      <c r="M3470" s="44">
        <v>45169</v>
      </c>
      <c r="N3470" s="42">
        <f>H3470-K3470-L3470</f>
        <v>2023.3400000000001</v>
      </c>
      <c r="O3470" s="42">
        <v>24</v>
      </c>
      <c r="P3470" s="45">
        <v>0.13</v>
      </c>
      <c r="Q3470" s="42">
        <v>2.76</v>
      </c>
      <c r="R3470" s="42">
        <v>21.24</v>
      </c>
      <c r="S3470" s="42">
        <v>2002.1</v>
      </c>
      <c r="T3470" s="38">
        <v>5000</v>
      </c>
      <c r="U3470" s="14">
        <f>S3470/H3470</f>
        <v>0.13564363143631436</v>
      </c>
      <c r="V3470" s="19"/>
      <c r="W3470" s="19"/>
      <c r="X3470" s="37" t="s">
        <v>3463</v>
      </c>
    </row>
    <row r="3471" spans="1:37" ht="16.5" customHeight="1">
      <c r="A3471" s="38">
        <v>45</v>
      </c>
      <c r="B3471" s="39">
        <v>10732</v>
      </c>
      <c r="C3471" s="38">
        <v>10319947</v>
      </c>
      <c r="D3471" s="40" t="s">
        <v>327</v>
      </c>
      <c r="E3471" s="31">
        <v>6</v>
      </c>
      <c r="F3471" s="38">
        <v>120</v>
      </c>
      <c r="G3471" s="38" t="s">
        <v>23</v>
      </c>
      <c r="H3471" s="42">
        <v>12605.1</v>
      </c>
      <c r="I3471" s="49"/>
      <c r="J3471" s="44">
        <v>41784</v>
      </c>
      <c r="K3471" s="42">
        <v>0</v>
      </c>
      <c r="L3471" s="42">
        <v>10877.14</v>
      </c>
      <c r="M3471" s="44">
        <v>45107</v>
      </c>
      <c r="N3471" s="42">
        <f>H3471-K3471-L3471</f>
        <v>1727.9600000000009</v>
      </c>
      <c r="O3471" s="42">
        <v>0</v>
      </c>
      <c r="P3471" s="45">
        <v>0.13</v>
      </c>
      <c r="Q3471" s="42">
        <v>0</v>
      </c>
      <c r="R3471" s="42">
        <v>0</v>
      </c>
      <c r="S3471" s="42">
        <f>N3471-R3471</f>
        <v>1727.9600000000009</v>
      </c>
      <c r="T3471" s="38">
        <v>2101</v>
      </c>
      <c r="U3471" s="14">
        <f>S3471/H3471</f>
        <v>0.13708419607936478</v>
      </c>
      <c r="V3471" s="19"/>
      <c r="W3471" s="19"/>
      <c r="X3471" s="37" t="s">
        <v>3460</v>
      </c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</row>
    <row r="3472" spans="1:37" ht="16.5" customHeight="1">
      <c r="A3472" s="38">
        <v>10</v>
      </c>
      <c r="B3472" s="39">
        <v>10723</v>
      </c>
      <c r="C3472" s="38">
        <v>10295063</v>
      </c>
      <c r="D3472" s="40" t="s">
        <v>1050</v>
      </c>
      <c r="E3472" s="38">
        <v>2</v>
      </c>
      <c r="F3472" s="38">
        <v>120</v>
      </c>
      <c r="G3472" s="38" t="s">
        <v>21</v>
      </c>
      <c r="H3472" s="42">
        <v>88230.77</v>
      </c>
      <c r="I3472" s="2"/>
      <c r="J3472" s="44">
        <v>41696</v>
      </c>
      <c r="K3472" s="42">
        <v>0</v>
      </c>
      <c r="L3472" s="42">
        <v>76135.679999999993</v>
      </c>
      <c r="M3472" s="44">
        <v>45016</v>
      </c>
      <c r="N3472" s="42">
        <f>H3472-K3472-L3472</f>
        <v>12095.090000000011</v>
      </c>
      <c r="O3472" s="42">
        <v>0</v>
      </c>
      <c r="P3472" s="45">
        <v>0.13</v>
      </c>
      <c r="Q3472" s="42">
        <v>0</v>
      </c>
      <c r="R3472" s="42">
        <v>0</v>
      </c>
      <c r="S3472" s="42">
        <v>12095.09</v>
      </c>
      <c r="T3472" s="38">
        <v>5000</v>
      </c>
      <c r="U3472" s="14">
        <f>S3472/H3472</f>
        <v>0.1370847154569772</v>
      </c>
      <c r="V3472" s="19"/>
      <c r="W3472" s="19"/>
      <c r="X3472" s="37" t="s">
        <v>3470</v>
      </c>
    </row>
    <row r="3473" spans="1:37" ht="16.5" customHeight="1">
      <c r="A3473" s="38">
        <v>665</v>
      </c>
      <c r="B3473" s="39">
        <v>10737</v>
      </c>
      <c r="C3473" s="38">
        <v>10288364</v>
      </c>
      <c r="D3473" s="40" t="s">
        <v>459</v>
      </c>
      <c r="E3473" s="58">
        <v>1</v>
      </c>
      <c r="F3473" s="38">
        <v>120</v>
      </c>
      <c r="G3473" s="38" t="s">
        <v>21</v>
      </c>
      <c r="H3473" s="42">
        <v>8119.66</v>
      </c>
      <c r="I3473" s="57"/>
      <c r="J3473" s="44">
        <v>41878</v>
      </c>
      <c r="K3473" s="42">
        <v>0</v>
      </c>
      <c r="L3473" s="42">
        <v>7006.52</v>
      </c>
      <c r="M3473" s="44">
        <v>45199</v>
      </c>
      <c r="N3473" s="42">
        <f>H3473-L3473</f>
        <v>1113.1399999999994</v>
      </c>
      <c r="O3473" s="42">
        <v>0</v>
      </c>
      <c r="P3473" s="45">
        <v>0.13</v>
      </c>
      <c r="Q3473" s="42">
        <v>0</v>
      </c>
      <c r="R3473" s="42">
        <v>0</v>
      </c>
      <c r="S3473" s="42">
        <f>N3473</f>
        <v>1113.1399999999994</v>
      </c>
      <c r="T3473" s="38">
        <v>2103</v>
      </c>
      <c r="U3473" s="14">
        <f>S3473/H3473</f>
        <v>0.13709194719975953</v>
      </c>
      <c r="V3473" s="19"/>
      <c r="W3473" s="19"/>
      <c r="X3473" s="37" t="s">
        <v>3461</v>
      </c>
    </row>
    <row r="3474" spans="1:37" ht="16.5" customHeight="1">
      <c r="A3474" s="38">
        <v>6</v>
      </c>
      <c r="B3474" s="39">
        <v>10723</v>
      </c>
      <c r="C3474" s="38">
        <v>10294746</v>
      </c>
      <c r="D3474" s="40" t="s">
        <v>229</v>
      </c>
      <c r="E3474" s="38">
        <v>1</v>
      </c>
      <c r="F3474" s="38">
        <v>46</v>
      </c>
      <c r="G3474" s="38" t="s">
        <v>33</v>
      </c>
      <c r="H3474" s="42">
        <v>2094.02</v>
      </c>
      <c r="I3474" s="2"/>
      <c r="J3474" s="44">
        <v>43733</v>
      </c>
      <c r="K3474" s="42">
        <v>0</v>
      </c>
      <c r="L3474" s="42">
        <v>1805.12</v>
      </c>
      <c r="M3474" s="44">
        <v>45016</v>
      </c>
      <c r="N3474" s="42">
        <f>H3474-K3474-L3474</f>
        <v>288.90000000000009</v>
      </c>
      <c r="O3474" s="42">
        <v>0</v>
      </c>
      <c r="P3474" s="45">
        <v>0.13</v>
      </c>
      <c r="Q3474" s="42">
        <v>0</v>
      </c>
      <c r="R3474" s="42">
        <v>0</v>
      </c>
      <c r="S3474" s="42">
        <v>288.89999999999998</v>
      </c>
      <c r="T3474" s="38">
        <v>5000</v>
      </c>
      <c r="U3474" s="14">
        <f>S3474/H3474</f>
        <v>0.13796429833525944</v>
      </c>
      <c r="V3474" s="19"/>
      <c r="W3474" s="19"/>
      <c r="X3474" s="37" t="s">
        <v>3470</v>
      </c>
    </row>
    <row r="3475" spans="1:37" ht="16.5" customHeight="1">
      <c r="A3475" s="38">
        <v>2</v>
      </c>
      <c r="B3475" s="39">
        <v>10712</v>
      </c>
      <c r="C3475" s="38">
        <v>10284480</v>
      </c>
      <c r="D3475" s="40" t="s">
        <v>482</v>
      </c>
      <c r="E3475" s="38">
        <v>10</v>
      </c>
      <c r="F3475" s="38">
        <v>56</v>
      </c>
      <c r="G3475" s="38" t="s">
        <v>33</v>
      </c>
      <c r="H3475" s="42">
        <v>7948.7</v>
      </c>
      <c r="I3475" s="2"/>
      <c r="J3475" s="44">
        <v>43432</v>
      </c>
      <c r="K3475" s="42">
        <v>0</v>
      </c>
      <c r="L3475" s="42">
        <v>6852.05</v>
      </c>
      <c r="M3475" s="44">
        <v>44985</v>
      </c>
      <c r="N3475" s="42">
        <f>H3475-K3475-L3475</f>
        <v>1096.6499999999996</v>
      </c>
      <c r="O3475" s="42">
        <v>0</v>
      </c>
      <c r="P3475" s="45">
        <v>0.13</v>
      </c>
      <c r="Q3475" s="42">
        <v>0</v>
      </c>
      <c r="R3475" s="42">
        <v>0</v>
      </c>
      <c r="S3475" s="42">
        <f>N3475-R3475</f>
        <v>1096.6499999999996</v>
      </c>
      <c r="T3475" s="38">
        <v>2506</v>
      </c>
      <c r="U3475" s="14">
        <f>S3475/H3475</f>
        <v>0.13796595669732153</v>
      </c>
      <c r="V3475" s="19"/>
      <c r="W3475" s="19"/>
      <c r="X3475" s="37" t="s">
        <v>3458</v>
      </c>
    </row>
    <row r="3476" spans="1:37" ht="16.5" customHeight="1">
      <c r="A3476" s="38">
        <v>221</v>
      </c>
      <c r="B3476" s="39">
        <v>10741</v>
      </c>
      <c r="C3476" s="38">
        <v>10322448</v>
      </c>
      <c r="D3476" s="40" t="s">
        <v>2034</v>
      </c>
      <c r="E3476" s="38">
        <v>12</v>
      </c>
      <c r="F3476" s="38">
        <v>36</v>
      </c>
      <c r="G3476" s="38" t="s">
        <v>33</v>
      </c>
      <c r="H3476" s="42">
        <v>27358.98</v>
      </c>
      <c r="I3476" s="49"/>
      <c r="J3476" s="44">
        <v>44165</v>
      </c>
      <c r="K3476" s="42">
        <v>759.97</v>
      </c>
      <c r="L3476" s="42">
        <v>22799.119999999999</v>
      </c>
      <c r="M3476" s="44">
        <v>45107</v>
      </c>
      <c r="N3476" s="42">
        <f>H3476-K3476-L3476</f>
        <v>3799.8899999999994</v>
      </c>
      <c r="O3476" s="42">
        <v>0</v>
      </c>
      <c r="P3476" s="45">
        <v>0.13</v>
      </c>
      <c r="Q3476" s="42">
        <v>0</v>
      </c>
      <c r="R3476" s="42">
        <v>0</v>
      </c>
      <c r="S3476" s="42">
        <f>N3476-R3476</f>
        <v>3799.8899999999994</v>
      </c>
      <c r="T3476" s="38">
        <v>2506</v>
      </c>
      <c r="U3476" s="14">
        <f>S3476/H3476</f>
        <v>0.13889004633944685</v>
      </c>
      <c r="V3476" s="19"/>
      <c r="W3476" s="19"/>
      <c r="X3476" s="37" t="s">
        <v>3462</v>
      </c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</row>
    <row r="3477" spans="1:37" ht="16.5" customHeight="1">
      <c r="A3477" s="38">
        <v>395</v>
      </c>
      <c r="B3477" s="39">
        <v>10736</v>
      </c>
      <c r="C3477" s="38">
        <v>10284248</v>
      </c>
      <c r="D3477" s="40" t="s">
        <v>1345</v>
      </c>
      <c r="E3477" s="38">
        <v>1</v>
      </c>
      <c r="F3477" s="38">
        <v>120</v>
      </c>
      <c r="G3477" s="38" t="s">
        <v>21</v>
      </c>
      <c r="H3477" s="42">
        <v>6400</v>
      </c>
      <c r="I3477" s="55"/>
      <c r="J3477" s="44">
        <v>41877</v>
      </c>
      <c r="K3477" s="42">
        <v>0</v>
      </c>
      <c r="L3477" s="42">
        <v>5421.43</v>
      </c>
      <c r="M3477" s="44">
        <v>45138</v>
      </c>
      <c r="N3477" s="42">
        <f>H3477-K3477-L3477</f>
        <v>978.56999999999971</v>
      </c>
      <c r="O3477" s="42">
        <v>100</v>
      </c>
      <c r="P3477" s="45">
        <v>0.13</v>
      </c>
      <c r="Q3477" s="42">
        <v>11.5</v>
      </c>
      <c r="R3477" s="42">
        <v>88.5</v>
      </c>
      <c r="S3477" s="42">
        <v>890.07</v>
      </c>
      <c r="T3477" s="38">
        <v>5000</v>
      </c>
      <c r="U3477" s="14">
        <f>S3477/H3477</f>
        <v>0.13907343750000001</v>
      </c>
      <c r="V3477" s="19"/>
      <c r="W3477" s="19"/>
      <c r="X3477" s="37" t="s">
        <v>3461</v>
      </c>
    </row>
    <row r="3478" spans="1:37" ht="16.5" customHeight="1">
      <c r="A3478" s="38">
        <v>396</v>
      </c>
      <c r="B3478" s="39">
        <v>10736</v>
      </c>
      <c r="C3478" s="38">
        <v>10284249</v>
      </c>
      <c r="D3478" s="40" t="s">
        <v>1345</v>
      </c>
      <c r="E3478" s="38">
        <v>1</v>
      </c>
      <c r="F3478" s="38">
        <v>120</v>
      </c>
      <c r="G3478" s="38" t="s">
        <v>21</v>
      </c>
      <c r="H3478" s="42">
        <v>6400</v>
      </c>
      <c r="I3478" s="55"/>
      <c r="J3478" s="44">
        <v>41877</v>
      </c>
      <c r="K3478" s="42">
        <v>0</v>
      </c>
      <c r="L3478" s="42">
        <v>5421.43</v>
      </c>
      <c r="M3478" s="44">
        <v>45138</v>
      </c>
      <c r="N3478" s="42">
        <f>H3478-K3478-L3478</f>
        <v>978.56999999999971</v>
      </c>
      <c r="O3478" s="42">
        <v>100</v>
      </c>
      <c r="P3478" s="45">
        <v>0.13</v>
      </c>
      <c r="Q3478" s="42">
        <v>11.5</v>
      </c>
      <c r="R3478" s="42">
        <v>88.5</v>
      </c>
      <c r="S3478" s="42">
        <v>890.07</v>
      </c>
      <c r="T3478" s="38">
        <v>5000</v>
      </c>
      <c r="U3478" s="14">
        <f>S3478/H3478</f>
        <v>0.13907343750000001</v>
      </c>
      <c r="V3478" s="19"/>
      <c r="W3478" s="19"/>
      <c r="X3478" s="37" t="s">
        <v>3461</v>
      </c>
    </row>
    <row r="3479" spans="1:37" ht="16.5" customHeight="1">
      <c r="A3479" s="38">
        <v>20</v>
      </c>
      <c r="B3479" s="39">
        <v>50099</v>
      </c>
      <c r="C3479" s="38">
        <v>10297746</v>
      </c>
      <c r="D3479" s="40" t="s">
        <v>2533</v>
      </c>
      <c r="E3479" s="38">
        <v>1</v>
      </c>
      <c r="F3479" s="38">
        <v>42</v>
      </c>
      <c r="G3479" s="38" t="s">
        <v>33</v>
      </c>
      <c r="H3479" s="42">
        <v>17752.14</v>
      </c>
      <c r="I3479" s="2"/>
      <c r="J3479" s="44">
        <v>43858</v>
      </c>
      <c r="K3479" s="42">
        <v>0</v>
      </c>
      <c r="L3479" s="42">
        <v>14974.48</v>
      </c>
      <c r="M3479" s="44">
        <v>45016</v>
      </c>
      <c r="N3479" s="42">
        <f>H3479-K3479-L3479</f>
        <v>2777.66</v>
      </c>
      <c r="O3479" s="42">
        <v>300</v>
      </c>
      <c r="P3479" s="45">
        <v>0.13</v>
      </c>
      <c r="Q3479" s="42">
        <v>34.51</v>
      </c>
      <c r="R3479" s="42">
        <v>265.49</v>
      </c>
      <c r="S3479" s="42">
        <v>2512.17</v>
      </c>
      <c r="T3479" s="38">
        <v>5000</v>
      </c>
      <c r="U3479" s="14">
        <f>S3479/H3479</f>
        <v>0.14151364286221269</v>
      </c>
      <c r="V3479" s="19"/>
      <c r="W3479" s="19"/>
      <c r="X3479" s="37" t="s">
        <v>3468</v>
      </c>
    </row>
    <row r="3480" spans="1:37" ht="16.5" customHeight="1">
      <c r="A3480" s="38">
        <v>126</v>
      </c>
      <c r="B3480" s="39">
        <v>40712</v>
      </c>
      <c r="C3480" s="38">
        <v>10303859</v>
      </c>
      <c r="D3480" s="40" t="s">
        <v>2315</v>
      </c>
      <c r="E3480" s="38">
        <v>1</v>
      </c>
      <c r="F3480" s="38">
        <v>60</v>
      </c>
      <c r="G3480" s="38" t="s">
        <v>83</v>
      </c>
      <c r="H3480" s="42">
        <v>900</v>
      </c>
      <c r="I3480" s="2"/>
      <c r="J3480" s="44">
        <v>43434</v>
      </c>
      <c r="K3480" s="42">
        <v>0</v>
      </c>
      <c r="L3480" s="42">
        <v>769.5</v>
      </c>
      <c r="M3480" s="44">
        <v>45077</v>
      </c>
      <c r="N3480" s="42">
        <f>H3480-K3480-L3480</f>
        <v>130.5</v>
      </c>
      <c r="O3480" s="42">
        <v>3.24</v>
      </c>
      <c r="P3480" s="45">
        <v>0.13</v>
      </c>
      <c r="Q3480" s="42">
        <f>O3480-R3480</f>
        <v>0.37000000000000011</v>
      </c>
      <c r="R3480" s="42">
        <v>2.87</v>
      </c>
      <c r="S3480" s="42">
        <f>N3480-R3480</f>
        <v>127.63</v>
      </c>
      <c r="T3480" s="38">
        <v>2506</v>
      </c>
      <c r="U3480" s="14">
        <f>S3480/H3480</f>
        <v>0.14181111111111111</v>
      </c>
      <c r="V3480" s="19"/>
      <c r="W3480" s="19"/>
      <c r="X3480" s="37" t="s">
        <v>3467</v>
      </c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</row>
    <row r="3481" spans="1:37" ht="16.5" customHeight="1">
      <c r="A3481" s="38">
        <v>447</v>
      </c>
      <c r="B3481" s="39">
        <v>10736</v>
      </c>
      <c r="C3481" s="38">
        <v>10283039</v>
      </c>
      <c r="D3481" s="40" t="s">
        <v>1385</v>
      </c>
      <c r="E3481" s="38">
        <v>3</v>
      </c>
      <c r="F3481" s="38">
        <v>43</v>
      </c>
      <c r="G3481" s="38" t="s">
        <v>23</v>
      </c>
      <c r="H3481" s="42">
        <v>7901.58</v>
      </c>
      <c r="I3481" s="55"/>
      <c r="J3481" s="44">
        <v>43977</v>
      </c>
      <c r="K3481" s="42">
        <v>0</v>
      </c>
      <c r="L3481" s="42">
        <v>6633.65</v>
      </c>
      <c r="M3481" s="44">
        <v>45138</v>
      </c>
      <c r="N3481" s="42">
        <f>H3481-K3481-L3481</f>
        <v>1267.9300000000003</v>
      </c>
      <c r="O3481" s="42">
        <v>150</v>
      </c>
      <c r="P3481" s="45">
        <v>0.13</v>
      </c>
      <c r="Q3481" s="42">
        <v>17.260000000000002</v>
      </c>
      <c r="R3481" s="42">
        <v>132.74</v>
      </c>
      <c r="S3481" s="42">
        <v>1135.19</v>
      </c>
      <c r="T3481" s="38">
        <v>5000</v>
      </c>
      <c r="U3481" s="14">
        <f>S3481/H3481</f>
        <v>0.14366620346816714</v>
      </c>
      <c r="V3481" s="19"/>
      <c r="W3481" s="19"/>
      <c r="X3481" s="37" t="s">
        <v>3461</v>
      </c>
    </row>
    <row r="3482" spans="1:37" ht="16.5" customHeight="1">
      <c r="A3482" s="38">
        <v>276</v>
      </c>
      <c r="B3482" s="39">
        <v>10736</v>
      </c>
      <c r="C3482" s="38">
        <v>10319098</v>
      </c>
      <c r="D3482" s="40" t="s">
        <v>500</v>
      </c>
      <c r="E3482" s="38">
        <v>1</v>
      </c>
      <c r="F3482" s="38">
        <v>120</v>
      </c>
      <c r="G3482" s="38" t="s">
        <v>279</v>
      </c>
      <c r="H3482" s="42">
        <v>75017.759999999995</v>
      </c>
      <c r="I3482" s="55"/>
      <c r="J3482" s="44">
        <v>41848</v>
      </c>
      <c r="K3482" s="42">
        <v>0</v>
      </c>
      <c r="L3482" s="42">
        <v>64140.12</v>
      </c>
      <c r="M3482" s="44">
        <v>45138</v>
      </c>
      <c r="N3482" s="42">
        <f>H3482-K3482-L3482</f>
        <v>10877.639999999992</v>
      </c>
      <c r="O3482" s="42">
        <v>100</v>
      </c>
      <c r="P3482" s="45">
        <v>0.13</v>
      </c>
      <c r="Q3482" s="42">
        <v>11.5</v>
      </c>
      <c r="R3482" s="42">
        <v>88.5</v>
      </c>
      <c r="S3482" s="42">
        <v>10789.14</v>
      </c>
      <c r="T3482" s="38">
        <v>1802</v>
      </c>
      <c r="U3482" s="14">
        <f>S3482/H3482</f>
        <v>0.1438211431533013</v>
      </c>
      <c r="V3482" s="19"/>
      <c r="W3482" s="19"/>
      <c r="X3482" s="37" t="s">
        <v>3461</v>
      </c>
    </row>
    <row r="3483" spans="1:37" ht="16.5" customHeight="1">
      <c r="A3483" s="38">
        <v>595</v>
      </c>
      <c r="B3483" s="39">
        <v>10736</v>
      </c>
      <c r="C3483" s="38">
        <v>10284246</v>
      </c>
      <c r="D3483" s="40" t="s">
        <v>500</v>
      </c>
      <c r="E3483" s="38">
        <v>1</v>
      </c>
      <c r="F3483" s="38">
        <v>120</v>
      </c>
      <c r="G3483" s="38" t="s">
        <v>262</v>
      </c>
      <c r="H3483" s="42">
        <v>92582.24</v>
      </c>
      <c r="I3483" s="55"/>
      <c r="J3483" s="44">
        <v>41848</v>
      </c>
      <c r="K3483" s="42">
        <v>0</v>
      </c>
      <c r="L3483" s="42">
        <v>79157.710000000006</v>
      </c>
      <c r="M3483" s="44">
        <v>45138</v>
      </c>
      <c r="N3483" s="42">
        <f>H3483-K3483-L3483</f>
        <v>13424.529999999999</v>
      </c>
      <c r="O3483" s="42">
        <v>100</v>
      </c>
      <c r="P3483" s="45">
        <v>0.13</v>
      </c>
      <c r="Q3483" s="42">
        <v>11.5</v>
      </c>
      <c r="R3483" s="42">
        <v>88.5</v>
      </c>
      <c r="S3483" s="42">
        <v>13336.03</v>
      </c>
      <c r="T3483" s="38">
        <v>5000</v>
      </c>
      <c r="U3483" s="14">
        <f>S3483/H3483</f>
        <v>0.14404522940900977</v>
      </c>
      <c r="V3483" s="19"/>
      <c r="W3483" s="19"/>
      <c r="X3483" s="37" t="s">
        <v>3461</v>
      </c>
    </row>
    <row r="3484" spans="1:37" ht="16.5" customHeight="1">
      <c r="A3484" s="38">
        <v>37</v>
      </c>
      <c r="B3484" s="39">
        <v>10723</v>
      </c>
      <c r="C3484" s="38">
        <v>10295141</v>
      </c>
      <c r="D3484" s="40" t="s">
        <v>3048</v>
      </c>
      <c r="E3484" s="38">
        <v>10</v>
      </c>
      <c r="F3484" s="38">
        <v>60</v>
      </c>
      <c r="G3484" s="38" t="s">
        <v>23</v>
      </c>
      <c r="H3484" s="42">
        <v>23931.599999999999</v>
      </c>
      <c r="I3484" s="49"/>
      <c r="J3484" s="44">
        <v>43460</v>
      </c>
      <c r="K3484" s="42">
        <v>0</v>
      </c>
      <c r="L3484" s="42">
        <v>20461.57</v>
      </c>
      <c r="M3484" s="44">
        <v>45107</v>
      </c>
      <c r="N3484" s="42">
        <f>H3484-K3484-L3484</f>
        <v>3470.0299999999988</v>
      </c>
      <c r="O3484" s="42">
        <v>10</v>
      </c>
      <c r="P3484" s="45">
        <v>0.13</v>
      </c>
      <c r="Q3484" s="42">
        <f>IF(P3484=13%,ROUND(O3484/(1+P3484)*P3484,2),ROUND(O3484/(1+0.03)*0.02,2))</f>
        <v>1.1499999999999999</v>
      </c>
      <c r="R3484" s="42">
        <f>O3484-Q3484</f>
        <v>8.85</v>
      </c>
      <c r="S3484" s="42">
        <f>N3484-R3484</f>
        <v>3461.1799999999989</v>
      </c>
      <c r="T3484" s="38">
        <v>5000</v>
      </c>
      <c r="U3484" s="14">
        <f>S3484/H3484</f>
        <v>0.14462802319945173</v>
      </c>
      <c r="V3484" s="19"/>
      <c r="W3484" s="19"/>
      <c r="X3484" s="37" t="s">
        <v>3470</v>
      </c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</row>
    <row r="3485" spans="1:37" ht="16.5" customHeight="1">
      <c r="A3485" s="38">
        <v>275</v>
      </c>
      <c r="B3485" s="39">
        <v>10736</v>
      </c>
      <c r="C3485" s="38">
        <v>10319097</v>
      </c>
      <c r="D3485" s="40" t="s">
        <v>1245</v>
      </c>
      <c r="E3485" s="38">
        <v>1</v>
      </c>
      <c r="F3485" s="38">
        <v>120</v>
      </c>
      <c r="G3485" s="38" t="s">
        <v>279</v>
      </c>
      <c r="H3485" s="42">
        <v>2302388.16</v>
      </c>
      <c r="I3485" s="55"/>
      <c r="J3485" s="44">
        <v>41848</v>
      </c>
      <c r="K3485" s="42">
        <v>0</v>
      </c>
      <c r="L3485" s="42">
        <v>1968541.86</v>
      </c>
      <c r="M3485" s="44">
        <v>45138</v>
      </c>
      <c r="N3485" s="42">
        <f>H3485-K3485-L3485</f>
        <v>333846.30000000005</v>
      </c>
      <c r="O3485" s="42">
        <v>800</v>
      </c>
      <c r="P3485" s="45">
        <v>0.13</v>
      </c>
      <c r="Q3485" s="42">
        <v>92.04</v>
      </c>
      <c r="R3485" s="42">
        <v>707.96</v>
      </c>
      <c r="S3485" s="42">
        <v>333138.34000000003</v>
      </c>
      <c r="T3485" s="38">
        <v>1802</v>
      </c>
      <c r="U3485" s="14">
        <f>S3485/H3485</f>
        <v>0.14469251787674239</v>
      </c>
      <c r="V3485" s="19"/>
      <c r="W3485" s="19"/>
      <c r="X3485" s="37" t="s">
        <v>3461</v>
      </c>
    </row>
    <row r="3486" spans="1:37" ht="16.5" customHeight="1">
      <c r="A3486" s="38">
        <v>594</v>
      </c>
      <c r="B3486" s="39">
        <v>10736</v>
      </c>
      <c r="C3486" s="38">
        <v>10284245</v>
      </c>
      <c r="D3486" s="40" t="s">
        <v>1245</v>
      </c>
      <c r="E3486" s="38">
        <v>1</v>
      </c>
      <c r="F3486" s="38">
        <v>120</v>
      </c>
      <c r="G3486" s="38" t="s">
        <v>262</v>
      </c>
      <c r="H3486" s="42">
        <v>2841463.84</v>
      </c>
      <c r="I3486" s="55"/>
      <c r="J3486" s="44">
        <v>41848</v>
      </c>
      <c r="K3486" s="42">
        <v>0</v>
      </c>
      <c r="L3486" s="42">
        <v>2429451.48</v>
      </c>
      <c r="M3486" s="44">
        <v>45138</v>
      </c>
      <c r="N3486" s="42">
        <f>H3486-K3486-L3486</f>
        <v>412012.35999999987</v>
      </c>
      <c r="O3486" s="42">
        <v>800</v>
      </c>
      <c r="P3486" s="45">
        <v>0.13</v>
      </c>
      <c r="Q3486" s="42">
        <v>92.04</v>
      </c>
      <c r="R3486" s="42">
        <v>707.96</v>
      </c>
      <c r="S3486" s="42">
        <v>411304.4</v>
      </c>
      <c r="T3486" s="38">
        <v>5000</v>
      </c>
      <c r="U3486" s="14">
        <f>S3486/H3486</f>
        <v>0.14475088305188499</v>
      </c>
      <c r="V3486" s="19"/>
      <c r="W3486" s="19"/>
      <c r="X3486" s="37" t="s">
        <v>3461</v>
      </c>
    </row>
    <row r="3487" spans="1:37" ht="16.5" customHeight="1">
      <c r="A3487" s="38">
        <v>491</v>
      </c>
      <c r="B3487" s="39">
        <v>10729</v>
      </c>
      <c r="C3487" s="38">
        <v>10319686</v>
      </c>
      <c r="D3487" s="40" t="s">
        <v>3196</v>
      </c>
      <c r="E3487" s="58">
        <v>4</v>
      </c>
      <c r="F3487" s="38">
        <v>60</v>
      </c>
      <c r="G3487" s="38" t="s">
        <v>23</v>
      </c>
      <c r="H3487" s="42">
        <v>4434.2</v>
      </c>
      <c r="I3487" s="37"/>
      <c r="J3487" s="44">
        <v>43613</v>
      </c>
      <c r="K3487" s="42">
        <v>0</v>
      </c>
      <c r="L3487" s="42">
        <v>3791.28</v>
      </c>
      <c r="M3487" s="44">
        <v>45259</v>
      </c>
      <c r="N3487" s="42">
        <v>642.91999999999996</v>
      </c>
      <c r="O3487" s="42">
        <v>0</v>
      </c>
      <c r="P3487" s="45">
        <f>IF(J3487&lt;DATEVALUE("2009-1-1"),3%,13%)</f>
        <v>0.13</v>
      </c>
      <c r="Q3487" s="42">
        <f>IF(P3487=13%,ROUND(O3487/(1+P3487)*P3487,2),ROUND(O3487/(1+0.03)*0.02,2))</f>
        <v>0</v>
      </c>
      <c r="R3487" s="42">
        <f>O3487-Q3487</f>
        <v>0</v>
      </c>
      <c r="S3487" s="42">
        <f>N3487-R3487</f>
        <v>642.91999999999996</v>
      </c>
      <c r="T3487" s="38">
        <v>1802</v>
      </c>
      <c r="U3487" s="14">
        <f>S3487/H3487</f>
        <v>0.1449912047268955</v>
      </c>
      <c r="V3487" s="19"/>
      <c r="W3487" s="19"/>
      <c r="X3487" s="37" t="s">
        <v>3459</v>
      </c>
    </row>
    <row r="3488" spans="1:37" ht="16.5" customHeight="1">
      <c r="A3488" s="38">
        <v>230</v>
      </c>
      <c r="B3488" s="39">
        <v>10741</v>
      </c>
      <c r="C3488" s="38">
        <v>10282085</v>
      </c>
      <c r="D3488" s="40" t="s">
        <v>1516</v>
      </c>
      <c r="E3488" s="38">
        <v>22</v>
      </c>
      <c r="F3488" s="38">
        <v>60</v>
      </c>
      <c r="G3488" s="38" t="s">
        <v>23</v>
      </c>
      <c r="H3488" s="42">
        <v>49310.36</v>
      </c>
      <c r="I3488" s="55"/>
      <c r="J3488" s="44">
        <v>43493</v>
      </c>
      <c r="K3488" s="42">
        <v>0</v>
      </c>
      <c r="L3488" s="42">
        <v>42160.41</v>
      </c>
      <c r="M3488" s="44">
        <v>45138</v>
      </c>
      <c r="N3488" s="42">
        <f>H3488-K3488-L3488</f>
        <v>7149.9499999999971</v>
      </c>
      <c r="O3488" s="42">
        <v>0</v>
      </c>
      <c r="P3488" s="45">
        <v>0.13</v>
      </c>
      <c r="Q3488" s="42">
        <v>0</v>
      </c>
      <c r="R3488" s="42">
        <v>0</v>
      </c>
      <c r="S3488" s="42">
        <f>N3488-R3488</f>
        <v>7149.9499999999971</v>
      </c>
      <c r="T3488" s="38">
        <v>2506</v>
      </c>
      <c r="U3488" s="14">
        <f>S3488/H3488</f>
        <v>0.14499894139892705</v>
      </c>
      <c r="V3488" s="19"/>
      <c r="W3488" s="19"/>
      <c r="X3488" s="37" t="s">
        <v>3462</v>
      </c>
    </row>
    <row r="3489" spans="1:37" ht="16.5" customHeight="1">
      <c r="A3489" s="38">
        <v>181</v>
      </c>
      <c r="B3489" s="39">
        <v>10708</v>
      </c>
      <c r="C3489" s="38">
        <v>10296737</v>
      </c>
      <c r="D3489" s="40" t="s">
        <v>31</v>
      </c>
      <c r="E3489" s="58">
        <v>280</v>
      </c>
      <c r="F3489" s="38">
        <v>120</v>
      </c>
      <c r="G3489" s="38" t="s">
        <v>23</v>
      </c>
      <c r="H3489" s="42">
        <v>12227.52</v>
      </c>
      <c r="I3489" s="37"/>
      <c r="J3489" s="44">
        <v>41961</v>
      </c>
      <c r="K3489" s="42">
        <v>0</v>
      </c>
      <c r="L3489" s="42">
        <v>10454.540000000001</v>
      </c>
      <c r="M3489" s="44">
        <v>45232</v>
      </c>
      <c r="N3489" s="42">
        <v>1772.98</v>
      </c>
      <c r="O3489" s="42">
        <v>0</v>
      </c>
      <c r="P3489" s="45">
        <f>IF(J3489&lt;DATEVALUE("2009-1-1"),3%,13%)</f>
        <v>0.13</v>
      </c>
      <c r="Q3489" s="42">
        <f>IF(P3489=13%,ROUND(O3489/(1+P3489)*P3489,2),ROUND(O3489/(1+0.03)*0.02,2))</f>
        <v>0</v>
      </c>
      <c r="R3489" s="42">
        <f>O3489-Q3489</f>
        <v>0</v>
      </c>
      <c r="S3489" s="42">
        <f>N3489-R3489</f>
        <v>1772.98</v>
      </c>
      <c r="T3489" s="38">
        <v>5000</v>
      </c>
      <c r="U3489" s="14">
        <f>S3489/H3489</f>
        <v>0.1449991494595797</v>
      </c>
      <c r="V3489" s="19"/>
      <c r="W3489" s="19"/>
      <c r="X3489" s="37" t="s">
        <v>3456</v>
      </c>
    </row>
    <row r="3490" spans="1:37" ht="16.5" customHeight="1">
      <c r="A3490" s="38">
        <v>343</v>
      </c>
      <c r="B3490" s="39">
        <v>10739</v>
      </c>
      <c r="C3490" s="38">
        <v>10277846</v>
      </c>
      <c r="D3490" s="40" t="s">
        <v>483</v>
      </c>
      <c r="E3490" s="58">
        <v>14</v>
      </c>
      <c r="F3490" s="38">
        <v>60</v>
      </c>
      <c r="G3490" s="38" t="s">
        <v>23</v>
      </c>
      <c r="H3490" s="42">
        <v>7369.88</v>
      </c>
      <c r="I3490" s="57"/>
      <c r="J3490" s="44">
        <v>43551</v>
      </c>
      <c r="K3490" s="42">
        <v>0</v>
      </c>
      <c r="L3490" s="42">
        <v>6301.25</v>
      </c>
      <c r="M3490" s="44">
        <v>45199</v>
      </c>
      <c r="N3490" s="42">
        <f>H3490-L3490</f>
        <v>1068.6300000000001</v>
      </c>
      <c r="O3490" s="42">
        <v>0</v>
      </c>
      <c r="P3490" s="45">
        <v>0.13</v>
      </c>
      <c r="Q3490" s="42">
        <v>0</v>
      </c>
      <c r="R3490" s="42">
        <v>0</v>
      </c>
      <c r="S3490" s="42">
        <f>N3490-R3490</f>
        <v>1068.6300000000001</v>
      </c>
      <c r="T3490" s="38">
        <v>5000</v>
      </c>
      <c r="U3490" s="14">
        <f>S3490/H3490</f>
        <v>0.14499964721270903</v>
      </c>
      <c r="V3490" s="19"/>
      <c r="W3490" s="19"/>
      <c r="X3490" s="37" t="s">
        <v>3462</v>
      </c>
    </row>
    <row r="3491" spans="1:37" ht="16.5" customHeight="1">
      <c r="A3491" s="38">
        <v>76</v>
      </c>
      <c r="B3491" s="39">
        <v>50099</v>
      </c>
      <c r="C3491" s="38">
        <v>10297055</v>
      </c>
      <c r="D3491" s="40" t="s">
        <v>2554</v>
      </c>
      <c r="E3491" s="38">
        <v>6</v>
      </c>
      <c r="F3491" s="38">
        <v>60</v>
      </c>
      <c r="G3491" s="38" t="s">
        <v>23</v>
      </c>
      <c r="H3491" s="42">
        <v>6858.6</v>
      </c>
      <c r="I3491" s="2"/>
      <c r="J3491" s="44">
        <v>43367</v>
      </c>
      <c r="K3491" s="42">
        <v>0</v>
      </c>
      <c r="L3491" s="42">
        <v>5864.08</v>
      </c>
      <c r="M3491" s="44">
        <v>45016</v>
      </c>
      <c r="N3491" s="42">
        <f>H3491-K3491-L3491</f>
        <v>994.52000000000044</v>
      </c>
      <c r="O3491" s="42">
        <v>0</v>
      </c>
      <c r="P3491" s="45">
        <v>0.13</v>
      </c>
      <c r="Q3491" s="42">
        <v>0</v>
      </c>
      <c r="R3491" s="42">
        <v>0</v>
      </c>
      <c r="S3491" s="42">
        <v>994.52</v>
      </c>
      <c r="T3491" s="38">
        <v>5000</v>
      </c>
      <c r="U3491" s="14">
        <f>S3491/H3491</f>
        <v>0.14500335345405768</v>
      </c>
      <c r="V3491" s="19"/>
      <c r="W3491" s="19"/>
      <c r="X3491" s="37" t="s">
        <v>3468</v>
      </c>
    </row>
    <row r="3492" spans="1:37" ht="16.5" customHeight="1">
      <c r="A3492" s="38">
        <v>389</v>
      </c>
      <c r="B3492" s="39">
        <v>10729</v>
      </c>
      <c r="C3492" s="38">
        <v>10291878</v>
      </c>
      <c r="D3492" s="40" t="s">
        <v>3136</v>
      </c>
      <c r="E3492" s="58">
        <v>1</v>
      </c>
      <c r="F3492" s="38">
        <v>120</v>
      </c>
      <c r="G3492" s="38" t="s">
        <v>21</v>
      </c>
      <c r="H3492" s="42">
        <v>17948.72</v>
      </c>
      <c r="I3492" s="37"/>
      <c r="J3492" s="44">
        <v>41970</v>
      </c>
      <c r="K3492" s="42">
        <v>0</v>
      </c>
      <c r="L3492" s="42">
        <v>15345.96</v>
      </c>
      <c r="M3492" s="44">
        <v>45259</v>
      </c>
      <c r="N3492" s="42">
        <v>2602.7600000000002</v>
      </c>
      <c r="O3492" s="42">
        <v>0</v>
      </c>
      <c r="P3492" s="45">
        <f>IF(J3492&lt;DATEVALUE("2009-1-1"),3%,13%)</f>
        <v>0.13</v>
      </c>
      <c r="Q3492" s="42">
        <f>IF(P3492=13%,ROUND(O3492/(1+P3492)*P3492,2),ROUND(O3492/(1+0.03)*0.02,2))</f>
        <v>0</v>
      </c>
      <c r="R3492" s="42">
        <f>O3492-Q3492</f>
        <v>0</v>
      </c>
      <c r="S3492" s="42">
        <f>N3492-R3492</f>
        <v>2602.7600000000002</v>
      </c>
      <c r="T3492" s="38">
        <v>5000</v>
      </c>
      <c r="U3492" s="14">
        <f>S3492/H3492</f>
        <v>0.14501089771304027</v>
      </c>
      <c r="V3492" s="19"/>
      <c r="W3492" s="19"/>
      <c r="X3492" s="37" t="s">
        <v>3459</v>
      </c>
    </row>
    <row r="3493" spans="1:37" ht="16.5" customHeight="1">
      <c r="A3493" s="38">
        <v>43</v>
      </c>
      <c r="B3493" s="39">
        <v>10732</v>
      </c>
      <c r="C3493" s="38">
        <v>10319936</v>
      </c>
      <c r="D3493" s="40" t="s">
        <v>647</v>
      </c>
      <c r="E3493" s="38">
        <v>1</v>
      </c>
      <c r="F3493" s="38">
        <v>120</v>
      </c>
      <c r="G3493" s="38" t="s">
        <v>23</v>
      </c>
      <c r="H3493" s="42">
        <v>4752.1400000000003</v>
      </c>
      <c r="I3493" s="2"/>
      <c r="J3493" s="44">
        <v>41783</v>
      </c>
      <c r="K3493" s="42">
        <v>0</v>
      </c>
      <c r="L3493" s="42">
        <v>4063.02</v>
      </c>
      <c r="M3493" s="44">
        <v>45077</v>
      </c>
      <c r="N3493" s="42">
        <f>H3493-K3493-L3493</f>
        <v>689.12000000000035</v>
      </c>
      <c r="O3493" s="42">
        <v>0</v>
      </c>
      <c r="P3493" s="45">
        <v>0.13</v>
      </c>
      <c r="Q3493" s="42">
        <v>0</v>
      </c>
      <c r="R3493" s="42">
        <v>0</v>
      </c>
      <c r="S3493" s="42">
        <f>N3493-R3493</f>
        <v>689.12000000000035</v>
      </c>
      <c r="T3493" s="38">
        <v>2101</v>
      </c>
      <c r="U3493" s="14">
        <f>S3493/H3493</f>
        <v>0.14501256276119817</v>
      </c>
      <c r="V3493" s="19"/>
      <c r="W3493" s="19"/>
      <c r="X3493" s="37" t="s">
        <v>3460</v>
      </c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</row>
    <row r="3494" spans="1:37" ht="16.5" customHeight="1">
      <c r="A3494" s="38">
        <v>32</v>
      </c>
      <c r="B3494" s="39">
        <v>10723</v>
      </c>
      <c r="C3494" s="38">
        <v>10295129</v>
      </c>
      <c r="D3494" s="40" t="s">
        <v>1834</v>
      </c>
      <c r="E3494" s="38">
        <v>1</v>
      </c>
      <c r="F3494" s="38">
        <v>60</v>
      </c>
      <c r="G3494" s="38" t="s">
        <v>83</v>
      </c>
      <c r="H3494" s="42">
        <v>1600</v>
      </c>
      <c r="I3494" s="49"/>
      <c r="J3494" s="44">
        <v>43462</v>
      </c>
      <c r="K3494" s="42">
        <v>0</v>
      </c>
      <c r="L3494" s="42">
        <v>1367.9</v>
      </c>
      <c r="M3494" s="44">
        <v>45107</v>
      </c>
      <c r="N3494" s="42">
        <f>H3494-K3494-L3494</f>
        <v>232.09999999999991</v>
      </c>
      <c r="O3494" s="42">
        <v>0</v>
      </c>
      <c r="P3494" s="45">
        <v>0.13</v>
      </c>
      <c r="Q3494" s="42">
        <v>0</v>
      </c>
      <c r="R3494" s="42">
        <v>0</v>
      </c>
      <c r="S3494" s="42">
        <f>N3494-R3494</f>
        <v>232.09999999999991</v>
      </c>
      <c r="T3494" s="38">
        <v>2205</v>
      </c>
      <c r="U3494" s="14">
        <f>S3494/H3494</f>
        <v>0.14506249999999996</v>
      </c>
      <c r="V3494" s="19"/>
      <c r="W3494" s="19"/>
      <c r="X3494" s="37" t="s">
        <v>3470</v>
      </c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</row>
    <row r="3495" spans="1:37" ht="16.5" customHeight="1">
      <c r="A3495" s="38">
        <v>253</v>
      </c>
      <c r="B3495" s="39">
        <v>10736</v>
      </c>
      <c r="C3495" s="38">
        <v>10284617</v>
      </c>
      <c r="D3495" s="40" t="s">
        <v>1834</v>
      </c>
      <c r="E3495" s="31">
        <v>1</v>
      </c>
      <c r="F3495" s="38">
        <v>60</v>
      </c>
      <c r="G3495" s="38" t="s">
        <v>83</v>
      </c>
      <c r="H3495" s="42">
        <v>1600</v>
      </c>
      <c r="I3495" s="49"/>
      <c r="J3495" s="44">
        <v>43462</v>
      </c>
      <c r="K3495" s="42">
        <v>0</v>
      </c>
      <c r="L3495" s="42">
        <v>1367.9</v>
      </c>
      <c r="M3495" s="44">
        <v>45107</v>
      </c>
      <c r="N3495" s="42">
        <f>H3495-K3495-L3495</f>
        <v>232.09999999999991</v>
      </c>
      <c r="O3495" s="42">
        <v>0</v>
      </c>
      <c r="P3495" s="45">
        <v>0.13</v>
      </c>
      <c r="Q3495" s="42">
        <v>0</v>
      </c>
      <c r="R3495" s="42">
        <v>0</v>
      </c>
      <c r="S3495" s="42">
        <f>N3495-R3495</f>
        <v>232.09999999999991</v>
      </c>
      <c r="T3495" s="38">
        <v>2205</v>
      </c>
      <c r="U3495" s="14">
        <f>S3495/H3495</f>
        <v>0.14506249999999996</v>
      </c>
      <c r="V3495" s="19"/>
      <c r="W3495" s="19"/>
      <c r="X3495" s="37" t="s">
        <v>3461</v>
      </c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</row>
    <row r="3496" spans="1:37" ht="16.5" customHeight="1">
      <c r="A3496" s="38">
        <v>5</v>
      </c>
      <c r="B3496" s="39">
        <v>10723</v>
      </c>
      <c r="C3496" s="38">
        <v>10294062</v>
      </c>
      <c r="D3496" s="40" t="s">
        <v>2466</v>
      </c>
      <c r="E3496" s="38">
        <v>13</v>
      </c>
      <c r="F3496" s="38">
        <v>41</v>
      </c>
      <c r="G3496" s="38" t="s">
        <v>33</v>
      </c>
      <c r="H3496" s="42">
        <v>24746.27</v>
      </c>
      <c r="I3496" s="2"/>
      <c r="J3496" s="44">
        <v>43888</v>
      </c>
      <c r="K3496" s="42">
        <v>0</v>
      </c>
      <c r="L3496" s="42">
        <v>21121.99</v>
      </c>
      <c r="M3496" s="44">
        <v>45016</v>
      </c>
      <c r="N3496" s="42">
        <f>H3496-K3496-L3496</f>
        <v>3624.2799999999988</v>
      </c>
      <c r="O3496" s="42">
        <v>0</v>
      </c>
      <c r="P3496" s="45">
        <v>0.13</v>
      </c>
      <c r="Q3496" s="42">
        <v>0</v>
      </c>
      <c r="R3496" s="42">
        <v>0</v>
      </c>
      <c r="S3496" s="42">
        <v>3624.28</v>
      </c>
      <c r="T3496" s="38">
        <v>2506</v>
      </c>
      <c r="U3496" s="14">
        <f>S3496/H3496</f>
        <v>0.14645762775561733</v>
      </c>
      <c r="V3496" s="19"/>
      <c r="W3496" s="19"/>
      <c r="X3496" s="37" t="s">
        <v>3470</v>
      </c>
    </row>
    <row r="3497" spans="1:37" ht="16.5" customHeight="1">
      <c r="A3497" s="38">
        <v>34</v>
      </c>
      <c r="B3497" s="39">
        <v>10501</v>
      </c>
      <c r="C3497" s="38">
        <v>10369744</v>
      </c>
      <c r="D3497" s="40" t="s">
        <v>173</v>
      </c>
      <c r="E3497" s="38">
        <v>1</v>
      </c>
      <c r="F3497" s="38">
        <v>45</v>
      </c>
      <c r="G3497" s="38" t="s">
        <v>23</v>
      </c>
      <c r="H3497" s="42">
        <v>610</v>
      </c>
      <c r="I3497" s="2"/>
      <c r="J3497" s="44">
        <v>43915</v>
      </c>
      <c r="K3497" s="42">
        <v>0</v>
      </c>
      <c r="L3497" s="42">
        <v>489.4</v>
      </c>
      <c r="M3497" s="44">
        <v>45077</v>
      </c>
      <c r="N3497" s="42">
        <f>H3497-K3497-L3497</f>
        <v>120.60000000000002</v>
      </c>
      <c r="O3497" s="42">
        <v>34.6</v>
      </c>
      <c r="P3497" s="45">
        <v>0.13</v>
      </c>
      <c r="Q3497" s="42">
        <v>3.98</v>
      </c>
      <c r="R3497" s="42">
        <v>30.62</v>
      </c>
      <c r="S3497" s="42">
        <v>89.98</v>
      </c>
      <c r="T3497" s="38">
        <v>2101</v>
      </c>
      <c r="U3497" s="14">
        <f>S3497/H3497</f>
        <v>0.14750819672131149</v>
      </c>
      <c r="V3497" s="19"/>
      <c r="W3497" s="19"/>
      <c r="X3497" s="37" t="s">
        <v>3479</v>
      </c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</row>
    <row r="3498" spans="1:37" ht="16.5" customHeight="1">
      <c r="A3498" s="38">
        <v>138</v>
      </c>
      <c r="B3498" s="39">
        <v>10743</v>
      </c>
      <c r="C3498" s="38">
        <v>10301405</v>
      </c>
      <c r="D3498" s="40" t="s">
        <v>1109</v>
      </c>
      <c r="E3498" s="38">
        <v>1</v>
      </c>
      <c r="F3498" s="38">
        <v>120</v>
      </c>
      <c r="G3498" s="38" t="s">
        <v>21</v>
      </c>
      <c r="H3498" s="42">
        <v>7521.37</v>
      </c>
      <c r="I3498" s="56"/>
      <c r="J3498" s="44">
        <v>41971</v>
      </c>
      <c r="K3498" s="42">
        <v>0</v>
      </c>
      <c r="L3498" s="42">
        <v>6252</v>
      </c>
      <c r="M3498" s="44">
        <v>45169</v>
      </c>
      <c r="N3498" s="42">
        <f>H3498-K3498-L3498</f>
        <v>1269.3699999999999</v>
      </c>
      <c r="O3498" s="42">
        <v>180</v>
      </c>
      <c r="P3498" s="45">
        <v>0.13</v>
      </c>
      <c r="Q3498" s="42">
        <v>20.71</v>
      </c>
      <c r="R3498" s="42">
        <v>159.29</v>
      </c>
      <c r="S3498" s="42">
        <f>N3498-R3498</f>
        <v>1110.08</v>
      </c>
      <c r="T3498" s="38">
        <v>5000</v>
      </c>
      <c r="U3498" s="14">
        <f>S3498/H3498</f>
        <v>0.14759013318052427</v>
      </c>
      <c r="V3498" s="19"/>
      <c r="W3498" s="19"/>
      <c r="X3498" s="37" t="s">
        <v>3463</v>
      </c>
    </row>
    <row r="3499" spans="1:37" ht="16.5" customHeight="1">
      <c r="A3499" s="38">
        <v>13</v>
      </c>
      <c r="B3499" s="39">
        <v>10753</v>
      </c>
      <c r="C3499" s="38">
        <v>10286247</v>
      </c>
      <c r="D3499" s="40" t="s">
        <v>191</v>
      </c>
      <c r="E3499" s="38">
        <v>10</v>
      </c>
      <c r="F3499" s="38">
        <v>39</v>
      </c>
      <c r="G3499" s="38" t="s">
        <v>33</v>
      </c>
      <c r="H3499" s="42">
        <v>16380.43</v>
      </c>
      <c r="I3499" s="2"/>
      <c r="J3499" s="44">
        <v>43948</v>
      </c>
      <c r="K3499" s="42">
        <v>0</v>
      </c>
      <c r="L3499" s="42">
        <v>13928.45</v>
      </c>
      <c r="M3499" s="44">
        <v>45016</v>
      </c>
      <c r="N3499" s="42">
        <f>H3499-K3499-L3499</f>
        <v>2451.9799999999996</v>
      </c>
      <c r="O3499" s="42">
        <v>0</v>
      </c>
      <c r="P3499" s="45">
        <v>0.13</v>
      </c>
      <c r="Q3499" s="42">
        <v>0</v>
      </c>
      <c r="R3499" s="42">
        <v>0</v>
      </c>
      <c r="S3499" s="42">
        <v>2451.98</v>
      </c>
      <c r="T3499" s="38">
        <v>5000</v>
      </c>
      <c r="U3499" s="14">
        <f>S3499/H3499</f>
        <v>0.14968959911308799</v>
      </c>
      <c r="V3499" s="19"/>
      <c r="W3499" s="19"/>
      <c r="X3499" s="37" t="s">
        <v>3479</v>
      </c>
    </row>
    <row r="3500" spans="1:37" ht="16.5" customHeight="1">
      <c r="A3500" s="38">
        <v>186</v>
      </c>
      <c r="B3500" s="39">
        <v>40712</v>
      </c>
      <c r="C3500" s="38">
        <v>10321245</v>
      </c>
      <c r="D3500" s="40" t="s">
        <v>1355</v>
      </c>
      <c r="E3500" s="38">
        <v>1</v>
      </c>
      <c r="F3500" s="38">
        <v>40</v>
      </c>
      <c r="G3500" s="38" t="s">
        <v>21</v>
      </c>
      <c r="H3500" s="42">
        <v>32021.05</v>
      </c>
      <c r="I3500" s="2"/>
      <c r="J3500" s="44">
        <v>44043</v>
      </c>
      <c r="K3500" s="42">
        <v>800.53</v>
      </c>
      <c r="L3500" s="42">
        <v>26417.42</v>
      </c>
      <c r="M3500" s="44">
        <v>45077</v>
      </c>
      <c r="N3500" s="42">
        <f>H3500-K3500-L3500</f>
        <v>4803.1000000000022</v>
      </c>
      <c r="O3500" s="42">
        <v>0</v>
      </c>
      <c r="P3500" s="45">
        <v>0.13</v>
      </c>
      <c r="Q3500" s="42">
        <v>0</v>
      </c>
      <c r="R3500" s="42">
        <v>0</v>
      </c>
      <c r="S3500" s="42">
        <f>N3500-R3500</f>
        <v>4803.1000000000022</v>
      </c>
      <c r="T3500" s="38">
        <v>5000</v>
      </c>
      <c r="U3500" s="14">
        <f>S3500/H3500</f>
        <v>0.14999820430622987</v>
      </c>
      <c r="V3500" s="19"/>
      <c r="W3500" s="19"/>
      <c r="X3500" s="37" t="s">
        <v>3467</v>
      </c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</row>
    <row r="3501" spans="1:37" ht="16.5" customHeight="1">
      <c r="A3501" s="38">
        <v>36</v>
      </c>
      <c r="B3501" s="39">
        <v>10501</v>
      </c>
      <c r="C3501" s="38">
        <v>10369747</v>
      </c>
      <c r="D3501" s="40" t="s">
        <v>2070</v>
      </c>
      <c r="E3501" s="38">
        <v>2</v>
      </c>
      <c r="F3501" s="38">
        <v>44</v>
      </c>
      <c r="G3501" s="38" t="s">
        <v>23</v>
      </c>
      <c r="H3501" s="42">
        <v>1876.15</v>
      </c>
      <c r="I3501" s="2"/>
      <c r="J3501" s="44">
        <v>43948</v>
      </c>
      <c r="K3501" s="42">
        <v>0</v>
      </c>
      <c r="L3501" s="42">
        <v>1498.81</v>
      </c>
      <c r="M3501" s="44">
        <v>45077</v>
      </c>
      <c r="N3501" s="42">
        <f>H3501-K3501-L3501</f>
        <v>377.34000000000015</v>
      </c>
      <c r="O3501" s="42">
        <v>108.26</v>
      </c>
      <c r="P3501" s="45">
        <v>0.13</v>
      </c>
      <c r="Q3501" s="42">
        <v>12.45</v>
      </c>
      <c r="R3501" s="42">
        <v>95.81</v>
      </c>
      <c r="S3501" s="42">
        <v>281.52999999999997</v>
      </c>
      <c r="T3501" s="38">
        <v>2101</v>
      </c>
      <c r="U3501" s="14">
        <f>S3501/H3501</f>
        <v>0.15005729819044317</v>
      </c>
      <c r="V3501" s="19"/>
      <c r="W3501" s="19"/>
      <c r="X3501" s="37" t="s">
        <v>3479</v>
      </c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</row>
    <row r="3502" spans="1:37" ht="16.5" customHeight="1">
      <c r="A3502" s="38">
        <v>37</v>
      </c>
      <c r="B3502" s="39">
        <v>10501</v>
      </c>
      <c r="C3502" s="38">
        <v>10369748</v>
      </c>
      <c r="D3502" s="40" t="s">
        <v>2071</v>
      </c>
      <c r="E3502" s="38">
        <v>3</v>
      </c>
      <c r="F3502" s="38">
        <v>44</v>
      </c>
      <c r="G3502" s="38" t="s">
        <v>23</v>
      </c>
      <c r="H3502" s="42">
        <v>3079.73</v>
      </c>
      <c r="I3502" s="2"/>
      <c r="J3502" s="44">
        <v>43948</v>
      </c>
      <c r="K3502" s="42">
        <v>0</v>
      </c>
      <c r="L3502" s="42">
        <v>2460.3000000000002</v>
      </c>
      <c r="M3502" s="44">
        <v>45077</v>
      </c>
      <c r="N3502" s="42">
        <f>H3502-K3502-L3502</f>
        <v>619.42999999999984</v>
      </c>
      <c r="O3502" s="42">
        <v>177.72</v>
      </c>
      <c r="P3502" s="45">
        <v>0.13</v>
      </c>
      <c r="Q3502" s="42">
        <v>20.45</v>
      </c>
      <c r="R3502" s="42">
        <v>157.27000000000001</v>
      </c>
      <c r="S3502" s="42">
        <v>462.16</v>
      </c>
      <c r="T3502" s="38">
        <v>2101</v>
      </c>
      <c r="U3502" s="14">
        <f>S3502/H3502</f>
        <v>0.15006510310968818</v>
      </c>
      <c r="V3502" s="19"/>
      <c r="W3502" s="19"/>
      <c r="X3502" s="37" t="s">
        <v>3479</v>
      </c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</row>
    <row r="3503" spans="1:37" ht="16.5" customHeight="1">
      <c r="A3503" s="38">
        <v>35</v>
      </c>
      <c r="B3503" s="39">
        <v>10501</v>
      </c>
      <c r="C3503" s="38">
        <v>10369746</v>
      </c>
      <c r="D3503" s="40" t="s">
        <v>521</v>
      </c>
      <c r="E3503" s="38">
        <v>2</v>
      </c>
      <c r="F3503" s="38">
        <v>44</v>
      </c>
      <c r="G3503" s="38" t="s">
        <v>23</v>
      </c>
      <c r="H3503" s="42">
        <v>2265.54</v>
      </c>
      <c r="I3503" s="2"/>
      <c r="J3503" s="44">
        <v>43948</v>
      </c>
      <c r="K3503" s="42">
        <v>0</v>
      </c>
      <c r="L3503" s="42">
        <v>1809.81</v>
      </c>
      <c r="M3503" s="44">
        <v>45077</v>
      </c>
      <c r="N3503" s="42">
        <f>H3503-K3503-L3503</f>
        <v>455.73</v>
      </c>
      <c r="O3503" s="42">
        <v>130.75</v>
      </c>
      <c r="P3503" s="45">
        <v>0.13</v>
      </c>
      <c r="Q3503" s="42">
        <v>15.04</v>
      </c>
      <c r="R3503" s="42">
        <v>115.71</v>
      </c>
      <c r="S3503" s="42">
        <v>340.02</v>
      </c>
      <c r="T3503" s="38">
        <v>2101</v>
      </c>
      <c r="U3503" s="14">
        <f>S3503/H3503</f>
        <v>0.15008342381948675</v>
      </c>
      <c r="V3503" s="19"/>
      <c r="W3503" s="19"/>
      <c r="X3503" s="37" t="s">
        <v>3479</v>
      </c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</row>
    <row r="3504" spans="1:37" ht="16.5" customHeight="1">
      <c r="A3504" s="38">
        <v>398</v>
      </c>
      <c r="B3504" s="39">
        <v>10736</v>
      </c>
      <c r="C3504" s="38">
        <v>10284256</v>
      </c>
      <c r="D3504" s="40" t="s">
        <v>1347</v>
      </c>
      <c r="E3504" s="38">
        <v>2</v>
      </c>
      <c r="F3504" s="38">
        <v>120</v>
      </c>
      <c r="G3504" s="38" t="s">
        <v>21</v>
      </c>
      <c r="H3504" s="42">
        <v>12600</v>
      </c>
      <c r="I3504" s="55"/>
      <c r="J3504" s="44">
        <v>42033</v>
      </c>
      <c r="K3504" s="42">
        <v>0</v>
      </c>
      <c r="L3504" s="42">
        <v>10174.5</v>
      </c>
      <c r="M3504" s="44">
        <v>45138</v>
      </c>
      <c r="N3504" s="42">
        <f>H3504-K3504-L3504</f>
        <v>2425.5</v>
      </c>
      <c r="O3504" s="42">
        <v>600</v>
      </c>
      <c r="P3504" s="45">
        <v>0.13</v>
      </c>
      <c r="Q3504" s="42">
        <v>69.03</v>
      </c>
      <c r="R3504" s="42">
        <v>530.97</v>
      </c>
      <c r="S3504" s="42">
        <v>1894.53</v>
      </c>
      <c r="T3504" s="38">
        <v>5000</v>
      </c>
      <c r="U3504" s="14">
        <f>S3504/H3504</f>
        <v>0.1503595238095238</v>
      </c>
      <c r="V3504" s="19"/>
      <c r="W3504" s="19"/>
      <c r="X3504" s="37" t="s">
        <v>3461</v>
      </c>
    </row>
    <row r="3505" spans="1:37" ht="16.5" customHeight="1">
      <c r="A3505" s="38">
        <v>5</v>
      </c>
      <c r="B3505" s="39">
        <v>10724</v>
      </c>
      <c r="C3505" s="38">
        <v>10275652</v>
      </c>
      <c r="D3505" s="40" t="s">
        <v>158</v>
      </c>
      <c r="E3505" s="38">
        <v>2</v>
      </c>
      <c r="F3505" s="38">
        <v>50</v>
      </c>
      <c r="G3505" s="38" t="s">
        <v>33</v>
      </c>
      <c r="H3505" s="42">
        <v>3086.2</v>
      </c>
      <c r="I3505" s="2"/>
      <c r="J3505" s="44">
        <v>43613</v>
      </c>
      <c r="K3505" s="42">
        <v>0</v>
      </c>
      <c r="L3505" s="42">
        <v>2619.6799999999998</v>
      </c>
      <c r="M3505" s="44">
        <v>44985</v>
      </c>
      <c r="N3505" s="42">
        <f>H3505-K3505-L3505</f>
        <v>466.52</v>
      </c>
      <c r="O3505" s="42">
        <v>0</v>
      </c>
      <c r="P3505" s="45">
        <v>0.13</v>
      </c>
      <c r="Q3505" s="42">
        <v>0</v>
      </c>
      <c r="R3505" s="42">
        <v>0</v>
      </c>
      <c r="S3505" s="42">
        <f>N3505-R3505</f>
        <v>466.52</v>
      </c>
      <c r="T3505" s="38">
        <v>5000</v>
      </c>
      <c r="U3505" s="14">
        <f>S3505/H3505</f>
        <v>0.15116324282288898</v>
      </c>
      <c r="V3505" s="19"/>
      <c r="W3505" s="19"/>
      <c r="X3505" s="37" t="s">
        <v>3459</v>
      </c>
    </row>
    <row r="3506" spans="1:37" ht="16.5" customHeight="1">
      <c r="A3506" s="38">
        <v>277</v>
      </c>
      <c r="B3506" s="39">
        <v>10736</v>
      </c>
      <c r="C3506" s="38">
        <v>10319099</v>
      </c>
      <c r="D3506" s="40" t="s">
        <v>1246</v>
      </c>
      <c r="E3506" s="38">
        <v>1</v>
      </c>
      <c r="F3506" s="38">
        <v>120</v>
      </c>
      <c r="G3506" s="38" t="s">
        <v>279</v>
      </c>
      <c r="H3506" s="42">
        <v>58188</v>
      </c>
      <c r="I3506" s="55"/>
      <c r="J3506" s="44">
        <v>41877</v>
      </c>
      <c r="K3506" s="42">
        <v>0</v>
      </c>
      <c r="L3506" s="42">
        <v>49290.23</v>
      </c>
      <c r="M3506" s="44">
        <v>45138</v>
      </c>
      <c r="N3506" s="42">
        <f>H3506-K3506-L3506</f>
        <v>8897.7699999999968</v>
      </c>
      <c r="O3506" s="42">
        <v>100</v>
      </c>
      <c r="P3506" s="45">
        <v>0.13</v>
      </c>
      <c r="Q3506" s="42">
        <v>11.5</v>
      </c>
      <c r="R3506" s="42">
        <v>88.5</v>
      </c>
      <c r="S3506" s="42">
        <v>8809.27</v>
      </c>
      <c r="T3506" s="38">
        <v>1802</v>
      </c>
      <c r="U3506" s="14">
        <f>S3506/H3506</f>
        <v>0.15139324259297451</v>
      </c>
      <c r="V3506" s="19"/>
      <c r="W3506" s="19"/>
      <c r="X3506" s="37" t="s">
        <v>3461</v>
      </c>
    </row>
    <row r="3507" spans="1:37" ht="16.5" customHeight="1">
      <c r="A3507" s="38">
        <v>671</v>
      </c>
      <c r="B3507" s="39">
        <v>40712</v>
      </c>
      <c r="C3507" s="38">
        <v>10326435</v>
      </c>
      <c r="D3507" s="40" t="s">
        <v>1808</v>
      </c>
      <c r="E3507" s="38">
        <v>60</v>
      </c>
      <c r="F3507" s="38">
        <v>33</v>
      </c>
      <c r="G3507" s="38" t="s">
        <v>36</v>
      </c>
      <c r="H3507" s="42">
        <v>14566.5</v>
      </c>
      <c r="I3507" s="55"/>
      <c r="J3507" s="44">
        <v>44286</v>
      </c>
      <c r="K3507" s="42">
        <v>441.41</v>
      </c>
      <c r="L3507" s="42">
        <v>11918.05</v>
      </c>
      <c r="M3507" s="44">
        <v>45138</v>
      </c>
      <c r="N3507" s="42">
        <f>H3507-K3507-L3507</f>
        <v>2207.0400000000009</v>
      </c>
      <c r="O3507" s="42">
        <v>0</v>
      </c>
      <c r="P3507" s="45">
        <v>0.13</v>
      </c>
      <c r="Q3507" s="42">
        <v>0</v>
      </c>
      <c r="R3507" s="42">
        <v>0</v>
      </c>
      <c r="S3507" s="42">
        <v>2207.04</v>
      </c>
      <c r="T3507" s="38">
        <v>5000</v>
      </c>
      <c r="U3507" s="14">
        <f>S3507/H3507</f>
        <v>0.15151477705694572</v>
      </c>
      <c r="V3507" s="19"/>
      <c r="W3507" s="19"/>
      <c r="X3507" s="37" t="s">
        <v>3467</v>
      </c>
    </row>
    <row r="3508" spans="1:37" ht="16.5" customHeight="1">
      <c r="A3508" s="38">
        <v>596</v>
      </c>
      <c r="B3508" s="39">
        <v>10736</v>
      </c>
      <c r="C3508" s="38">
        <v>10284247</v>
      </c>
      <c r="D3508" s="40" t="s">
        <v>1246</v>
      </c>
      <c r="E3508" s="38">
        <v>1</v>
      </c>
      <c r="F3508" s="38">
        <v>120</v>
      </c>
      <c r="G3508" s="38" t="s">
        <v>262</v>
      </c>
      <c r="H3508" s="42">
        <v>71812</v>
      </c>
      <c r="I3508" s="55"/>
      <c r="J3508" s="44">
        <v>41877</v>
      </c>
      <c r="K3508" s="42">
        <v>0</v>
      </c>
      <c r="L3508" s="42">
        <v>60830.69</v>
      </c>
      <c r="M3508" s="44">
        <v>45138</v>
      </c>
      <c r="N3508" s="42">
        <f>H3508-K3508-L3508</f>
        <v>10981.309999999998</v>
      </c>
      <c r="O3508" s="42">
        <v>100</v>
      </c>
      <c r="P3508" s="45">
        <v>0.13</v>
      </c>
      <c r="Q3508" s="42">
        <v>11.5</v>
      </c>
      <c r="R3508" s="42">
        <v>88.5</v>
      </c>
      <c r="S3508" s="42">
        <v>10892.81</v>
      </c>
      <c r="T3508" s="38">
        <v>5000</v>
      </c>
      <c r="U3508" s="14">
        <f>S3508/H3508</f>
        <v>0.15168509441319</v>
      </c>
      <c r="V3508" s="19"/>
      <c r="W3508" s="19"/>
      <c r="X3508" s="37" t="s">
        <v>3461</v>
      </c>
    </row>
    <row r="3509" spans="1:37" ht="16.5" customHeight="1">
      <c r="A3509" s="38">
        <v>41</v>
      </c>
      <c r="B3509" s="39">
        <v>10723</v>
      </c>
      <c r="C3509" s="38">
        <v>10295075</v>
      </c>
      <c r="D3509" s="40" t="s">
        <v>647</v>
      </c>
      <c r="E3509" s="38">
        <v>2</v>
      </c>
      <c r="F3509" s="38">
        <v>120</v>
      </c>
      <c r="G3509" s="38" t="s">
        <v>23</v>
      </c>
      <c r="H3509" s="42">
        <v>7500</v>
      </c>
      <c r="I3509" s="55"/>
      <c r="J3509" s="44">
        <v>41877</v>
      </c>
      <c r="K3509" s="42">
        <v>0</v>
      </c>
      <c r="L3509" s="42">
        <v>6353.23</v>
      </c>
      <c r="M3509" s="44">
        <v>45138</v>
      </c>
      <c r="N3509" s="42">
        <f>H3509-K3509-L3509</f>
        <v>1146.7700000000004</v>
      </c>
      <c r="O3509" s="42">
        <v>0</v>
      </c>
      <c r="P3509" s="45">
        <v>0.13</v>
      </c>
      <c r="Q3509" s="42">
        <v>0</v>
      </c>
      <c r="R3509" s="42">
        <v>0</v>
      </c>
      <c r="S3509" s="42">
        <v>1146.77</v>
      </c>
      <c r="T3509" s="38">
        <v>2101</v>
      </c>
      <c r="U3509" s="14">
        <f>S3509/H3509</f>
        <v>0.15290266666666666</v>
      </c>
      <c r="V3509" s="19"/>
      <c r="W3509" s="19"/>
      <c r="X3509" s="37" t="s">
        <v>3470</v>
      </c>
    </row>
    <row r="3510" spans="1:37" ht="16.5" customHeight="1">
      <c r="A3510" s="38">
        <v>188</v>
      </c>
      <c r="B3510" s="39">
        <v>10730</v>
      </c>
      <c r="C3510" s="38">
        <v>10290528</v>
      </c>
      <c r="D3510" s="40" t="s">
        <v>366</v>
      </c>
      <c r="E3510" s="58">
        <v>1</v>
      </c>
      <c r="F3510" s="38">
        <v>120</v>
      </c>
      <c r="G3510" s="38" t="s">
        <v>23</v>
      </c>
      <c r="H3510" s="42">
        <v>26842</v>
      </c>
      <c r="I3510" s="57"/>
      <c r="J3510" s="44">
        <v>41942</v>
      </c>
      <c r="K3510" s="42">
        <v>0</v>
      </c>
      <c r="L3510" s="42">
        <v>22737.43</v>
      </c>
      <c r="M3510" s="44">
        <v>45199</v>
      </c>
      <c r="N3510" s="42">
        <f>H3510-K3510-L3510</f>
        <v>4104.57</v>
      </c>
      <c r="O3510" s="42">
        <v>0</v>
      </c>
      <c r="P3510" s="45">
        <v>0.13</v>
      </c>
      <c r="Q3510" s="42">
        <v>0</v>
      </c>
      <c r="R3510" s="42">
        <v>0</v>
      </c>
      <c r="S3510" s="42">
        <f>N3510-R3510</f>
        <v>4104.57</v>
      </c>
      <c r="T3510" s="38">
        <v>2109</v>
      </c>
      <c r="U3510" s="14">
        <f>S3510/H3510</f>
        <v>0.15291595261157886</v>
      </c>
      <c r="V3510" s="19"/>
      <c r="W3510" s="19"/>
      <c r="X3510" s="37" t="s">
        <v>3459</v>
      </c>
    </row>
    <row r="3511" spans="1:37" ht="16.5" customHeight="1">
      <c r="A3511" s="38">
        <v>478</v>
      </c>
      <c r="B3511" s="39">
        <v>10729</v>
      </c>
      <c r="C3511" s="38">
        <v>10291882</v>
      </c>
      <c r="D3511" s="40" t="s">
        <v>991</v>
      </c>
      <c r="E3511" s="58">
        <v>9</v>
      </c>
      <c r="F3511" s="38">
        <v>120</v>
      </c>
      <c r="G3511" s="38" t="s">
        <v>23</v>
      </c>
      <c r="H3511" s="42">
        <v>13230.81</v>
      </c>
      <c r="I3511" s="37"/>
      <c r="J3511" s="44">
        <v>42000</v>
      </c>
      <c r="K3511" s="42">
        <v>0</v>
      </c>
      <c r="L3511" s="42">
        <v>11207.43</v>
      </c>
      <c r="M3511" s="44">
        <v>45259</v>
      </c>
      <c r="N3511" s="42">
        <v>2023.38</v>
      </c>
      <c r="O3511" s="42">
        <v>0</v>
      </c>
      <c r="P3511" s="45">
        <f>IF(J3511&lt;DATEVALUE("2009-1-1"),3%,13%)</f>
        <v>0.13</v>
      </c>
      <c r="Q3511" s="42">
        <f>IF(P3511=13%,ROUND(O3511/(1+P3511)*P3511,2),ROUND(O3511/(1+0.03)*0.02,2))</f>
        <v>0</v>
      </c>
      <c r="R3511" s="42">
        <f>O3511-Q3511</f>
        <v>0</v>
      </c>
      <c r="S3511" s="42">
        <f>N3511-R3511</f>
        <v>2023.38</v>
      </c>
      <c r="T3511" s="38">
        <v>1601</v>
      </c>
      <c r="U3511" s="14">
        <f>S3511/H3511</f>
        <v>0.15292941248494993</v>
      </c>
      <c r="V3511" s="19"/>
      <c r="W3511" s="19"/>
      <c r="X3511" s="37" t="s">
        <v>3459</v>
      </c>
    </row>
    <row r="3512" spans="1:37" ht="16.5" customHeight="1">
      <c r="A3512" s="38">
        <v>158</v>
      </c>
      <c r="B3512" s="39">
        <v>10741</v>
      </c>
      <c r="C3512" s="38">
        <v>10282301</v>
      </c>
      <c r="D3512" s="40" t="s">
        <v>2003</v>
      </c>
      <c r="E3512" s="38">
        <v>1</v>
      </c>
      <c r="F3512" s="38">
        <v>120</v>
      </c>
      <c r="G3512" s="38" t="s">
        <v>21</v>
      </c>
      <c r="H3512" s="42">
        <v>175213.68</v>
      </c>
      <c r="I3512" s="49"/>
      <c r="J3512" s="44">
        <v>41878</v>
      </c>
      <c r="K3512" s="42">
        <v>0</v>
      </c>
      <c r="L3512" s="42">
        <v>147033.47</v>
      </c>
      <c r="M3512" s="44">
        <v>45107</v>
      </c>
      <c r="N3512" s="42">
        <f>H3512-K3512-L3512</f>
        <v>28180.209999999992</v>
      </c>
      <c r="O3512" s="42">
        <v>1500</v>
      </c>
      <c r="P3512" s="45">
        <v>0.13</v>
      </c>
      <c r="Q3512" s="42">
        <f>IF(P3512=13%,ROUND(O3512/(1+P3512)*P3512,2),ROUND(O3512/(1+0.03)*0.02,2))</f>
        <v>172.57</v>
      </c>
      <c r="R3512" s="42">
        <f>O3512-Q3512</f>
        <v>1327.43</v>
      </c>
      <c r="S3512" s="42">
        <f>N3512-R3512</f>
        <v>26852.779999999992</v>
      </c>
      <c r="T3512" s="38">
        <v>5000</v>
      </c>
      <c r="U3512" s="14">
        <f>S3512/H3512</f>
        <v>0.15325732556955593</v>
      </c>
      <c r="V3512" s="19"/>
      <c r="W3512" s="19"/>
      <c r="X3512" s="37" t="s">
        <v>3462</v>
      </c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</row>
    <row r="3513" spans="1:37" ht="16.5" customHeight="1">
      <c r="A3513" s="38">
        <v>13</v>
      </c>
      <c r="B3513" s="39">
        <v>10751</v>
      </c>
      <c r="C3513" s="38">
        <v>10305681</v>
      </c>
      <c r="D3513" s="40" t="s">
        <v>861</v>
      </c>
      <c r="E3513" s="38">
        <v>1</v>
      </c>
      <c r="F3513" s="38">
        <v>120</v>
      </c>
      <c r="G3513" s="38" t="s">
        <v>23</v>
      </c>
      <c r="H3513" s="42">
        <v>1179.49</v>
      </c>
      <c r="I3513" s="2"/>
      <c r="J3513" s="44">
        <v>41783</v>
      </c>
      <c r="K3513" s="42">
        <v>0</v>
      </c>
      <c r="L3513" s="42">
        <v>989.83</v>
      </c>
      <c r="M3513" s="44">
        <v>45016</v>
      </c>
      <c r="N3513" s="42">
        <f>H3513-K3513-L3513</f>
        <v>189.65999999999997</v>
      </c>
      <c r="O3513" s="42">
        <v>10</v>
      </c>
      <c r="P3513" s="45">
        <v>0.13</v>
      </c>
      <c r="Q3513" s="42">
        <v>1.1499999999999999</v>
      </c>
      <c r="R3513" s="42">
        <v>8.85</v>
      </c>
      <c r="S3513" s="42">
        <v>180.81</v>
      </c>
      <c r="T3513" s="38">
        <v>5000</v>
      </c>
      <c r="U3513" s="14">
        <f>S3513/H3513</f>
        <v>0.1532950682074456</v>
      </c>
      <c r="V3513" s="19"/>
      <c r="W3513" s="19"/>
      <c r="X3513" s="37" t="s">
        <v>3474</v>
      </c>
    </row>
    <row r="3514" spans="1:37" ht="16.5" customHeight="1">
      <c r="A3514" s="38">
        <v>5</v>
      </c>
      <c r="B3514" s="39">
        <v>10749</v>
      </c>
      <c r="C3514" s="38">
        <v>10300880</v>
      </c>
      <c r="D3514" s="40" t="s">
        <v>229</v>
      </c>
      <c r="E3514" s="38">
        <v>7</v>
      </c>
      <c r="F3514" s="38">
        <v>37</v>
      </c>
      <c r="G3514" s="38" t="s">
        <v>33</v>
      </c>
      <c r="H3514" s="42">
        <v>14658.12</v>
      </c>
      <c r="I3514" s="2"/>
      <c r="J3514" s="44">
        <v>44004</v>
      </c>
      <c r="K3514" s="42">
        <v>0</v>
      </c>
      <c r="L3514" s="42">
        <v>12403.77</v>
      </c>
      <c r="M3514" s="44">
        <v>45016</v>
      </c>
      <c r="N3514" s="42">
        <f>H3514-K3514-L3514</f>
        <v>2254.3500000000004</v>
      </c>
      <c r="O3514" s="42">
        <v>0</v>
      </c>
      <c r="P3514" s="45">
        <v>0.13</v>
      </c>
      <c r="Q3514" s="42">
        <v>0</v>
      </c>
      <c r="R3514" s="42">
        <v>0</v>
      </c>
      <c r="S3514" s="42">
        <v>2254.35</v>
      </c>
      <c r="T3514" s="38">
        <v>2506</v>
      </c>
      <c r="U3514" s="14">
        <f>S3514/H3514</f>
        <v>0.15379530253538651</v>
      </c>
      <c r="V3514" s="19"/>
      <c r="W3514" s="19"/>
      <c r="X3514" s="37" t="s">
        <v>3473</v>
      </c>
    </row>
    <row r="3515" spans="1:37" ht="16.5" customHeight="1">
      <c r="A3515" s="38">
        <v>3</v>
      </c>
      <c r="B3515" s="39">
        <v>20704</v>
      </c>
      <c r="C3515" s="38">
        <v>10295992</v>
      </c>
      <c r="D3515" s="40" t="s">
        <v>1176</v>
      </c>
      <c r="E3515" s="38">
        <v>7.1743000000000001E-2</v>
      </c>
      <c r="F3515" s="38">
        <v>120</v>
      </c>
      <c r="G3515" s="38" t="s">
        <v>2908</v>
      </c>
      <c r="H3515" s="42">
        <v>321592</v>
      </c>
      <c r="I3515" s="2"/>
      <c r="J3515" s="44">
        <v>42003</v>
      </c>
      <c r="K3515" s="42">
        <v>0</v>
      </c>
      <c r="L3515" s="42">
        <v>267993.34000000003</v>
      </c>
      <c r="M3515" s="44">
        <v>45046</v>
      </c>
      <c r="N3515" s="42">
        <f>H3515-K3515-L3515</f>
        <v>53598.659999999974</v>
      </c>
      <c r="O3515" s="42">
        <v>4500</v>
      </c>
      <c r="P3515" s="45">
        <v>0.13</v>
      </c>
      <c r="Q3515" s="42">
        <v>517.70000000000005</v>
      </c>
      <c r="R3515" s="42">
        <v>3982.3</v>
      </c>
      <c r="S3515" s="42">
        <v>49616.36</v>
      </c>
      <c r="T3515" s="38">
        <v>5000</v>
      </c>
      <c r="U3515" s="14">
        <f>S3515/H3515</f>
        <v>0.15428356426776785</v>
      </c>
      <c r="V3515" s="19"/>
      <c r="W3515" s="19"/>
      <c r="X3515" s="37" t="s">
        <v>3466</v>
      </c>
    </row>
    <row r="3516" spans="1:37" ht="16.5" customHeight="1">
      <c r="A3516" s="38">
        <v>2</v>
      </c>
      <c r="B3516" s="39">
        <v>10747</v>
      </c>
      <c r="C3516" s="38">
        <v>10307430</v>
      </c>
      <c r="D3516" s="40" t="s">
        <v>2870</v>
      </c>
      <c r="E3516" s="38">
        <v>6</v>
      </c>
      <c r="F3516" s="38">
        <v>120</v>
      </c>
      <c r="G3516" s="38" t="s">
        <v>23</v>
      </c>
      <c r="H3516" s="42">
        <v>8886</v>
      </c>
      <c r="I3516" s="2"/>
      <c r="J3516" s="44">
        <v>41753</v>
      </c>
      <c r="K3516" s="42">
        <v>0</v>
      </c>
      <c r="L3516" s="42">
        <v>7456.88</v>
      </c>
      <c r="M3516" s="44">
        <v>44985</v>
      </c>
      <c r="N3516" s="42">
        <f>H3516-K3516-L3516</f>
        <v>1429.12</v>
      </c>
      <c r="O3516" s="42">
        <v>60</v>
      </c>
      <c r="P3516" s="45">
        <v>0.13</v>
      </c>
      <c r="Q3516" s="42">
        <v>6.9</v>
      </c>
      <c r="R3516" s="42">
        <v>53.1</v>
      </c>
      <c r="S3516" s="42">
        <f>N3516-R3516</f>
        <v>1376.02</v>
      </c>
      <c r="T3516" s="38">
        <v>5000</v>
      </c>
      <c r="U3516" s="14">
        <f>S3516/H3516</f>
        <v>0.15485257708755346</v>
      </c>
      <c r="V3516" s="19"/>
      <c r="W3516" s="19"/>
      <c r="X3516" s="37" t="s">
        <v>3472</v>
      </c>
    </row>
    <row r="3517" spans="1:37" ht="16.5" customHeight="1">
      <c r="A3517" s="38">
        <v>58</v>
      </c>
      <c r="B3517" s="39">
        <v>10705</v>
      </c>
      <c r="C3517" s="38">
        <v>10280123</v>
      </c>
      <c r="D3517" s="40" t="s">
        <v>1049</v>
      </c>
      <c r="E3517" s="38">
        <v>4</v>
      </c>
      <c r="F3517" s="38">
        <v>120</v>
      </c>
      <c r="G3517" s="38" t="s">
        <v>23</v>
      </c>
      <c r="H3517" s="42">
        <v>1582.22</v>
      </c>
      <c r="I3517" s="53"/>
      <c r="J3517" s="44">
        <v>41939</v>
      </c>
      <c r="K3517" s="42">
        <v>0</v>
      </c>
      <c r="L3517" s="42">
        <v>1327.73</v>
      </c>
      <c r="M3517" s="44">
        <v>45169</v>
      </c>
      <c r="N3517" s="42">
        <f>H3517-K3517-L3517</f>
        <v>254.49</v>
      </c>
      <c r="O3517" s="42">
        <v>8</v>
      </c>
      <c r="P3517" s="45">
        <v>0.13</v>
      </c>
      <c r="Q3517" s="42">
        <v>0.92</v>
      </c>
      <c r="R3517" s="42">
        <v>7.08</v>
      </c>
      <c r="S3517" s="42">
        <v>247.41</v>
      </c>
      <c r="T3517" s="38">
        <v>5000</v>
      </c>
      <c r="U3517" s="14">
        <f>S3517/H3517</f>
        <v>0.15636889939452162</v>
      </c>
      <c r="V3517" s="19"/>
      <c r="W3517" s="19"/>
      <c r="X3517" s="37" t="s">
        <v>3456</v>
      </c>
    </row>
    <row r="3518" spans="1:37" ht="16.5" customHeight="1">
      <c r="A3518" s="38">
        <v>48</v>
      </c>
      <c r="B3518" s="39">
        <v>10745</v>
      </c>
      <c r="C3518" s="38">
        <v>10308187</v>
      </c>
      <c r="D3518" s="40" t="s">
        <v>584</v>
      </c>
      <c r="E3518" s="38">
        <v>1</v>
      </c>
      <c r="F3518" s="38">
        <v>120</v>
      </c>
      <c r="G3518" s="38" t="s">
        <v>21</v>
      </c>
      <c r="H3518" s="42">
        <v>144823.17000000001</v>
      </c>
      <c r="I3518" s="2"/>
      <c r="J3518" s="44">
        <v>41848</v>
      </c>
      <c r="K3518" s="42">
        <v>0</v>
      </c>
      <c r="L3518" s="42">
        <v>119237.71</v>
      </c>
      <c r="M3518" s="44">
        <v>45016</v>
      </c>
      <c r="N3518" s="42">
        <f>H3518-K3518-L3518</f>
        <v>25585.460000000006</v>
      </c>
      <c r="O3518" s="42">
        <v>3000</v>
      </c>
      <c r="P3518" s="45">
        <v>0.13</v>
      </c>
      <c r="Q3518" s="42">
        <v>345.13</v>
      </c>
      <c r="R3518" s="42">
        <v>2654.87</v>
      </c>
      <c r="S3518" s="42">
        <v>22930.59</v>
      </c>
      <c r="T3518" s="38">
        <v>2001</v>
      </c>
      <c r="U3518" s="14">
        <f>S3518/H3518</f>
        <v>0.15833509237506677</v>
      </c>
      <c r="V3518" s="19"/>
      <c r="W3518" s="19"/>
      <c r="X3518" s="37" t="s">
        <v>3463</v>
      </c>
    </row>
    <row r="3519" spans="1:37" ht="16.5" customHeight="1">
      <c r="A3519" s="38">
        <v>1</v>
      </c>
      <c r="B3519" s="39">
        <v>10745</v>
      </c>
      <c r="C3519" s="38">
        <v>10308186</v>
      </c>
      <c r="D3519" s="40" t="s">
        <v>584</v>
      </c>
      <c r="E3519" s="46">
        <v>0.25</v>
      </c>
      <c r="F3519" s="38">
        <v>120</v>
      </c>
      <c r="G3519" s="38" t="s">
        <v>21</v>
      </c>
      <c r="H3519" s="42">
        <v>12624.95</v>
      </c>
      <c r="I3519" s="2"/>
      <c r="J3519" s="44">
        <v>41848</v>
      </c>
      <c r="K3519" s="42">
        <v>0</v>
      </c>
      <c r="L3519" s="42">
        <v>10194.65</v>
      </c>
      <c r="M3519" s="44">
        <v>44957</v>
      </c>
      <c r="N3519" s="42">
        <f>H3519-K3519-L3519</f>
        <v>2430.3000000000011</v>
      </c>
      <c r="O3519" s="42">
        <v>485</v>
      </c>
      <c r="P3519" s="45">
        <v>0.13</v>
      </c>
      <c r="Q3519" s="42">
        <v>55.8</v>
      </c>
      <c r="R3519" s="42">
        <v>429.2</v>
      </c>
      <c r="S3519" s="42">
        <f>N3519-R3519</f>
        <v>2001.100000000001</v>
      </c>
      <c r="T3519" s="38">
        <v>2201</v>
      </c>
      <c r="U3519" s="14">
        <f>S3519/H3519</f>
        <v>0.1585035980340517</v>
      </c>
      <c r="V3519" s="19"/>
      <c r="W3519" s="19"/>
      <c r="X3519" s="37" t="s">
        <v>3463</v>
      </c>
      <c r="Y3519" s="20"/>
      <c r="Z3519" s="20"/>
      <c r="AA3519" s="20"/>
      <c r="AB3519" s="20"/>
      <c r="AC3519" s="20"/>
      <c r="AD3519" s="20"/>
      <c r="AE3519" s="20"/>
      <c r="AF3519" s="20"/>
      <c r="AG3519" s="20"/>
      <c r="AH3519" s="20"/>
      <c r="AI3519" s="20"/>
      <c r="AJ3519" s="20"/>
    </row>
    <row r="3520" spans="1:37" ht="16.5" customHeight="1">
      <c r="A3520" s="38">
        <v>343</v>
      </c>
      <c r="B3520" s="39">
        <v>40712</v>
      </c>
      <c r="C3520" s="38">
        <v>10302661</v>
      </c>
      <c r="D3520" s="40" t="s">
        <v>1661</v>
      </c>
      <c r="E3520" s="38">
        <v>1</v>
      </c>
      <c r="F3520" s="38">
        <v>43</v>
      </c>
      <c r="G3520" s="38" t="s">
        <v>21</v>
      </c>
      <c r="H3520" s="42">
        <v>12770.89</v>
      </c>
      <c r="I3520" s="55"/>
      <c r="J3520" s="44">
        <v>43979</v>
      </c>
      <c r="K3520" s="42">
        <v>0</v>
      </c>
      <c r="L3520" s="42">
        <v>10721.66</v>
      </c>
      <c r="M3520" s="44">
        <v>45138</v>
      </c>
      <c r="N3520" s="42">
        <f>H3520-K3520-L3520</f>
        <v>2049.2299999999996</v>
      </c>
      <c r="O3520" s="42">
        <v>0</v>
      </c>
      <c r="P3520" s="45">
        <v>0.13</v>
      </c>
      <c r="Q3520" s="42">
        <v>0</v>
      </c>
      <c r="R3520" s="42">
        <v>0</v>
      </c>
      <c r="S3520" s="42">
        <v>2049.23</v>
      </c>
      <c r="T3520" s="38">
        <v>2102</v>
      </c>
      <c r="U3520" s="14">
        <f>S3520/H3520</f>
        <v>0.16046101720396935</v>
      </c>
      <c r="V3520" s="19"/>
      <c r="W3520" s="19"/>
      <c r="X3520" s="37" t="s">
        <v>3467</v>
      </c>
    </row>
    <row r="3521" spans="1:37" ht="16.5" customHeight="1">
      <c r="A3521" s="38">
        <v>168</v>
      </c>
      <c r="B3521" s="39">
        <v>10741</v>
      </c>
      <c r="C3521" s="38">
        <v>10282441</v>
      </c>
      <c r="D3521" s="40" t="s">
        <v>924</v>
      </c>
      <c r="E3521" s="38">
        <v>1</v>
      </c>
      <c r="F3521" s="38">
        <v>120</v>
      </c>
      <c r="G3521" s="38" t="s">
        <v>23</v>
      </c>
      <c r="H3521" s="42">
        <v>1518</v>
      </c>
      <c r="I3521" s="49"/>
      <c r="J3521" s="44">
        <v>41876</v>
      </c>
      <c r="K3521" s="42">
        <v>0</v>
      </c>
      <c r="L3521" s="42">
        <v>1273.9100000000001</v>
      </c>
      <c r="M3521" s="44">
        <v>45107</v>
      </c>
      <c r="N3521" s="42">
        <f>H3521-K3521-L3521</f>
        <v>244.08999999999992</v>
      </c>
      <c r="O3521" s="42">
        <v>0</v>
      </c>
      <c r="P3521" s="45">
        <v>0.13</v>
      </c>
      <c r="Q3521" s="42">
        <v>0</v>
      </c>
      <c r="R3521" s="42">
        <v>0</v>
      </c>
      <c r="S3521" s="42">
        <f>N3521-R3521</f>
        <v>244.08999999999992</v>
      </c>
      <c r="T3521" s="38">
        <v>5000</v>
      </c>
      <c r="U3521" s="14">
        <f>S3521/H3521</f>
        <v>0.16079710144927531</v>
      </c>
      <c r="V3521" s="19"/>
      <c r="W3521" s="19"/>
      <c r="X3521" s="37" t="s">
        <v>3462</v>
      </c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</row>
    <row r="3522" spans="1:37" ht="16.5" customHeight="1">
      <c r="A3522" s="38">
        <v>390</v>
      </c>
      <c r="B3522" s="39">
        <v>10729</v>
      </c>
      <c r="C3522" s="38">
        <v>10291886</v>
      </c>
      <c r="D3522" s="40" t="s">
        <v>732</v>
      </c>
      <c r="E3522" s="58">
        <v>1</v>
      </c>
      <c r="F3522" s="38">
        <v>120</v>
      </c>
      <c r="G3522" s="38" t="s">
        <v>21</v>
      </c>
      <c r="H3522" s="42">
        <v>17045.7</v>
      </c>
      <c r="I3522" s="37"/>
      <c r="J3522" s="44">
        <v>42032</v>
      </c>
      <c r="K3522" s="42">
        <v>0</v>
      </c>
      <c r="L3522" s="42">
        <v>14304.34</v>
      </c>
      <c r="M3522" s="44">
        <v>45259</v>
      </c>
      <c r="N3522" s="42">
        <v>2741.36</v>
      </c>
      <c r="O3522" s="42">
        <v>0</v>
      </c>
      <c r="P3522" s="45">
        <f>IF(J3522&lt;DATEVALUE("2009-1-1"),3%,13%)</f>
        <v>0.13</v>
      </c>
      <c r="Q3522" s="42">
        <f>IF(P3522=13%,ROUND(O3522/(1+P3522)*P3522,2),ROUND(O3522/(1+0.03)*0.02,2))</f>
        <v>0</v>
      </c>
      <c r="R3522" s="42">
        <f>O3522-Q3522</f>
        <v>0</v>
      </c>
      <c r="S3522" s="42">
        <f>N3522-R3522</f>
        <v>2741.36</v>
      </c>
      <c r="T3522" s="38">
        <v>5000</v>
      </c>
      <c r="U3522" s="14">
        <f>S3522/H3522</f>
        <v>0.16082413746575383</v>
      </c>
      <c r="V3522" s="19"/>
      <c r="W3522" s="19"/>
      <c r="X3522" s="37" t="s">
        <v>3459</v>
      </c>
    </row>
    <row r="3523" spans="1:37" ht="16.5" customHeight="1">
      <c r="A3523" s="38">
        <v>479</v>
      </c>
      <c r="B3523" s="39">
        <v>10729</v>
      </c>
      <c r="C3523" s="38">
        <v>10291887</v>
      </c>
      <c r="D3523" s="40" t="s">
        <v>991</v>
      </c>
      <c r="E3523" s="58">
        <v>13</v>
      </c>
      <c r="F3523" s="38">
        <v>120</v>
      </c>
      <c r="G3523" s="38" t="s">
        <v>23</v>
      </c>
      <c r="H3523" s="42">
        <v>19111.169999999998</v>
      </c>
      <c r="I3523" s="37"/>
      <c r="J3523" s="44">
        <v>42030</v>
      </c>
      <c r="K3523" s="42">
        <v>0</v>
      </c>
      <c r="L3523" s="42">
        <v>16037.54</v>
      </c>
      <c r="M3523" s="44">
        <v>45259</v>
      </c>
      <c r="N3523" s="42">
        <v>3073.63</v>
      </c>
      <c r="O3523" s="42">
        <v>0</v>
      </c>
      <c r="P3523" s="45">
        <f>IF(J3523&lt;DATEVALUE("2009-1-1"),3%,13%)</f>
        <v>0.13</v>
      </c>
      <c r="Q3523" s="42">
        <f>IF(P3523=13%,ROUND(O3523/(1+P3523)*P3523,2),ROUND(O3523/(1+0.03)*0.02,2))</f>
        <v>0</v>
      </c>
      <c r="R3523" s="42">
        <f>O3523-Q3523</f>
        <v>0</v>
      </c>
      <c r="S3523" s="42">
        <f>N3523-R3523</f>
        <v>3073.63</v>
      </c>
      <c r="T3523" s="38">
        <v>1601</v>
      </c>
      <c r="U3523" s="14">
        <f>S3523/H3523</f>
        <v>0.16082898116651154</v>
      </c>
      <c r="V3523" s="19"/>
      <c r="W3523" s="19"/>
      <c r="X3523" s="37" t="s">
        <v>3459</v>
      </c>
    </row>
    <row r="3524" spans="1:37" ht="16.5" customHeight="1">
      <c r="A3524" s="38">
        <v>185</v>
      </c>
      <c r="B3524" s="39">
        <v>10741</v>
      </c>
      <c r="C3524" s="38">
        <v>10282443</v>
      </c>
      <c r="D3524" s="40" t="s">
        <v>1673</v>
      </c>
      <c r="E3524" s="38">
        <v>11</v>
      </c>
      <c r="F3524" s="38">
        <v>120</v>
      </c>
      <c r="G3524" s="38" t="s">
        <v>23</v>
      </c>
      <c r="H3524" s="42">
        <v>2761</v>
      </c>
      <c r="I3524" s="49"/>
      <c r="J3524" s="44">
        <v>41876</v>
      </c>
      <c r="K3524" s="42">
        <v>0</v>
      </c>
      <c r="L3524" s="42">
        <v>2316.9499999999998</v>
      </c>
      <c r="M3524" s="44">
        <v>45107</v>
      </c>
      <c r="N3524" s="42">
        <f>H3524-K3524-L3524</f>
        <v>444.05000000000018</v>
      </c>
      <c r="O3524" s="42">
        <v>0</v>
      </c>
      <c r="P3524" s="45">
        <v>0.13</v>
      </c>
      <c r="Q3524" s="42">
        <v>0</v>
      </c>
      <c r="R3524" s="42">
        <v>0</v>
      </c>
      <c r="S3524" s="42">
        <f>N3524-R3524</f>
        <v>444.05000000000018</v>
      </c>
      <c r="T3524" s="38">
        <v>1604</v>
      </c>
      <c r="U3524" s="14">
        <f>S3524/H3524</f>
        <v>0.16082940963419057</v>
      </c>
      <c r="V3524" s="19"/>
      <c r="W3524" s="19"/>
      <c r="X3524" s="37" t="s">
        <v>3462</v>
      </c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</row>
    <row r="3525" spans="1:37" ht="16.5" customHeight="1">
      <c r="A3525" s="38">
        <v>170</v>
      </c>
      <c r="B3525" s="39">
        <v>10741</v>
      </c>
      <c r="C3525" s="38">
        <v>10282444</v>
      </c>
      <c r="D3525" s="40" t="s">
        <v>991</v>
      </c>
      <c r="E3525" s="38">
        <v>8</v>
      </c>
      <c r="F3525" s="38">
        <v>120</v>
      </c>
      <c r="G3525" s="38" t="s">
        <v>23</v>
      </c>
      <c r="H3525" s="42">
        <v>9478.4</v>
      </c>
      <c r="I3525" s="49"/>
      <c r="J3525" s="44">
        <v>41876</v>
      </c>
      <c r="K3525" s="42">
        <v>0</v>
      </c>
      <c r="L3525" s="42">
        <v>7953.99</v>
      </c>
      <c r="M3525" s="44">
        <v>45107</v>
      </c>
      <c r="N3525" s="42">
        <f>H3525-K3525-L3525</f>
        <v>1524.4099999999999</v>
      </c>
      <c r="O3525" s="42">
        <v>0</v>
      </c>
      <c r="P3525" s="45">
        <v>0.13</v>
      </c>
      <c r="Q3525" s="42">
        <v>0</v>
      </c>
      <c r="R3525" s="42">
        <v>0</v>
      </c>
      <c r="S3525" s="42">
        <f>N3525-R3525</f>
        <v>1524.4099999999999</v>
      </c>
      <c r="T3525" s="38">
        <v>1604</v>
      </c>
      <c r="U3525" s="14">
        <f>S3525/H3525</f>
        <v>0.16082988690074274</v>
      </c>
      <c r="V3525" s="19"/>
      <c r="W3525" s="19"/>
      <c r="X3525" s="37" t="s">
        <v>3462</v>
      </c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</row>
    <row r="3526" spans="1:37" ht="16.5" customHeight="1">
      <c r="A3526" s="38">
        <v>679</v>
      </c>
      <c r="B3526" s="39">
        <v>10738</v>
      </c>
      <c r="C3526" s="38">
        <v>10285600</v>
      </c>
      <c r="D3526" s="40" t="s">
        <v>471</v>
      </c>
      <c r="E3526" s="58">
        <v>92</v>
      </c>
      <c r="F3526" s="38">
        <v>60</v>
      </c>
      <c r="G3526" s="38" t="s">
        <v>23</v>
      </c>
      <c r="H3526" s="42">
        <v>14861.68</v>
      </c>
      <c r="I3526" s="57"/>
      <c r="J3526" s="44">
        <v>43582</v>
      </c>
      <c r="K3526" s="42">
        <v>0</v>
      </c>
      <c r="L3526" s="42">
        <v>12471.43</v>
      </c>
      <c r="M3526" s="44">
        <v>45199</v>
      </c>
      <c r="N3526" s="42">
        <f>H3526-K3526-L3526</f>
        <v>2390.25</v>
      </c>
      <c r="O3526" s="42">
        <v>0</v>
      </c>
      <c r="P3526" s="45">
        <v>0.13</v>
      </c>
      <c r="Q3526" s="42">
        <v>0</v>
      </c>
      <c r="R3526" s="42">
        <v>0</v>
      </c>
      <c r="S3526" s="42">
        <f>N3526-R3526</f>
        <v>2390.25</v>
      </c>
      <c r="T3526" s="38">
        <v>5000</v>
      </c>
      <c r="U3526" s="14">
        <f>S3526/H3526</f>
        <v>0.16083309558542505</v>
      </c>
      <c r="V3526" s="19"/>
      <c r="W3526" s="19"/>
      <c r="X3526" s="37" t="s">
        <v>3461</v>
      </c>
    </row>
    <row r="3527" spans="1:37" ht="16.5" customHeight="1">
      <c r="A3527" s="38">
        <v>194</v>
      </c>
      <c r="B3527" s="39">
        <v>10741</v>
      </c>
      <c r="C3527" s="38">
        <v>10282440</v>
      </c>
      <c r="D3527" s="40" t="s">
        <v>1403</v>
      </c>
      <c r="E3527" s="38">
        <v>1</v>
      </c>
      <c r="F3527" s="38">
        <v>120</v>
      </c>
      <c r="G3527" s="38" t="s">
        <v>23</v>
      </c>
      <c r="H3527" s="42">
        <v>1500</v>
      </c>
      <c r="I3527" s="49"/>
      <c r="J3527" s="44">
        <v>41876</v>
      </c>
      <c r="K3527" s="42">
        <v>0</v>
      </c>
      <c r="L3527" s="42">
        <v>1258.75</v>
      </c>
      <c r="M3527" s="44">
        <v>45107</v>
      </c>
      <c r="N3527" s="42">
        <f>H3527-K3527-L3527</f>
        <v>241.25</v>
      </c>
      <c r="O3527" s="42">
        <v>0</v>
      </c>
      <c r="P3527" s="45">
        <v>0.13</v>
      </c>
      <c r="Q3527" s="42">
        <v>0</v>
      </c>
      <c r="R3527" s="42">
        <v>0</v>
      </c>
      <c r="S3527" s="42">
        <f>N3527-R3527</f>
        <v>241.25</v>
      </c>
      <c r="T3527" s="38">
        <v>5000</v>
      </c>
      <c r="U3527" s="14">
        <f>S3527/H3527</f>
        <v>0.16083333333333333</v>
      </c>
      <c r="V3527" s="19"/>
      <c r="W3527" s="19"/>
      <c r="X3527" s="37" t="s">
        <v>3462</v>
      </c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</row>
    <row r="3528" spans="1:37" ht="16.5" customHeight="1">
      <c r="A3528" s="38">
        <v>88</v>
      </c>
      <c r="B3528" s="39">
        <v>10745</v>
      </c>
      <c r="C3528" s="38">
        <v>10308494</v>
      </c>
      <c r="D3528" s="40" t="s">
        <v>31</v>
      </c>
      <c r="E3528" s="38">
        <v>49</v>
      </c>
      <c r="F3528" s="38">
        <v>120</v>
      </c>
      <c r="G3528" s="38" t="s">
        <v>23</v>
      </c>
      <c r="H3528" s="42">
        <v>2177.7800000000002</v>
      </c>
      <c r="I3528" s="2"/>
      <c r="J3528" s="44">
        <v>41847</v>
      </c>
      <c r="K3528" s="42">
        <v>0</v>
      </c>
      <c r="L3528" s="42">
        <v>1827.52</v>
      </c>
      <c r="M3528" s="44">
        <v>45077</v>
      </c>
      <c r="N3528" s="42">
        <f>H3528-K3528-L3528</f>
        <v>350.26000000000022</v>
      </c>
      <c r="O3528" s="42">
        <v>0</v>
      </c>
      <c r="P3528" s="45">
        <v>0.13</v>
      </c>
      <c r="Q3528" s="42">
        <v>0</v>
      </c>
      <c r="R3528" s="42">
        <v>0</v>
      </c>
      <c r="S3528" s="42">
        <f>N3528-R3528</f>
        <v>350.26000000000022</v>
      </c>
      <c r="T3528" s="38">
        <v>5000</v>
      </c>
      <c r="U3528" s="14">
        <f>S3528/H3528</f>
        <v>0.16083350935356197</v>
      </c>
      <c r="V3528" s="19"/>
      <c r="W3528" s="19"/>
      <c r="X3528" s="37" t="s">
        <v>3463</v>
      </c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</row>
    <row r="3529" spans="1:37" ht="16.5" customHeight="1">
      <c r="A3529" s="38">
        <v>35</v>
      </c>
      <c r="B3529" s="39">
        <v>10705</v>
      </c>
      <c r="C3529" s="38">
        <v>10280119</v>
      </c>
      <c r="D3529" s="40" t="s">
        <v>1188</v>
      </c>
      <c r="E3529" s="38">
        <v>8</v>
      </c>
      <c r="F3529" s="38">
        <v>120</v>
      </c>
      <c r="G3529" s="38" t="s">
        <v>21</v>
      </c>
      <c r="H3529" s="42">
        <v>141470.07999999999</v>
      </c>
      <c r="I3529" s="53"/>
      <c r="J3529" s="44">
        <v>41908</v>
      </c>
      <c r="K3529" s="42">
        <v>0</v>
      </c>
      <c r="L3529" s="42">
        <v>118716.95</v>
      </c>
      <c r="M3529" s="44">
        <v>45138</v>
      </c>
      <c r="N3529" s="42">
        <f>H3529-K3529-L3529</f>
        <v>22753.12999999999</v>
      </c>
      <c r="O3529" s="42">
        <v>0</v>
      </c>
      <c r="P3529" s="45">
        <v>0.13</v>
      </c>
      <c r="Q3529" s="42">
        <v>0</v>
      </c>
      <c r="R3529" s="42">
        <v>0</v>
      </c>
      <c r="S3529" s="42">
        <v>22753.13</v>
      </c>
      <c r="T3529" s="38">
        <v>5000</v>
      </c>
      <c r="U3529" s="14">
        <f>S3529/H3529</f>
        <v>0.16083351334784007</v>
      </c>
      <c r="V3529" s="19"/>
      <c r="W3529" s="19"/>
      <c r="X3529" s="37" t="s">
        <v>3456</v>
      </c>
    </row>
    <row r="3530" spans="1:37" ht="16.5" customHeight="1">
      <c r="A3530" s="38">
        <v>25</v>
      </c>
      <c r="B3530" s="39">
        <v>10708</v>
      </c>
      <c r="C3530" s="38">
        <v>10297186</v>
      </c>
      <c r="D3530" s="40" t="s">
        <v>2085</v>
      </c>
      <c r="E3530" s="38">
        <v>300</v>
      </c>
      <c r="F3530" s="38">
        <v>60</v>
      </c>
      <c r="G3530" s="38" t="s">
        <v>23</v>
      </c>
      <c r="H3530" s="42">
        <v>12690</v>
      </c>
      <c r="I3530" s="2"/>
      <c r="J3530" s="44">
        <v>43460</v>
      </c>
      <c r="K3530" s="42">
        <v>0</v>
      </c>
      <c r="L3530" s="42">
        <v>10649.02</v>
      </c>
      <c r="M3530" s="44">
        <v>45077</v>
      </c>
      <c r="N3530" s="42">
        <f>H3530-K3530-L3530</f>
        <v>2040.9799999999996</v>
      </c>
      <c r="O3530" s="42">
        <v>0</v>
      </c>
      <c r="P3530" s="45">
        <v>0.13</v>
      </c>
      <c r="Q3530" s="42">
        <v>0</v>
      </c>
      <c r="R3530" s="42">
        <v>0</v>
      </c>
      <c r="S3530" s="42">
        <v>2040.98</v>
      </c>
      <c r="T3530" s="38">
        <v>5000</v>
      </c>
      <c r="U3530" s="14">
        <f>S3530/H3530</f>
        <v>0.16083372734436566</v>
      </c>
      <c r="V3530" s="19"/>
      <c r="W3530" s="19"/>
      <c r="X3530" s="37" t="s">
        <v>3456</v>
      </c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</row>
    <row r="3531" spans="1:37" ht="16.5" customHeight="1">
      <c r="A3531" s="38">
        <v>675</v>
      </c>
      <c r="B3531" s="39">
        <v>10738</v>
      </c>
      <c r="C3531" s="38">
        <v>10285185</v>
      </c>
      <c r="D3531" s="40" t="s">
        <v>467</v>
      </c>
      <c r="E3531" s="58">
        <v>1</v>
      </c>
      <c r="F3531" s="38">
        <v>120</v>
      </c>
      <c r="G3531" s="38" t="s">
        <v>21</v>
      </c>
      <c r="H3531" s="42">
        <v>62666.76</v>
      </c>
      <c r="I3531" s="57"/>
      <c r="J3531" s="44">
        <v>41970</v>
      </c>
      <c r="K3531" s="42">
        <v>0</v>
      </c>
      <c r="L3531" s="42">
        <v>52587.78</v>
      </c>
      <c r="M3531" s="44">
        <v>45199</v>
      </c>
      <c r="N3531" s="42">
        <f>H3531-K3531-L3531</f>
        <v>10078.980000000003</v>
      </c>
      <c r="O3531" s="42">
        <v>0</v>
      </c>
      <c r="P3531" s="45">
        <v>0.13</v>
      </c>
      <c r="Q3531" s="42">
        <v>0</v>
      </c>
      <c r="R3531" s="42">
        <v>0</v>
      </c>
      <c r="S3531" s="42">
        <f>N3531-R3531</f>
        <v>10078.980000000003</v>
      </c>
      <c r="T3531" s="38">
        <v>5000</v>
      </c>
      <c r="U3531" s="14">
        <f>S3531/H3531</f>
        <v>0.16083454769322689</v>
      </c>
      <c r="V3531" s="19"/>
      <c r="W3531" s="19"/>
      <c r="X3531" s="37" t="s">
        <v>3461</v>
      </c>
    </row>
    <row r="3532" spans="1:37" ht="16.5" customHeight="1">
      <c r="A3532" s="38">
        <v>74</v>
      </c>
      <c r="B3532" s="39">
        <v>10708</v>
      </c>
      <c r="C3532" s="38">
        <v>10296844</v>
      </c>
      <c r="D3532" s="40" t="s">
        <v>96</v>
      </c>
      <c r="E3532" s="38">
        <v>100</v>
      </c>
      <c r="F3532" s="38">
        <v>120</v>
      </c>
      <c r="G3532" s="38" t="s">
        <v>23</v>
      </c>
      <c r="H3532" s="42">
        <v>30915.52</v>
      </c>
      <c r="I3532" s="57"/>
      <c r="J3532" s="44">
        <v>41962</v>
      </c>
      <c r="K3532" s="42">
        <v>0</v>
      </c>
      <c r="L3532" s="42">
        <v>25943.22</v>
      </c>
      <c r="M3532" s="44">
        <v>45199</v>
      </c>
      <c r="N3532" s="42">
        <v>4972.3</v>
      </c>
      <c r="O3532" s="42">
        <v>0</v>
      </c>
      <c r="P3532" s="45">
        <v>0.13</v>
      </c>
      <c r="Q3532" s="42">
        <v>0</v>
      </c>
      <c r="R3532" s="42">
        <v>0</v>
      </c>
      <c r="S3532" s="42">
        <v>4972.3</v>
      </c>
      <c r="T3532" s="38">
        <v>5000</v>
      </c>
      <c r="U3532" s="14">
        <f>S3532/H3532</f>
        <v>0.16083507571601577</v>
      </c>
      <c r="V3532" s="19"/>
      <c r="W3532" s="19"/>
      <c r="X3532" s="37" t="s">
        <v>3456</v>
      </c>
    </row>
    <row r="3533" spans="1:37" ht="16.5" customHeight="1">
      <c r="A3533" s="38">
        <v>71</v>
      </c>
      <c r="B3533" s="39">
        <v>10708</v>
      </c>
      <c r="C3533" s="38">
        <v>10296281</v>
      </c>
      <c r="D3533" s="40" t="s">
        <v>93</v>
      </c>
      <c r="E3533" s="38">
        <v>1</v>
      </c>
      <c r="F3533" s="38">
        <v>120</v>
      </c>
      <c r="G3533" s="38" t="s">
        <v>23</v>
      </c>
      <c r="H3533" s="42">
        <v>3333.33</v>
      </c>
      <c r="I3533" s="57"/>
      <c r="J3533" s="44">
        <v>41962</v>
      </c>
      <c r="K3533" s="42">
        <v>0</v>
      </c>
      <c r="L3533" s="42">
        <v>2797.21</v>
      </c>
      <c r="M3533" s="44">
        <v>45199</v>
      </c>
      <c r="N3533" s="42">
        <v>536.12</v>
      </c>
      <c r="O3533" s="42">
        <v>0</v>
      </c>
      <c r="P3533" s="45">
        <v>0.13</v>
      </c>
      <c r="Q3533" s="42">
        <v>0</v>
      </c>
      <c r="R3533" s="42">
        <v>0</v>
      </c>
      <c r="S3533" s="42">
        <v>536.12</v>
      </c>
      <c r="T3533" s="38">
        <v>5000</v>
      </c>
      <c r="U3533" s="14">
        <f>S3533/H3533</f>
        <v>0.16083616083616084</v>
      </c>
      <c r="V3533" s="19"/>
      <c r="W3533" s="19"/>
      <c r="X3533" s="37" t="s">
        <v>3456</v>
      </c>
    </row>
    <row r="3534" spans="1:37" ht="16.5" customHeight="1">
      <c r="A3534" s="38">
        <v>786</v>
      </c>
      <c r="B3534" s="39">
        <v>40710</v>
      </c>
      <c r="C3534" s="38">
        <v>10294415</v>
      </c>
      <c r="D3534" s="40" t="s">
        <v>31</v>
      </c>
      <c r="E3534" s="58">
        <v>33</v>
      </c>
      <c r="F3534" s="38">
        <v>120</v>
      </c>
      <c r="G3534" s="38" t="s">
        <v>23</v>
      </c>
      <c r="H3534" s="42">
        <v>1494.87</v>
      </c>
      <c r="I3534" s="57"/>
      <c r="J3534" s="44">
        <v>41966</v>
      </c>
      <c r="K3534" s="42">
        <v>0</v>
      </c>
      <c r="L3534" s="42">
        <v>1254.43</v>
      </c>
      <c r="M3534" s="44">
        <v>45199</v>
      </c>
      <c r="N3534" s="42">
        <f>H3534-K3534-L3534</f>
        <v>240.43999999999983</v>
      </c>
      <c r="O3534" s="42">
        <v>0</v>
      </c>
      <c r="P3534" s="45">
        <v>0.13</v>
      </c>
      <c r="Q3534" s="42">
        <v>0</v>
      </c>
      <c r="R3534" s="42">
        <v>0</v>
      </c>
      <c r="S3534" s="42">
        <f>N3534</f>
        <v>240.43999999999983</v>
      </c>
      <c r="T3534" s="38">
        <v>5000</v>
      </c>
      <c r="U3534" s="14">
        <f>S3534/H3534</f>
        <v>0.16084341782228545</v>
      </c>
      <c r="V3534" s="19"/>
      <c r="W3534" s="19"/>
      <c r="X3534" s="37" t="s">
        <v>3467</v>
      </c>
    </row>
    <row r="3535" spans="1:37" ht="16.5" customHeight="1">
      <c r="A3535" s="38">
        <v>75</v>
      </c>
      <c r="B3535" s="39">
        <v>10708</v>
      </c>
      <c r="C3535" s="38">
        <v>10296906</v>
      </c>
      <c r="D3535" s="40" t="s">
        <v>97</v>
      </c>
      <c r="E3535" s="38">
        <v>4</v>
      </c>
      <c r="F3535" s="38">
        <v>120</v>
      </c>
      <c r="G3535" s="38" t="s">
        <v>23</v>
      </c>
      <c r="H3535" s="42">
        <v>6495.72</v>
      </c>
      <c r="I3535" s="57"/>
      <c r="J3535" s="44">
        <v>41962</v>
      </c>
      <c r="K3535" s="42">
        <v>0</v>
      </c>
      <c r="L3535" s="42">
        <v>5450.9</v>
      </c>
      <c r="M3535" s="44">
        <v>45199</v>
      </c>
      <c r="N3535" s="42">
        <v>1044.82</v>
      </c>
      <c r="O3535" s="42">
        <v>0</v>
      </c>
      <c r="P3535" s="45">
        <v>0.13</v>
      </c>
      <c r="Q3535" s="42">
        <v>0</v>
      </c>
      <c r="R3535" s="42">
        <v>0</v>
      </c>
      <c r="S3535" s="42">
        <v>1044.82</v>
      </c>
      <c r="T3535" s="38">
        <v>5000</v>
      </c>
      <c r="U3535" s="14">
        <f>S3535/H3535</f>
        <v>0.16084745032113451</v>
      </c>
      <c r="V3535" s="19"/>
      <c r="W3535" s="19"/>
      <c r="X3535" s="37" t="s">
        <v>3456</v>
      </c>
    </row>
    <row r="3536" spans="1:37" ht="16.5" customHeight="1">
      <c r="A3536" s="38">
        <v>14</v>
      </c>
      <c r="B3536" s="39">
        <v>10719</v>
      </c>
      <c r="C3536" s="38">
        <v>10281694</v>
      </c>
      <c r="D3536" s="40" t="s">
        <v>243</v>
      </c>
      <c r="E3536" s="58">
        <v>2</v>
      </c>
      <c r="F3536" s="38">
        <v>120</v>
      </c>
      <c r="G3536" s="38" t="s">
        <v>23</v>
      </c>
      <c r="H3536" s="42">
        <v>735.04</v>
      </c>
      <c r="I3536" s="57"/>
      <c r="J3536" s="44">
        <v>41967</v>
      </c>
      <c r="K3536" s="42">
        <v>0</v>
      </c>
      <c r="L3536" s="42">
        <v>616.79</v>
      </c>
      <c r="M3536" s="44">
        <v>45199</v>
      </c>
      <c r="N3536" s="42">
        <f>H3536-L3536</f>
        <v>118.25</v>
      </c>
      <c r="O3536" s="42">
        <v>0</v>
      </c>
      <c r="P3536" s="45">
        <v>0.13</v>
      </c>
      <c r="Q3536" s="42">
        <v>0</v>
      </c>
      <c r="R3536" s="42">
        <v>0</v>
      </c>
      <c r="S3536" s="42">
        <f>N3536</f>
        <v>118.25</v>
      </c>
      <c r="T3536" s="38">
        <v>2101</v>
      </c>
      <c r="U3536" s="14">
        <f>S3536/H3536</f>
        <v>0.16087559860687856</v>
      </c>
      <c r="V3536" s="19"/>
      <c r="W3536" s="19"/>
      <c r="X3536" s="37" t="s">
        <v>3478</v>
      </c>
    </row>
    <row r="3537" spans="1:37" ht="16.5" customHeight="1">
      <c r="A3537" s="38">
        <v>739</v>
      </c>
      <c r="B3537" s="39">
        <v>40709</v>
      </c>
      <c r="C3537" s="38">
        <v>10285449</v>
      </c>
      <c r="D3537" s="40" t="s">
        <v>929</v>
      </c>
      <c r="E3537" s="58">
        <v>1</v>
      </c>
      <c r="F3537" s="38">
        <v>120</v>
      </c>
      <c r="G3537" s="38" t="s">
        <v>23</v>
      </c>
      <c r="H3537" s="42">
        <v>2288</v>
      </c>
      <c r="I3537" s="57"/>
      <c r="J3537" s="44">
        <v>41967</v>
      </c>
      <c r="K3537" s="42">
        <v>0</v>
      </c>
      <c r="L3537" s="42">
        <v>1919.91</v>
      </c>
      <c r="M3537" s="44">
        <v>45199</v>
      </c>
      <c r="N3537" s="42">
        <f>H3537-K3537-L3537</f>
        <v>368.08999999999992</v>
      </c>
      <c r="O3537" s="42">
        <v>0</v>
      </c>
      <c r="P3537" s="45">
        <v>0.13</v>
      </c>
      <c r="Q3537" s="42">
        <v>0</v>
      </c>
      <c r="R3537" s="42">
        <v>0</v>
      </c>
      <c r="S3537" s="42">
        <f>N3537-R3537</f>
        <v>368.08999999999992</v>
      </c>
      <c r="T3537" s="38">
        <v>5000</v>
      </c>
      <c r="U3537" s="14">
        <f>S3537/H3537</f>
        <v>0.16087849650349648</v>
      </c>
      <c r="V3537" s="19"/>
      <c r="W3537" s="19"/>
      <c r="X3537" s="37" t="s">
        <v>3467</v>
      </c>
    </row>
    <row r="3538" spans="1:37" ht="16.5" customHeight="1">
      <c r="A3538" s="38">
        <v>170</v>
      </c>
      <c r="B3538" s="39">
        <v>10742</v>
      </c>
      <c r="C3538" s="38">
        <v>10286856</v>
      </c>
      <c r="D3538" s="40" t="s">
        <v>520</v>
      </c>
      <c r="E3538" s="58">
        <v>1</v>
      </c>
      <c r="F3538" s="38">
        <v>60</v>
      </c>
      <c r="G3538" s="38" t="s">
        <v>23</v>
      </c>
      <c r="H3538" s="42">
        <v>1178.5899999999999</v>
      </c>
      <c r="I3538" s="57"/>
      <c r="J3538" s="44">
        <v>43582</v>
      </c>
      <c r="K3538" s="42">
        <v>0</v>
      </c>
      <c r="L3538" s="42">
        <v>988.98</v>
      </c>
      <c r="M3538" s="44">
        <v>45199</v>
      </c>
      <c r="N3538" s="42">
        <f>H3538-K3538-L3538</f>
        <v>189.6099999999999</v>
      </c>
      <c r="O3538" s="42">
        <v>0</v>
      </c>
      <c r="P3538" s="45">
        <v>0.13</v>
      </c>
      <c r="Q3538" s="42">
        <v>0</v>
      </c>
      <c r="R3538" s="42">
        <v>0</v>
      </c>
      <c r="S3538" s="42">
        <f>N3538</f>
        <v>189.6099999999999</v>
      </c>
      <c r="T3538" s="38">
        <v>5000</v>
      </c>
      <c r="U3538" s="14">
        <f>S3538/H3538</f>
        <v>0.16087867706327044</v>
      </c>
      <c r="V3538" s="19"/>
      <c r="W3538" s="19"/>
      <c r="X3538" s="37" t="s">
        <v>3463</v>
      </c>
    </row>
    <row r="3539" spans="1:37" ht="16.5" customHeight="1">
      <c r="A3539" s="38">
        <v>150</v>
      </c>
      <c r="B3539" s="39">
        <v>10741</v>
      </c>
      <c r="C3539" s="38">
        <v>10282072</v>
      </c>
      <c r="D3539" s="40" t="s">
        <v>1834</v>
      </c>
      <c r="E3539" s="38">
        <v>1</v>
      </c>
      <c r="F3539" s="38">
        <v>60</v>
      </c>
      <c r="G3539" s="38" t="s">
        <v>83</v>
      </c>
      <c r="H3539" s="42">
        <v>1600</v>
      </c>
      <c r="I3539" s="2"/>
      <c r="J3539" s="44">
        <v>43462</v>
      </c>
      <c r="K3539" s="42">
        <v>0</v>
      </c>
      <c r="L3539" s="42">
        <v>1342.57</v>
      </c>
      <c r="M3539" s="44">
        <v>45077</v>
      </c>
      <c r="N3539" s="42">
        <f>H3539-K3539-L3539</f>
        <v>257.43000000000006</v>
      </c>
      <c r="O3539" s="42">
        <v>0</v>
      </c>
      <c r="P3539" s="45">
        <v>0.13</v>
      </c>
      <c r="Q3539" s="42">
        <v>0</v>
      </c>
      <c r="R3539" s="42">
        <v>0</v>
      </c>
      <c r="S3539" s="42">
        <f>N3539-R3539</f>
        <v>257.43000000000006</v>
      </c>
      <c r="T3539" s="38">
        <v>2205</v>
      </c>
      <c r="U3539" s="14">
        <f>S3539/H3539</f>
        <v>0.16089375000000003</v>
      </c>
      <c r="V3539" s="19"/>
      <c r="W3539" s="19"/>
      <c r="X3539" s="37" t="s">
        <v>3462</v>
      </c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</row>
    <row r="3540" spans="1:37" ht="16.5" customHeight="1">
      <c r="A3540" s="38">
        <v>186</v>
      </c>
      <c r="B3540" s="39">
        <v>10741</v>
      </c>
      <c r="C3540" s="38">
        <v>10282442</v>
      </c>
      <c r="D3540" s="40" t="s">
        <v>1673</v>
      </c>
      <c r="E3540" s="38">
        <v>9</v>
      </c>
      <c r="F3540" s="38">
        <v>120</v>
      </c>
      <c r="G3540" s="38" t="s">
        <v>23</v>
      </c>
      <c r="H3540" s="42">
        <v>2259</v>
      </c>
      <c r="I3540" s="49"/>
      <c r="J3540" s="44">
        <v>41876</v>
      </c>
      <c r="K3540" s="42">
        <v>0</v>
      </c>
      <c r="L3540" s="42">
        <v>1895.54</v>
      </c>
      <c r="M3540" s="44">
        <v>45107</v>
      </c>
      <c r="N3540" s="42">
        <f>H3540-K3540-L3540</f>
        <v>363.46000000000004</v>
      </c>
      <c r="O3540" s="42">
        <v>0</v>
      </c>
      <c r="P3540" s="45">
        <v>0.13</v>
      </c>
      <c r="Q3540" s="42">
        <v>0</v>
      </c>
      <c r="R3540" s="42">
        <v>0</v>
      </c>
      <c r="S3540" s="42">
        <f>N3540-R3540</f>
        <v>363.46000000000004</v>
      </c>
      <c r="T3540" s="38">
        <v>1601</v>
      </c>
      <c r="U3540" s="14">
        <f>S3540/H3540</f>
        <v>0.16089420097388227</v>
      </c>
      <c r="V3540" s="19"/>
      <c r="W3540" s="19"/>
      <c r="X3540" s="37" t="s">
        <v>3462</v>
      </c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</row>
    <row r="3541" spans="1:37" ht="16.5" customHeight="1">
      <c r="A3541" s="38">
        <v>191</v>
      </c>
      <c r="B3541" s="39">
        <v>40712</v>
      </c>
      <c r="C3541" s="38">
        <v>10322671</v>
      </c>
      <c r="D3541" s="40" t="s">
        <v>2034</v>
      </c>
      <c r="E3541" s="38">
        <v>16</v>
      </c>
      <c r="F3541" s="38">
        <v>36</v>
      </c>
      <c r="G3541" s="38" t="s">
        <v>33</v>
      </c>
      <c r="H3541" s="42">
        <v>34871.79</v>
      </c>
      <c r="I3541" s="2"/>
      <c r="J3541" s="44">
        <v>44165</v>
      </c>
      <c r="K3541" s="42">
        <v>968.66</v>
      </c>
      <c r="L3541" s="42">
        <v>28091.09</v>
      </c>
      <c r="M3541" s="44">
        <v>45077</v>
      </c>
      <c r="N3541" s="42">
        <f>H3541-K3541-L3541</f>
        <v>5812.0399999999972</v>
      </c>
      <c r="O3541" s="42">
        <v>144.51</v>
      </c>
      <c r="P3541" s="45">
        <v>0.13</v>
      </c>
      <c r="Q3541" s="42">
        <f>O3541-R3541</f>
        <v>16.629999999999995</v>
      </c>
      <c r="R3541" s="42">
        <v>127.88</v>
      </c>
      <c r="S3541" s="42">
        <f>N3541-R3541</f>
        <v>5684.1599999999971</v>
      </c>
      <c r="T3541" s="38">
        <v>2506</v>
      </c>
      <c r="U3541" s="14">
        <f>S3541/H3541</f>
        <v>0.16300166983111555</v>
      </c>
      <c r="V3541" s="19"/>
      <c r="W3541" s="19"/>
      <c r="X3541" s="37" t="s">
        <v>3467</v>
      </c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</row>
    <row r="3542" spans="1:37" ht="16.5" customHeight="1">
      <c r="A3542" s="38">
        <v>192</v>
      </c>
      <c r="B3542" s="39">
        <v>40712</v>
      </c>
      <c r="C3542" s="38">
        <v>10322671</v>
      </c>
      <c r="D3542" s="40" t="s">
        <v>2034</v>
      </c>
      <c r="E3542" s="38">
        <v>3</v>
      </c>
      <c r="F3542" s="38">
        <v>36</v>
      </c>
      <c r="G3542" s="38" t="s">
        <v>33</v>
      </c>
      <c r="H3542" s="42">
        <v>6538.46</v>
      </c>
      <c r="I3542" s="2"/>
      <c r="J3542" s="44">
        <v>44165</v>
      </c>
      <c r="K3542" s="42">
        <v>181.62</v>
      </c>
      <c r="L3542" s="42">
        <v>5267.08</v>
      </c>
      <c r="M3542" s="44">
        <v>45077</v>
      </c>
      <c r="N3542" s="42">
        <f>H3542-K3542-L3542</f>
        <v>1089.7600000000002</v>
      </c>
      <c r="O3542" s="42">
        <v>27.09</v>
      </c>
      <c r="P3542" s="45">
        <v>0.13</v>
      </c>
      <c r="Q3542" s="42">
        <f>O3542-R3542</f>
        <v>3.120000000000001</v>
      </c>
      <c r="R3542" s="42">
        <v>23.97</v>
      </c>
      <c r="S3542" s="42">
        <f>N3542-R3542</f>
        <v>1065.7900000000002</v>
      </c>
      <c r="T3542" s="38">
        <v>2506</v>
      </c>
      <c r="U3542" s="14">
        <f>S3542/H3542</f>
        <v>0.16300321482428587</v>
      </c>
      <c r="V3542" s="19"/>
      <c r="W3542" s="19"/>
      <c r="X3542" s="37" t="s">
        <v>3467</v>
      </c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</row>
    <row r="3543" spans="1:37" ht="16.5" customHeight="1">
      <c r="A3543" s="38">
        <v>40</v>
      </c>
      <c r="B3543" s="39">
        <v>50099</v>
      </c>
      <c r="C3543" s="38">
        <v>10297466</v>
      </c>
      <c r="D3543" s="40" t="s">
        <v>870</v>
      </c>
      <c r="E3543" s="38">
        <v>105</v>
      </c>
      <c r="F3543" s="38">
        <v>120</v>
      </c>
      <c r="G3543" s="38" t="s">
        <v>23</v>
      </c>
      <c r="H3543" s="42">
        <v>17051.28</v>
      </c>
      <c r="I3543" s="2"/>
      <c r="J3543" s="44">
        <v>42000</v>
      </c>
      <c r="K3543" s="42">
        <v>0</v>
      </c>
      <c r="L3543" s="42">
        <v>13363.92</v>
      </c>
      <c r="M3543" s="44">
        <v>45016</v>
      </c>
      <c r="N3543" s="42">
        <f>H3543-K3543-L3543</f>
        <v>3687.3599999999988</v>
      </c>
      <c r="O3543" s="42">
        <v>1000</v>
      </c>
      <c r="P3543" s="45">
        <v>0.13</v>
      </c>
      <c r="Q3543" s="42">
        <v>115.04</v>
      </c>
      <c r="R3543" s="42">
        <v>884.96</v>
      </c>
      <c r="S3543" s="42">
        <v>2802.4</v>
      </c>
      <c r="T3543" s="38">
        <v>2101</v>
      </c>
      <c r="U3543" s="14">
        <f>S3543/H3543</f>
        <v>0.16435129796707346</v>
      </c>
      <c r="V3543" s="19"/>
      <c r="W3543" s="19"/>
      <c r="X3543" s="37" t="s">
        <v>3468</v>
      </c>
    </row>
    <row r="3544" spans="1:37" ht="16.5" customHeight="1">
      <c r="A3544" s="38">
        <v>597</v>
      </c>
      <c r="B3544" s="39">
        <v>10736</v>
      </c>
      <c r="C3544" s="38">
        <v>10284250</v>
      </c>
      <c r="D3544" s="40" t="s">
        <v>1489</v>
      </c>
      <c r="E3544" s="38">
        <v>1</v>
      </c>
      <c r="F3544" s="38">
        <v>120</v>
      </c>
      <c r="G3544" s="38" t="s">
        <v>262</v>
      </c>
      <c r="H3544" s="42">
        <v>78500</v>
      </c>
      <c r="I3544" s="55"/>
      <c r="J3544" s="44">
        <v>41970</v>
      </c>
      <c r="K3544" s="42">
        <v>0</v>
      </c>
      <c r="L3544" s="42">
        <v>64631.71</v>
      </c>
      <c r="M3544" s="44">
        <v>45138</v>
      </c>
      <c r="N3544" s="42">
        <f>H3544-K3544-L3544</f>
        <v>13868.29</v>
      </c>
      <c r="O3544" s="42">
        <v>1000</v>
      </c>
      <c r="P3544" s="45">
        <v>0.13</v>
      </c>
      <c r="Q3544" s="42">
        <v>115.04</v>
      </c>
      <c r="R3544" s="42">
        <v>884.96</v>
      </c>
      <c r="S3544" s="42">
        <v>12983.33</v>
      </c>
      <c r="T3544" s="38">
        <v>5000</v>
      </c>
      <c r="U3544" s="14">
        <f>S3544/H3544</f>
        <v>0.1653927388535032</v>
      </c>
      <c r="V3544" s="19"/>
      <c r="W3544" s="19"/>
      <c r="X3544" s="37" t="s">
        <v>3461</v>
      </c>
    </row>
    <row r="3545" spans="1:37" ht="16.5" customHeight="1">
      <c r="A3545" s="38">
        <v>12</v>
      </c>
      <c r="B3545" s="39">
        <v>10877</v>
      </c>
      <c r="C3545" s="38">
        <v>10323791</v>
      </c>
      <c r="D3545" s="40" t="s">
        <v>2003</v>
      </c>
      <c r="E3545" s="38">
        <v>1</v>
      </c>
      <c r="F3545" s="38">
        <v>120</v>
      </c>
      <c r="G3545" s="38" t="s">
        <v>21</v>
      </c>
      <c r="H3545" s="42">
        <v>175213.68</v>
      </c>
      <c r="I3545" s="2"/>
      <c r="J3545" s="44">
        <v>41877</v>
      </c>
      <c r="K3545" s="42">
        <v>0</v>
      </c>
      <c r="L3545" s="42">
        <v>144259.25</v>
      </c>
      <c r="M3545" s="44">
        <v>45046</v>
      </c>
      <c r="N3545" s="42">
        <f>H3545-K3545-L3545</f>
        <v>30954.429999999993</v>
      </c>
      <c r="O3545" s="42">
        <v>1830</v>
      </c>
      <c r="P3545" s="45">
        <v>0.13</v>
      </c>
      <c r="Q3545" s="42">
        <f>IF(P3545=13%,ROUND(O3545/(1+P3545)*P3545,2),ROUND(O3545/(1+0.03)*0.02,2))</f>
        <v>210.53</v>
      </c>
      <c r="R3545" s="42">
        <f>O3545-Q3545</f>
        <v>1619.47</v>
      </c>
      <c r="S3545" s="42">
        <f>N3545-R3545</f>
        <v>29334.959999999992</v>
      </c>
      <c r="T3545" s="38">
        <v>5000</v>
      </c>
      <c r="U3545" s="14">
        <f>S3545/H3545</f>
        <v>0.16742391347524915</v>
      </c>
      <c r="V3545" s="19"/>
      <c r="W3545" s="19"/>
      <c r="X3545" s="37" t="s">
        <v>3462</v>
      </c>
    </row>
    <row r="3546" spans="1:37" ht="16.5" customHeight="1">
      <c r="A3546" s="38">
        <v>170</v>
      </c>
      <c r="B3546" s="39">
        <v>50099</v>
      </c>
      <c r="C3546" s="38">
        <v>10297691</v>
      </c>
      <c r="D3546" s="40" t="s">
        <v>863</v>
      </c>
      <c r="E3546" s="58">
        <v>52</v>
      </c>
      <c r="F3546" s="38">
        <v>120</v>
      </c>
      <c r="G3546" s="38" t="s">
        <v>23</v>
      </c>
      <c r="H3546" s="42">
        <v>40508</v>
      </c>
      <c r="I3546" s="57"/>
      <c r="J3546" s="44">
        <v>42001</v>
      </c>
      <c r="K3546" s="42">
        <v>0</v>
      </c>
      <c r="L3546" s="42">
        <v>33672.29</v>
      </c>
      <c r="M3546" s="44">
        <v>45199</v>
      </c>
      <c r="N3546" s="42">
        <f>H3546-K3546-L3546</f>
        <v>6835.7099999999991</v>
      </c>
      <c r="O3546" s="42">
        <v>52</v>
      </c>
      <c r="P3546" s="45">
        <v>0.13</v>
      </c>
      <c r="Q3546" s="42">
        <v>5.98</v>
      </c>
      <c r="R3546" s="42">
        <v>46.02</v>
      </c>
      <c r="S3546" s="42">
        <f>N3546-R3546</f>
        <v>6789.6899999999987</v>
      </c>
      <c r="T3546" s="38">
        <v>2101</v>
      </c>
      <c r="U3546" s="14">
        <f>S3546/H3546</f>
        <v>0.16761355781574006</v>
      </c>
      <c r="V3546" s="19"/>
      <c r="W3546" s="19"/>
      <c r="X3546" s="37" t="s">
        <v>3468</v>
      </c>
    </row>
    <row r="3547" spans="1:37" ht="16.5" customHeight="1">
      <c r="A3547" s="38">
        <v>49</v>
      </c>
      <c r="B3547" s="39">
        <v>10745</v>
      </c>
      <c r="C3547" s="38">
        <v>10308188</v>
      </c>
      <c r="D3547" s="40" t="s">
        <v>584</v>
      </c>
      <c r="E3547" s="38">
        <v>1</v>
      </c>
      <c r="F3547" s="38">
        <v>120</v>
      </c>
      <c r="G3547" s="38" t="s">
        <v>21</v>
      </c>
      <c r="H3547" s="42">
        <v>78745.460000000006</v>
      </c>
      <c r="I3547" s="2"/>
      <c r="J3547" s="44">
        <v>41848</v>
      </c>
      <c r="K3547" s="42">
        <v>0</v>
      </c>
      <c r="L3547" s="42">
        <v>64833.66</v>
      </c>
      <c r="M3547" s="44">
        <v>45016</v>
      </c>
      <c r="N3547" s="42">
        <f>H3547-K3547-L3547</f>
        <v>13911.800000000003</v>
      </c>
      <c r="O3547" s="42">
        <v>801</v>
      </c>
      <c r="P3547" s="45">
        <v>0.13</v>
      </c>
      <c r="Q3547" s="42">
        <v>92.15</v>
      </c>
      <c r="R3547" s="42">
        <v>708.85</v>
      </c>
      <c r="S3547" s="42">
        <v>13202.95</v>
      </c>
      <c r="T3547" s="38">
        <v>5000</v>
      </c>
      <c r="U3547" s="14">
        <f>S3547/H3547</f>
        <v>0.16766617402450884</v>
      </c>
      <c r="V3547" s="19"/>
      <c r="W3547" s="19"/>
      <c r="X3547" s="37" t="s">
        <v>3463</v>
      </c>
    </row>
    <row r="3548" spans="1:37" ht="16.5" customHeight="1">
      <c r="A3548" s="38">
        <v>168</v>
      </c>
      <c r="B3548" s="39">
        <v>50099</v>
      </c>
      <c r="C3548" s="38">
        <v>10297681</v>
      </c>
      <c r="D3548" s="40" t="s">
        <v>270</v>
      </c>
      <c r="E3548" s="58">
        <v>30</v>
      </c>
      <c r="F3548" s="38">
        <v>120</v>
      </c>
      <c r="G3548" s="38" t="s">
        <v>23</v>
      </c>
      <c r="H3548" s="42">
        <v>39000</v>
      </c>
      <c r="I3548" s="57"/>
      <c r="J3548" s="44">
        <v>42000</v>
      </c>
      <c r="K3548" s="42">
        <v>0</v>
      </c>
      <c r="L3548" s="42">
        <v>32418.69</v>
      </c>
      <c r="M3548" s="44">
        <v>45199</v>
      </c>
      <c r="N3548" s="42">
        <f>H3548-K3548-L3548</f>
        <v>6581.3100000000013</v>
      </c>
      <c r="O3548" s="42">
        <v>30</v>
      </c>
      <c r="P3548" s="45">
        <v>0.13</v>
      </c>
      <c r="Q3548" s="42">
        <v>3.45</v>
      </c>
      <c r="R3548" s="42">
        <v>26.55</v>
      </c>
      <c r="S3548" s="42">
        <f>N3548-R3548</f>
        <v>6554.7600000000011</v>
      </c>
      <c r="T3548" s="38">
        <v>2101</v>
      </c>
      <c r="U3548" s="14">
        <f>S3548/H3548</f>
        <v>0.16807076923076927</v>
      </c>
      <c r="V3548" s="19"/>
      <c r="W3548" s="19"/>
      <c r="X3548" s="37" t="s">
        <v>3468</v>
      </c>
    </row>
    <row r="3549" spans="1:37" ht="16.5" customHeight="1">
      <c r="A3549" s="38">
        <v>169</v>
      </c>
      <c r="B3549" s="39">
        <v>50099</v>
      </c>
      <c r="C3549" s="38">
        <v>10297681</v>
      </c>
      <c r="D3549" s="40" t="s">
        <v>270</v>
      </c>
      <c r="E3549" s="58">
        <v>20</v>
      </c>
      <c r="F3549" s="38">
        <v>120</v>
      </c>
      <c r="G3549" s="38" t="s">
        <v>23</v>
      </c>
      <c r="H3549" s="42">
        <v>26000</v>
      </c>
      <c r="I3549" s="57"/>
      <c r="J3549" s="44">
        <v>42000</v>
      </c>
      <c r="K3549" s="42">
        <v>0</v>
      </c>
      <c r="L3549" s="42">
        <v>21612.46</v>
      </c>
      <c r="M3549" s="44">
        <v>45199</v>
      </c>
      <c r="N3549" s="42">
        <f>H3549-K3549-L3549</f>
        <v>4387.5400000000009</v>
      </c>
      <c r="O3549" s="42">
        <v>20</v>
      </c>
      <c r="P3549" s="45">
        <v>0.13</v>
      </c>
      <c r="Q3549" s="42">
        <v>2.2999999999999998</v>
      </c>
      <c r="R3549" s="42">
        <v>17.7</v>
      </c>
      <c r="S3549" s="42">
        <f>N3549-R3549</f>
        <v>4369.8400000000011</v>
      </c>
      <c r="T3549" s="38">
        <v>2101</v>
      </c>
      <c r="U3549" s="14">
        <f>S3549/H3549</f>
        <v>0.16807076923076927</v>
      </c>
      <c r="V3549" s="19"/>
      <c r="W3549" s="19"/>
      <c r="X3549" s="37" t="s">
        <v>3468</v>
      </c>
    </row>
    <row r="3550" spans="1:37" ht="16.5" customHeight="1">
      <c r="A3550" s="38">
        <v>372</v>
      </c>
      <c r="B3550" s="39">
        <v>40704</v>
      </c>
      <c r="C3550" s="38">
        <v>10303513</v>
      </c>
      <c r="D3550" s="40" t="s">
        <v>888</v>
      </c>
      <c r="E3550" s="58">
        <v>1</v>
      </c>
      <c r="F3550" s="38">
        <v>120</v>
      </c>
      <c r="G3550" s="38" t="s">
        <v>23</v>
      </c>
      <c r="H3550" s="42">
        <v>444.44</v>
      </c>
      <c r="I3550" s="57"/>
      <c r="J3550" s="44">
        <v>42001</v>
      </c>
      <c r="K3550" s="42">
        <v>0</v>
      </c>
      <c r="L3550" s="42">
        <v>369.49</v>
      </c>
      <c r="M3550" s="44">
        <v>45199</v>
      </c>
      <c r="N3550" s="42">
        <f>H3550-K3550-L3550</f>
        <v>74.949999999999989</v>
      </c>
      <c r="O3550" s="42">
        <v>0</v>
      </c>
      <c r="P3550" s="45">
        <v>0.13</v>
      </c>
      <c r="Q3550" s="42">
        <v>0</v>
      </c>
      <c r="R3550" s="42">
        <v>0</v>
      </c>
      <c r="S3550" s="42">
        <f>N3550-R3550</f>
        <v>74.949999999999989</v>
      </c>
      <c r="T3550" s="38">
        <v>2101</v>
      </c>
      <c r="U3550" s="14">
        <f>S3550/H3550</f>
        <v>0.1686391863918639</v>
      </c>
      <c r="V3550" s="19"/>
      <c r="W3550" s="19"/>
      <c r="X3550" s="37" t="s">
        <v>3463</v>
      </c>
    </row>
    <row r="3551" spans="1:37" ht="16.5" customHeight="1">
      <c r="A3551" s="38">
        <v>311</v>
      </c>
      <c r="B3551" s="39">
        <v>40704</v>
      </c>
      <c r="C3551" s="38">
        <v>10302939</v>
      </c>
      <c r="D3551" s="40" t="s">
        <v>113</v>
      </c>
      <c r="E3551" s="58">
        <v>1</v>
      </c>
      <c r="F3551" s="38">
        <v>120</v>
      </c>
      <c r="G3551" s="38" t="s">
        <v>23</v>
      </c>
      <c r="H3551" s="42">
        <v>1615.38</v>
      </c>
      <c r="I3551" s="57"/>
      <c r="J3551" s="44">
        <v>42001</v>
      </c>
      <c r="K3551" s="42">
        <v>0</v>
      </c>
      <c r="L3551" s="42">
        <v>1342.84</v>
      </c>
      <c r="M3551" s="44">
        <v>45199</v>
      </c>
      <c r="N3551" s="42">
        <f>H3551-K3551-L3551</f>
        <v>272.54000000000019</v>
      </c>
      <c r="O3551" s="42">
        <v>0</v>
      </c>
      <c r="P3551" s="45">
        <v>0.13</v>
      </c>
      <c r="Q3551" s="42">
        <v>0</v>
      </c>
      <c r="R3551" s="42">
        <v>0</v>
      </c>
      <c r="S3551" s="42">
        <f>N3551-R3551</f>
        <v>272.54000000000019</v>
      </c>
      <c r="T3551" s="38">
        <v>2101</v>
      </c>
      <c r="U3551" s="14">
        <f>S3551/H3551</f>
        <v>0.16871572014015287</v>
      </c>
      <c r="V3551" s="19"/>
      <c r="W3551" s="19"/>
      <c r="X3551" s="37" t="s">
        <v>3463</v>
      </c>
    </row>
    <row r="3552" spans="1:37" ht="16.5" customHeight="1">
      <c r="A3552" s="38">
        <v>47</v>
      </c>
      <c r="B3552" s="39">
        <v>50101</v>
      </c>
      <c r="C3552" s="38">
        <v>10301839</v>
      </c>
      <c r="D3552" s="40" t="s">
        <v>267</v>
      </c>
      <c r="E3552" s="58">
        <v>2</v>
      </c>
      <c r="F3552" s="38">
        <v>120</v>
      </c>
      <c r="G3552" s="38" t="s">
        <v>23</v>
      </c>
      <c r="H3552" s="42">
        <v>3760</v>
      </c>
      <c r="I3552" s="57"/>
      <c r="J3552" s="44">
        <v>42001</v>
      </c>
      <c r="K3552" s="42">
        <v>0</v>
      </c>
      <c r="L3552" s="42">
        <v>3125.58</v>
      </c>
      <c r="M3552" s="44">
        <v>45199</v>
      </c>
      <c r="N3552" s="42">
        <v>634.41999999999996</v>
      </c>
      <c r="O3552" s="42">
        <v>0</v>
      </c>
      <c r="P3552" s="45">
        <v>0.13</v>
      </c>
      <c r="Q3552" s="42">
        <v>0</v>
      </c>
      <c r="R3552" s="42">
        <v>0</v>
      </c>
      <c r="S3552" s="42">
        <v>634.41999999999996</v>
      </c>
      <c r="T3552" s="38">
        <v>5000</v>
      </c>
      <c r="U3552" s="14">
        <f>S3552/H3552</f>
        <v>0.16872872340425532</v>
      </c>
      <c r="V3552" s="19"/>
      <c r="W3552" s="19"/>
      <c r="X3552" s="37" t="s">
        <v>3477</v>
      </c>
    </row>
    <row r="3553" spans="1:24" ht="16.5" customHeight="1">
      <c r="A3553" s="38">
        <v>312</v>
      </c>
      <c r="B3553" s="39">
        <v>40704</v>
      </c>
      <c r="C3553" s="38">
        <v>10302940</v>
      </c>
      <c r="D3553" s="40" t="s">
        <v>853</v>
      </c>
      <c r="E3553" s="58">
        <v>2</v>
      </c>
      <c r="F3553" s="38">
        <v>120</v>
      </c>
      <c r="G3553" s="38" t="s">
        <v>23</v>
      </c>
      <c r="H3553" s="42">
        <v>3230.76</v>
      </c>
      <c r="I3553" s="57"/>
      <c r="J3553" s="44">
        <v>42001</v>
      </c>
      <c r="K3553" s="42">
        <v>0</v>
      </c>
      <c r="L3553" s="42">
        <v>2685.62</v>
      </c>
      <c r="M3553" s="44">
        <v>45199</v>
      </c>
      <c r="N3553" s="42">
        <f>H3553-K3553-L3553</f>
        <v>545.14000000000033</v>
      </c>
      <c r="O3553" s="42">
        <v>0</v>
      </c>
      <c r="P3553" s="45">
        <v>0.13</v>
      </c>
      <c r="Q3553" s="42">
        <v>0</v>
      </c>
      <c r="R3553" s="42">
        <v>0</v>
      </c>
      <c r="S3553" s="42">
        <f>N3553-R3553</f>
        <v>545.14000000000033</v>
      </c>
      <c r="T3553" s="38">
        <v>2101</v>
      </c>
      <c r="U3553" s="14">
        <f>S3553/H3553</f>
        <v>0.16873429162178569</v>
      </c>
      <c r="V3553" s="19"/>
      <c r="W3553" s="19"/>
      <c r="X3553" s="37" t="s">
        <v>3463</v>
      </c>
    </row>
    <row r="3554" spans="1:24" ht="16.5" customHeight="1">
      <c r="A3554" s="38">
        <v>340</v>
      </c>
      <c r="B3554" s="39">
        <v>40704</v>
      </c>
      <c r="C3554" s="38">
        <v>10303014</v>
      </c>
      <c r="D3554" s="40" t="s">
        <v>865</v>
      </c>
      <c r="E3554" s="58">
        <v>1</v>
      </c>
      <c r="F3554" s="38">
        <v>120</v>
      </c>
      <c r="G3554" s="38" t="s">
        <v>23</v>
      </c>
      <c r="H3554" s="42">
        <v>4401.71</v>
      </c>
      <c r="I3554" s="57"/>
      <c r="J3554" s="44">
        <v>42001</v>
      </c>
      <c r="K3554" s="42">
        <v>0</v>
      </c>
      <c r="L3554" s="42">
        <v>3658.99</v>
      </c>
      <c r="M3554" s="44">
        <v>45199</v>
      </c>
      <c r="N3554" s="42">
        <f>H3554-K3554-L3554</f>
        <v>742.72000000000025</v>
      </c>
      <c r="O3554" s="42">
        <v>0</v>
      </c>
      <c r="P3554" s="45">
        <v>0.13</v>
      </c>
      <c r="Q3554" s="42">
        <v>0</v>
      </c>
      <c r="R3554" s="42">
        <v>0</v>
      </c>
      <c r="S3554" s="42">
        <f>N3554-R3554</f>
        <v>742.72000000000025</v>
      </c>
      <c r="T3554" s="38">
        <v>2101</v>
      </c>
      <c r="U3554" s="14">
        <f>S3554/H3554</f>
        <v>0.16873442366716576</v>
      </c>
      <c r="V3554" s="19"/>
      <c r="W3554" s="19"/>
      <c r="X3554" s="37" t="s">
        <v>3463</v>
      </c>
    </row>
    <row r="3555" spans="1:24" ht="16.5" customHeight="1">
      <c r="A3555" s="38">
        <v>164</v>
      </c>
      <c r="B3555" s="39">
        <v>50099</v>
      </c>
      <c r="C3555" s="38">
        <v>10297539</v>
      </c>
      <c r="D3555" s="40" t="s">
        <v>1027</v>
      </c>
      <c r="E3555" s="58">
        <v>1</v>
      </c>
      <c r="F3555" s="38">
        <v>120</v>
      </c>
      <c r="G3555" s="38" t="s">
        <v>23</v>
      </c>
      <c r="H3555" s="42">
        <v>1486</v>
      </c>
      <c r="I3555" s="57"/>
      <c r="J3555" s="44">
        <v>42000</v>
      </c>
      <c r="K3555" s="42">
        <v>0</v>
      </c>
      <c r="L3555" s="42">
        <v>1235.26</v>
      </c>
      <c r="M3555" s="44">
        <v>45199</v>
      </c>
      <c r="N3555" s="42">
        <f>H3555-K3555-L3555</f>
        <v>250.74</v>
      </c>
      <c r="O3555" s="42">
        <v>0</v>
      </c>
      <c r="P3555" s="45">
        <v>0.13</v>
      </c>
      <c r="Q3555" s="42">
        <v>0</v>
      </c>
      <c r="R3555" s="42">
        <v>0</v>
      </c>
      <c r="S3555" s="42">
        <f>N3555-R3555</f>
        <v>250.74</v>
      </c>
      <c r="T3555" s="38">
        <v>5000</v>
      </c>
      <c r="U3555" s="14">
        <f>S3555/H3555</f>
        <v>0.16873485868102289</v>
      </c>
      <c r="V3555" s="19"/>
      <c r="W3555" s="19"/>
      <c r="X3555" s="37" t="s">
        <v>3468</v>
      </c>
    </row>
    <row r="3556" spans="1:24" ht="16.5" customHeight="1">
      <c r="A3556" s="38">
        <v>297</v>
      </c>
      <c r="B3556" s="39">
        <v>40704</v>
      </c>
      <c r="C3556" s="38">
        <v>10302903</v>
      </c>
      <c r="D3556" s="40" t="s">
        <v>840</v>
      </c>
      <c r="E3556" s="58">
        <v>6</v>
      </c>
      <c r="F3556" s="38">
        <v>120</v>
      </c>
      <c r="G3556" s="38" t="s">
        <v>23</v>
      </c>
      <c r="H3556" s="42">
        <v>1846.15</v>
      </c>
      <c r="I3556" s="57"/>
      <c r="J3556" s="44">
        <v>42002</v>
      </c>
      <c r="K3556" s="42">
        <v>0</v>
      </c>
      <c r="L3556" s="42">
        <v>1534.64</v>
      </c>
      <c r="M3556" s="44">
        <v>45199</v>
      </c>
      <c r="N3556" s="42">
        <f>H3556-K3556-L3556</f>
        <v>311.51</v>
      </c>
      <c r="O3556" s="42">
        <v>0</v>
      </c>
      <c r="P3556" s="45">
        <v>0.13</v>
      </c>
      <c r="Q3556" s="42">
        <v>0</v>
      </c>
      <c r="R3556" s="42">
        <v>0</v>
      </c>
      <c r="S3556" s="42">
        <f>N3556-R3556</f>
        <v>311.51</v>
      </c>
      <c r="T3556" s="38">
        <v>5000</v>
      </c>
      <c r="U3556" s="14">
        <f>S3556/H3556</f>
        <v>0.16873493486444763</v>
      </c>
      <c r="V3556" s="19"/>
      <c r="W3556" s="19"/>
      <c r="X3556" s="37" t="s">
        <v>3463</v>
      </c>
    </row>
    <row r="3557" spans="1:24" ht="16.5" customHeight="1">
      <c r="A3557" s="38">
        <v>296</v>
      </c>
      <c r="B3557" s="39">
        <v>40704</v>
      </c>
      <c r="C3557" s="38">
        <v>10302902</v>
      </c>
      <c r="D3557" s="40" t="s">
        <v>839</v>
      </c>
      <c r="E3557" s="58">
        <v>6</v>
      </c>
      <c r="F3557" s="38">
        <v>120</v>
      </c>
      <c r="G3557" s="38" t="s">
        <v>23</v>
      </c>
      <c r="H3557" s="42">
        <v>1282.05</v>
      </c>
      <c r="I3557" s="57"/>
      <c r="J3557" s="44">
        <v>42002</v>
      </c>
      <c r="K3557" s="42">
        <v>0</v>
      </c>
      <c r="L3557" s="42">
        <v>1065.72</v>
      </c>
      <c r="M3557" s="44">
        <v>45199</v>
      </c>
      <c r="N3557" s="42">
        <f>H3557-K3557-L3557</f>
        <v>216.32999999999993</v>
      </c>
      <c r="O3557" s="42">
        <v>0</v>
      </c>
      <c r="P3557" s="45">
        <v>0.13</v>
      </c>
      <c r="Q3557" s="42">
        <v>0</v>
      </c>
      <c r="R3557" s="42">
        <v>0</v>
      </c>
      <c r="S3557" s="42">
        <f>N3557-R3557</f>
        <v>216.32999999999993</v>
      </c>
      <c r="T3557" s="38">
        <v>5000</v>
      </c>
      <c r="U3557" s="14">
        <f>S3557/H3557</f>
        <v>0.16873756873756868</v>
      </c>
      <c r="V3557" s="19"/>
      <c r="W3557" s="19"/>
      <c r="X3557" s="37" t="s">
        <v>3463</v>
      </c>
    </row>
    <row r="3558" spans="1:24" ht="16.5" customHeight="1">
      <c r="A3558" s="38">
        <v>347</v>
      </c>
      <c r="B3558" s="39">
        <v>40704</v>
      </c>
      <c r="C3558" s="38">
        <v>10303036</v>
      </c>
      <c r="D3558" s="40" t="s">
        <v>869</v>
      </c>
      <c r="E3558" s="58">
        <v>1</v>
      </c>
      <c r="F3558" s="38">
        <v>120</v>
      </c>
      <c r="G3558" s="38" t="s">
        <v>23</v>
      </c>
      <c r="H3558" s="42">
        <v>1794.87</v>
      </c>
      <c r="I3558" s="57"/>
      <c r="J3558" s="44">
        <v>42001</v>
      </c>
      <c r="K3558" s="42">
        <v>0</v>
      </c>
      <c r="L3558" s="42">
        <v>1492</v>
      </c>
      <c r="M3558" s="44">
        <v>45199</v>
      </c>
      <c r="N3558" s="42">
        <f>H3558-K3558-L3558</f>
        <v>302.86999999999989</v>
      </c>
      <c r="O3558" s="42">
        <v>0</v>
      </c>
      <c r="P3558" s="45">
        <v>0.13</v>
      </c>
      <c r="Q3558" s="42">
        <v>0</v>
      </c>
      <c r="R3558" s="42">
        <v>0</v>
      </c>
      <c r="S3558" s="42">
        <f>N3558-R3558</f>
        <v>302.86999999999989</v>
      </c>
      <c r="T3558" s="38">
        <v>2101</v>
      </c>
      <c r="U3558" s="14">
        <f>S3558/H3558</f>
        <v>0.16874202588488299</v>
      </c>
      <c r="V3558" s="19"/>
      <c r="W3558" s="19"/>
      <c r="X3558" s="37" t="s">
        <v>3463</v>
      </c>
    </row>
    <row r="3559" spans="1:24" ht="16.5" customHeight="1">
      <c r="A3559" s="38">
        <v>303</v>
      </c>
      <c r="B3559" s="39">
        <v>40704</v>
      </c>
      <c r="C3559" s="38">
        <v>10302911</v>
      </c>
      <c r="D3559" s="40" t="s">
        <v>845</v>
      </c>
      <c r="E3559" s="58">
        <v>3</v>
      </c>
      <c r="F3559" s="38">
        <v>120</v>
      </c>
      <c r="G3559" s="38" t="s">
        <v>23</v>
      </c>
      <c r="H3559" s="42">
        <v>8974.35</v>
      </c>
      <c r="I3559" s="57"/>
      <c r="J3559" s="44">
        <v>42001</v>
      </c>
      <c r="K3559" s="42">
        <v>0</v>
      </c>
      <c r="L3559" s="42">
        <v>7459.99</v>
      </c>
      <c r="M3559" s="44">
        <v>45199</v>
      </c>
      <c r="N3559" s="42">
        <f>H3559-K3559-L3559</f>
        <v>1514.3600000000006</v>
      </c>
      <c r="O3559" s="42">
        <v>0</v>
      </c>
      <c r="P3559" s="45">
        <v>0.13</v>
      </c>
      <c r="Q3559" s="42">
        <v>0</v>
      </c>
      <c r="R3559" s="42">
        <v>0</v>
      </c>
      <c r="S3559" s="42">
        <f>N3559-R3559</f>
        <v>1514.3600000000006</v>
      </c>
      <c r="T3559" s="38">
        <v>2102</v>
      </c>
      <c r="U3559" s="14">
        <f>S3559/H3559</f>
        <v>0.16874314017171166</v>
      </c>
      <c r="V3559" s="19"/>
      <c r="W3559" s="19"/>
      <c r="X3559" s="37" t="s">
        <v>3463</v>
      </c>
    </row>
    <row r="3560" spans="1:24" ht="16.5" customHeight="1">
      <c r="A3560" s="38">
        <v>320</v>
      </c>
      <c r="B3560" s="39">
        <v>40704</v>
      </c>
      <c r="C3560" s="38">
        <v>10302951</v>
      </c>
      <c r="D3560" s="40" t="s">
        <v>856</v>
      </c>
      <c r="E3560" s="58">
        <v>6</v>
      </c>
      <c r="F3560" s="38">
        <v>120</v>
      </c>
      <c r="G3560" s="38" t="s">
        <v>23</v>
      </c>
      <c r="H3560" s="42">
        <v>5128.2</v>
      </c>
      <c r="I3560" s="57"/>
      <c r="J3560" s="44">
        <v>42001</v>
      </c>
      <c r="K3560" s="42">
        <v>0</v>
      </c>
      <c r="L3560" s="42">
        <v>4262.84</v>
      </c>
      <c r="M3560" s="44">
        <v>45199</v>
      </c>
      <c r="N3560" s="42">
        <f>H3560-K3560-L3560</f>
        <v>865.35999999999967</v>
      </c>
      <c r="O3560" s="42">
        <v>0</v>
      </c>
      <c r="P3560" s="45">
        <v>0.13</v>
      </c>
      <c r="Q3560" s="42">
        <v>0</v>
      </c>
      <c r="R3560" s="42">
        <v>0</v>
      </c>
      <c r="S3560" s="42">
        <f>N3560-R3560</f>
        <v>865.35999999999967</v>
      </c>
      <c r="T3560" s="38">
        <v>2101</v>
      </c>
      <c r="U3560" s="14">
        <f>S3560/H3560</f>
        <v>0.16874536874536869</v>
      </c>
      <c r="V3560" s="19"/>
      <c r="W3560" s="19"/>
      <c r="X3560" s="37" t="s">
        <v>3463</v>
      </c>
    </row>
    <row r="3561" spans="1:24" ht="16.5" customHeight="1">
      <c r="A3561" s="38">
        <v>304</v>
      </c>
      <c r="B3561" s="39">
        <v>40704</v>
      </c>
      <c r="C3561" s="38">
        <v>10302913</v>
      </c>
      <c r="D3561" s="40" t="s">
        <v>846</v>
      </c>
      <c r="E3561" s="58">
        <v>5</v>
      </c>
      <c r="F3561" s="38">
        <v>120</v>
      </c>
      <c r="G3561" s="38" t="s">
        <v>23</v>
      </c>
      <c r="H3561" s="42">
        <v>6410.25</v>
      </c>
      <c r="I3561" s="57"/>
      <c r="J3561" s="44">
        <v>42001</v>
      </c>
      <c r="K3561" s="42">
        <v>0</v>
      </c>
      <c r="L3561" s="42">
        <v>5328.55</v>
      </c>
      <c r="M3561" s="44">
        <v>45199</v>
      </c>
      <c r="N3561" s="42">
        <f>H3561-K3561-L3561</f>
        <v>1081.6999999999998</v>
      </c>
      <c r="O3561" s="42">
        <v>0</v>
      </c>
      <c r="P3561" s="45">
        <v>0.13</v>
      </c>
      <c r="Q3561" s="42">
        <v>0</v>
      </c>
      <c r="R3561" s="42">
        <v>0</v>
      </c>
      <c r="S3561" s="42">
        <f>N3561-R3561</f>
        <v>1081.6999999999998</v>
      </c>
      <c r="T3561" s="38">
        <v>2102</v>
      </c>
      <c r="U3561" s="14">
        <f>S3561/H3561</f>
        <v>0.16874536874536872</v>
      </c>
      <c r="V3561" s="19"/>
      <c r="W3561" s="19"/>
      <c r="X3561" s="37" t="s">
        <v>3463</v>
      </c>
    </row>
    <row r="3562" spans="1:24" ht="16.5" customHeight="1">
      <c r="A3562" s="38">
        <v>351</v>
      </c>
      <c r="B3562" s="39">
        <v>40704</v>
      </c>
      <c r="C3562" s="38">
        <v>10303050</v>
      </c>
      <c r="D3562" s="40" t="s">
        <v>873</v>
      </c>
      <c r="E3562" s="58">
        <v>1</v>
      </c>
      <c r="F3562" s="38">
        <v>120</v>
      </c>
      <c r="G3562" s="38" t="s">
        <v>23</v>
      </c>
      <c r="H3562" s="42">
        <v>4102.5600000000004</v>
      </c>
      <c r="I3562" s="57"/>
      <c r="J3562" s="44">
        <v>42002</v>
      </c>
      <c r="K3562" s="42">
        <v>0</v>
      </c>
      <c r="L3562" s="42">
        <v>3410.27</v>
      </c>
      <c r="M3562" s="44">
        <v>45199</v>
      </c>
      <c r="N3562" s="42">
        <f>H3562-K3562-L3562</f>
        <v>692.29000000000042</v>
      </c>
      <c r="O3562" s="42">
        <v>0</v>
      </c>
      <c r="P3562" s="45">
        <v>0.13</v>
      </c>
      <c r="Q3562" s="42">
        <v>0</v>
      </c>
      <c r="R3562" s="42">
        <v>0</v>
      </c>
      <c r="S3562" s="42">
        <f>N3562-R3562</f>
        <v>692.29000000000042</v>
      </c>
      <c r="T3562" s="38">
        <v>2101</v>
      </c>
      <c r="U3562" s="14">
        <f>S3562/H3562</f>
        <v>0.16874585624585633</v>
      </c>
      <c r="V3562" s="19"/>
      <c r="W3562" s="19"/>
      <c r="X3562" s="37" t="s">
        <v>3463</v>
      </c>
    </row>
    <row r="3563" spans="1:24" ht="16.5" customHeight="1">
      <c r="A3563" s="38">
        <v>339</v>
      </c>
      <c r="B3563" s="39">
        <v>40704</v>
      </c>
      <c r="C3563" s="38">
        <v>10303013</v>
      </c>
      <c r="D3563" s="40" t="s">
        <v>625</v>
      </c>
      <c r="E3563" s="58">
        <v>1</v>
      </c>
      <c r="F3563" s="38">
        <v>120</v>
      </c>
      <c r="G3563" s="38" t="s">
        <v>23</v>
      </c>
      <c r="H3563" s="42">
        <v>4948.72</v>
      </c>
      <c r="I3563" s="57"/>
      <c r="J3563" s="44">
        <v>42001</v>
      </c>
      <c r="K3563" s="42">
        <v>0</v>
      </c>
      <c r="L3563" s="42">
        <v>4113.6400000000003</v>
      </c>
      <c r="M3563" s="44">
        <v>45199</v>
      </c>
      <c r="N3563" s="42">
        <f>H3563-K3563-L3563</f>
        <v>835.07999999999993</v>
      </c>
      <c r="O3563" s="42">
        <v>0</v>
      </c>
      <c r="P3563" s="45">
        <v>0.13</v>
      </c>
      <c r="Q3563" s="42">
        <v>0</v>
      </c>
      <c r="R3563" s="42">
        <v>0</v>
      </c>
      <c r="S3563" s="42">
        <f>N3563-R3563</f>
        <v>835.07999999999993</v>
      </c>
      <c r="T3563" s="38">
        <v>2101</v>
      </c>
      <c r="U3563" s="14">
        <f>S3563/H3563</f>
        <v>0.16874666580449083</v>
      </c>
      <c r="V3563" s="19"/>
      <c r="W3563" s="19"/>
      <c r="X3563" s="37" t="s">
        <v>3463</v>
      </c>
    </row>
    <row r="3564" spans="1:24" ht="16.5" customHeight="1">
      <c r="A3564" s="38">
        <v>336</v>
      </c>
      <c r="B3564" s="39">
        <v>40704</v>
      </c>
      <c r="C3564" s="38">
        <v>10302995</v>
      </c>
      <c r="D3564" s="40" t="s">
        <v>864</v>
      </c>
      <c r="E3564" s="58">
        <v>22</v>
      </c>
      <c r="F3564" s="38">
        <v>120</v>
      </c>
      <c r="G3564" s="38" t="s">
        <v>23</v>
      </c>
      <c r="H3564" s="42">
        <v>4136.66</v>
      </c>
      <c r="I3564" s="57"/>
      <c r="J3564" s="44">
        <v>42002</v>
      </c>
      <c r="K3564" s="42">
        <v>0</v>
      </c>
      <c r="L3564" s="42">
        <v>3438.61</v>
      </c>
      <c r="M3564" s="44">
        <v>45199</v>
      </c>
      <c r="N3564" s="42">
        <f>H3564-K3564-L3564</f>
        <v>698.04999999999973</v>
      </c>
      <c r="O3564" s="42">
        <v>0</v>
      </c>
      <c r="P3564" s="45">
        <v>0.13</v>
      </c>
      <c r="Q3564" s="42">
        <v>0</v>
      </c>
      <c r="R3564" s="42">
        <v>0</v>
      </c>
      <c r="S3564" s="42">
        <f>N3564-R3564</f>
        <v>698.04999999999973</v>
      </c>
      <c r="T3564" s="38">
        <v>5000</v>
      </c>
      <c r="U3564" s="14">
        <f>S3564/H3564</f>
        <v>0.16874725019701878</v>
      </c>
      <c r="V3564" s="19"/>
      <c r="W3564" s="19"/>
      <c r="X3564" s="37" t="s">
        <v>3463</v>
      </c>
    </row>
    <row r="3565" spans="1:24" ht="16.5" customHeight="1">
      <c r="A3565" s="38">
        <v>385</v>
      </c>
      <c r="B3565" s="39">
        <v>40704</v>
      </c>
      <c r="C3565" s="38">
        <v>10303531</v>
      </c>
      <c r="D3565" s="40" t="s">
        <v>126</v>
      </c>
      <c r="E3565" s="58">
        <v>5</v>
      </c>
      <c r="F3565" s="38">
        <v>120</v>
      </c>
      <c r="G3565" s="38" t="s">
        <v>23</v>
      </c>
      <c r="H3565" s="42">
        <v>3250</v>
      </c>
      <c r="I3565" s="57"/>
      <c r="J3565" s="44">
        <v>42001</v>
      </c>
      <c r="K3565" s="42">
        <v>0</v>
      </c>
      <c r="L3565" s="42">
        <v>2701.57</v>
      </c>
      <c r="M3565" s="44">
        <v>45199</v>
      </c>
      <c r="N3565" s="42">
        <f>H3565-K3565-L3565</f>
        <v>548.42999999999984</v>
      </c>
      <c r="O3565" s="42">
        <v>0</v>
      </c>
      <c r="P3565" s="45">
        <v>0.13</v>
      </c>
      <c r="Q3565" s="42">
        <v>0</v>
      </c>
      <c r="R3565" s="42">
        <v>0</v>
      </c>
      <c r="S3565" s="42">
        <f>N3565-R3565</f>
        <v>548.42999999999984</v>
      </c>
      <c r="T3565" s="38">
        <v>2103</v>
      </c>
      <c r="U3565" s="14">
        <f>S3565/H3565</f>
        <v>0.16874769230769227</v>
      </c>
      <c r="V3565" s="19"/>
      <c r="W3565" s="19"/>
      <c r="X3565" s="37" t="s">
        <v>3463</v>
      </c>
    </row>
    <row r="3566" spans="1:24" ht="16.5" customHeight="1">
      <c r="A3566" s="38">
        <v>327</v>
      </c>
      <c r="B3566" s="39">
        <v>40704</v>
      </c>
      <c r="C3566" s="38">
        <v>10302978</v>
      </c>
      <c r="D3566" s="40" t="s">
        <v>860</v>
      </c>
      <c r="E3566" s="58">
        <v>6</v>
      </c>
      <c r="F3566" s="38">
        <v>120</v>
      </c>
      <c r="G3566" s="38" t="s">
        <v>23</v>
      </c>
      <c r="H3566" s="42">
        <v>11446.14</v>
      </c>
      <c r="I3566" s="57"/>
      <c r="J3566" s="44">
        <v>42001</v>
      </c>
      <c r="K3566" s="42">
        <v>0</v>
      </c>
      <c r="L3566" s="42">
        <v>9514.6299999999992</v>
      </c>
      <c r="M3566" s="44">
        <v>45199</v>
      </c>
      <c r="N3566" s="42">
        <f>H3566-K3566-L3566</f>
        <v>1931.5100000000002</v>
      </c>
      <c r="O3566" s="42">
        <v>0</v>
      </c>
      <c r="P3566" s="45">
        <v>0.13</v>
      </c>
      <c r="Q3566" s="42">
        <v>0</v>
      </c>
      <c r="R3566" s="42">
        <v>0</v>
      </c>
      <c r="S3566" s="42">
        <f>N3566-R3566</f>
        <v>1931.5100000000002</v>
      </c>
      <c r="T3566" s="38">
        <v>2101</v>
      </c>
      <c r="U3566" s="14">
        <f>S3566/H3566</f>
        <v>0.16874771757116375</v>
      </c>
      <c r="V3566" s="19"/>
      <c r="W3566" s="19"/>
      <c r="X3566" s="37" t="s">
        <v>3463</v>
      </c>
    </row>
    <row r="3567" spans="1:24" ht="16.5" customHeight="1">
      <c r="A3567" s="38">
        <v>165</v>
      </c>
      <c r="B3567" s="39">
        <v>50099</v>
      </c>
      <c r="C3567" s="38">
        <v>10297651</v>
      </c>
      <c r="D3567" s="40" t="s">
        <v>616</v>
      </c>
      <c r="E3567" s="58">
        <v>5</v>
      </c>
      <c r="F3567" s="38">
        <v>120</v>
      </c>
      <c r="G3567" s="38" t="s">
        <v>23</v>
      </c>
      <c r="H3567" s="42">
        <v>2606.85</v>
      </c>
      <c r="I3567" s="57"/>
      <c r="J3567" s="44">
        <v>42000</v>
      </c>
      <c r="K3567" s="42">
        <v>0</v>
      </c>
      <c r="L3567" s="42">
        <v>2166.9499999999998</v>
      </c>
      <c r="M3567" s="44">
        <v>45199</v>
      </c>
      <c r="N3567" s="42">
        <f>H3567-K3567-L3567</f>
        <v>439.90000000000009</v>
      </c>
      <c r="O3567" s="42">
        <v>0</v>
      </c>
      <c r="P3567" s="45">
        <v>0.13</v>
      </c>
      <c r="Q3567" s="42">
        <v>0</v>
      </c>
      <c r="R3567" s="42">
        <v>0</v>
      </c>
      <c r="S3567" s="42">
        <f>N3567-R3567</f>
        <v>439.90000000000009</v>
      </c>
      <c r="T3567" s="38">
        <v>2101</v>
      </c>
      <c r="U3567" s="14">
        <f>S3567/H3567</f>
        <v>0.16874772234689381</v>
      </c>
      <c r="V3567" s="19"/>
      <c r="W3567" s="19"/>
      <c r="X3567" s="37" t="s">
        <v>3468</v>
      </c>
    </row>
    <row r="3568" spans="1:24" ht="16.5" customHeight="1">
      <c r="A3568" s="38">
        <v>387</v>
      </c>
      <c r="B3568" s="39">
        <v>40704</v>
      </c>
      <c r="C3568" s="38">
        <v>10303544</v>
      </c>
      <c r="D3568" s="40" t="s">
        <v>897</v>
      </c>
      <c r="E3568" s="58">
        <v>6</v>
      </c>
      <c r="F3568" s="38">
        <v>120</v>
      </c>
      <c r="G3568" s="38" t="s">
        <v>23</v>
      </c>
      <c r="H3568" s="42">
        <v>13117.92</v>
      </c>
      <c r="I3568" s="57"/>
      <c r="J3568" s="44">
        <v>42001</v>
      </c>
      <c r="K3568" s="42">
        <v>0</v>
      </c>
      <c r="L3568" s="42">
        <v>10904.3</v>
      </c>
      <c r="M3568" s="44">
        <v>45199</v>
      </c>
      <c r="N3568" s="42">
        <f>H3568-K3568-L3568</f>
        <v>2213.6200000000008</v>
      </c>
      <c r="O3568" s="42">
        <v>0</v>
      </c>
      <c r="P3568" s="45">
        <v>0.13</v>
      </c>
      <c r="Q3568" s="42">
        <v>0</v>
      </c>
      <c r="R3568" s="42">
        <v>0</v>
      </c>
      <c r="S3568" s="42">
        <f>N3568-R3568</f>
        <v>2213.6200000000008</v>
      </c>
      <c r="T3568" s="38">
        <v>2101</v>
      </c>
      <c r="U3568" s="14">
        <f>S3568/H3568</f>
        <v>0.16874778928366699</v>
      </c>
      <c r="V3568" s="19"/>
      <c r="W3568" s="19"/>
      <c r="X3568" s="37" t="s">
        <v>3463</v>
      </c>
    </row>
    <row r="3569" spans="1:24" ht="16.5" customHeight="1">
      <c r="A3569" s="38">
        <v>383</v>
      </c>
      <c r="B3569" s="39">
        <v>40704</v>
      </c>
      <c r="C3569" s="38">
        <v>10303529</v>
      </c>
      <c r="D3569" s="40" t="s">
        <v>895</v>
      </c>
      <c r="E3569" s="58">
        <v>36</v>
      </c>
      <c r="F3569" s="38">
        <v>120</v>
      </c>
      <c r="G3569" s="38" t="s">
        <v>23</v>
      </c>
      <c r="H3569" s="42">
        <v>17627.759999999998</v>
      </c>
      <c r="I3569" s="57"/>
      <c r="J3569" s="44">
        <v>42001</v>
      </c>
      <c r="K3569" s="42">
        <v>0</v>
      </c>
      <c r="L3569" s="42">
        <v>14653.11</v>
      </c>
      <c r="M3569" s="44">
        <v>45199</v>
      </c>
      <c r="N3569" s="42">
        <f>H3569-K3569-L3569</f>
        <v>2974.6499999999978</v>
      </c>
      <c r="O3569" s="42">
        <v>0</v>
      </c>
      <c r="P3569" s="45">
        <v>0.13</v>
      </c>
      <c r="Q3569" s="42">
        <v>0</v>
      </c>
      <c r="R3569" s="42">
        <v>0</v>
      </c>
      <c r="S3569" s="42">
        <f>N3569-R3569</f>
        <v>2974.6499999999978</v>
      </c>
      <c r="T3569" s="38">
        <v>5000</v>
      </c>
      <c r="U3569" s="14">
        <f>S3569/H3569</f>
        <v>0.16874804285967124</v>
      </c>
      <c r="V3569" s="19"/>
      <c r="W3569" s="19"/>
      <c r="X3569" s="37" t="s">
        <v>3463</v>
      </c>
    </row>
    <row r="3570" spans="1:24" ht="16.5" customHeight="1">
      <c r="A3570" s="38">
        <v>343</v>
      </c>
      <c r="B3570" s="39">
        <v>40704</v>
      </c>
      <c r="C3570" s="38">
        <v>10303029</v>
      </c>
      <c r="D3570" s="40" t="s">
        <v>867</v>
      </c>
      <c r="E3570" s="58">
        <v>6</v>
      </c>
      <c r="F3570" s="38">
        <v>120</v>
      </c>
      <c r="G3570" s="38" t="s">
        <v>23</v>
      </c>
      <c r="H3570" s="42">
        <v>14358.96</v>
      </c>
      <c r="I3570" s="57"/>
      <c r="J3570" s="44">
        <v>42001</v>
      </c>
      <c r="K3570" s="42">
        <v>0</v>
      </c>
      <c r="L3570" s="42">
        <v>11935.91</v>
      </c>
      <c r="M3570" s="44">
        <v>45199</v>
      </c>
      <c r="N3570" s="42">
        <f>H3570-K3570-L3570</f>
        <v>2423.0499999999993</v>
      </c>
      <c r="O3570" s="42">
        <v>0</v>
      </c>
      <c r="P3570" s="45">
        <v>0.13</v>
      </c>
      <c r="Q3570" s="42">
        <v>0</v>
      </c>
      <c r="R3570" s="42">
        <v>0</v>
      </c>
      <c r="S3570" s="42">
        <f>N3570-R3570</f>
        <v>2423.0499999999993</v>
      </c>
      <c r="T3570" s="38">
        <v>2109</v>
      </c>
      <c r="U3570" s="14">
        <f>S3570/H3570</f>
        <v>0.1687482937482937</v>
      </c>
      <c r="V3570" s="19"/>
      <c r="W3570" s="19"/>
      <c r="X3570" s="37" t="s">
        <v>3463</v>
      </c>
    </row>
    <row r="3571" spans="1:24" ht="16.5" customHeight="1">
      <c r="A3571" s="38">
        <v>295</v>
      </c>
      <c r="B3571" s="39">
        <v>40704</v>
      </c>
      <c r="C3571" s="38">
        <v>10302898</v>
      </c>
      <c r="D3571" s="40" t="s">
        <v>583</v>
      </c>
      <c r="E3571" s="58">
        <v>12</v>
      </c>
      <c r="F3571" s="38">
        <v>120</v>
      </c>
      <c r="G3571" s="38" t="s">
        <v>23</v>
      </c>
      <c r="H3571" s="42">
        <v>2051.2800000000002</v>
      </c>
      <c r="I3571" s="57"/>
      <c r="J3571" s="44">
        <v>42001</v>
      </c>
      <c r="K3571" s="42">
        <v>0</v>
      </c>
      <c r="L3571" s="42">
        <v>1705.13</v>
      </c>
      <c r="M3571" s="44">
        <v>45199</v>
      </c>
      <c r="N3571" s="42">
        <f>H3571-K3571-L3571</f>
        <v>346.15000000000009</v>
      </c>
      <c r="O3571" s="42">
        <v>0</v>
      </c>
      <c r="P3571" s="45">
        <v>0.13</v>
      </c>
      <c r="Q3571" s="42">
        <v>0</v>
      </c>
      <c r="R3571" s="42">
        <v>0</v>
      </c>
      <c r="S3571" s="42">
        <f>N3571-R3571</f>
        <v>346.15000000000009</v>
      </c>
      <c r="T3571" s="38">
        <v>2101</v>
      </c>
      <c r="U3571" s="14">
        <f>S3571/H3571</f>
        <v>0.16874829374829378</v>
      </c>
      <c r="V3571" s="19"/>
      <c r="W3571" s="19"/>
      <c r="X3571" s="37" t="s">
        <v>3463</v>
      </c>
    </row>
    <row r="3572" spans="1:24" ht="16.5" customHeight="1">
      <c r="A3572" s="38">
        <v>319</v>
      </c>
      <c r="B3572" s="39">
        <v>40704</v>
      </c>
      <c r="C3572" s="38">
        <v>10302949</v>
      </c>
      <c r="D3572" s="40" t="s">
        <v>423</v>
      </c>
      <c r="E3572" s="58">
        <v>2</v>
      </c>
      <c r="F3572" s="38">
        <v>120</v>
      </c>
      <c r="G3572" s="38" t="s">
        <v>23</v>
      </c>
      <c r="H3572" s="42">
        <v>2051.2800000000002</v>
      </c>
      <c r="I3572" s="57"/>
      <c r="J3572" s="44">
        <v>42001</v>
      </c>
      <c r="K3572" s="42">
        <v>0</v>
      </c>
      <c r="L3572" s="42">
        <v>1705.13</v>
      </c>
      <c r="M3572" s="44">
        <v>45199</v>
      </c>
      <c r="N3572" s="42">
        <f>H3572-K3572-L3572</f>
        <v>346.15000000000009</v>
      </c>
      <c r="O3572" s="42">
        <v>0</v>
      </c>
      <c r="P3572" s="45">
        <v>0.13</v>
      </c>
      <c r="Q3572" s="42">
        <v>0</v>
      </c>
      <c r="R3572" s="42">
        <v>0</v>
      </c>
      <c r="S3572" s="42">
        <f>N3572-R3572</f>
        <v>346.15000000000009</v>
      </c>
      <c r="T3572" s="38">
        <v>2101</v>
      </c>
      <c r="U3572" s="14">
        <f>S3572/H3572</f>
        <v>0.16874829374829378</v>
      </c>
      <c r="V3572" s="19"/>
      <c r="W3572" s="19"/>
      <c r="X3572" s="37" t="s">
        <v>3463</v>
      </c>
    </row>
    <row r="3573" spans="1:24" ht="16.5" customHeight="1">
      <c r="A3573" s="38">
        <v>380</v>
      </c>
      <c r="B3573" s="39">
        <v>40704</v>
      </c>
      <c r="C3573" s="38">
        <v>10303526</v>
      </c>
      <c r="D3573" s="40" t="s">
        <v>893</v>
      </c>
      <c r="E3573" s="58">
        <v>60</v>
      </c>
      <c r="F3573" s="38">
        <v>120</v>
      </c>
      <c r="G3573" s="38" t="s">
        <v>23</v>
      </c>
      <c r="H3573" s="42">
        <v>19200</v>
      </c>
      <c r="I3573" s="57"/>
      <c r="J3573" s="44">
        <v>42002</v>
      </c>
      <c r="K3573" s="42">
        <v>0</v>
      </c>
      <c r="L3573" s="42">
        <v>15960.03</v>
      </c>
      <c r="M3573" s="44">
        <v>45199</v>
      </c>
      <c r="N3573" s="42">
        <f>H3573-K3573-L3573</f>
        <v>3239.9699999999993</v>
      </c>
      <c r="O3573" s="42">
        <v>0</v>
      </c>
      <c r="P3573" s="45">
        <v>0.13</v>
      </c>
      <c r="Q3573" s="42">
        <v>0</v>
      </c>
      <c r="R3573" s="42">
        <v>0</v>
      </c>
      <c r="S3573" s="42">
        <f>N3573-R3573</f>
        <v>3239.9699999999993</v>
      </c>
      <c r="T3573" s="38">
        <v>5000</v>
      </c>
      <c r="U3573" s="14">
        <f>S3573/H3573</f>
        <v>0.16874843749999996</v>
      </c>
      <c r="V3573" s="19"/>
      <c r="W3573" s="19"/>
      <c r="X3573" s="37" t="s">
        <v>3463</v>
      </c>
    </row>
    <row r="3574" spans="1:24" ht="16.5" customHeight="1">
      <c r="A3574" s="38">
        <v>325</v>
      </c>
      <c r="B3574" s="39">
        <v>40704</v>
      </c>
      <c r="C3574" s="38">
        <v>10302972</v>
      </c>
      <c r="D3574" s="40" t="s">
        <v>858</v>
      </c>
      <c r="E3574" s="58">
        <v>4</v>
      </c>
      <c r="F3574" s="38">
        <v>120</v>
      </c>
      <c r="G3574" s="38" t="s">
        <v>23</v>
      </c>
      <c r="H3574" s="42">
        <v>11179.48</v>
      </c>
      <c r="I3574" s="57"/>
      <c r="J3574" s="44">
        <v>42001</v>
      </c>
      <c r="K3574" s="42">
        <v>0</v>
      </c>
      <c r="L3574" s="42">
        <v>9292.9599999999991</v>
      </c>
      <c r="M3574" s="44">
        <v>45199</v>
      </c>
      <c r="N3574" s="42">
        <f>H3574-K3574-L3574</f>
        <v>1886.5200000000004</v>
      </c>
      <c r="O3574" s="42">
        <v>0</v>
      </c>
      <c r="P3574" s="45">
        <v>0.13</v>
      </c>
      <c r="Q3574" s="42">
        <v>0</v>
      </c>
      <c r="R3574" s="42">
        <v>0</v>
      </c>
      <c r="S3574" s="42">
        <f>N3574-R3574</f>
        <v>1886.5200000000004</v>
      </c>
      <c r="T3574" s="38">
        <v>2101</v>
      </c>
      <c r="U3574" s="14">
        <f>S3574/H3574</f>
        <v>0.16874845699442198</v>
      </c>
      <c r="V3574" s="19"/>
      <c r="W3574" s="19"/>
      <c r="X3574" s="37" t="s">
        <v>3463</v>
      </c>
    </row>
    <row r="3575" spans="1:24" ht="16.5" customHeight="1">
      <c r="A3575" s="38">
        <v>166</v>
      </c>
      <c r="B3575" s="39">
        <v>50099</v>
      </c>
      <c r="C3575" s="38">
        <v>10297652</v>
      </c>
      <c r="D3575" s="40" t="s">
        <v>526</v>
      </c>
      <c r="E3575" s="58">
        <v>8</v>
      </c>
      <c r="F3575" s="38">
        <v>120</v>
      </c>
      <c r="G3575" s="38" t="s">
        <v>23</v>
      </c>
      <c r="H3575" s="42">
        <v>1914.56</v>
      </c>
      <c r="I3575" s="57"/>
      <c r="J3575" s="44">
        <v>42000</v>
      </c>
      <c r="K3575" s="42">
        <v>0</v>
      </c>
      <c r="L3575" s="42">
        <v>1591.48</v>
      </c>
      <c r="M3575" s="44">
        <v>45199</v>
      </c>
      <c r="N3575" s="42">
        <f>H3575-K3575-L3575</f>
        <v>323.07999999999993</v>
      </c>
      <c r="O3575" s="42">
        <v>0</v>
      </c>
      <c r="P3575" s="45">
        <v>0.13</v>
      </c>
      <c r="Q3575" s="42">
        <v>0</v>
      </c>
      <c r="R3575" s="42">
        <v>0</v>
      </c>
      <c r="S3575" s="42">
        <f>N3575-R3575</f>
        <v>323.07999999999993</v>
      </c>
      <c r="T3575" s="38">
        <v>2101</v>
      </c>
      <c r="U3575" s="14">
        <f>S3575/H3575</f>
        <v>0.16874895537355838</v>
      </c>
      <c r="V3575" s="19"/>
      <c r="W3575" s="19"/>
      <c r="X3575" s="37" t="s">
        <v>3468</v>
      </c>
    </row>
    <row r="3576" spans="1:24" ht="16.5" customHeight="1">
      <c r="A3576" s="38">
        <v>299</v>
      </c>
      <c r="B3576" s="39">
        <v>40704</v>
      </c>
      <c r="C3576" s="38">
        <v>10302905</v>
      </c>
      <c r="D3576" s="40" t="s">
        <v>842</v>
      </c>
      <c r="E3576" s="58">
        <v>6</v>
      </c>
      <c r="F3576" s="38">
        <v>120</v>
      </c>
      <c r="G3576" s="38" t="s">
        <v>21</v>
      </c>
      <c r="H3576" s="42">
        <v>35384.639999999999</v>
      </c>
      <c r="I3576" s="57"/>
      <c r="J3576" s="44">
        <v>42003</v>
      </c>
      <c r="K3576" s="42">
        <v>0</v>
      </c>
      <c r="L3576" s="42">
        <v>29413.51</v>
      </c>
      <c r="M3576" s="44">
        <v>45199</v>
      </c>
      <c r="N3576" s="42">
        <f>H3576-K3576-L3576</f>
        <v>5971.130000000001</v>
      </c>
      <c r="O3576" s="42">
        <v>0</v>
      </c>
      <c r="P3576" s="45">
        <v>0.13</v>
      </c>
      <c r="Q3576" s="42">
        <v>0</v>
      </c>
      <c r="R3576" s="42">
        <v>0</v>
      </c>
      <c r="S3576" s="42">
        <f>N3576-R3576</f>
        <v>5971.130000000001</v>
      </c>
      <c r="T3576" s="38">
        <v>5000</v>
      </c>
      <c r="U3576" s="14">
        <f>S3576/H3576</f>
        <v>0.16874920869620269</v>
      </c>
      <c r="V3576" s="19"/>
      <c r="W3576" s="19"/>
      <c r="X3576" s="37" t="s">
        <v>3463</v>
      </c>
    </row>
    <row r="3577" spans="1:24" ht="16.5" customHeight="1">
      <c r="A3577" s="38">
        <v>384</v>
      </c>
      <c r="B3577" s="39">
        <v>40704</v>
      </c>
      <c r="C3577" s="38">
        <v>10303530</v>
      </c>
      <c r="D3577" s="40" t="s">
        <v>540</v>
      </c>
      <c r="E3577" s="58">
        <v>2</v>
      </c>
      <c r="F3577" s="38">
        <v>120</v>
      </c>
      <c r="G3577" s="38" t="s">
        <v>23</v>
      </c>
      <c r="H3577" s="42">
        <v>6924</v>
      </c>
      <c r="I3577" s="57"/>
      <c r="J3577" s="44">
        <v>42001</v>
      </c>
      <c r="K3577" s="42">
        <v>0</v>
      </c>
      <c r="L3577" s="42">
        <v>5755.58</v>
      </c>
      <c r="M3577" s="44">
        <v>45199</v>
      </c>
      <c r="N3577" s="42">
        <f>H3577-K3577-L3577</f>
        <v>1168.42</v>
      </c>
      <c r="O3577" s="42">
        <v>0</v>
      </c>
      <c r="P3577" s="45">
        <v>0.13</v>
      </c>
      <c r="Q3577" s="42">
        <v>0</v>
      </c>
      <c r="R3577" s="42">
        <v>0</v>
      </c>
      <c r="S3577" s="42">
        <f>N3577-R3577</f>
        <v>1168.42</v>
      </c>
      <c r="T3577" s="38">
        <v>5000</v>
      </c>
      <c r="U3577" s="14">
        <f>S3577/H3577</f>
        <v>0.16874927787406124</v>
      </c>
      <c r="V3577" s="19"/>
      <c r="W3577" s="19"/>
      <c r="X3577" s="37" t="s">
        <v>3463</v>
      </c>
    </row>
    <row r="3578" spans="1:24" ht="16.5" customHeight="1">
      <c r="A3578" s="38">
        <v>59</v>
      </c>
      <c r="B3578" s="39">
        <v>10708</v>
      </c>
      <c r="C3578" s="38">
        <v>10296737</v>
      </c>
      <c r="D3578" s="40" t="s">
        <v>31</v>
      </c>
      <c r="E3578" s="38">
        <v>264</v>
      </c>
      <c r="F3578" s="38">
        <v>120</v>
      </c>
      <c r="G3578" s="38" t="s">
        <v>23</v>
      </c>
      <c r="H3578" s="42">
        <v>11528.81</v>
      </c>
      <c r="I3578" s="53"/>
      <c r="J3578" s="44">
        <v>41961</v>
      </c>
      <c r="K3578" s="42">
        <v>0</v>
      </c>
      <c r="L3578" s="42">
        <v>9583.33</v>
      </c>
      <c r="M3578" s="44">
        <v>45169</v>
      </c>
      <c r="N3578" s="42">
        <f>H3578-K3578-L3578</f>
        <v>1945.4799999999996</v>
      </c>
      <c r="O3578" s="42">
        <v>0</v>
      </c>
      <c r="P3578" s="45">
        <v>0.13</v>
      </c>
      <c r="Q3578" s="42">
        <v>0</v>
      </c>
      <c r="R3578" s="42">
        <v>0</v>
      </c>
      <c r="S3578" s="42">
        <v>1945.48</v>
      </c>
      <c r="T3578" s="38">
        <v>5000</v>
      </c>
      <c r="U3578" s="14">
        <f>S3578/H3578</f>
        <v>0.16874941993145867</v>
      </c>
      <c r="V3578" s="19"/>
      <c r="W3578" s="19"/>
      <c r="X3578" s="37" t="s">
        <v>3456</v>
      </c>
    </row>
    <row r="3579" spans="1:24" ht="16.5" customHeight="1">
      <c r="A3579" s="38">
        <v>377</v>
      </c>
      <c r="B3579" s="39">
        <v>40704</v>
      </c>
      <c r="C3579" s="38">
        <v>10303522</v>
      </c>
      <c r="D3579" s="40" t="s">
        <v>891</v>
      </c>
      <c r="E3579" s="58">
        <v>4</v>
      </c>
      <c r="F3579" s="38">
        <v>120</v>
      </c>
      <c r="G3579" s="38" t="s">
        <v>23</v>
      </c>
      <c r="H3579" s="42">
        <v>8736</v>
      </c>
      <c r="I3579" s="57"/>
      <c r="J3579" s="44">
        <v>42002</v>
      </c>
      <c r="K3579" s="42">
        <v>0</v>
      </c>
      <c r="L3579" s="42">
        <v>7261.8</v>
      </c>
      <c r="M3579" s="44">
        <v>45199</v>
      </c>
      <c r="N3579" s="42">
        <f>H3579-K3579-L3579</f>
        <v>1474.1999999999998</v>
      </c>
      <c r="O3579" s="42">
        <v>0</v>
      </c>
      <c r="P3579" s="45">
        <v>0.13</v>
      </c>
      <c r="Q3579" s="42">
        <v>0</v>
      </c>
      <c r="R3579" s="42">
        <v>0</v>
      </c>
      <c r="S3579" s="42">
        <f>N3579-R3579</f>
        <v>1474.1999999999998</v>
      </c>
      <c r="T3579" s="38">
        <v>5000</v>
      </c>
      <c r="U3579" s="14">
        <f>S3579/H3579</f>
        <v>0.16874999999999998</v>
      </c>
      <c r="V3579" s="19"/>
      <c r="W3579" s="19"/>
      <c r="X3579" s="37" t="s">
        <v>3463</v>
      </c>
    </row>
    <row r="3580" spans="1:24" ht="16.5" customHeight="1">
      <c r="A3580" s="38">
        <v>374</v>
      </c>
      <c r="B3580" s="39">
        <v>40704</v>
      </c>
      <c r="C3580" s="38">
        <v>10303518</v>
      </c>
      <c r="D3580" s="40" t="s">
        <v>593</v>
      </c>
      <c r="E3580" s="58">
        <v>6</v>
      </c>
      <c r="F3580" s="38">
        <v>120</v>
      </c>
      <c r="G3580" s="38" t="s">
        <v>23</v>
      </c>
      <c r="H3580" s="42">
        <v>2880</v>
      </c>
      <c r="I3580" s="57"/>
      <c r="J3580" s="44">
        <v>42002</v>
      </c>
      <c r="K3580" s="42">
        <v>0</v>
      </c>
      <c r="L3580" s="42">
        <v>2394</v>
      </c>
      <c r="M3580" s="44">
        <v>45199</v>
      </c>
      <c r="N3580" s="42">
        <f>H3580-K3580-L3580</f>
        <v>486</v>
      </c>
      <c r="O3580" s="42">
        <v>0</v>
      </c>
      <c r="P3580" s="45">
        <v>0.13</v>
      </c>
      <c r="Q3580" s="42">
        <v>0</v>
      </c>
      <c r="R3580" s="42">
        <v>0</v>
      </c>
      <c r="S3580" s="42">
        <f>N3580-R3580</f>
        <v>486</v>
      </c>
      <c r="T3580" s="38">
        <v>5000</v>
      </c>
      <c r="U3580" s="14">
        <f>S3580/H3580</f>
        <v>0.16875000000000001</v>
      </c>
      <c r="V3580" s="19"/>
      <c r="W3580" s="19"/>
      <c r="X3580" s="37" t="s">
        <v>3463</v>
      </c>
    </row>
    <row r="3581" spans="1:24" ht="16.5" customHeight="1">
      <c r="A3581" s="38">
        <v>381</v>
      </c>
      <c r="B3581" s="39">
        <v>40704</v>
      </c>
      <c r="C3581" s="38">
        <v>10303527</v>
      </c>
      <c r="D3581" s="40" t="s">
        <v>894</v>
      </c>
      <c r="E3581" s="58">
        <v>44</v>
      </c>
      <c r="F3581" s="38">
        <v>120</v>
      </c>
      <c r="G3581" s="38" t="s">
        <v>23</v>
      </c>
      <c r="H3581" s="42">
        <v>12355.2</v>
      </c>
      <c r="I3581" s="57"/>
      <c r="J3581" s="44">
        <v>42001</v>
      </c>
      <c r="K3581" s="42">
        <v>0</v>
      </c>
      <c r="L3581" s="42">
        <v>10270.26</v>
      </c>
      <c r="M3581" s="44">
        <v>45199</v>
      </c>
      <c r="N3581" s="42">
        <f>H3581-K3581-L3581</f>
        <v>2084.9400000000005</v>
      </c>
      <c r="O3581" s="42">
        <v>0</v>
      </c>
      <c r="P3581" s="45">
        <v>0.13</v>
      </c>
      <c r="Q3581" s="42">
        <v>0</v>
      </c>
      <c r="R3581" s="42">
        <v>0</v>
      </c>
      <c r="S3581" s="42">
        <f>N3581-R3581</f>
        <v>2084.9400000000005</v>
      </c>
      <c r="T3581" s="38">
        <v>5000</v>
      </c>
      <c r="U3581" s="14">
        <f>S3581/H3581</f>
        <v>0.16875000000000004</v>
      </c>
      <c r="V3581" s="19"/>
      <c r="W3581" s="19"/>
      <c r="X3581" s="37" t="s">
        <v>3463</v>
      </c>
    </row>
    <row r="3582" spans="1:24" ht="16.5" customHeight="1">
      <c r="A3582" s="38">
        <v>167</v>
      </c>
      <c r="B3582" s="39">
        <v>50099</v>
      </c>
      <c r="C3582" s="38">
        <v>10297653</v>
      </c>
      <c r="D3582" s="40" t="s">
        <v>901</v>
      </c>
      <c r="E3582" s="58">
        <v>1</v>
      </c>
      <c r="F3582" s="38">
        <v>120</v>
      </c>
      <c r="G3582" s="38" t="s">
        <v>23</v>
      </c>
      <c r="H3582" s="42">
        <v>811.97</v>
      </c>
      <c r="I3582" s="57"/>
      <c r="J3582" s="44">
        <v>42000</v>
      </c>
      <c r="K3582" s="42">
        <v>0</v>
      </c>
      <c r="L3582" s="42">
        <v>674.95</v>
      </c>
      <c r="M3582" s="44">
        <v>45199</v>
      </c>
      <c r="N3582" s="42">
        <f>H3582-K3582-L3582</f>
        <v>137.01999999999998</v>
      </c>
      <c r="O3582" s="42">
        <v>0</v>
      </c>
      <c r="P3582" s="45">
        <v>0.13</v>
      </c>
      <c r="Q3582" s="42">
        <v>0</v>
      </c>
      <c r="R3582" s="42">
        <v>0</v>
      </c>
      <c r="S3582" s="42">
        <f>N3582-R3582</f>
        <v>137.01999999999998</v>
      </c>
      <c r="T3582" s="38">
        <v>2105</v>
      </c>
      <c r="U3582" s="14">
        <f>S3582/H3582</f>
        <v>0.16875007697328717</v>
      </c>
      <c r="V3582" s="19"/>
      <c r="W3582" s="19"/>
      <c r="X3582" s="37" t="s">
        <v>3468</v>
      </c>
    </row>
    <row r="3583" spans="1:24" ht="16.5" customHeight="1">
      <c r="A3583" s="38">
        <v>329</v>
      </c>
      <c r="B3583" s="39">
        <v>40704</v>
      </c>
      <c r="C3583" s="38">
        <v>10302982</v>
      </c>
      <c r="D3583" s="40" t="s">
        <v>327</v>
      </c>
      <c r="E3583" s="58">
        <v>5</v>
      </c>
      <c r="F3583" s="38">
        <v>120</v>
      </c>
      <c r="G3583" s="38" t="s">
        <v>23</v>
      </c>
      <c r="H3583" s="42">
        <v>7145.3</v>
      </c>
      <c r="I3583" s="57"/>
      <c r="J3583" s="44">
        <v>42001</v>
      </c>
      <c r="K3583" s="42">
        <v>0</v>
      </c>
      <c r="L3583" s="42">
        <v>5939.53</v>
      </c>
      <c r="M3583" s="44">
        <v>45199</v>
      </c>
      <c r="N3583" s="42">
        <f>H3583-K3583-L3583</f>
        <v>1205.7700000000004</v>
      </c>
      <c r="O3583" s="42">
        <v>0</v>
      </c>
      <c r="P3583" s="45">
        <v>0.13</v>
      </c>
      <c r="Q3583" s="42">
        <v>0</v>
      </c>
      <c r="R3583" s="42">
        <v>0</v>
      </c>
      <c r="S3583" s="42">
        <f>N3583-R3583</f>
        <v>1205.7700000000004</v>
      </c>
      <c r="T3583" s="38">
        <v>2101</v>
      </c>
      <c r="U3583" s="14">
        <f>S3583/H3583</f>
        <v>0.1687500874700853</v>
      </c>
      <c r="V3583" s="19"/>
      <c r="W3583" s="19"/>
      <c r="X3583" s="37" t="s">
        <v>3463</v>
      </c>
    </row>
    <row r="3584" spans="1:24" ht="16.5" customHeight="1">
      <c r="A3584" s="38">
        <v>367</v>
      </c>
      <c r="B3584" s="39">
        <v>40704</v>
      </c>
      <c r="C3584" s="38">
        <v>10303506</v>
      </c>
      <c r="D3584" s="40" t="s">
        <v>678</v>
      </c>
      <c r="E3584" s="58">
        <v>10</v>
      </c>
      <c r="F3584" s="38">
        <v>120</v>
      </c>
      <c r="G3584" s="38" t="s">
        <v>23</v>
      </c>
      <c r="H3584" s="42">
        <v>8786.2999999999993</v>
      </c>
      <c r="I3584" s="57"/>
      <c r="J3584" s="44">
        <v>42001</v>
      </c>
      <c r="K3584" s="42">
        <v>0</v>
      </c>
      <c r="L3584" s="42">
        <v>7303.61</v>
      </c>
      <c r="M3584" s="44">
        <v>45199</v>
      </c>
      <c r="N3584" s="42">
        <f>H3584-K3584-L3584</f>
        <v>1482.6899999999996</v>
      </c>
      <c r="O3584" s="42">
        <v>0</v>
      </c>
      <c r="P3584" s="45">
        <v>0.13</v>
      </c>
      <c r="Q3584" s="42">
        <v>0</v>
      </c>
      <c r="R3584" s="42">
        <v>0</v>
      </c>
      <c r="S3584" s="42">
        <f>N3584-R3584</f>
        <v>1482.6899999999996</v>
      </c>
      <c r="T3584" s="38">
        <v>2101</v>
      </c>
      <c r="U3584" s="14">
        <f>S3584/H3584</f>
        <v>0.16875021340040741</v>
      </c>
      <c r="V3584" s="19"/>
      <c r="W3584" s="19"/>
      <c r="X3584" s="37" t="s">
        <v>3463</v>
      </c>
    </row>
    <row r="3585" spans="1:24" ht="16.5" customHeight="1">
      <c r="A3585" s="38">
        <v>294</v>
      </c>
      <c r="B3585" s="39">
        <v>40704</v>
      </c>
      <c r="C3585" s="38">
        <v>10302891</v>
      </c>
      <c r="D3585" s="40" t="s">
        <v>838</v>
      </c>
      <c r="E3585" s="58">
        <v>2</v>
      </c>
      <c r="F3585" s="38">
        <v>120</v>
      </c>
      <c r="G3585" s="38" t="s">
        <v>21</v>
      </c>
      <c r="H3585" s="42">
        <v>18998.3</v>
      </c>
      <c r="I3585" s="57"/>
      <c r="J3585" s="44">
        <v>42003</v>
      </c>
      <c r="K3585" s="42">
        <v>0</v>
      </c>
      <c r="L3585" s="42">
        <v>15792.33</v>
      </c>
      <c r="M3585" s="44">
        <v>45199</v>
      </c>
      <c r="N3585" s="42">
        <f>H3585-K3585-L3585</f>
        <v>3205.9699999999993</v>
      </c>
      <c r="O3585" s="42">
        <v>0</v>
      </c>
      <c r="P3585" s="45">
        <v>0.13</v>
      </c>
      <c r="Q3585" s="42">
        <v>0</v>
      </c>
      <c r="R3585" s="42">
        <v>0</v>
      </c>
      <c r="S3585" s="42">
        <f>N3585-R3585</f>
        <v>3205.9699999999993</v>
      </c>
      <c r="T3585" s="38">
        <v>5000</v>
      </c>
      <c r="U3585" s="14">
        <f>S3585/H3585</f>
        <v>0.16875036187448347</v>
      </c>
      <c r="V3585" s="19"/>
      <c r="W3585" s="19"/>
      <c r="X3585" s="37" t="s">
        <v>3463</v>
      </c>
    </row>
    <row r="3586" spans="1:24" ht="16.5" customHeight="1">
      <c r="A3586" s="38">
        <v>331</v>
      </c>
      <c r="B3586" s="39">
        <v>40704</v>
      </c>
      <c r="C3586" s="38">
        <v>10302984</v>
      </c>
      <c r="D3586" s="40" t="s">
        <v>863</v>
      </c>
      <c r="E3586" s="58">
        <v>5</v>
      </c>
      <c r="F3586" s="38">
        <v>120</v>
      </c>
      <c r="G3586" s="38" t="s">
        <v>23</v>
      </c>
      <c r="H3586" s="42">
        <v>5833.35</v>
      </c>
      <c r="I3586" s="57"/>
      <c r="J3586" s="44">
        <v>42001</v>
      </c>
      <c r="K3586" s="42">
        <v>0</v>
      </c>
      <c r="L3586" s="42">
        <v>4848.97</v>
      </c>
      <c r="M3586" s="44">
        <v>45199</v>
      </c>
      <c r="N3586" s="42">
        <f>H3586-K3586-L3586</f>
        <v>984.38000000000011</v>
      </c>
      <c r="O3586" s="42">
        <v>0</v>
      </c>
      <c r="P3586" s="45">
        <v>0.13</v>
      </c>
      <c r="Q3586" s="42">
        <v>0</v>
      </c>
      <c r="R3586" s="42">
        <v>0</v>
      </c>
      <c r="S3586" s="42">
        <f>N3586-R3586</f>
        <v>984.38000000000011</v>
      </c>
      <c r="T3586" s="38">
        <v>2101</v>
      </c>
      <c r="U3586" s="14">
        <f>S3586/H3586</f>
        <v>0.16875037499892859</v>
      </c>
      <c r="V3586" s="19"/>
      <c r="W3586" s="19"/>
      <c r="X3586" s="37" t="s">
        <v>3463</v>
      </c>
    </row>
    <row r="3587" spans="1:24" ht="16.5" customHeight="1">
      <c r="A3587" s="38">
        <v>386</v>
      </c>
      <c r="B3587" s="39">
        <v>40704</v>
      </c>
      <c r="C3587" s="38">
        <v>10303532</v>
      </c>
      <c r="D3587" s="40" t="s">
        <v>896</v>
      </c>
      <c r="E3587" s="58">
        <v>3</v>
      </c>
      <c r="F3587" s="38">
        <v>120</v>
      </c>
      <c r="G3587" s="38" t="s">
        <v>23</v>
      </c>
      <c r="H3587" s="42">
        <v>14871.78</v>
      </c>
      <c r="I3587" s="57"/>
      <c r="J3587" s="44">
        <v>42001</v>
      </c>
      <c r="K3587" s="42">
        <v>0</v>
      </c>
      <c r="L3587" s="42">
        <v>12362.16</v>
      </c>
      <c r="M3587" s="44">
        <v>45199</v>
      </c>
      <c r="N3587" s="42">
        <f>H3587-K3587-L3587</f>
        <v>2509.6200000000008</v>
      </c>
      <c r="O3587" s="42">
        <v>0</v>
      </c>
      <c r="P3587" s="45">
        <v>0.13</v>
      </c>
      <c r="Q3587" s="42">
        <v>0</v>
      </c>
      <c r="R3587" s="42">
        <v>0</v>
      </c>
      <c r="S3587" s="42">
        <f>N3587-R3587</f>
        <v>2509.6200000000008</v>
      </c>
      <c r="T3587" s="38">
        <v>5000</v>
      </c>
      <c r="U3587" s="14">
        <f>S3587/H3587</f>
        <v>0.16875047909530672</v>
      </c>
      <c r="V3587" s="19"/>
      <c r="W3587" s="19"/>
      <c r="X3587" s="37" t="s">
        <v>3463</v>
      </c>
    </row>
    <row r="3588" spans="1:24" ht="16.5" customHeight="1">
      <c r="A3588" s="38">
        <v>352</v>
      </c>
      <c r="B3588" s="39">
        <v>40704</v>
      </c>
      <c r="C3588" s="38">
        <v>10303055</v>
      </c>
      <c r="D3588" s="40" t="s">
        <v>322</v>
      </c>
      <c r="E3588" s="58">
        <v>5</v>
      </c>
      <c r="F3588" s="38">
        <v>120</v>
      </c>
      <c r="G3588" s="38" t="s">
        <v>23</v>
      </c>
      <c r="H3588" s="42">
        <v>5811.95</v>
      </c>
      <c r="I3588" s="57"/>
      <c r="J3588" s="44">
        <v>42001</v>
      </c>
      <c r="K3588" s="42">
        <v>0</v>
      </c>
      <c r="L3588" s="42">
        <v>4831.18</v>
      </c>
      <c r="M3588" s="44">
        <v>45199</v>
      </c>
      <c r="N3588" s="42">
        <f>H3588-K3588-L3588</f>
        <v>980.76999999999953</v>
      </c>
      <c r="O3588" s="42">
        <v>0</v>
      </c>
      <c r="P3588" s="45">
        <v>0.13</v>
      </c>
      <c r="Q3588" s="42">
        <v>0</v>
      </c>
      <c r="R3588" s="42">
        <v>0</v>
      </c>
      <c r="S3588" s="42">
        <f>N3588-R3588</f>
        <v>980.76999999999953</v>
      </c>
      <c r="T3588" s="38">
        <v>5000</v>
      </c>
      <c r="U3588" s="14">
        <f>S3588/H3588</f>
        <v>0.16875059145381491</v>
      </c>
      <c r="V3588" s="19"/>
      <c r="W3588" s="19"/>
      <c r="X3588" s="37" t="s">
        <v>3463</v>
      </c>
    </row>
    <row r="3589" spans="1:24" ht="16.5" customHeight="1">
      <c r="A3589" s="38">
        <v>369</v>
      </c>
      <c r="B3589" s="39">
        <v>10741</v>
      </c>
      <c r="C3589" s="38">
        <v>10282452</v>
      </c>
      <c r="D3589" s="40" t="s">
        <v>504</v>
      </c>
      <c r="E3589" s="58">
        <v>1</v>
      </c>
      <c r="F3589" s="38">
        <v>120</v>
      </c>
      <c r="G3589" s="38" t="s">
        <v>262</v>
      </c>
      <c r="H3589" s="42">
        <v>58457.8</v>
      </c>
      <c r="I3589" s="57"/>
      <c r="J3589" s="44">
        <v>41999</v>
      </c>
      <c r="K3589" s="42">
        <v>0</v>
      </c>
      <c r="L3589" s="42">
        <v>48593.01</v>
      </c>
      <c r="M3589" s="44">
        <v>45199</v>
      </c>
      <c r="N3589" s="42">
        <f>H3589-K3589-L3589</f>
        <v>9864.7900000000009</v>
      </c>
      <c r="O3589" s="42">
        <v>0</v>
      </c>
      <c r="P3589" s="45">
        <v>0.13</v>
      </c>
      <c r="Q3589" s="42">
        <v>0</v>
      </c>
      <c r="R3589" s="42">
        <v>0</v>
      </c>
      <c r="S3589" s="42">
        <v>9864.7900000000009</v>
      </c>
      <c r="T3589" s="38">
        <v>5000</v>
      </c>
      <c r="U3589" s="14">
        <f>S3589/H3589</f>
        <v>0.16875062010544359</v>
      </c>
      <c r="V3589" s="19"/>
      <c r="W3589" s="19"/>
      <c r="X3589" s="37" t="s">
        <v>3462</v>
      </c>
    </row>
    <row r="3590" spans="1:24" ht="16.5" customHeight="1">
      <c r="A3590" s="38">
        <v>301</v>
      </c>
      <c r="B3590" s="39">
        <v>40704</v>
      </c>
      <c r="C3590" s="38">
        <v>10302907</v>
      </c>
      <c r="D3590" s="40" t="s">
        <v>40</v>
      </c>
      <c r="E3590" s="58">
        <v>180</v>
      </c>
      <c r="F3590" s="38">
        <v>120</v>
      </c>
      <c r="G3590" s="38" t="s">
        <v>23</v>
      </c>
      <c r="H3590" s="42">
        <v>17230.78</v>
      </c>
      <c r="I3590" s="57"/>
      <c r="J3590" s="44">
        <v>42002</v>
      </c>
      <c r="K3590" s="42">
        <v>0</v>
      </c>
      <c r="L3590" s="42">
        <v>14323.07</v>
      </c>
      <c r="M3590" s="44">
        <v>45199</v>
      </c>
      <c r="N3590" s="42">
        <f>H3590-K3590-L3590</f>
        <v>2907.7099999999991</v>
      </c>
      <c r="O3590" s="42">
        <v>0</v>
      </c>
      <c r="P3590" s="45">
        <v>0.13</v>
      </c>
      <c r="Q3590" s="42">
        <v>0</v>
      </c>
      <c r="R3590" s="42">
        <v>0</v>
      </c>
      <c r="S3590" s="42">
        <f>N3590-R3590</f>
        <v>2907.7099999999991</v>
      </c>
      <c r="T3590" s="38">
        <v>2101</v>
      </c>
      <c r="U3590" s="14">
        <f>S3590/H3590</f>
        <v>0.16875092131638841</v>
      </c>
      <c r="V3590" s="19"/>
      <c r="W3590" s="19"/>
      <c r="X3590" s="37" t="s">
        <v>3463</v>
      </c>
    </row>
    <row r="3591" spans="1:24" ht="16.5" customHeight="1">
      <c r="A3591" s="38">
        <v>330</v>
      </c>
      <c r="B3591" s="39">
        <v>40704</v>
      </c>
      <c r="C3591" s="38">
        <v>10302983</v>
      </c>
      <c r="D3591" s="40" t="s">
        <v>862</v>
      </c>
      <c r="E3591" s="58">
        <v>7</v>
      </c>
      <c r="F3591" s="38">
        <v>120</v>
      </c>
      <c r="G3591" s="38" t="s">
        <v>23</v>
      </c>
      <c r="H3591" s="42">
        <v>8962.3799999999992</v>
      </c>
      <c r="I3591" s="57"/>
      <c r="J3591" s="44">
        <v>42001</v>
      </c>
      <c r="K3591" s="42">
        <v>0</v>
      </c>
      <c r="L3591" s="42">
        <v>7449.97</v>
      </c>
      <c r="M3591" s="44">
        <v>45199</v>
      </c>
      <c r="N3591" s="42">
        <f>H3591-K3591-L3591</f>
        <v>1512.4099999999989</v>
      </c>
      <c r="O3591" s="42">
        <v>0</v>
      </c>
      <c r="P3591" s="45">
        <v>0.13</v>
      </c>
      <c r="Q3591" s="42">
        <v>0</v>
      </c>
      <c r="R3591" s="42">
        <v>0</v>
      </c>
      <c r="S3591" s="42">
        <f>N3591-R3591</f>
        <v>1512.4099999999989</v>
      </c>
      <c r="T3591" s="38">
        <v>2101</v>
      </c>
      <c r="U3591" s="14">
        <f>S3591/H3591</f>
        <v>0.16875093446160497</v>
      </c>
      <c r="V3591" s="19"/>
      <c r="W3591" s="19"/>
      <c r="X3591" s="37" t="s">
        <v>3463</v>
      </c>
    </row>
    <row r="3592" spans="1:24" ht="16.5" customHeight="1">
      <c r="A3592" s="38">
        <v>391</v>
      </c>
      <c r="B3592" s="39">
        <v>10729</v>
      </c>
      <c r="C3592" s="38">
        <v>10291888</v>
      </c>
      <c r="D3592" s="40" t="s">
        <v>301</v>
      </c>
      <c r="E3592" s="58">
        <v>1</v>
      </c>
      <c r="F3592" s="38">
        <v>120</v>
      </c>
      <c r="G3592" s="38" t="s">
        <v>21</v>
      </c>
      <c r="H3592" s="42">
        <v>28532.1</v>
      </c>
      <c r="I3592" s="37"/>
      <c r="J3592" s="44">
        <v>42062</v>
      </c>
      <c r="K3592" s="42">
        <v>0</v>
      </c>
      <c r="L3592" s="42">
        <v>23717.279999999999</v>
      </c>
      <c r="M3592" s="44">
        <v>45259</v>
      </c>
      <c r="N3592" s="42">
        <v>4814.82</v>
      </c>
      <c r="O3592" s="42">
        <v>0</v>
      </c>
      <c r="P3592" s="45">
        <f>IF(J3592&lt;DATEVALUE("2009-1-1"),3%,13%)</f>
        <v>0.13</v>
      </c>
      <c r="Q3592" s="42">
        <f>IF(P3592=13%,ROUND(O3592/(1+P3592)*P3592,2),ROUND(O3592/(1+0.03)*0.02,2))</f>
        <v>0</v>
      </c>
      <c r="R3592" s="42">
        <f>O3592-Q3592</f>
        <v>0</v>
      </c>
      <c r="S3592" s="42">
        <f>N3592-R3592</f>
        <v>4814.82</v>
      </c>
      <c r="T3592" s="38">
        <v>5000</v>
      </c>
      <c r="U3592" s="14">
        <f>S3592/H3592</f>
        <v>0.1687509857318599</v>
      </c>
      <c r="V3592" s="19"/>
      <c r="W3592" s="19"/>
      <c r="X3592" s="37" t="s">
        <v>3459</v>
      </c>
    </row>
    <row r="3593" spans="1:24" ht="16.5" customHeight="1">
      <c r="A3593" s="38">
        <v>379</v>
      </c>
      <c r="B3593" s="39">
        <v>40704</v>
      </c>
      <c r="C3593" s="38">
        <v>10303524</v>
      </c>
      <c r="D3593" s="40" t="s">
        <v>892</v>
      </c>
      <c r="E3593" s="58">
        <v>30</v>
      </c>
      <c r="F3593" s="38">
        <v>120</v>
      </c>
      <c r="G3593" s="38" t="s">
        <v>23</v>
      </c>
      <c r="H3593" s="42">
        <v>12675</v>
      </c>
      <c r="I3593" s="57"/>
      <c r="J3593" s="44">
        <v>42001</v>
      </c>
      <c r="K3593" s="42">
        <v>0</v>
      </c>
      <c r="L3593" s="42">
        <v>10536.08</v>
      </c>
      <c r="M3593" s="44">
        <v>45199</v>
      </c>
      <c r="N3593" s="42">
        <f>H3593-K3593-L3593</f>
        <v>2138.92</v>
      </c>
      <c r="O3593" s="42">
        <v>0</v>
      </c>
      <c r="P3593" s="45">
        <v>0.13</v>
      </c>
      <c r="Q3593" s="42">
        <v>0</v>
      </c>
      <c r="R3593" s="42">
        <v>0</v>
      </c>
      <c r="S3593" s="42">
        <f>N3593-R3593</f>
        <v>2138.92</v>
      </c>
      <c r="T3593" s="38">
        <v>5000</v>
      </c>
      <c r="U3593" s="14">
        <f>S3593/H3593</f>
        <v>0.16875108481262327</v>
      </c>
      <c r="V3593" s="19"/>
      <c r="W3593" s="19"/>
      <c r="X3593" s="37" t="s">
        <v>3463</v>
      </c>
    </row>
    <row r="3594" spans="1:24" ht="16.5" customHeight="1">
      <c r="A3594" s="38">
        <v>31</v>
      </c>
      <c r="B3594" s="39">
        <v>20704</v>
      </c>
      <c r="C3594" s="38">
        <v>10296136</v>
      </c>
      <c r="D3594" s="40" t="s">
        <v>830</v>
      </c>
      <c r="E3594" s="58">
        <v>4</v>
      </c>
      <c r="F3594" s="38">
        <v>120</v>
      </c>
      <c r="G3594" s="38" t="s">
        <v>23</v>
      </c>
      <c r="H3594" s="42">
        <v>4649.5600000000004</v>
      </c>
      <c r="I3594" s="57"/>
      <c r="J3594" s="44">
        <v>41991</v>
      </c>
      <c r="K3594" s="42">
        <v>0</v>
      </c>
      <c r="L3594" s="42">
        <v>3864.94</v>
      </c>
      <c r="M3594" s="44">
        <v>45199</v>
      </c>
      <c r="N3594" s="42">
        <f>H3594-K3594-L3594</f>
        <v>784.62000000000035</v>
      </c>
      <c r="O3594" s="42">
        <v>0</v>
      </c>
      <c r="P3594" s="45">
        <v>0.13</v>
      </c>
      <c r="Q3594" s="42">
        <v>0</v>
      </c>
      <c r="R3594" s="42">
        <v>0</v>
      </c>
      <c r="S3594" s="42">
        <f>N3594-R3594</f>
        <v>784.62000000000035</v>
      </c>
      <c r="T3594" s="38">
        <v>5000</v>
      </c>
      <c r="U3594" s="14">
        <f>S3594/H3594</f>
        <v>0.1687514517502732</v>
      </c>
      <c r="V3594" s="19"/>
      <c r="W3594" s="19"/>
      <c r="X3594" s="37" t="s">
        <v>3466</v>
      </c>
    </row>
    <row r="3595" spans="1:24" ht="16.5" customHeight="1">
      <c r="A3595" s="38">
        <v>21</v>
      </c>
      <c r="B3595" s="39">
        <v>20704</v>
      </c>
      <c r="C3595" s="38">
        <v>10296064</v>
      </c>
      <c r="D3595" s="40" t="s">
        <v>811</v>
      </c>
      <c r="E3595" s="58">
        <v>250</v>
      </c>
      <c r="F3595" s="38">
        <v>120</v>
      </c>
      <c r="G3595" s="38" t="s">
        <v>23</v>
      </c>
      <c r="H3595" s="42">
        <v>11111.1</v>
      </c>
      <c r="I3595" s="57"/>
      <c r="J3595" s="44">
        <v>41992</v>
      </c>
      <c r="K3595" s="42">
        <v>0</v>
      </c>
      <c r="L3595" s="42">
        <v>9236.08</v>
      </c>
      <c r="M3595" s="44">
        <v>45199</v>
      </c>
      <c r="N3595" s="42">
        <f>H3595-K3595-L3595</f>
        <v>1875.0200000000004</v>
      </c>
      <c r="O3595" s="42">
        <v>0</v>
      </c>
      <c r="P3595" s="45">
        <v>0.13</v>
      </c>
      <c r="Q3595" s="42">
        <v>0</v>
      </c>
      <c r="R3595" s="42">
        <v>0</v>
      </c>
      <c r="S3595" s="42">
        <f>N3595-R3595</f>
        <v>1875.0200000000004</v>
      </c>
      <c r="T3595" s="38">
        <v>5000</v>
      </c>
      <c r="U3595" s="14">
        <f>S3595/H3595</f>
        <v>0.16875196875196879</v>
      </c>
      <c r="V3595" s="19"/>
      <c r="W3595" s="19"/>
      <c r="X3595" s="37" t="s">
        <v>3466</v>
      </c>
    </row>
    <row r="3596" spans="1:24" ht="16.5" customHeight="1">
      <c r="A3596" s="38">
        <v>341</v>
      </c>
      <c r="B3596" s="39">
        <v>40704</v>
      </c>
      <c r="C3596" s="38">
        <v>10303021</v>
      </c>
      <c r="D3596" s="40" t="s">
        <v>455</v>
      </c>
      <c r="E3596" s="58">
        <v>1</v>
      </c>
      <c r="F3596" s="38">
        <v>120</v>
      </c>
      <c r="G3596" s="38" t="s">
        <v>23</v>
      </c>
      <c r="H3596" s="42">
        <v>3418.8</v>
      </c>
      <c r="I3596" s="57"/>
      <c r="J3596" s="44">
        <v>42001</v>
      </c>
      <c r="K3596" s="42">
        <v>0</v>
      </c>
      <c r="L3596" s="42">
        <v>2841.87</v>
      </c>
      <c r="M3596" s="44">
        <v>45199</v>
      </c>
      <c r="N3596" s="42">
        <f>H3596-K3596-L3596</f>
        <v>576.93000000000029</v>
      </c>
      <c r="O3596" s="42">
        <v>0</v>
      </c>
      <c r="P3596" s="45">
        <v>0.13</v>
      </c>
      <c r="Q3596" s="42">
        <v>0</v>
      </c>
      <c r="R3596" s="42">
        <v>0</v>
      </c>
      <c r="S3596" s="42">
        <f>N3596-R3596</f>
        <v>576.93000000000029</v>
      </c>
      <c r="T3596" s="38">
        <v>2105</v>
      </c>
      <c r="U3596" s="14">
        <f>S3596/H3596</f>
        <v>0.16875219375219383</v>
      </c>
      <c r="V3596" s="19"/>
      <c r="W3596" s="19"/>
      <c r="X3596" s="37" t="s">
        <v>3463</v>
      </c>
    </row>
    <row r="3597" spans="1:24" ht="16.5" customHeight="1">
      <c r="A3597" s="38">
        <v>313</v>
      </c>
      <c r="B3597" s="39">
        <v>40704</v>
      </c>
      <c r="C3597" s="38">
        <v>10302941</v>
      </c>
      <c r="D3597" s="40" t="s">
        <v>854</v>
      </c>
      <c r="E3597" s="58">
        <v>6</v>
      </c>
      <c r="F3597" s="38">
        <v>120</v>
      </c>
      <c r="G3597" s="38" t="s">
        <v>21</v>
      </c>
      <c r="H3597" s="42">
        <v>8923.08</v>
      </c>
      <c r="I3597" s="57"/>
      <c r="J3597" s="44">
        <v>42003</v>
      </c>
      <c r="K3597" s="42">
        <v>0</v>
      </c>
      <c r="L3597" s="42">
        <v>7417.29</v>
      </c>
      <c r="M3597" s="44">
        <v>45199</v>
      </c>
      <c r="N3597" s="42">
        <f>H3597-K3597-L3597</f>
        <v>1505.79</v>
      </c>
      <c r="O3597" s="42">
        <v>0</v>
      </c>
      <c r="P3597" s="45">
        <v>0.13</v>
      </c>
      <c r="Q3597" s="42">
        <v>0</v>
      </c>
      <c r="R3597" s="42">
        <v>0</v>
      </c>
      <c r="S3597" s="42">
        <f>N3597-R3597</f>
        <v>1505.79</v>
      </c>
      <c r="T3597" s="38">
        <v>2101</v>
      </c>
      <c r="U3597" s="14">
        <f>S3597/H3597</f>
        <v>0.16875226939576918</v>
      </c>
      <c r="V3597" s="19"/>
      <c r="W3597" s="19"/>
      <c r="X3597" s="37" t="s">
        <v>3463</v>
      </c>
    </row>
    <row r="3598" spans="1:24" ht="16.5" customHeight="1">
      <c r="A3598" s="38">
        <v>34</v>
      </c>
      <c r="B3598" s="39">
        <v>10734</v>
      </c>
      <c r="C3598" s="38">
        <v>10298724</v>
      </c>
      <c r="D3598" s="40" t="s">
        <v>2493</v>
      </c>
      <c r="E3598" s="38">
        <v>1</v>
      </c>
      <c r="F3598" s="38">
        <v>120</v>
      </c>
      <c r="G3598" s="38" t="s">
        <v>21</v>
      </c>
      <c r="H3598" s="42">
        <v>50675.75</v>
      </c>
      <c r="I3598" s="2"/>
      <c r="J3598" s="44">
        <v>41815</v>
      </c>
      <c r="K3598" s="42">
        <v>0</v>
      </c>
      <c r="L3598" s="42">
        <v>42124.1</v>
      </c>
      <c r="M3598" s="44">
        <v>45016</v>
      </c>
      <c r="N3598" s="42">
        <f>H3598-K3598-L3598</f>
        <v>8551.6500000000015</v>
      </c>
      <c r="O3598" s="42">
        <v>0</v>
      </c>
      <c r="P3598" s="45">
        <v>0.13</v>
      </c>
      <c r="Q3598" s="42">
        <v>0</v>
      </c>
      <c r="R3598" s="42">
        <v>0</v>
      </c>
      <c r="S3598" s="42">
        <v>8551.65</v>
      </c>
      <c r="T3598" s="38">
        <v>2101</v>
      </c>
      <c r="U3598" s="14">
        <f>S3598/H3598</f>
        <v>0.16875231249660833</v>
      </c>
      <c r="V3598" s="19"/>
      <c r="W3598" s="19"/>
      <c r="X3598" s="37" t="s">
        <v>3460</v>
      </c>
    </row>
    <row r="3599" spans="1:24" ht="16.5" customHeight="1">
      <c r="A3599" s="38">
        <v>9</v>
      </c>
      <c r="B3599" s="39">
        <v>20701</v>
      </c>
      <c r="C3599" s="38">
        <v>10281111</v>
      </c>
      <c r="D3599" s="40" t="s">
        <v>811</v>
      </c>
      <c r="E3599" s="58">
        <v>399</v>
      </c>
      <c r="F3599" s="38">
        <v>120</v>
      </c>
      <c r="G3599" s="38" t="s">
        <v>23</v>
      </c>
      <c r="H3599" s="42">
        <v>17733.32</v>
      </c>
      <c r="I3599" s="57"/>
      <c r="J3599" s="44">
        <v>42000</v>
      </c>
      <c r="K3599" s="42">
        <v>0</v>
      </c>
      <c r="L3599" s="42">
        <v>14740.78</v>
      </c>
      <c r="M3599" s="44">
        <v>45199</v>
      </c>
      <c r="N3599" s="42">
        <f>H3599-K3599-L3599</f>
        <v>2992.5399999999991</v>
      </c>
      <c r="O3599" s="42">
        <v>0</v>
      </c>
      <c r="P3599" s="45">
        <v>0.13</v>
      </c>
      <c r="Q3599" s="42">
        <v>0</v>
      </c>
      <c r="R3599" s="42">
        <v>0</v>
      </c>
      <c r="S3599" s="42">
        <f>N3599</f>
        <v>2992.5399999999991</v>
      </c>
      <c r="T3599" s="38">
        <v>5000</v>
      </c>
      <c r="U3599" s="14">
        <f>S3599/H3599</f>
        <v>0.1687523825205883</v>
      </c>
      <c r="V3599" s="19"/>
      <c r="W3599" s="19"/>
      <c r="X3599" s="37" t="s">
        <v>3466</v>
      </c>
    </row>
    <row r="3600" spans="1:24" ht="16.5" customHeight="1">
      <c r="A3600" s="38">
        <v>48</v>
      </c>
      <c r="B3600" s="39">
        <v>50101</v>
      </c>
      <c r="C3600" s="38">
        <v>10302747</v>
      </c>
      <c r="D3600" s="40" t="s">
        <v>811</v>
      </c>
      <c r="E3600" s="41">
        <v>95</v>
      </c>
      <c r="F3600" s="38">
        <v>120</v>
      </c>
      <c r="G3600" s="38" t="s">
        <v>23</v>
      </c>
      <c r="H3600" s="42">
        <v>4222.22</v>
      </c>
      <c r="I3600" s="57"/>
      <c r="J3600" s="44">
        <v>42002</v>
      </c>
      <c r="K3600" s="42">
        <v>0</v>
      </c>
      <c r="L3600" s="42">
        <v>3509.71</v>
      </c>
      <c r="M3600" s="44">
        <v>45199</v>
      </c>
      <c r="N3600" s="42">
        <v>712.51</v>
      </c>
      <c r="O3600" s="42">
        <v>0</v>
      </c>
      <c r="P3600" s="45">
        <v>0.13</v>
      </c>
      <c r="Q3600" s="42">
        <v>0</v>
      </c>
      <c r="R3600" s="42">
        <v>0</v>
      </c>
      <c r="S3600" s="42">
        <v>712.51</v>
      </c>
      <c r="T3600" s="38">
        <v>5000</v>
      </c>
      <c r="U3600" s="14">
        <f>S3600/H3600</f>
        <v>0.16875245723813537</v>
      </c>
      <c r="V3600" s="19"/>
      <c r="W3600" s="19"/>
      <c r="X3600" s="37" t="s">
        <v>3477</v>
      </c>
    </row>
    <row r="3601" spans="1:24" ht="16.5" customHeight="1">
      <c r="A3601" s="38">
        <v>369</v>
      </c>
      <c r="B3601" s="39">
        <v>40704</v>
      </c>
      <c r="C3601" s="38">
        <v>10303508</v>
      </c>
      <c r="D3601" s="40" t="s">
        <v>227</v>
      </c>
      <c r="E3601" s="58">
        <v>20</v>
      </c>
      <c r="F3601" s="38">
        <v>120</v>
      </c>
      <c r="G3601" s="38" t="s">
        <v>23</v>
      </c>
      <c r="H3601" s="42">
        <v>15213.6</v>
      </c>
      <c r="I3601" s="57"/>
      <c r="J3601" s="44">
        <v>42001</v>
      </c>
      <c r="K3601" s="42">
        <v>0</v>
      </c>
      <c r="L3601" s="42">
        <v>12646.26</v>
      </c>
      <c r="M3601" s="44">
        <v>45199</v>
      </c>
      <c r="N3601" s="42">
        <f>H3601-K3601-L3601</f>
        <v>2567.34</v>
      </c>
      <c r="O3601" s="42">
        <v>0</v>
      </c>
      <c r="P3601" s="45">
        <v>0.13</v>
      </c>
      <c r="Q3601" s="42">
        <v>0</v>
      </c>
      <c r="R3601" s="42">
        <v>0</v>
      </c>
      <c r="S3601" s="42">
        <f>N3601-R3601</f>
        <v>2567.34</v>
      </c>
      <c r="T3601" s="38">
        <v>2101</v>
      </c>
      <c r="U3601" s="14">
        <f>S3601/H3601</f>
        <v>0.16875295787979178</v>
      </c>
      <c r="V3601" s="19"/>
      <c r="W3601" s="19"/>
      <c r="X3601" s="37" t="s">
        <v>3463</v>
      </c>
    </row>
    <row r="3602" spans="1:24" ht="16.5" customHeight="1">
      <c r="A3602" s="38">
        <v>315</v>
      </c>
      <c r="B3602" s="39">
        <v>40704</v>
      </c>
      <c r="C3602" s="38">
        <v>10302944</v>
      </c>
      <c r="D3602" s="40" t="s">
        <v>636</v>
      </c>
      <c r="E3602" s="58">
        <v>4</v>
      </c>
      <c r="F3602" s="38">
        <v>120</v>
      </c>
      <c r="G3602" s="38" t="s">
        <v>23</v>
      </c>
      <c r="H3602" s="42">
        <v>5128.2</v>
      </c>
      <c r="I3602" s="57"/>
      <c r="J3602" s="44">
        <v>42001</v>
      </c>
      <c r="K3602" s="42">
        <v>0</v>
      </c>
      <c r="L3602" s="42">
        <v>4262.8</v>
      </c>
      <c r="M3602" s="44">
        <v>45199</v>
      </c>
      <c r="N3602" s="42">
        <f>H3602-K3602-L3602</f>
        <v>865.39999999999964</v>
      </c>
      <c r="O3602" s="42">
        <v>0</v>
      </c>
      <c r="P3602" s="45">
        <v>0.13</v>
      </c>
      <c r="Q3602" s="42">
        <v>0</v>
      </c>
      <c r="R3602" s="42">
        <v>0</v>
      </c>
      <c r="S3602" s="42">
        <f>N3602-R3602</f>
        <v>865.39999999999964</v>
      </c>
      <c r="T3602" s="38">
        <v>2101</v>
      </c>
      <c r="U3602" s="14">
        <f>S3602/H3602</f>
        <v>0.16875316875316868</v>
      </c>
      <c r="V3602" s="19"/>
      <c r="W3602" s="19"/>
      <c r="X3602" s="37" t="s">
        <v>3463</v>
      </c>
    </row>
    <row r="3603" spans="1:24" ht="16.5" customHeight="1">
      <c r="A3603" s="38">
        <v>342</v>
      </c>
      <c r="B3603" s="39">
        <v>40704</v>
      </c>
      <c r="C3603" s="38">
        <v>10303027</v>
      </c>
      <c r="D3603" s="40" t="s">
        <v>866</v>
      </c>
      <c r="E3603" s="58">
        <v>1</v>
      </c>
      <c r="F3603" s="38">
        <v>120</v>
      </c>
      <c r="G3603" s="38" t="s">
        <v>23</v>
      </c>
      <c r="H3603" s="42">
        <v>2564.1</v>
      </c>
      <c r="I3603" s="57"/>
      <c r="J3603" s="44">
        <v>42001</v>
      </c>
      <c r="K3603" s="42">
        <v>0</v>
      </c>
      <c r="L3603" s="42">
        <v>2131.4</v>
      </c>
      <c r="M3603" s="44">
        <v>45199</v>
      </c>
      <c r="N3603" s="42">
        <f>H3603-K3603-L3603</f>
        <v>432.69999999999982</v>
      </c>
      <c r="O3603" s="42">
        <v>0</v>
      </c>
      <c r="P3603" s="45">
        <v>0.13</v>
      </c>
      <c r="Q3603" s="42">
        <v>0</v>
      </c>
      <c r="R3603" s="42">
        <v>0</v>
      </c>
      <c r="S3603" s="42">
        <f>N3603-R3603</f>
        <v>432.69999999999982</v>
      </c>
      <c r="T3603" s="38">
        <v>2101</v>
      </c>
      <c r="U3603" s="14">
        <f>S3603/H3603</f>
        <v>0.16875316875316868</v>
      </c>
      <c r="V3603" s="19"/>
      <c r="W3603" s="19"/>
      <c r="X3603" s="37" t="s">
        <v>3463</v>
      </c>
    </row>
    <row r="3604" spans="1:24" ht="16.5" customHeight="1">
      <c r="A3604" s="38">
        <v>326</v>
      </c>
      <c r="B3604" s="39">
        <v>40704</v>
      </c>
      <c r="C3604" s="38">
        <v>10302977</v>
      </c>
      <c r="D3604" s="40" t="s">
        <v>859</v>
      </c>
      <c r="E3604" s="58">
        <v>1</v>
      </c>
      <c r="F3604" s="38">
        <v>120</v>
      </c>
      <c r="G3604" s="38" t="s">
        <v>23</v>
      </c>
      <c r="H3604" s="42">
        <v>2220.5100000000002</v>
      </c>
      <c r="I3604" s="57"/>
      <c r="J3604" s="44">
        <v>42001</v>
      </c>
      <c r="K3604" s="42">
        <v>0</v>
      </c>
      <c r="L3604" s="42">
        <v>1845.79</v>
      </c>
      <c r="M3604" s="44">
        <v>45199</v>
      </c>
      <c r="N3604" s="42">
        <f>H3604-K3604-L3604</f>
        <v>374.72000000000025</v>
      </c>
      <c r="O3604" s="42">
        <v>0</v>
      </c>
      <c r="P3604" s="45">
        <v>0.13</v>
      </c>
      <c r="Q3604" s="42">
        <v>0</v>
      </c>
      <c r="R3604" s="42">
        <v>0</v>
      </c>
      <c r="S3604" s="42">
        <f>N3604-R3604</f>
        <v>374.72000000000025</v>
      </c>
      <c r="T3604" s="38">
        <v>2101</v>
      </c>
      <c r="U3604" s="14">
        <f>S3604/H3604</f>
        <v>0.16875402497624428</v>
      </c>
      <c r="V3604" s="19"/>
      <c r="W3604" s="19"/>
      <c r="X3604" s="37" t="s">
        <v>3463</v>
      </c>
    </row>
    <row r="3605" spans="1:24" ht="16.5" customHeight="1">
      <c r="A3605" s="38">
        <v>345</v>
      </c>
      <c r="B3605" s="39">
        <v>40704</v>
      </c>
      <c r="C3605" s="38">
        <v>10303034</v>
      </c>
      <c r="D3605" s="40" t="s">
        <v>868</v>
      </c>
      <c r="E3605" s="58">
        <v>5</v>
      </c>
      <c r="F3605" s="38">
        <v>120</v>
      </c>
      <c r="G3605" s="38" t="s">
        <v>23</v>
      </c>
      <c r="H3605" s="42">
        <v>9615.4</v>
      </c>
      <c r="I3605" s="57"/>
      <c r="J3605" s="44">
        <v>42001</v>
      </c>
      <c r="K3605" s="42">
        <v>0</v>
      </c>
      <c r="L3605" s="42">
        <v>7992.76</v>
      </c>
      <c r="M3605" s="44">
        <v>45199</v>
      </c>
      <c r="N3605" s="42">
        <f>H3605-K3605-L3605</f>
        <v>1622.6399999999994</v>
      </c>
      <c r="O3605" s="42">
        <v>0</v>
      </c>
      <c r="P3605" s="45">
        <v>0.13</v>
      </c>
      <c r="Q3605" s="42">
        <v>0</v>
      </c>
      <c r="R3605" s="42">
        <v>0</v>
      </c>
      <c r="S3605" s="42">
        <f>N3605-R3605</f>
        <v>1622.6399999999994</v>
      </c>
      <c r="T3605" s="38">
        <v>2109</v>
      </c>
      <c r="U3605" s="14">
        <f>S3605/H3605</f>
        <v>0.16875428999313596</v>
      </c>
      <c r="V3605" s="19"/>
      <c r="W3605" s="19"/>
      <c r="X3605" s="37" t="s">
        <v>3463</v>
      </c>
    </row>
    <row r="3606" spans="1:24" ht="16.5" customHeight="1">
      <c r="A3606" s="38">
        <v>302</v>
      </c>
      <c r="B3606" s="39">
        <v>40704</v>
      </c>
      <c r="C3606" s="38">
        <v>10302910</v>
      </c>
      <c r="D3606" s="40" t="s">
        <v>844</v>
      </c>
      <c r="E3606" s="58">
        <v>1</v>
      </c>
      <c r="F3606" s="38">
        <v>120</v>
      </c>
      <c r="G3606" s="38" t="s">
        <v>23</v>
      </c>
      <c r="H3606" s="42">
        <v>3162.39</v>
      </c>
      <c r="I3606" s="57"/>
      <c r="J3606" s="44">
        <v>42001</v>
      </c>
      <c r="K3606" s="42">
        <v>0</v>
      </c>
      <c r="L3606" s="42">
        <v>2628.72</v>
      </c>
      <c r="M3606" s="44">
        <v>45199</v>
      </c>
      <c r="N3606" s="42">
        <f>H3606-K3606-L3606</f>
        <v>533.67000000000007</v>
      </c>
      <c r="O3606" s="42">
        <v>0</v>
      </c>
      <c r="P3606" s="45">
        <v>0.13</v>
      </c>
      <c r="Q3606" s="42">
        <v>0</v>
      </c>
      <c r="R3606" s="42">
        <v>0</v>
      </c>
      <c r="S3606" s="42">
        <f>N3606-R3606</f>
        <v>533.67000000000007</v>
      </c>
      <c r="T3606" s="38">
        <v>2102</v>
      </c>
      <c r="U3606" s="14">
        <f>S3606/H3606</f>
        <v>0.16875527686338501</v>
      </c>
      <c r="V3606" s="19"/>
      <c r="W3606" s="19"/>
      <c r="X3606" s="37" t="s">
        <v>3463</v>
      </c>
    </row>
    <row r="3607" spans="1:24" ht="16.5" customHeight="1">
      <c r="A3607" s="38">
        <v>348</v>
      </c>
      <c r="B3607" s="39">
        <v>40704</v>
      </c>
      <c r="C3607" s="38">
        <v>10303037</v>
      </c>
      <c r="D3607" s="40" t="s">
        <v>870</v>
      </c>
      <c r="E3607" s="58">
        <v>30</v>
      </c>
      <c r="F3607" s="38">
        <v>120</v>
      </c>
      <c r="G3607" s="38" t="s">
        <v>23</v>
      </c>
      <c r="H3607" s="42">
        <v>4717.95</v>
      </c>
      <c r="I3607" s="57"/>
      <c r="J3607" s="44">
        <v>42002</v>
      </c>
      <c r="K3607" s="42">
        <v>0</v>
      </c>
      <c r="L3607" s="42">
        <v>3921.77</v>
      </c>
      <c r="M3607" s="44">
        <v>45199</v>
      </c>
      <c r="N3607" s="42">
        <f>H3607-K3607-L3607</f>
        <v>796.17999999999984</v>
      </c>
      <c r="O3607" s="42">
        <v>0</v>
      </c>
      <c r="P3607" s="45">
        <v>0.13</v>
      </c>
      <c r="Q3607" s="42">
        <v>0</v>
      </c>
      <c r="R3607" s="42">
        <v>0</v>
      </c>
      <c r="S3607" s="42">
        <f>N3607-R3607</f>
        <v>796.17999999999984</v>
      </c>
      <c r="T3607" s="38">
        <v>2101</v>
      </c>
      <c r="U3607" s="14">
        <f>S3607/H3607</f>
        <v>0.16875549762078867</v>
      </c>
      <c r="V3607" s="19"/>
      <c r="W3607" s="19"/>
      <c r="X3607" s="37" t="s">
        <v>3463</v>
      </c>
    </row>
    <row r="3608" spans="1:24" ht="16.5" customHeight="1">
      <c r="A3608" s="38">
        <v>368</v>
      </c>
      <c r="B3608" s="39">
        <v>40704</v>
      </c>
      <c r="C3608" s="38">
        <v>10303507</v>
      </c>
      <c r="D3608" s="40" t="s">
        <v>885</v>
      </c>
      <c r="E3608" s="58">
        <v>16</v>
      </c>
      <c r="F3608" s="38">
        <v>120</v>
      </c>
      <c r="G3608" s="38" t="s">
        <v>23</v>
      </c>
      <c r="H3608" s="42">
        <v>13128.16</v>
      </c>
      <c r="I3608" s="57"/>
      <c r="J3608" s="44">
        <v>42001</v>
      </c>
      <c r="K3608" s="42">
        <v>0</v>
      </c>
      <c r="L3608" s="42">
        <v>10912.71</v>
      </c>
      <c r="M3608" s="44">
        <v>45199</v>
      </c>
      <c r="N3608" s="42">
        <f>H3608-K3608-L3608</f>
        <v>2215.4500000000007</v>
      </c>
      <c r="O3608" s="42">
        <v>0</v>
      </c>
      <c r="P3608" s="45">
        <v>0.13</v>
      </c>
      <c r="Q3608" s="42">
        <v>0</v>
      </c>
      <c r="R3608" s="42">
        <v>0</v>
      </c>
      <c r="S3608" s="42">
        <f>N3608-R3608</f>
        <v>2215.4500000000007</v>
      </c>
      <c r="T3608" s="38">
        <v>2107</v>
      </c>
      <c r="U3608" s="14">
        <f>S3608/H3608</f>
        <v>0.1687555605659895</v>
      </c>
      <c r="V3608" s="19"/>
      <c r="W3608" s="19"/>
      <c r="X3608" s="37" t="s">
        <v>3463</v>
      </c>
    </row>
    <row r="3609" spans="1:24" ht="16.5" customHeight="1">
      <c r="A3609" s="38">
        <v>322</v>
      </c>
      <c r="B3609" s="39">
        <v>40704</v>
      </c>
      <c r="C3609" s="38">
        <v>10302954</v>
      </c>
      <c r="D3609" s="40" t="s">
        <v>590</v>
      </c>
      <c r="E3609" s="58">
        <v>8</v>
      </c>
      <c r="F3609" s="38">
        <v>120</v>
      </c>
      <c r="G3609" s="38" t="s">
        <v>23</v>
      </c>
      <c r="H3609" s="42">
        <v>4376.08</v>
      </c>
      <c r="I3609" s="57"/>
      <c r="J3609" s="44">
        <v>42001</v>
      </c>
      <c r="K3609" s="42">
        <v>0</v>
      </c>
      <c r="L3609" s="42">
        <v>3637.59</v>
      </c>
      <c r="M3609" s="44">
        <v>45199</v>
      </c>
      <c r="N3609" s="42">
        <f>H3609-K3609-L3609</f>
        <v>738.48999999999978</v>
      </c>
      <c r="O3609" s="42">
        <v>0</v>
      </c>
      <c r="P3609" s="45">
        <v>0.13</v>
      </c>
      <c r="Q3609" s="42">
        <v>0</v>
      </c>
      <c r="R3609" s="42">
        <v>0</v>
      </c>
      <c r="S3609" s="42">
        <f>N3609-R3609</f>
        <v>738.48999999999978</v>
      </c>
      <c r="T3609" s="38">
        <v>2101</v>
      </c>
      <c r="U3609" s="14">
        <f>S3609/H3609</f>
        <v>0.16875605564797713</v>
      </c>
      <c r="V3609" s="19"/>
      <c r="W3609" s="19"/>
      <c r="X3609" s="37" t="s">
        <v>3463</v>
      </c>
    </row>
    <row r="3610" spans="1:24" ht="16.5" customHeight="1">
      <c r="A3610" s="38">
        <v>159</v>
      </c>
      <c r="B3610" s="39">
        <v>50099</v>
      </c>
      <c r="C3610" s="38">
        <v>10297505</v>
      </c>
      <c r="D3610" s="40" t="s">
        <v>1024</v>
      </c>
      <c r="E3610" s="58">
        <v>2</v>
      </c>
      <c r="F3610" s="38">
        <v>120</v>
      </c>
      <c r="G3610" s="38" t="s">
        <v>23</v>
      </c>
      <c r="H3610" s="42">
        <v>4017.1</v>
      </c>
      <c r="I3610" s="57"/>
      <c r="J3610" s="44">
        <v>42000</v>
      </c>
      <c r="K3610" s="42">
        <v>0</v>
      </c>
      <c r="L3610" s="42">
        <v>3339.19</v>
      </c>
      <c r="M3610" s="44">
        <v>45199</v>
      </c>
      <c r="N3610" s="42">
        <f>H3610-K3610-L3610</f>
        <v>677.90999999999985</v>
      </c>
      <c r="O3610" s="42">
        <v>0</v>
      </c>
      <c r="P3610" s="45">
        <v>0.13</v>
      </c>
      <c r="Q3610" s="42">
        <v>0</v>
      </c>
      <c r="R3610" s="42">
        <v>0</v>
      </c>
      <c r="S3610" s="42">
        <f>N3610-R3610</f>
        <v>677.90999999999985</v>
      </c>
      <c r="T3610" s="38">
        <v>2109</v>
      </c>
      <c r="U3610" s="14">
        <f>S3610/H3610</f>
        <v>0.16875606781011174</v>
      </c>
      <c r="V3610" s="19"/>
      <c r="W3610" s="19"/>
      <c r="X3610" s="37" t="s">
        <v>3468</v>
      </c>
    </row>
    <row r="3611" spans="1:24" ht="16.5" customHeight="1">
      <c r="A3611" s="38">
        <v>338</v>
      </c>
      <c r="B3611" s="39">
        <v>40704</v>
      </c>
      <c r="C3611" s="38">
        <v>10303006</v>
      </c>
      <c r="D3611" s="40" t="s">
        <v>724</v>
      </c>
      <c r="E3611" s="58">
        <v>1</v>
      </c>
      <c r="F3611" s="38">
        <v>120</v>
      </c>
      <c r="G3611" s="38" t="s">
        <v>21</v>
      </c>
      <c r="H3611" s="42">
        <v>13931.62</v>
      </c>
      <c r="I3611" s="57"/>
      <c r="J3611" s="44">
        <v>42003</v>
      </c>
      <c r="K3611" s="42">
        <v>0</v>
      </c>
      <c r="L3611" s="42">
        <v>11580.57</v>
      </c>
      <c r="M3611" s="44">
        <v>45199</v>
      </c>
      <c r="N3611" s="42">
        <f>H3611-K3611-L3611</f>
        <v>2351.0500000000011</v>
      </c>
      <c r="O3611" s="42">
        <v>0</v>
      </c>
      <c r="P3611" s="45">
        <v>0.13</v>
      </c>
      <c r="Q3611" s="42">
        <v>0</v>
      </c>
      <c r="R3611" s="42">
        <v>0</v>
      </c>
      <c r="S3611" s="42">
        <f>N3611-R3611</f>
        <v>2351.0500000000011</v>
      </c>
      <c r="T3611" s="38">
        <v>2101</v>
      </c>
      <c r="U3611" s="14">
        <f>S3611/H3611</f>
        <v>0.16875639731775638</v>
      </c>
      <c r="V3611" s="19"/>
      <c r="W3611" s="19"/>
      <c r="X3611" s="37" t="s">
        <v>3463</v>
      </c>
    </row>
    <row r="3612" spans="1:24" ht="16.5" customHeight="1">
      <c r="A3612" s="38">
        <v>378</v>
      </c>
      <c r="B3612" s="39">
        <v>40704</v>
      </c>
      <c r="C3612" s="38">
        <v>10303523</v>
      </c>
      <c r="D3612" s="40" t="s">
        <v>126</v>
      </c>
      <c r="E3612" s="58">
        <v>18</v>
      </c>
      <c r="F3612" s="38">
        <v>120</v>
      </c>
      <c r="G3612" s="38" t="s">
        <v>23</v>
      </c>
      <c r="H3612" s="42">
        <v>11700</v>
      </c>
      <c r="I3612" s="57"/>
      <c r="J3612" s="44">
        <v>42001</v>
      </c>
      <c r="K3612" s="42">
        <v>0</v>
      </c>
      <c r="L3612" s="42">
        <v>9725.5499999999993</v>
      </c>
      <c r="M3612" s="44">
        <v>45199</v>
      </c>
      <c r="N3612" s="42">
        <f>H3612-K3612-L3612</f>
        <v>1974.4500000000007</v>
      </c>
      <c r="O3612" s="42">
        <v>0</v>
      </c>
      <c r="P3612" s="45">
        <v>0.13</v>
      </c>
      <c r="Q3612" s="42">
        <v>0</v>
      </c>
      <c r="R3612" s="42">
        <v>0</v>
      </c>
      <c r="S3612" s="42">
        <f>N3612-R3612</f>
        <v>1974.4500000000007</v>
      </c>
      <c r="T3612" s="38">
        <v>5000</v>
      </c>
      <c r="U3612" s="14">
        <f>S3612/H3612</f>
        <v>0.16875641025641031</v>
      </c>
      <c r="V3612" s="19"/>
      <c r="W3612" s="19"/>
      <c r="X3612" s="37" t="s">
        <v>3463</v>
      </c>
    </row>
    <row r="3613" spans="1:24" ht="16.5" customHeight="1">
      <c r="A3613" s="38">
        <v>298</v>
      </c>
      <c r="B3613" s="39">
        <v>40704</v>
      </c>
      <c r="C3613" s="38">
        <v>10302904</v>
      </c>
      <c r="D3613" s="40" t="s">
        <v>841</v>
      </c>
      <c r="E3613" s="58">
        <v>6</v>
      </c>
      <c r="F3613" s="38">
        <v>120</v>
      </c>
      <c r="G3613" s="38" t="s">
        <v>23</v>
      </c>
      <c r="H3613" s="42">
        <v>5641.03</v>
      </c>
      <c r="I3613" s="57"/>
      <c r="J3613" s="44">
        <v>42002</v>
      </c>
      <c r="K3613" s="42">
        <v>0</v>
      </c>
      <c r="L3613" s="42">
        <v>4689.07</v>
      </c>
      <c r="M3613" s="44">
        <v>45199</v>
      </c>
      <c r="N3613" s="42">
        <f>H3613-K3613-L3613</f>
        <v>951.96</v>
      </c>
      <c r="O3613" s="42">
        <v>0</v>
      </c>
      <c r="P3613" s="45">
        <v>0.13</v>
      </c>
      <c r="Q3613" s="42">
        <v>0</v>
      </c>
      <c r="R3613" s="42">
        <v>0</v>
      </c>
      <c r="S3613" s="42">
        <f>N3613-R3613</f>
        <v>951.96</v>
      </c>
      <c r="T3613" s="38">
        <v>5000</v>
      </c>
      <c r="U3613" s="14">
        <f>S3613/H3613</f>
        <v>0.16875641505186112</v>
      </c>
      <c r="V3613" s="19"/>
      <c r="W3613" s="19"/>
      <c r="X3613" s="37" t="s">
        <v>3463</v>
      </c>
    </row>
    <row r="3614" spans="1:24" ht="16.5" customHeight="1">
      <c r="A3614" s="38">
        <v>328</v>
      </c>
      <c r="B3614" s="39">
        <v>40704</v>
      </c>
      <c r="C3614" s="38">
        <v>10302980</v>
      </c>
      <c r="D3614" s="40" t="s">
        <v>861</v>
      </c>
      <c r="E3614" s="58">
        <v>1</v>
      </c>
      <c r="F3614" s="38">
        <v>120</v>
      </c>
      <c r="G3614" s="38" t="s">
        <v>23</v>
      </c>
      <c r="H3614" s="42">
        <v>1557.26</v>
      </c>
      <c r="I3614" s="57"/>
      <c r="J3614" s="44">
        <v>42001</v>
      </c>
      <c r="K3614" s="42">
        <v>0</v>
      </c>
      <c r="L3614" s="42">
        <v>1294.46</v>
      </c>
      <c r="M3614" s="44">
        <v>45199</v>
      </c>
      <c r="N3614" s="42">
        <f>H3614-K3614-L3614</f>
        <v>262.79999999999995</v>
      </c>
      <c r="O3614" s="42">
        <v>0</v>
      </c>
      <c r="P3614" s="45">
        <v>0.13</v>
      </c>
      <c r="Q3614" s="42">
        <v>0</v>
      </c>
      <c r="R3614" s="42">
        <v>0</v>
      </c>
      <c r="S3614" s="42">
        <f>N3614-R3614</f>
        <v>262.79999999999995</v>
      </c>
      <c r="T3614" s="38">
        <v>2102</v>
      </c>
      <c r="U3614" s="14">
        <f>S3614/H3614</f>
        <v>0.16875794664988503</v>
      </c>
      <c r="V3614" s="19"/>
      <c r="W3614" s="19"/>
      <c r="X3614" s="37" t="s">
        <v>3463</v>
      </c>
    </row>
    <row r="3615" spans="1:24" ht="16.5" customHeight="1">
      <c r="A3615" s="38">
        <v>371</v>
      </c>
      <c r="B3615" s="39">
        <v>40704</v>
      </c>
      <c r="C3615" s="38">
        <v>10303510</v>
      </c>
      <c r="D3615" s="40" t="s">
        <v>887</v>
      </c>
      <c r="E3615" s="58">
        <v>15</v>
      </c>
      <c r="F3615" s="38">
        <v>120</v>
      </c>
      <c r="G3615" s="38" t="s">
        <v>23</v>
      </c>
      <c r="H3615" s="42">
        <v>10153.799999999999</v>
      </c>
      <c r="I3615" s="57"/>
      <c r="J3615" s="44">
        <v>42002</v>
      </c>
      <c r="K3615" s="42">
        <v>0</v>
      </c>
      <c r="L3615" s="42">
        <v>8440.25</v>
      </c>
      <c r="M3615" s="44">
        <v>45199</v>
      </c>
      <c r="N3615" s="42">
        <f>H3615-K3615-L3615</f>
        <v>1713.5499999999993</v>
      </c>
      <c r="O3615" s="42">
        <v>0</v>
      </c>
      <c r="P3615" s="45">
        <v>0.13</v>
      </c>
      <c r="Q3615" s="42">
        <v>0</v>
      </c>
      <c r="R3615" s="42">
        <v>0</v>
      </c>
      <c r="S3615" s="42">
        <f>N3615-R3615</f>
        <v>1713.5499999999993</v>
      </c>
      <c r="T3615" s="38">
        <v>2107</v>
      </c>
      <c r="U3615" s="14">
        <f>S3615/H3615</f>
        <v>0.16875947920975393</v>
      </c>
      <c r="V3615" s="19"/>
      <c r="W3615" s="19"/>
      <c r="X3615" s="37" t="s">
        <v>3463</v>
      </c>
    </row>
    <row r="3616" spans="1:24" ht="16.5" customHeight="1">
      <c r="A3616" s="38">
        <v>349</v>
      </c>
      <c r="B3616" s="39">
        <v>40704</v>
      </c>
      <c r="C3616" s="38">
        <v>10303039</v>
      </c>
      <c r="D3616" s="40" t="s">
        <v>871</v>
      </c>
      <c r="E3616" s="58">
        <v>100</v>
      </c>
      <c r="F3616" s="38">
        <v>120</v>
      </c>
      <c r="G3616" s="38" t="s">
        <v>23</v>
      </c>
      <c r="H3616" s="42">
        <v>11111.11</v>
      </c>
      <c r="I3616" s="57"/>
      <c r="J3616" s="44">
        <v>42002</v>
      </c>
      <c r="K3616" s="42">
        <v>0</v>
      </c>
      <c r="L3616" s="42">
        <v>9236</v>
      </c>
      <c r="M3616" s="44">
        <v>45199</v>
      </c>
      <c r="N3616" s="42">
        <f>H3616-K3616-L3616</f>
        <v>1875.1100000000006</v>
      </c>
      <c r="O3616" s="42">
        <v>0</v>
      </c>
      <c r="P3616" s="45">
        <v>0.13</v>
      </c>
      <c r="Q3616" s="42">
        <v>0</v>
      </c>
      <c r="R3616" s="42">
        <v>0</v>
      </c>
      <c r="S3616" s="42">
        <f>N3616-R3616</f>
        <v>1875.1100000000006</v>
      </c>
      <c r="T3616" s="38">
        <v>2101</v>
      </c>
      <c r="U3616" s="14">
        <f>S3616/H3616</f>
        <v>0.16875991687599173</v>
      </c>
      <c r="V3616" s="19"/>
      <c r="W3616" s="19"/>
      <c r="X3616" s="37" t="s">
        <v>3463</v>
      </c>
    </row>
    <row r="3617" spans="1:24" ht="16.5" customHeight="1">
      <c r="A3617" s="38">
        <v>317</v>
      </c>
      <c r="B3617" s="39">
        <v>40704</v>
      </c>
      <c r="C3617" s="38">
        <v>10302947</v>
      </c>
      <c r="D3617" s="40" t="s">
        <v>314</v>
      </c>
      <c r="E3617" s="58">
        <v>4</v>
      </c>
      <c r="F3617" s="38">
        <v>120</v>
      </c>
      <c r="G3617" s="38" t="s">
        <v>23</v>
      </c>
      <c r="H3617" s="42">
        <v>4786.32</v>
      </c>
      <c r="I3617" s="57"/>
      <c r="J3617" s="44">
        <v>42001</v>
      </c>
      <c r="K3617" s="42">
        <v>0</v>
      </c>
      <c r="L3617" s="42">
        <v>3978.58</v>
      </c>
      <c r="M3617" s="44">
        <v>45199</v>
      </c>
      <c r="N3617" s="42">
        <f>H3617-K3617-L3617</f>
        <v>807.73999999999978</v>
      </c>
      <c r="O3617" s="42">
        <v>0</v>
      </c>
      <c r="P3617" s="45">
        <v>0.13</v>
      </c>
      <c r="Q3617" s="42">
        <v>0</v>
      </c>
      <c r="R3617" s="42">
        <v>0</v>
      </c>
      <c r="S3617" s="42">
        <f>N3617-R3617</f>
        <v>807.73999999999978</v>
      </c>
      <c r="T3617" s="38">
        <v>2101</v>
      </c>
      <c r="U3617" s="14">
        <f>S3617/H3617</f>
        <v>0.1687601330458473</v>
      </c>
      <c r="V3617" s="19"/>
      <c r="W3617" s="19"/>
      <c r="X3617" s="37" t="s">
        <v>3463</v>
      </c>
    </row>
    <row r="3618" spans="1:24" ht="16.5" customHeight="1">
      <c r="A3618" s="38">
        <v>18</v>
      </c>
      <c r="B3618" s="39">
        <v>20704</v>
      </c>
      <c r="C3618" s="38">
        <v>10295980</v>
      </c>
      <c r="D3618" s="40" t="s">
        <v>819</v>
      </c>
      <c r="E3618" s="58">
        <v>1</v>
      </c>
      <c r="F3618" s="38">
        <v>120</v>
      </c>
      <c r="G3618" s="38" t="s">
        <v>21</v>
      </c>
      <c r="H3618" s="42">
        <v>16666.669999999998</v>
      </c>
      <c r="I3618" s="57"/>
      <c r="J3618" s="44">
        <v>41992</v>
      </c>
      <c r="K3618" s="42">
        <v>0</v>
      </c>
      <c r="L3618" s="42">
        <v>13854</v>
      </c>
      <c r="M3618" s="44">
        <v>45199</v>
      </c>
      <c r="N3618" s="42">
        <f>H3618-K3618-L3618</f>
        <v>2812.6699999999983</v>
      </c>
      <c r="O3618" s="42">
        <v>0</v>
      </c>
      <c r="P3618" s="45">
        <v>0.13</v>
      </c>
      <c r="Q3618" s="42">
        <v>0</v>
      </c>
      <c r="R3618" s="42">
        <v>0</v>
      </c>
      <c r="S3618" s="42">
        <f>N3618-R3618</f>
        <v>2812.6699999999983</v>
      </c>
      <c r="T3618" s="38">
        <v>2102</v>
      </c>
      <c r="U3618" s="14">
        <f>S3618/H3618</f>
        <v>0.16876016624796666</v>
      </c>
      <c r="V3618" s="19"/>
      <c r="W3618" s="19"/>
      <c r="X3618" s="37" t="s">
        <v>3466</v>
      </c>
    </row>
    <row r="3619" spans="1:24" ht="16.5" customHeight="1">
      <c r="A3619" s="38">
        <v>158</v>
      </c>
      <c r="B3619" s="39">
        <v>50099</v>
      </c>
      <c r="C3619" s="38">
        <v>10297501</v>
      </c>
      <c r="D3619" s="40" t="s">
        <v>604</v>
      </c>
      <c r="E3619" s="58">
        <v>1</v>
      </c>
      <c r="F3619" s="38">
        <v>120</v>
      </c>
      <c r="G3619" s="38" t="s">
        <v>23</v>
      </c>
      <c r="H3619" s="42">
        <v>2418.8000000000002</v>
      </c>
      <c r="I3619" s="57"/>
      <c r="J3619" s="44">
        <v>42000</v>
      </c>
      <c r="K3619" s="42">
        <v>0</v>
      </c>
      <c r="L3619" s="42">
        <v>2010.6</v>
      </c>
      <c r="M3619" s="44">
        <v>45199</v>
      </c>
      <c r="N3619" s="42">
        <f>H3619-K3619-L3619</f>
        <v>408.20000000000027</v>
      </c>
      <c r="O3619" s="42">
        <v>0</v>
      </c>
      <c r="P3619" s="45">
        <v>0.13</v>
      </c>
      <c r="Q3619" s="42">
        <v>0</v>
      </c>
      <c r="R3619" s="42">
        <v>0</v>
      </c>
      <c r="S3619" s="42">
        <f>N3619-R3619</f>
        <v>408.20000000000027</v>
      </c>
      <c r="T3619" s="38">
        <v>2101</v>
      </c>
      <c r="U3619" s="14">
        <f>S3619/H3619</f>
        <v>0.16876136927402027</v>
      </c>
      <c r="V3619" s="19"/>
      <c r="W3619" s="19"/>
      <c r="X3619" s="37" t="s">
        <v>3468</v>
      </c>
    </row>
    <row r="3620" spans="1:24" ht="16.5" customHeight="1">
      <c r="A3620" s="38">
        <v>370</v>
      </c>
      <c r="B3620" s="39">
        <v>40704</v>
      </c>
      <c r="C3620" s="38">
        <v>10303509</v>
      </c>
      <c r="D3620" s="40" t="s">
        <v>886</v>
      </c>
      <c r="E3620" s="58">
        <v>15</v>
      </c>
      <c r="F3620" s="38">
        <v>120</v>
      </c>
      <c r="G3620" s="38" t="s">
        <v>23</v>
      </c>
      <c r="H3620" s="42">
        <v>10153.799999999999</v>
      </c>
      <c r="I3620" s="57"/>
      <c r="J3620" s="44">
        <v>42002</v>
      </c>
      <c r="K3620" s="42">
        <v>0</v>
      </c>
      <c r="L3620" s="42">
        <v>8440.2099999999991</v>
      </c>
      <c r="M3620" s="44">
        <v>45199</v>
      </c>
      <c r="N3620" s="42">
        <f>H3620-K3620-L3620</f>
        <v>1713.5900000000001</v>
      </c>
      <c r="O3620" s="42">
        <v>0</v>
      </c>
      <c r="P3620" s="45">
        <v>0.13</v>
      </c>
      <c r="Q3620" s="42">
        <v>0</v>
      </c>
      <c r="R3620" s="42">
        <v>0</v>
      </c>
      <c r="S3620" s="42">
        <f>N3620-R3620</f>
        <v>1713.5900000000001</v>
      </c>
      <c r="T3620" s="38">
        <v>2101</v>
      </c>
      <c r="U3620" s="14">
        <f>S3620/H3620</f>
        <v>0.16876341862159983</v>
      </c>
      <c r="V3620" s="19"/>
      <c r="W3620" s="19"/>
      <c r="X3620" s="37" t="s">
        <v>3463</v>
      </c>
    </row>
    <row r="3621" spans="1:24" ht="16.5" customHeight="1">
      <c r="A3621" s="38">
        <v>314</v>
      </c>
      <c r="B3621" s="39">
        <v>40704</v>
      </c>
      <c r="C3621" s="38">
        <v>10302943</v>
      </c>
      <c r="D3621" s="40" t="s">
        <v>76</v>
      </c>
      <c r="E3621" s="58">
        <v>4</v>
      </c>
      <c r="F3621" s="38">
        <v>120</v>
      </c>
      <c r="G3621" s="38" t="s">
        <v>23</v>
      </c>
      <c r="H3621" s="42">
        <v>5169.24</v>
      </c>
      <c r="I3621" s="57"/>
      <c r="J3621" s="44">
        <v>42001</v>
      </c>
      <c r="K3621" s="42">
        <v>0</v>
      </c>
      <c r="L3621" s="42">
        <v>4296.8599999999997</v>
      </c>
      <c r="M3621" s="44">
        <v>45199</v>
      </c>
      <c r="N3621" s="42">
        <f>H3621-K3621-L3621</f>
        <v>872.38000000000011</v>
      </c>
      <c r="O3621" s="42">
        <v>0</v>
      </c>
      <c r="P3621" s="45">
        <v>0.13</v>
      </c>
      <c r="Q3621" s="42">
        <v>0</v>
      </c>
      <c r="R3621" s="42">
        <v>0</v>
      </c>
      <c r="S3621" s="42">
        <f>N3621-R3621</f>
        <v>872.38000000000011</v>
      </c>
      <c r="T3621" s="38">
        <v>2101</v>
      </c>
      <c r="U3621" s="14">
        <f>S3621/H3621</f>
        <v>0.16876368673151182</v>
      </c>
      <c r="V3621" s="19"/>
      <c r="W3621" s="19"/>
      <c r="X3621" s="37" t="s">
        <v>3463</v>
      </c>
    </row>
    <row r="3622" spans="1:24" ht="16.5" customHeight="1">
      <c r="A3622" s="38">
        <v>160</v>
      </c>
      <c r="B3622" s="39">
        <v>50099</v>
      </c>
      <c r="C3622" s="38">
        <v>10297510</v>
      </c>
      <c r="D3622" s="40" t="s">
        <v>853</v>
      </c>
      <c r="E3622" s="58">
        <v>2</v>
      </c>
      <c r="F3622" s="38">
        <v>120</v>
      </c>
      <c r="G3622" s="38" t="s">
        <v>23</v>
      </c>
      <c r="H3622" s="42">
        <v>3128.2</v>
      </c>
      <c r="I3622" s="57"/>
      <c r="J3622" s="44">
        <v>42000</v>
      </c>
      <c r="K3622" s="42">
        <v>0</v>
      </c>
      <c r="L3622" s="42">
        <v>2600.27</v>
      </c>
      <c r="M3622" s="44">
        <v>45199</v>
      </c>
      <c r="N3622" s="42">
        <f>H3622-K3622-L3622</f>
        <v>527.92999999999984</v>
      </c>
      <c r="O3622" s="42">
        <v>0</v>
      </c>
      <c r="P3622" s="45">
        <v>0.13</v>
      </c>
      <c r="Q3622" s="42">
        <v>0</v>
      </c>
      <c r="R3622" s="42">
        <v>0</v>
      </c>
      <c r="S3622" s="42">
        <f>N3622-R3622</f>
        <v>527.92999999999984</v>
      </c>
      <c r="T3622" s="38">
        <v>2101</v>
      </c>
      <c r="U3622" s="14">
        <f>S3622/H3622</f>
        <v>0.168764784860303</v>
      </c>
      <c r="V3622" s="19"/>
      <c r="W3622" s="19"/>
      <c r="X3622" s="37" t="s">
        <v>3468</v>
      </c>
    </row>
    <row r="3623" spans="1:24" ht="16.5" customHeight="1">
      <c r="A3623" s="38">
        <v>324</v>
      </c>
      <c r="B3623" s="39">
        <v>40704</v>
      </c>
      <c r="C3623" s="38">
        <v>10302957</v>
      </c>
      <c r="D3623" s="40" t="s">
        <v>526</v>
      </c>
      <c r="E3623" s="58">
        <v>28</v>
      </c>
      <c r="F3623" s="38">
        <v>120</v>
      </c>
      <c r="G3623" s="38" t="s">
        <v>23</v>
      </c>
      <c r="H3623" s="42">
        <v>6940.08</v>
      </c>
      <c r="I3623" s="57"/>
      <c r="J3623" s="44">
        <v>42001</v>
      </c>
      <c r="K3623" s="42">
        <v>0</v>
      </c>
      <c r="L3623" s="42">
        <v>5768.83</v>
      </c>
      <c r="M3623" s="44">
        <v>45199</v>
      </c>
      <c r="N3623" s="42">
        <f>H3623-K3623-L3623</f>
        <v>1171.25</v>
      </c>
      <c r="O3623" s="42">
        <v>0</v>
      </c>
      <c r="P3623" s="45">
        <v>0.13</v>
      </c>
      <c r="Q3623" s="42">
        <v>0</v>
      </c>
      <c r="R3623" s="42">
        <v>0</v>
      </c>
      <c r="S3623" s="42">
        <f>N3623-R3623</f>
        <v>1171.25</v>
      </c>
      <c r="T3623" s="38">
        <v>2101</v>
      </c>
      <c r="U3623" s="14">
        <f>S3623/H3623</f>
        <v>0.16876606609722078</v>
      </c>
      <c r="V3623" s="19"/>
      <c r="W3623" s="19"/>
      <c r="X3623" s="37" t="s">
        <v>3463</v>
      </c>
    </row>
    <row r="3624" spans="1:24" ht="16.5" customHeight="1">
      <c r="A3624" s="38">
        <v>373</v>
      </c>
      <c r="B3624" s="39">
        <v>40704</v>
      </c>
      <c r="C3624" s="38">
        <v>10303517</v>
      </c>
      <c r="D3624" s="40" t="s">
        <v>107</v>
      </c>
      <c r="E3624" s="58">
        <v>6</v>
      </c>
      <c r="F3624" s="38">
        <v>120</v>
      </c>
      <c r="G3624" s="38" t="s">
        <v>23</v>
      </c>
      <c r="H3624" s="42">
        <v>3300</v>
      </c>
      <c r="I3624" s="57"/>
      <c r="J3624" s="44">
        <v>42002</v>
      </c>
      <c r="K3624" s="42">
        <v>0</v>
      </c>
      <c r="L3624" s="42">
        <v>2743.07</v>
      </c>
      <c r="M3624" s="44">
        <v>45199</v>
      </c>
      <c r="N3624" s="42">
        <f>H3624-K3624-L3624</f>
        <v>556.92999999999984</v>
      </c>
      <c r="O3624" s="42">
        <v>0</v>
      </c>
      <c r="P3624" s="45">
        <v>0.13</v>
      </c>
      <c r="Q3624" s="42">
        <v>0</v>
      </c>
      <c r="R3624" s="42">
        <v>0</v>
      </c>
      <c r="S3624" s="42">
        <f>N3624-R3624</f>
        <v>556.92999999999984</v>
      </c>
      <c r="T3624" s="38">
        <v>5000</v>
      </c>
      <c r="U3624" s="14">
        <f>S3624/H3624</f>
        <v>0.16876666666666662</v>
      </c>
      <c r="V3624" s="19"/>
      <c r="W3624" s="19"/>
      <c r="X3624" s="37" t="s">
        <v>3463</v>
      </c>
    </row>
    <row r="3625" spans="1:24" ht="16.5" customHeight="1">
      <c r="A3625" s="38">
        <v>323</v>
      </c>
      <c r="B3625" s="39">
        <v>40704</v>
      </c>
      <c r="C3625" s="38">
        <v>10302955</v>
      </c>
      <c r="D3625" s="40" t="s">
        <v>857</v>
      </c>
      <c r="E3625" s="58">
        <v>20</v>
      </c>
      <c r="F3625" s="38">
        <v>120</v>
      </c>
      <c r="G3625" s="38" t="s">
        <v>23</v>
      </c>
      <c r="H3625" s="42">
        <v>7265</v>
      </c>
      <c r="I3625" s="57"/>
      <c r="J3625" s="44">
        <v>42002</v>
      </c>
      <c r="K3625" s="42">
        <v>0</v>
      </c>
      <c r="L3625" s="42">
        <v>6038.88</v>
      </c>
      <c r="M3625" s="44">
        <v>45199</v>
      </c>
      <c r="N3625" s="42">
        <f>H3625-K3625-L3625</f>
        <v>1226.1199999999999</v>
      </c>
      <c r="O3625" s="42">
        <v>0</v>
      </c>
      <c r="P3625" s="45">
        <v>0.13</v>
      </c>
      <c r="Q3625" s="42">
        <v>0</v>
      </c>
      <c r="R3625" s="42">
        <v>0</v>
      </c>
      <c r="S3625" s="42">
        <f>N3625-R3625</f>
        <v>1226.1199999999999</v>
      </c>
      <c r="T3625" s="38">
        <v>2109</v>
      </c>
      <c r="U3625" s="14">
        <f>S3625/H3625</f>
        <v>0.16877081899518237</v>
      </c>
      <c r="V3625" s="19"/>
      <c r="W3625" s="19"/>
      <c r="X3625" s="37" t="s">
        <v>3463</v>
      </c>
    </row>
    <row r="3626" spans="1:24" ht="16.5" customHeight="1">
      <c r="A3626" s="38">
        <v>162</v>
      </c>
      <c r="B3626" s="39">
        <v>50099</v>
      </c>
      <c r="C3626" s="38">
        <v>10297520</v>
      </c>
      <c r="D3626" s="40" t="s">
        <v>590</v>
      </c>
      <c r="E3626" s="58">
        <v>5</v>
      </c>
      <c r="F3626" s="38">
        <v>120</v>
      </c>
      <c r="G3626" s="38" t="s">
        <v>23</v>
      </c>
      <c r="H3626" s="42">
        <v>2649.55</v>
      </c>
      <c r="I3626" s="57"/>
      <c r="J3626" s="44">
        <v>42000</v>
      </c>
      <c r="K3626" s="42">
        <v>0</v>
      </c>
      <c r="L3626" s="42">
        <v>2202.38</v>
      </c>
      <c r="M3626" s="44">
        <v>45199</v>
      </c>
      <c r="N3626" s="42">
        <f>H3626-K3626-L3626</f>
        <v>447.17000000000007</v>
      </c>
      <c r="O3626" s="42">
        <v>0</v>
      </c>
      <c r="P3626" s="45">
        <v>0.13</v>
      </c>
      <c r="Q3626" s="42">
        <v>0</v>
      </c>
      <c r="R3626" s="42">
        <v>0</v>
      </c>
      <c r="S3626" s="42">
        <f>N3626-R3626</f>
        <v>447.17000000000007</v>
      </c>
      <c r="T3626" s="38">
        <v>2101</v>
      </c>
      <c r="U3626" s="14">
        <f>S3626/H3626</f>
        <v>0.1687720556320885</v>
      </c>
      <c r="V3626" s="19"/>
      <c r="W3626" s="19"/>
      <c r="X3626" s="37" t="s">
        <v>3468</v>
      </c>
    </row>
    <row r="3627" spans="1:24" ht="16.5" customHeight="1">
      <c r="A3627" s="38">
        <v>22</v>
      </c>
      <c r="B3627" s="39">
        <v>20704</v>
      </c>
      <c r="C3627" s="38">
        <v>10296080</v>
      </c>
      <c r="D3627" s="40" t="s">
        <v>822</v>
      </c>
      <c r="E3627" s="58">
        <v>1</v>
      </c>
      <c r="F3627" s="38">
        <v>120</v>
      </c>
      <c r="G3627" s="38" t="s">
        <v>23</v>
      </c>
      <c r="H3627" s="42">
        <v>3897.44</v>
      </c>
      <c r="I3627" s="57"/>
      <c r="J3627" s="44">
        <v>41992</v>
      </c>
      <c r="K3627" s="42">
        <v>0</v>
      </c>
      <c r="L3627" s="42">
        <v>3239.66</v>
      </c>
      <c r="M3627" s="44">
        <v>45199</v>
      </c>
      <c r="N3627" s="42">
        <f>H3627-K3627-L3627</f>
        <v>657.7800000000002</v>
      </c>
      <c r="O3627" s="42">
        <v>0</v>
      </c>
      <c r="P3627" s="45">
        <v>0.13</v>
      </c>
      <c r="Q3627" s="42">
        <v>0</v>
      </c>
      <c r="R3627" s="42">
        <v>0</v>
      </c>
      <c r="S3627" s="42">
        <f>N3627-R3627</f>
        <v>657.7800000000002</v>
      </c>
      <c r="T3627" s="38">
        <v>2102</v>
      </c>
      <c r="U3627" s="14">
        <f>S3627/H3627</f>
        <v>0.1687723223449239</v>
      </c>
      <c r="V3627" s="19"/>
      <c r="W3627" s="19"/>
      <c r="X3627" s="37" t="s">
        <v>3466</v>
      </c>
    </row>
    <row r="3628" spans="1:24" ht="16.5" customHeight="1">
      <c r="A3628" s="38">
        <v>382</v>
      </c>
      <c r="B3628" s="39">
        <v>40704</v>
      </c>
      <c r="C3628" s="38">
        <v>10303528</v>
      </c>
      <c r="D3628" s="40" t="s">
        <v>594</v>
      </c>
      <c r="E3628" s="58">
        <v>10</v>
      </c>
      <c r="F3628" s="38">
        <v>120</v>
      </c>
      <c r="G3628" s="38" t="s">
        <v>23</v>
      </c>
      <c r="H3628" s="42">
        <v>1339</v>
      </c>
      <c r="I3628" s="57"/>
      <c r="J3628" s="44">
        <v>42001</v>
      </c>
      <c r="K3628" s="42">
        <v>0</v>
      </c>
      <c r="L3628" s="42">
        <v>1113.01</v>
      </c>
      <c r="M3628" s="44">
        <v>45199</v>
      </c>
      <c r="N3628" s="42">
        <f>H3628-K3628-L3628</f>
        <v>225.99</v>
      </c>
      <c r="O3628" s="42">
        <v>0</v>
      </c>
      <c r="P3628" s="45">
        <v>0.13</v>
      </c>
      <c r="Q3628" s="42">
        <v>0</v>
      </c>
      <c r="R3628" s="42">
        <v>0</v>
      </c>
      <c r="S3628" s="42">
        <f>N3628-R3628</f>
        <v>225.99</v>
      </c>
      <c r="T3628" s="38">
        <v>5000</v>
      </c>
      <c r="U3628" s="14">
        <f>S3628/H3628</f>
        <v>0.16877520537714713</v>
      </c>
      <c r="V3628" s="19"/>
      <c r="W3628" s="19"/>
      <c r="X3628" s="37" t="s">
        <v>3463</v>
      </c>
    </row>
    <row r="3629" spans="1:24" ht="16.5" customHeight="1">
      <c r="A3629" s="38">
        <v>346</v>
      </c>
      <c r="B3629" s="39">
        <v>40704</v>
      </c>
      <c r="C3629" s="38">
        <v>10303035</v>
      </c>
      <c r="D3629" s="40" t="s">
        <v>297</v>
      </c>
      <c r="E3629" s="58">
        <v>1</v>
      </c>
      <c r="F3629" s="38">
        <v>120</v>
      </c>
      <c r="G3629" s="38" t="s">
        <v>23</v>
      </c>
      <c r="H3629" s="42">
        <v>1863.25</v>
      </c>
      <c r="I3629" s="57"/>
      <c r="J3629" s="44">
        <v>42001</v>
      </c>
      <c r="K3629" s="42">
        <v>0</v>
      </c>
      <c r="L3629" s="42">
        <v>1548.77</v>
      </c>
      <c r="M3629" s="44">
        <v>45199</v>
      </c>
      <c r="N3629" s="42">
        <f>H3629-K3629-L3629</f>
        <v>314.48</v>
      </c>
      <c r="O3629" s="42">
        <v>0</v>
      </c>
      <c r="P3629" s="45">
        <v>0.13</v>
      </c>
      <c r="Q3629" s="42">
        <v>0</v>
      </c>
      <c r="R3629" s="42">
        <v>0</v>
      </c>
      <c r="S3629" s="42">
        <f>N3629-R3629</f>
        <v>314.48</v>
      </c>
      <c r="T3629" s="38">
        <v>2109</v>
      </c>
      <c r="U3629" s="14">
        <f>S3629/H3629</f>
        <v>0.16878035690326043</v>
      </c>
      <c r="V3629" s="19"/>
      <c r="W3629" s="19"/>
      <c r="X3629" s="37" t="s">
        <v>3463</v>
      </c>
    </row>
    <row r="3630" spans="1:24" ht="16.5" customHeight="1">
      <c r="A3630" s="38">
        <v>321</v>
      </c>
      <c r="B3630" s="39">
        <v>40704</v>
      </c>
      <c r="C3630" s="38">
        <v>10302952</v>
      </c>
      <c r="D3630" s="40" t="s">
        <v>556</v>
      </c>
      <c r="E3630" s="58">
        <v>4</v>
      </c>
      <c r="F3630" s="38">
        <v>120</v>
      </c>
      <c r="G3630" s="38" t="s">
        <v>23</v>
      </c>
      <c r="H3630" s="42">
        <v>3316.24</v>
      </c>
      <c r="I3630" s="57"/>
      <c r="J3630" s="44">
        <v>42001</v>
      </c>
      <c r="K3630" s="42">
        <v>0</v>
      </c>
      <c r="L3630" s="42">
        <v>2756.49</v>
      </c>
      <c r="M3630" s="44">
        <v>45199</v>
      </c>
      <c r="N3630" s="42">
        <f>H3630-K3630-L3630</f>
        <v>559.75</v>
      </c>
      <c r="O3630" s="42">
        <v>0</v>
      </c>
      <c r="P3630" s="45">
        <v>0.13</v>
      </c>
      <c r="Q3630" s="42">
        <v>0</v>
      </c>
      <c r="R3630" s="42">
        <v>0</v>
      </c>
      <c r="S3630" s="42">
        <f>N3630-R3630</f>
        <v>559.75</v>
      </c>
      <c r="T3630" s="38">
        <v>2101</v>
      </c>
      <c r="U3630" s="14">
        <f>S3630/H3630</f>
        <v>0.16879055798132825</v>
      </c>
      <c r="V3630" s="19"/>
      <c r="W3630" s="19"/>
      <c r="X3630" s="37" t="s">
        <v>3463</v>
      </c>
    </row>
    <row r="3631" spans="1:24" ht="16.5" customHeight="1">
      <c r="A3631" s="38">
        <v>300</v>
      </c>
      <c r="B3631" s="39">
        <v>40704</v>
      </c>
      <c r="C3631" s="38">
        <v>10302906</v>
      </c>
      <c r="D3631" s="40" t="s">
        <v>843</v>
      </c>
      <c r="E3631" s="58">
        <v>6</v>
      </c>
      <c r="F3631" s="38">
        <v>120</v>
      </c>
      <c r="G3631" s="38" t="s">
        <v>23</v>
      </c>
      <c r="H3631" s="42">
        <v>1128.2</v>
      </c>
      <c r="I3631" s="57"/>
      <c r="J3631" s="44">
        <v>42002</v>
      </c>
      <c r="K3631" s="42">
        <v>0</v>
      </c>
      <c r="L3631" s="42">
        <v>937.77</v>
      </c>
      <c r="M3631" s="44">
        <v>45199</v>
      </c>
      <c r="N3631" s="42">
        <f>H3631-K3631-L3631</f>
        <v>190.43000000000006</v>
      </c>
      <c r="O3631" s="42">
        <v>0</v>
      </c>
      <c r="P3631" s="45">
        <v>0.13</v>
      </c>
      <c r="Q3631" s="42">
        <v>0</v>
      </c>
      <c r="R3631" s="42">
        <v>0</v>
      </c>
      <c r="S3631" s="42">
        <f>N3631-R3631</f>
        <v>190.43000000000006</v>
      </c>
      <c r="T3631" s="38">
        <v>5000</v>
      </c>
      <c r="U3631" s="14">
        <f>S3631/H3631</f>
        <v>0.16879099450452054</v>
      </c>
      <c r="V3631" s="19"/>
      <c r="W3631" s="19"/>
      <c r="X3631" s="37" t="s">
        <v>3463</v>
      </c>
    </row>
    <row r="3632" spans="1:24" ht="16.5" customHeight="1">
      <c r="A3632" s="38">
        <v>310</v>
      </c>
      <c r="B3632" s="39">
        <v>40704</v>
      </c>
      <c r="C3632" s="38">
        <v>10302937</v>
      </c>
      <c r="D3632" s="40" t="s">
        <v>852</v>
      </c>
      <c r="E3632" s="58">
        <v>1</v>
      </c>
      <c r="F3632" s="38">
        <v>120</v>
      </c>
      <c r="G3632" s="38" t="s">
        <v>23</v>
      </c>
      <c r="H3632" s="42">
        <v>1623.93</v>
      </c>
      <c r="I3632" s="57"/>
      <c r="J3632" s="44">
        <v>42001</v>
      </c>
      <c r="K3632" s="42">
        <v>0</v>
      </c>
      <c r="L3632" s="42">
        <v>1349.82</v>
      </c>
      <c r="M3632" s="44">
        <v>45199</v>
      </c>
      <c r="N3632" s="42">
        <f>H3632-K3632-L3632</f>
        <v>274.11000000000013</v>
      </c>
      <c r="O3632" s="42">
        <v>0</v>
      </c>
      <c r="P3632" s="45">
        <v>0.13</v>
      </c>
      <c r="Q3632" s="42">
        <v>0</v>
      </c>
      <c r="R3632" s="42">
        <v>0</v>
      </c>
      <c r="S3632" s="42">
        <f>N3632-R3632</f>
        <v>274.11000000000013</v>
      </c>
      <c r="T3632" s="38">
        <v>2101</v>
      </c>
      <c r="U3632" s="14">
        <f>S3632/H3632</f>
        <v>0.16879422142580044</v>
      </c>
      <c r="V3632" s="19"/>
      <c r="W3632" s="19"/>
      <c r="X3632" s="37" t="s">
        <v>3463</v>
      </c>
    </row>
    <row r="3633" spans="1:37" ht="16.5" customHeight="1">
      <c r="A3633" s="38">
        <v>5</v>
      </c>
      <c r="B3633" s="39">
        <v>10713</v>
      </c>
      <c r="C3633" s="38">
        <v>10297904</v>
      </c>
      <c r="D3633" s="40" t="s">
        <v>2438</v>
      </c>
      <c r="E3633" s="38">
        <v>10</v>
      </c>
      <c r="F3633" s="38">
        <v>43</v>
      </c>
      <c r="G3633" s="38" t="s">
        <v>33</v>
      </c>
      <c r="H3633" s="42">
        <v>11136.77</v>
      </c>
      <c r="I3633" s="2"/>
      <c r="J3633" s="44">
        <v>43828</v>
      </c>
      <c r="K3633" s="42">
        <v>0</v>
      </c>
      <c r="L3633" s="42">
        <v>9256.86</v>
      </c>
      <c r="M3633" s="44">
        <v>45016</v>
      </c>
      <c r="N3633" s="42">
        <f>H3633-K3633-L3633</f>
        <v>1879.9099999999999</v>
      </c>
      <c r="O3633" s="42">
        <v>0</v>
      </c>
      <c r="P3633" s="45">
        <v>0.13</v>
      </c>
      <c r="Q3633" s="42">
        <v>0</v>
      </c>
      <c r="R3633" s="42">
        <v>0</v>
      </c>
      <c r="S3633" s="42">
        <v>1879.91</v>
      </c>
      <c r="T3633" s="38">
        <v>2506</v>
      </c>
      <c r="U3633" s="14">
        <f>S3633/H3633</f>
        <v>0.16880208534431437</v>
      </c>
      <c r="V3633" s="19"/>
      <c r="W3633" s="19"/>
      <c r="X3633" s="37" t="s">
        <v>3457</v>
      </c>
    </row>
    <row r="3634" spans="1:37" ht="16.5" customHeight="1">
      <c r="A3634" s="38">
        <v>318</v>
      </c>
      <c r="B3634" s="39">
        <v>40704</v>
      </c>
      <c r="C3634" s="38">
        <v>10302948</v>
      </c>
      <c r="D3634" s="40" t="s">
        <v>116</v>
      </c>
      <c r="E3634" s="58">
        <v>2</v>
      </c>
      <c r="F3634" s="38">
        <v>120</v>
      </c>
      <c r="G3634" s="38" t="s">
        <v>23</v>
      </c>
      <c r="H3634" s="42">
        <v>2256.42</v>
      </c>
      <c r="I3634" s="57"/>
      <c r="J3634" s="44">
        <v>42001</v>
      </c>
      <c r="K3634" s="42">
        <v>0</v>
      </c>
      <c r="L3634" s="42">
        <v>1875.51</v>
      </c>
      <c r="M3634" s="44">
        <v>45199</v>
      </c>
      <c r="N3634" s="42">
        <f>H3634-K3634-L3634</f>
        <v>380.91000000000008</v>
      </c>
      <c r="O3634" s="42">
        <v>0</v>
      </c>
      <c r="P3634" s="45">
        <v>0.13</v>
      </c>
      <c r="Q3634" s="42">
        <v>0</v>
      </c>
      <c r="R3634" s="42">
        <v>0</v>
      </c>
      <c r="S3634" s="42">
        <f>N3634-R3634</f>
        <v>380.91000000000008</v>
      </c>
      <c r="T3634" s="38">
        <v>2101</v>
      </c>
      <c r="U3634" s="14">
        <f>S3634/H3634</f>
        <v>0.1688116574042067</v>
      </c>
      <c r="V3634" s="19"/>
      <c r="W3634" s="19"/>
      <c r="X3634" s="37" t="s">
        <v>3463</v>
      </c>
    </row>
    <row r="3635" spans="1:37" ht="16.5" customHeight="1">
      <c r="A3635" s="38">
        <v>58</v>
      </c>
      <c r="B3635" s="39">
        <v>10745</v>
      </c>
      <c r="C3635" s="38">
        <v>10308340</v>
      </c>
      <c r="D3635" s="40" t="s">
        <v>86</v>
      </c>
      <c r="E3635" s="38">
        <v>4</v>
      </c>
      <c r="F3635" s="38">
        <v>120</v>
      </c>
      <c r="G3635" s="38" t="s">
        <v>23</v>
      </c>
      <c r="H3635" s="42">
        <v>13440</v>
      </c>
      <c r="I3635" s="2"/>
      <c r="J3635" s="44">
        <v>41846</v>
      </c>
      <c r="K3635" s="42">
        <v>0</v>
      </c>
      <c r="L3635" s="42">
        <v>11065.6</v>
      </c>
      <c r="M3635" s="44">
        <v>45016</v>
      </c>
      <c r="N3635" s="42">
        <f>H3635-K3635-L3635</f>
        <v>2374.3999999999996</v>
      </c>
      <c r="O3635" s="42">
        <v>40</v>
      </c>
      <c r="P3635" s="45">
        <v>0.13</v>
      </c>
      <c r="Q3635" s="42">
        <v>4.5999999999999996</v>
      </c>
      <c r="R3635" s="42">
        <v>35.4</v>
      </c>
      <c r="S3635" s="42">
        <v>2339</v>
      </c>
      <c r="T3635" s="38">
        <v>2101</v>
      </c>
      <c r="U3635" s="14">
        <f>S3635/H3635</f>
        <v>0.17403273809523809</v>
      </c>
      <c r="V3635" s="19"/>
      <c r="W3635" s="19"/>
      <c r="X3635" s="37" t="s">
        <v>3463</v>
      </c>
    </row>
    <row r="3636" spans="1:37" ht="16.5" customHeight="1">
      <c r="A3636" s="38">
        <v>64</v>
      </c>
      <c r="B3636" s="39">
        <v>50099</v>
      </c>
      <c r="C3636" s="38">
        <v>10296792</v>
      </c>
      <c r="D3636" s="40" t="s">
        <v>2546</v>
      </c>
      <c r="E3636" s="38">
        <v>1</v>
      </c>
      <c r="F3636" s="38">
        <v>120</v>
      </c>
      <c r="G3636" s="38" t="s">
        <v>23</v>
      </c>
      <c r="H3636" s="42">
        <v>1082.9100000000001</v>
      </c>
      <c r="I3636" s="2"/>
      <c r="J3636" s="44">
        <v>42000</v>
      </c>
      <c r="K3636" s="42">
        <v>0</v>
      </c>
      <c r="L3636" s="42">
        <v>848.62</v>
      </c>
      <c r="M3636" s="44">
        <v>45016</v>
      </c>
      <c r="N3636" s="42">
        <f>H3636-K3636-L3636</f>
        <v>234.29000000000008</v>
      </c>
      <c r="O3636" s="42">
        <v>50</v>
      </c>
      <c r="P3636" s="45">
        <v>0.13</v>
      </c>
      <c r="Q3636" s="42">
        <v>5.75</v>
      </c>
      <c r="R3636" s="42">
        <v>44.25</v>
      </c>
      <c r="S3636" s="42">
        <v>190.04</v>
      </c>
      <c r="T3636" s="38">
        <v>1601</v>
      </c>
      <c r="U3636" s="14">
        <f>S3636/H3636</f>
        <v>0.17549011459862776</v>
      </c>
      <c r="V3636" s="19"/>
      <c r="W3636" s="19"/>
      <c r="X3636" s="37" t="s">
        <v>3468</v>
      </c>
    </row>
    <row r="3637" spans="1:37" ht="16.5" customHeight="1">
      <c r="A3637" s="38">
        <v>598</v>
      </c>
      <c r="B3637" s="39">
        <v>10736</v>
      </c>
      <c r="C3637" s="38">
        <v>10284251</v>
      </c>
      <c r="D3637" s="40" t="s">
        <v>1482</v>
      </c>
      <c r="E3637" s="38">
        <v>1</v>
      </c>
      <c r="F3637" s="38">
        <v>120</v>
      </c>
      <c r="G3637" s="38" t="s">
        <v>262</v>
      </c>
      <c r="H3637" s="42">
        <v>80000</v>
      </c>
      <c r="I3637" s="55"/>
      <c r="J3637" s="44">
        <v>41970</v>
      </c>
      <c r="K3637" s="42">
        <v>0</v>
      </c>
      <c r="L3637" s="42">
        <v>65866.559999999998</v>
      </c>
      <c r="M3637" s="44">
        <v>45138</v>
      </c>
      <c r="N3637" s="42">
        <f>H3637-K3637-L3637</f>
        <v>14133.440000000002</v>
      </c>
      <c r="O3637" s="42">
        <v>100</v>
      </c>
      <c r="P3637" s="45">
        <v>0.13</v>
      </c>
      <c r="Q3637" s="42">
        <v>11.5</v>
      </c>
      <c r="R3637" s="42">
        <v>88.5</v>
      </c>
      <c r="S3637" s="42">
        <v>14044.94</v>
      </c>
      <c r="T3637" s="38">
        <v>5000</v>
      </c>
      <c r="U3637" s="14">
        <f>S3637/H3637</f>
        <v>0.17556175000000002</v>
      </c>
      <c r="V3637" s="19"/>
      <c r="W3637" s="19"/>
      <c r="X3637" s="37" t="s">
        <v>3461</v>
      </c>
    </row>
    <row r="3638" spans="1:37" ht="16.5" customHeight="1">
      <c r="A3638" s="38">
        <v>599</v>
      </c>
      <c r="B3638" s="39">
        <v>10736</v>
      </c>
      <c r="C3638" s="38">
        <v>10284252</v>
      </c>
      <c r="D3638" s="40" t="s">
        <v>1490</v>
      </c>
      <c r="E3638" s="38">
        <v>1</v>
      </c>
      <c r="F3638" s="38">
        <v>120</v>
      </c>
      <c r="G3638" s="38" t="s">
        <v>262</v>
      </c>
      <c r="H3638" s="42">
        <v>100000</v>
      </c>
      <c r="I3638" s="55"/>
      <c r="J3638" s="44">
        <v>41970</v>
      </c>
      <c r="K3638" s="42">
        <v>0</v>
      </c>
      <c r="L3638" s="42">
        <v>82333.429999999993</v>
      </c>
      <c r="M3638" s="44">
        <v>45138</v>
      </c>
      <c r="N3638" s="42">
        <f>H3638-K3638-L3638</f>
        <v>17666.570000000007</v>
      </c>
      <c r="O3638" s="42">
        <v>100</v>
      </c>
      <c r="P3638" s="45">
        <v>0.13</v>
      </c>
      <c r="Q3638" s="42">
        <v>11.5</v>
      </c>
      <c r="R3638" s="42">
        <v>88.5</v>
      </c>
      <c r="S3638" s="42">
        <v>17578.07</v>
      </c>
      <c r="T3638" s="38">
        <v>5000</v>
      </c>
      <c r="U3638" s="14">
        <f>S3638/H3638</f>
        <v>0.17578069999999998</v>
      </c>
      <c r="V3638" s="19"/>
      <c r="W3638" s="19"/>
      <c r="X3638" s="37" t="s">
        <v>3461</v>
      </c>
    </row>
    <row r="3639" spans="1:37" ht="16.5" customHeight="1">
      <c r="A3639" s="38">
        <v>51</v>
      </c>
      <c r="B3639" s="39">
        <v>10745</v>
      </c>
      <c r="C3639" s="38">
        <v>10308370</v>
      </c>
      <c r="D3639" s="40" t="s">
        <v>2501</v>
      </c>
      <c r="E3639" s="38">
        <v>1</v>
      </c>
      <c r="F3639" s="38">
        <v>120</v>
      </c>
      <c r="G3639" s="38" t="s">
        <v>23</v>
      </c>
      <c r="H3639" s="42">
        <v>251</v>
      </c>
      <c r="I3639" s="2"/>
      <c r="J3639" s="44">
        <v>41846</v>
      </c>
      <c r="K3639" s="42">
        <v>0</v>
      </c>
      <c r="L3639" s="42">
        <v>206.7</v>
      </c>
      <c r="M3639" s="44">
        <v>45016</v>
      </c>
      <c r="N3639" s="42">
        <f>H3639-K3639-L3639</f>
        <v>44.300000000000011</v>
      </c>
      <c r="O3639" s="42">
        <v>0</v>
      </c>
      <c r="P3639" s="45">
        <v>0.13</v>
      </c>
      <c r="Q3639" s="42">
        <v>0</v>
      </c>
      <c r="R3639" s="42">
        <v>0</v>
      </c>
      <c r="S3639" s="42">
        <v>44.3</v>
      </c>
      <c r="T3639" s="38">
        <v>5000</v>
      </c>
      <c r="U3639" s="14">
        <f>S3639/H3639</f>
        <v>0.17649402390438246</v>
      </c>
      <c r="V3639" s="19"/>
      <c r="W3639" s="19"/>
      <c r="X3639" s="37" t="s">
        <v>3463</v>
      </c>
    </row>
    <row r="3640" spans="1:37" ht="16.5" customHeight="1">
      <c r="A3640" s="38">
        <v>61</v>
      </c>
      <c r="B3640" s="39">
        <v>10745</v>
      </c>
      <c r="C3640" s="38">
        <v>10307979</v>
      </c>
      <c r="D3640" s="40" t="s">
        <v>1771</v>
      </c>
      <c r="E3640" s="46">
        <v>0.2979</v>
      </c>
      <c r="F3640" s="38">
        <v>120</v>
      </c>
      <c r="G3640" s="38" t="s">
        <v>21</v>
      </c>
      <c r="H3640" s="42">
        <v>85000</v>
      </c>
      <c r="I3640" s="2"/>
      <c r="J3640" s="44">
        <v>41848</v>
      </c>
      <c r="K3640" s="42">
        <v>0</v>
      </c>
      <c r="L3640" s="42">
        <v>69983.31</v>
      </c>
      <c r="M3640" s="44">
        <v>45016</v>
      </c>
      <c r="N3640" s="42">
        <f>H3640-K3640-L3640</f>
        <v>15016.690000000002</v>
      </c>
      <c r="O3640" s="42">
        <v>4</v>
      </c>
      <c r="P3640" s="45">
        <v>0.13</v>
      </c>
      <c r="Q3640" s="42">
        <v>0.46</v>
      </c>
      <c r="R3640" s="42">
        <v>3.54</v>
      </c>
      <c r="S3640" s="42">
        <v>15013.15</v>
      </c>
      <c r="T3640" s="38">
        <v>2101</v>
      </c>
      <c r="U3640" s="14">
        <f>S3640/H3640</f>
        <v>0.17662529411764705</v>
      </c>
      <c r="V3640" s="19"/>
      <c r="W3640" s="19"/>
      <c r="X3640" s="37" t="s">
        <v>3463</v>
      </c>
    </row>
    <row r="3641" spans="1:37" ht="16.5" customHeight="1">
      <c r="A3641" s="38">
        <v>50</v>
      </c>
      <c r="B3641" s="39">
        <v>10745</v>
      </c>
      <c r="C3641" s="38">
        <v>10308189</v>
      </c>
      <c r="D3641" s="40" t="s">
        <v>1673</v>
      </c>
      <c r="E3641" s="38">
        <v>3</v>
      </c>
      <c r="F3641" s="38">
        <v>120</v>
      </c>
      <c r="G3641" s="38" t="s">
        <v>23</v>
      </c>
      <c r="H3641" s="42">
        <v>1740</v>
      </c>
      <c r="I3641" s="2"/>
      <c r="J3641" s="44">
        <v>41846</v>
      </c>
      <c r="K3641" s="42">
        <v>0</v>
      </c>
      <c r="L3641" s="42">
        <v>1432.65</v>
      </c>
      <c r="M3641" s="44">
        <v>45016</v>
      </c>
      <c r="N3641" s="42">
        <f>H3641-K3641-L3641</f>
        <v>307.34999999999991</v>
      </c>
      <c r="O3641" s="42">
        <v>0</v>
      </c>
      <c r="P3641" s="45">
        <v>0.13</v>
      </c>
      <c r="Q3641" s="42">
        <v>0</v>
      </c>
      <c r="R3641" s="42">
        <v>0</v>
      </c>
      <c r="S3641" s="42">
        <v>307.35000000000002</v>
      </c>
      <c r="T3641" s="38">
        <v>1601</v>
      </c>
      <c r="U3641" s="14">
        <f>S3641/H3641</f>
        <v>0.17663793103448278</v>
      </c>
      <c r="V3641" s="19"/>
      <c r="W3641" s="19"/>
      <c r="X3641" s="37" t="s">
        <v>3463</v>
      </c>
    </row>
    <row r="3642" spans="1:37" ht="16.5" customHeight="1">
      <c r="A3642" s="38">
        <v>656</v>
      </c>
      <c r="B3642" s="39">
        <v>10737</v>
      </c>
      <c r="C3642" s="38">
        <v>10288277</v>
      </c>
      <c r="D3642" s="40" t="s">
        <v>270</v>
      </c>
      <c r="E3642" s="58">
        <v>2</v>
      </c>
      <c r="F3642" s="38">
        <v>120</v>
      </c>
      <c r="G3642" s="38" t="s">
        <v>23</v>
      </c>
      <c r="H3642" s="42">
        <v>3381.2</v>
      </c>
      <c r="I3642" s="57"/>
      <c r="J3642" s="44">
        <v>42031</v>
      </c>
      <c r="K3642" s="42">
        <v>0</v>
      </c>
      <c r="L3642" s="42">
        <v>2783.89</v>
      </c>
      <c r="M3642" s="44">
        <v>45199</v>
      </c>
      <c r="N3642" s="42">
        <f>H3642-L3642</f>
        <v>597.30999999999995</v>
      </c>
      <c r="O3642" s="42">
        <v>0</v>
      </c>
      <c r="P3642" s="45">
        <v>0.13</v>
      </c>
      <c r="Q3642" s="42">
        <v>0</v>
      </c>
      <c r="R3642" s="42">
        <v>0</v>
      </c>
      <c r="S3642" s="42">
        <f>N3642</f>
        <v>597.30999999999995</v>
      </c>
      <c r="T3642" s="38">
        <v>2101</v>
      </c>
      <c r="U3642" s="14">
        <f>S3642/H3642</f>
        <v>0.17665621672778895</v>
      </c>
      <c r="V3642" s="19"/>
      <c r="W3642" s="19"/>
      <c r="X3642" s="37" t="s">
        <v>3461</v>
      </c>
    </row>
    <row r="3643" spans="1:37" ht="16.5" customHeight="1">
      <c r="A3643" s="38">
        <v>15</v>
      </c>
      <c r="B3643" s="39">
        <v>10723</v>
      </c>
      <c r="C3643" s="38">
        <v>10295071</v>
      </c>
      <c r="D3643" s="40" t="s">
        <v>2031</v>
      </c>
      <c r="E3643" s="38">
        <v>1</v>
      </c>
      <c r="F3643" s="38">
        <v>120</v>
      </c>
      <c r="G3643" s="38" t="s">
        <v>23</v>
      </c>
      <c r="H3643" s="42">
        <v>4401.71</v>
      </c>
      <c r="I3643" s="2"/>
      <c r="J3643" s="44">
        <v>41847</v>
      </c>
      <c r="K3643" s="42">
        <v>0</v>
      </c>
      <c r="L3643" s="42">
        <v>3624.12</v>
      </c>
      <c r="M3643" s="44">
        <v>45016</v>
      </c>
      <c r="N3643" s="42">
        <f>H3643-K3643-L3643</f>
        <v>777.59000000000015</v>
      </c>
      <c r="O3643" s="42">
        <v>0</v>
      </c>
      <c r="P3643" s="45">
        <v>0.13</v>
      </c>
      <c r="Q3643" s="42">
        <v>0</v>
      </c>
      <c r="R3643" s="42">
        <v>0</v>
      </c>
      <c r="S3643" s="42">
        <v>777.59</v>
      </c>
      <c r="T3643" s="38">
        <v>2101</v>
      </c>
      <c r="U3643" s="14">
        <f>S3643/H3643</f>
        <v>0.17665634492049681</v>
      </c>
      <c r="V3643" s="19"/>
      <c r="W3643" s="19"/>
      <c r="X3643" s="37" t="s">
        <v>3470</v>
      </c>
    </row>
    <row r="3644" spans="1:37" ht="16.5" customHeight="1">
      <c r="A3644" s="38">
        <v>76</v>
      </c>
      <c r="B3644" s="39">
        <v>10708</v>
      </c>
      <c r="C3644" s="38">
        <v>10297118</v>
      </c>
      <c r="D3644" s="40" t="s">
        <v>98</v>
      </c>
      <c r="E3644" s="38">
        <v>20</v>
      </c>
      <c r="F3644" s="38">
        <v>120</v>
      </c>
      <c r="G3644" s="38" t="s">
        <v>23</v>
      </c>
      <c r="H3644" s="42">
        <v>6153.8</v>
      </c>
      <c r="I3644" s="57"/>
      <c r="J3644" s="44">
        <v>42031</v>
      </c>
      <c r="K3644" s="42">
        <v>0</v>
      </c>
      <c r="L3644" s="42">
        <v>5066.6899999999996</v>
      </c>
      <c r="M3644" s="44">
        <v>45199</v>
      </c>
      <c r="N3644" s="42">
        <v>1087.1099999999999</v>
      </c>
      <c r="O3644" s="42">
        <v>0</v>
      </c>
      <c r="P3644" s="45">
        <v>0.13</v>
      </c>
      <c r="Q3644" s="42">
        <v>0</v>
      </c>
      <c r="R3644" s="42">
        <v>0</v>
      </c>
      <c r="S3644" s="42">
        <v>1087.1099999999999</v>
      </c>
      <c r="T3644" s="38">
        <v>5000</v>
      </c>
      <c r="U3644" s="14">
        <f>S3644/H3644</f>
        <v>0.17665669992524941</v>
      </c>
      <c r="V3644" s="19"/>
      <c r="W3644" s="19"/>
      <c r="X3644" s="37" t="s">
        <v>3456</v>
      </c>
    </row>
    <row r="3645" spans="1:37" ht="16.5" customHeight="1">
      <c r="A3645" s="38">
        <v>69</v>
      </c>
      <c r="B3645" s="39">
        <v>10741</v>
      </c>
      <c r="C3645" s="38">
        <v>10282448</v>
      </c>
      <c r="D3645" s="40" t="s">
        <v>368</v>
      </c>
      <c r="E3645" s="38">
        <v>1</v>
      </c>
      <c r="F3645" s="38">
        <v>120</v>
      </c>
      <c r="G3645" s="38" t="s">
        <v>21</v>
      </c>
      <c r="H3645" s="42">
        <v>18376.07</v>
      </c>
      <c r="I3645" s="2"/>
      <c r="J3645" s="44">
        <v>41911</v>
      </c>
      <c r="K3645" s="42">
        <v>0</v>
      </c>
      <c r="L3645" s="42">
        <v>15129.66</v>
      </c>
      <c r="M3645" s="44">
        <v>45077</v>
      </c>
      <c r="N3645" s="42">
        <f>H3645-K3645-L3645</f>
        <v>3246.41</v>
      </c>
      <c r="O3645" s="42">
        <v>0</v>
      </c>
      <c r="P3645" s="45">
        <v>0.13</v>
      </c>
      <c r="Q3645" s="42">
        <v>0</v>
      </c>
      <c r="R3645" s="42">
        <v>0</v>
      </c>
      <c r="S3645" s="42">
        <f>N3645-R3645</f>
        <v>3246.41</v>
      </c>
      <c r="T3645" s="38">
        <v>2103</v>
      </c>
      <c r="U3645" s="14">
        <f>S3645/H3645</f>
        <v>0.1766650867133179</v>
      </c>
      <c r="V3645" s="19"/>
      <c r="W3645" s="19"/>
      <c r="X3645" s="37" t="s">
        <v>3462</v>
      </c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</row>
    <row r="3646" spans="1:37" ht="16.5" customHeight="1">
      <c r="A3646" s="38">
        <v>37</v>
      </c>
      <c r="B3646" s="39">
        <v>10708</v>
      </c>
      <c r="C3646" s="38">
        <v>10296737</v>
      </c>
      <c r="D3646" s="40" t="s">
        <v>31</v>
      </c>
      <c r="E3646" s="38">
        <v>266</v>
      </c>
      <c r="F3646" s="38">
        <v>120</v>
      </c>
      <c r="G3646" s="38" t="s">
        <v>23</v>
      </c>
      <c r="H3646" s="42">
        <v>11616.14</v>
      </c>
      <c r="I3646" s="53"/>
      <c r="J3646" s="44">
        <v>41961</v>
      </c>
      <c r="K3646" s="42">
        <v>0</v>
      </c>
      <c r="L3646" s="42">
        <v>9563.9699999999993</v>
      </c>
      <c r="M3646" s="44">
        <v>45138</v>
      </c>
      <c r="N3646" s="42">
        <f>H3646-K3646-L3646</f>
        <v>2052.17</v>
      </c>
      <c r="O3646" s="42">
        <v>0</v>
      </c>
      <c r="P3646" s="45">
        <v>0.13</v>
      </c>
      <c r="Q3646" s="42">
        <v>0</v>
      </c>
      <c r="R3646" s="42">
        <v>0</v>
      </c>
      <c r="S3646" s="42">
        <v>2052.17</v>
      </c>
      <c r="T3646" s="38">
        <v>5000</v>
      </c>
      <c r="U3646" s="14">
        <f>S3646/H3646</f>
        <v>0.17666539831648037</v>
      </c>
      <c r="V3646" s="19"/>
      <c r="W3646" s="19"/>
      <c r="X3646" s="37" t="s">
        <v>3456</v>
      </c>
    </row>
    <row r="3647" spans="1:37" ht="16.5" customHeight="1">
      <c r="A3647" s="38">
        <v>36</v>
      </c>
      <c r="B3647" s="39">
        <v>10708</v>
      </c>
      <c r="C3647" s="38">
        <v>10296737</v>
      </c>
      <c r="D3647" s="40" t="s">
        <v>31</v>
      </c>
      <c r="E3647" s="38">
        <v>239</v>
      </c>
      <c r="F3647" s="38">
        <v>120</v>
      </c>
      <c r="G3647" s="38" t="s">
        <v>23</v>
      </c>
      <c r="H3647" s="42">
        <v>10437.06</v>
      </c>
      <c r="I3647" s="53"/>
      <c r="J3647" s="44">
        <v>41961</v>
      </c>
      <c r="K3647" s="42">
        <v>0</v>
      </c>
      <c r="L3647" s="42">
        <v>8593.19</v>
      </c>
      <c r="M3647" s="44">
        <v>45138</v>
      </c>
      <c r="N3647" s="42">
        <f>H3647-K3647-L3647</f>
        <v>1843.869999999999</v>
      </c>
      <c r="O3647" s="42">
        <v>0</v>
      </c>
      <c r="P3647" s="45">
        <v>0.13</v>
      </c>
      <c r="Q3647" s="42">
        <v>0</v>
      </c>
      <c r="R3647" s="42">
        <v>0</v>
      </c>
      <c r="S3647" s="42">
        <v>1843.87</v>
      </c>
      <c r="T3647" s="38">
        <v>5000</v>
      </c>
      <c r="U3647" s="14">
        <f>S3647/H3647</f>
        <v>0.17666565105499057</v>
      </c>
      <c r="V3647" s="19"/>
      <c r="W3647" s="19"/>
      <c r="X3647" s="37" t="s">
        <v>3456</v>
      </c>
    </row>
    <row r="3648" spans="1:37" ht="16.5" customHeight="1">
      <c r="A3648" s="38">
        <v>20</v>
      </c>
      <c r="B3648" s="39">
        <v>10734</v>
      </c>
      <c r="C3648" s="38">
        <v>10298931</v>
      </c>
      <c r="D3648" s="40" t="s">
        <v>862</v>
      </c>
      <c r="E3648" s="38">
        <v>20</v>
      </c>
      <c r="F3648" s="38">
        <v>120</v>
      </c>
      <c r="G3648" s="38" t="s">
        <v>23</v>
      </c>
      <c r="H3648" s="42">
        <v>15812</v>
      </c>
      <c r="I3648" s="2"/>
      <c r="J3648" s="44">
        <v>41813</v>
      </c>
      <c r="K3648" s="42">
        <v>0</v>
      </c>
      <c r="L3648" s="42">
        <v>13018.56</v>
      </c>
      <c r="M3648" s="44">
        <v>44985</v>
      </c>
      <c r="N3648" s="42">
        <f>H3648-K3648-L3648</f>
        <v>2793.4400000000005</v>
      </c>
      <c r="O3648" s="42">
        <v>0</v>
      </c>
      <c r="P3648" s="45">
        <v>0.13</v>
      </c>
      <c r="Q3648" s="42">
        <v>0</v>
      </c>
      <c r="R3648" s="42">
        <v>0</v>
      </c>
      <c r="S3648" s="42">
        <f>N3648-R3648</f>
        <v>2793.4400000000005</v>
      </c>
      <c r="T3648" s="38">
        <v>2101</v>
      </c>
      <c r="U3648" s="14">
        <f>S3648/H3648</f>
        <v>0.17666582342524667</v>
      </c>
      <c r="V3648" s="19"/>
      <c r="W3648" s="19"/>
      <c r="X3648" s="37" t="s">
        <v>3460</v>
      </c>
    </row>
    <row r="3649" spans="1:24" ht="16.5" customHeight="1">
      <c r="A3649" s="38">
        <v>370</v>
      </c>
      <c r="B3649" s="39">
        <v>10741</v>
      </c>
      <c r="C3649" s="38">
        <v>10282458</v>
      </c>
      <c r="D3649" s="40" t="s">
        <v>505</v>
      </c>
      <c r="E3649" s="58">
        <v>1</v>
      </c>
      <c r="F3649" s="38">
        <v>120</v>
      </c>
      <c r="G3649" s="38" t="s">
        <v>262</v>
      </c>
      <c r="H3649" s="42">
        <v>154000</v>
      </c>
      <c r="I3649" s="57"/>
      <c r="J3649" s="44">
        <v>42033</v>
      </c>
      <c r="K3649" s="42">
        <v>0</v>
      </c>
      <c r="L3649" s="42">
        <v>126793.44</v>
      </c>
      <c r="M3649" s="44">
        <v>45199</v>
      </c>
      <c r="N3649" s="42">
        <f>H3649-K3649-L3649</f>
        <v>27206.559999999998</v>
      </c>
      <c r="O3649" s="42">
        <v>0</v>
      </c>
      <c r="P3649" s="45">
        <v>0.13</v>
      </c>
      <c r="Q3649" s="42">
        <v>0</v>
      </c>
      <c r="R3649" s="42">
        <v>0</v>
      </c>
      <c r="S3649" s="42">
        <v>27206.560000000001</v>
      </c>
      <c r="T3649" s="38">
        <v>5000</v>
      </c>
      <c r="U3649" s="14">
        <f>S3649/H3649</f>
        <v>0.17666597402597403</v>
      </c>
      <c r="V3649" s="19"/>
      <c r="W3649" s="19"/>
      <c r="X3649" s="37" t="s">
        <v>3462</v>
      </c>
    </row>
    <row r="3650" spans="1:24" ht="16.5" customHeight="1">
      <c r="A3650" s="38">
        <v>315</v>
      </c>
      <c r="B3650" s="39">
        <v>10741</v>
      </c>
      <c r="C3650" s="38">
        <v>10282453</v>
      </c>
      <c r="D3650" s="40" t="s">
        <v>1093</v>
      </c>
      <c r="E3650" s="38">
        <v>1</v>
      </c>
      <c r="F3650" s="38">
        <v>120</v>
      </c>
      <c r="G3650" s="38" t="s">
        <v>262</v>
      </c>
      <c r="H3650" s="42">
        <v>65300</v>
      </c>
      <c r="I3650" s="56"/>
      <c r="J3650" s="44">
        <v>41999</v>
      </c>
      <c r="K3650" s="42">
        <v>0</v>
      </c>
      <c r="L3650" s="42">
        <v>53763.71</v>
      </c>
      <c r="M3650" s="44">
        <v>45169</v>
      </c>
      <c r="N3650" s="42">
        <f>H3650-K3650-L3650</f>
        <v>11536.29</v>
      </c>
      <c r="O3650" s="42">
        <v>0</v>
      </c>
      <c r="P3650" s="45">
        <v>0.13</v>
      </c>
      <c r="Q3650" s="42">
        <v>0</v>
      </c>
      <c r="R3650" s="42">
        <v>0</v>
      </c>
      <c r="S3650" s="42">
        <f>N3650-R3650</f>
        <v>11536.29</v>
      </c>
      <c r="T3650" s="38">
        <v>5000</v>
      </c>
      <c r="U3650" s="14">
        <f>S3650/H3650</f>
        <v>0.17666600306278715</v>
      </c>
      <c r="V3650" s="19"/>
      <c r="W3650" s="19"/>
      <c r="X3650" s="37" t="s">
        <v>3462</v>
      </c>
    </row>
    <row r="3651" spans="1:24" ht="16.5" customHeight="1">
      <c r="A3651" s="38">
        <v>8</v>
      </c>
      <c r="B3651" s="39">
        <v>10704</v>
      </c>
      <c r="C3651" s="38">
        <v>10280223</v>
      </c>
      <c r="D3651" s="40" t="s">
        <v>2845</v>
      </c>
      <c r="E3651" s="38">
        <v>110</v>
      </c>
      <c r="F3651" s="38">
        <v>120</v>
      </c>
      <c r="G3651" s="38" t="s">
        <v>23</v>
      </c>
      <c r="H3651" s="42">
        <v>21623.81</v>
      </c>
      <c r="I3651" s="2"/>
      <c r="J3651" s="44">
        <v>41814</v>
      </c>
      <c r="K3651" s="42">
        <v>0</v>
      </c>
      <c r="L3651" s="42">
        <v>17803.61</v>
      </c>
      <c r="M3651" s="44">
        <v>44985</v>
      </c>
      <c r="N3651" s="42">
        <f>H3651-K3651-L3651</f>
        <v>3820.2000000000007</v>
      </c>
      <c r="O3651" s="42">
        <v>0</v>
      </c>
      <c r="P3651" s="45">
        <v>0.13</v>
      </c>
      <c r="Q3651" s="42">
        <v>0</v>
      </c>
      <c r="R3651" s="42">
        <v>0</v>
      </c>
      <c r="S3651" s="42">
        <f>N3651-R3651</f>
        <v>3820.2000000000007</v>
      </c>
      <c r="T3651" s="38">
        <v>2205</v>
      </c>
      <c r="U3651" s="14">
        <f>S3651/H3651</f>
        <v>0.17666636915511191</v>
      </c>
      <c r="V3651" s="19"/>
      <c r="W3651" s="19"/>
      <c r="X3651" s="37" t="s">
        <v>3455</v>
      </c>
    </row>
    <row r="3652" spans="1:24" ht="16.5" customHeight="1">
      <c r="A3652" s="38">
        <v>84</v>
      </c>
      <c r="B3652" s="39">
        <v>10732</v>
      </c>
      <c r="C3652" s="38">
        <v>10320700</v>
      </c>
      <c r="D3652" s="40" t="s">
        <v>418</v>
      </c>
      <c r="E3652" s="58">
        <v>1</v>
      </c>
      <c r="F3652" s="38">
        <v>120</v>
      </c>
      <c r="G3652" s="38" t="s">
        <v>21</v>
      </c>
      <c r="H3652" s="42">
        <v>123692.31</v>
      </c>
      <c r="I3652" s="57"/>
      <c r="J3652" s="44">
        <v>42032</v>
      </c>
      <c r="K3652" s="42">
        <v>0</v>
      </c>
      <c r="L3652" s="42">
        <v>101839.92</v>
      </c>
      <c r="M3652" s="44">
        <v>45199</v>
      </c>
      <c r="N3652" s="42">
        <f>H3652-L3652</f>
        <v>21852.39</v>
      </c>
      <c r="O3652" s="42">
        <v>0</v>
      </c>
      <c r="P3652" s="45">
        <v>0.13</v>
      </c>
      <c r="Q3652" s="42">
        <v>0</v>
      </c>
      <c r="R3652" s="42">
        <v>0</v>
      </c>
      <c r="S3652" s="42">
        <f>N3652</f>
        <v>21852.39</v>
      </c>
      <c r="T3652" s="38">
        <v>5000</v>
      </c>
      <c r="U3652" s="14">
        <f>S3652/H3652</f>
        <v>0.17666732879351998</v>
      </c>
      <c r="V3652" s="19"/>
      <c r="W3652" s="19"/>
      <c r="X3652" s="37" t="s">
        <v>3460</v>
      </c>
    </row>
    <row r="3653" spans="1:24" ht="16.5" customHeight="1">
      <c r="A3653" s="38">
        <v>96</v>
      </c>
      <c r="B3653" s="39">
        <v>10732</v>
      </c>
      <c r="C3653" s="38">
        <v>10320994</v>
      </c>
      <c r="D3653" s="40" t="s">
        <v>425</v>
      </c>
      <c r="E3653" s="58">
        <v>1</v>
      </c>
      <c r="F3653" s="38">
        <v>120</v>
      </c>
      <c r="G3653" s="38" t="s">
        <v>21</v>
      </c>
      <c r="H3653" s="42">
        <v>107519.11</v>
      </c>
      <c r="I3653" s="57"/>
      <c r="J3653" s="44">
        <v>42032</v>
      </c>
      <c r="K3653" s="42">
        <v>0</v>
      </c>
      <c r="L3653" s="42">
        <v>88523.99</v>
      </c>
      <c r="M3653" s="44">
        <v>45199</v>
      </c>
      <c r="N3653" s="42">
        <f>H3653-L3653</f>
        <v>18995.119999999995</v>
      </c>
      <c r="O3653" s="42">
        <v>0</v>
      </c>
      <c r="P3653" s="45">
        <v>0.13</v>
      </c>
      <c r="Q3653" s="42">
        <v>0</v>
      </c>
      <c r="R3653" s="42">
        <v>0</v>
      </c>
      <c r="S3653" s="42">
        <f>N3653</f>
        <v>18995.119999999995</v>
      </c>
      <c r="T3653" s="38">
        <v>5000</v>
      </c>
      <c r="U3653" s="14">
        <f>S3653/H3653</f>
        <v>0.17666738498858478</v>
      </c>
      <c r="V3653" s="19"/>
      <c r="W3653" s="19"/>
      <c r="X3653" s="37" t="s">
        <v>3460</v>
      </c>
    </row>
    <row r="3654" spans="1:24" ht="16.5" customHeight="1">
      <c r="A3654" s="38">
        <v>55</v>
      </c>
      <c r="B3654" s="39">
        <v>10745</v>
      </c>
      <c r="C3654" s="38">
        <v>10307982</v>
      </c>
      <c r="D3654" s="40" t="s">
        <v>2503</v>
      </c>
      <c r="E3654" s="38">
        <v>1</v>
      </c>
      <c r="F3654" s="38">
        <v>120</v>
      </c>
      <c r="G3654" s="38" t="s">
        <v>21</v>
      </c>
      <c r="H3654" s="42">
        <v>21735.200000000001</v>
      </c>
      <c r="I3654" s="2"/>
      <c r="J3654" s="44">
        <v>41848</v>
      </c>
      <c r="K3654" s="42">
        <v>0</v>
      </c>
      <c r="L3654" s="42">
        <v>17895.28</v>
      </c>
      <c r="M3654" s="44">
        <v>45016</v>
      </c>
      <c r="N3654" s="42">
        <f>H3654-K3654-L3654</f>
        <v>3839.9200000000019</v>
      </c>
      <c r="O3654" s="42">
        <v>0</v>
      </c>
      <c r="P3654" s="45">
        <v>0.13</v>
      </c>
      <c r="Q3654" s="42">
        <v>0</v>
      </c>
      <c r="R3654" s="42">
        <v>0</v>
      </c>
      <c r="S3654" s="42">
        <v>3839.92</v>
      </c>
      <c r="T3654" s="38">
        <v>1601</v>
      </c>
      <c r="U3654" s="14">
        <f>S3654/H3654</f>
        <v>0.17666826162170121</v>
      </c>
      <c r="V3654" s="19"/>
      <c r="W3654" s="19"/>
      <c r="X3654" s="37" t="s">
        <v>3463</v>
      </c>
    </row>
    <row r="3655" spans="1:24" ht="16.5" customHeight="1">
      <c r="A3655" s="38">
        <v>13</v>
      </c>
      <c r="B3655" s="39">
        <v>10734</v>
      </c>
      <c r="C3655" s="38">
        <v>10298728</v>
      </c>
      <c r="D3655" s="40" t="s">
        <v>2854</v>
      </c>
      <c r="E3655" s="38">
        <v>1</v>
      </c>
      <c r="F3655" s="38">
        <v>120</v>
      </c>
      <c r="G3655" s="38" t="s">
        <v>21</v>
      </c>
      <c r="H3655" s="42">
        <v>50675.71</v>
      </c>
      <c r="I3655" s="2"/>
      <c r="J3655" s="44">
        <v>41815</v>
      </c>
      <c r="K3655" s="42">
        <v>0</v>
      </c>
      <c r="L3655" s="42">
        <v>41722.910000000003</v>
      </c>
      <c r="M3655" s="44">
        <v>44985</v>
      </c>
      <c r="N3655" s="42">
        <f>H3655-K3655-L3655</f>
        <v>8952.7999999999956</v>
      </c>
      <c r="O3655" s="42">
        <v>0</v>
      </c>
      <c r="P3655" s="45">
        <v>0.13</v>
      </c>
      <c r="Q3655" s="42">
        <v>0</v>
      </c>
      <c r="R3655" s="42">
        <v>0</v>
      </c>
      <c r="S3655" s="42">
        <f>N3655-R3655</f>
        <v>8952.7999999999956</v>
      </c>
      <c r="T3655" s="38">
        <v>2103</v>
      </c>
      <c r="U3655" s="14">
        <f>S3655/H3655</f>
        <v>0.17666846700322494</v>
      </c>
      <c r="V3655" s="19"/>
      <c r="W3655" s="19"/>
      <c r="X3655" s="37" t="s">
        <v>3460</v>
      </c>
    </row>
    <row r="3656" spans="1:24" ht="16.5" customHeight="1">
      <c r="A3656" s="38">
        <v>19</v>
      </c>
      <c r="B3656" s="39">
        <v>10734</v>
      </c>
      <c r="C3656" s="38">
        <v>10298929</v>
      </c>
      <c r="D3656" s="40" t="s">
        <v>863</v>
      </c>
      <c r="E3656" s="38">
        <v>20</v>
      </c>
      <c r="F3656" s="38">
        <v>120</v>
      </c>
      <c r="G3656" s="38" t="s">
        <v>23</v>
      </c>
      <c r="H3656" s="42">
        <v>18205.2</v>
      </c>
      <c r="I3656" s="2"/>
      <c r="J3656" s="44">
        <v>41813</v>
      </c>
      <c r="K3656" s="42">
        <v>0</v>
      </c>
      <c r="L3656" s="42">
        <v>14988.91</v>
      </c>
      <c r="M3656" s="44">
        <v>44985</v>
      </c>
      <c r="N3656" s="42">
        <f>H3656-K3656-L3656</f>
        <v>3216.2900000000009</v>
      </c>
      <c r="O3656" s="42">
        <v>0</v>
      </c>
      <c r="P3656" s="45">
        <v>0.13</v>
      </c>
      <c r="Q3656" s="42">
        <v>0</v>
      </c>
      <c r="R3656" s="42">
        <v>0</v>
      </c>
      <c r="S3656" s="42">
        <f>N3656-R3656</f>
        <v>3216.2900000000009</v>
      </c>
      <c r="T3656" s="38">
        <v>2101</v>
      </c>
      <c r="U3656" s="14">
        <f>S3656/H3656</f>
        <v>0.17666875398237869</v>
      </c>
      <c r="V3656" s="19"/>
      <c r="W3656" s="19"/>
      <c r="X3656" s="37" t="s">
        <v>3460</v>
      </c>
    </row>
    <row r="3657" spans="1:24" ht="16.5" customHeight="1">
      <c r="A3657" s="38">
        <v>12</v>
      </c>
      <c r="B3657" s="39">
        <v>10734</v>
      </c>
      <c r="C3657" s="38">
        <v>10298727</v>
      </c>
      <c r="D3657" s="40" t="s">
        <v>2853</v>
      </c>
      <c r="E3657" s="38">
        <v>1</v>
      </c>
      <c r="F3657" s="38">
        <v>120</v>
      </c>
      <c r="G3657" s="38" t="s">
        <v>21</v>
      </c>
      <c r="H3657" s="42">
        <v>50675.75</v>
      </c>
      <c r="I3657" s="2"/>
      <c r="J3657" s="44">
        <v>41815</v>
      </c>
      <c r="K3657" s="42">
        <v>0</v>
      </c>
      <c r="L3657" s="42">
        <v>41722.92</v>
      </c>
      <c r="M3657" s="44">
        <v>44985</v>
      </c>
      <c r="N3657" s="42">
        <f>H3657-K3657-L3657</f>
        <v>8952.8300000000017</v>
      </c>
      <c r="O3657" s="42">
        <v>0</v>
      </c>
      <c r="P3657" s="45">
        <v>0.13</v>
      </c>
      <c r="Q3657" s="42">
        <v>0</v>
      </c>
      <c r="R3657" s="42">
        <v>0</v>
      </c>
      <c r="S3657" s="42">
        <f>N3657-R3657</f>
        <v>8952.8300000000017</v>
      </c>
      <c r="T3657" s="38">
        <v>2007</v>
      </c>
      <c r="U3657" s="14">
        <f>S3657/H3657</f>
        <v>0.17666891955225136</v>
      </c>
      <c r="V3657" s="19"/>
      <c r="W3657" s="19"/>
      <c r="X3657" s="37" t="s">
        <v>3460</v>
      </c>
    </row>
    <row r="3658" spans="1:24" ht="16.5" customHeight="1">
      <c r="A3658" s="38">
        <v>15</v>
      </c>
      <c r="B3658" s="39">
        <v>10734</v>
      </c>
      <c r="C3658" s="38">
        <v>10298877</v>
      </c>
      <c r="D3658" s="40" t="s">
        <v>86</v>
      </c>
      <c r="E3658" s="38">
        <v>3</v>
      </c>
      <c r="F3658" s="38">
        <v>120</v>
      </c>
      <c r="G3658" s="38" t="s">
        <v>23</v>
      </c>
      <c r="H3658" s="42">
        <v>10589.73</v>
      </c>
      <c r="I3658" s="2"/>
      <c r="J3658" s="44">
        <v>41813</v>
      </c>
      <c r="K3658" s="42">
        <v>0</v>
      </c>
      <c r="L3658" s="42">
        <v>8718.85</v>
      </c>
      <c r="M3658" s="44">
        <v>44985</v>
      </c>
      <c r="N3658" s="42">
        <f>H3658-K3658-L3658</f>
        <v>1870.8799999999992</v>
      </c>
      <c r="O3658" s="42">
        <v>0</v>
      </c>
      <c r="P3658" s="45">
        <v>0.13</v>
      </c>
      <c r="Q3658" s="42">
        <v>0</v>
      </c>
      <c r="R3658" s="42">
        <v>0</v>
      </c>
      <c r="S3658" s="42">
        <f>N3658-R3658</f>
        <v>1870.8799999999992</v>
      </c>
      <c r="T3658" s="38">
        <v>2101</v>
      </c>
      <c r="U3658" s="14">
        <f>S3658/H3658</f>
        <v>0.17666928240852214</v>
      </c>
      <c r="V3658" s="19"/>
      <c r="W3658" s="19"/>
      <c r="X3658" s="37" t="s">
        <v>3460</v>
      </c>
    </row>
    <row r="3659" spans="1:24" ht="16.5" customHeight="1">
      <c r="A3659" s="38">
        <v>658</v>
      </c>
      <c r="B3659" s="39">
        <v>10737</v>
      </c>
      <c r="C3659" s="38">
        <v>10288283</v>
      </c>
      <c r="D3659" s="40" t="s">
        <v>301</v>
      </c>
      <c r="E3659" s="58">
        <v>1</v>
      </c>
      <c r="F3659" s="38">
        <v>120</v>
      </c>
      <c r="G3659" s="38" t="s">
        <v>21</v>
      </c>
      <c r="H3659" s="42">
        <v>11899.14</v>
      </c>
      <c r="I3659" s="57"/>
      <c r="J3659" s="44">
        <v>42033</v>
      </c>
      <c r="K3659" s="42">
        <v>0</v>
      </c>
      <c r="L3659" s="42">
        <v>9796.85</v>
      </c>
      <c r="M3659" s="44">
        <v>45199</v>
      </c>
      <c r="N3659" s="42">
        <f>H3659-L3659</f>
        <v>2102.2899999999991</v>
      </c>
      <c r="O3659" s="42">
        <v>0</v>
      </c>
      <c r="P3659" s="45">
        <v>0.13</v>
      </c>
      <c r="Q3659" s="42">
        <v>0</v>
      </c>
      <c r="R3659" s="42">
        <v>0</v>
      </c>
      <c r="S3659" s="42">
        <f>N3659</f>
        <v>2102.2899999999991</v>
      </c>
      <c r="T3659" s="38">
        <v>2205</v>
      </c>
      <c r="U3659" s="14">
        <f>S3659/H3659</f>
        <v>0.17667579337666411</v>
      </c>
      <c r="V3659" s="19"/>
      <c r="W3659" s="19"/>
      <c r="X3659" s="37" t="s">
        <v>3461</v>
      </c>
    </row>
    <row r="3660" spans="1:24" ht="16.5" customHeight="1">
      <c r="A3660" s="38">
        <v>16</v>
      </c>
      <c r="B3660" s="39">
        <v>10734</v>
      </c>
      <c r="C3660" s="38">
        <v>10298643</v>
      </c>
      <c r="D3660" s="40" t="s">
        <v>24</v>
      </c>
      <c r="E3660" s="38">
        <v>2</v>
      </c>
      <c r="F3660" s="38">
        <v>120</v>
      </c>
      <c r="G3660" s="38" t="s">
        <v>23</v>
      </c>
      <c r="H3660" s="42">
        <v>5470.08</v>
      </c>
      <c r="I3660" s="2"/>
      <c r="J3660" s="44">
        <v>41813</v>
      </c>
      <c r="K3660" s="42">
        <v>0</v>
      </c>
      <c r="L3660" s="42">
        <v>4503.63</v>
      </c>
      <c r="M3660" s="44">
        <v>44985</v>
      </c>
      <c r="N3660" s="42">
        <f>H3660-K3660-L3660</f>
        <v>966.44999999999982</v>
      </c>
      <c r="O3660" s="42">
        <v>0</v>
      </c>
      <c r="P3660" s="45">
        <v>0.13</v>
      </c>
      <c r="Q3660" s="42">
        <v>0</v>
      </c>
      <c r="R3660" s="42">
        <v>0</v>
      </c>
      <c r="S3660" s="42">
        <f>N3660-R3660</f>
        <v>966.44999999999982</v>
      </c>
      <c r="T3660" s="38">
        <v>2101</v>
      </c>
      <c r="U3660" s="14">
        <f>S3660/H3660</f>
        <v>0.17667931730431727</v>
      </c>
      <c r="V3660" s="19"/>
      <c r="W3660" s="19"/>
      <c r="X3660" s="37" t="s">
        <v>3460</v>
      </c>
    </row>
    <row r="3661" spans="1:24" ht="16.5" customHeight="1">
      <c r="A3661" s="38">
        <v>16</v>
      </c>
      <c r="B3661" s="39">
        <v>10745</v>
      </c>
      <c r="C3661" s="38">
        <v>10308340</v>
      </c>
      <c r="D3661" s="40" t="s">
        <v>86</v>
      </c>
      <c r="E3661" s="38">
        <v>1</v>
      </c>
      <c r="F3661" s="38">
        <v>120</v>
      </c>
      <c r="G3661" s="38" t="s">
        <v>23</v>
      </c>
      <c r="H3661" s="42">
        <v>3360</v>
      </c>
      <c r="I3661" s="2"/>
      <c r="J3661" s="44">
        <v>41846</v>
      </c>
      <c r="K3661" s="42">
        <v>0</v>
      </c>
      <c r="L3661" s="42">
        <v>2739.8</v>
      </c>
      <c r="M3661" s="44">
        <v>44985</v>
      </c>
      <c r="N3661" s="42">
        <f>H3661-K3661-L3661</f>
        <v>620.19999999999982</v>
      </c>
      <c r="O3661" s="42">
        <v>30</v>
      </c>
      <c r="P3661" s="45">
        <v>0.13</v>
      </c>
      <c r="Q3661" s="42">
        <v>3.45</v>
      </c>
      <c r="R3661" s="42">
        <v>26.55</v>
      </c>
      <c r="S3661" s="42">
        <f>N3661-R3661</f>
        <v>593.64999999999986</v>
      </c>
      <c r="T3661" s="38">
        <v>2101</v>
      </c>
      <c r="U3661" s="14">
        <f>S3661/H3661</f>
        <v>0.17668154761904759</v>
      </c>
      <c r="V3661" s="19"/>
      <c r="W3661" s="19"/>
      <c r="X3661" s="37" t="s">
        <v>3463</v>
      </c>
    </row>
    <row r="3662" spans="1:24" ht="16.5" customHeight="1">
      <c r="A3662" s="38">
        <v>657</v>
      </c>
      <c r="B3662" s="39">
        <v>10737</v>
      </c>
      <c r="C3662" s="38">
        <v>10288280</v>
      </c>
      <c r="D3662" s="40" t="s">
        <v>453</v>
      </c>
      <c r="E3662" s="58">
        <v>1</v>
      </c>
      <c r="F3662" s="38">
        <v>120</v>
      </c>
      <c r="G3662" s="38" t="s">
        <v>23</v>
      </c>
      <c r="H3662" s="42">
        <v>4017.09</v>
      </c>
      <c r="I3662" s="57"/>
      <c r="J3662" s="44">
        <v>42031</v>
      </c>
      <c r="K3662" s="42">
        <v>0</v>
      </c>
      <c r="L3662" s="42">
        <v>3307.32</v>
      </c>
      <c r="M3662" s="44">
        <v>45199</v>
      </c>
      <c r="N3662" s="42">
        <f>H3662-L3662</f>
        <v>709.77</v>
      </c>
      <c r="O3662" s="42">
        <v>0</v>
      </c>
      <c r="P3662" s="45">
        <v>0.13</v>
      </c>
      <c r="Q3662" s="42">
        <v>0</v>
      </c>
      <c r="R3662" s="42">
        <v>0</v>
      </c>
      <c r="S3662" s="42">
        <f>N3662</f>
        <v>709.77</v>
      </c>
      <c r="T3662" s="38">
        <v>2104</v>
      </c>
      <c r="U3662" s="14">
        <f>S3662/H3662</f>
        <v>0.1766876022195171</v>
      </c>
      <c r="V3662" s="19"/>
      <c r="W3662" s="19"/>
      <c r="X3662" s="37" t="s">
        <v>3461</v>
      </c>
    </row>
    <row r="3663" spans="1:24" ht="16.5" customHeight="1">
      <c r="A3663" s="38">
        <v>88</v>
      </c>
      <c r="B3663" s="39">
        <v>10750</v>
      </c>
      <c r="C3663" s="38">
        <v>10299416</v>
      </c>
      <c r="D3663" s="40" t="s">
        <v>639</v>
      </c>
      <c r="E3663" s="58">
        <v>1</v>
      </c>
      <c r="F3663" s="38">
        <v>120</v>
      </c>
      <c r="G3663" s="38" t="s">
        <v>23</v>
      </c>
      <c r="H3663" s="42">
        <v>1273.5</v>
      </c>
      <c r="I3663" s="57"/>
      <c r="J3663" s="44">
        <v>42030</v>
      </c>
      <c r="K3663" s="42">
        <v>0</v>
      </c>
      <c r="L3663" s="42">
        <v>1048.44</v>
      </c>
      <c r="M3663" s="44">
        <v>45199</v>
      </c>
      <c r="N3663" s="42">
        <f>H3663-L3663</f>
        <v>225.05999999999995</v>
      </c>
      <c r="O3663" s="42">
        <v>0</v>
      </c>
      <c r="P3663" s="45">
        <v>0.13</v>
      </c>
      <c r="Q3663" s="42">
        <v>0</v>
      </c>
      <c r="R3663" s="42">
        <v>0</v>
      </c>
      <c r="S3663" s="42">
        <f>N3663-R3663</f>
        <v>225.05999999999995</v>
      </c>
      <c r="T3663" s="38">
        <v>2107</v>
      </c>
      <c r="U3663" s="14">
        <f>S3663/H3663</f>
        <v>0.17672555948174318</v>
      </c>
      <c r="V3663" s="19"/>
      <c r="W3663" s="19"/>
      <c r="X3663" s="37" t="s">
        <v>3473</v>
      </c>
    </row>
    <row r="3664" spans="1:24" ht="16.5" customHeight="1">
      <c r="A3664" s="38">
        <v>397</v>
      </c>
      <c r="B3664" s="39">
        <v>10736</v>
      </c>
      <c r="C3664" s="38">
        <v>10284255</v>
      </c>
      <c r="D3664" s="40" t="s">
        <v>1346</v>
      </c>
      <c r="E3664" s="38">
        <v>1</v>
      </c>
      <c r="F3664" s="38">
        <v>120</v>
      </c>
      <c r="G3664" s="38" t="s">
        <v>21</v>
      </c>
      <c r="H3664" s="42">
        <v>139845</v>
      </c>
      <c r="I3664" s="55"/>
      <c r="J3664" s="44">
        <v>41999</v>
      </c>
      <c r="K3664" s="42">
        <v>0</v>
      </c>
      <c r="L3664" s="42">
        <v>114032.02</v>
      </c>
      <c r="M3664" s="44">
        <v>45138</v>
      </c>
      <c r="N3664" s="42">
        <f>H3664-K3664-L3664</f>
        <v>25812.979999999996</v>
      </c>
      <c r="O3664" s="42">
        <v>800</v>
      </c>
      <c r="P3664" s="45">
        <v>0.13</v>
      </c>
      <c r="Q3664" s="42">
        <v>92.04</v>
      </c>
      <c r="R3664" s="42">
        <v>707.96</v>
      </c>
      <c r="S3664" s="42">
        <v>25105.02</v>
      </c>
      <c r="T3664" s="38">
        <v>5000</v>
      </c>
      <c r="U3664" s="14">
        <f>S3664/H3664</f>
        <v>0.17952032607529766</v>
      </c>
      <c r="V3664" s="19"/>
      <c r="W3664" s="19"/>
      <c r="X3664" s="37" t="s">
        <v>3461</v>
      </c>
    </row>
    <row r="3665" spans="1:37" ht="16.5" customHeight="1">
      <c r="A3665" s="38">
        <v>62</v>
      </c>
      <c r="B3665" s="39">
        <v>10733</v>
      </c>
      <c r="C3665" s="38">
        <v>10290778</v>
      </c>
      <c r="D3665" s="40" t="s">
        <v>1061</v>
      </c>
      <c r="E3665" s="38">
        <v>3</v>
      </c>
      <c r="F3665" s="38">
        <v>80</v>
      </c>
      <c r="G3665" s="38" t="s">
        <v>21</v>
      </c>
      <c r="H3665" s="42">
        <v>497.77</v>
      </c>
      <c r="I3665" s="56"/>
      <c r="J3665" s="44">
        <v>43067</v>
      </c>
      <c r="K3665" s="42">
        <v>0</v>
      </c>
      <c r="L3665" s="42">
        <v>407.82</v>
      </c>
      <c r="M3665" s="44">
        <v>45169</v>
      </c>
      <c r="N3665" s="42">
        <f>H3665-K3665-L3665</f>
        <v>89.949999999999989</v>
      </c>
      <c r="O3665" s="42">
        <v>0</v>
      </c>
      <c r="P3665" s="45">
        <v>0.13</v>
      </c>
      <c r="Q3665" s="42">
        <v>0</v>
      </c>
      <c r="R3665" s="42">
        <v>0</v>
      </c>
      <c r="S3665" s="42">
        <v>89.95</v>
      </c>
      <c r="T3665" s="38">
        <v>5000</v>
      </c>
      <c r="U3665" s="14">
        <f>S3665/H3665</f>
        <v>0.1807059485304458</v>
      </c>
      <c r="V3665" s="19"/>
      <c r="W3665" s="19"/>
      <c r="X3665" s="37" t="s">
        <v>3460</v>
      </c>
    </row>
    <row r="3666" spans="1:37" ht="16.5" customHeight="1">
      <c r="A3666" s="38">
        <v>442</v>
      </c>
      <c r="B3666" s="39">
        <v>10739</v>
      </c>
      <c r="C3666" s="38">
        <v>10278502</v>
      </c>
      <c r="D3666" s="40" t="s">
        <v>3081</v>
      </c>
      <c r="E3666" s="58">
        <v>2</v>
      </c>
      <c r="F3666" s="38">
        <v>120</v>
      </c>
      <c r="G3666" s="38" t="s">
        <v>21</v>
      </c>
      <c r="H3666" s="42">
        <v>15042.74</v>
      </c>
      <c r="I3666" s="37"/>
      <c r="J3666" s="44">
        <v>42152</v>
      </c>
      <c r="K3666" s="42">
        <v>0</v>
      </c>
      <c r="L3666" s="42">
        <v>12147.06</v>
      </c>
      <c r="M3666" s="44">
        <v>45236</v>
      </c>
      <c r="N3666" s="42">
        <v>2895.68</v>
      </c>
      <c r="O3666" s="42">
        <v>200</v>
      </c>
      <c r="P3666" s="45">
        <f>IF(J3666&lt;DATEVALUE("2009-1-1"),3%,13%)</f>
        <v>0.13</v>
      </c>
      <c r="Q3666" s="42">
        <f>IF(P3666=13%,ROUND(O3666/(1+P3666)*P3666,2),ROUND(O3666/(1+0.03)*0.02,2))</f>
        <v>23.01</v>
      </c>
      <c r="R3666" s="42">
        <f>O3666-Q3666</f>
        <v>176.99</v>
      </c>
      <c r="S3666" s="42">
        <f>N3666-R3666</f>
        <v>2718.6899999999996</v>
      </c>
      <c r="T3666" s="38">
        <v>5000</v>
      </c>
      <c r="U3666" s="14">
        <f>S3666/H3666</f>
        <v>0.18073103703181731</v>
      </c>
      <c r="V3666" s="19"/>
      <c r="W3666" s="19"/>
      <c r="X3666" s="37" t="s">
        <v>3462</v>
      </c>
    </row>
    <row r="3667" spans="1:37" ht="16.5" customHeight="1">
      <c r="A3667" s="38">
        <v>31</v>
      </c>
      <c r="B3667" s="39">
        <v>50099</v>
      </c>
      <c r="C3667" s="38">
        <v>10297705</v>
      </c>
      <c r="D3667" s="40" t="s">
        <v>1673</v>
      </c>
      <c r="E3667" s="38">
        <v>10</v>
      </c>
      <c r="F3667" s="38">
        <v>120</v>
      </c>
      <c r="G3667" s="38" t="s">
        <v>23</v>
      </c>
      <c r="H3667" s="42">
        <v>2490</v>
      </c>
      <c r="I3667" s="2"/>
      <c r="J3667" s="44">
        <v>42000</v>
      </c>
      <c r="K3667" s="42">
        <v>0</v>
      </c>
      <c r="L3667" s="42">
        <v>1951.47</v>
      </c>
      <c r="M3667" s="44">
        <v>45016</v>
      </c>
      <c r="N3667" s="42">
        <f>H3667-K3667-L3667</f>
        <v>538.53</v>
      </c>
      <c r="O3667" s="42">
        <v>100</v>
      </c>
      <c r="P3667" s="45">
        <v>0.13</v>
      </c>
      <c r="Q3667" s="42">
        <v>11.5</v>
      </c>
      <c r="R3667" s="42">
        <v>88.5</v>
      </c>
      <c r="S3667" s="42">
        <v>450.03</v>
      </c>
      <c r="T3667" s="38">
        <v>1601</v>
      </c>
      <c r="U3667" s="14">
        <f>S3667/H3667</f>
        <v>0.18073493975903612</v>
      </c>
      <c r="V3667" s="19"/>
      <c r="W3667" s="19"/>
      <c r="X3667" s="37" t="s">
        <v>3468</v>
      </c>
    </row>
    <row r="3668" spans="1:37" ht="16.5" customHeight="1">
      <c r="A3668" s="38">
        <v>7</v>
      </c>
      <c r="B3668" s="39">
        <v>10712</v>
      </c>
      <c r="C3668" s="38">
        <v>10284437</v>
      </c>
      <c r="D3668" s="40" t="s">
        <v>1189</v>
      </c>
      <c r="E3668" s="38">
        <v>1</v>
      </c>
      <c r="F3668" s="38">
        <v>118</v>
      </c>
      <c r="G3668" s="38" t="s">
        <v>23</v>
      </c>
      <c r="H3668" s="42">
        <v>2722</v>
      </c>
      <c r="I3668" s="53"/>
      <c r="J3668" s="44">
        <v>42270</v>
      </c>
      <c r="K3668" s="42">
        <v>0</v>
      </c>
      <c r="L3668" s="42">
        <v>2051.52</v>
      </c>
      <c r="M3668" s="44">
        <v>45138</v>
      </c>
      <c r="N3668" s="42">
        <f>H3668-K3668-L3668</f>
        <v>670.48</v>
      </c>
      <c r="O3668" s="42">
        <v>200</v>
      </c>
      <c r="P3668" s="45">
        <v>0.13</v>
      </c>
      <c r="Q3668" s="42">
        <v>23.01</v>
      </c>
      <c r="R3668" s="42">
        <v>176.99</v>
      </c>
      <c r="S3668" s="42">
        <v>493.49</v>
      </c>
      <c r="T3668" s="38">
        <v>5000</v>
      </c>
      <c r="U3668" s="14">
        <f>S3668/H3668</f>
        <v>0.18129684055841294</v>
      </c>
      <c r="V3668" s="19"/>
      <c r="W3668" s="19"/>
      <c r="X3668" s="37" t="s">
        <v>3458</v>
      </c>
    </row>
    <row r="3669" spans="1:37" ht="16.5" customHeight="1">
      <c r="A3669" s="38">
        <v>153</v>
      </c>
      <c r="B3669" s="39">
        <v>50099</v>
      </c>
      <c r="C3669" s="38">
        <v>10297695</v>
      </c>
      <c r="D3669" s="40" t="s">
        <v>888</v>
      </c>
      <c r="E3669" s="38">
        <v>2</v>
      </c>
      <c r="F3669" s="38">
        <v>120</v>
      </c>
      <c r="G3669" s="38" t="s">
        <v>23</v>
      </c>
      <c r="H3669" s="42">
        <v>1196</v>
      </c>
      <c r="I3669" s="55"/>
      <c r="J3669" s="44">
        <v>42000</v>
      </c>
      <c r="K3669" s="42">
        <v>0</v>
      </c>
      <c r="L3669" s="42">
        <v>975.28</v>
      </c>
      <c r="M3669" s="44">
        <v>45138</v>
      </c>
      <c r="N3669" s="42">
        <f>H3669-K3669-L3669</f>
        <v>220.72000000000003</v>
      </c>
      <c r="O3669" s="42">
        <v>0</v>
      </c>
      <c r="P3669" s="45">
        <v>0.13</v>
      </c>
      <c r="Q3669" s="42">
        <v>0</v>
      </c>
      <c r="R3669" s="42">
        <v>0</v>
      </c>
      <c r="S3669" s="42">
        <v>220.72</v>
      </c>
      <c r="T3669" s="38">
        <v>5000</v>
      </c>
      <c r="U3669" s="14">
        <f>S3669/H3669</f>
        <v>0.18454849498327758</v>
      </c>
      <c r="V3669" s="19"/>
      <c r="W3669" s="19"/>
      <c r="X3669" s="37" t="s">
        <v>3468</v>
      </c>
    </row>
    <row r="3670" spans="1:37" ht="16.5" customHeight="1">
      <c r="A3670" s="38">
        <v>388</v>
      </c>
      <c r="B3670" s="39">
        <v>40704</v>
      </c>
      <c r="C3670" s="38">
        <v>10303565</v>
      </c>
      <c r="D3670" s="40" t="s">
        <v>436</v>
      </c>
      <c r="E3670" s="58">
        <v>6</v>
      </c>
      <c r="F3670" s="38">
        <v>120</v>
      </c>
      <c r="G3670" s="38" t="s">
        <v>23</v>
      </c>
      <c r="H3670" s="42">
        <v>2535</v>
      </c>
      <c r="I3670" s="57"/>
      <c r="J3670" s="44">
        <v>42060</v>
      </c>
      <c r="K3670" s="42">
        <v>0</v>
      </c>
      <c r="L3670" s="42">
        <v>2067.16</v>
      </c>
      <c r="M3670" s="44">
        <v>45199</v>
      </c>
      <c r="N3670" s="42">
        <f>H3670-K3670-L3670</f>
        <v>467.84000000000015</v>
      </c>
      <c r="O3670" s="42">
        <v>0</v>
      </c>
      <c r="P3670" s="45">
        <v>0.13</v>
      </c>
      <c r="Q3670" s="42">
        <v>0</v>
      </c>
      <c r="R3670" s="42">
        <v>0</v>
      </c>
      <c r="S3670" s="42">
        <f>N3670-R3670</f>
        <v>467.84000000000015</v>
      </c>
      <c r="T3670" s="38">
        <v>5000</v>
      </c>
      <c r="U3670" s="14">
        <f>S3670/H3670</f>
        <v>0.18455226824457599</v>
      </c>
      <c r="V3670" s="19"/>
      <c r="W3670" s="19"/>
      <c r="X3670" s="37" t="s">
        <v>3463</v>
      </c>
    </row>
    <row r="3671" spans="1:37" ht="16.5" customHeight="1">
      <c r="A3671" s="38">
        <v>600</v>
      </c>
      <c r="B3671" s="39">
        <v>10736</v>
      </c>
      <c r="C3671" s="38">
        <v>10284253</v>
      </c>
      <c r="D3671" s="40" t="s">
        <v>1491</v>
      </c>
      <c r="E3671" s="38">
        <v>1</v>
      </c>
      <c r="F3671" s="38">
        <v>120</v>
      </c>
      <c r="G3671" s="38" t="s">
        <v>262</v>
      </c>
      <c r="H3671" s="42">
        <v>130000</v>
      </c>
      <c r="I3671" s="55"/>
      <c r="J3671" s="44">
        <v>41999</v>
      </c>
      <c r="K3671" s="42">
        <v>0</v>
      </c>
      <c r="L3671" s="42">
        <v>106004.26</v>
      </c>
      <c r="M3671" s="44">
        <v>45138</v>
      </c>
      <c r="N3671" s="42">
        <f>H3671-K3671-L3671</f>
        <v>23995.740000000005</v>
      </c>
      <c r="O3671" s="42">
        <v>1</v>
      </c>
      <c r="P3671" s="45">
        <v>0.13</v>
      </c>
      <c r="Q3671" s="42">
        <v>0.12</v>
      </c>
      <c r="R3671" s="42">
        <v>0.88</v>
      </c>
      <c r="S3671" s="42">
        <v>23994.86</v>
      </c>
      <c r="T3671" s="38">
        <v>5000</v>
      </c>
      <c r="U3671" s="14">
        <f>S3671/H3671</f>
        <v>0.18457584615384615</v>
      </c>
      <c r="V3671" s="19"/>
      <c r="W3671" s="19"/>
      <c r="X3671" s="37" t="s">
        <v>3461</v>
      </c>
    </row>
    <row r="3672" spans="1:37" ht="16.5" customHeight="1">
      <c r="A3672" s="38">
        <v>313</v>
      </c>
      <c r="B3672" s="39">
        <v>10741</v>
      </c>
      <c r="C3672" s="38">
        <v>10282456</v>
      </c>
      <c r="D3672" s="40" t="s">
        <v>1091</v>
      </c>
      <c r="E3672" s="38">
        <v>1</v>
      </c>
      <c r="F3672" s="38">
        <v>120</v>
      </c>
      <c r="G3672" s="38" t="s">
        <v>262</v>
      </c>
      <c r="H3672" s="42">
        <v>89091.7</v>
      </c>
      <c r="I3672" s="56"/>
      <c r="J3672" s="44">
        <v>42033</v>
      </c>
      <c r="K3672" s="42">
        <v>0</v>
      </c>
      <c r="L3672" s="42">
        <v>72646.87</v>
      </c>
      <c r="M3672" s="44">
        <v>45169</v>
      </c>
      <c r="N3672" s="42">
        <f>H3672-K3672-L3672</f>
        <v>16444.830000000002</v>
      </c>
      <c r="O3672" s="42">
        <v>0</v>
      </c>
      <c r="P3672" s="45">
        <v>0.13</v>
      </c>
      <c r="Q3672" s="42">
        <v>0</v>
      </c>
      <c r="R3672" s="42">
        <v>0</v>
      </c>
      <c r="S3672" s="42">
        <f>N3672-R3672</f>
        <v>16444.830000000002</v>
      </c>
      <c r="T3672" s="38">
        <v>2101</v>
      </c>
      <c r="U3672" s="14">
        <f>S3672/H3672</f>
        <v>0.18458318788394432</v>
      </c>
      <c r="V3672" s="19"/>
      <c r="W3672" s="19"/>
      <c r="X3672" s="37" t="s">
        <v>3462</v>
      </c>
    </row>
    <row r="3673" spans="1:37" ht="16.5" customHeight="1">
      <c r="A3673" s="38">
        <v>121</v>
      </c>
      <c r="B3673" s="39">
        <v>10732</v>
      </c>
      <c r="C3673" s="38">
        <v>10320770</v>
      </c>
      <c r="D3673" s="40" t="s">
        <v>1355</v>
      </c>
      <c r="E3673" s="58">
        <v>1</v>
      </c>
      <c r="F3673" s="38">
        <v>120</v>
      </c>
      <c r="G3673" s="38" t="s">
        <v>21</v>
      </c>
      <c r="H3673" s="42">
        <v>5723936.5099999998</v>
      </c>
      <c r="I3673" s="37"/>
      <c r="J3673" s="44">
        <v>42093</v>
      </c>
      <c r="K3673" s="42">
        <v>0</v>
      </c>
      <c r="L3673" s="42">
        <v>4667393.3600000003</v>
      </c>
      <c r="M3673" s="44">
        <v>45220</v>
      </c>
      <c r="N3673" s="42">
        <v>1056543.1499999999</v>
      </c>
      <c r="O3673" s="42">
        <v>0</v>
      </c>
      <c r="P3673" s="45">
        <f>IF(J3673&lt;DATEVALUE("2009-1-1"),3%,13%)</f>
        <v>0.13</v>
      </c>
      <c r="Q3673" s="42">
        <f>IF(P3673=13%,ROUND(O3673/(1+P3673)*P3673,2),ROUND(O3673/(1+0.03)*0.02,2))</f>
        <v>0</v>
      </c>
      <c r="R3673" s="42">
        <f>O3673-Q3673</f>
        <v>0</v>
      </c>
      <c r="S3673" s="42">
        <f>N3673-R3673</f>
        <v>1056543.1499999999</v>
      </c>
      <c r="T3673" s="38">
        <v>5000</v>
      </c>
      <c r="U3673" s="14">
        <f>S3673/H3673</f>
        <v>0.18458331048119889</v>
      </c>
      <c r="V3673" s="19"/>
      <c r="W3673" s="19"/>
      <c r="X3673" s="37" t="s">
        <v>3460</v>
      </c>
    </row>
    <row r="3674" spans="1:37" ht="16.5" customHeight="1">
      <c r="A3674" s="38">
        <v>323</v>
      </c>
      <c r="B3674" s="39">
        <v>10741</v>
      </c>
      <c r="C3674" s="38">
        <v>10282454</v>
      </c>
      <c r="D3674" s="40" t="s">
        <v>31</v>
      </c>
      <c r="E3674" s="38">
        <v>194</v>
      </c>
      <c r="F3674" s="38">
        <v>120</v>
      </c>
      <c r="G3674" s="38" t="s">
        <v>23</v>
      </c>
      <c r="H3674" s="42">
        <v>8622.2099999999991</v>
      </c>
      <c r="I3674" s="56"/>
      <c r="J3674" s="44">
        <v>42031</v>
      </c>
      <c r="K3674" s="42">
        <v>0</v>
      </c>
      <c r="L3674" s="42">
        <v>7030.69</v>
      </c>
      <c r="M3674" s="44">
        <v>45169</v>
      </c>
      <c r="N3674" s="42">
        <f>H3674-K3674-L3674</f>
        <v>1591.5199999999995</v>
      </c>
      <c r="O3674" s="42">
        <v>0</v>
      </c>
      <c r="P3674" s="45">
        <v>0.13</v>
      </c>
      <c r="Q3674" s="42">
        <v>0</v>
      </c>
      <c r="R3674" s="42">
        <v>0</v>
      </c>
      <c r="S3674" s="42">
        <f>N3674-R3674</f>
        <v>1591.5199999999995</v>
      </c>
      <c r="T3674" s="38">
        <v>5000</v>
      </c>
      <c r="U3674" s="14">
        <f>S3674/H3674</f>
        <v>0.1845837668068859</v>
      </c>
      <c r="V3674" s="19"/>
      <c r="W3674" s="19"/>
      <c r="X3674" s="37" t="s">
        <v>3462</v>
      </c>
    </row>
    <row r="3675" spans="1:37" ht="16.5" customHeight="1">
      <c r="A3675" s="38">
        <v>7</v>
      </c>
      <c r="B3675" s="39">
        <v>10734</v>
      </c>
      <c r="C3675" s="38">
        <v>10298754</v>
      </c>
      <c r="D3675" s="40" t="s">
        <v>991</v>
      </c>
      <c r="E3675" s="41">
        <v>22</v>
      </c>
      <c r="F3675" s="38">
        <v>120</v>
      </c>
      <c r="G3675" s="38" t="s">
        <v>23</v>
      </c>
      <c r="H3675" s="42">
        <v>32341.98</v>
      </c>
      <c r="I3675" s="2"/>
      <c r="J3675" s="44">
        <v>41814</v>
      </c>
      <c r="K3675" s="42">
        <v>0</v>
      </c>
      <c r="L3675" s="42">
        <v>26372.14</v>
      </c>
      <c r="M3675" s="44">
        <v>44957</v>
      </c>
      <c r="N3675" s="42">
        <f>H3675-K3675-L3675</f>
        <v>5969.84</v>
      </c>
      <c r="O3675" s="42">
        <v>0</v>
      </c>
      <c r="P3675" s="45">
        <v>0.13</v>
      </c>
      <c r="Q3675" s="42">
        <v>0</v>
      </c>
      <c r="R3675" s="42">
        <v>0</v>
      </c>
      <c r="S3675" s="42">
        <f>N3675-R3675</f>
        <v>5969.84</v>
      </c>
      <c r="T3675" s="38">
        <v>2101</v>
      </c>
      <c r="U3675" s="14">
        <f>S3675/H3675</f>
        <v>0.18458486462486218</v>
      </c>
      <c r="V3675" s="19"/>
      <c r="W3675" s="19"/>
      <c r="X3675" s="37" t="s">
        <v>3460</v>
      </c>
      <c r="Y3675" s="20"/>
      <c r="Z3675" s="20"/>
      <c r="AA3675" s="20"/>
      <c r="AB3675" s="20"/>
      <c r="AC3675" s="20"/>
      <c r="AD3675" s="20"/>
      <c r="AE3675" s="20"/>
      <c r="AF3675" s="20"/>
      <c r="AG3675" s="20"/>
      <c r="AH3675" s="20"/>
      <c r="AI3675" s="20"/>
      <c r="AJ3675" s="20"/>
    </row>
    <row r="3676" spans="1:37" ht="16.5" customHeight="1">
      <c r="A3676" s="38">
        <v>601</v>
      </c>
      <c r="B3676" s="39">
        <v>10736</v>
      </c>
      <c r="C3676" s="38">
        <v>10284254</v>
      </c>
      <c r="D3676" s="40" t="s">
        <v>1492</v>
      </c>
      <c r="E3676" s="38">
        <v>1</v>
      </c>
      <c r="F3676" s="38">
        <v>120</v>
      </c>
      <c r="G3676" s="38" t="s">
        <v>262</v>
      </c>
      <c r="H3676" s="42">
        <v>50000</v>
      </c>
      <c r="I3676" s="55"/>
      <c r="J3676" s="44">
        <v>41999</v>
      </c>
      <c r="K3676" s="42">
        <v>0</v>
      </c>
      <c r="L3676" s="42">
        <v>40770.730000000003</v>
      </c>
      <c r="M3676" s="44">
        <v>45138</v>
      </c>
      <c r="N3676" s="42">
        <f>H3676-K3676-L3676</f>
        <v>9229.2699999999968</v>
      </c>
      <c r="O3676" s="42">
        <v>0</v>
      </c>
      <c r="P3676" s="45">
        <v>0.13</v>
      </c>
      <c r="Q3676" s="42">
        <v>0</v>
      </c>
      <c r="R3676" s="42">
        <v>0</v>
      </c>
      <c r="S3676" s="42">
        <v>9229.27</v>
      </c>
      <c r="T3676" s="38">
        <v>5000</v>
      </c>
      <c r="U3676" s="14">
        <f>S3676/H3676</f>
        <v>0.18458540000000001</v>
      </c>
      <c r="V3676" s="19"/>
      <c r="W3676" s="19"/>
      <c r="X3676" s="37" t="s">
        <v>3461</v>
      </c>
    </row>
    <row r="3677" spans="1:37" ht="16.5" customHeight="1">
      <c r="A3677" s="38">
        <v>632</v>
      </c>
      <c r="B3677" s="39">
        <v>10737</v>
      </c>
      <c r="C3677" s="38">
        <v>10288282</v>
      </c>
      <c r="D3677" s="40" t="s">
        <v>31</v>
      </c>
      <c r="E3677" s="38">
        <v>50</v>
      </c>
      <c r="F3677" s="38">
        <v>120</v>
      </c>
      <c r="G3677" s="38" t="s">
        <v>23</v>
      </c>
      <c r="H3677" s="42">
        <v>2222.2199999999998</v>
      </c>
      <c r="I3677" s="56"/>
      <c r="J3677" s="44">
        <v>42031</v>
      </c>
      <c r="K3677" s="42">
        <v>0</v>
      </c>
      <c r="L3677" s="42">
        <v>1812.03</v>
      </c>
      <c r="M3677" s="44">
        <v>45169</v>
      </c>
      <c r="N3677" s="42">
        <f>H3677-K3677-L3677</f>
        <v>410.18999999999983</v>
      </c>
      <c r="O3677" s="42">
        <v>0</v>
      </c>
      <c r="P3677" s="45">
        <v>0.13</v>
      </c>
      <c r="Q3677" s="42">
        <v>0</v>
      </c>
      <c r="R3677" s="42">
        <v>0</v>
      </c>
      <c r="S3677" s="42">
        <v>410.19</v>
      </c>
      <c r="T3677" s="38">
        <v>5000</v>
      </c>
      <c r="U3677" s="14">
        <f>S3677/H3677</f>
        <v>0.18458568458568461</v>
      </c>
      <c r="V3677" s="19"/>
      <c r="W3677" s="19"/>
      <c r="X3677" s="37" t="s">
        <v>3461</v>
      </c>
    </row>
    <row r="3678" spans="1:37" ht="16.5" customHeight="1">
      <c r="A3678" s="38">
        <v>85</v>
      </c>
      <c r="B3678" s="39">
        <v>10732</v>
      </c>
      <c r="C3678" s="38">
        <v>10320735</v>
      </c>
      <c r="D3678" s="40" t="s">
        <v>180</v>
      </c>
      <c r="E3678" s="58">
        <v>8</v>
      </c>
      <c r="F3678" s="38">
        <v>120</v>
      </c>
      <c r="G3678" s="38" t="s">
        <v>23</v>
      </c>
      <c r="H3678" s="42">
        <v>12307.68</v>
      </c>
      <c r="I3678" s="57"/>
      <c r="J3678" s="44">
        <v>42060</v>
      </c>
      <c r="K3678" s="42">
        <v>0</v>
      </c>
      <c r="L3678" s="42">
        <v>10035.85</v>
      </c>
      <c r="M3678" s="44">
        <v>45199</v>
      </c>
      <c r="N3678" s="42">
        <f>H3678-L3678</f>
        <v>2271.83</v>
      </c>
      <c r="O3678" s="42">
        <v>0</v>
      </c>
      <c r="P3678" s="45">
        <v>0.13</v>
      </c>
      <c r="Q3678" s="42">
        <v>0</v>
      </c>
      <c r="R3678" s="42">
        <v>0</v>
      </c>
      <c r="S3678" s="42">
        <f>N3678</f>
        <v>2271.83</v>
      </c>
      <c r="T3678" s="38">
        <v>5000</v>
      </c>
      <c r="U3678" s="14">
        <f>S3678/H3678</f>
        <v>0.18458637208637207</v>
      </c>
      <c r="V3678" s="19"/>
      <c r="W3678" s="19"/>
      <c r="X3678" s="37" t="s">
        <v>3460</v>
      </c>
    </row>
    <row r="3679" spans="1:37" ht="16.5" customHeight="1">
      <c r="A3679" s="38">
        <v>8</v>
      </c>
      <c r="B3679" s="39">
        <v>10719</v>
      </c>
      <c r="C3679" s="38">
        <v>10281696</v>
      </c>
      <c r="D3679" s="40" t="s">
        <v>337</v>
      </c>
      <c r="E3679" s="38">
        <v>1</v>
      </c>
      <c r="F3679" s="38">
        <v>120</v>
      </c>
      <c r="G3679" s="38" t="s">
        <v>21</v>
      </c>
      <c r="H3679" s="42">
        <v>37759.980000000003</v>
      </c>
      <c r="I3679" s="49"/>
      <c r="J3679" s="44">
        <v>41969</v>
      </c>
      <c r="K3679" s="42">
        <v>0</v>
      </c>
      <c r="L3679" s="42">
        <v>30789.97</v>
      </c>
      <c r="M3679" s="44">
        <v>45107</v>
      </c>
      <c r="N3679" s="42">
        <f>H3679-K3679-L3679</f>
        <v>6970.010000000002</v>
      </c>
      <c r="O3679" s="42">
        <v>0</v>
      </c>
      <c r="P3679" s="45">
        <v>0.13</v>
      </c>
      <c r="Q3679" s="42">
        <v>0</v>
      </c>
      <c r="R3679" s="42">
        <v>0</v>
      </c>
      <c r="S3679" s="42">
        <f>N3679-R3679</f>
        <v>6970.010000000002</v>
      </c>
      <c r="T3679" s="38">
        <v>2107</v>
      </c>
      <c r="U3679" s="14">
        <f>S3679/H3679</f>
        <v>0.18458722700594654</v>
      </c>
      <c r="V3679" s="19"/>
      <c r="W3679" s="19"/>
      <c r="X3679" s="37" t="s">
        <v>3478</v>
      </c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</row>
    <row r="3680" spans="1:37" ht="16.5" customHeight="1">
      <c r="A3680" s="38">
        <v>401</v>
      </c>
      <c r="B3680" s="39">
        <v>10736</v>
      </c>
      <c r="C3680" s="38">
        <v>10284261</v>
      </c>
      <c r="D3680" s="40" t="s">
        <v>552</v>
      </c>
      <c r="E3680" s="38">
        <v>1</v>
      </c>
      <c r="F3680" s="38">
        <v>120</v>
      </c>
      <c r="G3680" s="38" t="s">
        <v>21</v>
      </c>
      <c r="H3680" s="42">
        <v>5616</v>
      </c>
      <c r="I3680" s="55"/>
      <c r="J3680" s="44">
        <v>42033</v>
      </c>
      <c r="K3680" s="42">
        <v>0</v>
      </c>
      <c r="L3680" s="42">
        <v>4534.92</v>
      </c>
      <c r="M3680" s="44">
        <v>45138</v>
      </c>
      <c r="N3680" s="42">
        <f>H3680-K3680-L3680</f>
        <v>1081.08</v>
      </c>
      <c r="O3680" s="42">
        <v>50</v>
      </c>
      <c r="P3680" s="45">
        <v>0.13</v>
      </c>
      <c r="Q3680" s="42">
        <v>5.75</v>
      </c>
      <c r="R3680" s="42">
        <v>44.25</v>
      </c>
      <c r="S3680" s="42">
        <v>1036.83</v>
      </c>
      <c r="T3680" s="38">
        <v>5000</v>
      </c>
      <c r="U3680" s="14">
        <f>S3680/H3680</f>
        <v>0.18462072649572647</v>
      </c>
      <c r="V3680" s="19"/>
      <c r="W3680" s="19"/>
      <c r="X3680" s="37" t="s">
        <v>3461</v>
      </c>
    </row>
    <row r="3681" spans="1:37" ht="16.5" customHeight="1">
      <c r="A3681" s="38">
        <v>602</v>
      </c>
      <c r="B3681" s="39">
        <v>10736</v>
      </c>
      <c r="C3681" s="38">
        <v>10284260</v>
      </c>
      <c r="D3681" s="40" t="s">
        <v>1493</v>
      </c>
      <c r="E3681" s="38">
        <v>1</v>
      </c>
      <c r="F3681" s="38">
        <v>120</v>
      </c>
      <c r="G3681" s="38" t="s">
        <v>262</v>
      </c>
      <c r="H3681" s="42">
        <v>304273.51</v>
      </c>
      <c r="I3681" s="55"/>
      <c r="J3681" s="44">
        <v>42033</v>
      </c>
      <c r="K3681" s="42">
        <v>0</v>
      </c>
      <c r="L3681" s="42">
        <v>245700.76</v>
      </c>
      <c r="M3681" s="44">
        <v>45138</v>
      </c>
      <c r="N3681" s="42">
        <f>H3681-K3681-L3681</f>
        <v>58572.75</v>
      </c>
      <c r="O3681" s="42">
        <v>2500</v>
      </c>
      <c r="P3681" s="45">
        <v>0.13</v>
      </c>
      <c r="Q3681" s="42">
        <v>287.61</v>
      </c>
      <c r="R3681" s="42">
        <v>2212.39</v>
      </c>
      <c r="S3681" s="42">
        <v>56360.36</v>
      </c>
      <c r="T3681" s="38">
        <v>5000</v>
      </c>
      <c r="U3681" s="14">
        <f>S3681/H3681</f>
        <v>0.18522926954765137</v>
      </c>
      <c r="V3681" s="19"/>
      <c r="W3681" s="19"/>
      <c r="X3681" s="37" t="s">
        <v>3461</v>
      </c>
    </row>
    <row r="3682" spans="1:37" ht="16.5" customHeight="1">
      <c r="A3682" s="38">
        <v>399</v>
      </c>
      <c r="B3682" s="39">
        <v>10736</v>
      </c>
      <c r="C3682" s="38">
        <v>10284258</v>
      </c>
      <c r="D3682" s="40" t="s">
        <v>1348</v>
      </c>
      <c r="E3682" s="38">
        <v>1</v>
      </c>
      <c r="F3682" s="38">
        <v>120</v>
      </c>
      <c r="G3682" s="38" t="s">
        <v>21</v>
      </c>
      <c r="H3682" s="42">
        <v>7800</v>
      </c>
      <c r="I3682" s="55"/>
      <c r="J3682" s="44">
        <v>42033</v>
      </c>
      <c r="K3682" s="42">
        <v>0</v>
      </c>
      <c r="L3682" s="42">
        <v>6298.5</v>
      </c>
      <c r="M3682" s="44">
        <v>45138</v>
      </c>
      <c r="N3682" s="42">
        <f>H3682-K3682-L3682</f>
        <v>1501.5</v>
      </c>
      <c r="O3682" s="42">
        <v>50</v>
      </c>
      <c r="P3682" s="45">
        <v>0.13</v>
      </c>
      <c r="Q3682" s="42">
        <v>5.75</v>
      </c>
      <c r="R3682" s="42">
        <v>44.25</v>
      </c>
      <c r="S3682" s="42">
        <v>1457.25</v>
      </c>
      <c r="T3682" s="38">
        <v>5000</v>
      </c>
      <c r="U3682" s="14">
        <f>S3682/H3682</f>
        <v>0.18682692307692308</v>
      </c>
      <c r="V3682" s="19"/>
      <c r="W3682" s="19"/>
      <c r="X3682" s="37" t="s">
        <v>3461</v>
      </c>
    </row>
    <row r="3683" spans="1:37" ht="16.5" customHeight="1">
      <c r="A3683" s="38">
        <v>410</v>
      </c>
      <c r="B3683" s="39">
        <v>10736</v>
      </c>
      <c r="C3683" s="38">
        <v>10321603</v>
      </c>
      <c r="D3683" s="40" t="s">
        <v>1356</v>
      </c>
      <c r="E3683" s="38">
        <v>1</v>
      </c>
      <c r="F3683" s="38">
        <v>46</v>
      </c>
      <c r="G3683" s="38" t="s">
        <v>21</v>
      </c>
      <c r="H3683" s="42">
        <v>3576.45</v>
      </c>
      <c r="I3683" s="55"/>
      <c r="J3683" s="44">
        <v>44074</v>
      </c>
      <c r="K3683" s="42">
        <v>77.75</v>
      </c>
      <c r="L3683" s="42">
        <v>2643.47</v>
      </c>
      <c r="M3683" s="44">
        <v>45138</v>
      </c>
      <c r="N3683" s="42">
        <f>H3683-K3683-L3683</f>
        <v>855.23</v>
      </c>
      <c r="O3683" s="42">
        <v>200</v>
      </c>
      <c r="P3683" s="45">
        <v>0.13</v>
      </c>
      <c r="Q3683" s="42">
        <v>23.01</v>
      </c>
      <c r="R3683" s="42">
        <v>176.99</v>
      </c>
      <c r="S3683" s="42">
        <v>678.24</v>
      </c>
      <c r="T3683" s="38">
        <v>5000</v>
      </c>
      <c r="U3683" s="14">
        <f>S3683/H3683</f>
        <v>0.18964056536509669</v>
      </c>
      <c r="V3683" s="19"/>
      <c r="W3683" s="19"/>
      <c r="X3683" s="37" t="s">
        <v>3461</v>
      </c>
    </row>
    <row r="3684" spans="1:37" ht="16.5" customHeight="1">
      <c r="A3684" s="38">
        <v>193</v>
      </c>
      <c r="B3684" s="39">
        <v>40712</v>
      </c>
      <c r="C3684" s="38">
        <v>10323945</v>
      </c>
      <c r="D3684" s="40" t="s">
        <v>2002</v>
      </c>
      <c r="E3684" s="38">
        <v>1</v>
      </c>
      <c r="F3684" s="38">
        <v>36</v>
      </c>
      <c r="G3684" s="38" t="s">
        <v>33</v>
      </c>
      <c r="H3684" s="42">
        <v>37692.76</v>
      </c>
      <c r="I3684" s="2"/>
      <c r="J3684" s="44">
        <v>44196</v>
      </c>
      <c r="K3684" s="42">
        <v>1047.02</v>
      </c>
      <c r="L3684" s="42">
        <v>29316.57</v>
      </c>
      <c r="M3684" s="44">
        <v>45077</v>
      </c>
      <c r="N3684" s="42">
        <f>H3684-K3684-L3684</f>
        <v>7329.1700000000055</v>
      </c>
      <c r="O3684" s="42">
        <v>182.23</v>
      </c>
      <c r="P3684" s="45">
        <v>0.13</v>
      </c>
      <c r="Q3684" s="42">
        <f>O3684-R3684</f>
        <v>20.95999999999998</v>
      </c>
      <c r="R3684" s="42">
        <v>161.27000000000001</v>
      </c>
      <c r="S3684" s="42">
        <f>N3684-R3684</f>
        <v>7167.9000000000051</v>
      </c>
      <c r="T3684" s="38">
        <v>1100</v>
      </c>
      <c r="U3684" s="14">
        <f>S3684/H3684</f>
        <v>0.19016649351228207</v>
      </c>
      <c r="V3684" s="19"/>
      <c r="W3684" s="19"/>
      <c r="X3684" s="37" t="s">
        <v>3467</v>
      </c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</row>
    <row r="3685" spans="1:37" ht="16.5" customHeight="1">
      <c r="A3685" s="38">
        <v>194</v>
      </c>
      <c r="B3685" s="39">
        <v>40712</v>
      </c>
      <c r="C3685" s="38">
        <v>10323946</v>
      </c>
      <c r="D3685" s="40" t="s">
        <v>2365</v>
      </c>
      <c r="E3685" s="38">
        <v>1</v>
      </c>
      <c r="F3685" s="38">
        <v>36</v>
      </c>
      <c r="G3685" s="38" t="s">
        <v>33</v>
      </c>
      <c r="H3685" s="42">
        <v>6194.69</v>
      </c>
      <c r="I3685" s="2"/>
      <c r="J3685" s="44">
        <v>44196</v>
      </c>
      <c r="K3685" s="42">
        <v>172.07</v>
      </c>
      <c r="L3685" s="42">
        <v>4818.01</v>
      </c>
      <c r="M3685" s="44">
        <v>45077</v>
      </c>
      <c r="N3685" s="42">
        <f>H3685-K3685-L3685</f>
        <v>1204.6099999999997</v>
      </c>
      <c r="O3685" s="42">
        <v>29.95</v>
      </c>
      <c r="P3685" s="45">
        <v>0.13</v>
      </c>
      <c r="Q3685" s="42">
        <f>O3685-R3685</f>
        <v>3.4499999999999993</v>
      </c>
      <c r="R3685" s="42">
        <v>26.5</v>
      </c>
      <c r="S3685" s="42">
        <f>N3685-R3685</f>
        <v>1178.1099999999997</v>
      </c>
      <c r="T3685" s="38">
        <v>5000</v>
      </c>
      <c r="U3685" s="14">
        <f>S3685/H3685</f>
        <v>0.19018062243631234</v>
      </c>
      <c r="V3685" s="19"/>
      <c r="W3685" s="19"/>
      <c r="X3685" s="37" t="s">
        <v>3467</v>
      </c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</row>
    <row r="3686" spans="1:37" ht="16.5" customHeight="1">
      <c r="A3686" s="38">
        <v>378</v>
      </c>
      <c r="B3686" s="39">
        <v>10736</v>
      </c>
      <c r="C3686" s="38">
        <v>10284125</v>
      </c>
      <c r="D3686" s="40" t="s">
        <v>425</v>
      </c>
      <c r="E3686" s="38">
        <v>1</v>
      </c>
      <c r="F3686" s="38">
        <v>120</v>
      </c>
      <c r="G3686" s="38" t="s">
        <v>21</v>
      </c>
      <c r="H3686" s="42">
        <v>55122.92</v>
      </c>
      <c r="I3686" s="55"/>
      <c r="J3686" s="44">
        <v>42395</v>
      </c>
      <c r="K3686" s="42">
        <v>0</v>
      </c>
      <c r="L3686" s="42">
        <v>39275.050000000003</v>
      </c>
      <c r="M3686" s="44">
        <v>45138</v>
      </c>
      <c r="N3686" s="42">
        <f>H3686-K3686-L3686</f>
        <v>15847.869999999995</v>
      </c>
      <c r="O3686" s="42">
        <v>6000</v>
      </c>
      <c r="P3686" s="45">
        <v>0.13</v>
      </c>
      <c r="Q3686" s="42">
        <v>690.27</v>
      </c>
      <c r="R3686" s="42">
        <v>5309.73</v>
      </c>
      <c r="S3686" s="42">
        <v>10538.14</v>
      </c>
      <c r="T3686" s="38">
        <v>5000</v>
      </c>
      <c r="U3686" s="14">
        <f>S3686/H3686</f>
        <v>0.19117528606975101</v>
      </c>
      <c r="V3686" s="19"/>
      <c r="W3686" s="19"/>
      <c r="X3686" s="37" t="s">
        <v>3461</v>
      </c>
    </row>
    <row r="3687" spans="1:37" ht="16.5" customHeight="1">
      <c r="A3687" s="38">
        <v>481</v>
      </c>
      <c r="B3687" s="39">
        <v>10736</v>
      </c>
      <c r="C3687" s="38">
        <v>10284273</v>
      </c>
      <c r="D3687" s="40" t="s">
        <v>1418</v>
      </c>
      <c r="E3687" s="38">
        <v>1</v>
      </c>
      <c r="F3687" s="38">
        <v>120</v>
      </c>
      <c r="G3687" s="38" t="s">
        <v>23</v>
      </c>
      <c r="H3687" s="42">
        <v>2699</v>
      </c>
      <c r="I3687" s="55"/>
      <c r="J3687" s="44">
        <v>42150</v>
      </c>
      <c r="K3687" s="42">
        <v>0</v>
      </c>
      <c r="L3687" s="42">
        <v>2094.02</v>
      </c>
      <c r="M3687" s="44">
        <v>45138</v>
      </c>
      <c r="N3687" s="42">
        <f>H3687-K3687-L3687</f>
        <v>604.98</v>
      </c>
      <c r="O3687" s="42">
        <v>100</v>
      </c>
      <c r="P3687" s="45">
        <v>0.13</v>
      </c>
      <c r="Q3687" s="42">
        <v>11.5</v>
      </c>
      <c r="R3687" s="42">
        <v>88.5</v>
      </c>
      <c r="S3687" s="42">
        <v>516.48</v>
      </c>
      <c r="T3687" s="38">
        <v>5000</v>
      </c>
      <c r="U3687" s="14">
        <f>S3687/H3687</f>
        <v>0.19135976287513895</v>
      </c>
      <c r="V3687" s="19"/>
      <c r="W3687" s="19"/>
      <c r="X3687" s="37" t="s">
        <v>3461</v>
      </c>
    </row>
    <row r="3688" spans="1:37" ht="16.5" customHeight="1">
      <c r="A3688" s="38">
        <v>583</v>
      </c>
      <c r="B3688" s="39">
        <v>10736</v>
      </c>
      <c r="C3688" s="38">
        <v>10284147</v>
      </c>
      <c r="D3688" s="40" t="s">
        <v>1258</v>
      </c>
      <c r="E3688" s="38">
        <v>1</v>
      </c>
      <c r="F3688" s="38">
        <v>120</v>
      </c>
      <c r="G3688" s="38" t="s">
        <v>262</v>
      </c>
      <c r="H3688" s="42">
        <v>126060.28</v>
      </c>
      <c r="I3688" s="55"/>
      <c r="J3688" s="44">
        <v>43096</v>
      </c>
      <c r="K3688" s="42">
        <v>0</v>
      </c>
      <c r="L3688" s="42">
        <v>66864.53</v>
      </c>
      <c r="M3688" s="44">
        <v>45138</v>
      </c>
      <c r="N3688" s="42">
        <f>H3688-K3688-L3688</f>
        <v>59195.75</v>
      </c>
      <c r="O3688" s="42">
        <v>39500</v>
      </c>
      <c r="P3688" s="45">
        <v>0.13</v>
      </c>
      <c r="Q3688" s="42">
        <v>4544.25</v>
      </c>
      <c r="R3688" s="42">
        <v>34955.75</v>
      </c>
      <c r="S3688" s="42">
        <v>24240</v>
      </c>
      <c r="T3688" s="38">
        <v>5000</v>
      </c>
      <c r="U3688" s="14">
        <f>S3688/H3688</f>
        <v>0.19228895890124947</v>
      </c>
      <c r="V3688" s="19"/>
      <c r="W3688" s="19"/>
      <c r="X3688" s="37" t="s">
        <v>3461</v>
      </c>
    </row>
    <row r="3689" spans="1:37" ht="16.5" customHeight="1">
      <c r="A3689" s="38">
        <v>278</v>
      </c>
      <c r="B3689" s="39">
        <v>10736</v>
      </c>
      <c r="C3689" s="38">
        <v>10319100</v>
      </c>
      <c r="D3689" s="40" t="s">
        <v>1247</v>
      </c>
      <c r="E3689" s="38">
        <v>1</v>
      </c>
      <c r="F3689" s="38">
        <v>120</v>
      </c>
      <c r="G3689" s="38" t="s">
        <v>279</v>
      </c>
      <c r="H3689" s="42">
        <v>837388.43</v>
      </c>
      <c r="I3689" s="55"/>
      <c r="J3689" s="44">
        <v>42033</v>
      </c>
      <c r="K3689" s="42">
        <v>0</v>
      </c>
      <c r="L3689" s="42">
        <v>676191.33</v>
      </c>
      <c r="M3689" s="44">
        <v>45138</v>
      </c>
      <c r="N3689" s="42">
        <f>H3689-K3689-L3689</f>
        <v>161197.10000000009</v>
      </c>
      <c r="O3689" s="42">
        <v>100</v>
      </c>
      <c r="P3689" s="45">
        <v>0.13</v>
      </c>
      <c r="Q3689" s="42">
        <v>11.5</v>
      </c>
      <c r="R3689" s="42">
        <v>88.5</v>
      </c>
      <c r="S3689" s="42">
        <v>161108.6</v>
      </c>
      <c r="T3689" s="38">
        <v>1802</v>
      </c>
      <c r="U3689" s="14">
        <f>S3689/H3689</f>
        <v>0.19239410795298426</v>
      </c>
      <c r="V3689" s="19"/>
      <c r="W3689" s="19"/>
      <c r="X3689" s="37" t="s">
        <v>3461</v>
      </c>
    </row>
    <row r="3690" spans="1:37" ht="16.5" customHeight="1">
      <c r="A3690" s="38">
        <v>603</v>
      </c>
      <c r="B3690" s="39">
        <v>10736</v>
      </c>
      <c r="C3690" s="38">
        <v>10284264</v>
      </c>
      <c r="D3690" s="40" t="s">
        <v>1247</v>
      </c>
      <c r="E3690" s="38">
        <v>1</v>
      </c>
      <c r="F3690" s="38">
        <v>120</v>
      </c>
      <c r="G3690" s="38" t="s">
        <v>262</v>
      </c>
      <c r="H3690" s="42">
        <v>1033452.57</v>
      </c>
      <c r="I3690" s="55"/>
      <c r="J3690" s="44">
        <v>42033</v>
      </c>
      <c r="K3690" s="42">
        <v>0</v>
      </c>
      <c r="L3690" s="42">
        <v>834512.95</v>
      </c>
      <c r="M3690" s="44">
        <v>45138</v>
      </c>
      <c r="N3690" s="42">
        <f>H3690-K3690-L3690</f>
        <v>198939.62</v>
      </c>
      <c r="O3690" s="42">
        <v>100</v>
      </c>
      <c r="P3690" s="45">
        <v>0.13</v>
      </c>
      <c r="Q3690" s="42">
        <v>11.5</v>
      </c>
      <c r="R3690" s="42">
        <v>88.5</v>
      </c>
      <c r="S3690" s="42">
        <v>198851.12</v>
      </c>
      <c r="T3690" s="38">
        <v>5000</v>
      </c>
      <c r="U3690" s="14">
        <f>S3690/H3690</f>
        <v>0.19241436498629058</v>
      </c>
      <c r="V3690" s="19"/>
      <c r="W3690" s="19"/>
      <c r="X3690" s="37" t="s">
        <v>3461</v>
      </c>
    </row>
    <row r="3691" spans="1:37" ht="16.5" customHeight="1">
      <c r="A3691" s="38">
        <v>47</v>
      </c>
      <c r="B3691" s="39">
        <v>10700</v>
      </c>
      <c r="C3691" s="38">
        <v>10275528</v>
      </c>
      <c r="D3691" s="40" t="s">
        <v>31</v>
      </c>
      <c r="E3691" s="38">
        <v>9</v>
      </c>
      <c r="F3691" s="38">
        <v>120</v>
      </c>
      <c r="G3691" s="38" t="s">
        <v>23</v>
      </c>
      <c r="H3691" s="42">
        <v>400</v>
      </c>
      <c r="I3691" s="57"/>
      <c r="J3691" s="44">
        <v>42089</v>
      </c>
      <c r="K3691" s="42">
        <v>0</v>
      </c>
      <c r="L3691" s="42">
        <v>323</v>
      </c>
      <c r="M3691" s="44">
        <v>45199</v>
      </c>
      <c r="N3691" s="42">
        <v>77</v>
      </c>
      <c r="O3691" s="42">
        <v>0</v>
      </c>
      <c r="P3691" s="45">
        <v>0.13</v>
      </c>
      <c r="Q3691" s="42">
        <v>0</v>
      </c>
      <c r="R3691" s="42">
        <v>0</v>
      </c>
      <c r="S3691" s="42">
        <v>77</v>
      </c>
      <c r="T3691" s="38">
        <v>5000</v>
      </c>
      <c r="U3691" s="14">
        <f>S3691/H3691</f>
        <v>0.1925</v>
      </c>
      <c r="V3691" s="19"/>
      <c r="W3691" s="19"/>
      <c r="X3691" s="37" t="s">
        <v>3455</v>
      </c>
    </row>
    <row r="3692" spans="1:37" ht="16.5" customHeight="1">
      <c r="A3692" s="38">
        <v>41</v>
      </c>
      <c r="B3692" s="39">
        <v>10711</v>
      </c>
      <c r="C3692" s="38">
        <v>10283375</v>
      </c>
      <c r="D3692" s="40" t="s">
        <v>31</v>
      </c>
      <c r="E3692" s="38">
        <v>100</v>
      </c>
      <c r="F3692" s="38">
        <v>120</v>
      </c>
      <c r="G3692" s="38" t="s">
        <v>23</v>
      </c>
      <c r="H3692" s="42">
        <v>4444.4399999999996</v>
      </c>
      <c r="I3692" s="57"/>
      <c r="J3692" s="44">
        <v>42087</v>
      </c>
      <c r="K3692" s="42">
        <v>0</v>
      </c>
      <c r="L3692" s="42">
        <v>3588.87</v>
      </c>
      <c r="M3692" s="44">
        <v>45199</v>
      </c>
      <c r="N3692" s="42">
        <v>855.57</v>
      </c>
      <c r="O3692" s="42">
        <v>0</v>
      </c>
      <c r="P3692" s="45">
        <v>0.13</v>
      </c>
      <c r="Q3692" s="42">
        <v>0</v>
      </c>
      <c r="R3692" s="42">
        <v>0</v>
      </c>
      <c r="S3692" s="42">
        <v>855.57</v>
      </c>
      <c r="T3692" s="38">
        <v>5000</v>
      </c>
      <c r="U3692" s="14">
        <f>S3692/H3692</f>
        <v>0.19250344250344253</v>
      </c>
      <c r="V3692" s="19"/>
      <c r="W3692" s="19"/>
      <c r="X3692" s="37" t="s">
        <v>3457</v>
      </c>
    </row>
    <row r="3693" spans="1:37" ht="16.5" customHeight="1">
      <c r="A3693" s="38">
        <v>16</v>
      </c>
      <c r="B3693" s="39">
        <v>10719</v>
      </c>
      <c r="C3693" s="38">
        <v>10281702</v>
      </c>
      <c r="D3693" s="40" t="s">
        <v>31</v>
      </c>
      <c r="E3693" s="58">
        <v>50</v>
      </c>
      <c r="F3693" s="38">
        <v>120</v>
      </c>
      <c r="G3693" s="38" t="s">
        <v>23</v>
      </c>
      <c r="H3693" s="42">
        <v>2222.2199999999998</v>
      </c>
      <c r="I3693" s="57"/>
      <c r="J3693" s="44">
        <v>42092</v>
      </c>
      <c r="K3693" s="42">
        <v>0</v>
      </c>
      <c r="L3693" s="42">
        <v>1794.43</v>
      </c>
      <c r="M3693" s="44">
        <v>45199</v>
      </c>
      <c r="N3693" s="42">
        <f>H3693-L3693</f>
        <v>427.78999999999974</v>
      </c>
      <c r="O3693" s="42">
        <v>0</v>
      </c>
      <c r="P3693" s="45">
        <v>0.13</v>
      </c>
      <c r="Q3693" s="42">
        <v>0</v>
      </c>
      <c r="R3693" s="42">
        <v>0</v>
      </c>
      <c r="S3693" s="42">
        <f>N3693</f>
        <v>427.78999999999974</v>
      </c>
      <c r="T3693" s="38">
        <v>5000</v>
      </c>
      <c r="U3693" s="14">
        <f>S3693/H3693</f>
        <v>0.19250569250569241</v>
      </c>
      <c r="V3693" s="19"/>
      <c r="W3693" s="19"/>
      <c r="X3693" s="37" t="s">
        <v>3478</v>
      </c>
    </row>
    <row r="3694" spans="1:37" ht="16.5" customHeight="1">
      <c r="A3694" s="38">
        <v>24</v>
      </c>
      <c r="B3694" s="39">
        <v>10708</v>
      </c>
      <c r="C3694" s="38">
        <v>10296825</v>
      </c>
      <c r="D3694" s="40" t="s">
        <v>588</v>
      </c>
      <c r="E3694" s="38">
        <v>5</v>
      </c>
      <c r="F3694" s="38">
        <v>120</v>
      </c>
      <c r="G3694" s="38" t="s">
        <v>23</v>
      </c>
      <c r="H3694" s="42">
        <v>5854.7</v>
      </c>
      <c r="I3694" s="2"/>
      <c r="J3694" s="44">
        <v>41962</v>
      </c>
      <c r="K3694" s="42">
        <v>0</v>
      </c>
      <c r="L3694" s="42">
        <v>4727.63</v>
      </c>
      <c r="M3694" s="44">
        <v>45077</v>
      </c>
      <c r="N3694" s="42">
        <f>H3694-K3694-L3694</f>
        <v>1127.0699999999997</v>
      </c>
      <c r="O3694" s="42">
        <v>0</v>
      </c>
      <c r="P3694" s="45">
        <v>0.13</v>
      </c>
      <c r="Q3694" s="42">
        <v>0</v>
      </c>
      <c r="R3694" s="42">
        <v>0</v>
      </c>
      <c r="S3694" s="42">
        <v>1127.07</v>
      </c>
      <c r="T3694" s="38">
        <v>5000</v>
      </c>
      <c r="U3694" s="14">
        <f>S3694/H3694</f>
        <v>0.19250687481852186</v>
      </c>
      <c r="V3694" s="19"/>
      <c r="W3694" s="19"/>
      <c r="X3694" s="37" t="s">
        <v>3456</v>
      </c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</row>
    <row r="3695" spans="1:37" ht="16.5" customHeight="1">
      <c r="A3695" s="38">
        <v>612</v>
      </c>
      <c r="B3695" s="39">
        <v>10729</v>
      </c>
      <c r="C3695" s="38">
        <v>10291893</v>
      </c>
      <c r="D3695" s="40" t="s">
        <v>2017</v>
      </c>
      <c r="E3695" s="58">
        <v>4</v>
      </c>
      <c r="F3695" s="38">
        <v>120</v>
      </c>
      <c r="G3695" s="38" t="s">
        <v>23</v>
      </c>
      <c r="H3695" s="42">
        <v>5840</v>
      </c>
      <c r="I3695" s="37"/>
      <c r="J3695" s="44">
        <v>42148</v>
      </c>
      <c r="K3695" s="42">
        <v>0</v>
      </c>
      <c r="L3695" s="42">
        <v>4715.6899999999996</v>
      </c>
      <c r="M3695" s="44">
        <v>45259</v>
      </c>
      <c r="N3695" s="42">
        <v>1124.31</v>
      </c>
      <c r="O3695" s="42">
        <v>0</v>
      </c>
      <c r="P3695" s="45">
        <f>IF(J3695&lt;DATEVALUE("2009-1-1"),3%,13%)</f>
        <v>0.13</v>
      </c>
      <c r="Q3695" s="42">
        <f>IF(P3695=13%,ROUND(O3695/(1+P3695)*P3695,2),ROUND(O3695/(1+0.03)*0.02,2))</f>
        <v>0</v>
      </c>
      <c r="R3695" s="42">
        <f>O3695-Q3695</f>
        <v>0</v>
      </c>
      <c r="S3695" s="42">
        <f>N3695-R3695</f>
        <v>1124.31</v>
      </c>
      <c r="T3695" s="38">
        <v>5000</v>
      </c>
      <c r="U3695" s="14">
        <f>S3695/H3695</f>
        <v>0.19251883561643834</v>
      </c>
      <c r="V3695" s="19"/>
      <c r="W3695" s="19"/>
      <c r="X3695" s="37" t="s">
        <v>3459</v>
      </c>
    </row>
    <row r="3696" spans="1:37" ht="16.5" customHeight="1">
      <c r="A3696" s="38">
        <v>10</v>
      </c>
      <c r="B3696" s="39">
        <v>10753</v>
      </c>
      <c r="C3696" s="38">
        <v>10286168</v>
      </c>
      <c r="D3696" s="40" t="s">
        <v>2452</v>
      </c>
      <c r="E3696" s="38">
        <v>50</v>
      </c>
      <c r="F3696" s="38">
        <v>60</v>
      </c>
      <c r="G3696" s="38" t="s">
        <v>83</v>
      </c>
      <c r="H3696" s="42">
        <v>4273.5</v>
      </c>
      <c r="I3696" s="2"/>
      <c r="J3696" s="44">
        <v>43462</v>
      </c>
      <c r="K3696" s="42">
        <v>0</v>
      </c>
      <c r="L3696" s="42">
        <v>3450.74</v>
      </c>
      <c r="M3696" s="44">
        <v>45016</v>
      </c>
      <c r="N3696" s="42">
        <f>H3696-K3696-L3696</f>
        <v>822.76000000000022</v>
      </c>
      <c r="O3696" s="42">
        <v>0</v>
      </c>
      <c r="P3696" s="45">
        <v>0.13</v>
      </c>
      <c r="Q3696" s="42">
        <v>0</v>
      </c>
      <c r="R3696" s="42">
        <v>0</v>
      </c>
      <c r="S3696" s="42">
        <v>822.76</v>
      </c>
      <c r="T3696" s="38">
        <v>5000</v>
      </c>
      <c r="U3696" s="14">
        <f>S3696/H3696</f>
        <v>0.19252603252603254</v>
      </c>
      <c r="V3696" s="19"/>
      <c r="W3696" s="19"/>
      <c r="X3696" s="37" t="s">
        <v>3479</v>
      </c>
    </row>
    <row r="3697" spans="1:37" ht="16.5" customHeight="1">
      <c r="A3697" s="38">
        <v>9</v>
      </c>
      <c r="B3697" s="39">
        <v>10753</v>
      </c>
      <c r="C3697" s="38">
        <v>10286167</v>
      </c>
      <c r="D3697" s="40" t="s">
        <v>2451</v>
      </c>
      <c r="E3697" s="38">
        <v>3</v>
      </c>
      <c r="F3697" s="38">
        <v>60</v>
      </c>
      <c r="G3697" s="38" t="s">
        <v>83</v>
      </c>
      <c r="H3697" s="42">
        <v>1047.42</v>
      </c>
      <c r="I3697" s="2"/>
      <c r="J3697" s="44">
        <v>43462</v>
      </c>
      <c r="K3697" s="42">
        <v>0</v>
      </c>
      <c r="L3697" s="42">
        <v>845.63</v>
      </c>
      <c r="M3697" s="44">
        <v>45016</v>
      </c>
      <c r="N3697" s="42">
        <f>H3697-K3697-L3697</f>
        <v>201.79000000000008</v>
      </c>
      <c r="O3697" s="42">
        <v>0</v>
      </c>
      <c r="P3697" s="45">
        <v>0.13</v>
      </c>
      <c r="Q3697" s="42">
        <v>0</v>
      </c>
      <c r="R3697" s="42">
        <v>0</v>
      </c>
      <c r="S3697" s="42">
        <v>201.79</v>
      </c>
      <c r="T3697" s="38">
        <v>5000</v>
      </c>
      <c r="U3697" s="14">
        <f>S3697/H3697</f>
        <v>0.19265433159573045</v>
      </c>
      <c r="V3697" s="19"/>
      <c r="W3697" s="19"/>
      <c r="X3697" s="37" t="s">
        <v>3479</v>
      </c>
    </row>
    <row r="3698" spans="1:37" ht="16.5" customHeight="1">
      <c r="A3698" s="38">
        <v>51</v>
      </c>
      <c r="B3698" s="39">
        <v>10733</v>
      </c>
      <c r="C3698" s="38">
        <v>10290777</v>
      </c>
      <c r="D3698" s="40" t="s">
        <v>1229</v>
      </c>
      <c r="E3698" s="38">
        <v>8</v>
      </c>
      <c r="F3698" s="38">
        <v>80</v>
      </c>
      <c r="G3698" s="38" t="s">
        <v>21</v>
      </c>
      <c r="H3698" s="42">
        <v>316.76</v>
      </c>
      <c r="I3698" s="55"/>
      <c r="J3698" s="44">
        <v>43067</v>
      </c>
      <c r="K3698" s="42">
        <v>0</v>
      </c>
      <c r="L3698" s="42">
        <v>255.71</v>
      </c>
      <c r="M3698" s="44">
        <v>45138</v>
      </c>
      <c r="N3698" s="42">
        <f>H3698-K3698-L3698</f>
        <v>61.049999999999983</v>
      </c>
      <c r="O3698" s="42">
        <v>0</v>
      </c>
      <c r="P3698" s="45">
        <v>0.13</v>
      </c>
      <c r="Q3698" s="42">
        <v>0</v>
      </c>
      <c r="R3698" s="42">
        <v>0</v>
      </c>
      <c r="S3698" s="42">
        <v>61.05</v>
      </c>
      <c r="T3698" s="38">
        <v>5000</v>
      </c>
      <c r="U3698" s="14">
        <f>S3698/H3698</f>
        <v>0.19273266826619523</v>
      </c>
      <c r="V3698" s="19"/>
      <c r="W3698" s="19"/>
      <c r="X3698" s="37" t="s">
        <v>3460</v>
      </c>
    </row>
    <row r="3699" spans="1:37" ht="16.5" customHeight="1">
      <c r="A3699" s="38">
        <v>41</v>
      </c>
      <c r="B3699" s="39">
        <v>10752</v>
      </c>
      <c r="C3699" s="38">
        <v>10305368</v>
      </c>
      <c r="D3699" s="40" t="s">
        <v>1739</v>
      </c>
      <c r="E3699" s="38">
        <v>2.3071999999999999E-2</v>
      </c>
      <c r="F3699" s="38">
        <v>120</v>
      </c>
      <c r="G3699" s="38" t="s">
        <v>2908</v>
      </c>
      <c r="H3699" s="42">
        <v>149375</v>
      </c>
      <c r="I3699" s="2"/>
      <c r="J3699" s="44">
        <v>42193</v>
      </c>
      <c r="K3699" s="42">
        <v>0</v>
      </c>
      <c r="L3699" s="42">
        <v>117010.42</v>
      </c>
      <c r="M3699" s="44">
        <v>45077</v>
      </c>
      <c r="N3699" s="42">
        <f>H3699-K3699-L3699</f>
        <v>32364.58</v>
      </c>
      <c r="O3699" s="42">
        <v>4000</v>
      </c>
      <c r="P3699" s="45">
        <v>0.13</v>
      </c>
      <c r="Q3699" s="42">
        <v>460.18</v>
      </c>
      <c r="R3699" s="42">
        <v>3539.82</v>
      </c>
      <c r="S3699" s="42">
        <f>N3699-R3699</f>
        <v>28824.760000000002</v>
      </c>
      <c r="T3699" s="38">
        <v>5000</v>
      </c>
      <c r="U3699" s="14">
        <f>S3699/H3699</f>
        <v>0.19296910460251046</v>
      </c>
      <c r="V3699" s="19"/>
      <c r="W3699" s="19"/>
      <c r="X3699" s="37" t="s">
        <v>3473</v>
      </c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</row>
    <row r="3700" spans="1:37" ht="16.5" customHeight="1">
      <c r="A3700" s="38">
        <v>17</v>
      </c>
      <c r="B3700" s="39">
        <v>50101</v>
      </c>
      <c r="C3700" s="38">
        <v>10302703</v>
      </c>
      <c r="D3700" s="40" t="s">
        <v>2420</v>
      </c>
      <c r="E3700" s="38">
        <v>7</v>
      </c>
      <c r="F3700" s="38">
        <v>120</v>
      </c>
      <c r="G3700" s="38" t="s">
        <v>23</v>
      </c>
      <c r="H3700" s="42">
        <v>6581.2</v>
      </c>
      <c r="I3700" s="2"/>
      <c r="J3700" s="44">
        <v>42001</v>
      </c>
      <c r="K3700" s="42">
        <v>0</v>
      </c>
      <c r="L3700" s="42">
        <v>5210.12</v>
      </c>
      <c r="M3700" s="44">
        <v>45046</v>
      </c>
      <c r="N3700" s="42">
        <f>H3700-K3700-L3700</f>
        <v>1371.08</v>
      </c>
      <c r="O3700" s="42">
        <v>100</v>
      </c>
      <c r="P3700" s="45">
        <v>0.13</v>
      </c>
      <c r="Q3700" s="42">
        <v>11.5</v>
      </c>
      <c r="R3700" s="42">
        <v>88.5</v>
      </c>
      <c r="S3700" s="42">
        <v>1282.58</v>
      </c>
      <c r="T3700" s="38">
        <v>5000</v>
      </c>
      <c r="U3700" s="14">
        <f>S3700/H3700</f>
        <v>0.19488543122834739</v>
      </c>
      <c r="V3700" s="19"/>
      <c r="W3700" s="19"/>
      <c r="X3700" s="37" t="s">
        <v>3477</v>
      </c>
    </row>
    <row r="3701" spans="1:37" ht="16.5" customHeight="1">
      <c r="A3701" s="38">
        <v>409</v>
      </c>
      <c r="B3701" s="39">
        <v>10736</v>
      </c>
      <c r="C3701" s="38">
        <v>10321602</v>
      </c>
      <c r="D3701" s="40" t="s">
        <v>1355</v>
      </c>
      <c r="E3701" s="38">
        <v>1</v>
      </c>
      <c r="F3701" s="38">
        <v>46</v>
      </c>
      <c r="G3701" s="38" t="s">
        <v>21</v>
      </c>
      <c r="H3701" s="42">
        <v>2032</v>
      </c>
      <c r="I3701" s="55"/>
      <c r="J3701" s="44">
        <v>44074</v>
      </c>
      <c r="K3701" s="42">
        <v>44.17</v>
      </c>
      <c r="L3701" s="42">
        <v>1501.83</v>
      </c>
      <c r="M3701" s="44">
        <v>45138</v>
      </c>
      <c r="N3701" s="42">
        <f>H3701-K3701-L3701</f>
        <v>486</v>
      </c>
      <c r="O3701" s="42">
        <v>100</v>
      </c>
      <c r="P3701" s="45">
        <v>0.13</v>
      </c>
      <c r="Q3701" s="42">
        <v>11.5</v>
      </c>
      <c r="R3701" s="42">
        <v>88.5</v>
      </c>
      <c r="S3701" s="42">
        <v>397.5</v>
      </c>
      <c r="T3701" s="38">
        <v>5000</v>
      </c>
      <c r="U3701" s="14">
        <f>S3701/H3701</f>
        <v>0.19562007874015749</v>
      </c>
      <c r="V3701" s="19"/>
      <c r="W3701" s="19"/>
      <c r="X3701" s="37" t="s">
        <v>3461</v>
      </c>
    </row>
    <row r="3702" spans="1:37" ht="16.5" customHeight="1">
      <c r="A3702" s="38">
        <v>702</v>
      </c>
      <c r="B3702" s="39">
        <v>10738</v>
      </c>
      <c r="C3702" s="38">
        <v>10285192</v>
      </c>
      <c r="D3702" s="40" t="s">
        <v>3026</v>
      </c>
      <c r="E3702" s="58">
        <v>1</v>
      </c>
      <c r="F3702" s="38">
        <v>120</v>
      </c>
      <c r="G3702" s="38" t="s">
        <v>21</v>
      </c>
      <c r="H3702" s="42">
        <v>17884.62</v>
      </c>
      <c r="I3702" s="37"/>
      <c r="J3702" s="44">
        <v>42184</v>
      </c>
      <c r="K3702" s="42">
        <v>0</v>
      </c>
      <c r="L3702" s="42">
        <v>14300.31</v>
      </c>
      <c r="M3702" s="44">
        <v>45231</v>
      </c>
      <c r="N3702" s="42">
        <v>3584.31</v>
      </c>
      <c r="O3702" s="42">
        <v>95</v>
      </c>
      <c r="P3702" s="45">
        <f>IF(J3702&lt;DATEVALUE("2009-1-1"),3%,13%)</f>
        <v>0.13</v>
      </c>
      <c r="Q3702" s="42">
        <f>IF(P3702=13%,ROUND(O3702/(1+P3702)*P3702,2),ROUND(O3702/(1+0.03)*0.02,2))</f>
        <v>10.93</v>
      </c>
      <c r="R3702" s="42">
        <f>O3702-Q3702</f>
        <v>84.07</v>
      </c>
      <c r="S3702" s="42">
        <f>N3702-R3702</f>
        <v>3500.24</v>
      </c>
      <c r="T3702" s="38">
        <v>5000</v>
      </c>
      <c r="U3702" s="14">
        <f>S3702/H3702</f>
        <v>0.19571229357962316</v>
      </c>
      <c r="V3702" s="19"/>
      <c r="W3702" s="19"/>
      <c r="X3702" s="37" t="s">
        <v>3461</v>
      </c>
    </row>
    <row r="3703" spans="1:37" ht="16.5" customHeight="1">
      <c r="A3703" s="38">
        <v>115</v>
      </c>
      <c r="B3703" s="39">
        <v>50099</v>
      </c>
      <c r="C3703" s="38">
        <v>10297477</v>
      </c>
      <c r="D3703" s="40" t="s">
        <v>1654</v>
      </c>
      <c r="E3703" s="38">
        <v>2</v>
      </c>
      <c r="F3703" s="38">
        <v>120</v>
      </c>
      <c r="G3703" s="38" t="s">
        <v>21</v>
      </c>
      <c r="H3703" s="42">
        <v>21880.34</v>
      </c>
      <c r="I3703" s="2"/>
      <c r="J3703" s="44">
        <v>42002</v>
      </c>
      <c r="K3703" s="42">
        <v>0</v>
      </c>
      <c r="L3703" s="42">
        <v>17148.71</v>
      </c>
      <c r="M3703" s="44">
        <v>45016</v>
      </c>
      <c r="N3703" s="42">
        <f>H3703-K3703-L3703</f>
        <v>4731.630000000001</v>
      </c>
      <c r="O3703" s="42">
        <v>500</v>
      </c>
      <c r="P3703" s="45">
        <v>0.13</v>
      </c>
      <c r="Q3703" s="42">
        <v>57.52</v>
      </c>
      <c r="R3703" s="42">
        <v>442.48</v>
      </c>
      <c r="S3703" s="42">
        <v>4289.1499999999996</v>
      </c>
      <c r="T3703" s="38">
        <v>2101</v>
      </c>
      <c r="U3703" s="14">
        <f>S3703/H3703</f>
        <v>0.19602757543986973</v>
      </c>
      <c r="V3703" s="19"/>
      <c r="W3703" s="19"/>
      <c r="X3703" s="37" t="s">
        <v>3468</v>
      </c>
    </row>
    <row r="3704" spans="1:37" ht="16.5" customHeight="1">
      <c r="A3704" s="38">
        <v>113</v>
      </c>
      <c r="B3704" s="39">
        <v>10724</v>
      </c>
      <c r="C3704" s="38">
        <v>10276468</v>
      </c>
      <c r="D3704" s="40" t="s">
        <v>287</v>
      </c>
      <c r="E3704" s="58">
        <v>5</v>
      </c>
      <c r="F3704" s="38">
        <v>90</v>
      </c>
      <c r="G3704" s="38" t="s">
        <v>21</v>
      </c>
      <c r="H3704" s="42">
        <v>42947.7</v>
      </c>
      <c r="I3704" s="57"/>
      <c r="J3704" s="44">
        <v>42881</v>
      </c>
      <c r="K3704" s="42">
        <v>0</v>
      </c>
      <c r="L3704" s="42">
        <v>34453.69</v>
      </c>
      <c r="M3704" s="44">
        <v>45199</v>
      </c>
      <c r="N3704" s="42">
        <f>H3704-K3704-L3704</f>
        <v>8494.0099999999948</v>
      </c>
      <c r="O3704" s="42">
        <v>0</v>
      </c>
      <c r="P3704" s="45">
        <v>0.13</v>
      </c>
      <c r="Q3704" s="42">
        <v>0</v>
      </c>
      <c r="R3704" s="42">
        <v>0</v>
      </c>
      <c r="S3704" s="42">
        <f>N3704-R3704</f>
        <v>8494.0099999999948</v>
      </c>
      <c r="T3704" s="38">
        <v>2101</v>
      </c>
      <c r="U3704" s="14">
        <f>S3704/H3704</f>
        <v>0.19777566668296545</v>
      </c>
      <c r="V3704" s="19"/>
      <c r="W3704" s="19"/>
      <c r="X3704" s="37" t="s">
        <v>3459</v>
      </c>
    </row>
    <row r="3705" spans="1:37" ht="16.5" customHeight="1">
      <c r="A3705" s="38">
        <v>56</v>
      </c>
      <c r="B3705" s="39">
        <v>10741</v>
      </c>
      <c r="C3705" s="38">
        <v>10282519</v>
      </c>
      <c r="D3705" s="40" t="s">
        <v>459</v>
      </c>
      <c r="E3705" s="38">
        <v>1</v>
      </c>
      <c r="F3705" s="38">
        <v>45</v>
      </c>
      <c r="G3705" s="38" t="s">
        <v>23</v>
      </c>
      <c r="H3705" s="42">
        <v>3398.34</v>
      </c>
      <c r="I3705" s="2"/>
      <c r="J3705" s="44">
        <v>43915</v>
      </c>
      <c r="K3705" s="42">
        <v>0</v>
      </c>
      <c r="L3705" s="42">
        <v>2726.15</v>
      </c>
      <c r="M3705" s="44">
        <v>45077</v>
      </c>
      <c r="N3705" s="42">
        <f>H3705-K3705-L3705</f>
        <v>672.19</v>
      </c>
      <c r="O3705" s="42">
        <v>0</v>
      </c>
      <c r="P3705" s="45">
        <v>0.13</v>
      </c>
      <c r="Q3705" s="42">
        <v>0</v>
      </c>
      <c r="R3705" s="42">
        <v>0</v>
      </c>
      <c r="S3705" s="42">
        <f>N3705-R3705</f>
        <v>672.19</v>
      </c>
      <c r="T3705" s="38">
        <v>2101</v>
      </c>
      <c r="U3705" s="14">
        <f>S3705/H3705</f>
        <v>0.19779951388030628</v>
      </c>
      <c r="V3705" s="19"/>
      <c r="W3705" s="19"/>
      <c r="X3705" s="37" t="s">
        <v>3462</v>
      </c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</row>
    <row r="3706" spans="1:37" ht="16.5" customHeight="1">
      <c r="A3706" s="38">
        <v>60</v>
      </c>
      <c r="B3706" s="39">
        <v>10745</v>
      </c>
      <c r="C3706" s="38">
        <v>10308782</v>
      </c>
      <c r="D3706" s="40" t="s">
        <v>2505</v>
      </c>
      <c r="E3706" s="46">
        <v>0.50790000000000002</v>
      </c>
      <c r="F3706" s="38">
        <v>120</v>
      </c>
      <c r="G3706" s="38" t="s">
        <v>21</v>
      </c>
      <c r="H3706" s="42">
        <v>67849.649999999994</v>
      </c>
      <c r="I3706" s="2"/>
      <c r="J3706" s="44">
        <v>41941</v>
      </c>
      <c r="K3706" s="42">
        <v>0</v>
      </c>
      <c r="L3706" s="42">
        <v>54251.47</v>
      </c>
      <c r="M3706" s="44">
        <v>45016</v>
      </c>
      <c r="N3706" s="42">
        <f>H3706-K3706-L3706</f>
        <v>13598.179999999993</v>
      </c>
      <c r="O3706" s="42">
        <v>156</v>
      </c>
      <c r="P3706" s="45">
        <v>0.13</v>
      </c>
      <c r="Q3706" s="42">
        <v>17.95</v>
      </c>
      <c r="R3706" s="42">
        <v>138.05000000000001</v>
      </c>
      <c r="S3706" s="42">
        <v>13460.13</v>
      </c>
      <c r="T3706" s="38">
        <v>5000</v>
      </c>
      <c r="U3706" s="14">
        <f>S3706/H3706</f>
        <v>0.19838171604422425</v>
      </c>
      <c r="V3706" s="19"/>
      <c r="W3706" s="19"/>
      <c r="X3706" s="37" t="s">
        <v>3463</v>
      </c>
    </row>
    <row r="3707" spans="1:37" ht="16.5" customHeight="1">
      <c r="A3707" s="38">
        <v>4</v>
      </c>
      <c r="B3707" s="39">
        <v>10878</v>
      </c>
      <c r="C3707" s="38">
        <v>10331933</v>
      </c>
      <c r="D3707" s="40" t="s">
        <v>229</v>
      </c>
      <c r="E3707" s="38">
        <v>2</v>
      </c>
      <c r="F3707" s="38">
        <v>25</v>
      </c>
      <c r="G3707" s="38" t="s">
        <v>33</v>
      </c>
      <c r="H3707" s="42">
        <v>2612.86</v>
      </c>
      <c r="I3707" s="2"/>
      <c r="J3707" s="44">
        <v>44377</v>
      </c>
      <c r="K3707" s="42">
        <v>0</v>
      </c>
      <c r="L3707" s="42">
        <v>2090.29</v>
      </c>
      <c r="M3707" s="44">
        <v>44985</v>
      </c>
      <c r="N3707" s="42">
        <f>H3707-K3707-L3707</f>
        <v>522.57000000000016</v>
      </c>
      <c r="O3707" s="42">
        <v>0</v>
      </c>
      <c r="P3707" s="45">
        <v>0.13</v>
      </c>
      <c r="Q3707" s="42">
        <v>0</v>
      </c>
      <c r="R3707" s="42">
        <v>0</v>
      </c>
      <c r="S3707" s="42">
        <f>N3707-R3707</f>
        <v>522.57000000000016</v>
      </c>
      <c r="T3707" s="38">
        <v>5000</v>
      </c>
      <c r="U3707" s="14">
        <f>S3707/H3707</f>
        <v>0.19999923455523838</v>
      </c>
      <c r="V3707" s="19"/>
      <c r="W3707" s="19"/>
      <c r="X3707" s="37" t="s">
        <v>3475</v>
      </c>
    </row>
    <row r="3708" spans="1:37" ht="16.5" customHeight="1">
      <c r="A3708" s="38">
        <v>191</v>
      </c>
      <c r="B3708" s="39">
        <v>10741</v>
      </c>
      <c r="C3708" s="38">
        <v>10282455</v>
      </c>
      <c r="D3708" s="40" t="s">
        <v>1347</v>
      </c>
      <c r="E3708" s="38">
        <v>1</v>
      </c>
      <c r="F3708" s="38">
        <v>120</v>
      </c>
      <c r="G3708" s="38" t="s">
        <v>21</v>
      </c>
      <c r="H3708" s="42">
        <v>5632</v>
      </c>
      <c r="I3708" s="49"/>
      <c r="J3708" s="44">
        <v>42033</v>
      </c>
      <c r="K3708" s="42">
        <v>0</v>
      </c>
      <c r="L3708" s="42">
        <v>4503.3500000000004</v>
      </c>
      <c r="M3708" s="44">
        <v>45107</v>
      </c>
      <c r="N3708" s="42">
        <f>H3708-K3708-L3708</f>
        <v>1128.6499999999996</v>
      </c>
      <c r="O3708" s="42">
        <v>0</v>
      </c>
      <c r="P3708" s="45">
        <v>0.13</v>
      </c>
      <c r="Q3708" s="42">
        <v>0</v>
      </c>
      <c r="R3708" s="42">
        <v>0</v>
      </c>
      <c r="S3708" s="42">
        <f>N3708-R3708</f>
        <v>1128.6499999999996</v>
      </c>
      <c r="T3708" s="38">
        <v>5000</v>
      </c>
      <c r="U3708" s="14">
        <f>S3708/H3708</f>
        <v>0.20039950284090902</v>
      </c>
      <c r="V3708" s="19"/>
      <c r="W3708" s="19"/>
      <c r="X3708" s="37" t="s">
        <v>3462</v>
      </c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</row>
    <row r="3709" spans="1:37" ht="16.5" customHeight="1">
      <c r="A3709" s="38">
        <v>164</v>
      </c>
      <c r="B3709" s="39">
        <v>10736</v>
      </c>
      <c r="C3709" s="38">
        <v>10284262</v>
      </c>
      <c r="D3709" s="40" t="s">
        <v>1932</v>
      </c>
      <c r="E3709" s="38">
        <v>1</v>
      </c>
      <c r="F3709" s="38">
        <v>120</v>
      </c>
      <c r="G3709" s="38" t="s">
        <v>23</v>
      </c>
      <c r="H3709" s="42">
        <v>1324.79</v>
      </c>
      <c r="I3709" s="49"/>
      <c r="J3709" s="44">
        <v>42031</v>
      </c>
      <c r="K3709" s="42">
        <v>0</v>
      </c>
      <c r="L3709" s="42">
        <v>1059.3</v>
      </c>
      <c r="M3709" s="44">
        <v>45107</v>
      </c>
      <c r="N3709" s="42">
        <f>H3709-K3709-L3709</f>
        <v>265.49</v>
      </c>
      <c r="O3709" s="42">
        <v>0</v>
      </c>
      <c r="P3709" s="45">
        <v>0.13</v>
      </c>
      <c r="Q3709" s="42">
        <v>0</v>
      </c>
      <c r="R3709" s="42">
        <v>0</v>
      </c>
      <c r="S3709" s="42">
        <f>N3709-R3709</f>
        <v>265.49</v>
      </c>
      <c r="T3709" s="38">
        <v>5000</v>
      </c>
      <c r="U3709" s="14">
        <f>S3709/H3709</f>
        <v>0.20040157307950696</v>
      </c>
      <c r="V3709" s="19"/>
      <c r="W3709" s="19"/>
      <c r="X3709" s="37" t="s">
        <v>3461</v>
      </c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</row>
    <row r="3710" spans="1:37" ht="16.5" customHeight="1">
      <c r="A3710" s="38">
        <v>740</v>
      </c>
      <c r="B3710" s="39">
        <v>40709</v>
      </c>
      <c r="C3710" s="38">
        <v>10285464</v>
      </c>
      <c r="D3710" s="40" t="s">
        <v>930</v>
      </c>
      <c r="E3710" s="58">
        <v>2</v>
      </c>
      <c r="F3710" s="38">
        <v>120</v>
      </c>
      <c r="G3710" s="38" t="s">
        <v>23</v>
      </c>
      <c r="H3710" s="42">
        <v>5128.2</v>
      </c>
      <c r="I3710" s="57"/>
      <c r="J3710" s="44">
        <v>42122</v>
      </c>
      <c r="K3710" s="42">
        <v>0</v>
      </c>
      <c r="L3710" s="42">
        <v>4100.43</v>
      </c>
      <c r="M3710" s="44">
        <v>45199</v>
      </c>
      <c r="N3710" s="42">
        <f>H3710-K3710-L3710</f>
        <v>1027.7699999999995</v>
      </c>
      <c r="O3710" s="42">
        <v>0</v>
      </c>
      <c r="P3710" s="45">
        <v>0.13</v>
      </c>
      <c r="Q3710" s="42">
        <v>0</v>
      </c>
      <c r="R3710" s="42">
        <v>0</v>
      </c>
      <c r="S3710" s="42">
        <f>N3710-R3710</f>
        <v>1027.7699999999995</v>
      </c>
      <c r="T3710" s="38">
        <v>2102</v>
      </c>
      <c r="U3710" s="14">
        <f>S3710/H3710</f>
        <v>0.20041535041535033</v>
      </c>
      <c r="V3710" s="19"/>
      <c r="W3710" s="19"/>
      <c r="X3710" s="37" t="s">
        <v>3467</v>
      </c>
    </row>
    <row r="3711" spans="1:37" ht="16.5" customHeight="1">
      <c r="A3711" s="38">
        <v>142</v>
      </c>
      <c r="B3711" s="39">
        <v>10743</v>
      </c>
      <c r="C3711" s="38">
        <v>10301014</v>
      </c>
      <c r="D3711" s="40" t="s">
        <v>1111</v>
      </c>
      <c r="E3711" s="38">
        <v>2</v>
      </c>
      <c r="F3711" s="38">
        <v>120</v>
      </c>
      <c r="G3711" s="38" t="s">
        <v>21</v>
      </c>
      <c r="H3711" s="42">
        <v>27555.56</v>
      </c>
      <c r="I3711" s="56"/>
      <c r="J3711" s="44">
        <v>42090</v>
      </c>
      <c r="K3711" s="42">
        <v>0</v>
      </c>
      <c r="L3711" s="42">
        <v>22032.98</v>
      </c>
      <c r="M3711" s="44">
        <v>45169</v>
      </c>
      <c r="N3711" s="42">
        <f>H3711-K3711-L3711</f>
        <v>5522.5800000000017</v>
      </c>
      <c r="O3711" s="42">
        <v>0</v>
      </c>
      <c r="P3711" s="45">
        <v>0.13</v>
      </c>
      <c r="Q3711" s="42">
        <v>0</v>
      </c>
      <c r="R3711" s="42">
        <v>0</v>
      </c>
      <c r="S3711" s="42">
        <f>N3711-R3711</f>
        <v>5522.5800000000017</v>
      </c>
      <c r="T3711" s="38">
        <v>5000</v>
      </c>
      <c r="U3711" s="14">
        <f>S3711/H3711</f>
        <v>0.20041617735222952</v>
      </c>
      <c r="V3711" s="19"/>
      <c r="W3711" s="19"/>
      <c r="X3711" s="37" t="s">
        <v>3463</v>
      </c>
    </row>
    <row r="3712" spans="1:37" ht="16.5" customHeight="1">
      <c r="A3712" s="38">
        <v>141</v>
      </c>
      <c r="B3712" s="39">
        <v>10741</v>
      </c>
      <c r="C3712" s="38">
        <v>10282450</v>
      </c>
      <c r="D3712" s="40" t="s">
        <v>838</v>
      </c>
      <c r="E3712" s="38">
        <v>5</v>
      </c>
      <c r="F3712" s="38">
        <v>120</v>
      </c>
      <c r="G3712" s="38" t="s">
        <v>21</v>
      </c>
      <c r="H3712" s="42">
        <v>47495.75</v>
      </c>
      <c r="I3712" s="2"/>
      <c r="J3712" s="44">
        <v>41999</v>
      </c>
      <c r="K3712" s="42">
        <v>0</v>
      </c>
      <c r="L3712" s="42">
        <v>37976.82</v>
      </c>
      <c r="M3712" s="44">
        <v>45077</v>
      </c>
      <c r="N3712" s="42">
        <f>H3712-K3712-L3712</f>
        <v>9518.93</v>
      </c>
      <c r="O3712" s="42">
        <v>0</v>
      </c>
      <c r="P3712" s="45">
        <v>0.13</v>
      </c>
      <c r="Q3712" s="42">
        <v>0</v>
      </c>
      <c r="R3712" s="42">
        <v>0</v>
      </c>
      <c r="S3712" s="42">
        <f>N3712-R3712</f>
        <v>9518.93</v>
      </c>
      <c r="T3712" s="38">
        <v>5000</v>
      </c>
      <c r="U3712" s="14">
        <f>S3712/H3712</f>
        <v>0.20041645831469132</v>
      </c>
      <c r="V3712" s="19"/>
      <c r="W3712" s="19"/>
      <c r="X3712" s="37" t="s">
        <v>3462</v>
      </c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</row>
    <row r="3713" spans="1:37" ht="16.5" customHeight="1">
      <c r="A3713" s="38">
        <v>389</v>
      </c>
      <c r="B3713" s="39">
        <v>40704</v>
      </c>
      <c r="C3713" s="38">
        <v>10303569</v>
      </c>
      <c r="D3713" s="40" t="s">
        <v>180</v>
      </c>
      <c r="E3713" s="58">
        <v>6</v>
      </c>
      <c r="F3713" s="38">
        <v>120</v>
      </c>
      <c r="G3713" s="38" t="s">
        <v>23</v>
      </c>
      <c r="H3713" s="42">
        <v>8717.94</v>
      </c>
      <c r="I3713" s="57"/>
      <c r="J3713" s="44">
        <v>42122</v>
      </c>
      <c r="K3713" s="42">
        <v>0</v>
      </c>
      <c r="L3713" s="42">
        <v>6970.72</v>
      </c>
      <c r="M3713" s="44">
        <v>45199</v>
      </c>
      <c r="N3713" s="42">
        <f>H3713-K3713-L3713</f>
        <v>1747.2200000000003</v>
      </c>
      <c r="O3713" s="42">
        <v>0</v>
      </c>
      <c r="P3713" s="45">
        <v>0.13</v>
      </c>
      <c r="Q3713" s="42">
        <v>0</v>
      </c>
      <c r="R3713" s="42">
        <v>0</v>
      </c>
      <c r="S3713" s="42">
        <f>N3713-R3713</f>
        <v>1747.2200000000003</v>
      </c>
      <c r="T3713" s="38">
        <v>2101</v>
      </c>
      <c r="U3713" s="14">
        <f>S3713/H3713</f>
        <v>0.20041661218131809</v>
      </c>
      <c r="V3713" s="19"/>
      <c r="W3713" s="19"/>
      <c r="X3713" s="37" t="s">
        <v>3463</v>
      </c>
    </row>
    <row r="3714" spans="1:37" ht="16.5" customHeight="1">
      <c r="A3714" s="38">
        <v>150</v>
      </c>
      <c r="B3714" s="39">
        <v>50099</v>
      </c>
      <c r="C3714" s="38">
        <v>10297335</v>
      </c>
      <c r="D3714" s="40" t="s">
        <v>86</v>
      </c>
      <c r="E3714" s="38">
        <v>9</v>
      </c>
      <c r="F3714" s="38">
        <v>120</v>
      </c>
      <c r="G3714" s="38" t="s">
        <v>23</v>
      </c>
      <c r="H3714" s="42">
        <v>29952</v>
      </c>
      <c r="I3714" s="2"/>
      <c r="J3714" s="44">
        <v>42000</v>
      </c>
      <c r="K3714" s="42">
        <v>0</v>
      </c>
      <c r="L3714" s="42">
        <v>23949.1</v>
      </c>
      <c r="M3714" s="44">
        <v>45077</v>
      </c>
      <c r="N3714" s="42">
        <f>H3714-K3714-L3714</f>
        <v>6002.9000000000015</v>
      </c>
      <c r="O3714" s="42">
        <v>0</v>
      </c>
      <c r="P3714" s="45">
        <v>0.13</v>
      </c>
      <c r="Q3714" s="42">
        <v>0</v>
      </c>
      <c r="R3714" s="42">
        <v>0</v>
      </c>
      <c r="S3714" s="42">
        <f>N3714-R3714</f>
        <v>6002.9000000000015</v>
      </c>
      <c r="T3714" s="38">
        <v>2102</v>
      </c>
      <c r="U3714" s="14">
        <f>S3714/H3714</f>
        <v>0.20041733440170945</v>
      </c>
      <c r="V3714" s="19"/>
      <c r="W3714" s="19"/>
      <c r="X3714" s="37" t="s">
        <v>3468</v>
      </c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</row>
    <row r="3715" spans="1:37" ht="16.5" customHeight="1">
      <c r="A3715" s="38">
        <v>94</v>
      </c>
      <c r="B3715" s="39">
        <v>10732</v>
      </c>
      <c r="C3715" s="38">
        <v>10320917</v>
      </c>
      <c r="D3715" s="40" t="s">
        <v>424</v>
      </c>
      <c r="E3715" s="58">
        <v>1</v>
      </c>
      <c r="F3715" s="38">
        <v>120</v>
      </c>
      <c r="G3715" s="38" t="s">
        <v>21</v>
      </c>
      <c r="H3715" s="42">
        <v>91725.96</v>
      </c>
      <c r="I3715" s="57"/>
      <c r="J3715" s="44">
        <v>42123</v>
      </c>
      <c r="K3715" s="42">
        <v>0</v>
      </c>
      <c r="L3715" s="42">
        <v>73342.39</v>
      </c>
      <c r="M3715" s="44">
        <v>45199</v>
      </c>
      <c r="N3715" s="42">
        <f>H3715-L3715</f>
        <v>18383.570000000007</v>
      </c>
      <c r="O3715" s="42">
        <v>0</v>
      </c>
      <c r="P3715" s="45">
        <v>0.13</v>
      </c>
      <c r="Q3715" s="42">
        <v>0</v>
      </c>
      <c r="R3715" s="42">
        <v>0</v>
      </c>
      <c r="S3715" s="42">
        <f>N3715</f>
        <v>18383.570000000007</v>
      </c>
      <c r="T3715" s="38">
        <v>5000</v>
      </c>
      <c r="U3715" s="14">
        <f>S3715/H3715</f>
        <v>0.2004183984555736</v>
      </c>
      <c r="V3715" s="19"/>
      <c r="W3715" s="19"/>
      <c r="X3715" s="37" t="s">
        <v>3460</v>
      </c>
    </row>
    <row r="3716" spans="1:37" ht="16.5" customHeight="1">
      <c r="A3716" s="38">
        <v>390</v>
      </c>
      <c r="B3716" s="39">
        <v>40704</v>
      </c>
      <c r="C3716" s="38">
        <v>10303570</v>
      </c>
      <c r="D3716" s="40" t="s">
        <v>419</v>
      </c>
      <c r="E3716" s="58">
        <v>3</v>
      </c>
      <c r="F3716" s="38">
        <v>120</v>
      </c>
      <c r="G3716" s="38" t="s">
        <v>23</v>
      </c>
      <c r="H3716" s="42">
        <v>3846.15</v>
      </c>
      <c r="I3716" s="57"/>
      <c r="J3716" s="44">
        <v>42122</v>
      </c>
      <c r="K3716" s="42">
        <v>0</v>
      </c>
      <c r="L3716" s="42">
        <v>3075.31</v>
      </c>
      <c r="M3716" s="44">
        <v>45199</v>
      </c>
      <c r="N3716" s="42">
        <f>H3716-K3716-L3716</f>
        <v>770.84000000000015</v>
      </c>
      <c r="O3716" s="42">
        <v>0</v>
      </c>
      <c r="P3716" s="45">
        <v>0.13</v>
      </c>
      <c r="Q3716" s="42">
        <v>0</v>
      </c>
      <c r="R3716" s="42">
        <v>0</v>
      </c>
      <c r="S3716" s="42">
        <f>N3716-R3716</f>
        <v>770.84000000000015</v>
      </c>
      <c r="T3716" s="38">
        <v>2101</v>
      </c>
      <c r="U3716" s="14">
        <f>S3716/H3716</f>
        <v>0.20041860041860046</v>
      </c>
      <c r="V3716" s="19"/>
      <c r="W3716" s="19"/>
      <c r="X3716" s="37" t="s">
        <v>3463</v>
      </c>
    </row>
    <row r="3717" spans="1:37" ht="16.5" customHeight="1">
      <c r="A3717" s="38">
        <v>159</v>
      </c>
      <c r="B3717" s="39">
        <v>10741</v>
      </c>
      <c r="C3717" s="38">
        <v>10282457</v>
      </c>
      <c r="D3717" s="40" t="s">
        <v>2004</v>
      </c>
      <c r="E3717" s="38">
        <v>1</v>
      </c>
      <c r="F3717" s="38">
        <v>120</v>
      </c>
      <c r="G3717" s="38" t="s">
        <v>262</v>
      </c>
      <c r="H3717" s="42">
        <v>40262.44</v>
      </c>
      <c r="I3717" s="49"/>
      <c r="J3717" s="44">
        <v>42033</v>
      </c>
      <c r="K3717" s="42">
        <v>0</v>
      </c>
      <c r="L3717" s="42">
        <v>32193.040000000001</v>
      </c>
      <c r="M3717" s="44">
        <v>45107</v>
      </c>
      <c r="N3717" s="42">
        <f>H3717-K3717-L3717</f>
        <v>8069.4000000000015</v>
      </c>
      <c r="O3717" s="42">
        <v>0</v>
      </c>
      <c r="P3717" s="45">
        <v>0.13</v>
      </c>
      <c r="Q3717" s="42">
        <v>0</v>
      </c>
      <c r="R3717" s="42">
        <v>0</v>
      </c>
      <c r="S3717" s="42">
        <f>N3717-R3717</f>
        <v>8069.4000000000015</v>
      </c>
      <c r="T3717" s="38">
        <v>5000</v>
      </c>
      <c r="U3717" s="14">
        <f>S3717/H3717</f>
        <v>0.20042004409072081</v>
      </c>
      <c r="V3717" s="19"/>
      <c r="W3717" s="19"/>
      <c r="X3717" s="37" t="s">
        <v>3462</v>
      </c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</row>
    <row r="3718" spans="1:37" ht="16.5" customHeight="1">
      <c r="A3718" s="38">
        <v>818</v>
      </c>
      <c r="B3718" s="39">
        <v>40711</v>
      </c>
      <c r="C3718" s="38">
        <v>10306552</v>
      </c>
      <c r="D3718" s="40" t="s">
        <v>862</v>
      </c>
      <c r="E3718" s="58">
        <v>10</v>
      </c>
      <c r="F3718" s="38">
        <v>120</v>
      </c>
      <c r="G3718" s="38" t="s">
        <v>23</v>
      </c>
      <c r="H3718" s="42">
        <v>9550</v>
      </c>
      <c r="I3718" s="57"/>
      <c r="J3718" s="44">
        <v>42121</v>
      </c>
      <c r="K3718" s="42">
        <v>0</v>
      </c>
      <c r="L3718" s="42">
        <v>7635.98</v>
      </c>
      <c r="M3718" s="44">
        <v>45199</v>
      </c>
      <c r="N3718" s="42">
        <f>H3718-K3718-L3718</f>
        <v>1914.0200000000004</v>
      </c>
      <c r="O3718" s="42">
        <v>0</v>
      </c>
      <c r="P3718" s="45">
        <v>0.13</v>
      </c>
      <c r="Q3718" s="42">
        <v>0</v>
      </c>
      <c r="R3718" s="42">
        <v>0</v>
      </c>
      <c r="S3718" s="42">
        <f>N3718-R3718</f>
        <v>1914.0200000000004</v>
      </c>
      <c r="T3718" s="38">
        <v>5000</v>
      </c>
      <c r="U3718" s="14">
        <f>S3718/H3718</f>
        <v>0.20042094240837702</v>
      </c>
      <c r="V3718" s="19"/>
      <c r="W3718" s="19"/>
      <c r="X3718" s="37" t="s">
        <v>3467</v>
      </c>
    </row>
    <row r="3719" spans="1:37" ht="16.5" customHeight="1">
      <c r="A3719" s="38">
        <v>162</v>
      </c>
      <c r="B3719" s="39">
        <v>10741</v>
      </c>
      <c r="C3719" s="38">
        <v>10319377</v>
      </c>
      <c r="D3719" s="40" t="s">
        <v>2004</v>
      </c>
      <c r="E3719" s="38">
        <v>1</v>
      </c>
      <c r="F3719" s="38">
        <v>120</v>
      </c>
      <c r="G3719" s="38" t="s">
        <v>2910</v>
      </c>
      <c r="H3719" s="42">
        <v>16637.560000000001</v>
      </c>
      <c r="I3719" s="49"/>
      <c r="J3719" s="44">
        <v>42033</v>
      </c>
      <c r="K3719" s="42">
        <v>0</v>
      </c>
      <c r="L3719" s="42">
        <v>13302.95</v>
      </c>
      <c r="M3719" s="44">
        <v>45107</v>
      </c>
      <c r="N3719" s="42">
        <f>H3719-K3719-L3719</f>
        <v>3334.6100000000006</v>
      </c>
      <c r="O3719" s="42">
        <v>0</v>
      </c>
      <c r="P3719" s="45">
        <v>0.13</v>
      </c>
      <c r="Q3719" s="42">
        <v>0</v>
      </c>
      <c r="R3719" s="42">
        <v>0</v>
      </c>
      <c r="S3719" s="42">
        <f>N3719-R3719</f>
        <v>3334.6100000000006</v>
      </c>
      <c r="T3719" s="38">
        <v>1802</v>
      </c>
      <c r="U3719" s="14">
        <f>S3719/H3719</f>
        <v>0.20042662505800132</v>
      </c>
      <c r="V3719" s="19"/>
      <c r="W3719" s="19"/>
      <c r="X3719" s="37" t="s">
        <v>3462</v>
      </c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</row>
    <row r="3720" spans="1:37" ht="16.5" customHeight="1">
      <c r="A3720" s="38">
        <v>231</v>
      </c>
      <c r="B3720" s="39">
        <v>10731</v>
      </c>
      <c r="C3720" s="38">
        <v>10289593</v>
      </c>
      <c r="D3720" s="40" t="s">
        <v>301</v>
      </c>
      <c r="E3720" s="58">
        <v>3</v>
      </c>
      <c r="F3720" s="38">
        <v>120</v>
      </c>
      <c r="G3720" s="38" t="s">
        <v>21</v>
      </c>
      <c r="H3720" s="42">
        <v>494.49</v>
      </c>
      <c r="I3720" s="57"/>
      <c r="J3720" s="44">
        <v>42123</v>
      </c>
      <c r="K3720" s="42">
        <v>0</v>
      </c>
      <c r="L3720" s="42">
        <v>395.38</v>
      </c>
      <c r="M3720" s="44">
        <v>45199</v>
      </c>
      <c r="N3720" s="42">
        <f>H3720-K3720-L3720</f>
        <v>99.110000000000014</v>
      </c>
      <c r="O3720" s="42">
        <v>0</v>
      </c>
      <c r="P3720" s="45">
        <v>0.13</v>
      </c>
      <c r="Q3720" s="42">
        <v>0</v>
      </c>
      <c r="R3720" s="42">
        <v>0</v>
      </c>
      <c r="S3720" s="42">
        <f>N3720-R3720</f>
        <v>99.110000000000014</v>
      </c>
      <c r="T3720" s="38">
        <v>2201</v>
      </c>
      <c r="U3720" s="14">
        <f>S3720/H3720</f>
        <v>0.20042872454448019</v>
      </c>
      <c r="V3720" s="19"/>
      <c r="W3720" s="19"/>
      <c r="X3720" s="37" t="s">
        <v>3459</v>
      </c>
    </row>
    <row r="3721" spans="1:37" ht="16.5" customHeight="1">
      <c r="A3721" s="38">
        <v>741</v>
      </c>
      <c r="B3721" s="39">
        <v>40709</v>
      </c>
      <c r="C3721" s="38">
        <v>10285466</v>
      </c>
      <c r="D3721" s="40" t="s">
        <v>931</v>
      </c>
      <c r="E3721" s="58">
        <v>2</v>
      </c>
      <c r="F3721" s="38">
        <v>120</v>
      </c>
      <c r="G3721" s="38" t="s">
        <v>23</v>
      </c>
      <c r="H3721" s="42">
        <v>7160</v>
      </c>
      <c r="I3721" s="57"/>
      <c r="J3721" s="44">
        <v>42122</v>
      </c>
      <c r="K3721" s="42">
        <v>0</v>
      </c>
      <c r="L3721" s="42">
        <v>5724.92</v>
      </c>
      <c r="M3721" s="44">
        <v>45199</v>
      </c>
      <c r="N3721" s="42">
        <f>H3721-K3721-L3721</f>
        <v>1435.08</v>
      </c>
      <c r="O3721" s="42">
        <v>0</v>
      </c>
      <c r="P3721" s="45">
        <v>0.13</v>
      </c>
      <c r="Q3721" s="42">
        <v>0</v>
      </c>
      <c r="R3721" s="42">
        <v>0</v>
      </c>
      <c r="S3721" s="42">
        <f>N3721-R3721</f>
        <v>1435.08</v>
      </c>
      <c r="T3721" s="38">
        <v>5000</v>
      </c>
      <c r="U3721" s="14">
        <f>S3721/H3721</f>
        <v>0.20043016759776536</v>
      </c>
      <c r="V3721" s="19"/>
      <c r="W3721" s="19"/>
      <c r="X3721" s="37" t="s">
        <v>3467</v>
      </c>
    </row>
    <row r="3722" spans="1:37" ht="16.5" customHeight="1">
      <c r="A3722" s="38">
        <v>91</v>
      </c>
      <c r="B3722" s="39">
        <v>40704</v>
      </c>
      <c r="C3722" s="38">
        <v>10303012</v>
      </c>
      <c r="D3722" s="40" t="s">
        <v>702</v>
      </c>
      <c r="E3722" s="38">
        <v>1</v>
      </c>
      <c r="F3722" s="38">
        <v>120</v>
      </c>
      <c r="G3722" s="38" t="s">
        <v>21</v>
      </c>
      <c r="H3722" s="42">
        <v>7564.1</v>
      </c>
      <c r="I3722" s="2"/>
      <c r="J3722" s="44">
        <v>42003</v>
      </c>
      <c r="K3722" s="42">
        <v>0</v>
      </c>
      <c r="L3722" s="42">
        <v>6048</v>
      </c>
      <c r="M3722" s="44">
        <v>45077</v>
      </c>
      <c r="N3722" s="42">
        <f>H3722-K3722-L3722</f>
        <v>1516.1000000000004</v>
      </c>
      <c r="O3722" s="42">
        <v>0</v>
      </c>
      <c r="P3722" s="45">
        <v>0.13</v>
      </c>
      <c r="Q3722" s="42">
        <v>0</v>
      </c>
      <c r="R3722" s="42">
        <v>0</v>
      </c>
      <c r="S3722" s="42">
        <f>N3722-R3722</f>
        <v>1516.1000000000004</v>
      </c>
      <c r="T3722" s="38">
        <v>2101</v>
      </c>
      <c r="U3722" s="14">
        <f>S3722/H3722</f>
        <v>0.2004336272656364</v>
      </c>
      <c r="V3722" s="19"/>
      <c r="W3722" s="19"/>
      <c r="X3722" s="37" t="s">
        <v>3463</v>
      </c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</row>
    <row r="3723" spans="1:37" ht="16.5" customHeight="1">
      <c r="A3723" s="38">
        <v>232</v>
      </c>
      <c r="B3723" s="39">
        <v>10731</v>
      </c>
      <c r="C3723" s="38">
        <v>10289594</v>
      </c>
      <c r="D3723" s="40" t="s">
        <v>67</v>
      </c>
      <c r="E3723" s="58">
        <v>2</v>
      </c>
      <c r="F3723" s="38">
        <v>120</v>
      </c>
      <c r="G3723" s="38" t="s">
        <v>23</v>
      </c>
      <c r="H3723" s="42">
        <v>987.84</v>
      </c>
      <c r="I3723" s="57"/>
      <c r="J3723" s="44">
        <v>42121</v>
      </c>
      <c r="K3723" s="42">
        <v>0</v>
      </c>
      <c r="L3723" s="42">
        <v>789.84</v>
      </c>
      <c r="M3723" s="44">
        <v>45199</v>
      </c>
      <c r="N3723" s="42">
        <f>H3723-K3723-L3723</f>
        <v>198</v>
      </c>
      <c r="O3723" s="42">
        <v>0</v>
      </c>
      <c r="P3723" s="45">
        <v>0.13</v>
      </c>
      <c r="Q3723" s="42">
        <v>0</v>
      </c>
      <c r="R3723" s="42">
        <v>0</v>
      </c>
      <c r="S3723" s="42">
        <f>N3723-R3723</f>
        <v>198</v>
      </c>
      <c r="T3723" s="38">
        <v>2201</v>
      </c>
      <c r="U3723" s="14">
        <f>S3723/H3723</f>
        <v>0.20043731778425655</v>
      </c>
      <c r="V3723" s="19"/>
      <c r="W3723" s="19"/>
      <c r="X3723" s="37" t="s">
        <v>3459</v>
      </c>
    </row>
    <row r="3724" spans="1:37" ht="16.5" customHeight="1">
      <c r="A3724" s="38">
        <v>68</v>
      </c>
      <c r="B3724" s="39">
        <v>10705</v>
      </c>
      <c r="C3724" s="38">
        <v>10280076</v>
      </c>
      <c r="D3724" s="40" t="s">
        <v>86</v>
      </c>
      <c r="E3724" s="38">
        <v>8</v>
      </c>
      <c r="F3724" s="38">
        <v>88</v>
      </c>
      <c r="G3724" s="38" t="s">
        <v>23</v>
      </c>
      <c r="H3724" s="42">
        <v>21085.34</v>
      </c>
      <c r="I3724" s="57"/>
      <c r="J3724" s="44">
        <v>42941</v>
      </c>
      <c r="K3724" s="42">
        <v>0</v>
      </c>
      <c r="L3724" s="42">
        <v>16844.25</v>
      </c>
      <c r="M3724" s="44">
        <v>45199</v>
      </c>
      <c r="N3724" s="42">
        <v>4241.09</v>
      </c>
      <c r="O3724" s="42">
        <v>0</v>
      </c>
      <c r="P3724" s="45">
        <v>0.13</v>
      </c>
      <c r="Q3724" s="42">
        <v>0</v>
      </c>
      <c r="R3724" s="42">
        <v>0</v>
      </c>
      <c r="S3724" s="42">
        <v>4241.09</v>
      </c>
      <c r="T3724" s="38">
        <v>2102</v>
      </c>
      <c r="U3724" s="14">
        <f>S3724/H3724</f>
        <v>0.20113927496544992</v>
      </c>
      <c r="V3724" s="19"/>
      <c r="W3724" s="19"/>
      <c r="X3724" s="37" t="s">
        <v>3456</v>
      </c>
    </row>
    <row r="3725" spans="1:37" ht="16.5" customHeight="1">
      <c r="A3725" s="38">
        <v>36</v>
      </c>
      <c r="B3725" s="39">
        <v>50099</v>
      </c>
      <c r="C3725" s="38">
        <v>10297325</v>
      </c>
      <c r="D3725" s="40" t="s">
        <v>2539</v>
      </c>
      <c r="E3725" s="38">
        <v>7</v>
      </c>
      <c r="F3725" s="38">
        <v>120</v>
      </c>
      <c r="G3725" s="38" t="s">
        <v>23</v>
      </c>
      <c r="H3725" s="42">
        <v>6234.82</v>
      </c>
      <c r="I3725" s="2"/>
      <c r="J3725" s="44">
        <v>42000</v>
      </c>
      <c r="K3725" s="42">
        <v>0</v>
      </c>
      <c r="L3725" s="42">
        <v>4886.51</v>
      </c>
      <c r="M3725" s="44">
        <v>45016</v>
      </c>
      <c r="N3725" s="42">
        <f>H3725-K3725-L3725</f>
        <v>1348.3099999999995</v>
      </c>
      <c r="O3725" s="42">
        <v>100</v>
      </c>
      <c r="P3725" s="45">
        <v>0.13</v>
      </c>
      <c r="Q3725" s="42">
        <v>11.5</v>
      </c>
      <c r="R3725" s="42">
        <v>88.5</v>
      </c>
      <c r="S3725" s="42">
        <v>1259.81</v>
      </c>
      <c r="T3725" s="38">
        <v>5000</v>
      </c>
      <c r="U3725" s="14">
        <f>S3725/H3725</f>
        <v>0.20206036421259957</v>
      </c>
      <c r="V3725" s="19"/>
      <c r="W3725" s="19"/>
      <c r="X3725" s="37" t="s">
        <v>3468</v>
      </c>
    </row>
    <row r="3726" spans="1:37" ht="16.5" customHeight="1">
      <c r="A3726" s="38">
        <v>130</v>
      </c>
      <c r="B3726" s="39">
        <v>50099</v>
      </c>
      <c r="C3726" s="38">
        <v>10297726</v>
      </c>
      <c r="D3726" s="40" t="s">
        <v>2574</v>
      </c>
      <c r="E3726" s="38">
        <v>1</v>
      </c>
      <c r="F3726" s="38">
        <v>1</v>
      </c>
      <c r="G3726" s="38" t="s">
        <v>23</v>
      </c>
      <c r="H3726" s="42">
        <v>3119.66</v>
      </c>
      <c r="I3726" s="2"/>
      <c r="J3726" s="44">
        <v>42000</v>
      </c>
      <c r="K3726" s="42">
        <v>0</v>
      </c>
      <c r="L3726" s="42">
        <v>2445.04</v>
      </c>
      <c r="M3726" s="44">
        <v>45016</v>
      </c>
      <c r="N3726" s="42">
        <f>H3726-K3726-L3726</f>
        <v>674.61999999999989</v>
      </c>
      <c r="O3726" s="42">
        <v>50</v>
      </c>
      <c r="P3726" s="45">
        <v>0.13</v>
      </c>
      <c r="Q3726" s="42">
        <v>5.75</v>
      </c>
      <c r="R3726" s="42">
        <v>44.25</v>
      </c>
      <c r="S3726" s="42">
        <v>630.37</v>
      </c>
      <c r="T3726" s="38">
        <v>2101</v>
      </c>
      <c r="U3726" s="14">
        <f>S3726/H3726</f>
        <v>0.20206368642736711</v>
      </c>
      <c r="V3726" s="19"/>
      <c r="W3726" s="19"/>
      <c r="X3726" s="37" t="s">
        <v>3468</v>
      </c>
    </row>
    <row r="3727" spans="1:37" ht="16.5" customHeight="1">
      <c r="A3727" s="38">
        <v>123</v>
      </c>
      <c r="B3727" s="39">
        <v>50099</v>
      </c>
      <c r="C3727" s="38">
        <v>10297709</v>
      </c>
      <c r="D3727" s="40" t="s">
        <v>2570</v>
      </c>
      <c r="E3727" s="38">
        <v>1</v>
      </c>
      <c r="F3727" s="38">
        <v>120</v>
      </c>
      <c r="G3727" s="38" t="s">
        <v>21</v>
      </c>
      <c r="H3727" s="42">
        <v>6239.32</v>
      </c>
      <c r="I3727" s="2"/>
      <c r="J3727" s="44">
        <v>42002</v>
      </c>
      <c r="K3727" s="42">
        <v>0</v>
      </c>
      <c r="L3727" s="42">
        <v>4890.07</v>
      </c>
      <c r="M3727" s="44">
        <v>45016</v>
      </c>
      <c r="N3727" s="42">
        <f>H3727-K3727-L3727</f>
        <v>1349.25</v>
      </c>
      <c r="O3727" s="42">
        <v>100</v>
      </c>
      <c r="P3727" s="45">
        <v>0.13</v>
      </c>
      <c r="Q3727" s="42">
        <v>11.5</v>
      </c>
      <c r="R3727" s="42">
        <v>88.5</v>
      </c>
      <c r="S3727" s="42">
        <v>1260.75</v>
      </c>
      <c r="T3727" s="38">
        <v>2101</v>
      </c>
      <c r="U3727" s="14">
        <f>S3727/H3727</f>
        <v>0.20206528916612709</v>
      </c>
      <c r="V3727" s="19"/>
      <c r="W3727" s="19"/>
      <c r="X3727" s="37" t="s">
        <v>3468</v>
      </c>
    </row>
    <row r="3728" spans="1:37" ht="16.5" customHeight="1">
      <c r="A3728" s="38">
        <v>96</v>
      </c>
      <c r="B3728" s="39">
        <v>10755</v>
      </c>
      <c r="C3728" s="38">
        <v>10287611</v>
      </c>
      <c r="D3728" s="40" t="s">
        <v>326</v>
      </c>
      <c r="E3728" s="38">
        <v>1</v>
      </c>
      <c r="F3728" s="38">
        <v>81</v>
      </c>
      <c r="G3728" s="38" t="s">
        <v>23</v>
      </c>
      <c r="H3728" s="42">
        <v>1269.1300000000001</v>
      </c>
      <c r="I3728" s="57"/>
      <c r="J3728" s="44">
        <v>43124</v>
      </c>
      <c r="K3728" s="42">
        <v>0</v>
      </c>
      <c r="L3728" s="42">
        <v>1012.16</v>
      </c>
      <c r="M3728" s="44">
        <v>45199</v>
      </c>
      <c r="N3728" s="42">
        <v>256.97000000000003</v>
      </c>
      <c r="O3728" s="42">
        <v>0</v>
      </c>
      <c r="P3728" s="45">
        <v>0.13</v>
      </c>
      <c r="Q3728" s="42">
        <v>0</v>
      </c>
      <c r="R3728" s="42">
        <v>0</v>
      </c>
      <c r="S3728" s="42">
        <v>256.97000000000003</v>
      </c>
      <c r="T3728" s="38">
        <v>5000</v>
      </c>
      <c r="U3728" s="14">
        <f>S3728/H3728</f>
        <v>0.20247728759071176</v>
      </c>
      <c r="V3728" s="19"/>
      <c r="W3728" s="19"/>
      <c r="X3728" s="37" t="s">
        <v>3464</v>
      </c>
    </row>
    <row r="3729" spans="1:37" ht="16.5" customHeight="1">
      <c r="A3729" s="38">
        <v>15</v>
      </c>
      <c r="B3729" s="39">
        <v>10709</v>
      </c>
      <c r="C3729" s="38">
        <v>10310224</v>
      </c>
      <c r="D3729" s="40" t="s">
        <v>425</v>
      </c>
      <c r="E3729" s="38">
        <v>0.39048300000000002</v>
      </c>
      <c r="F3729" s="38">
        <v>120</v>
      </c>
      <c r="G3729" s="38" t="s">
        <v>21</v>
      </c>
      <c r="H3729" s="42">
        <v>33706.870000000003</v>
      </c>
      <c r="I3729" s="2"/>
      <c r="J3729" s="44">
        <v>42703</v>
      </c>
      <c r="K3729" s="42">
        <v>0</v>
      </c>
      <c r="L3729" s="42">
        <v>20547.11</v>
      </c>
      <c r="M3729" s="44">
        <v>45046</v>
      </c>
      <c r="N3729" s="42">
        <f>H3729-K3729-L3729</f>
        <v>13159.760000000002</v>
      </c>
      <c r="O3729" s="42">
        <v>7116</v>
      </c>
      <c r="P3729" s="45">
        <v>0.13</v>
      </c>
      <c r="Q3729" s="42">
        <v>818.65</v>
      </c>
      <c r="R3729" s="42">
        <v>6297.35</v>
      </c>
      <c r="S3729" s="42">
        <v>6862.41</v>
      </c>
      <c r="T3729" s="38">
        <v>5000</v>
      </c>
      <c r="U3729" s="14">
        <f>S3729/H3729</f>
        <v>0.20359084068025299</v>
      </c>
      <c r="V3729" s="19"/>
      <c r="W3729" s="19"/>
      <c r="X3729" s="37" t="s">
        <v>3456</v>
      </c>
    </row>
    <row r="3730" spans="1:37" ht="16.5" customHeight="1">
      <c r="A3730" s="38">
        <v>42</v>
      </c>
      <c r="B3730" s="39">
        <v>50099</v>
      </c>
      <c r="C3730" s="38">
        <v>10297489</v>
      </c>
      <c r="D3730" s="40" t="s">
        <v>2540</v>
      </c>
      <c r="E3730" s="38">
        <v>1</v>
      </c>
      <c r="F3730" s="38">
        <v>120</v>
      </c>
      <c r="G3730" s="38" t="s">
        <v>23</v>
      </c>
      <c r="H3730" s="42">
        <v>3504.27</v>
      </c>
      <c r="I3730" s="2"/>
      <c r="J3730" s="44">
        <v>42000</v>
      </c>
      <c r="K3730" s="42">
        <v>0</v>
      </c>
      <c r="L3730" s="42">
        <v>2746.39</v>
      </c>
      <c r="M3730" s="44">
        <v>45016</v>
      </c>
      <c r="N3730" s="42">
        <f>H3730-K3730-L3730</f>
        <v>757.88000000000011</v>
      </c>
      <c r="O3730" s="42">
        <v>50</v>
      </c>
      <c r="P3730" s="45">
        <v>0.13</v>
      </c>
      <c r="Q3730" s="42">
        <v>5.75</v>
      </c>
      <c r="R3730" s="42">
        <v>44.25</v>
      </c>
      <c r="S3730" s="42">
        <v>713.63</v>
      </c>
      <c r="T3730" s="38">
        <v>2101</v>
      </c>
      <c r="U3730" s="14">
        <f>S3730/H3730</f>
        <v>0.20364583779217926</v>
      </c>
      <c r="V3730" s="19"/>
      <c r="W3730" s="19"/>
      <c r="X3730" s="37" t="s">
        <v>3468</v>
      </c>
    </row>
    <row r="3731" spans="1:37" ht="16.5" customHeight="1">
      <c r="A3731" s="38">
        <v>8</v>
      </c>
      <c r="B3731" s="39">
        <v>10712</v>
      </c>
      <c r="C3731" s="38">
        <v>10284509</v>
      </c>
      <c r="D3731" s="40" t="s">
        <v>1189</v>
      </c>
      <c r="E3731" s="38">
        <v>1</v>
      </c>
      <c r="F3731" s="38">
        <v>108</v>
      </c>
      <c r="G3731" s="38" t="s">
        <v>23</v>
      </c>
      <c r="H3731" s="42">
        <v>2383</v>
      </c>
      <c r="I3731" s="53"/>
      <c r="J3731" s="44">
        <v>42576</v>
      </c>
      <c r="K3731" s="42">
        <v>0</v>
      </c>
      <c r="L3731" s="42">
        <v>1720.55</v>
      </c>
      <c r="M3731" s="44">
        <v>45138</v>
      </c>
      <c r="N3731" s="42">
        <f>H3731-K3731-L3731</f>
        <v>662.45</v>
      </c>
      <c r="O3731" s="42">
        <v>200</v>
      </c>
      <c r="P3731" s="45">
        <v>0.13</v>
      </c>
      <c r="Q3731" s="42">
        <v>23.01</v>
      </c>
      <c r="R3731" s="42">
        <v>176.99</v>
      </c>
      <c r="S3731" s="42">
        <v>485.46</v>
      </c>
      <c r="T3731" s="38">
        <v>5000</v>
      </c>
      <c r="U3731" s="14">
        <f>S3731/H3731</f>
        <v>0.20371800251783465</v>
      </c>
      <c r="V3731" s="19"/>
      <c r="W3731" s="19"/>
      <c r="X3731" s="37" t="s">
        <v>3458</v>
      </c>
    </row>
    <row r="3732" spans="1:37" ht="16.5" customHeight="1">
      <c r="A3732" s="38">
        <v>18</v>
      </c>
      <c r="B3732" s="39">
        <v>50101</v>
      </c>
      <c r="C3732" s="38">
        <v>10302745</v>
      </c>
      <c r="D3732" s="40" t="s">
        <v>2421</v>
      </c>
      <c r="E3732" s="38">
        <v>9</v>
      </c>
      <c r="F3732" s="38">
        <v>120</v>
      </c>
      <c r="G3732" s="38" t="s">
        <v>23</v>
      </c>
      <c r="H3732" s="42">
        <v>44615.34</v>
      </c>
      <c r="I3732" s="2"/>
      <c r="J3732" s="44">
        <v>42001</v>
      </c>
      <c r="K3732" s="42">
        <v>0</v>
      </c>
      <c r="L3732" s="42">
        <v>35320.42</v>
      </c>
      <c r="M3732" s="44">
        <v>45046</v>
      </c>
      <c r="N3732" s="42">
        <f>H3732-K3732-L3732</f>
        <v>9294.9199999999983</v>
      </c>
      <c r="O3732" s="42">
        <v>90</v>
      </c>
      <c r="P3732" s="45">
        <v>0.13</v>
      </c>
      <c r="Q3732" s="42">
        <v>10.35</v>
      </c>
      <c r="R3732" s="42">
        <v>79.650000000000006</v>
      </c>
      <c r="S3732" s="42">
        <v>9215.27</v>
      </c>
      <c r="T3732" s="38">
        <v>5000</v>
      </c>
      <c r="U3732" s="14">
        <f>S3732/H3732</f>
        <v>0.20654936172177554</v>
      </c>
      <c r="V3732" s="19"/>
      <c r="W3732" s="19"/>
      <c r="X3732" s="37" t="s">
        <v>3477</v>
      </c>
    </row>
    <row r="3733" spans="1:37" ht="16.5" customHeight="1">
      <c r="A3733" s="38">
        <v>19</v>
      </c>
      <c r="B3733" s="39">
        <v>50101</v>
      </c>
      <c r="C3733" s="38">
        <v>10302744</v>
      </c>
      <c r="D3733" s="40" t="s">
        <v>2421</v>
      </c>
      <c r="E3733" s="38">
        <v>2</v>
      </c>
      <c r="F3733" s="38">
        <v>120</v>
      </c>
      <c r="G3733" s="38" t="s">
        <v>23</v>
      </c>
      <c r="H3733" s="42">
        <v>9914.52</v>
      </c>
      <c r="I3733" s="2"/>
      <c r="J3733" s="44">
        <v>42001</v>
      </c>
      <c r="K3733" s="42">
        <v>0</v>
      </c>
      <c r="L3733" s="42">
        <v>7848.98</v>
      </c>
      <c r="M3733" s="44">
        <v>45046</v>
      </c>
      <c r="N3733" s="42">
        <f>H3733-K3733-L3733</f>
        <v>2065.5400000000009</v>
      </c>
      <c r="O3733" s="42">
        <v>20</v>
      </c>
      <c r="P3733" s="45">
        <v>0.13</v>
      </c>
      <c r="Q3733" s="42">
        <v>2.2999999999999998</v>
      </c>
      <c r="R3733" s="42">
        <v>17.7</v>
      </c>
      <c r="S3733" s="42">
        <v>2047.84</v>
      </c>
      <c r="T3733" s="38">
        <v>5000</v>
      </c>
      <c r="U3733" s="14">
        <f>S3733/H3733</f>
        <v>0.20654958585993066</v>
      </c>
      <c r="V3733" s="19"/>
      <c r="W3733" s="19"/>
      <c r="X3733" s="37" t="s">
        <v>3477</v>
      </c>
    </row>
    <row r="3734" spans="1:37" ht="16.5" customHeight="1">
      <c r="A3734" s="38">
        <v>831</v>
      </c>
      <c r="B3734" s="39">
        <v>10729</v>
      </c>
      <c r="C3734" s="38">
        <v>10344328</v>
      </c>
      <c r="D3734" s="40" t="s">
        <v>230</v>
      </c>
      <c r="E3734" s="58">
        <v>2</v>
      </c>
      <c r="F3734" s="38">
        <v>29</v>
      </c>
      <c r="G3734" s="38" t="s">
        <v>36</v>
      </c>
      <c r="H3734" s="42">
        <v>1385.99</v>
      </c>
      <c r="I3734" s="37"/>
      <c r="J3734" s="44">
        <v>44561</v>
      </c>
      <c r="K3734" s="42">
        <v>47.79</v>
      </c>
      <c r="L3734" s="42">
        <v>1051.4100000000001</v>
      </c>
      <c r="M3734" s="44">
        <v>45259</v>
      </c>
      <c r="N3734" s="42">
        <v>286.79000000000002</v>
      </c>
      <c r="O3734" s="42">
        <v>0</v>
      </c>
      <c r="P3734" s="45">
        <f>IF(J3734&lt;DATEVALUE("2009-1-1"),3%,13%)</f>
        <v>0.13</v>
      </c>
      <c r="Q3734" s="42">
        <f>IF(P3734=13%,ROUND(O3734/(1+P3734)*P3734,2),ROUND(O3734/(1+0.03)*0.02,2))</f>
        <v>0</v>
      </c>
      <c r="R3734" s="42">
        <f>O3734-Q3734</f>
        <v>0</v>
      </c>
      <c r="S3734" s="42">
        <f>N3734-R3734</f>
        <v>286.79000000000002</v>
      </c>
      <c r="T3734" s="38">
        <v>5000</v>
      </c>
      <c r="U3734" s="14">
        <f>S3734/H3734</f>
        <v>0.20692068485342607</v>
      </c>
      <c r="V3734" s="19"/>
      <c r="W3734" s="19"/>
      <c r="X3734" s="37" t="s">
        <v>3459</v>
      </c>
    </row>
    <row r="3735" spans="1:37" ht="16.5" customHeight="1">
      <c r="A3735" s="38">
        <v>99</v>
      </c>
      <c r="B3735" s="39">
        <v>50099</v>
      </c>
      <c r="C3735" s="38">
        <v>10297519</v>
      </c>
      <c r="D3735" s="40" t="s">
        <v>615</v>
      </c>
      <c r="E3735" s="38">
        <v>10</v>
      </c>
      <c r="F3735" s="38">
        <v>120</v>
      </c>
      <c r="G3735" s="38" t="s">
        <v>23</v>
      </c>
      <c r="H3735" s="42">
        <v>5555.6</v>
      </c>
      <c r="I3735" s="2"/>
      <c r="J3735" s="44">
        <v>42000</v>
      </c>
      <c r="K3735" s="42">
        <v>0</v>
      </c>
      <c r="L3735" s="42">
        <v>4354.1099999999997</v>
      </c>
      <c r="M3735" s="44">
        <v>45016</v>
      </c>
      <c r="N3735" s="42">
        <f>H3735-K3735-L3735</f>
        <v>1201.4900000000007</v>
      </c>
      <c r="O3735" s="42">
        <v>50</v>
      </c>
      <c r="P3735" s="45">
        <v>0.13</v>
      </c>
      <c r="Q3735" s="42">
        <v>5.75</v>
      </c>
      <c r="R3735" s="42">
        <v>44.25</v>
      </c>
      <c r="S3735" s="42">
        <v>1157.24</v>
      </c>
      <c r="T3735" s="38">
        <v>2101</v>
      </c>
      <c r="U3735" s="14">
        <f>S3735/H3735</f>
        <v>0.20830153358773129</v>
      </c>
      <c r="V3735" s="19"/>
      <c r="W3735" s="19"/>
      <c r="X3735" s="37" t="s">
        <v>3468</v>
      </c>
    </row>
    <row r="3736" spans="1:37" ht="16.5" customHeight="1">
      <c r="A3736" s="38">
        <v>104</v>
      </c>
      <c r="B3736" s="39">
        <v>10752</v>
      </c>
      <c r="C3736" s="38">
        <v>10306044</v>
      </c>
      <c r="D3736" s="40" t="s">
        <v>2954</v>
      </c>
      <c r="E3736" s="58">
        <v>1</v>
      </c>
      <c r="F3736" s="38">
        <v>120</v>
      </c>
      <c r="G3736" s="38" t="s">
        <v>21</v>
      </c>
      <c r="H3736" s="42">
        <v>6709.4</v>
      </c>
      <c r="I3736" s="37"/>
      <c r="J3736" s="44">
        <v>42193</v>
      </c>
      <c r="K3736" s="42">
        <v>0</v>
      </c>
      <c r="L3736" s="42">
        <v>5311.72</v>
      </c>
      <c r="M3736" s="44">
        <v>45250</v>
      </c>
      <c r="N3736" s="42">
        <v>1397.68</v>
      </c>
      <c r="O3736" s="42">
        <v>0</v>
      </c>
      <c r="P3736" s="45">
        <f>IF(J3736&lt;DATEVALUE("2009-1-1"),3%,13%)</f>
        <v>0.13</v>
      </c>
      <c r="Q3736" s="42">
        <f>IF(P3736=13%,ROUND(O3736/(1+P3736)*P3736,2),ROUND(O3736/(1+0.03)*0.02,2))</f>
        <v>0</v>
      </c>
      <c r="R3736" s="42">
        <f>O3736-Q3736</f>
        <v>0</v>
      </c>
      <c r="S3736" s="42">
        <f>N3736-R3736</f>
        <v>1397.68</v>
      </c>
      <c r="T3736" s="38">
        <v>2101</v>
      </c>
      <c r="U3736" s="14">
        <f>S3736/H3736</f>
        <v>0.2083166900169911</v>
      </c>
      <c r="V3736" s="19"/>
      <c r="W3736" s="19"/>
      <c r="X3736" s="37" t="s">
        <v>3473</v>
      </c>
    </row>
    <row r="3737" spans="1:37" ht="16.5" customHeight="1">
      <c r="A3737" s="38">
        <v>46</v>
      </c>
      <c r="B3737" s="39">
        <v>10732</v>
      </c>
      <c r="C3737" s="38">
        <v>10320708</v>
      </c>
      <c r="D3737" s="40" t="s">
        <v>418</v>
      </c>
      <c r="E3737" s="31">
        <v>1</v>
      </c>
      <c r="F3737" s="38">
        <v>120</v>
      </c>
      <c r="G3737" s="38" t="s">
        <v>21</v>
      </c>
      <c r="H3737" s="42">
        <v>24854.71</v>
      </c>
      <c r="I3737" s="49"/>
      <c r="J3737" s="44">
        <v>42062</v>
      </c>
      <c r="K3737" s="42">
        <v>0</v>
      </c>
      <c r="L3737" s="42">
        <v>19676.71</v>
      </c>
      <c r="M3737" s="44">
        <v>45107</v>
      </c>
      <c r="N3737" s="42">
        <f>H3737-K3737-L3737</f>
        <v>5178</v>
      </c>
      <c r="O3737" s="42">
        <v>0</v>
      </c>
      <c r="P3737" s="45">
        <v>0.13</v>
      </c>
      <c r="Q3737" s="42">
        <v>0</v>
      </c>
      <c r="R3737" s="42">
        <v>0</v>
      </c>
      <c r="S3737" s="42">
        <f>N3737-R3737</f>
        <v>5178</v>
      </c>
      <c r="T3737" s="38">
        <v>2101</v>
      </c>
      <c r="U3737" s="14">
        <f>S3737/H3737</f>
        <v>0.20833073489893869</v>
      </c>
      <c r="V3737" s="19"/>
      <c r="W3737" s="19"/>
      <c r="X3737" s="37" t="s">
        <v>3460</v>
      </c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</row>
    <row r="3738" spans="1:37" ht="16.5" customHeight="1">
      <c r="A3738" s="38">
        <v>242</v>
      </c>
      <c r="B3738" s="39">
        <v>10745</v>
      </c>
      <c r="C3738" s="38">
        <v>10308118</v>
      </c>
      <c r="D3738" s="40" t="s">
        <v>583</v>
      </c>
      <c r="E3738" s="58">
        <v>6</v>
      </c>
      <c r="F3738" s="38">
        <v>60</v>
      </c>
      <c r="G3738" s="38" t="s">
        <v>23</v>
      </c>
      <c r="H3738" s="42">
        <v>969.24</v>
      </c>
      <c r="I3738" s="57"/>
      <c r="J3738" s="44">
        <v>43675</v>
      </c>
      <c r="K3738" s="42">
        <v>0</v>
      </c>
      <c r="L3738" s="42">
        <v>767.31</v>
      </c>
      <c r="M3738" s="44">
        <v>45199</v>
      </c>
      <c r="N3738" s="42">
        <f>H3738-K3738-L3738</f>
        <v>201.93000000000006</v>
      </c>
      <c r="O3738" s="42">
        <v>0</v>
      </c>
      <c r="P3738" s="45">
        <v>0.13</v>
      </c>
      <c r="Q3738" s="42">
        <v>0</v>
      </c>
      <c r="R3738" s="42">
        <v>0</v>
      </c>
      <c r="S3738" s="42">
        <f>N3738-R3738</f>
        <v>201.93000000000006</v>
      </c>
      <c r="T3738" s="38">
        <v>5000</v>
      </c>
      <c r="U3738" s="14">
        <f>S3738/H3738</f>
        <v>0.20833849201436183</v>
      </c>
      <c r="V3738" s="19"/>
      <c r="W3738" s="19"/>
      <c r="X3738" s="37" t="s">
        <v>3463</v>
      </c>
    </row>
    <row r="3739" spans="1:37" ht="16.5" customHeight="1">
      <c r="A3739" s="38">
        <v>20</v>
      </c>
      <c r="B3739" s="39">
        <v>50101</v>
      </c>
      <c r="C3739" s="38">
        <v>10302408</v>
      </c>
      <c r="D3739" s="40" t="s">
        <v>2422</v>
      </c>
      <c r="E3739" s="38">
        <v>7</v>
      </c>
      <c r="F3739" s="38">
        <v>120</v>
      </c>
      <c r="G3739" s="38" t="s">
        <v>23</v>
      </c>
      <c r="H3739" s="42">
        <v>1495.73</v>
      </c>
      <c r="I3739" s="2"/>
      <c r="J3739" s="44">
        <v>42001</v>
      </c>
      <c r="K3739" s="42">
        <v>0</v>
      </c>
      <c r="L3739" s="42">
        <v>1184.1099999999999</v>
      </c>
      <c r="M3739" s="44">
        <v>45046</v>
      </c>
      <c r="N3739" s="42">
        <f>H3739-K3739-L3739</f>
        <v>311.62000000000012</v>
      </c>
      <c r="O3739" s="42">
        <v>0</v>
      </c>
      <c r="P3739" s="45">
        <v>0.13</v>
      </c>
      <c r="Q3739" s="42">
        <v>0</v>
      </c>
      <c r="R3739" s="42">
        <v>0</v>
      </c>
      <c r="S3739" s="42">
        <v>311.62</v>
      </c>
      <c r="T3739" s="38">
        <v>5000</v>
      </c>
      <c r="U3739" s="14">
        <f>S3739/H3739</f>
        <v>0.20833974046117948</v>
      </c>
      <c r="V3739" s="19"/>
      <c r="W3739" s="19"/>
      <c r="X3739" s="37" t="s">
        <v>3477</v>
      </c>
    </row>
    <row r="3740" spans="1:37" ht="16.5" customHeight="1">
      <c r="A3740" s="38">
        <v>31</v>
      </c>
      <c r="B3740" s="39">
        <v>10723</v>
      </c>
      <c r="C3740" s="38">
        <v>10294711</v>
      </c>
      <c r="D3740" s="40" t="s">
        <v>1833</v>
      </c>
      <c r="E3740" s="38">
        <v>1</v>
      </c>
      <c r="F3740" s="38">
        <v>60</v>
      </c>
      <c r="G3740" s="38" t="s">
        <v>83</v>
      </c>
      <c r="H3740" s="42">
        <v>3230.77</v>
      </c>
      <c r="I3740" s="49"/>
      <c r="J3740" s="44">
        <v>43584</v>
      </c>
      <c r="K3740" s="42">
        <v>0</v>
      </c>
      <c r="L3740" s="42">
        <v>2557.5700000000002</v>
      </c>
      <c r="M3740" s="44">
        <v>45107</v>
      </c>
      <c r="N3740" s="42">
        <f>H3740-K3740-L3740</f>
        <v>673.19999999999982</v>
      </c>
      <c r="O3740" s="42">
        <v>0</v>
      </c>
      <c r="P3740" s="45">
        <v>0.13</v>
      </c>
      <c r="Q3740" s="42">
        <v>0</v>
      </c>
      <c r="R3740" s="42">
        <v>0</v>
      </c>
      <c r="S3740" s="42">
        <f>N3740-R3740</f>
        <v>673.19999999999982</v>
      </c>
      <c r="T3740" s="38">
        <v>5000</v>
      </c>
      <c r="U3740" s="14">
        <f>S3740/H3740</f>
        <v>0.20837137895919544</v>
      </c>
      <c r="V3740" s="19"/>
      <c r="W3740" s="19"/>
      <c r="X3740" s="37" t="s">
        <v>3470</v>
      </c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</row>
    <row r="3741" spans="1:37" ht="16.5" customHeight="1">
      <c r="A3741" s="38">
        <v>61</v>
      </c>
      <c r="B3741" s="39">
        <v>50099</v>
      </c>
      <c r="C3741" s="38">
        <v>10297332</v>
      </c>
      <c r="D3741" s="40" t="s">
        <v>301</v>
      </c>
      <c r="E3741" s="38">
        <v>1</v>
      </c>
      <c r="F3741" s="38">
        <v>120</v>
      </c>
      <c r="G3741" s="38" t="s">
        <v>21</v>
      </c>
      <c r="H3741" s="42">
        <v>440719.59</v>
      </c>
      <c r="I3741" s="2"/>
      <c r="J3741" s="44">
        <v>42002</v>
      </c>
      <c r="K3741" s="42">
        <v>0</v>
      </c>
      <c r="L3741" s="42">
        <v>345413.97</v>
      </c>
      <c r="M3741" s="44">
        <v>45016</v>
      </c>
      <c r="N3741" s="42">
        <f>H3741-K3741-L3741</f>
        <v>95305.620000000054</v>
      </c>
      <c r="O3741" s="42">
        <v>3500</v>
      </c>
      <c r="P3741" s="45">
        <v>0.13</v>
      </c>
      <c r="Q3741" s="42">
        <v>402.65</v>
      </c>
      <c r="R3741" s="42">
        <v>3097.35</v>
      </c>
      <c r="S3741" s="42">
        <v>92208.27</v>
      </c>
      <c r="T3741" s="38">
        <v>2101</v>
      </c>
      <c r="U3741" s="14">
        <f>S3741/H3741</f>
        <v>0.20922208155076563</v>
      </c>
      <c r="V3741" s="19"/>
      <c r="W3741" s="19"/>
      <c r="X3741" s="37" t="s">
        <v>3468</v>
      </c>
    </row>
    <row r="3742" spans="1:37" ht="16.5" customHeight="1">
      <c r="A3742" s="38">
        <v>79</v>
      </c>
      <c r="B3742" s="39">
        <v>50099</v>
      </c>
      <c r="C3742" s="38">
        <v>10297330</v>
      </c>
      <c r="D3742" s="40" t="s">
        <v>301</v>
      </c>
      <c r="E3742" s="38">
        <v>1</v>
      </c>
      <c r="F3742" s="38">
        <v>120</v>
      </c>
      <c r="G3742" s="38" t="s">
        <v>21</v>
      </c>
      <c r="H3742" s="42">
        <v>355965.82</v>
      </c>
      <c r="I3742" s="2"/>
      <c r="J3742" s="44">
        <v>42002</v>
      </c>
      <c r="K3742" s="42">
        <v>0</v>
      </c>
      <c r="L3742" s="42">
        <v>278988.12</v>
      </c>
      <c r="M3742" s="44">
        <v>45016</v>
      </c>
      <c r="N3742" s="42">
        <f>H3742-K3742-L3742</f>
        <v>76977.700000000012</v>
      </c>
      <c r="O3742" s="42">
        <v>2500</v>
      </c>
      <c r="P3742" s="45">
        <v>0.13</v>
      </c>
      <c r="Q3742" s="42">
        <v>287.61</v>
      </c>
      <c r="R3742" s="42">
        <v>2212.39</v>
      </c>
      <c r="S3742" s="42">
        <v>74765.31</v>
      </c>
      <c r="T3742" s="38">
        <v>2001</v>
      </c>
      <c r="U3742" s="14">
        <f>S3742/H3742</f>
        <v>0.21003508145810179</v>
      </c>
      <c r="V3742" s="19"/>
      <c r="W3742" s="19"/>
      <c r="X3742" s="37" t="s">
        <v>3468</v>
      </c>
    </row>
    <row r="3743" spans="1:37" ht="16.5" customHeight="1">
      <c r="A3743" s="38">
        <v>68</v>
      </c>
      <c r="B3743" s="39">
        <v>50099</v>
      </c>
      <c r="C3743" s="38">
        <v>10297331</v>
      </c>
      <c r="D3743" s="40" t="s">
        <v>301</v>
      </c>
      <c r="E3743" s="38">
        <v>1</v>
      </c>
      <c r="F3743" s="38">
        <v>120</v>
      </c>
      <c r="G3743" s="38" t="s">
        <v>21</v>
      </c>
      <c r="H3743" s="42">
        <v>651252.81999999995</v>
      </c>
      <c r="I3743" s="2"/>
      <c r="J3743" s="44">
        <v>42002</v>
      </c>
      <c r="K3743" s="42">
        <v>0</v>
      </c>
      <c r="L3743" s="42">
        <v>510419.34</v>
      </c>
      <c r="M3743" s="44">
        <v>45016</v>
      </c>
      <c r="N3743" s="42">
        <f>H3743-K3743-L3743</f>
        <v>140833.47999999992</v>
      </c>
      <c r="O3743" s="42">
        <v>4400</v>
      </c>
      <c r="P3743" s="45">
        <v>0.13</v>
      </c>
      <c r="Q3743" s="42">
        <v>506.19</v>
      </c>
      <c r="R3743" s="42">
        <v>3893.81</v>
      </c>
      <c r="S3743" s="42">
        <v>136939.67000000001</v>
      </c>
      <c r="T3743" s="38">
        <v>5000</v>
      </c>
      <c r="U3743" s="14">
        <f>S3743/H3743</f>
        <v>0.21027113556299076</v>
      </c>
      <c r="V3743" s="19"/>
      <c r="W3743" s="19"/>
      <c r="X3743" s="37" t="s">
        <v>3468</v>
      </c>
    </row>
    <row r="3744" spans="1:37" ht="16.5" customHeight="1">
      <c r="A3744" s="38">
        <v>98</v>
      </c>
      <c r="B3744" s="39">
        <v>50099</v>
      </c>
      <c r="C3744" s="38">
        <v>10297504</v>
      </c>
      <c r="D3744" s="40" t="s">
        <v>856</v>
      </c>
      <c r="E3744" s="38">
        <v>1</v>
      </c>
      <c r="F3744" s="38">
        <v>120</v>
      </c>
      <c r="G3744" s="38" t="s">
        <v>23</v>
      </c>
      <c r="H3744" s="42">
        <v>2222.2199999999998</v>
      </c>
      <c r="I3744" s="2"/>
      <c r="J3744" s="44">
        <v>42000</v>
      </c>
      <c r="K3744" s="42">
        <v>0</v>
      </c>
      <c r="L3744" s="42">
        <v>1741.59</v>
      </c>
      <c r="M3744" s="44">
        <v>45016</v>
      </c>
      <c r="N3744" s="42">
        <f>H3744-K3744-L3744</f>
        <v>480.62999999999988</v>
      </c>
      <c r="O3744" s="42">
        <v>10</v>
      </c>
      <c r="P3744" s="45">
        <v>0.13</v>
      </c>
      <c r="Q3744" s="42">
        <v>1.1499999999999999</v>
      </c>
      <c r="R3744" s="42">
        <v>8.85</v>
      </c>
      <c r="S3744" s="42">
        <v>471.78</v>
      </c>
      <c r="T3744" s="38">
        <v>2101</v>
      </c>
      <c r="U3744" s="14">
        <f>S3744/H3744</f>
        <v>0.21230121230121229</v>
      </c>
      <c r="V3744" s="19"/>
      <c r="W3744" s="19"/>
      <c r="X3744" s="37" t="s">
        <v>3468</v>
      </c>
    </row>
    <row r="3745" spans="1:37" ht="16.5" customHeight="1">
      <c r="A3745" s="38">
        <v>100</v>
      </c>
      <c r="B3745" s="39">
        <v>50099</v>
      </c>
      <c r="C3745" s="38">
        <v>10297497</v>
      </c>
      <c r="D3745" s="40" t="s">
        <v>1136</v>
      </c>
      <c r="E3745" s="38">
        <v>3</v>
      </c>
      <c r="F3745" s="38">
        <v>120</v>
      </c>
      <c r="G3745" s="38" t="s">
        <v>23</v>
      </c>
      <c r="H3745" s="42">
        <v>7974.36</v>
      </c>
      <c r="I3745" s="2"/>
      <c r="J3745" s="44">
        <v>42000</v>
      </c>
      <c r="K3745" s="42">
        <v>0</v>
      </c>
      <c r="L3745" s="42">
        <v>6249.87</v>
      </c>
      <c r="M3745" s="44">
        <v>45016</v>
      </c>
      <c r="N3745" s="42">
        <f>H3745-K3745-L3745</f>
        <v>1724.4899999999998</v>
      </c>
      <c r="O3745" s="42">
        <v>30</v>
      </c>
      <c r="P3745" s="45">
        <v>0.13</v>
      </c>
      <c r="Q3745" s="42">
        <v>3.45</v>
      </c>
      <c r="R3745" s="42">
        <v>26.55</v>
      </c>
      <c r="S3745" s="42">
        <v>1697.94</v>
      </c>
      <c r="T3745" s="38">
        <v>2101</v>
      </c>
      <c r="U3745" s="14">
        <f>S3745/H3745</f>
        <v>0.2129249243826464</v>
      </c>
      <c r="V3745" s="19"/>
      <c r="W3745" s="19"/>
      <c r="X3745" s="37" t="s">
        <v>3468</v>
      </c>
    </row>
    <row r="3746" spans="1:37" ht="16.5" customHeight="1">
      <c r="A3746" s="38">
        <v>120</v>
      </c>
      <c r="B3746" s="39">
        <v>10756</v>
      </c>
      <c r="C3746" s="38">
        <v>10309542</v>
      </c>
      <c r="D3746" s="40" t="s">
        <v>860</v>
      </c>
      <c r="E3746" s="58">
        <v>5</v>
      </c>
      <c r="F3746" s="38">
        <v>115</v>
      </c>
      <c r="G3746" s="38" t="s">
        <v>23</v>
      </c>
      <c r="H3746" s="42">
        <v>9538.4500000000007</v>
      </c>
      <c r="I3746" s="37"/>
      <c r="J3746" s="44">
        <v>42356</v>
      </c>
      <c r="K3746" s="42">
        <v>0</v>
      </c>
      <c r="L3746" s="42">
        <v>7425.4</v>
      </c>
      <c r="M3746" s="44">
        <v>45245</v>
      </c>
      <c r="N3746" s="42">
        <v>2113.0500000000002</v>
      </c>
      <c r="O3746" s="42">
        <v>90</v>
      </c>
      <c r="P3746" s="45">
        <f>IF(J3746&lt;DATEVALUE("2009-1-1"),3%,13%)</f>
        <v>0.13</v>
      </c>
      <c r="Q3746" s="42">
        <f>IF(P3746=13%,ROUND(O3746/(1+P3746)*P3746,2),ROUND(O3746/(1+0.03)*0.02,2))</f>
        <v>10.35</v>
      </c>
      <c r="R3746" s="42">
        <f>O3746-Q3746</f>
        <v>79.650000000000006</v>
      </c>
      <c r="S3746" s="42">
        <f>N3746-R3746</f>
        <v>2033.4</v>
      </c>
      <c r="T3746" s="38">
        <v>2101</v>
      </c>
      <c r="U3746" s="14">
        <f>S3746/H3746</f>
        <v>0.21317929013623807</v>
      </c>
      <c r="V3746" s="19"/>
      <c r="W3746" s="19"/>
      <c r="X3746" s="37" t="s">
        <v>3464</v>
      </c>
    </row>
    <row r="3747" spans="1:37" ht="16.5" customHeight="1">
      <c r="A3747" s="38">
        <v>135</v>
      </c>
      <c r="B3747" s="39">
        <v>50099</v>
      </c>
      <c r="C3747" s="38">
        <v>10297723</v>
      </c>
      <c r="D3747" s="40" t="s">
        <v>2575</v>
      </c>
      <c r="E3747" s="38">
        <v>1</v>
      </c>
      <c r="F3747" s="38">
        <v>1</v>
      </c>
      <c r="G3747" s="38" t="s">
        <v>21</v>
      </c>
      <c r="H3747" s="42">
        <v>14529.91</v>
      </c>
      <c r="I3747" s="2"/>
      <c r="J3747" s="44">
        <v>42002</v>
      </c>
      <c r="K3747" s="42">
        <v>0</v>
      </c>
      <c r="L3747" s="42">
        <v>11387.84</v>
      </c>
      <c r="M3747" s="44">
        <v>45016</v>
      </c>
      <c r="N3747" s="42">
        <f>H3747-K3747-L3747</f>
        <v>3142.0699999999997</v>
      </c>
      <c r="O3747" s="42">
        <v>50</v>
      </c>
      <c r="P3747" s="45">
        <v>0.13</v>
      </c>
      <c r="Q3747" s="42">
        <v>5.75</v>
      </c>
      <c r="R3747" s="42">
        <v>44.25</v>
      </c>
      <c r="S3747" s="42">
        <v>3097.82</v>
      </c>
      <c r="T3747" s="38">
        <v>2101</v>
      </c>
      <c r="U3747" s="14">
        <f>S3747/H3747</f>
        <v>0.21320297235151492</v>
      </c>
      <c r="V3747" s="19"/>
      <c r="W3747" s="19"/>
      <c r="X3747" s="37" t="s">
        <v>3468</v>
      </c>
    </row>
    <row r="3748" spans="1:37" ht="16.5" customHeight="1">
      <c r="A3748" s="38">
        <v>16</v>
      </c>
      <c r="B3748" s="39">
        <v>50099</v>
      </c>
      <c r="C3748" s="38">
        <v>10297554</v>
      </c>
      <c r="D3748" s="40" t="s">
        <v>2530</v>
      </c>
      <c r="E3748" s="38">
        <v>2</v>
      </c>
      <c r="F3748" s="38">
        <v>120</v>
      </c>
      <c r="G3748" s="38" t="s">
        <v>23</v>
      </c>
      <c r="H3748" s="42">
        <v>1453</v>
      </c>
      <c r="I3748" s="2"/>
      <c r="J3748" s="44">
        <v>42000</v>
      </c>
      <c r="K3748" s="42">
        <v>0</v>
      </c>
      <c r="L3748" s="42">
        <v>1138.67</v>
      </c>
      <c r="M3748" s="44">
        <v>45016</v>
      </c>
      <c r="N3748" s="42">
        <f>H3748-K3748-L3748</f>
        <v>314.32999999999993</v>
      </c>
      <c r="O3748" s="42">
        <v>5</v>
      </c>
      <c r="P3748" s="45">
        <v>0.13</v>
      </c>
      <c r="Q3748" s="42">
        <v>0.57999999999999996</v>
      </c>
      <c r="R3748" s="42">
        <v>4.42</v>
      </c>
      <c r="S3748" s="42">
        <v>309.91000000000003</v>
      </c>
      <c r="T3748" s="38">
        <v>5000</v>
      </c>
      <c r="U3748" s="14">
        <f>S3748/H3748</f>
        <v>0.21328974535443912</v>
      </c>
      <c r="V3748" s="19"/>
      <c r="W3748" s="19"/>
      <c r="X3748" s="37" t="s">
        <v>3468</v>
      </c>
    </row>
    <row r="3749" spans="1:37" ht="16.5" customHeight="1">
      <c r="A3749" s="38">
        <v>123</v>
      </c>
      <c r="B3749" s="39">
        <v>10756</v>
      </c>
      <c r="C3749" s="38">
        <v>10308606</v>
      </c>
      <c r="D3749" s="40" t="s">
        <v>140</v>
      </c>
      <c r="E3749" s="58">
        <v>2</v>
      </c>
      <c r="F3749" s="38">
        <v>115</v>
      </c>
      <c r="G3749" s="38" t="s">
        <v>23</v>
      </c>
      <c r="H3749" s="42">
        <v>3384.62</v>
      </c>
      <c r="I3749" s="37"/>
      <c r="J3749" s="44">
        <v>42356</v>
      </c>
      <c r="K3749" s="42">
        <v>0</v>
      </c>
      <c r="L3749" s="42">
        <v>2634.83</v>
      </c>
      <c r="M3749" s="44">
        <v>45245</v>
      </c>
      <c r="N3749" s="42">
        <v>749.79</v>
      </c>
      <c r="O3749" s="42">
        <v>30</v>
      </c>
      <c r="P3749" s="45">
        <f>IF(J3749&lt;DATEVALUE("2009-1-1"),3%,13%)</f>
        <v>0.13</v>
      </c>
      <c r="Q3749" s="42">
        <f>IF(P3749=13%,ROUND(O3749/(1+P3749)*P3749,2),ROUND(O3749/(1+0.03)*0.02,2))</f>
        <v>3.45</v>
      </c>
      <c r="R3749" s="42">
        <f>O3749-Q3749</f>
        <v>26.55</v>
      </c>
      <c r="S3749" s="42">
        <f>N3749-R3749</f>
        <v>723.24</v>
      </c>
      <c r="T3749" s="38">
        <v>5000</v>
      </c>
      <c r="U3749" s="14">
        <f>S3749/H3749</f>
        <v>0.21368425406692629</v>
      </c>
      <c r="V3749" s="19"/>
      <c r="W3749" s="19"/>
      <c r="X3749" s="37" t="s">
        <v>3464</v>
      </c>
    </row>
    <row r="3750" spans="1:37" ht="16.5" customHeight="1">
      <c r="A3750" s="38">
        <v>124</v>
      </c>
      <c r="B3750" s="39">
        <v>10756</v>
      </c>
      <c r="C3750" s="38">
        <v>10308607</v>
      </c>
      <c r="D3750" s="40" t="s">
        <v>141</v>
      </c>
      <c r="E3750" s="58">
        <v>2</v>
      </c>
      <c r="F3750" s="38">
        <v>115</v>
      </c>
      <c r="G3750" s="38" t="s">
        <v>23</v>
      </c>
      <c r="H3750" s="42">
        <v>3384.62</v>
      </c>
      <c r="I3750" s="37"/>
      <c r="J3750" s="44">
        <v>42356</v>
      </c>
      <c r="K3750" s="42">
        <v>0</v>
      </c>
      <c r="L3750" s="42">
        <v>2634.83</v>
      </c>
      <c r="M3750" s="44">
        <v>45245</v>
      </c>
      <c r="N3750" s="42">
        <v>749.79</v>
      </c>
      <c r="O3750" s="42">
        <v>30</v>
      </c>
      <c r="P3750" s="45">
        <f>IF(J3750&lt;DATEVALUE("2009-1-1"),3%,13%)</f>
        <v>0.13</v>
      </c>
      <c r="Q3750" s="42">
        <f>IF(P3750=13%,ROUND(O3750/(1+P3750)*P3750,2),ROUND(O3750/(1+0.03)*0.02,2))</f>
        <v>3.45</v>
      </c>
      <c r="R3750" s="42">
        <f>O3750-Q3750</f>
        <v>26.55</v>
      </c>
      <c r="S3750" s="42">
        <f>N3750-R3750</f>
        <v>723.24</v>
      </c>
      <c r="T3750" s="38">
        <v>5000</v>
      </c>
      <c r="U3750" s="14">
        <f>S3750/H3750</f>
        <v>0.21368425406692629</v>
      </c>
      <c r="V3750" s="19"/>
      <c r="W3750" s="19"/>
      <c r="X3750" s="37" t="s">
        <v>3464</v>
      </c>
    </row>
    <row r="3751" spans="1:37" ht="16.5" customHeight="1">
      <c r="A3751" s="38">
        <v>89</v>
      </c>
      <c r="B3751" s="39">
        <v>50099</v>
      </c>
      <c r="C3751" s="38">
        <v>10297756</v>
      </c>
      <c r="D3751" s="40" t="s">
        <v>2559</v>
      </c>
      <c r="E3751" s="38">
        <v>64</v>
      </c>
      <c r="F3751" s="38">
        <v>120</v>
      </c>
      <c r="G3751" s="38" t="s">
        <v>23</v>
      </c>
      <c r="H3751" s="42">
        <v>17971.2</v>
      </c>
      <c r="I3751" s="2"/>
      <c r="J3751" s="44">
        <v>42000</v>
      </c>
      <c r="K3751" s="42">
        <v>0</v>
      </c>
      <c r="L3751" s="42">
        <v>14084.9</v>
      </c>
      <c r="M3751" s="44">
        <v>45016</v>
      </c>
      <c r="N3751" s="42">
        <f>H3751-K3751-L3751</f>
        <v>3886.3000000000011</v>
      </c>
      <c r="O3751" s="42">
        <v>50</v>
      </c>
      <c r="P3751" s="45">
        <v>0.13</v>
      </c>
      <c r="Q3751" s="42">
        <v>5.75</v>
      </c>
      <c r="R3751" s="42">
        <v>44.25</v>
      </c>
      <c r="S3751" s="42">
        <v>3842.05</v>
      </c>
      <c r="T3751" s="38">
        <v>5000</v>
      </c>
      <c r="U3751" s="14">
        <f>S3751/H3751</f>
        <v>0.21378928507834757</v>
      </c>
      <c r="V3751" s="19"/>
      <c r="W3751" s="19"/>
      <c r="X3751" s="37" t="s">
        <v>3468</v>
      </c>
    </row>
    <row r="3752" spans="1:37" ht="16.5" customHeight="1">
      <c r="A3752" s="38">
        <v>140</v>
      </c>
      <c r="B3752" s="39">
        <v>50099</v>
      </c>
      <c r="C3752" s="38">
        <v>10297534</v>
      </c>
      <c r="D3752" s="40" t="s">
        <v>2576</v>
      </c>
      <c r="E3752" s="38">
        <v>1</v>
      </c>
      <c r="F3752" s="38">
        <v>1</v>
      </c>
      <c r="G3752" s="38" t="s">
        <v>21</v>
      </c>
      <c r="H3752" s="42">
        <v>24358.97</v>
      </c>
      <c r="I3752" s="2"/>
      <c r="J3752" s="44">
        <v>42002</v>
      </c>
      <c r="K3752" s="42">
        <v>0</v>
      </c>
      <c r="L3752" s="42">
        <v>19091.28</v>
      </c>
      <c r="M3752" s="44">
        <v>45016</v>
      </c>
      <c r="N3752" s="42">
        <f>H3752-K3752-L3752</f>
        <v>5267.6900000000023</v>
      </c>
      <c r="O3752" s="42">
        <v>50</v>
      </c>
      <c r="P3752" s="45">
        <v>0.13</v>
      </c>
      <c r="Q3752" s="42">
        <v>5.75</v>
      </c>
      <c r="R3752" s="42">
        <v>44.25</v>
      </c>
      <c r="S3752" s="42">
        <v>5223.4399999999996</v>
      </c>
      <c r="T3752" s="38">
        <v>2106</v>
      </c>
      <c r="U3752" s="14">
        <f>S3752/H3752</f>
        <v>0.21443599626749404</v>
      </c>
      <c r="V3752" s="19"/>
      <c r="W3752" s="19"/>
      <c r="X3752" s="37" t="s">
        <v>3468</v>
      </c>
    </row>
    <row r="3753" spans="1:37" ht="16.5" customHeight="1">
      <c r="A3753" s="38">
        <v>117</v>
      </c>
      <c r="B3753" s="39">
        <v>50099</v>
      </c>
      <c r="C3753" s="38">
        <v>10297700</v>
      </c>
      <c r="D3753" s="40" t="s">
        <v>1640</v>
      </c>
      <c r="E3753" s="38">
        <v>22</v>
      </c>
      <c r="F3753" s="38">
        <v>120</v>
      </c>
      <c r="G3753" s="38" t="s">
        <v>23</v>
      </c>
      <c r="H3753" s="42">
        <v>9856</v>
      </c>
      <c r="I3753" s="2"/>
      <c r="J3753" s="44">
        <v>42000</v>
      </c>
      <c r="K3753" s="42">
        <v>0</v>
      </c>
      <c r="L3753" s="42">
        <v>7724.64</v>
      </c>
      <c r="M3753" s="44">
        <v>45016</v>
      </c>
      <c r="N3753" s="42">
        <f>H3753-K3753-L3753</f>
        <v>2131.3599999999997</v>
      </c>
      <c r="O3753" s="42">
        <v>20</v>
      </c>
      <c r="P3753" s="45">
        <v>0.13</v>
      </c>
      <c r="Q3753" s="42">
        <v>2.2999999999999998</v>
      </c>
      <c r="R3753" s="42">
        <v>17.7</v>
      </c>
      <c r="S3753" s="42">
        <v>2113.66</v>
      </c>
      <c r="T3753" s="38">
        <v>2101</v>
      </c>
      <c r="U3753" s="14">
        <f>S3753/H3753</f>
        <v>0.21445413961038959</v>
      </c>
      <c r="V3753" s="19"/>
      <c r="W3753" s="19"/>
      <c r="X3753" s="37" t="s">
        <v>3468</v>
      </c>
    </row>
    <row r="3754" spans="1:37" ht="16.5" customHeight="1">
      <c r="A3754" s="38">
        <v>94</v>
      </c>
      <c r="B3754" s="39">
        <v>50099</v>
      </c>
      <c r="C3754" s="38">
        <v>10297460</v>
      </c>
      <c r="D3754" s="40" t="s">
        <v>2561</v>
      </c>
      <c r="E3754" s="38">
        <v>444</v>
      </c>
      <c r="F3754" s="38">
        <v>120</v>
      </c>
      <c r="G3754" s="38" t="s">
        <v>23</v>
      </c>
      <c r="H3754" s="42">
        <v>51948</v>
      </c>
      <c r="I3754" s="2"/>
      <c r="J3754" s="44">
        <v>42000</v>
      </c>
      <c r="K3754" s="42">
        <v>0</v>
      </c>
      <c r="L3754" s="42">
        <v>40714.28</v>
      </c>
      <c r="M3754" s="44">
        <v>45016</v>
      </c>
      <c r="N3754" s="42">
        <f>H3754-K3754-L3754</f>
        <v>11233.720000000001</v>
      </c>
      <c r="O3754" s="42">
        <v>100</v>
      </c>
      <c r="P3754" s="45">
        <v>0.13</v>
      </c>
      <c r="Q3754" s="42">
        <v>11.5</v>
      </c>
      <c r="R3754" s="42">
        <v>88.5</v>
      </c>
      <c r="S3754" s="42">
        <v>11145.22</v>
      </c>
      <c r="T3754" s="38">
        <v>5000</v>
      </c>
      <c r="U3754" s="14">
        <f>S3754/H3754</f>
        <v>0.21454569954569952</v>
      </c>
      <c r="V3754" s="19"/>
      <c r="W3754" s="19"/>
      <c r="X3754" s="37" t="s">
        <v>3468</v>
      </c>
    </row>
    <row r="3755" spans="1:37" ht="16.5" customHeight="1">
      <c r="A3755" s="38">
        <v>15</v>
      </c>
      <c r="B3755" s="39">
        <v>10700</v>
      </c>
      <c r="C3755" s="38">
        <v>10275557</v>
      </c>
      <c r="D3755" s="40" t="s">
        <v>301</v>
      </c>
      <c r="E3755" s="46">
        <v>0.7</v>
      </c>
      <c r="F3755" s="38">
        <v>120</v>
      </c>
      <c r="G3755" s="38" t="s">
        <v>21</v>
      </c>
      <c r="H3755" s="42">
        <v>139334.22</v>
      </c>
      <c r="I3755" s="2"/>
      <c r="J3755" s="44">
        <v>42425</v>
      </c>
      <c r="K3755" s="42">
        <v>0</v>
      </c>
      <c r="L3755" s="42">
        <v>95966.36</v>
      </c>
      <c r="M3755" s="44">
        <v>45077</v>
      </c>
      <c r="N3755" s="42">
        <f>H3755-K3755-L3755</f>
        <v>43367.86</v>
      </c>
      <c r="O3755" s="42">
        <v>15142</v>
      </c>
      <c r="P3755" s="45">
        <v>0.13</v>
      </c>
      <c r="Q3755" s="42">
        <v>1742</v>
      </c>
      <c r="R3755" s="42">
        <v>13400</v>
      </c>
      <c r="S3755" s="42">
        <v>29967.86</v>
      </c>
      <c r="T3755" s="38">
        <v>5000</v>
      </c>
      <c r="U3755" s="14">
        <f>S3755/H3755</f>
        <v>0.21507896624389902</v>
      </c>
      <c r="V3755" s="19"/>
      <c r="W3755" s="19"/>
      <c r="X3755" s="37" t="s">
        <v>3455</v>
      </c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</row>
    <row r="3756" spans="1:37" ht="16.5" customHeight="1">
      <c r="A3756" s="38">
        <v>127</v>
      </c>
      <c r="B3756" s="39">
        <v>50099</v>
      </c>
      <c r="C3756" s="38">
        <v>10297531</v>
      </c>
      <c r="D3756" s="40" t="s">
        <v>2573</v>
      </c>
      <c r="E3756" s="38">
        <v>1</v>
      </c>
      <c r="F3756" s="38">
        <v>120</v>
      </c>
      <c r="G3756" s="38" t="s">
        <v>21</v>
      </c>
      <c r="H3756" s="42">
        <v>14358.97</v>
      </c>
      <c r="I3756" s="2"/>
      <c r="J3756" s="44">
        <v>42002</v>
      </c>
      <c r="K3756" s="42">
        <v>0</v>
      </c>
      <c r="L3756" s="42">
        <v>11253.95</v>
      </c>
      <c r="M3756" s="44">
        <v>45016</v>
      </c>
      <c r="N3756" s="42">
        <f>H3756-K3756-L3756</f>
        <v>3105.0199999999986</v>
      </c>
      <c r="O3756" s="42">
        <v>15</v>
      </c>
      <c r="P3756" s="45">
        <v>0.13</v>
      </c>
      <c r="Q3756" s="42">
        <v>1.73</v>
      </c>
      <c r="R3756" s="42">
        <v>13.27</v>
      </c>
      <c r="S3756" s="42">
        <v>3091.75</v>
      </c>
      <c r="T3756" s="38">
        <v>2106</v>
      </c>
      <c r="U3756" s="14">
        <f>S3756/H3756</f>
        <v>0.21531836893593342</v>
      </c>
      <c r="V3756" s="19"/>
      <c r="W3756" s="19"/>
      <c r="X3756" s="37" t="s">
        <v>3468</v>
      </c>
    </row>
    <row r="3757" spans="1:37" ht="16.5" customHeight="1">
      <c r="A3757" s="38">
        <v>93</v>
      </c>
      <c r="B3757" s="39">
        <v>50099</v>
      </c>
      <c r="C3757" s="38">
        <v>10297759</v>
      </c>
      <c r="D3757" s="40" t="s">
        <v>2560</v>
      </c>
      <c r="E3757" s="38">
        <v>118</v>
      </c>
      <c r="F3757" s="38">
        <v>120</v>
      </c>
      <c r="G3757" s="38" t="s">
        <v>23</v>
      </c>
      <c r="H3757" s="42">
        <v>49855</v>
      </c>
      <c r="I3757" s="2"/>
      <c r="J3757" s="44">
        <v>42000</v>
      </c>
      <c r="K3757" s="42">
        <v>0</v>
      </c>
      <c r="L3757" s="42">
        <v>39073.839999999997</v>
      </c>
      <c r="M3757" s="44">
        <v>45016</v>
      </c>
      <c r="N3757" s="42">
        <f>H3757-K3757-L3757</f>
        <v>10781.160000000003</v>
      </c>
      <c r="O3757" s="42">
        <v>50</v>
      </c>
      <c r="P3757" s="45">
        <v>0.13</v>
      </c>
      <c r="Q3757" s="42">
        <v>5.75</v>
      </c>
      <c r="R3757" s="42">
        <v>44.25</v>
      </c>
      <c r="S3757" s="42">
        <v>10736.91</v>
      </c>
      <c r="T3757" s="38">
        <v>5000</v>
      </c>
      <c r="U3757" s="14">
        <f>S3757/H3757</f>
        <v>0.21536275198074414</v>
      </c>
      <c r="V3757" s="19"/>
      <c r="W3757" s="19"/>
      <c r="X3757" s="37" t="s">
        <v>3468</v>
      </c>
    </row>
    <row r="3758" spans="1:37" ht="16.5" customHeight="1">
      <c r="A3758" s="38">
        <v>116</v>
      </c>
      <c r="B3758" s="39">
        <v>50099</v>
      </c>
      <c r="C3758" s="38">
        <v>10297533</v>
      </c>
      <c r="D3758" s="40" t="s">
        <v>2567</v>
      </c>
      <c r="E3758" s="38">
        <v>4</v>
      </c>
      <c r="F3758" s="38">
        <v>120</v>
      </c>
      <c r="G3758" s="38" t="s">
        <v>21</v>
      </c>
      <c r="H3758" s="42">
        <v>77264.960000000006</v>
      </c>
      <c r="I3758" s="2"/>
      <c r="J3758" s="44">
        <v>42002</v>
      </c>
      <c r="K3758" s="42">
        <v>0</v>
      </c>
      <c r="L3758" s="42">
        <v>60556.38</v>
      </c>
      <c r="M3758" s="44">
        <v>45016</v>
      </c>
      <c r="N3758" s="42">
        <f>H3758-K3758-L3758</f>
        <v>16708.580000000009</v>
      </c>
      <c r="O3758" s="42">
        <v>50</v>
      </c>
      <c r="P3758" s="45">
        <v>0.13</v>
      </c>
      <c r="Q3758" s="42">
        <v>5.75</v>
      </c>
      <c r="R3758" s="42">
        <v>44.25</v>
      </c>
      <c r="S3758" s="42">
        <v>16664.330000000002</v>
      </c>
      <c r="T3758" s="38">
        <v>2106</v>
      </c>
      <c r="U3758" s="14">
        <f>S3758/H3758</f>
        <v>0.21567771471052338</v>
      </c>
      <c r="V3758" s="19"/>
      <c r="W3758" s="19"/>
      <c r="X3758" s="37" t="s">
        <v>3468</v>
      </c>
    </row>
    <row r="3759" spans="1:37" ht="16.5" customHeight="1">
      <c r="A3759" s="38">
        <v>95</v>
      </c>
      <c r="B3759" s="39">
        <v>50099</v>
      </c>
      <c r="C3759" s="38">
        <v>10297502</v>
      </c>
      <c r="D3759" s="40" t="s">
        <v>1619</v>
      </c>
      <c r="E3759" s="38">
        <v>38</v>
      </c>
      <c r="F3759" s="38">
        <v>120</v>
      </c>
      <c r="G3759" s="38" t="s">
        <v>23</v>
      </c>
      <c r="H3759" s="42">
        <v>87042.8</v>
      </c>
      <c r="I3759" s="2"/>
      <c r="J3759" s="44">
        <v>42000</v>
      </c>
      <c r="K3759" s="42">
        <v>0</v>
      </c>
      <c r="L3759" s="42">
        <v>68219.78</v>
      </c>
      <c r="M3759" s="44">
        <v>45016</v>
      </c>
      <c r="N3759" s="42">
        <f>H3759-K3759-L3759</f>
        <v>18823.020000000004</v>
      </c>
      <c r="O3759" s="42">
        <v>50</v>
      </c>
      <c r="P3759" s="45">
        <v>0.13</v>
      </c>
      <c r="Q3759" s="42">
        <v>5.75</v>
      </c>
      <c r="R3759" s="42">
        <v>44.25</v>
      </c>
      <c r="S3759" s="42">
        <v>18778.77</v>
      </c>
      <c r="T3759" s="38">
        <v>2101</v>
      </c>
      <c r="U3759" s="14">
        <f>S3759/H3759</f>
        <v>0.21574179599001869</v>
      </c>
      <c r="V3759" s="19"/>
      <c r="W3759" s="19"/>
      <c r="X3759" s="37" t="s">
        <v>3468</v>
      </c>
    </row>
    <row r="3760" spans="1:37" ht="16.5" customHeight="1">
      <c r="A3760" s="38">
        <v>10</v>
      </c>
      <c r="B3760" s="39">
        <v>50099</v>
      </c>
      <c r="C3760" s="38">
        <v>10297475</v>
      </c>
      <c r="D3760" s="40" t="s">
        <v>1926</v>
      </c>
      <c r="E3760" s="38">
        <v>1</v>
      </c>
      <c r="F3760" s="38">
        <v>120</v>
      </c>
      <c r="G3760" s="38" t="s">
        <v>23</v>
      </c>
      <c r="H3760" s="42">
        <v>2186.3200000000002</v>
      </c>
      <c r="I3760" s="2"/>
      <c r="J3760" s="44">
        <v>42000</v>
      </c>
      <c r="K3760" s="42">
        <v>0</v>
      </c>
      <c r="L3760" s="42">
        <v>1696.24</v>
      </c>
      <c r="M3760" s="44">
        <v>44985</v>
      </c>
      <c r="N3760" s="42">
        <f>H3760-K3760-L3760</f>
        <v>490.08000000000015</v>
      </c>
      <c r="O3760" s="42">
        <v>20</v>
      </c>
      <c r="P3760" s="45">
        <v>0.13</v>
      </c>
      <c r="Q3760" s="42">
        <v>2.2999999999999998</v>
      </c>
      <c r="R3760" s="42">
        <v>17.7</v>
      </c>
      <c r="S3760" s="42">
        <f>N3760-R3760</f>
        <v>472.38000000000017</v>
      </c>
      <c r="T3760" s="38">
        <v>2101</v>
      </c>
      <c r="U3760" s="14">
        <f>S3760/H3760</f>
        <v>0.21606169270738049</v>
      </c>
      <c r="V3760" s="19"/>
      <c r="W3760" s="19"/>
      <c r="X3760" s="37" t="s">
        <v>3468</v>
      </c>
    </row>
    <row r="3761" spans="1:37" ht="16.5" customHeight="1">
      <c r="A3761" s="38">
        <v>40</v>
      </c>
      <c r="B3761" s="39">
        <v>10756</v>
      </c>
      <c r="C3761" s="38">
        <v>10308599</v>
      </c>
      <c r="D3761" s="40" t="s">
        <v>1197</v>
      </c>
      <c r="E3761" s="38">
        <v>2</v>
      </c>
      <c r="F3761" s="38">
        <v>120</v>
      </c>
      <c r="G3761" s="38" t="s">
        <v>21</v>
      </c>
      <c r="H3761" s="42">
        <v>13931.62</v>
      </c>
      <c r="I3761" s="53"/>
      <c r="J3761" s="44">
        <v>42356</v>
      </c>
      <c r="K3761" s="42">
        <v>0</v>
      </c>
      <c r="L3761" s="42">
        <v>10036.49</v>
      </c>
      <c r="M3761" s="44">
        <v>45138</v>
      </c>
      <c r="N3761" s="42">
        <f>H3761-K3761-L3761</f>
        <v>3895.130000000001</v>
      </c>
      <c r="O3761" s="42">
        <v>1000</v>
      </c>
      <c r="P3761" s="45">
        <v>0.13</v>
      </c>
      <c r="Q3761" s="42">
        <v>115.04</v>
      </c>
      <c r="R3761" s="42">
        <v>884.96</v>
      </c>
      <c r="S3761" s="42">
        <v>3010.17</v>
      </c>
      <c r="T3761" s="38">
        <v>2001</v>
      </c>
      <c r="U3761" s="14">
        <f>S3761/H3761</f>
        <v>0.21606747815401223</v>
      </c>
      <c r="V3761" s="19"/>
      <c r="W3761" s="19"/>
      <c r="X3761" s="37" t="s">
        <v>3464</v>
      </c>
    </row>
    <row r="3762" spans="1:37" ht="16.5" customHeight="1">
      <c r="A3762" s="38">
        <v>35</v>
      </c>
      <c r="B3762" s="39">
        <v>50099</v>
      </c>
      <c r="C3762" s="38">
        <v>10297323</v>
      </c>
      <c r="D3762" s="40" t="s">
        <v>2539</v>
      </c>
      <c r="E3762" s="38">
        <v>7</v>
      </c>
      <c r="F3762" s="38">
        <v>120</v>
      </c>
      <c r="G3762" s="38" t="s">
        <v>23</v>
      </c>
      <c r="H3762" s="42">
        <v>1417</v>
      </c>
      <c r="I3762" s="2"/>
      <c r="J3762" s="44">
        <v>42000</v>
      </c>
      <c r="K3762" s="42">
        <v>0</v>
      </c>
      <c r="L3762" s="42">
        <v>1110.6099999999999</v>
      </c>
      <c r="M3762" s="44">
        <v>45016</v>
      </c>
      <c r="N3762" s="42">
        <f>H3762-K3762-L3762</f>
        <v>306.3900000000001</v>
      </c>
      <c r="O3762" s="42">
        <v>0</v>
      </c>
      <c r="P3762" s="45">
        <v>0.13</v>
      </c>
      <c r="Q3762" s="42">
        <v>0</v>
      </c>
      <c r="R3762" s="42">
        <v>0</v>
      </c>
      <c r="S3762" s="42">
        <v>306.39</v>
      </c>
      <c r="T3762" s="38">
        <v>5000</v>
      </c>
      <c r="U3762" s="14">
        <f>S3762/H3762</f>
        <v>0.2162244177840508</v>
      </c>
      <c r="V3762" s="19"/>
      <c r="W3762" s="19"/>
      <c r="X3762" s="37" t="s">
        <v>3468</v>
      </c>
    </row>
    <row r="3763" spans="1:37" ht="16.5" customHeight="1">
      <c r="A3763" s="38">
        <v>353</v>
      </c>
      <c r="B3763" s="39">
        <v>10739</v>
      </c>
      <c r="C3763" s="38">
        <v>10278504</v>
      </c>
      <c r="D3763" s="40" t="s">
        <v>489</v>
      </c>
      <c r="E3763" s="58">
        <v>4</v>
      </c>
      <c r="F3763" s="38">
        <v>120</v>
      </c>
      <c r="G3763" s="38" t="s">
        <v>23</v>
      </c>
      <c r="H3763" s="42">
        <v>529.20000000000005</v>
      </c>
      <c r="I3763" s="57"/>
      <c r="J3763" s="44">
        <v>42182</v>
      </c>
      <c r="K3763" s="42">
        <v>0</v>
      </c>
      <c r="L3763" s="42">
        <v>414.77</v>
      </c>
      <c r="M3763" s="44">
        <v>45199</v>
      </c>
      <c r="N3763" s="42">
        <f>H3763-L3763</f>
        <v>114.43000000000006</v>
      </c>
      <c r="O3763" s="42">
        <v>0</v>
      </c>
      <c r="P3763" s="45">
        <v>0.13</v>
      </c>
      <c r="Q3763" s="42">
        <v>0</v>
      </c>
      <c r="R3763" s="42">
        <v>0</v>
      </c>
      <c r="S3763" s="42">
        <f>N3763-R3763</f>
        <v>114.43000000000006</v>
      </c>
      <c r="T3763" s="38">
        <v>2201</v>
      </c>
      <c r="U3763" s="14">
        <f>S3763/H3763</f>
        <v>0.21623204837490562</v>
      </c>
      <c r="V3763" s="19"/>
      <c r="W3763" s="19"/>
      <c r="X3763" s="37" t="s">
        <v>3462</v>
      </c>
    </row>
    <row r="3764" spans="1:37" ht="16.5" customHeight="1">
      <c r="A3764" s="38">
        <v>26</v>
      </c>
      <c r="B3764" s="39">
        <v>50099</v>
      </c>
      <c r="C3764" s="38">
        <v>10297536</v>
      </c>
      <c r="D3764" s="40" t="s">
        <v>272</v>
      </c>
      <c r="E3764" s="38">
        <v>3</v>
      </c>
      <c r="F3764" s="38">
        <v>120</v>
      </c>
      <c r="G3764" s="38" t="s">
        <v>23</v>
      </c>
      <c r="H3764" s="42">
        <v>4815</v>
      </c>
      <c r="I3764" s="2"/>
      <c r="J3764" s="44">
        <v>42000</v>
      </c>
      <c r="K3764" s="42">
        <v>0</v>
      </c>
      <c r="L3764" s="42">
        <v>3773.78</v>
      </c>
      <c r="M3764" s="44">
        <v>45016</v>
      </c>
      <c r="N3764" s="42">
        <f>H3764-K3764-L3764</f>
        <v>1041.2199999999998</v>
      </c>
      <c r="O3764" s="42">
        <v>0</v>
      </c>
      <c r="P3764" s="45">
        <v>0.13</v>
      </c>
      <c r="Q3764" s="42">
        <v>0</v>
      </c>
      <c r="R3764" s="42">
        <v>0</v>
      </c>
      <c r="S3764" s="42">
        <v>1041.22</v>
      </c>
      <c r="T3764" s="38">
        <v>1601</v>
      </c>
      <c r="U3764" s="14">
        <f>S3764/H3764</f>
        <v>0.21624506749740396</v>
      </c>
      <c r="V3764" s="19"/>
      <c r="W3764" s="19"/>
      <c r="X3764" s="37" t="s">
        <v>3468</v>
      </c>
    </row>
    <row r="3765" spans="1:37" ht="16.5" customHeight="1">
      <c r="A3765" s="38">
        <v>38</v>
      </c>
      <c r="B3765" s="39">
        <v>50099</v>
      </c>
      <c r="C3765" s="38">
        <v>10297336</v>
      </c>
      <c r="D3765" s="40" t="s">
        <v>230</v>
      </c>
      <c r="E3765" s="38">
        <v>2</v>
      </c>
      <c r="F3765" s="38">
        <v>120</v>
      </c>
      <c r="G3765" s="38" t="s">
        <v>23</v>
      </c>
      <c r="H3765" s="42">
        <v>5340</v>
      </c>
      <c r="I3765" s="2"/>
      <c r="J3765" s="44">
        <v>42000</v>
      </c>
      <c r="K3765" s="42">
        <v>0</v>
      </c>
      <c r="L3765" s="42">
        <v>4185.24</v>
      </c>
      <c r="M3765" s="44">
        <v>45016</v>
      </c>
      <c r="N3765" s="42">
        <f>H3765-K3765-L3765</f>
        <v>1154.7600000000002</v>
      </c>
      <c r="O3765" s="42">
        <v>0</v>
      </c>
      <c r="P3765" s="45">
        <v>0.13</v>
      </c>
      <c r="Q3765" s="42">
        <v>0</v>
      </c>
      <c r="R3765" s="42">
        <v>0</v>
      </c>
      <c r="S3765" s="42">
        <v>1154.76</v>
      </c>
      <c r="T3765" s="38">
        <v>2004</v>
      </c>
      <c r="U3765" s="14">
        <f>S3765/H3765</f>
        <v>0.21624719101123596</v>
      </c>
      <c r="V3765" s="19"/>
      <c r="W3765" s="19"/>
      <c r="X3765" s="37" t="s">
        <v>3468</v>
      </c>
    </row>
    <row r="3766" spans="1:37" ht="16.5" customHeight="1">
      <c r="A3766" s="38">
        <v>138</v>
      </c>
      <c r="B3766" s="39">
        <v>50099</v>
      </c>
      <c r="C3766" s="38">
        <v>10297689</v>
      </c>
      <c r="D3766" s="40" t="s">
        <v>862</v>
      </c>
      <c r="E3766" s="38">
        <v>39</v>
      </c>
      <c r="F3766" s="38">
        <v>39</v>
      </c>
      <c r="G3766" s="38" t="s">
        <v>23</v>
      </c>
      <c r="H3766" s="42">
        <v>37245</v>
      </c>
      <c r="I3766" s="2"/>
      <c r="J3766" s="44">
        <v>42001</v>
      </c>
      <c r="K3766" s="42">
        <v>0</v>
      </c>
      <c r="L3766" s="42">
        <v>29190.85</v>
      </c>
      <c r="M3766" s="44">
        <v>45016</v>
      </c>
      <c r="N3766" s="42">
        <f>H3766-K3766-L3766</f>
        <v>8054.1500000000015</v>
      </c>
      <c r="O3766" s="42">
        <v>0</v>
      </c>
      <c r="P3766" s="45">
        <v>0.13</v>
      </c>
      <c r="Q3766" s="42">
        <v>0</v>
      </c>
      <c r="R3766" s="42">
        <v>0</v>
      </c>
      <c r="S3766" s="42">
        <v>8054.15</v>
      </c>
      <c r="T3766" s="38">
        <v>2101</v>
      </c>
      <c r="U3766" s="14">
        <f>S3766/H3766</f>
        <v>0.21624781849912739</v>
      </c>
      <c r="V3766" s="19"/>
      <c r="W3766" s="19"/>
      <c r="X3766" s="37" t="s">
        <v>3468</v>
      </c>
    </row>
    <row r="3767" spans="1:37" ht="16.5" customHeight="1">
      <c r="A3767" s="38">
        <v>27</v>
      </c>
      <c r="B3767" s="39">
        <v>50099</v>
      </c>
      <c r="C3767" s="38">
        <v>10297678</v>
      </c>
      <c r="D3767" s="40" t="s">
        <v>991</v>
      </c>
      <c r="E3767" s="38">
        <v>18</v>
      </c>
      <c r="F3767" s="38">
        <v>120</v>
      </c>
      <c r="G3767" s="38" t="s">
        <v>23</v>
      </c>
      <c r="H3767" s="42">
        <v>26460</v>
      </c>
      <c r="I3767" s="2"/>
      <c r="J3767" s="44">
        <v>42001</v>
      </c>
      <c r="K3767" s="42">
        <v>0</v>
      </c>
      <c r="L3767" s="42">
        <v>20738.060000000001</v>
      </c>
      <c r="M3767" s="44">
        <v>45016</v>
      </c>
      <c r="N3767" s="42">
        <f>H3767-K3767-L3767</f>
        <v>5721.9399999999987</v>
      </c>
      <c r="O3767" s="42">
        <v>0</v>
      </c>
      <c r="P3767" s="45">
        <v>0.13</v>
      </c>
      <c r="Q3767" s="42">
        <v>0</v>
      </c>
      <c r="R3767" s="42">
        <v>0</v>
      </c>
      <c r="S3767" s="42">
        <v>5721.94</v>
      </c>
      <c r="T3767" s="38">
        <v>1601</v>
      </c>
      <c r="U3767" s="14">
        <f>S3767/H3767</f>
        <v>0.21624867724867725</v>
      </c>
      <c r="V3767" s="19"/>
      <c r="W3767" s="19"/>
      <c r="X3767" s="37" t="s">
        <v>3468</v>
      </c>
    </row>
    <row r="3768" spans="1:37" ht="16.5" customHeight="1">
      <c r="A3768" s="38">
        <v>67</v>
      </c>
      <c r="B3768" s="39">
        <v>50099</v>
      </c>
      <c r="C3768" s="38">
        <v>10297334</v>
      </c>
      <c r="D3768" s="40" t="s">
        <v>1684</v>
      </c>
      <c r="E3768" s="38">
        <v>4</v>
      </c>
      <c r="F3768" s="38">
        <v>120</v>
      </c>
      <c r="G3768" s="38" t="s">
        <v>23</v>
      </c>
      <c r="H3768" s="42">
        <v>14852</v>
      </c>
      <c r="I3768" s="2"/>
      <c r="J3768" s="44">
        <v>42000</v>
      </c>
      <c r="K3768" s="42">
        <v>0</v>
      </c>
      <c r="L3768" s="42">
        <v>11640.27</v>
      </c>
      <c r="M3768" s="44">
        <v>45016</v>
      </c>
      <c r="N3768" s="42">
        <f>H3768-K3768-L3768</f>
        <v>3211.7299999999996</v>
      </c>
      <c r="O3768" s="42">
        <v>0</v>
      </c>
      <c r="P3768" s="45">
        <v>0.13</v>
      </c>
      <c r="Q3768" s="42">
        <v>0</v>
      </c>
      <c r="R3768" s="42">
        <v>0</v>
      </c>
      <c r="S3768" s="42">
        <v>3211.73</v>
      </c>
      <c r="T3768" s="38">
        <v>2002</v>
      </c>
      <c r="U3768" s="14">
        <f>S3768/H3768</f>
        <v>0.21624899003501213</v>
      </c>
      <c r="V3768" s="19"/>
      <c r="W3768" s="19"/>
      <c r="X3768" s="37" t="s">
        <v>3468</v>
      </c>
    </row>
    <row r="3769" spans="1:37" ht="16.5" customHeight="1">
      <c r="A3769" s="38">
        <v>87</v>
      </c>
      <c r="B3769" s="39">
        <v>50099</v>
      </c>
      <c r="C3769" s="38">
        <v>10297644</v>
      </c>
      <c r="D3769" s="40" t="s">
        <v>2558</v>
      </c>
      <c r="E3769" s="38">
        <v>1</v>
      </c>
      <c r="F3769" s="38">
        <v>120</v>
      </c>
      <c r="G3769" s="38" t="s">
        <v>21</v>
      </c>
      <c r="H3769" s="42">
        <v>80794.84</v>
      </c>
      <c r="I3769" s="2"/>
      <c r="J3769" s="44">
        <v>42002</v>
      </c>
      <c r="K3769" s="42">
        <v>0</v>
      </c>
      <c r="L3769" s="42">
        <v>63323</v>
      </c>
      <c r="M3769" s="44">
        <v>45016</v>
      </c>
      <c r="N3769" s="42">
        <f>H3769-K3769-L3769</f>
        <v>17471.839999999997</v>
      </c>
      <c r="O3769" s="42">
        <v>0</v>
      </c>
      <c r="P3769" s="45">
        <v>0.13</v>
      </c>
      <c r="Q3769" s="42">
        <v>0</v>
      </c>
      <c r="R3769" s="42">
        <v>0</v>
      </c>
      <c r="S3769" s="42">
        <v>17471.84</v>
      </c>
      <c r="T3769" s="38">
        <v>5000</v>
      </c>
      <c r="U3769" s="14">
        <f>S3769/H3769</f>
        <v>0.21624945355421213</v>
      </c>
      <c r="V3769" s="19"/>
      <c r="W3769" s="19"/>
      <c r="X3769" s="37" t="s">
        <v>3468</v>
      </c>
    </row>
    <row r="3770" spans="1:37" ht="16.5" customHeight="1">
      <c r="A3770" s="38">
        <v>167</v>
      </c>
      <c r="B3770" s="39">
        <v>10736</v>
      </c>
      <c r="C3770" s="38">
        <v>10284268</v>
      </c>
      <c r="D3770" s="40" t="s">
        <v>31</v>
      </c>
      <c r="E3770" s="38">
        <v>200</v>
      </c>
      <c r="F3770" s="38">
        <v>120</v>
      </c>
      <c r="G3770" s="38" t="s">
        <v>23</v>
      </c>
      <c r="H3770" s="42">
        <v>8888.8799999999992</v>
      </c>
      <c r="I3770" s="49"/>
      <c r="J3770" s="44">
        <v>42089</v>
      </c>
      <c r="K3770" s="42">
        <v>0</v>
      </c>
      <c r="L3770" s="42">
        <v>6966.66</v>
      </c>
      <c r="M3770" s="44">
        <v>45107</v>
      </c>
      <c r="N3770" s="42">
        <f>H3770-K3770-L3770</f>
        <v>1922.2199999999993</v>
      </c>
      <c r="O3770" s="42">
        <v>0</v>
      </c>
      <c r="P3770" s="45">
        <v>0.13</v>
      </c>
      <c r="Q3770" s="42">
        <v>0</v>
      </c>
      <c r="R3770" s="42">
        <v>0</v>
      </c>
      <c r="S3770" s="42">
        <f>N3770-R3770</f>
        <v>1922.2199999999993</v>
      </c>
      <c r="T3770" s="38">
        <v>5000</v>
      </c>
      <c r="U3770" s="14">
        <f>S3770/H3770</f>
        <v>0.2162499662499662</v>
      </c>
      <c r="V3770" s="19"/>
      <c r="W3770" s="19"/>
      <c r="X3770" s="37" t="s">
        <v>3461</v>
      </c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</row>
    <row r="3771" spans="1:37" ht="16.5" customHeight="1">
      <c r="A3771" s="38">
        <v>72</v>
      </c>
      <c r="B3771" s="39">
        <v>50099</v>
      </c>
      <c r="C3771" s="38">
        <v>10297642</v>
      </c>
      <c r="D3771" s="40" t="s">
        <v>2551</v>
      </c>
      <c r="E3771" s="38">
        <v>1</v>
      </c>
      <c r="F3771" s="38">
        <v>120</v>
      </c>
      <c r="G3771" s="38" t="s">
        <v>21</v>
      </c>
      <c r="H3771" s="42">
        <v>57710.99</v>
      </c>
      <c r="I3771" s="2"/>
      <c r="J3771" s="44">
        <v>42002</v>
      </c>
      <c r="K3771" s="42">
        <v>0</v>
      </c>
      <c r="L3771" s="42">
        <v>45230.99</v>
      </c>
      <c r="M3771" s="44">
        <v>45016</v>
      </c>
      <c r="N3771" s="42">
        <f>H3771-K3771-L3771</f>
        <v>12480</v>
      </c>
      <c r="O3771" s="42">
        <v>0</v>
      </c>
      <c r="P3771" s="45">
        <v>0.13</v>
      </c>
      <c r="Q3771" s="42">
        <v>0</v>
      </c>
      <c r="R3771" s="42">
        <v>0</v>
      </c>
      <c r="S3771" s="42">
        <v>12480</v>
      </c>
      <c r="T3771" s="38">
        <v>5000</v>
      </c>
      <c r="U3771" s="14">
        <f>S3771/H3771</f>
        <v>0.21624997249224109</v>
      </c>
      <c r="V3771" s="19"/>
      <c r="W3771" s="19"/>
      <c r="X3771" s="37" t="s">
        <v>3468</v>
      </c>
    </row>
    <row r="3772" spans="1:37" ht="16.5" customHeight="1">
      <c r="A3772" s="38">
        <v>65</v>
      </c>
      <c r="B3772" s="39">
        <v>50099</v>
      </c>
      <c r="C3772" s="38">
        <v>10297333</v>
      </c>
      <c r="D3772" s="40" t="s">
        <v>984</v>
      </c>
      <c r="E3772" s="38">
        <v>2</v>
      </c>
      <c r="F3772" s="38">
        <v>120</v>
      </c>
      <c r="G3772" s="38" t="s">
        <v>23</v>
      </c>
      <c r="H3772" s="42">
        <v>9000</v>
      </c>
      <c r="I3772" s="2"/>
      <c r="J3772" s="44">
        <v>42000</v>
      </c>
      <c r="K3772" s="42">
        <v>0</v>
      </c>
      <c r="L3772" s="42">
        <v>7053.75</v>
      </c>
      <c r="M3772" s="44">
        <v>45016</v>
      </c>
      <c r="N3772" s="42">
        <f>H3772-K3772-L3772</f>
        <v>1946.25</v>
      </c>
      <c r="O3772" s="42">
        <v>0</v>
      </c>
      <c r="P3772" s="45">
        <v>0.13</v>
      </c>
      <c r="Q3772" s="42">
        <v>0</v>
      </c>
      <c r="R3772" s="42">
        <v>0</v>
      </c>
      <c r="S3772" s="42">
        <v>1946.25</v>
      </c>
      <c r="T3772" s="38">
        <v>1601</v>
      </c>
      <c r="U3772" s="14">
        <f>S3772/H3772</f>
        <v>0.21625</v>
      </c>
      <c r="V3772" s="19"/>
      <c r="W3772" s="19"/>
      <c r="X3772" s="37" t="s">
        <v>3468</v>
      </c>
    </row>
    <row r="3773" spans="1:37" ht="16.5" customHeight="1">
      <c r="A3773" s="38">
        <v>120</v>
      </c>
      <c r="B3773" s="39">
        <v>50099</v>
      </c>
      <c r="C3773" s="38">
        <v>10297355</v>
      </c>
      <c r="D3773" s="40" t="s">
        <v>2294</v>
      </c>
      <c r="E3773" s="38">
        <v>1</v>
      </c>
      <c r="F3773" s="38">
        <v>120</v>
      </c>
      <c r="G3773" s="38" t="s">
        <v>727</v>
      </c>
      <c r="H3773" s="42">
        <v>528889.66</v>
      </c>
      <c r="I3773" s="2"/>
      <c r="J3773" s="44">
        <v>42003</v>
      </c>
      <c r="K3773" s="42">
        <v>0</v>
      </c>
      <c r="L3773" s="42">
        <v>414517.27</v>
      </c>
      <c r="M3773" s="44">
        <v>45016</v>
      </c>
      <c r="N3773" s="42">
        <f>H3773-K3773-L3773</f>
        <v>114372.39000000001</v>
      </c>
      <c r="O3773" s="42">
        <v>0</v>
      </c>
      <c r="P3773" s="45">
        <v>0.13</v>
      </c>
      <c r="Q3773" s="42">
        <v>0</v>
      </c>
      <c r="R3773" s="42">
        <v>0</v>
      </c>
      <c r="S3773" s="42">
        <v>114372.39</v>
      </c>
      <c r="T3773" s="38">
        <v>5000</v>
      </c>
      <c r="U3773" s="14">
        <f>S3773/H3773</f>
        <v>0.21625000193802238</v>
      </c>
      <c r="V3773" s="19"/>
      <c r="W3773" s="19"/>
      <c r="X3773" s="37" t="s">
        <v>3468</v>
      </c>
    </row>
    <row r="3774" spans="1:37" ht="16.5" customHeight="1">
      <c r="A3774" s="38">
        <v>91</v>
      </c>
      <c r="B3774" s="39">
        <v>50099</v>
      </c>
      <c r="C3774" s="38">
        <v>10297758</v>
      </c>
      <c r="D3774" s="40" t="s">
        <v>109</v>
      </c>
      <c r="E3774" s="38">
        <v>75</v>
      </c>
      <c r="F3774" s="38">
        <v>120</v>
      </c>
      <c r="G3774" s="38" t="s">
        <v>23</v>
      </c>
      <c r="H3774" s="42">
        <v>31500</v>
      </c>
      <c r="I3774" s="2"/>
      <c r="J3774" s="44">
        <v>42000</v>
      </c>
      <c r="K3774" s="42">
        <v>0</v>
      </c>
      <c r="L3774" s="42">
        <v>24688.11</v>
      </c>
      <c r="M3774" s="44">
        <v>45016</v>
      </c>
      <c r="N3774" s="42">
        <f>H3774-K3774-L3774</f>
        <v>6811.8899999999994</v>
      </c>
      <c r="O3774" s="42">
        <v>0</v>
      </c>
      <c r="P3774" s="45">
        <v>0.13</v>
      </c>
      <c r="Q3774" s="42">
        <v>0</v>
      </c>
      <c r="R3774" s="42">
        <v>0</v>
      </c>
      <c r="S3774" s="42">
        <v>6811.89</v>
      </c>
      <c r="T3774" s="38">
        <v>5000</v>
      </c>
      <c r="U3774" s="14">
        <f>S3774/H3774</f>
        <v>0.21625047619047619</v>
      </c>
      <c r="V3774" s="19"/>
      <c r="W3774" s="19"/>
      <c r="X3774" s="37" t="s">
        <v>3468</v>
      </c>
    </row>
    <row r="3775" spans="1:37" ht="16.5" customHeight="1">
      <c r="A3775" s="38">
        <v>60</v>
      </c>
      <c r="B3775" s="39">
        <v>50099</v>
      </c>
      <c r="C3775" s="38">
        <v>10297696</v>
      </c>
      <c r="D3775" s="40" t="s">
        <v>1673</v>
      </c>
      <c r="E3775" s="38">
        <v>22</v>
      </c>
      <c r="F3775" s="38">
        <v>120</v>
      </c>
      <c r="G3775" s="38" t="s">
        <v>23</v>
      </c>
      <c r="H3775" s="42">
        <v>12650</v>
      </c>
      <c r="I3775" s="2"/>
      <c r="J3775" s="44">
        <v>42000</v>
      </c>
      <c r="K3775" s="42">
        <v>0</v>
      </c>
      <c r="L3775" s="42">
        <v>9914.43</v>
      </c>
      <c r="M3775" s="44">
        <v>45016</v>
      </c>
      <c r="N3775" s="42">
        <f>H3775-K3775-L3775</f>
        <v>2735.5699999999997</v>
      </c>
      <c r="O3775" s="42">
        <v>0</v>
      </c>
      <c r="P3775" s="45">
        <v>0.13</v>
      </c>
      <c r="Q3775" s="42">
        <v>0</v>
      </c>
      <c r="R3775" s="42">
        <v>0</v>
      </c>
      <c r="S3775" s="42">
        <v>2735.57</v>
      </c>
      <c r="T3775" s="38">
        <v>1601</v>
      </c>
      <c r="U3775" s="14">
        <f>S3775/H3775</f>
        <v>0.21625059288537551</v>
      </c>
      <c r="V3775" s="19"/>
      <c r="W3775" s="19"/>
      <c r="X3775" s="37" t="s">
        <v>3468</v>
      </c>
    </row>
    <row r="3776" spans="1:37" ht="16.5" customHeight="1">
      <c r="A3776" s="38">
        <v>2</v>
      </c>
      <c r="B3776" s="39">
        <v>40708</v>
      </c>
      <c r="C3776" s="38">
        <v>10278646</v>
      </c>
      <c r="D3776" s="40" t="s">
        <v>2904</v>
      </c>
      <c r="E3776" s="41">
        <v>1</v>
      </c>
      <c r="F3776" s="38">
        <v>120</v>
      </c>
      <c r="G3776" s="38" t="s">
        <v>262</v>
      </c>
      <c r="H3776" s="42">
        <v>96921</v>
      </c>
      <c r="I3776" s="2"/>
      <c r="J3776" s="44">
        <v>41941</v>
      </c>
      <c r="K3776" s="42">
        <v>0</v>
      </c>
      <c r="L3776" s="42">
        <v>75961.77</v>
      </c>
      <c r="M3776" s="44">
        <v>44957</v>
      </c>
      <c r="N3776" s="42">
        <f>H3776-K3776-L3776</f>
        <v>20959.229999999996</v>
      </c>
      <c r="O3776" s="42">
        <v>0</v>
      </c>
      <c r="P3776" s="45">
        <v>0.13</v>
      </c>
      <c r="Q3776" s="42">
        <v>0</v>
      </c>
      <c r="R3776" s="42">
        <v>0</v>
      </c>
      <c r="S3776" s="42">
        <f>N3776-R3776</f>
        <v>20959.229999999996</v>
      </c>
      <c r="T3776" s="38">
        <v>5000</v>
      </c>
      <c r="U3776" s="14">
        <f>S3776/H3776</f>
        <v>0.21625065775218988</v>
      </c>
      <c r="V3776" s="19"/>
      <c r="W3776" s="19"/>
      <c r="X3776" s="37" t="s">
        <v>3467</v>
      </c>
      <c r="Y3776" s="20"/>
      <c r="Z3776" s="20"/>
      <c r="AA3776" s="20"/>
      <c r="AB3776" s="20"/>
      <c r="AC3776" s="20"/>
      <c r="AD3776" s="20"/>
      <c r="AE3776" s="20"/>
      <c r="AF3776" s="20"/>
      <c r="AG3776" s="20"/>
      <c r="AH3776" s="20"/>
      <c r="AI3776" s="20"/>
      <c r="AJ3776" s="20"/>
    </row>
    <row r="3777" spans="1:24" ht="16.5" customHeight="1">
      <c r="A3777" s="38">
        <v>69</v>
      </c>
      <c r="B3777" s="39">
        <v>50099</v>
      </c>
      <c r="C3777" s="38">
        <v>10297645</v>
      </c>
      <c r="D3777" s="40" t="s">
        <v>2548</v>
      </c>
      <c r="E3777" s="38">
        <v>1</v>
      </c>
      <c r="F3777" s="38">
        <v>120</v>
      </c>
      <c r="G3777" s="38" t="s">
        <v>21</v>
      </c>
      <c r="H3777" s="42">
        <v>18743.849999999999</v>
      </c>
      <c r="I3777" s="2"/>
      <c r="J3777" s="44">
        <v>42002</v>
      </c>
      <c r="K3777" s="42">
        <v>0</v>
      </c>
      <c r="L3777" s="42">
        <v>14690.48</v>
      </c>
      <c r="M3777" s="44">
        <v>45016</v>
      </c>
      <c r="N3777" s="42">
        <f>H3777-K3777-L3777</f>
        <v>4053.369999999999</v>
      </c>
      <c r="O3777" s="42">
        <v>0</v>
      </c>
      <c r="P3777" s="45">
        <v>0.13</v>
      </c>
      <c r="Q3777" s="42">
        <v>0</v>
      </c>
      <c r="R3777" s="42">
        <v>0</v>
      </c>
      <c r="S3777" s="42">
        <v>4053.37</v>
      </c>
      <c r="T3777" s="38">
        <v>1601</v>
      </c>
      <c r="U3777" s="14">
        <f>S3777/H3777</f>
        <v>0.21625066355097808</v>
      </c>
      <c r="V3777" s="19"/>
      <c r="W3777" s="19"/>
      <c r="X3777" s="37" t="s">
        <v>3468</v>
      </c>
    </row>
    <row r="3778" spans="1:24" ht="16.5" customHeight="1">
      <c r="A3778" s="38">
        <v>71</v>
      </c>
      <c r="B3778" s="39">
        <v>50099</v>
      </c>
      <c r="C3778" s="38">
        <v>10297639</v>
      </c>
      <c r="D3778" s="40" t="s">
        <v>2550</v>
      </c>
      <c r="E3778" s="38">
        <v>1</v>
      </c>
      <c r="F3778" s="38">
        <v>120</v>
      </c>
      <c r="G3778" s="38" t="s">
        <v>21</v>
      </c>
      <c r="H3778" s="42">
        <v>68161.399999999994</v>
      </c>
      <c r="I3778" s="2"/>
      <c r="J3778" s="44">
        <v>42002</v>
      </c>
      <c r="K3778" s="42">
        <v>0</v>
      </c>
      <c r="L3778" s="42">
        <v>53421.45</v>
      </c>
      <c r="M3778" s="44">
        <v>45016</v>
      </c>
      <c r="N3778" s="42">
        <f>H3778-K3778-L3778</f>
        <v>14739.949999999997</v>
      </c>
      <c r="O3778" s="42">
        <v>0</v>
      </c>
      <c r="P3778" s="45">
        <v>0.13</v>
      </c>
      <c r="Q3778" s="42">
        <v>0</v>
      </c>
      <c r="R3778" s="42">
        <v>0</v>
      </c>
      <c r="S3778" s="42">
        <v>14739.95</v>
      </c>
      <c r="T3778" s="38">
        <v>5000</v>
      </c>
      <c r="U3778" s="14">
        <f>S3778/H3778</f>
        <v>0.2162506932075926</v>
      </c>
      <c r="V3778" s="19"/>
      <c r="W3778" s="19"/>
      <c r="X3778" s="37" t="s">
        <v>3468</v>
      </c>
    </row>
    <row r="3779" spans="1:24" ht="16.5" customHeight="1">
      <c r="A3779" s="38">
        <v>86</v>
      </c>
      <c r="B3779" s="39">
        <v>50099</v>
      </c>
      <c r="C3779" s="38">
        <v>10297640</v>
      </c>
      <c r="D3779" s="40" t="s">
        <v>2557</v>
      </c>
      <c r="E3779" s="38">
        <v>1</v>
      </c>
      <c r="F3779" s="38">
        <v>120</v>
      </c>
      <c r="G3779" s="38" t="s">
        <v>21</v>
      </c>
      <c r="H3779" s="42">
        <v>103880.05</v>
      </c>
      <c r="I3779" s="2"/>
      <c r="J3779" s="44">
        <v>42002</v>
      </c>
      <c r="K3779" s="42">
        <v>0</v>
      </c>
      <c r="L3779" s="42">
        <v>81415.86</v>
      </c>
      <c r="M3779" s="44">
        <v>45016</v>
      </c>
      <c r="N3779" s="42">
        <f>H3779-K3779-L3779</f>
        <v>22464.190000000002</v>
      </c>
      <c r="O3779" s="42">
        <v>0</v>
      </c>
      <c r="P3779" s="45">
        <v>0.13</v>
      </c>
      <c r="Q3779" s="42">
        <v>0</v>
      </c>
      <c r="R3779" s="42">
        <v>0</v>
      </c>
      <c r="S3779" s="42">
        <v>22464.19</v>
      </c>
      <c r="T3779" s="38">
        <v>5000</v>
      </c>
      <c r="U3779" s="14">
        <f>S3779/H3779</f>
        <v>0.21625124362185039</v>
      </c>
      <c r="V3779" s="19"/>
      <c r="W3779" s="19"/>
      <c r="X3779" s="37" t="s">
        <v>3468</v>
      </c>
    </row>
    <row r="3780" spans="1:24" ht="16.5" customHeight="1">
      <c r="A3780" s="38">
        <v>74</v>
      </c>
      <c r="B3780" s="39">
        <v>50099</v>
      </c>
      <c r="C3780" s="38">
        <v>10297646</v>
      </c>
      <c r="D3780" s="40" t="s">
        <v>2553</v>
      </c>
      <c r="E3780" s="38">
        <v>1</v>
      </c>
      <c r="F3780" s="38">
        <v>120</v>
      </c>
      <c r="G3780" s="38" t="s">
        <v>21</v>
      </c>
      <c r="H3780" s="42">
        <v>84990.85</v>
      </c>
      <c r="I3780" s="2"/>
      <c r="J3780" s="44">
        <v>42002</v>
      </c>
      <c r="K3780" s="42">
        <v>0</v>
      </c>
      <c r="L3780" s="42">
        <v>66611.460000000006</v>
      </c>
      <c r="M3780" s="44">
        <v>45016</v>
      </c>
      <c r="N3780" s="42">
        <f>H3780-K3780-L3780</f>
        <v>18379.39</v>
      </c>
      <c r="O3780" s="42">
        <v>0</v>
      </c>
      <c r="P3780" s="45">
        <v>0.13</v>
      </c>
      <c r="Q3780" s="42">
        <v>0</v>
      </c>
      <c r="R3780" s="42">
        <v>0</v>
      </c>
      <c r="S3780" s="42">
        <v>18379.39</v>
      </c>
      <c r="T3780" s="38">
        <v>2101</v>
      </c>
      <c r="U3780" s="14">
        <f>S3780/H3780</f>
        <v>0.21625139647385569</v>
      </c>
      <c r="V3780" s="19"/>
      <c r="W3780" s="19"/>
      <c r="X3780" s="37" t="s">
        <v>3468</v>
      </c>
    </row>
    <row r="3781" spans="1:24" ht="16.5" customHeight="1">
      <c r="A3781" s="38">
        <v>73</v>
      </c>
      <c r="B3781" s="39">
        <v>50099</v>
      </c>
      <c r="C3781" s="38">
        <v>10297641</v>
      </c>
      <c r="D3781" s="40" t="s">
        <v>2552</v>
      </c>
      <c r="E3781" s="38">
        <v>1</v>
      </c>
      <c r="F3781" s="38">
        <v>120</v>
      </c>
      <c r="G3781" s="38" t="s">
        <v>21</v>
      </c>
      <c r="H3781" s="42">
        <v>52092.99</v>
      </c>
      <c r="I3781" s="2"/>
      <c r="J3781" s="44">
        <v>42002</v>
      </c>
      <c r="K3781" s="42">
        <v>0</v>
      </c>
      <c r="L3781" s="42">
        <v>40827.78</v>
      </c>
      <c r="M3781" s="44">
        <v>45016</v>
      </c>
      <c r="N3781" s="42">
        <f>H3781-K3781-L3781</f>
        <v>11265.21</v>
      </c>
      <c r="O3781" s="42">
        <v>0</v>
      </c>
      <c r="P3781" s="45">
        <v>0.13</v>
      </c>
      <c r="Q3781" s="42">
        <v>0</v>
      </c>
      <c r="R3781" s="42">
        <v>0</v>
      </c>
      <c r="S3781" s="42">
        <v>11265.21</v>
      </c>
      <c r="T3781" s="38">
        <v>5000</v>
      </c>
      <c r="U3781" s="14">
        <f>S3781/H3781</f>
        <v>0.21625193716083488</v>
      </c>
      <c r="V3781" s="19"/>
      <c r="W3781" s="19"/>
      <c r="X3781" s="37" t="s">
        <v>3468</v>
      </c>
    </row>
    <row r="3782" spans="1:24" ht="16.5" customHeight="1">
      <c r="A3782" s="38">
        <v>63</v>
      </c>
      <c r="B3782" s="39">
        <v>50099</v>
      </c>
      <c r="C3782" s="38">
        <v>10296794</v>
      </c>
      <c r="D3782" s="40" t="s">
        <v>2545</v>
      </c>
      <c r="E3782" s="38">
        <v>1</v>
      </c>
      <c r="F3782" s="38">
        <v>120</v>
      </c>
      <c r="G3782" s="38" t="s">
        <v>23</v>
      </c>
      <c r="H3782" s="42">
        <v>1845.3</v>
      </c>
      <c r="I3782" s="2"/>
      <c r="J3782" s="44">
        <v>42000</v>
      </c>
      <c r="K3782" s="42">
        <v>0</v>
      </c>
      <c r="L3782" s="42">
        <v>1446.25</v>
      </c>
      <c r="M3782" s="44">
        <v>45016</v>
      </c>
      <c r="N3782" s="42">
        <f>H3782-K3782-L3782</f>
        <v>399.04999999999995</v>
      </c>
      <c r="O3782" s="42">
        <v>0</v>
      </c>
      <c r="P3782" s="45">
        <v>0.13</v>
      </c>
      <c r="Q3782" s="42">
        <v>0</v>
      </c>
      <c r="R3782" s="42">
        <v>0</v>
      </c>
      <c r="S3782" s="42">
        <v>399.05</v>
      </c>
      <c r="T3782" s="38">
        <v>1601</v>
      </c>
      <c r="U3782" s="14">
        <f>S3782/H3782</f>
        <v>0.21625209992955077</v>
      </c>
      <c r="V3782" s="19"/>
      <c r="W3782" s="19"/>
      <c r="X3782" s="37" t="s">
        <v>3468</v>
      </c>
    </row>
    <row r="3783" spans="1:24" ht="16.5" customHeight="1">
      <c r="A3783" s="38">
        <v>137</v>
      </c>
      <c r="B3783" s="39">
        <v>50099</v>
      </c>
      <c r="C3783" s="38">
        <v>10297699</v>
      </c>
      <c r="D3783" s="40" t="s">
        <v>237</v>
      </c>
      <c r="E3783" s="38">
        <v>74</v>
      </c>
      <c r="F3783" s="38">
        <v>74</v>
      </c>
      <c r="G3783" s="38" t="s">
        <v>23</v>
      </c>
      <c r="H3783" s="42">
        <v>33152</v>
      </c>
      <c r="I3783" s="2"/>
      <c r="J3783" s="44">
        <v>42000</v>
      </c>
      <c r="K3783" s="42">
        <v>0</v>
      </c>
      <c r="L3783" s="42">
        <v>25982.78</v>
      </c>
      <c r="M3783" s="44">
        <v>45016</v>
      </c>
      <c r="N3783" s="42">
        <f>H3783-K3783-L3783</f>
        <v>7169.2200000000012</v>
      </c>
      <c r="O3783" s="42">
        <v>0</v>
      </c>
      <c r="P3783" s="45">
        <v>0.13</v>
      </c>
      <c r="Q3783" s="42">
        <v>0</v>
      </c>
      <c r="R3783" s="42">
        <v>0</v>
      </c>
      <c r="S3783" s="42">
        <v>7169.22</v>
      </c>
      <c r="T3783" s="38">
        <v>2101</v>
      </c>
      <c r="U3783" s="14">
        <f>S3783/H3783</f>
        <v>0.21625301640926642</v>
      </c>
      <c r="V3783" s="19"/>
      <c r="W3783" s="19"/>
      <c r="X3783" s="37" t="s">
        <v>3468</v>
      </c>
    </row>
    <row r="3784" spans="1:24" ht="16.5" customHeight="1">
      <c r="A3784" s="38">
        <v>70</v>
      </c>
      <c r="B3784" s="39">
        <v>50099</v>
      </c>
      <c r="C3784" s="38">
        <v>10297647</v>
      </c>
      <c r="D3784" s="40" t="s">
        <v>2549</v>
      </c>
      <c r="E3784" s="38">
        <v>1</v>
      </c>
      <c r="F3784" s="38">
        <v>120</v>
      </c>
      <c r="G3784" s="38" t="s">
        <v>21</v>
      </c>
      <c r="H3784" s="42">
        <v>19767.34</v>
      </c>
      <c r="I3784" s="2"/>
      <c r="J3784" s="44">
        <v>42002</v>
      </c>
      <c r="K3784" s="42">
        <v>0</v>
      </c>
      <c r="L3784" s="42">
        <v>15492.57</v>
      </c>
      <c r="M3784" s="44">
        <v>45016</v>
      </c>
      <c r="N3784" s="42">
        <f>H3784-K3784-L3784</f>
        <v>4274.7700000000004</v>
      </c>
      <c r="O3784" s="42">
        <v>0</v>
      </c>
      <c r="P3784" s="45">
        <v>0.13</v>
      </c>
      <c r="Q3784" s="42">
        <v>0</v>
      </c>
      <c r="R3784" s="42">
        <v>0</v>
      </c>
      <c r="S3784" s="42">
        <v>4274.7700000000004</v>
      </c>
      <c r="T3784" s="38">
        <v>2001</v>
      </c>
      <c r="U3784" s="14">
        <f>S3784/H3784</f>
        <v>0.21625418493332943</v>
      </c>
      <c r="V3784" s="19"/>
      <c r="W3784" s="19"/>
      <c r="X3784" s="37" t="s">
        <v>3468</v>
      </c>
    </row>
    <row r="3785" spans="1:24" ht="16.5" customHeight="1">
      <c r="A3785" s="38">
        <v>108</v>
      </c>
      <c r="B3785" s="39">
        <v>50099</v>
      </c>
      <c r="C3785" s="38">
        <v>10297694</v>
      </c>
      <c r="D3785" s="40" t="s">
        <v>885</v>
      </c>
      <c r="E3785" s="38">
        <v>18</v>
      </c>
      <c r="F3785" s="38">
        <v>120</v>
      </c>
      <c r="G3785" s="38" t="s">
        <v>23</v>
      </c>
      <c r="H3785" s="42">
        <v>12474</v>
      </c>
      <c r="I3785" s="2"/>
      <c r="J3785" s="44">
        <v>42000</v>
      </c>
      <c r="K3785" s="42">
        <v>0</v>
      </c>
      <c r="L3785" s="42">
        <v>9776.44</v>
      </c>
      <c r="M3785" s="44">
        <v>45016</v>
      </c>
      <c r="N3785" s="42">
        <f>H3785-K3785-L3785</f>
        <v>2697.5599999999995</v>
      </c>
      <c r="O3785" s="42">
        <v>0</v>
      </c>
      <c r="P3785" s="45">
        <v>0.13</v>
      </c>
      <c r="Q3785" s="42">
        <v>0</v>
      </c>
      <c r="R3785" s="42">
        <v>0</v>
      </c>
      <c r="S3785" s="42">
        <v>2697.56</v>
      </c>
      <c r="T3785" s="38">
        <v>2107</v>
      </c>
      <c r="U3785" s="14">
        <f>S3785/H3785</f>
        <v>0.2162546095879429</v>
      </c>
      <c r="V3785" s="19"/>
      <c r="W3785" s="19"/>
      <c r="X3785" s="37" t="s">
        <v>3468</v>
      </c>
    </row>
    <row r="3786" spans="1:24" ht="16.5" customHeight="1">
      <c r="A3786" s="38">
        <v>136</v>
      </c>
      <c r="B3786" s="39">
        <v>50099</v>
      </c>
      <c r="C3786" s="38">
        <v>10297703</v>
      </c>
      <c r="D3786" s="40" t="s">
        <v>887</v>
      </c>
      <c r="E3786" s="38">
        <v>27</v>
      </c>
      <c r="F3786" s="38">
        <v>27</v>
      </c>
      <c r="G3786" s="38" t="s">
        <v>23</v>
      </c>
      <c r="H3786" s="42">
        <v>7722</v>
      </c>
      <c r="I3786" s="2"/>
      <c r="J3786" s="44">
        <v>42000</v>
      </c>
      <c r="K3786" s="42">
        <v>0</v>
      </c>
      <c r="L3786" s="42">
        <v>6052.08</v>
      </c>
      <c r="M3786" s="44">
        <v>45016</v>
      </c>
      <c r="N3786" s="42">
        <f>H3786-K3786-L3786</f>
        <v>1669.92</v>
      </c>
      <c r="O3786" s="42">
        <v>0</v>
      </c>
      <c r="P3786" s="45">
        <v>0.13</v>
      </c>
      <c r="Q3786" s="42">
        <v>0</v>
      </c>
      <c r="R3786" s="42">
        <v>0</v>
      </c>
      <c r="S3786" s="42">
        <v>1669.92</v>
      </c>
      <c r="T3786" s="38">
        <v>2107</v>
      </c>
      <c r="U3786" s="14">
        <f>S3786/H3786</f>
        <v>0.21625485625485627</v>
      </c>
      <c r="V3786" s="19"/>
      <c r="W3786" s="19"/>
      <c r="X3786" s="37" t="s">
        <v>3468</v>
      </c>
    </row>
    <row r="3787" spans="1:24" ht="16.5" customHeight="1">
      <c r="A3787" s="38">
        <v>55</v>
      </c>
      <c r="B3787" s="39">
        <v>10723</v>
      </c>
      <c r="C3787" s="38">
        <v>10295395</v>
      </c>
      <c r="D3787" s="40" t="s">
        <v>271</v>
      </c>
      <c r="E3787" s="58">
        <v>3</v>
      </c>
      <c r="F3787" s="38">
        <v>120</v>
      </c>
      <c r="G3787" s="38" t="s">
        <v>23</v>
      </c>
      <c r="H3787" s="42">
        <v>9871.7900000000009</v>
      </c>
      <c r="I3787" s="57"/>
      <c r="J3787" s="44">
        <v>42182</v>
      </c>
      <c r="K3787" s="42">
        <v>0</v>
      </c>
      <c r="L3787" s="42">
        <v>7736.96</v>
      </c>
      <c r="M3787" s="44">
        <v>45199</v>
      </c>
      <c r="N3787" s="42">
        <f>H3787-K3787-L3787</f>
        <v>2134.8300000000008</v>
      </c>
      <c r="O3787" s="42">
        <v>0</v>
      </c>
      <c r="P3787" s="45">
        <v>0.13</v>
      </c>
      <c r="Q3787" s="42">
        <v>0</v>
      </c>
      <c r="R3787" s="42">
        <v>0</v>
      </c>
      <c r="S3787" s="42">
        <f>N3787</f>
        <v>2134.8300000000008</v>
      </c>
      <c r="T3787" s="38">
        <v>5000</v>
      </c>
      <c r="U3787" s="14">
        <f>S3787/H3787</f>
        <v>0.21625561321705594</v>
      </c>
      <c r="V3787" s="19"/>
      <c r="W3787" s="19"/>
      <c r="X3787" s="37" t="s">
        <v>3470</v>
      </c>
    </row>
    <row r="3788" spans="1:24" ht="16.5" customHeight="1">
      <c r="A3788" s="38">
        <v>580</v>
      </c>
      <c r="B3788" s="39">
        <v>10729</v>
      </c>
      <c r="C3788" s="38">
        <v>10291897</v>
      </c>
      <c r="D3788" s="40" t="s">
        <v>3232</v>
      </c>
      <c r="E3788" s="58">
        <v>1</v>
      </c>
      <c r="F3788" s="38">
        <v>120</v>
      </c>
      <c r="G3788" s="38" t="s">
        <v>23</v>
      </c>
      <c r="H3788" s="42">
        <v>27350.42</v>
      </c>
      <c r="I3788" s="37"/>
      <c r="J3788" s="44">
        <v>42243</v>
      </c>
      <c r="K3788" s="42">
        <v>0</v>
      </c>
      <c r="L3788" s="42">
        <v>21435.7</v>
      </c>
      <c r="M3788" s="44">
        <v>45259</v>
      </c>
      <c r="N3788" s="42">
        <v>5914.72</v>
      </c>
      <c r="O3788" s="42">
        <v>0</v>
      </c>
      <c r="P3788" s="45">
        <f>IF(J3788&lt;DATEVALUE("2009-1-1"),3%,13%)</f>
        <v>0.13</v>
      </c>
      <c r="Q3788" s="42">
        <f>IF(P3788=13%,ROUND(O3788/(1+P3788)*P3788,2),ROUND(O3788/(1+0.03)*0.02,2))</f>
        <v>0</v>
      </c>
      <c r="R3788" s="42">
        <f>O3788-Q3788</f>
        <v>0</v>
      </c>
      <c r="S3788" s="42">
        <f>N3788-R3788</f>
        <v>5914.72</v>
      </c>
      <c r="T3788" s="38">
        <v>2107</v>
      </c>
      <c r="U3788" s="14">
        <f>S3788/H3788</f>
        <v>0.21625700811907095</v>
      </c>
      <c r="V3788" s="19"/>
      <c r="W3788" s="19"/>
      <c r="X3788" s="37" t="s">
        <v>3459</v>
      </c>
    </row>
    <row r="3789" spans="1:24" ht="16.5" customHeight="1">
      <c r="A3789" s="38">
        <v>43</v>
      </c>
      <c r="B3789" s="39">
        <v>50099</v>
      </c>
      <c r="C3789" s="38">
        <v>10297701</v>
      </c>
      <c r="D3789" s="40" t="s">
        <v>227</v>
      </c>
      <c r="E3789" s="38">
        <v>10</v>
      </c>
      <c r="F3789" s="38">
        <v>120</v>
      </c>
      <c r="G3789" s="38" t="s">
        <v>23</v>
      </c>
      <c r="H3789" s="42">
        <v>4131.5</v>
      </c>
      <c r="I3789" s="2"/>
      <c r="J3789" s="44">
        <v>42000</v>
      </c>
      <c r="K3789" s="42">
        <v>0</v>
      </c>
      <c r="L3789" s="42">
        <v>3238.03</v>
      </c>
      <c r="M3789" s="44">
        <v>45016</v>
      </c>
      <c r="N3789" s="42">
        <f>H3789-K3789-L3789</f>
        <v>893.4699999999998</v>
      </c>
      <c r="O3789" s="42">
        <v>0</v>
      </c>
      <c r="P3789" s="45">
        <v>0.13</v>
      </c>
      <c r="Q3789" s="42">
        <v>0</v>
      </c>
      <c r="R3789" s="42">
        <v>0</v>
      </c>
      <c r="S3789" s="42">
        <v>893.47</v>
      </c>
      <c r="T3789" s="38">
        <v>2101</v>
      </c>
      <c r="U3789" s="14">
        <f>S3789/H3789</f>
        <v>0.21625801766912744</v>
      </c>
      <c r="V3789" s="19"/>
      <c r="W3789" s="19"/>
      <c r="X3789" s="37" t="s">
        <v>3468</v>
      </c>
    </row>
    <row r="3790" spans="1:24" ht="16.5" customHeight="1">
      <c r="A3790" s="38">
        <v>392</v>
      </c>
      <c r="B3790" s="39">
        <v>40704</v>
      </c>
      <c r="C3790" s="38">
        <v>10303577</v>
      </c>
      <c r="D3790" s="40" t="s">
        <v>227</v>
      </c>
      <c r="E3790" s="58">
        <v>3</v>
      </c>
      <c r="F3790" s="38">
        <v>120</v>
      </c>
      <c r="G3790" s="38" t="s">
        <v>23</v>
      </c>
      <c r="H3790" s="42">
        <v>2282.04</v>
      </c>
      <c r="I3790" s="57"/>
      <c r="J3790" s="44">
        <v>42182</v>
      </c>
      <c r="K3790" s="42">
        <v>0</v>
      </c>
      <c r="L3790" s="42">
        <v>1788.53</v>
      </c>
      <c r="M3790" s="44">
        <v>45199</v>
      </c>
      <c r="N3790" s="42">
        <f>H3790-K3790-L3790</f>
        <v>493.51</v>
      </c>
      <c r="O3790" s="42">
        <v>0</v>
      </c>
      <c r="P3790" s="45">
        <v>0.13</v>
      </c>
      <c r="Q3790" s="42">
        <v>0</v>
      </c>
      <c r="R3790" s="42">
        <v>0</v>
      </c>
      <c r="S3790" s="42">
        <f>N3790-R3790</f>
        <v>493.51</v>
      </c>
      <c r="T3790" s="38">
        <v>5000</v>
      </c>
      <c r="U3790" s="14">
        <f>S3790/H3790</f>
        <v>0.21625826015319627</v>
      </c>
      <c r="V3790" s="19"/>
      <c r="W3790" s="19"/>
      <c r="X3790" s="37" t="s">
        <v>3463</v>
      </c>
    </row>
    <row r="3791" spans="1:24" ht="16.5" customHeight="1">
      <c r="A3791" s="38">
        <v>96</v>
      </c>
      <c r="B3791" s="39">
        <v>50099</v>
      </c>
      <c r="C3791" s="38">
        <v>10297685</v>
      </c>
      <c r="D3791" s="40" t="s">
        <v>1670</v>
      </c>
      <c r="E3791" s="38">
        <v>6</v>
      </c>
      <c r="F3791" s="38">
        <v>120</v>
      </c>
      <c r="G3791" s="38" t="s">
        <v>23</v>
      </c>
      <c r="H3791" s="42">
        <v>7506</v>
      </c>
      <c r="I3791" s="2"/>
      <c r="J3791" s="44">
        <v>42000</v>
      </c>
      <c r="K3791" s="42">
        <v>0</v>
      </c>
      <c r="L3791" s="42">
        <v>5882.76</v>
      </c>
      <c r="M3791" s="44">
        <v>45016</v>
      </c>
      <c r="N3791" s="42">
        <f>H3791-K3791-L3791</f>
        <v>1623.2399999999998</v>
      </c>
      <c r="O3791" s="42">
        <v>0</v>
      </c>
      <c r="P3791" s="45">
        <v>0.13</v>
      </c>
      <c r="Q3791" s="42">
        <v>0</v>
      </c>
      <c r="R3791" s="42">
        <v>0</v>
      </c>
      <c r="S3791" s="42">
        <v>1623.24</v>
      </c>
      <c r="T3791" s="38">
        <v>2106</v>
      </c>
      <c r="U3791" s="14">
        <f>S3791/H3791</f>
        <v>0.21625899280575539</v>
      </c>
      <c r="V3791" s="19"/>
      <c r="W3791" s="19"/>
      <c r="X3791" s="37" t="s">
        <v>3468</v>
      </c>
    </row>
    <row r="3792" spans="1:24" ht="16.5" customHeight="1">
      <c r="A3792" s="38">
        <v>62</v>
      </c>
      <c r="B3792" s="39">
        <v>50099</v>
      </c>
      <c r="C3792" s="38">
        <v>10296793</v>
      </c>
      <c r="D3792" s="40" t="s">
        <v>2544</v>
      </c>
      <c r="E3792" s="38">
        <v>1</v>
      </c>
      <c r="F3792" s="38">
        <v>120</v>
      </c>
      <c r="G3792" s="38" t="s">
        <v>23</v>
      </c>
      <c r="H3792" s="42">
        <v>2521.37</v>
      </c>
      <c r="I3792" s="2"/>
      <c r="J3792" s="44">
        <v>42000</v>
      </c>
      <c r="K3792" s="42">
        <v>0</v>
      </c>
      <c r="L3792" s="42">
        <v>1976.1</v>
      </c>
      <c r="M3792" s="44">
        <v>45016</v>
      </c>
      <c r="N3792" s="42">
        <f>H3792-K3792-L3792</f>
        <v>545.27</v>
      </c>
      <c r="O3792" s="42">
        <v>0</v>
      </c>
      <c r="P3792" s="45">
        <v>0.13</v>
      </c>
      <c r="Q3792" s="42">
        <v>0</v>
      </c>
      <c r="R3792" s="42">
        <v>0</v>
      </c>
      <c r="S3792" s="42">
        <v>545.27</v>
      </c>
      <c r="T3792" s="38">
        <v>1601</v>
      </c>
      <c r="U3792" s="14">
        <f>S3792/H3792</f>
        <v>0.21625941452464334</v>
      </c>
      <c r="V3792" s="19"/>
      <c r="W3792" s="19"/>
      <c r="X3792" s="37" t="s">
        <v>3468</v>
      </c>
    </row>
    <row r="3793" spans="1:24" ht="16.5" customHeight="1">
      <c r="A3793" s="38">
        <v>107</v>
      </c>
      <c r="B3793" s="39">
        <v>50099</v>
      </c>
      <c r="C3793" s="38">
        <v>10297690</v>
      </c>
      <c r="D3793" s="40" t="s">
        <v>327</v>
      </c>
      <c r="E3793" s="38">
        <v>6</v>
      </c>
      <c r="F3793" s="38">
        <v>120</v>
      </c>
      <c r="G3793" s="38" t="s">
        <v>23</v>
      </c>
      <c r="H3793" s="42">
        <v>5004</v>
      </c>
      <c r="I3793" s="2"/>
      <c r="J3793" s="44">
        <v>42000</v>
      </c>
      <c r="K3793" s="42">
        <v>0</v>
      </c>
      <c r="L3793" s="42">
        <v>3921.83</v>
      </c>
      <c r="M3793" s="44">
        <v>45016</v>
      </c>
      <c r="N3793" s="42">
        <f>H3793-K3793-L3793</f>
        <v>1082.17</v>
      </c>
      <c r="O3793" s="42">
        <v>0</v>
      </c>
      <c r="P3793" s="45">
        <v>0.13</v>
      </c>
      <c r="Q3793" s="42">
        <v>0</v>
      </c>
      <c r="R3793" s="42">
        <v>0</v>
      </c>
      <c r="S3793" s="42">
        <v>1082.17</v>
      </c>
      <c r="T3793" s="38">
        <v>2101</v>
      </c>
      <c r="U3793" s="14">
        <f>S3793/H3793</f>
        <v>0.21626099120703438</v>
      </c>
      <c r="V3793" s="19"/>
      <c r="W3793" s="19"/>
      <c r="X3793" s="37" t="s">
        <v>3468</v>
      </c>
    </row>
    <row r="3794" spans="1:24" ht="16.5" customHeight="1">
      <c r="A3794" s="38">
        <v>134</v>
      </c>
      <c r="B3794" s="39">
        <v>50099</v>
      </c>
      <c r="C3794" s="38">
        <v>10297465</v>
      </c>
      <c r="D3794" s="40" t="s">
        <v>613</v>
      </c>
      <c r="E3794" s="38">
        <v>4</v>
      </c>
      <c r="F3794" s="38">
        <v>1</v>
      </c>
      <c r="G3794" s="38" t="s">
        <v>23</v>
      </c>
      <c r="H3794" s="42">
        <v>5470.09</v>
      </c>
      <c r="I3794" s="2"/>
      <c r="J3794" s="44">
        <v>42000</v>
      </c>
      <c r="K3794" s="42">
        <v>0</v>
      </c>
      <c r="L3794" s="42">
        <v>4287.12</v>
      </c>
      <c r="M3794" s="44">
        <v>45016</v>
      </c>
      <c r="N3794" s="42">
        <f>H3794-K3794-L3794</f>
        <v>1182.9700000000003</v>
      </c>
      <c r="O3794" s="42">
        <v>0</v>
      </c>
      <c r="P3794" s="45">
        <v>0.13</v>
      </c>
      <c r="Q3794" s="42">
        <v>0</v>
      </c>
      <c r="R3794" s="42">
        <v>0</v>
      </c>
      <c r="S3794" s="42">
        <v>1182.97</v>
      </c>
      <c r="T3794" s="38">
        <v>5000</v>
      </c>
      <c r="U3794" s="14">
        <f>S3794/H3794</f>
        <v>0.21626152403342541</v>
      </c>
      <c r="V3794" s="19"/>
      <c r="W3794" s="19"/>
      <c r="X3794" s="37" t="s">
        <v>3468</v>
      </c>
    </row>
    <row r="3795" spans="1:24" ht="16.5" customHeight="1">
      <c r="A3795" s="38">
        <v>119</v>
      </c>
      <c r="B3795" s="39">
        <v>50099</v>
      </c>
      <c r="C3795" s="38">
        <v>10297760</v>
      </c>
      <c r="D3795" s="40" t="s">
        <v>2569</v>
      </c>
      <c r="E3795" s="38">
        <v>54</v>
      </c>
      <c r="F3795" s="38">
        <v>120</v>
      </c>
      <c r="G3795" s="38" t="s">
        <v>23</v>
      </c>
      <c r="H3795" s="42">
        <v>7230.6</v>
      </c>
      <c r="I3795" s="2"/>
      <c r="J3795" s="44">
        <v>42000</v>
      </c>
      <c r="K3795" s="42">
        <v>0</v>
      </c>
      <c r="L3795" s="42">
        <v>5666.87</v>
      </c>
      <c r="M3795" s="44">
        <v>45016</v>
      </c>
      <c r="N3795" s="42">
        <f>H3795-K3795-L3795</f>
        <v>1563.7300000000005</v>
      </c>
      <c r="O3795" s="42">
        <v>0</v>
      </c>
      <c r="P3795" s="45">
        <v>0.13</v>
      </c>
      <c r="Q3795" s="42">
        <v>0</v>
      </c>
      <c r="R3795" s="42">
        <v>0</v>
      </c>
      <c r="S3795" s="42">
        <v>1563.73</v>
      </c>
      <c r="T3795" s="38">
        <v>5000</v>
      </c>
      <c r="U3795" s="14">
        <f>S3795/H3795</f>
        <v>0.21626559345005947</v>
      </c>
      <c r="V3795" s="19"/>
      <c r="W3795" s="19"/>
      <c r="X3795" s="37" t="s">
        <v>3468</v>
      </c>
    </row>
    <row r="3796" spans="1:24" ht="16.5" customHeight="1">
      <c r="A3796" s="38">
        <v>39</v>
      </c>
      <c r="B3796" s="39">
        <v>50099</v>
      </c>
      <c r="C3796" s="38">
        <v>10297337</v>
      </c>
      <c r="D3796" s="40" t="s">
        <v>589</v>
      </c>
      <c r="E3796" s="38">
        <v>2</v>
      </c>
      <c r="F3796" s="38">
        <v>120</v>
      </c>
      <c r="G3796" s="38" t="s">
        <v>23</v>
      </c>
      <c r="H3796" s="42">
        <v>4856</v>
      </c>
      <c r="I3796" s="2"/>
      <c r="J3796" s="44">
        <v>42000</v>
      </c>
      <c r="K3796" s="42">
        <v>0</v>
      </c>
      <c r="L3796" s="42">
        <v>3805.81</v>
      </c>
      <c r="M3796" s="44">
        <v>45016</v>
      </c>
      <c r="N3796" s="42">
        <f>H3796-K3796-L3796</f>
        <v>1050.19</v>
      </c>
      <c r="O3796" s="42">
        <v>0</v>
      </c>
      <c r="P3796" s="45">
        <v>0.13</v>
      </c>
      <c r="Q3796" s="42">
        <v>0</v>
      </c>
      <c r="R3796" s="42">
        <v>0</v>
      </c>
      <c r="S3796" s="42">
        <v>1050.19</v>
      </c>
      <c r="T3796" s="38">
        <v>2004</v>
      </c>
      <c r="U3796" s="14">
        <f>S3796/H3796</f>
        <v>0.21626647446457992</v>
      </c>
      <c r="V3796" s="19"/>
      <c r="W3796" s="19"/>
      <c r="X3796" s="37" t="s">
        <v>3468</v>
      </c>
    </row>
    <row r="3797" spans="1:24" ht="16.5" customHeight="1">
      <c r="A3797" s="38">
        <v>29</v>
      </c>
      <c r="B3797" s="39">
        <v>50099</v>
      </c>
      <c r="C3797" s="38">
        <v>10297688</v>
      </c>
      <c r="D3797" s="40" t="s">
        <v>1672</v>
      </c>
      <c r="E3797" s="38">
        <v>1</v>
      </c>
      <c r="F3797" s="38">
        <v>120</v>
      </c>
      <c r="G3797" s="38" t="s">
        <v>23</v>
      </c>
      <c r="H3797" s="42">
        <v>975</v>
      </c>
      <c r="I3797" s="2"/>
      <c r="J3797" s="44">
        <v>42000</v>
      </c>
      <c r="K3797" s="42">
        <v>0</v>
      </c>
      <c r="L3797" s="42">
        <v>764.14</v>
      </c>
      <c r="M3797" s="44">
        <v>45016</v>
      </c>
      <c r="N3797" s="42">
        <f>H3797-K3797-L3797</f>
        <v>210.86</v>
      </c>
      <c r="O3797" s="42">
        <v>0</v>
      </c>
      <c r="P3797" s="45">
        <v>0.13</v>
      </c>
      <c r="Q3797" s="42">
        <v>0</v>
      </c>
      <c r="R3797" s="42">
        <v>0</v>
      </c>
      <c r="S3797" s="42">
        <v>210.86</v>
      </c>
      <c r="T3797" s="38">
        <v>1601</v>
      </c>
      <c r="U3797" s="14">
        <f>S3797/H3797</f>
        <v>0.21626666666666669</v>
      </c>
      <c r="V3797" s="19"/>
      <c r="W3797" s="19"/>
      <c r="X3797" s="37" t="s">
        <v>3468</v>
      </c>
    </row>
    <row r="3798" spans="1:24" ht="16.5" customHeight="1">
      <c r="A3798" s="38">
        <v>391</v>
      </c>
      <c r="B3798" s="39">
        <v>40704</v>
      </c>
      <c r="C3798" s="38">
        <v>10303576</v>
      </c>
      <c r="D3798" s="40" t="s">
        <v>860</v>
      </c>
      <c r="E3798" s="58">
        <v>2</v>
      </c>
      <c r="F3798" s="38">
        <v>120</v>
      </c>
      <c r="G3798" s="38" t="s">
        <v>23</v>
      </c>
      <c r="H3798" s="42">
        <v>3815.38</v>
      </c>
      <c r="I3798" s="57"/>
      <c r="J3798" s="44">
        <v>42182</v>
      </c>
      <c r="K3798" s="42">
        <v>0</v>
      </c>
      <c r="L3798" s="42">
        <v>2990.22</v>
      </c>
      <c r="M3798" s="44">
        <v>45199</v>
      </c>
      <c r="N3798" s="42">
        <f>H3798-K3798-L3798</f>
        <v>825.16000000000031</v>
      </c>
      <c r="O3798" s="42">
        <v>0</v>
      </c>
      <c r="P3798" s="45">
        <v>0.13</v>
      </c>
      <c r="Q3798" s="42">
        <v>0</v>
      </c>
      <c r="R3798" s="42">
        <v>0</v>
      </c>
      <c r="S3798" s="42">
        <f>N3798-R3798</f>
        <v>825.16000000000031</v>
      </c>
      <c r="T3798" s="38">
        <v>5000</v>
      </c>
      <c r="U3798" s="14">
        <f>S3798/H3798</f>
        <v>0.21627203581294663</v>
      </c>
      <c r="V3798" s="19"/>
      <c r="W3798" s="19"/>
      <c r="X3798" s="37" t="s">
        <v>3463</v>
      </c>
    </row>
    <row r="3799" spans="1:24" ht="16.5" customHeight="1">
      <c r="A3799" s="38">
        <v>28</v>
      </c>
      <c r="B3799" s="39">
        <v>50099</v>
      </c>
      <c r="C3799" s="38">
        <v>10297684</v>
      </c>
      <c r="D3799" s="40" t="s">
        <v>1669</v>
      </c>
      <c r="E3799" s="38">
        <v>1</v>
      </c>
      <c r="F3799" s="38">
        <v>120</v>
      </c>
      <c r="G3799" s="38" t="s">
        <v>23</v>
      </c>
      <c r="H3799" s="42">
        <v>1285</v>
      </c>
      <c r="I3799" s="2"/>
      <c r="J3799" s="44">
        <v>42000</v>
      </c>
      <c r="K3799" s="42">
        <v>0</v>
      </c>
      <c r="L3799" s="42">
        <v>1007.09</v>
      </c>
      <c r="M3799" s="44">
        <v>45016</v>
      </c>
      <c r="N3799" s="42">
        <f>H3799-K3799-L3799</f>
        <v>277.90999999999997</v>
      </c>
      <c r="O3799" s="42">
        <v>0</v>
      </c>
      <c r="P3799" s="45">
        <v>0.13</v>
      </c>
      <c r="Q3799" s="42">
        <v>0</v>
      </c>
      <c r="R3799" s="42">
        <v>0</v>
      </c>
      <c r="S3799" s="42">
        <v>277.91000000000003</v>
      </c>
      <c r="T3799" s="38">
        <v>1603</v>
      </c>
      <c r="U3799" s="14">
        <f>S3799/H3799</f>
        <v>0.21627237354085604</v>
      </c>
      <c r="V3799" s="19"/>
      <c r="W3799" s="19"/>
      <c r="X3799" s="37" t="s">
        <v>3468</v>
      </c>
    </row>
    <row r="3800" spans="1:24" ht="16.5" customHeight="1">
      <c r="A3800" s="38">
        <v>37</v>
      </c>
      <c r="B3800" s="39">
        <v>50099</v>
      </c>
      <c r="C3800" s="38">
        <v>10297682</v>
      </c>
      <c r="D3800" s="40" t="s">
        <v>1668</v>
      </c>
      <c r="E3800" s="38">
        <v>2</v>
      </c>
      <c r="F3800" s="38">
        <v>120</v>
      </c>
      <c r="G3800" s="38" t="s">
        <v>23</v>
      </c>
      <c r="H3800" s="42">
        <v>2580</v>
      </c>
      <c r="I3800" s="2"/>
      <c r="J3800" s="44">
        <v>42000</v>
      </c>
      <c r="K3800" s="42">
        <v>0</v>
      </c>
      <c r="L3800" s="42">
        <v>2022.01</v>
      </c>
      <c r="M3800" s="44">
        <v>45016</v>
      </c>
      <c r="N3800" s="42">
        <f>H3800-K3800-L3800</f>
        <v>557.99</v>
      </c>
      <c r="O3800" s="42">
        <v>0</v>
      </c>
      <c r="P3800" s="45">
        <v>0.13</v>
      </c>
      <c r="Q3800" s="42">
        <v>0</v>
      </c>
      <c r="R3800" s="42">
        <v>0</v>
      </c>
      <c r="S3800" s="42">
        <v>557.99</v>
      </c>
      <c r="T3800" s="38">
        <v>5000</v>
      </c>
      <c r="U3800" s="14">
        <f>S3800/H3800</f>
        <v>0.21627519379844962</v>
      </c>
      <c r="V3800" s="19"/>
      <c r="W3800" s="19"/>
      <c r="X3800" s="37" t="s">
        <v>3468</v>
      </c>
    </row>
    <row r="3801" spans="1:24" ht="16.5" customHeight="1">
      <c r="A3801" s="38">
        <v>32</v>
      </c>
      <c r="B3801" s="39">
        <v>50099</v>
      </c>
      <c r="C3801" s="38">
        <v>10297706</v>
      </c>
      <c r="D3801" s="40" t="s">
        <v>1680</v>
      </c>
      <c r="E3801" s="38">
        <v>22</v>
      </c>
      <c r="F3801" s="38">
        <v>120</v>
      </c>
      <c r="G3801" s="38" t="s">
        <v>23</v>
      </c>
      <c r="H3801" s="42">
        <v>2816</v>
      </c>
      <c r="I3801" s="2"/>
      <c r="J3801" s="44">
        <v>42000</v>
      </c>
      <c r="K3801" s="42">
        <v>0</v>
      </c>
      <c r="L3801" s="42">
        <v>2206.96</v>
      </c>
      <c r="M3801" s="44">
        <v>45016</v>
      </c>
      <c r="N3801" s="42">
        <f>H3801-K3801-L3801</f>
        <v>609.04</v>
      </c>
      <c r="O3801" s="42">
        <v>0</v>
      </c>
      <c r="P3801" s="45">
        <v>0.13</v>
      </c>
      <c r="Q3801" s="42">
        <v>0</v>
      </c>
      <c r="R3801" s="42">
        <v>0</v>
      </c>
      <c r="S3801" s="42">
        <v>609.04</v>
      </c>
      <c r="T3801" s="38">
        <v>1601</v>
      </c>
      <c r="U3801" s="14">
        <f>S3801/H3801</f>
        <v>0.21627840909090909</v>
      </c>
      <c r="V3801" s="19"/>
      <c r="W3801" s="19"/>
      <c r="X3801" s="37" t="s">
        <v>3468</v>
      </c>
    </row>
    <row r="3802" spans="1:24" ht="16.5" customHeight="1">
      <c r="A3802" s="38">
        <v>24</v>
      </c>
      <c r="B3802" s="39">
        <v>50099</v>
      </c>
      <c r="C3802" s="38">
        <v>10297342</v>
      </c>
      <c r="D3802" s="40" t="s">
        <v>1693</v>
      </c>
      <c r="E3802" s="38">
        <v>1</v>
      </c>
      <c r="F3802" s="38">
        <v>120</v>
      </c>
      <c r="G3802" s="38" t="s">
        <v>23</v>
      </c>
      <c r="H3802" s="42">
        <v>1755</v>
      </c>
      <c r="I3802" s="2"/>
      <c r="J3802" s="44">
        <v>42000</v>
      </c>
      <c r="K3802" s="42">
        <v>0</v>
      </c>
      <c r="L3802" s="42">
        <v>1375.36</v>
      </c>
      <c r="M3802" s="44">
        <v>45016</v>
      </c>
      <c r="N3802" s="42">
        <f>H3802-K3802-L3802</f>
        <v>379.6400000000001</v>
      </c>
      <c r="O3802" s="42">
        <v>0</v>
      </c>
      <c r="P3802" s="45">
        <v>0.13</v>
      </c>
      <c r="Q3802" s="42">
        <v>0</v>
      </c>
      <c r="R3802" s="42">
        <v>0</v>
      </c>
      <c r="S3802" s="42">
        <v>379.64</v>
      </c>
      <c r="T3802" s="38">
        <v>1601</v>
      </c>
      <c r="U3802" s="14">
        <f>S3802/H3802</f>
        <v>0.2163190883190883</v>
      </c>
      <c r="V3802" s="19"/>
      <c r="W3802" s="19"/>
      <c r="X3802" s="37" t="s">
        <v>3468</v>
      </c>
    </row>
    <row r="3803" spans="1:24" ht="16.5" customHeight="1">
      <c r="A3803" s="38">
        <v>34</v>
      </c>
      <c r="B3803" s="39">
        <v>50099</v>
      </c>
      <c r="C3803" s="38">
        <v>10297322</v>
      </c>
      <c r="D3803" s="40" t="s">
        <v>2539</v>
      </c>
      <c r="E3803" s="38">
        <v>7</v>
      </c>
      <c r="F3803" s="38">
        <v>120</v>
      </c>
      <c r="G3803" s="38" t="s">
        <v>23</v>
      </c>
      <c r="H3803" s="42">
        <v>1246.97</v>
      </c>
      <c r="I3803" s="2"/>
      <c r="J3803" s="44">
        <v>42000</v>
      </c>
      <c r="K3803" s="42">
        <v>0</v>
      </c>
      <c r="L3803" s="42">
        <v>977.22</v>
      </c>
      <c r="M3803" s="44">
        <v>45016</v>
      </c>
      <c r="N3803" s="42">
        <f>H3803-K3803-L3803</f>
        <v>269.75</v>
      </c>
      <c r="O3803" s="42">
        <v>0</v>
      </c>
      <c r="P3803" s="45">
        <v>0.13</v>
      </c>
      <c r="Q3803" s="42">
        <v>0</v>
      </c>
      <c r="R3803" s="42">
        <v>0</v>
      </c>
      <c r="S3803" s="42">
        <v>269.75</v>
      </c>
      <c r="T3803" s="38">
        <v>5000</v>
      </c>
      <c r="U3803" s="14">
        <f>S3803/H3803</f>
        <v>0.21632437027354307</v>
      </c>
      <c r="V3803" s="19"/>
      <c r="W3803" s="19"/>
      <c r="X3803" s="37" t="s">
        <v>3468</v>
      </c>
    </row>
    <row r="3804" spans="1:24" ht="16.5" customHeight="1">
      <c r="A3804" s="38">
        <v>30</v>
      </c>
      <c r="B3804" s="39">
        <v>50099</v>
      </c>
      <c r="C3804" s="38">
        <v>10297698</v>
      </c>
      <c r="D3804" s="40" t="s">
        <v>2537</v>
      </c>
      <c r="E3804" s="38">
        <v>1</v>
      </c>
      <c r="F3804" s="38">
        <v>120</v>
      </c>
      <c r="G3804" s="38" t="s">
        <v>23</v>
      </c>
      <c r="H3804" s="42">
        <v>450</v>
      </c>
      <c r="I3804" s="2"/>
      <c r="J3804" s="44">
        <v>42000</v>
      </c>
      <c r="K3804" s="42">
        <v>0</v>
      </c>
      <c r="L3804" s="42">
        <v>352.62</v>
      </c>
      <c r="M3804" s="44">
        <v>45016</v>
      </c>
      <c r="N3804" s="42">
        <f>H3804-K3804-L3804</f>
        <v>97.38</v>
      </c>
      <c r="O3804" s="42">
        <v>0</v>
      </c>
      <c r="P3804" s="45">
        <v>0.13</v>
      </c>
      <c r="Q3804" s="42">
        <v>0</v>
      </c>
      <c r="R3804" s="42">
        <v>0</v>
      </c>
      <c r="S3804" s="42">
        <v>97.38</v>
      </c>
      <c r="T3804" s="38">
        <v>1601</v>
      </c>
      <c r="U3804" s="14">
        <f>S3804/H3804</f>
        <v>0.21639999999999998</v>
      </c>
      <c r="V3804" s="19"/>
      <c r="W3804" s="19"/>
      <c r="X3804" s="37" t="s">
        <v>3468</v>
      </c>
    </row>
    <row r="3805" spans="1:24" ht="16.5" customHeight="1">
      <c r="A3805" s="38">
        <v>75</v>
      </c>
      <c r="B3805" s="39">
        <v>50099</v>
      </c>
      <c r="C3805" s="38">
        <v>10297707</v>
      </c>
      <c r="D3805" s="40" t="s">
        <v>1006</v>
      </c>
      <c r="E3805" s="38">
        <v>13</v>
      </c>
      <c r="F3805" s="38">
        <v>120</v>
      </c>
      <c r="G3805" s="38" t="s">
        <v>23</v>
      </c>
      <c r="H3805" s="42">
        <v>507</v>
      </c>
      <c r="I3805" s="2"/>
      <c r="J3805" s="44">
        <v>42000</v>
      </c>
      <c r="K3805" s="42">
        <v>0</v>
      </c>
      <c r="L3805" s="42">
        <v>397.26</v>
      </c>
      <c r="M3805" s="44">
        <v>45016</v>
      </c>
      <c r="N3805" s="42">
        <f>H3805-K3805-L3805</f>
        <v>109.74000000000001</v>
      </c>
      <c r="O3805" s="42">
        <v>0</v>
      </c>
      <c r="P3805" s="45">
        <v>0.13</v>
      </c>
      <c r="Q3805" s="42">
        <v>0</v>
      </c>
      <c r="R3805" s="42">
        <v>0</v>
      </c>
      <c r="S3805" s="42">
        <v>109.74</v>
      </c>
      <c r="T3805" s="38">
        <v>2101</v>
      </c>
      <c r="U3805" s="14">
        <f>S3805/H3805</f>
        <v>0.21644970414201181</v>
      </c>
      <c r="V3805" s="19"/>
      <c r="W3805" s="19"/>
      <c r="X3805" s="37" t="s">
        <v>3468</v>
      </c>
    </row>
    <row r="3806" spans="1:24" ht="16.5" customHeight="1">
      <c r="A3806" s="38">
        <v>513</v>
      </c>
      <c r="B3806" s="39">
        <v>40712</v>
      </c>
      <c r="C3806" s="38">
        <v>10303664</v>
      </c>
      <c r="D3806" s="40" t="s">
        <v>1739</v>
      </c>
      <c r="E3806" s="38">
        <v>1</v>
      </c>
      <c r="F3806" s="38">
        <v>120</v>
      </c>
      <c r="G3806" s="38" t="s">
        <v>75</v>
      </c>
      <c r="H3806" s="42">
        <v>7605871.0599999996</v>
      </c>
      <c r="I3806" s="55"/>
      <c r="J3806" s="44">
        <v>42276</v>
      </c>
      <c r="K3806" s="42">
        <v>0</v>
      </c>
      <c r="L3806" s="42">
        <v>5957932.3600000003</v>
      </c>
      <c r="M3806" s="44">
        <v>45138</v>
      </c>
      <c r="N3806" s="42">
        <f>H3806-K3806-L3806</f>
        <v>1647938.6999999993</v>
      </c>
      <c r="O3806" s="42">
        <v>0</v>
      </c>
      <c r="P3806" s="45">
        <v>0.13</v>
      </c>
      <c r="Q3806" s="42">
        <v>0</v>
      </c>
      <c r="R3806" s="42">
        <v>0</v>
      </c>
      <c r="S3806" s="42">
        <v>1647938.7</v>
      </c>
      <c r="T3806" s="38">
        <v>5000</v>
      </c>
      <c r="U3806" s="14">
        <f>S3806/H3806</f>
        <v>0.21666666276617105</v>
      </c>
      <c r="V3806" s="19"/>
      <c r="W3806" s="19"/>
      <c r="X3806" s="37" t="s">
        <v>3467</v>
      </c>
    </row>
    <row r="3807" spans="1:24" ht="16.5" customHeight="1">
      <c r="A3807" s="38">
        <v>637</v>
      </c>
      <c r="B3807" s="39">
        <v>40712</v>
      </c>
      <c r="C3807" s="38">
        <v>10319208</v>
      </c>
      <c r="D3807" s="40" t="s">
        <v>1739</v>
      </c>
      <c r="E3807" s="38">
        <v>1</v>
      </c>
      <c r="F3807" s="38">
        <v>120</v>
      </c>
      <c r="G3807" s="38" t="s">
        <v>75</v>
      </c>
      <c r="H3807" s="42">
        <v>7272230.9100000001</v>
      </c>
      <c r="I3807" s="55"/>
      <c r="J3807" s="44">
        <v>42276</v>
      </c>
      <c r="K3807" s="42">
        <v>0</v>
      </c>
      <c r="L3807" s="42">
        <v>5696580.6799999997</v>
      </c>
      <c r="M3807" s="44">
        <v>45138</v>
      </c>
      <c r="N3807" s="42">
        <f>H3807-K3807-L3807</f>
        <v>1575650.2300000004</v>
      </c>
      <c r="O3807" s="42">
        <v>0</v>
      </c>
      <c r="P3807" s="45">
        <v>0.13</v>
      </c>
      <c r="Q3807" s="42">
        <v>0</v>
      </c>
      <c r="R3807" s="42">
        <v>0</v>
      </c>
      <c r="S3807" s="42">
        <v>1575650.23</v>
      </c>
      <c r="T3807" s="38">
        <v>1802</v>
      </c>
      <c r="U3807" s="14">
        <f>S3807/H3807</f>
        <v>0.21666669409978898</v>
      </c>
      <c r="V3807" s="19"/>
      <c r="W3807" s="19"/>
      <c r="X3807" s="37" t="s">
        <v>3467</v>
      </c>
    </row>
    <row r="3808" spans="1:24" ht="16.5" customHeight="1">
      <c r="A3808" s="38">
        <v>121</v>
      </c>
      <c r="B3808" s="39">
        <v>10756</v>
      </c>
      <c r="C3808" s="38">
        <v>10309635</v>
      </c>
      <c r="D3808" s="40" t="s">
        <v>655</v>
      </c>
      <c r="E3808" s="58">
        <v>2</v>
      </c>
      <c r="F3808" s="38">
        <v>115</v>
      </c>
      <c r="G3808" s="38" t="s">
        <v>23</v>
      </c>
      <c r="H3808" s="42">
        <v>3760.68</v>
      </c>
      <c r="I3808" s="37"/>
      <c r="J3808" s="44">
        <v>42356</v>
      </c>
      <c r="K3808" s="42">
        <v>0</v>
      </c>
      <c r="L3808" s="42">
        <v>2927.47</v>
      </c>
      <c r="M3808" s="44">
        <v>45245</v>
      </c>
      <c r="N3808" s="42">
        <v>833.21</v>
      </c>
      <c r="O3808" s="42">
        <v>13</v>
      </c>
      <c r="P3808" s="45">
        <f>IF(J3808&lt;DATEVALUE("2009-1-1"),3%,13%)</f>
        <v>0.13</v>
      </c>
      <c r="Q3808" s="42">
        <f>IF(P3808=13%,ROUND(O3808/(1+P3808)*P3808,2),ROUND(O3808/(1+0.03)*0.02,2))</f>
        <v>1.5</v>
      </c>
      <c r="R3808" s="42">
        <f>O3808-Q3808</f>
        <v>11.5</v>
      </c>
      <c r="S3808" s="42">
        <f>N3808-R3808</f>
        <v>821.71</v>
      </c>
      <c r="T3808" s="38">
        <v>2101</v>
      </c>
      <c r="U3808" s="14">
        <f>S3808/H3808</f>
        <v>0.21850037759128671</v>
      </c>
      <c r="V3808" s="19"/>
      <c r="W3808" s="19"/>
      <c r="X3808" s="37" t="s">
        <v>3464</v>
      </c>
    </row>
    <row r="3809" spans="1:37" ht="16.5" customHeight="1">
      <c r="A3809" s="38">
        <v>122</v>
      </c>
      <c r="B3809" s="39">
        <v>10756</v>
      </c>
      <c r="C3809" s="38">
        <v>10308603</v>
      </c>
      <c r="D3809" s="40" t="s">
        <v>3061</v>
      </c>
      <c r="E3809" s="58">
        <v>2</v>
      </c>
      <c r="F3809" s="38">
        <v>115</v>
      </c>
      <c r="G3809" s="38" t="s">
        <v>23</v>
      </c>
      <c r="H3809" s="42">
        <v>8786.36</v>
      </c>
      <c r="I3809" s="37"/>
      <c r="J3809" s="44">
        <v>42356</v>
      </c>
      <c r="K3809" s="42">
        <v>0</v>
      </c>
      <c r="L3809" s="42">
        <v>6839.94</v>
      </c>
      <c r="M3809" s="44">
        <v>45245</v>
      </c>
      <c r="N3809" s="42">
        <v>1946.42</v>
      </c>
      <c r="O3809" s="42">
        <v>30</v>
      </c>
      <c r="P3809" s="45">
        <f>IF(J3809&lt;DATEVALUE("2009-1-1"),3%,13%)</f>
        <v>0.13</v>
      </c>
      <c r="Q3809" s="42">
        <f>IF(P3809=13%,ROUND(O3809/(1+P3809)*P3809,2),ROUND(O3809/(1+0.03)*0.02,2))</f>
        <v>3.45</v>
      </c>
      <c r="R3809" s="42">
        <f>O3809-Q3809</f>
        <v>26.55</v>
      </c>
      <c r="S3809" s="42">
        <f>N3809-R3809</f>
        <v>1919.8700000000001</v>
      </c>
      <c r="T3809" s="38">
        <v>5000</v>
      </c>
      <c r="U3809" s="14">
        <f>S3809/H3809</f>
        <v>0.21850572933501472</v>
      </c>
      <c r="V3809" s="19"/>
      <c r="W3809" s="19"/>
      <c r="X3809" s="37" t="s">
        <v>3464</v>
      </c>
    </row>
    <row r="3810" spans="1:37" ht="16.5" customHeight="1">
      <c r="A3810" s="38">
        <v>97</v>
      </c>
      <c r="B3810" s="39">
        <v>10741</v>
      </c>
      <c r="C3810" s="38">
        <v>10282222</v>
      </c>
      <c r="D3810" s="40" t="s">
        <v>88</v>
      </c>
      <c r="E3810" s="38">
        <v>2</v>
      </c>
      <c r="F3810" s="38">
        <v>45</v>
      </c>
      <c r="G3810" s="38" t="s">
        <v>21</v>
      </c>
      <c r="H3810" s="42">
        <v>43000</v>
      </c>
      <c r="I3810" s="2"/>
      <c r="J3810" s="44">
        <v>43950</v>
      </c>
      <c r="K3810" s="42">
        <v>0</v>
      </c>
      <c r="L3810" s="42">
        <v>33587.83</v>
      </c>
      <c r="M3810" s="44">
        <v>45077</v>
      </c>
      <c r="N3810" s="42">
        <f>H3810-K3810-L3810</f>
        <v>9412.1699999999983</v>
      </c>
      <c r="O3810" s="42">
        <v>0</v>
      </c>
      <c r="P3810" s="45">
        <v>0.13</v>
      </c>
      <c r="Q3810" s="42">
        <v>0</v>
      </c>
      <c r="R3810" s="42">
        <v>0</v>
      </c>
      <c r="S3810" s="42">
        <f>N3810-R3810</f>
        <v>9412.1699999999983</v>
      </c>
      <c r="T3810" s="38">
        <v>5000</v>
      </c>
      <c r="U3810" s="14">
        <f>S3810/H3810</f>
        <v>0.2188876744186046</v>
      </c>
      <c r="V3810" s="19"/>
      <c r="W3810" s="19"/>
      <c r="X3810" s="37" t="s">
        <v>3462</v>
      </c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</row>
    <row r="3811" spans="1:37" ht="16.5" customHeight="1">
      <c r="A3811" s="38">
        <v>406</v>
      </c>
      <c r="B3811" s="39">
        <v>10745</v>
      </c>
      <c r="C3811" s="38">
        <v>10308792</v>
      </c>
      <c r="D3811" s="40" t="s">
        <v>1014</v>
      </c>
      <c r="E3811" s="58">
        <v>12</v>
      </c>
      <c r="F3811" s="38">
        <v>119</v>
      </c>
      <c r="G3811" s="38" t="s">
        <v>23</v>
      </c>
      <c r="H3811" s="42">
        <v>4666.68</v>
      </c>
      <c r="I3811" s="37"/>
      <c r="J3811" s="44">
        <v>42241</v>
      </c>
      <c r="K3811" s="42">
        <v>0</v>
      </c>
      <c r="L3811" s="42">
        <v>3644.53</v>
      </c>
      <c r="M3811" s="44">
        <v>45219</v>
      </c>
      <c r="N3811" s="42">
        <v>1022.15</v>
      </c>
      <c r="O3811" s="42">
        <v>0</v>
      </c>
      <c r="P3811" s="45">
        <f>IF(J3811&lt;DATEVALUE("2009-1-1"),3%,13%)</f>
        <v>0.13</v>
      </c>
      <c r="Q3811" s="42">
        <f>IF(P3811=13%,ROUND(O3811/(1+P3811)*P3811,2),ROUND(O3811/(1+0.03)*0.02,2))</f>
        <v>0</v>
      </c>
      <c r="R3811" s="42">
        <f>O3811-Q3811</f>
        <v>0</v>
      </c>
      <c r="S3811" s="42">
        <f>N3811-R3811</f>
        <v>1022.15</v>
      </c>
      <c r="T3811" s="38">
        <v>5000</v>
      </c>
      <c r="U3811" s="14">
        <f>S3811/H3811</f>
        <v>0.21903151705280841</v>
      </c>
      <c r="V3811" s="19"/>
      <c r="W3811" s="19"/>
      <c r="X3811" s="37" t="s">
        <v>3463</v>
      </c>
    </row>
    <row r="3812" spans="1:37" ht="16.5" customHeight="1">
      <c r="A3812" s="38">
        <v>664</v>
      </c>
      <c r="B3812" s="39">
        <v>10729</v>
      </c>
      <c r="C3812" s="38">
        <v>10292967</v>
      </c>
      <c r="D3812" s="40" t="s">
        <v>3270</v>
      </c>
      <c r="E3812" s="58">
        <v>1</v>
      </c>
      <c r="F3812" s="38">
        <v>115</v>
      </c>
      <c r="G3812" s="38" t="s">
        <v>23</v>
      </c>
      <c r="H3812" s="42">
        <v>4498.2</v>
      </c>
      <c r="I3812" s="37"/>
      <c r="J3812" s="44">
        <v>42364</v>
      </c>
      <c r="K3812" s="42">
        <v>0</v>
      </c>
      <c r="L3812" s="42">
        <v>3501.72</v>
      </c>
      <c r="M3812" s="44">
        <v>45259</v>
      </c>
      <c r="N3812" s="42">
        <v>996.48</v>
      </c>
      <c r="O3812" s="42">
        <v>0</v>
      </c>
      <c r="P3812" s="45">
        <f>IF(J3812&lt;DATEVALUE("2009-1-1"),3%,13%)</f>
        <v>0.13</v>
      </c>
      <c r="Q3812" s="42">
        <f>IF(P3812=13%,ROUND(O3812/(1+P3812)*P3812,2),ROUND(O3812/(1+0.03)*0.02,2))</f>
        <v>0</v>
      </c>
      <c r="R3812" s="42">
        <f>O3812-Q3812</f>
        <v>0</v>
      </c>
      <c r="S3812" s="42">
        <f>N3812-R3812</f>
        <v>996.48</v>
      </c>
      <c r="T3812" s="38">
        <v>5000</v>
      </c>
      <c r="U3812" s="14">
        <f>S3812/H3812</f>
        <v>0.22152861144457783</v>
      </c>
      <c r="V3812" s="19"/>
      <c r="W3812" s="19"/>
      <c r="X3812" s="37" t="s">
        <v>3459</v>
      </c>
    </row>
    <row r="3813" spans="1:37" ht="16.5" customHeight="1">
      <c r="A3813" s="38">
        <v>1081</v>
      </c>
      <c r="B3813" s="39">
        <v>10800</v>
      </c>
      <c r="C3813" s="38">
        <v>10314427</v>
      </c>
      <c r="D3813" s="40" t="s">
        <v>2053</v>
      </c>
      <c r="E3813" s="38">
        <v>1</v>
      </c>
      <c r="F3813" s="38">
        <v>87</v>
      </c>
      <c r="G3813" s="38" t="s">
        <v>23</v>
      </c>
      <c r="H3813" s="42">
        <v>681</v>
      </c>
      <c r="I3813" s="48"/>
      <c r="J3813" s="44">
        <v>43214</v>
      </c>
      <c r="K3813" s="42">
        <v>0</v>
      </c>
      <c r="L3813" s="42">
        <v>438</v>
      </c>
      <c r="M3813" s="44">
        <v>45107</v>
      </c>
      <c r="N3813" s="42">
        <f>H3813-K3813-L3813</f>
        <v>243</v>
      </c>
      <c r="O3813" s="42">
        <v>103.77</v>
      </c>
      <c r="P3813" s="45">
        <v>0.13</v>
      </c>
      <c r="Q3813" s="42">
        <v>11.94</v>
      </c>
      <c r="R3813" s="42">
        <v>91.83</v>
      </c>
      <c r="S3813" s="42">
        <f>N3813-R3813</f>
        <v>151.17000000000002</v>
      </c>
      <c r="T3813" s="38">
        <v>2505</v>
      </c>
      <c r="U3813" s="14">
        <f>S3813/H3813</f>
        <v>0.22198237885462557</v>
      </c>
      <c r="V3813" s="19"/>
      <c r="W3813" s="19"/>
      <c r="X3813" s="37" t="s">
        <v>3465</v>
      </c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</row>
    <row r="3814" spans="1:37" ht="16.5" customHeight="1">
      <c r="A3814" s="38">
        <v>57</v>
      </c>
      <c r="B3814" s="39">
        <v>10705</v>
      </c>
      <c r="C3814" s="38">
        <v>10280139</v>
      </c>
      <c r="D3814" s="40" t="s">
        <v>1048</v>
      </c>
      <c r="E3814" s="38">
        <v>8</v>
      </c>
      <c r="F3814" s="38">
        <v>120</v>
      </c>
      <c r="G3814" s="38" t="s">
        <v>21</v>
      </c>
      <c r="H3814" s="42">
        <v>40107.360000000001</v>
      </c>
      <c r="I3814" s="53"/>
      <c r="J3814" s="44">
        <v>42184</v>
      </c>
      <c r="K3814" s="42">
        <v>0</v>
      </c>
      <c r="L3814" s="42">
        <v>31116.639999999999</v>
      </c>
      <c r="M3814" s="44">
        <v>45169</v>
      </c>
      <c r="N3814" s="42">
        <f>H3814-K3814-L3814</f>
        <v>8990.7200000000012</v>
      </c>
      <c r="O3814" s="42">
        <v>92</v>
      </c>
      <c r="P3814" s="45">
        <v>0.13</v>
      </c>
      <c r="Q3814" s="42">
        <v>10.58</v>
      </c>
      <c r="R3814" s="42">
        <v>81.42</v>
      </c>
      <c r="S3814" s="42">
        <v>8909.2999999999993</v>
      </c>
      <c r="T3814" s="38">
        <v>5000</v>
      </c>
      <c r="U3814" s="14">
        <f>S3814/H3814</f>
        <v>0.2221362862078182</v>
      </c>
      <c r="V3814" s="19"/>
      <c r="W3814" s="19"/>
      <c r="X3814" s="37" t="s">
        <v>3456</v>
      </c>
    </row>
    <row r="3815" spans="1:37" ht="16.5" customHeight="1">
      <c r="A3815" s="38">
        <v>271</v>
      </c>
      <c r="B3815" s="39">
        <v>10741</v>
      </c>
      <c r="C3815" s="38">
        <v>10326096</v>
      </c>
      <c r="D3815" s="40" t="s">
        <v>1542</v>
      </c>
      <c r="E3815" s="38">
        <v>1</v>
      </c>
      <c r="F3815" s="38">
        <v>36</v>
      </c>
      <c r="G3815" s="38" t="s">
        <v>33</v>
      </c>
      <c r="H3815" s="42">
        <v>66491.55</v>
      </c>
      <c r="I3815" s="55"/>
      <c r="J3815" s="44">
        <v>44286</v>
      </c>
      <c r="K3815" s="42">
        <v>1846.99</v>
      </c>
      <c r="L3815" s="42">
        <v>49868.7</v>
      </c>
      <c r="M3815" s="44">
        <v>45138</v>
      </c>
      <c r="N3815" s="42">
        <f>H3815-K3815-L3815</f>
        <v>14775.860000000008</v>
      </c>
      <c r="O3815" s="42">
        <v>0</v>
      </c>
      <c r="P3815" s="45">
        <v>0.13</v>
      </c>
      <c r="Q3815" s="42">
        <v>0</v>
      </c>
      <c r="R3815" s="42">
        <v>0</v>
      </c>
      <c r="S3815" s="42">
        <f>N3815-R3815</f>
        <v>14775.860000000008</v>
      </c>
      <c r="T3815" s="38">
        <v>5000</v>
      </c>
      <c r="U3815" s="14">
        <f>S3815/H3815</f>
        <v>0.22222162064202153</v>
      </c>
      <c r="V3815" s="19"/>
      <c r="W3815" s="19"/>
      <c r="X3815" s="37" t="s">
        <v>3462</v>
      </c>
    </row>
    <row r="3816" spans="1:37" ht="16.5" customHeight="1">
      <c r="A3816" s="38">
        <v>1</v>
      </c>
      <c r="B3816" s="39">
        <v>10719</v>
      </c>
      <c r="C3816" s="38">
        <v>10322500</v>
      </c>
      <c r="D3816" s="40" t="s">
        <v>2034</v>
      </c>
      <c r="E3816" s="38">
        <v>1</v>
      </c>
      <c r="F3816" s="38">
        <v>36</v>
      </c>
      <c r="G3816" s="38" t="s">
        <v>33</v>
      </c>
      <c r="H3816" s="42">
        <v>2094.02</v>
      </c>
      <c r="I3816" s="2"/>
      <c r="J3816" s="44">
        <v>44165</v>
      </c>
      <c r="K3816" s="42">
        <v>58.16</v>
      </c>
      <c r="L3816" s="42">
        <v>1570.48</v>
      </c>
      <c r="M3816" s="44">
        <v>45016</v>
      </c>
      <c r="N3816" s="42">
        <f>H3816-K3816-L3816</f>
        <v>465.37999999999988</v>
      </c>
      <c r="O3816" s="42">
        <v>0</v>
      </c>
      <c r="P3816" s="45">
        <v>0.13</v>
      </c>
      <c r="Q3816" s="42">
        <v>0</v>
      </c>
      <c r="R3816" s="42">
        <v>0</v>
      </c>
      <c r="S3816" s="42">
        <v>465.38</v>
      </c>
      <c r="T3816" s="38">
        <v>2506</v>
      </c>
      <c r="U3816" s="14">
        <f>S3816/H3816</f>
        <v>0.22224238545954672</v>
      </c>
      <c r="V3816" s="19"/>
      <c r="W3816" s="19"/>
      <c r="X3816" s="37" t="s">
        <v>3478</v>
      </c>
    </row>
    <row r="3817" spans="1:37" ht="16.5" customHeight="1">
      <c r="A3817" s="38">
        <v>14</v>
      </c>
      <c r="B3817" s="39">
        <v>50099</v>
      </c>
      <c r="C3817" s="38">
        <v>10297731</v>
      </c>
      <c r="D3817" s="40" t="s">
        <v>2884</v>
      </c>
      <c r="E3817" s="38">
        <v>1</v>
      </c>
      <c r="F3817" s="38">
        <v>120</v>
      </c>
      <c r="G3817" s="38" t="s">
        <v>21</v>
      </c>
      <c r="H3817" s="42">
        <v>7521.37</v>
      </c>
      <c r="I3817" s="2"/>
      <c r="J3817" s="44">
        <v>42002</v>
      </c>
      <c r="K3817" s="42">
        <v>0</v>
      </c>
      <c r="L3817" s="42">
        <v>5835.22</v>
      </c>
      <c r="M3817" s="44">
        <v>44985</v>
      </c>
      <c r="N3817" s="42">
        <f>H3817-K3817-L3817</f>
        <v>1686.1499999999996</v>
      </c>
      <c r="O3817" s="42">
        <v>10</v>
      </c>
      <c r="P3817" s="45">
        <v>0.13</v>
      </c>
      <c r="Q3817" s="42">
        <v>1.1499999999999999</v>
      </c>
      <c r="R3817" s="42">
        <v>8.85</v>
      </c>
      <c r="S3817" s="42">
        <f>N3817-R3817</f>
        <v>1677.2999999999997</v>
      </c>
      <c r="T3817" s="38">
        <v>2101</v>
      </c>
      <c r="U3817" s="14">
        <f>S3817/H3817</f>
        <v>0.22300458560076153</v>
      </c>
      <c r="V3817" s="19"/>
      <c r="W3817" s="19"/>
      <c r="X3817" s="37" t="s">
        <v>3468</v>
      </c>
    </row>
    <row r="3818" spans="1:37" ht="16.5" customHeight="1">
      <c r="A3818" s="38">
        <v>484</v>
      </c>
      <c r="B3818" s="39">
        <v>10736</v>
      </c>
      <c r="C3818" s="38">
        <v>10284286</v>
      </c>
      <c r="D3818" s="40" t="s">
        <v>1419</v>
      </c>
      <c r="E3818" s="38">
        <v>1</v>
      </c>
      <c r="F3818" s="38">
        <v>119</v>
      </c>
      <c r="G3818" s="38" t="s">
        <v>23</v>
      </c>
      <c r="H3818" s="42">
        <v>4499</v>
      </c>
      <c r="I3818" s="55"/>
      <c r="J3818" s="44">
        <v>42241</v>
      </c>
      <c r="K3818" s="42">
        <v>0</v>
      </c>
      <c r="L3818" s="42">
        <v>3404.96</v>
      </c>
      <c r="M3818" s="44">
        <v>45138</v>
      </c>
      <c r="N3818" s="42">
        <f>H3818-K3818-L3818</f>
        <v>1094.04</v>
      </c>
      <c r="O3818" s="42">
        <v>100</v>
      </c>
      <c r="P3818" s="45">
        <v>0.13</v>
      </c>
      <c r="Q3818" s="42">
        <v>11.5</v>
      </c>
      <c r="R3818" s="42">
        <v>88.5</v>
      </c>
      <c r="S3818" s="42">
        <v>1005.54</v>
      </c>
      <c r="T3818" s="38">
        <v>5000</v>
      </c>
      <c r="U3818" s="14">
        <f>S3818/H3818</f>
        <v>0.22350300066681483</v>
      </c>
      <c r="V3818" s="19"/>
      <c r="W3818" s="19"/>
      <c r="X3818" s="37" t="s">
        <v>3461</v>
      </c>
    </row>
    <row r="3819" spans="1:37" ht="16.5" customHeight="1">
      <c r="A3819" s="38">
        <v>521</v>
      </c>
      <c r="B3819" s="39">
        <v>10729</v>
      </c>
      <c r="C3819" s="38">
        <v>10292973</v>
      </c>
      <c r="D3819" s="40" t="s">
        <v>3214</v>
      </c>
      <c r="E3819" s="58">
        <v>5</v>
      </c>
      <c r="F3819" s="38">
        <v>114</v>
      </c>
      <c r="G3819" s="38" t="s">
        <v>23</v>
      </c>
      <c r="H3819" s="42">
        <v>10931.6</v>
      </c>
      <c r="I3819" s="37"/>
      <c r="J3819" s="44">
        <v>42393</v>
      </c>
      <c r="K3819" s="42">
        <v>0</v>
      </c>
      <c r="L3819" s="42">
        <v>8481.19</v>
      </c>
      <c r="M3819" s="44">
        <v>45259</v>
      </c>
      <c r="N3819" s="42">
        <v>2450.41</v>
      </c>
      <c r="O3819" s="42">
        <v>0</v>
      </c>
      <c r="P3819" s="45">
        <f>IF(J3819&lt;DATEVALUE("2009-1-1"),3%,13%)</f>
        <v>0.13</v>
      </c>
      <c r="Q3819" s="42">
        <f>IF(P3819=13%,ROUND(O3819/(1+P3819)*P3819,2),ROUND(O3819/(1+0.03)*0.02,2))</f>
        <v>0</v>
      </c>
      <c r="R3819" s="42">
        <f>O3819-Q3819</f>
        <v>0</v>
      </c>
      <c r="S3819" s="42">
        <f>N3819-R3819</f>
        <v>2450.41</v>
      </c>
      <c r="T3819" s="38">
        <v>2101</v>
      </c>
      <c r="U3819" s="14">
        <f>S3819/H3819</f>
        <v>0.22415840316147681</v>
      </c>
      <c r="V3819" s="19"/>
      <c r="W3819" s="19"/>
      <c r="X3819" s="37" t="s">
        <v>3459</v>
      </c>
    </row>
    <row r="3820" spans="1:37" ht="16.5" customHeight="1">
      <c r="A3820" s="38">
        <v>189</v>
      </c>
      <c r="B3820" s="39">
        <v>10730</v>
      </c>
      <c r="C3820" s="38">
        <v>10290540</v>
      </c>
      <c r="D3820" s="40" t="s">
        <v>367</v>
      </c>
      <c r="E3820" s="58">
        <v>1</v>
      </c>
      <c r="F3820" s="38">
        <v>120</v>
      </c>
      <c r="G3820" s="38" t="s">
        <v>23</v>
      </c>
      <c r="H3820" s="42">
        <v>3777.78</v>
      </c>
      <c r="I3820" s="57"/>
      <c r="J3820" s="44">
        <v>42212</v>
      </c>
      <c r="K3820" s="42">
        <v>0</v>
      </c>
      <c r="L3820" s="42">
        <v>2930.95</v>
      </c>
      <c r="M3820" s="44">
        <v>45199</v>
      </c>
      <c r="N3820" s="42">
        <f>H3820-K3820-L3820</f>
        <v>846.83000000000038</v>
      </c>
      <c r="O3820" s="42">
        <v>0</v>
      </c>
      <c r="P3820" s="45">
        <v>0.13</v>
      </c>
      <c r="Q3820" s="42">
        <v>0</v>
      </c>
      <c r="R3820" s="42">
        <v>0</v>
      </c>
      <c r="S3820" s="42">
        <f>N3820-R3820</f>
        <v>846.83000000000038</v>
      </c>
      <c r="T3820" s="38">
        <v>2109</v>
      </c>
      <c r="U3820" s="14">
        <f>S3820/H3820</f>
        <v>0.22416075049367626</v>
      </c>
      <c r="V3820" s="19"/>
      <c r="W3820" s="19"/>
      <c r="X3820" s="37" t="s">
        <v>3459</v>
      </c>
    </row>
    <row r="3821" spans="1:37" ht="16.5" customHeight="1">
      <c r="A3821" s="38">
        <v>665</v>
      </c>
      <c r="B3821" s="39">
        <v>10729</v>
      </c>
      <c r="C3821" s="38">
        <v>10292974</v>
      </c>
      <c r="D3821" s="40" t="s">
        <v>29</v>
      </c>
      <c r="E3821" s="58">
        <v>300</v>
      </c>
      <c r="F3821" s="38">
        <v>114</v>
      </c>
      <c r="G3821" s="38" t="s">
        <v>23</v>
      </c>
      <c r="H3821" s="42">
        <v>13203</v>
      </c>
      <c r="I3821" s="37"/>
      <c r="J3821" s="44">
        <v>42393</v>
      </c>
      <c r="K3821" s="42">
        <v>0</v>
      </c>
      <c r="L3821" s="42">
        <v>10243.39</v>
      </c>
      <c r="M3821" s="44">
        <v>45259</v>
      </c>
      <c r="N3821" s="42">
        <v>2959.61</v>
      </c>
      <c r="O3821" s="42">
        <v>0</v>
      </c>
      <c r="P3821" s="45">
        <f>IF(J3821&lt;DATEVALUE("2009-1-1"),3%,13%)</f>
        <v>0.13</v>
      </c>
      <c r="Q3821" s="42">
        <f>IF(P3821=13%,ROUND(O3821/(1+P3821)*P3821,2),ROUND(O3821/(1+0.03)*0.02,2))</f>
        <v>0</v>
      </c>
      <c r="R3821" s="42">
        <f>O3821-Q3821</f>
        <v>0</v>
      </c>
      <c r="S3821" s="42">
        <f>N3821-R3821</f>
        <v>2959.61</v>
      </c>
      <c r="T3821" s="38">
        <v>5000</v>
      </c>
      <c r="U3821" s="14">
        <f>S3821/H3821</f>
        <v>0.22416193289403924</v>
      </c>
      <c r="V3821" s="19"/>
      <c r="W3821" s="19"/>
      <c r="X3821" s="37" t="s">
        <v>3459</v>
      </c>
    </row>
    <row r="3822" spans="1:37" ht="16.5" customHeight="1">
      <c r="A3822" s="38">
        <v>111</v>
      </c>
      <c r="B3822" s="39">
        <v>10724</v>
      </c>
      <c r="C3822" s="38">
        <v>10276656</v>
      </c>
      <c r="D3822" s="40" t="s">
        <v>289</v>
      </c>
      <c r="E3822" s="58">
        <v>288</v>
      </c>
      <c r="F3822" s="38">
        <v>120</v>
      </c>
      <c r="G3822" s="38" t="s">
        <v>23</v>
      </c>
      <c r="H3822" s="42">
        <v>27569.23</v>
      </c>
      <c r="I3822" s="57"/>
      <c r="J3822" s="44">
        <v>42212</v>
      </c>
      <c r="K3822" s="42">
        <v>0</v>
      </c>
      <c r="L3822" s="42">
        <v>21389.19</v>
      </c>
      <c r="M3822" s="44">
        <v>45199</v>
      </c>
      <c r="N3822" s="42">
        <f>H3822-K3822-L3822</f>
        <v>6180.0400000000009</v>
      </c>
      <c r="O3822" s="42">
        <v>0</v>
      </c>
      <c r="P3822" s="45">
        <v>0.13</v>
      </c>
      <c r="Q3822" s="42">
        <v>0</v>
      </c>
      <c r="R3822" s="42">
        <v>0</v>
      </c>
      <c r="S3822" s="42">
        <f>N3822-R3822</f>
        <v>6180.0400000000009</v>
      </c>
      <c r="T3822" s="38">
        <v>5000</v>
      </c>
      <c r="U3822" s="14">
        <f>S3822/H3822</f>
        <v>0.22416440357601575</v>
      </c>
      <c r="V3822" s="19"/>
      <c r="W3822" s="19"/>
      <c r="X3822" s="37" t="s">
        <v>3459</v>
      </c>
    </row>
    <row r="3823" spans="1:37" ht="16.5" customHeight="1">
      <c r="A3823" s="38">
        <v>94</v>
      </c>
      <c r="B3823" s="39">
        <v>10752</v>
      </c>
      <c r="C3823" s="38">
        <v>10306413</v>
      </c>
      <c r="D3823" s="40" t="s">
        <v>646</v>
      </c>
      <c r="E3823" s="58">
        <v>67</v>
      </c>
      <c r="F3823" s="38">
        <v>120</v>
      </c>
      <c r="G3823" s="38" t="s">
        <v>23</v>
      </c>
      <c r="H3823" s="42">
        <v>6413.68</v>
      </c>
      <c r="I3823" s="57"/>
      <c r="J3823" s="44">
        <v>42193</v>
      </c>
      <c r="K3823" s="42">
        <v>0</v>
      </c>
      <c r="L3823" s="42">
        <v>4975.95</v>
      </c>
      <c r="M3823" s="44">
        <v>45199</v>
      </c>
      <c r="N3823" s="42">
        <f>H3823-L3823</f>
        <v>1437.7300000000005</v>
      </c>
      <c r="O3823" s="42">
        <v>0</v>
      </c>
      <c r="P3823" s="45">
        <v>0.13</v>
      </c>
      <c r="Q3823" s="42">
        <v>0</v>
      </c>
      <c r="R3823" s="42">
        <v>0</v>
      </c>
      <c r="S3823" s="42">
        <f>N3823</f>
        <v>1437.7300000000005</v>
      </c>
      <c r="T3823" s="38">
        <v>5000</v>
      </c>
      <c r="U3823" s="14">
        <f>S3823/H3823</f>
        <v>0.22416615733868861</v>
      </c>
      <c r="V3823" s="19"/>
      <c r="W3823" s="19"/>
      <c r="X3823" s="37" t="s">
        <v>3473</v>
      </c>
    </row>
    <row r="3824" spans="1:37" ht="16.5" customHeight="1">
      <c r="A3824" s="38">
        <v>92</v>
      </c>
      <c r="B3824" s="39">
        <v>10752</v>
      </c>
      <c r="C3824" s="38">
        <v>10306065</v>
      </c>
      <c r="D3824" s="40" t="s">
        <v>645</v>
      </c>
      <c r="E3824" s="58">
        <v>3</v>
      </c>
      <c r="F3824" s="38">
        <v>120</v>
      </c>
      <c r="G3824" s="38" t="s">
        <v>23</v>
      </c>
      <c r="H3824" s="42">
        <v>7307.7</v>
      </c>
      <c r="I3824" s="57"/>
      <c r="J3824" s="44">
        <v>42193</v>
      </c>
      <c r="K3824" s="42">
        <v>0</v>
      </c>
      <c r="L3824" s="42">
        <v>5669.56</v>
      </c>
      <c r="M3824" s="44">
        <v>45199</v>
      </c>
      <c r="N3824" s="42">
        <f>H3824-L3824</f>
        <v>1638.1399999999994</v>
      </c>
      <c r="O3824" s="42">
        <v>0</v>
      </c>
      <c r="P3824" s="45">
        <v>0.13</v>
      </c>
      <c r="Q3824" s="42">
        <v>0</v>
      </c>
      <c r="R3824" s="42">
        <v>0</v>
      </c>
      <c r="S3824" s="42">
        <f>N3824</f>
        <v>1638.1399999999994</v>
      </c>
      <c r="T3824" s="38">
        <v>2101</v>
      </c>
      <c r="U3824" s="14">
        <f>S3824/H3824</f>
        <v>0.22416629035127325</v>
      </c>
      <c r="V3824" s="19"/>
      <c r="W3824" s="19"/>
      <c r="X3824" s="37" t="s">
        <v>3473</v>
      </c>
    </row>
    <row r="3825" spans="1:37" ht="16.5" customHeight="1">
      <c r="A3825" s="38">
        <v>168</v>
      </c>
      <c r="B3825" s="39">
        <v>10736</v>
      </c>
      <c r="C3825" s="38">
        <v>10284270</v>
      </c>
      <c r="D3825" s="40" t="s">
        <v>1935</v>
      </c>
      <c r="E3825" s="38">
        <v>1</v>
      </c>
      <c r="F3825" s="38">
        <v>120</v>
      </c>
      <c r="G3825" s="38" t="s">
        <v>262</v>
      </c>
      <c r="H3825" s="42">
        <v>135029</v>
      </c>
      <c r="I3825" s="49"/>
      <c r="J3825" s="44">
        <v>42124</v>
      </c>
      <c r="K3825" s="42">
        <v>0</v>
      </c>
      <c r="L3825" s="42">
        <v>104759.98</v>
      </c>
      <c r="M3825" s="44">
        <v>45107</v>
      </c>
      <c r="N3825" s="42">
        <f>H3825-K3825-L3825</f>
        <v>30269.020000000004</v>
      </c>
      <c r="O3825" s="42">
        <v>0</v>
      </c>
      <c r="P3825" s="45">
        <v>0.13</v>
      </c>
      <c r="Q3825" s="42">
        <v>0</v>
      </c>
      <c r="R3825" s="42">
        <v>0</v>
      </c>
      <c r="S3825" s="42">
        <f>N3825-R3825</f>
        <v>30269.020000000004</v>
      </c>
      <c r="T3825" s="38">
        <v>5000</v>
      </c>
      <c r="U3825" s="14">
        <f>S3825/H3825</f>
        <v>0.2241668086114835</v>
      </c>
      <c r="V3825" s="19"/>
      <c r="W3825" s="19"/>
      <c r="X3825" s="37" t="s">
        <v>3461</v>
      </c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</row>
    <row r="3826" spans="1:37" ht="16.5" customHeight="1">
      <c r="A3826" s="38">
        <v>402</v>
      </c>
      <c r="B3826" s="39">
        <v>10736</v>
      </c>
      <c r="C3826" s="38">
        <v>10284271</v>
      </c>
      <c r="D3826" s="40" t="s">
        <v>301</v>
      </c>
      <c r="E3826" s="38">
        <v>1</v>
      </c>
      <c r="F3826" s="38">
        <v>120</v>
      </c>
      <c r="G3826" s="38" t="s">
        <v>21</v>
      </c>
      <c r="H3826" s="42">
        <v>44943.24</v>
      </c>
      <c r="I3826" s="55"/>
      <c r="J3826" s="44">
        <v>42152</v>
      </c>
      <c r="K3826" s="42">
        <v>0</v>
      </c>
      <c r="L3826" s="42">
        <v>34868.400000000001</v>
      </c>
      <c r="M3826" s="44">
        <v>45138</v>
      </c>
      <c r="N3826" s="42">
        <f>H3826-K3826-L3826</f>
        <v>10074.839999999997</v>
      </c>
      <c r="O3826" s="42">
        <v>0</v>
      </c>
      <c r="P3826" s="45">
        <v>0.13</v>
      </c>
      <c r="Q3826" s="42">
        <v>0</v>
      </c>
      <c r="R3826" s="42">
        <v>0</v>
      </c>
      <c r="S3826" s="42">
        <v>10074.84</v>
      </c>
      <c r="T3826" s="38">
        <v>5000</v>
      </c>
      <c r="U3826" s="14">
        <f>S3826/H3826</f>
        <v>0.22416808400996457</v>
      </c>
      <c r="V3826" s="19"/>
      <c r="W3826" s="19"/>
      <c r="X3826" s="37" t="s">
        <v>3461</v>
      </c>
    </row>
    <row r="3827" spans="1:37" ht="16.5" customHeight="1">
      <c r="A3827" s="38">
        <v>604</v>
      </c>
      <c r="B3827" s="39">
        <v>10736</v>
      </c>
      <c r="C3827" s="38">
        <v>10284272</v>
      </c>
      <c r="D3827" s="40" t="s">
        <v>1494</v>
      </c>
      <c r="E3827" s="38">
        <v>1</v>
      </c>
      <c r="F3827" s="38">
        <v>120</v>
      </c>
      <c r="G3827" s="38" t="s">
        <v>262</v>
      </c>
      <c r="H3827" s="42">
        <v>50000</v>
      </c>
      <c r="I3827" s="55"/>
      <c r="J3827" s="44">
        <v>42152</v>
      </c>
      <c r="K3827" s="42">
        <v>0</v>
      </c>
      <c r="L3827" s="42">
        <v>38791.56</v>
      </c>
      <c r="M3827" s="44">
        <v>45138</v>
      </c>
      <c r="N3827" s="42">
        <f>H3827-K3827-L3827</f>
        <v>11208.440000000002</v>
      </c>
      <c r="O3827" s="42">
        <v>0</v>
      </c>
      <c r="P3827" s="45">
        <v>0.13</v>
      </c>
      <c r="Q3827" s="42">
        <v>0</v>
      </c>
      <c r="R3827" s="42">
        <v>0</v>
      </c>
      <c r="S3827" s="42">
        <v>11208.44</v>
      </c>
      <c r="T3827" s="38">
        <v>5000</v>
      </c>
      <c r="U3827" s="14">
        <f>S3827/H3827</f>
        <v>0.2241688</v>
      </c>
      <c r="V3827" s="19"/>
      <c r="W3827" s="19"/>
      <c r="X3827" s="37" t="s">
        <v>3461</v>
      </c>
    </row>
    <row r="3828" spans="1:37" ht="16.5" customHeight="1">
      <c r="A3828" s="38">
        <v>93</v>
      </c>
      <c r="B3828" s="39">
        <v>10752</v>
      </c>
      <c r="C3828" s="38">
        <v>10306405</v>
      </c>
      <c r="D3828" s="40" t="s">
        <v>613</v>
      </c>
      <c r="E3828" s="58">
        <v>15</v>
      </c>
      <c r="F3828" s="38">
        <v>120</v>
      </c>
      <c r="G3828" s="38" t="s">
        <v>23</v>
      </c>
      <c r="H3828" s="42">
        <v>22820.51</v>
      </c>
      <c r="I3828" s="57"/>
      <c r="J3828" s="44">
        <v>42193</v>
      </c>
      <c r="K3828" s="42">
        <v>0</v>
      </c>
      <c r="L3828" s="42">
        <v>17704.84</v>
      </c>
      <c r="M3828" s="44">
        <v>45199</v>
      </c>
      <c r="N3828" s="42">
        <f>H3828-L3828</f>
        <v>5115.6699999999983</v>
      </c>
      <c r="O3828" s="42">
        <v>0</v>
      </c>
      <c r="P3828" s="45">
        <v>0.13</v>
      </c>
      <c r="Q3828" s="42">
        <v>0</v>
      </c>
      <c r="R3828" s="42">
        <v>0</v>
      </c>
      <c r="S3828" s="42">
        <f>N3828</f>
        <v>5115.6699999999983</v>
      </c>
      <c r="T3828" s="38">
        <v>5000</v>
      </c>
      <c r="U3828" s="14">
        <f>S3828/H3828</f>
        <v>0.22416983669514828</v>
      </c>
      <c r="V3828" s="19"/>
      <c r="W3828" s="19"/>
      <c r="X3828" s="37" t="s">
        <v>3473</v>
      </c>
    </row>
    <row r="3829" spans="1:37" ht="16.5" customHeight="1">
      <c r="A3829" s="38">
        <v>660</v>
      </c>
      <c r="B3829" s="39">
        <v>10737</v>
      </c>
      <c r="C3829" s="38">
        <v>10288300</v>
      </c>
      <c r="D3829" s="40" t="s">
        <v>244</v>
      </c>
      <c r="E3829" s="58">
        <v>7</v>
      </c>
      <c r="F3829" s="38">
        <v>120</v>
      </c>
      <c r="G3829" s="38" t="s">
        <v>23</v>
      </c>
      <c r="H3829" s="42">
        <v>11935.91</v>
      </c>
      <c r="I3829" s="57"/>
      <c r="J3829" s="44">
        <v>42212</v>
      </c>
      <c r="K3829" s="42">
        <v>0</v>
      </c>
      <c r="L3829" s="42">
        <v>9260.18</v>
      </c>
      <c r="M3829" s="44">
        <v>45199</v>
      </c>
      <c r="N3829" s="42">
        <f>H3829-L3829</f>
        <v>2675.7299999999996</v>
      </c>
      <c r="O3829" s="42">
        <v>0</v>
      </c>
      <c r="P3829" s="45">
        <v>0.13</v>
      </c>
      <c r="Q3829" s="42">
        <v>0</v>
      </c>
      <c r="R3829" s="42">
        <v>0</v>
      </c>
      <c r="S3829" s="42">
        <f>N3829</f>
        <v>2675.7299999999996</v>
      </c>
      <c r="T3829" s="38">
        <v>2102</v>
      </c>
      <c r="U3829" s="14">
        <f>S3829/H3829</f>
        <v>0.22417478013825504</v>
      </c>
      <c r="V3829" s="19"/>
      <c r="W3829" s="19"/>
      <c r="X3829" s="37" t="s">
        <v>3461</v>
      </c>
    </row>
    <row r="3830" spans="1:37" ht="16.5" customHeight="1">
      <c r="A3830" s="38">
        <v>472</v>
      </c>
      <c r="B3830" s="39">
        <v>10736</v>
      </c>
      <c r="C3830" s="38">
        <v>10284201</v>
      </c>
      <c r="D3830" s="40" t="s">
        <v>1409</v>
      </c>
      <c r="E3830" s="38">
        <v>2</v>
      </c>
      <c r="F3830" s="38">
        <v>108</v>
      </c>
      <c r="G3830" s="38" t="s">
        <v>23</v>
      </c>
      <c r="H3830" s="42">
        <v>1000</v>
      </c>
      <c r="I3830" s="55"/>
      <c r="J3830" s="44">
        <v>42576</v>
      </c>
      <c r="K3830" s="42">
        <v>0</v>
      </c>
      <c r="L3830" s="42">
        <v>722.01</v>
      </c>
      <c r="M3830" s="44">
        <v>45138</v>
      </c>
      <c r="N3830" s="42">
        <f>H3830-K3830-L3830</f>
        <v>277.99</v>
      </c>
      <c r="O3830" s="42">
        <v>60</v>
      </c>
      <c r="P3830" s="45">
        <v>0.13</v>
      </c>
      <c r="Q3830" s="42">
        <v>6.9</v>
      </c>
      <c r="R3830" s="42">
        <v>53.1</v>
      </c>
      <c r="S3830" s="42">
        <v>224.89</v>
      </c>
      <c r="T3830" s="38">
        <v>5000</v>
      </c>
      <c r="U3830" s="14">
        <f>S3830/H3830</f>
        <v>0.22488999999999998</v>
      </c>
      <c r="V3830" s="19"/>
      <c r="W3830" s="19"/>
      <c r="X3830" s="37" t="s">
        <v>3461</v>
      </c>
    </row>
    <row r="3831" spans="1:37" ht="16.5" customHeight="1">
      <c r="A3831" s="38">
        <v>485</v>
      </c>
      <c r="B3831" s="39">
        <v>10736</v>
      </c>
      <c r="C3831" s="38">
        <v>10284288</v>
      </c>
      <c r="D3831" s="40" t="s">
        <v>1420</v>
      </c>
      <c r="E3831" s="38">
        <v>1</v>
      </c>
      <c r="F3831" s="38">
        <v>118</v>
      </c>
      <c r="G3831" s="38" t="s">
        <v>23</v>
      </c>
      <c r="H3831" s="42">
        <v>4221</v>
      </c>
      <c r="I3831" s="55"/>
      <c r="J3831" s="44">
        <v>42273</v>
      </c>
      <c r="K3831" s="42">
        <v>0</v>
      </c>
      <c r="L3831" s="42">
        <v>3181.21</v>
      </c>
      <c r="M3831" s="44">
        <v>45138</v>
      </c>
      <c r="N3831" s="42">
        <f>H3831-K3831-L3831</f>
        <v>1039.79</v>
      </c>
      <c r="O3831" s="42">
        <v>100</v>
      </c>
      <c r="P3831" s="45">
        <v>0.13</v>
      </c>
      <c r="Q3831" s="42">
        <v>11.5</v>
      </c>
      <c r="R3831" s="42">
        <v>88.5</v>
      </c>
      <c r="S3831" s="42">
        <v>951.29</v>
      </c>
      <c r="T3831" s="38">
        <v>5000</v>
      </c>
      <c r="U3831" s="14">
        <f>S3831/H3831</f>
        <v>0.22537076522151148</v>
      </c>
      <c r="V3831" s="19"/>
      <c r="W3831" s="19"/>
      <c r="X3831" s="37" t="s">
        <v>3461</v>
      </c>
    </row>
    <row r="3832" spans="1:37" ht="16.5" customHeight="1">
      <c r="A3832" s="38">
        <v>444</v>
      </c>
      <c r="B3832" s="39">
        <v>10739</v>
      </c>
      <c r="C3832" s="38">
        <v>10278539</v>
      </c>
      <c r="D3832" s="40" t="s">
        <v>3028</v>
      </c>
      <c r="E3832" s="58">
        <v>2</v>
      </c>
      <c r="F3832" s="38">
        <v>113</v>
      </c>
      <c r="G3832" s="38" t="s">
        <v>23</v>
      </c>
      <c r="H3832" s="42">
        <v>4372.6400000000003</v>
      </c>
      <c r="I3832" s="37"/>
      <c r="J3832" s="44">
        <v>42423</v>
      </c>
      <c r="K3832" s="42">
        <v>0</v>
      </c>
      <c r="L3832" s="42">
        <v>3380.93</v>
      </c>
      <c r="M3832" s="44">
        <v>45237</v>
      </c>
      <c r="N3832" s="42">
        <v>991.71</v>
      </c>
      <c r="O3832" s="42">
        <v>0</v>
      </c>
      <c r="P3832" s="45">
        <f>IF(J3832&lt;DATEVALUE("2009-1-1"),3%,13%)</f>
        <v>0.13</v>
      </c>
      <c r="Q3832" s="42">
        <f>IF(P3832=13%,ROUND(O3832/(1+P3832)*P3832,2),ROUND(O3832/(1+0.03)*0.02,2))</f>
        <v>0</v>
      </c>
      <c r="R3832" s="42">
        <f>O3832-Q3832</f>
        <v>0</v>
      </c>
      <c r="S3832" s="42">
        <f>N3832-R3832</f>
        <v>991.71</v>
      </c>
      <c r="T3832" s="38">
        <v>5000</v>
      </c>
      <c r="U3832" s="14">
        <f>S3832/H3832</f>
        <v>0.2267989132423433</v>
      </c>
      <c r="V3832" s="19"/>
      <c r="W3832" s="19"/>
      <c r="X3832" s="37" t="s">
        <v>3462</v>
      </c>
    </row>
    <row r="3833" spans="1:37" ht="16.5" customHeight="1">
      <c r="A3833" s="38">
        <v>666</v>
      </c>
      <c r="B3833" s="39">
        <v>10729</v>
      </c>
      <c r="C3833" s="38">
        <v>10292976</v>
      </c>
      <c r="D3833" s="40" t="s">
        <v>991</v>
      </c>
      <c r="E3833" s="58">
        <v>18</v>
      </c>
      <c r="F3833" s="38">
        <v>113</v>
      </c>
      <c r="G3833" s="38" t="s">
        <v>23</v>
      </c>
      <c r="H3833" s="42">
        <v>27676.98</v>
      </c>
      <c r="I3833" s="37"/>
      <c r="J3833" s="44">
        <v>42423</v>
      </c>
      <c r="K3833" s="42">
        <v>0</v>
      </c>
      <c r="L3833" s="42">
        <v>21399.61</v>
      </c>
      <c r="M3833" s="44">
        <v>45259</v>
      </c>
      <c r="N3833" s="42">
        <v>6277.37</v>
      </c>
      <c r="O3833" s="42">
        <v>0</v>
      </c>
      <c r="P3833" s="45">
        <f>IF(J3833&lt;DATEVALUE("2009-1-1"),3%,13%)</f>
        <v>0.13</v>
      </c>
      <c r="Q3833" s="42">
        <f>IF(P3833=13%,ROUND(O3833/(1+P3833)*P3833,2),ROUND(O3833/(1+0.03)*0.02,2))</f>
        <v>0</v>
      </c>
      <c r="R3833" s="42">
        <f>O3833-Q3833</f>
        <v>0</v>
      </c>
      <c r="S3833" s="42">
        <f>N3833-R3833</f>
        <v>6277.37</v>
      </c>
      <c r="T3833" s="38">
        <v>5000</v>
      </c>
      <c r="U3833" s="14">
        <f>S3833/H3833</f>
        <v>0.22680834397394514</v>
      </c>
      <c r="V3833" s="19"/>
      <c r="W3833" s="19"/>
      <c r="X3833" s="37" t="s">
        <v>3459</v>
      </c>
    </row>
    <row r="3834" spans="1:37" ht="16.5" customHeight="1">
      <c r="A3834" s="38">
        <v>371</v>
      </c>
      <c r="B3834" s="39">
        <v>10741</v>
      </c>
      <c r="C3834" s="38">
        <v>10282472</v>
      </c>
      <c r="D3834" s="40" t="s">
        <v>503</v>
      </c>
      <c r="E3834" s="58">
        <v>200</v>
      </c>
      <c r="F3834" s="38">
        <v>119</v>
      </c>
      <c r="G3834" s="38" t="s">
        <v>23</v>
      </c>
      <c r="H3834" s="42">
        <v>73162</v>
      </c>
      <c r="I3834" s="57"/>
      <c r="J3834" s="44">
        <v>42241</v>
      </c>
      <c r="K3834" s="42">
        <v>0</v>
      </c>
      <c r="L3834" s="42">
        <v>56549.08</v>
      </c>
      <c r="M3834" s="44">
        <v>45199</v>
      </c>
      <c r="N3834" s="42">
        <f>H3834-K3834-L3834</f>
        <v>16612.919999999998</v>
      </c>
      <c r="O3834" s="42">
        <v>0</v>
      </c>
      <c r="P3834" s="45">
        <v>0.13</v>
      </c>
      <c r="Q3834" s="42">
        <v>0</v>
      </c>
      <c r="R3834" s="42">
        <v>0</v>
      </c>
      <c r="S3834" s="42">
        <v>16612.919999999998</v>
      </c>
      <c r="T3834" s="38">
        <v>5000</v>
      </c>
      <c r="U3834" s="14">
        <f>S3834/H3834</f>
        <v>0.2270703370602225</v>
      </c>
      <c r="V3834" s="19"/>
      <c r="W3834" s="19"/>
      <c r="X3834" s="37" t="s">
        <v>3462</v>
      </c>
    </row>
    <row r="3835" spans="1:37" ht="16.5" customHeight="1">
      <c r="A3835" s="38">
        <v>112</v>
      </c>
      <c r="B3835" s="39">
        <v>10724</v>
      </c>
      <c r="C3835" s="38">
        <v>10276659</v>
      </c>
      <c r="D3835" s="40" t="s">
        <v>290</v>
      </c>
      <c r="E3835" s="58">
        <v>15</v>
      </c>
      <c r="F3835" s="38">
        <v>119</v>
      </c>
      <c r="G3835" s="38" t="s">
        <v>23</v>
      </c>
      <c r="H3835" s="42">
        <v>37179</v>
      </c>
      <c r="I3835" s="57"/>
      <c r="J3835" s="44">
        <v>42241</v>
      </c>
      <c r="K3835" s="42">
        <v>0</v>
      </c>
      <c r="L3835" s="42">
        <v>28736.75</v>
      </c>
      <c r="M3835" s="44">
        <v>45199</v>
      </c>
      <c r="N3835" s="42">
        <f>H3835-K3835-L3835</f>
        <v>8442.25</v>
      </c>
      <c r="O3835" s="42">
        <v>0</v>
      </c>
      <c r="P3835" s="45">
        <v>0.13</v>
      </c>
      <c r="Q3835" s="42">
        <v>0</v>
      </c>
      <c r="R3835" s="42">
        <v>0</v>
      </c>
      <c r="S3835" s="42">
        <f>N3835-R3835</f>
        <v>8442.25</v>
      </c>
      <c r="T3835" s="38">
        <v>5000</v>
      </c>
      <c r="U3835" s="14">
        <f>S3835/H3835</f>
        <v>0.2270703891982033</v>
      </c>
      <c r="V3835" s="19"/>
      <c r="W3835" s="19"/>
      <c r="X3835" s="37" t="s">
        <v>3459</v>
      </c>
    </row>
    <row r="3836" spans="1:37" ht="16.5" customHeight="1">
      <c r="A3836" s="38">
        <v>160</v>
      </c>
      <c r="B3836" s="39">
        <v>50098</v>
      </c>
      <c r="C3836" s="38">
        <v>10307830</v>
      </c>
      <c r="D3836" s="40" t="s">
        <v>1014</v>
      </c>
      <c r="E3836" s="38">
        <v>24</v>
      </c>
      <c r="F3836" s="38">
        <v>119</v>
      </c>
      <c r="G3836" s="38" t="s">
        <v>23</v>
      </c>
      <c r="H3836" s="42">
        <v>9333.36</v>
      </c>
      <c r="I3836" s="57"/>
      <c r="J3836" s="44">
        <v>42242</v>
      </c>
      <c r="K3836" s="42">
        <v>0</v>
      </c>
      <c r="L3836" s="42">
        <v>7214</v>
      </c>
      <c r="M3836" s="44">
        <v>45199</v>
      </c>
      <c r="N3836" s="42">
        <v>2119.36</v>
      </c>
      <c r="O3836" s="42">
        <v>0</v>
      </c>
      <c r="P3836" s="45">
        <v>0.13</v>
      </c>
      <c r="Q3836" s="42">
        <v>0</v>
      </c>
      <c r="R3836" s="42">
        <v>0</v>
      </c>
      <c r="S3836" s="42">
        <v>2119.36</v>
      </c>
      <c r="T3836" s="38">
        <v>5000</v>
      </c>
      <c r="U3836" s="14">
        <f>S3836/H3836</f>
        <v>0.22707363693246591</v>
      </c>
      <c r="V3836" s="19"/>
      <c r="W3836" s="19"/>
      <c r="X3836" s="37" t="s">
        <v>3456</v>
      </c>
    </row>
    <row r="3837" spans="1:37" ht="16.5" customHeight="1">
      <c r="A3837" s="38">
        <v>204</v>
      </c>
      <c r="B3837" s="39">
        <v>10743</v>
      </c>
      <c r="C3837" s="38">
        <v>10301030</v>
      </c>
      <c r="D3837" s="40" t="s">
        <v>551</v>
      </c>
      <c r="E3837" s="58">
        <v>1</v>
      </c>
      <c r="F3837" s="38">
        <v>119</v>
      </c>
      <c r="G3837" s="38" t="s">
        <v>23</v>
      </c>
      <c r="H3837" s="42">
        <v>4784</v>
      </c>
      <c r="I3837" s="57"/>
      <c r="J3837" s="44">
        <v>42241</v>
      </c>
      <c r="K3837" s="42">
        <v>0</v>
      </c>
      <c r="L3837" s="42">
        <v>3697.55</v>
      </c>
      <c r="M3837" s="44">
        <v>45199</v>
      </c>
      <c r="N3837" s="42">
        <f>H3837-L3837</f>
        <v>1086.4499999999998</v>
      </c>
      <c r="O3837" s="42">
        <v>0</v>
      </c>
      <c r="P3837" s="45">
        <v>0.13</v>
      </c>
      <c r="Q3837" s="42">
        <v>0</v>
      </c>
      <c r="R3837" s="42">
        <v>0</v>
      </c>
      <c r="S3837" s="42">
        <f>N3837</f>
        <v>1086.4499999999998</v>
      </c>
      <c r="T3837" s="38">
        <v>5000</v>
      </c>
      <c r="U3837" s="14">
        <f>S3837/H3837</f>
        <v>0.22710075250836118</v>
      </c>
      <c r="V3837" s="19"/>
      <c r="W3837" s="19"/>
      <c r="X3837" s="37" t="s">
        <v>3463</v>
      </c>
    </row>
    <row r="3838" spans="1:37" ht="16.5" customHeight="1">
      <c r="A3838" s="38">
        <v>606</v>
      </c>
      <c r="B3838" s="39">
        <v>10736</v>
      </c>
      <c r="C3838" s="38">
        <v>10284284</v>
      </c>
      <c r="D3838" s="40" t="s">
        <v>1496</v>
      </c>
      <c r="E3838" s="38">
        <v>1</v>
      </c>
      <c r="F3838" s="38">
        <v>120</v>
      </c>
      <c r="G3838" s="38" t="s">
        <v>262</v>
      </c>
      <c r="H3838" s="42">
        <v>130000</v>
      </c>
      <c r="I3838" s="55"/>
      <c r="J3838" s="44">
        <v>42243</v>
      </c>
      <c r="K3838" s="42">
        <v>0</v>
      </c>
      <c r="L3838" s="42">
        <v>97770.93</v>
      </c>
      <c r="M3838" s="44">
        <v>45138</v>
      </c>
      <c r="N3838" s="42">
        <f>H3838-K3838-L3838</f>
        <v>32229.070000000007</v>
      </c>
      <c r="O3838" s="42">
        <v>3000</v>
      </c>
      <c r="P3838" s="45">
        <v>0.13</v>
      </c>
      <c r="Q3838" s="42">
        <v>345.13</v>
      </c>
      <c r="R3838" s="42">
        <v>2654.87</v>
      </c>
      <c r="S3838" s="42">
        <v>29574.2</v>
      </c>
      <c r="T3838" s="38">
        <v>5000</v>
      </c>
      <c r="U3838" s="14">
        <f>S3838/H3838</f>
        <v>0.22749384615384616</v>
      </c>
      <c r="V3838" s="19"/>
      <c r="W3838" s="19"/>
      <c r="X3838" s="37" t="s">
        <v>3461</v>
      </c>
    </row>
    <row r="3839" spans="1:37" ht="16.5" customHeight="1">
      <c r="A3839" s="38">
        <v>403</v>
      </c>
      <c r="B3839" s="39">
        <v>10736</v>
      </c>
      <c r="C3839" s="38">
        <v>10284276</v>
      </c>
      <c r="D3839" s="40" t="s">
        <v>1350</v>
      </c>
      <c r="E3839" s="38">
        <v>1</v>
      </c>
      <c r="F3839" s="38">
        <v>120</v>
      </c>
      <c r="G3839" s="38" t="s">
        <v>21</v>
      </c>
      <c r="H3839" s="42">
        <v>5811.97</v>
      </c>
      <c r="I3839" s="55"/>
      <c r="J3839" s="44">
        <v>42214</v>
      </c>
      <c r="K3839" s="42">
        <v>0</v>
      </c>
      <c r="L3839" s="42">
        <v>4417.01</v>
      </c>
      <c r="M3839" s="44">
        <v>45138</v>
      </c>
      <c r="N3839" s="42">
        <f>H3839-K3839-L3839</f>
        <v>1394.96</v>
      </c>
      <c r="O3839" s="42">
        <v>80</v>
      </c>
      <c r="P3839" s="45">
        <v>0.13</v>
      </c>
      <c r="Q3839" s="42">
        <v>9.1999999999999993</v>
      </c>
      <c r="R3839" s="42">
        <v>70.8</v>
      </c>
      <c r="S3839" s="42">
        <v>1324.16</v>
      </c>
      <c r="T3839" s="38">
        <v>5000</v>
      </c>
      <c r="U3839" s="14">
        <f>S3839/H3839</f>
        <v>0.22783324759074805</v>
      </c>
      <c r="V3839" s="19"/>
      <c r="W3839" s="19"/>
      <c r="X3839" s="37" t="s">
        <v>3461</v>
      </c>
    </row>
    <row r="3840" spans="1:37" ht="16.5" customHeight="1">
      <c r="A3840" s="38">
        <v>248</v>
      </c>
      <c r="B3840" s="39">
        <v>10728</v>
      </c>
      <c r="C3840" s="38">
        <v>10283232</v>
      </c>
      <c r="D3840" s="40" t="s">
        <v>2930</v>
      </c>
      <c r="E3840" s="58">
        <v>3</v>
      </c>
      <c r="F3840" s="38">
        <v>102</v>
      </c>
      <c r="G3840" s="38" t="s">
        <v>23</v>
      </c>
      <c r="H3840" s="42">
        <v>3487.17</v>
      </c>
      <c r="I3840" s="37"/>
      <c r="J3840" s="44">
        <v>42758</v>
      </c>
      <c r="K3840" s="42">
        <v>0</v>
      </c>
      <c r="L3840" s="42">
        <v>2559.14</v>
      </c>
      <c r="M3840" s="44">
        <v>45200</v>
      </c>
      <c r="N3840" s="42">
        <v>928.03</v>
      </c>
      <c r="O3840" s="42">
        <v>150</v>
      </c>
      <c r="P3840" s="45">
        <f>IF(J3840&lt;DATEVALUE("2009-1-1"),3%,13%)</f>
        <v>0.13</v>
      </c>
      <c r="Q3840" s="42">
        <f>IF(P3840=13%,ROUND(O3840/(1+P3840)*P3840,2),ROUND(O3840/(1+0.03)*0.02,2))</f>
        <v>17.260000000000002</v>
      </c>
      <c r="R3840" s="42">
        <f>O3840-Q3840</f>
        <v>132.74</v>
      </c>
      <c r="S3840" s="42">
        <f>N3840-R3840</f>
        <v>795.29</v>
      </c>
      <c r="T3840" s="38">
        <v>5000</v>
      </c>
      <c r="U3840" s="14">
        <f>S3840/H3840</f>
        <v>0.22806172340321806</v>
      </c>
      <c r="V3840" s="19"/>
      <c r="W3840" s="19"/>
      <c r="X3840" s="37" t="s">
        <v>3459</v>
      </c>
    </row>
    <row r="3841" spans="1:37" ht="16.5" customHeight="1">
      <c r="A3841" s="38">
        <v>1082</v>
      </c>
      <c r="B3841" s="39">
        <v>10800</v>
      </c>
      <c r="C3841" s="38">
        <v>10316854</v>
      </c>
      <c r="D3841" s="40" t="s">
        <v>2054</v>
      </c>
      <c r="E3841" s="38">
        <v>20</v>
      </c>
      <c r="F3841" s="38">
        <v>84</v>
      </c>
      <c r="G3841" s="38" t="s">
        <v>23</v>
      </c>
      <c r="H3841" s="42">
        <v>907.6</v>
      </c>
      <c r="I3841" s="48"/>
      <c r="J3841" s="44">
        <v>43309</v>
      </c>
      <c r="K3841" s="42">
        <v>0</v>
      </c>
      <c r="L3841" s="42">
        <v>574.78</v>
      </c>
      <c r="M3841" s="44">
        <v>45107</v>
      </c>
      <c r="N3841" s="42">
        <f>H3841-K3841-L3841</f>
        <v>332.82000000000005</v>
      </c>
      <c r="O3841" s="42">
        <v>142.12</v>
      </c>
      <c r="P3841" s="45">
        <v>0.13</v>
      </c>
      <c r="Q3841" s="42">
        <v>16.350000000000001</v>
      </c>
      <c r="R3841" s="42">
        <v>125.77</v>
      </c>
      <c r="S3841" s="42">
        <f>N3841-R3841</f>
        <v>207.05000000000007</v>
      </c>
      <c r="T3841" s="38">
        <v>2505</v>
      </c>
      <c r="U3841" s="14">
        <f>S3841/H3841</f>
        <v>0.22812913177611288</v>
      </c>
      <c r="V3841" s="19"/>
      <c r="W3841" s="19"/>
      <c r="X3841" s="37" t="s">
        <v>3465</v>
      </c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</row>
    <row r="3842" spans="1:37" ht="16.5" customHeight="1">
      <c r="A3842" s="38">
        <v>25</v>
      </c>
      <c r="B3842" s="39">
        <v>50099</v>
      </c>
      <c r="C3842" s="38">
        <v>10297447</v>
      </c>
      <c r="D3842" s="40" t="s">
        <v>2536</v>
      </c>
      <c r="E3842" s="38">
        <v>1</v>
      </c>
      <c r="F3842" s="38">
        <v>60</v>
      </c>
      <c r="G3842" s="38" t="s">
        <v>23</v>
      </c>
      <c r="H3842" s="42">
        <v>577.16</v>
      </c>
      <c r="I3842" s="2"/>
      <c r="J3842" s="44">
        <v>43827</v>
      </c>
      <c r="K3842" s="42">
        <v>0</v>
      </c>
      <c r="L3842" s="42">
        <v>356.42</v>
      </c>
      <c r="M3842" s="44">
        <v>45016</v>
      </c>
      <c r="N3842" s="42">
        <f>H3842-K3842-L3842</f>
        <v>220.73999999999995</v>
      </c>
      <c r="O3842" s="42">
        <v>100</v>
      </c>
      <c r="P3842" s="45">
        <v>0.13</v>
      </c>
      <c r="Q3842" s="42">
        <v>11.5</v>
      </c>
      <c r="R3842" s="42">
        <v>88.5</v>
      </c>
      <c r="S3842" s="42">
        <v>132.24</v>
      </c>
      <c r="T3842" s="38">
        <v>5000</v>
      </c>
      <c r="U3842" s="14">
        <f>S3842/H3842</f>
        <v>0.22912190727008111</v>
      </c>
      <c r="V3842" s="19"/>
      <c r="W3842" s="19"/>
      <c r="X3842" s="37" t="s">
        <v>3468</v>
      </c>
    </row>
    <row r="3843" spans="1:37" ht="16.5" customHeight="1">
      <c r="A3843" s="38">
        <v>522</v>
      </c>
      <c r="B3843" s="39">
        <v>10729</v>
      </c>
      <c r="C3843" s="38">
        <v>10292978</v>
      </c>
      <c r="D3843" s="40" t="s">
        <v>3215</v>
      </c>
      <c r="E3843" s="58">
        <v>4</v>
      </c>
      <c r="F3843" s="38">
        <v>112</v>
      </c>
      <c r="G3843" s="38" t="s">
        <v>23</v>
      </c>
      <c r="H3843" s="42">
        <v>7605.8</v>
      </c>
      <c r="I3843" s="37"/>
      <c r="J3843" s="44">
        <v>42457</v>
      </c>
      <c r="K3843" s="42">
        <v>0</v>
      </c>
      <c r="L3843" s="42">
        <v>5860.64</v>
      </c>
      <c r="M3843" s="44">
        <v>45259</v>
      </c>
      <c r="N3843" s="42">
        <v>1745.16</v>
      </c>
      <c r="O3843" s="42">
        <v>0</v>
      </c>
      <c r="P3843" s="45">
        <f>IF(J3843&lt;DATEVALUE("2009-1-1"),3%,13%)</f>
        <v>0.13</v>
      </c>
      <c r="Q3843" s="42">
        <f>IF(P3843=13%,ROUND(O3843/(1+P3843)*P3843,2),ROUND(O3843/(1+0.03)*0.02,2))</f>
        <v>0</v>
      </c>
      <c r="R3843" s="42">
        <f>O3843-Q3843</f>
        <v>0</v>
      </c>
      <c r="S3843" s="42">
        <f>N3843-R3843</f>
        <v>1745.16</v>
      </c>
      <c r="T3843" s="38">
        <v>2101</v>
      </c>
      <c r="U3843" s="14">
        <f>S3843/H3843</f>
        <v>0.22945120828841148</v>
      </c>
      <c r="V3843" s="19"/>
      <c r="W3843" s="19"/>
      <c r="X3843" s="37" t="s">
        <v>3459</v>
      </c>
    </row>
    <row r="3844" spans="1:37" ht="16.5" customHeight="1">
      <c r="A3844" s="38">
        <v>106</v>
      </c>
      <c r="B3844" s="39">
        <v>10724</v>
      </c>
      <c r="C3844" s="38">
        <v>10276664</v>
      </c>
      <c r="D3844" s="40" t="s">
        <v>285</v>
      </c>
      <c r="E3844" s="58">
        <v>5</v>
      </c>
      <c r="F3844" s="38">
        <v>118</v>
      </c>
      <c r="G3844" s="38" t="s">
        <v>23</v>
      </c>
      <c r="H3844" s="42">
        <v>12606.85</v>
      </c>
      <c r="I3844" s="57"/>
      <c r="J3844" s="44">
        <v>42273</v>
      </c>
      <c r="K3844" s="42">
        <v>0</v>
      </c>
      <c r="L3844" s="42">
        <v>9707.56</v>
      </c>
      <c r="M3844" s="44">
        <v>45199</v>
      </c>
      <c r="N3844" s="42">
        <f>H3844-K3844-L3844</f>
        <v>2899.2900000000009</v>
      </c>
      <c r="O3844" s="42">
        <v>0</v>
      </c>
      <c r="P3844" s="45">
        <v>0.13</v>
      </c>
      <c r="Q3844" s="42">
        <v>0</v>
      </c>
      <c r="R3844" s="42">
        <v>0</v>
      </c>
      <c r="S3844" s="42">
        <f>N3844-R3844</f>
        <v>2899.2900000000009</v>
      </c>
      <c r="T3844" s="38">
        <v>5000</v>
      </c>
      <c r="U3844" s="14">
        <f>S3844/H3844</f>
        <v>0.22997735358158466</v>
      </c>
      <c r="V3844" s="19"/>
      <c r="W3844" s="19"/>
      <c r="X3844" s="37" t="s">
        <v>3459</v>
      </c>
    </row>
    <row r="3845" spans="1:37" ht="16.5" customHeight="1">
      <c r="A3845" s="38">
        <v>66</v>
      </c>
      <c r="B3845" s="39">
        <v>50099</v>
      </c>
      <c r="C3845" s="38">
        <v>10297008</v>
      </c>
      <c r="D3845" s="40" t="s">
        <v>2547</v>
      </c>
      <c r="E3845" s="38">
        <v>450</v>
      </c>
      <c r="F3845" s="38">
        <v>120</v>
      </c>
      <c r="G3845" s="38" t="s">
        <v>23</v>
      </c>
      <c r="H3845" s="42">
        <v>10768.5</v>
      </c>
      <c r="I3845" s="2"/>
      <c r="J3845" s="44">
        <v>42059</v>
      </c>
      <c r="K3845" s="42">
        <v>0</v>
      </c>
      <c r="L3845" s="42">
        <v>8269.2900000000009</v>
      </c>
      <c r="M3845" s="44">
        <v>45016</v>
      </c>
      <c r="N3845" s="42">
        <f>H3845-K3845-L3845</f>
        <v>2499.2099999999991</v>
      </c>
      <c r="O3845" s="42">
        <v>20</v>
      </c>
      <c r="P3845" s="45">
        <v>0.13</v>
      </c>
      <c r="Q3845" s="42">
        <v>2.2999999999999998</v>
      </c>
      <c r="R3845" s="42">
        <v>17.7</v>
      </c>
      <c r="S3845" s="42">
        <v>2481.5100000000002</v>
      </c>
      <c r="T3845" s="38">
        <v>1603</v>
      </c>
      <c r="U3845" s="14">
        <f>S3845/H3845</f>
        <v>0.23044156567767102</v>
      </c>
      <c r="V3845" s="19"/>
      <c r="W3845" s="19"/>
      <c r="X3845" s="37" t="s">
        <v>3468</v>
      </c>
    </row>
    <row r="3846" spans="1:37" ht="16.5" customHeight="1">
      <c r="A3846" s="38">
        <v>453</v>
      </c>
      <c r="B3846" s="39">
        <v>10741</v>
      </c>
      <c r="C3846" s="38">
        <v>10282385</v>
      </c>
      <c r="D3846" s="40" t="s">
        <v>529</v>
      </c>
      <c r="E3846" s="58">
        <v>80</v>
      </c>
      <c r="F3846" s="38">
        <v>108</v>
      </c>
      <c r="G3846" s="38" t="s">
        <v>23</v>
      </c>
      <c r="H3846" s="42">
        <v>15849.57</v>
      </c>
      <c r="I3846" s="37"/>
      <c r="J3846" s="44">
        <v>42576</v>
      </c>
      <c r="K3846" s="42">
        <v>0</v>
      </c>
      <c r="L3846" s="42">
        <v>12196.23</v>
      </c>
      <c r="M3846" s="44">
        <v>45261</v>
      </c>
      <c r="N3846" s="42">
        <v>3653.34</v>
      </c>
      <c r="O3846" s="42">
        <v>0</v>
      </c>
      <c r="P3846" s="45">
        <f>IF(J3846&lt;DATEVALUE("2009-1-1"),3%,13%)</f>
        <v>0.13</v>
      </c>
      <c r="Q3846" s="42">
        <f>IF(P3846=13%,ROUND(O3846/(1+P3846)*P3846,2),ROUND(O3846/(1+0.03)*0.02,2))</f>
        <v>0</v>
      </c>
      <c r="R3846" s="42">
        <f>O3846-Q3846</f>
        <v>0</v>
      </c>
      <c r="S3846" s="42">
        <f>N3846-R3846</f>
        <v>3653.34</v>
      </c>
      <c r="T3846" s="38">
        <v>1601</v>
      </c>
      <c r="U3846" s="14">
        <f>S3846/H3846</f>
        <v>0.23050089056043793</v>
      </c>
      <c r="V3846" s="19"/>
      <c r="W3846" s="19"/>
      <c r="X3846" s="37" t="s">
        <v>3462</v>
      </c>
    </row>
    <row r="3847" spans="1:37" ht="16.5" customHeight="1">
      <c r="A3847" s="38">
        <v>179</v>
      </c>
      <c r="B3847" s="39">
        <v>50099</v>
      </c>
      <c r="C3847" s="38">
        <v>10297782</v>
      </c>
      <c r="D3847" s="40" t="s">
        <v>2075</v>
      </c>
      <c r="E3847" s="58">
        <v>1</v>
      </c>
      <c r="F3847" s="38">
        <v>68</v>
      </c>
      <c r="G3847" s="38" t="s">
        <v>23</v>
      </c>
      <c r="H3847" s="42">
        <v>1538.46</v>
      </c>
      <c r="I3847" s="37"/>
      <c r="J3847" s="44">
        <v>43797</v>
      </c>
      <c r="K3847" s="42">
        <v>0</v>
      </c>
      <c r="L3847" s="42">
        <v>1006.84</v>
      </c>
      <c r="M3847" s="44">
        <v>45252</v>
      </c>
      <c r="N3847" s="42">
        <v>531.62</v>
      </c>
      <c r="O3847" s="42">
        <v>200</v>
      </c>
      <c r="P3847" s="45">
        <f>IF(J3847&lt;DATEVALUE("2009-1-1"),3%,13%)</f>
        <v>0.13</v>
      </c>
      <c r="Q3847" s="42">
        <f>IF(P3847=13%,ROUND(O3847/(1+P3847)*P3847,2),ROUND(O3847/(1+0.03)*0.02,2))</f>
        <v>23.01</v>
      </c>
      <c r="R3847" s="42">
        <f>O3847-Q3847</f>
        <v>176.99</v>
      </c>
      <c r="S3847" s="42">
        <f>N3847-R3847</f>
        <v>354.63</v>
      </c>
      <c r="T3847" s="38">
        <v>5000</v>
      </c>
      <c r="U3847" s="14">
        <f>S3847/H3847</f>
        <v>0.2305097305097305</v>
      </c>
      <c r="V3847" s="19"/>
      <c r="W3847" s="19"/>
      <c r="X3847" s="37" t="s">
        <v>3468</v>
      </c>
    </row>
    <row r="3848" spans="1:37" ht="16.5" customHeight="1">
      <c r="A3848" s="38">
        <v>128</v>
      </c>
      <c r="B3848" s="39">
        <v>10745</v>
      </c>
      <c r="C3848" s="38">
        <v>10308794</v>
      </c>
      <c r="D3848" s="40" t="s">
        <v>1557</v>
      </c>
      <c r="E3848" s="38">
        <v>0.11965099999999999</v>
      </c>
      <c r="F3848" s="38">
        <v>120</v>
      </c>
      <c r="G3848" s="38" t="s">
        <v>21</v>
      </c>
      <c r="H3848" s="42">
        <v>6000</v>
      </c>
      <c r="I3848" s="55"/>
      <c r="J3848" s="44">
        <v>42521</v>
      </c>
      <c r="K3848" s="42">
        <v>0</v>
      </c>
      <c r="L3848" s="42">
        <v>4085</v>
      </c>
      <c r="M3848" s="44">
        <v>45138</v>
      </c>
      <c r="N3848" s="42">
        <f>H3848-K3848-L3848</f>
        <v>1915</v>
      </c>
      <c r="O3848" s="42">
        <v>600</v>
      </c>
      <c r="P3848" s="45">
        <v>0.13</v>
      </c>
      <c r="Q3848" s="42">
        <v>69.03</v>
      </c>
      <c r="R3848" s="42">
        <v>530.97</v>
      </c>
      <c r="S3848" s="42">
        <v>1384.03</v>
      </c>
      <c r="T3848" s="38">
        <v>2109</v>
      </c>
      <c r="U3848" s="14">
        <f>S3848/H3848</f>
        <v>0.23067166666666666</v>
      </c>
      <c r="V3848" s="19"/>
      <c r="W3848" s="19"/>
      <c r="X3848" s="37" t="s">
        <v>3463</v>
      </c>
    </row>
    <row r="3849" spans="1:37" ht="16.5" customHeight="1">
      <c r="A3849" s="38">
        <v>605</v>
      </c>
      <c r="B3849" s="39">
        <v>10736</v>
      </c>
      <c r="C3849" s="38">
        <v>10284275</v>
      </c>
      <c r="D3849" s="40" t="s">
        <v>1495</v>
      </c>
      <c r="E3849" s="38">
        <v>1</v>
      </c>
      <c r="F3849" s="38">
        <v>120</v>
      </c>
      <c r="G3849" s="38" t="s">
        <v>262</v>
      </c>
      <c r="H3849" s="42">
        <v>51947</v>
      </c>
      <c r="I3849" s="55"/>
      <c r="J3849" s="44">
        <v>42184</v>
      </c>
      <c r="K3849" s="42">
        <v>0</v>
      </c>
      <c r="L3849" s="42">
        <v>39891.019999999997</v>
      </c>
      <c r="M3849" s="44">
        <v>45138</v>
      </c>
      <c r="N3849" s="42">
        <f>H3849-K3849-L3849</f>
        <v>12055.980000000003</v>
      </c>
      <c r="O3849" s="42">
        <v>50</v>
      </c>
      <c r="P3849" s="45">
        <v>0.13</v>
      </c>
      <c r="Q3849" s="42">
        <v>5.75</v>
      </c>
      <c r="R3849" s="42">
        <v>44.25</v>
      </c>
      <c r="S3849" s="42">
        <v>12011.73</v>
      </c>
      <c r="T3849" s="38">
        <v>5000</v>
      </c>
      <c r="U3849" s="14">
        <f>S3849/H3849</f>
        <v>0.23123048491731957</v>
      </c>
      <c r="V3849" s="19"/>
      <c r="W3849" s="19"/>
      <c r="X3849" s="37" t="s">
        <v>3461</v>
      </c>
    </row>
    <row r="3850" spans="1:37" ht="16.5" customHeight="1">
      <c r="A3850" s="38">
        <v>95</v>
      </c>
      <c r="B3850" s="39">
        <v>10732</v>
      </c>
      <c r="C3850" s="38">
        <v>10320966</v>
      </c>
      <c r="D3850" s="40" t="s">
        <v>301</v>
      </c>
      <c r="E3850" s="58">
        <v>1</v>
      </c>
      <c r="F3850" s="38">
        <v>120</v>
      </c>
      <c r="G3850" s="38" t="s">
        <v>21</v>
      </c>
      <c r="H3850" s="42">
        <v>4571</v>
      </c>
      <c r="I3850" s="57"/>
      <c r="J3850" s="44">
        <v>42243</v>
      </c>
      <c r="K3850" s="42">
        <v>0</v>
      </c>
      <c r="L3850" s="42">
        <v>3510.21</v>
      </c>
      <c r="M3850" s="44">
        <v>45199</v>
      </c>
      <c r="N3850" s="42">
        <f>H3850-L3850</f>
        <v>1060.79</v>
      </c>
      <c r="O3850" s="42">
        <v>0</v>
      </c>
      <c r="P3850" s="45">
        <v>0.13</v>
      </c>
      <c r="Q3850" s="42">
        <v>0</v>
      </c>
      <c r="R3850" s="42">
        <v>0</v>
      </c>
      <c r="S3850" s="42">
        <f>N3850</f>
        <v>1060.79</v>
      </c>
      <c r="T3850" s="38">
        <v>5000</v>
      </c>
      <c r="U3850" s="14">
        <f>S3850/H3850</f>
        <v>0.2320695690220958</v>
      </c>
      <c r="V3850" s="19"/>
      <c r="W3850" s="19"/>
      <c r="X3850" s="37" t="s">
        <v>3460</v>
      </c>
    </row>
    <row r="3851" spans="1:37" ht="16.5" customHeight="1">
      <c r="A3851" s="38">
        <v>190</v>
      </c>
      <c r="B3851" s="39">
        <v>10741</v>
      </c>
      <c r="C3851" s="38">
        <v>10282462</v>
      </c>
      <c r="D3851" s="40" t="s">
        <v>2017</v>
      </c>
      <c r="E3851" s="38">
        <v>7</v>
      </c>
      <c r="F3851" s="38">
        <v>120</v>
      </c>
      <c r="G3851" s="38" t="s">
        <v>23</v>
      </c>
      <c r="H3851" s="42">
        <v>10220</v>
      </c>
      <c r="I3851" s="49"/>
      <c r="J3851" s="44">
        <v>42150</v>
      </c>
      <c r="K3851" s="42">
        <v>0</v>
      </c>
      <c r="L3851" s="42">
        <v>7848.14</v>
      </c>
      <c r="M3851" s="44">
        <v>45107</v>
      </c>
      <c r="N3851" s="42">
        <f>H3851-K3851-L3851</f>
        <v>2371.8599999999997</v>
      </c>
      <c r="O3851" s="42">
        <v>0</v>
      </c>
      <c r="P3851" s="45">
        <v>0.13</v>
      </c>
      <c r="Q3851" s="42">
        <v>0</v>
      </c>
      <c r="R3851" s="42">
        <v>0</v>
      </c>
      <c r="S3851" s="42">
        <f>N3851-R3851</f>
        <v>2371.8599999999997</v>
      </c>
      <c r="T3851" s="38">
        <v>5000</v>
      </c>
      <c r="U3851" s="14">
        <f>S3851/H3851</f>
        <v>0.23208023483365947</v>
      </c>
      <c r="V3851" s="19"/>
      <c r="W3851" s="19"/>
      <c r="X3851" s="37" t="s">
        <v>3462</v>
      </c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</row>
    <row r="3852" spans="1:37" ht="16.5" customHeight="1">
      <c r="A3852" s="38">
        <v>314</v>
      </c>
      <c r="B3852" s="39">
        <v>10741</v>
      </c>
      <c r="C3852" s="38">
        <v>10282464</v>
      </c>
      <c r="D3852" s="40" t="s">
        <v>1092</v>
      </c>
      <c r="E3852" s="38">
        <v>1</v>
      </c>
      <c r="F3852" s="38">
        <v>120</v>
      </c>
      <c r="G3852" s="38" t="s">
        <v>262</v>
      </c>
      <c r="H3852" s="42">
        <v>55000</v>
      </c>
      <c r="I3852" s="56"/>
      <c r="J3852" s="44">
        <v>42214</v>
      </c>
      <c r="K3852" s="42">
        <v>0</v>
      </c>
      <c r="L3852" s="42">
        <v>42235.519999999997</v>
      </c>
      <c r="M3852" s="44">
        <v>45169</v>
      </c>
      <c r="N3852" s="42">
        <f>H3852-K3852-L3852</f>
        <v>12764.480000000003</v>
      </c>
      <c r="O3852" s="42">
        <v>0</v>
      </c>
      <c r="P3852" s="45">
        <v>0.13</v>
      </c>
      <c r="Q3852" s="42">
        <v>0</v>
      </c>
      <c r="R3852" s="42">
        <v>0</v>
      </c>
      <c r="S3852" s="42">
        <f>N3852-R3852</f>
        <v>12764.480000000003</v>
      </c>
      <c r="T3852" s="38">
        <v>5000</v>
      </c>
      <c r="U3852" s="14">
        <f>S3852/H3852</f>
        <v>0.23208145454545459</v>
      </c>
      <c r="V3852" s="19"/>
      <c r="W3852" s="19"/>
      <c r="X3852" s="37" t="s">
        <v>3462</v>
      </c>
    </row>
    <row r="3853" spans="1:37" ht="16.5" customHeight="1">
      <c r="A3853" s="38">
        <v>175</v>
      </c>
      <c r="B3853" s="39">
        <v>10741</v>
      </c>
      <c r="C3853" s="38">
        <v>10282461</v>
      </c>
      <c r="D3853" s="40" t="s">
        <v>301</v>
      </c>
      <c r="E3853" s="38">
        <v>1</v>
      </c>
      <c r="F3853" s="38">
        <v>120</v>
      </c>
      <c r="G3853" s="38" t="s">
        <v>21</v>
      </c>
      <c r="H3853" s="42">
        <v>23622.12</v>
      </c>
      <c r="I3853" s="49"/>
      <c r="J3853" s="44">
        <v>42152</v>
      </c>
      <c r="K3853" s="42">
        <v>0</v>
      </c>
      <c r="L3853" s="42">
        <v>18139.849999999999</v>
      </c>
      <c r="M3853" s="44">
        <v>45107</v>
      </c>
      <c r="N3853" s="42">
        <f>H3853-K3853-L3853</f>
        <v>5482.27</v>
      </c>
      <c r="O3853" s="42">
        <v>0</v>
      </c>
      <c r="P3853" s="45">
        <v>0.13</v>
      </c>
      <c r="Q3853" s="42">
        <v>0</v>
      </c>
      <c r="R3853" s="42">
        <v>0</v>
      </c>
      <c r="S3853" s="42">
        <f>N3853-R3853</f>
        <v>5482.27</v>
      </c>
      <c r="T3853" s="38">
        <v>2001</v>
      </c>
      <c r="U3853" s="14">
        <f>S3853/H3853</f>
        <v>0.23208204852062392</v>
      </c>
      <c r="V3853" s="19"/>
      <c r="W3853" s="19"/>
      <c r="X3853" s="37" t="s">
        <v>3462</v>
      </c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</row>
    <row r="3854" spans="1:37" ht="16.5" customHeight="1">
      <c r="A3854" s="38">
        <v>205</v>
      </c>
      <c r="B3854" s="39">
        <v>10743</v>
      </c>
      <c r="C3854" s="38">
        <v>10301032</v>
      </c>
      <c r="D3854" s="40" t="s">
        <v>552</v>
      </c>
      <c r="E3854" s="58">
        <v>1</v>
      </c>
      <c r="F3854" s="38">
        <v>120</v>
      </c>
      <c r="G3854" s="38" t="s">
        <v>21</v>
      </c>
      <c r="H3854" s="42">
        <v>5616</v>
      </c>
      <c r="I3854" s="57"/>
      <c r="J3854" s="44">
        <v>42243</v>
      </c>
      <c r="K3854" s="42">
        <v>0</v>
      </c>
      <c r="L3854" s="42">
        <v>4312.62</v>
      </c>
      <c r="M3854" s="44">
        <v>45199</v>
      </c>
      <c r="N3854" s="42">
        <f>H3854-L3854</f>
        <v>1303.3800000000001</v>
      </c>
      <c r="O3854" s="42">
        <v>0</v>
      </c>
      <c r="P3854" s="45">
        <v>0.13</v>
      </c>
      <c r="Q3854" s="42">
        <v>0</v>
      </c>
      <c r="R3854" s="42">
        <v>0</v>
      </c>
      <c r="S3854" s="42">
        <f>N3854</f>
        <v>1303.3800000000001</v>
      </c>
      <c r="T3854" s="38">
        <v>5000</v>
      </c>
      <c r="U3854" s="14">
        <f>S3854/H3854</f>
        <v>0.23208333333333336</v>
      </c>
      <c r="V3854" s="19"/>
      <c r="W3854" s="19"/>
      <c r="X3854" s="37" t="s">
        <v>3463</v>
      </c>
    </row>
    <row r="3855" spans="1:37" ht="16.5" customHeight="1">
      <c r="A3855" s="38">
        <v>96</v>
      </c>
      <c r="B3855" s="39">
        <v>40712</v>
      </c>
      <c r="C3855" s="38">
        <v>10303663</v>
      </c>
      <c r="D3855" s="40" t="s">
        <v>2294</v>
      </c>
      <c r="E3855" s="38">
        <v>1</v>
      </c>
      <c r="F3855" s="38">
        <v>120</v>
      </c>
      <c r="G3855" s="38" t="s">
        <v>2908</v>
      </c>
      <c r="H3855" s="42">
        <v>2267227.9</v>
      </c>
      <c r="I3855" s="2"/>
      <c r="J3855" s="44">
        <v>42276</v>
      </c>
      <c r="K3855" s="42">
        <v>0</v>
      </c>
      <c r="L3855" s="42">
        <v>1738208.13</v>
      </c>
      <c r="M3855" s="44">
        <v>45077</v>
      </c>
      <c r="N3855" s="42">
        <f>H3855-K3855-L3855</f>
        <v>529019.77</v>
      </c>
      <c r="O3855" s="42">
        <v>0</v>
      </c>
      <c r="P3855" s="45">
        <v>0.13</v>
      </c>
      <c r="Q3855" s="42">
        <v>0</v>
      </c>
      <c r="R3855" s="42">
        <v>0</v>
      </c>
      <c r="S3855" s="42">
        <f>N3855-R3855</f>
        <v>529019.77</v>
      </c>
      <c r="T3855" s="38">
        <v>5000</v>
      </c>
      <c r="U3855" s="14">
        <f>S3855/H3855</f>
        <v>0.23333330098840088</v>
      </c>
      <c r="V3855" s="19"/>
      <c r="W3855" s="19"/>
      <c r="X3855" s="37" t="s">
        <v>3467</v>
      </c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</row>
    <row r="3856" spans="1:37" ht="16.5" customHeight="1">
      <c r="A3856" s="38">
        <v>178</v>
      </c>
      <c r="B3856" s="39">
        <v>40712</v>
      </c>
      <c r="C3856" s="38">
        <v>10319207</v>
      </c>
      <c r="D3856" s="40" t="s">
        <v>2294</v>
      </c>
      <c r="E3856" s="38">
        <v>1</v>
      </c>
      <c r="F3856" s="38">
        <v>120</v>
      </c>
      <c r="G3856" s="38" t="s">
        <v>2908</v>
      </c>
      <c r="H3856" s="42">
        <v>3381475.27</v>
      </c>
      <c r="I3856" s="2"/>
      <c r="J3856" s="44">
        <v>42276</v>
      </c>
      <c r="K3856" s="42">
        <v>0</v>
      </c>
      <c r="L3856" s="42">
        <v>2592464.4500000002</v>
      </c>
      <c r="M3856" s="44">
        <v>45077</v>
      </c>
      <c r="N3856" s="42">
        <f>H3856-K3856-L3856</f>
        <v>789010.81999999983</v>
      </c>
      <c r="O3856" s="42">
        <v>0</v>
      </c>
      <c r="P3856" s="45">
        <v>0.13</v>
      </c>
      <c r="Q3856" s="42">
        <v>0</v>
      </c>
      <c r="R3856" s="42">
        <v>0</v>
      </c>
      <c r="S3856" s="42">
        <f>N3856-R3856</f>
        <v>789010.81999999983</v>
      </c>
      <c r="T3856" s="38">
        <v>1802</v>
      </c>
      <c r="U3856" s="14">
        <f>S3856/H3856</f>
        <v>0.23333331075935973</v>
      </c>
      <c r="V3856" s="19"/>
      <c r="W3856" s="19"/>
      <c r="X3856" s="37" t="s">
        <v>3467</v>
      </c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</row>
    <row r="3857" spans="1:37" ht="16.5" customHeight="1">
      <c r="A3857" s="38">
        <v>34</v>
      </c>
      <c r="B3857" s="39">
        <v>40712</v>
      </c>
      <c r="C3857" s="38">
        <v>10302484</v>
      </c>
      <c r="D3857" s="40" t="s">
        <v>1833</v>
      </c>
      <c r="E3857" s="38">
        <v>1</v>
      </c>
      <c r="F3857" s="38">
        <v>60</v>
      </c>
      <c r="G3857" s="38" t="s">
        <v>83</v>
      </c>
      <c r="H3857" s="42">
        <v>3230.77</v>
      </c>
      <c r="I3857" s="2"/>
      <c r="J3857" s="44">
        <v>43615</v>
      </c>
      <c r="K3857" s="42">
        <v>0</v>
      </c>
      <c r="L3857" s="42">
        <v>2455.27</v>
      </c>
      <c r="M3857" s="44">
        <v>45077</v>
      </c>
      <c r="N3857" s="42">
        <f>H3857-K3857-L3857</f>
        <v>775.5</v>
      </c>
      <c r="O3857" s="42">
        <v>19.28</v>
      </c>
      <c r="P3857" s="45">
        <v>0.13</v>
      </c>
      <c r="Q3857" s="42">
        <f>O3857-R3857</f>
        <v>2.2200000000000024</v>
      </c>
      <c r="R3857" s="42">
        <v>17.059999999999999</v>
      </c>
      <c r="S3857" s="42">
        <f>N3857-R3857</f>
        <v>758.44</v>
      </c>
      <c r="T3857" s="38">
        <v>5000</v>
      </c>
      <c r="U3857" s="14">
        <f>S3857/H3857</f>
        <v>0.23475518220114711</v>
      </c>
      <c r="V3857" s="19"/>
      <c r="W3857" s="19"/>
      <c r="X3857" s="37" t="s">
        <v>3467</v>
      </c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</row>
    <row r="3858" spans="1:37" ht="16.5" customHeight="1">
      <c r="A3858" s="38">
        <v>37</v>
      </c>
      <c r="B3858" s="39">
        <v>10727</v>
      </c>
      <c r="C3858" s="38">
        <v>10311321</v>
      </c>
      <c r="D3858" s="40" t="s">
        <v>3389</v>
      </c>
      <c r="E3858" s="58">
        <v>2</v>
      </c>
      <c r="F3858" s="38">
        <v>106</v>
      </c>
      <c r="G3858" s="38" t="s">
        <v>23</v>
      </c>
      <c r="H3858" s="42">
        <v>1070.08</v>
      </c>
      <c r="I3858" s="37"/>
      <c r="J3858" s="44">
        <v>42625</v>
      </c>
      <c r="K3858" s="42">
        <v>0</v>
      </c>
      <c r="L3858" s="42">
        <v>818.07</v>
      </c>
      <c r="M3858" s="44">
        <v>45262</v>
      </c>
      <c r="N3858" s="42">
        <v>252.01</v>
      </c>
      <c r="O3858" s="42">
        <v>0</v>
      </c>
      <c r="P3858" s="45">
        <f>IF(J3858&lt;DATEVALUE("2009-1-1"),3%,13%)</f>
        <v>0.13</v>
      </c>
      <c r="Q3858" s="42">
        <f>IF(P3858=13%,ROUND(O3858/(1+P3858)*P3858,2),ROUND(O3858/(1+0.03)*0.02,2))</f>
        <v>0</v>
      </c>
      <c r="R3858" s="42">
        <f>O3858-Q3858</f>
        <v>0</v>
      </c>
      <c r="S3858" s="42">
        <f>N3858-R3858</f>
        <v>252.01</v>
      </c>
      <c r="T3858" s="38">
        <v>5000</v>
      </c>
      <c r="U3858" s="14">
        <f>S3858/H3858</f>
        <v>0.23550575657894737</v>
      </c>
      <c r="V3858" s="19"/>
      <c r="W3858" s="19"/>
      <c r="X3858" s="37" t="s">
        <v>3471</v>
      </c>
    </row>
    <row r="3859" spans="1:37" ht="16.5" customHeight="1">
      <c r="A3859" s="38">
        <v>661</v>
      </c>
      <c r="B3859" s="39">
        <v>10737</v>
      </c>
      <c r="C3859" s="38">
        <v>10288311</v>
      </c>
      <c r="D3859" s="40" t="s">
        <v>455</v>
      </c>
      <c r="E3859" s="58">
        <v>1</v>
      </c>
      <c r="F3859" s="38">
        <v>116</v>
      </c>
      <c r="G3859" s="38" t="s">
        <v>23</v>
      </c>
      <c r="H3859" s="42">
        <v>3418.8</v>
      </c>
      <c r="I3859" s="57"/>
      <c r="J3859" s="44">
        <v>42333</v>
      </c>
      <c r="K3859" s="42">
        <v>0</v>
      </c>
      <c r="L3859" s="42">
        <v>2612.7199999999998</v>
      </c>
      <c r="M3859" s="44">
        <v>45199</v>
      </c>
      <c r="N3859" s="42">
        <f>H3859-L3859</f>
        <v>806.08000000000038</v>
      </c>
      <c r="O3859" s="42">
        <v>0</v>
      </c>
      <c r="P3859" s="45">
        <v>0.13</v>
      </c>
      <c r="Q3859" s="42">
        <v>0</v>
      </c>
      <c r="R3859" s="42">
        <v>0</v>
      </c>
      <c r="S3859" s="42">
        <f>N3859</f>
        <v>806.08000000000038</v>
      </c>
      <c r="T3859" s="38">
        <v>2105</v>
      </c>
      <c r="U3859" s="14">
        <f>S3859/H3859</f>
        <v>0.23577863577863586</v>
      </c>
      <c r="V3859" s="19"/>
      <c r="W3859" s="19"/>
      <c r="X3859" s="37" t="s">
        <v>3461</v>
      </c>
    </row>
    <row r="3860" spans="1:37" ht="16.5" customHeight="1">
      <c r="A3860" s="38">
        <v>182</v>
      </c>
      <c r="B3860" s="39">
        <v>50098</v>
      </c>
      <c r="C3860" s="38">
        <v>10306956</v>
      </c>
      <c r="D3860" s="40" t="s">
        <v>3087</v>
      </c>
      <c r="E3860" s="58">
        <v>1</v>
      </c>
      <c r="F3860" s="38">
        <v>60</v>
      </c>
      <c r="G3860" s="38" t="s">
        <v>21</v>
      </c>
      <c r="H3860" s="42">
        <v>22915.41</v>
      </c>
      <c r="I3860" s="37"/>
      <c r="J3860" s="44">
        <v>43829</v>
      </c>
      <c r="K3860" s="42">
        <v>0</v>
      </c>
      <c r="L3860" s="42">
        <v>17052.96</v>
      </c>
      <c r="M3860" s="44">
        <v>45251</v>
      </c>
      <c r="N3860" s="42">
        <v>5862.45</v>
      </c>
      <c r="O3860" s="42">
        <v>500</v>
      </c>
      <c r="P3860" s="45">
        <f>IF(J3860&lt;DATEVALUE("2009-1-1"),3%,13%)</f>
        <v>0.13</v>
      </c>
      <c r="Q3860" s="42">
        <f>IF(P3860=13%,ROUND(O3860/(1+P3860)*P3860,2),ROUND(O3860/(1+0.03)*0.02,2))</f>
        <v>57.52</v>
      </c>
      <c r="R3860" s="42">
        <f>O3860-Q3860</f>
        <v>442.48</v>
      </c>
      <c r="S3860" s="42">
        <f>N3860-R3860</f>
        <v>5419.9699999999993</v>
      </c>
      <c r="T3860" s="38">
        <v>5000</v>
      </c>
      <c r="U3860" s="14">
        <f>S3860/H3860</f>
        <v>0.23652075175613263</v>
      </c>
      <c r="V3860" s="19"/>
      <c r="W3860" s="19"/>
      <c r="X3860" s="37" t="s">
        <v>3456</v>
      </c>
    </row>
    <row r="3861" spans="1:37" ht="16.5" customHeight="1">
      <c r="A3861" s="38">
        <v>475</v>
      </c>
      <c r="B3861" s="39">
        <v>10736</v>
      </c>
      <c r="C3861" s="38">
        <v>10284218</v>
      </c>
      <c r="D3861" s="40" t="s">
        <v>1412</v>
      </c>
      <c r="E3861" s="38">
        <v>12</v>
      </c>
      <c r="F3861" s="38">
        <v>102</v>
      </c>
      <c r="G3861" s="38" t="s">
        <v>23</v>
      </c>
      <c r="H3861" s="42">
        <v>4200</v>
      </c>
      <c r="I3861" s="55"/>
      <c r="J3861" s="44">
        <v>42733</v>
      </c>
      <c r="K3861" s="42">
        <v>0</v>
      </c>
      <c r="L3861" s="42">
        <v>2991.84</v>
      </c>
      <c r="M3861" s="44">
        <v>45138</v>
      </c>
      <c r="N3861" s="42">
        <f>H3861-K3861-L3861</f>
        <v>1208.1599999999999</v>
      </c>
      <c r="O3861" s="42">
        <v>240</v>
      </c>
      <c r="P3861" s="45">
        <v>0.13</v>
      </c>
      <c r="Q3861" s="42">
        <v>27.61</v>
      </c>
      <c r="R3861" s="42">
        <v>212.39</v>
      </c>
      <c r="S3861" s="42">
        <v>995.77</v>
      </c>
      <c r="T3861" s="38">
        <v>5000</v>
      </c>
      <c r="U3861" s="14">
        <f>S3861/H3861</f>
        <v>0.23708809523809524</v>
      </c>
      <c r="V3861" s="19"/>
      <c r="W3861" s="19"/>
      <c r="X3861" s="37" t="s">
        <v>3461</v>
      </c>
    </row>
    <row r="3862" spans="1:37" ht="16.5" customHeight="1">
      <c r="A3862" s="38">
        <v>667</v>
      </c>
      <c r="B3862" s="39">
        <v>10729</v>
      </c>
      <c r="C3862" s="38">
        <v>10292988</v>
      </c>
      <c r="D3862" s="40" t="s">
        <v>3271</v>
      </c>
      <c r="E3862" s="58">
        <v>3</v>
      </c>
      <c r="F3862" s="38">
        <v>109</v>
      </c>
      <c r="G3862" s="38" t="s">
        <v>23</v>
      </c>
      <c r="H3862" s="42">
        <v>5333.34</v>
      </c>
      <c r="I3862" s="37"/>
      <c r="J3862" s="44">
        <v>42549</v>
      </c>
      <c r="K3862" s="42">
        <v>0</v>
      </c>
      <c r="L3862" s="42">
        <v>4067.29</v>
      </c>
      <c r="M3862" s="44">
        <v>45259</v>
      </c>
      <c r="N3862" s="42">
        <v>1266.05</v>
      </c>
      <c r="O3862" s="42">
        <v>0</v>
      </c>
      <c r="P3862" s="45">
        <f>IF(J3862&lt;DATEVALUE("2009-1-1"),3%,13%)</f>
        <v>0.13</v>
      </c>
      <c r="Q3862" s="42">
        <f>IF(P3862=13%,ROUND(O3862/(1+P3862)*P3862,2),ROUND(O3862/(1+0.03)*0.02,2))</f>
        <v>0</v>
      </c>
      <c r="R3862" s="42">
        <f>O3862-Q3862</f>
        <v>0</v>
      </c>
      <c r="S3862" s="42">
        <f>N3862-R3862</f>
        <v>1266.05</v>
      </c>
      <c r="T3862" s="38">
        <v>5000</v>
      </c>
      <c r="U3862" s="14">
        <f>S3862/H3862</f>
        <v>0.23738407826990215</v>
      </c>
      <c r="V3862" s="19"/>
      <c r="W3862" s="19"/>
      <c r="X3862" s="37" t="s">
        <v>3459</v>
      </c>
    </row>
    <row r="3863" spans="1:37" ht="16.5" customHeight="1">
      <c r="A3863" s="38">
        <v>482</v>
      </c>
      <c r="B3863" s="39">
        <v>10736</v>
      </c>
      <c r="C3863" s="38">
        <v>10284280</v>
      </c>
      <c r="D3863" s="40" t="s">
        <v>551</v>
      </c>
      <c r="E3863" s="38">
        <v>3</v>
      </c>
      <c r="F3863" s="38">
        <v>120</v>
      </c>
      <c r="G3863" s="38" t="s">
        <v>23</v>
      </c>
      <c r="H3863" s="42">
        <v>14352</v>
      </c>
      <c r="I3863" s="55"/>
      <c r="J3863" s="44">
        <v>42212</v>
      </c>
      <c r="K3863" s="42">
        <v>0</v>
      </c>
      <c r="L3863" s="42">
        <v>10907.52</v>
      </c>
      <c r="M3863" s="44">
        <v>45138</v>
      </c>
      <c r="N3863" s="42">
        <f>H3863-K3863-L3863</f>
        <v>3444.4799999999996</v>
      </c>
      <c r="O3863" s="42">
        <v>40</v>
      </c>
      <c r="P3863" s="45">
        <v>0.13</v>
      </c>
      <c r="Q3863" s="42">
        <v>4.5999999999999996</v>
      </c>
      <c r="R3863" s="42">
        <v>35.4</v>
      </c>
      <c r="S3863" s="42">
        <v>3409.08</v>
      </c>
      <c r="T3863" s="38">
        <v>5000</v>
      </c>
      <c r="U3863" s="14">
        <f>S3863/H3863</f>
        <v>0.23753344481605351</v>
      </c>
      <c r="V3863" s="19"/>
      <c r="W3863" s="19"/>
      <c r="X3863" s="37" t="s">
        <v>3461</v>
      </c>
    </row>
    <row r="3864" spans="1:37" ht="16.5" customHeight="1">
      <c r="A3864" s="38">
        <v>404</v>
      </c>
      <c r="B3864" s="39">
        <v>10736</v>
      </c>
      <c r="C3864" s="38">
        <v>10284277</v>
      </c>
      <c r="D3864" s="40" t="s">
        <v>552</v>
      </c>
      <c r="E3864" s="38">
        <v>1</v>
      </c>
      <c r="F3864" s="38">
        <v>120</v>
      </c>
      <c r="G3864" s="38" t="s">
        <v>21</v>
      </c>
      <c r="H3864" s="42">
        <v>5616</v>
      </c>
      <c r="I3864" s="55"/>
      <c r="J3864" s="44">
        <v>42214</v>
      </c>
      <c r="K3864" s="42">
        <v>0</v>
      </c>
      <c r="L3864" s="42">
        <v>4268.16</v>
      </c>
      <c r="M3864" s="44">
        <v>45138</v>
      </c>
      <c r="N3864" s="42">
        <f>H3864-K3864-L3864</f>
        <v>1347.8400000000001</v>
      </c>
      <c r="O3864" s="42">
        <v>10</v>
      </c>
      <c r="P3864" s="45">
        <v>0.13</v>
      </c>
      <c r="Q3864" s="42">
        <v>1.1499999999999999</v>
      </c>
      <c r="R3864" s="42">
        <v>8.85</v>
      </c>
      <c r="S3864" s="42">
        <v>1338.99</v>
      </c>
      <c r="T3864" s="38">
        <v>5000</v>
      </c>
      <c r="U3864" s="14">
        <f>S3864/H3864</f>
        <v>0.2384241452991453</v>
      </c>
      <c r="V3864" s="19"/>
      <c r="W3864" s="19"/>
      <c r="X3864" s="37" t="s">
        <v>3461</v>
      </c>
    </row>
    <row r="3865" spans="1:37" ht="16.5" customHeight="1">
      <c r="A3865" s="38">
        <v>467</v>
      </c>
      <c r="B3865" s="39">
        <v>10736</v>
      </c>
      <c r="C3865" s="38">
        <v>10284133</v>
      </c>
      <c r="D3865" s="40" t="s">
        <v>580</v>
      </c>
      <c r="E3865" s="38">
        <v>36</v>
      </c>
      <c r="F3865" s="38">
        <v>112</v>
      </c>
      <c r="G3865" s="38" t="s">
        <v>23</v>
      </c>
      <c r="H3865" s="42">
        <v>11880</v>
      </c>
      <c r="I3865" s="55"/>
      <c r="J3865" s="44">
        <v>42457</v>
      </c>
      <c r="K3865" s="42">
        <v>0</v>
      </c>
      <c r="L3865" s="42">
        <v>8727.83</v>
      </c>
      <c r="M3865" s="44">
        <v>45138</v>
      </c>
      <c r="N3865" s="42">
        <f>H3865-K3865-L3865</f>
        <v>3152.17</v>
      </c>
      <c r="O3865" s="42">
        <v>360</v>
      </c>
      <c r="P3865" s="45">
        <v>0.13</v>
      </c>
      <c r="Q3865" s="42">
        <v>41.42</v>
      </c>
      <c r="R3865" s="42">
        <v>318.58</v>
      </c>
      <c r="S3865" s="42">
        <v>2833.59</v>
      </c>
      <c r="T3865" s="38">
        <v>5000</v>
      </c>
      <c r="U3865" s="14">
        <f>S3865/H3865</f>
        <v>0.23851767676767677</v>
      </c>
      <c r="V3865" s="19"/>
      <c r="W3865" s="19"/>
      <c r="X3865" s="37" t="s">
        <v>3461</v>
      </c>
    </row>
    <row r="3866" spans="1:37" ht="16.5" customHeight="1">
      <c r="A3866" s="38">
        <v>94</v>
      </c>
      <c r="B3866" s="39">
        <v>10709</v>
      </c>
      <c r="C3866" s="38">
        <v>10309949</v>
      </c>
      <c r="D3866" s="40" t="s">
        <v>115</v>
      </c>
      <c r="E3866" s="38">
        <v>1</v>
      </c>
      <c r="F3866" s="38">
        <v>115</v>
      </c>
      <c r="G3866" s="38" t="s">
        <v>23</v>
      </c>
      <c r="H3866" s="42">
        <v>1367.52</v>
      </c>
      <c r="I3866" s="57"/>
      <c r="J3866" s="44">
        <v>42359</v>
      </c>
      <c r="K3866" s="42">
        <v>0</v>
      </c>
      <c r="L3866" s="42">
        <v>1041.1500000000001</v>
      </c>
      <c r="M3866" s="44">
        <v>45199</v>
      </c>
      <c r="N3866" s="42">
        <v>326.37</v>
      </c>
      <c r="O3866" s="42">
        <v>0</v>
      </c>
      <c r="P3866" s="45">
        <v>0.13</v>
      </c>
      <c r="Q3866" s="42">
        <v>0</v>
      </c>
      <c r="R3866" s="42">
        <v>0</v>
      </c>
      <c r="S3866" s="42">
        <v>326.37</v>
      </c>
      <c r="T3866" s="38">
        <v>2101</v>
      </c>
      <c r="U3866" s="14">
        <f>S3866/H3866</f>
        <v>0.23865830115830117</v>
      </c>
      <c r="V3866" s="19"/>
      <c r="W3866" s="19"/>
      <c r="X3866" s="37" t="s">
        <v>3456</v>
      </c>
    </row>
    <row r="3867" spans="1:37" ht="16.5" customHeight="1">
      <c r="A3867" s="38">
        <v>114</v>
      </c>
      <c r="B3867" s="39">
        <v>10709</v>
      </c>
      <c r="C3867" s="38">
        <v>10310006</v>
      </c>
      <c r="D3867" s="40" t="s">
        <v>131</v>
      </c>
      <c r="E3867" s="38">
        <v>1</v>
      </c>
      <c r="F3867" s="38">
        <v>115</v>
      </c>
      <c r="G3867" s="38" t="s">
        <v>23</v>
      </c>
      <c r="H3867" s="42">
        <v>623.92999999999995</v>
      </c>
      <c r="I3867" s="57"/>
      <c r="J3867" s="44">
        <v>42359</v>
      </c>
      <c r="K3867" s="42">
        <v>0</v>
      </c>
      <c r="L3867" s="42">
        <v>475.02</v>
      </c>
      <c r="M3867" s="44">
        <v>45199</v>
      </c>
      <c r="N3867" s="42">
        <v>148.91</v>
      </c>
      <c r="O3867" s="42">
        <v>0</v>
      </c>
      <c r="P3867" s="45">
        <v>0.13</v>
      </c>
      <c r="Q3867" s="42">
        <v>0</v>
      </c>
      <c r="R3867" s="42">
        <v>0</v>
      </c>
      <c r="S3867" s="42">
        <v>148.91</v>
      </c>
      <c r="T3867" s="38">
        <v>5000</v>
      </c>
      <c r="U3867" s="14">
        <f>S3867/H3867</f>
        <v>0.23866459378455918</v>
      </c>
      <c r="V3867" s="19"/>
      <c r="W3867" s="19"/>
      <c r="X3867" s="37" t="s">
        <v>3456</v>
      </c>
    </row>
    <row r="3868" spans="1:37" ht="16.5" customHeight="1">
      <c r="A3868" s="38">
        <v>114</v>
      </c>
      <c r="B3868" s="39">
        <v>10756</v>
      </c>
      <c r="C3868" s="38">
        <v>10309637</v>
      </c>
      <c r="D3868" s="40" t="s">
        <v>326</v>
      </c>
      <c r="E3868" s="38">
        <v>1</v>
      </c>
      <c r="F3868" s="38">
        <v>115</v>
      </c>
      <c r="G3868" s="38" t="s">
        <v>23</v>
      </c>
      <c r="H3868" s="42">
        <v>1758.97</v>
      </c>
      <c r="I3868" s="57"/>
      <c r="J3868" s="44">
        <v>42356</v>
      </c>
      <c r="K3868" s="42">
        <v>0</v>
      </c>
      <c r="L3868" s="42">
        <v>1339.16</v>
      </c>
      <c r="M3868" s="44">
        <v>45199</v>
      </c>
      <c r="N3868" s="42">
        <v>419.81</v>
      </c>
      <c r="O3868" s="42">
        <v>0</v>
      </c>
      <c r="P3868" s="45">
        <v>0.13</v>
      </c>
      <c r="Q3868" s="42">
        <v>0</v>
      </c>
      <c r="R3868" s="42">
        <v>0</v>
      </c>
      <c r="S3868" s="42">
        <v>419.81</v>
      </c>
      <c r="T3868" s="38">
        <v>2101</v>
      </c>
      <c r="U3868" s="14">
        <f>S3868/H3868</f>
        <v>0.23866808416289079</v>
      </c>
      <c r="V3868" s="19"/>
      <c r="W3868" s="19"/>
      <c r="X3868" s="37" t="s">
        <v>3464</v>
      </c>
    </row>
    <row r="3869" spans="1:37" ht="16.5" customHeight="1">
      <c r="A3869" s="38">
        <v>108</v>
      </c>
      <c r="B3869" s="39">
        <v>10756</v>
      </c>
      <c r="C3869" s="38">
        <v>10309432</v>
      </c>
      <c r="D3869" s="40" t="s">
        <v>677</v>
      </c>
      <c r="E3869" s="38">
        <v>17</v>
      </c>
      <c r="F3869" s="38">
        <v>115</v>
      </c>
      <c r="G3869" s="38" t="s">
        <v>23</v>
      </c>
      <c r="H3869" s="42">
        <v>1816.28</v>
      </c>
      <c r="I3869" s="57"/>
      <c r="J3869" s="44">
        <v>42356</v>
      </c>
      <c r="K3869" s="42">
        <v>0</v>
      </c>
      <c r="L3869" s="42">
        <v>1382.79</v>
      </c>
      <c r="M3869" s="44">
        <v>45199</v>
      </c>
      <c r="N3869" s="42">
        <v>433.49</v>
      </c>
      <c r="O3869" s="42">
        <v>0</v>
      </c>
      <c r="P3869" s="45">
        <v>0.13</v>
      </c>
      <c r="Q3869" s="42">
        <v>0</v>
      </c>
      <c r="R3869" s="42">
        <v>0</v>
      </c>
      <c r="S3869" s="42">
        <v>433.49</v>
      </c>
      <c r="T3869" s="38">
        <v>5000</v>
      </c>
      <c r="U3869" s="14">
        <f>S3869/H3869</f>
        <v>0.23866914792873348</v>
      </c>
      <c r="V3869" s="19"/>
      <c r="W3869" s="19"/>
      <c r="X3869" s="37" t="s">
        <v>3464</v>
      </c>
    </row>
    <row r="3870" spans="1:37" ht="16.5" customHeight="1">
      <c r="A3870" s="38">
        <v>97</v>
      </c>
      <c r="B3870" s="39">
        <v>10709</v>
      </c>
      <c r="C3870" s="38">
        <v>10309986</v>
      </c>
      <c r="D3870" s="40" t="s">
        <v>117</v>
      </c>
      <c r="E3870" s="38">
        <v>1</v>
      </c>
      <c r="F3870" s="38">
        <v>115</v>
      </c>
      <c r="G3870" s="38" t="s">
        <v>23</v>
      </c>
      <c r="H3870" s="42">
        <v>3897.44</v>
      </c>
      <c r="I3870" s="57"/>
      <c r="J3870" s="44">
        <v>42359</v>
      </c>
      <c r="K3870" s="42">
        <v>0</v>
      </c>
      <c r="L3870" s="42">
        <v>2967.24</v>
      </c>
      <c r="M3870" s="44">
        <v>45199</v>
      </c>
      <c r="N3870" s="42">
        <v>930.2</v>
      </c>
      <c r="O3870" s="42">
        <v>0</v>
      </c>
      <c r="P3870" s="45">
        <v>0.13</v>
      </c>
      <c r="Q3870" s="42">
        <v>0</v>
      </c>
      <c r="R3870" s="42">
        <v>0</v>
      </c>
      <c r="S3870" s="42">
        <v>930.2</v>
      </c>
      <c r="T3870" s="38">
        <v>2101</v>
      </c>
      <c r="U3870" s="14">
        <f>S3870/H3870</f>
        <v>0.23866948561106779</v>
      </c>
      <c r="V3870" s="19"/>
      <c r="W3870" s="19"/>
      <c r="X3870" s="37" t="s">
        <v>3456</v>
      </c>
    </row>
    <row r="3871" spans="1:37" ht="16.5" customHeight="1">
      <c r="A3871" s="38">
        <v>112</v>
      </c>
      <c r="B3871" s="39">
        <v>10709</v>
      </c>
      <c r="C3871" s="38">
        <v>10309702</v>
      </c>
      <c r="D3871" s="40" t="s">
        <v>129</v>
      </c>
      <c r="E3871" s="38">
        <v>1</v>
      </c>
      <c r="F3871" s="38">
        <v>115</v>
      </c>
      <c r="G3871" s="38" t="s">
        <v>23</v>
      </c>
      <c r="H3871" s="42">
        <v>1273.5</v>
      </c>
      <c r="I3871" s="57"/>
      <c r="J3871" s="44">
        <v>42359</v>
      </c>
      <c r="K3871" s="42">
        <v>0</v>
      </c>
      <c r="L3871" s="42">
        <v>969.55</v>
      </c>
      <c r="M3871" s="44">
        <v>45199</v>
      </c>
      <c r="N3871" s="42">
        <v>303.95</v>
      </c>
      <c r="O3871" s="42">
        <v>0</v>
      </c>
      <c r="P3871" s="45">
        <v>0.13</v>
      </c>
      <c r="Q3871" s="42">
        <v>0</v>
      </c>
      <c r="R3871" s="42">
        <v>0</v>
      </c>
      <c r="S3871" s="42">
        <v>303.95</v>
      </c>
      <c r="T3871" s="38">
        <v>5000</v>
      </c>
      <c r="U3871" s="14">
        <f>S3871/H3871</f>
        <v>0.23867294856694149</v>
      </c>
      <c r="V3871" s="19"/>
      <c r="W3871" s="19"/>
      <c r="X3871" s="37" t="s">
        <v>3456</v>
      </c>
    </row>
    <row r="3872" spans="1:37" ht="16.5" customHeight="1">
      <c r="A3872" s="38">
        <v>123</v>
      </c>
      <c r="B3872" s="39">
        <v>10709</v>
      </c>
      <c r="C3872" s="38">
        <v>10310041</v>
      </c>
      <c r="D3872" s="40" t="s">
        <v>139</v>
      </c>
      <c r="E3872" s="38">
        <v>4</v>
      </c>
      <c r="F3872" s="38">
        <v>115</v>
      </c>
      <c r="G3872" s="38" t="s">
        <v>23</v>
      </c>
      <c r="H3872" s="42">
        <v>2564.12</v>
      </c>
      <c r="I3872" s="57"/>
      <c r="J3872" s="44">
        <v>42359</v>
      </c>
      <c r="K3872" s="42">
        <v>0</v>
      </c>
      <c r="L3872" s="42">
        <v>1952.13</v>
      </c>
      <c r="M3872" s="44">
        <v>45199</v>
      </c>
      <c r="N3872" s="42">
        <v>611.99</v>
      </c>
      <c r="O3872" s="42">
        <v>0</v>
      </c>
      <c r="P3872" s="45">
        <v>0.13</v>
      </c>
      <c r="Q3872" s="42">
        <v>0</v>
      </c>
      <c r="R3872" s="42">
        <v>0</v>
      </c>
      <c r="S3872" s="42">
        <v>611.99</v>
      </c>
      <c r="T3872" s="38">
        <v>5000</v>
      </c>
      <c r="U3872" s="14">
        <f>S3872/H3872</f>
        <v>0.23867447701355632</v>
      </c>
      <c r="V3872" s="19"/>
      <c r="W3872" s="19"/>
      <c r="X3872" s="37" t="s">
        <v>3456</v>
      </c>
    </row>
    <row r="3873" spans="1:24" ht="16.5" customHeight="1">
      <c r="A3873" s="38">
        <v>120</v>
      </c>
      <c r="B3873" s="39">
        <v>10709</v>
      </c>
      <c r="C3873" s="38">
        <v>10310037</v>
      </c>
      <c r="D3873" s="40" t="s">
        <v>136</v>
      </c>
      <c r="E3873" s="38">
        <v>4</v>
      </c>
      <c r="F3873" s="38">
        <v>115</v>
      </c>
      <c r="G3873" s="38" t="s">
        <v>23</v>
      </c>
      <c r="H3873" s="42">
        <v>6153.84</v>
      </c>
      <c r="I3873" s="57"/>
      <c r="J3873" s="44">
        <v>42359</v>
      </c>
      <c r="K3873" s="42">
        <v>0</v>
      </c>
      <c r="L3873" s="42">
        <v>4685.07</v>
      </c>
      <c r="M3873" s="44">
        <v>45199</v>
      </c>
      <c r="N3873" s="42">
        <v>1468.77</v>
      </c>
      <c r="O3873" s="42">
        <v>0</v>
      </c>
      <c r="P3873" s="45">
        <v>0.13</v>
      </c>
      <c r="Q3873" s="42">
        <v>0</v>
      </c>
      <c r="R3873" s="42">
        <v>0</v>
      </c>
      <c r="S3873" s="42">
        <v>1468.77</v>
      </c>
      <c r="T3873" s="38">
        <v>5000</v>
      </c>
      <c r="U3873" s="14">
        <f>S3873/H3873</f>
        <v>0.23867536367536366</v>
      </c>
      <c r="V3873" s="19"/>
      <c r="W3873" s="19"/>
      <c r="X3873" s="37" t="s">
        <v>3456</v>
      </c>
    </row>
    <row r="3874" spans="1:24" ht="16.5" customHeight="1">
      <c r="A3874" s="38">
        <v>115</v>
      </c>
      <c r="B3874" s="39">
        <v>10756</v>
      </c>
      <c r="C3874" s="38">
        <v>10309650</v>
      </c>
      <c r="D3874" s="40" t="s">
        <v>556</v>
      </c>
      <c r="E3874" s="38">
        <v>1</v>
      </c>
      <c r="F3874" s="38">
        <v>115</v>
      </c>
      <c r="G3874" s="38" t="s">
        <v>23</v>
      </c>
      <c r="H3874" s="42">
        <v>921.37</v>
      </c>
      <c r="I3874" s="57"/>
      <c r="J3874" s="44">
        <v>42356</v>
      </c>
      <c r="K3874" s="42">
        <v>0</v>
      </c>
      <c r="L3874" s="42">
        <v>701.46</v>
      </c>
      <c r="M3874" s="44">
        <v>45199</v>
      </c>
      <c r="N3874" s="42">
        <v>219.91</v>
      </c>
      <c r="O3874" s="42">
        <v>0</v>
      </c>
      <c r="P3874" s="45">
        <v>0.13</v>
      </c>
      <c r="Q3874" s="42">
        <v>0</v>
      </c>
      <c r="R3874" s="42">
        <v>0</v>
      </c>
      <c r="S3874" s="42">
        <v>219.91</v>
      </c>
      <c r="T3874" s="38">
        <v>2101</v>
      </c>
      <c r="U3874" s="14">
        <f>S3874/H3874</f>
        <v>0.23867718723205661</v>
      </c>
      <c r="V3874" s="19"/>
      <c r="W3874" s="19"/>
      <c r="X3874" s="37" t="s">
        <v>3464</v>
      </c>
    </row>
    <row r="3875" spans="1:24" ht="16.5" customHeight="1">
      <c r="A3875" s="38">
        <v>108</v>
      </c>
      <c r="B3875" s="39">
        <v>10709</v>
      </c>
      <c r="C3875" s="38">
        <v>10309353</v>
      </c>
      <c r="D3875" s="40" t="s">
        <v>109</v>
      </c>
      <c r="E3875" s="38">
        <v>28</v>
      </c>
      <c r="F3875" s="38">
        <v>115</v>
      </c>
      <c r="G3875" s="38" t="s">
        <v>23</v>
      </c>
      <c r="H3875" s="42">
        <v>11760</v>
      </c>
      <c r="I3875" s="57"/>
      <c r="J3875" s="44">
        <v>42359</v>
      </c>
      <c r="K3875" s="42">
        <v>0</v>
      </c>
      <c r="L3875" s="42">
        <v>8953.15</v>
      </c>
      <c r="M3875" s="44">
        <v>45199</v>
      </c>
      <c r="N3875" s="42">
        <v>2806.85</v>
      </c>
      <c r="O3875" s="42">
        <v>0</v>
      </c>
      <c r="P3875" s="45">
        <v>0.13</v>
      </c>
      <c r="Q3875" s="42">
        <v>0</v>
      </c>
      <c r="R3875" s="42">
        <v>0</v>
      </c>
      <c r="S3875" s="42">
        <v>2806.85</v>
      </c>
      <c r="T3875" s="38">
        <v>5000</v>
      </c>
      <c r="U3875" s="14">
        <f>S3875/H3875</f>
        <v>0.23867772108843538</v>
      </c>
      <c r="V3875" s="19"/>
      <c r="W3875" s="19"/>
      <c r="X3875" s="37" t="s">
        <v>3456</v>
      </c>
    </row>
    <row r="3876" spans="1:24" ht="16.5" customHeight="1">
      <c r="A3876" s="38">
        <v>122</v>
      </c>
      <c r="B3876" s="39">
        <v>10709</v>
      </c>
      <c r="C3876" s="38">
        <v>10310040</v>
      </c>
      <c r="D3876" s="40" t="s">
        <v>138</v>
      </c>
      <c r="E3876" s="38">
        <v>4</v>
      </c>
      <c r="F3876" s="38">
        <v>115</v>
      </c>
      <c r="G3876" s="38" t="s">
        <v>23</v>
      </c>
      <c r="H3876" s="42">
        <v>2461.52</v>
      </c>
      <c r="I3876" s="57"/>
      <c r="J3876" s="44">
        <v>42359</v>
      </c>
      <c r="K3876" s="42">
        <v>0</v>
      </c>
      <c r="L3876" s="42">
        <v>1874.01</v>
      </c>
      <c r="M3876" s="44">
        <v>45199</v>
      </c>
      <c r="N3876" s="42">
        <v>587.51</v>
      </c>
      <c r="O3876" s="42">
        <v>0</v>
      </c>
      <c r="P3876" s="45">
        <v>0.13</v>
      </c>
      <c r="Q3876" s="42">
        <v>0</v>
      </c>
      <c r="R3876" s="42">
        <v>0</v>
      </c>
      <c r="S3876" s="42">
        <v>587.51</v>
      </c>
      <c r="T3876" s="38">
        <v>5000</v>
      </c>
      <c r="U3876" s="14">
        <f>S3876/H3876</f>
        <v>0.23867772758295688</v>
      </c>
      <c r="V3876" s="19"/>
      <c r="W3876" s="19"/>
      <c r="X3876" s="37" t="s">
        <v>3456</v>
      </c>
    </row>
    <row r="3877" spans="1:24" ht="16.5" customHeight="1">
      <c r="A3877" s="38">
        <v>121</v>
      </c>
      <c r="B3877" s="39">
        <v>10709</v>
      </c>
      <c r="C3877" s="38">
        <v>10310039</v>
      </c>
      <c r="D3877" s="40" t="s">
        <v>137</v>
      </c>
      <c r="E3877" s="38">
        <v>4</v>
      </c>
      <c r="F3877" s="38">
        <v>115</v>
      </c>
      <c r="G3877" s="38" t="s">
        <v>23</v>
      </c>
      <c r="H3877" s="42">
        <v>2222.2399999999998</v>
      </c>
      <c r="I3877" s="57"/>
      <c r="J3877" s="44">
        <v>42359</v>
      </c>
      <c r="K3877" s="42">
        <v>0</v>
      </c>
      <c r="L3877" s="42">
        <v>1691.84</v>
      </c>
      <c r="M3877" s="44">
        <v>45199</v>
      </c>
      <c r="N3877" s="42">
        <v>530.4</v>
      </c>
      <c r="O3877" s="42">
        <v>0</v>
      </c>
      <c r="P3877" s="45">
        <v>0.13</v>
      </c>
      <c r="Q3877" s="42">
        <v>0</v>
      </c>
      <c r="R3877" s="42">
        <v>0</v>
      </c>
      <c r="S3877" s="42">
        <v>530.4</v>
      </c>
      <c r="T3877" s="38">
        <v>5000</v>
      </c>
      <c r="U3877" s="14">
        <f>S3877/H3877</f>
        <v>0.23867809057527542</v>
      </c>
      <c r="V3877" s="19"/>
      <c r="W3877" s="19"/>
      <c r="X3877" s="37" t="s">
        <v>3456</v>
      </c>
    </row>
    <row r="3878" spans="1:24" ht="16.5" customHeight="1">
      <c r="A3878" s="38">
        <v>88</v>
      </c>
      <c r="B3878" s="39">
        <v>10709</v>
      </c>
      <c r="C3878" s="38">
        <v>10309711</v>
      </c>
      <c r="D3878" s="40" t="s">
        <v>109</v>
      </c>
      <c r="E3878" s="38">
        <v>6</v>
      </c>
      <c r="F3878" s="38">
        <v>115</v>
      </c>
      <c r="G3878" s="38" t="s">
        <v>23</v>
      </c>
      <c r="H3878" s="42">
        <v>2520</v>
      </c>
      <c r="I3878" s="57"/>
      <c r="J3878" s="44">
        <v>42359</v>
      </c>
      <c r="K3878" s="42">
        <v>0</v>
      </c>
      <c r="L3878" s="42">
        <v>1918.53</v>
      </c>
      <c r="M3878" s="44">
        <v>45199</v>
      </c>
      <c r="N3878" s="42">
        <v>601.47</v>
      </c>
      <c r="O3878" s="42">
        <v>0</v>
      </c>
      <c r="P3878" s="45">
        <v>0.13</v>
      </c>
      <c r="Q3878" s="42">
        <v>0</v>
      </c>
      <c r="R3878" s="42">
        <v>0</v>
      </c>
      <c r="S3878" s="42">
        <v>601.47</v>
      </c>
      <c r="T3878" s="38">
        <v>2101</v>
      </c>
      <c r="U3878" s="14">
        <f>S3878/H3878</f>
        <v>0.23867857142857143</v>
      </c>
      <c r="V3878" s="19"/>
      <c r="W3878" s="19"/>
      <c r="X3878" s="37" t="s">
        <v>3456</v>
      </c>
    </row>
    <row r="3879" spans="1:24" ht="16.5" customHeight="1">
      <c r="A3879" s="38">
        <v>99</v>
      </c>
      <c r="B3879" s="39">
        <v>10709</v>
      </c>
      <c r="C3879" s="38">
        <v>10310008</v>
      </c>
      <c r="D3879" s="40" t="s">
        <v>119</v>
      </c>
      <c r="E3879" s="38">
        <v>52</v>
      </c>
      <c r="F3879" s="38">
        <v>115</v>
      </c>
      <c r="G3879" s="38" t="s">
        <v>23</v>
      </c>
      <c r="H3879" s="42">
        <v>8888.8799999999992</v>
      </c>
      <c r="I3879" s="57"/>
      <c r="J3879" s="44">
        <v>42359</v>
      </c>
      <c r="K3879" s="42">
        <v>0</v>
      </c>
      <c r="L3879" s="42">
        <v>6767.29</v>
      </c>
      <c r="M3879" s="44">
        <v>45199</v>
      </c>
      <c r="N3879" s="42">
        <v>2121.59</v>
      </c>
      <c r="O3879" s="42">
        <v>0</v>
      </c>
      <c r="P3879" s="45">
        <v>0.13</v>
      </c>
      <c r="Q3879" s="42">
        <v>0</v>
      </c>
      <c r="R3879" s="42">
        <v>0</v>
      </c>
      <c r="S3879" s="42">
        <v>2121.59</v>
      </c>
      <c r="T3879" s="38">
        <v>2101</v>
      </c>
      <c r="U3879" s="14">
        <f>S3879/H3879</f>
        <v>0.23867911367911371</v>
      </c>
      <c r="V3879" s="19"/>
      <c r="W3879" s="19"/>
      <c r="X3879" s="37" t="s">
        <v>3456</v>
      </c>
    </row>
    <row r="3880" spans="1:24" ht="16.5" customHeight="1">
      <c r="A3880" s="38">
        <v>113</v>
      </c>
      <c r="B3880" s="39">
        <v>10709</v>
      </c>
      <c r="C3880" s="38">
        <v>10309714</v>
      </c>
      <c r="D3880" s="40" t="s">
        <v>130</v>
      </c>
      <c r="E3880" s="38">
        <v>12</v>
      </c>
      <c r="F3880" s="38">
        <v>115</v>
      </c>
      <c r="G3880" s="38" t="s">
        <v>23</v>
      </c>
      <c r="H3880" s="42">
        <v>2879.04</v>
      </c>
      <c r="I3880" s="57"/>
      <c r="J3880" s="44">
        <v>42359</v>
      </c>
      <c r="K3880" s="42">
        <v>0</v>
      </c>
      <c r="L3880" s="42">
        <v>2191.87</v>
      </c>
      <c r="M3880" s="44">
        <v>45199</v>
      </c>
      <c r="N3880" s="42">
        <v>687.17</v>
      </c>
      <c r="O3880" s="42">
        <v>0</v>
      </c>
      <c r="P3880" s="45">
        <v>0.13</v>
      </c>
      <c r="Q3880" s="42">
        <v>0</v>
      </c>
      <c r="R3880" s="42">
        <v>0</v>
      </c>
      <c r="S3880" s="42">
        <v>687.17</v>
      </c>
      <c r="T3880" s="38">
        <v>5000</v>
      </c>
      <c r="U3880" s="14">
        <f>S3880/H3880</f>
        <v>0.23868025452928754</v>
      </c>
      <c r="V3880" s="19"/>
      <c r="W3880" s="19"/>
      <c r="X3880" s="37" t="s">
        <v>3456</v>
      </c>
    </row>
    <row r="3881" spans="1:24" ht="16.5" customHeight="1">
      <c r="A3881" s="38">
        <v>107</v>
      </c>
      <c r="B3881" s="39">
        <v>10709</v>
      </c>
      <c r="C3881" s="38">
        <v>10309350</v>
      </c>
      <c r="D3881" s="40" t="s">
        <v>126</v>
      </c>
      <c r="E3881" s="38">
        <v>15</v>
      </c>
      <c r="F3881" s="38">
        <v>115</v>
      </c>
      <c r="G3881" s="38" t="s">
        <v>23</v>
      </c>
      <c r="H3881" s="42">
        <v>9300</v>
      </c>
      <c r="I3881" s="57"/>
      <c r="J3881" s="44">
        <v>42359</v>
      </c>
      <c r="K3881" s="42">
        <v>0</v>
      </c>
      <c r="L3881" s="42">
        <v>7080.27</v>
      </c>
      <c r="M3881" s="44">
        <v>45199</v>
      </c>
      <c r="N3881" s="42">
        <v>2219.73</v>
      </c>
      <c r="O3881" s="42">
        <v>0</v>
      </c>
      <c r="P3881" s="45">
        <v>0.13</v>
      </c>
      <c r="Q3881" s="42">
        <v>0</v>
      </c>
      <c r="R3881" s="42">
        <v>0</v>
      </c>
      <c r="S3881" s="42">
        <v>2219.73</v>
      </c>
      <c r="T3881" s="38">
        <v>5000</v>
      </c>
      <c r="U3881" s="14">
        <f>S3881/H3881</f>
        <v>0.23868064516129031</v>
      </c>
      <c r="V3881" s="19"/>
      <c r="W3881" s="19"/>
      <c r="X3881" s="37" t="s">
        <v>3456</v>
      </c>
    </row>
    <row r="3882" spans="1:24" ht="16.5" customHeight="1">
      <c r="A3882" s="38">
        <v>111</v>
      </c>
      <c r="B3882" s="39">
        <v>10756</v>
      </c>
      <c r="C3882" s="38">
        <v>10309554</v>
      </c>
      <c r="D3882" s="40" t="s">
        <v>678</v>
      </c>
      <c r="E3882" s="38">
        <v>10</v>
      </c>
      <c r="F3882" s="38">
        <v>115</v>
      </c>
      <c r="G3882" s="38" t="s">
        <v>23</v>
      </c>
      <c r="H3882" s="42">
        <v>8786.2999999999993</v>
      </c>
      <c r="I3882" s="57"/>
      <c r="J3882" s="44">
        <v>42356</v>
      </c>
      <c r="K3882" s="42">
        <v>0</v>
      </c>
      <c r="L3882" s="42">
        <v>6689.18</v>
      </c>
      <c r="M3882" s="44">
        <v>45199</v>
      </c>
      <c r="N3882" s="42">
        <v>2097.12</v>
      </c>
      <c r="O3882" s="42">
        <v>0</v>
      </c>
      <c r="P3882" s="45">
        <v>0.13</v>
      </c>
      <c r="Q3882" s="42">
        <v>0</v>
      </c>
      <c r="R3882" s="42">
        <v>0</v>
      </c>
      <c r="S3882" s="42">
        <v>2097.12</v>
      </c>
      <c r="T3882" s="38">
        <v>2101</v>
      </c>
      <c r="U3882" s="14">
        <f>S3882/H3882</f>
        <v>0.2386806733209656</v>
      </c>
      <c r="V3882" s="19"/>
      <c r="W3882" s="19"/>
      <c r="X3882" s="37" t="s">
        <v>3464</v>
      </c>
    </row>
    <row r="3883" spans="1:24" ht="16.5" customHeight="1">
      <c r="A3883" s="38">
        <v>110</v>
      </c>
      <c r="B3883" s="39">
        <v>10756</v>
      </c>
      <c r="C3883" s="38">
        <v>10309550</v>
      </c>
      <c r="D3883" s="40" t="s">
        <v>327</v>
      </c>
      <c r="E3883" s="38">
        <v>7</v>
      </c>
      <c r="F3883" s="38">
        <v>115</v>
      </c>
      <c r="G3883" s="38" t="s">
        <v>23</v>
      </c>
      <c r="H3883" s="42">
        <v>10003.42</v>
      </c>
      <c r="I3883" s="57"/>
      <c r="J3883" s="44">
        <v>42356</v>
      </c>
      <c r="K3883" s="42">
        <v>0</v>
      </c>
      <c r="L3883" s="42">
        <v>7615.79</v>
      </c>
      <c r="M3883" s="44">
        <v>45199</v>
      </c>
      <c r="N3883" s="42">
        <v>2387.63</v>
      </c>
      <c r="O3883" s="42">
        <v>0</v>
      </c>
      <c r="P3883" s="45">
        <v>0.13</v>
      </c>
      <c r="Q3883" s="42">
        <v>0</v>
      </c>
      <c r="R3883" s="42">
        <v>0</v>
      </c>
      <c r="S3883" s="42">
        <v>2387.63</v>
      </c>
      <c r="T3883" s="38">
        <v>2101</v>
      </c>
      <c r="U3883" s="14">
        <f>S3883/H3883</f>
        <v>0.23868137097112788</v>
      </c>
      <c r="V3883" s="19"/>
      <c r="W3883" s="19"/>
      <c r="X3883" s="37" t="s">
        <v>3464</v>
      </c>
    </row>
    <row r="3884" spans="1:24" ht="16.5" customHeight="1">
      <c r="A3884" s="38">
        <v>96</v>
      </c>
      <c r="B3884" s="39">
        <v>10709</v>
      </c>
      <c r="C3884" s="38">
        <v>10309955</v>
      </c>
      <c r="D3884" s="40" t="s">
        <v>76</v>
      </c>
      <c r="E3884" s="38">
        <v>7</v>
      </c>
      <c r="F3884" s="38">
        <v>115</v>
      </c>
      <c r="G3884" s="38" t="s">
        <v>23</v>
      </c>
      <c r="H3884" s="42">
        <v>8376.06</v>
      </c>
      <c r="I3884" s="57"/>
      <c r="J3884" s="44">
        <v>42359</v>
      </c>
      <c r="K3884" s="42">
        <v>0</v>
      </c>
      <c r="L3884" s="42">
        <v>6376.85</v>
      </c>
      <c r="M3884" s="44">
        <v>45199</v>
      </c>
      <c r="N3884" s="42">
        <v>1999.21</v>
      </c>
      <c r="O3884" s="42">
        <v>0</v>
      </c>
      <c r="P3884" s="45">
        <v>0.13</v>
      </c>
      <c r="Q3884" s="42">
        <v>0</v>
      </c>
      <c r="R3884" s="42">
        <v>0</v>
      </c>
      <c r="S3884" s="42">
        <v>1999.21</v>
      </c>
      <c r="T3884" s="38">
        <v>2101</v>
      </c>
      <c r="U3884" s="14">
        <f>S3884/H3884</f>
        <v>0.23868143255898361</v>
      </c>
      <c r="V3884" s="19"/>
      <c r="W3884" s="19"/>
      <c r="X3884" s="37" t="s">
        <v>3456</v>
      </c>
    </row>
    <row r="3885" spans="1:24" ht="16.5" customHeight="1">
      <c r="A3885" s="38">
        <v>87</v>
      </c>
      <c r="B3885" s="39">
        <v>10709</v>
      </c>
      <c r="C3885" s="38">
        <v>10309706</v>
      </c>
      <c r="D3885" s="40" t="s">
        <v>108</v>
      </c>
      <c r="E3885" s="38">
        <v>4</v>
      </c>
      <c r="F3885" s="38">
        <v>115</v>
      </c>
      <c r="G3885" s="38" t="s">
        <v>23</v>
      </c>
      <c r="H3885" s="42">
        <v>1920</v>
      </c>
      <c r="I3885" s="57"/>
      <c r="J3885" s="44">
        <v>42359</v>
      </c>
      <c r="K3885" s="42">
        <v>0</v>
      </c>
      <c r="L3885" s="42">
        <v>1461.73</v>
      </c>
      <c r="M3885" s="44">
        <v>45199</v>
      </c>
      <c r="N3885" s="42">
        <v>458.27</v>
      </c>
      <c r="O3885" s="42">
        <v>0</v>
      </c>
      <c r="P3885" s="45">
        <v>0.13</v>
      </c>
      <c r="Q3885" s="42">
        <v>0</v>
      </c>
      <c r="R3885" s="42">
        <v>0</v>
      </c>
      <c r="S3885" s="42">
        <v>458.27</v>
      </c>
      <c r="T3885" s="38">
        <v>2101</v>
      </c>
      <c r="U3885" s="14">
        <f>S3885/H3885</f>
        <v>0.23868229166666666</v>
      </c>
      <c r="V3885" s="19"/>
      <c r="W3885" s="19"/>
      <c r="X3885" s="37" t="s">
        <v>3456</v>
      </c>
    </row>
    <row r="3886" spans="1:24" ht="16.5" customHeight="1">
      <c r="A3886" s="38">
        <v>119</v>
      </c>
      <c r="B3886" s="39">
        <v>10709</v>
      </c>
      <c r="C3886" s="38">
        <v>10310035</v>
      </c>
      <c r="D3886" s="40" t="s">
        <v>135</v>
      </c>
      <c r="E3886" s="38">
        <v>1</v>
      </c>
      <c r="F3886" s="38">
        <v>115</v>
      </c>
      <c r="G3886" s="38" t="s">
        <v>23</v>
      </c>
      <c r="H3886" s="42">
        <v>3324.79</v>
      </c>
      <c r="I3886" s="57"/>
      <c r="J3886" s="44">
        <v>42359</v>
      </c>
      <c r="K3886" s="42">
        <v>0</v>
      </c>
      <c r="L3886" s="42">
        <v>2531.2199999999998</v>
      </c>
      <c r="M3886" s="44">
        <v>45199</v>
      </c>
      <c r="N3886" s="42">
        <v>793.57</v>
      </c>
      <c r="O3886" s="42">
        <v>0</v>
      </c>
      <c r="P3886" s="45">
        <v>0.13</v>
      </c>
      <c r="Q3886" s="42">
        <v>0</v>
      </c>
      <c r="R3886" s="42">
        <v>0</v>
      </c>
      <c r="S3886" s="42">
        <v>793.57</v>
      </c>
      <c r="T3886" s="38">
        <v>5000</v>
      </c>
      <c r="U3886" s="14">
        <f>S3886/H3886</f>
        <v>0.23868274387254534</v>
      </c>
      <c r="V3886" s="19"/>
      <c r="W3886" s="19"/>
      <c r="X3886" s="37" t="s">
        <v>3456</v>
      </c>
    </row>
    <row r="3887" spans="1:24" ht="16.5" customHeight="1">
      <c r="A3887" s="38">
        <v>112</v>
      </c>
      <c r="B3887" s="39">
        <v>10756</v>
      </c>
      <c r="C3887" s="38">
        <v>10309557</v>
      </c>
      <c r="D3887" s="40" t="s">
        <v>227</v>
      </c>
      <c r="E3887" s="38">
        <v>7</v>
      </c>
      <c r="F3887" s="38">
        <v>115</v>
      </c>
      <c r="G3887" s="38" t="s">
        <v>23</v>
      </c>
      <c r="H3887" s="42">
        <v>5324.76</v>
      </c>
      <c r="I3887" s="57"/>
      <c r="J3887" s="44">
        <v>42356</v>
      </c>
      <c r="K3887" s="42">
        <v>0</v>
      </c>
      <c r="L3887" s="42">
        <v>4053.83</v>
      </c>
      <c r="M3887" s="44">
        <v>45199</v>
      </c>
      <c r="N3887" s="42">
        <v>1270.93</v>
      </c>
      <c r="O3887" s="42">
        <v>0</v>
      </c>
      <c r="P3887" s="45">
        <v>0.13</v>
      </c>
      <c r="Q3887" s="42">
        <v>0</v>
      </c>
      <c r="R3887" s="42">
        <v>0</v>
      </c>
      <c r="S3887" s="42">
        <v>1270.93</v>
      </c>
      <c r="T3887" s="38">
        <v>2101</v>
      </c>
      <c r="U3887" s="14">
        <f>S3887/H3887</f>
        <v>0.23868305801576034</v>
      </c>
      <c r="V3887" s="19"/>
      <c r="W3887" s="19"/>
      <c r="X3887" s="37" t="s">
        <v>3464</v>
      </c>
    </row>
    <row r="3888" spans="1:24" ht="16.5" customHeight="1">
      <c r="A3888" s="38">
        <v>111</v>
      </c>
      <c r="B3888" s="39">
        <v>10709</v>
      </c>
      <c r="C3888" s="38">
        <v>10309657</v>
      </c>
      <c r="D3888" s="40" t="s">
        <v>128</v>
      </c>
      <c r="E3888" s="38">
        <v>4</v>
      </c>
      <c r="F3888" s="38">
        <v>115</v>
      </c>
      <c r="G3888" s="38" t="s">
        <v>23</v>
      </c>
      <c r="H3888" s="42">
        <v>8720</v>
      </c>
      <c r="I3888" s="57"/>
      <c r="J3888" s="44">
        <v>42359</v>
      </c>
      <c r="K3888" s="42">
        <v>0</v>
      </c>
      <c r="L3888" s="42">
        <v>6638.68</v>
      </c>
      <c r="M3888" s="44">
        <v>45199</v>
      </c>
      <c r="N3888" s="42">
        <v>2081.3200000000002</v>
      </c>
      <c r="O3888" s="42">
        <v>0</v>
      </c>
      <c r="P3888" s="45">
        <v>0.13</v>
      </c>
      <c r="Q3888" s="42">
        <v>0</v>
      </c>
      <c r="R3888" s="42">
        <v>0</v>
      </c>
      <c r="S3888" s="42">
        <v>2081.3200000000002</v>
      </c>
      <c r="T3888" s="38">
        <v>5000</v>
      </c>
      <c r="U3888" s="14">
        <f>S3888/H3888</f>
        <v>0.23868348623853214</v>
      </c>
      <c r="V3888" s="19"/>
      <c r="W3888" s="19"/>
      <c r="X3888" s="37" t="s">
        <v>3456</v>
      </c>
    </row>
    <row r="3889" spans="1:24" ht="16.5" customHeight="1">
      <c r="A3889" s="38">
        <v>93</v>
      </c>
      <c r="B3889" s="39">
        <v>10709</v>
      </c>
      <c r="C3889" s="38">
        <v>10309947</v>
      </c>
      <c r="D3889" s="40" t="s">
        <v>114</v>
      </c>
      <c r="E3889" s="38">
        <v>2</v>
      </c>
      <c r="F3889" s="38">
        <v>115</v>
      </c>
      <c r="G3889" s="38" t="s">
        <v>23</v>
      </c>
      <c r="H3889" s="42">
        <v>3076.92</v>
      </c>
      <c r="I3889" s="57"/>
      <c r="J3889" s="44">
        <v>42359</v>
      </c>
      <c r="K3889" s="42">
        <v>0</v>
      </c>
      <c r="L3889" s="42">
        <v>2342.5100000000002</v>
      </c>
      <c r="M3889" s="44">
        <v>45199</v>
      </c>
      <c r="N3889" s="42">
        <v>734.41</v>
      </c>
      <c r="O3889" s="42">
        <v>0</v>
      </c>
      <c r="P3889" s="45">
        <v>0.13</v>
      </c>
      <c r="Q3889" s="42">
        <v>0</v>
      </c>
      <c r="R3889" s="42">
        <v>0</v>
      </c>
      <c r="S3889" s="42">
        <v>734.41</v>
      </c>
      <c r="T3889" s="38">
        <v>2101</v>
      </c>
      <c r="U3889" s="14">
        <f>S3889/H3889</f>
        <v>0.23868348868348865</v>
      </c>
      <c r="V3889" s="19"/>
      <c r="W3889" s="19"/>
      <c r="X3889" s="37" t="s">
        <v>3456</v>
      </c>
    </row>
    <row r="3890" spans="1:24" ht="16.5" customHeight="1">
      <c r="A3890" s="38">
        <v>107</v>
      </c>
      <c r="B3890" s="39">
        <v>10756</v>
      </c>
      <c r="C3890" s="38">
        <v>10309415</v>
      </c>
      <c r="D3890" s="40" t="s">
        <v>134</v>
      </c>
      <c r="E3890" s="38">
        <v>6</v>
      </c>
      <c r="F3890" s="38">
        <v>115</v>
      </c>
      <c r="G3890" s="38" t="s">
        <v>23</v>
      </c>
      <c r="H3890" s="42">
        <v>1128.18</v>
      </c>
      <c r="I3890" s="57"/>
      <c r="J3890" s="44">
        <v>42356</v>
      </c>
      <c r="K3890" s="42">
        <v>0</v>
      </c>
      <c r="L3890" s="42">
        <v>858.9</v>
      </c>
      <c r="M3890" s="44">
        <v>45199</v>
      </c>
      <c r="N3890" s="42">
        <v>269.27999999999997</v>
      </c>
      <c r="O3890" s="42">
        <v>0</v>
      </c>
      <c r="P3890" s="45">
        <v>0.13</v>
      </c>
      <c r="Q3890" s="42">
        <v>0</v>
      </c>
      <c r="R3890" s="42">
        <v>0</v>
      </c>
      <c r="S3890" s="42">
        <v>269.27999999999997</v>
      </c>
      <c r="T3890" s="38">
        <v>5000</v>
      </c>
      <c r="U3890" s="14">
        <f>S3890/H3890</f>
        <v>0.23868531617295108</v>
      </c>
      <c r="V3890" s="19"/>
      <c r="W3890" s="19"/>
      <c r="X3890" s="37" t="s">
        <v>3464</v>
      </c>
    </row>
    <row r="3891" spans="1:24" ht="16.5" customHeight="1">
      <c r="A3891" s="38">
        <v>68</v>
      </c>
      <c r="B3891" s="39">
        <v>10701</v>
      </c>
      <c r="C3891" s="38">
        <v>10276173</v>
      </c>
      <c r="D3891" s="40" t="s">
        <v>47</v>
      </c>
      <c r="E3891" s="38">
        <v>13</v>
      </c>
      <c r="F3891" s="38">
        <v>115</v>
      </c>
      <c r="G3891" s="38" t="s">
        <v>23</v>
      </c>
      <c r="H3891" s="42">
        <v>15555.54</v>
      </c>
      <c r="I3891" s="57"/>
      <c r="J3891" s="44">
        <v>42365</v>
      </c>
      <c r="K3891" s="42">
        <v>0</v>
      </c>
      <c r="L3891" s="42">
        <v>11842.66</v>
      </c>
      <c r="M3891" s="44">
        <v>45199</v>
      </c>
      <c r="N3891" s="42">
        <v>3712.88</v>
      </c>
      <c r="O3891" s="42">
        <v>0</v>
      </c>
      <c r="P3891" s="45">
        <v>0.13</v>
      </c>
      <c r="Q3891" s="42">
        <v>0</v>
      </c>
      <c r="R3891" s="42">
        <v>0</v>
      </c>
      <c r="S3891" s="42">
        <v>3712.88</v>
      </c>
      <c r="T3891" s="38">
        <v>2101</v>
      </c>
      <c r="U3891" s="14">
        <f>S3891/H3891</f>
        <v>0.23868538154252439</v>
      </c>
      <c r="V3891" s="19"/>
      <c r="W3891" s="19"/>
      <c r="X3891" s="37" t="s">
        <v>3455</v>
      </c>
    </row>
    <row r="3892" spans="1:24" ht="16.5" customHeight="1">
      <c r="A3892" s="38">
        <v>124</v>
      </c>
      <c r="B3892" s="39">
        <v>10709</v>
      </c>
      <c r="C3892" s="38">
        <v>10310042</v>
      </c>
      <c r="D3892" s="40" t="s">
        <v>140</v>
      </c>
      <c r="E3892" s="38">
        <v>4</v>
      </c>
      <c r="F3892" s="38">
        <v>115</v>
      </c>
      <c r="G3892" s="38" t="s">
        <v>23</v>
      </c>
      <c r="H3892" s="42">
        <v>6769.24</v>
      </c>
      <c r="I3892" s="57"/>
      <c r="J3892" s="44">
        <v>42359</v>
      </c>
      <c r="K3892" s="42">
        <v>0</v>
      </c>
      <c r="L3892" s="42">
        <v>5153.51</v>
      </c>
      <c r="M3892" s="44">
        <v>45199</v>
      </c>
      <c r="N3892" s="42">
        <v>1615.73</v>
      </c>
      <c r="O3892" s="42">
        <v>0</v>
      </c>
      <c r="P3892" s="45">
        <v>0.13</v>
      </c>
      <c r="Q3892" s="42">
        <v>0</v>
      </c>
      <c r="R3892" s="42">
        <v>0</v>
      </c>
      <c r="S3892" s="42">
        <v>1615.73</v>
      </c>
      <c r="T3892" s="38">
        <v>5000</v>
      </c>
      <c r="U3892" s="14">
        <f>S3892/H3892</f>
        <v>0.23868706088128064</v>
      </c>
      <c r="V3892" s="19"/>
      <c r="W3892" s="19"/>
      <c r="X3892" s="37" t="s">
        <v>3456</v>
      </c>
    </row>
    <row r="3893" spans="1:24" ht="15.75" customHeight="1">
      <c r="A3893" s="38">
        <v>125</v>
      </c>
      <c r="B3893" s="39">
        <v>10709</v>
      </c>
      <c r="C3893" s="38">
        <v>10310043</v>
      </c>
      <c r="D3893" s="40" t="s">
        <v>141</v>
      </c>
      <c r="E3893" s="38">
        <v>4</v>
      </c>
      <c r="F3893" s="38">
        <v>115</v>
      </c>
      <c r="G3893" s="38" t="s">
        <v>23</v>
      </c>
      <c r="H3893" s="42">
        <v>6769.24</v>
      </c>
      <c r="I3893" s="57"/>
      <c r="J3893" s="44">
        <v>42359</v>
      </c>
      <c r="K3893" s="42">
        <v>0</v>
      </c>
      <c r="L3893" s="42">
        <v>5153.51</v>
      </c>
      <c r="M3893" s="44">
        <v>45199</v>
      </c>
      <c r="N3893" s="42">
        <v>1615.73</v>
      </c>
      <c r="O3893" s="42">
        <v>0</v>
      </c>
      <c r="P3893" s="45">
        <v>0.13</v>
      </c>
      <c r="Q3893" s="42">
        <v>0</v>
      </c>
      <c r="R3893" s="42">
        <v>0</v>
      </c>
      <c r="S3893" s="42">
        <v>1615.73</v>
      </c>
      <c r="T3893" s="38">
        <v>5000</v>
      </c>
      <c r="U3893" s="14">
        <f>S3893/H3893</f>
        <v>0.23868706088128064</v>
      </c>
      <c r="V3893" s="19"/>
      <c r="W3893" s="19"/>
      <c r="X3893" s="37" t="s">
        <v>3456</v>
      </c>
    </row>
    <row r="3894" spans="1:24" ht="16.5" customHeight="1">
      <c r="A3894" s="38">
        <v>126</v>
      </c>
      <c r="B3894" s="39">
        <v>10709</v>
      </c>
      <c r="C3894" s="38">
        <v>10310048</v>
      </c>
      <c r="D3894" s="40" t="s">
        <v>142</v>
      </c>
      <c r="E3894" s="38">
        <v>4</v>
      </c>
      <c r="F3894" s="38">
        <v>115</v>
      </c>
      <c r="G3894" s="38" t="s">
        <v>23</v>
      </c>
      <c r="H3894" s="42">
        <v>3247.88</v>
      </c>
      <c r="I3894" s="57"/>
      <c r="J3894" s="44">
        <v>42359</v>
      </c>
      <c r="K3894" s="42">
        <v>0</v>
      </c>
      <c r="L3894" s="42">
        <v>2472.65</v>
      </c>
      <c r="M3894" s="44">
        <v>45199</v>
      </c>
      <c r="N3894" s="42">
        <v>775.23</v>
      </c>
      <c r="O3894" s="42">
        <v>0</v>
      </c>
      <c r="P3894" s="45">
        <v>0.13</v>
      </c>
      <c r="Q3894" s="42">
        <v>0</v>
      </c>
      <c r="R3894" s="42">
        <v>0</v>
      </c>
      <c r="S3894" s="42">
        <v>775.23</v>
      </c>
      <c r="T3894" s="38">
        <v>5000</v>
      </c>
      <c r="U3894" s="14">
        <f>S3894/H3894</f>
        <v>0.23868800571449683</v>
      </c>
      <c r="V3894" s="19"/>
      <c r="W3894" s="19"/>
      <c r="X3894" s="37" t="s">
        <v>3456</v>
      </c>
    </row>
    <row r="3895" spans="1:24" ht="16.5" customHeight="1">
      <c r="A3895" s="38">
        <v>118</v>
      </c>
      <c r="B3895" s="39">
        <v>10709</v>
      </c>
      <c r="C3895" s="38">
        <v>10310022</v>
      </c>
      <c r="D3895" s="40" t="s">
        <v>134</v>
      </c>
      <c r="E3895" s="38">
        <v>14</v>
      </c>
      <c r="F3895" s="38">
        <v>115</v>
      </c>
      <c r="G3895" s="38" t="s">
        <v>23</v>
      </c>
      <c r="H3895" s="42">
        <v>2632.42</v>
      </c>
      <c r="I3895" s="57"/>
      <c r="J3895" s="44">
        <v>42359</v>
      </c>
      <c r="K3895" s="42">
        <v>0</v>
      </c>
      <c r="L3895" s="42">
        <v>2004.09</v>
      </c>
      <c r="M3895" s="44">
        <v>45199</v>
      </c>
      <c r="N3895" s="42">
        <v>628.33000000000004</v>
      </c>
      <c r="O3895" s="42">
        <v>0</v>
      </c>
      <c r="P3895" s="45">
        <v>0.13</v>
      </c>
      <c r="Q3895" s="42">
        <v>0</v>
      </c>
      <c r="R3895" s="42">
        <v>0</v>
      </c>
      <c r="S3895" s="42">
        <v>628.33000000000004</v>
      </c>
      <c r="T3895" s="38">
        <v>5000</v>
      </c>
      <c r="U3895" s="14">
        <f>S3895/H3895</f>
        <v>0.23868911495885917</v>
      </c>
      <c r="V3895" s="19"/>
      <c r="W3895" s="19"/>
      <c r="X3895" s="37" t="s">
        <v>3456</v>
      </c>
    </row>
    <row r="3896" spans="1:24" ht="16.5" customHeight="1">
      <c r="A3896" s="38">
        <v>115</v>
      </c>
      <c r="B3896" s="39">
        <v>10709</v>
      </c>
      <c r="C3896" s="38">
        <v>10310009</v>
      </c>
      <c r="D3896" s="40" t="s">
        <v>132</v>
      </c>
      <c r="E3896" s="38">
        <v>2</v>
      </c>
      <c r="F3896" s="38">
        <v>115</v>
      </c>
      <c r="G3896" s="38" t="s">
        <v>23</v>
      </c>
      <c r="H3896" s="42">
        <v>2136.7600000000002</v>
      </c>
      <c r="I3896" s="57"/>
      <c r="J3896" s="44">
        <v>42359</v>
      </c>
      <c r="K3896" s="42">
        <v>0</v>
      </c>
      <c r="L3896" s="42">
        <v>1626.73</v>
      </c>
      <c r="M3896" s="44">
        <v>45199</v>
      </c>
      <c r="N3896" s="42">
        <v>510.03</v>
      </c>
      <c r="O3896" s="42">
        <v>0</v>
      </c>
      <c r="P3896" s="45">
        <v>0.13</v>
      </c>
      <c r="Q3896" s="42">
        <v>0</v>
      </c>
      <c r="R3896" s="42">
        <v>0</v>
      </c>
      <c r="S3896" s="42">
        <v>510.03</v>
      </c>
      <c r="T3896" s="38">
        <v>5000</v>
      </c>
      <c r="U3896" s="14">
        <f>S3896/H3896</f>
        <v>0.23869316160916523</v>
      </c>
      <c r="V3896" s="19"/>
      <c r="W3896" s="19"/>
      <c r="X3896" s="37" t="s">
        <v>3456</v>
      </c>
    </row>
    <row r="3897" spans="1:24" ht="16.5" customHeight="1">
      <c r="A3897" s="38">
        <v>92</v>
      </c>
      <c r="B3897" s="39">
        <v>10709</v>
      </c>
      <c r="C3897" s="38">
        <v>10309887</v>
      </c>
      <c r="D3897" s="40" t="s">
        <v>113</v>
      </c>
      <c r="E3897" s="38">
        <v>3</v>
      </c>
      <c r="F3897" s="38">
        <v>115</v>
      </c>
      <c r="G3897" s="38" t="s">
        <v>23</v>
      </c>
      <c r="H3897" s="42">
        <v>5128.2</v>
      </c>
      <c r="I3897" s="57"/>
      <c r="J3897" s="44">
        <v>42359</v>
      </c>
      <c r="K3897" s="42">
        <v>0</v>
      </c>
      <c r="L3897" s="42">
        <v>3904.13</v>
      </c>
      <c r="M3897" s="44">
        <v>45199</v>
      </c>
      <c r="N3897" s="42">
        <v>1224.07</v>
      </c>
      <c r="O3897" s="42">
        <v>0</v>
      </c>
      <c r="P3897" s="45">
        <v>0.13</v>
      </c>
      <c r="Q3897" s="42">
        <v>0</v>
      </c>
      <c r="R3897" s="42">
        <v>0</v>
      </c>
      <c r="S3897" s="42">
        <v>1224.07</v>
      </c>
      <c r="T3897" s="38">
        <v>2101</v>
      </c>
      <c r="U3897" s="14">
        <f>S3897/H3897</f>
        <v>0.23869388869388869</v>
      </c>
      <c r="V3897" s="19"/>
      <c r="W3897" s="19"/>
      <c r="X3897" s="37" t="s">
        <v>3456</v>
      </c>
    </row>
    <row r="3898" spans="1:24" ht="16.5" customHeight="1">
      <c r="A3898" s="38">
        <v>85</v>
      </c>
      <c r="B3898" s="39">
        <v>10709</v>
      </c>
      <c r="C3898" s="38">
        <v>10309102</v>
      </c>
      <c r="D3898" s="40" t="s">
        <v>106</v>
      </c>
      <c r="E3898" s="38">
        <v>1</v>
      </c>
      <c r="F3898" s="38">
        <v>115</v>
      </c>
      <c r="G3898" s="38" t="s">
        <v>23</v>
      </c>
      <c r="H3898" s="42">
        <v>3247.86</v>
      </c>
      <c r="I3898" s="57"/>
      <c r="J3898" s="44">
        <v>42359</v>
      </c>
      <c r="K3898" s="42">
        <v>0</v>
      </c>
      <c r="L3898" s="42">
        <v>2472.59</v>
      </c>
      <c r="M3898" s="44">
        <v>45199</v>
      </c>
      <c r="N3898" s="42">
        <v>775.27</v>
      </c>
      <c r="O3898" s="42">
        <v>0</v>
      </c>
      <c r="P3898" s="45">
        <v>0.13</v>
      </c>
      <c r="Q3898" s="42">
        <v>0</v>
      </c>
      <c r="R3898" s="42">
        <v>0</v>
      </c>
      <c r="S3898" s="42">
        <v>775.27</v>
      </c>
      <c r="T3898" s="38">
        <v>2101</v>
      </c>
      <c r="U3898" s="14">
        <f>S3898/H3898</f>
        <v>0.23870179133337027</v>
      </c>
      <c r="V3898" s="19"/>
      <c r="W3898" s="19"/>
      <c r="X3898" s="37" t="s">
        <v>3456</v>
      </c>
    </row>
    <row r="3899" spans="1:24" ht="16.5" customHeight="1">
      <c r="A3899" s="38">
        <v>113</v>
      </c>
      <c r="B3899" s="39">
        <v>10756</v>
      </c>
      <c r="C3899" s="38">
        <v>10309594</v>
      </c>
      <c r="D3899" s="40" t="s">
        <v>679</v>
      </c>
      <c r="E3899" s="38">
        <v>1</v>
      </c>
      <c r="F3899" s="38">
        <v>115</v>
      </c>
      <c r="G3899" s="38" t="s">
        <v>23</v>
      </c>
      <c r="H3899" s="42">
        <v>2307.69</v>
      </c>
      <c r="I3899" s="57"/>
      <c r="J3899" s="44">
        <v>42356</v>
      </c>
      <c r="K3899" s="42">
        <v>0</v>
      </c>
      <c r="L3899" s="42">
        <v>1756.83</v>
      </c>
      <c r="M3899" s="44">
        <v>45199</v>
      </c>
      <c r="N3899" s="42">
        <v>550.86</v>
      </c>
      <c r="O3899" s="42">
        <v>0</v>
      </c>
      <c r="P3899" s="45">
        <v>0.13</v>
      </c>
      <c r="Q3899" s="42">
        <v>0</v>
      </c>
      <c r="R3899" s="42">
        <v>0</v>
      </c>
      <c r="S3899" s="42">
        <v>550.86</v>
      </c>
      <c r="T3899" s="38">
        <v>2101</v>
      </c>
      <c r="U3899" s="14">
        <f>S3899/H3899</f>
        <v>0.23870623870623869</v>
      </c>
      <c r="V3899" s="19"/>
      <c r="W3899" s="19"/>
      <c r="X3899" s="37" t="s">
        <v>3464</v>
      </c>
    </row>
    <row r="3900" spans="1:24" ht="16.5" customHeight="1">
      <c r="A3900" s="38">
        <v>95</v>
      </c>
      <c r="B3900" s="39">
        <v>10709</v>
      </c>
      <c r="C3900" s="38">
        <v>10309952</v>
      </c>
      <c r="D3900" s="40" t="s">
        <v>116</v>
      </c>
      <c r="E3900" s="38">
        <v>2</v>
      </c>
      <c r="F3900" s="38">
        <v>115</v>
      </c>
      <c r="G3900" s="38" t="s">
        <v>23</v>
      </c>
      <c r="H3900" s="42">
        <v>2564.1</v>
      </c>
      <c r="I3900" s="57"/>
      <c r="J3900" s="44">
        <v>42359</v>
      </c>
      <c r="K3900" s="42">
        <v>0</v>
      </c>
      <c r="L3900" s="42">
        <v>1952.03</v>
      </c>
      <c r="M3900" s="44">
        <v>45199</v>
      </c>
      <c r="N3900" s="42">
        <v>612.07000000000005</v>
      </c>
      <c r="O3900" s="42">
        <v>0</v>
      </c>
      <c r="P3900" s="45">
        <v>0.13</v>
      </c>
      <c r="Q3900" s="42">
        <v>0</v>
      </c>
      <c r="R3900" s="42">
        <v>0</v>
      </c>
      <c r="S3900" s="42">
        <v>612.07000000000005</v>
      </c>
      <c r="T3900" s="38">
        <v>2101</v>
      </c>
      <c r="U3900" s="14">
        <f>S3900/H3900</f>
        <v>0.23870753870753875</v>
      </c>
      <c r="V3900" s="19"/>
      <c r="W3900" s="19"/>
      <c r="X3900" s="37" t="s">
        <v>3456</v>
      </c>
    </row>
    <row r="3901" spans="1:24" ht="16.5" customHeight="1">
      <c r="A3901" s="38">
        <v>86</v>
      </c>
      <c r="B3901" s="39">
        <v>10709</v>
      </c>
      <c r="C3901" s="38">
        <v>10309705</v>
      </c>
      <c r="D3901" s="40" t="s">
        <v>107</v>
      </c>
      <c r="E3901" s="38">
        <v>3</v>
      </c>
      <c r="F3901" s="38">
        <v>115</v>
      </c>
      <c r="G3901" s="38" t="s">
        <v>23</v>
      </c>
      <c r="H3901" s="42">
        <v>1650</v>
      </c>
      <c r="I3901" s="57"/>
      <c r="J3901" s="44">
        <v>42359</v>
      </c>
      <c r="K3901" s="42">
        <v>0</v>
      </c>
      <c r="L3901" s="42">
        <v>1256.1300000000001</v>
      </c>
      <c r="M3901" s="44">
        <v>45199</v>
      </c>
      <c r="N3901" s="42">
        <v>393.87</v>
      </c>
      <c r="O3901" s="42">
        <v>0</v>
      </c>
      <c r="P3901" s="45">
        <v>0.13</v>
      </c>
      <c r="Q3901" s="42">
        <v>0</v>
      </c>
      <c r="R3901" s="42">
        <v>0</v>
      </c>
      <c r="S3901" s="42">
        <v>393.87</v>
      </c>
      <c r="T3901" s="38">
        <v>2101</v>
      </c>
      <c r="U3901" s="14">
        <f>S3901/H3901</f>
        <v>0.2387090909090909</v>
      </c>
      <c r="V3901" s="19"/>
      <c r="W3901" s="19"/>
      <c r="X3901" s="37" t="s">
        <v>3456</v>
      </c>
    </row>
    <row r="3902" spans="1:24" ht="16.5" customHeight="1">
      <c r="A3902" s="38">
        <v>98</v>
      </c>
      <c r="B3902" s="39">
        <v>10709</v>
      </c>
      <c r="C3902" s="38">
        <v>10309990</v>
      </c>
      <c r="D3902" s="40" t="s">
        <v>118</v>
      </c>
      <c r="E3902" s="38">
        <v>1</v>
      </c>
      <c r="F3902" s="38">
        <v>115</v>
      </c>
      <c r="G3902" s="38" t="s">
        <v>23</v>
      </c>
      <c r="H3902" s="42">
        <v>1709.4</v>
      </c>
      <c r="I3902" s="57"/>
      <c r="J3902" s="44">
        <v>42359</v>
      </c>
      <c r="K3902" s="42">
        <v>0</v>
      </c>
      <c r="L3902" s="42">
        <v>1301.3499999999999</v>
      </c>
      <c r="M3902" s="44">
        <v>45199</v>
      </c>
      <c r="N3902" s="42">
        <v>408.05</v>
      </c>
      <c r="O3902" s="42">
        <v>0</v>
      </c>
      <c r="P3902" s="45">
        <v>0.13</v>
      </c>
      <c r="Q3902" s="42">
        <v>0</v>
      </c>
      <c r="R3902" s="42">
        <v>0</v>
      </c>
      <c r="S3902" s="42">
        <v>408.05</v>
      </c>
      <c r="T3902" s="38">
        <v>2101</v>
      </c>
      <c r="U3902" s="14">
        <f>S3902/H3902</f>
        <v>0.23870948870948872</v>
      </c>
      <c r="V3902" s="19"/>
      <c r="W3902" s="19"/>
      <c r="X3902" s="37" t="s">
        <v>3456</v>
      </c>
    </row>
    <row r="3903" spans="1:24" ht="16.5" customHeight="1">
      <c r="A3903" s="38">
        <v>116</v>
      </c>
      <c r="B3903" s="39">
        <v>10709</v>
      </c>
      <c r="C3903" s="38">
        <v>10310016</v>
      </c>
      <c r="D3903" s="40" t="s">
        <v>133</v>
      </c>
      <c r="E3903" s="38">
        <v>2</v>
      </c>
      <c r="F3903" s="38">
        <v>115</v>
      </c>
      <c r="G3903" s="38" t="s">
        <v>23</v>
      </c>
      <c r="H3903" s="42">
        <v>940.18</v>
      </c>
      <c r="I3903" s="57"/>
      <c r="J3903" s="44">
        <v>42359</v>
      </c>
      <c r="K3903" s="42">
        <v>0</v>
      </c>
      <c r="L3903" s="42">
        <v>715.75</v>
      </c>
      <c r="M3903" s="44">
        <v>45199</v>
      </c>
      <c r="N3903" s="42">
        <v>224.43</v>
      </c>
      <c r="O3903" s="42">
        <v>0</v>
      </c>
      <c r="P3903" s="45">
        <v>0.13</v>
      </c>
      <c r="Q3903" s="42">
        <v>0</v>
      </c>
      <c r="R3903" s="42">
        <v>0</v>
      </c>
      <c r="S3903" s="42">
        <v>224.43</v>
      </c>
      <c r="T3903" s="38">
        <v>5000</v>
      </c>
      <c r="U3903" s="14">
        <f>S3903/H3903</f>
        <v>0.23870960879831524</v>
      </c>
      <c r="V3903" s="19"/>
      <c r="W3903" s="19"/>
      <c r="X3903" s="37" t="s">
        <v>3456</v>
      </c>
    </row>
    <row r="3904" spans="1:24" ht="16.5" customHeight="1">
      <c r="A3904" s="38">
        <v>109</v>
      </c>
      <c r="B3904" s="39">
        <v>10756</v>
      </c>
      <c r="C3904" s="38">
        <v>10309548</v>
      </c>
      <c r="D3904" s="40" t="s">
        <v>244</v>
      </c>
      <c r="E3904" s="38">
        <v>1</v>
      </c>
      <c r="F3904" s="38">
        <v>115</v>
      </c>
      <c r="G3904" s="38" t="s">
        <v>23</v>
      </c>
      <c r="H3904" s="42">
        <v>1594.02</v>
      </c>
      <c r="I3904" s="57"/>
      <c r="J3904" s="44">
        <v>42356</v>
      </c>
      <c r="K3904" s="42">
        <v>0</v>
      </c>
      <c r="L3904" s="42">
        <v>1213.51</v>
      </c>
      <c r="M3904" s="44">
        <v>45199</v>
      </c>
      <c r="N3904" s="42">
        <v>380.51</v>
      </c>
      <c r="O3904" s="42">
        <v>0</v>
      </c>
      <c r="P3904" s="45">
        <v>0.13</v>
      </c>
      <c r="Q3904" s="42">
        <v>0</v>
      </c>
      <c r="R3904" s="42">
        <v>0</v>
      </c>
      <c r="S3904" s="42">
        <v>380.51</v>
      </c>
      <c r="T3904" s="38">
        <v>2101</v>
      </c>
      <c r="U3904" s="14">
        <f>S3904/H3904</f>
        <v>0.23871093210875646</v>
      </c>
      <c r="V3904" s="19"/>
      <c r="W3904" s="19"/>
      <c r="X3904" s="37" t="s">
        <v>3464</v>
      </c>
    </row>
    <row r="3905" spans="1:37" ht="16.5" customHeight="1">
      <c r="A3905" s="38">
        <v>106</v>
      </c>
      <c r="B3905" s="39">
        <v>10709</v>
      </c>
      <c r="C3905" s="38">
        <v>10309100</v>
      </c>
      <c r="D3905" s="40" t="s">
        <v>125</v>
      </c>
      <c r="E3905" s="38">
        <v>1</v>
      </c>
      <c r="F3905" s="38">
        <v>115</v>
      </c>
      <c r="G3905" s="38" t="s">
        <v>23</v>
      </c>
      <c r="H3905" s="42">
        <v>854.7</v>
      </c>
      <c r="I3905" s="57"/>
      <c r="J3905" s="44">
        <v>42359</v>
      </c>
      <c r="K3905" s="42">
        <v>0</v>
      </c>
      <c r="L3905" s="42">
        <v>650.66999999999996</v>
      </c>
      <c r="M3905" s="44">
        <v>45199</v>
      </c>
      <c r="N3905" s="42">
        <v>204.03</v>
      </c>
      <c r="O3905" s="42">
        <v>0</v>
      </c>
      <c r="P3905" s="45">
        <v>0.13</v>
      </c>
      <c r="Q3905" s="42">
        <v>0</v>
      </c>
      <c r="R3905" s="42">
        <v>0</v>
      </c>
      <c r="S3905" s="42">
        <v>204.03</v>
      </c>
      <c r="T3905" s="38">
        <v>5000</v>
      </c>
      <c r="U3905" s="14">
        <f>S3905/H3905</f>
        <v>0.2387153387153387</v>
      </c>
      <c r="V3905" s="19"/>
      <c r="W3905" s="19"/>
      <c r="X3905" s="37" t="s">
        <v>3456</v>
      </c>
    </row>
    <row r="3906" spans="1:37" ht="16.5" customHeight="1">
      <c r="A3906" s="38">
        <v>477</v>
      </c>
      <c r="B3906" s="39">
        <v>10736</v>
      </c>
      <c r="C3906" s="38">
        <v>10284227</v>
      </c>
      <c r="D3906" s="40" t="s">
        <v>1414</v>
      </c>
      <c r="E3906" s="38">
        <v>1</v>
      </c>
      <c r="F3906" s="38">
        <v>97</v>
      </c>
      <c r="G3906" s="38" t="s">
        <v>23</v>
      </c>
      <c r="H3906" s="42">
        <v>1794.87</v>
      </c>
      <c r="I3906" s="55"/>
      <c r="J3906" s="44">
        <v>42912</v>
      </c>
      <c r="K3906" s="42">
        <v>0</v>
      </c>
      <c r="L3906" s="42">
        <v>1233.44</v>
      </c>
      <c r="M3906" s="44">
        <v>45138</v>
      </c>
      <c r="N3906" s="42">
        <f>H3906-K3906-L3906</f>
        <v>561.42999999999984</v>
      </c>
      <c r="O3906" s="42">
        <v>150</v>
      </c>
      <c r="P3906" s="45">
        <v>0.13</v>
      </c>
      <c r="Q3906" s="42">
        <v>17.260000000000002</v>
      </c>
      <c r="R3906" s="42">
        <v>132.74</v>
      </c>
      <c r="S3906" s="42">
        <v>428.69</v>
      </c>
      <c r="T3906" s="38">
        <v>5000</v>
      </c>
      <c r="U3906" s="14">
        <f>S3906/H3906</f>
        <v>0.2388418102703817</v>
      </c>
      <c r="V3906" s="19"/>
      <c r="W3906" s="19"/>
      <c r="X3906" s="37" t="s">
        <v>3461</v>
      </c>
    </row>
    <row r="3907" spans="1:37" ht="16.5" customHeight="1">
      <c r="A3907" s="38">
        <v>185</v>
      </c>
      <c r="B3907" s="39">
        <v>50098</v>
      </c>
      <c r="C3907" s="38">
        <v>10306969</v>
      </c>
      <c r="D3907" s="40" t="s">
        <v>772</v>
      </c>
      <c r="E3907" s="58">
        <v>8</v>
      </c>
      <c r="F3907" s="38">
        <v>60</v>
      </c>
      <c r="G3907" s="38" t="s">
        <v>23</v>
      </c>
      <c r="H3907" s="42">
        <v>1116.3499999999999</v>
      </c>
      <c r="I3907" s="37"/>
      <c r="J3907" s="44">
        <v>43827</v>
      </c>
      <c r="K3907" s="42">
        <v>0</v>
      </c>
      <c r="L3907" s="42">
        <v>848.46</v>
      </c>
      <c r="M3907" s="44">
        <v>45261</v>
      </c>
      <c r="N3907" s="42">
        <v>267.89</v>
      </c>
      <c r="O3907" s="42">
        <v>0</v>
      </c>
      <c r="P3907" s="45">
        <f>IF(J3907&lt;DATEVALUE("2009-1-1"),3%,13%)</f>
        <v>0.13</v>
      </c>
      <c r="Q3907" s="42">
        <f>IF(P3907=13%,ROUND(O3907/(1+P3907)*P3907,2),ROUND(O3907/(1+0.03)*0.02,2))</f>
        <v>0</v>
      </c>
      <c r="R3907" s="42">
        <f>O3907-Q3907</f>
        <v>0</v>
      </c>
      <c r="S3907" s="42">
        <f>N3907-R3907</f>
        <v>267.89</v>
      </c>
      <c r="T3907" s="38">
        <v>5000</v>
      </c>
      <c r="U3907" s="14">
        <f>S3907/H3907</f>
        <v>0.23996954360191697</v>
      </c>
      <c r="V3907" s="19"/>
      <c r="W3907" s="19"/>
      <c r="X3907" s="37" t="s">
        <v>3456</v>
      </c>
    </row>
    <row r="3908" spans="1:37" ht="16.5" customHeight="1">
      <c r="A3908" s="38"/>
      <c r="B3908" s="82">
        <v>50101</v>
      </c>
      <c r="C3908" s="82">
        <v>10302748</v>
      </c>
      <c r="D3908" s="86" t="s">
        <v>3489</v>
      </c>
      <c r="E3908" s="85">
        <v>1</v>
      </c>
      <c r="F3908" s="85">
        <v>120</v>
      </c>
      <c r="G3908" s="85" t="s">
        <v>21</v>
      </c>
      <c r="H3908" s="42">
        <v>7521.37</v>
      </c>
      <c r="I3908" s="79"/>
      <c r="J3908" s="44">
        <v>42003</v>
      </c>
      <c r="K3908" s="42">
        <v>0</v>
      </c>
      <c r="L3908" s="42">
        <v>5716.27</v>
      </c>
      <c r="M3908" s="44">
        <v>44926</v>
      </c>
      <c r="N3908" s="42">
        <v>1805.1</v>
      </c>
      <c r="O3908" s="42">
        <v>0</v>
      </c>
      <c r="P3908" s="45">
        <v>0.13</v>
      </c>
      <c r="Q3908" s="42">
        <v>0</v>
      </c>
      <c r="R3908" s="42">
        <v>0</v>
      </c>
      <c r="S3908" s="42">
        <v>1805.1</v>
      </c>
      <c r="T3908" s="85">
        <v>5000</v>
      </c>
      <c r="U3908" s="14">
        <v>0.23999617091035275</v>
      </c>
      <c r="V3908" s="19" t="s">
        <v>3493</v>
      </c>
      <c r="W3908" s="19">
        <v>-265.49</v>
      </c>
      <c r="X3908" s="37" t="s">
        <v>3477</v>
      </c>
    </row>
    <row r="3909" spans="1:37" ht="16.5" customHeight="1">
      <c r="A3909" s="38">
        <v>437</v>
      </c>
      <c r="B3909" s="39">
        <v>10729</v>
      </c>
      <c r="C3909" s="38">
        <v>10292966</v>
      </c>
      <c r="D3909" s="40" t="s">
        <v>3087</v>
      </c>
      <c r="E3909" s="58">
        <v>1</v>
      </c>
      <c r="F3909" s="38">
        <v>120</v>
      </c>
      <c r="G3909" s="38" t="s">
        <v>21</v>
      </c>
      <c r="H3909" s="42">
        <v>43000</v>
      </c>
      <c r="I3909" s="37"/>
      <c r="J3909" s="44">
        <v>42334</v>
      </c>
      <c r="K3909" s="42">
        <v>0</v>
      </c>
      <c r="L3909" s="42">
        <v>32680.11</v>
      </c>
      <c r="M3909" s="44">
        <v>45259</v>
      </c>
      <c r="N3909" s="42">
        <v>10319.89</v>
      </c>
      <c r="O3909" s="42">
        <v>0</v>
      </c>
      <c r="P3909" s="45">
        <f>IF(J3909&lt;DATEVALUE("2009-1-1"),3%,13%)</f>
        <v>0.13</v>
      </c>
      <c r="Q3909" s="42">
        <f>IF(P3909=13%,ROUND(O3909/(1+P3909)*P3909,2),ROUND(O3909/(1+0.03)*0.02,2))</f>
        <v>0</v>
      </c>
      <c r="R3909" s="42">
        <f>O3909-Q3909</f>
        <v>0</v>
      </c>
      <c r="S3909" s="42">
        <f>N3909-R3909</f>
        <v>10319.89</v>
      </c>
      <c r="T3909" s="38">
        <v>5000</v>
      </c>
      <c r="U3909" s="14">
        <f>S3909/H3909</f>
        <v>0.23999744186046509</v>
      </c>
      <c r="V3909" s="19"/>
      <c r="W3909" s="19"/>
      <c r="X3909" s="37" t="s">
        <v>3459</v>
      </c>
    </row>
    <row r="3910" spans="1:37" ht="16.5" customHeight="1">
      <c r="A3910" s="38">
        <v>15</v>
      </c>
      <c r="B3910" s="39">
        <v>10873</v>
      </c>
      <c r="C3910" s="38">
        <v>10313088</v>
      </c>
      <c r="D3910" s="40" t="s">
        <v>1173</v>
      </c>
      <c r="E3910" s="38">
        <v>1</v>
      </c>
      <c r="F3910" s="38">
        <v>120</v>
      </c>
      <c r="G3910" s="38" t="s">
        <v>515</v>
      </c>
      <c r="H3910" s="42">
        <v>415487.52</v>
      </c>
      <c r="I3910" s="56"/>
      <c r="J3910" s="44">
        <v>42243</v>
      </c>
      <c r="K3910" s="42">
        <v>0</v>
      </c>
      <c r="L3910" s="42">
        <v>315770.61</v>
      </c>
      <c r="M3910" s="44">
        <v>45169</v>
      </c>
      <c r="N3910" s="42">
        <f>H3910-K3910-L3910</f>
        <v>99716.910000000033</v>
      </c>
      <c r="O3910" s="42">
        <v>0</v>
      </c>
      <c r="P3910" s="45">
        <v>0.13</v>
      </c>
      <c r="Q3910" s="42">
        <v>0</v>
      </c>
      <c r="R3910" s="42">
        <v>0</v>
      </c>
      <c r="S3910" s="42">
        <f>N3910-R3910</f>
        <v>99716.910000000033</v>
      </c>
      <c r="T3910" s="38">
        <v>5000</v>
      </c>
      <c r="U3910" s="14">
        <f>S3910/H3910</f>
        <v>0.2399997718343021</v>
      </c>
      <c r="V3910" s="19"/>
      <c r="W3910" s="19"/>
      <c r="X3910" s="37" t="s">
        <v>3480</v>
      </c>
    </row>
    <row r="3911" spans="1:37" ht="16.5" customHeight="1">
      <c r="A3911" s="38">
        <v>10</v>
      </c>
      <c r="B3911" s="39">
        <v>10719</v>
      </c>
      <c r="C3911" s="38">
        <v>10281718</v>
      </c>
      <c r="D3911" s="40" t="s">
        <v>337</v>
      </c>
      <c r="E3911" s="38">
        <v>33</v>
      </c>
      <c r="F3911" s="38">
        <v>120</v>
      </c>
      <c r="G3911" s="38" t="s">
        <v>23</v>
      </c>
      <c r="H3911" s="42">
        <v>29639.759999999998</v>
      </c>
      <c r="I3911" s="49"/>
      <c r="J3911" s="44">
        <v>42182</v>
      </c>
      <c r="K3911" s="42">
        <v>0</v>
      </c>
      <c r="L3911" s="42">
        <v>22526.22</v>
      </c>
      <c r="M3911" s="44">
        <v>45107</v>
      </c>
      <c r="N3911" s="42">
        <f>H3911-K3911-L3911</f>
        <v>7113.5399999999972</v>
      </c>
      <c r="O3911" s="42">
        <v>0</v>
      </c>
      <c r="P3911" s="45">
        <v>0.13</v>
      </c>
      <c r="Q3911" s="42">
        <v>0</v>
      </c>
      <c r="R3911" s="42">
        <v>0</v>
      </c>
      <c r="S3911" s="42">
        <f>N3911-R3911</f>
        <v>7113.5399999999972</v>
      </c>
      <c r="T3911" s="38">
        <v>2108</v>
      </c>
      <c r="U3911" s="14">
        <f>S3911/H3911</f>
        <v>0.23999991902768436</v>
      </c>
      <c r="V3911" s="19"/>
      <c r="W3911" s="19"/>
      <c r="X3911" s="37" t="s">
        <v>3478</v>
      </c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</row>
    <row r="3912" spans="1:37" ht="16.5" customHeight="1">
      <c r="A3912" s="38">
        <v>19</v>
      </c>
      <c r="B3912" s="39">
        <v>10873</v>
      </c>
      <c r="C3912" s="38">
        <v>10312957</v>
      </c>
      <c r="D3912" s="40" t="s">
        <v>1173</v>
      </c>
      <c r="E3912" s="38">
        <v>1</v>
      </c>
      <c r="F3912" s="38">
        <v>120</v>
      </c>
      <c r="G3912" s="38" t="s">
        <v>279</v>
      </c>
      <c r="H3912" s="42">
        <v>215952.48</v>
      </c>
      <c r="I3912" s="56"/>
      <c r="J3912" s="44">
        <v>42243</v>
      </c>
      <c r="K3912" s="42">
        <v>0</v>
      </c>
      <c r="L3912" s="42">
        <v>164123.73000000001</v>
      </c>
      <c r="M3912" s="44">
        <v>45169</v>
      </c>
      <c r="N3912" s="42">
        <f>H3912-K3912-L3912</f>
        <v>51828.75</v>
      </c>
      <c r="O3912" s="42">
        <v>0</v>
      </c>
      <c r="P3912" s="45">
        <v>0.13</v>
      </c>
      <c r="Q3912" s="42">
        <v>0</v>
      </c>
      <c r="R3912" s="42">
        <v>0</v>
      </c>
      <c r="S3912" s="42">
        <f>N3912-R3912</f>
        <v>51828.75</v>
      </c>
      <c r="T3912" s="38">
        <v>1802</v>
      </c>
      <c r="U3912" s="14">
        <f>S3912/H3912</f>
        <v>0.24000071682436802</v>
      </c>
      <c r="V3912" s="19"/>
      <c r="W3912" s="19"/>
      <c r="X3912" s="37" t="s">
        <v>3480</v>
      </c>
    </row>
    <row r="3913" spans="1:37" ht="16.5" customHeight="1">
      <c r="A3913" s="38">
        <v>9</v>
      </c>
      <c r="B3913" s="39">
        <v>10719</v>
      </c>
      <c r="C3913" s="38">
        <v>10281717</v>
      </c>
      <c r="D3913" s="40" t="s">
        <v>270</v>
      </c>
      <c r="E3913" s="38">
        <v>18</v>
      </c>
      <c r="F3913" s="38">
        <v>120</v>
      </c>
      <c r="G3913" s="38" t="s">
        <v>23</v>
      </c>
      <c r="H3913" s="42">
        <v>30613.97</v>
      </c>
      <c r="I3913" s="49"/>
      <c r="J3913" s="44">
        <v>42182</v>
      </c>
      <c r="K3913" s="42">
        <v>0</v>
      </c>
      <c r="L3913" s="42">
        <v>23266.57</v>
      </c>
      <c r="M3913" s="44">
        <v>45107</v>
      </c>
      <c r="N3913" s="42">
        <f>H3913-K3913-L3913</f>
        <v>7347.4000000000015</v>
      </c>
      <c r="O3913" s="42">
        <v>0</v>
      </c>
      <c r="P3913" s="45">
        <v>0.13</v>
      </c>
      <c r="Q3913" s="42">
        <v>0</v>
      </c>
      <c r="R3913" s="42">
        <v>0</v>
      </c>
      <c r="S3913" s="42">
        <f>N3913-R3913</f>
        <v>7347.4000000000015</v>
      </c>
      <c r="T3913" s="38">
        <v>2109</v>
      </c>
      <c r="U3913" s="14">
        <f>S3913/H3913</f>
        <v>0.24000154177978228</v>
      </c>
      <c r="V3913" s="19"/>
      <c r="W3913" s="19"/>
      <c r="X3913" s="37" t="s">
        <v>3478</v>
      </c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</row>
    <row r="3914" spans="1:37" ht="16.5" customHeight="1">
      <c r="A3914" s="38">
        <v>39</v>
      </c>
      <c r="B3914" s="39">
        <v>10700</v>
      </c>
      <c r="C3914" s="38">
        <v>10275553</v>
      </c>
      <c r="D3914" s="40" t="s">
        <v>22</v>
      </c>
      <c r="E3914" s="38">
        <v>20</v>
      </c>
      <c r="F3914" s="38">
        <v>114</v>
      </c>
      <c r="G3914" s="38" t="s">
        <v>23</v>
      </c>
      <c r="H3914" s="42">
        <v>3418.8</v>
      </c>
      <c r="I3914" s="57"/>
      <c r="J3914" s="44">
        <v>42393</v>
      </c>
      <c r="K3914" s="42">
        <v>0</v>
      </c>
      <c r="L3914" s="42">
        <v>2592.88</v>
      </c>
      <c r="M3914" s="44">
        <v>45199</v>
      </c>
      <c r="N3914" s="42">
        <v>825.92</v>
      </c>
      <c r="O3914" s="42">
        <v>0</v>
      </c>
      <c r="P3914" s="45">
        <v>0.13</v>
      </c>
      <c r="Q3914" s="42">
        <v>0</v>
      </c>
      <c r="R3914" s="42">
        <v>0</v>
      </c>
      <c r="S3914" s="42">
        <v>825.92</v>
      </c>
      <c r="T3914" s="38">
        <v>2101</v>
      </c>
      <c r="U3914" s="14">
        <f>S3914/H3914</f>
        <v>0.24158184158184157</v>
      </c>
      <c r="V3914" s="19"/>
      <c r="W3914" s="19"/>
      <c r="X3914" s="37" t="s">
        <v>3455</v>
      </c>
    </row>
    <row r="3915" spans="1:37" ht="16.5" customHeight="1">
      <c r="A3915" s="38">
        <v>161</v>
      </c>
      <c r="B3915" s="39">
        <v>50098</v>
      </c>
      <c r="C3915" s="38">
        <v>10307841</v>
      </c>
      <c r="D3915" s="40" t="s">
        <v>1015</v>
      </c>
      <c r="E3915" s="38">
        <v>2</v>
      </c>
      <c r="F3915" s="38">
        <v>114</v>
      </c>
      <c r="G3915" s="38" t="s">
        <v>23</v>
      </c>
      <c r="H3915" s="42">
        <v>2160</v>
      </c>
      <c r="I3915" s="57"/>
      <c r="J3915" s="44">
        <v>42393</v>
      </c>
      <c r="K3915" s="42">
        <v>0</v>
      </c>
      <c r="L3915" s="42">
        <v>1638.18</v>
      </c>
      <c r="M3915" s="44">
        <v>45199</v>
      </c>
      <c r="N3915" s="42">
        <v>521.82000000000005</v>
      </c>
      <c r="O3915" s="42">
        <v>0</v>
      </c>
      <c r="P3915" s="45">
        <v>0.13</v>
      </c>
      <c r="Q3915" s="42">
        <v>0</v>
      </c>
      <c r="R3915" s="42">
        <v>0</v>
      </c>
      <c r="S3915" s="42">
        <v>521.82000000000005</v>
      </c>
      <c r="T3915" s="38">
        <v>5000</v>
      </c>
      <c r="U3915" s="14">
        <f>S3915/H3915</f>
        <v>0.24158333333333334</v>
      </c>
      <c r="V3915" s="19"/>
      <c r="W3915" s="19"/>
      <c r="X3915" s="37" t="s">
        <v>3456</v>
      </c>
    </row>
    <row r="3916" spans="1:37" ht="16.5" customHeight="1">
      <c r="A3916" s="38">
        <v>76</v>
      </c>
      <c r="B3916" s="39">
        <v>10701</v>
      </c>
      <c r="C3916" s="38">
        <v>10276183</v>
      </c>
      <c r="D3916" s="40" t="s">
        <v>58</v>
      </c>
      <c r="E3916" s="38">
        <v>20</v>
      </c>
      <c r="F3916" s="38">
        <v>114</v>
      </c>
      <c r="G3916" s="38" t="s">
        <v>23</v>
      </c>
      <c r="H3916" s="42">
        <v>8547</v>
      </c>
      <c r="I3916" s="57"/>
      <c r="J3916" s="44">
        <v>42393</v>
      </c>
      <c r="K3916" s="42">
        <v>0</v>
      </c>
      <c r="L3916" s="42">
        <v>6482.14</v>
      </c>
      <c r="M3916" s="44">
        <v>45199</v>
      </c>
      <c r="N3916" s="42">
        <v>2064.86</v>
      </c>
      <c r="O3916" s="42">
        <v>0</v>
      </c>
      <c r="P3916" s="45">
        <v>0.13</v>
      </c>
      <c r="Q3916" s="42">
        <v>0</v>
      </c>
      <c r="R3916" s="42">
        <v>0</v>
      </c>
      <c r="S3916" s="42">
        <v>2064.86</v>
      </c>
      <c r="T3916" s="38">
        <v>2102</v>
      </c>
      <c r="U3916" s="14">
        <f>S3916/H3916</f>
        <v>0.24158886158886161</v>
      </c>
      <c r="V3916" s="19"/>
      <c r="W3916" s="19"/>
      <c r="X3916" s="37" t="s">
        <v>3455</v>
      </c>
    </row>
    <row r="3917" spans="1:37" ht="16.5" customHeight="1">
      <c r="A3917" s="38">
        <v>749</v>
      </c>
      <c r="B3917" s="39">
        <v>40709</v>
      </c>
      <c r="C3917" s="38">
        <v>10285515</v>
      </c>
      <c r="D3917" s="40" t="s">
        <v>936</v>
      </c>
      <c r="E3917" s="58">
        <v>50</v>
      </c>
      <c r="F3917" s="38">
        <v>114</v>
      </c>
      <c r="G3917" s="38" t="s">
        <v>23</v>
      </c>
      <c r="H3917" s="42">
        <v>2264.96</v>
      </c>
      <c r="I3917" s="57"/>
      <c r="J3917" s="44">
        <v>42394</v>
      </c>
      <c r="K3917" s="42">
        <v>0</v>
      </c>
      <c r="L3917" s="42">
        <v>1717.77</v>
      </c>
      <c r="M3917" s="44">
        <v>45199</v>
      </c>
      <c r="N3917" s="42">
        <f>H3917-K3917-L3917</f>
        <v>547.19000000000005</v>
      </c>
      <c r="O3917" s="42">
        <v>0</v>
      </c>
      <c r="P3917" s="45">
        <v>0.13</v>
      </c>
      <c r="Q3917" s="42">
        <v>0</v>
      </c>
      <c r="R3917" s="42">
        <v>0</v>
      </c>
      <c r="S3917" s="42">
        <f>N3917-R3917</f>
        <v>547.19000000000005</v>
      </c>
      <c r="T3917" s="38">
        <v>5000</v>
      </c>
      <c r="U3917" s="14">
        <f>S3917/H3917</f>
        <v>0.24158925543938967</v>
      </c>
      <c r="V3917" s="19"/>
      <c r="W3917" s="19"/>
      <c r="X3917" s="37" t="s">
        <v>3467</v>
      </c>
    </row>
    <row r="3918" spans="1:37" ht="16.5" customHeight="1">
      <c r="A3918" s="38">
        <v>109</v>
      </c>
      <c r="B3918" s="39">
        <v>10709</v>
      </c>
      <c r="C3918" s="38">
        <v>10309380</v>
      </c>
      <c r="D3918" s="40" t="s">
        <v>126</v>
      </c>
      <c r="E3918" s="38">
        <v>6</v>
      </c>
      <c r="F3918" s="38">
        <v>114</v>
      </c>
      <c r="G3918" s="38" t="s">
        <v>23</v>
      </c>
      <c r="H3918" s="42">
        <v>3720</v>
      </c>
      <c r="I3918" s="57"/>
      <c r="J3918" s="44">
        <v>42393</v>
      </c>
      <c r="K3918" s="42">
        <v>0</v>
      </c>
      <c r="L3918" s="42">
        <v>2821.27</v>
      </c>
      <c r="M3918" s="44">
        <v>45199</v>
      </c>
      <c r="N3918" s="42">
        <v>898.73</v>
      </c>
      <c r="O3918" s="42">
        <v>0</v>
      </c>
      <c r="P3918" s="45">
        <v>0.13</v>
      </c>
      <c r="Q3918" s="42">
        <v>0</v>
      </c>
      <c r="R3918" s="42">
        <v>0</v>
      </c>
      <c r="S3918" s="42">
        <v>898.73</v>
      </c>
      <c r="T3918" s="38">
        <v>5000</v>
      </c>
      <c r="U3918" s="14">
        <f>S3918/H3918</f>
        <v>0.24159408602150539</v>
      </c>
      <c r="V3918" s="19"/>
      <c r="W3918" s="19"/>
      <c r="X3918" s="37" t="s">
        <v>3456</v>
      </c>
    </row>
    <row r="3919" spans="1:37" ht="16.5" customHeight="1">
      <c r="A3919" s="38">
        <v>748</v>
      </c>
      <c r="B3919" s="39">
        <v>40709</v>
      </c>
      <c r="C3919" s="38">
        <v>10285510</v>
      </c>
      <c r="D3919" s="40" t="s">
        <v>180</v>
      </c>
      <c r="E3919" s="58">
        <v>1</v>
      </c>
      <c r="F3919" s="38">
        <v>114</v>
      </c>
      <c r="G3919" s="38" t="s">
        <v>23</v>
      </c>
      <c r="H3919" s="42">
        <v>1512.82</v>
      </c>
      <c r="I3919" s="57"/>
      <c r="J3919" s="44">
        <v>42394</v>
      </c>
      <c r="K3919" s="42">
        <v>0</v>
      </c>
      <c r="L3919" s="42">
        <v>1147.33</v>
      </c>
      <c r="M3919" s="44">
        <v>45199</v>
      </c>
      <c r="N3919" s="42">
        <f>H3919-K3919-L3919</f>
        <v>365.49</v>
      </c>
      <c r="O3919" s="42">
        <v>0</v>
      </c>
      <c r="P3919" s="45">
        <v>0.13</v>
      </c>
      <c r="Q3919" s="42">
        <v>0</v>
      </c>
      <c r="R3919" s="42">
        <v>0</v>
      </c>
      <c r="S3919" s="42">
        <f>N3919-R3919</f>
        <v>365.49</v>
      </c>
      <c r="T3919" s="38">
        <v>5000</v>
      </c>
      <c r="U3919" s="14">
        <f>S3919/H3919</f>
        <v>0.24159516664242939</v>
      </c>
      <c r="V3919" s="19"/>
      <c r="W3919" s="19"/>
      <c r="X3919" s="37" t="s">
        <v>3467</v>
      </c>
    </row>
    <row r="3920" spans="1:37" ht="16.5" customHeight="1">
      <c r="A3920" s="38">
        <v>483</v>
      </c>
      <c r="B3920" s="39">
        <v>10736</v>
      </c>
      <c r="C3920" s="38">
        <v>10284285</v>
      </c>
      <c r="D3920" s="40" t="s">
        <v>1014</v>
      </c>
      <c r="E3920" s="38">
        <v>40</v>
      </c>
      <c r="F3920" s="38">
        <v>119</v>
      </c>
      <c r="G3920" s="38" t="s">
        <v>23</v>
      </c>
      <c r="H3920" s="42">
        <v>15555.6</v>
      </c>
      <c r="I3920" s="55"/>
      <c r="J3920" s="44">
        <v>42241</v>
      </c>
      <c r="K3920" s="42">
        <v>0</v>
      </c>
      <c r="L3920" s="42">
        <v>11772.96</v>
      </c>
      <c r="M3920" s="44">
        <v>45138</v>
      </c>
      <c r="N3920" s="42">
        <f>H3920-K3920-L3920</f>
        <v>3782.6400000000012</v>
      </c>
      <c r="O3920" s="42">
        <v>0</v>
      </c>
      <c r="P3920" s="45">
        <v>0.13</v>
      </c>
      <c r="Q3920" s="42">
        <v>0</v>
      </c>
      <c r="R3920" s="42">
        <v>0</v>
      </c>
      <c r="S3920" s="42">
        <v>3782.64</v>
      </c>
      <c r="T3920" s="38">
        <v>5000</v>
      </c>
      <c r="U3920" s="14">
        <f>S3920/H3920</f>
        <v>0.24316901951708708</v>
      </c>
      <c r="V3920" s="19"/>
      <c r="W3920" s="19"/>
      <c r="X3920" s="37" t="s">
        <v>3461</v>
      </c>
    </row>
    <row r="3921" spans="1:24" ht="16.5" customHeight="1">
      <c r="A3921" s="38">
        <v>62</v>
      </c>
      <c r="B3921" s="39">
        <v>10702</v>
      </c>
      <c r="C3921" s="38">
        <v>10291466</v>
      </c>
      <c r="D3921" s="40" t="s">
        <v>78</v>
      </c>
      <c r="E3921" s="38">
        <v>3</v>
      </c>
      <c r="F3921" s="38">
        <v>108</v>
      </c>
      <c r="G3921" s="38" t="s">
        <v>23</v>
      </c>
      <c r="H3921" s="42">
        <v>3487.17</v>
      </c>
      <c r="I3921" s="57"/>
      <c r="J3921" s="44">
        <v>42576</v>
      </c>
      <c r="K3921" s="42">
        <v>0</v>
      </c>
      <c r="L3921" s="42">
        <v>2583.9699999999998</v>
      </c>
      <c r="M3921" s="44">
        <v>45199</v>
      </c>
      <c r="N3921" s="42">
        <v>903.2</v>
      </c>
      <c r="O3921" s="42">
        <v>60</v>
      </c>
      <c r="P3921" s="45">
        <v>0.13</v>
      </c>
      <c r="Q3921" s="42">
        <v>6.9</v>
      </c>
      <c r="R3921" s="42">
        <v>53.1</v>
      </c>
      <c r="S3921" s="42">
        <v>850.1</v>
      </c>
      <c r="T3921" s="38">
        <v>5000</v>
      </c>
      <c r="U3921" s="14">
        <f>S3921/H3921</f>
        <v>0.24377933969379181</v>
      </c>
      <c r="V3921" s="19"/>
      <c r="W3921" s="19"/>
      <c r="X3921" s="37" t="s">
        <v>3456</v>
      </c>
    </row>
    <row r="3922" spans="1:24" ht="16.5" customHeight="1">
      <c r="A3922" s="38">
        <v>101</v>
      </c>
      <c r="B3922" s="39">
        <v>50099</v>
      </c>
      <c r="C3922" s="38">
        <v>10297017</v>
      </c>
      <c r="D3922" s="40" t="s">
        <v>2070</v>
      </c>
      <c r="E3922" s="38">
        <v>1</v>
      </c>
      <c r="F3922" s="38">
        <v>120</v>
      </c>
      <c r="G3922" s="38" t="s">
        <v>21</v>
      </c>
      <c r="H3922" s="42">
        <v>11153.85</v>
      </c>
      <c r="I3922" s="2"/>
      <c r="J3922" s="44">
        <v>42124</v>
      </c>
      <c r="K3922" s="42">
        <v>0</v>
      </c>
      <c r="L3922" s="42">
        <v>8388.56</v>
      </c>
      <c r="M3922" s="44">
        <v>45016</v>
      </c>
      <c r="N3922" s="42">
        <f>H3922-K3922-L3922</f>
        <v>2765.2900000000009</v>
      </c>
      <c r="O3922" s="42">
        <v>50</v>
      </c>
      <c r="P3922" s="45">
        <v>0.13</v>
      </c>
      <c r="Q3922" s="42">
        <v>5.75</v>
      </c>
      <c r="R3922" s="42">
        <v>44.25</v>
      </c>
      <c r="S3922" s="42">
        <v>2721.04</v>
      </c>
      <c r="T3922" s="38">
        <v>2101</v>
      </c>
      <c r="U3922" s="14">
        <f>S3922/H3922</f>
        <v>0.24395522622233579</v>
      </c>
      <c r="V3922" s="19"/>
      <c r="W3922" s="19"/>
      <c r="X3922" s="37" t="s">
        <v>3468</v>
      </c>
    </row>
    <row r="3923" spans="1:24" ht="16.5" customHeight="1">
      <c r="A3923" s="38">
        <v>118</v>
      </c>
      <c r="B3923" s="39">
        <v>10756</v>
      </c>
      <c r="C3923" s="38">
        <v>10309613</v>
      </c>
      <c r="D3923" s="40" t="s">
        <v>2233</v>
      </c>
      <c r="E3923" s="58">
        <v>1</v>
      </c>
      <c r="F3923" s="38">
        <v>120</v>
      </c>
      <c r="G3923" s="38" t="s">
        <v>21</v>
      </c>
      <c r="H3923" s="42">
        <v>5982.91</v>
      </c>
      <c r="I3923" s="37"/>
      <c r="J3923" s="44">
        <v>42356</v>
      </c>
      <c r="K3923" s="42">
        <v>0</v>
      </c>
      <c r="L3923" s="42">
        <v>4499.5200000000004</v>
      </c>
      <c r="M3923" s="44">
        <v>45245</v>
      </c>
      <c r="N3923" s="42">
        <v>1483.39</v>
      </c>
      <c r="O3923" s="42">
        <v>25</v>
      </c>
      <c r="P3923" s="45">
        <f>IF(J3923&lt;DATEVALUE("2009-1-1"),3%,13%)</f>
        <v>0.13</v>
      </c>
      <c r="Q3923" s="42">
        <f>IF(P3923=13%,ROUND(O3923/(1+P3923)*P3923,2),ROUND(O3923/(1+0.03)*0.02,2))</f>
        <v>2.88</v>
      </c>
      <c r="R3923" s="42">
        <f>O3923-Q3923</f>
        <v>22.12</v>
      </c>
      <c r="S3923" s="42">
        <f>N3923-R3923</f>
        <v>1461.2700000000002</v>
      </c>
      <c r="T3923" s="38">
        <v>2101</v>
      </c>
      <c r="U3923" s="14">
        <f>S3923/H3923</f>
        <v>0.24424067886697279</v>
      </c>
      <c r="V3923" s="19"/>
      <c r="W3923" s="19"/>
      <c r="X3923" s="37" t="s">
        <v>3464</v>
      </c>
    </row>
    <row r="3924" spans="1:24" ht="16.5" customHeight="1">
      <c r="A3924" s="38">
        <v>119</v>
      </c>
      <c r="B3924" s="39">
        <v>10756</v>
      </c>
      <c r="C3924" s="38">
        <v>10309614</v>
      </c>
      <c r="D3924" s="40" t="s">
        <v>3060</v>
      </c>
      <c r="E3924" s="58">
        <v>1</v>
      </c>
      <c r="F3924" s="38">
        <v>120</v>
      </c>
      <c r="G3924" s="38" t="s">
        <v>21</v>
      </c>
      <c r="H3924" s="42">
        <v>5982.91</v>
      </c>
      <c r="I3924" s="37"/>
      <c r="J3924" s="44">
        <v>42356</v>
      </c>
      <c r="K3924" s="42">
        <v>0</v>
      </c>
      <c r="L3924" s="42">
        <v>4499.5200000000004</v>
      </c>
      <c r="M3924" s="44">
        <v>45245</v>
      </c>
      <c r="N3924" s="42">
        <v>1483.39</v>
      </c>
      <c r="O3924" s="42">
        <v>25</v>
      </c>
      <c r="P3924" s="45">
        <f>IF(J3924&lt;DATEVALUE("2009-1-1"),3%,13%)</f>
        <v>0.13</v>
      </c>
      <c r="Q3924" s="42">
        <f>IF(P3924=13%,ROUND(O3924/(1+P3924)*P3924,2),ROUND(O3924/(1+0.03)*0.02,2))</f>
        <v>2.88</v>
      </c>
      <c r="R3924" s="42">
        <f>O3924-Q3924</f>
        <v>22.12</v>
      </c>
      <c r="S3924" s="42">
        <f>N3924-R3924</f>
        <v>1461.2700000000002</v>
      </c>
      <c r="T3924" s="38">
        <v>2101</v>
      </c>
      <c r="U3924" s="14">
        <f>S3924/H3924</f>
        <v>0.24424067886697279</v>
      </c>
      <c r="V3924" s="19"/>
      <c r="W3924" s="19"/>
      <c r="X3924" s="37" t="s">
        <v>3464</v>
      </c>
    </row>
    <row r="3925" spans="1:24" ht="16.5" customHeight="1">
      <c r="A3925" s="38">
        <v>60</v>
      </c>
      <c r="B3925" s="39">
        <v>10702</v>
      </c>
      <c r="C3925" s="38">
        <v>10291461</v>
      </c>
      <c r="D3925" s="40" t="s">
        <v>76</v>
      </c>
      <c r="E3925" s="38">
        <v>5</v>
      </c>
      <c r="F3925" s="38">
        <v>113</v>
      </c>
      <c r="G3925" s="38" t="s">
        <v>23</v>
      </c>
      <c r="H3925" s="42">
        <v>5982.9</v>
      </c>
      <c r="I3925" s="57"/>
      <c r="J3925" s="44">
        <v>42423</v>
      </c>
      <c r="K3925" s="42">
        <v>0</v>
      </c>
      <c r="L3925" s="42">
        <v>4520.1899999999996</v>
      </c>
      <c r="M3925" s="44">
        <v>45199</v>
      </c>
      <c r="N3925" s="42">
        <v>1462.71</v>
      </c>
      <c r="O3925" s="42">
        <v>0</v>
      </c>
      <c r="P3925" s="45">
        <v>0.13</v>
      </c>
      <c r="Q3925" s="42">
        <v>0</v>
      </c>
      <c r="R3925" s="42">
        <v>0</v>
      </c>
      <c r="S3925" s="42">
        <v>1462.71</v>
      </c>
      <c r="T3925" s="38">
        <v>2101</v>
      </c>
      <c r="U3925" s="14">
        <f>S3925/H3925</f>
        <v>0.24448177305320165</v>
      </c>
      <c r="V3925" s="19"/>
      <c r="W3925" s="19"/>
      <c r="X3925" s="37" t="s">
        <v>3456</v>
      </c>
    </row>
    <row r="3926" spans="1:24" ht="16.5" customHeight="1">
      <c r="A3926" s="38">
        <v>380</v>
      </c>
      <c r="B3926" s="39">
        <v>40712</v>
      </c>
      <c r="C3926" s="38">
        <v>10303352</v>
      </c>
      <c r="D3926" s="40" t="s">
        <v>1677</v>
      </c>
      <c r="E3926" s="38">
        <v>1</v>
      </c>
      <c r="F3926" s="38">
        <v>118</v>
      </c>
      <c r="G3926" s="38" t="s">
        <v>23</v>
      </c>
      <c r="H3926" s="42">
        <v>365</v>
      </c>
      <c r="I3926" s="55"/>
      <c r="J3926" s="44">
        <v>42275</v>
      </c>
      <c r="K3926" s="42">
        <v>0</v>
      </c>
      <c r="L3926" s="42">
        <v>275.14999999999998</v>
      </c>
      <c r="M3926" s="44">
        <v>45138</v>
      </c>
      <c r="N3926" s="42">
        <f>H3926-K3926-L3926</f>
        <v>89.850000000000023</v>
      </c>
      <c r="O3926" s="42">
        <v>0</v>
      </c>
      <c r="P3926" s="45">
        <v>0.13</v>
      </c>
      <c r="Q3926" s="42">
        <v>0</v>
      </c>
      <c r="R3926" s="42">
        <v>0</v>
      </c>
      <c r="S3926" s="42">
        <v>89.85</v>
      </c>
      <c r="T3926" s="38">
        <v>2101</v>
      </c>
      <c r="U3926" s="14">
        <f>S3926/H3926</f>
        <v>0.24616438356164383</v>
      </c>
      <c r="V3926" s="19"/>
      <c r="W3926" s="19"/>
      <c r="X3926" s="37" t="s">
        <v>3467</v>
      </c>
    </row>
    <row r="3927" spans="1:24" ht="16.5" customHeight="1">
      <c r="A3927" s="38">
        <v>390</v>
      </c>
      <c r="B3927" s="39">
        <v>40712</v>
      </c>
      <c r="C3927" s="38">
        <v>10303363</v>
      </c>
      <c r="D3927" s="40" t="s">
        <v>1682</v>
      </c>
      <c r="E3927" s="38">
        <v>25</v>
      </c>
      <c r="F3927" s="38">
        <v>118</v>
      </c>
      <c r="G3927" s="38" t="s">
        <v>23</v>
      </c>
      <c r="H3927" s="42">
        <v>1750</v>
      </c>
      <c r="I3927" s="55"/>
      <c r="J3927" s="44">
        <v>42275</v>
      </c>
      <c r="K3927" s="42">
        <v>0</v>
      </c>
      <c r="L3927" s="42">
        <v>1319</v>
      </c>
      <c r="M3927" s="44">
        <v>45138</v>
      </c>
      <c r="N3927" s="42">
        <f>H3927-K3927-L3927</f>
        <v>431</v>
      </c>
      <c r="O3927" s="42">
        <v>0</v>
      </c>
      <c r="P3927" s="45">
        <v>0.13</v>
      </c>
      <c r="Q3927" s="42">
        <v>0</v>
      </c>
      <c r="R3927" s="42">
        <v>0</v>
      </c>
      <c r="S3927" s="42">
        <v>431</v>
      </c>
      <c r="T3927" s="38">
        <v>2107</v>
      </c>
      <c r="U3927" s="14">
        <f>S3927/H3927</f>
        <v>0.24628571428571427</v>
      </c>
      <c r="V3927" s="19"/>
      <c r="W3927" s="19"/>
      <c r="X3927" s="37" t="s">
        <v>3467</v>
      </c>
    </row>
    <row r="3928" spans="1:24" ht="16.5" customHeight="1">
      <c r="A3928" s="38">
        <v>356</v>
      </c>
      <c r="B3928" s="39">
        <v>40712</v>
      </c>
      <c r="C3928" s="38">
        <v>10303327</v>
      </c>
      <c r="D3928" s="40" t="s">
        <v>244</v>
      </c>
      <c r="E3928" s="38">
        <v>1</v>
      </c>
      <c r="F3928" s="38">
        <v>118</v>
      </c>
      <c r="G3928" s="38" t="s">
        <v>23</v>
      </c>
      <c r="H3928" s="42">
        <v>1480</v>
      </c>
      <c r="I3928" s="55"/>
      <c r="J3928" s="44">
        <v>42275</v>
      </c>
      <c r="K3928" s="42">
        <v>0</v>
      </c>
      <c r="L3928" s="42">
        <v>1115.49</v>
      </c>
      <c r="M3928" s="44">
        <v>45138</v>
      </c>
      <c r="N3928" s="42">
        <f>H3928-K3928-L3928</f>
        <v>364.51</v>
      </c>
      <c r="O3928" s="42">
        <v>0</v>
      </c>
      <c r="P3928" s="45">
        <v>0.13</v>
      </c>
      <c r="Q3928" s="42">
        <v>0</v>
      </c>
      <c r="R3928" s="42">
        <v>0</v>
      </c>
      <c r="S3928" s="42">
        <v>364.51</v>
      </c>
      <c r="T3928" s="38">
        <v>2101</v>
      </c>
      <c r="U3928" s="14">
        <f>S3928/H3928</f>
        <v>0.24629054054054053</v>
      </c>
      <c r="V3928" s="19"/>
      <c r="W3928" s="19"/>
      <c r="X3928" s="37" t="s">
        <v>3467</v>
      </c>
    </row>
    <row r="3929" spans="1:24" ht="16.5" customHeight="1">
      <c r="A3929" s="38">
        <v>495</v>
      </c>
      <c r="B3929" s="39">
        <v>40712</v>
      </c>
      <c r="C3929" s="38">
        <v>10303642</v>
      </c>
      <c r="D3929" s="40" t="s">
        <v>1727</v>
      </c>
      <c r="E3929" s="38">
        <v>2</v>
      </c>
      <c r="F3929" s="38">
        <v>118</v>
      </c>
      <c r="G3929" s="38" t="s">
        <v>23</v>
      </c>
      <c r="H3929" s="42">
        <v>1025.6400000000001</v>
      </c>
      <c r="I3929" s="55"/>
      <c r="J3929" s="44">
        <v>42275</v>
      </c>
      <c r="K3929" s="42">
        <v>0</v>
      </c>
      <c r="L3929" s="42">
        <v>773.02</v>
      </c>
      <c r="M3929" s="44">
        <v>45138</v>
      </c>
      <c r="N3929" s="42">
        <f>H3929-K3929-L3929</f>
        <v>252.62000000000012</v>
      </c>
      <c r="O3929" s="42">
        <v>0</v>
      </c>
      <c r="P3929" s="45">
        <v>0.13</v>
      </c>
      <c r="Q3929" s="42">
        <v>0</v>
      </c>
      <c r="R3929" s="42">
        <v>0</v>
      </c>
      <c r="S3929" s="42">
        <v>252.62</v>
      </c>
      <c r="T3929" s="38">
        <v>5000</v>
      </c>
      <c r="U3929" s="14">
        <f>S3929/H3929</f>
        <v>0.24630474630474627</v>
      </c>
      <c r="V3929" s="19"/>
      <c r="W3929" s="19"/>
      <c r="X3929" s="37" t="s">
        <v>3467</v>
      </c>
    </row>
    <row r="3930" spans="1:24" ht="16.5" customHeight="1">
      <c r="A3930" s="38">
        <v>631</v>
      </c>
      <c r="B3930" s="39">
        <v>40712</v>
      </c>
      <c r="C3930" s="38">
        <v>10303993</v>
      </c>
      <c r="D3930" s="40" t="s">
        <v>1728</v>
      </c>
      <c r="E3930" s="38">
        <v>25</v>
      </c>
      <c r="F3930" s="38">
        <v>118</v>
      </c>
      <c r="G3930" s="38" t="s">
        <v>23</v>
      </c>
      <c r="H3930" s="42">
        <v>2393.16</v>
      </c>
      <c r="I3930" s="55"/>
      <c r="J3930" s="44">
        <v>42275</v>
      </c>
      <c r="K3930" s="42">
        <v>0</v>
      </c>
      <c r="L3930" s="42">
        <v>1803.71</v>
      </c>
      <c r="M3930" s="44">
        <v>45138</v>
      </c>
      <c r="N3930" s="42">
        <f>H3930-K3930-L3930</f>
        <v>589.44999999999982</v>
      </c>
      <c r="O3930" s="42">
        <v>0</v>
      </c>
      <c r="P3930" s="45">
        <v>0.13</v>
      </c>
      <c r="Q3930" s="42">
        <v>0</v>
      </c>
      <c r="R3930" s="42">
        <v>0</v>
      </c>
      <c r="S3930" s="42">
        <v>589.45000000000005</v>
      </c>
      <c r="T3930" s="38">
        <v>2101</v>
      </c>
      <c r="U3930" s="14">
        <f>S3930/H3930</f>
        <v>0.24630613916328206</v>
      </c>
      <c r="V3930" s="19"/>
      <c r="W3930" s="19"/>
      <c r="X3930" s="37" t="s">
        <v>3467</v>
      </c>
    </row>
    <row r="3931" spans="1:24" ht="16.5" customHeight="1">
      <c r="A3931" s="38">
        <v>421</v>
      </c>
      <c r="B3931" s="39">
        <v>40712</v>
      </c>
      <c r="C3931" s="38">
        <v>10303415</v>
      </c>
      <c r="D3931" s="40" t="s">
        <v>1689</v>
      </c>
      <c r="E3931" s="38">
        <v>1</v>
      </c>
      <c r="F3931" s="38">
        <v>118</v>
      </c>
      <c r="G3931" s="38" t="s">
        <v>23</v>
      </c>
      <c r="H3931" s="42">
        <v>2310</v>
      </c>
      <c r="I3931" s="55"/>
      <c r="J3931" s="44">
        <v>42275</v>
      </c>
      <c r="K3931" s="42">
        <v>0</v>
      </c>
      <c r="L3931" s="42">
        <v>1741.03</v>
      </c>
      <c r="M3931" s="44">
        <v>45138</v>
      </c>
      <c r="N3931" s="42">
        <f>H3931-K3931-L3931</f>
        <v>568.97</v>
      </c>
      <c r="O3931" s="42">
        <v>0</v>
      </c>
      <c r="P3931" s="45">
        <v>0.13</v>
      </c>
      <c r="Q3931" s="42">
        <v>0</v>
      </c>
      <c r="R3931" s="42">
        <v>0</v>
      </c>
      <c r="S3931" s="42">
        <v>568.97</v>
      </c>
      <c r="T3931" s="38">
        <v>1601</v>
      </c>
      <c r="U3931" s="14">
        <f>S3931/H3931</f>
        <v>0.24630735930735931</v>
      </c>
      <c r="V3931" s="19"/>
      <c r="W3931" s="19"/>
      <c r="X3931" s="37" t="s">
        <v>3467</v>
      </c>
    </row>
    <row r="3932" spans="1:24" ht="16.5" customHeight="1">
      <c r="A3932" s="38">
        <v>387</v>
      </c>
      <c r="B3932" s="39">
        <v>40712</v>
      </c>
      <c r="C3932" s="38">
        <v>10303360</v>
      </c>
      <c r="D3932" s="40" t="s">
        <v>1681</v>
      </c>
      <c r="E3932" s="38">
        <v>10</v>
      </c>
      <c r="F3932" s="38">
        <v>118</v>
      </c>
      <c r="G3932" s="38" t="s">
        <v>23</v>
      </c>
      <c r="H3932" s="42">
        <v>1200</v>
      </c>
      <c r="I3932" s="55"/>
      <c r="J3932" s="44">
        <v>42275</v>
      </c>
      <c r="K3932" s="42">
        <v>0</v>
      </c>
      <c r="L3932" s="42">
        <v>904.43</v>
      </c>
      <c r="M3932" s="44">
        <v>45138</v>
      </c>
      <c r="N3932" s="42">
        <f>H3932-K3932-L3932</f>
        <v>295.57000000000005</v>
      </c>
      <c r="O3932" s="42">
        <v>0</v>
      </c>
      <c r="P3932" s="45">
        <v>0.13</v>
      </c>
      <c r="Q3932" s="42">
        <v>0</v>
      </c>
      <c r="R3932" s="42">
        <v>0</v>
      </c>
      <c r="S3932" s="42">
        <v>295.57</v>
      </c>
      <c r="T3932" s="38">
        <v>5000</v>
      </c>
      <c r="U3932" s="14">
        <f>S3932/H3932</f>
        <v>0.24630833333333332</v>
      </c>
      <c r="V3932" s="19"/>
      <c r="W3932" s="19"/>
      <c r="X3932" s="37" t="s">
        <v>3467</v>
      </c>
    </row>
    <row r="3933" spans="1:24" ht="16.5" customHeight="1">
      <c r="A3933" s="38">
        <v>359</v>
      </c>
      <c r="B3933" s="39">
        <v>40712</v>
      </c>
      <c r="C3933" s="38">
        <v>10303330</v>
      </c>
      <c r="D3933" s="40" t="s">
        <v>861</v>
      </c>
      <c r="E3933" s="38">
        <v>1</v>
      </c>
      <c r="F3933" s="38">
        <v>118</v>
      </c>
      <c r="G3933" s="38" t="s">
        <v>23</v>
      </c>
      <c r="H3933" s="42">
        <v>1380</v>
      </c>
      <c r="I3933" s="55"/>
      <c r="J3933" s="44">
        <v>42275</v>
      </c>
      <c r="K3933" s="42">
        <v>0</v>
      </c>
      <c r="L3933" s="42">
        <v>1040.0899999999999</v>
      </c>
      <c r="M3933" s="44">
        <v>45138</v>
      </c>
      <c r="N3933" s="42">
        <f>H3933-K3933-L3933</f>
        <v>339.91000000000008</v>
      </c>
      <c r="O3933" s="42">
        <v>0</v>
      </c>
      <c r="P3933" s="45">
        <v>0.13</v>
      </c>
      <c r="Q3933" s="42">
        <v>0</v>
      </c>
      <c r="R3933" s="42">
        <v>0</v>
      </c>
      <c r="S3933" s="42">
        <v>339.91</v>
      </c>
      <c r="T3933" s="38">
        <v>2102</v>
      </c>
      <c r="U3933" s="14">
        <f>S3933/H3933</f>
        <v>0.24631159420289858</v>
      </c>
      <c r="V3933" s="19"/>
      <c r="W3933" s="19"/>
      <c r="X3933" s="37" t="s">
        <v>3467</v>
      </c>
    </row>
    <row r="3934" spans="1:24" ht="16.5" customHeight="1">
      <c r="A3934" s="38">
        <v>282</v>
      </c>
      <c r="B3934" s="39">
        <v>40712</v>
      </c>
      <c r="C3934" s="38">
        <v>10302586</v>
      </c>
      <c r="D3934" s="40" t="s">
        <v>1638</v>
      </c>
      <c r="E3934" s="38">
        <v>3</v>
      </c>
      <c r="F3934" s="38">
        <v>118</v>
      </c>
      <c r="G3934" s="38" t="s">
        <v>23</v>
      </c>
      <c r="H3934" s="42">
        <v>1076.9100000000001</v>
      </c>
      <c r="I3934" s="55"/>
      <c r="J3934" s="44">
        <v>42275</v>
      </c>
      <c r="K3934" s="42">
        <v>0</v>
      </c>
      <c r="L3934" s="42">
        <v>811.65</v>
      </c>
      <c r="M3934" s="44">
        <v>45138</v>
      </c>
      <c r="N3934" s="42">
        <f>H3934-K3934-L3934</f>
        <v>265.2600000000001</v>
      </c>
      <c r="O3934" s="42">
        <v>0</v>
      </c>
      <c r="P3934" s="45">
        <v>0.13</v>
      </c>
      <c r="Q3934" s="42">
        <v>0</v>
      </c>
      <c r="R3934" s="42">
        <v>0</v>
      </c>
      <c r="S3934" s="42">
        <v>265.26</v>
      </c>
      <c r="T3934" s="38">
        <v>2101</v>
      </c>
      <c r="U3934" s="14">
        <f>S3934/H3934</f>
        <v>0.24631584812101287</v>
      </c>
      <c r="V3934" s="19"/>
      <c r="W3934" s="19"/>
      <c r="X3934" s="37" t="s">
        <v>3467</v>
      </c>
    </row>
    <row r="3935" spans="1:24" ht="16.5" customHeight="1">
      <c r="A3935" s="38">
        <v>427</v>
      </c>
      <c r="B3935" s="39">
        <v>40712</v>
      </c>
      <c r="C3935" s="38">
        <v>10303422</v>
      </c>
      <c r="D3935" s="40" t="s">
        <v>1693</v>
      </c>
      <c r="E3935" s="38">
        <v>1</v>
      </c>
      <c r="F3935" s="38">
        <v>118</v>
      </c>
      <c r="G3935" s="38" t="s">
        <v>23</v>
      </c>
      <c r="H3935" s="42">
        <v>1755</v>
      </c>
      <c r="I3935" s="55"/>
      <c r="J3935" s="44">
        <v>42275</v>
      </c>
      <c r="K3935" s="42">
        <v>0</v>
      </c>
      <c r="L3935" s="42">
        <v>1322.71</v>
      </c>
      <c r="M3935" s="44">
        <v>45138</v>
      </c>
      <c r="N3935" s="42">
        <f>H3935-K3935-L3935</f>
        <v>432.28999999999996</v>
      </c>
      <c r="O3935" s="42">
        <v>0</v>
      </c>
      <c r="P3935" s="45">
        <v>0.13</v>
      </c>
      <c r="Q3935" s="42">
        <v>0</v>
      </c>
      <c r="R3935" s="42">
        <v>0</v>
      </c>
      <c r="S3935" s="42">
        <v>432.29</v>
      </c>
      <c r="T3935" s="38">
        <v>1601</v>
      </c>
      <c r="U3935" s="14">
        <f>S3935/H3935</f>
        <v>0.24631908831908833</v>
      </c>
      <c r="V3935" s="19"/>
      <c r="W3935" s="19"/>
      <c r="X3935" s="37" t="s">
        <v>3467</v>
      </c>
    </row>
    <row r="3936" spans="1:24" ht="16.5" customHeight="1">
      <c r="A3936" s="38">
        <v>494</v>
      </c>
      <c r="B3936" s="39">
        <v>40712</v>
      </c>
      <c r="C3936" s="38">
        <v>10303640</v>
      </c>
      <c r="D3936" s="40" t="s">
        <v>1726</v>
      </c>
      <c r="E3936" s="38">
        <v>2</v>
      </c>
      <c r="F3936" s="38">
        <v>118</v>
      </c>
      <c r="G3936" s="38" t="s">
        <v>23</v>
      </c>
      <c r="H3936" s="42">
        <v>1194.02</v>
      </c>
      <c r="I3936" s="55"/>
      <c r="J3936" s="44">
        <v>42275</v>
      </c>
      <c r="K3936" s="42">
        <v>0</v>
      </c>
      <c r="L3936" s="42">
        <v>899.91</v>
      </c>
      <c r="M3936" s="44">
        <v>45138</v>
      </c>
      <c r="N3936" s="42">
        <f>H3936-K3936-L3936</f>
        <v>294.11</v>
      </c>
      <c r="O3936" s="42">
        <v>0</v>
      </c>
      <c r="P3936" s="45">
        <v>0.13</v>
      </c>
      <c r="Q3936" s="42">
        <v>0</v>
      </c>
      <c r="R3936" s="42">
        <v>0</v>
      </c>
      <c r="S3936" s="42">
        <v>294.11</v>
      </c>
      <c r="T3936" s="38">
        <v>5000</v>
      </c>
      <c r="U3936" s="14">
        <f>S3936/H3936</f>
        <v>0.24631915713304636</v>
      </c>
      <c r="V3936" s="19"/>
      <c r="W3936" s="19"/>
      <c r="X3936" s="37" t="s">
        <v>3467</v>
      </c>
    </row>
    <row r="3937" spans="1:24" ht="16.5" customHeight="1">
      <c r="A3937" s="38">
        <v>506</v>
      </c>
      <c r="B3937" s="39">
        <v>40712</v>
      </c>
      <c r="C3937" s="38">
        <v>10303655</v>
      </c>
      <c r="D3937" s="40" t="s">
        <v>404</v>
      </c>
      <c r="E3937" s="38">
        <v>1</v>
      </c>
      <c r="F3937" s="38">
        <v>118</v>
      </c>
      <c r="G3937" s="38" t="s">
        <v>23</v>
      </c>
      <c r="H3937" s="42">
        <v>3599.7</v>
      </c>
      <c r="I3937" s="55"/>
      <c r="J3937" s="44">
        <v>42274</v>
      </c>
      <c r="K3937" s="42">
        <v>0</v>
      </c>
      <c r="L3937" s="42">
        <v>2713.02</v>
      </c>
      <c r="M3937" s="44">
        <v>45138</v>
      </c>
      <c r="N3937" s="42">
        <f>H3937-K3937-L3937</f>
        <v>886.67999999999984</v>
      </c>
      <c r="O3937" s="42">
        <v>0</v>
      </c>
      <c r="P3937" s="45">
        <v>0.13</v>
      </c>
      <c r="Q3937" s="42">
        <v>0</v>
      </c>
      <c r="R3937" s="42">
        <v>0</v>
      </c>
      <c r="S3937" s="42">
        <v>886.68</v>
      </c>
      <c r="T3937" s="38">
        <v>2101</v>
      </c>
      <c r="U3937" s="14">
        <f>S3937/H3937</f>
        <v>0.24632052671055921</v>
      </c>
      <c r="V3937" s="19"/>
      <c r="W3937" s="19"/>
      <c r="X3937" s="37" t="s">
        <v>3467</v>
      </c>
    </row>
    <row r="3938" spans="1:24" ht="16.5" customHeight="1">
      <c r="A3938" s="38">
        <v>426</v>
      </c>
      <c r="B3938" s="39">
        <v>40712</v>
      </c>
      <c r="C3938" s="38">
        <v>10303421</v>
      </c>
      <c r="D3938" s="40" t="s">
        <v>859</v>
      </c>
      <c r="E3938" s="38">
        <v>1</v>
      </c>
      <c r="F3938" s="38">
        <v>118</v>
      </c>
      <c r="G3938" s="38" t="s">
        <v>23</v>
      </c>
      <c r="H3938" s="42">
        <v>1770</v>
      </c>
      <c r="I3938" s="55"/>
      <c r="J3938" s="44">
        <v>42275</v>
      </c>
      <c r="K3938" s="42">
        <v>0</v>
      </c>
      <c r="L3938" s="42">
        <v>1334.01</v>
      </c>
      <c r="M3938" s="44">
        <v>45138</v>
      </c>
      <c r="N3938" s="42">
        <f>H3938-K3938-L3938</f>
        <v>435.99</v>
      </c>
      <c r="O3938" s="42">
        <v>0</v>
      </c>
      <c r="P3938" s="45">
        <v>0.13</v>
      </c>
      <c r="Q3938" s="42">
        <v>0</v>
      </c>
      <c r="R3938" s="42">
        <v>0</v>
      </c>
      <c r="S3938" s="42">
        <v>435.99</v>
      </c>
      <c r="T3938" s="38">
        <v>2101</v>
      </c>
      <c r="U3938" s="14">
        <f>S3938/H3938</f>
        <v>0.24632203389830509</v>
      </c>
      <c r="V3938" s="19"/>
      <c r="W3938" s="19"/>
      <c r="X3938" s="37" t="s">
        <v>3467</v>
      </c>
    </row>
    <row r="3939" spans="1:24" ht="16.5" customHeight="1">
      <c r="A3939" s="38">
        <v>230</v>
      </c>
      <c r="B3939" s="39">
        <v>40712</v>
      </c>
      <c r="C3939" s="38">
        <v>10302514</v>
      </c>
      <c r="D3939" s="40" t="s">
        <v>1612</v>
      </c>
      <c r="E3939" s="38">
        <v>1</v>
      </c>
      <c r="F3939" s="38">
        <v>118</v>
      </c>
      <c r="G3939" s="38" t="s">
        <v>23</v>
      </c>
      <c r="H3939" s="42">
        <v>3418.8</v>
      </c>
      <c r="I3939" s="55"/>
      <c r="J3939" s="44">
        <v>42275</v>
      </c>
      <c r="K3939" s="42">
        <v>0</v>
      </c>
      <c r="L3939" s="42">
        <v>2576.67</v>
      </c>
      <c r="M3939" s="44">
        <v>45138</v>
      </c>
      <c r="N3939" s="42">
        <f>H3939-K3939-L3939</f>
        <v>842.13000000000011</v>
      </c>
      <c r="O3939" s="42">
        <v>0</v>
      </c>
      <c r="P3939" s="45">
        <v>0.13</v>
      </c>
      <c r="Q3939" s="42">
        <v>0</v>
      </c>
      <c r="R3939" s="42">
        <v>0</v>
      </c>
      <c r="S3939" s="42">
        <v>842.13</v>
      </c>
      <c r="T3939" s="38">
        <v>2101</v>
      </c>
      <c r="U3939" s="14">
        <f>S3939/H3939</f>
        <v>0.24632327132327131</v>
      </c>
      <c r="V3939" s="19"/>
      <c r="W3939" s="19"/>
      <c r="X3939" s="37" t="s">
        <v>3467</v>
      </c>
    </row>
    <row r="3940" spans="1:24" ht="16.5" customHeight="1">
      <c r="A3940" s="38">
        <v>236</v>
      </c>
      <c r="B3940" s="39">
        <v>40712</v>
      </c>
      <c r="C3940" s="38">
        <v>10302521</v>
      </c>
      <c r="D3940" s="40" t="s">
        <v>1615</v>
      </c>
      <c r="E3940" s="38">
        <v>2</v>
      </c>
      <c r="F3940" s="38">
        <v>118</v>
      </c>
      <c r="G3940" s="38" t="s">
        <v>23</v>
      </c>
      <c r="H3940" s="42">
        <v>6666.66</v>
      </c>
      <c r="I3940" s="55"/>
      <c r="J3940" s="44">
        <v>42275</v>
      </c>
      <c r="K3940" s="42">
        <v>0</v>
      </c>
      <c r="L3940" s="42">
        <v>5024.49</v>
      </c>
      <c r="M3940" s="44">
        <v>45138</v>
      </c>
      <c r="N3940" s="42">
        <f>H3940-K3940-L3940</f>
        <v>1642.17</v>
      </c>
      <c r="O3940" s="42">
        <v>0</v>
      </c>
      <c r="P3940" s="45">
        <v>0.13</v>
      </c>
      <c r="Q3940" s="42">
        <v>0</v>
      </c>
      <c r="R3940" s="42">
        <v>0</v>
      </c>
      <c r="S3940" s="42">
        <v>1642.17</v>
      </c>
      <c r="T3940" s="38">
        <v>2101</v>
      </c>
      <c r="U3940" s="14">
        <f>S3940/H3940</f>
        <v>0.24632574632574633</v>
      </c>
      <c r="V3940" s="19"/>
      <c r="W3940" s="19"/>
      <c r="X3940" s="37" t="s">
        <v>3467</v>
      </c>
    </row>
    <row r="3941" spans="1:24" ht="16.5" customHeight="1">
      <c r="A3941" s="38">
        <v>628</v>
      </c>
      <c r="B3941" s="39">
        <v>40712</v>
      </c>
      <c r="C3941" s="38">
        <v>10303990</v>
      </c>
      <c r="D3941" s="40" t="s">
        <v>871</v>
      </c>
      <c r="E3941" s="38">
        <v>30</v>
      </c>
      <c r="F3941" s="38">
        <v>118</v>
      </c>
      <c r="G3941" s="38" t="s">
        <v>23</v>
      </c>
      <c r="H3941" s="42">
        <v>3333.34</v>
      </c>
      <c r="I3941" s="55"/>
      <c r="J3941" s="44">
        <v>42275</v>
      </c>
      <c r="K3941" s="42">
        <v>0</v>
      </c>
      <c r="L3941" s="42">
        <v>2512.25</v>
      </c>
      <c r="M3941" s="44">
        <v>45138</v>
      </c>
      <c r="N3941" s="42">
        <f>H3941-K3941-L3941</f>
        <v>821.09000000000015</v>
      </c>
      <c r="O3941" s="42">
        <v>0</v>
      </c>
      <c r="P3941" s="45">
        <v>0.13</v>
      </c>
      <c r="Q3941" s="42">
        <v>0</v>
      </c>
      <c r="R3941" s="42">
        <v>0</v>
      </c>
      <c r="S3941" s="42">
        <v>821.09</v>
      </c>
      <c r="T3941" s="38">
        <v>2101</v>
      </c>
      <c r="U3941" s="14">
        <f>S3941/H3941</f>
        <v>0.2463265073469853</v>
      </c>
      <c r="V3941" s="19"/>
      <c r="W3941" s="19"/>
      <c r="X3941" s="37" t="s">
        <v>3467</v>
      </c>
    </row>
    <row r="3942" spans="1:24" ht="16.5" customHeight="1">
      <c r="A3942" s="38">
        <v>424</v>
      </c>
      <c r="B3942" s="39">
        <v>40712</v>
      </c>
      <c r="C3942" s="38">
        <v>10303419</v>
      </c>
      <c r="D3942" s="40" t="s">
        <v>267</v>
      </c>
      <c r="E3942" s="38">
        <v>2</v>
      </c>
      <c r="F3942" s="38">
        <v>118</v>
      </c>
      <c r="G3942" s="38" t="s">
        <v>23</v>
      </c>
      <c r="H3942" s="42">
        <v>3760</v>
      </c>
      <c r="I3942" s="55"/>
      <c r="J3942" s="44">
        <v>42275</v>
      </c>
      <c r="K3942" s="42">
        <v>0</v>
      </c>
      <c r="L3942" s="42">
        <v>2833.81</v>
      </c>
      <c r="M3942" s="44">
        <v>45138</v>
      </c>
      <c r="N3942" s="42">
        <f>H3942-K3942-L3942</f>
        <v>926.19</v>
      </c>
      <c r="O3942" s="42">
        <v>0</v>
      </c>
      <c r="P3942" s="45">
        <v>0.13</v>
      </c>
      <c r="Q3942" s="42">
        <v>0</v>
      </c>
      <c r="R3942" s="42">
        <v>0</v>
      </c>
      <c r="S3942" s="42">
        <v>926.19</v>
      </c>
      <c r="T3942" s="38">
        <v>5000</v>
      </c>
      <c r="U3942" s="14">
        <f>S3942/H3942</f>
        <v>0.24632712765957449</v>
      </c>
      <c r="V3942" s="19"/>
      <c r="W3942" s="19"/>
      <c r="X3942" s="37" t="s">
        <v>3467</v>
      </c>
    </row>
    <row r="3943" spans="1:24" ht="16.5" customHeight="1">
      <c r="A3943" s="38">
        <v>425</v>
      </c>
      <c r="B3943" s="39">
        <v>40712</v>
      </c>
      <c r="C3943" s="38">
        <v>10303420</v>
      </c>
      <c r="D3943" s="40" t="s">
        <v>1692</v>
      </c>
      <c r="E3943" s="38">
        <v>1</v>
      </c>
      <c r="F3943" s="38">
        <v>118</v>
      </c>
      <c r="G3943" s="38" t="s">
        <v>23</v>
      </c>
      <c r="H3943" s="42">
        <v>1860</v>
      </c>
      <c r="I3943" s="55"/>
      <c r="J3943" s="44">
        <v>42275</v>
      </c>
      <c r="K3943" s="42">
        <v>0</v>
      </c>
      <c r="L3943" s="42">
        <v>1401.83</v>
      </c>
      <c r="M3943" s="44">
        <v>45138</v>
      </c>
      <c r="N3943" s="42">
        <f>H3943-K3943-L3943</f>
        <v>458.17000000000007</v>
      </c>
      <c r="O3943" s="42">
        <v>0</v>
      </c>
      <c r="P3943" s="45">
        <v>0.13</v>
      </c>
      <c r="Q3943" s="42">
        <v>0</v>
      </c>
      <c r="R3943" s="42">
        <v>0</v>
      </c>
      <c r="S3943" s="42">
        <v>458.17</v>
      </c>
      <c r="T3943" s="38">
        <v>2101</v>
      </c>
      <c r="U3943" s="14">
        <f>S3943/H3943</f>
        <v>0.24632795698924731</v>
      </c>
      <c r="V3943" s="19"/>
      <c r="W3943" s="19"/>
      <c r="X3943" s="37" t="s">
        <v>3467</v>
      </c>
    </row>
    <row r="3944" spans="1:24" ht="16.5" customHeight="1">
      <c r="A3944" s="38">
        <v>354</v>
      </c>
      <c r="B3944" s="39">
        <v>40712</v>
      </c>
      <c r="C3944" s="38">
        <v>10303325</v>
      </c>
      <c r="D3944" s="40" t="s">
        <v>1667</v>
      </c>
      <c r="E3944" s="38">
        <v>2</v>
      </c>
      <c r="F3944" s="38">
        <v>118</v>
      </c>
      <c r="G3944" s="38" t="s">
        <v>23</v>
      </c>
      <c r="H3944" s="42">
        <v>3070</v>
      </c>
      <c r="I3944" s="55"/>
      <c r="J3944" s="44">
        <v>42275</v>
      </c>
      <c r="K3944" s="42">
        <v>0</v>
      </c>
      <c r="L3944" s="42">
        <v>2313.77</v>
      </c>
      <c r="M3944" s="44">
        <v>45138</v>
      </c>
      <c r="N3944" s="42">
        <f>H3944-K3944-L3944</f>
        <v>756.23</v>
      </c>
      <c r="O3944" s="42">
        <v>0</v>
      </c>
      <c r="P3944" s="45">
        <v>0.13</v>
      </c>
      <c r="Q3944" s="42">
        <v>0</v>
      </c>
      <c r="R3944" s="42">
        <v>0</v>
      </c>
      <c r="S3944" s="42">
        <v>756.23</v>
      </c>
      <c r="T3944" s="38">
        <v>5000</v>
      </c>
      <c r="U3944" s="14">
        <f>S3944/H3944</f>
        <v>0.24632899022801302</v>
      </c>
      <c r="V3944" s="19"/>
      <c r="W3944" s="19"/>
      <c r="X3944" s="37" t="s">
        <v>3467</v>
      </c>
    </row>
    <row r="3945" spans="1:24" ht="16.5" customHeight="1">
      <c r="A3945" s="38">
        <v>497</v>
      </c>
      <c r="B3945" s="39">
        <v>40712</v>
      </c>
      <c r="C3945" s="38">
        <v>10303643</v>
      </c>
      <c r="D3945" s="40" t="s">
        <v>616</v>
      </c>
      <c r="E3945" s="38">
        <v>11</v>
      </c>
      <c r="F3945" s="38">
        <v>118</v>
      </c>
      <c r="G3945" s="38" t="s">
        <v>23</v>
      </c>
      <c r="H3945" s="42">
        <v>5641.02</v>
      </c>
      <c r="I3945" s="55"/>
      <c r="J3945" s="44">
        <v>42275</v>
      </c>
      <c r="K3945" s="42">
        <v>0</v>
      </c>
      <c r="L3945" s="42">
        <v>4251.47</v>
      </c>
      <c r="M3945" s="44">
        <v>45138</v>
      </c>
      <c r="N3945" s="42">
        <f>H3945-K3945-L3945</f>
        <v>1389.5500000000002</v>
      </c>
      <c r="O3945" s="42">
        <v>0</v>
      </c>
      <c r="P3945" s="45">
        <v>0.13</v>
      </c>
      <c r="Q3945" s="42">
        <v>0</v>
      </c>
      <c r="R3945" s="42">
        <v>0</v>
      </c>
      <c r="S3945" s="42">
        <v>1389.55</v>
      </c>
      <c r="T3945" s="38">
        <v>5000</v>
      </c>
      <c r="U3945" s="14">
        <f>S3945/H3945</f>
        <v>0.24632956451138266</v>
      </c>
      <c r="V3945" s="19"/>
      <c r="W3945" s="19"/>
      <c r="X3945" s="37" t="s">
        <v>3467</v>
      </c>
    </row>
    <row r="3946" spans="1:24" ht="16.5" customHeight="1">
      <c r="A3946" s="38">
        <v>381</v>
      </c>
      <c r="B3946" s="39">
        <v>40712</v>
      </c>
      <c r="C3946" s="38">
        <v>10303353</v>
      </c>
      <c r="D3946" s="40" t="s">
        <v>886</v>
      </c>
      <c r="E3946" s="38">
        <v>25</v>
      </c>
      <c r="F3946" s="38">
        <v>118</v>
      </c>
      <c r="G3946" s="38" t="s">
        <v>23</v>
      </c>
      <c r="H3946" s="42">
        <v>8675</v>
      </c>
      <c r="I3946" s="55"/>
      <c r="J3946" s="44">
        <v>42275</v>
      </c>
      <c r="K3946" s="42">
        <v>0</v>
      </c>
      <c r="L3946" s="42">
        <v>6538.09</v>
      </c>
      <c r="M3946" s="44">
        <v>45138</v>
      </c>
      <c r="N3946" s="42">
        <f>H3946-K3946-L3946</f>
        <v>2136.91</v>
      </c>
      <c r="O3946" s="42">
        <v>0</v>
      </c>
      <c r="P3946" s="45">
        <v>0.13</v>
      </c>
      <c r="Q3946" s="42">
        <v>0</v>
      </c>
      <c r="R3946" s="42">
        <v>0</v>
      </c>
      <c r="S3946" s="42">
        <v>2136.91</v>
      </c>
      <c r="T3946" s="38">
        <v>2101</v>
      </c>
      <c r="U3946" s="14">
        <f>S3946/H3946</f>
        <v>0.24632968299711813</v>
      </c>
      <c r="V3946" s="19"/>
      <c r="W3946" s="19"/>
      <c r="X3946" s="37" t="s">
        <v>3467</v>
      </c>
    </row>
    <row r="3947" spans="1:24" ht="16.5" customHeight="1">
      <c r="A3947" s="38">
        <v>591</v>
      </c>
      <c r="B3947" s="39">
        <v>40712</v>
      </c>
      <c r="C3947" s="38">
        <v>10303936</v>
      </c>
      <c r="D3947" s="40" t="s">
        <v>299</v>
      </c>
      <c r="E3947" s="38">
        <v>4</v>
      </c>
      <c r="F3947" s="38">
        <v>118</v>
      </c>
      <c r="G3947" s="38" t="s">
        <v>23</v>
      </c>
      <c r="H3947" s="42">
        <v>10803.4</v>
      </c>
      <c r="I3947" s="55"/>
      <c r="J3947" s="44">
        <v>42275</v>
      </c>
      <c r="K3947" s="42">
        <v>0</v>
      </c>
      <c r="L3947" s="42">
        <v>8142.2</v>
      </c>
      <c r="M3947" s="44">
        <v>45138</v>
      </c>
      <c r="N3947" s="42">
        <f>H3947-K3947-L3947</f>
        <v>2661.2</v>
      </c>
      <c r="O3947" s="42">
        <v>0</v>
      </c>
      <c r="P3947" s="45">
        <v>0.13</v>
      </c>
      <c r="Q3947" s="42">
        <v>0</v>
      </c>
      <c r="R3947" s="42">
        <v>0</v>
      </c>
      <c r="S3947" s="42">
        <v>2661.2</v>
      </c>
      <c r="T3947" s="38">
        <v>5000</v>
      </c>
      <c r="U3947" s="14">
        <f>S3947/H3947</f>
        <v>0.24632985911842567</v>
      </c>
      <c r="V3947" s="19"/>
      <c r="W3947" s="19"/>
      <c r="X3947" s="37" t="s">
        <v>3467</v>
      </c>
    </row>
    <row r="3948" spans="1:24" ht="16.5" customHeight="1">
      <c r="A3948" s="38">
        <v>584</v>
      </c>
      <c r="B3948" s="39">
        <v>40712</v>
      </c>
      <c r="C3948" s="38">
        <v>10303927</v>
      </c>
      <c r="D3948" s="40" t="s">
        <v>1776</v>
      </c>
      <c r="E3948" s="38">
        <v>1</v>
      </c>
      <c r="F3948" s="38">
        <v>118</v>
      </c>
      <c r="G3948" s="38" t="s">
        <v>23</v>
      </c>
      <c r="H3948" s="42">
        <v>1111.1099999999999</v>
      </c>
      <c r="I3948" s="55"/>
      <c r="J3948" s="44">
        <v>42275</v>
      </c>
      <c r="K3948" s="42">
        <v>0</v>
      </c>
      <c r="L3948" s="42">
        <v>837.41</v>
      </c>
      <c r="M3948" s="44">
        <v>45138</v>
      </c>
      <c r="N3948" s="42">
        <f>H3948-K3948-L3948</f>
        <v>273.69999999999993</v>
      </c>
      <c r="O3948" s="42">
        <v>0</v>
      </c>
      <c r="P3948" s="45">
        <v>0.13</v>
      </c>
      <c r="Q3948" s="42">
        <v>0</v>
      </c>
      <c r="R3948" s="42">
        <v>0</v>
      </c>
      <c r="S3948" s="42">
        <v>273.7</v>
      </c>
      <c r="T3948" s="38">
        <v>5000</v>
      </c>
      <c r="U3948" s="14">
        <f>S3948/H3948</f>
        <v>0.24633024633024633</v>
      </c>
      <c r="V3948" s="19"/>
      <c r="W3948" s="19"/>
      <c r="X3948" s="37" t="s">
        <v>3467</v>
      </c>
    </row>
    <row r="3949" spans="1:24" ht="16.5" customHeight="1">
      <c r="A3949" s="38">
        <v>599</v>
      </c>
      <c r="B3949" s="39">
        <v>40712</v>
      </c>
      <c r="C3949" s="38">
        <v>10303944</v>
      </c>
      <c r="D3949" s="40" t="s">
        <v>93</v>
      </c>
      <c r="E3949" s="38">
        <v>1</v>
      </c>
      <c r="F3949" s="38">
        <v>118</v>
      </c>
      <c r="G3949" s="38" t="s">
        <v>23</v>
      </c>
      <c r="H3949" s="42">
        <v>3333.33</v>
      </c>
      <c r="I3949" s="55"/>
      <c r="J3949" s="44">
        <v>42275</v>
      </c>
      <c r="K3949" s="42">
        <v>0</v>
      </c>
      <c r="L3949" s="42">
        <v>2512.23</v>
      </c>
      <c r="M3949" s="44">
        <v>45138</v>
      </c>
      <c r="N3949" s="42">
        <f>H3949-K3949-L3949</f>
        <v>821.09999999999991</v>
      </c>
      <c r="O3949" s="42">
        <v>0</v>
      </c>
      <c r="P3949" s="45">
        <v>0.13</v>
      </c>
      <c r="Q3949" s="42">
        <v>0</v>
      </c>
      <c r="R3949" s="42">
        <v>0</v>
      </c>
      <c r="S3949" s="42">
        <v>821.1</v>
      </c>
      <c r="T3949" s="38">
        <v>1601</v>
      </c>
      <c r="U3949" s="14">
        <f>S3949/H3949</f>
        <v>0.24633024633024633</v>
      </c>
      <c r="V3949" s="19"/>
      <c r="W3949" s="19"/>
      <c r="X3949" s="37" t="s">
        <v>3467</v>
      </c>
    </row>
    <row r="3950" spans="1:24" ht="16.5" customHeight="1">
      <c r="A3950" s="38">
        <v>240</v>
      </c>
      <c r="B3950" s="39">
        <v>40712</v>
      </c>
      <c r="C3950" s="38">
        <v>10302524</v>
      </c>
      <c r="D3950" s="40" t="s">
        <v>1616</v>
      </c>
      <c r="E3950" s="38">
        <v>2</v>
      </c>
      <c r="F3950" s="38">
        <v>118</v>
      </c>
      <c r="G3950" s="38" t="s">
        <v>23</v>
      </c>
      <c r="H3950" s="42">
        <v>5982.9</v>
      </c>
      <c r="I3950" s="55"/>
      <c r="J3950" s="44">
        <v>42275</v>
      </c>
      <c r="K3950" s="42">
        <v>0</v>
      </c>
      <c r="L3950" s="42">
        <v>4509.13</v>
      </c>
      <c r="M3950" s="44">
        <v>45138</v>
      </c>
      <c r="N3950" s="42">
        <f>H3950-K3950-L3950</f>
        <v>1473.7699999999995</v>
      </c>
      <c r="O3950" s="42">
        <v>0</v>
      </c>
      <c r="P3950" s="45">
        <v>0.13</v>
      </c>
      <c r="Q3950" s="42">
        <v>0</v>
      </c>
      <c r="R3950" s="42">
        <v>0</v>
      </c>
      <c r="S3950" s="42">
        <v>1473.77</v>
      </c>
      <c r="T3950" s="38">
        <v>2106</v>
      </c>
      <c r="U3950" s="14">
        <f>S3950/H3950</f>
        <v>0.24633037490180348</v>
      </c>
      <c r="V3950" s="19"/>
      <c r="W3950" s="19"/>
      <c r="X3950" s="37" t="s">
        <v>3467</v>
      </c>
    </row>
    <row r="3951" spans="1:24" ht="16.5" customHeight="1">
      <c r="A3951" s="38">
        <v>476</v>
      </c>
      <c r="B3951" s="39">
        <v>40712</v>
      </c>
      <c r="C3951" s="38">
        <v>10303619</v>
      </c>
      <c r="D3951" s="40" t="s">
        <v>1718</v>
      </c>
      <c r="E3951" s="38">
        <v>1</v>
      </c>
      <c r="F3951" s="38">
        <v>118</v>
      </c>
      <c r="G3951" s="38" t="s">
        <v>23</v>
      </c>
      <c r="H3951" s="42">
        <v>3504.27</v>
      </c>
      <c r="I3951" s="55"/>
      <c r="J3951" s="44">
        <v>42275</v>
      </c>
      <c r="K3951" s="42">
        <v>0</v>
      </c>
      <c r="L3951" s="42">
        <v>2641.06</v>
      </c>
      <c r="M3951" s="44">
        <v>45138</v>
      </c>
      <c r="N3951" s="42">
        <f>H3951-K3951-L3951</f>
        <v>863.21</v>
      </c>
      <c r="O3951" s="42">
        <v>0</v>
      </c>
      <c r="P3951" s="45">
        <v>0.13</v>
      </c>
      <c r="Q3951" s="42">
        <v>0</v>
      </c>
      <c r="R3951" s="42">
        <v>0</v>
      </c>
      <c r="S3951" s="42">
        <v>863.21</v>
      </c>
      <c r="T3951" s="38">
        <v>2101</v>
      </c>
      <c r="U3951" s="14">
        <f>S3951/H3951</f>
        <v>0.24633090486749024</v>
      </c>
      <c r="V3951" s="19"/>
      <c r="W3951" s="19"/>
      <c r="X3951" s="37" t="s">
        <v>3467</v>
      </c>
    </row>
    <row r="3952" spans="1:24" ht="16.5" customHeight="1">
      <c r="A3952" s="38">
        <v>600</v>
      </c>
      <c r="B3952" s="39">
        <v>40712</v>
      </c>
      <c r="C3952" s="38">
        <v>10303945</v>
      </c>
      <c r="D3952" s="40" t="s">
        <v>871</v>
      </c>
      <c r="E3952" s="38">
        <v>72</v>
      </c>
      <c r="F3952" s="38">
        <v>118</v>
      </c>
      <c r="G3952" s="38" t="s">
        <v>23</v>
      </c>
      <c r="H3952" s="42">
        <v>8000</v>
      </c>
      <c r="I3952" s="55"/>
      <c r="J3952" s="44">
        <v>42275</v>
      </c>
      <c r="K3952" s="42">
        <v>0</v>
      </c>
      <c r="L3952" s="42">
        <v>6029.35</v>
      </c>
      <c r="M3952" s="44">
        <v>45138</v>
      </c>
      <c r="N3952" s="42">
        <f>H3952-K3952-L3952</f>
        <v>1970.6499999999996</v>
      </c>
      <c r="O3952" s="42">
        <v>0</v>
      </c>
      <c r="P3952" s="45">
        <v>0.13</v>
      </c>
      <c r="Q3952" s="42">
        <v>0</v>
      </c>
      <c r="R3952" s="42">
        <v>0</v>
      </c>
      <c r="S3952" s="42">
        <v>1970.65</v>
      </c>
      <c r="T3952" s="38">
        <v>5000</v>
      </c>
      <c r="U3952" s="14">
        <f>S3952/H3952</f>
        <v>0.24633125</v>
      </c>
      <c r="V3952" s="19"/>
      <c r="W3952" s="19"/>
      <c r="X3952" s="37" t="s">
        <v>3467</v>
      </c>
    </row>
    <row r="3953" spans="1:24" ht="16.5" customHeight="1">
      <c r="A3953" s="38">
        <v>434</v>
      </c>
      <c r="B3953" s="39">
        <v>40712</v>
      </c>
      <c r="C3953" s="38">
        <v>10303585</v>
      </c>
      <c r="D3953" s="40" t="s">
        <v>230</v>
      </c>
      <c r="E3953" s="38">
        <v>4</v>
      </c>
      <c r="F3953" s="38">
        <v>118</v>
      </c>
      <c r="G3953" s="38" t="s">
        <v>23</v>
      </c>
      <c r="H3953" s="42">
        <v>10680</v>
      </c>
      <c r="I3953" s="55"/>
      <c r="J3953" s="44">
        <v>42275</v>
      </c>
      <c r="K3953" s="42">
        <v>0</v>
      </c>
      <c r="L3953" s="42">
        <v>8049.18</v>
      </c>
      <c r="M3953" s="44">
        <v>45138</v>
      </c>
      <c r="N3953" s="42">
        <f>H3953-K3953-L3953</f>
        <v>2630.8199999999997</v>
      </c>
      <c r="O3953" s="42">
        <v>0</v>
      </c>
      <c r="P3953" s="45">
        <v>0.13</v>
      </c>
      <c r="Q3953" s="42">
        <v>0</v>
      </c>
      <c r="R3953" s="42">
        <v>0</v>
      </c>
      <c r="S3953" s="42">
        <v>2630.82</v>
      </c>
      <c r="T3953" s="38">
        <v>2004</v>
      </c>
      <c r="U3953" s="14">
        <f>S3953/H3953</f>
        <v>0.24633146067415732</v>
      </c>
      <c r="V3953" s="19"/>
      <c r="W3953" s="19"/>
      <c r="X3953" s="37" t="s">
        <v>3467</v>
      </c>
    </row>
    <row r="3954" spans="1:24" ht="16.5" customHeight="1">
      <c r="A3954" s="38">
        <v>292</v>
      </c>
      <c r="B3954" s="39">
        <v>40712</v>
      </c>
      <c r="C3954" s="38">
        <v>10302594</v>
      </c>
      <c r="D3954" s="40" t="s">
        <v>1642</v>
      </c>
      <c r="E3954" s="38">
        <v>40</v>
      </c>
      <c r="F3954" s="38">
        <v>118</v>
      </c>
      <c r="G3954" s="38" t="s">
        <v>23</v>
      </c>
      <c r="H3954" s="42">
        <v>17094</v>
      </c>
      <c r="I3954" s="55"/>
      <c r="J3954" s="44">
        <v>42275</v>
      </c>
      <c r="K3954" s="42">
        <v>0</v>
      </c>
      <c r="L3954" s="42">
        <v>12883.21</v>
      </c>
      <c r="M3954" s="44">
        <v>45138</v>
      </c>
      <c r="N3954" s="42">
        <f>H3954-K3954-L3954</f>
        <v>4210.7900000000009</v>
      </c>
      <c r="O3954" s="42">
        <v>0</v>
      </c>
      <c r="P3954" s="45">
        <v>0.13</v>
      </c>
      <c r="Q3954" s="42">
        <v>0</v>
      </c>
      <c r="R3954" s="42">
        <v>0</v>
      </c>
      <c r="S3954" s="42">
        <v>4210.79</v>
      </c>
      <c r="T3954" s="38">
        <v>5000</v>
      </c>
      <c r="U3954" s="14">
        <f>S3954/H3954</f>
        <v>0.24633146133146133</v>
      </c>
      <c r="V3954" s="19"/>
      <c r="W3954" s="19"/>
      <c r="X3954" s="37" t="s">
        <v>3467</v>
      </c>
    </row>
    <row r="3955" spans="1:24" ht="16.5" customHeight="1">
      <c r="A3955" s="38">
        <v>385</v>
      </c>
      <c r="B3955" s="39">
        <v>40712</v>
      </c>
      <c r="C3955" s="38">
        <v>10303357</v>
      </c>
      <c r="D3955" s="40" t="s">
        <v>1679</v>
      </c>
      <c r="E3955" s="38">
        <v>70</v>
      </c>
      <c r="F3955" s="38">
        <v>118</v>
      </c>
      <c r="G3955" s="38" t="s">
        <v>23</v>
      </c>
      <c r="H3955" s="42">
        <v>17220</v>
      </c>
      <c r="I3955" s="55"/>
      <c r="J3955" s="44">
        <v>42275</v>
      </c>
      <c r="K3955" s="42">
        <v>0</v>
      </c>
      <c r="L3955" s="42">
        <v>12978.17</v>
      </c>
      <c r="M3955" s="44">
        <v>45138</v>
      </c>
      <c r="N3955" s="42">
        <f>H3955-K3955-L3955</f>
        <v>4241.83</v>
      </c>
      <c r="O3955" s="42">
        <v>0</v>
      </c>
      <c r="P3955" s="45">
        <v>0.13</v>
      </c>
      <c r="Q3955" s="42">
        <v>0</v>
      </c>
      <c r="R3955" s="42">
        <v>0</v>
      </c>
      <c r="S3955" s="42">
        <v>4241.83</v>
      </c>
      <c r="T3955" s="38">
        <v>5000</v>
      </c>
      <c r="U3955" s="14">
        <f>S3955/H3955</f>
        <v>0.24633159117305459</v>
      </c>
      <c r="V3955" s="19"/>
      <c r="W3955" s="19"/>
      <c r="X3955" s="37" t="s">
        <v>3467</v>
      </c>
    </row>
    <row r="3956" spans="1:24" ht="16.5" customHeight="1">
      <c r="A3956" s="38">
        <v>467</v>
      </c>
      <c r="B3956" s="39">
        <v>40712</v>
      </c>
      <c r="C3956" s="38">
        <v>10303609</v>
      </c>
      <c r="D3956" s="40" t="s">
        <v>851</v>
      </c>
      <c r="E3956" s="38">
        <v>33</v>
      </c>
      <c r="F3956" s="38">
        <v>118</v>
      </c>
      <c r="G3956" s="38" t="s">
        <v>23</v>
      </c>
      <c r="H3956" s="42">
        <v>20307.54</v>
      </c>
      <c r="I3956" s="55"/>
      <c r="J3956" s="44">
        <v>42275</v>
      </c>
      <c r="K3956" s="42">
        <v>0</v>
      </c>
      <c r="L3956" s="42">
        <v>15305.15</v>
      </c>
      <c r="M3956" s="44">
        <v>45138</v>
      </c>
      <c r="N3956" s="42">
        <f>H3956-K3956-L3956</f>
        <v>5002.3900000000012</v>
      </c>
      <c r="O3956" s="42">
        <v>0</v>
      </c>
      <c r="P3956" s="45">
        <v>0.13</v>
      </c>
      <c r="Q3956" s="42">
        <v>0</v>
      </c>
      <c r="R3956" s="42">
        <v>0</v>
      </c>
      <c r="S3956" s="42">
        <v>5002.3900000000003</v>
      </c>
      <c r="T3956" s="38">
        <v>5000</v>
      </c>
      <c r="U3956" s="14">
        <f>S3956/H3956</f>
        <v>0.2463316580934963</v>
      </c>
      <c r="V3956" s="19"/>
      <c r="W3956" s="19"/>
      <c r="X3956" s="37" t="s">
        <v>3467</v>
      </c>
    </row>
    <row r="3957" spans="1:24" ht="16.5" customHeight="1">
      <c r="A3957" s="38">
        <v>374</v>
      </c>
      <c r="B3957" s="39">
        <v>40712</v>
      </c>
      <c r="C3957" s="38">
        <v>10303346</v>
      </c>
      <c r="D3957" s="40" t="s">
        <v>1674</v>
      </c>
      <c r="E3957" s="38">
        <v>20</v>
      </c>
      <c r="F3957" s="38">
        <v>118</v>
      </c>
      <c r="G3957" s="38" t="s">
        <v>23</v>
      </c>
      <c r="H3957" s="42">
        <v>9520</v>
      </c>
      <c r="I3957" s="55"/>
      <c r="J3957" s="44">
        <v>42275</v>
      </c>
      <c r="K3957" s="42">
        <v>0</v>
      </c>
      <c r="L3957" s="42">
        <v>7174.92</v>
      </c>
      <c r="M3957" s="44">
        <v>45138</v>
      </c>
      <c r="N3957" s="42">
        <f>H3957-K3957-L3957</f>
        <v>2345.08</v>
      </c>
      <c r="O3957" s="42">
        <v>0</v>
      </c>
      <c r="P3957" s="45">
        <v>0.13</v>
      </c>
      <c r="Q3957" s="42">
        <v>0</v>
      </c>
      <c r="R3957" s="42">
        <v>0</v>
      </c>
      <c r="S3957" s="42">
        <v>2345.08</v>
      </c>
      <c r="T3957" s="38">
        <v>2101</v>
      </c>
      <c r="U3957" s="14">
        <f>S3957/H3957</f>
        <v>0.24633193277310925</v>
      </c>
      <c r="V3957" s="19"/>
      <c r="W3957" s="19"/>
      <c r="X3957" s="37" t="s">
        <v>3467</v>
      </c>
    </row>
    <row r="3958" spans="1:24" ht="16.5" customHeight="1">
      <c r="A3958" s="38">
        <v>478</v>
      </c>
      <c r="B3958" s="39">
        <v>40712</v>
      </c>
      <c r="C3958" s="38">
        <v>10303621</v>
      </c>
      <c r="D3958" s="40" t="s">
        <v>107</v>
      </c>
      <c r="E3958" s="38">
        <v>31</v>
      </c>
      <c r="F3958" s="38">
        <v>118</v>
      </c>
      <c r="G3958" s="38" t="s">
        <v>23</v>
      </c>
      <c r="H3958" s="42">
        <v>17050</v>
      </c>
      <c r="I3958" s="55"/>
      <c r="J3958" s="44">
        <v>42275</v>
      </c>
      <c r="K3958" s="42">
        <v>0</v>
      </c>
      <c r="L3958" s="42">
        <v>12850.04</v>
      </c>
      <c r="M3958" s="44">
        <v>45138</v>
      </c>
      <c r="N3958" s="42">
        <f>H3958-K3958-L3958</f>
        <v>4199.9599999999991</v>
      </c>
      <c r="O3958" s="42">
        <v>0</v>
      </c>
      <c r="P3958" s="45">
        <v>0.13</v>
      </c>
      <c r="Q3958" s="42">
        <v>0</v>
      </c>
      <c r="R3958" s="42">
        <v>0</v>
      </c>
      <c r="S3958" s="42">
        <v>4199.96</v>
      </c>
      <c r="T3958" s="38">
        <v>5000</v>
      </c>
      <c r="U3958" s="14">
        <f>S3958/H3958</f>
        <v>0.24633196480938416</v>
      </c>
      <c r="V3958" s="19"/>
      <c r="W3958" s="19"/>
      <c r="X3958" s="37" t="s">
        <v>3467</v>
      </c>
    </row>
    <row r="3959" spans="1:24" ht="16.5" customHeight="1">
      <c r="A3959" s="38">
        <v>408</v>
      </c>
      <c r="B3959" s="39">
        <v>40712</v>
      </c>
      <c r="C3959" s="38">
        <v>10303407</v>
      </c>
      <c r="D3959" s="40" t="s">
        <v>116</v>
      </c>
      <c r="E3959" s="38">
        <v>1</v>
      </c>
      <c r="F3959" s="38">
        <v>118</v>
      </c>
      <c r="G3959" s="38" t="s">
        <v>23</v>
      </c>
      <c r="H3959" s="42">
        <v>1282.05</v>
      </c>
      <c r="I3959" s="55"/>
      <c r="J3959" s="44">
        <v>42275</v>
      </c>
      <c r="K3959" s="42">
        <v>0</v>
      </c>
      <c r="L3959" s="42">
        <v>966.24</v>
      </c>
      <c r="M3959" s="44">
        <v>45138</v>
      </c>
      <c r="N3959" s="42">
        <f>H3959-K3959-L3959</f>
        <v>315.80999999999995</v>
      </c>
      <c r="O3959" s="42">
        <v>0</v>
      </c>
      <c r="P3959" s="45">
        <v>0.13</v>
      </c>
      <c r="Q3959" s="42">
        <v>0</v>
      </c>
      <c r="R3959" s="42">
        <v>0</v>
      </c>
      <c r="S3959" s="42">
        <v>315.81</v>
      </c>
      <c r="T3959" s="38">
        <v>2102</v>
      </c>
      <c r="U3959" s="14">
        <f>S3959/H3959</f>
        <v>0.24633204633204633</v>
      </c>
      <c r="V3959" s="19"/>
      <c r="W3959" s="19"/>
      <c r="X3959" s="37" t="s">
        <v>3467</v>
      </c>
    </row>
    <row r="3960" spans="1:24" ht="16.5" customHeight="1">
      <c r="A3960" s="38">
        <v>376</v>
      </c>
      <c r="B3960" s="39">
        <v>40712</v>
      </c>
      <c r="C3960" s="38">
        <v>10303348</v>
      </c>
      <c r="D3960" s="40" t="s">
        <v>237</v>
      </c>
      <c r="E3960" s="38">
        <v>108</v>
      </c>
      <c r="F3960" s="38">
        <v>118</v>
      </c>
      <c r="G3960" s="38" t="s">
        <v>23</v>
      </c>
      <c r="H3960" s="42">
        <v>48384</v>
      </c>
      <c r="I3960" s="55"/>
      <c r="J3960" s="44">
        <v>42275</v>
      </c>
      <c r="K3960" s="42">
        <v>0</v>
      </c>
      <c r="L3960" s="42">
        <v>36465.46</v>
      </c>
      <c r="M3960" s="44">
        <v>45138</v>
      </c>
      <c r="N3960" s="42">
        <f>H3960-K3960-L3960</f>
        <v>11918.54</v>
      </c>
      <c r="O3960" s="42">
        <v>0</v>
      </c>
      <c r="P3960" s="45">
        <v>0.13</v>
      </c>
      <c r="Q3960" s="42">
        <v>0</v>
      </c>
      <c r="R3960" s="42">
        <v>0</v>
      </c>
      <c r="S3960" s="42">
        <v>11918.54</v>
      </c>
      <c r="T3960" s="38">
        <v>5000</v>
      </c>
      <c r="U3960" s="14">
        <f>S3960/H3960</f>
        <v>0.2463322585978836</v>
      </c>
      <c r="V3960" s="19"/>
      <c r="W3960" s="19"/>
      <c r="X3960" s="37" t="s">
        <v>3467</v>
      </c>
    </row>
    <row r="3961" spans="1:24" ht="16.5" customHeight="1">
      <c r="A3961" s="38">
        <v>482</v>
      </c>
      <c r="B3961" s="39">
        <v>40712</v>
      </c>
      <c r="C3961" s="38">
        <v>10303625</v>
      </c>
      <c r="D3961" s="40" t="s">
        <v>893</v>
      </c>
      <c r="E3961" s="38">
        <v>86</v>
      </c>
      <c r="F3961" s="38">
        <v>118</v>
      </c>
      <c r="G3961" s="38" t="s">
        <v>23</v>
      </c>
      <c r="H3961" s="42">
        <v>27520</v>
      </c>
      <c r="I3961" s="55"/>
      <c r="J3961" s="44">
        <v>42275</v>
      </c>
      <c r="K3961" s="42">
        <v>0</v>
      </c>
      <c r="L3961" s="42">
        <v>20740.93</v>
      </c>
      <c r="M3961" s="44">
        <v>45138</v>
      </c>
      <c r="N3961" s="42">
        <f>H3961-K3961-L3961</f>
        <v>6779.07</v>
      </c>
      <c r="O3961" s="42">
        <v>0</v>
      </c>
      <c r="P3961" s="45">
        <v>0.13</v>
      </c>
      <c r="Q3961" s="42">
        <v>0</v>
      </c>
      <c r="R3961" s="42">
        <v>0</v>
      </c>
      <c r="S3961" s="42">
        <v>6779.07</v>
      </c>
      <c r="T3961" s="38">
        <v>5000</v>
      </c>
      <c r="U3961" s="14">
        <f>S3961/H3961</f>
        <v>0.24633248546511627</v>
      </c>
      <c r="V3961" s="19"/>
      <c r="W3961" s="19"/>
      <c r="X3961" s="37" t="s">
        <v>3467</v>
      </c>
    </row>
    <row r="3962" spans="1:24" ht="16.5" customHeight="1">
      <c r="A3962" s="38">
        <v>423</v>
      </c>
      <c r="B3962" s="39">
        <v>40712</v>
      </c>
      <c r="C3962" s="38">
        <v>10303418</v>
      </c>
      <c r="D3962" s="40" t="s">
        <v>1691</v>
      </c>
      <c r="E3962" s="38">
        <v>8</v>
      </c>
      <c r="F3962" s="38">
        <v>118</v>
      </c>
      <c r="G3962" s="38" t="s">
        <v>23</v>
      </c>
      <c r="H3962" s="42">
        <v>15480</v>
      </c>
      <c r="I3962" s="55"/>
      <c r="J3962" s="44">
        <v>42275</v>
      </c>
      <c r="K3962" s="42">
        <v>0</v>
      </c>
      <c r="L3962" s="42">
        <v>11666.77</v>
      </c>
      <c r="M3962" s="44">
        <v>45138</v>
      </c>
      <c r="N3962" s="42">
        <f>H3962-K3962-L3962</f>
        <v>3813.2299999999996</v>
      </c>
      <c r="O3962" s="42">
        <v>0</v>
      </c>
      <c r="P3962" s="45">
        <v>0.13</v>
      </c>
      <c r="Q3962" s="42">
        <v>0</v>
      </c>
      <c r="R3962" s="42">
        <v>0</v>
      </c>
      <c r="S3962" s="42">
        <v>3813.23</v>
      </c>
      <c r="T3962" s="38">
        <v>5000</v>
      </c>
      <c r="U3962" s="14">
        <f>S3962/H3962</f>
        <v>0.2463326873385013</v>
      </c>
      <c r="V3962" s="19"/>
      <c r="W3962" s="19"/>
      <c r="X3962" s="37" t="s">
        <v>3467</v>
      </c>
    </row>
    <row r="3963" spans="1:24" ht="16.5" customHeight="1">
      <c r="A3963" s="38">
        <v>480</v>
      </c>
      <c r="B3963" s="39">
        <v>40712</v>
      </c>
      <c r="C3963" s="38">
        <v>10303623</v>
      </c>
      <c r="D3963" s="40" t="s">
        <v>892</v>
      </c>
      <c r="E3963" s="38">
        <v>135</v>
      </c>
      <c r="F3963" s="38">
        <v>118</v>
      </c>
      <c r="G3963" s="38" t="s">
        <v>23</v>
      </c>
      <c r="H3963" s="42">
        <v>57037.5</v>
      </c>
      <c r="I3963" s="55"/>
      <c r="J3963" s="44">
        <v>42275</v>
      </c>
      <c r="K3963" s="42">
        <v>0</v>
      </c>
      <c r="L3963" s="42">
        <v>42987.29</v>
      </c>
      <c r="M3963" s="44">
        <v>45138</v>
      </c>
      <c r="N3963" s="42">
        <f>H3963-K3963-L3963</f>
        <v>14050.21</v>
      </c>
      <c r="O3963" s="42">
        <v>0</v>
      </c>
      <c r="P3963" s="45">
        <v>0.13</v>
      </c>
      <c r="Q3963" s="42">
        <v>0</v>
      </c>
      <c r="R3963" s="42">
        <v>0</v>
      </c>
      <c r="S3963" s="42">
        <v>14050.21</v>
      </c>
      <c r="T3963" s="38">
        <v>5000</v>
      </c>
      <c r="U3963" s="14">
        <f>S3963/H3963</f>
        <v>0.24633285119438963</v>
      </c>
      <c r="V3963" s="19"/>
      <c r="W3963" s="19"/>
      <c r="X3963" s="37" t="s">
        <v>3467</v>
      </c>
    </row>
    <row r="3964" spans="1:24" ht="16.5" customHeight="1">
      <c r="A3964" s="38">
        <v>366</v>
      </c>
      <c r="B3964" s="39">
        <v>40712</v>
      </c>
      <c r="C3964" s="38">
        <v>10303337</v>
      </c>
      <c r="D3964" s="40" t="s">
        <v>862</v>
      </c>
      <c r="E3964" s="38">
        <v>135</v>
      </c>
      <c r="F3964" s="38">
        <v>118</v>
      </c>
      <c r="G3964" s="38" t="s">
        <v>23</v>
      </c>
      <c r="H3964" s="42">
        <v>128925</v>
      </c>
      <c r="I3964" s="55"/>
      <c r="J3964" s="44">
        <v>42275</v>
      </c>
      <c r="K3964" s="42">
        <v>0</v>
      </c>
      <c r="L3964" s="42">
        <v>97166.52</v>
      </c>
      <c r="M3964" s="44">
        <v>45138</v>
      </c>
      <c r="N3964" s="42">
        <f>H3964-K3964-L3964</f>
        <v>31758.479999999996</v>
      </c>
      <c r="O3964" s="42">
        <v>0</v>
      </c>
      <c r="P3964" s="45">
        <v>0.13</v>
      </c>
      <c r="Q3964" s="42">
        <v>0</v>
      </c>
      <c r="R3964" s="42">
        <v>0</v>
      </c>
      <c r="S3964" s="42">
        <v>31758.48</v>
      </c>
      <c r="T3964" s="38">
        <v>2101</v>
      </c>
      <c r="U3964" s="14">
        <f>S3964/H3964</f>
        <v>0.24633298429319372</v>
      </c>
      <c r="V3964" s="19"/>
      <c r="W3964" s="19"/>
      <c r="X3964" s="37" t="s">
        <v>3467</v>
      </c>
    </row>
    <row r="3965" spans="1:24" ht="16.5" customHeight="1">
      <c r="A3965" s="38">
        <v>228</v>
      </c>
      <c r="B3965" s="39">
        <v>40712</v>
      </c>
      <c r="C3965" s="38">
        <v>10302512</v>
      </c>
      <c r="D3965" s="40" t="s">
        <v>845</v>
      </c>
      <c r="E3965" s="38">
        <v>3</v>
      </c>
      <c r="F3965" s="38">
        <v>118</v>
      </c>
      <c r="G3965" s="38" t="s">
        <v>23</v>
      </c>
      <c r="H3965" s="42">
        <v>8974.35</v>
      </c>
      <c r="I3965" s="55"/>
      <c r="J3965" s="44">
        <v>42275</v>
      </c>
      <c r="K3965" s="42">
        <v>0</v>
      </c>
      <c r="L3965" s="42">
        <v>6763.67</v>
      </c>
      <c r="M3965" s="44">
        <v>45138</v>
      </c>
      <c r="N3965" s="42">
        <f>H3965-K3965-L3965</f>
        <v>2210.6800000000003</v>
      </c>
      <c r="O3965" s="42">
        <v>0</v>
      </c>
      <c r="P3965" s="45">
        <v>0.13</v>
      </c>
      <c r="Q3965" s="42">
        <v>0</v>
      </c>
      <c r="R3965" s="42">
        <v>0</v>
      </c>
      <c r="S3965" s="42">
        <v>2210.6799999999998</v>
      </c>
      <c r="T3965" s="38">
        <v>2101</v>
      </c>
      <c r="U3965" s="14">
        <f>S3965/H3965</f>
        <v>0.24633316061887486</v>
      </c>
      <c r="V3965" s="19"/>
      <c r="W3965" s="19"/>
      <c r="X3965" s="37" t="s">
        <v>3467</v>
      </c>
    </row>
    <row r="3966" spans="1:24" ht="16.5" customHeight="1">
      <c r="A3966" s="38">
        <v>629</v>
      </c>
      <c r="B3966" s="39">
        <v>40712</v>
      </c>
      <c r="C3966" s="38">
        <v>10303991</v>
      </c>
      <c r="D3966" s="40" t="s">
        <v>870</v>
      </c>
      <c r="E3966" s="38">
        <v>130</v>
      </c>
      <c r="F3966" s="38">
        <v>118</v>
      </c>
      <c r="G3966" s="38" t="s">
        <v>23</v>
      </c>
      <c r="H3966" s="42">
        <v>20444.45</v>
      </c>
      <c r="I3966" s="55"/>
      <c r="J3966" s="44">
        <v>42275</v>
      </c>
      <c r="K3966" s="42">
        <v>0</v>
      </c>
      <c r="L3966" s="42">
        <v>15408.3</v>
      </c>
      <c r="M3966" s="44">
        <v>45138</v>
      </c>
      <c r="N3966" s="42">
        <f>H3966-K3966-L3966</f>
        <v>5036.1500000000015</v>
      </c>
      <c r="O3966" s="42">
        <v>0</v>
      </c>
      <c r="P3966" s="45">
        <v>0.13</v>
      </c>
      <c r="Q3966" s="42">
        <v>0</v>
      </c>
      <c r="R3966" s="42">
        <v>0</v>
      </c>
      <c r="S3966" s="42">
        <v>5036.1499999999996</v>
      </c>
      <c r="T3966" s="38">
        <v>2101</v>
      </c>
      <c r="U3966" s="14">
        <f>S3966/H3966</f>
        <v>0.24633335697463124</v>
      </c>
      <c r="V3966" s="19"/>
      <c r="W3966" s="19"/>
      <c r="X3966" s="37" t="s">
        <v>3467</v>
      </c>
    </row>
    <row r="3967" spans="1:24" ht="16.5" customHeight="1">
      <c r="A3967" s="38">
        <v>368</v>
      </c>
      <c r="B3967" s="39">
        <v>40712</v>
      </c>
      <c r="C3967" s="38">
        <v>10303339</v>
      </c>
      <c r="D3967" s="40" t="s">
        <v>863</v>
      </c>
      <c r="E3967" s="38">
        <v>135</v>
      </c>
      <c r="F3967" s="38">
        <v>118</v>
      </c>
      <c r="G3967" s="38" t="s">
        <v>23</v>
      </c>
      <c r="H3967" s="42">
        <v>105165</v>
      </c>
      <c r="I3967" s="55"/>
      <c r="J3967" s="44">
        <v>42275</v>
      </c>
      <c r="K3967" s="42">
        <v>0</v>
      </c>
      <c r="L3967" s="42">
        <v>79259.33</v>
      </c>
      <c r="M3967" s="44">
        <v>45138</v>
      </c>
      <c r="N3967" s="42">
        <f>H3967-K3967-L3967</f>
        <v>25905.67</v>
      </c>
      <c r="O3967" s="42">
        <v>0</v>
      </c>
      <c r="P3967" s="45">
        <v>0.13</v>
      </c>
      <c r="Q3967" s="42">
        <v>0</v>
      </c>
      <c r="R3967" s="42">
        <v>0</v>
      </c>
      <c r="S3967" s="42">
        <v>25905.67</v>
      </c>
      <c r="T3967" s="38">
        <v>2101</v>
      </c>
      <c r="U3967" s="14">
        <f>S3967/H3967</f>
        <v>0.24633357105500878</v>
      </c>
      <c r="V3967" s="19"/>
      <c r="W3967" s="19"/>
      <c r="X3967" s="37" t="s">
        <v>3467</v>
      </c>
    </row>
    <row r="3968" spans="1:24" ht="16.5" customHeight="1">
      <c r="A3968" s="38">
        <v>287</v>
      </c>
      <c r="B3968" s="39">
        <v>40712</v>
      </c>
      <c r="C3968" s="38">
        <v>10302589</v>
      </c>
      <c r="D3968" s="40" t="s">
        <v>583</v>
      </c>
      <c r="E3968" s="38">
        <v>144</v>
      </c>
      <c r="F3968" s="38">
        <v>118</v>
      </c>
      <c r="G3968" s="38" t="s">
        <v>23</v>
      </c>
      <c r="H3968" s="42">
        <v>24615.360000000001</v>
      </c>
      <c r="I3968" s="55"/>
      <c r="J3968" s="44">
        <v>42275</v>
      </c>
      <c r="K3968" s="42">
        <v>0</v>
      </c>
      <c r="L3968" s="42">
        <v>18551.77</v>
      </c>
      <c r="M3968" s="44">
        <v>45138</v>
      </c>
      <c r="N3968" s="42">
        <f>H3968-K3968-L3968</f>
        <v>6063.59</v>
      </c>
      <c r="O3968" s="42">
        <v>0</v>
      </c>
      <c r="P3968" s="45">
        <v>0.13</v>
      </c>
      <c r="Q3968" s="42">
        <v>0</v>
      </c>
      <c r="R3968" s="42">
        <v>0</v>
      </c>
      <c r="S3968" s="42">
        <v>6063.59</v>
      </c>
      <c r="T3968" s="38">
        <v>5000</v>
      </c>
      <c r="U3968" s="14">
        <f>S3968/H3968</f>
        <v>0.24633359008359007</v>
      </c>
      <c r="V3968" s="19"/>
      <c r="W3968" s="19"/>
      <c r="X3968" s="37" t="s">
        <v>3467</v>
      </c>
    </row>
    <row r="3969" spans="1:24" ht="16.5" customHeight="1">
      <c r="A3969" s="38">
        <v>598</v>
      </c>
      <c r="B3969" s="39">
        <v>40712</v>
      </c>
      <c r="C3969" s="38">
        <v>10303943</v>
      </c>
      <c r="D3969" s="40" t="s">
        <v>1621</v>
      </c>
      <c r="E3969" s="38">
        <v>1</v>
      </c>
      <c r="F3969" s="38">
        <v>118</v>
      </c>
      <c r="G3969" s="38" t="s">
        <v>23</v>
      </c>
      <c r="H3969" s="42">
        <v>4957.26</v>
      </c>
      <c r="I3969" s="55"/>
      <c r="J3969" s="44">
        <v>42275</v>
      </c>
      <c r="K3969" s="42">
        <v>0</v>
      </c>
      <c r="L3969" s="42">
        <v>3736.12</v>
      </c>
      <c r="M3969" s="44">
        <v>45138</v>
      </c>
      <c r="N3969" s="42">
        <f>H3969-K3969-L3969</f>
        <v>1221.1400000000003</v>
      </c>
      <c r="O3969" s="42">
        <v>0</v>
      </c>
      <c r="P3969" s="45">
        <v>0.13</v>
      </c>
      <c r="Q3969" s="42">
        <v>0</v>
      </c>
      <c r="R3969" s="42">
        <v>0</v>
      </c>
      <c r="S3969" s="42">
        <v>1221.1400000000001</v>
      </c>
      <c r="T3969" s="38">
        <v>5000</v>
      </c>
      <c r="U3969" s="14">
        <f>S3969/H3969</f>
        <v>0.24633366012676358</v>
      </c>
      <c r="V3969" s="19"/>
      <c r="W3969" s="19"/>
      <c r="X3969" s="37" t="s">
        <v>3467</v>
      </c>
    </row>
    <row r="3970" spans="1:24" ht="16.5" customHeight="1">
      <c r="A3970" s="38">
        <v>369</v>
      </c>
      <c r="B3970" s="39">
        <v>40712</v>
      </c>
      <c r="C3970" s="38">
        <v>10303340</v>
      </c>
      <c r="D3970" s="40" t="s">
        <v>678</v>
      </c>
      <c r="E3970" s="38">
        <v>40</v>
      </c>
      <c r="F3970" s="38">
        <v>118</v>
      </c>
      <c r="G3970" s="38" t="s">
        <v>23</v>
      </c>
      <c r="H3970" s="42">
        <v>29120</v>
      </c>
      <c r="I3970" s="55"/>
      <c r="J3970" s="44">
        <v>42275</v>
      </c>
      <c r="K3970" s="42">
        <v>0</v>
      </c>
      <c r="L3970" s="42">
        <v>21946.76</v>
      </c>
      <c r="M3970" s="44">
        <v>45138</v>
      </c>
      <c r="N3970" s="42">
        <f>H3970-K3970-L3970</f>
        <v>7173.2400000000016</v>
      </c>
      <c r="O3970" s="42">
        <v>0</v>
      </c>
      <c r="P3970" s="45">
        <v>0.13</v>
      </c>
      <c r="Q3970" s="42">
        <v>0</v>
      </c>
      <c r="R3970" s="42">
        <v>0</v>
      </c>
      <c r="S3970" s="42">
        <v>7173.24</v>
      </c>
      <c r="T3970" s="38">
        <v>2101</v>
      </c>
      <c r="U3970" s="14">
        <f>S3970/H3970</f>
        <v>0.2463337912087912</v>
      </c>
      <c r="V3970" s="19"/>
      <c r="W3970" s="19"/>
      <c r="X3970" s="37" t="s">
        <v>3467</v>
      </c>
    </row>
    <row r="3971" spans="1:24" ht="16.5" customHeight="1">
      <c r="A3971" s="38">
        <v>444</v>
      </c>
      <c r="B3971" s="39">
        <v>40712</v>
      </c>
      <c r="C3971" s="38">
        <v>10303591</v>
      </c>
      <c r="D3971" s="40" t="s">
        <v>1699</v>
      </c>
      <c r="E3971" s="38">
        <v>2</v>
      </c>
      <c r="F3971" s="38">
        <v>118</v>
      </c>
      <c r="G3971" s="38" t="s">
        <v>23</v>
      </c>
      <c r="H3971" s="42">
        <v>5034.18</v>
      </c>
      <c r="I3971" s="55"/>
      <c r="J3971" s="44">
        <v>42275</v>
      </c>
      <c r="K3971" s="42">
        <v>0</v>
      </c>
      <c r="L3971" s="42">
        <v>3794.09</v>
      </c>
      <c r="M3971" s="44">
        <v>45138</v>
      </c>
      <c r="N3971" s="42">
        <f>H3971-K3971-L3971</f>
        <v>1240.0900000000001</v>
      </c>
      <c r="O3971" s="42">
        <v>0</v>
      </c>
      <c r="P3971" s="45">
        <v>0.13</v>
      </c>
      <c r="Q3971" s="42">
        <v>0</v>
      </c>
      <c r="R3971" s="42">
        <v>0</v>
      </c>
      <c r="S3971" s="42">
        <v>1240.0899999999999</v>
      </c>
      <c r="T3971" s="38">
        <v>5000</v>
      </c>
      <c r="U3971" s="14">
        <f>S3971/H3971</f>
        <v>0.24633406036335606</v>
      </c>
      <c r="V3971" s="19"/>
      <c r="W3971" s="19"/>
      <c r="X3971" s="37" t="s">
        <v>3467</v>
      </c>
    </row>
    <row r="3972" spans="1:24" ht="16.5" customHeight="1">
      <c r="A3972" s="38">
        <v>446</v>
      </c>
      <c r="B3972" s="39">
        <v>40712</v>
      </c>
      <c r="C3972" s="38">
        <v>10303593</v>
      </c>
      <c r="D3972" s="40" t="s">
        <v>1701</v>
      </c>
      <c r="E3972" s="38">
        <v>310</v>
      </c>
      <c r="F3972" s="38">
        <v>118</v>
      </c>
      <c r="G3972" s="38" t="s">
        <v>23</v>
      </c>
      <c r="H3972" s="42">
        <v>60939.8</v>
      </c>
      <c r="I3972" s="55"/>
      <c r="J3972" s="44">
        <v>42275</v>
      </c>
      <c r="K3972" s="42">
        <v>0</v>
      </c>
      <c r="L3972" s="42">
        <v>45928.25</v>
      </c>
      <c r="M3972" s="44">
        <v>45138</v>
      </c>
      <c r="N3972" s="42">
        <f>H3972-K3972-L3972</f>
        <v>15011.550000000003</v>
      </c>
      <c r="O3972" s="42">
        <v>0</v>
      </c>
      <c r="P3972" s="45">
        <v>0.13</v>
      </c>
      <c r="Q3972" s="42">
        <v>0</v>
      </c>
      <c r="R3972" s="42">
        <v>0</v>
      </c>
      <c r="S3972" s="42">
        <v>15011.55</v>
      </c>
      <c r="T3972" s="38">
        <v>2205</v>
      </c>
      <c r="U3972" s="14">
        <f>S3972/H3972</f>
        <v>0.24633408708266188</v>
      </c>
      <c r="V3972" s="19"/>
      <c r="W3972" s="19"/>
      <c r="X3972" s="37" t="s">
        <v>3467</v>
      </c>
    </row>
    <row r="3973" spans="1:24" ht="16.5" customHeight="1">
      <c r="A3973" s="38">
        <v>432</v>
      </c>
      <c r="B3973" s="39">
        <v>40712</v>
      </c>
      <c r="C3973" s="38">
        <v>10303424</v>
      </c>
      <c r="D3973" s="40" t="s">
        <v>860</v>
      </c>
      <c r="E3973" s="38">
        <v>3</v>
      </c>
      <c r="F3973" s="38">
        <v>118</v>
      </c>
      <c r="G3973" s="38" t="s">
        <v>23</v>
      </c>
      <c r="H3973" s="42">
        <v>5085</v>
      </c>
      <c r="I3973" s="55"/>
      <c r="J3973" s="44">
        <v>42275</v>
      </c>
      <c r="K3973" s="42">
        <v>0</v>
      </c>
      <c r="L3973" s="42">
        <v>3832.39</v>
      </c>
      <c r="M3973" s="44">
        <v>45138</v>
      </c>
      <c r="N3973" s="42">
        <f>H3973-K3973-L3973</f>
        <v>1252.6100000000001</v>
      </c>
      <c r="O3973" s="42">
        <v>0</v>
      </c>
      <c r="P3973" s="45">
        <v>0.13</v>
      </c>
      <c r="Q3973" s="42">
        <v>0</v>
      </c>
      <c r="R3973" s="42">
        <v>0</v>
      </c>
      <c r="S3973" s="42">
        <v>1252.6099999999999</v>
      </c>
      <c r="T3973" s="38">
        <v>2101</v>
      </c>
      <c r="U3973" s="14">
        <f>S3973/H3973</f>
        <v>0.24633431661750244</v>
      </c>
      <c r="V3973" s="19"/>
      <c r="W3973" s="19"/>
      <c r="X3973" s="37" t="s">
        <v>3467</v>
      </c>
    </row>
    <row r="3974" spans="1:24" ht="16.5" customHeight="1">
      <c r="A3974" s="38">
        <v>487</v>
      </c>
      <c r="B3974" s="39">
        <v>40712</v>
      </c>
      <c r="C3974" s="38">
        <v>10303630</v>
      </c>
      <c r="D3974" s="40" t="s">
        <v>128</v>
      </c>
      <c r="E3974" s="38">
        <v>31</v>
      </c>
      <c r="F3974" s="38">
        <v>118</v>
      </c>
      <c r="G3974" s="38" t="s">
        <v>23</v>
      </c>
      <c r="H3974" s="42">
        <v>67704</v>
      </c>
      <c r="I3974" s="55"/>
      <c r="J3974" s="44">
        <v>42275</v>
      </c>
      <c r="K3974" s="42">
        <v>0</v>
      </c>
      <c r="L3974" s="42">
        <v>51026.18</v>
      </c>
      <c r="M3974" s="44">
        <v>45138</v>
      </c>
      <c r="N3974" s="42">
        <f>H3974-K3974-L3974</f>
        <v>16677.82</v>
      </c>
      <c r="O3974" s="42">
        <v>0</v>
      </c>
      <c r="P3974" s="45">
        <v>0.13</v>
      </c>
      <c r="Q3974" s="42">
        <v>0</v>
      </c>
      <c r="R3974" s="42">
        <v>0</v>
      </c>
      <c r="S3974" s="42">
        <v>16677.82</v>
      </c>
      <c r="T3974" s="38">
        <v>5000</v>
      </c>
      <c r="U3974" s="14">
        <f>S3974/H3974</f>
        <v>0.24633433770530544</v>
      </c>
      <c r="V3974" s="19"/>
      <c r="W3974" s="19"/>
      <c r="X3974" s="37" t="s">
        <v>3467</v>
      </c>
    </row>
    <row r="3975" spans="1:24" ht="16.5" customHeight="1">
      <c r="A3975" s="38">
        <v>357</v>
      </c>
      <c r="B3975" s="39">
        <v>40712</v>
      </c>
      <c r="C3975" s="38">
        <v>10303328</v>
      </c>
      <c r="D3975" s="40" t="s">
        <v>991</v>
      </c>
      <c r="E3975" s="38">
        <v>30</v>
      </c>
      <c r="F3975" s="38">
        <v>118</v>
      </c>
      <c r="G3975" s="38" t="s">
        <v>23</v>
      </c>
      <c r="H3975" s="42">
        <v>44100</v>
      </c>
      <c r="I3975" s="55"/>
      <c r="J3975" s="44">
        <v>42275</v>
      </c>
      <c r="K3975" s="42">
        <v>0</v>
      </c>
      <c r="L3975" s="42">
        <v>33236.65</v>
      </c>
      <c r="M3975" s="44">
        <v>45138</v>
      </c>
      <c r="N3975" s="42">
        <f>H3975-K3975-L3975</f>
        <v>10863.349999999999</v>
      </c>
      <c r="O3975" s="42">
        <v>0</v>
      </c>
      <c r="P3975" s="45">
        <v>0.13</v>
      </c>
      <c r="Q3975" s="42">
        <v>0</v>
      </c>
      <c r="R3975" s="42">
        <v>0</v>
      </c>
      <c r="S3975" s="42">
        <v>10863.35</v>
      </c>
      <c r="T3975" s="38">
        <v>1601</v>
      </c>
      <c r="U3975" s="14">
        <f>S3975/H3975</f>
        <v>0.24633446712018142</v>
      </c>
      <c r="V3975" s="19"/>
      <c r="W3975" s="19"/>
      <c r="X3975" s="37" t="s">
        <v>3467</v>
      </c>
    </row>
    <row r="3976" spans="1:24" ht="16.5" customHeight="1">
      <c r="A3976" s="38">
        <v>439</v>
      </c>
      <c r="B3976" s="39">
        <v>40712</v>
      </c>
      <c r="C3976" s="38">
        <v>10303588</v>
      </c>
      <c r="D3976" s="40" t="s">
        <v>322</v>
      </c>
      <c r="E3976" s="38">
        <v>10</v>
      </c>
      <c r="F3976" s="38">
        <v>118</v>
      </c>
      <c r="G3976" s="38" t="s">
        <v>23</v>
      </c>
      <c r="H3976" s="42">
        <v>11623.9</v>
      </c>
      <c r="I3976" s="55"/>
      <c r="J3976" s="44">
        <v>42275</v>
      </c>
      <c r="K3976" s="42">
        <v>0</v>
      </c>
      <c r="L3976" s="42">
        <v>8760.5300000000007</v>
      </c>
      <c r="M3976" s="44">
        <v>45138</v>
      </c>
      <c r="N3976" s="42">
        <f>H3976-K3976-L3976</f>
        <v>2863.369999999999</v>
      </c>
      <c r="O3976" s="42">
        <v>0</v>
      </c>
      <c r="P3976" s="45">
        <v>0.13</v>
      </c>
      <c r="Q3976" s="42">
        <v>0</v>
      </c>
      <c r="R3976" s="42">
        <v>0</v>
      </c>
      <c r="S3976" s="42">
        <v>2863.37</v>
      </c>
      <c r="T3976" s="38">
        <v>5000</v>
      </c>
      <c r="U3976" s="14">
        <f>S3976/H3976</f>
        <v>0.24633470694001153</v>
      </c>
      <c r="V3976" s="19"/>
      <c r="W3976" s="19"/>
      <c r="X3976" s="37" t="s">
        <v>3467</v>
      </c>
    </row>
    <row r="3977" spans="1:24" ht="16.5" customHeight="1">
      <c r="A3977" s="38">
        <v>420</v>
      </c>
      <c r="B3977" s="39">
        <v>40712</v>
      </c>
      <c r="C3977" s="38">
        <v>10303414</v>
      </c>
      <c r="D3977" s="40" t="s">
        <v>1688</v>
      </c>
      <c r="E3977" s="38">
        <v>6</v>
      </c>
      <c r="F3977" s="38">
        <v>118</v>
      </c>
      <c r="G3977" s="38" t="s">
        <v>23</v>
      </c>
      <c r="H3977" s="42">
        <v>14400</v>
      </c>
      <c r="I3977" s="55"/>
      <c r="J3977" s="44">
        <v>42275</v>
      </c>
      <c r="K3977" s="42">
        <v>0</v>
      </c>
      <c r="L3977" s="42">
        <v>10852.78</v>
      </c>
      <c r="M3977" s="44">
        <v>45138</v>
      </c>
      <c r="N3977" s="42">
        <f>H3977-K3977-L3977</f>
        <v>3547.2199999999993</v>
      </c>
      <c r="O3977" s="42">
        <v>0</v>
      </c>
      <c r="P3977" s="45">
        <v>0.13</v>
      </c>
      <c r="Q3977" s="42">
        <v>0</v>
      </c>
      <c r="R3977" s="42">
        <v>0</v>
      </c>
      <c r="S3977" s="42">
        <v>3547.22</v>
      </c>
      <c r="T3977" s="38">
        <v>2101</v>
      </c>
      <c r="U3977" s="14">
        <f>S3977/H3977</f>
        <v>0.24633472222222222</v>
      </c>
      <c r="V3977" s="19"/>
      <c r="W3977" s="19"/>
      <c r="X3977" s="37" t="s">
        <v>3467</v>
      </c>
    </row>
    <row r="3978" spans="1:24" ht="16.5" customHeight="1">
      <c r="A3978" s="38">
        <v>483</v>
      </c>
      <c r="B3978" s="39">
        <v>40712</v>
      </c>
      <c r="C3978" s="38">
        <v>10303626</v>
      </c>
      <c r="D3978" s="40" t="s">
        <v>894</v>
      </c>
      <c r="E3978" s="38">
        <v>86</v>
      </c>
      <c r="F3978" s="38">
        <v>118</v>
      </c>
      <c r="G3978" s="38" t="s">
        <v>23</v>
      </c>
      <c r="H3978" s="42">
        <v>24148.799999999999</v>
      </c>
      <c r="I3978" s="55"/>
      <c r="J3978" s="44">
        <v>42275</v>
      </c>
      <c r="K3978" s="42">
        <v>0</v>
      </c>
      <c r="L3978" s="42">
        <v>18200.11</v>
      </c>
      <c r="M3978" s="44">
        <v>45138</v>
      </c>
      <c r="N3978" s="42">
        <f>H3978-K3978-L3978</f>
        <v>5948.6899999999987</v>
      </c>
      <c r="O3978" s="42">
        <v>0</v>
      </c>
      <c r="P3978" s="45">
        <v>0.13</v>
      </c>
      <c r="Q3978" s="42">
        <v>0</v>
      </c>
      <c r="R3978" s="42">
        <v>0</v>
      </c>
      <c r="S3978" s="42">
        <v>5948.69</v>
      </c>
      <c r="T3978" s="38">
        <v>5000</v>
      </c>
      <c r="U3978" s="14">
        <f>S3978/H3978</f>
        <v>0.24633480752666798</v>
      </c>
      <c r="V3978" s="19"/>
      <c r="W3978" s="19"/>
      <c r="X3978" s="37" t="s">
        <v>3467</v>
      </c>
    </row>
    <row r="3979" spans="1:24" ht="16.5" customHeight="1">
      <c r="A3979" s="38">
        <v>248</v>
      </c>
      <c r="B3979" s="39">
        <v>40712</v>
      </c>
      <c r="C3979" s="38">
        <v>10302531</v>
      </c>
      <c r="D3979" s="40" t="s">
        <v>1619</v>
      </c>
      <c r="E3979" s="38">
        <v>29</v>
      </c>
      <c r="F3979" s="38">
        <v>118</v>
      </c>
      <c r="G3979" s="38" t="s">
        <v>23</v>
      </c>
      <c r="H3979" s="42">
        <v>69401.64</v>
      </c>
      <c r="I3979" s="55"/>
      <c r="J3979" s="44">
        <v>42275</v>
      </c>
      <c r="K3979" s="42">
        <v>0</v>
      </c>
      <c r="L3979" s="42">
        <v>52305.58</v>
      </c>
      <c r="M3979" s="44">
        <v>45138</v>
      </c>
      <c r="N3979" s="42">
        <f>H3979-K3979-L3979</f>
        <v>17096.059999999998</v>
      </c>
      <c r="O3979" s="42">
        <v>0</v>
      </c>
      <c r="P3979" s="45">
        <v>0.13</v>
      </c>
      <c r="Q3979" s="42">
        <v>0</v>
      </c>
      <c r="R3979" s="42">
        <v>0</v>
      </c>
      <c r="S3979" s="42">
        <v>17096.060000000001</v>
      </c>
      <c r="T3979" s="38">
        <v>2101</v>
      </c>
      <c r="U3979" s="14">
        <f>S3979/H3979</f>
        <v>0.246335101014904</v>
      </c>
      <c r="V3979" s="19"/>
      <c r="W3979" s="19"/>
      <c r="X3979" s="37" t="s">
        <v>3467</v>
      </c>
    </row>
    <row r="3980" spans="1:24" ht="16.5" customHeight="1">
      <c r="A3980" s="38">
        <v>411</v>
      </c>
      <c r="B3980" s="39">
        <v>40712</v>
      </c>
      <c r="C3980" s="38">
        <v>10303409</v>
      </c>
      <c r="D3980" s="40" t="s">
        <v>314</v>
      </c>
      <c r="E3980" s="38">
        <v>3</v>
      </c>
      <c r="F3980" s="38">
        <v>118</v>
      </c>
      <c r="G3980" s="38" t="s">
        <v>23</v>
      </c>
      <c r="H3980" s="42">
        <v>3589.74</v>
      </c>
      <c r="I3980" s="55"/>
      <c r="J3980" s="44">
        <v>42275</v>
      </c>
      <c r="K3980" s="42">
        <v>0</v>
      </c>
      <c r="L3980" s="42">
        <v>2705.46</v>
      </c>
      <c r="M3980" s="44">
        <v>45138</v>
      </c>
      <c r="N3980" s="42">
        <f>H3980-K3980-L3980</f>
        <v>884.27999999999975</v>
      </c>
      <c r="O3980" s="42">
        <v>0</v>
      </c>
      <c r="P3980" s="45">
        <v>0.13</v>
      </c>
      <c r="Q3980" s="42">
        <v>0</v>
      </c>
      <c r="R3980" s="42">
        <v>0</v>
      </c>
      <c r="S3980" s="42">
        <v>884.28</v>
      </c>
      <c r="T3980" s="38">
        <v>2101</v>
      </c>
      <c r="U3980" s="14">
        <f>S3980/H3980</f>
        <v>0.24633538919253206</v>
      </c>
      <c r="V3980" s="19"/>
      <c r="W3980" s="19"/>
      <c r="X3980" s="37" t="s">
        <v>3467</v>
      </c>
    </row>
    <row r="3981" spans="1:24" ht="16.5" customHeight="1">
      <c r="A3981" s="38">
        <v>414</v>
      </c>
      <c r="B3981" s="39">
        <v>40712</v>
      </c>
      <c r="C3981" s="38">
        <v>10303410</v>
      </c>
      <c r="D3981" s="40" t="s">
        <v>76</v>
      </c>
      <c r="E3981" s="38">
        <v>1</v>
      </c>
      <c r="F3981" s="38">
        <v>118</v>
      </c>
      <c r="G3981" s="38" t="s">
        <v>23</v>
      </c>
      <c r="H3981" s="42">
        <v>1196.58</v>
      </c>
      <c r="I3981" s="55"/>
      <c r="J3981" s="44">
        <v>42275</v>
      </c>
      <c r="K3981" s="42">
        <v>0</v>
      </c>
      <c r="L3981" s="42">
        <v>901.82</v>
      </c>
      <c r="M3981" s="44">
        <v>45138</v>
      </c>
      <c r="N3981" s="42">
        <f>H3981-K3981-L3981</f>
        <v>294.75999999999988</v>
      </c>
      <c r="O3981" s="42">
        <v>0</v>
      </c>
      <c r="P3981" s="45">
        <v>0.13</v>
      </c>
      <c r="Q3981" s="42">
        <v>0</v>
      </c>
      <c r="R3981" s="42">
        <v>0</v>
      </c>
      <c r="S3981" s="42">
        <v>294.76</v>
      </c>
      <c r="T3981" s="38">
        <v>2101</v>
      </c>
      <c r="U3981" s="14">
        <f>S3981/H3981</f>
        <v>0.24633538919253206</v>
      </c>
      <c r="V3981" s="19"/>
      <c r="W3981" s="19"/>
      <c r="X3981" s="37" t="s">
        <v>3467</v>
      </c>
    </row>
    <row r="3982" spans="1:24" ht="16.5" customHeight="1">
      <c r="A3982" s="38">
        <v>605</v>
      </c>
      <c r="B3982" s="39">
        <v>40712</v>
      </c>
      <c r="C3982" s="38">
        <v>10303948</v>
      </c>
      <c r="D3982" s="40" t="s">
        <v>1728</v>
      </c>
      <c r="E3982" s="38">
        <v>253</v>
      </c>
      <c r="F3982" s="38">
        <v>118</v>
      </c>
      <c r="G3982" s="38" t="s">
        <v>23</v>
      </c>
      <c r="H3982" s="42">
        <v>24218.799999999999</v>
      </c>
      <c r="I3982" s="55"/>
      <c r="J3982" s="44">
        <v>42275</v>
      </c>
      <c r="K3982" s="42">
        <v>0</v>
      </c>
      <c r="L3982" s="42">
        <v>18252.849999999999</v>
      </c>
      <c r="M3982" s="44">
        <v>45138</v>
      </c>
      <c r="N3982" s="42">
        <f>H3982-K3982-L3982</f>
        <v>5965.9500000000007</v>
      </c>
      <c r="O3982" s="42">
        <v>0</v>
      </c>
      <c r="P3982" s="45">
        <v>0.13</v>
      </c>
      <c r="Q3982" s="42">
        <v>0</v>
      </c>
      <c r="R3982" s="42">
        <v>0</v>
      </c>
      <c r="S3982" s="42">
        <v>5965.95</v>
      </c>
      <c r="T3982" s="38">
        <v>5000</v>
      </c>
      <c r="U3982" s="14">
        <f>S3982/H3982</f>
        <v>0.24633549143640476</v>
      </c>
      <c r="V3982" s="19"/>
      <c r="W3982" s="19"/>
      <c r="X3982" s="37" t="s">
        <v>3467</v>
      </c>
    </row>
    <row r="3983" spans="1:24" ht="16.5" customHeight="1">
      <c r="A3983" s="38">
        <v>396</v>
      </c>
      <c r="B3983" s="39">
        <v>40712</v>
      </c>
      <c r="C3983" s="38">
        <v>10303370</v>
      </c>
      <c r="D3983" s="40" t="s">
        <v>1683</v>
      </c>
      <c r="E3983" s="38">
        <v>1</v>
      </c>
      <c r="F3983" s="38">
        <v>118</v>
      </c>
      <c r="G3983" s="38" t="s">
        <v>23</v>
      </c>
      <c r="H3983" s="42">
        <v>4320</v>
      </c>
      <c r="I3983" s="55"/>
      <c r="J3983" s="44">
        <v>42275</v>
      </c>
      <c r="K3983" s="42">
        <v>0</v>
      </c>
      <c r="L3983" s="42">
        <v>3255.83</v>
      </c>
      <c r="M3983" s="44">
        <v>45138</v>
      </c>
      <c r="N3983" s="42">
        <f>H3983-K3983-L3983</f>
        <v>1064.17</v>
      </c>
      <c r="O3983" s="42">
        <v>0</v>
      </c>
      <c r="P3983" s="45">
        <v>0.13</v>
      </c>
      <c r="Q3983" s="42">
        <v>0</v>
      </c>
      <c r="R3983" s="42">
        <v>0</v>
      </c>
      <c r="S3983" s="42">
        <v>1064.17</v>
      </c>
      <c r="T3983" s="38">
        <v>5000</v>
      </c>
      <c r="U3983" s="14">
        <f>S3983/H3983</f>
        <v>0.24633564814814818</v>
      </c>
      <c r="V3983" s="19"/>
      <c r="W3983" s="19"/>
      <c r="X3983" s="37" t="s">
        <v>3467</v>
      </c>
    </row>
    <row r="3984" spans="1:24" ht="16.5" customHeight="1">
      <c r="A3984" s="38">
        <v>595</v>
      </c>
      <c r="B3984" s="39">
        <v>40712</v>
      </c>
      <c r="C3984" s="38">
        <v>10303941</v>
      </c>
      <c r="D3984" s="40" t="s">
        <v>1780</v>
      </c>
      <c r="E3984" s="38">
        <v>2</v>
      </c>
      <c r="F3984" s="38">
        <v>118</v>
      </c>
      <c r="G3984" s="38" t="s">
        <v>23</v>
      </c>
      <c r="H3984" s="42">
        <v>3760.68</v>
      </c>
      <c r="I3984" s="55"/>
      <c r="J3984" s="44">
        <v>42275</v>
      </c>
      <c r="K3984" s="42">
        <v>0</v>
      </c>
      <c r="L3984" s="42">
        <v>2834.29</v>
      </c>
      <c r="M3984" s="44">
        <v>45138</v>
      </c>
      <c r="N3984" s="42">
        <f>H3984-K3984-L3984</f>
        <v>926.38999999999987</v>
      </c>
      <c r="O3984" s="42">
        <v>0</v>
      </c>
      <c r="P3984" s="45">
        <v>0.13</v>
      </c>
      <c r="Q3984" s="42">
        <v>0</v>
      </c>
      <c r="R3984" s="42">
        <v>0</v>
      </c>
      <c r="S3984" s="42">
        <v>926.39</v>
      </c>
      <c r="T3984" s="38">
        <v>5000</v>
      </c>
      <c r="U3984" s="14">
        <f>S3984/H3984</f>
        <v>0.2463357690630418</v>
      </c>
      <c r="V3984" s="19"/>
      <c r="W3984" s="19"/>
      <c r="X3984" s="37" t="s">
        <v>3467</v>
      </c>
    </row>
    <row r="3985" spans="1:24" ht="16.5" customHeight="1">
      <c r="A3985" s="38">
        <v>481</v>
      </c>
      <c r="B3985" s="39">
        <v>40712</v>
      </c>
      <c r="C3985" s="38">
        <v>10303624</v>
      </c>
      <c r="D3985" s="40" t="s">
        <v>109</v>
      </c>
      <c r="E3985" s="38">
        <v>35</v>
      </c>
      <c r="F3985" s="38">
        <v>118</v>
      </c>
      <c r="G3985" s="38" t="s">
        <v>23</v>
      </c>
      <c r="H3985" s="42">
        <v>14700</v>
      </c>
      <c r="I3985" s="55"/>
      <c r="J3985" s="44">
        <v>42275</v>
      </c>
      <c r="K3985" s="42">
        <v>0</v>
      </c>
      <c r="L3985" s="42">
        <v>11078.86</v>
      </c>
      <c r="M3985" s="44">
        <v>45138</v>
      </c>
      <c r="N3985" s="42">
        <f>H3985-K3985-L3985</f>
        <v>3621.1399999999994</v>
      </c>
      <c r="O3985" s="42">
        <v>0</v>
      </c>
      <c r="P3985" s="45">
        <v>0.13</v>
      </c>
      <c r="Q3985" s="42">
        <v>0</v>
      </c>
      <c r="R3985" s="42">
        <v>0</v>
      </c>
      <c r="S3985" s="42">
        <v>3621.14</v>
      </c>
      <c r="T3985" s="38">
        <v>5000</v>
      </c>
      <c r="U3985" s="14">
        <f>S3985/H3985</f>
        <v>0.2463360544217687</v>
      </c>
      <c r="V3985" s="19"/>
      <c r="W3985" s="19"/>
      <c r="X3985" s="37" t="s">
        <v>3467</v>
      </c>
    </row>
    <row r="3986" spans="1:24" ht="16.5" customHeight="1">
      <c r="A3986" s="38">
        <v>503</v>
      </c>
      <c r="B3986" s="39">
        <v>40712</v>
      </c>
      <c r="C3986" s="38">
        <v>10303649</v>
      </c>
      <c r="D3986" s="40" t="s">
        <v>1733</v>
      </c>
      <c r="E3986" s="38">
        <v>9</v>
      </c>
      <c r="F3986" s="38">
        <v>118</v>
      </c>
      <c r="G3986" s="38" t="s">
        <v>23</v>
      </c>
      <c r="H3986" s="42">
        <v>8461.5300000000007</v>
      </c>
      <c r="I3986" s="55"/>
      <c r="J3986" s="44">
        <v>42275</v>
      </c>
      <c r="K3986" s="42">
        <v>0</v>
      </c>
      <c r="L3986" s="42">
        <v>6377.15</v>
      </c>
      <c r="M3986" s="44">
        <v>45138</v>
      </c>
      <c r="N3986" s="42">
        <f>H3986-K3986-L3986</f>
        <v>2084.380000000001</v>
      </c>
      <c r="O3986" s="42">
        <v>0</v>
      </c>
      <c r="P3986" s="45">
        <v>0.13</v>
      </c>
      <c r="Q3986" s="42">
        <v>0</v>
      </c>
      <c r="R3986" s="42">
        <v>0</v>
      </c>
      <c r="S3986" s="42">
        <v>2084.38</v>
      </c>
      <c r="T3986" s="38">
        <v>5000</v>
      </c>
      <c r="U3986" s="14">
        <f>S3986/H3986</f>
        <v>0.2463360645178827</v>
      </c>
      <c r="V3986" s="19"/>
      <c r="W3986" s="19"/>
      <c r="X3986" s="37" t="s">
        <v>3467</v>
      </c>
    </row>
    <row r="3987" spans="1:24" ht="16.5" customHeight="1">
      <c r="A3987" s="38">
        <v>367</v>
      </c>
      <c r="B3987" s="39">
        <v>40712</v>
      </c>
      <c r="C3987" s="38">
        <v>10303338</v>
      </c>
      <c r="D3987" s="40" t="s">
        <v>327</v>
      </c>
      <c r="E3987" s="38">
        <v>20</v>
      </c>
      <c r="F3987" s="38">
        <v>118</v>
      </c>
      <c r="G3987" s="38" t="s">
        <v>23</v>
      </c>
      <c r="H3987" s="42">
        <v>16680</v>
      </c>
      <c r="I3987" s="55"/>
      <c r="J3987" s="44">
        <v>42275</v>
      </c>
      <c r="K3987" s="42">
        <v>0</v>
      </c>
      <c r="L3987" s="42">
        <v>12571.11</v>
      </c>
      <c r="M3987" s="44">
        <v>45138</v>
      </c>
      <c r="N3987" s="42">
        <f>H3987-K3987-L3987</f>
        <v>4108.8899999999994</v>
      </c>
      <c r="O3987" s="42">
        <v>0</v>
      </c>
      <c r="P3987" s="45">
        <v>0.13</v>
      </c>
      <c r="Q3987" s="42">
        <v>0</v>
      </c>
      <c r="R3987" s="42">
        <v>0</v>
      </c>
      <c r="S3987" s="42">
        <v>4108.8900000000003</v>
      </c>
      <c r="T3987" s="38">
        <v>2101</v>
      </c>
      <c r="U3987" s="14">
        <f>S3987/H3987</f>
        <v>0.24633633093525181</v>
      </c>
      <c r="V3987" s="19"/>
      <c r="W3987" s="19"/>
      <c r="X3987" s="37" t="s">
        <v>3467</v>
      </c>
    </row>
    <row r="3988" spans="1:24" ht="16.5" customHeight="1">
      <c r="A3988" s="38">
        <v>562</v>
      </c>
      <c r="B3988" s="39">
        <v>40712</v>
      </c>
      <c r="C3988" s="38">
        <v>10303907</v>
      </c>
      <c r="D3988" s="40" t="s">
        <v>24</v>
      </c>
      <c r="E3988" s="38">
        <v>2</v>
      </c>
      <c r="F3988" s="38">
        <v>118</v>
      </c>
      <c r="G3988" s="38" t="s">
        <v>23</v>
      </c>
      <c r="H3988" s="42">
        <v>5470.08</v>
      </c>
      <c r="I3988" s="55"/>
      <c r="J3988" s="44">
        <v>42275</v>
      </c>
      <c r="K3988" s="42">
        <v>0</v>
      </c>
      <c r="L3988" s="42">
        <v>4122.6000000000004</v>
      </c>
      <c r="M3988" s="44">
        <v>45138</v>
      </c>
      <c r="N3988" s="42">
        <f>H3988-K3988-L3988</f>
        <v>1347.4799999999996</v>
      </c>
      <c r="O3988" s="42">
        <v>0</v>
      </c>
      <c r="P3988" s="45">
        <v>0.13</v>
      </c>
      <c r="Q3988" s="42">
        <v>0</v>
      </c>
      <c r="R3988" s="42">
        <v>0</v>
      </c>
      <c r="S3988" s="42">
        <v>1347.48</v>
      </c>
      <c r="T3988" s="38">
        <v>2101</v>
      </c>
      <c r="U3988" s="14">
        <f>S3988/H3988</f>
        <v>0.24633643383643383</v>
      </c>
      <c r="V3988" s="19"/>
      <c r="W3988" s="19"/>
      <c r="X3988" s="37" t="s">
        <v>3467</v>
      </c>
    </row>
    <row r="3989" spans="1:24" ht="16.5" customHeight="1">
      <c r="A3989" s="38">
        <v>395</v>
      </c>
      <c r="B3989" s="39">
        <v>40712</v>
      </c>
      <c r="C3989" s="38">
        <v>10303369</v>
      </c>
      <c r="D3989" s="40" t="s">
        <v>984</v>
      </c>
      <c r="E3989" s="38">
        <v>2</v>
      </c>
      <c r="F3989" s="38">
        <v>118</v>
      </c>
      <c r="G3989" s="38" t="s">
        <v>23</v>
      </c>
      <c r="H3989" s="42">
        <v>9000</v>
      </c>
      <c r="I3989" s="55"/>
      <c r="J3989" s="44">
        <v>42275</v>
      </c>
      <c r="K3989" s="42">
        <v>0</v>
      </c>
      <c r="L3989" s="42">
        <v>6782.97</v>
      </c>
      <c r="M3989" s="44">
        <v>45138</v>
      </c>
      <c r="N3989" s="42">
        <f>H3989-K3989-L3989</f>
        <v>2217.0299999999997</v>
      </c>
      <c r="O3989" s="42">
        <v>0</v>
      </c>
      <c r="P3989" s="45">
        <v>0.13</v>
      </c>
      <c r="Q3989" s="42">
        <v>0</v>
      </c>
      <c r="R3989" s="42">
        <v>0</v>
      </c>
      <c r="S3989" s="42">
        <v>2217.0300000000002</v>
      </c>
      <c r="T3989" s="38">
        <v>1601</v>
      </c>
      <c r="U3989" s="14">
        <f>S3989/H3989</f>
        <v>0.24633666666666668</v>
      </c>
      <c r="V3989" s="19"/>
      <c r="W3989" s="19"/>
      <c r="X3989" s="37" t="s">
        <v>3467</v>
      </c>
    </row>
    <row r="3990" spans="1:24" ht="16.5" customHeight="1">
      <c r="A3990" s="38">
        <v>630</v>
      </c>
      <c r="B3990" s="39">
        <v>40712</v>
      </c>
      <c r="C3990" s="38">
        <v>10303992</v>
      </c>
      <c r="D3990" s="40" t="s">
        <v>613</v>
      </c>
      <c r="E3990" s="38">
        <v>8</v>
      </c>
      <c r="F3990" s="38">
        <v>118</v>
      </c>
      <c r="G3990" s="38" t="s">
        <v>23</v>
      </c>
      <c r="H3990" s="42">
        <v>12170.94</v>
      </c>
      <c r="I3990" s="55"/>
      <c r="J3990" s="44">
        <v>42275</v>
      </c>
      <c r="K3990" s="42">
        <v>0</v>
      </c>
      <c r="L3990" s="42">
        <v>9172.7900000000009</v>
      </c>
      <c r="M3990" s="44">
        <v>45138</v>
      </c>
      <c r="N3990" s="42">
        <f>H3990-K3990-L3990</f>
        <v>2998.1499999999996</v>
      </c>
      <c r="O3990" s="42">
        <v>0</v>
      </c>
      <c r="P3990" s="45">
        <v>0.13</v>
      </c>
      <c r="Q3990" s="42">
        <v>0</v>
      </c>
      <c r="R3990" s="42">
        <v>0</v>
      </c>
      <c r="S3990" s="42">
        <v>2998.15</v>
      </c>
      <c r="T3990" s="38">
        <v>2101</v>
      </c>
      <c r="U3990" s="14">
        <f>S3990/H3990</f>
        <v>0.24633676610023547</v>
      </c>
      <c r="V3990" s="19"/>
      <c r="W3990" s="19"/>
      <c r="X3990" s="37" t="s">
        <v>3467</v>
      </c>
    </row>
    <row r="3991" spans="1:24" ht="16.5" customHeight="1">
      <c r="A3991" s="38">
        <v>603</v>
      </c>
      <c r="B3991" s="39">
        <v>40712</v>
      </c>
      <c r="C3991" s="38">
        <v>10303947</v>
      </c>
      <c r="D3991" s="40" t="s">
        <v>613</v>
      </c>
      <c r="E3991" s="38">
        <v>18</v>
      </c>
      <c r="F3991" s="38">
        <v>118</v>
      </c>
      <c r="G3991" s="38" t="s">
        <v>23</v>
      </c>
      <c r="H3991" s="42">
        <v>27384.62</v>
      </c>
      <c r="I3991" s="55"/>
      <c r="J3991" s="44">
        <v>42275</v>
      </c>
      <c r="K3991" s="42">
        <v>0</v>
      </c>
      <c r="L3991" s="42">
        <v>20638.78</v>
      </c>
      <c r="M3991" s="44">
        <v>45138</v>
      </c>
      <c r="N3991" s="42">
        <f>H3991-K3991-L3991</f>
        <v>6745.84</v>
      </c>
      <c r="O3991" s="42">
        <v>0</v>
      </c>
      <c r="P3991" s="45">
        <v>0.13</v>
      </c>
      <c r="Q3991" s="42">
        <v>0</v>
      </c>
      <c r="R3991" s="42">
        <v>0</v>
      </c>
      <c r="S3991" s="42">
        <v>6745.84</v>
      </c>
      <c r="T3991" s="38">
        <v>5000</v>
      </c>
      <c r="U3991" s="14">
        <f>S3991/H3991</f>
        <v>0.24633681241514399</v>
      </c>
      <c r="V3991" s="19"/>
      <c r="W3991" s="19"/>
      <c r="X3991" s="37" t="s">
        <v>3467</v>
      </c>
    </row>
    <row r="3992" spans="1:24" ht="16.5" customHeight="1">
      <c r="A3992" s="38">
        <v>447</v>
      </c>
      <c r="B3992" s="39">
        <v>40712</v>
      </c>
      <c r="C3992" s="38">
        <v>10303594</v>
      </c>
      <c r="D3992" s="40" t="s">
        <v>1702</v>
      </c>
      <c r="E3992" s="38">
        <v>100</v>
      </c>
      <c r="F3992" s="38">
        <v>118</v>
      </c>
      <c r="G3992" s="38" t="s">
        <v>23</v>
      </c>
      <c r="H3992" s="42">
        <v>19658</v>
      </c>
      <c r="I3992" s="55"/>
      <c r="J3992" s="44">
        <v>42275</v>
      </c>
      <c r="K3992" s="42">
        <v>0</v>
      </c>
      <c r="L3992" s="42">
        <v>14815.51</v>
      </c>
      <c r="M3992" s="44">
        <v>45138</v>
      </c>
      <c r="N3992" s="42">
        <f>H3992-K3992-L3992</f>
        <v>4842.49</v>
      </c>
      <c r="O3992" s="42">
        <v>0</v>
      </c>
      <c r="P3992" s="45">
        <v>0.13</v>
      </c>
      <c r="Q3992" s="42">
        <v>0</v>
      </c>
      <c r="R3992" s="42">
        <v>0</v>
      </c>
      <c r="S3992" s="42">
        <v>4842.49</v>
      </c>
      <c r="T3992" s="38">
        <v>2205</v>
      </c>
      <c r="U3992" s="14">
        <f>S3992/H3992</f>
        <v>0.24633686031132362</v>
      </c>
      <c r="V3992" s="19"/>
      <c r="W3992" s="19"/>
      <c r="X3992" s="37" t="s">
        <v>3467</v>
      </c>
    </row>
    <row r="3993" spans="1:24" ht="16.5" customHeight="1">
      <c r="A3993" s="38">
        <v>247</v>
      </c>
      <c r="B3993" s="39">
        <v>40712</v>
      </c>
      <c r="C3993" s="38">
        <v>10302530</v>
      </c>
      <c r="D3993" s="40" t="s">
        <v>604</v>
      </c>
      <c r="E3993" s="38">
        <v>6</v>
      </c>
      <c r="F3993" s="38">
        <v>118</v>
      </c>
      <c r="G3993" s="38" t="s">
        <v>23</v>
      </c>
      <c r="H3993" s="42">
        <v>14871.78</v>
      </c>
      <c r="I3993" s="55"/>
      <c r="J3993" s="44">
        <v>42275</v>
      </c>
      <c r="K3993" s="42">
        <v>0</v>
      </c>
      <c r="L3993" s="42">
        <v>11208.31</v>
      </c>
      <c r="M3993" s="44">
        <v>45138</v>
      </c>
      <c r="N3993" s="42">
        <f>H3993-K3993-L3993</f>
        <v>3663.4700000000012</v>
      </c>
      <c r="O3993" s="42">
        <v>0</v>
      </c>
      <c r="P3993" s="45">
        <v>0.13</v>
      </c>
      <c r="Q3993" s="42">
        <v>0</v>
      </c>
      <c r="R3993" s="42">
        <v>0</v>
      </c>
      <c r="S3993" s="42">
        <v>3663.47</v>
      </c>
      <c r="T3993" s="38">
        <v>2101</v>
      </c>
      <c r="U3993" s="14">
        <f>S3993/H3993</f>
        <v>0.24633702219909115</v>
      </c>
      <c r="V3993" s="19"/>
      <c r="W3993" s="19"/>
      <c r="X3993" s="37" t="s">
        <v>3467</v>
      </c>
    </row>
    <row r="3994" spans="1:24" ht="16.5" customHeight="1">
      <c r="A3994" s="38">
        <v>602</v>
      </c>
      <c r="B3994" s="39">
        <v>40712</v>
      </c>
      <c r="C3994" s="38">
        <v>10303946</v>
      </c>
      <c r="D3994" s="40" t="s">
        <v>870</v>
      </c>
      <c r="E3994" s="38">
        <v>140</v>
      </c>
      <c r="F3994" s="38">
        <v>118</v>
      </c>
      <c r="G3994" s="38" t="s">
        <v>23</v>
      </c>
      <c r="H3994" s="42">
        <v>22017.1</v>
      </c>
      <c r="I3994" s="55"/>
      <c r="J3994" s="44">
        <v>42275</v>
      </c>
      <c r="K3994" s="42">
        <v>0</v>
      </c>
      <c r="L3994" s="42">
        <v>16593.47</v>
      </c>
      <c r="M3994" s="44">
        <v>45138</v>
      </c>
      <c r="N3994" s="42">
        <f>H3994-K3994-L3994</f>
        <v>5423.6299999999974</v>
      </c>
      <c r="O3994" s="42">
        <v>0</v>
      </c>
      <c r="P3994" s="45">
        <v>0.13</v>
      </c>
      <c r="Q3994" s="42">
        <v>0</v>
      </c>
      <c r="R3994" s="42">
        <v>0</v>
      </c>
      <c r="S3994" s="42">
        <v>5423.63</v>
      </c>
      <c r="T3994" s="38">
        <v>5000</v>
      </c>
      <c r="U3994" s="14">
        <f>S3994/H3994</f>
        <v>0.24633716520341009</v>
      </c>
      <c r="V3994" s="19"/>
      <c r="W3994" s="19"/>
      <c r="X3994" s="37" t="s">
        <v>3467</v>
      </c>
    </row>
    <row r="3995" spans="1:24" ht="16.5" customHeight="1">
      <c r="A3995" s="38">
        <v>378</v>
      </c>
      <c r="B3995" s="39">
        <v>40712</v>
      </c>
      <c r="C3995" s="38">
        <v>10303350</v>
      </c>
      <c r="D3995" s="40" t="s">
        <v>227</v>
      </c>
      <c r="E3995" s="38">
        <v>45</v>
      </c>
      <c r="F3995" s="38">
        <v>118</v>
      </c>
      <c r="G3995" s="38" t="s">
        <v>23</v>
      </c>
      <c r="H3995" s="42">
        <v>18591.75</v>
      </c>
      <c r="I3995" s="55"/>
      <c r="J3995" s="44">
        <v>42275</v>
      </c>
      <c r="K3995" s="42">
        <v>0</v>
      </c>
      <c r="L3995" s="42">
        <v>14011.91</v>
      </c>
      <c r="M3995" s="44">
        <v>45138</v>
      </c>
      <c r="N3995" s="42">
        <f>H3995-K3995-L3995</f>
        <v>4579.84</v>
      </c>
      <c r="O3995" s="42">
        <v>0</v>
      </c>
      <c r="P3995" s="45">
        <v>0.13</v>
      </c>
      <c r="Q3995" s="42">
        <v>0</v>
      </c>
      <c r="R3995" s="42">
        <v>0</v>
      </c>
      <c r="S3995" s="42">
        <v>4579.84</v>
      </c>
      <c r="T3995" s="38">
        <v>2101</v>
      </c>
      <c r="U3995" s="14">
        <f>S3995/H3995</f>
        <v>0.2463372194656232</v>
      </c>
      <c r="V3995" s="19"/>
      <c r="W3995" s="19"/>
      <c r="X3995" s="37" t="s">
        <v>3467</v>
      </c>
    </row>
    <row r="3996" spans="1:24" ht="16.5" customHeight="1">
      <c r="A3996" s="38">
        <v>558</v>
      </c>
      <c r="B3996" s="39">
        <v>40712</v>
      </c>
      <c r="C3996" s="38">
        <v>10303903</v>
      </c>
      <c r="D3996" s="40" t="s">
        <v>1640</v>
      </c>
      <c r="E3996" s="38">
        <v>8</v>
      </c>
      <c r="F3996" s="38">
        <v>118</v>
      </c>
      <c r="G3996" s="38" t="s">
        <v>23</v>
      </c>
      <c r="H3996" s="42">
        <v>3063.28</v>
      </c>
      <c r="I3996" s="55"/>
      <c r="J3996" s="44">
        <v>42275</v>
      </c>
      <c r="K3996" s="42">
        <v>0</v>
      </c>
      <c r="L3996" s="42">
        <v>2308.6799999999998</v>
      </c>
      <c r="M3996" s="44">
        <v>45138</v>
      </c>
      <c r="N3996" s="42">
        <f>H3996-K3996-L3996</f>
        <v>754.60000000000036</v>
      </c>
      <c r="O3996" s="42">
        <v>0</v>
      </c>
      <c r="P3996" s="45">
        <v>0.13</v>
      </c>
      <c r="Q3996" s="42">
        <v>0</v>
      </c>
      <c r="R3996" s="42">
        <v>0</v>
      </c>
      <c r="S3996" s="42">
        <v>754.6</v>
      </c>
      <c r="T3996" s="38">
        <v>2101</v>
      </c>
      <c r="U3996" s="14">
        <f>S3996/H3996</f>
        <v>0.24633725940821602</v>
      </c>
      <c r="V3996" s="19"/>
      <c r="W3996" s="19"/>
      <c r="X3996" s="37" t="s">
        <v>3467</v>
      </c>
    </row>
    <row r="3997" spans="1:24" ht="16.5" customHeight="1">
      <c r="A3997" s="38">
        <v>559</v>
      </c>
      <c r="B3997" s="39">
        <v>40712</v>
      </c>
      <c r="C3997" s="38">
        <v>10303904</v>
      </c>
      <c r="D3997" s="40" t="s">
        <v>237</v>
      </c>
      <c r="E3997" s="38">
        <v>8</v>
      </c>
      <c r="F3997" s="38">
        <v>118</v>
      </c>
      <c r="G3997" s="38" t="s">
        <v>23</v>
      </c>
      <c r="H3997" s="42">
        <v>3063.28</v>
      </c>
      <c r="I3997" s="55"/>
      <c r="J3997" s="44">
        <v>42275</v>
      </c>
      <c r="K3997" s="42">
        <v>0</v>
      </c>
      <c r="L3997" s="42">
        <v>2308.6799999999998</v>
      </c>
      <c r="M3997" s="44">
        <v>45138</v>
      </c>
      <c r="N3997" s="42">
        <f>H3997-K3997-L3997</f>
        <v>754.60000000000036</v>
      </c>
      <c r="O3997" s="42">
        <v>0</v>
      </c>
      <c r="P3997" s="45">
        <v>0.13</v>
      </c>
      <c r="Q3997" s="42">
        <v>0</v>
      </c>
      <c r="R3997" s="42">
        <v>0</v>
      </c>
      <c r="S3997" s="42">
        <v>754.6</v>
      </c>
      <c r="T3997" s="38">
        <v>2101</v>
      </c>
      <c r="U3997" s="14">
        <f>S3997/H3997</f>
        <v>0.24633725940821602</v>
      </c>
      <c r="V3997" s="19"/>
      <c r="W3997" s="19"/>
      <c r="X3997" s="37" t="s">
        <v>3467</v>
      </c>
    </row>
    <row r="3998" spans="1:24" ht="16.5" customHeight="1">
      <c r="A3998" s="38">
        <v>227</v>
      </c>
      <c r="B3998" s="39">
        <v>40712</v>
      </c>
      <c r="C3998" s="38">
        <v>10302511</v>
      </c>
      <c r="D3998" s="40" t="s">
        <v>1611</v>
      </c>
      <c r="E3998" s="38">
        <v>9</v>
      </c>
      <c r="F3998" s="38">
        <v>118</v>
      </c>
      <c r="G3998" s="38" t="s">
        <v>23</v>
      </c>
      <c r="H3998" s="42">
        <v>15384.6</v>
      </c>
      <c r="I3998" s="55"/>
      <c r="J3998" s="44">
        <v>42275</v>
      </c>
      <c r="K3998" s="42">
        <v>0</v>
      </c>
      <c r="L3998" s="42">
        <v>11594.79</v>
      </c>
      <c r="M3998" s="44">
        <v>45138</v>
      </c>
      <c r="N3998" s="42">
        <f>H3998-K3998-L3998</f>
        <v>3789.8099999999995</v>
      </c>
      <c r="O3998" s="42">
        <v>0</v>
      </c>
      <c r="P3998" s="45">
        <v>0.13</v>
      </c>
      <c r="Q3998" s="42">
        <v>0</v>
      </c>
      <c r="R3998" s="42">
        <v>0</v>
      </c>
      <c r="S3998" s="42">
        <v>3789.81</v>
      </c>
      <c r="T3998" s="38">
        <v>2101</v>
      </c>
      <c r="U3998" s="14">
        <f>S3998/H3998</f>
        <v>0.24633789633789632</v>
      </c>
      <c r="V3998" s="19"/>
      <c r="W3998" s="19"/>
      <c r="X3998" s="37" t="s">
        <v>3467</v>
      </c>
    </row>
    <row r="3999" spans="1:24" ht="16.5" customHeight="1">
      <c r="A3999" s="38">
        <v>225</v>
      </c>
      <c r="B3999" s="39">
        <v>40712</v>
      </c>
      <c r="C3999" s="38">
        <v>10302510</v>
      </c>
      <c r="D3999" s="40" t="s">
        <v>846</v>
      </c>
      <c r="E3999" s="38">
        <v>4</v>
      </c>
      <c r="F3999" s="38">
        <v>118</v>
      </c>
      <c r="G3999" s="38" t="s">
        <v>23</v>
      </c>
      <c r="H3999" s="42">
        <v>5128.2</v>
      </c>
      <c r="I3999" s="55"/>
      <c r="J3999" s="44">
        <v>42275</v>
      </c>
      <c r="K3999" s="42">
        <v>0</v>
      </c>
      <c r="L3999" s="42">
        <v>3864.93</v>
      </c>
      <c r="M3999" s="44">
        <v>45138</v>
      </c>
      <c r="N3999" s="42">
        <f>H3999-K3999-L3999</f>
        <v>1263.27</v>
      </c>
      <c r="O3999" s="42">
        <v>0</v>
      </c>
      <c r="P3999" s="45">
        <v>0.13</v>
      </c>
      <c r="Q3999" s="42">
        <v>0</v>
      </c>
      <c r="R3999" s="42">
        <v>0</v>
      </c>
      <c r="S3999" s="42">
        <v>1263.27</v>
      </c>
      <c r="T3999" s="38">
        <v>2101</v>
      </c>
      <c r="U3999" s="14">
        <f>S3999/H3999</f>
        <v>0.24633789633789635</v>
      </c>
      <c r="V3999" s="19"/>
      <c r="W3999" s="19"/>
      <c r="X3999" s="37" t="s">
        <v>3467</v>
      </c>
    </row>
    <row r="4000" spans="1:24" ht="16.5" customHeight="1">
      <c r="A4000" s="38">
        <v>561</v>
      </c>
      <c r="B4000" s="39">
        <v>40712</v>
      </c>
      <c r="C4000" s="38">
        <v>10303906</v>
      </c>
      <c r="D4000" s="40" t="s">
        <v>862</v>
      </c>
      <c r="E4000" s="38">
        <v>11</v>
      </c>
      <c r="F4000" s="38">
        <v>118</v>
      </c>
      <c r="G4000" s="38" t="s">
        <v>23</v>
      </c>
      <c r="H4000" s="42">
        <v>8978.64</v>
      </c>
      <c r="I4000" s="55"/>
      <c r="J4000" s="44">
        <v>42275</v>
      </c>
      <c r="K4000" s="42">
        <v>0</v>
      </c>
      <c r="L4000" s="42">
        <v>6766.86</v>
      </c>
      <c r="M4000" s="44">
        <v>45138</v>
      </c>
      <c r="N4000" s="42">
        <f>H4000-K4000-L4000</f>
        <v>2211.7799999999997</v>
      </c>
      <c r="O4000" s="42">
        <v>0</v>
      </c>
      <c r="P4000" s="45">
        <v>0.13</v>
      </c>
      <c r="Q4000" s="42">
        <v>0</v>
      </c>
      <c r="R4000" s="42">
        <v>0</v>
      </c>
      <c r="S4000" s="42">
        <v>2211.7800000000002</v>
      </c>
      <c r="T4000" s="38">
        <v>2101</v>
      </c>
      <c r="U4000" s="14">
        <f>S4000/H4000</f>
        <v>0.24633797546176261</v>
      </c>
      <c r="V4000" s="19"/>
      <c r="W4000" s="19"/>
      <c r="X4000" s="37" t="s">
        <v>3467</v>
      </c>
    </row>
    <row r="4001" spans="1:24" ht="16.5" customHeight="1">
      <c r="A4001" s="38">
        <v>615</v>
      </c>
      <c r="B4001" s="39">
        <v>40712</v>
      </c>
      <c r="C4001" s="38">
        <v>10303981</v>
      </c>
      <c r="D4001" s="40" t="s">
        <v>1785</v>
      </c>
      <c r="E4001" s="38">
        <v>2</v>
      </c>
      <c r="F4001" s="38">
        <v>118</v>
      </c>
      <c r="G4001" s="38" t="s">
        <v>23</v>
      </c>
      <c r="H4001" s="42">
        <v>9401.7000000000007</v>
      </c>
      <c r="I4001" s="55"/>
      <c r="J4001" s="44">
        <v>42275</v>
      </c>
      <c r="K4001" s="42">
        <v>0</v>
      </c>
      <c r="L4001" s="42">
        <v>7085.7</v>
      </c>
      <c r="M4001" s="44">
        <v>45138</v>
      </c>
      <c r="N4001" s="42">
        <f>H4001-K4001-L4001</f>
        <v>2316.0000000000009</v>
      </c>
      <c r="O4001" s="42">
        <v>0</v>
      </c>
      <c r="P4001" s="45">
        <v>0.13</v>
      </c>
      <c r="Q4001" s="42">
        <v>0</v>
      </c>
      <c r="R4001" s="42">
        <v>0</v>
      </c>
      <c r="S4001" s="42">
        <v>2316</v>
      </c>
      <c r="T4001" s="38">
        <v>2101</v>
      </c>
      <c r="U4001" s="14">
        <f>S4001/H4001</f>
        <v>0.24633842815660995</v>
      </c>
      <c r="V4001" s="19"/>
      <c r="W4001" s="19"/>
      <c r="X4001" s="37" t="s">
        <v>3467</v>
      </c>
    </row>
    <row r="4002" spans="1:24" ht="16.5" customHeight="1">
      <c r="A4002" s="38">
        <v>592</v>
      </c>
      <c r="B4002" s="39">
        <v>40712</v>
      </c>
      <c r="C4002" s="38">
        <v>10303937</v>
      </c>
      <c r="D4002" s="40" t="s">
        <v>1779</v>
      </c>
      <c r="E4002" s="38">
        <v>6</v>
      </c>
      <c r="F4002" s="38">
        <v>118</v>
      </c>
      <c r="G4002" s="38" t="s">
        <v>23</v>
      </c>
      <c r="H4002" s="42">
        <v>16205.1</v>
      </c>
      <c r="I4002" s="55"/>
      <c r="J4002" s="44">
        <v>42275</v>
      </c>
      <c r="K4002" s="42">
        <v>0</v>
      </c>
      <c r="L4002" s="42">
        <v>12213.14</v>
      </c>
      <c r="M4002" s="44">
        <v>45138</v>
      </c>
      <c r="N4002" s="42">
        <f>H4002-K4002-L4002</f>
        <v>3991.9600000000009</v>
      </c>
      <c r="O4002" s="42">
        <v>0</v>
      </c>
      <c r="P4002" s="45">
        <v>0.13</v>
      </c>
      <c r="Q4002" s="42">
        <v>0</v>
      </c>
      <c r="R4002" s="42">
        <v>0</v>
      </c>
      <c r="S4002" s="42">
        <v>3991.96</v>
      </c>
      <c r="T4002" s="38">
        <v>5000</v>
      </c>
      <c r="U4002" s="14">
        <f>S4002/H4002</f>
        <v>0.24633973255333197</v>
      </c>
      <c r="V4002" s="19"/>
      <c r="W4002" s="19"/>
      <c r="X4002" s="37" t="s">
        <v>3467</v>
      </c>
    </row>
    <row r="4003" spans="1:24" ht="16.5" customHeight="1">
      <c r="A4003" s="38">
        <v>428</v>
      </c>
      <c r="B4003" s="39">
        <v>40712</v>
      </c>
      <c r="C4003" s="38">
        <v>10303423</v>
      </c>
      <c r="D4003" s="40" t="s">
        <v>1033</v>
      </c>
      <c r="E4003" s="38">
        <v>8</v>
      </c>
      <c r="F4003" s="38">
        <v>118</v>
      </c>
      <c r="G4003" s="38" t="s">
        <v>23</v>
      </c>
      <c r="H4003" s="42">
        <v>13640</v>
      </c>
      <c r="I4003" s="55"/>
      <c r="J4003" s="44">
        <v>42275</v>
      </c>
      <c r="K4003" s="42">
        <v>0</v>
      </c>
      <c r="L4003" s="42">
        <v>10279.92</v>
      </c>
      <c r="M4003" s="44">
        <v>45138</v>
      </c>
      <c r="N4003" s="42">
        <f>H4003-K4003-L4003</f>
        <v>3360.08</v>
      </c>
      <c r="O4003" s="42">
        <v>0</v>
      </c>
      <c r="P4003" s="45">
        <v>0.13</v>
      </c>
      <c r="Q4003" s="42">
        <v>0</v>
      </c>
      <c r="R4003" s="42">
        <v>0</v>
      </c>
      <c r="S4003" s="42">
        <v>3360.08</v>
      </c>
      <c r="T4003" s="38">
        <v>2101</v>
      </c>
      <c r="U4003" s="14">
        <f>S4003/H4003</f>
        <v>0.24634017595307917</v>
      </c>
      <c r="V4003" s="19"/>
      <c r="W4003" s="19"/>
      <c r="X4003" s="37" t="s">
        <v>3467</v>
      </c>
    </row>
    <row r="4004" spans="1:24" ht="16.5" customHeight="1">
      <c r="A4004" s="38">
        <v>507</v>
      </c>
      <c r="B4004" s="39">
        <v>40712</v>
      </c>
      <c r="C4004" s="38">
        <v>10303656</v>
      </c>
      <c r="D4004" s="40" t="s">
        <v>404</v>
      </c>
      <c r="E4004" s="38">
        <v>1</v>
      </c>
      <c r="F4004" s="38">
        <v>118</v>
      </c>
      <c r="G4004" s="38" t="s">
        <v>23</v>
      </c>
      <c r="H4004" s="42">
        <v>2999.75</v>
      </c>
      <c r="I4004" s="55"/>
      <c r="J4004" s="44">
        <v>42274</v>
      </c>
      <c r="K4004" s="42">
        <v>0</v>
      </c>
      <c r="L4004" s="42">
        <v>2260.79</v>
      </c>
      <c r="M4004" s="44">
        <v>45138</v>
      </c>
      <c r="N4004" s="42">
        <f>H4004-K4004-L4004</f>
        <v>738.96</v>
      </c>
      <c r="O4004" s="42">
        <v>0</v>
      </c>
      <c r="P4004" s="45">
        <v>0.13</v>
      </c>
      <c r="Q4004" s="42">
        <v>0</v>
      </c>
      <c r="R4004" s="42">
        <v>0</v>
      </c>
      <c r="S4004" s="42">
        <v>738.96</v>
      </c>
      <c r="T4004" s="38">
        <v>2001</v>
      </c>
      <c r="U4004" s="14">
        <f>S4004/H4004</f>
        <v>0.24634052837736478</v>
      </c>
      <c r="V4004" s="19"/>
      <c r="W4004" s="19"/>
      <c r="X4004" s="37" t="s">
        <v>3467</v>
      </c>
    </row>
    <row r="4005" spans="1:24" ht="16.5" customHeight="1">
      <c r="A4005" s="38">
        <v>418</v>
      </c>
      <c r="B4005" s="39">
        <v>40712</v>
      </c>
      <c r="C4005" s="38">
        <v>10303412</v>
      </c>
      <c r="D4005" s="40" t="s">
        <v>901</v>
      </c>
      <c r="E4005" s="38">
        <v>5</v>
      </c>
      <c r="F4005" s="38">
        <v>118</v>
      </c>
      <c r="G4005" s="38" t="s">
        <v>23</v>
      </c>
      <c r="H4005" s="42">
        <v>4700.8500000000004</v>
      </c>
      <c r="I4005" s="55"/>
      <c r="J4005" s="44">
        <v>42275</v>
      </c>
      <c r="K4005" s="42">
        <v>0</v>
      </c>
      <c r="L4005" s="42">
        <v>3542.84</v>
      </c>
      <c r="M4005" s="44">
        <v>45138</v>
      </c>
      <c r="N4005" s="42">
        <f>H4005-K4005-L4005</f>
        <v>1158.0100000000002</v>
      </c>
      <c r="O4005" s="42">
        <v>0</v>
      </c>
      <c r="P4005" s="45">
        <v>0.13</v>
      </c>
      <c r="Q4005" s="42">
        <v>0</v>
      </c>
      <c r="R4005" s="42">
        <v>0</v>
      </c>
      <c r="S4005" s="42">
        <v>1158.01</v>
      </c>
      <c r="T4005" s="38">
        <v>2101</v>
      </c>
      <c r="U4005" s="14">
        <f>S4005/H4005</f>
        <v>0.24634055543146449</v>
      </c>
      <c r="V4005" s="19"/>
      <c r="W4005" s="19"/>
      <c r="X4005" s="37" t="s">
        <v>3467</v>
      </c>
    </row>
    <row r="4006" spans="1:24" ht="16.5" customHeight="1">
      <c r="A4006" s="38">
        <v>372</v>
      </c>
      <c r="B4006" s="39">
        <v>40712</v>
      </c>
      <c r="C4006" s="38">
        <v>10303344</v>
      </c>
      <c r="D4006" s="40" t="s">
        <v>1673</v>
      </c>
      <c r="E4006" s="38">
        <v>22</v>
      </c>
      <c r="F4006" s="38">
        <v>118</v>
      </c>
      <c r="G4006" s="38" t="s">
        <v>23</v>
      </c>
      <c r="H4006" s="42">
        <v>11500</v>
      </c>
      <c r="I4006" s="55"/>
      <c r="J4006" s="44">
        <v>42275</v>
      </c>
      <c r="K4006" s="42">
        <v>0</v>
      </c>
      <c r="L4006" s="42">
        <v>8667.08</v>
      </c>
      <c r="M4006" s="44">
        <v>45138</v>
      </c>
      <c r="N4006" s="42">
        <f>H4006-K4006-L4006</f>
        <v>2832.92</v>
      </c>
      <c r="O4006" s="42">
        <v>0</v>
      </c>
      <c r="P4006" s="45">
        <v>0.13</v>
      </c>
      <c r="Q4006" s="42">
        <v>0</v>
      </c>
      <c r="R4006" s="42">
        <v>0</v>
      </c>
      <c r="S4006" s="42">
        <v>2832.92</v>
      </c>
      <c r="T4006" s="38">
        <v>1601</v>
      </c>
      <c r="U4006" s="14">
        <f>S4006/H4006</f>
        <v>0.24634086956521739</v>
      </c>
      <c r="V4006" s="19"/>
      <c r="W4006" s="19"/>
      <c r="X4006" s="37" t="s">
        <v>3467</v>
      </c>
    </row>
    <row r="4007" spans="1:24" ht="16.5" customHeight="1">
      <c r="A4007" s="38">
        <v>596</v>
      </c>
      <c r="B4007" s="39">
        <v>40712</v>
      </c>
      <c r="C4007" s="38">
        <v>10303942</v>
      </c>
      <c r="D4007" s="40" t="s">
        <v>1781</v>
      </c>
      <c r="E4007" s="38">
        <v>2</v>
      </c>
      <c r="F4007" s="38">
        <v>118</v>
      </c>
      <c r="G4007" s="38" t="s">
        <v>23</v>
      </c>
      <c r="H4007" s="42">
        <v>3726.5</v>
      </c>
      <c r="I4007" s="55"/>
      <c r="J4007" s="44">
        <v>42275</v>
      </c>
      <c r="K4007" s="42">
        <v>0</v>
      </c>
      <c r="L4007" s="42">
        <v>2808.51</v>
      </c>
      <c r="M4007" s="44">
        <v>45138</v>
      </c>
      <c r="N4007" s="42">
        <f>H4007-K4007-L4007</f>
        <v>917.98999999999978</v>
      </c>
      <c r="O4007" s="42">
        <v>0</v>
      </c>
      <c r="P4007" s="45">
        <v>0.13</v>
      </c>
      <c r="Q4007" s="42">
        <v>0</v>
      </c>
      <c r="R4007" s="42">
        <v>0</v>
      </c>
      <c r="S4007" s="42">
        <v>917.99</v>
      </c>
      <c r="T4007" s="38">
        <v>5000</v>
      </c>
      <c r="U4007" s="14">
        <f>S4007/H4007</f>
        <v>0.24634107070978131</v>
      </c>
      <c r="V4007" s="19"/>
      <c r="W4007" s="19"/>
      <c r="X4007" s="37" t="s">
        <v>3467</v>
      </c>
    </row>
    <row r="4008" spans="1:24" ht="16.5" customHeight="1">
      <c r="A4008" s="38">
        <v>238</v>
      </c>
      <c r="B4008" s="39">
        <v>40712</v>
      </c>
      <c r="C4008" s="38">
        <v>10302523</v>
      </c>
      <c r="D4008" s="40" t="s">
        <v>271</v>
      </c>
      <c r="E4008" s="38">
        <v>4</v>
      </c>
      <c r="F4008" s="38">
        <v>118</v>
      </c>
      <c r="G4008" s="38" t="s">
        <v>23</v>
      </c>
      <c r="H4008" s="42">
        <v>11965.8</v>
      </c>
      <c r="I4008" s="55"/>
      <c r="J4008" s="44">
        <v>42275</v>
      </c>
      <c r="K4008" s="42">
        <v>0</v>
      </c>
      <c r="L4008" s="42">
        <v>9018.1299999999992</v>
      </c>
      <c r="M4008" s="44">
        <v>45138</v>
      </c>
      <c r="N4008" s="42">
        <f>H4008-K4008-L4008</f>
        <v>2947.67</v>
      </c>
      <c r="O4008" s="42">
        <v>0</v>
      </c>
      <c r="P4008" s="45">
        <v>0.13</v>
      </c>
      <c r="Q4008" s="42">
        <v>0</v>
      </c>
      <c r="R4008" s="42">
        <v>0</v>
      </c>
      <c r="S4008" s="42">
        <v>2947.67</v>
      </c>
      <c r="T4008" s="38">
        <v>2101</v>
      </c>
      <c r="U4008" s="14">
        <f>S4008/H4008</f>
        <v>0.24634123919838208</v>
      </c>
      <c r="V4008" s="19"/>
      <c r="W4008" s="19"/>
      <c r="X4008" s="37" t="s">
        <v>3467</v>
      </c>
    </row>
    <row r="4009" spans="1:24" ht="16.5" customHeight="1">
      <c r="A4009" s="38">
        <v>388</v>
      </c>
      <c r="B4009" s="39">
        <v>40712</v>
      </c>
      <c r="C4009" s="38">
        <v>10303361</v>
      </c>
      <c r="D4009" s="40" t="s">
        <v>330</v>
      </c>
      <c r="E4009" s="38">
        <v>30</v>
      </c>
      <c r="F4009" s="38">
        <v>118</v>
      </c>
      <c r="G4009" s="38" t="s">
        <v>23</v>
      </c>
      <c r="H4009" s="42">
        <v>2490</v>
      </c>
      <c r="I4009" s="55"/>
      <c r="J4009" s="44">
        <v>42275</v>
      </c>
      <c r="K4009" s="42">
        <v>0</v>
      </c>
      <c r="L4009" s="42">
        <v>1876.61</v>
      </c>
      <c r="M4009" s="44">
        <v>45138</v>
      </c>
      <c r="N4009" s="42">
        <f>H4009-K4009-L4009</f>
        <v>613.3900000000001</v>
      </c>
      <c r="O4009" s="42">
        <v>0</v>
      </c>
      <c r="P4009" s="45">
        <v>0.13</v>
      </c>
      <c r="Q4009" s="42">
        <v>0</v>
      </c>
      <c r="R4009" s="42">
        <v>0</v>
      </c>
      <c r="S4009" s="42">
        <v>613.39</v>
      </c>
      <c r="T4009" s="38">
        <v>2107</v>
      </c>
      <c r="U4009" s="14">
        <f>S4009/H4009</f>
        <v>0.24634136546184737</v>
      </c>
      <c r="V4009" s="19"/>
      <c r="W4009" s="19"/>
      <c r="X4009" s="37" t="s">
        <v>3467</v>
      </c>
    </row>
    <row r="4010" spans="1:24" ht="16.5" customHeight="1">
      <c r="A4010" s="38">
        <v>283</v>
      </c>
      <c r="B4010" s="39">
        <v>40712</v>
      </c>
      <c r="C4010" s="38">
        <v>10302587</v>
      </c>
      <c r="D4010" s="40" t="s">
        <v>383</v>
      </c>
      <c r="E4010" s="38">
        <v>3</v>
      </c>
      <c r="F4010" s="38">
        <v>118</v>
      </c>
      <c r="G4010" s="38" t="s">
        <v>23</v>
      </c>
      <c r="H4010" s="42">
        <v>2692.32</v>
      </c>
      <c r="I4010" s="55"/>
      <c r="J4010" s="44">
        <v>42275</v>
      </c>
      <c r="K4010" s="42">
        <v>0</v>
      </c>
      <c r="L4010" s="42">
        <v>2029.09</v>
      </c>
      <c r="M4010" s="44">
        <v>45138</v>
      </c>
      <c r="N4010" s="42">
        <f>H4010-K4010-L4010</f>
        <v>663.23000000000025</v>
      </c>
      <c r="O4010" s="42">
        <v>0</v>
      </c>
      <c r="P4010" s="45">
        <v>0.13</v>
      </c>
      <c r="Q4010" s="42">
        <v>0</v>
      </c>
      <c r="R4010" s="42">
        <v>0</v>
      </c>
      <c r="S4010" s="42">
        <v>663.23</v>
      </c>
      <c r="T4010" s="38">
        <v>2101</v>
      </c>
      <c r="U4010" s="14">
        <f>S4010/H4010</f>
        <v>0.24634144529625007</v>
      </c>
      <c r="V4010" s="19"/>
      <c r="W4010" s="19"/>
      <c r="X4010" s="37" t="s">
        <v>3467</v>
      </c>
    </row>
    <row r="4011" spans="1:24" ht="16.5" customHeight="1">
      <c r="A4011" s="38">
        <v>229</v>
      </c>
      <c r="B4011" s="39">
        <v>40712</v>
      </c>
      <c r="C4011" s="38">
        <v>10302513</v>
      </c>
      <c r="D4011" s="40" t="s">
        <v>844</v>
      </c>
      <c r="E4011" s="38">
        <v>1</v>
      </c>
      <c r="F4011" s="38">
        <v>118</v>
      </c>
      <c r="G4011" s="38" t="s">
        <v>23</v>
      </c>
      <c r="H4011" s="42">
        <v>3162.39</v>
      </c>
      <c r="I4011" s="55"/>
      <c r="J4011" s="44">
        <v>42275</v>
      </c>
      <c r="K4011" s="42">
        <v>0</v>
      </c>
      <c r="L4011" s="42">
        <v>2383.36</v>
      </c>
      <c r="M4011" s="44">
        <v>45138</v>
      </c>
      <c r="N4011" s="42">
        <f>H4011-K4011-L4011</f>
        <v>779.02999999999975</v>
      </c>
      <c r="O4011" s="42">
        <v>0</v>
      </c>
      <c r="P4011" s="45">
        <v>0.13</v>
      </c>
      <c r="Q4011" s="42">
        <v>0</v>
      </c>
      <c r="R4011" s="42">
        <v>0</v>
      </c>
      <c r="S4011" s="42">
        <v>779.03</v>
      </c>
      <c r="T4011" s="38">
        <v>2101</v>
      </c>
      <c r="U4011" s="14">
        <f>S4011/H4011</f>
        <v>0.24634216526108418</v>
      </c>
      <c r="V4011" s="19"/>
      <c r="W4011" s="19"/>
      <c r="X4011" s="37" t="s">
        <v>3467</v>
      </c>
    </row>
    <row r="4012" spans="1:24" ht="16.5" customHeight="1">
      <c r="A4012" s="38">
        <v>392</v>
      </c>
      <c r="B4012" s="39">
        <v>40712</v>
      </c>
      <c r="C4012" s="38">
        <v>10303366</v>
      </c>
      <c r="D4012" s="40" t="s">
        <v>333</v>
      </c>
      <c r="E4012" s="38">
        <v>30</v>
      </c>
      <c r="F4012" s="38">
        <v>118</v>
      </c>
      <c r="G4012" s="38" t="s">
        <v>23</v>
      </c>
      <c r="H4012" s="42">
        <v>1050</v>
      </c>
      <c r="I4012" s="55"/>
      <c r="J4012" s="44">
        <v>42275</v>
      </c>
      <c r="K4012" s="42">
        <v>0</v>
      </c>
      <c r="L4012" s="42">
        <v>791.34</v>
      </c>
      <c r="M4012" s="44">
        <v>45138</v>
      </c>
      <c r="N4012" s="42">
        <f>H4012-K4012-L4012</f>
        <v>258.65999999999997</v>
      </c>
      <c r="O4012" s="42">
        <v>0</v>
      </c>
      <c r="P4012" s="45">
        <v>0.13</v>
      </c>
      <c r="Q4012" s="42">
        <v>0</v>
      </c>
      <c r="R4012" s="42">
        <v>0</v>
      </c>
      <c r="S4012" s="42">
        <v>258.66000000000003</v>
      </c>
      <c r="T4012" s="38">
        <v>2101</v>
      </c>
      <c r="U4012" s="14">
        <f>S4012/H4012</f>
        <v>0.24634285714285717</v>
      </c>
      <c r="V4012" s="19"/>
      <c r="W4012" s="19"/>
      <c r="X4012" s="37" t="s">
        <v>3467</v>
      </c>
    </row>
    <row r="4013" spans="1:24" ht="16.5" customHeight="1">
      <c r="A4013" s="38">
        <v>499</v>
      </c>
      <c r="B4013" s="39">
        <v>40712</v>
      </c>
      <c r="C4013" s="38">
        <v>10303645</v>
      </c>
      <c r="D4013" s="40" t="s">
        <v>1729</v>
      </c>
      <c r="E4013" s="38">
        <v>6</v>
      </c>
      <c r="F4013" s="38">
        <v>118</v>
      </c>
      <c r="G4013" s="38" t="s">
        <v>23</v>
      </c>
      <c r="H4013" s="42">
        <v>4102.5600000000004</v>
      </c>
      <c r="I4013" s="55"/>
      <c r="J4013" s="44">
        <v>42275</v>
      </c>
      <c r="K4013" s="42">
        <v>0</v>
      </c>
      <c r="L4013" s="42">
        <v>3091.92</v>
      </c>
      <c r="M4013" s="44">
        <v>45138</v>
      </c>
      <c r="N4013" s="42">
        <f>H4013-K4013-L4013</f>
        <v>1010.6400000000003</v>
      </c>
      <c r="O4013" s="42">
        <v>0</v>
      </c>
      <c r="P4013" s="45">
        <v>0.13</v>
      </c>
      <c r="Q4013" s="42">
        <v>0</v>
      </c>
      <c r="R4013" s="42">
        <v>0</v>
      </c>
      <c r="S4013" s="42">
        <v>1010.64</v>
      </c>
      <c r="T4013" s="38">
        <v>2101</v>
      </c>
      <c r="U4013" s="14">
        <f>S4013/H4013</f>
        <v>0.24634374634374631</v>
      </c>
      <c r="V4013" s="19"/>
      <c r="W4013" s="19"/>
      <c r="X4013" s="37" t="s">
        <v>3467</v>
      </c>
    </row>
    <row r="4014" spans="1:24" ht="16.5" customHeight="1">
      <c r="A4014" s="38">
        <v>288</v>
      </c>
      <c r="B4014" s="39">
        <v>40712</v>
      </c>
      <c r="C4014" s="38">
        <v>10302590</v>
      </c>
      <c r="D4014" s="40" t="s">
        <v>1031</v>
      </c>
      <c r="E4014" s="38">
        <v>1</v>
      </c>
      <c r="F4014" s="38">
        <v>118</v>
      </c>
      <c r="G4014" s="38" t="s">
        <v>23</v>
      </c>
      <c r="H4014" s="42">
        <v>3247.86</v>
      </c>
      <c r="I4014" s="55"/>
      <c r="J4014" s="44">
        <v>42275</v>
      </c>
      <c r="K4014" s="42">
        <v>0</v>
      </c>
      <c r="L4014" s="42">
        <v>2447.77</v>
      </c>
      <c r="M4014" s="44">
        <v>45138</v>
      </c>
      <c r="N4014" s="42">
        <f>H4014-K4014-L4014</f>
        <v>800.09000000000015</v>
      </c>
      <c r="O4014" s="42">
        <v>0</v>
      </c>
      <c r="P4014" s="45">
        <v>0.13</v>
      </c>
      <c r="Q4014" s="42">
        <v>0</v>
      </c>
      <c r="R4014" s="42">
        <v>0</v>
      </c>
      <c r="S4014" s="42">
        <v>800.09</v>
      </c>
      <c r="T4014" s="38">
        <v>2101</v>
      </c>
      <c r="U4014" s="14">
        <f>S4014/H4014</f>
        <v>0.24634374634374634</v>
      </c>
      <c r="V4014" s="19"/>
      <c r="W4014" s="19"/>
      <c r="X4014" s="37" t="s">
        <v>3467</v>
      </c>
    </row>
    <row r="4015" spans="1:24" ht="16.5" customHeight="1">
      <c r="A4015" s="38">
        <v>220</v>
      </c>
      <c r="B4015" s="39">
        <v>40712</v>
      </c>
      <c r="C4015" s="38">
        <v>10302504</v>
      </c>
      <c r="D4015" s="40" t="s">
        <v>1605</v>
      </c>
      <c r="E4015" s="38">
        <v>5</v>
      </c>
      <c r="F4015" s="38">
        <v>118</v>
      </c>
      <c r="G4015" s="38" t="s">
        <v>23</v>
      </c>
      <c r="H4015" s="42">
        <v>8119.65</v>
      </c>
      <c r="I4015" s="55"/>
      <c r="J4015" s="44">
        <v>42275</v>
      </c>
      <c r="K4015" s="42">
        <v>0</v>
      </c>
      <c r="L4015" s="42">
        <v>6119.41</v>
      </c>
      <c r="M4015" s="44">
        <v>45138</v>
      </c>
      <c r="N4015" s="42">
        <f>H4015-K4015-L4015</f>
        <v>2000.2399999999998</v>
      </c>
      <c r="O4015" s="42">
        <v>0</v>
      </c>
      <c r="P4015" s="45">
        <v>0.13</v>
      </c>
      <c r="Q4015" s="42">
        <v>0</v>
      </c>
      <c r="R4015" s="42">
        <v>0</v>
      </c>
      <c r="S4015" s="42">
        <v>2000.24</v>
      </c>
      <c r="T4015" s="38">
        <v>5000</v>
      </c>
      <c r="U4015" s="14">
        <f>S4015/H4015</f>
        <v>0.24634559371401477</v>
      </c>
      <c r="V4015" s="19"/>
      <c r="W4015" s="19"/>
      <c r="X4015" s="37" t="s">
        <v>3467</v>
      </c>
    </row>
    <row r="4016" spans="1:24" ht="16.5" customHeight="1">
      <c r="A4016" s="38">
        <v>245</v>
      </c>
      <c r="B4016" s="39">
        <v>40712</v>
      </c>
      <c r="C4016" s="38">
        <v>10302528</v>
      </c>
      <c r="D4016" s="40" t="s">
        <v>866</v>
      </c>
      <c r="E4016" s="38">
        <v>2</v>
      </c>
      <c r="F4016" s="38">
        <v>118</v>
      </c>
      <c r="G4016" s="38" t="s">
        <v>23</v>
      </c>
      <c r="H4016" s="42">
        <v>5128.2</v>
      </c>
      <c r="I4016" s="55"/>
      <c r="J4016" s="44">
        <v>42275</v>
      </c>
      <c r="K4016" s="42">
        <v>0</v>
      </c>
      <c r="L4016" s="42">
        <v>3864.89</v>
      </c>
      <c r="M4016" s="44">
        <v>45138</v>
      </c>
      <c r="N4016" s="42">
        <f>H4016-K4016-L4016</f>
        <v>1263.31</v>
      </c>
      <c r="O4016" s="42">
        <v>0</v>
      </c>
      <c r="P4016" s="45">
        <v>0.13</v>
      </c>
      <c r="Q4016" s="42">
        <v>0</v>
      </c>
      <c r="R4016" s="42">
        <v>0</v>
      </c>
      <c r="S4016" s="42">
        <v>1263.31</v>
      </c>
      <c r="T4016" s="38">
        <v>2101</v>
      </c>
      <c r="U4016" s="14">
        <f>S4016/H4016</f>
        <v>0.24634569634569634</v>
      </c>
      <c r="V4016" s="19"/>
      <c r="W4016" s="19"/>
      <c r="X4016" s="37" t="s">
        <v>3467</v>
      </c>
    </row>
    <row r="4017" spans="1:24" ht="16.5" customHeight="1">
      <c r="A4017" s="38">
        <v>463</v>
      </c>
      <c r="B4017" s="39">
        <v>40712</v>
      </c>
      <c r="C4017" s="38">
        <v>10303605</v>
      </c>
      <c r="D4017" s="40" t="s">
        <v>1707</v>
      </c>
      <c r="E4017" s="38">
        <v>1</v>
      </c>
      <c r="F4017" s="38">
        <v>118</v>
      </c>
      <c r="G4017" s="38" t="s">
        <v>23</v>
      </c>
      <c r="H4017" s="42">
        <v>555.55999999999995</v>
      </c>
      <c r="I4017" s="55"/>
      <c r="J4017" s="44">
        <v>42275</v>
      </c>
      <c r="K4017" s="42">
        <v>0</v>
      </c>
      <c r="L4017" s="42">
        <v>418.7</v>
      </c>
      <c r="M4017" s="44">
        <v>45138</v>
      </c>
      <c r="N4017" s="42">
        <f>H4017-K4017-L4017</f>
        <v>136.85999999999996</v>
      </c>
      <c r="O4017" s="42">
        <v>0</v>
      </c>
      <c r="P4017" s="45">
        <v>0.13</v>
      </c>
      <c r="Q4017" s="42">
        <v>0</v>
      </c>
      <c r="R4017" s="42">
        <v>0</v>
      </c>
      <c r="S4017" s="42">
        <v>136.86000000000001</v>
      </c>
      <c r="T4017" s="38">
        <v>5000</v>
      </c>
      <c r="U4017" s="14">
        <f>S4017/H4017</f>
        <v>0.24634602923176618</v>
      </c>
      <c r="V4017" s="19"/>
      <c r="W4017" s="19"/>
      <c r="X4017" s="37" t="s">
        <v>3467</v>
      </c>
    </row>
    <row r="4018" spans="1:24" ht="16.5" customHeight="1">
      <c r="A4018" s="38">
        <v>231</v>
      </c>
      <c r="B4018" s="39">
        <v>40712</v>
      </c>
      <c r="C4018" s="38">
        <v>10302515</v>
      </c>
      <c r="D4018" s="40" t="s">
        <v>1613</v>
      </c>
      <c r="E4018" s="38">
        <v>1</v>
      </c>
      <c r="F4018" s="38">
        <v>118</v>
      </c>
      <c r="G4018" s="38" t="s">
        <v>23</v>
      </c>
      <c r="H4018" s="42">
        <v>4102.5600000000004</v>
      </c>
      <c r="I4018" s="55"/>
      <c r="J4018" s="44">
        <v>42275</v>
      </c>
      <c r="K4018" s="42">
        <v>0</v>
      </c>
      <c r="L4018" s="42">
        <v>3091.91</v>
      </c>
      <c r="M4018" s="44">
        <v>45138</v>
      </c>
      <c r="N4018" s="42">
        <f>H4018-K4018-L4018</f>
        <v>1010.6500000000005</v>
      </c>
      <c r="O4018" s="42">
        <v>0</v>
      </c>
      <c r="P4018" s="45">
        <v>0.13</v>
      </c>
      <c r="Q4018" s="42">
        <v>0</v>
      </c>
      <c r="R4018" s="42">
        <v>0</v>
      </c>
      <c r="S4018" s="42">
        <v>1010.65</v>
      </c>
      <c r="T4018" s="38">
        <v>2101</v>
      </c>
      <c r="U4018" s="14">
        <f>S4018/H4018</f>
        <v>0.24634618384618381</v>
      </c>
      <c r="V4018" s="19"/>
      <c r="W4018" s="19"/>
      <c r="X4018" s="37" t="s">
        <v>3467</v>
      </c>
    </row>
    <row r="4019" spans="1:24" ht="16.5" customHeight="1">
      <c r="A4019" s="38">
        <v>260</v>
      </c>
      <c r="B4019" s="39">
        <v>40712</v>
      </c>
      <c r="C4019" s="38">
        <v>10302567</v>
      </c>
      <c r="D4019" s="40" t="s">
        <v>1624</v>
      </c>
      <c r="E4019" s="38">
        <v>1</v>
      </c>
      <c r="F4019" s="38">
        <v>118</v>
      </c>
      <c r="G4019" s="38" t="s">
        <v>23</v>
      </c>
      <c r="H4019" s="42">
        <v>3897.44</v>
      </c>
      <c r="I4019" s="55"/>
      <c r="J4019" s="44">
        <v>42275</v>
      </c>
      <c r="K4019" s="42">
        <v>0</v>
      </c>
      <c r="L4019" s="42">
        <v>2937.32</v>
      </c>
      <c r="M4019" s="44">
        <v>45138</v>
      </c>
      <c r="N4019" s="42">
        <f>H4019-K4019-L4019</f>
        <v>960.11999999999989</v>
      </c>
      <c r="O4019" s="42">
        <v>0</v>
      </c>
      <c r="P4019" s="45">
        <v>0.13</v>
      </c>
      <c r="Q4019" s="42">
        <v>0</v>
      </c>
      <c r="R4019" s="42">
        <v>0</v>
      </c>
      <c r="S4019" s="42">
        <v>960.12</v>
      </c>
      <c r="T4019" s="38">
        <v>2101</v>
      </c>
      <c r="U4019" s="14">
        <f>S4019/H4019</f>
        <v>0.246346319635453</v>
      </c>
      <c r="V4019" s="19"/>
      <c r="W4019" s="19"/>
      <c r="X4019" s="37" t="s">
        <v>3467</v>
      </c>
    </row>
    <row r="4020" spans="1:24" ht="16.5" customHeight="1">
      <c r="A4020" s="38">
        <v>400</v>
      </c>
      <c r="B4020" s="39">
        <v>40712</v>
      </c>
      <c r="C4020" s="38">
        <v>10303373</v>
      </c>
      <c r="D4020" s="40" t="s">
        <v>101</v>
      </c>
      <c r="E4020" s="38">
        <v>1</v>
      </c>
      <c r="F4020" s="38">
        <v>118</v>
      </c>
      <c r="G4020" s="38" t="s">
        <v>23</v>
      </c>
      <c r="H4020" s="42">
        <v>3280</v>
      </c>
      <c r="I4020" s="55"/>
      <c r="J4020" s="44">
        <v>42275</v>
      </c>
      <c r="K4020" s="42">
        <v>0</v>
      </c>
      <c r="L4020" s="42">
        <v>2471.98</v>
      </c>
      <c r="M4020" s="44">
        <v>45138</v>
      </c>
      <c r="N4020" s="42">
        <f>H4020-K4020-L4020</f>
        <v>808.02</v>
      </c>
      <c r="O4020" s="42">
        <v>0</v>
      </c>
      <c r="P4020" s="45">
        <v>0.13</v>
      </c>
      <c r="Q4020" s="42">
        <v>0</v>
      </c>
      <c r="R4020" s="42">
        <v>0</v>
      </c>
      <c r="S4020" s="42">
        <v>808.02</v>
      </c>
      <c r="T4020" s="38">
        <v>2001</v>
      </c>
      <c r="U4020" s="14">
        <f>S4020/H4020</f>
        <v>0.24634756097560975</v>
      </c>
      <c r="V4020" s="19"/>
      <c r="W4020" s="19"/>
      <c r="X4020" s="37" t="s">
        <v>3467</v>
      </c>
    </row>
    <row r="4021" spans="1:24" ht="16.5" customHeight="1">
      <c r="A4021" s="38">
        <v>560</v>
      </c>
      <c r="B4021" s="39">
        <v>40712</v>
      </c>
      <c r="C4021" s="38">
        <v>10303905</v>
      </c>
      <c r="D4021" s="40" t="s">
        <v>863</v>
      </c>
      <c r="E4021" s="38">
        <v>11</v>
      </c>
      <c r="F4021" s="38">
        <v>118</v>
      </c>
      <c r="G4021" s="38" t="s">
        <v>23</v>
      </c>
      <c r="H4021" s="42">
        <v>7323.91</v>
      </c>
      <c r="I4021" s="55"/>
      <c r="J4021" s="44">
        <v>42275</v>
      </c>
      <c r="K4021" s="42">
        <v>0</v>
      </c>
      <c r="L4021" s="42">
        <v>5519.68</v>
      </c>
      <c r="M4021" s="44">
        <v>45138</v>
      </c>
      <c r="N4021" s="42">
        <f>H4021-K4021-L4021</f>
        <v>1804.2299999999996</v>
      </c>
      <c r="O4021" s="42">
        <v>0</v>
      </c>
      <c r="P4021" s="45">
        <v>0.13</v>
      </c>
      <c r="Q4021" s="42">
        <v>0</v>
      </c>
      <c r="R4021" s="42">
        <v>0</v>
      </c>
      <c r="S4021" s="42">
        <v>1804.23</v>
      </c>
      <c r="T4021" s="38">
        <v>2101</v>
      </c>
      <c r="U4021" s="14">
        <f>S4021/H4021</f>
        <v>0.24634792071448175</v>
      </c>
      <c r="V4021" s="19"/>
      <c r="W4021" s="19"/>
      <c r="X4021" s="37" t="s">
        <v>3467</v>
      </c>
    </row>
    <row r="4022" spans="1:24" ht="16.5" customHeight="1">
      <c r="A4022" s="38">
        <v>361</v>
      </c>
      <c r="B4022" s="39">
        <v>40712</v>
      </c>
      <c r="C4022" s="38">
        <v>10303332</v>
      </c>
      <c r="D4022" s="40" t="s">
        <v>1668</v>
      </c>
      <c r="E4022" s="38">
        <v>1</v>
      </c>
      <c r="F4022" s="38">
        <v>118</v>
      </c>
      <c r="G4022" s="38" t="s">
        <v>23</v>
      </c>
      <c r="H4022" s="42">
        <v>1290</v>
      </c>
      <c r="I4022" s="55"/>
      <c r="J4022" s="44">
        <v>42275</v>
      </c>
      <c r="K4022" s="42">
        <v>0</v>
      </c>
      <c r="L4022" s="42">
        <v>972.21</v>
      </c>
      <c r="M4022" s="44">
        <v>45138</v>
      </c>
      <c r="N4022" s="42">
        <f>H4022-K4022-L4022</f>
        <v>317.78999999999996</v>
      </c>
      <c r="O4022" s="42">
        <v>0</v>
      </c>
      <c r="P4022" s="45">
        <v>0.13</v>
      </c>
      <c r="Q4022" s="42">
        <v>0</v>
      </c>
      <c r="R4022" s="42">
        <v>0</v>
      </c>
      <c r="S4022" s="42">
        <v>317.79000000000002</v>
      </c>
      <c r="T4022" s="38">
        <v>5000</v>
      </c>
      <c r="U4022" s="14">
        <f>S4022/H4022</f>
        <v>0.24634883720930234</v>
      </c>
      <c r="V4022" s="19"/>
      <c r="W4022" s="19"/>
      <c r="X4022" s="37" t="s">
        <v>3467</v>
      </c>
    </row>
    <row r="4023" spans="1:24" ht="16.5" customHeight="1">
      <c r="A4023" s="38">
        <v>501</v>
      </c>
      <c r="B4023" s="39">
        <v>40712</v>
      </c>
      <c r="C4023" s="38">
        <v>10303647</v>
      </c>
      <c r="D4023" s="40" t="s">
        <v>1731</v>
      </c>
      <c r="E4023" s="38">
        <v>4</v>
      </c>
      <c r="F4023" s="38">
        <v>118</v>
      </c>
      <c r="G4023" s="38" t="s">
        <v>23</v>
      </c>
      <c r="H4023" s="42">
        <v>3213.68</v>
      </c>
      <c r="I4023" s="55"/>
      <c r="J4023" s="44">
        <v>42275</v>
      </c>
      <c r="K4023" s="42">
        <v>0</v>
      </c>
      <c r="L4023" s="42">
        <v>2421.9899999999998</v>
      </c>
      <c r="M4023" s="44">
        <v>45138</v>
      </c>
      <c r="N4023" s="42">
        <f>H4023-K4023-L4023</f>
        <v>791.69</v>
      </c>
      <c r="O4023" s="42">
        <v>0</v>
      </c>
      <c r="P4023" s="45">
        <v>0.13</v>
      </c>
      <c r="Q4023" s="42">
        <v>0</v>
      </c>
      <c r="R4023" s="42">
        <v>0</v>
      </c>
      <c r="S4023" s="42">
        <v>791.69</v>
      </c>
      <c r="T4023" s="38">
        <v>5000</v>
      </c>
      <c r="U4023" s="14">
        <f>S4023/H4023</f>
        <v>0.24634997884045706</v>
      </c>
      <c r="V4023" s="19"/>
      <c r="W4023" s="19"/>
      <c r="X4023" s="37" t="s">
        <v>3467</v>
      </c>
    </row>
    <row r="4024" spans="1:24" ht="16.5" customHeight="1">
      <c r="A4024" s="38">
        <v>435</v>
      </c>
      <c r="B4024" s="39">
        <v>40712</v>
      </c>
      <c r="C4024" s="38">
        <v>10303586</v>
      </c>
      <c r="D4024" s="40" t="s">
        <v>1073</v>
      </c>
      <c r="E4024" s="38">
        <v>2</v>
      </c>
      <c r="F4024" s="38">
        <v>118</v>
      </c>
      <c r="G4024" s="38" t="s">
        <v>23</v>
      </c>
      <c r="H4024" s="42">
        <v>4403.42</v>
      </c>
      <c r="I4024" s="55"/>
      <c r="J4024" s="44">
        <v>42275</v>
      </c>
      <c r="K4024" s="42">
        <v>0</v>
      </c>
      <c r="L4024" s="42">
        <v>3318.63</v>
      </c>
      <c r="M4024" s="44">
        <v>45138</v>
      </c>
      <c r="N4024" s="42">
        <f>H4024-K4024-L4024</f>
        <v>1084.79</v>
      </c>
      <c r="O4024" s="42">
        <v>0</v>
      </c>
      <c r="P4024" s="45">
        <v>0.13</v>
      </c>
      <c r="Q4024" s="42">
        <v>0</v>
      </c>
      <c r="R4024" s="42">
        <v>0</v>
      </c>
      <c r="S4024" s="42">
        <v>1084.79</v>
      </c>
      <c r="T4024" s="38">
        <v>5000</v>
      </c>
      <c r="U4024" s="14">
        <f>S4024/H4024</f>
        <v>0.24635169936095125</v>
      </c>
      <c r="V4024" s="19"/>
      <c r="W4024" s="19"/>
      <c r="X4024" s="37" t="s">
        <v>3467</v>
      </c>
    </row>
    <row r="4025" spans="1:24" ht="16.5" customHeight="1">
      <c r="A4025" s="38">
        <v>473</v>
      </c>
      <c r="B4025" s="39">
        <v>40712</v>
      </c>
      <c r="C4025" s="38">
        <v>10303616</v>
      </c>
      <c r="D4025" s="40" t="s">
        <v>453</v>
      </c>
      <c r="E4025" s="38">
        <v>1</v>
      </c>
      <c r="F4025" s="38">
        <v>118</v>
      </c>
      <c r="G4025" s="38" t="s">
        <v>23</v>
      </c>
      <c r="H4025" s="42">
        <v>4017.09</v>
      </c>
      <c r="I4025" s="55"/>
      <c r="J4025" s="44">
        <v>42275</v>
      </c>
      <c r="K4025" s="42">
        <v>0</v>
      </c>
      <c r="L4025" s="42">
        <v>3027.47</v>
      </c>
      <c r="M4025" s="44">
        <v>45138</v>
      </c>
      <c r="N4025" s="42">
        <f>H4025-K4025-L4025</f>
        <v>989.62000000000035</v>
      </c>
      <c r="O4025" s="42">
        <v>0</v>
      </c>
      <c r="P4025" s="45">
        <v>0.13</v>
      </c>
      <c r="Q4025" s="42">
        <v>0</v>
      </c>
      <c r="R4025" s="42">
        <v>0</v>
      </c>
      <c r="S4025" s="42">
        <v>989.62</v>
      </c>
      <c r="T4025" s="38">
        <v>2101</v>
      </c>
      <c r="U4025" s="14">
        <f>S4025/H4025</f>
        <v>0.24635245911841655</v>
      </c>
      <c r="V4025" s="19"/>
      <c r="W4025" s="19"/>
      <c r="X4025" s="37" t="s">
        <v>3467</v>
      </c>
    </row>
    <row r="4026" spans="1:24" ht="16.5" customHeight="1">
      <c r="A4026" s="38">
        <v>358</v>
      </c>
      <c r="B4026" s="39">
        <v>40712</v>
      </c>
      <c r="C4026" s="38">
        <v>10303329</v>
      </c>
      <c r="D4026" s="40" t="s">
        <v>588</v>
      </c>
      <c r="E4026" s="38">
        <v>2</v>
      </c>
      <c r="F4026" s="38">
        <v>118</v>
      </c>
      <c r="G4026" s="38" t="s">
        <v>23</v>
      </c>
      <c r="H4026" s="42">
        <v>2824</v>
      </c>
      <c r="I4026" s="55"/>
      <c r="J4026" s="44">
        <v>42275</v>
      </c>
      <c r="K4026" s="42">
        <v>0</v>
      </c>
      <c r="L4026" s="42">
        <v>2128.3000000000002</v>
      </c>
      <c r="M4026" s="44">
        <v>45138</v>
      </c>
      <c r="N4026" s="42">
        <f>H4026-K4026-L4026</f>
        <v>695.69999999999982</v>
      </c>
      <c r="O4026" s="42">
        <v>0</v>
      </c>
      <c r="P4026" s="45">
        <v>0.13</v>
      </c>
      <c r="Q4026" s="42">
        <v>0</v>
      </c>
      <c r="R4026" s="42">
        <v>0</v>
      </c>
      <c r="S4026" s="42">
        <v>695.7</v>
      </c>
      <c r="T4026" s="38">
        <v>5000</v>
      </c>
      <c r="U4026" s="14">
        <f>S4026/H4026</f>
        <v>0.24635269121813033</v>
      </c>
      <c r="V4026" s="19"/>
      <c r="W4026" s="19"/>
      <c r="X4026" s="37" t="s">
        <v>3467</v>
      </c>
    </row>
    <row r="4027" spans="1:24" ht="16.5" customHeight="1">
      <c r="A4027" s="38">
        <v>590</v>
      </c>
      <c r="B4027" s="39">
        <v>40712</v>
      </c>
      <c r="C4027" s="38">
        <v>10303934</v>
      </c>
      <c r="D4027" s="40" t="s">
        <v>1778</v>
      </c>
      <c r="E4027" s="38">
        <v>1</v>
      </c>
      <c r="F4027" s="38">
        <v>118</v>
      </c>
      <c r="G4027" s="38" t="s">
        <v>23</v>
      </c>
      <c r="H4027" s="42">
        <v>2051.2800000000002</v>
      </c>
      <c r="I4027" s="55"/>
      <c r="J4027" s="44">
        <v>42275</v>
      </c>
      <c r="K4027" s="42">
        <v>0</v>
      </c>
      <c r="L4027" s="42">
        <v>1545.94</v>
      </c>
      <c r="M4027" s="44">
        <v>45138</v>
      </c>
      <c r="N4027" s="42">
        <f>H4027-K4027-L4027</f>
        <v>505.34000000000015</v>
      </c>
      <c r="O4027" s="42">
        <v>0</v>
      </c>
      <c r="P4027" s="45">
        <v>0.13</v>
      </c>
      <c r="Q4027" s="42">
        <v>0</v>
      </c>
      <c r="R4027" s="42">
        <v>0</v>
      </c>
      <c r="S4027" s="42">
        <v>505.34</v>
      </c>
      <c r="T4027" s="38">
        <v>5000</v>
      </c>
      <c r="U4027" s="14">
        <f>S4027/H4027</f>
        <v>0.24635349635349632</v>
      </c>
      <c r="V4027" s="19"/>
      <c r="W4027" s="19"/>
      <c r="X4027" s="37" t="s">
        <v>3467</v>
      </c>
    </row>
    <row r="4028" spans="1:24" ht="16.5" customHeight="1">
      <c r="A4028" s="38">
        <v>489</v>
      </c>
      <c r="B4028" s="39">
        <v>40712</v>
      </c>
      <c r="C4028" s="38">
        <v>10303633</v>
      </c>
      <c r="D4028" s="40" t="s">
        <v>1721</v>
      </c>
      <c r="E4028" s="38">
        <v>1</v>
      </c>
      <c r="F4028" s="38">
        <v>118</v>
      </c>
      <c r="G4028" s="38" t="s">
        <v>23</v>
      </c>
      <c r="H4028" s="42">
        <v>1082.9100000000001</v>
      </c>
      <c r="I4028" s="55"/>
      <c r="J4028" s="44">
        <v>42275</v>
      </c>
      <c r="K4028" s="42">
        <v>0</v>
      </c>
      <c r="L4028" s="42">
        <v>816.13</v>
      </c>
      <c r="M4028" s="44">
        <v>45138</v>
      </c>
      <c r="N4028" s="42">
        <f>H4028-K4028-L4028</f>
        <v>266.78000000000009</v>
      </c>
      <c r="O4028" s="42">
        <v>0</v>
      </c>
      <c r="P4028" s="45">
        <v>0.13</v>
      </c>
      <c r="Q4028" s="42">
        <v>0</v>
      </c>
      <c r="R4028" s="42">
        <v>0</v>
      </c>
      <c r="S4028" s="42">
        <v>266.77999999999997</v>
      </c>
      <c r="T4028" s="38">
        <v>1601</v>
      </c>
      <c r="U4028" s="14">
        <f>S4028/H4028</f>
        <v>0.24635472938656025</v>
      </c>
      <c r="V4028" s="19"/>
      <c r="W4028" s="19"/>
      <c r="X4028" s="37" t="s">
        <v>3467</v>
      </c>
    </row>
    <row r="4029" spans="1:24" ht="16.5" customHeight="1">
      <c r="A4029" s="38">
        <v>221</v>
      </c>
      <c r="B4029" s="39">
        <v>40712</v>
      </c>
      <c r="C4029" s="38">
        <v>10302505</v>
      </c>
      <c r="D4029" s="40" t="s">
        <v>1606</v>
      </c>
      <c r="E4029" s="38">
        <v>3</v>
      </c>
      <c r="F4029" s="38">
        <v>118</v>
      </c>
      <c r="G4029" s="38" t="s">
        <v>23</v>
      </c>
      <c r="H4029" s="42">
        <v>3846.15</v>
      </c>
      <c r="I4029" s="55"/>
      <c r="J4029" s="44">
        <v>42275</v>
      </c>
      <c r="K4029" s="42">
        <v>0</v>
      </c>
      <c r="L4029" s="42">
        <v>2898.63</v>
      </c>
      <c r="M4029" s="44">
        <v>45138</v>
      </c>
      <c r="N4029" s="42">
        <f>H4029-K4029-L4029</f>
        <v>947.52</v>
      </c>
      <c r="O4029" s="42">
        <v>0</v>
      </c>
      <c r="P4029" s="45">
        <v>0.13</v>
      </c>
      <c r="Q4029" s="42">
        <v>0</v>
      </c>
      <c r="R4029" s="42">
        <v>0</v>
      </c>
      <c r="S4029" s="42">
        <v>947.52</v>
      </c>
      <c r="T4029" s="38">
        <v>5000</v>
      </c>
      <c r="U4029" s="14">
        <f>S4029/H4029</f>
        <v>0.24635544635544634</v>
      </c>
      <c r="V4029" s="19"/>
      <c r="W4029" s="19"/>
      <c r="X4029" s="37" t="s">
        <v>3467</v>
      </c>
    </row>
    <row r="4030" spans="1:24" ht="16.5" customHeight="1">
      <c r="A4030" s="38">
        <v>394</v>
      </c>
      <c r="B4030" s="39">
        <v>40712</v>
      </c>
      <c r="C4030" s="38">
        <v>10303367</v>
      </c>
      <c r="D4030" s="40" t="s">
        <v>1641</v>
      </c>
      <c r="E4030" s="38">
        <v>14</v>
      </c>
      <c r="F4030" s="38">
        <v>118</v>
      </c>
      <c r="G4030" s="38" t="s">
        <v>23</v>
      </c>
      <c r="H4030" s="42">
        <v>280</v>
      </c>
      <c r="I4030" s="55"/>
      <c r="J4030" s="44">
        <v>42275</v>
      </c>
      <c r="K4030" s="42">
        <v>0</v>
      </c>
      <c r="L4030" s="42">
        <v>211.02</v>
      </c>
      <c r="M4030" s="44">
        <v>45138</v>
      </c>
      <c r="N4030" s="42">
        <f>H4030-K4030-L4030</f>
        <v>68.97999999999999</v>
      </c>
      <c r="O4030" s="42">
        <v>0</v>
      </c>
      <c r="P4030" s="45">
        <v>0.13</v>
      </c>
      <c r="Q4030" s="42">
        <v>0</v>
      </c>
      <c r="R4030" s="42">
        <v>0</v>
      </c>
      <c r="S4030" s="42">
        <v>68.98</v>
      </c>
      <c r="T4030" s="38">
        <v>2101</v>
      </c>
      <c r="U4030" s="14">
        <f>S4030/H4030</f>
        <v>0.24635714285714286</v>
      </c>
      <c r="V4030" s="19"/>
      <c r="W4030" s="19"/>
      <c r="X4030" s="37" t="s">
        <v>3467</v>
      </c>
    </row>
    <row r="4031" spans="1:24" ht="16.5" customHeight="1">
      <c r="A4031" s="38">
        <v>241</v>
      </c>
      <c r="B4031" s="39">
        <v>40712</v>
      </c>
      <c r="C4031" s="38">
        <v>10302525</v>
      </c>
      <c r="D4031" s="40" t="s">
        <v>1617</v>
      </c>
      <c r="E4031" s="38">
        <v>1</v>
      </c>
      <c r="F4031" s="38">
        <v>118</v>
      </c>
      <c r="G4031" s="38" t="s">
        <v>23</v>
      </c>
      <c r="H4031" s="42">
        <v>2905.98</v>
      </c>
      <c r="I4031" s="55"/>
      <c r="J4031" s="44">
        <v>42275</v>
      </c>
      <c r="K4031" s="42">
        <v>0</v>
      </c>
      <c r="L4031" s="42">
        <v>2190.0700000000002</v>
      </c>
      <c r="M4031" s="44">
        <v>45138</v>
      </c>
      <c r="N4031" s="42">
        <f>H4031-K4031-L4031</f>
        <v>715.90999999999985</v>
      </c>
      <c r="O4031" s="42">
        <v>0</v>
      </c>
      <c r="P4031" s="45">
        <v>0.13</v>
      </c>
      <c r="Q4031" s="42">
        <v>0</v>
      </c>
      <c r="R4031" s="42">
        <v>0</v>
      </c>
      <c r="S4031" s="42">
        <v>715.91</v>
      </c>
      <c r="T4031" s="38">
        <v>2106</v>
      </c>
      <c r="U4031" s="14">
        <f>S4031/H4031</f>
        <v>0.2463575110633934</v>
      </c>
      <c r="V4031" s="19"/>
      <c r="W4031" s="19"/>
      <c r="X4031" s="37" t="s">
        <v>3467</v>
      </c>
    </row>
    <row r="4032" spans="1:24" ht="16.5" customHeight="1">
      <c r="A4032" s="38">
        <v>477</v>
      </c>
      <c r="B4032" s="39">
        <v>40712</v>
      </c>
      <c r="C4032" s="38">
        <v>10303620</v>
      </c>
      <c r="D4032" s="40" t="s">
        <v>126</v>
      </c>
      <c r="E4032" s="38">
        <v>2</v>
      </c>
      <c r="F4032" s="38">
        <v>118</v>
      </c>
      <c r="G4032" s="38" t="s">
        <v>23</v>
      </c>
      <c r="H4032" s="42">
        <v>1300</v>
      </c>
      <c r="I4032" s="55"/>
      <c r="J4032" s="44">
        <v>42275</v>
      </c>
      <c r="K4032" s="42">
        <v>0</v>
      </c>
      <c r="L4032" s="42">
        <v>979.73</v>
      </c>
      <c r="M4032" s="44">
        <v>45138</v>
      </c>
      <c r="N4032" s="42">
        <f>H4032-K4032-L4032</f>
        <v>320.27</v>
      </c>
      <c r="O4032" s="42">
        <v>0</v>
      </c>
      <c r="P4032" s="45">
        <v>0.13</v>
      </c>
      <c r="Q4032" s="42">
        <v>0</v>
      </c>
      <c r="R4032" s="42">
        <v>0</v>
      </c>
      <c r="S4032" s="42">
        <v>320.27</v>
      </c>
      <c r="T4032" s="38">
        <v>5000</v>
      </c>
      <c r="U4032" s="14">
        <f>S4032/H4032</f>
        <v>0.24636153846153844</v>
      </c>
      <c r="V4032" s="19"/>
      <c r="W4032" s="19"/>
      <c r="X4032" s="37" t="s">
        <v>3467</v>
      </c>
    </row>
    <row r="4033" spans="1:24" ht="16.5" customHeight="1">
      <c r="A4033" s="38">
        <v>386</v>
      </c>
      <c r="B4033" s="39">
        <v>40712</v>
      </c>
      <c r="C4033" s="38">
        <v>10303359</v>
      </c>
      <c r="D4033" s="40" t="s">
        <v>1680</v>
      </c>
      <c r="E4033" s="38">
        <v>22</v>
      </c>
      <c r="F4033" s="38">
        <v>118</v>
      </c>
      <c r="G4033" s="38" t="s">
        <v>23</v>
      </c>
      <c r="H4033" s="42">
        <v>896</v>
      </c>
      <c r="I4033" s="55"/>
      <c r="J4033" s="44">
        <v>42275</v>
      </c>
      <c r="K4033" s="42">
        <v>0</v>
      </c>
      <c r="L4033" s="42">
        <v>675.26</v>
      </c>
      <c r="M4033" s="44">
        <v>45138</v>
      </c>
      <c r="N4033" s="42">
        <f>H4033-K4033-L4033</f>
        <v>220.74</v>
      </c>
      <c r="O4033" s="42">
        <v>0</v>
      </c>
      <c r="P4033" s="45">
        <v>0.13</v>
      </c>
      <c r="Q4033" s="42">
        <v>0</v>
      </c>
      <c r="R4033" s="42">
        <v>0</v>
      </c>
      <c r="S4033" s="42">
        <v>220.74</v>
      </c>
      <c r="T4033" s="38">
        <v>1601</v>
      </c>
      <c r="U4033" s="14">
        <f>S4033/H4033</f>
        <v>0.24636160714285715</v>
      </c>
      <c r="V4033" s="19"/>
      <c r="W4033" s="19"/>
      <c r="X4033" s="37" t="s">
        <v>3467</v>
      </c>
    </row>
    <row r="4034" spans="1:24" ht="16.5" customHeight="1">
      <c r="A4034" s="38">
        <v>488</v>
      </c>
      <c r="B4034" s="39">
        <v>40712</v>
      </c>
      <c r="C4034" s="38">
        <v>10303632</v>
      </c>
      <c r="D4034" s="40" t="s">
        <v>1720</v>
      </c>
      <c r="E4034" s="38">
        <v>1</v>
      </c>
      <c r="F4034" s="38">
        <v>118</v>
      </c>
      <c r="G4034" s="38" t="s">
        <v>23</v>
      </c>
      <c r="H4034" s="42">
        <v>2521.37</v>
      </c>
      <c r="I4034" s="55"/>
      <c r="J4034" s="44">
        <v>42275</v>
      </c>
      <c r="K4034" s="42">
        <v>0</v>
      </c>
      <c r="L4034" s="42">
        <v>1900.2</v>
      </c>
      <c r="M4034" s="44">
        <v>45138</v>
      </c>
      <c r="N4034" s="42">
        <f>H4034-K4034-L4034</f>
        <v>621.16999999999985</v>
      </c>
      <c r="O4034" s="42">
        <v>0</v>
      </c>
      <c r="P4034" s="45">
        <v>0.13</v>
      </c>
      <c r="Q4034" s="42">
        <v>0</v>
      </c>
      <c r="R4034" s="42">
        <v>0</v>
      </c>
      <c r="S4034" s="42">
        <v>621.16999999999996</v>
      </c>
      <c r="T4034" s="38">
        <v>1601</v>
      </c>
      <c r="U4034" s="14">
        <f>S4034/H4034</f>
        <v>0.2463620967965828</v>
      </c>
      <c r="V4034" s="19"/>
      <c r="W4034" s="19"/>
      <c r="X4034" s="37" t="s">
        <v>3467</v>
      </c>
    </row>
    <row r="4035" spans="1:24" ht="16.5" customHeight="1">
      <c r="A4035" s="38">
        <v>383</v>
      </c>
      <c r="B4035" s="39">
        <v>40712</v>
      </c>
      <c r="C4035" s="38">
        <v>10303355</v>
      </c>
      <c r="D4035" s="40" t="s">
        <v>238</v>
      </c>
      <c r="E4035" s="38">
        <v>8</v>
      </c>
      <c r="F4035" s="38">
        <v>118</v>
      </c>
      <c r="G4035" s="38" t="s">
        <v>23</v>
      </c>
      <c r="H4035" s="42">
        <v>2032</v>
      </c>
      <c r="I4035" s="55"/>
      <c r="J4035" s="44">
        <v>42275</v>
      </c>
      <c r="K4035" s="42">
        <v>0</v>
      </c>
      <c r="L4035" s="42">
        <v>1531.39</v>
      </c>
      <c r="M4035" s="44">
        <v>45138</v>
      </c>
      <c r="N4035" s="42">
        <f>H4035-K4035-L4035</f>
        <v>500.6099999999999</v>
      </c>
      <c r="O4035" s="42">
        <v>0</v>
      </c>
      <c r="P4035" s="45">
        <v>0.13</v>
      </c>
      <c r="Q4035" s="42">
        <v>0</v>
      </c>
      <c r="R4035" s="42">
        <v>0</v>
      </c>
      <c r="S4035" s="42">
        <v>500.61</v>
      </c>
      <c r="T4035" s="38">
        <v>2101</v>
      </c>
      <c r="U4035" s="14">
        <f>S4035/H4035</f>
        <v>0.24636318897637796</v>
      </c>
      <c r="V4035" s="19"/>
      <c r="W4035" s="19"/>
      <c r="X4035" s="37" t="s">
        <v>3467</v>
      </c>
    </row>
    <row r="4036" spans="1:24" ht="16.5" customHeight="1">
      <c r="A4036" s="38">
        <v>419</v>
      </c>
      <c r="B4036" s="39">
        <v>40712</v>
      </c>
      <c r="C4036" s="38">
        <v>10303413</v>
      </c>
      <c r="D4036" s="40" t="s">
        <v>589</v>
      </c>
      <c r="E4036" s="38">
        <v>2</v>
      </c>
      <c r="F4036" s="38">
        <v>118</v>
      </c>
      <c r="G4036" s="38" t="s">
        <v>23</v>
      </c>
      <c r="H4036" s="42">
        <v>4856</v>
      </c>
      <c r="I4036" s="55"/>
      <c r="J4036" s="44">
        <v>42275</v>
      </c>
      <c r="K4036" s="42">
        <v>0</v>
      </c>
      <c r="L4036" s="42">
        <v>3659.66</v>
      </c>
      <c r="M4036" s="44">
        <v>45138</v>
      </c>
      <c r="N4036" s="42">
        <f>H4036-K4036-L4036</f>
        <v>1196.3400000000001</v>
      </c>
      <c r="O4036" s="42">
        <v>0</v>
      </c>
      <c r="P4036" s="45">
        <v>0.13</v>
      </c>
      <c r="Q4036" s="42">
        <v>0</v>
      </c>
      <c r="R4036" s="42">
        <v>0</v>
      </c>
      <c r="S4036" s="42">
        <v>1196.3399999999999</v>
      </c>
      <c r="T4036" s="38">
        <v>2004</v>
      </c>
      <c r="U4036" s="14">
        <f>S4036/H4036</f>
        <v>0.24636326194398681</v>
      </c>
      <c r="V4036" s="19"/>
      <c r="W4036" s="19"/>
      <c r="X4036" s="37" t="s">
        <v>3467</v>
      </c>
    </row>
    <row r="4037" spans="1:24" ht="16.5" customHeight="1">
      <c r="A4037" s="38">
        <v>433</v>
      </c>
      <c r="B4037" s="39">
        <v>40712</v>
      </c>
      <c r="C4037" s="38">
        <v>10303426</v>
      </c>
      <c r="D4037" s="40" t="s">
        <v>231</v>
      </c>
      <c r="E4037" s="38">
        <v>1</v>
      </c>
      <c r="F4037" s="38">
        <v>118</v>
      </c>
      <c r="G4037" s="38" t="s">
        <v>23</v>
      </c>
      <c r="H4037" s="42">
        <v>1620</v>
      </c>
      <c r="I4037" s="55"/>
      <c r="J4037" s="44">
        <v>42275</v>
      </c>
      <c r="K4037" s="42">
        <v>0</v>
      </c>
      <c r="L4037" s="42">
        <v>1220.8900000000001</v>
      </c>
      <c r="M4037" s="44">
        <v>45138</v>
      </c>
      <c r="N4037" s="42">
        <f>H4037-K4037-L4037</f>
        <v>399.1099999999999</v>
      </c>
      <c r="O4037" s="42">
        <v>0</v>
      </c>
      <c r="P4037" s="45">
        <v>0.13</v>
      </c>
      <c r="Q4037" s="42">
        <v>0</v>
      </c>
      <c r="R4037" s="42">
        <v>0</v>
      </c>
      <c r="S4037" s="42">
        <v>399.11</v>
      </c>
      <c r="T4037" s="38">
        <v>2101</v>
      </c>
      <c r="U4037" s="14">
        <f>S4037/H4037</f>
        <v>0.24636419753086419</v>
      </c>
      <c r="V4037" s="19"/>
      <c r="W4037" s="19"/>
      <c r="X4037" s="37" t="s">
        <v>3467</v>
      </c>
    </row>
    <row r="4038" spans="1:24" ht="16.5" customHeight="1">
      <c r="A4038" s="38">
        <v>355</v>
      </c>
      <c r="B4038" s="39">
        <v>40712</v>
      </c>
      <c r="C4038" s="38">
        <v>10303326</v>
      </c>
      <c r="D4038" s="40" t="s">
        <v>924</v>
      </c>
      <c r="E4038" s="38">
        <v>2</v>
      </c>
      <c r="F4038" s="38">
        <v>118</v>
      </c>
      <c r="G4038" s="38" t="s">
        <v>23</v>
      </c>
      <c r="H4038" s="42">
        <v>3010</v>
      </c>
      <c r="I4038" s="55"/>
      <c r="J4038" s="44">
        <v>42275</v>
      </c>
      <c r="K4038" s="42">
        <v>0</v>
      </c>
      <c r="L4038" s="42">
        <v>2268.44</v>
      </c>
      <c r="M4038" s="44">
        <v>45138</v>
      </c>
      <c r="N4038" s="42">
        <f>H4038-K4038-L4038</f>
        <v>741.56</v>
      </c>
      <c r="O4038" s="42">
        <v>0</v>
      </c>
      <c r="P4038" s="45">
        <v>0.13</v>
      </c>
      <c r="Q4038" s="42">
        <v>0</v>
      </c>
      <c r="R4038" s="42">
        <v>0</v>
      </c>
      <c r="S4038" s="42">
        <v>741.56</v>
      </c>
      <c r="T4038" s="38">
        <v>5000</v>
      </c>
      <c r="U4038" s="14">
        <f>S4038/H4038</f>
        <v>0.24636544850498338</v>
      </c>
      <c r="V4038" s="19"/>
      <c r="W4038" s="19"/>
      <c r="X4038" s="37" t="s">
        <v>3467</v>
      </c>
    </row>
    <row r="4039" spans="1:24" ht="16.5" customHeight="1">
      <c r="A4039" s="38">
        <v>246</v>
      </c>
      <c r="B4039" s="39">
        <v>40712</v>
      </c>
      <c r="C4039" s="38">
        <v>10302529</v>
      </c>
      <c r="D4039" s="40" t="s">
        <v>867</v>
      </c>
      <c r="E4039" s="38">
        <v>1</v>
      </c>
      <c r="F4039" s="38">
        <v>118</v>
      </c>
      <c r="G4039" s="38" t="s">
        <v>23</v>
      </c>
      <c r="H4039" s="42">
        <v>2564.1</v>
      </c>
      <c r="I4039" s="55"/>
      <c r="J4039" s="44">
        <v>42275</v>
      </c>
      <c r="K4039" s="42">
        <v>0</v>
      </c>
      <c r="L4039" s="42">
        <v>1932.39</v>
      </c>
      <c r="M4039" s="44">
        <v>45138</v>
      </c>
      <c r="N4039" s="42">
        <f>H4039-K4039-L4039</f>
        <v>631.70999999999981</v>
      </c>
      <c r="O4039" s="42">
        <v>0</v>
      </c>
      <c r="P4039" s="45">
        <v>0.13</v>
      </c>
      <c r="Q4039" s="42">
        <v>0</v>
      </c>
      <c r="R4039" s="42">
        <v>0</v>
      </c>
      <c r="S4039" s="42">
        <v>631.71</v>
      </c>
      <c r="T4039" s="38">
        <v>2109</v>
      </c>
      <c r="U4039" s="14">
        <f>S4039/H4039</f>
        <v>0.24636714636714638</v>
      </c>
      <c r="V4039" s="19"/>
      <c r="W4039" s="19"/>
      <c r="X4039" s="37" t="s">
        <v>3467</v>
      </c>
    </row>
    <row r="4040" spans="1:24" ht="16.5" customHeight="1">
      <c r="A4040" s="38">
        <v>294</v>
      </c>
      <c r="B4040" s="39">
        <v>40712</v>
      </c>
      <c r="C4040" s="38">
        <v>10302596</v>
      </c>
      <c r="D4040" s="40" t="s">
        <v>1643</v>
      </c>
      <c r="E4040" s="38">
        <v>1</v>
      </c>
      <c r="F4040" s="38">
        <v>118</v>
      </c>
      <c r="G4040" s="38" t="s">
        <v>23</v>
      </c>
      <c r="H4040" s="42">
        <v>2564.1</v>
      </c>
      <c r="I4040" s="55"/>
      <c r="J4040" s="44">
        <v>42275</v>
      </c>
      <c r="K4040" s="42">
        <v>0</v>
      </c>
      <c r="L4040" s="42">
        <v>1932.39</v>
      </c>
      <c r="M4040" s="44">
        <v>45138</v>
      </c>
      <c r="N4040" s="42">
        <f>H4040-K4040-L4040</f>
        <v>631.70999999999981</v>
      </c>
      <c r="O4040" s="42">
        <v>0</v>
      </c>
      <c r="P4040" s="45">
        <v>0.13</v>
      </c>
      <c r="Q4040" s="42">
        <v>0</v>
      </c>
      <c r="R4040" s="42">
        <v>0</v>
      </c>
      <c r="S4040" s="42">
        <v>631.71</v>
      </c>
      <c r="T4040" s="38">
        <v>5000</v>
      </c>
      <c r="U4040" s="14">
        <f>S4040/H4040</f>
        <v>0.24636714636714638</v>
      </c>
      <c r="V4040" s="19"/>
      <c r="W4040" s="19"/>
      <c r="X4040" s="37" t="s">
        <v>3467</v>
      </c>
    </row>
    <row r="4041" spans="1:24" ht="16.5" customHeight="1">
      <c r="A4041" s="38">
        <v>464</v>
      </c>
      <c r="B4041" s="39">
        <v>40712</v>
      </c>
      <c r="C4041" s="38">
        <v>10303606</v>
      </c>
      <c r="D4041" s="40" t="s">
        <v>1708</v>
      </c>
      <c r="E4041" s="38">
        <v>2</v>
      </c>
      <c r="F4041" s="38">
        <v>118</v>
      </c>
      <c r="G4041" s="38" t="s">
        <v>23</v>
      </c>
      <c r="H4041" s="42">
        <v>1111.1199999999999</v>
      </c>
      <c r="I4041" s="55"/>
      <c r="J4041" s="44">
        <v>42275</v>
      </c>
      <c r="K4041" s="42">
        <v>0</v>
      </c>
      <c r="L4041" s="42">
        <v>837.37</v>
      </c>
      <c r="M4041" s="44">
        <v>45138</v>
      </c>
      <c r="N4041" s="42">
        <f>H4041-K4041-L4041</f>
        <v>273.74999999999989</v>
      </c>
      <c r="O4041" s="42">
        <v>0</v>
      </c>
      <c r="P4041" s="45">
        <v>0.13</v>
      </c>
      <c r="Q4041" s="42">
        <v>0</v>
      </c>
      <c r="R4041" s="42">
        <v>0</v>
      </c>
      <c r="S4041" s="42">
        <v>273.75</v>
      </c>
      <c r="T4041" s="38">
        <v>5000</v>
      </c>
      <c r="U4041" s="14">
        <f>S4041/H4041</f>
        <v>0.24637302901576791</v>
      </c>
      <c r="V4041" s="19"/>
      <c r="W4041" s="19"/>
      <c r="X4041" s="37" t="s">
        <v>3467</v>
      </c>
    </row>
    <row r="4042" spans="1:24" ht="16.5" customHeight="1">
      <c r="A4042" s="38">
        <v>422</v>
      </c>
      <c r="B4042" s="39">
        <v>40712</v>
      </c>
      <c r="C4042" s="38">
        <v>10303416</v>
      </c>
      <c r="D4042" s="40" t="s">
        <v>1690</v>
      </c>
      <c r="E4042" s="38">
        <v>1</v>
      </c>
      <c r="F4042" s="38">
        <v>118</v>
      </c>
      <c r="G4042" s="38" t="s">
        <v>23</v>
      </c>
      <c r="H4042" s="42">
        <v>1010</v>
      </c>
      <c r="I4042" s="55"/>
      <c r="J4042" s="44">
        <v>42275</v>
      </c>
      <c r="K4042" s="42">
        <v>0</v>
      </c>
      <c r="L4042" s="42">
        <v>761.16</v>
      </c>
      <c r="M4042" s="44">
        <v>45138</v>
      </c>
      <c r="N4042" s="42">
        <f>H4042-K4042-L4042</f>
        <v>248.84000000000003</v>
      </c>
      <c r="O4042" s="42">
        <v>0</v>
      </c>
      <c r="P4042" s="45">
        <v>0.13</v>
      </c>
      <c r="Q4042" s="42">
        <v>0</v>
      </c>
      <c r="R4042" s="42">
        <v>0</v>
      </c>
      <c r="S4042" s="42">
        <v>248.84</v>
      </c>
      <c r="T4042" s="38">
        <v>5000</v>
      </c>
      <c r="U4042" s="14">
        <f>S4042/H4042</f>
        <v>0.24637623762376237</v>
      </c>
      <c r="V4042" s="19"/>
      <c r="W4042" s="19"/>
      <c r="X4042" s="37" t="s">
        <v>3467</v>
      </c>
    </row>
    <row r="4043" spans="1:24" ht="16.5" customHeight="1">
      <c r="A4043" s="38">
        <v>458</v>
      </c>
      <c r="B4043" s="39">
        <v>40712</v>
      </c>
      <c r="C4043" s="38">
        <v>10303602</v>
      </c>
      <c r="D4043" s="40" t="s">
        <v>1704</v>
      </c>
      <c r="E4043" s="38">
        <v>2</v>
      </c>
      <c r="F4043" s="38">
        <v>118</v>
      </c>
      <c r="G4043" s="38" t="s">
        <v>23</v>
      </c>
      <c r="H4043" s="42">
        <v>820.52</v>
      </c>
      <c r="I4043" s="55"/>
      <c r="J4043" s="44">
        <v>42275</v>
      </c>
      <c r="K4043" s="42">
        <v>0</v>
      </c>
      <c r="L4043" s="42">
        <v>618.36</v>
      </c>
      <c r="M4043" s="44">
        <v>45138</v>
      </c>
      <c r="N4043" s="42">
        <f>H4043-K4043-L4043</f>
        <v>202.15999999999997</v>
      </c>
      <c r="O4043" s="42">
        <v>0</v>
      </c>
      <c r="P4043" s="45">
        <v>0.13</v>
      </c>
      <c r="Q4043" s="42">
        <v>0</v>
      </c>
      <c r="R4043" s="42">
        <v>0</v>
      </c>
      <c r="S4043" s="42">
        <v>202.16</v>
      </c>
      <c r="T4043" s="38">
        <v>5000</v>
      </c>
      <c r="U4043" s="14">
        <f>S4043/H4043</f>
        <v>0.24638034417198851</v>
      </c>
      <c r="V4043" s="19"/>
      <c r="W4043" s="19"/>
      <c r="X4043" s="37" t="s">
        <v>3467</v>
      </c>
    </row>
    <row r="4044" spans="1:24" ht="16.5" customHeight="1">
      <c r="A4044" s="38">
        <v>502</v>
      </c>
      <c r="B4044" s="39">
        <v>40712</v>
      </c>
      <c r="C4044" s="38">
        <v>10303648</v>
      </c>
      <c r="D4044" s="40" t="s">
        <v>1732</v>
      </c>
      <c r="E4044" s="38">
        <v>1</v>
      </c>
      <c r="F4044" s="38">
        <v>118</v>
      </c>
      <c r="G4044" s="38" t="s">
        <v>23</v>
      </c>
      <c r="H4044" s="42">
        <v>811.97</v>
      </c>
      <c r="I4044" s="55"/>
      <c r="J4044" s="44">
        <v>42275</v>
      </c>
      <c r="K4044" s="42">
        <v>0</v>
      </c>
      <c r="L4044" s="42">
        <v>611.91</v>
      </c>
      <c r="M4044" s="44">
        <v>45138</v>
      </c>
      <c r="N4044" s="42">
        <f>H4044-K4044-L4044</f>
        <v>200.06000000000006</v>
      </c>
      <c r="O4044" s="42">
        <v>0</v>
      </c>
      <c r="P4044" s="45">
        <v>0.13</v>
      </c>
      <c r="Q4044" s="42">
        <v>0</v>
      </c>
      <c r="R4044" s="42">
        <v>0</v>
      </c>
      <c r="S4044" s="42">
        <v>200.06</v>
      </c>
      <c r="T4044" s="38">
        <v>5000</v>
      </c>
      <c r="U4044" s="14">
        <f>S4044/H4044</f>
        <v>0.24638841336502579</v>
      </c>
      <c r="V4044" s="19"/>
      <c r="W4044" s="19"/>
      <c r="X4044" s="37" t="s">
        <v>3467</v>
      </c>
    </row>
    <row r="4045" spans="1:24" ht="16.5" customHeight="1">
      <c r="A4045" s="38">
        <v>505</v>
      </c>
      <c r="B4045" s="39">
        <v>40712</v>
      </c>
      <c r="C4045" s="38">
        <v>10303654</v>
      </c>
      <c r="D4045" s="40" t="s">
        <v>404</v>
      </c>
      <c r="E4045" s="38">
        <v>1</v>
      </c>
      <c r="F4045" s="38">
        <v>118</v>
      </c>
      <c r="G4045" s="38" t="s">
        <v>23</v>
      </c>
      <c r="H4045" s="42">
        <v>1799.85</v>
      </c>
      <c r="I4045" s="55"/>
      <c r="J4045" s="44">
        <v>42274</v>
      </c>
      <c r="K4045" s="42">
        <v>0</v>
      </c>
      <c r="L4045" s="42">
        <v>1356.38</v>
      </c>
      <c r="M4045" s="44">
        <v>45138</v>
      </c>
      <c r="N4045" s="42">
        <f>H4045-K4045-L4045</f>
        <v>443.4699999999998</v>
      </c>
      <c r="O4045" s="42">
        <v>0</v>
      </c>
      <c r="P4045" s="45">
        <v>0.13</v>
      </c>
      <c r="Q4045" s="42">
        <v>0</v>
      </c>
      <c r="R4045" s="42">
        <v>0</v>
      </c>
      <c r="S4045" s="42">
        <v>443.47</v>
      </c>
      <c r="T4045" s="38">
        <v>2201</v>
      </c>
      <c r="U4045" s="14">
        <f>S4045/H4045</f>
        <v>0.24639275495180157</v>
      </c>
      <c r="V4045" s="19"/>
      <c r="W4045" s="19"/>
      <c r="X4045" s="37" t="s">
        <v>3467</v>
      </c>
    </row>
    <row r="4046" spans="1:24" ht="16.5" customHeight="1">
      <c r="A4046" s="38">
        <v>508</v>
      </c>
      <c r="B4046" s="39">
        <v>40712</v>
      </c>
      <c r="C4046" s="38">
        <v>10303657</v>
      </c>
      <c r="D4046" s="40" t="s">
        <v>404</v>
      </c>
      <c r="E4046" s="38">
        <v>1</v>
      </c>
      <c r="F4046" s="38">
        <v>118</v>
      </c>
      <c r="G4046" s="38" t="s">
        <v>23</v>
      </c>
      <c r="H4046" s="42">
        <v>1799.85</v>
      </c>
      <c r="I4046" s="55"/>
      <c r="J4046" s="44">
        <v>42274</v>
      </c>
      <c r="K4046" s="42">
        <v>0</v>
      </c>
      <c r="L4046" s="42">
        <v>1356.38</v>
      </c>
      <c r="M4046" s="44">
        <v>45138</v>
      </c>
      <c r="N4046" s="42">
        <f>H4046-K4046-L4046</f>
        <v>443.4699999999998</v>
      </c>
      <c r="O4046" s="42">
        <v>0</v>
      </c>
      <c r="P4046" s="45">
        <v>0.13</v>
      </c>
      <c r="Q4046" s="42">
        <v>0</v>
      </c>
      <c r="R4046" s="42">
        <v>0</v>
      </c>
      <c r="S4046" s="42">
        <v>443.47</v>
      </c>
      <c r="T4046" s="38">
        <v>1601</v>
      </c>
      <c r="U4046" s="14">
        <f>S4046/H4046</f>
        <v>0.24639275495180157</v>
      </c>
      <c r="V4046" s="19"/>
      <c r="W4046" s="19"/>
      <c r="X4046" s="37" t="s">
        <v>3467</v>
      </c>
    </row>
    <row r="4047" spans="1:24" ht="16.5" customHeight="1">
      <c r="A4047" s="38">
        <v>353</v>
      </c>
      <c r="B4047" s="39">
        <v>40712</v>
      </c>
      <c r="C4047" s="38">
        <v>10303324</v>
      </c>
      <c r="D4047" s="40" t="s">
        <v>1666</v>
      </c>
      <c r="E4047" s="38">
        <v>1</v>
      </c>
      <c r="F4047" s="38">
        <v>118</v>
      </c>
      <c r="G4047" s="38" t="s">
        <v>23</v>
      </c>
      <c r="H4047" s="42">
        <v>1570</v>
      </c>
      <c r="I4047" s="55"/>
      <c r="J4047" s="44">
        <v>42275</v>
      </c>
      <c r="K4047" s="42">
        <v>0</v>
      </c>
      <c r="L4047" s="42">
        <v>1183.1600000000001</v>
      </c>
      <c r="M4047" s="44">
        <v>45138</v>
      </c>
      <c r="N4047" s="42">
        <f>H4047-K4047-L4047</f>
        <v>386.83999999999992</v>
      </c>
      <c r="O4047" s="42">
        <v>0</v>
      </c>
      <c r="P4047" s="45">
        <v>0.13</v>
      </c>
      <c r="Q4047" s="42">
        <v>0</v>
      </c>
      <c r="R4047" s="42">
        <v>0</v>
      </c>
      <c r="S4047" s="42">
        <v>386.84</v>
      </c>
      <c r="T4047" s="38">
        <v>2001</v>
      </c>
      <c r="U4047" s="14">
        <f>S4047/H4047</f>
        <v>0.24639490445859871</v>
      </c>
      <c r="V4047" s="19"/>
      <c r="W4047" s="19"/>
      <c r="X4047" s="37" t="s">
        <v>3467</v>
      </c>
    </row>
    <row r="4048" spans="1:24" ht="16.5" customHeight="1">
      <c r="A4048" s="38">
        <v>255</v>
      </c>
      <c r="B4048" s="39">
        <v>40712</v>
      </c>
      <c r="C4048" s="38">
        <v>10302537</v>
      </c>
      <c r="D4048" s="40" t="s">
        <v>1622</v>
      </c>
      <c r="E4048" s="38">
        <v>1</v>
      </c>
      <c r="F4048" s="38">
        <v>118</v>
      </c>
      <c r="G4048" s="38" t="s">
        <v>23</v>
      </c>
      <c r="H4048" s="42">
        <v>1623.93</v>
      </c>
      <c r="I4048" s="55"/>
      <c r="J4048" s="44">
        <v>42275</v>
      </c>
      <c r="K4048" s="42">
        <v>0</v>
      </c>
      <c r="L4048" s="42">
        <v>1223.78</v>
      </c>
      <c r="M4048" s="44">
        <v>45138</v>
      </c>
      <c r="N4048" s="42">
        <f>H4048-K4048-L4048</f>
        <v>400.15000000000009</v>
      </c>
      <c r="O4048" s="42">
        <v>0</v>
      </c>
      <c r="P4048" s="45">
        <v>0.13</v>
      </c>
      <c r="Q4048" s="42">
        <v>0</v>
      </c>
      <c r="R4048" s="42">
        <v>0</v>
      </c>
      <c r="S4048" s="42">
        <v>400.15</v>
      </c>
      <c r="T4048" s="38">
        <v>2101</v>
      </c>
      <c r="U4048" s="14">
        <f>S4048/H4048</f>
        <v>0.24640840430314112</v>
      </c>
      <c r="V4048" s="19"/>
      <c r="W4048" s="19"/>
      <c r="X4048" s="37" t="s">
        <v>3467</v>
      </c>
    </row>
    <row r="4049" spans="1:37" ht="16.5" customHeight="1">
      <c r="A4049" s="38">
        <v>257</v>
      </c>
      <c r="B4049" s="39">
        <v>40712</v>
      </c>
      <c r="C4049" s="38">
        <v>10302539</v>
      </c>
      <c r="D4049" s="40" t="s">
        <v>852</v>
      </c>
      <c r="E4049" s="38">
        <v>1</v>
      </c>
      <c r="F4049" s="38">
        <v>118</v>
      </c>
      <c r="G4049" s="38" t="s">
        <v>23</v>
      </c>
      <c r="H4049" s="42">
        <v>1623.93</v>
      </c>
      <c r="I4049" s="55"/>
      <c r="J4049" s="44">
        <v>42275</v>
      </c>
      <c r="K4049" s="42">
        <v>0</v>
      </c>
      <c r="L4049" s="42">
        <v>1223.78</v>
      </c>
      <c r="M4049" s="44">
        <v>45138</v>
      </c>
      <c r="N4049" s="42">
        <f>H4049-K4049-L4049</f>
        <v>400.15000000000009</v>
      </c>
      <c r="O4049" s="42">
        <v>0</v>
      </c>
      <c r="P4049" s="45">
        <v>0.13</v>
      </c>
      <c r="Q4049" s="42">
        <v>0</v>
      </c>
      <c r="R4049" s="42">
        <v>0</v>
      </c>
      <c r="S4049" s="42">
        <v>400.15</v>
      </c>
      <c r="T4049" s="38">
        <v>2101</v>
      </c>
      <c r="U4049" s="14">
        <f>S4049/H4049</f>
        <v>0.24640840430314112</v>
      </c>
      <c r="V4049" s="19"/>
      <c r="W4049" s="19"/>
      <c r="X4049" s="37" t="s">
        <v>3467</v>
      </c>
    </row>
    <row r="4050" spans="1:37" ht="16.5" customHeight="1">
      <c r="A4050" s="38">
        <v>258</v>
      </c>
      <c r="B4050" s="39">
        <v>40712</v>
      </c>
      <c r="C4050" s="38">
        <v>10302540</v>
      </c>
      <c r="D4050" s="40" t="s">
        <v>1623</v>
      </c>
      <c r="E4050" s="38">
        <v>1</v>
      </c>
      <c r="F4050" s="38">
        <v>118</v>
      </c>
      <c r="G4050" s="38" t="s">
        <v>23</v>
      </c>
      <c r="H4050" s="42">
        <v>1623.93</v>
      </c>
      <c r="I4050" s="55"/>
      <c r="J4050" s="44">
        <v>42275</v>
      </c>
      <c r="K4050" s="42">
        <v>0</v>
      </c>
      <c r="L4050" s="42">
        <v>1223.78</v>
      </c>
      <c r="M4050" s="44">
        <v>45138</v>
      </c>
      <c r="N4050" s="42">
        <f>H4050-K4050-L4050</f>
        <v>400.15000000000009</v>
      </c>
      <c r="O4050" s="42">
        <v>0</v>
      </c>
      <c r="P4050" s="45">
        <v>0.13</v>
      </c>
      <c r="Q4050" s="42">
        <v>0</v>
      </c>
      <c r="R4050" s="42">
        <v>0</v>
      </c>
      <c r="S4050" s="42">
        <v>400.15</v>
      </c>
      <c r="T4050" s="38">
        <v>2101</v>
      </c>
      <c r="U4050" s="14">
        <f>S4050/H4050</f>
        <v>0.24640840430314112</v>
      </c>
      <c r="V4050" s="19"/>
      <c r="W4050" s="19"/>
      <c r="X4050" s="37" t="s">
        <v>3467</v>
      </c>
    </row>
    <row r="4051" spans="1:37" ht="16.5" customHeight="1">
      <c r="A4051" s="38">
        <v>365</v>
      </c>
      <c r="B4051" s="39">
        <v>40712</v>
      </c>
      <c r="C4051" s="38">
        <v>10303336</v>
      </c>
      <c r="D4051" s="40" t="s">
        <v>1672</v>
      </c>
      <c r="E4051" s="38">
        <v>1</v>
      </c>
      <c r="F4051" s="38">
        <v>118</v>
      </c>
      <c r="G4051" s="38" t="s">
        <v>23</v>
      </c>
      <c r="H4051" s="42">
        <v>975</v>
      </c>
      <c r="I4051" s="55"/>
      <c r="J4051" s="44">
        <v>42275</v>
      </c>
      <c r="K4051" s="42">
        <v>0</v>
      </c>
      <c r="L4051" s="42">
        <v>734.75</v>
      </c>
      <c r="M4051" s="44">
        <v>45138</v>
      </c>
      <c r="N4051" s="42">
        <f>H4051-K4051-L4051</f>
        <v>240.25</v>
      </c>
      <c r="O4051" s="42">
        <v>0</v>
      </c>
      <c r="P4051" s="45">
        <v>0.13</v>
      </c>
      <c r="Q4051" s="42">
        <v>0</v>
      </c>
      <c r="R4051" s="42">
        <v>0</v>
      </c>
      <c r="S4051" s="42">
        <v>240.25</v>
      </c>
      <c r="T4051" s="38">
        <v>1601</v>
      </c>
      <c r="U4051" s="14">
        <f>S4051/H4051</f>
        <v>0.24641025641025641</v>
      </c>
      <c r="V4051" s="19"/>
      <c r="W4051" s="19"/>
      <c r="X4051" s="37" t="s">
        <v>3467</v>
      </c>
    </row>
    <row r="4052" spans="1:37" ht="16.5" customHeight="1">
      <c r="A4052" s="38">
        <v>379</v>
      </c>
      <c r="B4052" s="39">
        <v>40712</v>
      </c>
      <c r="C4052" s="38">
        <v>10303351</v>
      </c>
      <c r="D4052" s="40" t="s">
        <v>1676</v>
      </c>
      <c r="E4052" s="38">
        <v>2</v>
      </c>
      <c r="F4052" s="38">
        <v>118</v>
      </c>
      <c r="G4052" s="38" t="s">
        <v>23</v>
      </c>
      <c r="H4052" s="42">
        <v>812</v>
      </c>
      <c r="I4052" s="55"/>
      <c r="J4052" s="44">
        <v>42275</v>
      </c>
      <c r="K4052" s="42">
        <v>0</v>
      </c>
      <c r="L4052" s="42">
        <v>611.91</v>
      </c>
      <c r="M4052" s="44">
        <v>45138</v>
      </c>
      <c r="N4052" s="42">
        <f>H4052-K4052-L4052</f>
        <v>200.09000000000003</v>
      </c>
      <c r="O4052" s="42">
        <v>0</v>
      </c>
      <c r="P4052" s="45">
        <v>0.13</v>
      </c>
      <c r="Q4052" s="42">
        <v>0</v>
      </c>
      <c r="R4052" s="42">
        <v>0</v>
      </c>
      <c r="S4052" s="42">
        <v>200.09</v>
      </c>
      <c r="T4052" s="38">
        <v>2101</v>
      </c>
      <c r="U4052" s="14">
        <f>S4052/H4052</f>
        <v>0.24641625615763546</v>
      </c>
      <c r="V4052" s="19"/>
      <c r="W4052" s="19"/>
      <c r="X4052" s="37" t="s">
        <v>3467</v>
      </c>
    </row>
    <row r="4053" spans="1:37" ht="16.5" customHeight="1">
      <c r="A4053" s="38">
        <v>384</v>
      </c>
      <c r="B4053" s="39">
        <v>40712</v>
      </c>
      <c r="C4053" s="38">
        <v>10303356</v>
      </c>
      <c r="D4053" s="40" t="s">
        <v>1678</v>
      </c>
      <c r="E4053" s="38">
        <v>10</v>
      </c>
      <c r="F4053" s="38">
        <v>118</v>
      </c>
      <c r="G4053" s="38" t="s">
        <v>23</v>
      </c>
      <c r="H4053" s="42">
        <v>1245</v>
      </c>
      <c r="I4053" s="55"/>
      <c r="J4053" s="44">
        <v>42275</v>
      </c>
      <c r="K4053" s="42">
        <v>0</v>
      </c>
      <c r="L4053" s="42">
        <v>938.19</v>
      </c>
      <c r="M4053" s="44">
        <v>45138</v>
      </c>
      <c r="N4053" s="42">
        <f>H4053-K4053-L4053</f>
        <v>306.80999999999995</v>
      </c>
      <c r="O4053" s="42">
        <v>0</v>
      </c>
      <c r="P4053" s="45">
        <v>0.13</v>
      </c>
      <c r="Q4053" s="42">
        <v>0</v>
      </c>
      <c r="R4053" s="42">
        <v>0</v>
      </c>
      <c r="S4053" s="42">
        <v>306.81</v>
      </c>
      <c r="T4053" s="38">
        <v>1601</v>
      </c>
      <c r="U4053" s="14">
        <f>S4053/H4053</f>
        <v>0.24643373493975904</v>
      </c>
      <c r="V4053" s="19"/>
      <c r="W4053" s="19"/>
      <c r="X4053" s="37" t="s">
        <v>3467</v>
      </c>
    </row>
    <row r="4054" spans="1:37" ht="16.5" customHeight="1">
      <c r="A4054" s="38">
        <v>375</v>
      </c>
      <c r="B4054" s="39">
        <v>40712</v>
      </c>
      <c r="C4054" s="38">
        <v>10303347</v>
      </c>
      <c r="D4054" s="40" t="s">
        <v>1675</v>
      </c>
      <c r="E4054" s="38">
        <v>1</v>
      </c>
      <c r="F4054" s="38">
        <v>118</v>
      </c>
      <c r="G4054" s="38" t="s">
        <v>23</v>
      </c>
      <c r="H4054" s="42">
        <v>450</v>
      </c>
      <c r="I4054" s="55"/>
      <c r="J4054" s="44">
        <v>42275</v>
      </c>
      <c r="K4054" s="42">
        <v>0</v>
      </c>
      <c r="L4054" s="42">
        <v>339.1</v>
      </c>
      <c r="M4054" s="44">
        <v>45138</v>
      </c>
      <c r="N4054" s="42">
        <f>H4054-K4054-L4054</f>
        <v>110.89999999999998</v>
      </c>
      <c r="O4054" s="42">
        <v>0</v>
      </c>
      <c r="P4054" s="45">
        <v>0.13</v>
      </c>
      <c r="Q4054" s="42">
        <v>0</v>
      </c>
      <c r="R4054" s="42">
        <v>0</v>
      </c>
      <c r="S4054" s="42">
        <v>110.9</v>
      </c>
      <c r="T4054" s="38">
        <v>1601</v>
      </c>
      <c r="U4054" s="14">
        <f>S4054/H4054</f>
        <v>0.24644444444444447</v>
      </c>
      <c r="V4054" s="19"/>
      <c r="W4054" s="19"/>
      <c r="X4054" s="37" t="s">
        <v>3467</v>
      </c>
    </row>
    <row r="4055" spans="1:37" ht="16.5" customHeight="1">
      <c r="A4055" s="38">
        <v>373</v>
      </c>
      <c r="B4055" s="39">
        <v>40712</v>
      </c>
      <c r="C4055" s="38">
        <v>10303345</v>
      </c>
      <c r="D4055" s="40" t="s">
        <v>332</v>
      </c>
      <c r="E4055" s="38">
        <v>1</v>
      </c>
      <c r="F4055" s="38">
        <v>118</v>
      </c>
      <c r="G4055" s="38" t="s">
        <v>23</v>
      </c>
      <c r="H4055" s="42">
        <v>508</v>
      </c>
      <c r="I4055" s="55"/>
      <c r="J4055" s="44">
        <v>42275</v>
      </c>
      <c r="K4055" s="42">
        <v>0</v>
      </c>
      <c r="L4055" s="42">
        <v>382.79</v>
      </c>
      <c r="M4055" s="44">
        <v>45138</v>
      </c>
      <c r="N4055" s="42">
        <f>H4055-K4055-L4055</f>
        <v>125.20999999999998</v>
      </c>
      <c r="O4055" s="42">
        <v>0</v>
      </c>
      <c r="P4055" s="45">
        <v>0.13</v>
      </c>
      <c r="Q4055" s="42">
        <v>0</v>
      </c>
      <c r="R4055" s="42">
        <v>0</v>
      </c>
      <c r="S4055" s="42">
        <v>125.21</v>
      </c>
      <c r="T4055" s="38">
        <v>5000</v>
      </c>
      <c r="U4055" s="14">
        <f>S4055/H4055</f>
        <v>0.2464763779527559</v>
      </c>
      <c r="V4055" s="19"/>
      <c r="W4055" s="19"/>
      <c r="X4055" s="37" t="s">
        <v>3467</v>
      </c>
    </row>
    <row r="4056" spans="1:37" ht="16.5" customHeight="1">
      <c r="A4056" s="38">
        <v>281</v>
      </c>
      <c r="B4056" s="39">
        <v>40712</v>
      </c>
      <c r="C4056" s="38">
        <v>10302585</v>
      </c>
      <c r="D4056" s="40" t="s">
        <v>1637</v>
      </c>
      <c r="E4056" s="38">
        <v>1</v>
      </c>
      <c r="F4056" s="38">
        <v>118</v>
      </c>
      <c r="G4056" s="38" t="s">
        <v>23</v>
      </c>
      <c r="H4056" s="42">
        <v>324.79000000000002</v>
      </c>
      <c r="I4056" s="55"/>
      <c r="J4056" s="44">
        <v>42275</v>
      </c>
      <c r="K4056" s="42">
        <v>0</v>
      </c>
      <c r="L4056" s="42">
        <v>244.7</v>
      </c>
      <c r="M4056" s="44">
        <v>45138</v>
      </c>
      <c r="N4056" s="42">
        <f>H4056-K4056-L4056</f>
        <v>80.090000000000032</v>
      </c>
      <c r="O4056" s="42">
        <v>0</v>
      </c>
      <c r="P4056" s="45">
        <v>0.13</v>
      </c>
      <c r="Q4056" s="42">
        <v>0</v>
      </c>
      <c r="R4056" s="42">
        <v>0</v>
      </c>
      <c r="S4056" s="42">
        <v>80.09</v>
      </c>
      <c r="T4056" s="38">
        <v>2101</v>
      </c>
      <c r="U4056" s="14">
        <f>S4056/H4056</f>
        <v>0.24659010437513471</v>
      </c>
      <c r="V4056" s="19"/>
      <c r="W4056" s="19"/>
      <c r="X4056" s="37" t="s">
        <v>3467</v>
      </c>
    </row>
    <row r="4057" spans="1:37" ht="16.5" customHeight="1">
      <c r="A4057" s="38">
        <v>474</v>
      </c>
      <c r="B4057" s="39">
        <v>10736</v>
      </c>
      <c r="C4057" s="38">
        <v>10284207</v>
      </c>
      <c r="D4057" s="40" t="s">
        <v>1411</v>
      </c>
      <c r="E4057" s="38">
        <v>2</v>
      </c>
      <c r="F4057" s="38">
        <v>107</v>
      </c>
      <c r="G4057" s="38" t="s">
        <v>23</v>
      </c>
      <c r="H4057" s="42">
        <v>5128.2</v>
      </c>
      <c r="I4057" s="55"/>
      <c r="J4057" s="44">
        <v>42610</v>
      </c>
      <c r="K4057" s="42">
        <v>0</v>
      </c>
      <c r="L4057" s="42">
        <v>3686.19</v>
      </c>
      <c r="M4057" s="44">
        <v>45138</v>
      </c>
      <c r="N4057" s="42">
        <f>H4057-K4057-L4057</f>
        <v>1442.0099999999998</v>
      </c>
      <c r="O4057" s="42">
        <v>200</v>
      </c>
      <c r="P4057" s="45">
        <v>0.13</v>
      </c>
      <c r="Q4057" s="42">
        <v>23.01</v>
      </c>
      <c r="R4057" s="42">
        <v>176.99</v>
      </c>
      <c r="S4057" s="42">
        <v>1265.02</v>
      </c>
      <c r="T4057" s="38">
        <v>5000</v>
      </c>
      <c r="U4057" s="14">
        <f>S4057/H4057</f>
        <v>0.24667914667914667</v>
      </c>
      <c r="V4057" s="19"/>
      <c r="W4057" s="19"/>
      <c r="X4057" s="37" t="s">
        <v>3461</v>
      </c>
    </row>
    <row r="4058" spans="1:37" ht="16.5" customHeight="1">
      <c r="A4058" s="38">
        <v>313</v>
      </c>
      <c r="B4058" s="39">
        <v>40712</v>
      </c>
      <c r="C4058" s="38">
        <v>10302611</v>
      </c>
      <c r="D4058" s="40" t="s">
        <v>1651</v>
      </c>
      <c r="E4058" s="38">
        <v>1</v>
      </c>
      <c r="F4058" s="38">
        <v>118</v>
      </c>
      <c r="G4058" s="38" t="s">
        <v>23</v>
      </c>
      <c r="H4058" s="42">
        <v>38.46</v>
      </c>
      <c r="I4058" s="55"/>
      <c r="J4058" s="44">
        <v>42275</v>
      </c>
      <c r="K4058" s="42">
        <v>0</v>
      </c>
      <c r="L4058" s="42">
        <v>28.97</v>
      </c>
      <c r="M4058" s="44">
        <v>45138</v>
      </c>
      <c r="N4058" s="42">
        <f>H4058-K4058-L4058</f>
        <v>9.490000000000002</v>
      </c>
      <c r="O4058" s="42">
        <v>0</v>
      </c>
      <c r="P4058" s="45">
        <v>0.13</v>
      </c>
      <c r="Q4058" s="42">
        <v>0</v>
      </c>
      <c r="R4058" s="42">
        <v>0</v>
      </c>
      <c r="S4058" s="42">
        <v>9.49</v>
      </c>
      <c r="T4058" s="38">
        <v>2101</v>
      </c>
      <c r="U4058" s="14">
        <f>S4058/H4058</f>
        <v>0.24674986999479978</v>
      </c>
      <c r="V4058" s="19"/>
      <c r="W4058" s="19"/>
      <c r="X4058" s="37" t="s">
        <v>3467</v>
      </c>
    </row>
    <row r="4059" spans="1:37" ht="16.5" customHeight="1">
      <c r="A4059" s="38">
        <v>237</v>
      </c>
      <c r="B4059" s="39">
        <v>10744</v>
      </c>
      <c r="C4059" s="38">
        <v>10294249</v>
      </c>
      <c r="D4059" s="40" t="s">
        <v>580</v>
      </c>
      <c r="E4059" s="58">
        <v>4</v>
      </c>
      <c r="F4059" s="38">
        <v>109</v>
      </c>
      <c r="G4059" s="38" t="s">
        <v>23</v>
      </c>
      <c r="H4059" s="42">
        <v>1320</v>
      </c>
      <c r="I4059" s="57"/>
      <c r="J4059" s="44">
        <v>42519</v>
      </c>
      <c r="K4059" s="42">
        <v>0</v>
      </c>
      <c r="L4059" s="42">
        <v>993.64</v>
      </c>
      <c r="M4059" s="44">
        <v>45199</v>
      </c>
      <c r="N4059" s="42">
        <f>H4059-K4059-L4059</f>
        <v>326.36</v>
      </c>
      <c r="O4059" s="42">
        <v>0</v>
      </c>
      <c r="P4059" s="45">
        <v>0.13</v>
      </c>
      <c r="Q4059" s="42">
        <v>0</v>
      </c>
      <c r="R4059" s="42">
        <v>0</v>
      </c>
      <c r="S4059" s="42">
        <f>N4059</f>
        <v>326.36</v>
      </c>
      <c r="T4059" s="38">
        <v>5000</v>
      </c>
      <c r="U4059" s="14">
        <f>S4059/H4059</f>
        <v>0.24724242424242426</v>
      </c>
      <c r="V4059" s="19"/>
      <c r="W4059" s="19"/>
      <c r="X4059" s="37" t="s">
        <v>3463</v>
      </c>
    </row>
    <row r="4060" spans="1:37" ht="16.5" customHeight="1">
      <c r="A4060" s="38">
        <v>405</v>
      </c>
      <c r="B4060" s="39">
        <v>10736</v>
      </c>
      <c r="C4060" s="38">
        <v>10284291</v>
      </c>
      <c r="D4060" s="40" t="s">
        <v>1351</v>
      </c>
      <c r="E4060" s="38">
        <v>1</v>
      </c>
      <c r="F4060" s="38">
        <v>120</v>
      </c>
      <c r="G4060" s="38" t="s">
        <v>21</v>
      </c>
      <c r="H4060" s="42">
        <v>5390</v>
      </c>
      <c r="I4060" s="55"/>
      <c r="J4060" s="44">
        <v>42305</v>
      </c>
      <c r="K4060" s="42">
        <v>0</v>
      </c>
      <c r="L4060" s="42">
        <v>3968.36</v>
      </c>
      <c r="M4060" s="44">
        <v>45138</v>
      </c>
      <c r="N4060" s="42">
        <f>H4060-K4060-L4060</f>
        <v>1421.6399999999999</v>
      </c>
      <c r="O4060" s="42">
        <v>100</v>
      </c>
      <c r="P4060" s="45">
        <v>0.13</v>
      </c>
      <c r="Q4060" s="42">
        <v>11.5</v>
      </c>
      <c r="R4060" s="42">
        <v>88.5</v>
      </c>
      <c r="S4060" s="42">
        <v>1333.14</v>
      </c>
      <c r="T4060" s="38">
        <v>5000</v>
      </c>
      <c r="U4060" s="14">
        <f>S4060/H4060</f>
        <v>0.24733580705009278</v>
      </c>
      <c r="V4060" s="19"/>
      <c r="W4060" s="19"/>
      <c r="X4060" s="37" t="s">
        <v>3461</v>
      </c>
    </row>
    <row r="4061" spans="1:37" ht="16.5" customHeight="1">
      <c r="A4061" s="38">
        <v>368</v>
      </c>
      <c r="B4061" s="39">
        <v>10741</v>
      </c>
      <c r="C4061" s="38">
        <v>10282314</v>
      </c>
      <c r="D4061" s="40" t="s">
        <v>503</v>
      </c>
      <c r="E4061" s="58">
        <v>200</v>
      </c>
      <c r="F4061" s="38">
        <v>112</v>
      </c>
      <c r="G4061" s="38" t="s">
        <v>23</v>
      </c>
      <c r="H4061" s="42">
        <v>77470</v>
      </c>
      <c r="I4061" s="57"/>
      <c r="J4061" s="44">
        <v>42457</v>
      </c>
      <c r="K4061" s="42">
        <v>0</v>
      </c>
      <c r="L4061" s="42">
        <v>58304.79</v>
      </c>
      <c r="M4061" s="44">
        <v>45199</v>
      </c>
      <c r="N4061" s="42">
        <f>H4061-K4061-L4061</f>
        <v>19165.21</v>
      </c>
      <c r="O4061" s="42">
        <v>0</v>
      </c>
      <c r="P4061" s="45">
        <v>0.13</v>
      </c>
      <c r="Q4061" s="42">
        <v>0</v>
      </c>
      <c r="R4061" s="42">
        <v>0</v>
      </c>
      <c r="S4061" s="42">
        <v>19165.21</v>
      </c>
      <c r="T4061" s="38">
        <v>5000</v>
      </c>
      <c r="U4061" s="14">
        <f>S4061/H4061</f>
        <v>0.24738879566283722</v>
      </c>
      <c r="V4061" s="19"/>
      <c r="W4061" s="19"/>
      <c r="X4061" s="37" t="s">
        <v>3462</v>
      </c>
    </row>
    <row r="4062" spans="1:37" ht="16.5" customHeight="1">
      <c r="A4062" s="38">
        <v>45</v>
      </c>
      <c r="B4062" s="39">
        <v>10752</v>
      </c>
      <c r="C4062" s="38">
        <v>10306330</v>
      </c>
      <c r="D4062" s="40" t="s">
        <v>2044</v>
      </c>
      <c r="E4062" s="31">
        <v>1</v>
      </c>
      <c r="F4062" s="38">
        <v>120</v>
      </c>
      <c r="G4062" s="38" t="s">
        <v>23</v>
      </c>
      <c r="H4062" s="42">
        <v>1324.79</v>
      </c>
      <c r="I4062" s="49"/>
      <c r="J4062" s="44">
        <v>42193</v>
      </c>
      <c r="K4062" s="42">
        <v>0</v>
      </c>
      <c r="L4062" s="42">
        <v>996.37</v>
      </c>
      <c r="M4062" s="44">
        <v>45107</v>
      </c>
      <c r="N4062" s="42">
        <f>H4062-K4062-L4062</f>
        <v>328.41999999999996</v>
      </c>
      <c r="O4062" s="42">
        <v>0</v>
      </c>
      <c r="P4062" s="45">
        <v>0.13</v>
      </c>
      <c r="Q4062" s="42">
        <v>0</v>
      </c>
      <c r="R4062" s="42">
        <v>0</v>
      </c>
      <c r="S4062" s="42">
        <f>N4062-R4062</f>
        <v>328.41999999999996</v>
      </c>
      <c r="T4062" s="38">
        <v>2101</v>
      </c>
      <c r="U4062" s="14">
        <f>S4062/H4062</f>
        <v>0.24790344130013056</v>
      </c>
      <c r="V4062" s="19"/>
      <c r="W4062" s="19"/>
      <c r="X4062" s="37" t="s">
        <v>3473</v>
      </c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</row>
    <row r="4063" spans="1:37" ht="16.5" customHeight="1">
      <c r="A4063" s="38">
        <v>352</v>
      </c>
      <c r="B4063" s="39">
        <v>10729</v>
      </c>
      <c r="C4063" s="38">
        <v>10292968</v>
      </c>
      <c r="D4063" s="40" t="s">
        <v>662</v>
      </c>
      <c r="E4063" s="58">
        <v>1</v>
      </c>
      <c r="F4063" s="38">
        <v>120</v>
      </c>
      <c r="G4063" s="38" t="s">
        <v>21</v>
      </c>
      <c r="H4063" s="42">
        <v>32478.63</v>
      </c>
      <c r="I4063" s="37"/>
      <c r="J4063" s="44">
        <v>42366</v>
      </c>
      <c r="K4063" s="42">
        <v>0</v>
      </c>
      <c r="L4063" s="42">
        <v>24426.5</v>
      </c>
      <c r="M4063" s="44">
        <v>45259</v>
      </c>
      <c r="N4063" s="42">
        <v>8052.13</v>
      </c>
      <c r="O4063" s="42">
        <v>0</v>
      </c>
      <c r="P4063" s="45">
        <f>IF(J4063&lt;DATEVALUE("2009-1-1"),3%,13%)</f>
        <v>0.13</v>
      </c>
      <c r="Q4063" s="42">
        <f>IF(P4063=13%,ROUND(O4063/(1+P4063)*P4063,2),ROUND(O4063/(1+0.03)*0.02,2))</f>
        <v>0</v>
      </c>
      <c r="R4063" s="42">
        <f>O4063-Q4063</f>
        <v>0</v>
      </c>
      <c r="S4063" s="42">
        <f>N4063-R4063</f>
        <v>8052.13</v>
      </c>
      <c r="T4063" s="38">
        <v>2101</v>
      </c>
      <c r="U4063" s="14">
        <f>S4063/H4063</f>
        <v>0.24792086365711855</v>
      </c>
      <c r="V4063" s="19"/>
      <c r="W4063" s="19"/>
      <c r="X4063" s="37" t="s">
        <v>3459</v>
      </c>
    </row>
    <row r="4064" spans="1:37" ht="16.5" customHeight="1">
      <c r="A4064" s="38">
        <v>44</v>
      </c>
      <c r="B4064" s="39">
        <v>10752</v>
      </c>
      <c r="C4064" s="38">
        <v>10306066</v>
      </c>
      <c r="D4064" s="40" t="s">
        <v>2044</v>
      </c>
      <c r="E4064" s="31">
        <v>8</v>
      </c>
      <c r="F4064" s="38">
        <v>120</v>
      </c>
      <c r="G4064" s="38" t="s">
        <v>23</v>
      </c>
      <c r="H4064" s="42">
        <v>9435.92</v>
      </c>
      <c r="I4064" s="49"/>
      <c r="J4064" s="44">
        <v>42193</v>
      </c>
      <c r="K4064" s="42">
        <v>0</v>
      </c>
      <c r="L4064" s="42">
        <v>7096.55</v>
      </c>
      <c r="M4064" s="44">
        <v>45107</v>
      </c>
      <c r="N4064" s="42">
        <f>H4064-K4064-L4064</f>
        <v>2339.37</v>
      </c>
      <c r="O4064" s="42">
        <v>0</v>
      </c>
      <c r="P4064" s="45">
        <v>0.13</v>
      </c>
      <c r="Q4064" s="42">
        <v>0</v>
      </c>
      <c r="R4064" s="42">
        <v>0</v>
      </c>
      <c r="S4064" s="42">
        <f>N4064-R4064</f>
        <v>2339.37</v>
      </c>
      <c r="T4064" s="38">
        <v>2101</v>
      </c>
      <c r="U4064" s="14">
        <f>S4064/H4064</f>
        <v>0.2479217712740252</v>
      </c>
      <c r="V4064" s="19"/>
      <c r="W4064" s="19"/>
      <c r="X4064" s="37" t="s">
        <v>3473</v>
      </c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</row>
    <row r="4065" spans="1:24" ht="16.5" customHeight="1">
      <c r="A4065" s="38">
        <v>582</v>
      </c>
      <c r="B4065" s="39">
        <v>40712</v>
      </c>
      <c r="C4065" s="38">
        <v>10303925</v>
      </c>
      <c r="D4065" s="40" t="s">
        <v>132</v>
      </c>
      <c r="E4065" s="38">
        <v>2</v>
      </c>
      <c r="F4065" s="38">
        <v>118</v>
      </c>
      <c r="G4065" s="38" t="s">
        <v>23</v>
      </c>
      <c r="H4065" s="42">
        <v>2119.66</v>
      </c>
      <c r="I4065" s="55"/>
      <c r="J4065" s="44">
        <v>42276</v>
      </c>
      <c r="K4065" s="42">
        <v>0</v>
      </c>
      <c r="L4065" s="42">
        <v>1590.69</v>
      </c>
      <c r="M4065" s="44">
        <v>45138</v>
      </c>
      <c r="N4065" s="42">
        <f>H4065-K4065-L4065</f>
        <v>528.9699999999998</v>
      </c>
      <c r="O4065" s="42">
        <v>0</v>
      </c>
      <c r="P4065" s="45">
        <v>0.13</v>
      </c>
      <c r="Q4065" s="42">
        <v>0</v>
      </c>
      <c r="R4065" s="42">
        <v>0</v>
      </c>
      <c r="S4065" s="42">
        <v>528.97</v>
      </c>
      <c r="T4065" s="38">
        <v>5000</v>
      </c>
      <c r="U4065" s="14">
        <f>S4065/H4065</f>
        <v>0.24955417378258779</v>
      </c>
      <c r="V4065" s="19"/>
      <c r="W4065" s="19"/>
      <c r="X4065" s="37" t="s">
        <v>3467</v>
      </c>
    </row>
    <row r="4066" spans="1:24" ht="16.5" customHeight="1">
      <c r="A4066" s="38">
        <v>312</v>
      </c>
      <c r="B4066" s="39">
        <v>40712</v>
      </c>
      <c r="C4066" s="38">
        <v>10302610</v>
      </c>
      <c r="D4066" s="40" t="s">
        <v>526</v>
      </c>
      <c r="E4066" s="38">
        <v>23</v>
      </c>
      <c r="F4066" s="38">
        <v>118</v>
      </c>
      <c r="G4066" s="38" t="s">
        <v>23</v>
      </c>
      <c r="H4066" s="42">
        <v>5700.78</v>
      </c>
      <c r="I4066" s="55"/>
      <c r="J4066" s="44">
        <v>42276</v>
      </c>
      <c r="K4066" s="42">
        <v>0</v>
      </c>
      <c r="L4066" s="42">
        <v>4278.0600000000004</v>
      </c>
      <c r="M4066" s="44">
        <v>45138</v>
      </c>
      <c r="N4066" s="42">
        <f>H4066-K4066-L4066</f>
        <v>1422.7199999999993</v>
      </c>
      <c r="O4066" s="42">
        <v>0</v>
      </c>
      <c r="P4066" s="45">
        <v>0.13</v>
      </c>
      <c r="Q4066" s="42">
        <v>0</v>
      </c>
      <c r="R4066" s="42">
        <v>0</v>
      </c>
      <c r="S4066" s="42">
        <v>1422.72</v>
      </c>
      <c r="T4066" s="38">
        <v>2101</v>
      </c>
      <c r="U4066" s="14">
        <f>S4066/H4066</f>
        <v>0.24956584888383695</v>
      </c>
      <c r="V4066" s="19"/>
      <c r="W4066" s="19"/>
      <c r="X4066" s="37" t="s">
        <v>3467</v>
      </c>
    </row>
    <row r="4067" spans="1:24" ht="16.5" customHeight="1">
      <c r="A4067" s="38">
        <v>415</v>
      </c>
      <c r="B4067" s="39">
        <v>40712</v>
      </c>
      <c r="C4067" s="38">
        <v>10303411</v>
      </c>
      <c r="D4067" s="40" t="s">
        <v>423</v>
      </c>
      <c r="E4067" s="38">
        <v>5</v>
      </c>
      <c r="F4067" s="38">
        <v>118</v>
      </c>
      <c r="G4067" s="38" t="s">
        <v>23</v>
      </c>
      <c r="H4067" s="42">
        <v>5128.2</v>
      </c>
      <c r="I4067" s="55"/>
      <c r="J4067" s="44">
        <v>42276</v>
      </c>
      <c r="K4067" s="42">
        <v>0</v>
      </c>
      <c r="L4067" s="42">
        <v>3848.34</v>
      </c>
      <c r="M4067" s="44">
        <v>45138</v>
      </c>
      <c r="N4067" s="42">
        <f>H4067-K4067-L4067</f>
        <v>1279.8599999999997</v>
      </c>
      <c r="O4067" s="42">
        <v>0</v>
      </c>
      <c r="P4067" s="45">
        <v>0.13</v>
      </c>
      <c r="Q4067" s="42">
        <v>0</v>
      </c>
      <c r="R4067" s="42">
        <v>0</v>
      </c>
      <c r="S4067" s="42">
        <v>1279.8599999999999</v>
      </c>
      <c r="T4067" s="38">
        <v>2101</v>
      </c>
      <c r="U4067" s="14">
        <f>S4067/H4067</f>
        <v>0.24957294957294957</v>
      </c>
      <c r="V4067" s="19"/>
      <c r="W4067" s="19"/>
      <c r="X4067" s="37" t="s">
        <v>3467</v>
      </c>
    </row>
    <row r="4068" spans="1:24" ht="16.5" customHeight="1">
      <c r="A4068" s="38">
        <v>249</v>
      </c>
      <c r="B4068" s="39">
        <v>40712</v>
      </c>
      <c r="C4068" s="38">
        <v>10302532</v>
      </c>
      <c r="D4068" s="40" t="s">
        <v>1620</v>
      </c>
      <c r="E4068" s="38">
        <v>2</v>
      </c>
      <c r="F4068" s="38">
        <v>118</v>
      </c>
      <c r="G4068" s="38" t="s">
        <v>23</v>
      </c>
      <c r="H4068" s="42">
        <v>4529.92</v>
      </c>
      <c r="I4068" s="55"/>
      <c r="J4068" s="44">
        <v>42276</v>
      </c>
      <c r="K4068" s="42">
        <v>0</v>
      </c>
      <c r="L4068" s="42">
        <v>3399.37</v>
      </c>
      <c r="M4068" s="44">
        <v>45138</v>
      </c>
      <c r="N4068" s="42">
        <f>H4068-K4068-L4068</f>
        <v>1130.5500000000002</v>
      </c>
      <c r="O4068" s="42">
        <v>0</v>
      </c>
      <c r="P4068" s="45">
        <v>0.13</v>
      </c>
      <c r="Q4068" s="42">
        <v>0</v>
      </c>
      <c r="R4068" s="42">
        <v>0</v>
      </c>
      <c r="S4068" s="42">
        <v>1130.55</v>
      </c>
      <c r="T4068" s="38">
        <v>2101</v>
      </c>
      <c r="U4068" s="14">
        <f>S4068/H4068</f>
        <v>0.24957394391070922</v>
      </c>
      <c r="V4068" s="19"/>
      <c r="W4068" s="19"/>
      <c r="X4068" s="37" t="s">
        <v>3467</v>
      </c>
    </row>
    <row r="4069" spans="1:24" ht="16.5" customHeight="1">
      <c r="A4069" s="38">
        <v>407</v>
      </c>
      <c r="B4069" s="39">
        <v>40712</v>
      </c>
      <c r="C4069" s="38">
        <v>10303406</v>
      </c>
      <c r="D4069" s="40" t="s">
        <v>636</v>
      </c>
      <c r="E4069" s="38">
        <v>18</v>
      </c>
      <c r="F4069" s="38">
        <v>118</v>
      </c>
      <c r="G4069" s="38" t="s">
        <v>23</v>
      </c>
      <c r="H4069" s="42">
        <v>23846.22</v>
      </c>
      <c r="I4069" s="55"/>
      <c r="J4069" s="44">
        <v>42276</v>
      </c>
      <c r="K4069" s="42">
        <v>0</v>
      </c>
      <c r="L4069" s="42">
        <v>17894.82</v>
      </c>
      <c r="M4069" s="44">
        <v>45138</v>
      </c>
      <c r="N4069" s="42">
        <f>H4069-K4069-L4069</f>
        <v>5951.4000000000015</v>
      </c>
      <c r="O4069" s="42">
        <v>0</v>
      </c>
      <c r="P4069" s="45">
        <v>0.13</v>
      </c>
      <c r="Q4069" s="42">
        <v>0</v>
      </c>
      <c r="R4069" s="42">
        <v>0</v>
      </c>
      <c r="S4069" s="42">
        <v>5951.4</v>
      </c>
      <c r="T4069" s="38">
        <v>2101</v>
      </c>
      <c r="U4069" s="14">
        <f>S4069/H4069</f>
        <v>0.24957414634269076</v>
      </c>
      <c r="V4069" s="19"/>
      <c r="W4069" s="19"/>
      <c r="X4069" s="37" t="s">
        <v>3467</v>
      </c>
    </row>
    <row r="4070" spans="1:24" ht="16.5" customHeight="1">
      <c r="A4070" s="38">
        <v>479</v>
      </c>
      <c r="B4070" s="39">
        <v>40712</v>
      </c>
      <c r="C4070" s="38">
        <v>10303622</v>
      </c>
      <c r="D4070" s="40" t="s">
        <v>593</v>
      </c>
      <c r="E4070" s="38">
        <v>38</v>
      </c>
      <c r="F4070" s="38">
        <v>118</v>
      </c>
      <c r="G4070" s="38" t="s">
        <v>23</v>
      </c>
      <c r="H4070" s="42">
        <v>18240</v>
      </c>
      <c r="I4070" s="55"/>
      <c r="J4070" s="44">
        <v>42276</v>
      </c>
      <c r="K4070" s="42">
        <v>0</v>
      </c>
      <c r="L4070" s="42">
        <v>13687.75</v>
      </c>
      <c r="M4070" s="44">
        <v>45138</v>
      </c>
      <c r="N4070" s="42">
        <f>H4070-K4070-L4070</f>
        <v>4552.25</v>
      </c>
      <c r="O4070" s="42">
        <v>0</v>
      </c>
      <c r="P4070" s="45">
        <v>0.13</v>
      </c>
      <c r="Q4070" s="42">
        <v>0</v>
      </c>
      <c r="R4070" s="42">
        <v>0</v>
      </c>
      <c r="S4070" s="42">
        <v>4552.25</v>
      </c>
      <c r="T4070" s="38">
        <v>5000</v>
      </c>
      <c r="U4070" s="14">
        <f>S4070/H4070</f>
        <v>0.2495751096491228</v>
      </c>
      <c r="V4070" s="19"/>
      <c r="W4070" s="19"/>
      <c r="X4070" s="37" t="s">
        <v>3467</v>
      </c>
    </row>
    <row r="4071" spans="1:24" ht="16.5" customHeight="1">
      <c r="A4071" s="38">
        <v>445</v>
      </c>
      <c r="B4071" s="39">
        <v>40712</v>
      </c>
      <c r="C4071" s="38">
        <v>10303592</v>
      </c>
      <c r="D4071" s="40" t="s">
        <v>1700</v>
      </c>
      <c r="E4071" s="38">
        <v>21</v>
      </c>
      <c r="F4071" s="38">
        <v>118</v>
      </c>
      <c r="G4071" s="38" t="s">
        <v>23</v>
      </c>
      <c r="H4071" s="42">
        <v>6820.59</v>
      </c>
      <c r="I4071" s="55"/>
      <c r="J4071" s="44">
        <v>42276</v>
      </c>
      <c r="K4071" s="42">
        <v>0</v>
      </c>
      <c r="L4071" s="42">
        <v>5118.34</v>
      </c>
      <c r="M4071" s="44">
        <v>45138</v>
      </c>
      <c r="N4071" s="42">
        <f>H4071-K4071-L4071</f>
        <v>1702.25</v>
      </c>
      <c r="O4071" s="42">
        <v>0</v>
      </c>
      <c r="P4071" s="45">
        <v>0.13</v>
      </c>
      <c r="Q4071" s="42">
        <v>0</v>
      </c>
      <c r="R4071" s="42">
        <v>0</v>
      </c>
      <c r="S4071" s="42">
        <v>1702.25</v>
      </c>
      <c r="T4071" s="38">
        <v>2205</v>
      </c>
      <c r="U4071" s="14">
        <f>S4071/H4071</f>
        <v>0.24957518337856402</v>
      </c>
      <c r="V4071" s="19"/>
      <c r="W4071" s="19"/>
      <c r="X4071" s="37" t="s">
        <v>3467</v>
      </c>
    </row>
    <row r="4072" spans="1:24" ht="16.5" customHeight="1">
      <c r="A4072" s="38">
        <v>360</v>
      </c>
      <c r="B4072" s="39">
        <v>40712</v>
      </c>
      <c r="C4072" s="38">
        <v>10303331</v>
      </c>
      <c r="D4072" s="40" t="s">
        <v>1124</v>
      </c>
      <c r="E4072" s="38">
        <v>60</v>
      </c>
      <c r="F4072" s="38">
        <v>118</v>
      </c>
      <c r="G4072" s="38" t="s">
        <v>23</v>
      </c>
      <c r="H4072" s="42">
        <v>78000</v>
      </c>
      <c r="I4072" s="55"/>
      <c r="J4072" s="44">
        <v>42276</v>
      </c>
      <c r="K4072" s="42">
        <v>0</v>
      </c>
      <c r="L4072" s="42">
        <v>58533.120000000003</v>
      </c>
      <c r="M4072" s="44">
        <v>45138</v>
      </c>
      <c r="N4072" s="42">
        <f>H4072-K4072-L4072</f>
        <v>19466.879999999997</v>
      </c>
      <c r="O4072" s="42">
        <v>0</v>
      </c>
      <c r="P4072" s="45">
        <v>0.13</v>
      </c>
      <c r="Q4072" s="42">
        <v>0</v>
      </c>
      <c r="R4072" s="42">
        <v>0</v>
      </c>
      <c r="S4072" s="42">
        <v>19466.88</v>
      </c>
      <c r="T4072" s="38">
        <v>5000</v>
      </c>
      <c r="U4072" s="14">
        <f>S4072/H4072</f>
        <v>0.24957538461538462</v>
      </c>
      <c r="V4072" s="19"/>
      <c r="W4072" s="19"/>
      <c r="X4072" s="37" t="s">
        <v>3467</v>
      </c>
    </row>
    <row r="4073" spans="1:24" ht="16.5" customHeight="1">
      <c r="A4073" s="38">
        <v>302</v>
      </c>
      <c r="B4073" s="39">
        <v>40712</v>
      </c>
      <c r="C4073" s="38">
        <v>10302605</v>
      </c>
      <c r="D4073" s="40" t="s">
        <v>811</v>
      </c>
      <c r="E4073" s="38">
        <v>590</v>
      </c>
      <c r="F4073" s="38">
        <v>118</v>
      </c>
      <c r="G4073" s="38" t="s">
        <v>23</v>
      </c>
      <c r="H4073" s="42">
        <v>26726.47</v>
      </c>
      <c r="I4073" s="55"/>
      <c r="J4073" s="44">
        <v>42276</v>
      </c>
      <c r="K4073" s="42">
        <v>0</v>
      </c>
      <c r="L4073" s="42">
        <v>20056.2</v>
      </c>
      <c r="M4073" s="44">
        <v>45138</v>
      </c>
      <c r="N4073" s="42">
        <f>H4073-K4073-L4073</f>
        <v>6670.27</v>
      </c>
      <c r="O4073" s="42">
        <v>0</v>
      </c>
      <c r="P4073" s="45">
        <v>0.13</v>
      </c>
      <c r="Q4073" s="42">
        <v>0</v>
      </c>
      <c r="R4073" s="42">
        <v>0</v>
      </c>
      <c r="S4073" s="42">
        <v>6670.27</v>
      </c>
      <c r="T4073" s="38">
        <v>5000</v>
      </c>
      <c r="U4073" s="14">
        <f>S4073/H4073</f>
        <v>0.24957542092165558</v>
      </c>
      <c r="V4073" s="19"/>
      <c r="W4073" s="19"/>
      <c r="X4073" s="37" t="s">
        <v>3467</v>
      </c>
    </row>
    <row r="4074" spans="1:24" ht="16.5" customHeight="1">
      <c r="A4074" s="38">
        <v>403</v>
      </c>
      <c r="B4074" s="39">
        <v>40712</v>
      </c>
      <c r="C4074" s="38">
        <v>10303404</v>
      </c>
      <c r="D4074" s="40" t="s">
        <v>114</v>
      </c>
      <c r="E4074" s="38">
        <v>38</v>
      </c>
      <c r="F4074" s="38">
        <v>118</v>
      </c>
      <c r="G4074" s="38" t="s">
        <v>23</v>
      </c>
      <c r="H4074" s="42">
        <v>58461.48</v>
      </c>
      <c r="I4074" s="55"/>
      <c r="J4074" s="44">
        <v>42276</v>
      </c>
      <c r="K4074" s="42">
        <v>0</v>
      </c>
      <c r="L4074" s="42">
        <v>43870.91</v>
      </c>
      <c r="M4074" s="44">
        <v>45138</v>
      </c>
      <c r="N4074" s="42">
        <f>H4074-K4074-L4074</f>
        <v>14590.57</v>
      </c>
      <c r="O4074" s="42">
        <v>0</v>
      </c>
      <c r="P4074" s="45">
        <v>0.13</v>
      </c>
      <c r="Q4074" s="42">
        <v>0</v>
      </c>
      <c r="R4074" s="42">
        <v>0</v>
      </c>
      <c r="S4074" s="42">
        <v>14590.57</v>
      </c>
      <c r="T4074" s="38">
        <v>2101</v>
      </c>
      <c r="U4074" s="14">
        <f>S4074/H4074</f>
        <v>0.24957578904947325</v>
      </c>
      <c r="V4074" s="19"/>
      <c r="W4074" s="19"/>
      <c r="X4074" s="37" t="s">
        <v>3467</v>
      </c>
    </row>
    <row r="4075" spans="1:24" ht="16.5" customHeight="1">
      <c r="A4075" s="38">
        <v>243</v>
      </c>
      <c r="B4075" s="39">
        <v>40712</v>
      </c>
      <c r="C4075" s="38">
        <v>10302526</v>
      </c>
      <c r="D4075" s="40" t="s">
        <v>1136</v>
      </c>
      <c r="E4075" s="38">
        <v>5</v>
      </c>
      <c r="F4075" s="38">
        <v>118</v>
      </c>
      <c r="G4075" s="38" t="s">
        <v>23</v>
      </c>
      <c r="H4075" s="42">
        <v>13675.2</v>
      </c>
      <c r="I4075" s="55"/>
      <c r="J4075" s="44">
        <v>42276</v>
      </c>
      <c r="K4075" s="42">
        <v>0</v>
      </c>
      <c r="L4075" s="42">
        <v>10262.200000000001</v>
      </c>
      <c r="M4075" s="44">
        <v>45138</v>
      </c>
      <c r="N4075" s="42">
        <f>H4075-K4075-L4075</f>
        <v>3413</v>
      </c>
      <c r="O4075" s="42">
        <v>0</v>
      </c>
      <c r="P4075" s="45">
        <v>0.13</v>
      </c>
      <c r="Q4075" s="42">
        <v>0</v>
      </c>
      <c r="R4075" s="42">
        <v>0</v>
      </c>
      <c r="S4075" s="42">
        <v>3413</v>
      </c>
      <c r="T4075" s="38">
        <v>2101</v>
      </c>
      <c r="U4075" s="14">
        <f>S4075/H4075</f>
        <v>0.24957587457587457</v>
      </c>
      <c r="V4075" s="19"/>
      <c r="W4075" s="19"/>
      <c r="X4075" s="37" t="s">
        <v>3467</v>
      </c>
    </row>
    <row r="4076" spans="1:24" ht="16.5" customHeight="1">
      <c r="A4076" s="38">
        <v>593</v>
      </c>
      <c r="B4076" s="39">
        <v>40712</v>
      </c>
      <c r="C4076" s="38">
        <v>10303938</v>
      </c>
      <c r="D4076" s="40" t="s">
        <v>135</v>
      </c>
      <c r="E4076" s="38">
        <v>5</v>
      </c>
      <c r="F4076" s="38">
        <v>118</v>
      </c>
      <c r="G4076" s="38" t="s">
        <v>23</v>
      </c>
      <c r="H4076" s="42">
        <v>16623.95</v>
      </c>
      <c r="I4076" s="55"/>
      <c r="J4076" s="44">
        <v>42276</v>
      </c>
      <c r="K4076" s="42">
        <v>0</v>
      </c>
      <c r="L4076" s="42">
        <v>12475.01</v>
      </c>
      <c r="M4076" s="44">
        <v>45138</v>
      </c>
      <c r="N4076" s="42">
        <f>H4076-K4076-L4076</f>
        <v>4148.9400000000005</v>
      </c>
      <c r="O4076" s="42">
        <v>0</v>
      </c>
      <c r="P4076" s="45">
        <v>0.13</v>
      </c>
      <c r="Q4076" s="42">
        <v>0</v>
      </c>
      <c r="R4076" s="42">
        <v>0</v>
      </c>
      <c r="S4076" s="42">
        <v>4148.9399999999996</v>
      </c>
      <c r="T4076" s="38">
        <v>5000</v>
      </c>
      <c r="U4076" s="14">
        <f>S4076/H4076</f>
        <v>0.24957606345062391</v>
      </c>
      <c r="V4076" s="19"/>
      <c r="W4076" s="19"/>
      <c r="X4076" s="37" t="s">
        <v>3467</v>
      </c>
    </row>
    <row r="4077" spans="1:24" ht="16.5" customHeight="1">
      <c r="A4077" s="38">
        <v>660</v>
      </c>
      <c r="B4077" s="39">
        <v>40712</v>
      </c>
      <c r="C4077" s="38">
        <v>10302588</v>
      </c>
      <c r="D4077" s="40" t="s">
        <v>503</v>
      </c>
      <c r="E4077" s="38">
        <v>368</v>
      </c>
      <c r="F4077" s="38">
        <v>118</v>
      </c>
      <c r="G4077" s="38" t="s">
        <v>23</v>
      </c>
      <c r="H4077" s="42">
        <v>134618.07999999999</v>
      </c>
      <c r="I4077" s="55"/>
      <c r="J4077" s="44">
        <v>42276</v>
      </c>
      <c r="K4077" s="42">
        <v>0</v>
      </c>
      <c r="L4077" s="42">
        <v>101020.59</v>
      </c>
      <c r="M4077" s="44">
        <v>45138</v>
      </c>
      <c r="N4077" s="42">
        <f>H4077-K4077-L4077</f>
        <v>33597.489999999991</v>
      </c>
      <c r="O4077" s="42">
        <v>0</v>
      </c>
      <c r="P4077" s="45">
        <v>0.13</v>
      </c>
      <c r="Q4077" s="42">
        <v>0</v>
      </c>
      <c r="R4077" s="42">
        <v>0</v>
      </c>
      <c r="S4077" s="42">
        <v>33597.49</v>
      </c>
      <c r="T4077" s="38">
        <v>5000</v>
      </c>
      <c r="U4077" s="14">
        <f>S4077/H4077</f>
        <v>0.24957635705397077</v>
      </c>
      <c r="V4077" s="19"/>
      <c r="W4077" s="19"/>
      <c r="X4077" s="37" t="s">
        <v>3467</v>
      </c>
    </row>
    <row r="4078" spans="1:24" ht="16.5" customHeight="1">
      <c r="A4078" s="38">
        <v>442</v>
      </c>
      <c r="B4078" s="39">
        <v>40712</v>
      </c>
      <c r="C4078" s="38">
        <v>10303590</v>
      </c>
      <c r="D4078" s="40" t="s">
        <v>1632</v>
      </c>
      <c r="E4078" s="38">
        <v>27</v>
      </c>
      <c r="F4078" s="38">
        <v>118</v>
      </c>
      <c r="G4078" s="38" t="s">
        <v>23</v>
      </c>
      <c r="H4078" s="42">
        <v>122769.27</v>
      </c>
      <c r="I4078" s="55"/>
      <c r="J4078" s="44">
        <v>42276</v>
      </c>
      <c r="K4078" s="42">
        <v>0</v>
      </c>
      <c r="L4078" s="42">
        <v>92128.960000000006</v>
      </c>
      <c r="M4078" s="44">
        <v>45138</v>
      </c>
      <c r="N4078" s="42">
        <f>H4078-K4078-L4078</f>
        <v>30640.309999999998</v>
      </c>
      <c r="O4078" s="42">
        <v>0</v>
      </c>
      <c r="P4078" s="45">
        <v>0.13</v>
      </c>
      <c r="Q4078" s="42">
        <v>0</v>
      </c>
      <c r="R4078" s="42">
        <v>0</v>
      </c>
      <c r="S4078" s="42">
        <v>30640.31</v>
      </c>
      <c r="T4078" s="38">
        <v>5000</v>
      </c>
      <c r="U4078" s="14">
        <f>S4078/H4078</f>
        <v>0.24957638014789857</v>
      </c>
      <c r="V4078" s="19"/>
      <c r="W4078" s="19"/>
      <c r="X4078" s="37" t="s">
        <v>3467</v>
      </c>
    </row>
    <row r="4079" spans="1:24" ht="16.5" customHeight="1">
      <c r="A4079" s="38">
        <v>490</v>
      </c>
      <c r="B4079" s="39">
        <v>40712</v>
      </c>
      <c r="C4079" s="38">
        <v>10303636</v>
      </c>
      <c r="D4079" s="40" t="s">
        <v>1722</v>
      </c>
      <c r="E4079" s="38">
        <v>668</v>
      </c>
      <c r="F4079" s="38">
        <v>118</v>
      </c>
      <c r="G4079" s="38" t="s">
        <v>23</v>
      </c>
      <c r="H4079" s="42">
        <v>18269.8</v>
      </c>
      <c r="I4079" s="55"/>
      <c r="J4079" s="44">
        <v>42276</v>
      </c>
      <c r="K4079" s="42">
        <v>0</v>
      </c>
      <c r="L4079" s="42">
        <v>13710.08</v>
      </c>
      <c r="M4079" s="44">
        <v>45138</v>
      </c>
      <c r="N4079" s="42">
        <f>H4079-K4079-L4079</f>
        <v>4559.7199999999993</v>
      </c>
      <c r="O4079" s="42">
        <v>0</v>
      </c>
      <c r="P4079" s="45">
        <v>0.13</v>
      </c>
      <c r="Q4079" s="42">
        <v>0</v>
      </c>
      <c r="R4079" s="42">
        <v>0</v>
      </c>
      <c r="S4079" s="42">
        <v>4559.72</v>
      </c>
      <c r="T4079" s="38">
        <v>5000</v>
      </c>
      <c r="U4079" s="14">
        <f>S4079/H4079</f>
        <v>0.24957689739351283</v>
      </c>
      <c r="V4079" s="19"/>
      <c r="W4079" s="19"/>
      <c r="X4079" s="37" t="s">
        <v>3467</v>
      </c>
    </row>
    <row r="4080" spans="1:24" ht="16.5" customHeight="1">
      <c r="A4080" s="38">
        <v>219</v>
      </c>
      <c r="B4080" s="39">
        <v>40712</v>
      </c>
      <c r="C4080" s="38">
        <v>10302503</v>
      </c>
      <c r="D4080" s="40" t="s">
        <v>1604</v>
      </c>
      <c r="E4080" s="38">
        <v>7</v>
      </c>
      <c r="F4080" s="38">
        <v>118</v>
      </c>
      <c r="G4080" s="38" t="s">
        <v>23</v>
      </c>
      <c r="H4080" s="42">
        <v>11367.51</v>
      </c>
      <c r="I4080" s="55"/>
      <c r="J4080" s="44">
        <v>42276</v>
      </c>
      <c r="K4080" s="42">
        <v>0</v>
      </c>
      <c r="L4080" s="42">
        <v>8530.44</v>
      </c>
      <c r="M4080" s="44">
        <v>45138</v>
      </c>
      <c r="N4080" s="42">
        <f>H4080-K4080-L4080</f>
        <v>2837.0699999999997</v>
      </c>
      <c r="O4080" s="42">
        <v>0</v>
      </c>
      <c r="P4080" s="45">
        <v>0.13</v>
      </c>
      <c r="Q4080" s="42">
        <v>0</v>
      </c>
      <c r="R4080" s="42">
        <v>0</v>
      </c>
      <c r="S4080" s="42">
        <v>2837.07</v>
      </c>
      <c r="T4080" s="38">
        <v>5000</v>
      </c>
      <c r="U4080" s="14">
        <f>S4080/H4080</f>
        <v>0.24957708416355034</v>
      </c>
      <c r="V4080" s="19"/>
      <c r="W4080" s="19"/>
      <c r="X4080" s="37" t="s">
        <v>3467</v>
      </c>
    </row>
    <row r="4081" spans="1:24" ht="16.5" customHeight="1">
      <c r="A4081" s="38">
        <v>399</v>
      </c>
      <c r="B4081" s="39">
        <v>40712</v>
      </c>
      <c r="C4081" s="38">
        <v>10303372</v>
      </c>
      <c r="D4081" s="40" t="s">
        <v>86</v>
      </c>
      <c r="E4081" s="38">
        <v>10</v>
      </c>
      <c r="F4081" s="38">
        <v>118</v>
      </c>
      <c r="G4081" s="38" t="s">
        <v>23</v>
      </c>
      <c r="H4081" s="42">
        <v>33280</v>
      </c>
      <c r="I4081" s="55"/>
      <c r="J4081" s="44">
        <v>42276</v>
      </c>
      <c r="K4081" s="42">
        <v>0</v>
      </c>
      <c r="L4081" s="42">
        <v>24974.07</v>
      </c>
      <c r="M4081" s="44">
        <v>45138</v>
      </c>
      <c r="N4081" s="42">
        <f>H4081-K4081-L4081</f>
        <v>8305.93</v>
      </c>
      <c r="O4081" s="42">
        <v>0</v>
      </c>
      <c r="P4081" s="45">
        <v>0.13</v>
      </c>
      <c r="Q4081" s="42">
        <v>0</v>
      </c>
      <c r="R4081" s="42">
        <v>0</v>
      </c>
      <c r="S4081" s="42">
        <v>8305.93</v>
      </c>
      <c r="T4081" s="38">
        <v>2102</v>
      </c>
      <c r="U4081" s="14">
        <f>S4081/H4081</f>
        <v>0.24957722355769232</v>
      </c>
      <c r="V4081" s="19"/>
      <c r="W4081" s="19"/>
      <c r="X4081" s="37" t="s">
        <v>3467</v>
      </c>
    </row>
    <row r="4082" spans="1:24" ht="16.5" customHeight="1">
      <c r="A4082" s="38">
        <v>307</v>
      </c>
      <c r="B4082" s="39">
        <v>40712</v>
      </c>
      <c r="C4082" s="38">
        <v>10302607</v>
      </c>
      <c r="D4082" s="40" t="s">
        <v>615</v>
      </c>
      <c r="E4082" s="38">
        <v>6</v>
      </c>
      <c r="F4082" s="38">
        <v>118</v>
      </c>
      <c r="G4082" s="38" t="s">
        <v>23</v>
      </c>
      <c r="H4082" s="42">
        <v>3487.2</v>
      </c>
      <c r="I4082" s="55"/>
      <c r="J4082" s="44">
        <v>42276</v>
      </c>
      <c r="K4082" s="42">
        <v>0</v>
      </c>
      <c r="L4082" s="42">
        <v>2616.87</v>
      </c>
      <c r="M4082" s="44">
        <v>45138</v>
      </c>
      <c r="N4082" s="42">
        <f>H4082-K4082-L4082</f>
        <v>870.32999999999993</v>
      </c>
      <c r="O4082" s="42">
        <v>0</v>
      </c>
      <c r="P4082" s="45">
        <v>0.13</v>
      </c>
      <c r="Q4082" s="42">
        <v>0</v>
      </c>
      <c r="R4082" s="42">
        <v>0</v>
      </c>
      <c r="S4082" s="42">
        <v>870.33</v>
      </c>
      <c r="T4082" s="38">
        <v>5000</v>
      </c>
      <c r="U4082" s="14">
        <f>S4082/H4082</f>
        <v>0.24957845836200965</v>
      </c>
      <c r="V4082" s="19"/>
      <c r="W4082" s="19"/>
      <c r="X4082" s="37" t="s">
        <v>3467</v>
      </c>
    </row>
    <row r="4083" spans="1:24" ht="16.5" customHeight="1">
      <c r="A4083" s="38">
        <v>397</v>
      </c>
      <c r="B4083" s="39">
        <v>40712</v>
      </c>
      <c r="C4083" s="38">
        <v>10303371</v>
      </c>
      <c r="D4083" s="40" t="s">
        <v>1684</v>
      </c>
      <c r="E4083" s="38">
        <v>4</v>
      </c>
      <c r="F4083" s="38">
        <v>118</v>
      </c>
      <c r="G4083" s="38" t="s">
        <v>23</v>
      </c>
      <c r="H4083" s="42">
        <v>14852</v>
      </c>
      <c r="I4083" s="55"/>
      <c r="J4083" s="44">
        <v>42276</v>
      </c>
      <c r="K4083" s="42">
        <v>0</v>
      </c>
      <c r="L4083" s="42">
        <v>11145.26</v>
      </c>
      <c r="M4083" s="44">
        <v>45138</v>
      </c>
      <c r="N4083" s="42">
        <f>H4083-K4083-L4083</f>
        <v>3706.74</v>
      </c>
      <c r="O4083" s="42">
        <v>0</v>
      </c>
      <c r="P4083" s="45">
        <v>0.13</v>
      </c>
      <c r="Q4083" s="42">
        <v>0</v>
      </c>
      <c r="R4083" s="42">
        <v>0</v>
      </c>
      <c r="S4083" s="42">
        <v>3706.74</v>
      </c>
      <c r="T4083" s="38">
        <v>2101</v>
      </c>
      <c r="U4083" s="14">
        <f>S4083/H4083</f>
        <v>0.2495785079450579</v>
      </c>
      <c r="V4083" s="19"/>
      <c r="W4083" s="19"/>
      <c r="X4083" s="37" t="s">
        <v>3467</v>
      </c>
    </row>
    <row r="4084" spans="1:24" ht="16.5" customHeight="1">
      <c r="A4084" s="38">
        <v>579</v>
      </c>
      <c r="B4084" s="39">
        <v>40712</v>
      </c>
      <c r="C4084" s="38">
        <v>10303922</v>
      </c>
      <c r="D4084" s="40" t="s">
        <v>1774</v>
      </c>
      <c r="E4084" s="38">
        <v>4</v>
      </c>
      <c r="F4084" s="38">
        <v>118</v>
      </c>
      <c r="G4084" s="38" t="s">
        <v>23</v>
      </c>
      <c r="H4084" s="42">
        <v>2495.7199999999998</v>
      </c>
      <c r="I4084" s="55"/>
      <c r="J4084" s="44">
        <v>42276</v>
      </c>
      <c r="K4084" s="42">
        <v>0</v>
      </c>
      <c r="L4084" s="42">
        <v>1872.84</v>
      </c>
      <c r="M4084" s="44">
        <v>45138</v>
      </c>
      <c r="N4084" s="42">
        <f>H4084-K4084-L4084</f>
        <v>622.87999999999988</v>
      </c>
      <c r="O4084" s="42">
        <v>0</v>
      </c>
      <c r="P4084" s="45">
        <v>0.13</v>
      </c>
      <c r="Q4084" s="42">
        <v>0</v>
      </c>
      <c r="R4084" s="42">
        <v>0</v>
      </c>
      <c r="S4084" s="42">
        <v>622.88</v>
      </c>
      <c r="T4084" s="38">
        <v>5000</v>
      </c>
      <c r="U4084" s="14">
        <f>S4084/H4084</f>
        <v>0.24957927972689245</v>
      </c>
      <c r="V4084" s="19"/>
      <c r="W4084" s="19"/>
      <c r="X4084" s="37" t="s">
        <v>3467</v>
      </c>
    </row>
    <row r="4085" spans="1:24" ht="16.5" customHeight="1">
      <c r="A4085" s="38">
        <v>401</v>
      </c>
      <c r="B4085" s="39">
        <v>40712</v>
      </c>
      <c r="C4085" s="38">
        <v>10303374</v>
      </c>
      <c r="D4085" s="40" t="s">
        <v>1686</v>
      </c>
      <c r="E4085" s="38">
        <v>3</v>
      </c>
      <c r="F4085" s="38">
        <v>118</v>
      </c>
      <c r="G4085" s="38" t="s">
        <v>23</v>
      </c>
      <c r="H4085" s="42">
        <v>8658</v>
      </c>
      <c r="I4085" s="55"/>
      <c r="J4085" s="44">
        <v>42276</v>
      </c>
      <c r="K4085" s="42">
        <v>0</v>
      </c>
      <c r="L4085" s="42">
        <v>6497.14</v>
      </c>
      <c r="M4085" s="44">
        <v>45138</v>
      </c>
      <c r="N4085" s="42">
        <f>H4085-K4085-L4085</f>
        <v>2160.8599999999997</v>
      </c>
      <c r="O4085" s="42">
        <v>0</v>
      </c>
      <c r="P4085" s="45">
        <v>0.13</v>
      </c>
      <c r="Q4085" s="42">
        <v>0</v>
      </c>
      <c r="R4085" s="42">
        <v>0</v>
      </c>
      <c r="S4085" s="42">
        <v>2160.86</v>
      </c>
      <c r="T4085" s="38">
        <v>2102</v>
      </c>
      <c r="U4085" s="14">
        <f>S4085/H4085</f>
        <v>0.2495795795795796</v>
      </c>
      <c r="V4085" s="19"/>
      <c r="W4085" s="19"/>
      <c r="X4085" s="37" t="s">
        <v>3467</v>
      </c>
    </row>
    <row r="4086" spans="1:24" ht="16.5" customHeight="1">
      <c r="A4086" s="38">
        <v>232</v>
      </c>
      <c r="B4086" s="39">
        <v>40712</v>
      </c>
      <c r="C4086" s="38">
        <v>10302516</v>
      </c>
      <c r="D4086" s="40" t="s">
        <v>1614</v>
      </c>
      <c r="E4086" s="38">
        <v>4</v>
      </c>
      <c r="F4086" s="38">
        <v>118</v>
      </c>
      <c r="G4086" s="38" t="s">
        <v>23</v>
      </c>
      <c r="H4086" s="42">
        <v>16068.36</v>
      </c>
      <c r="I4086" s="55"/>
      <c r="J4086" s="44">
        <v>42276</v>
      </c>
      <c r="K4086" s="42">
        <v>0</v>
      </c>
      <c r="L4086" s="42">
        <v>12058.02</v>
      </c>
      <c r="M4086" s="44">
        <v>45138</v>
      </c>
      <c r="N4086" s="42">
        <f>H4086-K4086-L4086</f>
        <v>4010.34</v>
      </c>
      <c r="O4086" s="42">
        <v>0</v>
      </c>
      <c r="P4086" s="45">
        <v>0.13</v>
      </c>
      <c r="Q4086" s="42">
        <v>0</v>
      </c>
      <c r="R4086" s="42">
        <v>0</v>
      </c>
      <c r="S4086" s="42">
        <v>4010.34</v>
      </c>
      <c r="T4086" s="38">
        <v>2101</v>
      </c>
      <c r="U4086" s="14">
        <f>S4086/H4086</f>
        <v>0.24957991979268576</v>
      </c>
      <c r="V4086" s="19"/>
      <c r="W4086" s="19"/>
      <c r="X4086" s="37" t="s">
        <v>3467</v>
      </c>
    </row>
    <row r="4087" spans="1:24" ht="16.5" customHeight="1">
      <c r="A4087" s="38">
        <v>382</v>
      </c>
      <c r="B4087" s="39">
        <v>40712</v>
      </c>
      <c r="C4087" s="38">
        <v>10303354</v>
      </c>
      <c r="D4087" s="40" t="s">
        <v>887</v>
      </c>
      <c r="E4087" s="38">
        <v>5</v>
      </c>
      <c r="F4087" s="38">
        <v>118</v>
      </c>
      <c r="G4087" s="38" t="s">
        <v>23</v>
      </c>
      <c r="H4087" s="42">
        <v>1430</v>
      </c>
      <c r="I4087" s="55"/>
      <c r="J4087" s="44">
        <v>42276</v>
      </c>
      <c r="K4087" s="42">
        <v>0</v>
      </c>
      <c r="L4087" s="42">
        <v>1073.0999999999999</v>
      </c>
      <c r="M4087" s="44">
        <v>45138</v>
      </c>
      <c r="N4087" s="42">
        <f>H4087-K4087-L4087</f>
        <v>356.90000000000009</v>
      </c>
      <c r="O4087" s="42">
        <v>0</v>
      </c>
      <c r="P4087" s="45">
        <v>0.13</v>
      </c>
      <c r="Q4087" s="42">
        <v>0</v>
      </c>
      <c r="R4087" s="42">
        <v>0</v>
      </c>
      <c r="S4087" s="42">
        <v>356.9</v>
      </c>
      <c r="T4087" s="38">
        <v>2107</v>
      </c>
      <c r="U4087" s="14">
        <f>S4087/H4087</f>
        <v>0.24958041958041957</v>
      </c>
      <c r="V4087" s="19"/>
      <c r="W4087" s="19"/>
      <c r="X4087" s="37" t="s">
        <v>3467</v>
      </c>
    </row>
    <row r="4088" spans="1:24" ht="16.5" customHeight="1">
      <c r="A4088" s="38">
        <v>233</v>
      </c>
      <c r="B4088" s="39">
        <v>40712</v>
      </c>
      <c r="C4088" s="38">
        <v>10302517</v>
      </c>
      <c r="D4088" s="40" t="s">
        <v>706</v>
      </c>
      <c r="E4088" s="38">
        <v>4</v>
      </c>
      <c r="F4088" s="38">
        <v>118</v>
      </c>
      <c r="G4088" s="38" t="s">
        <v>23</v>
      </c>
      <c r="H4088" s="42">
        <v>15384.6</v>
      </c>
      <c r="I4088" s="55"/>
      <c r="J4088" s="44">
        <v>42276</v>
      </c>
      <c r="K4088" s="42">
        <v>0</v>
      </c>
      <c r="L4088" s="42">
        <v>11544.9</v>
      </c>
      <c r="M4088" s="44">
        <v>45138</v>
      </c>
      <c r="N4088" s="42">
        <f>H4088-K4088-L4088</f>
        <v>3839.7000000000007</v>
      </c>
      <c r="O4088" s="42">
        <v>0</v>
      </c>
      <c r="P4088" s="45">
        <v>0.13</v>
      </c>
      <c r="Q4088" s="42">
        <v>0</v>
      </c>
      <c r="R4088" s="42">
        <v>0</v>
      </c>
      <c r="S4088" s="42">
        <v>3839.7</v>
      </c>
      <c r="T4088" s="38">
        <v>2101</v>
      </c>
      <c r="U4088" s="14">
        <f>S4088/H4088</f>
        <v>0.24958074958074955</v>
      </c>
      <c r="V4088" s="19"/>
      <c r="W4088" s="19"/>
      <c r="X4088" s="37" t="s">
        <v>3467</v>
      </c>
    </row>
    <row r="4089" spans="1:24" ht="16.5" customHeight="1">
      <c r="A4089" s="38">
        <v>564</v>
      </c>
      <c r="B4089" s="39">
        <v>40712</v>
      </c>
      <c r="C4089" s="38">
        <v>10303909</v>
      </c>
      <c r="D4089" s="40" t="s">
        <v>1768</v>
      </c>
      <c r="E4089" s="38">
        <v>2</v>
      </c>
      <c r="F4089" s="38">
        <v>118</v>
      </c>
      <c r="G4089" s="38" t="s">
        <v>23</v>
      </c>
      <c r="H4089" s="42">
        <v>8034.18</v>
      </c>
      <c r="I4089" s="55"/>
      <c r="J4089" s="44">
        <v>42276</v>
      </c>
      <c r="K4089" s="42">
        <v>0</v>
      </c>
      <c r="L4089" s="42">
        <v>6028.98</v>
      </c>
      <c r="M4089" s="44">
        <v>45138</v>
      </c>
      <c r="N4089" s="42">
        <f>H4089-K4089-L4089</f>
        <v>2005.2000000000007</v>
      </c>
      <c r="O4089" s="42">
        <v>0</v>
      </c>
      <c r="P4089" s="45">
        <v>0.13</v>
      </c>
      <c r="Q4089" s="42">
        <v>0</v>
      </c>
      <c r="R4089" s="42">
        <v>0</v>
      </c>
      <c r="S4089" s="42">
        <v>2005.2</v>
      </c>
      <c r="T4089" s="38">
        <v>2106</v>
      </c>
      <c r="U4089" s="14">
        <f>S4089/H4089</f>
        <v>0.24958365383897299</v>
      </c>
      <c r="V4089" s="19"/>
      <c r="W4089" s="19"/>
      <c r="X4089" s="37" t="s">
        <v>3467</v>
      </c>
    </row>
    <row r="4090" spans="1:24" ht="16.5" customHeight="1">
      <c r="A4090" s="38">
        <v>251</v>
      </c>
      <c r="B4090" s="39">
        <v>40712</v>
      </c>
      <c r="C4090" s="38">
        <v>10302534</v>
      </c>
      <c r="D4090" s="40" t="s">
        <v>297</v>
      </c>
      <c r="E4090" s="38">
        <v>4</v>
      </c>
      <c r="F4090" s="38">
        <v>118</v>
      </c>
      <c r="G4090" s="38" t="s">
        <v>23</v>
      </c>
      <c r="H4090" s="42">
        <v>7521.36</v>
      </c>
      <c r="I4090" s="55"/>
      <c r="J4090" s="44">
        <v>42276</v>
      </c>
      <c r="K4090" s="42">
        <v>0</v>
      </c>
      <c r="L4090" s="42">
        <v>5644.15</v>
      </c>
      <c r="M4090" s="44">
        <v>45138</v>
      </c>
      <c r="N4090" s="42">
        <f>H4090-K4090-L4090</f>
        <v>1877.21</v>
      </c>
      <c r="O4090" s="42">
        <v>0</v>
      </c>
      <c r="P4090" s="45">
        <v>0.13</v>
      </c>
      <c r="Q4090" s="42">
        <v>0</v>
      </c>
      <c r="R4090" s="42">
        <v>0</v>
      </c>
      <c r="S4090" s="42">
        <v>1877.21</v>
      </c>
      <c r="T4090" s="38">
        <v>2109</v>
      </c>
      <c r="U4090" s="14">
        <f>S4090/H4090</f>
        <v>0.24958385185657914</v>
      </c>
      <c r="V4090" s="19"/>
      <c r="W4090" s="19"/>
      <c r="X4090" s="37" t="s">
        <v>3467</v>
      </c>
    </row>
    <row r="4091" spans="1:24" ht="16.5" customHeight="1">
      <c r="A4091" s="38">
        <v>491</v>
      </c>
      <c r="B4091" s="39">
        <v>40712</v>
      </c>
      <c r="C4091" s="38">
        <v>10303637</v>
      </c>
      <c r="D4091" s="40" t="s">
        <v>1723</v>
      </c>
      <c r="E4091" s="38">
        <v>2</v>
      </c>
      <c r="F4091" s="38">
        <v>118</v>
      </c>
      <c r="G4091" s="38" t="s">
        <v>23</v>
      </c>
      <c r="H4091" s="42">
        <v>1521.36</v>
      </c>
      <c r="I4091" s="55"/>
      <c r="J4091" s="44">
        <v>42276</v>
      </c>
      <c r="K4091" s="42">
        <v>0</v>
      </c>
      <c r="L4091" s="42">
        <v>1141.6500000000001</v>
      </c>
      <c r="M4091" s="44">
        <v>45138</v>
      </c>
      <c r="N4091" s="42">
        <f>H4091-K4091-L4091</f>
        <v>379.70999999999981</v>
      </c>
      <c r="O4091" s="42">
        <v>0</v>
      </c>
      <c r="P4091" s="45">
        <v>0.13</v>
      </c>
      <c r="Q4091" s="42">
        <v>0</v>
      </c>
      <c r="R4091" s="42">
        <v>0</v>
      </c>
      <c r="S4091" s="42">
        <v>379.71</v>
      </c>
      <c r="T4091" s="38">
        <v>2101</v>
      </c>
      <c r="U4091" s="14">
        <f>S4091/H4091</f>
        <v>0.24958589682915286</v>
      </c>
      <c r="V4091" s="19"/>
      <c r="W4091" s="19"/>
      <c r="X4091" s="37" t="s">
        <v>3467</v>
      </c>
    </row>
    <row r="4092" spans="1:24" ht="16.5" customHeight="1">
      <c r="A4092" s="38">
        <v>256</v>
      </c>
      <c r="B4092" s="39">
        <v>40712</v>
      </c>
      <c r="C4092" s="38">
        <v>10302538</v>
      </c>
      <c r="D4092" s="40" t="s">
        <v>853</v>
      </c>
      <c r="E4092" s="38">
        <v>3</v>
      </c>
      <c r="F4092" s="38">
        <v>118</v>
      </c>
      <c r="G4092" s="38" t="s">
        <v>23</v>
      </c>
      <c r="H4092" s="42">
        <v>4871.79</v>
      </c>
      <c r="I4092" s="55"/>
      <c r="J4092" s="44">
        <v>42276</v>
      </c>
      <c r="K4092" s="42">
        <v>0</v>
      </c>
      <c r="L4092" s="42">
        <v>3655.85</v>
      </c>
      <c r="M4092" s="44">
        <v>45138</v>
      </c>
      <c r="N4092" s="42">
        <f>H4092-K4092-L4092</f>
        <v>1215.94</v>
      </c>
      <c r="O4092" s="42">
        <v>0</v>
      </c>
      <c r="P4092" s="45">
        <v>0.13</v>
      </c>
      <c r="Q4092" s="42">
        <v>0</v>
      </c>
      <c r="R4092" s="42">
        <v>0</v>
      </c>
      <c r="S4092" s="42">
        <v>1215.94</v>
      </c>
      <c r="T4092" s="38">
        <v>2101</v>
      </c>
      <c r="U4092" s="14">
        <f>S4092/H4092</f>
        <v>0.24958793379846012</v>
      </c>
      <c r="V4092" s="19"/>
      <c r="W4092" s="19"/>
      <c r="X4092" s="37" t="s">
        <v>3467</v>
      </c>
    </row>
    <row r="4093" spans="1:24" ht="16.5" customHeight="1">
      <c r="A4093" s="38">
        <v>310</v>
      </c>
      <c r="B4093" s="39">
        <v>40712</v>
      </c>
      <c r="C4093" s="38">
        <v>10302608</v>
      </c>
      <c r="D4093" s="40" t="s">
        <v>590</v>
      </c>
      <c r="E4093" s="38">
        <v>1</v>
      </c>
      <c r="F4093" s="38">
        <v>118</v>
      </c>
      <c r="G4093" s="38" t="s">
        <v>23</v>
      </c>
      <c r="H4093" s="42">
        <v>555.55999999999995</v>
      </c>
      <c r="I4093" s="55"/>
      <c r="J4093" s="44">
        <v>42276</v>
      </c>
      <c r="K4093" s="42">
        <v>0</v>
      </c>
      <c r="L4093" s="42">
        <v>416.89</v>
      </c>
      <c r="M4093" s="44">
        <v>45138</v>
      </c>
      <c r="N4093" s="42">
        <f>H4093-K4093-L4093</f>
        <v>138.66999999999996</v>
      </c>
      <c r="O4093" s="42">
        <v>0</v>
      </c>
      <c r="P4093" s="45">
        <v>0.13</v>
      </c>
      <c r="Q4093" s="42">
        <v>0</v>
      </c>
      <c r="R4093" s="42">
        <v>0</v>
      </c>
      <c r="S4093" s="42">
        <v>138.66999999999999</v>
      </c>
      <c r="T4093" s="38">
        <v>5000</v>
      </c>
      <c r="U4093" s="14">
        <f>S4093/H4093</f>
        <v>0.24960400316797465</v>
      </c>
      <c r="V4093" s="19"/>
      <c r="W4093" s="19"/>
      <c r="X4093" s="37" t="s">
        <v>3467</v>
      </c>
    </row>
    <row r="4094" spans="1:24" ht="16.5" customHeight="1">
      <c r="A4094" s="38">
        <v>363</v>
      </c>
      <c r="B4094" s="39">
        <v>40712</v>
      </c>
      <c r="C4094" s="38">
        <v>10303334</v>
      </c>
      <c r="D4094" s="40" t="s">
        <v>1670</v>
      </c>
      <c r="E4094" s="38">
        <v>1</v>
      </c>
      <c r="F4094" s="38">
        <v>118</v>
      </c>
      <c r="G4094" s="38" t="s">
        <v>23</v>
      </c>
      <c r="H4094" s="42">
        <v>1251</v>
      </c>
      <c r="I4094" s="55"/>
      <c r="J4094" s="44">
        <v>42276</v>
      </c>
      <c r="K4094" s="42">
        <v>0</v>
      </c>
      <c r="L4094" s="42">
        <v>938.72</v>
      </c>
      <c r="M4094" s="44">
        <v>45138</v>
      </c>
      <c r="N4094" s="42">
        <f>H4094-K4094-L4094</f>
        <v>312.27999999999997</v>
      </c>
      <c r="O4094" s="42">
        <v>0</v>
      </c>
      <c r="P4094" s="45">
        <v>0.13</v>
      </c>
      <c r="Q4094" s="42">
        <v>0</v>
      </c>
      <c r="R4094" s="42">
        <v>0</v>
      </c>
      <c r="S4094" s="42">
        <v>312.27999999999997</v>
      </c>
      <c r="T4094" s="38">
        <v>2106</v>
      </c>
      <c r="U4094" s="14">
        <f>S4094/H4094</f>
        <v>0.24962430055955234</v>
      </c>
      <c r="V4094" s="19"/>
      <c r="W4094" s="19"/>
      <c r="X4094" s="37" t="s">
        <v>3467</v>
      </c>
    </row>
    <row r="4095" spans="1:24" ht="16.5" customHeight="1">
      <c r="A4095" s="38">
        <v>500</v>
      </c>
      <c r="B4095" s="39">
        <v>40712</v>
      </c>
      <c r="C4095" s="38">
        <v>10303646</v>
      </c>
      <c r="D4095" s="40" t="s">
        <v>1730</v>
      </c>
      <c r="E4095" s="38">
        <v>1</v>
      </c>
      <c r="F4095" s="38">
        <v>118</v>
      </c>
      <c r="G4095" s="38" t="s">
        <v>23</v>
      </c>
      <c r="H4095" s="42">
        <v>641.03</v>
      </c>
      <c r="I4095" s="55"/>
      <c r="J4095" s="44">
        <v>42276</v>
      </c>
      <c r="K4095" s="42">
        <v>0</v>
      </c>
      <c r="L4095" s="42">
        <v>480.99</v>
      </c>
      <c r="M4095" s="44">
        <v>45138</v>
      </c>
      <c r="N4095" s="42">
        <f>H4095-K4095-L4095</f>
        <v>160.03999999999996</v>
      </c>
      <c r="O4095" s="42">
        <v>0</v>
      </c>
      <c r="P4095" s="45">
        <v>0.13</v>
      </c>
      <c r="Q4095" s="42">
        <v>0</v>
      </c>
      <c r="R4095" s="42">
        <v>0</v>
      </c>
      <c r="S4095" s="42">
        <v>160.04</v>
      </c>
      <c r="T4095" s="38">
        <v>2101</v>
      </c>
      <c r="U4095" s="14">
        <f>S4095/H4095</f>
        <v>0.24966070230722431</v>
      </c>
      <c r="V4095" s="19"/>
      <c r="W4095" s="19"/>
      <c r="X4095" s="37" t="s">
        <v>3467</v>
      </c>
    </row>
    <row r="4096" spans="1:24" ht="16.5" customHeight="1">
      <c r="A4096" s="38">
        <v>721</v>
      </c>
      <c r="B4096" s="39">
        <v>10729</v>
      </c>
      <c r="C4096" s="38">
        <v>10335517</v>
      </c>
      <c r="D4096" s="40" t="s">
        <v>2341</v>
      </c>
      <c r="E4096" s="58">
        <v>1</v>
      </c>
      <c r="F4096" s="38">
        <v>36</v>
      </c>
      <c r="G4096" s="38" t="s">
        <v>33</v>
      </c>
      <c r="H4096" s="42">
        <v>67262.13</v>
      </c>
      <c r="I4096" s="37"/>
      <c r="J4096" s="44">
        <v>44439</v>
      </c>
      <c r="K4096" s="42">
        <v>1868.39</v>
      </c>
      <c r="L4096" s="42">
        <v>48578.18</v>
      </c>
      <c r="M4096" s="44">
        <v>45259</v>
      </c>
      <c r="N4096" s="42">
        <v>16815.560000000001</v>
      </c>
      <c r="O4096" s="42">
        <v>0</v>
      </c>
      <c r="P4096" s="45">
        <f>IF(J4096&lt;DATEVALUE("2009-1-1"),3%,13%)</f>
        <v>0.13</v>
      </c>
      <c r="Q4096" s="42">
        <f>IF(P4096=13%,ROUND(O4096/(1+P4096)*P4096,2),ROUND(O4096/(1+0.03)*0.02,2))</f>
        <v>0</v>
      </c>
      <c r="R4096" s="42">
        <f>O4096-Q4096</f>
        <v>0</v>
      </c>
      <c r="S4096" s="42">
        <f>N4096-R4096</f>
        <v>16815.560000000001</v>
      </c>
      <c r="T4096" s="38">
        <v>2506</v>
      </c>
      <c r="U4096" s="14">
        <f>S4096/H4096</f>
        <v>0.25000040884818842</v>
      </c>
      <c r="V4096" s="19"/>
      <c r="W4096" s="19"/>
      <c r="X4096" s="37" t="s">
        <v>3459</v>
      </c>
    </row>
    <row r="4097" spans="1:37" ht="16.5" customHeight="1">
      <c r="A4097" s="38">
        <v>110</v>
      </c>
      <c r="B4097" s="39">
        <v>10709</v>
      </c>
      <c r="C4097" s="38">
        <v>10309384</v>
      </c>
      <c r="D4097" s="40" t="s">
        <v>127</v>
      </c>
      <c r="E4097" s="38">
        <v>4</v>
      </c>
      <c r="F4097" s="38">
        <v>111</v>
      </c>
      <c r="G4097" s="38" t="s">
        <v>23</v>
      </c>
      <c r="H4097" s="42">
        <v>1280</v>
      </c>
      <c r="I4097" s="57"/>
      <c r="J4097" s="44">
        <v>42486</v>
      </c>
      <c r="K4097" s="42">
        <v>0</v>
      </c>
      <c r="L4097" s="42">
        <v>959.64</v>
      </c>
      <c r="M4097" s="44">
        <v>45199</v>
      </c>
      <c r="N4097" s="42">
        <v>320.36</v>
      </c>
      <c r="O4097" s="42">
        <v>0</v>
      </c>
      <c r="P4097" s="45">
        <v>0.13</v>
      </c>
      <c r="Q4097" s="42">
        <v>0</v>
      </c>
      <c r="R4097" s="42">
        <v>0</v>
      </c>
      <c r="S4097" s="42">
        <v>320.36</v>
      </c>
      <c r="T4097" s="38">
        <v>5000</v>
      </c>
      <c r="U4097" s="14">
        <f>S4097/H4097</f>
        <v>0.25028125000000001</v>
      </c>
      <c r="V4097" s="19"/>
      <c r="W4097" s="19"/>
      <c r="X4097" s="37" t="s">
        <v>3456</v>
      </c>
    </row>
    <row r="4098" spans="1:37" ht="16.5" customHeight="1">
      <c r="A4098" s="38">
        <v>90</v>
      </c>
      <c r="B4098" s="39">
        <v>10746</v>
      </c>
      <c r="C4098" s="38">
        <v>10310614</v>
      </c>
      <c r="D4098" s="40" t="s">
        <v>1617</v>
      </c>
      <c r="E4098" s="38">
        <v>1</v>
      </c>
      <c r="F4098" s="38">
        <v>103</v>
      </c>
      <c r="G4098" s="38" t="s">
        <v>23</v>
      </c>
      <c r="H4098" s="42">
        <v>2847.86</v>
      </c>
      <c r="I4098" s="2"/>
      <c r="J4098" s="44">
        <v>42726</v>
      </c>
      <c r="K4098" s="42">
        <v>0</v>
      </c>
      <c r="L4098" s="42">
        <v>1953.19</v>
      </c>
      <c r="M4098" s="44">
        <v>45077</v>
      </c>
      <c r="N4098" s="42">
        <f>H4098-K4098-L4098</f>
        <v>894.67000000000007</v>
      </c>
      <c r="O4098" s="42">
        <v>200</v>
      </c>
      <c r="P4098" s="45">
        <v>0.13</v>
      </c>
      <c r="Q4098" s="42">
        <v>23.01</v>
      </c>
      <c r="R4098" s="42">
        <v>176.99</v>
      </c>
      <c r="S4098" s="42">
        <f>N4098-R4098</f>
        <v>717.68000000000006</v>
      </c>
      <c r="T4098" s="38">
        <v>2101</v>
      </c>
      <c r="U4098" s="14">
        <f>S4098/H4098</f>
        <v>0.25200676999571608</v>
      </c>
      <c r="V4098" s="19"/>
      <c r="W4098" s="19"/>
      <c r="X4098" s="37" t="s">
        <v>3463</v>
      </c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</row>
    <row r="4099" spans="1:37" ht="16.5" customHeight="1">
      <c r="A4099" s="38">
        <v>1153</v>
      </c>
      <c r="B4099" s="39">
        <v>10800</v>
      </c>
      <c r="C4099" s="38">
        <v>10314473</v>
      </c>
      <c r="D4099" s="40" t="s">
        <v>2053</v>
      </c>
      <c r="E4099" s="58">
        <v>1</v>
      </c>
      <c r="F4099" s="38">
        <v>87</v>
      </c>
      <c r="G4099" s="38" t="s">
        <v>23</v>
      </c>
      <c r="H4099" s="42">
        <v>681</v>
      </c>
      <c r="I4099" s="37"/>
      <c r="J4099" s="44">
        <v>43214</v>
      </c>
      <c r="K4099" s="42">
        <v>0</v>
      </c>
      <c r="L4099" s="42">
        <v>488.19</v>
      </c>
      <c r="M4099" s="44">
        <v>45281</v>
      </c>
      <c r="N4099" s="42">
        <v>192.81</v>
      </c>
      <c r="O4099" s="42">
        <v>21.07</v>
      </c>
      <c r="P4099" s="45">
        <f>IF(J4099&lt;DATEVALUE("2009-1-1"),3%,13%)</f>
        <v>0.13</v>
      </c>
      <c r="Q4099" s="42">
        <f>IF(P4099=13%,ROUND(O4099/(1+P4099)*P4099,2),ROUND(O4099/(1+0.03)*0.02,2))</f>
        <v>2.42</v>
      </c>
      <c r="R4099" s="42">
        <f>O4099-Q4099</f>
        <v>18.649999999999999</v>
      </c>
      <c r="S4099" s="42">
        <f>N4099-R4099</f>
        <v>174.16</v>
      </c>
      <c r="T4099" s="38">
        <v>2505</v>
      </c>
      <c r="U4099" s="14">
        <f>S4099/H4099</f>
        <v>0.25574155653450809</v>
      </c>
      <c r="V4099" s="19"/>
      <c r="W4099" s="19"/>
      <c r="X4099" s="37" t="s">
        <v>3465</v>
      </c>
    </row>
    <row r="4100" spans="1:37" ht="16.5" customHeight="1">
      <c r="A4100" s="38">
        <v>110</v>
      </c>
      <c r="B4100" s="39">
        <v>10741</v>
      </c>
      <c r="C4100" s="38">
        <v>10282191</v>
      </c>
      <c r="D4100" s="40" t="s">
        <v>2266</v>
      </c>
      <c r="E4100" s="38">
        <v>1</v>
      </c>
      <c r="F4100" s="38">
        <v>60</v>
      </c>
      <c r="G4100" s="38" t="s">
        <v>83</v>
      </c>
      <c r="H4100" s="42">
        <v>2752.14</v>
      </c>
      <c r="I4100" s="2"/>
      <c r="J4100" s="44">
        <v>43643</v>
      </c>
      <c r="K4100" s="42">
        <v>0</v>
      </c>
      <c r="L4100" s="42">
        <v>2048.16</v>
      </c>
      <c r="M4100" s="44">
        <v>45077</v>
      </c>
      <c r="N4100" s="42">
        <f>H4100-K4100-L4100</f>
        <v>703.98</v>
      </c>
      <c r="O4100" s="42">
        <v>0</v>
      </c>
      <c r="P4100" s="45">
        <v>0.13</v>
      </c>
      <c r="Q4100" s="42">
        <v>0</v>
      </c>
      <c r="R4100" s="42">
        <v>0</v>
      </c>
      <c r="S4100" s="42">
        <f>N4100-R4100</f>
        <v>703.98</v>
      </c>
      <c r="T4100" s="38">
        <v>5000</v>
      </c>
      <c r="U4100" s="14">
        <f>S4100/H4100</f>
        <v>0.25579367328696945</v>
      </c>
      <c r="V4100" s="19"/>
      <c r="W4100" s="19"/>
      <c r="X4100" s="37" t="s">
        <v>3462</v>
      </c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</row>
    <row r="4101" spans="1:37" ht="16.5" customHeight="1">
      <c r="A4101" s="38">
        <v>472</v>
      </c>
      <c r="B4101" s="39">
        <v>40712</v>
      </c>
      <c r="C4101" s="38">
        <v>10303615</v>
      </c>
      <c r="D4101" s="40" t="s">
        <v>1715</v>
      </c>
      <c r="E4101" s="38">
        <v>1</v>
      </c>
      <c r="F4101" s="38">
        <v>120</v>
      </c>
      <c r="G4101" s="38" t="s">
        <v>21</v>
      </c>
      <c r="H4101" s="42">
        <v>14358.97</v>
      </c>
      <c r="I4101" s="55"/>
      <c r="J4101" s="44">
        <v>42277</v>
      </c>
      <c r="K4101" s="42">
        <v>0</v>
      </c>
      <c r="L4101" s="42">
        <v>10685.6</v>
      </c>
      <c r="M4101" s="44">
        <v>45138</v>
      </c>
      <c r="N4101" s="42">
        <f>H4101-K4101-L4101</f>
        <v>3673.369999999999</v>
      </c>
      <c r="O4101" s="42">
        <v>0</v>
      </c>
      <c r="P4101" s="45">
        <v>0.13</v>
      </c>
      <c r="Q4101" s="42">
        <v>0</v>
      </c>
      <c r="R4101" s="42">
        <v>0</v>
      </c>
      <c r="S4101" s="42">
        <v>3673.37</v>
      </c>
      <c r="T4101" s="38">
        <v>2106</v>
      </c>
      <c r="U4101" s="14">
        <f>S4101/H4101</f>
        <v>0.25582405980373246</v>
      </c>
      <c r="V4101" s="19"/>
      <c r="W4101" s="19"/>
      <c r="X4101" s="37" t="s">
        <v>3467</v>
      </c>
    </row>
    <row r="4102" spans="1:37" ht="16.5" customHeight="1">
      <c r="A4102" s="38">
        <v>222</v>
      </c>
      <c r="B4102" s="39">
        <v>40712</v>
      </c>
      <c r="C4102" s="38">
        <v>10302507</v>
      </c>
      <c r="D4102" s="40" t="s">
        <v>1607</v>
      </c>
      <c r="E4102" s="38">
        <v>1</v>
      </c>
      <c r="F4102" s="38">
        <v>120</v>
      </c>
      <c r="G4102" s="38" t="s">
        <v>21</v>
      </c>
      <c r="H4102" s="42">
        <v>14529.91</v>
      </c>
      <c r="I4102" s="55"/>
      <c r="J4102" s="44">
        <v>42277</v>
      </c>
      <c r="K4102" s="42">
        <v>0</v>
      </c>
      <c r="L4102" s="42">
        <v>10812.71</v>
      </c>
      <c r="M4102" s="44">
        <v>45138</v>
      </c>
      <c r="N4102" s="42">
        <f>H4102-K4102-L4102</f>
        <v>3717.2000000000007</v>
      </c>
      <c r="O4102" s="42">
        <v>0</v>
      </c>
      <c r="P4102" s="45">
        <v>0.13</v>
      </c>
      <c r="Q4102" s="42">
        <v>0</v>
      </c>
      <c r="R4102" s="42">
        <v>0</v>
      </c>
      <c r="S4102" s="42">
        <v>3717.2</v>
      </c>
      <c r="T4102" s="38">
        <v>2101</v>
      </c>
      <c r="U4102" s="14">
        <f>S4102/H4102</f>
        <v>0.25583090328845809</v>
      </c>
      <c r="V4102" s="19"/>
      <c r="W4102" s="19"/>
      <c r="X4102" s="37" t="s">
        <v>3467</v>
      </c>
    </row>
    <row r="4103" spans="1:37" ht="16.5" customHeight="1">
      <c r="A4103" s="38">
        <v>625</v>
      </c>
      <c r="B4103" s="39">
        <v>40712</v>
      </c>
      <c r="C4103" s="38">
        <v>10303986</v>
      </c>
      <c r="D4103" s="40" t="s">
        <v>584</v>
      </c>
      <c r="E4103" s="38">
        <v>1</v>
      </c>
      <c r="F4103" s="38">
        <v>120</v>
      </c>
      <c r="G4103" s="38" t="s">
        <v>21</v>
      </c>
      <c r="H4103" s="42">
        <v>6270.49</v>
      </c>
      <c r="I4103" s="55"/>
      <c r="J4103" s="44">
        <v>42277</v>
      </c>
      <c r="K4103" s="42">
        <v>0</v>
      </c>
      <c r="L4103" s="42">
        <v>4666.3</v>
      </c>
      <c r="M4103" s="44">
        <v>45138</v>
      </c>
      <c r="N4103" s="42">
        <f>H4103-K4103-L4103</f>
        <v>1604.1899999999996</v>
      </c>
      <c r="O4103" s="42">
        <v>0</v>
      </c>
      <c r="P4103" s="45">
        <v>0.13</v>
      </c>
      <c r="Q4103" s="42">
        <v>0</v>
      </c>
      <c r="R4103" s="42">
        <v>0</v>
      </c>
      <c r="S4103" s="42">
        <v>1604.19</v>
      </c>
      <c r="T4103" s="38">
        <v>2101</v>
      </c>
      <c r="U4103" s="14">
        <f>S4103/H4103</f>
        <v>0.25583168141564694</v>
      </c>
      <c r="V4103" s="19"/>
      <c r="W4103" s="19"/>
      <c r="X4103" s="37" t="s">
        <v>3467</v>
      </c>
    </row>
    <row r="4104" spans="1:37" ht="16.5" customHeight="1">
      <c r="A4104" s="38">
        <v>608</v>
      </c>
      <c r="B4104" s="39">
        <v>40712</v>
      </c>
      <c r="C4104" s="38">
        <v>10303951</v>
      </c>
      <c r="D4104" s="40" t="s">
        <v>1783</v>
      </c>
      <c r="E4104" s="38">
        <v>1</v>
      </c>
      <c r="F4104" s="38">
        <v>120</v>
      </c>
      <c r="G4104" s="38" t="s">
        <v>21</v>
      </c>
      <c r="H4104" s="42">
        <v>75687.92</v>
      </c>
      <c r="I4104" s="55"/>
      <c r="J4104" s="44">
        <v>42277</v>
      </c>
      <c r="K4104" s="42">
        <v>0</v>
      </c>
      <c r="L4104" s="42">
        <v>56324.53</v>
      </c>
      <c r="M4104" s="44">
        <v>45138</v>
      </c>
      <c r="N4104" s="42">
        <f>H4104-K4104-L4104</f>
        <v>19363.39</v>
      </c>
      <c r="O4104" s="42">
        <v>0</v>
      </c>
      <c r="P4104" s="45">
        <v>0.13</v>
      </c>
      <c r="Q4104" s="42">
        <v>0</v>
      </c>
      <c r="R4104" s="42">
        <v>0</v>
      </c>
      <c r="S4104" s="42">
        <v>19363.39</v>
      </c>
      <c r="T4104" s="38">
        <v>2205</v>
      </c>
      <c r="U4104" s="14">
        <f>S4104/H4104</f>
        <v>0.25583197424371024</v>
      </c>
      <c r="V4104" s="19"/>
      <c r="W4104" s="19"/>
      <c r="X4104" s="37" t="s">
        <v>3467</v>
      </c>
    </row>
    <row r="4105" spans="1:37" ht="16.5" customHeight="1">
      <c r="A4105" s="38">
        <v>568</v>
      </c>
      <c r="B4105" s="39">
        <v>40712</v>
      </c>
      <c r="C4105" s="38">
        <v>10303912</v>
      </c>
      <c r="D4105" s="40" t="s">
        <v>1770</v>
      </c>
      <c r="E4105" s="38">
        <v>1</v>
      </c>
      <c r="F4105" s="38">
        <v>120</v>
      </c>
      <c r="G4105" s="38" t="s">
        <v>21</v>
      </c>
      <c r="H4105" s="42">
        <v>53508.26</v>
      </c>
      <c r="I4105" s="55"/>
      <c r="J4105" s="44">
        <v>42277</v>
      </c>
      <c r="K4105" s="42">
        <v>0</v>
      </c>
      <c r="L4105" s="42">
        <v>39819.120000000003</v>
      </c>
      <c r="M4105" s="44">
        <v>45138</v>
      </c>
      <c r="N4105" s="42">
        <f>H4105-K4105-L4105</f>
        <v>13689.14</v>
      </c>
      <c r="O4105" s="42">
        <v>0</v>
      </c>
      <c r="P4105" s="45">
        <v>0.13</v>
      </c>
      <c r="Q4105" s="42">
        <v>0</v>
      </c>
      <c r="R4105" s="42">
        <v>0</v>
      </c>
      <c r="S4105" s="42">
        <v>13689.14</v>
      </c>
      <c r="T4105" s="38">
        <v>1601</v>
      </c>
      <c r="U4105" s="14">
        <f>S4105/H4105</f>
        <v>0.25583227711011347</v>
      </c>
      <c r="V4105" s="19"/>
      <c r="W4105" s="19"/>
      <c r="X4105" s="37" t="s">
        <v>3467</v>
      </c>
    </row>
    <row r="4106" spans="1:37" ht="16.5" customHeight="1">
      <c r="A4106" s="38">
        <v>321</v>
      </c>
      <c r="B4106" s="39">
        <v>40712</v>
      </c>
      <c r="C4106" s="38">
        <v>10302618</v>
      </c>
      <c r="D4106" s="40" t="s">
        <v>1655</v>
      </c>
      <c r="E4106" s="38">
        <v>2</v>
      </c>
      <c r="F4106" s="38">
        <v>120</v>
      </c>
      <c r="G4106" s="38" t="s">
        <v>21</v>
      </c>
      <c r="H4106" s="42">
        <v>17606.84</v>
      </c>
      <c r="I4106" s="55"/>
      <c r="J4106" s="44">
        <v>42277</v>
      </c>
      <c r="K4106" s="42">
        <v>0</v>
      </c>
      <c r="L4106" s="42">
        <v>13102.44</v>
      </c>
      <c r="M4106" s="44">
        <v>45138</v>
      </c>
      <c r="N4106" s="42">
        <f>H4106-K4106-L4106</f>
        <v>4504.3999999999996</v>
      </c>
      <c r="O4106" s="42">
        <v>0</v>
      </c>
      <c r="P4106" s="45">
        <v>0.13</v>
      </c>
      <c r="Q4106" s="42">
        <v>0</v>
      </c>
      <c r="R4106" s="42">
        <v>0</v>
      </c>
      <c r="S4106" s="42">
        <v>4504.3999999999996</v>
      </c>
      <c r="T4106" s="38">
        <v>2101</v>
      </c>
      <c r="U4106" s="14">
        <f>S4106/H4106</f>
        <v>0.25583239241113109</v>
      </c>
      <c r="V4106" s="19"/>
      <c r="W4106" s="19"/>
      <c r="X4106" s="37" t="s">
        <v>3467</v>
      </c>
    </row>
    <row r="4107" spans="1:37" ht="16.5" customHeight="1">
      <c r="A4107" s="38">
        <v>619</v>
      </c>
      <c r="B4107" s="39">
        <v>40712</v>
      </c>
      <c r="C4107" s="38">
        <v>10303983</v>
      </c>
      <c r="D4107" s="40" t="s">
        <v>584</v>
      </c>
      <c r="E4107" s="38">
        <v>1</v>
      </c>
      <c r="F4107" s="38">
        <v>120</v>
      </c>
      <c r="G4107" s="38" t="s">
        <v>21</v>
      </c>
      <c r="H4107" s="42">
        <v>15049.17</v>
      </c>
      <c r="I4107" s="55"/>
      <c r="J4107" s="44">
        <v>42277</v>
      </c>
      <c r="K4107" s="42">
        <v>0</v>
      </c>
      <c r="L4107" s="42">
        <v>11199.1</v>
      </c>
      <c r="M4107" s="44">
        <v>45138</v>
      </c>
      <c r="N4107" s="42">
        <f>H4107-K4107-L4107</f>
        <v>3850.0699999999997</v>
      </c>
      <c r="O4107" s="42">
        <v>0</v>
      </c>
      <c r="P4107" s="45">
        <v>0.13</v>
      </c>
      <c r="Q4107" s="42">
        <v>0</v>
      </c>
      <c r="R4107" s="42">
        <v>0</v>
      </c>
      <c r="S4107" s="42">
        <v>3850.07</v>
      </c>
      <c r="T4107" s="38">
        <v>2205</v>
      </c>
      <c r="U4107" s="14">
        <f>S4107/H4107</f>
        <v>0.25583271369783184</v>
      </c>
      <c r="V4107" s="19"/>
      <c r="W4107" s="19"/>
      <c r="X4107" s="37" t="s">
        <v>3467</v>
      </c>
    </row>
    <row r="4108" spans="1:37" ht="16.5" customHeight="1">
      <c r="A4108" s="38">
        <v>440</v>
      </c>
      <c r="B4108" s="39">
        <v>40712</v>
      </c>
      <c r="C4108" s="38">
        <v>10303589</v>
      </c>
      <c r="D4108" s="40" t="s">
        <v>1697</v>
      </c>
      <c r="E4108" s="38">
        <v>4</v>
      </c>
      <c r="F4108" s="38">
        <v>120</v>
      </c>
      <c r="G4108" s="38" t="s">
        <v>21</v>
      </c>
      <c r="H4108" s="42">
        <v>172000</v>
      </c>
      <c r="I4108" s="55"/>
      <c r="J4108" s="44">
        <v>42277</v>
      </c>
      <c r="K4108" s="42">
        <v>0</v>
      </c>
      <c r="L4108" s="42">
        <v>127996.76</v>
      </c>
      <c r="M4108" s="44">
        <v>45138</v>
      </c>
      <c r="N4108" s="42">
        <f>H4108-K4108-L4108</f>
        <v>44003.240000000005</v>
      </c>
      <c r="O4108" s="42">
        <v>0</v>
      </c>
      <c r="P4108" s="45">
        <v>0.13</v>
      </c>
      <c r="Q4108" s="42">
        <v>0</v>
      </c>
      <c r="R4108" s="42">
        <v>0</v>
      </c>
      <c r="S4108" s="42">
        <v>44003.24</v>
      </c>
      <c r="T4108" s="38">
        <v>5000</v>
      </c>
      <c r="U4108" s="14">
        <f>S4108/H4108</f>
        <v>0.25583279069767439</v>
      </c>
      <c r="V4108" s="19"/>
      <c r="W4108" s="19"/>
      <c r="X4108" s="37" t="s">
        <v>3467</v>
      </c>
    </row>
    <row r="4109" spans="1:37" ht="16.5" customHeight="1">
      <c r="A4109" s="38">
        <v>372</v>
      </c>
      <c r="B4109" s="39">
        <v>10741</v>
      </c>
      <c r="C4109" s="38">
        <v>10282486</v>
      </c>
      <c r="D4109" s="40" t="s">
        <v>492</v>
      </c>
      <c r="E4109" s="58">
        <v>1</v>
      </c>
      <c r="F4109" s="38">
        <v>120</v>
      </c>
      <c r="G4109" s="38" t="s">
        <v>262</v>
      </c>
      <c r="H4109" s="42">
        <v>190254</v>
      </c>
      <c r="I4109" s="57"/>
      <c r="J4109" s="44">
        <v>42335</v>
      </c>
      <c r="K4109" s="42">
        <v>0</v>
      </c>
      <c r="L4109" s="42">
        <v>141580.76</v>
      </c>
      <c r="M4109" s="44">
        <v>45199</v>
      </c>
      <c r="N4109" s="42">
        <f>H4109-K4109-L4109</f>
        <v>48673.239999999991</v>
      </c>
      <c r="O4109" s="42">
        <v>0</v>
      </c>
      <c r="P4109" s="45">
        <v>0.13</v>
      </c>
      <c r="Q4109" s="42">
        <v>0</v>
      </c>
      <c r="R4109" s="42">
        <v>0</v>
      </c>
      <c r="S4109" s="42">
        <v>48673.24</v>
      </c>
      <c r="T4109" s="38">
        <v>5000</v>
      </c>
      <c r="U4109" s="14">
        <f>S4109/H4109</f>
        <v>0.25583293912348753</v>
      </c>
      <c r="V4109" s="19"/>
      <c r="W4109" s="19"/>
      <c r="X4109" s="37" t="s">
        <v>3462</v>
      </c>
    </row>
    <row r="4110" spans="1:37" ht="16.5" customHeight="1">
      <c r="A4110" s="38">
        <v>572</v>
      </c>
      <c r="B4110" s="39">
        <v>40712</v>
      </c>
      <c r="C4110" s="38">
        <v>10303915</v>
      </c>
      <c r="D4110" s="40" t="s">
        <v>584</v>
      </c>
      <c r="E4110" s="38">
        <v>1</v>
      </c>
      <c r="F4110" s="38">
        <v>120</v>
      </c>
      <c r="G4110" s="38" t="s">
        <v>21</v>
      </c>
      <c r="H4110" s="42">
        <v>139644.25</v>
      </c>
      <c r="I4110" s="55"/>
      <c r="J4110" s="44">
        <v>42277</v>
      </c>
      <c r="K4110" s="42">
        <v>0</v>
      </c>
      <c r="L4110" s="42">
        <v>103918.62</v>
      </c>
      <c r="M4110" s="44">
        <v>45138</v>
      </c>
      <c r="N4110" s="42">
        <f>H4110-K4110-L4110</f>
        <v>35725.630000000005</v>
      </c>
      <c r="O4110" s="42">
        <v>0</v>
      </c>
      <c r="P4110" s="45">
        <v>0.13</v>
      </c>
      <c r="Q4110" s="42">
        <v>0</v>
      </c>
      <c r="R4110" s="42">
        <v>0</v>
      </c>
      <c r="S4110" s="42">
        <v>35725.629999999997</v>
      </c>
      <c r="T4110" s="38">
        <v>2001</v>
      </c>
      <c r="U4110" s="14">
        <f>S4110/H4110</f>
        <v>0.25583316176641713</v>
      </c>
      <c r="V4110" s="19"/>
      <c r="W4110" s="19"/>
      <c r="X4110" s="37" t="s">
        <v>3467</v>
      </c>
    </row>
    <row r="4111" spans="1:37" ht="16.5" customHeight="1">
      <c r="A4111" s="38">
        <v>569</v>
      </c>
      <c r="B4111" s="39">
        <v>40712</v>
      </c>
      <c r="C4111" s="38">
        <v>10303913</v>
      </c>
      <c r="D4111" s="40" t="s">
        <v>1771</v>
      </c>
      <c r="E4111" s="38">
        <v>1</v>
      </c>
      <c r="F4111" s="38">
        <v>120</v>
      </c>
      <c r="G4111" s="38" t="s">
        <v>21</v>
      </c>
      <c r="H4111" s="42">
        <v>240914.27</v>
      </c>
      <c r="I4111" s="55"/>
      <c r="J4111" s="44">
        <v>42277</v>
      </c>
      <c r="K4111" s="42">
        <v>0</v>
      </c>
      <c r="L4111" s="42">
        <v>179280.4</v>
      </c>
      <c r="M4111" s="44">
        <v>45138</v>
      </c>
      <c r="N4111" s="42">
        <f>H4111-K4111-L4111</f>
        <v>61633.869999999995</v>
      </c>
      <c r="O4111" s="42">
        <v>0</v>
      </c>
      <c r="P4111" s="45">
        <v>0.13</v>
      </c>
      <c r="Q4111" s="42">
        <v>0</v>
      </c>
      <c r="R4111" s="42">
        <v>0</v>
      </c>
      <c r="S4111" s="42">
        <v>61633.87</v>
      </c>
      <c r="T4111" s="38">
        <v>2101</v>
      </c>
      <c r="U4111" s="14">
        <f>S4111/H4111</f>
        <v>0.25583320572915835</v>
      </c>
      <c r="V4111" s="19"/>
      <c r="W4111" s="19"/>
      <c r="X4111" s="37" t="s">
        <v>3467</v>
      </c>
    </row>
    <row r="4112" spans="1:37" ht="16.5" customHeight="1">
      <c r="A4112" s="38">
        <v>566</v>
      </c>
      <c r="B4112" s="39">
        <v>40712</v>
      </c>
      <c r="C4112" s="38">
        <v>10303910</v>
      </c>
      <c r="D4112" s="40" t="s">
        <v>1618</v>
      </c>
      <c r="E4112" s="38">
        <v>1</v>
      </c>
      <c r="F4112" s="38">
        <v>120</v>
      </c>
      <c r="G4112" s="38" t="s">
        <v>21</v>
      </c>
      <c r="H4112" s="42">
        <v>105470.89</v>
      </c>
      <c r="I4112" s="55"/>
      <c r="J4112" s="44">
        <v>42277</v>
      </c>
      <c r="K4112" s="42">
        <v>0</v>
      </c>
      <c r="L4112" s="42">
        <v>78487.929999999993</v>
      </c>
      <c r="M4112" s="44">
        <v>45138</v>
      </c>
      <c r="N4112" s="42">
        <f>H4112-K4112-L4112</f>
        <v>26982.960000000006</v>
      </c>
      <c r="O4112" s="42">
        <v>0</v>
      </c>
      <c r="P4112" s="45">
        <v>0.13</v>
      </c>
      <c r="Q4112" s="42">
        <v>0</v>
      </c>
      <c r="R4112" s="42">
        <v>0</v>
      </c>
      <c r="S4112" s="42">
        <v>26982.959999999999</v>
      </c>
      <c r="T4112" s="38">
        <v>5000</v>
      </c>
      <c r="U4112" s="14">
        <f>S4112/H4112</f>
        <v>0.25583324460426948</v>
      </c>
      <c r="V4112" s="19"/>
      <c r="W4112" s="19"/>
      <c r="X4112" s="37" t="s">
        <v>3467</v>
      </c>
    </row>
    <row r="4113" spans="1:37" ht="16.5" customHeight="1">
      <c r="A4113" s="38">
        <v>627</v>
      </c>
      <c r="B4113" s="39">
        <v>40712</v>
      </c>
      <c r="C4113" s="38">
        <v>10303987</v>
      </c>
      <c r="D4113" s="40" t="s">
        <v>584</v>
      </c>
      <c r="E4113" s="38">
        <v>1</v>
      </c>
      <c r="F4113" s="38">
        <v>120</v>
      </c>
      <c r="G4113" s="38" t="s">
        <v>21</v>
      </c>
      <c r="H4113" s="42">
        <v>39564.199999999997</v>
      </c>
      <c r="I4113" s="55"/>
      <c r="J4113" s="44">
        <v>42277</v>
      </c>
      <c r="K4113" s="42">
        <v>0</v>
      </c>
      <c r="L4113" s="42">
        <v>29442.36</v>
      </c>
      <c r="M4113" s="44">
        <v>45138</v>
      </c>
      <c r="N4113" s="42">
        <f>H4113-K4113-L4113</f>
        <v>10121.839999999997</v>
      </c>
      <c r="O4113" s="42">
        <v>0</v>
      </c>
      <c r="P4113" s="45">
        <v>0.13</v>
      </c>
      <c r="Q4113" s="42">
        <v>0</v>
      </c>
      <c r="R4113" s="42">
        <v>0</v>
      </c>
      <c r="S4113" s="42">
        <v>10121.84</v>
      </c>
      <c r="T4113" s="38">
        <v>2201</v>
      </c>
      <c r="U4113" s="14">
        <f>S4113/H4113</f>
        <v>0.2558333038453956</v>
      </c>
      <c r="V4113" s="19"/>
      <c r="W4113" s="19"/>
      <c r="X4113" s="37" t="s">
        <v>3467</v>
      </c>
    </row>
    <row r="4114" spans="1:37" ht="16.5" customHeight="1">
      <c r="A4114" s="38">
        <v>405</v>
      </c>
      <c r="B4114" s="39">
        <v>40712</v>
      </c>
      <c r="C4114" s="38">
        <v>10303405</v>
      </c>
      <c r="D4114" s="40" t="s">
        <v>854</v>
      </c>
      <c r="E4114" s="38">
        <v>39</v>
      </c>
      <c r="F4114" s="38">
        <v>120</v>
      </c>
      <c r="G4114" s="38" t="s">
        <v>21</v>
      </c>
      <c r="H4114" s="42">
        <v>56666.61</v>
      </c>
      <c r="I4114" s="55"/>
      <c r="J4114" s="44">
        <v>42277</v>
      </c>
      <c r="K4114" s="42">
        <v>0</v>
      </c>
      <c r="L4114" s="42">
        <v>42169.4</v>
      </c>
      <c r="M4114" s="44">
        <v>45138</v>
      </c>
      <c r="N4114" s="42">
        <f>H4114-K4114-L4114</f>
        <v>14497.21</v>
      </c>
      <c r="O4114" s="42">
        <v>0</v>
      </c>
      <c r="P4114" s="45">
        <v>0.13</v>
      </c>
      <c r="Q4114" s="42">
        <v>0</v>
      </c>
      <c r="R4114" s="42">
        <v>0</v>
      </c>
      <c r="S4114" s="42">
        <v>14497.21</v>
      </c>
      <c r="T4114" s="38">
        <v>2101</v>
      </c>
      <c r="U4114" s="14">
        <f>S4114/H4114</f>
        <v>0.25583337348043228</v>
      </c>
      <c r="V4114" s="19"/>
      <c r="W4114" s="19"/>
      <c r="X4114" s="37" t="s">
        <v>3467</v>
      </c>
    </row>
    <row r="4115" spans="1:37" ht="16.5" customHeight="1">
      <c r="A4115" s="38">
        <v>611</v>
      </c>
      <c r="B4115" s="39">
        <v>40712</v>
      </c>
      <c r="C4115" s="38">
        <v>10303954</v>
      </c>
      <c r="D4115" s="40" t="s">
        <v>1783</v>
      </c>
      <c r="E4115" s="38">
        <v>1</v>
      </c>
      <c r="F4115" s="38">
        <v>120</v>
      </c>
      <c r="G4115" s="38" t="s">
        <v>21</v>
      </c>
      <c r="H4115" s="42">
        <v>303097.28000000003</v>
      </c>
      <c r="I4115" s="55"/>
      <c r="J4115" s="44">
        <v>42277</v>
      </c>
      <c r="K4115" s="42">
        <v>0</v>
      </c>
      <c r="L4115" s="42">
        <v>225554.88</v>
      </c>
      <c r="M4115" s="44">
        <v>45138</v>
      </c>
      <c r="N4115" s="42">
        <f>H4115-K4115-L4115</f>
        <v>77542.400000000023</v>
      </c>
      <c r="O4115" s="42">
        <v>0</v>
      </c>
      <c r="P4115" s="45">
        <v>0.13</v>
      </c>
      <c r="Q4115" s="42">
        <v>0</v>
      </c>
      <c r="R4115" s="42">
        <v>0</v>
      </c>
      <c r="S4115" s="42">
        <v>77542.399999999994</v>
      </c>
      <c r="T4115" s="38">
        <v>2001</v>
      </c>
      <c r="U4115" s="14">
        <f>S4115/H4115</f>
        <v>0.25583337468419376</v>
      </c>
      <c r="V4115" s="19"/>
      <c r="W4115" s="19"/>
      <c r="X4115" s="37" t="s">
        <v>3467</v>
      </c>
    </row>
    <row r="4116" spans="1:37" ht="16.5" customHeight="1">
      <c r="A4116" s="38">
        <v>514</v>
      </c>
      <c r="B4116" s="39">
        <v>40712</v>
      </c>
      <c r="C4116" s="38">
        <v>10303669</v>
      </c>
      <c r="D4116" s="40" t="s">
        <v>1740</v>
      </c>
      <c r="E4116" s="38">
        <v>1</v>
      </c>
      <c r="F4116" s="38">
        <v>120</v>
      </c>
      <c r="G4116" s="38" t="s">
        <v>75</v>
      </c>
      <c r="H4116" s="42">
        <v>608095.66</v>
      </c>
      <c r="I4116" s="55"/>
      <c r="J4116" s="44">
        <v>42274</v>
      </c>
      <c r="K4116" s="42">
        <v>0</v>
      </c>
      <c r="L4116" s="42">
        <v>452524.46</v>
      </c>
      <c r="M4116" s="44">
        <v>45138</v>
      </c>
      <c r="N4116" s="42">
        <f>H4116-K4116-L4116</f>
        <v>155571.20000000001</v>
      </c>
      <c r="O4116" s="42">
        <v>0</v>
      </c>
      <c r="P4116" s="45">
        <v>0.13</v>
      </c>
      <c r="Q4116" s="42">
        <v>0</v>
      </c>
      <c r="R4116" s="42">
        <v>0</v>
      </c>
      <c r="S4116" s="42">
        <v>155571.20000000001</v>
      </c>
      <c r="T4116" s="38">
        <v>5000</v>
      </c>
      <c r="U4116" s="14">
        <f>S4116/H4116</f>
        <v>0.25583343252277119</v>
      </c>
      <c r="V4116" s="19"/>
      <c r="W4116" s="19"/>
      <c r="X4116" s="37" t="s">
        <v>3467</v>
      </c>
    </row>
    <row r="4117" spans="1:37" ht="16.5" customHeight="1">
      <c r="A4117" s="38">
        <v>607</v>
      </c>
      <c r="B4117" s="39">
        <v>40712</v>
      </c>
      <c r="C4117" s="38">
        <v>10303950</v>
      </c>
      <c r="D4117" s="40" t="s">
        <v>1783</v>
      </c>
      <c r="E4117" s="38">
        <v>1</v>
      </c>
      <c r="F4117" s="38">
        <v>120</v>
      </c>
      <c r="G4117" s="38" t="s">
        <v>21</v>
      </c>
      <c r="H4117" s="42">
        <v>198896.79</v>
      </c>
      <c r="I4117" s="55"/>
      <c r="J4117" s="44">
        <v>42277</v>
      </c>
      <c r="K4117" s="42">
        <v>0</v>
      </c>
      <c r="L4117" s="42">
        <v>148012.34</v>
      </c>
      <c r="M4117" s="44">
        <v>45138</v>
      </c>
      <c r="N4117" s="42">
        <f>H4117-K4117-L4117</f>
        <v>50884.450000000012</v>
      </c>
      <c r="O4117" s="42">
        <v>0</v>
      </c>
      <c r="P4117" s="45">
        <v>0.13</v>
      </c>
      <c r="Q4117" s="42">
        <v>0</v>
      </c>
      <c r="R4117" s="42">
        <v>0</v>
      </c>
      <c r="S4117" s="42">
        <v>50884.45</v>
      </c>
      <c r="T4117" s="38">
        <v>2201</v>
      </c>
      <c r="U4117" s="14">
        <f>S4117/H4117</f>
        <v>0.25583344004697106</v>
      </c>
      <c r="V4117" s="19"/>
      <c r="W4117" s="19"/>
      <c r="X4117" s="37" t="s">
        <v>3467</v>
      </c>
    </row>
    <row r="4118" spans="1:37" ht="16.5" customHeight="1">
      <c r="A4118" s="38">
        <v>279</v>
      </c>
      <c r="B4118" s="39">
        <v>40712</v>
      </c>
      <c r="C4118" s="38">
        <v>10302583</v>
      </c>
      <c r="D4118" s="40" t="s">
        <v>1636</v>
      </c>
      <c r="E4118" s="38">
        <v>1</v>
      </c>
      <c r="F4118" s="38">
        <v>120</v>
      </c>
      <c r="G4118" s="38" t="s">
        <v>21</v>
      </c>
      <c r="H4118" s="42">
        <v>82905.98</v>
      </c>
      <c r="I4118" s="55"/>
      <c r="J4118" s="44">
        <v>42277</v>
      </c>
      <c r="K4118" s="42">
        <v>0</v>
      </c>
      <c r="L4118" s="42">
        <v>61695.85</v>
      </c>
      <c r="M4118" s="44">
        <v>45138</v>
      </c>
      <c r="N4118" s="42">
        <f>H4118-K4118-L4118</f>
        <v>21210.129999999997</v>
      </c>
      <c r="O4118" s="42">
        <v>0</v>
      </c>
      <c r="P4118" s="45">
        <v>0.13</v>
      </c>
      <c r="Q4118" s="42">
        <v>0</v>
      </c>
      <c r="R4118" s="42">
        <v>0</v>
      </c>
      <c r="S4118" s="42">
        <v>21210.13</v>
      </c>
      <c r="T4118" s="38">
        <v>2101</v>
      </c>
      <c r="U4118" s="14">
        <f>S4118/H4118</f>
        <v>0.25583353577148477</v>
      </c>
      <c r="V4118" s="19"/>
      <c r="W4118" s="19"/>
      <c r="X4118" s="37" t="s">
        <v>3467</v>
      </c>
    </row>
    <row r="4119" spans="1:37" ht="16.5" customHeight="1">
      <c r="A4119" s="38">
        <v>638</v>
      </c>
      <c r="B4119" s="39">
        <v>40712</v>
      </c>
      <c r="C4119" s="38">
        <v>10319404</v>
      </c>
      <c r="D4119" s="40" t="s">
        <v>1740</v>
      </c>
      <c r="E4119" s="38">
        <v>1</v>
      </c>
      <c r="F4119" s="38">
        <v>120</v>
      </c>
      <c r="G4119" s="38" t="s">
        <v>75</v>
      </c>
      <c r="H4119" s="42">
        <v>589886.34</v>
      </c>
      <c r="I4119" s="55"/>
      <c r="J4119" s="44">
        <v>42274</v>
      </c>
      <c r="K4119" s="42">
        <v>0</v>
      </c>
      <c r="L4119" s="42">
        <v>438973.63</v>
      </c>
      <c r="M4119" s="44">
        <v>45138</v>
      </c>
      <c r="N4119" s="42">
        <f>H4119-K4119-L4119</f>
        <v>150912.70999999996</v>
      </c>
      <c r="O4119" s="42">
        <v>0</v>
      </c>
      <c r="P4119" s="45">
        <v>0.13</v>
      </c>
      <c r="Q4119" s="42">
        <v>0</v>
      </c>
      <c r="R4119" s="42">
        <v>0</v>
      </c>
      <c r="S4119" s="42">
        <v>150912.71</v>
      </c>
      <c r="T4119" s="38">
        <v>1802</v>
      </c>
      <c r="U4119" s="14">
        <f>S4119/H4119</f>
        <v>0.2558335390509297</v>
      </c>
      <c r="V4119" s="19"/>
      <c r="W4119" s="19"/>
      <c r="X4119" s="37" t="s">
        <v>3467</v>
      </c>
    </row>
    <row r="4120" spans="1:37" ht="16.5" customHeight="1">
      <c r="A4120" s="38">
        <v>278</v>
      </c>
      <c r="B4120" s="39">
        <v>40712</v>
      </c>
      <c r="C4120" s="38">
        <v>10302582</v>
      </c>
      <c r="D4120" s="40" t="s">
        <v>1635</v>
      </c>
      <c r="E4120" s="38">
        <v>2</v>
      </c>
      <c r="F4120" s="38">
        <v>120</v>
      </c>
      <c r="G4120" s="38" t="s">
        <v>21</v>
      </c>
      <c r="H4120" s="42">
        <v>111111.12</v>
      </c>
      <c r="I4120" s="55"/>
      <c r="J4120" s="44">
        <v>42277</v>
      </c>
      <c r="K4120" s="42">
        <v>0</v>
      </c>
      <c r="L4120" s="42">
        <v>82685.16</v>
      </c>
      <c r="M4120" s="44">
        <v>45138</v>
      </c>
      <c r="N4120" s="42">
        <f>H4120-K4120-L4120</f>
        <v>28425.959999999992</v>
      </c>
      <c r="O4120" s="42">
        <v>0</v>
      </c>
      <c r="P4120" s="45">
        <v>0.13</v>
      </c>
      <c r="Q4120" s="42">
        <v>0</v>
      </c>
      <c r="R4120" s="42">
        <v>0</v>
      </c>
      <c r="S4120" s="42">
        <v>28425.96</v>
      </c>
      <c r="T4120" s="38">
        <v>2101</v>
      </c>
      <c r="U4120" s="14">
        <f>S4120/H4120</f>
        <v>0.25583361953331046</v>
      </c>
      <c r="V4120" s="19"/>
      <c r="W4120" s="19"/>
      <c r="X4120" s="37" t="s">
        <v>3467</v>
      </c>
    </row>
    <row r="4121" spans="1:37" ht="16.5" customHeight="1">
      <c r="A4121" s="38">
        <v>617</v>
      </c>
      <c r="B4121" s="39">
        <v>40712</v>
      </c>
      <c r="C4121" s="38">
        <v>10303982</v>
      </c>
      <c r="D4121" s="40" t="s">
        <v>584</v>
      </c>
      <c r="E4121" s="38">
        <v>1</v>
      </c>
      <c r="F4121" s="38">
        <v>120</v>
      </c>
      <c r="G4121" s="38" t="s">
        <v>21</v>
      </c>
      <c r="H4121" s="42">
        <v>60265.41</v>
      </c>
      <c r="I4121" s="55"/>
      <c r="J4121" s="44">
        <v>42277</v>
      </c>
      <c r="K4121" s="42">
        <v>0</v>
      </c>
      <c r="L4121" s="42">
        <v>44847.49</v>
      </c>
      <c r="M4121" s="44">
        <v>45138</v>
      </c>
      <c r="N4121" s="42">
        <f>H4121-K4121-L4121</f>
        <v>15417.920000000006</v>
      </c>
      <c r="O4121" s="42">
        <v>0</v>
      </c>
      <c r="P4121" s="45">
        <v>0.13</v>
      </c>
      <c r="Q4121" s="42">
        <v>0</v>
      </c>
      <c r="R4121" s="42">
        <v>0</v>
      </c>
      <c r="S4121" s="42">
        <v>15417.92</v>
      </c>
      <c r="T4121" s="38">
        <v>2001</v>
      </c>
      <c r="U4121" s="14">
        <f>S4121/H4121</f>
        <v>0.25583365316854229</v>
      </c>
      <c r="V4121" s="19"/>
      <c r="W4121" s="19"/>
      <c r="X4121" s="37" t="s">
        <v>3467</v>
      </c>
    </row>
    <row r="4122" spans="1:37" ht="16.5" customHeight="1">
      <c r="A4122" s="38">
        <v>610</v>
      </c>
      <c r="B4122" s="39">
        <v>40712</v>
      </c>
      <c r="C4122" s="38">
        <v>10303953</v>
      </c>
      <c r="D4122" s="40" t="s">
        <v>1783</v>
      </c>
      <c r="E4122" s="38">
        <v>1</v>
      </c>
      <c r="F4122" s="38">
        <v>120</v>
      </c>
      <c r="G4122" s="38" t="s">
        <v>21</v>
      </c>
      <c r="H4122" s="42">
        <v>213585.09</v>
      </c>
      <c r="I4122" s="55"/>
      <c r="J4122" s="44">
        <v>42277</v>
      </c>
      <c r="K4122" s="42">
        <v>0</v>
      </c>
      <c r="L4122" s="42">
        <v>158942.82</v>
      </c>
      <c r="M4122" s="44">
        <v>45138</v>
      </c>
      <c r="N4122" s="42">
        <f>H4122-K4122-L4122</f>
        <v>54642.26999999999</v>
      </c>
      <c r="O4122" s="42">
        <v>0</v>
      </c>
      <c r="P4122" s="45">
        <v>0.13</v>
      </c>
      <c r="Q4122" s="42">
        <v>0</v>
      </c>
      <c r="R4122" s="42">
        <v>0</v>
      </c>
      <c r="S4122" s="42">
        <v>54642.27</v>
      </c>
      <c r="T4122" s="38">
        <v>1601</v>
      </c>
      <c r="U4122" s="14">
        <f>S4122/H4122</f>
        <v>0.25583372884315098</v>
      </c>
      <c r="V4122" s="19"/>
      <c r="W4122" s="19"/>
      <c r="X4122" s="37" t="s">
        <v>3467</v>
      </c>
    </row>
    <row r="4123" spans="1:37" ht="16.5" customHeight="1">
      <c r="A4123" s="38">
        <v>621</v>
      </c>
      <c r="B4123" s="39">
        <v>40712</v>
      </c>
      <c r="C4123" s="38">
        <v>10303984</v>
      </c>
      <c r="D4123" s="40" t="s">
        <v>584</v>
      </c>
      <c r="E4123" s="38">
        <v>1</v>
      </c>
      <c r="F4123" s="38">
        <v>120</v>
      </c>
      <c r="G4123" s="38" t="s">
        <v>21</v>
      </c>
      <c r="H4123" s="42">
        <v>42467.53</v>
      </c>
      <c r="I4123" s="55"/>
      <c r="J4123" s="44">
        <v>42277</v>
      </c>
      <c r="K4123" s="42">
        <v>0</v>
      </c>
      <c r="L4123" s="42">
        <v>31602.9</v>
      </c>
      <c r="M4123" s="44">
        <v>45138</v>
      </c>
      <c r="N4123" s="42">
        <f>H4123-K4123-L4123</f>
        <v>10864.629999999997</v>
      </c>
      <c r="O4123" s="42">
        <v>0</v>
      </c>
      <c r="P4123" s="45">
        <v>0.13</v>
      </c>
      <c r="Q4123" s="42">
        <v>0</v>
      </c>
      <c r="R4123" s="42">
        <v>0</v>
      </c>
      <c r="S4123" s="42">
        <v>10864.63</v>
      </c>
      <c r="T4123" s="38">
        <v>1601</v>
      </c>
      <c r="U4123" s="14">
        <f>S4123/H4123</f>
        <v>0.25583380997199506</v>
      </c>
      <c r="V4123" s="19"/>
      <c r="W4123" s="19"/>
      <c r="X4123" s="37" t="s">
        <v>3467</v>
      </c>
    </row>
    <row r="4124" spans="1:37" ht="16.5" customHeight="1">
      <c r="A4124" s="38">
        <v>471</v>
      </c>
      <c r="B4124" s="39">
        <v>40712</v>
      </c>
      <c r="C4124" s="38">
        <v>10303614</v>
      </c>
      <c r="D4124" s="40" t="s">
        <v>1714</v>
      </c>
      <c r="E4124" s="38">
        <v>3</v>
      </c>
      <c r="F4124" s="38">
        <v>120</v>
      </c>
      <c r="G4124" s="38" t="s">
        <v>21</v>
      </c>
      <c r="H4124" s="42">
        <v>57948.72</v>
      </c>
      <c r="I4124" s="55"/>
      <c r="J4124" s="44">
        <v>42277</v>
      </c>
      <c r="K4124" s="42">
        <v>0</v>
      </c>
      <c r="L4124" s="42">
        <v>43123.47</v>
      </c>
      <c r="M4124" s="44">
        <v>45138</v>
      </c>
      <c r="N4124" s="42">
        <f>H4124-K4124-L4124</f>
        <v>14825.25</v>
      </c>
      <c r="O4124" s="42">
        <v>0</v>
      </c>
      <c r="P4124" s="45">
        <v>0.13</v>
      </c>
      <c r="Q4124" s="42">
        <v>0</v>
      </c>
      <c r="R4124" s="42">
        <v>0</v>
      </c>
      <c r="S4124" s="42">
        <v>14825.25</v>
      </c>
      <c r="T4124" s="38">
        <v>2106</v>
      </c>
      <c r="U4124" s="14">
        <f>S4124/H4124</f>
        <v>0.25583395112092205</v>
      </c>
      <c r="V4124" s="19"/>
      <c r="W4124" s="19"/>
      <c r="X4124" s="37" t="s">
        <v>3467</v>
      </c>
    </row>
    <row r="4125" spans="1:37" ht="16.5" customHeight="1">
      <c r="A4125" s="38">
        <v>275</v>
      </c>
      <c r="B4125" s="39">
        <v>40712</v>
      </c>
      <c r="C4125" s="38">
        <v>10302579</v>
      </c>
      <c r="D4125" s="40" t="s">
        <v>1633</v>
      </c>
      <c r="E4125" s="38">
        <v>1</v>
      </c>
      <c r="F4125" s="38">
        <v>120</v>
      </c>
      <c r="G4125" s="38" t="s">
        <v>21</v>
      </c>
      <c r="H4125" s="42">
        <v>28717.95</v>
      </c>
      <c r="I4125" s="55"/>
      <c r="J4125" s="44">
        <v>42277</v>
      </c>
      <c r="K4125" s="42">
        <v>0</v>
      </c>
      <c r="L4125" s="42">
        <v>21370.92</v>
      </c>
      <c r="M4125" s="44">
        <v>45138</v>
      </c>
      <c r="N4125" s="42">
        <f>H4125-K4125-L4125</f>
        <v>7347.0300000000025</v>
      </c>
      <c r="O4125" s="42">
        <v>0</v>
      </c>
      <c r="P4125" s="45">
        <v>0.13</v>
      </c>
      <c r="Q4125" s="42">
        <v>0</v>
      </c>
      <c r="R4125" s="42">
        <v>0</v>
      </c>
      <c r="S4125" s="42">
        <v>7347.03</v>
      </c>
      <c r="T4125" s="38">
        <v>2101</v>
      </c>
      <c r="U4125" s="14">
        <f>S4125/H4125</f>
        <v>0.25583406893597904</v>
      </c>
      <c r="V4125" s="19"/>
      <c r="W4125" s="19"/>
      <c r="X4125" s="37" t="s">
        <v>3467</v>
      </c>
    </row>
    <row r="4126" spans="1:37" ht="16.5" customHeight="1">
      <c r="A4126" s="38">
        <v>567</v>
      </c>
      <c r="B4126" s="39">
        <v>40712</v>
      </c>
      <c r="C4126" s="38">
        <v>10303911</v>
      </c>
      <c r="D4126" s="40" t="s">
        <v>1769</v>
      </c>
      <c r="E4126" s="38">
        <v>1</v>
      </c>
      <c r="F4126" s="38">
        <v>120</v>
      </c>
      <c r="G4126" s="38" t="s">
        <v>21</v>
      </c>
      <c r="H4126" s="42">
        <v>127018.46</v>
      </c>
      <c r="I4126" s="55"/>
      <c r="J4126" s="44">
        <v>42277</v>
      </c>
      <c r="K4126" s="42">
        <v>0</v>
      </c>
      <c r="L4126" s="42">
        <v>94522.8</v>
      </c>
      <c r="M4126" s="44">
        <v>45138</v>
      </c>
      <c r="N4126" s="42">
        <f>H4126-K4126-L4126</f>
        <v>32495.660000000003</v>
      </c>
      <c r="O4126" s="42">
        <v>0</v>
      </c>
      <c r="P4126" s="45">
        <v>0.13</v>
      </c>
      <c r="Q4126" s="42">
        <v>0</v>
      </c>
      <c r="R4126" s="42">
        <v>0</v>
      </c>
      <c r="S4126" s="42">
        <v>32495.66</v>
      </c>
      <c r="T4126" s="38">
        <v>5000</v>
      </c>
      <c r="U4126" s="14">
        <f>S4126/H4126</f>
        <v>0.25583415198074355</v>
      </c>
      <c r="V4126" s="19"/>
      <c r="W4126" s="19"/>
      <c r="X4126" s="37" t="s">
        <v>3467</v>
      </c>
    </row>
    <row r="4127" spans="1:37" ht="16.5" customHeight="1">
      <c r="A4127" s="38">
        <v>296</v>
      </c>
      <c r="B4127" s="39">
        <v>40712</v>
      </c>
      <c r="C4127" s="38">
        <v>10302598</v>
      </c>
      <c r="D4127" s="40" t="s">
        <v>1645</v>
      </c>
      <c r="E4127" s="38">
        <v>7</v>
      </c>
      <c r="F4127" s="38">
        <v>120</v>
      </c>
      <c r="G4127" s="38" t="s">
        <v>21</v>
      </c>
      <c r="H4127" s="42">
        <v>43178.66</v>
      </c>
      <c r="I4127" s="55"/>
      <c r="J4127" s="44">
        <v>42277</v>
      </c>
      <c r="K4127" s="42">
        <v>0</v>
      </c>
      <c r="L4127" s="42">
        <v>32132.07</v>
      </c>
      <c r="M4127" s="44">
        <v>45138</v>
      </c>
      <c r="N4127" s="42">
        <f>H4127-K4127-L4127</f>
        <v>11046.590000000004</v>
      </c>
      <c r="O4127" s="42">
        <v>0</v>
      </c>
      <c r="P4127" s="45">
        <v>0.13</v>
      </c>
      <c r="Q4127" s="42">
        <v>0</v>
      </c>
      <c r="R4127" s="42">
        <v>0</v>
      </c>
      <c r="S4127" s="42">
        <v>11046.59</v>
      </c>
      <c r="T4127" s="38">
        <v>2101</v>
      </c>
      <c r="U4127" s="14">
        <f>S4127/H4127</f>
        <v>0.25583447934697368</v>
      </c>
      <c r="V4127" s="19"/>
      <c r="W4127" s="19"/>
      <c r="X4127" s="37" t="s">
        <v>3467</v>
      </c>
    </row>
    <row r="4128" spans="1:37" ht="16.5" customHeight="1">
      <c r="A4128" s="38">
        <v>81</v>
      </c>
      <c r="B4128" s="39">
        <v>10741</v>
      </c>
      <c r="C4128" s="38">
        <v>10282470</v>
      </c>
      <c r="D4128" s="40" t="s">
        <v>2243</v>
      </c>
      <c r="E4128" s="38">
        <v>1</v>
      </c>
      <c r="F4128" s="38">
        <v>120</v>
      </c>
      <c r="G4128" s="38" t="s">
        <v>21</v>
      </c>
      <c r="H4128" s="42">
        <v>28717.95</v>
      </c>
      <c r="I4128" s="2"/>
      <c r="J4128" s="44">
        <v>42214</v>
      </c>
      <c r="K4128" s="42">
        <v>0</v>
      </c>
      <c r="L4128" s="42">
        <v>21370.9</v>
      </c>
      <c r="M4128" s="44">
        <v>45077</v>
      </c>
      <c r="N4128" s="42">
        <f>H4128-K4128-L4128</f>
        <v>7347.0499999999993</v>
      </c>
      <c r="O4128" s="42">
        <v>0</v>
      </c>
      <c r="P4128" s="45">
        <v>0.13</v>
      </c>
      <c r="Q4128" s="42">
        <v>0</v>
      </c>
      <c r="R4128" s="42">
        <v>0</v>
      </c>
      <c r="S4128" s="42">
        <f>N4128-R4128</f>
        <v>7347.0499999999993</v>
      </c>
      <c r="T4128" s="38">
        <v>5000</v>
      </c>
      <c r="U4128" s="14">
        <f>S4128/H4128</f>
        <v>0.25583476536451938</v>
      </c>
      <c r="V4128" s="19"/>
      <c r="W4128" s="19"/>
      <c r="X4128" s="37" t="s">
        <v>3462</v>
      </c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</row>
    <row r="4129" spans="1:37" ht="16.5" customHeight="1">
      <c r="A4129" s="38">
        <v>474</v>
      </c>
      <c r="B4129" s="39">
        <v>40712</v>
      </c>
      <c r="C4129" s="38">
        <v>10303617</v>
      </c>
      <c r="D4129" s="40" t="s">
        <v>1716</v>
      </c>
      <c r="E4129" s="38">
        <v>2</v>
      </c>
      <c r="F4129" s="38">
        <v>120</v>
      </c>
      <c r="G4129" s="38" t="s">
        <v>21</v>
      </c>
      <c r="H4129" s="42">
        <v>35042.74</v>
      </c>
      <c r="I4129" s="55"/>
      <c r="J4129" s="44">
        <v>42277</v>
      </c>
      <c r="K4129" s="42">
        <v>0</v>
      </c>
      <c r="L4129" s="42">
        <v>26077.58</v>
      </c>
      <c r="M4129" s="44">
        <v>45138</v>
      </c>
      <c r="N4129" s="42">
        <f>H4129-K4129-L4129</f>
        <v>8965.1599999999962</v>
      </c>
      <c r="O4129" s="42">
        <v>0</v>
      </c>
      <c r="P4129" s="45">
        <v>0.13</v>
      </c>
      <c r="Q4129" s="42">
        <v>0</v>
      </c>
      <c r="R4129" s="42">
        <v>0</v>
      </c>
      <c r="S4129" s="42">
        <v>8965.16</v>
      </c>
      <c r="T4129" s="38">
        <v>2106</v>
      </c>
      <c r="U4129" s="14">
        <f>S4129/H4129</f>
        <v>0.25583501746724147</v>
      </c>
      <c r="V4129" s="19"/>
      <c r="W4129" s="19"/>
      <c r="X4129" s="37" t="s">
        <v>3467</v>
      </c>
    </row>
    <row r="4130" spans="1:37" ht="16.5" customHeight="1">
      <c r="A4130" s="38">
        <v>623</v>
      </c>
      <c r="B4130" s="39">
        <v>40712</v>
      </c>
      <c r="C4130" s="38">
        <v>10303985</v>
      </c>
      <c r="D4130" s="40" t="s">
        <v>584</v>
      </c>
      <c r="E4130" s="38">
        <v>1</v>
      </c>
      <c r="F4130" s="38">
        <v>120</v>
      </c>
      <c r="G4130" s="38" t="s">
        <v>21</v>
      </c>
      <c r="H4130" s="42">
        <v>7359.66</v>
      </c>
      <c r="I4130" s="55"/>
      <c r="J4130" s="44">
        <v>42277</v>
      </c>
      <c r="K4130" s="42">
        <v>0</v>
      </c>
      <c r="L4130" s="42">
        <v>5476.8</v>
      </c>
      <c r="M4130" s="44">
        <v>45138</v>
      </c>
      <c r="N4130" s="42">
        <f>H4130-K4130-L4130</f>
        <v>1882.8599999999997</v>
      </c>
      <c r="O4130" s="42">
        <v>0</v>
      </c>
      <c r="P4130" s="45">
        <v>0.13</v>
      </c>
      <c r="Q4130" s="42">
        <v>0</v>
      </c>
      <c r="R4130" s="42">
        <v>0</v>
      </c>
      <c r="S4130" s="42">
        <v>1882.86</v>
      </c>
      <c r="T4130" s="38">
        <v>5000</v>
      </c>
      <c r="U4130" s="14">
        <f>S4130/H4130</f>
        <v>0.25583518803857785</v>
      </c>
      <c r="V4130" s="19"/>
      <c r="W4130" s="19"/>
      <c r="X4130" s="37" t="s">
        <v>3467</v>
      </c>
    </row>
    <row r="4131" spans="1:37" ht="16.5" customHeight="1">
      <c r="A4131" s="38">
        <v>271</v>
      </c>
      <c r="B4131" s="39">
        <v>40712</v>
      </c>
      <c r="C4131" s="38">
        <v>10302576</v>
      </c>
      <c r="D4131" s="40" t="s">
        <v>1630</v>
      </c>
      <c r="E4131" s="38">
        <v>1</v>
      </c>
      <c r="F4131" s="38">
        <v>120</v>
      </c>
      <c r="G4131" s="38" t="s">
        <v>21</v>
      </c>
      <c r="H4131" s="42">
        <v>18803.419999999998</v>
      </c>
      <c r="I4131" s="55"/>
      <c r="J4131" s="44">
        <v>42277</v>
      </c>
      <c r="K4131" s="42">
        <v>0</v>
      </c>
      <c r="L4131" s="42">
        <v>13992.84</v>
      </c>
      <c r="M4131" s="44">
        <v>45138</v>
      </c>
      <c r="N4131" s="42">
        <f>H4131-K4131-L4131</f>
        <v>4810.5799999999981</v>
      </c>
      <c r="O4131" s="42">
        <v>0</v>
      </c>
      <c r="P4131" s="45">
        <v>0.13</v>
      </c>
      <c r="Q4131" s="42">
        <v>0</v>
      </c>
      <c r="R4131" s="42">
        <v>0</v>
      </c>
      <c r="S4131" s="42">
        <v>4810.58</v>
      </c>
      <c r="T4131" s="38">
        <v>2101</v>
      </c>
      <c r="U4131" s="14">
        <f>S4131/H4131</f>
        <v>0.25583537462865802</v>
      </c>
      <c r="V4131" s="19"/>
      <c r="W4131" s="19"/>
      <c r="X4131" s="37" t="s">
        <v>3467</v>
      </c>
    </row>
    <row r="4132" spans="1:37" ht="16.5" customHeight="1">
      <c r="A4132" s="38">
        <v>315</v>
      </c>
      <c r="B4132" s="39">
        <v>40712</v>
      </c>
      <c r="C4132" s="38">
        <v>10302613</v>
      </c>
      <c r="D4132" s="40" t="s">
        <v>368</v>
      </c>
      <c r="E4132" s="38">
        <v>2</v>
      </c>
      <c r="F4132" s="38">
        <v>120</v>
      </c>
      <c r="G4132" s="38" t="s">
        <v>21</v>
      </c>
      <c r="H4132" s="42">
        <v>37606.839999999997</v>
      </c>
      <c r="I4132" s="55"/>
      <c r="J4132" s="44">
        <v>42277</v>
      </c>
      <c r="K4132" s="42">
        <v>0</v>
      </c>
      <c r="L4132" s="42">
        <v>27985.68</v>
      </c>
      <c r="M4132" s="44">
        <v>45138</v>
      </c>
      <c r="N4132" s="42">
        <f>H4132-K4132-L4132</f>
        <v>9621.1599999999962</v>
      </c>
      <c r="O4132" s="42">
        <v>0</v>
      </c>
      <c r="P4132" s="45">
        <v>0.13</v>
      </c>
      <c r="Q4132" s="42">
        <v>0</v>
      </c>
      <c r="R4132" s="42">
        <v>0</v>
      </c>
      <c r="S4132" s="42">
        <v>9621.16</v>
      </c>
      <c r="T4132" s="38">
        <v>2101</v>
      </c>
      <c r="U4132" s="14">
        <f>S4132/H4132</f>
        <v>0.25583537462865802</v>
      </c>
      <c r="V4132" s="19"/>
      <c r="W4132" s="19"/>
      <c r="X4132" s="37" t="s">
        <v>3467</v>
      </c>
    </row>
    <row r="4133" spans="1:37" ht="16.5" customHeight="1">
      <c r="A4133" s="38">
        <v>130</v>
      </c>
      <c r="B4133" s="39">
        <v>10741</v>
      </c>
      <c r="C4133" s="38">
        <v>10282465</v>
      </c>
      <c r="D4133" s="40" t="s">
        <v>2338</v>
      </c>
      <c r="E4133" s="38">
        <v>2</v>
      </c>
      <c r="F4133" s="38">
        <v>120</v>
      </c>
      <c r="G4133" s="38" t="s">
        <v>21</v>
      </c>
      <c r="H4133" s="42">
        <v>22529.919999999998</v>
      </c>
      <c r="I4133" s="2"/>
      <c r="J4133" s="44">
        <v>42214</v>
      </c>
      <c r="K4133" s="42">
        <v>0</v>
      </c>
      <c r="L4133" s="42">
        <v>16765.95</v>
      </c>
      <c r="M4133" s="44">
        <v>45077</v>
      </c>
      <c r="N4133" s="42">
        <f>H4133-K4133-L4133</f>
        <v>5763.9699999999975</v>
      </c>
      <c r="O4133" s="42">
        <v>0</v>
      </c>
      <c r="P4133" s="45">
        <v>0.13</v>
      </c>
      <c r="Q4133" s="42">
        <v>0</v>
      </c>
      <c r="R4133" s="42">
        <v>0</v>
      </c>
      <c r="S4133" s="42">
        <f>N4133-R4133</f>
        <v>5763.9699999999975</v>
      </c>
      <c r="T4133" s="38">
        <v>2107</v>
      </c>
      <c r="U4133" s="14">
        <f>S4133/H4133</f>
        <v>0.25583623909894032</v>
      </c>
      <c r="V4133" s="19"/>
      <c r="W4133" s="19"/>
      <c r="X4133" s="37" t="s">
        <v>3462</v>
      </c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</row>
    <row r="4134" spans="1:37" ht="16.5" customHeight="1">
      <c r="A4134" s="38">
        <v>131</v>
      </c>
      <c r="B4134" s="39">
        <v>10741</v>
      </c>
      <c r="C4134" s="38">
        <v>10282466</v>
      </c>
      <c r="D4134" s="40" t="s">
        <v>2338</v>
      </c>
      <c r="E4134" s="38">
        <v>3</v>
      </c>
      <c r="F4134" s="38">
        <v>120</v>
      </c>
      <c r="G4134" s="38" t="s">
        <v>21</v>
      </c>
      <c r="H4134" s="42">
        <v>33794.879999999997</v>
      </c>
      <c r="I4134" s="2"/>
      <c r="J4134" s="44">
        <v>42214</v>
      </c>
      <c r="K4134" s="42">
        <v>0</v>
      </c>
      <c r="L4134" s="42">
        <v>25148.92</v>
      </c>
      <c r="M4134" s="44">
        <v>45077</v>
      </c>
      <c r="N4134" s="42">
        <f>H4134-K4134-L4134</f>
        <v>8645.9599999999991</v>
      </c>
      <c r="O4134" s="42">
        <v>0</v>
      </c>
      <c r="P4134" s="45">
        <v>0.13</v>
      </c>
      <c r="Q4134" s="42">
        <v>0</v>
      </c>
      <c r="R4134" s="42">
        <v>0</v>
      </c>
      <c r="S4134" s="42">
        <f>N4134-R4134</f>
        <v>8645.9599999999991</v>
      </c>
      <c r="T4134" s="38">
        <v>2109</v>
      </c>
      <c r="U4134" s="14">
        <f>S4134/H4134</f>
        <v>0.25583638705034606</v>
      </c>
      <c r="V4134" s="19"/>
      <c r="W4134" s="19"/>
      <c r="X4134" s="37" t="s">
        <v>3462</v>
      </c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</row>
    <row r="4135" spans="1:37" ht="16.5" customHeight="1">
      <c r="A4135" s="38">
        <v>314</v>
      </c>
      <c r="B4135" s="39">
        <v>40712</v>
      </c>
      <c r="C4135" s="38">
        <v>10302612</v>
      </c>
      <c r="D4135" s="40" t="s">
        <v>662</v>
      </c>
      <c r="E4135" s="38">
        <v>2</v>
      </c>
      <c r="F4135" s="38">
        <v>120</v>
      </c>
      <c r="G4135" s="38" t="s">
        <v>21</v>
      </c>
      <c r="H4135" s="42">
        <v>64957.26</v>
      </c>
      <c r="I4135" s="55"/>
      <c r="J4135" s="44">
        <v>42277</v>
      </c>
      <c r="K4135" s="42">
        <v>0</v>
      </c>
      <c r="L4135" s="42">
        <v>48338.82</v>
      </c>
      <c r="M4135" s="44">
        <v>45138</v>
      </c>
      <c r="N4135" s="42">
        <f>H4135-K4135-L4135</f>
        <v>16618.440000000002</v>
      </c>
      <c r="O4135" s="42">
        <v>0</v>
      </c>
      <c r="P4135" s="45">
        <v>0.13</v>
      </c>
      <c r="Q4135" s="42">
        <v>0</v>
      </c>
      <c r="R4135" s="42">
        <v>0</v>
      </c>
      <c r="S4135" s="42">
        <v>16618.439999999999</v>
      </c>
      <c r="T4135" s="38">
        <v>2101</v>
      </c>
      <c r="U4135" s="14">
        <f>S4135/H4135</f>
        <v>0.25583653005068252</v>
      </c>
      <c r="V4135" s="19"/>
      <c r="W4135" s="19"/>
      <c r="X4135" s="37" t="s">
        <v>3467</v>
      </c>
    </row>
    <row r="4136" spans="1:37" ht="16.5" customHeight="1">
      <c r="A4136" s="38">
        <v>16</v>
      </c>
      <c r="B4136" s="39">
        <v>50098</v>
      </c>
      <c r="C4136" s="38">
        <v>10307927</v>
      </c>
      <c r="D4136" s="40" t="s">
        <v>287</v>
      </c>
      <c r="E4136" s="38">
        <v>1</v>
      </c>
      <c r="F4136" s="38">
        <v>120</v>
      </c>
      <c r="G4136" s="38" t="s">
        <v>21</v>
      </c>
      <c r="H4136" s="42">
        <v>11264.96</v>
      </c>
      <c r="I4136" s="2"/>
      <c r="J4136" s="44">
        <v>42184</v>
      </c>
      <c r="K4136" s="42">
        <v>0</v>
      </c>
      <c r="L4136" s="42">
        <v>8382.9699999999993</v>
      </c>
      <c r="M4136" s="44">
        <v>45046</v>
      </c>
      <c r="N4136" s="42">
        <f>H4136-K4136-L4136</f>
        <v>2881.99</v>
      </c>
      <c r="O4136" s="42">
        <v>0</v>
      </c>
      <c r="P4136" s="45">
        <v>0.13</v>
      </c>
      <c r="Q4136" s="42">
        <v>0</v>
      </c>
      <c r="R4136" s="42">
        <v>0</v>
      </c>
      <c r="S4136" s="42">
        <v>2881.99</v>
      </c>
      <c r="T4136" s="38">
        <v>2107</v>
      </c>
      <c r="U4136" s="14">
        <f>S4136/H4136</f>
        <v>0.25583668295315742</v>
      </c>
      <c r="V4136" s="19"/>
      <c r="W4136" s="19"/>
      <c r="X4136" s="37" t="s">
        <v>3456</v>
      </c>
    </row>
    <row r="4137" spans="1:37" ht="16.5" customHeight="1">
      <c r="A4137" s="38">
        <v>17</v>
      </c>
      <c r="B4137" s="39">
        <v>50098</v>
      </c>
      <c r="C4137" s="38">
        <v>10307928</v>
      </c>
      <c r="D4137" s="40" t="s">
        <v>287</v>
      </c>
      <c r="E4137" s="38">
        <v>1</v>
      </c>
      <c r="F4137" s="38">
        <v>120</v>
      </c>
      <c r="G4137" s="38" t="s">
        <v>21</v>
      </c>
      <c r="H4137" s="42">
        <v>11264.96</v>
      </c>
      <c r="I4137" s="2"/>
      <c r="J4137" s="44">
        <v>42184</v>
      </c>
      <c r="K4137" s="42">
        <v>0</v>
      </c>
      <c r="L4137" s="42">
        <v>8382.9699999999993</v>
      </c>
      <c r="M4137" s="44">
        <v>45046</v>
      </c>
      <c r="N4137" s="42">
        <f>H4137-K4137-L4137</f>
        <v>2881.99</v>
      </c>
      <c r="O4137" s="42">
        <v>0</v>
      </c>
      <c r="P4137" s="45">
        <v>0.13</v>
      </c>
      <c r="Q4137" s="42">
        <v>0</v>
      </c>
      <c r="R4137" s="42">
        <v>0</v>
      </c>
      <c r="S4137" s="42">
        <v>2881.99</v>
      </c>
      <c r="T4137" s="38">
        <v>2109</v>
      </c>
      <c r="U4137" s="14">
        <f>S4137/H4137</f>
        <v>0.25583668295315742</v>
      </c>
      <c r="V4137" s="19"/>
      <c r="W4137" s="19"/>
      <c r="X4137" s="37" t="s">
        <v>3456</v>
      </c>
    </row>
    <row r="4138" spans="1:37" ht="16.5" customHeight="1">
      <c r="A4138" s="38">
        <v>109</v>
      </c>
      <c r="B4138" s="39">
        <v>10724</v>
      </c>
      <c r="C4138" s="38">
        <v>10276422</v>
      </c>
      <c r="D4138" s="40" t="s">
        <v>287</v>
      </c>
      <c r="E4138" s="58">
        <v>2</v>
      </c>
      <c r="F4138" s="38">
        <v>120</v>
      </c>
      <c r="G4138" s="38" t="s">
        <v>21</v>
      </c>
      <c r="H4138" s="42">
        <v>22529.919999999998</v>
      </c>
      <c r="I4138" s="57"/>
      <c r="J4138" s="44">
        <v>42334</v>
      </c>
      <c r="K4138" s="42">
        <v>0</v>
      </c>
      <c r="L4138" s="42">
        <v>16765.939999999999</v>
      </c>
      <c r="M4138" s="44">
        <v>45199</v>
      </c>
      <c r="N4138" s="42">
        <f>H4138-K4138-L4138</f>
        <v>5763.98</v>
      </c>
      <c r="O4138" s="42">
        <v>0</v>
      </c>
      <c r="P4138" s="45">
        <v>0.13</v>
      </c>
      <c r="Q4138" s="42">
        <v>0</v>
      </c>
      <c r="R4138" s="42">
        <v>0</v>
      </c>
      <c r="S4138" s="42">
        <f>N4138-R4138</f>
        <v>5763.98</v>
      </c>
      <c r="T4138" s="38">
        <v>5000</v>
      </c>
      <c r="U4138" s="14">
        <f>S4138/H4138</f>
        <v>0.25583668295315742</v>
      </c>
      <c r="V4138" s="19"/>
      <c r="W4138" s="19"/>
      <c r="X4138" s="37" t="s">
        <v>3459</v>
      </c>
    </row>
    <row r="4139" spans="1:37" ht="16.5" customHeight="1">
      <c r="A4139" s="38">
        <v>570</v>
      </c>
      <c r="B4139" s="39">
        <v>40712</v>
      </c>
      <c r="C4139" s="38">
        <v>10303914</v>
      </c>
      <c r="D4139" s="40" t="s">
        <v>1772</v>
      </c>
      <c r="E4139" s="38">
        <v>1</v>
      </c>
      <c r="F4139" s="38">
        <v>120</v>
      </c>
      <c r="G4139" s="38" t="s">
        <v>21</v>
      </c>
      <c r="H4139" s="42">
        <v>45173.61</v>
      </c>
      <c r="I4139" s="55"/>
      <c r="J4139" s="44">
        <v>42277</v>
      </c>
      <c r="K4139" s="42">
        <v>0</v>
      </c>
      <c r="L4139" s="42">
        <v>33616.54</v>
      </c>
      <c r="M4139" s="44">
        <v>45138</v>
      </c>
      <c r="N4139" s="42">
        <f>H4139-K4139-L4139</f>
        <v>11557.07</v>
      </c>
      <c r="O4139" s="42">
        <v>0</v>
      </c>
      <c r="P4139" s="45">
        <v>0.13</v>
      </c>
      <c r="Q4139" s="42">
        <v>0</v>
      </c>
      <c r="R4139" s="42">
        <v>0</v>
      </c>
      <c r="S4139" s="42">
        <v>11557.07</v>
      </c>
      <c r="T4139" s="38">
        <v>2001</v>
      </c>
      <c r="U4139" s="14">
        <f>S4139/H4139</f>
        <v>0.25583675955939761</v>
      </c>
      <c r="V4139" s="19"/>
      <c r="W4139" s="19"/>
      <c r="X4139" s="37" t="s">
        <v>3467</v>
      </c>
    </row>
    <row r="4140" spans="1:37" ht="16.5" customHeight="1">
      <c r="A4140" s="38">
        <v>295</v>
      </c>
      <c r="B4140" s="39">
        <v>40712</v>
      </c>
      <c r="C4140" s="38">
        <v>10302597</v>
      </c>
      <c r="D4140" s="40" t="s">
        <v>1644</v>
      </c>
      <c r="E4140" s="38">
        <v>1</v>
      </c>
      <c r="F4140" s="38">
        <v>120</v>
      </c>
      <c r="G4140" s="38" t="s">
        <v>21</v>
      </c>
      <c r="H4140" s="42">
        <v>42094.02</v>
      </c>
      <c r="I4140" s="55"/>
      <c r="J4140" s="44">
        <v>42277</v>
      </c>
      <c r="K4140" s="42">
        <v>0</v>
      </c>
      <c r="L4140" s="42">
        <v>31324.82</v>
      </c>
      <c r="M4140" s="44">
        <v>45138</v>
      </c>
      <c r="N4140" s="42">
        <f>H4140-K4140-L4140</f>
        <v>10769.199999999997</v>
      </c>
      <c r="O4140" s="42">
        <v>0</v>
      </c>
      <c r="P4140" s="45">
        <v>0.13</v>
      </c>
      <c r="Q4140" s="42">
        <v>0</v>
      </c>
      <c r="R4140" s="42">
        <v>0</v>
      </c>
      <c r="S4140" s="42">
        <v>10769.2</v>
      </c>
      <c r="T4140" s="38">
        <v>5000</v>
      </c>
      <c r="U4140" s="14">
        <f>S4140/H4140</f>
        <v>0.25583681482547882</v>
      </c>
      <c r="V4140" s="19"/>
      <c r="W4140" s="19"/>
      <c r="X4140" s="37" t="s">
        <v>3467</v>
      </c>
    </row>
    <row r="4141" spans="1:37" ht="16.5" customHeight="1">
      <c r="A4141" s="38">
        <v>273</v>
      </c>
      <c r="B4141" s="39">
        <v>40712</v>
      </c>
      <c r="C4141" s="38">
        <v>10302578</v>
      </c>
      <c r="D4141" s="40" t="s">
        <v>1631</v>
      </c>
      <c r="E4141" s="38">
        <v>2</v>
      </c>
      <c r="F4141" s="38">
        <v>120</v>
      </c>
      <c r="G4141" s="38" t="s">
        <v>21</v>
      </c>
      <c r="H4141" s="42">
        <v>55555.56</v>
      </c>
      <c r="I4141" s="55"/>
      <c r="J4141" s="44">
        <v>42277</v>
      </c>
      <c r="K4141" s="42">
        <v>0</v>
      </c>
      <c r="L4141" s="42">
        <v>41342.400000000001</v>
      </c>
      <c r="M4141" s="44">
        <v>45138</v>
      </c>
      <c r="N4141" s="42">
        <f>H4141-K4141-L4141</f>
        <v>14213.159999999996</v>
      </c>
      <c r="O4141" s="42">
        <v>0</v>
      </c>
      <c r="P4141" s="45">
        <v>0.13</v>
      </c>
      <c r="Q4141" s="42">
        <v>0</v>
      </c>
      <c r="R4141" s="42">
        <v>0</v>
      </c>
      <c r="S4141" s="42">
        <v>14213.16</v>
      </c>
      <c r="T4141" s="38">
        <v>2101</v>
      </c>
      <c r="U4141" s="14">
        <f>S4141/H4141</f>
        <v>0.25583685953305124</v>
      </c>
      <c r="V4141" s="19"/>
      <c r="W4141" s="19"/>
      <c r="X4141" s="37" t="s">
        <v>3467</v>
      </c>
    </row>
    <row r="4142" spans="1:37" ht="16.5" customHeight="1">
      <c r="A4142" s="38">
        <v>218</v>
      </c>
      <c r="B4142" s="39">
        <v>40712</v>
      </c>
      <c r="C4142" s="38">
        <v>10302502</v>
      </c>
      <c r="D4142" s="40" t="s">
        <v>1603</v>
      </c>
      <c r="E4142" s="38">
        <v>1</v>
      </c>
      <c r="F4142" s="38">
        <v>120</v>
      </c>
      <c r="G4142" s="38" t="s">
        <v>21</v>
      </c>
      <c r="H4142" s="42">
        <v>29914.53</v>
      </c>
      <c r="I4142" s="55"/>
      <c r="J4142" s="44">
        <v>42277</v>
      </c>
      <c r="K4142" s="42">
        <v>0</v>
      </c>
      <c r="L4142" s="42">
        <v>22261.29</v>
      </c>
      <c r="M4142" s="44">
        <v>45138</v>
      </c>
      <c r="N4142" s="42">
        <f>H4142-K4142-L4142</f>
        <v>7653.239999999998</v>
      </c>
      <c r="O4142" s="42">
        <v>0</v>
      </c>
      <c r="P4142" s="45">
        <v>0.13</v>
      </c>
      <c r="Q4142" s="42">
        <v>0</v>
      </c>
      <c r="R4142" s="42">
        <v>0</v>
      </c>
      <c r="S4142" s="42">
        <v>7653.24</v>
      </c>
      <c r="T4142" s="38">
        <v>5000</v>
      </c>
      <c r="U4142" s="14">
        <f>S4142/H4142</f>
        <v>0.25583687926903748</v>
      </c>
      <c r="V4142" s="19"/>
      <c r="W4142" s="19"/>
      <c r="X4142" s="37" t="s">
        <v>3467</v>
      </c>
    </row>
    <row r="4143" spans="1:37" ht="16.5" customHeight="1">
      <c r="A4143" s="38">
        <v>276</v>
      </c>
      <c r="B4143" s="39">
        <v>40712</v>
      </c>
      <c r="C4143" s="38">
        <v>10302580</v>
      </c>
      <c r="D4143" s="40" t="s">
        <v>1634</v>
      </c>
      <c r="E4143" s="38">
        <v>1</v>
      </c>
      <c r="F4143" s="38">
        <v>120</v>
      </c>
      <c r="G4143" s="38" t="s">
        <v>21</v>
      </c>
      <c r="H4143" s="42">
        <v>29914.53</v>
      </c>
      <c r="I4143" s="55"/>
      <c r="J4143" s="44">
        <v>42277</v>
      </c>
      <c r="K4143" s="42">
        <v>0</v>
      </c>
      <c r="L4143" s="42">
        <v>22261.29</v>
      </c>
      <c r="M4143" s="44">
        <v>45138</v>
      </c>
      <c r="N4143" s="42">
        <f>H4143-K4143-L4143</f>
        <v>7653.239999999998</v>
      </c>
      <c r="O4143" s="42">
        <v>0</v>
      </c>
      <c r="P4143" s="45">
        <v>0.13</v>
      </c>
      <c r="Q4143" s="42">
        <v>0</v>
      </c>
      <c r="R4143" s="42">
        <v>0</v>
      </c>
      <c r="S4143" s="42">
        <v>7653.24</v>
      </c>
      <c r="T4143" s="38">
        <v>2101</v>
      </c>
      <c r="U4143" s="14">
        <f>S4143/H4143</f>
        <v>0.25583687926903748</v>
      </c>
      <c r="V4143" s="19"/>
      <c r="W4143" s="19"/>
      <c r="X4143" s="37" t="s">
        <v>3467</v>
      </c>
    </row>
    <row r="4144" spans="1:37" ht="16.5" customHeight="1">
      <c r="A4144" s="38">
        <v>82</v>
      </c>
      <c r="B4144" s="39">
        <v>10741</v>
      </c>
      <c r="C4144" s="38">
        <v>10282469</v>
      </c>
      <c r="D4144" s="40" t="s">
        <v>2244</v>
      </c>
      <c r="E4144" s="38">
        <v>1</v>
      </c>
      <c r="F4144" s="38">
        <v>120</v>
      </c>
      <c r="G4144" s="38" t="s">
        <v>21</v>
      </c>
      <c r="H4144" s="42">
        <v>32478.63</v>
      </c>
      <c r="I4144" s="2"/>
      <c r="J4144" s="44">
        <v>42214</v>
      </c>
      <c r="K4144" s="42">
        <v>0</v>
      </c>
      <c r="L4144" s="42">
        <v>24169.39</v>
      </c>
      <c r="M4144" s="44">
        <v>45077</v>
      </c>
      <c r="N4144" s="42">
        <f>H4144-K4144-L4144</f>
        <v>8309.2400000000016</v>
      </c>
      <c r="O4144" s="42">
        <v>0</v>
      </c>
      <c r="P4144" s="45">
        <v>0.13</v>
      </c>
      <c r="Q4144" s="42">
        <v>0</v>
      </c>
      <c r="R4144" s="42">
        <v>0</v>
      </c>
      <c r="S4144" s="42">
        <f>N4144-R4144</f>
        <v>8309.2400000000016</v>
      </c>
      <c r="T4144" s="38">
        <v>5000</v>
      </c>
      <c r="U4144" s="14">
        <f>S4144/H4144</f>
        <v>0.25583714584020328</v>
      </c>
      <c r="V4144" s="19"/>
      <c r="W4144" s="19"/>
      <c r="X4144" s="37" t="s">
        <v>3462</v>
      </c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</row>
    <row r="4145" spans="1:37" ht="16.5" customHeight="1">
      <c r="A4145" s="38">
        <v>606</v>
      </c>
      <c r="B4145" s="39">
        <v>40712</v>
      </c>
      <c r="C4145" s="38">
        <v>10303949</v>
      </c>
      <c r="D4145" s="40" t="s">
        <v>1782</v>
      </c>
      <c r="E4145" s="38">
        <v>1</v>
      </c>
      <c r="F4145" s="38">
        <v>120</v>
      </c>
      <c r="G4145" s="38" t="s">
        <v>21</v>
      </c>
      <c r="H4145" s="42">
        <v>41213.629999999997</v>
      </c>
      <c r="I4145" s="55"/>
      <c r="J4145" s="44">
        <v>42277</v>
      </c>
      <c r="K4145" s="42">
        <v>0</v>
      </c>
      <c r="L4145" s="42">
        <v>30669.64</v>
      </c>
      <c r="M4145" s="44">
        <v>45138</v>
      </c>
      <c r="N4145" s="42">
        <f>H4145-K4145-L4145</f>
        <v>10543.989999999998</v>
      </c>
      <c r="O4145" s="42">
        <v>0</v>
      </c>
      <c r="P4145" s="45">
        <v>0.13</v>
      </c>
      <c r="Q4145" s="42">
        <v>0</v>
      </c>
      <c r="R4145" s="42">
        <v>0</v>
      </c>
      <c r="S4145" s="42">
        <v>10543.99</v>
      </c>
      <c r="T4145" s="38">
        <v>5000</v>
      </c>
      <c r="U4145" s="14">
        <f>S4145/H4145</f>
        <v>0.25583744989218371</v>
      </c>
      <c r="V4145" s="19"/>
      <c r="W4145" s="19"/>
      <c r="X4145" s="37" t="s">
        <v>3467</v>
      </c>
    </row>
    <row r="4146" spans="1:37" ht="16.5" customHeight="1">
      <c r="A4146" s="38">
        <v>318</v>
      </c>
      <c r="B4146" s="39">
        <v>40712</v>
      </c>
      <c r="C4146" s="38">
        <v>10302615</v>
      </c>
      <c r="D4146" s="40" t="s">
        <v>1295</v>
      </c>
      <c r="E4146" s="38">
        <v>1</v>
      </c>
      <c r="F4146" s="38">
        <v>120</v>
      </c>
      <c r="G4146" s="38" t="s">
        <v>21</v>
      </c>
      <c r="H4146" s="42">
        <v>14700.85</v>
      </c>
      <c r="I4146" s="55"/>
      <c r="J4146" s="44">
        <v>42277</v>
      </c>
      <c r="K4146" s="42">
        <v>0</v>
      </c>
      <c r="L4146" s="42">
        <v>10939.82</v>
      </c>
      <c r="M4146" s="44">
        <v>45138</v>
      </c>
      <c r="N4146" s="42">
        <f>H4146-K4146-L4146</f>
        <v>3761.0300000000007</v>
      </c>
      <c r="O4146" s="42">
        <v>0</v>
      </c>
      <c r="P4146" s="45">
        <v>0.13</v>
      </c>
      <c r="Q4146" s="42">
        <v>0</v>
      </c>
      <c r="R4146" s="42">
        <v>0</v>
      </c>
      <c r="S4146" s="42">
        <v>3761.03</v>
      </c>
      <c r="T4146" s="38">
        <v>2101</v>
      </c>
      <c r="U4146" s="14">
        <f>S4146/H4146</f>
        <v>0.25583758762248443</v>
      </c>
      <c r="V4146" s="19"/>
      <c r="W4146" s="19"/>
      <c r="X4146" s="37" t="s">
        <v>3467</v>
      </c>
    </row>
    <row r="4147" spans="1:37" ht="16.5" customHeight="1">
      <c r="A4147" s="38">
        <v>436</v>
      </c>
      <c r="B4147" s="39">
        <v>40712</v>
      </c>
      <c r="C4147" s="38">
        <v>10303587</v>
      </c>
      <c r="D4147" s="40" t="s">
        <v>172</v>
      </c>
      <c r="E4147" s="38">
        <v>2</v>
      </c>
      <c r="F4147" s="38">
        <v>120</v>
      </c>
      <c r="G4147" s="38" t="s">
        <v>21</v>
      </c>
      <c r="H4147" s="42">
        <v>13931.62</v>
      </c>
      <c r="I4147" s="55"/>
      <c r="J4147" s="44">
        <v>42277</v>
      </c>
      <c r="K4147" s="42">
        <v>0</v>
      </c>
      <c r="L4147" s="42">
        <v>10367.36</v>
      </c>
      <c r="M4147" s="44">
        <v>45138</v>
      </c>
      <c r="N4147" s="42">
        <f>H4147-K4147-L4147</f>
        <v>3564.26</v>
      </c>
      <c r="O4147" s="42">
        <v>0</v>
      </c>
      <c r="P4147" s="45">
        <v>0.13</v>
      </c>
      <c r="Q4147" s="42">
        <v>0</v>
      </c>
      <c r="R4147" s="42">
        <v>0</v>
      </c>
      <c r="S4147" s="42">
        <v>3564.26</v>
      </c>
      <c r="T4147" s="38">
        <v>5000</v>
      </c>
      <c r="U4147" s="14">
        <f>S4147/H4147</f>
        <v>0.25583959367252335</v>
      </c>
      <c r="V4147" s="19"/>
      <c r="W4147" s="19"/>
      <c r="X4147" s="37" t="s">
        <v>3467</v>
      </c>
    </row>
    <row r="4148" spans="1:37" ht="16.5" customHeight="1">
      <c r="A4148" s="38">
        <v>320</v>
      </c>
      <c r="B4148" s="39">
        <v>40712</v>
      </c>
      <c r="C4148" s="38">
        <v>10302617</v>
      </c>
      <c r="D4148" s="40" t="s">
        <v>1654</v>
      </c>
      <c r="E4148" s="38">
        <v>1</v>
      </c>
      <c r="F4148" s="38">
        <v>120</v>
      </c>
      <c r="G4148" s="38" t="s">
        <v>21</v>
      </c>
      <c r="H4148" s="42">
        <v>11410.26</v>
      </c>
      <c r="I4148" s="55"/>
      <c r="J4148" s="44">
        <v>42277</v>
      </c>
      <c r="K4148" s="42">
        <v>0</v>
      </c>
      <c r="L4148" s="42">
        <v>8491.06</v>
      </c>
      <c r="M4148" s="44">
        <v>45138</v>
      </c>
      <c r="N4148" s="42">
        <f>H4148-K4148-L4148</f>
        <v>2919.2000000000007</v>
      </c>
      <c r="O4148" s="42">
        <v>0</v>
      </c>
      <c r="P4148" s="45">
        <v>0.13</v>
      </c>
      <c r="Q4148" s="42">
        <v>0</v>
      </c>
      <c r="R4148" s="42">
        <v>0</v>
      </c>
      <c r="S4148" s="42">
        <v>2919.2</v>
      </c>
      <c r="T4148" s="38">
        <v>2101</v>
      </c>
      <c r="U4148" s="14">
        <f>S4148/H4148</f>
        <v>0.25583991951103652</v>
      </c>
      <c r="V4148" s="19"/>
      <c r="W4148" s="19"/>
      <c r="X4148" s="37" t="s">
        <v>3467</v>
      </c>
    </row>
    <row r="4149" spans="1:37" ht="16.5" customHeight="1">
      <c r="A4149" s="38">
        <v>609</v>
      </c>
      <c r="B4149" s="39">
        <v>40712</v>
      </c>
      <c r="C4149" s="38">
        <v>10303952</v>
      </c>
      <c r="D4149" s="40" t="s">
        <v>1782</v>
      </c>
      <c r="E4149" s="38">
        <v>1</v>
      </c>
      <c r="F4149" s="38">
        <v>120</v>
      </c>
      <c r="G4149" s="38" t="s">
        <v>21</v>
      </c>
      <c r="H4149" s="42">
        <v>31536.63</v>
      </c>
      <c r="I4149" s="55"/>
      <c r="J4149" s="44">
        <v>42277</v>
      </c>
      <c r="K4149" s="42">
        <v>0</v>
      </c>
      <c r="L4149" s="42">
        <v>23468.3</v>
      </c>
      <c r="M4149" s="44">
        <v>45138</v>
      </c>
      <c r="N4149" s="42">
        <f>H4149-K4149-L4149</f>
        <v>8068.3300000000017</v>
      </c>
      <c r="O4149" s="42">
        <v>0</v>
      </c>
      <c r="P4149" s="45">
        <v>0.13</v>
      </c>
      <c r="Q4149" s="42">
        <v>0</v>
      </c>
      <c r="R4149" s="42">
        <v>0</v>
      </c>
      <c r="S4149" s="42">
        <v>8068.33</v>
      </c>
      <c r="T4149" s="38">
        <v>2101</v>
      </c>
      <c r="U4149" s="14">
        <f>S4149/H4149</f>
        <v>0.25583995499836221</v>
      </c>
      <c r="V4149" s="19"/>
      <c r="W4149" s="19"/>
      <c r="X4149" s="37" t="s">
        <v>3467</v>
      </c>
    </row>
    <row r="4150" spans="1:37" ht="16.5" customHeight="1">
      <c r="A4150" s="38">
        <v>265</v>
      </c>
      <c r="B4150" s="39">
        <v>40712</v>
      </c>
      <c r="C4150" s="38">
        <v>10302570</v>
      </c>
      <c r="D4150" s="40" t="s">
        <v>1627</v>
      </c>
      <c r="E4150" s="38">
        <v>2</v>
      </c>
      <c r="F4150" s="38">
        <v>120</v>
      </c>
      <c r="G4150" s="38" t="s">
        <v>21</v>
      </c>
      <c r="H4150" s="42">
        <v>12820.52</v>
      </c>
      <c r="I4150" s="55"/>
      <c r="J4150" s="44">
        <v>42277</v>
      </c>
      <c r="K4150" s="42">
        <v>0</v>
      </c>
      <c r="L4150" s="42">
        <v>9540.51</v>
      </c>
      <c r="M4150" s="44">
        <v>45138</v>
      </c>
      <c r="N4150" s="42">
        <f>H4150-K4150-L4150</f>
        <v>3280.01</v>
      </c>
      <c r="O4150" s="42">
        <v>0</v>
      </c>
      <c r="P4150" s="45">
        <v>0.13</v>
      </c>
      <c r="Q4150" s="42">
        <v>0</v>
      </c>
      <c r="R4150" s="42">
        <v>0</v>
      </c>
      <c r="S4150" s="42">
        <v>3280.01</v>
      </c>
      <c r="T4150" s="38">
        <v>2101</v>
      </c>
      <c r="U4150" s="14">
        <f>S4150/H4150</f>
        <v>0.25584063672924345</v>
      </c>
      <c r="V4150" s="19"/>
      <c r="W4150" s="19"/>
      <c r="X4150" s="37" t="s">
        <v>3467</v>
      </c>
    </row>
    <row r="4151" spans="1:37" ht="16.5" customHeight="1">
      <c r="A4151" s="38">
        <v>263</v>
      </c>
      <c r="B4151" s="39">
        <v>40712</v>
      </c>
      <c r="C4151" s="38">
        <v>10302569</v>
      </c>
      <c r="D4151" s="40" t="s">
        <v>1626</v>
      </c>
      <c r="E4151" s="38">
        <v>1</v>
      </c>
      <c r="F4151" s="38">
        <v>120</v>
      </c>
      <c r="G4151" s="38" t="s">
        <v>21</v>
      </c>
      <c r="H4151" s="42">
        <v>6068.38</v>
      </c>
      <c r="I4151" s="55"/>
      <c r="J4151" s="44">
        <v>42277</v>
      </c>
      <c r="K4151" s="42">
        <v>0</v>
      </c>
      <c r="L4151" s="42">
        <v>4515.84</v>
      </c>
      <c r="M4151" s="44">
        <v>45138</v>
      </c>
      <c r="N4151" s="42">
        <f>H4151-K4151-L4151</f>
        <v>1552.54</v>
      </c>
      <c r="O4151" s="42">
        <v>0</v>
      </c>
      <c r="P4151" s="45">
        <v>0.13</v>
      </c>
      <c r="Q4151" s="42">
        <v>0</v>
      </c>
      <c r="R4151" s="42">
        <v>0</v>
      </c>
      <c r="S4151" s="42">
        <v>1552.54</v>
      </c>
      <c r="T4151" s="38">
        <v>2101</v>
      </c>
      <c r="U4151" s="14">
        <f>S4151/H4151</f>
        <v>0.25584093283545195</v>
      </c>
      <c r="V4151" s="19"/>
      <c r="W4151" s="19"/>
      <c r="X4151" s="37" t="s">
        <v>3467</v>
      </c>
    </row>
    <row r="4152" spans="1:37" ht="16.5" customHeight="1">
      <c r="A4152" s="38">
        <v>269</v>
      </c>
      <c r="B4152" s="39">
        <v>40712</v>
      </c>
      <c r="C4152" s="38">
        <v>10302574</v>
      </c>
      <c r="D4152" s="40" t="s">
        <v>1629</v>
      </c>
      <c r="E4152" s="38">
        <v>1</v>
      </c>
      <c r="F4152" s="38">
        <v>120</v>
      </c>
      <c r="G4152" s="38" t="s">
        <v>21</v>
      </c>
      <c r="H4152" s="42">
        <v>16666.669999999998</v>
      </c>
      <c r="I4152" s="55"/>
      <c r="J4152" s="44">
        <v>42277</v>
      </c>
      <c r="K4152" s="42">
        <v>0</v>
      </c>
      <c r="L4152" s="42">
        <v>12402.62</v>
      </c>
      <c r="M4152" s="44">
        <v>45138</v>
      </c>
      <c r="N4152" s="42">
        <f>H4152-K4152-L4152</f>
        <v>4264.0499999999975</v>
      </c>
      <c r="O4152" s="42">
        <v>0</v>
      </c>
      <c r="P4152" s="45">
        <v>0.13</v>
      </c>
      <c r="Q4152" s="42">
        <v>0</v>
      </c>
      <c r="R4152" s="42">
        <v>0</v>
      </c>
      <c r="S4152" s="42">
        <v>4264.05</v>
      </c>
      <c r="T4152" s="38">
        <v>2101</v>
      </c>
      <c r="U4152" s="14">
        <f>S4152/H4152</f>
        <v>0.25584294883141029</v>
      </c>
      <c r="V4152" s="19"/>
      <c r="W4152" s="19"/>
      <c r="X4152" s="37" t="s">
        <v>3467</v>
      </c>
    </row>
    <row r="4153" spans="1:37" ht="16.5" customHeight="1">
      <c r="A4153" s="38">
        <v>261</v>
      </c>
      <c r="B4153" s="39">
        <v>40712</v>
      </c>
      <c r="C4153" s="38">
        <v>10302568</v>
      </c>
      <c r="D4153" s="40" t="s">
        <v>1625</v>
      </c>
      <c r="E4153" s="38">
        <v>1</v>
      </c>
      <c r="F4153" s="38">
        <v>120</v>
      </c>
      <c r="G4153" s="38" t="s">
        <v>21</v>
      </c>
      <c r="H4153" s="42">
        <v>5555.56</v>
      </c>
      <c r="I4153" s="55"/>
      <c r="J4153" s="44">
        <v>42277</v>
      </c>
      <c r="K4153" s="42">
        <v>0</v>
      </c>
      <c r="L4153" s="42">
        <v>4134.17</v>
      </c>
      <c r="M4153" s="44">
        <v>45138</v>
      </c>
      <c r="N4153" s="42">
        <f>H4153-K4153-L4153</f>
        <v>1421.3900000000003</v>
      </c>
      <c r="O4153" s="42">
        <v>0</v>
      </c>
      <c r="P4153" s="45">
        <v>0.13</v>
      </c>
      <c r="Q4153" s="42">
        <v>0</v>
      </c>
      <c r="R4153" s="42">
        <v>0</v>
      </c>
      <c r="S4153" s="42">
        <v>1421.39</v>
      </c>
      <c r="T4153" s="38">
        <v>2101</v>
      </c>
      <c r="U4153" s="14">
        <f>S4153/H4153</f>
        <v>0.25584999532000374</v>
      </c>
      <c r="V4153" s="19"/>
      <c r="W4153" s="19"/>
      <c r="X4153" s="37" t="s">
        <v>3467</v>
      </c>
    </row>
    <row r="4154" spans="1:37" ht="16.5" customHeight="1">
      <c r="A4154" s="38">
        <v>323</v>
      </c>
      <c r="B4154" s="39">
        <v>40712</v>
      </c>
      <c r="C4154" s="38">
        <v>10302620</v>
      </c>
      <c r="D4154" s="40" t="s">
        <v>702</v>
      </c>
      <c r="E4154" s="38">
        <v>1</v>
      </c>
      <c r="F4154" s="38">
        <v>120</v>
      </c>
      <c r="G4154" s="38" t="s">
        <v>21</v>
      </c>
      <c r="H4154" s="42">
        <v>7521.37</v>
      </c>
      <c r="I4154" s="55"/>
      <c r="J4154" s="44">
        <v>42277</v>
      </c>
      <c r="K4154" s="42">
        <v>0</v>
      </c>
      <c r="L4154" s="42">
        <v>5597.02</v>
      </c>
      <c r="M4154" s="44">
        <v>45138</v>
      </c>
      <c r="N4154" s="42">
        <f>H4154-K4154-L4154</f>
        <v>1924.3499999999995</v>
      </c>
      <c r="O4154" s="42">
        <v>0</v>
      </c>
      <c r="P4154" s="45">
        <v>0.13</v>
      </c>
      <c r="Q4154" s="42">
        <v>0</v>
      </c>
      <c r="R4154" s="42">
        <v>0</v>
      </c>
      <c r="S4154" s="42">
        <v>1924.35</v>
      </c>
      <c r="T4154" s="38">
        <v>2101</v>
      </c>
      <c r="U4154" s="14">
        <f>S4154/H4154</f>
        <v>0.25585099523092203</v>
      </c>
      <c r="V4154" s="19"/>
      <c r="W4154" s="19"/>
      <c r="X4154" s="37" t="s">
        <v>3467</v>
      </c>
    </row>
    <row r="4155" spans="1:37" ht="16.5" customHeight="1">
      <c r="A4155" s="38">
        <v>266</v>
      </c>
      <c r="B4155" s="39">
        <v>40712</v>
      </c>
      <c r="C4155" s="38">
        <v>10302571</v>
      </c>
      <c r="D4155" s="40" t="s">
        <v>1628</v>
      </c>
      <c r="E4155" s="38">
        <v>1</v>
      </c>
      <c r="F4155" s="38">
        <v>120</v>
      </c>
      <c r="G4155" s="38" t="s">
        <v>21</v>
      </c>
      <c r="H4155" s="42">
        <v>7264.96</v>
      </c>
      <c r="I4155" s="55"/>
      <c r="J4155" s="44">
        <v>42277</v>
      </c>
      <c r="K4155" s="42">
        <v>0</v>
      </c>
      <c r="L4155" s="42">
        <v>5406.2</v>
      </c>
      <c r="M4155" s="44">
        <v>45138</v>
      </c>
      <c r="N4155" s="42">
        <f>H4155-K4155-L4155</f>
        <v>1858.7600000000002</v>
      </c>
      <c r="O4155" s="42">
        <v>0</v>
      </c>
      <c r="P4155" s="45">
        <v>0.13</v>
      </c>
      <c r="Q4155" s="42">
        <v>0</v>
      </c>
      <c r="R4155" s="42">
        <v>0</v>
      </c>
      <c r="S4155" s="42">
        <v>1858.76</v>
      </c>
      <c r="T4155" s="38">
        <v>2101</v>
      </c>
      <c r="U4155" s="14">
        <f>S4155/H4155</f>
        <v>0.25585275073778796</v>
      </c>
      <c r="V4155" s="19"/>
      <c r="W4155" s="19"/>
      <c r="X4155" s="37" t="s">
        <v>3467</v>
      </c>
    </row>
    <row r="4156" spans="1:37" ht="16.5" customHeight="1">
      <c r="A4156" s="38">
        <v>116</v>
      </c>
      <c r="B4156" s="39">
        <v>10734</v>
      </c>
      <c r="C4156" s="38">
        <v>10299032</v>
      </c>
      <c r="D4156" s="40" t="s">
        <v>438</v>
      </c>
      <c r="E4156" s="58">
        <v>5</v>
      </c>
      <c r="F4156" s="38">
        <v>109</v>
      </c>
      <c r="G4156" s="38" t="s">
        <v>23</v>
      </c>
      <c r="H4156" s="42">
        <v>1273.5</v>
      </c>
      <c r="I4156" s="57"/>
      <c r="J4156" s="44">
        <v>42549</v>
      </c>
      <c r="K4156" s="42">
        <v>0</v>
      </c>
      <c r="L4156" s="42">
        <v>947.35</v>
      </c>
      <c r="M4156" s="44">
        <v>45199</v>
      </c>
      <c r="N4156" s="42">
        <f>H4156-L4156</f>
        <v>326.14999999999998</v>
      </c>
      <c r="O4156" s="42">
        <v>0</v>
      </c>
      <c r="P4156" s="45">
        <v>0.13</v>
      </c>
      <c r="Q4156" s="42">
        <v>0</v>
      </c>
      <c r="R4156" s="42">
        <v>0</v>
      </c>
      <c r="S4156" s="42">
        <f>N4156</f>
        <v>326.14999999999998</v>
      </c>
      <c r="T4156" s="38">
        <v>5000</v>
      </c>
      <c r="U4156" s="14">
        <f>S4156/H4156</f>
        <v>0.25610522182960344</v>
      </c>
      <c r="V4156" s="19"/>
      <c r="W4156" s="19"/>
      <c r="X4156" s="37" t="s">
        <v>3460</v>
      </c>
    </row>
    <row r="4157" spans="1:37" ht="16.5" customHeight="1">
      <c r="A4157" s="38">
        <v>58</v>
      </c>
      <c r="B4157" s="39">
        <v>50100</v>
      </c>
      <c r="C4157" s="38">
        <v>10308677</v>
      </c>
      <c r="D4157" s="40" t="s">
        <v>1009</v>
      </c>
      <c r="E4157" s="58">
        <v>4</v>
      </c>
      <c r="F4157" s="38">
        <v>60</v>
      </c>
      <c r="G4157" s="38" t="s">
        <v>23</v>
      </c>
      <c r="H4157" s="42">
        <v>2732.9</v>
      </c>
      <c r="I4157" s="37"/>
      <c r="J4157" s="44">
        <v>43827</v>
      </c>
      <c r="K4157" s="42">
        <v>0</v>
      </c>
      <c r="L4157" s="42">
        <v>1990.43</v>
      </c>
      <c r="M4157" s="44">
        <v>45216</v>
      </c>
      <c r="N4157" s="42">
        <v>742.47</v>
      </c>
      <c r="O4157" s="42">
        <v>48</v>
      </c>
      <c r="P4157" s="45">
        <f>IF(J4157&lt;DATEVALUE("2009-1-1"),3%,13%)</f>
        <v>0.13</v>
      </c>
      <c r="Q4157" s="42">
        <f>IF(P4157=13%,ROUND(O4157/(1+P4157)*P4157,2),ROUND(O4157/(1+0.03)*0.02,2))</f>
        <v>5.52</v>
      </c>
      <c r="R4157" s="42">
        <f>O4157-Q4157</f>
        <v>42.480000000000004</v>
      </c>
      <c r="S4157" s="42">
        <f>N4157-R4157</f>
        <v>699.99</v>
      </c>
      <c r="T4157" s="38">
        <v>5000</v>
      </c>
      <c r="U4157" s="14">
        <f>S4157/H4157</f>
        <v>0.25613450912949615</v>
      </c>
      <c r="V4157" s="19"/>
      <c r="W4157" s="19"/>
      <c r="X4157" s="37" t="s">
        <v>3477</v>
      </c>
    </row>
    <row r="4158" spans="1:37" ht="16.5" customHeight="1">
      <c r="A4158" s="38">
        <v>93</v>
      </c>
      <c r="B4158" s="39">
        <v>10704</v>
      </c>
      <c r="C4158" s="38">
        <v>10280433</v>
      </c>
      <c r="D4158" s="40" t="s">
        <v>84</v>
      </c>
      <c r="E4158" s="38">
        <v>1</v>
      </c>
      <c r="F4158" s="38">
        <v>109</v>
      </c>
      <c r="G4158" s="38" t="s">
        <v>23</v>
      </c>
      <c r="H4158" s="42">
        <v>752.14</v>
      </c>
      <c r="I4158" s="57"/>
      <c r="J4158" s="44">
        <v>42549</v>
      </c>
      <c r="K4158" s="42">
        <v>0</v>
      </c>
      <c r="L4158" s="42">
        <v>559.48</v>
      </c>
      <c r="M4158" s="44">
        <v>45199</v>
      </c>
      <c r="N4158" s="42">
        <v>192.66</v>
      </c>
      <c r="O4158" s="42">
        <v>0</v>
      </c>
      <c r="P4158" s="45">
        <v>0.13</v>
      </c>
      <c r="Q4158" s="42">
        <v>0</v>
      </c>
      <c r="R4158" s="42">
        <v>0</v>
      </c>
      <c r="S4158" s="42">
        <v>192.66</v>
      </c>
      <c r="T4158" s="38">
        <v>1601</v>
      </c>
      <c r="U4158" s="14">
        <f>S4158/H4158</f>
        <v>0.25614912117424948</v>
      </c>
      <c r="V4158" s="19"/>
      <c r="W4158" s="19"/>
      <c r="X4158" s="37" t="s">
        <v>3455</v>
      </c>
    </row>
    <row r="4159" spans="1:37" ht="16.5" customHeight="1">
      <c r="A4159" s="38">
        <v>473</v>
      </c>
      <c r="B4159" s="39">
        <v>10736</v>
      </c>
      <c r="C4159" s="38">
        <v>10284206</v>
      </c>
      <c r="D4159" s="40" t="s">
        <v>1410</v>
      </c>
      <c r="E4159" s="38">
        <v>1</v>
      </c>
      <c r="F4159" s="38">
        <v>107</v>
      </c>
      <c r="G4159" s="38" t="s">
        <v>23</v>
      </c>
      <c r="H4159" s="42">
        <v>1794.87</v>
      </c>
      <c r="I4159" s="55"/>
      <c r="J4159" s="44">
        <v>42610</v>
      </c>
      <c r="K4159" s="42">
        <v>0</v>
      </c>
      <c r="L4159" s="42">
        <v>1290.22</v>
      </c>
      <c r="M4159" s="44">
        <v>45138</v>
      </c>
      <c r="N4159" s="42">
        <f>H4159-K4159-L4159</f>
        <v>504.64999999999986</v>
      </c>
      <c r="O4159" s="42">
        <v>50</v>
      </c>
      <c r="P4159" s="45">
        <v>0.13</v>
      </c>
      <c r="Q4159" s="42">
        <v>5.75</v>
      </c>
      <c r="R4159" s="42">
        <v>44.25</v>
      </c>
      <c r="S4159" s="42">
        <v>460.4</v>
      </c>
      <c r="T4159" s="38">
        <v>5000</v>
      </c>
      <c r="U4159" s="14">
        <f>S4159/H4159</f>
        <v>0.25650882793739938</v>
      </c>
      <c r="V4159" s="19"/>
      <c r="W4159" s="19"/>
      <c r="X4159" s="37" t="s">
        <v>3461</v>
      </c>
    </row>
    <row r="4160" spans="1:37" ht="16.5" customHeight="1">
      <c r="A4160" s="38">
        <v>48</v>
      </c>
      <c r="B4160" s="39">
        <v>40712</v>
      </c>
      <c r="C4160" s="38">
        <v>10302498</v>
      </c>
      <c r="D4160" s="40" t="s">
        <v>2192</v>
      </c>
      <c r="E4160" s="38">
        <v>20</v>
      </c>
      <c r="F4160" s="38">
        <v>118</v>
      </c>
      <c r="G4160" s="38" t="s">
        <v>23</v>
      </c>
      <c r="H4160" s="42">
        <v>89059.8</v>
      </c>
      <c r="I4160" s="2"/>
      <c r="J4160" s="44">
        <v>42275</v>
      </c>
      <c r="K4160" s="42">
        <v>0</v>
      </c>
      <c r="L4160" s="42">
        <v>65664.320000000007</v>
      </c>
      <c r="M4160" s="44">
        <v>45077</v>
      </c>
      <c r="N4160" s="42">
        <f>H4160-K4160-L4160</f>
        <v>23395.479999999996</v>
      </c>
      <c r="O4160" s="42">
        <v>581.69000000000005</v>
      </c>
      <c r="P4160" s="45">
        <v>0.13</v>
      </c>
      <c r="Q4160" s="42">
        <f>O4160-R4160</f>
        <v>66.920000000000073</v>
      </c>
      <c r="R4160" s="42">
        <v>514.77</v>
      </c>
      <c r="S4160" s="42">
        <f>N4160-R4160</f>
        <v>22880.709999999995</v>
      </c>
      <c r="T4160" s="38">
        <v>5000</v>
      </c>
      <c r="U4160" s="14">
        <f>S4160/H4160</f>
        <v>0.25691400609478121</v>
      </c>
      <c r="V4160" s="19"/>
      <c r="W4160" s="19"/>
      <c r="X4160" s="37" t="s">
        <v>3467</v>
      </c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</row>
    <row r="4161" spans="1:37" ht="16.5" customHeight="1">
      <c r="A4161" s="38">
        <v>53</v>
      </c>
      <c r="B4161" s="39">
        <v>40712</v>
      </c>
      <c r="C4161" s="38">
        <v>10302600</v>
      </c>
      <c r="D4161" s="40" t="s">
        <v>2195</v>
      </c>
      <c r="E4161" s="38">
        <v>6</v>
      </c>
      <c r="F4161" s="38">
        <v>118</v>
      </c>
      <c r="G4161" s="38" t="s">
        <v>23</v>
      </c>
      <c r="H4161" s="42">
        <v>29476.92</v>
      </c>
      <c r="I4161" s="2"/>
      <c r="J4161" s="44">
        <v>42275</v>
      </c>
      <c r="K4161" s="42">
        <v>0</v>
      </c>
      <c r="L4161" s="42">
        <v>21733.5</v>
      </c>
      <c r="M4161" s="44">
        <v>45077</v>
      </c>
      <c r="N4161" s="42">
        <f>H4161-K4161-L4161</f>
        <v>7743.4199999999983</v>
      </c>
      <c r="O4161" s="42">
        <v>192.53</v>
      </c>
      <c r="P4161" s="45">
        <v>0.13</v>
      </c>
      <c r="Q4161" s="42">
        <f>O4161-R4161</f>
        <v>22.150000000000006</v>
      </c>
      <c r="R4161" s="42">
        <v>170.38</v>
      </c>
      <c r="S4161" s="42">
        <f>N4161-R4161</f>
        <v>7573.0399999999981</v>
      </c>
      <c r="T4161" s="38">
        <v>5000</v>
      </c>
      <c r="U4161" s="14">
        <f>S4161/H4161</f>
        <v>0.25691422305993972</v>
      </c>
      <c r="V4161" s="19"/>
      <c r="W4161" s="19"/>
      <c r="X4161" s="37" t="s">
        <v>3467</v>
      </c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</row>
    <row r="4162" spans="1:37" ht="16.5" customHeight="1">
      <c r="A4162" s="38">
        <v>52</v>
      </c>
      <c r="B4162" s="39">
        <v>40712</v>
      </c>
      <c r="C4162" s="38">
        <v>10302599</v>
      </c>
      <c r="D4162" s="40" t="s">
        <v>2195</v>
      </c>
      <c r="E4162" s="38">
        <v>24</v>
      </c>
      <c r="F4162" s="38">
        <v>118</v>
      </c>
      <c r="G4162" s="38" t="s">
        <v>23</v>
      </c>
      <c r="H4162" s="42">
        <v>52471.68</v>
      </c>
      <c r="I4162" s="2"/>
      <c r="J4162" s="44">
        <v>42275</v>
      </c>
      <c r="K4162" s="42">
        <v>0</v>
      </c>
      <c r="L4162" s="42">
        <v>38687.660000000003</v>
      </c>
      <c r="M4162" s="44">
        <v>45077</v>
      </c>
      <c r="N4162" s="42">
        <f>H4162-K4162-L4162</f>
        <v>13784.019999999997</v>
      </c>
      <c r="O4162" s="42">
        <v>342.71</v>
      </c>
      <c r="P4162" s="45">
        <v>0.13</v>
      </c>
      <c r="Q4162" s="42">
        <f>O4162-R4162</f>
        <v>39.430000000000007</v>
      </c>
      <c r="R4162" s="42">
        <v>303.27999999999997</v>
      </c>
      <c r="S4162" s="42">
        <f>N4162-R4162</f>
        <v>13480.739999999996</v>
      </c>
      <c r="T4162" s="38">
        <v>5000</v>
      </c>
      <c r="U4162" s="14">
        <f>S4162/H4162</f>
        <v>0.25691458706868153</v>
      </c>
      <c r="V4162" s="19"/>
      <c r="W4162" s="19"/>
      <c r="X4162" s="37" t="s">
        <v>3467</v>
      </c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</row>
    <row r="4163" spans="1:37" ht="16.5" customHeight="1">
      <c r="A4163" s="38">
        <v>56</v>
      </c>
      <c r="B4163" s="39">
        <v>40712</v>
      </c>
      <c r="C4163" s="38">
        <v>10302604</v>
      </c>
      <c r="D4163" s="40" t="s">
        <v>2198</v>
      </c>
      <c r="E4163" s="38">
        <v>13</v>
      </c>
      <c r="F4163" s="38">
        <v>118</v>
      </c>
      <c r="G4163" s="38" t="s">
        <v>23</v>
      </c>
      <c r="H4163" s="42">
        <v>28422.16</v>
      </c>
      <c r="I4163" s="2"/>
      <c r="J4163" s="44">
        <v>42275</v>
      </c>
      <c r="K4163" s="42">
        <v>0</v>
      </c>
      <c r="L4163" s="42">
        <v>20955.8</v>
      </c>
      <c r="M4163" s="44">
        <v>45077</v>
      </c>
      <c r="N4163" s="42">
        <f>H4163-K4163-L4163</f>
        <v>7466.3600000000006</v>
      </c>
      <c r="O4163" s="42">
        <v>185.64</v>
      </c>
      <c r="P4163" s="45">
        <v>0.13</v>
      </c>
      <c r="Q4163" s="42">
        <f>O4163-R4163</f>
        <v>21.359999999999985</v>
      </c>
      <c r="R4163" s="42">
        <v>164.28</v>
      </c>
      <c r="S4163" s="42">
        <f>N4163-R4163</f>
        <v>7302.0800000000008</v>
      </c>
      <c r="T4163" s="38">
        <v>5000</v>
      </c>
      <c r="U4163" s="14">
        <f>S4163/H4163</f>
        <v>0.25691502686636064</v>
      </c>
      <c r="V4163" s="19"/>
      <c r="W4163" s="19"/>
      <c r="X4163" s="37" t="s">
        <v>3467</v>
      </c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</row>
    <row r="4164" spans="1:37" ht="16.5" customHeight="1">
      <c r="A4164" s="38">
        <v>55</v>
      </c>
      <c r="B4164" s="39">
        <v>40712</v>
      </c>
      <c r="C4164" s="38">
        <v>10302603</v>
      </c>
      <c r="D4164" s="40" t="s">
        <v>2197</v>
      </c>
      <c r="E4164" s="38">
        <v>4</v>
      </c>
      <c r="F4164" s="38">
        <v>118</v>
      </c>
      <c r="G4164" s="38" t="s">
        <v>23</v>
      </c>
      <c r="H4164" s="42">
        <v>5094</v>
      </c>
      <c r="I4164" s="2"/>
      <c r="J4164" s="44">
        <v>42275</v>
      </c>
      <c r="K4164" s="42">
        <v>0</v>
      </c>
      <c r="L4164" s="42">
        <v>3755.8</v>
      </c>
      <c r="M4164" s="44">
        <v>45077</v>
      </c>
      <c r="N4164" s="42">
        <f>H4164-K4164-L4164</f>
        <v>1338.1999999999998</v>
      </c>
      <c r="O4164" s="42">
        <v>33.270000000000003</v>
      </c>
      <c r="P4164" s="45">
        <v>0.13</v>
      </c>
      <c r="Q4164" s="42">
        <f>O4164-R4164</f>
        <v>3.8300000000000018</v>
      </c>
      <c r="R4164" s="42">
        <v>29.44</v>
      </c>
      <c r="S4164" s="42">
        <f>N4164-R4164</f>
        <v>1308.7599999999998</v>
      </c>
      <c r="T4164" s="38">
        <v>5000</v>
      </c>
      <c r="U4164" s="14">
        <f>S4164/H4164</f>
        <v>0.25692186886533169</v>
      </c>
      <c r="V4164" s="19"/>
      <c r="W4164" s="19"/>
      <c r="X4164" s="37" t="s">
        <v>3467</v>
      </c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</row>
    <row r="4165" spans="1:37" ht="16.5" customHeight="1">
      <c r="A4165" s="38">
        <v>152</v>
      </c>
      <c r="B4165" s="39">
        <v>40712</v>
      </c>
      <c r="C4165" s="38">
        <v>10303972</v>
      </c>
      <c r="D4165" s="40" t="s">
        <v>2351</v>
      </c>
      <c r="E4165" s="38">
        <v>3</v>
      </c>
      <c r="F4165" s="38">
        <v>118</v>
      </c>
      <c r="G4165" s="38" t="s">
        <v>23</v>
      </c>
      <c r="H4165" s="42">
        <v>2179.5</v>
      </c>
      <c r="I4165" s="2"/>
      <c r="J4165" s="44">
        <v>42275</v>
      </c>
      <c r="K4165" s="42">
        <v>0</v>
      </c>
      <c r="L4165" s="42">
        <v>1606.93</v>
      </c>
      <c r="M4165" s="44">
        <v>45077</v>
      </c>
      <c r="N4165" s="42">
        <f>H4165-K4165-L4165</f>
        <v>572.56999999999994</v>
      </c>
      <c r="O4165" s="42">
        <v>14.24</v>
      </c>
      <c r="P4165" s="45">
        <v>0.13</v>
      </c>
      <c r="Q4165" s="42">
        <f>O4165-R4165</f>
        <v>1.6400000000000006</v>
      </c>
      <c r="R4165" s="42">
        <v>12.6</v>
      </c>
      <c r="S4165" s="42">
        <f>N4165-R4165</f>
        <v>559.96999999999991</v>
      </c>
      <c r="T4165" s="38">
        <v>5000</v>
      </c>
      <c r="U4165" s="14">
        <f>S4165/H4165</f>
        <v>0.25692590043587976</v>
      </c>
      <c r="V4165" s="19"/>
      <c r="W4165" s="19"/>
      <c r="X4165" s="37" t="s">
        <v>3467</v>
      </c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</row>
    <row r="4166" spans="1:37" ht="16.5" customHeight="1">
      <c r="A4166" s="38">
        <v>64</v>
      </c>
      <c r="B4166" s="39">
        <v>10703</v>
      </c>
      <c r="C4166" s="38">
        <v>10300452</v>
      </c>
      <c r="D4166" s="40" t="s">
        <v>79</v>
      </c>
      <c r="E4166" s="38">
        <v>1</v>
      </c>
      <c r="F4166" s="38">
        <v>108</v>
      </c>
      <c r="G4166" s="38" t="s">
        <v>23</v>
      </c>
      <c r="H4166" s="42">
        <v>1777.78</v>
      </c>
      <c r="I4166" s="57"/>
      <c r="J4166" s="44">
        <v>42576</v>
      </c>
      <c r="K4166" s="42">
        <v>0</v>
      </c>
      <c r="L4166" s="42">
        <v>1317.37</v>
      </c>
      <c r="M4166" s="44">
        <v>45199</v>
      </c>
      <c r="N4166" s="42">
        <v>460.41</v>
      </c>
      <c r="O4166" s="42">
        <v>0</v>
      </c>
      <c r="P4166" s="45">
        <v>0.13</v>
      </c>
      <c r="Q4166" s="42">
        <v>0</v>
      </c>
      <c r="R4166" s="42">
        <v>0</v>
      </c>
      <c r="S4166" s="42">
        <v>460.41</v>
      </c>
      <c r="T4166" s="38">
        <v>1601</v>
      </c>
      <c r="U4166" s="14">
        <f>S4166/H4166</f>
        <v>0.2589803012746234</v>
      </c>
      <c r="V4166" s="19"/>
      <c r="W4166" s="19"/>
      <c r="X4166" s="37" t="s">
        <v>3456</v>
      </c>
    </row>
    <row r="4167" spans="1:37" ht="16.5" customHeight="1">
      <c r="A4167" s="38">
        <v>757</v>
      </c>
      <c r="B4167" s="39">
        <v>40709</v>
      </c>
      <c r="C4167" s="38">
        <v>10285667</v>
      </c>
      <c r="D4167" s="40" t="s">
        <v>943</v>
      </c>
      <c r="E4167" s="58">
        <v>23</v>
      </c>
      <c r="F4167" s="38">
        <v>108</v>
      </c>
      <c r="G4167" s="38" t="s">
        <v>23</v>
      </c>
      <c r="H4167" s="42">
        <v>4796.58</v>
      </c>
      <c r="I4167" s="57"/>
      <c r="J4167" s="44">
        <v>42576</v>
      </c>
      <c r="K4167" s="42">
        <v>0</v>
      </c>
      <c r="L4167" s="42">
        <v>3554.31</v>
      </c>
      <c r="M4167" s="44">
        <v>45199</v>
      </c>
      <c r="N4167" s="42">
        <f>H4167-K4167-L4167</f>
        <v>1242.27</v>
      </c>
      <c r="O4167" s="42">
        <v>0</v>
      </c>
      <c r="P4167" s="45">
        <v>0.13</v>
      </c>
      <c r="Q4167" s="42">
        <v>0</v>
      </c>
      <c r="R4167" s="42">
        <v>0</v>
      </c>
      <c r="S4167" s="42">
        <f>N4167-R4167</f>
        <v>1242.27</v>
      </c>
      <c r="T4167" s="38">
        <v>5000</v>
      </c>
      <c r="U4167" s="14">
        <f>S4167/H4167</f>
        <v>0.25899078093141364</v>
      </c>
      <c r="V4167" s="19"/>
      <c r="W4167" s="19"/>
      <c r="X4167" s="37" t="s">
        <v>3467</v>
      </c>
    </row>
    <row r="4168" spans="1:37" ht="16.5" customHeight="1">
      <c r="A4168" s="38">
        <v>180</v>
      </c>
      <c r="B4168" s="39">
        <v>10742</v>
      </c>
      <c r="C4168" s="38">
        <v>10287799</v>
      </c>
      <c r="D4168" s="40" t="s">
        <v>529</v>
      </c>
      <c r="E4168" s="58">
        <v>9</v>
      </c>
      <c r="F4168" s="38">
        <v>108</v>
      </c>
      <c r="G4168" s="38" t="s">
        <v>23</v>
      </c>
      <c r="H4168" s="42">
        <v>1876.95</v>
      </c>
      <c r="I4168" s="57"/>
      <c r="J4168" s="44">
        <v>42576</v>
      </c>
      <c r="K4168" s="42">
        <v>0</v>
      </c>
      <c r="L4168" s="42">
        <v>1390.82</v>
      </c>
      <c r="M4168" s="44">
        <v>45199</v>
      </c>
      <c r="N4168" s="42">
        <f>H4168-K4168-L4168</f>
        <v>486.13000000000011</v>
      </c>
      <c r="O4168" s="42">
        <v>0</v>
      </c>
      <c r="P4168" s="45">
        <v>0.13</v>
      </c>
      <c r="Q4168" s="42">
        <v>0</v>
      </c>
      <c r="R4168" s="42">
        <v>0</v>
      </c>
      <c r="S4168" s="42">
        <f>N4168</f>
        <v>486.13000000000011</v>
      </c>
      <c r="T4168" s="38">
        <v>5000</v>
      </c>
      <c r="U4168" s="14">
        <f>S4168/H4168</f>
        <v>0.25899997336103792</v>
      </c>
      <c r="V4168" s="19"/>
      <c r="W4168" s="19"/>
      <c r="X4168" s="37" t="s">
        <v>3463</v>
      </c>
    </row>
    <row r="4169" spans="1:37" ht="16.5" customHeight="1">
      <c r="A4169" s="38">
        <v>142</v>
      </c>
      <c r="B4169" s="39">
        <v>10741</v>
      </c>
      <c r="C4169" s="38">
        <v>10282471</v>
      </c>
      <c r="D4169" s="40" t="s">
        <v>519</v>
      </c>
      <c r="E4169" s="38">
        <v>15</v>
      </c>
      <c r="F4169" s="38">
        <v>119</v>
      </c>
      <c r="G4169" s="38" t="s">
        <v>23</v>
      </c>
      <c r="H4169" s="42">
        <v>37179</v>
      </c>
      <c r="I4169" s="2"/>
      <c r="J4169" s="44">
        <v>42241</v>
      </c>
      <c r="K4169" s="42">
        <v>0</v>
      </c>
      <c r="L4169" s="42">
        <v>27539.79</v>
      </c>
      <c r="M4169" s="44">
        <v>45077</v>
      </c>
      <c r="N4169" s="42">
        <f>H4169-K4169-L4169</f>
        <v>9639.2099999999991</v>
      </c>
      <c r="O4169" s="42">
        <v>0</v>
      </c>
      <c r="P4169" s="45">
        <v>0.13</v>
      </c>
      <c r="Q4169" s="42">
        <v>0</v>
      </c>
      <c r="R4169" s="42">
        <v>0</v>
      </c>
      <c r="S4169" s="42">
        <f>N4169-R4169</f>
        <v>9639.2099999999991</v>
      </c>
      <c r="T4169" s="38">
        <v>5000</v>
      </c>
      <c r="U4169" s="14">
        <f>S4169/H4169</f>
        <v>0.25926490760913418</v>
      </c>
      <c r="V4169" s="19"/>
      <c r="W4169" s="19"/>
      <c r="X4169" s="37" t="s">
        <v>3462</v>
      </c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</row>
    <row r="4170" spans="1:37" ht="16.5" customHeight="1">
      <c r="A4170" s="38">
        <v>153</v>
      </c>
      <c r="B4170" s="39">
        <v>40712</v>
      </c>
      <c r="C4170" s="38">
        <v>10303973</v>
      </c>
      <c r="D4170" s="40" t="s">
        <v>290</v>
      </c>
      <c r="E4170" s="38">
        <v>40</v>
      </c>
      <c r="F4170" s="38">
        <v>118</v>
      </c>
      <c r="G4170" s="38" t="s">
        <v>23</v>
      </c>
      <c r="H4170" s="42">
        <v>99144</v>
      </c>
      <c r="I4170" s="2"/>
      <c r="J4170" s="44">
        <v>42276</v>
      </c>
      <c r="K4170" s="42">
        <v>0</v>
      </c>
      <c r="L4170" s="42">
        <v>72803.62</v>
      </c>
      <c r="M4170" s="44">
        <v>45077</v>
      </c>
      <c r="N4170" s="42">
        <f>H4170-K4170-L4170</f>
        <v>26340.380000000005</v>
      </c>
      <c r="O4170" s="42">
        <v>654.9</v>
      </c>
      <c r="P4170" s="45">
        <v>0.13</v>
      </c>
      <c r="Q4170" s="42">
        <f>O4170-R4170</f>
        <v>75.340000000000032</v>
      </c>
      <c r="R4170" s="42">
        <v>579.55999999999995</v>
      </c>
      <c r="S4170" s="42">
        <f>N4170-R4170</f>
        <v>25760.820000000003</v>
      </c>
      <c r="T4170" s="38">
        <v>5000</v>
      </c>
      <c r="U4170" s="14">
        <f>S4170/H4170</f>
        <v>0.25983236504478335</v>
      </c>
      <c r="V4170" s="19"/>
      <c r="W4170" s="19"/>
      <c r="X4170" s="37" t="s">
        <v>3467</v>
      </c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</row>
    <row r="4171" spans="1:37" ht="16.5" customHeight="1">
      <c r="A4171" s="38">
        <v>410</v>
      </c>
      <c r="B4171" s="39">
        <v>10729</v>
      </c>
      <c r="C4171" s="38">
        <v>10292251</v>
      </c>
      <c r="D4171" s="40" t="s">
        <v>425</v>
      </c>
      <c r="E4171" s="58">
        <v>1</v>
      </c>
      <c r="F4171" s="38">
        <v>63</v>
      </c>
      <c r="G4171" s="38" t="s">
        <v>21</v>
      </c>
      <c r="H4171" s="42">
        <v>14888.97</v>
      </c>
      <c r="I4171" s="37"/>
      <c r="J4171" s="44">
        <v>43765</v>
      </c>
      <c r="K4171" s="42">
        <v>0</v>
      </c>
      <c r="L4171" s="42">
        <v>11001.41</v>
      </c>
      <c r="M4171" s="44">
        <v>45259</v>
      </c>
      <c r="N4171" s="42">
        <v>3887.56</v>
      </c>
      <c r="O4171" s="42">
        <v>0</v>
      </c>
      <c r="P4171" s="45">
        <f>IF(J4171&lt;DATEVALUE("2009-1-1"),3%,13%)</f>
        <v>0.13</v>
      </c>
      <c r="Q4171" s="42">
        <f>IF(P4171=13%,ROUND(O4171/(1+P4171)*P4171,2),ROUND(O4171/(1+0.03)*0.02,2))</f>
        <v>0</v>
      </c>
      <c r="R4171" s="42">
        <f>O4171-Q4171</f>
        <v>0</v>
      </c>
      <c r="S4171" s="42">
        <f>N4171-R4171</f>
        <v>3887.56</v>
      </c>
      <c r="T4171" s="38">
        <v>5000</v>
      </c>
      <c r="U4171" s="14">
        <f>S4171/H4171</f>
        <v>0.2611033536906851</v>
      </c>
      <c r="V4171" s="19"/>
      <c r="W4171" s="19"/>
      <c r="X4171" s="37" t="s">
        <v>3459</v>
      </c>
    </row>
    <row r="4172" spans="1:37" ht="16.5" customHeight="1">
      <c r="A4172" s="38">
        <v>409</v>
      </c>
      <c r="B4172" s="39">
        <v>10743</v>
      </c>
      <c r="C4172" s="38">
        <v>10301047</v>
      </c>
      <c r="D4172" s="40" t="s">
        <v>554</v>
      </c>
      <c r="E4172" s="58">
        <v>4</v>
      </c>
      <c r="F4172" s="38">
        <v>100</v>
      </c>
      <c r="G4172" s="38" t="s">
        <v>23</v>
      </c>
      <c r="H4172" s="42">
        <v>16030.76</v>
      </c>
      <c r="I4172" s="37"/>
      <c r="J4172" s="44">
        <v>42821</v>
      </c>
      <c r="K4172" s="42">
        <v>0</v>
      </c>
      <c r="L4172" s="42">
        <v>11844.95</v>
      </c>
      <c r="M4172" s="44">
        <v>45246</v>
      </c>
      <c r="N4172" s="42">
        <v>4185.8100000000004</v>
      </c>
      <c r="O4172" s="42">
        <v>0</v>
      </c>
      <c r="P4172" s="45">
        <f>IF(J4172&lt;DATEVALUE("2009-1-1"),3%,13%)</f>
        <v>0.13</v>
      </c>
      <c r="Q4172" s="42">
        <f>IF(P4172=13%,ROUND(O4172/(1+P4172)*P4172,2),ROUND(O4172/(1+0.03)*0.02,2))</f>
        <v>0</v>
      </c>
      <c r="R4172" s="42">
        <f>O4172-Q4172</f>
        <v>0</v>
      </c>
      <c r="S4172" s="42">
        <f>N4172-R4172</f>
        <v>4185.8100000000004</v>
      </c>
      <c r="T4172" s="38">
        <v>5000</v>
      </c>
      <c r="U4172" s="14">
        <f>S4172/H4172</f>
        <v>0.26111113883558862</v>
      </c>
      <c r="V4172" s="19"/>
      <c r="W4172" s="19"/>
      <c r="X4172" s="37" t="s">
        <v>3463</v>
      </c>
    </row>
    <row r="4173" spans="1:37" ht="16.5" customHeight="1">
      <c r="A4173" s="38">
        <v>466</v>
      </c>
      <c r="B4173" s="39">
        <v>10736</v>
      </c>
      <c r="C4173" s="38">
        <v>10284130</v>
      </c>
      <c r="D4173" s="40" t="s">
        <v>1404</v>
      </c>
      <c r="E4173" s="38">
        <v>20</v>
      </c>
      <c r="F4173" s="38">
        <v>113</v>
      </c>
      <c r="G4173" s="38" t="s">
        <v>23</v>
      </c>
      <c r="H4173" s="42">
        <v>29530.73</v>
      </c>
      <c r="I4173" s="55"/>
      <c r="J4173" s="44">
        <v>42423</v>
      </c>
      <c r="K4173" s="42">
        <v>0</v>
      </c>
      <c r="L4173" s="42">
        <v>21788.7</v>
      </c>
      <c r="M4173" s="44">
        <v>45138</v>
      </c>
      <c r="N4173" s="42">
        <f>H4173-K4173-L4173</f>
        <v>7742.0299999999988</v>
      </c>
      <c r="O4173" s="42">
        <v>0</v>
      </c>
      <c r="P4173" s="45">
        <v>0.13</v>
      </c>
      <c r="Q4173" s="42">
        <v>0</v>
      </c>
      <c r="R4173" s="42">
        <v>0</v>
      </c>
      <c r="S4173" s="42">
        <v>7742.03</v>
      </c>
      <c r="T4173" s="38">
        <v>5000</v>
      </c>
      <c r="U4173" s="14">
        <f>S4173/H4173</f>
        <v>0.26216859522267144</v>
      </c>
      <c r="V4173" s="19"/>
      <c r="W4173" s="19"/>
      <c r="X4173" s="37" t="s">
        <v>3461</v>
      </c>
    </row>
    <row r="4174" spans="1:37" ht="16.5" customHeight="1">
      <c r="A4174" s="38">
        <v>697</v>
      </c>
      <c r="B4174" s="39">
        <v>40708</v>
      </c>
      <c r="C4174" s="38">
        <v>10278839</v>
      </c>
      <c r="D4174" s="40" t="s">
        <v>1178</v>
      </c>
      <c r="E4174" s="46">
        <v>4.4999999999999998E-2</v>
      </c>
      <c r="F4174" s="38">
        <v>120</v>
      </c>
      <c r="G4174" s="38" t="s">
        <v>21</v>
      </c>
      <c r="H4174" s="42">
        <v>16793.87</v>
      </c>
      <c r="I4174" s="56"/>
      <c r="J4174" s="44">
        <v>42396</v>
      </c>
      <c r="K4174" s="42">
        <v>0</v>
      </c>
      <c r="L4174" s="42">
        <v>12098.59</v>
      </c>
      <c r="M4174" s="44">
        <v>45169</v>
      </c>
      <c r="N4174" s="42">
        <f>H4174-K4174-L4174</f>
        <v>4695.2799999999988</v>
      </c>
      <c r="O4174" s="42">
        <v>320</v>
      </c>
      <c r="P4174" s="45">
        <v>0.13</v>
      </c>
      <c r="Q4174" s="42">
        <v>36.81</v>
      </c>
      <c r="R4174" s="42">
        <v>283.19</v>
      </c>
      <c r="S4174" s="42">
        <v>4412.09</v>
      </c>
      <c r="T4174" s="38">
        <v>5000</v>
      </c>
      <c r="U4174" s="14">
        <f>S4174/H4174</f>
        <v>0.26272026638291235</v>
      </c>
      <c r="V4174" s="19"/>
      <c r="W4174" s="19"/>
      <c r="X4174" s="37" t="s">
        <v>3467</v>
      </c>
    </row>
    <row r="4175" spans="1:37" ht="16.5" customHeight="1">
      <c r="A4175" s="38">
        <v>425</v>
      </c>
      <c r="B4175" s="39">
        <v>10741</v>
      </c>
      <c r="C4175" s="38">
        <v>10282302</v>
      </c>
      <c r="D4175" s="40" t="s">
        <v>2951</v>
      </c>
      <c r="E4175" s="58">
        <v>1</v>
      </c>
      <c r="F4175" s="38">
        <v>120</v>
      </c>
      <c r="G4175" s="38" t="s">
        <v>21</v>
      </c>
      <c r="H4175" s="42">
        <v>14102.56</v>
      </c>
      <c r="I4175" s="37"/>
      <c r="J4175" s="44">
        <v>42395</v>
      </c>
      <c r="K4175" s="42">
        <v>0</v>
      </c>
      <c r="L4175" s="42">
        <v>10383.15</v>
      </c>
      <c r="M4175" s="44">
        <v>45213</v>
      </c>
      <c r="N4175" s="42">
        <v>3719.41</v>
      </c>
      <c r="O4175" s="42">
        <v>0</v>
      </c>
      <c r="P4175" s="45">
        <f>IF(J4175&lt;DATEVALUE("2009-1-1"),3%,13%)</f>
        <v>0.13</v>
      </c>
      <c r="Q4175" s="42">
        <f>IF(P4175=13%,ROUND(O4175/(1+P4175)*P4175,2),ROUND(O4175/(1+0.03)*0.02,2))</f>
        <v>0</v>
      </c>
      <c r="R4175" s="42">
        <f>O4175-Q4175</f>
        <v>0</v>
      </c>
      <c r="S4175" s="42">
        <f>N4175-R4175</f>
        <v>3719.41</v>
      </c>
      <c r="T4175" s="38">
        <v>2103</v>
      </c>
      <c r="U4175" s="14">
        <f>S4175/H4175</f>
        <v>0.26374005854256249</v>
      </c>
      <c r="V4175" s="19"/>
      <c r="W4175" s="19"/>
      <c r="X4175" s="37" t="s">
        <v>3462</v>
      </c>
    </row>
    <row r="4176" spans="1:37" ht="16.5" customHeight="1">
      <c r="A4176" s="38">
        <v>2</v>
      </c>
      <c r="B4176" s="39">
        <v>10724</v>
      </c>
      <c r="C4176" s="38">
        <v>10276651</v>
      </c>
      <c r="D4176" s="40" t="s">
        <v>2896</v>
      </c>
      <c r="E4176" s="41">
        <v>58</v>
      </c>
      <c r="F4176" s="38">
        <v>120</v>
      </c>
      <c r="G4176" s="38" t="s">
        <v>23</v>
      </c>
      <c r="H4176" s="42">
        <v>32190</v>
      </c>
      <c r="I4176" s="2"/>
      <c r="J4176" s="44">
        <v>42120</v>
      </c>
      <c r="K4176" s="42">
        <v>0</v>
      </c>
      <c r="L4176" s="42">
        <v>23699.93</v>
      </c>
      <c r="M4176" s="44">
        <v>44957</v>
      </c>
      <c r="N4176" s="42">
        <f>H4176-K4176-L4176</f>
        <v>8490.07</v>
      </c>
      <c r="O4176" s="42">
        <v>0</v>
      </c>
      <c r="P4176" s="45">
        <v>0.13</v>
      </c>
      <c r="Q4176" s="42">
        <v>0</v>
      </c>
      <c r="R4176" s="42">
        <v>0</v>
      </c>
      <c r="S4176" s="42">
        <f>N4176-R4176</f>
        <v>8490.07</v>
      </c>
      <c r="T4176" s="38">
        <v>5000</v>
      </c>
      <c r="U4176" s="14">
        <f>S4176/H4176</f>
        <v>0.26374867971419697</v>
      </c>
      <c r="V4176" s="19"/>
      <c r="W4176" s="19"/>
      <c r="X4176" s="37" t="s">
        <v>3459</v>
      </c>
      <c r="Y4176" s="20"/>
      <c r="Z4176" s="20"/>
      <c r="AA4176" s="20"/>
      <c r="AB4176" s="20"/>
      <c r="AC4176" s="20"/>
      <c r="AD4176" s="20"/>
      <c r="AE4176" s="20"/>
      <c r="AF4176" s="20"/>
      <c r="AG4176" s="20"/>
      <c r="AH4176" s="20"/>
      <c r="AI4176" s="20"/>
      <c r="AJ4176" s="20"/>
    </row>
    <row r="4177" spans="1:37" ht="16.5" customHeight="1">
      <c r="A4177" s="38">
        <v>80</v>
      </c>
      <c r="B4177" s="39">
        <v>10741</v>
      </c>
      <c r="C4177" s="38">
        <v>10282473</v>
      </c>
      <c r="D4177" s="40" t="s">
        <v>2242</v>
      </c>
      <c r="E4177" s="38">
        <v>1</v>
      </c>
      <c r="F4177" s="38">
        <v>120</v>
      </c>
      <c r="G4177" s="38" t="s">
        <v>21</v>
      </c>
      <c r="H4177" s="42">
        <v>27777.78</v>
      </c>
      <c r="I4177" s="2"/>
      <c r="J4177" s="44">
        <v>42243</v>
      </c>
      <c r="K4177" s="42">
        <v>0</v>
      </c>
      <c r="L4177" s="42">
        <v>20451.41</v>
      </c>
      <c r="M4177" s="44">
        <v>45077</v>
      </c>
      <c r="N4177" s="42">
        <f>H4177-K4177-L4177</f>
        <v>7326.369999999999</v>
      </c>
      <c r="O4177" s="42">
        <v>0</v>
      </c>
      <c r="P4177" s="45">
        <v>0.13</v>
      </c>
      <c r="Q4177" s="42">
        <v>0</v>
      </c>
      <c r="R4177" s="42">
        <v>0</v>
      </c>
      <c r="S4177" s="42">
        <f>N4177-R4177</f>
        <v>7326.369999999999</v>
      </c>
      <c r="T4177" s="38">
        <v>2102</v>
      </c>
      <c r="U4177" s="14">
        <f>S4177/H4177</f>
        <v>0.26374929890005605</v>
      </c>
      <c r="V4177" s="19"/>
      <c r="W4177" s="19"/>
      <c r="X4177" s="37" t="s">
        <v>3462</v>
      </c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</row>
    <row r="4178" spans="1:37" ht="16.5" customHeight="1">
      <c r="A4178" s="38">
        <v>80</v>
      </c>
      <c r="B4178" s="39">
        <v>10709</v>
      </c>
      <c r="C4178" s="38">
        <v>10309996</v>
      </c>
      <c r="D4178" s="40" t="s">
        <v>102</v>
      </c>
      <c r="E4178" s="38">
        <v>1</v>
      </c>
      <c r="F4178" s="38">
        <v>120</v>
      </c>
      <c r="G4178" s="38" t="s">
        <v>21</v>
      </c>
      <c r="H4178" s="42">
        <v>19829.060000000001</v>
      </c>
      <c r="I4178" s="57"/>
      <c r="J4178" s="44">
        <v>42359</v>
      </c>
      <c r="K4178" s="42">
        <v>0</v>
      </c>
      <c r="L4178" s="42">
        <v>14599.14</v>
      </c>
      <c r="M4178" s="44">
        <v>45199</v>
      </c>
      <c r="N4178" s="42">
        <v>5229.92</v>
      </c>
      <c r="O4178" s="42">
        <v>0</v>
      </c>
      <c r="P4178" s="45">
        <v>0.13</v>
      </c>
      <c r="Q4178" s="42">
        <v>0</v>
      </c>
      <c r="R4178" s="42">
        <v>0</v>
      </c>
      <c r="S4178" s="42">
        <v>5229.92</v>
      </c>
      <c r="T4178" s="38">
        <v>2101</v>
      </c>
      <c r="U4178" s="14">
        <f>S4178/H4178</f>
        <v>0.26375027358835967</v>
      </c>
      <c r="V4178" s="19"/>
      <c r="W4178" s="19"/>
      <c r="X4178" s="37" t="s">
        <v>3456</v>
      </c>
    </row>
    <row r="4179" spans="1:37" ht="16.5" customHeight="1">
      <c r="A4179" s="38">
        <v>438</v>
      </c>
      <c r="B4179" s="39">
        <v>10729</v>
      </c>
      <c r="C4179" s="38">
        <v>10292975</v>
      </c>
      <c r="D4179" s="40" t="s">
        <v>3162</v>
      </c>
      <c r="E4179" s="58">
        <v>1</v>
      </c>
      <c r="F4179" s="38">
        <v>120</v>
      </c>
      <c r="G4179" s="38" t="s">
        <v>21</v>
      </c>
      <c r="H4179" s="42">
        <v>79011.899999999994</v>
      </c>
      <c r="I4179" s="37"/>
      <c r="J4179" s="44">
        <v>42425</v>
      </c>
      <c r="K4179" s="42">
        <v>0</v>
      </c>
      <c r="L4179" s="42">
        <v>58172.47</v>
      </c>
      <c r="M4179" s="44">
        <v>45259</v>
      </c>
      <c r="N4179" s="42">
        <v>20839.43</v>
      </c>
      <c r="O4179" s="42">
        <v>0</v>
      </c>
      <c r="P4179" s="45">
        <f>IF(J4179&lt;DATEVALUE("2009-1-1"),3%,13%)</f>
        <v>0.13</v>
      </c>
      <c r="Q4179" s="42">
        <f>IF(P4179=13%,ROUND(O4179/(1+P4179)*P4179,2),ROUND(O4179/(1+0.03)*0.02,2))</f>
        <v>0</v>
      </c>
      <c r="R4179" s="42">
        <f>O4179-Q4179</f>
        <v>0</v>
      </c>
      <c r="S4179" s="42">
        <f>N4179-R4179</f>
        <v>20839.43</v>
      </c>
      <c r="T4179" s="38">
        <v>5000</v>
      </c>
      <c r="U4179" s="14">
        <f>S4179/H4179</f>
        <v>0.2637505236552975</v>
      </c>
      <c r="V4179" s="19"/>
      <c r="W4179" s="19"/>
      <c r="X4179" s="37" t="s">
        <v>3459</v>
      </c>
    </row>
    <row r="4180" spans="1:37" ht="16.5" customHeight="1">
      <c r="A4180" s="38">
        <v>79</v>
      </c>
      <c r="B4180" s="39">
        <v>10709</v>
      </c>
      <c r="C4180" s="38">
        <v>10309680</v>
      </c>
      <c r="D4180" s="40" t="s">
        <v>101</v>
      </c>
      <c r="E4180" s="38">
        <v>1</v>
      </c>
      <c r="F4180" s="38">
        <v>120</v>
      </c>
      <c r="G4180" s="38" t="s">
        <v>21</v>
      </c>
      <c r="H4180" s="42">
        <v>8429.06</v>
      </c>
      <c r="I4180" s="57"/>
      <c r="J4180" s="44">
        <v>42359</v>
      </c>
      <c r="K4180" s="42">
        <v>0</v>
      </c>
      <c r="L4180" s="42">
        <v>6205.89</v>
      </c>
      <c r="M4180" s="44">
        <v>45199</v>
      </c>
      <c r="N4180" s="42">
        <v>2223.17</v>
      </c>
      <c r="O4180" s="42">
        <v>0</v>
      </c>
      <c r="P4180" s="45">
        <v>0.13</v>
      </c>
      <c r="Q4180" s="42">
        <v>0</v>
      </c>
      <c r="R4180" s="42">
        <v>0</v>
      </c>
      <c r="S4180" s="42">
        <v>2223.17</v>
      </c>
      <c r="T4180" s="38">
        <v>2101</v>
      </c>
      <c r="U4180" s="14">
        <f>S4180/H4180</f>
        <v>0.26375064360676043</v>
      </c>
      <c r="V4180" s="19"/>
      <c r="W4180" s="19"/>
      <c r="X4180" s="37" t="s">
        <v>3456</v>
      </c>
    </row>
    <row r="4181" spans="1:37" ht="16.5" customHeight="1">
      <c r="A4181" s="38">
        <v>174</v>
      </c>
      <c r="B4181" s="39">
        <v>10741</v>
      </c>
      <c r="C4181" s="38">
        <v>10282475</v>
      </c>
      <c r="D4181" s="40" t="s">
        <v>425</v>
      </c>
      <c r="E4181" s="38">
        <v>1</v>
      </c>
      <c r="F4181" s="38">
        <v>120</v>
      </c>
      <c r="G4181" s="38" t="s">
        <v>21</v>
      </c>
      <c r="H4181" s="42">
        <v>26391.040000000001</v>
      </c>
      <c r="I4181" s="49"/>
      <c r="J4181" s="44">
        <v>42275</v>
      </c>
      <c r="K4181" s="42">
        <v>0</v>
      </c>
      <c r="L4181" s="42">
        <v>19430.38</v>
      </c>
      <c r="M4181" s="44">
        <v>45107</v>
      </c>
      <c r="N4181" s="42">
        <f>H4181-K4181-L4181</f>
        <v>6960.66</v>
      </c>
      <c r="O4181" s="42">
        <v>0</v>
      </c>
      <c r="P4181" s="45">
        <v>0.13</v>
      </c>
      <c r="Q4181" s="42">
        <v>0</v>
      </c>
      <c r="R4181" s="42">
        <v>0</v>
      </c>
      <c r="S4181" s="42">
        <f>N4181-R4181</f>
        <v>6960.66</v>
      </c>
      <c r="T4181" s="38">
        <v>5000</v>
      </c>
      <c r="U4181" s="14">
        <f>S4181/H4181</f>
        <v>0.26375087908623529</v>
      </c>
      <c r="V4181" s="19"/>
      <c r="W4181" s="19"/>
      <c r="X4181" s="37" t="s">
        <v>3462</v>
      </c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</row>
    <row r="4182" spans="1:37" ht="16.5" customHeight="1">
      <c r="A4182" s="38">
        <v>83</v>
      </c>
      <c r="B4182" s="39">
        <v>10709</v>
      </c>
      <c r="C4182" s="38">
        <v>10310003</v>
      </c>
      <c r="D4182" s="40" t="s">
        <v>104</v>
      </c>
      <c r="E4182" s="38">
        <v>2</v>
      </c>
      <c r="F4182" s="38">
        <v>120</v>
      </c>
      <c r="G4182" s="38" t="s">
        <v>21</v>
      </c>
      <c r="H4182" s="42">
        <v>17264.96</v>
      </c>
      <c r="I4182" s="57"/>
      <c r="J4182" s="44">
        <v>42359</v>
      </c>
      <c r="K4182" s="42">
        <v>0</v>
      </c>
      <c r="L4182" s="42">
        <v>12711.29</v>
      </c>
      <c r="M4182" s="44">
        <v>45199</v>
      </c>
      <c r="N4182" s="42">
        <v>4553.67</v>
      </c>
      <c r="O4182" s="42">
        <v>0</v>
      </c>
      <c r="P4182" s="45">
        <v>0.13</v>
      </c>
      <c r="Q4182" s="42">
        <v>0</v>
      </c>
      <c r="R4182" s="42">
        <v>0</v>
      </c>
      <c r="S4182" s="42">
        <v>4553.67</v>
      </c>
      <c r="T4182" s="38">
        <v>5000</v>
      </c>
      <c r="U4182" s="14">
        <f>S4182/H4182</f>
        <v>0.26375213148481086</v>
      </c>
      <c r="V4182" s="19"/>
      <c r="W4182" s="19"/>
      <c r="X4182" s="37" t="s">
        <v>3456</v>
      </c>
    </row>
    <row r="4183" spans="1:37" ht="16.5" customHeight="1">
      <c r="A4183" s="38">
        <v>81</v>
      </c>
      <c r="B4183" s="39">
        <v>10709</v>
      </c>
      <c r="C4183" s="38">
        <v>10309999</v>
      </c>
      <c r="D4183" s="40" t="s">
        <v>103</v>
      </c>
      <c r="E4183" s="38">
        <v>1</v>
      </c>
      <c r="F4183" s="38">
        <v>120</v>
      </c>
      <c r="G4183" s="38" t="s">
        <v>21</v>
      </c>
      <c r="H4183" s="42">
        <v>15256.41</v>
      </c>
      <c r="I4183" s="57"/>
      <c r="J4183" s="44">
        <v>42359</v>
      </c>
      <c r="K4183" s="42">
        <v>0</v>
      </c>
      <c r="L4183" s="42">
        <v>11232.48</v>
      </c>
      <c r="M4183" s="44">
        <v>45199</v>
      </c>
      <c r="N4183" s="42">
        <v>4023.93</v>
      </c>
      <c r="O4183" s="42">
        <v>0</v>
      </c>
      <c r="P4183" s="45">
        <v>0.13</v>
      </c>
      <c r="Q4183" s="42">
        <v>0</v>
      </c>
      <c r="R4183" s="42">
        <v>0</v>
      </c>
      <c r="S4183" s="42">
        <v>4023.93</v>
      </c>
      <c r="T4183" s="38">
        <v>2101</v>
      </c>
      <c r="U4183" s="14">
        <f>S4183/H4183</f>
        <v>0.26375339939081344</v>
      </c>
      <c r="V4183" s="19"/>
      <c r="W4183" s="19"/>
      <c r="X4183" s="37" t="s">
        <v>3456</v>
      </c>
    </row>
    <row r="4184" spans="1:37" ht="16.5" customHeight="1">
      <c r="A4184" s="38">
        <v>176</v>
      </c>
      <c r="B4184" s="39">
        <v>10736</v>
      </c>
      <c r="C4184" s="38">
        <v>10284298</v>
      </c>
      <c r="D4184" s="40" t="s">
        <v>1938</v>
      </c>
      <c r="E4184" s="31">
        <v>5</v>
      </c>
      <c r="F4184" s="38">
        <v>115</v>
      </c>
      <c r="G4184" s="38" t="s">
        <v>23</v>
      </c>
      <c r="H4184" s="42">
        <v>11324.8</v>
      </c>
      <c r="I4184" s="49"/>
      <c r="J4184" s="44">
        <v>42365</v>
      </c>
      <c r="K4184" s="42">
        <v>0</v>
      </c>
      <c r="L4184" s="42">
        <v>8330.44</v>
      </c>
      <c r="M4184" s="44">
        <v>45107</v>
      </c>
      <c r="N4184" s="42">
        <f>H4184-K4184-L4184</f>
        <v>2994.3599999999988</v>
      </c>
      <c r="O4184" s="42">
        <v>0</v>
      </c>
      <c r="P4184" s="45">
        <v>0.13</v>
      </c>
      <c r="Q4184" s="42">
        <v>0</v>
      </c>
      <c r="R4184" s="42">
        <v>0</v>
      </c>
      <c r="S4184" s="42">
        <f>N4184-R4184</f>
        <v>2994.3599999999988</v>
      </c>
      <c r="T4184" s="38">
        <v>5000</v>
      </c>
      <c r="U4184" s="14">
        <f>S4184/H4184</f>
        <v>0.26440731845153986</v>
      </c>
      <c r="V4184" s="19"/>
      <c r="W4184" s="19"/>
      <c r="X4184" s="37" t="s">
        <v>3461</v>
      </c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</row>
    <row r="4185" spans="1:37" ht="16.5" customHeight="1">
      <c r="A4185" s="38">
        <v>173</v>
      </c>
      <c r="B4185" s="39">
        <v>10736</v>
      </c>
      <c r="C4185" s="38">
        <v>10284294</v>
      </c>
      <c r="D4185" s="40" t="s">
        <v>1938</v>
      </c>
      <c r="E4185" s="31">
        <v>4</v>
      </c>
      <c r="F4185" s="38">
        <v>115</v>
      </c>
      <c r="G4185" s="38" t="s">
        <v>23</v>
      </c>
      <c r="H4185" s="42">
        <v>9059.84</v>
      </c>
      <c r="I4185" s="49"/>
      <c r="J4185" s="44">
        <v>42365</v>
      </c>
      <c r="K4185" s="42">
        <v>0</v>
      </c>
      <c r="L4185" s="42">
        <v>6664.26</v>
      </c>
      <c r="M4185" s="44">
        <v>45107</v>
      </c>
      <c r="N4185" s="42">
        <f>H4185-K4185-L4185</f>
        <v>2395.58</v>
      </c>
      <c r="O4185" s="42">
        <v>0</v>
      </c>
      <c r="P4185" s="45">
        <v>0.13</v>
      </c>
      <c r="Q4185" s="42">
        <v>0</v>
      </c>
      <c r="R4185" s="42">
        <v>0</v>
      </c>
      <c r="S4185" s="42">
        <f>N4185-R4185</f>
        <v>2395.58</v>
      </c>
      <c r="T4185" s="38">
        <v>5000</v>
      </c>
      <c r="U4185" s="14">
        <f>S4185/H4185</f>
        <v>0.2644174731562588</v>
      </c>
      <c r="V4185" s="19"/>
      <c r="W4185" s="19"/>
      <c r="X4185" s="37" t="s">
        <v>3461</v>
      </c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</row>
    <row r="4186" spans="1:37" ht="16.5" customHeight="1">
      <c r="A4186" s="38">
        <v>30</v>
      </c>
      <c r="B4186" s="39">
        <v>10727</v>
      </c>
      <c r="C4186" s="38">
        <v>10311861</v>
      </c>
      <c r="D4186" s="40" t="s">
        <v>333</v>
      </c>
      <c r="E4186" s="58">
        <v>24</v>
      </c>
      <c r="F4186" s="38">
        <v>106</v>
      </c>
      <c r="G4186" s="38" t="s">
        <v>23</v>
      </c>
      <c r="H4186" s="42">
        <v>856.32</v>
      </c>
      <c r="I4186" s="57"/>
      <c r="J4186" s="44">
        <v>42625</v>
      </c>
      <c r="K4186" s="42">
        <v>0</v>
      </c>
      <c r="L4186" s="42">
        <v>629.58000000000004</v>
      </c>
      <c r="M4186" s="44">
        <v>45199</v>
      </c>
      <c r="N4186" s="42">
        <f>H4186-K4186-L4186</f>
        <v>226.74</v>
      </c>
      <c r="O4186" s="42">
        <v>0</v>
      </c>
      <c r="P4186" s="45">
        <v>0.13</v>
      </c>
      <c r="Q4186" s="42">
        <v>0</v>
      </c>
      <c r="R4186" s="42">
        <v>0</v>
      </c>
      <c r="S4186" s="42">
        <f>N4186</f>
        <v>226.74</v>
      </c>
      <c r="T4186" s="38">
        <v>2101</v>
      </c>
      <c r="U4186" s="14">
        <f>S4186/H4186</f>
        <v>0.26478419282511212</v>
      </c>
      <c r="V4186" s="19"/>
      <c r="W4186" s="19"/>
      <c r="X4186" s="37" t="s">
        <v>3471</v>
      </c>
    </row>
    <row r="4187" spans="1:37" ht="16.5" customHeight="1">
      <c r="A4187" s="38">
        <v>29</v>
      </c>
      <c r="B4187" s="39">
        <v>10727</v>
      </c>
      <c r="C4187" s="38">
        <v>10311844</v>
      </c>
      <c r="D4187" s="40" t="s">
        <v>332</v>
      </c>
      <c r="E4187" s="58">
        <v>2</v>
      </c>
      <c r="F4187" s="38">
        <v>106</v>
      </c>
      <c r="G4187" s="38" t="s">
        <v>23</v>
      </c>
      <c r="H4187" s="42">
        <v>4564.4399999999996</v>
      </c>
      <c r="I4187" s="57"/>
      <c r="J4187" s="44">
        <v>42625</v>
      </c>
      <c r="K4187" s="42">
        <v>0</v>
      </c>
      <c r="L4187" s="42">
        <v>3355.84</v>
      </c>
      <c r="M4187" s="44">
        <v>45199</v>
      </c>
      <c r="N4187" s="42">
        <f>H4187-K4187-L4187</f>
        <v>1208.5999999999995</v>
      </c>
      <c r="O4187" s="42">
        <v>0</v>
      </c>
      <c r="P4187" s="45">
        <v>0.13</v>
      </c>
      <c r="Q4187" s="42">
        <v>0</v>
      </c>
      <c r="R4187" s="42">
        <v>0</v>
      </c>
      <c r="S4187" s="42">
        <f>N4187</f>
        <v>1208.5999999999995</v>
      </c>
      <c r="T4187" s="38">
        <v>5000</v>
      </c>
      <c r="U4187" s="14">
        <f>S4187/H4187</f>
        <v>0.26478604166118946</v>
      </c>
      <c r="V4187" s="19"/>
      <c r="W4187" s="19"/>
      <c r="X4187" s="37" t="s">
        <v>3471</v>
      </c>
    </row>
    <row r="4188" spans="1:37" ht="16.5" customHeight="1">
      <c r="A4188" s="38">
        <v>27</v>
      </c>
      <c r="B4188" s="39">
        <v>10727</v>
      </c>
      <c r="C4188" s="38">
        <v>10311834</v>
      </c>
      <c r="D4188" s="40" t="s">
        <v>330</v>
      </c>
      <c r="E4188" s="58">
        <v>31</v>
      </c>
      <c r="F4188" s="38">
        <v>106</v>
      </c>
      <c r="G4188" s="38" t="s">
        <v>23</v>
      </c>
      <c r="H4188" s="42">
        <v>2417.69</v>
      </c>
      <c r="I4188" s="57"/>
      <c r="J4188" s="44">
        <v>42625</v>
      </c>
      <c r="K4188" s="42">
        <v>0</v>
      </c>
      <c r="L4188" s="42">
        <v>1777.51</v>
      </c>
      <c r="M4188" s="44">
        <v>45199</v>
      </c>
      <c r="N4188" s="42">
        <f>H4188-K4188-L4188</f>
        <v>640.18000000000006</v>
      </c>
      <c r="O4188" s="42">
        <v>0</v>
      </c>
      <c r="P4188" s="45">
        <v>0.13</v>
      </c>
      <c r="Q4188" s="42">
        <v>0</v>
      </c>
      <c r="R4188" s="42">
        <v>0</v>
      </c>
      <c r="S4188" s="42">
        <f>N4188</f>
        <v>640.18000000000006</v>
      </c>
      <c r="T4188" s="38">
        <v>2107</v>
      </c>
      <c r="U4188" s="14">
        <f>S4188/H4188</f>
        <v>0.26478994412021395</v>
      </c>
      <c r="V4188" s="19"/>
      <c r="W4188" s="19"/>
      <c r="X4188" s="37" t="s">
        <v>3471</v>
      </c>
    </row>
    <row r="4189" spans="1:37" ht="16.5" customHeight="1">
      <c r="A4189" s="38">
        <v>26</v>
      </c>
      <c r="B4189" s="39">
        <v>10727</v>
      </c>
      <c r="C4189" s="38">
        <v>10311832</v>
      </c>
      <c r="D4189" s="40" t="s">
        <v>329</v>
      </c>
      <c r="E4189" s="58">
        <v>1</v>
      </c>
      <c r="F4189" s="38">
        <v>106</v>
      </c>
      <c r="G4189" s="38" t="s">
        <v>23</v>
      </c>
      <c r="H4189" s="42">
        <v>3009.91</v>
      </c>
      <c r="I4189" s="57"/>
      <c r="J4189" s="44">
        <v>42625</v>
      </c>
      <c r="K4189" s="42">
        <v>0</v>
      </c>
      <c r="L4189" s="42">
        <v>2212.88</v>
      </c>
      <c r="M4189" s="44">
        <v>45199</v>
      </c>
      <c r="N4189" s="42">
        <f>H4189-K4189-L4189</f>
        <v>797.02999999999975</v>
      </c>
      <c r="O4189" s="42">
        <v>0</v>
      </c>
      <c r="P4189" s="45">
        <v>0.13</v>
      </c>
      <c r="Q4189" s="42">
        <v>0</v>
      </c>
      <c r="R4189" s="42">
        <v>0</v>
      </c>
      <c r="S4189" s="42">
        <f>N4189</f>
        <v>797.02999999999975</v>
      </c>
      <c r="T4189" s="38">
        <v>2102</v>
      </c>
      <c r="U4189" s="14">
        <f>S4189/H4189</f>
        <v>0.26480193759946302</v>
      </c>
      <c r="V4189" s="19"/>
      <c r="W4189" s="19"/>
      <c r="X4189" s="37" t="s">
        <v>3471</v>
      </c>
    </row>
    <row r="4190" spans="1:37" ht="16.5" customHeight="1">
      <c r="A4190" s="38">
        <v>23</v>
      </c>
      <c r="B4190" s="39">
        <v>10727</v>
      </c>
      <c r="C4190" s="38">
        <v>10311801</v>
      </c>
      <c r="D4190" s="40" t="s">
        <v>326</v>
      </c>
      <c r="E4190" s="58">
        <v>2</v>
      </c>
      <c r="F4190" s="38">
        <v>106</v>
      </c>
      <c r="G4190" s="38" t="s">
        <v>23</v>
      </c>
      <c r="H4190" s="42">
        <v>3517.94</v>
      </c>
      <c r="I4190" s="57"/>
      <c r="J4190" s="44">
        <v>42625</v>
      </c>
      <c r="K4190" s="42">
        <v>0</v>
      </c>
      <c r="L4190" s="42">
        <v>2586.38</v>
      </c>
      <c r="M4190" s="44">
        <v>45199</v>
      </c>
      <c r="N4190" s="42">
        <f>H4190-K4190-L4190</f>
        <v>931.56</v>
      </c>
      <c r="O4190" s="42">
        <v>0</v>
      </c>
      <c r="P4190" s="45">
        <v>0.13</v>
      </c>
      <c r="Q4190" s="42">
        <v>0</v>
      </c>
      <c r="R4190" s="42">
        <v>0</v>
      </c>
      <c r="S4190" s="42">
        <f>N4190</f>
        <v>931.56</v>
      </c>
      <c r="T4190" s="38">
        <v>2101</v>
      </c>
      <c r="U4190" s="14">
        <f>S4190/H4190</f>
        <v>0.26480269703292264</v>
      </c>
      <c r="V4190" s="19"/>
      <c r="W4190" s="19"/>
      <c r="X4190" s="37" t="s">
        <v>3471</v>
      </c>
    </row>
    <row r="4191" spans="1:37" ht="16.5" customHeight="1">
      <c r="A4191" s="38">
        <v>128</v>
      </c>
      <c r="B4191" s="39">
        <v>10726</v>
      </c>
      <c r="C4191" s="38">
        <v>10299134</v>
      </c>
      <c r="D4191" s="40" t="s">
        <v>303</v>
      </c>
      <c r="E4191" s="58">
        <v>10</v>
      </c>
      <c r="F4191" s="38">
        <v>106</v>
      </c>
      <c r="G4191" s="38" t="s">
        <v>23</v>
      </c>
      <c r="H4191" s="42">
        <v>2085.5</v>
      </c>
      <c r="I4191" s="57"/>
      <c r="J4191" s="44">
        <v>42640</v>
      </c>
      <c r="K4191" s="42">
        <v>0</v>
      </c>
      <c r="L4191" s="42">
        <v>1533.25</v>
      </c>
      <c r="M4191" s="44">
        <v>45199</v>
      </c>
      <c r="N4191" s="42">
        <f>H4191-L4191</f>
        <v>552.25</v>
      </c>
      <c r="O4191" s="42">
        <v>0</v>
      </c>
      <c r="P4191" s="45">
        <v>0.13</v>
      </c>
      <c r="Q4191" s="42">
        <v>0</v>
      </c>
      <c r="R4191" s="42">
        <v>0</v>
      </c>
      <c r="S4191" s="42">
        <f>N4191</f>
        <v>552.25</v>
      </c>
      <c r="T4191" s="38">
        <v>5000</v>
      </c>
      <c r="U4191" s="14">
        <f>S4191/H4191</f>
        <v>0.26480460321265886</v>
      </c>
      <c r="V4191" s="19"/>
      <c r="W4191" s="19"/>
      <c r="X4191" s="37" t="s">
        <v>3459</v>
      </c>
    </row>
    <row r="4192" spans="1:37" ht="16.5" customHeight="1">
      <c r="A4192" s="38">
        <v>16</v>
      </c>
      <c r="B4192" s="39">
        <v>10727</v>
      </c>
      <c r="C4192" s="38">
        <v>10311289</v>
      </c>
      <c r="D4192" s="40" t="s">
        <v>321</v>
      </c>
      <c r="E4192" s="58">
        <v>402</v>
      </c>
      <c r="F4192" s="38">
        <v>106</v>
      </c>
      <c r="G4192" s="38" t="s">
        <v>23</v>
      </c>
      <c r="H4192" s="42">
        <v>30222.36</v>
      </c>
      <c r="I4192" s="57"/>
      <c r="J4192" s="44">
        <v>42625</v>
      </c>
      <c r="K4192" s="42">
        <v>0</v>
      </c>
      <c r="L4192" s="42">
        <v>22219.33</v>
      </c>
      <c r="M4192" s="44">
        <v>45199</v>
      </c>
      <c r="N4192" s="42">
        <f>H4192-K4192-L4192</f>
        <v>8003.0299999999988</v>
      </c>
      <c r="O4192" s="42">
        <v>0</v>
      </c>
      <c r="P4192" s="45">
        <v>0.13</v>
      </c>
      <c r="Q4192" s="42">
        <v>0</v>
      </c>
      <c r="R4192" s="42">
        <v>0</v>
      </c>
      <c r="S4192" s="42">
        <f>N4192</f>
        <v>8003.0299999999988</v>
      </c>
      <c r="T4192" s="38">
        <v>2001</v>
      </c>
      <c r="U4192" s="14">
        <f>S4192/H4192</f>
        <v>0.26480493250692527</v>
      </c>
      <c r="V4192" s="19"/>
      <c r="W4192" s="19"/>
      <c r="X4192" s="37" t="s">
        <v>3471</v>
      </c>
    </row>
    <row r="4193" spans="1:37" ht="16.5" customHeight="1">
      <c r="A4193" s="38">
        <v>24</v>
      </c>
      <c r="B4193" s="39">
        <v>10727</v>
      </c>
      <c r="C4193" s="38">
        <v>10311823</v>
      </c>
      <c r="D4193" s="40" t="s">
        <v>327</v>
      </c>
      <c r="E4193" s="58">
        <v>7</v>
      </c>
      <c r="F4193" s="38">
        <v>106</v>
      </c>
      <c r="G4193" s="38" t="s">
        <v>23</v>
      </c>
      <c r="H4193" s="42">
        <v>7268.66</v>
      </c>
      <c r="I4193" s="57"/>
      <c r="J4193" s="44">
        <v>42625</v>
      </c>
      <c r="K4193" s="42">
        <v>0</v>
      </c>
      <c r="L4193" s="42">
        <v>5343.88</v>
      </c>
      <c r="M4193" s="44">
        <v>45199</v>
      </c>
      <c r="N4193" s="42">
        <f>H4193-K4193-L4193</f>
        <v>1924.7799999999997</v>
      </c>
      <c r="O4193" s="42">
        <v>0</v>
      </c>
      <c r="P4193" s="45">
        <v>0.13</v>
      </c>
      <c r="Q4193" s="42">
        <v>0</v>
      </c>
      <c r="R4193" s="42">
        <v>0</v>
      </c>
      <c r="S4193" s="42">
        <f>N4193</f>
        <v>1924.7799999999997</v>
      </c>
      <c r="T4193" s="38">
        <v>2101</v>
      </c>
      <c r="U4193" s="14">
        <f>S4193/H4193</f>
        <v>0.26480534238773029</v>
      </c>
      <c r="V4193" s="19"/>
      <c r="W4193" s="19"/>
      <c r="X4193" s="37" t="s">
        <v>3471</v>
      </c>
    </row>
    <row r="4194" spans="1:37" ht="16.5" customHeight="1">
      <c r="A4194" s="38">
        <v>19</v>
      </c>
      <c r="B4194" s="39">
        <v>10727</v>
      </c>
      <c r="C4194" s="38">
        <v>10311322</v>
      </c>
      <c r="D4194" s="40" t="s">
        <v>323</v>
      </c>
      <c r="E4194" s="58">
        <v>27</v>
      </c>
      <c r="F4194" s="38">
        <v>106</v>
      </c>
      <c r="G4194" s="38" t="s">
        <v>23</v>
      </c>
      <c r="H4194" s="42">
        <v>10458.450000000001</v>
      </c>
      <c r="I4194" s="57"/>
      <c r="J4194" s="44">
        <v>42625</v>
      </c>
      <c r="K4194" s="42">
        <v>0</v>
      </c>
      <c r="L4194" s="42">
        <v>7688.99</v>
      </c>
      <c r="M4194" s="44">
        <v>45199</v>
      </c>
      <c r="N4194" s="42">
        <f>H4194-K4194-L4194</f>
        <v>2769.4600000000009</v>
      </c>
      <c r="O4194" s="42">
        <v>0</v>
      </c>
      <c r="P4194" s="45">
        <v>0.13</v>
      </c>
      <c r="Q4194" s="42">
        <v>0</v>
      </c>
      <c r="R4194" s="42">
        <v>0</v>
      </c>
      <c r="S4194" s="42">
        <f>N4194</f>
        <v>2769.4600000000009</v>
      </c>
      <c r="T4194" s="38">
        <v>5000</v>
      </c>
      <c r="U4194" s="14">
        <f>S4194/H4194</f>
        <v>0.26480597029196495</v>
      </c>
      <c r="V4194" s="19"/>
      <c r="W4194" s="19"/>
      <c r="X4194" s="37" t="s">
        <v>3471</v>
      </c>
    </row>
    <row r="4195" spans="1:37" ht="16.5" customHeight="1">
      <c r="A4195" s="38">
        <v>25</v>
      </c>
      <c r="B4195" s="39">
        <v>10727</v>
      </c>
      <c r="C4195" s="38">
        <v>10311828</v>
      </c>
      <c r="D4195" s="40" t="s">
        <v>328</v>
      </c>
      <c r="E4195" s="58">
        <v>1</v>
      </c>
      <c r="F4195" s="38">
        <v>106</v>
      </c>
      <c r="G4195" s="38" t="s">
        <v>23</v>
      </c>
      <c r="H4195" s="42">
        <v>3509.15</v>
      </c>
      <c r="I4195" s="57"/>
      <c r="J4195" s="44">
        <v>42625</v>
      </c>
      <c r="K4195" s="42">
        <v>0</v>
      </c>
      <c r="L4195" s="42">
        <v>2579.9</v>
      </c>
      <c r="M4195" s="44">
        <v>45199</v>
      </c>
      <c r="N4195" s="42">
        <f>H4195-K4195-L4195</f>
        <v>929.25</v>
      </c>
      <c r="O4195" s="42">
        <v>0</v>
      </c>
      <c r="P4195" s="45">
        <v>0.13</v>
      </c>
      <c r="Q4195" s="42">
        <v>0</v>
      </c>
      <c r="R4195" s="42">
        <v>0</v>
      </c>
      <c r="S4195" s="42">
        <f>N4195</f>
        <v>929.25</v>
      </c>
      <c r="T4195" s="38">
        <v>2102</v>
      </c>
      <c r="U4195" s="14">
        <f>S4195/H4195</f>
        <v>0.26480771696849664</v>
      </c>
      <c r="V4195" s="19"/>
      <c r="W4195" s="19"/>
      <c r="X4195" s="37" t="s">
        <v>3471</v>
      </c>
    </row>
    <row r="4196" spans="1:37" ht="16.5" customHeight="1">
      <c r="A4196" s="38">
        <v>18</v>
      </c>
      <c r="B4196" s="39">
        <v>10727</v>
      </c>
      <c r="C4196" s="38">
        <v>10311318</v>
      </c>
      <c r="D4196" s="40" t="s">
        <v>322</v>
      </c>
      <c r="E4196" s="41">
        <v>2</v>
      </c>
      <c r="F4196" s="38">
        <v>106</v>
      </c>
      <c r="G4196" s="38" t="s">
        <v>23</v>
      </c>
      <c r="H4196" s="42">
        <v>2324.7800000000002</v>
      </c>
      <c r="I4196" s="57"/>
      <c r="J4196" s="44">
        <v>42625</v>
      </c>
      <c r="K4196" s="42">
        <v>0</v>
      </c>
      <c r="L4196" s="42">
        <v>1709.16</v>
      </c>
      <c r="M4196" s="44">
        <v>45199</v>
      </c>
      <c r="N4196" s="42">
        <f>H4196-K4196-L4196</f>
        <v>615.62000000000012</v>
      </c>
      <c r="O4196" s="42">
        <v>0</v>
      </c>
      <c r="P4196" s="45">
        <v>0.13</v>
      </c>
      <c r="Q4196" s="42">
        <v>0</v>
      </c>
      <c r="R4196" s="42">
        <v>0</v>
      </c>
      <c r="S4196" s="42">
        <f>N4196</f>
        <v>615.62000000000012</v>
      </c>
      <c r="T4196" s="38">
        <v>5000</v>
      </c>
      <c r="U4196" s="14">
        <f>S4196/H4196</f>
        <v>0.26480785278607011</v>
      </c>
      <c r="V4196" s="19"/>
      <c r="W4196" s="19"/>
      <c r="X4196" s="37" t="s">
        <v>3471</v>
      </c>
    </row>
    <row r="4197" spans="1:37" ht="16.5" customHeight="1">
      <c r="A4197" s="38">
        <v>46</v>
      </c>
      <c r="B4197" s="39">
        <v>10711</v>
      </c>
      <c r="C4197" s="38">
        <v>10283920</v>
      </c>
      <c r="D4197" s="40" t="s">
        <v>184</v>
      </c>
      <c r="E4197" s="38">
        <v>28</v>
      </c>
      <c r="F4197" s="38">
        <v>106</v>
      </c>
      <c r="G4197" s="38" t="s">
        <v>23</v>
      </c>
      <c r="H4197" s="42">
        <v>7131.6</v>
      </c>
      <c r="I4197" s="57"/>
      <c r="J4197" s="44">
        <v>42640</v>
      </c>
      <c r="K4197" s="42">
        <v>0</v>
      </c>
      <c r="L4197" s="42">
        <v>5243.09</v>
      </c>
      <c r="M4197" s="44">
        <v>45199</v>
      </c>
      <c r="N4197" s="42">
        <v>1888.51</v>
      </c>
      <c r="O4197" s="42">
        <v>0</v>
      </c>
      <c r="P4197" s="45">
        <v>0.13</v>
      </c>
      <c r="Q4197" s="42">
        <v>0</v>
      </c>
      <c r="R4197" s="42">
        <v>0</v>
      </c>
      <c r="S4197" s="42">
        <v>1888.51</v>
      </c>
      <c r="T4197" s="38">
        <v>5000</v>
      </c>
      <c r="U4197" s="14">
        <f>S4197/H4197</f>
        <v>0.26480873857198944</v>
      </c>
      <c r="V4197" s="19"/>
      <c r="W4197" s="19"/>
      <c r="X4197" s="37" t="s">
        <v>3457</v>
      </c>
    </row>
    <row r="4198" spans="1:37" ht="16.5" customHeight="1">
      <c r="A4198" s="38">
        <v>20</v>
      </c>
      <c r="B4198" s="39">
        <v>10727</v>
      </c>
      <c r="C4198" s="38">
        <v>10311357</v>
      </c>
      <c r="D4198" s="40" t="s">
        <v>324</v>
      </c>
      <c r="E4198" s="58">
        <v>8</v>
      </c>
      <c r="F4198" s="38">
        <v>106</v>
      </c>
      <c r="G4198" s="38" t="s">
        <v>23</v>
      </c>
      <c r="H4198" s="42">
        <v>2393.1999999999998</v>
      </c>
      <c r="I4198" s="57"/>
      <c r="J4198" s="44">
        <v>42625</v>
      </c>
      <c r="K4198" s="42">
        <v>0</v>
      </c>
      <c r="L4198" s="42">
        <v>1759.44</v>
      </c>
      <c r="M4198" s="44">
        <v>45199</v>
      </c>
      <c r="N4198" s="42">
        <f>H4198-K4198-L4198</f>
        <v>633.75999999999976</v>
      </c>
      <c r="O4198" s="42">
        <v>0</v>
      </c>
      <c r="P4198" s="45">
        <v>0.13</v>
      </c>
      <c r="Q4198" s="42">
        <v>0</v>
      </c>
      <c r="R4198" s="42">
        <v>0</v>
      </c>
      <c r="S4198" s="42">
        <f>N4198</f>
        <v>633.75999999999976</v>
      </c>
      <c r="T4198" s="38">
        <v>5000</v>
      </c>
      <c r="U4198" s="14">
        <f>S4198/H4198</f>
        <v>0.26481698144743432</v>
      </c>
      <c r="V4198" s="19"/>
      <c r="W4198" s="19"/>
      <c r="X4198" s="37" t="s">
        <v>3471</v>
      </c>
    </row>
    <row r="4199" spans="1:37" ht="16.5" customHeight="1">
      <c r="A4199" s="38">
        <v>17</v>
      </c>
      <c r="B4199" s="39">
        <v>10727</v>
      </c>
      <c r="C4199" s="38">
        <v>10311312</v>
      </c>
      <c r="D4199" s="40" t="s">
        <v>58</v>
      </c>
      <c r="E4199" s="58">
        <v>1</v>
      </c>
      <c r="F4199" s="38">
        <v>106</v>
      </c>
      <c r="G4199" s="38" t="s">
        <v>23</v>
      </c>
      <c r="H4199" s="42">
        <v>427.35</v>
      </c>
      <c r="I4199" s="57"/>
      <c r="J4199" s="44">
        <v>42625</v>
      </c>
      <c r="K4199" s="42">
        <v>0</v>
      </c>
      <c r="L4199" s="42">
        <v>314.18</v>
      </c>
      <c r="M4199" s="44">
        <v>45199</v>
      </c>
      <c r="N4199" s="42">
        <f>H4199-K4199-L4199</f>
        <v>113.17000000000002</v>
      </c>
      <c r="O4199" s="42">
        <v>0</v>
      </c>
      <c r="P4199" s="45">
        <v>0.13</v>
      </c>
      <c r="Q4199" s="42">
        <v>0</v>
      </c>
      <c r="R4199" s="42">
        <v>0</v>
      </c>
      <c r="S4199" s="42">
        <f>N4199</f>
        <v>113.17000000000002</v>
      </c>
      <c r="T4199" s="38">
        <v>2102</v>
      </c>
      <c r="U4199" s="14">
        <f>S4199/H4199</f>
        <v>0.26481806481806486</v>
      </c>
      <c r="V4199" s="19"/>
      <c r="W4199" s="19"/>
      <c r="X4199" s="37" t="s">
        <v>3471</v>
      </c>
    </row>
    <row r="4200" spans="1:37" ht="16.5" customHeight="1">
      <c r="A4200" s="38">
        <v>31</v>
      </c>
      <c r="B4200" s="39">
        <v>10727</v>
      </c>
      <c r="C4200" s="38">
        <v>10311862</v>
      </c>
      <c r="D4200" s="40" t="s">
        <v>334</v>
      </c>
      <c r="E4200" s="58">
        <v>5</v>
      </c>
      <c r="F4200" s="38">
        <v>106</v>
      </c>
      <c r="G4200" s="38" t="s">
        <v>23</v>
      </c>
      <c r="H4200" s="42">
        <v>1468.8</v>
      </c>
      <c r="I4200" s="57"/>
      <c r="J4200" s="44">
        <v>42625</v>
      </c>
      <c r="K4200" s="42">
        <v>0</v>
      </c>
      <c r="L4200" s="42">
        <v>1079.8</v>
      </c>
      <c r="M4200" s="44">
        <v>45199</v>
      </c>
      <c r="N4200" s="42">
        <f>H4200-K4200-L4200</f>
        <v>389</v>
      </c>
      <c r="O4200" s="42">
        <v>0</v>
      </c>
      <c r="P4200" s="45">
        <v>0.13</v>
      </c>
      <c r="Q4200" s="42">
        <v>0</v>
      </c>
      <c r="R4200" s="42">
        <v>0</v>
      </c>
      <c r="S4200" s="42">
        <f>N4200</f>
        <v>389</v>
      </c>
      <c r="T4200" s="38">
        <v>5000</v>
      </c>
      <c r="U4200" s="14">
        <f>S4200/H4200</f>
        <v>0.26484204793028321</v>
      </c>
      <c r="V4200" s="19"/>
      <c r="W4200" s="19"/>
      <c r="X4200" s="37" t="s">
        <v>3471</v>
      </c>
    </row>
    <row r="4201" spans="1:37" ht="16.5" customHeight="1">
      <c r="A4201" s="38">
        <v>1147</v>
      </c>
      <c r="B4201" s="39">
        <v>10800</v>
      </c>
      <c r="C4201" s="38">
        <v>10315661</v>
      </c>
      <c r="D4201" s="40" t="s">
        <v>2053</v>
      </c>
      <c r="E4201" s="58">
        <v>1</v>
      </c>
      <c r="F4201" s="38">
        <v>86</v>
      </c>
      <c r="G4201" s="38" t="s">
        <v>23</v>
      </c>
      <c r="H4201" s="42">
        <v>681</v>
      </c>
      <c r="I4201" s="37"/>
      <c r="J4201" s="44">
        <v>43247</v>
      </c>
      <c r="K4201" s="42">
        <v>0</v>
      </c>
      <c r="L4201" s="42">
        <v>478.1</v>
      </c>
      <c r="M4201" s="44">
        <v>45237</v>
      </c>
      <c r="N4201" s="42">
        <v>202.9</v>
      </c>
      <c r="O4201" s="42">
        <v>25.42</v>
      </c>
      <c r="P4201" s="45">
        <f>IF(J4201&lt;DATEVALUE("2009-1-1"),3%,13%)</f>
        <v>0.13</v>
      </c>
      <c r="Q4201" s="42">
        <f>IF(P4201=13%,ROUND(O4201/(1+P4201)*P4201,2),ROUND(O4201/(1+0.03)*0.02,2))</f>
        <v>2.92</v>
      </c>
      <c r="R4201" s="42">
        <f>O4201-Q4201</f>
        <v>22.5</v>
      </c>
      <c r="S4201" s="42">
        <f>N4201-R4201</f>
        <v>180.4</v>
      </c>
      <c r="T4201" s="38">
        <v>2505</v>
      </c>
      <c r="U4201" s="14">
        <f>S4201/H4201</f>
        <v>0.26490455212922176</v>
      </c>
      <c r="V4201" s="19"/>
      <c r="W4201" s="19"/>
      <c r="X4201" s="37" t="s">
        <v>3465</v>
      </c>
    </row>
    <row r="4202" spans="1:37" ht="16.5" customHeight="1">
      <c r="A4202" s="38">
        <v>33</v>
      </c>
      <c r="B4202" s="39">
        <v>10501</v>
      </c>
      <c r="C4202" s="38">
        <v>10369708</v>
      </c>
      <c r="D4202" s="40" t="s">
        <v>1136</v>
      </c>
      <c r="E4202" s="38">
        <v>1</v>
      </c>
      <c r="F4202" s="38">
        <v>91</v>
      </c>
      <c r="G4202" s="38" t="s">
        <v>23</v>
      </c>
      <c r="H4202" s="42">
        <v>3300</v>
      </c>
      <c r="I4202" s="2"/>
      <c r="J4202" s="44">
        <v>43094</v>
      </c>
      <c r="K4202" s="42">
        <v>0</v>
      </c>
      <c r="L4202" s="42">
        <v>2127.41</v>
      </c>
      <c r="M4202" s="44">
        <v>45077</v>
      </c>
      <c r="N4202" s="42">
        <f>H4202-K4202-L4202</f>
        <v>1172.5900000000001</v>
      </c>
      <c r="O4202" s="42">
        <v>336.43</v>
      </c>
      <c r="P4202" s="45">
        <v>0.13</v>
      </c>
      <c r="Q4202" s="42">
        <v>38.700000000000003</v>
      </c>
      <c r="R4202" s="42">
        <v>297.73</v>
      </c>
      <c r="S4202" s="42">
        <v>874.86</v>
      </c>
      <c r="T4202" s="38">
        <v>2101</v>
      </c>
      <c r="U4202" s="14">
        <f>S4202/H4202</f>
        <v>0.26510909090909091</v>
      </c>
      <c r="V4202" s="19"/>
      <c r="W4202" s="19"/>
      <c r="X4202" s="37" t="s">
        <v>3479</v>
      </c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</row>
    <row r="4203" spans="1:37" ht="16.5" customHeight="1">
      <c r="A4203" s="38">
        <v>47</v>
      </c>
      <c r="B4203" s="39">
        <v>40712</v>
      </c>
      <c r="C4203" s="38">
        <v>10302497</v>
      </c>
      <c r="D4203" s="40" t="s">
        <v>838</v>
      </c>
      <c r="E4203" s="38">
        <v>5</v>
      </c>
      <c r="F4203" s="38">
        <v>120</v>
      </c>
      <c r="G4203" s="38" t="s">
        <v>21</v>
      </c>
      <c r="H4203" s="42">
        <v>47495.75</v>
      </c>
      <c r="I4203" s="2"/>
      <c r="J4203" s="44">
        <v>42277</v>
      </c>
      <c r="K4203" s="42">
        <v>0</v>
      </c>
      <c r="L4203" s="42">
        <v>34592.76</v>
      </c>
      <c r="M4203" s="44">
        <v>45077</v>
      </c>
      <c r="N4203" s="42">
        <f>H4203-K4203-L4203</f>
        <v>12902.989999999998</v>
      </c>
      <c r="O4203" s="42">
        <v>320.81</v>
      </c>
      <c r="P4203" s="45">
        <v>0.13</v>
      </c>
      <c r="Q4203" s="42">
        <f>O4203-R4203</f>
        <v>36.910000000000025</v>
      </c>
      <c r="R4203" s="42">
        <v>283.89999999999998</v>
      </c>
      <c r="S4203" s="42">
        <f>N4203-R4203</f>
        <v>12619.089999999998</v>
      </c>
      <c r="T4203" s="38">
        <v>5000</v>
      </c>
      <c r="U4203" s="14">
        <f>S4203/H4203</f>
        <v>0.26568882478958639</v>
      </c>
      <c r="V4203" s="19"/>
      <c r="W4203" s="19"/>
      <c r="X4203" s="37" t="s">
        <v>3467</v>
      </c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</row>
    <row r="4204" spans="1:37" ht="16.5" customHeight="1">
      <c r="A4204" s="38">
        <v>101</v>
      </c>
      <c r="B4204" s="39">
        <v>40712</v>
      </c>
      <c r="C4204" s="38">
        <v>10303670</v>
      </c>
      <c r="D4204" s="40" t="s">
        <v>1824</v>
      </c>
      <c r="E4204" s="38">
        <v>98</v>
      </c>
      <c r="F4204" s="38">
        <v>120</v>
      </c>
      <c r="G4204" s="38" t="s">
        <v>21</v>
      </c>
      <c r="H4204" s="42">
        <v>152628.71</v>
      </c>
      <c r="I4204" s="2"/>
      <c r="J4204" s="44">
        <v>42276</v>
      </c>
      <c r="K4204" s="42">
        <v>0</v>
      </c>
      <c r="L4204" s="42">
        <v>111164.56</v>
      </c>
      <c r="M4204" s="44">
        <v>45077</v>
      </c>
      <c r="N4204" s="42">
        <f>H4204-K4204-L4204</f>
        <v>41464.149999999994</v>
      </c>
      <c r="O4204" s="42">
        <v>1030.93</v>
      </c>
      <c r="P4204" s="45">
        <v>0.13</v>
      </c>
      <c r="Q4204" s="42">
        <f>O4204-R4204</f>
        <v>118.60000000000002</v>
      </c>
      <c r="R4204" s="42">
        <v>912.33</v>
      </c>
      <c r="S4204" s="42">
        <f>N4204-R4204</f>
        <v>40551.819999999992</v>
      </c>
      <c r="T4204" s="38">
        <v>5000</v>
      </c>
      <c r="U4204" s="14">
        <f>S4204/H4204</f>
        <v>0.26568933197430544</v>
      </c>
      <c r="V4204" s="19"/>
      <c r="W4204" s="19"/>
      <c r="X4204" s="37" t="s">
        <v>3467</v>
      </c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</row>
    <row r="4205" spans="1:37" ht="16.5" customHeight="1">
      <c r="A4205" s="38">
        <v>46</v>
      </c>
      <c r="B4205" s="39">
        <v>40712</v>
      </c>
      <c r="C4205" s="38">
        <v>10302496</v>
      </c>
      <c r="D4205" s="40" t="s">
        <v>2191</v>
      </c>
      <c r="E4205" s="38">
        <v>1</v>
      </c>
      <c r="F4205" s="38">
        <v>120</v>
      </c>
      <c r="G4205" s="38" t="s">
        <v>21</v>
      </c>
      <c r="H4205" s="42">
        <v>7521.37</v>
      </c>
      <c r="I4205" s="2"/>
      <c r="J4205" s="44">
        <v>42277</v>
      </c>
      <c r="K4205" s="42">
        <v>0</v>
      </c>
      <c r="L4205" s="42">
        <v>5478.06</v>
      </c>
      <c r="M4205" s="44">
        <v>45077</v>
      </c>
      <c r="N4205" s="42">
        <f>H4205-K4205-L4205</f>
        <v>2043.3099999999995</v>
      </c>
      <c r="O4205" s="42">
        <v>50.8</v>
      </c>
      <c r="P4205" s="45">
        <v>0.13</v>
      </c>
      <c r="Q4205" s="42">
        <f>O4205-R4205</f>
        <v>5.8399999999999963</v>
      </c>
      <c r="R4205" s="42">
        <v>44.96</v>
      </c>
      <c r="S4205" s="42">
        <f>N4205-R4205</f>
        <v>1998.3499999999995</v>
      </c>
      <c r="T4205" s="38">
        <v>5000</v>
      </c>
      <c r="U4205" s="14">
        <f>S4205/H4205</f>
        <v>0.26568962835228149</v>
      </c>
      <c r="V4205" s="19"/>
      <c r="W4205" s="19"/>
      <c r="X4205" s="37" t="s">
        <v>3467</v>
      </c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</row>
    <row r="4206" spans="1:37" ht="16.5" customHeight="1">
      <c r="A4206" s="38">
        <v>50</v>
      </c>
      <c r="B4206" s="39">
        <v>40712</v>
      </c>
      <c r="C4206" s="38">
        <v>10302500</v>
      </c>
      <c r="D4206" s="40" t="s">
        <v>2194</v>
      </c>
      <c r="E4206" s="38">
        <v>2</v>
      </c>
      <c r="F4206" s="38">
        <v>120</v>
      </c>
      <c r="G4206" s="38" t="s">
        <v>21</v>
      </c>
      <c r="H4206" s="42">
        <v>25606.84</v>
      </c>
      <c r="I4206" s="2"/>
      <c r="J4206" s="44">
        <v>42277</v>
      </c>
      <c r="K4206" s="42">
        <v>0</v>
      </c>
      <c r="L4206" s="42">
        <v>18650.28</v>
      </c>
      <c r="M4206" s="44">
        <v>45077</v>
      </c>
      <c r="N4206" s="42">
        <f>H4206-K4206-L4206</f>
        <v>6956.5600000000013</v>
      </c>
      <c r="O4206" s="42">
        <v>172.96</v>
      </c>
      <c r="P4206" s="45">
        <v>0.13</v>
      </c>
      <c r="Q4206" s="42">
        <f>O4206-R4206</f>
        <v>19.900000000000006</v>
      </c>
      <c r="R4206" s="42">
        <v>153.06</v>
      </c>
      <c r="S4206" s="42">
        <f>N4206-R4206</f>
        <v>6803.5000000000009</v>
      </c>
      <c r="T4206" s="38">
        <v>5000</v>
      </c>
      <c r="U4206" s="14">
        <f>S4206/H4206</f>
        <v>0.26569072950820954</v>
      </c>
      <c r="V4206" s="19"/>
      <c r="W4206" s="19"/>
      <c r="X4206" s="37" t="s">
        <v>3467</v>
      </c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</row>
    <row r="4207" spans="1:37" ht="16.5" customHeight="1">
      <c r="A4207" s="38">
        <v>54</v>
      </c>
      <c r="B4207" s="39">
        <v>40712</v>
      </c>
      <c r="C4207" s="38">
        <v>10302601</v>
      </c>
      <c r="D4207" s="40" t="s">
        <v>2196</v>
      </c>
      <c r="E4207" s="38">
        <v>4</v>
      </c>
      <c r="F4207" s="38">
        <v>120</v>
      </c>
      <c r="G4207" s="38" t="s">
        <v>21</v>
      </c>
      <c r="H4207" s="42">
        <v>45059.839999999997</v>
      </c>
      <c r="I4207" s="2"/>
      <c r="J4207" s="44">
        <v>42277</v>
      </c>
      <c r="K4207" s="42">
        <v>0</v>
      </c>
      <c r="L4207" s="42">
        <v>32818.449999999997</v>
      </c>
      <c r="M4207" s="44">
        <v>45077</v>
      </c>
      <c r="N4207" s="42">
        <f>H4207-K4207-L4207</f>
        <v>12241.39</v>
      </c>
      <c r="O4207" s="42">
        <v>304.36</v>
      </c>
      <c r="P4207" s="45">
        <v>0.13</v>
      </c>
      <c r="Q4207" s="42">
        <f>O4207-R4207</f>
        <v>35.009999999999991</v>
      </c>
      <c r="R4207" s="42">
        <v>269.35000000000002</v>
      </c>
      <c r="S4207" s="42">
        <f>N4207-R4207</f>
        <v>11972.039999999999</v>
      </c>
      <c r="T4207" s="38">
        <v>5000</v>
      </c>
      <c r="U4207" s="14">
        <f>S4207/H4207</f>
        <v>0.26569202198676251</v>
      </c>
      <c r="V4207" s="19"/>
      <c r="W4207" s="19"/>
      <c r="X4207" s="37" t="s">
        <v>3467</v>
      </c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</row>
    <row r="4208" spans="1:37" ht="16.5" customHeight="1">
      <c r="A4208" s="38">
        <v>103</v>
      </c>
      <c r="B4208" s="39">
        <v>10701</v>
      </c>
      <c r="C4208" s="38">
        <v>10276130</v>
      </c>
      <c r="D4208" s="40" t="s">
        <v>853</v>
      </c>
      <c r="E4208" s="58">
        <v>1</v>
      </c>
      <c r="F4208" s="38">
        <v>102</v>
      </c>
      <c r="G4208" s="38" t="s">
        <v>23</v>
      </c>
      <c r="H4208" s="42">
        <v>1623.93</v>
      </c>
      <c r="I4208" s="37"/>
      <c r="J4208" s="44">
        <v>42758</v>
      </c>
      <c r="K4208" s="42">
        <v>0</v>
      </c>
      <c r="L4208" s="42">
        <v>1191.68</v>
      </c>
      <c r="M4208" s="44">
        <v>45200</v>
      </c>
      <c r="N4208" s="42">
        <v>432.25</v>
      </c>
      <c r="O4208" s="42">
        <v>0</v>
      </c>
      <c r="P4208" s="45">
        <f>IF(J4208&lt;DATEVALUE("2009-1-1"),3%,13%)</f>
        <v>0.13</v>
      </c>
      <c r="Q4208" s="42">
        <f>IF(P4208=13%,ROUND(O4208/(1+P4208)*P4208,2),ROUND(O4208/(1+0.03)*0.02,2))</f>
        <v>0</v>
      </c>
      <c r="R4208" s="42">
        <f>O4208-Q4208</f>
        <v>0</v>
      </c>
      <c r="S4208" s="42">
        <f>N4208-R4208</f>
        <v>432.25</v>
      </c>
      <c r="T4208" s="38">
        <v>5000</v>
      </c>
      <c r="U4208" s="14">
        <f>S4208/H4208</f>
        <v>0.26617526617526616</v>
      </c>
      <c r="V4208" s="19"/>
      <c r="W4208" s="19"/>
      <c r="X4208" s="37" t="s">
        <v>3455</v>
      </c>
    </row>
    <row r="4209" spans="1:37" ht="16.5" customHeight="1">
      <c r="A4209" s="38">
        <v>5</v>
      </c>
      <c r="B4209" s="39">
        <v>20701</v>
      </c>
      <c r="C4209" s="38">
        <v>10280586</v>
      </c>
      <c r="D4209" s="40" t="s">
        <v>809</v>
      </c>
      <c r="E4209" s="58">
        <v>3</v>
      </c>
      <c r="F4209" s="38">
        <v>102</v>
      </c>
      <c r="G4209" s="38" t="s">
        <v>23</v>
      </c>
      <c r="H4209" s="42">
        <v>6025.65</v>
      </c>
      <c r="I4209" s="57"/>
      <c r="J4209" s="44">
        <v>42733</v>
      </c>
      <c r="K4209" s="42">
        <v>0</v>
      </c>
      <c r="L4209" s="42">
        <v>4416.97</v>
      </c>
      <c r="M4209" s="44">
        <v>45199</v>
      </c>
      <c r="N4209" s="42">
        <f>H4209-K4209-L4209</f>
        <v>1608.6799999999994</v>
      </c>
      <c r="O4209" s="42">
        <v>0</v>
      </c>
      <c r="P4209" s="45">
        <v>0.13</v>
      </c>
      <c r="Q4209" s="42">
        <v>0</v>
      </c>
      <c r="R4209" s="42">
        <v>0</v>
      </c>
      <c r="S4209" s="42">
        <f>N4209</f>
        <v>1608.6799999999994</v>
      </c>
      <c r="T4209" s="38">
        <v>5000</v>
      </c>
      <c r="U4209" s="14">
        <f>S4209/H4209</f>
        <v>0.26697202791400088</v>
      </c>
      <c r="V4209" s="19"/>
      <c r="W4209" s="19"/>
      <c r="X4209" s="37" t="s">
        <v>3466</v>
      </c>
    </row>
    <row r="4210" spans="1:37" ht="16.5" customHeight="1">
      <c r="A4210" s="38">
        <v>35</v>
      </c>
      <c r="B4210" s="39">
        <v>10755</v>
      </c>
      <c r="C4210" s="38">
        <v>10287649</v>
      </c>
      <c r="D4210" s="40" t="s">
        <v>1907</v>
      </c>
      <c r="E4210" s="38">
        <v>5</v>
      </c>
      <c r="F4210" s="38">
        <v>116</v>
      </c>
      <c r="G4210" s="38" t="s">
        <v>23</v>
      </c>
      <c r="H4210" s="42">
        <v>12393</v>
      </c>
      <c r="I4210" s="48"/>
      <c r="J4210" s="44">
        <v>42334</v>
      </c>
      <c r="K4210" s="42">
        <v>0</v>
      </c>
      <c r="L4210" s="42">
        <v>9081.18</v>
      </c>
      <c r="M4210" s="44">
        <v>45107</v>
      </c>
      <c r="N4210" s="42">
        <f>H4210-K4210-L4210</f>
        <v>3311.8199999999997</v>
      </c>
      <c r="O4210" s="42">
        <v>0</v>
      </c>
      <c r="P4210" s="45">
        <v>0.13</v>
      </c>
      <c r="Q4210" s="42">
        <v>0</v>
      </c>
      <c r="R4210" s="42">
        <v>0</v>
      </c>
      <c r="S4210" s="42">
        <f>N4210-R4210</f>
        <v>3311.8199999999997</v>
      </c>
      <c r="T4210" s="38">
        <v>5000</v>
      </c>
      <c r="U4210" s="14">
        <f>S4210/H4210</f>
        <v>0.26723311546840955</v>
      </c>
      <c r="V4210" s="19"/>
      <c r="W4210" s="19"/>
      <c r="X4210" s="37" t="s">
        <v>3464</v>
      </c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</row>
    <row r="4211" spans="1:37" ht="16.5" customHeight="1">
      <c r="A4211" s="38">
        <v>241</v>
      </c>
      <c r="B4211" s="39">
        <v>10748</v>
      </c>
      <c r="C4211" s="38">
        <v>10310194</v>
      </c>
      <c r="D4211" s="40" t="s">
        <v>139</v>
      </c>
      <c r="E4211" s="41">
        <v>1</v>
      </c>
      <c r="F4211" s="38">
        <v>105</v>
      </c>
      <c r="G4211" s="38" t="s">
        <v>23</v>
      </c>
      <c r="H4211" s="42">
        <v>641.03</v>
      </c>
      <c r="I4211" s="57"/>
      <c r="J4211" s="44">
        <v>42667</v>
      </c>
      <c r="K4211" s="42">
        <v>0</v>
      </c>
      <c r="L4211" s="42">
        <v>469.43</v>
      </c>
      <c r="M4211" s="44">
        <v>45199</v>
      </c>
      <c r="N4211" s="42">
        <f>H4211-L4211</f>
        <v>171.59999999999997</v>
      </c>
      <c r="O4211" s="42">
        <v>0</v>
      </c>
      <c r="P4211" s="45">
        <v>0.13</v>
      </c>
      <c r="Q4211" s="42">
        <v>0</v>
      </c>
      <c r="R4211" s="42">
        <v>0</v>
      </c>
      <c r="S4211" s="42">
        <f>N4211</f>
        <v>171.59999999999997</v>
      </c>
      <c r="T4211" s="38">
        <v>5000</v>
      </c>
      <c r="U4211" s="14">
        <f>S4211/H4211</f>
        <v>0.26769417967957815</v>
      </c>
      <c r="V4211" s="19"/>
      <c r="W4211" s="19"/>
      <c r="X4211" s="37" t="s">
        <v>3459</v>
      </c>
    </row>
    <row r="4212" spans="1:37" ht="16.5" customHeight="1">
      <c r="A4212" s="38">
        <v>242</v>
      </c>
      <c r="B4212" s="39">
        <v>10748</v>
      </c>
      <c r="C4212" s="38">
        <v>10310522</v>
      </c>
      <c r="D4212" s="40" t="s">
        <v>138</v>
      </c>
      <c r="E4212" s="41">
        <v>1</v>
      </c>
      <c r="F4212" s="38">
        <v>105</v>
      </c>
      <c r="G4212" s="38" t="s">
        <v>23</v>
      </c>
      <c r="H4212" s="42">
        <v>615.38</v>
      </c>
      <c r="I4212" s="57"/>
      <c r="J4212" s="44">
        <v>42667</v>
      </c>
      <c r="K4212" s="42">
        <v>0</v>
      </c>
      <c r="L4212" s="42">
        <v>450.64</v>
      </c>
      <c r="M4212" s="44">
        <v>45199</v>
      </c>
      <c r="N4212" s="42">
        <f>H4212-L4212</f>
        <v>164.74</v>
      </c>
      <c r="O4212" s="42">
        <v>0</v>
      </c>
      <c r="P4212" s="45">
        <v>0.13</v>
      </c>
      <c r="Q4212" s="42">
        <v>0</v>
      </c>
      <c r="R4212" s="42">
        <v>0</v>
      </c>
      <c r="S4212" s="42">
        <f>N4212</f>
        <v>164.74</v>
      </c>
      <c r="T4212" s="38">
        <v>5000</v>
      </c>
      <c r="U4212" s="14">
        <f>S4212/H4212</f>
        <v>0.26770450778380839</v>
      </c>
      <c r="V4212" s="19"/>
      <c r="W4212" s="19"/>
      <c r="X4212" s="37" t="s">
        <v>3459</v>
      </c>
    </row>
    <row r="4213" spans="1:37" ht="16.5" customHeight="1">
      <c r="A4213" s="38">
        <v>115</v>
      </c>
      <c r="B4213" s="39">
        <v>10736</v>
      </c>
      <c r="C4213" s="38">
        <v>10284118</v>
      </c>
      <c r="D4213" s="40" t="s">
        <v>1907</v>
      </c>
      <c r="E4213" s="31">
        <v>6</v>
      </c>
      <c r="F4213" s="38">
        <v>114</v>
      </c>
      <c r="G4213" s="38" t="s">
        <v>23</v>
      </c>
      <c r="H4213" s="42">
        <v>14871.6</v>
      </c>
      <c r="I4213" s="49"/>
      <c r="J4213" s="44">
        <v>42393</v>
      </c>
      <c r="K4213" s="42">
        <v>0</v>
      </c>
      <c r="L4213" s="42">
        <v>10890.39</v>
      </c>
      <c r="M4213" s="44">
        <v>45107</v>
      </c>
      <c r="N4213" s="42">
        <f>H4213-K4213-L4213</f>
        <v>3981.2100000000009</v>
      </c>
      <c r="O4213" s="42">
        <v>0</v>
      </c>
      <c r="P4213" s="45">
        <v>0.13</v>
      </c>
      <c r="Q4213" s="42">
        <v>0</v>
      </c>
      <c r="R4213" s="42">
        <v>0</v>
      </c>
      <c r="S4213" s="42">
        <f>N4213-R4213</f>
        <v>3981.2100000000009</v>
      </c>
      <c r="T4213" s="38">
        <v>5000</v>
      </c>
      <c r="U4213" s="14">
        <f>S4213/H4213</f>
        <v>0.26770555959009124</v>
      </c>
      <c r="V4213" s="19"/>
      <c r="W4213" s="19"/>
      <c r="X4213" s="37" t="s">
        <v>3461</v>
      </c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</row>
    <row r="4214" spans="1:37" ht="16.5" customHeight="1">
      <c r="A4214" s="38">
        <v>239</v>
      </c>
      <c r="B4214" s="39">
        <v>10748</v>
      </c>
      <c r="C4214" s="38">
        <v>10310192</v>
      </c>
      <c r="D4214" s="40" t="s">
        <v>631</v>
      </c>
      <c r="E4214" s="41">
        <v>1</v>
      </c>
      <c r="F4214" s="38">
        <v>105</v>
      </c>
      <c r="G4214" s="38" t="s">
        <v>23</v>
      </c>
      <c r="H4214" s="42">
        <v>1299.1500000000001</v>
      </c>
      <c r="I4214" s="57"/>
      <c r="J4214" s="44">
        <v>42667</v>
      </c>
      <c r="K4214" s="42">
        <v>0</v>
      </c>
      <c r="L4214" s="42">
        <v>951.36</v>
      </c>
      <c r="M4214" s="44">
        <v>45199</v>
      </c>
      <c r="N4214" s="42">
        <f>H4214-L4214</f>
        <v>347.79000000000008</v>
      </c>
      <c r="O4214" s="42">
        <v>0</v>
      </c>
      <c r="P4214" s="45">
        <v>0.13</v>
      </c>
      <c r="Q4214" s="42">
        <v>0</v>
      </c>
      <c r="R4214" s="42">
        <v>0</v>
      </c>
      <c r="S4214" s="42">
        <f>N4214</f>
        <v>347.79000000000008</v>
      </c>
      <c r="T4214" s="38">
        <v>5000</v>
      </c>
      <c r="U4214" s="14">
        <f>S4214/H4214</f>
        <v>0.26770580764345925</v>
      </c>
      <c r="V4214" s="19"/>
      <c r="W4214" s="19"/>
      <c r="X4214" s="37" t="s">
        <v>3459</v>
      </c>
    </row>
    <row r="4215" spans="1:37" ht="16.5" customHeight="1">
      <c r="A4215" s="38">
        <v>245</v>
      </c>
      <c r="B4215" s="39">
        <v>10748</v>
      </c>
      <c r="C4215" s="38">
        <v>10310786</v>
      </c>
      <c r="D4215" s="40" t="s">
        <v>409</v>
      </c>
      <c r="E4215" s="58">
        <v>12</v>
      </c>
      <c r="F4215" s="38">
        <v>105</v>
      </c>
      <c r="G4215" s="38" t="s">
        <v>23</v>
      </c>
      <c r="H4215" s="42">
        <v>4648.2</v>
      </c>
      <c r="I4215" s="57"/>
      <c r="J4215" s="44">
        <v>42667</v>
      </c>
      <c r="K4215" s="42">
        <v>0</v>
      </c>
      <c r="L4215" s="42">
        <v>3403.84</v>
      </c>
      <c r="M4215" s="44">
        <v>45199</v>
      </c>
      <c r="N4215" s="42">
        <f>H4215-L4215</f>
        <v>1244.3599999999997</v>
      </c>
      <c r="O4215" s="42">
        <v>0</v>
      </c>
      <c r="P4215" s="45">
        <v>0.13</v>
      </c>
      <c r="Q4215" s="42">
        <v>0</v>
      </c>
      <c r="R4215" s="42">
        <v>0</v>
      </c>
      <c r="S4215" s="42">
        <f>N4215</f>
        <v>1244.3599999999997</v>
      </c>
      <c r="T4215" s="38">
        <v>5000</v>
      </c>
      <c r="U4215" s="14">
        <f>S4215/H4215</f>
        <v>0.26770792995137899</v>
      </c>
      <c r="V4215" s="19"/>
      <c r="W4215" s="19"/>
      <c r="X4215" s="37" t="s">
        <v>3459</v>
      </c>
    </row>
    <row r="4216" spans="1:37" ht="16.5" customHeight="1">
      <c r="A4216" s="38">
        <v>794</v>
      </c>
      <c r="B4216" s="39">
        <v>40710</v>
      </c>
      <c r="C4216" s="38">
        <v>10294656</v>
      </c>
      <c r="D4216" s="40" t="s">
        <v>969</v>
      </c>
      <c r="E4216" s="58">
        <v>20</v>
      </c>
      <c r="F4216" s="38">
        <v>105</v>
      </c>
      <c r="G4216" s="38" t="s">
        <v>23</v>
      </c>
      <c r="H4216" s="42">
        <v>3951.13</v>
      </c>
      <c r="I4216" s="57"/>
      <c r="J4216" s="44">
        <v>42668</v>
      </c>
      <c r="K4216" s="42">
        <v>0</v>
      </c>
      <c r="L4216" s="42">
        <v>2893.38</v>
      </c>
      <c r="M4216" s="44">
        <v>45199</v>
      </c>
      <c r="N4216" s="42">
        <f>H4216-K4216-L4216</f>
        <v>1057.75</v>
      </c>
      <c r="O4216" s="42">
        <v>0</v>
      </c>
      <c r="P4216" s="45">
        <v>0.13</v>
      </c>
      <c r="Q4216" s="42">
        <v>0</v>
      </c>
      <c r="R4216" s="42">
        <v>0</v>
      </c>
      <c r="S4216" s="42">
        <f>N4216</f>
        <v>1057.75</v>
      </c>
      <c r="T4216" s="38">
        <v>5000</v>
      </c>
      <c r="U4216" s="14">
        <f>S4216/H4216</f>
        <v>0.26770822524189281</v>
      </c>
      <c r="V4216" s="19"/>
      <c r="W4216" s="19"/>
      <c r="X4216" s="37" t="s">
        <v>3467</v>
      </c>
    </row>
    <row r="4217" spans="1:37" ht="16.5" customHeight="1">
      <c r="A4217" s="38">
        <v>113</v>
      </c>
      <c r="B4217" s="39">
        <v>10736</v>
      </c>
      <c r="C4217" s="38">
        <v>10284116</v>
      </c>
      <c r="D4217" s="40" t="s">
        <v>1905</v>
      </c>
      <c r="E4217" s="31">
        <v>2</v>
      </c>
      <c r="F4217" s="38">
        <v>114</v>
      </c>
      <c r="G4217" s="38" t="s">
        <v>23</v>
      </c>
      <c r="H4217" s="42">
        <v>9743.58</v>
      </c>
      <c r="I4217" s="49"/>
      <c r="J4217" s="44">
        <v>42393</v>
      </c>
      <c r="K4217" s="42">
        <v>0</v>
      </c>
      <c r="L4217" s="42">
        <v>7135.14</v>
      </c>
      <c r="M4217" s="44">
        <v>45107</v>
      </c>
      <c r="N4217" s="42">
        <f>H4217-K4217-L4217</f>
        <v>2608.4399999999996</v>
      </c>
      <c r="O4217" s="42">
        <v>0</v>
      </c>
      <c r="P4217" s="45">
        <v>0.13</v>
      </c>
      <c r="Q4217" s="42">
        <v>0</v>
      </c>
      <c r="R4217" s="42">
        <v>0</v>
      </c>
      <c r="S4217" s="42">
        <f>N4217-R4217</f>
        <v>2608.4399999999996</v>
      </c>
      <c r="T4217" s="38">
        <v>5000</v>
      </c>
      <c r="U4217" s="14">
        <f>S4217/H4217</f>
        <v>0.26770858349805715</v>
      </c>
      <c r="V4217" s="19"/>
      <c r="W4217" s="19"/>
      <c r="X4217" s="37" t="s">
        <v>3461</v>
      </c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</row>
    <row r="4218" spans="1:37" ht="16.5" customHeight="1">
      <c r="A4218" s="38">
        <v>237</v>
      </c>
      <c r="B4218" s="39">
        <v>10748</v>
      </c>
      <c r="C4218" s="38">
        <v>10310190</v>
      </c>
      <c r="D4218" s="40" t="s">
        <v>141</v>
      </c>
      <c r="E4218" s="41">
        <v>1</v>
      </c>
      <c r="F4218" s="38">
        <v>105</v>
      </c>
      <c r="G4218" s="38" t="s">
        <v>23</v>
      </c>
      <c r="H4218" s="42">
        <v>1692.31</v>
      </c>
      <c r="I4218" s="57"/>
      <c r="J4218" s="44">
        <v>42667</v>
      </c>
      <c r="K4218" s="42">
        <v>0</v>
      </c>
      <c r="L4218" s="42">
        <v>1239.26</v>
      </c>
      <c r="M4218" s="44">
        <v>45199</v>
      </c>
      <c r="N4218" s="42">
        <f>H4218-L4218</f>
        <v>453.04999999999995</v>
      </c>
      <c r="O4218" s="42">
        <v>0</v>
      </c>
      <c r="P4218" s="45">
        <v>0.13</v>
      </c>
      <c r="Q4218" s="42">
        <v>0</v>
      </c>
      <c r="R4218" s="42">
        <v>0</v>
      </c>
      <c r="S4218" s="42">
        <f>N4218</f>
        <v>453.04999999999995</v>
      </c>
      <c r="T4218" s="38">
        <v>5000</v>
      </c>
      <c r="U4218" s="14">
        <f>S4218/H4218</f>
        <v>0.26771099857591102</v>
      </c>
      <c r="V4218" s="19"/>
      <c r="W4218" s="19"/>
      <c r="X4218" s="37" t="s">
        <v>3459</v>
      </c>
    </row>
    <row r="4219" spans="1:37" ht="16.5" customHeight="1">
      <c r="A4219" s="38">
        <v>238</v>
      </c>
      <c r="B4219" s="39">
        <v>10748</v>
      </c>
      <c r="C4219" s="38">
        <v>10310191</v>
      </c>
      <c r="D4219" s="40" t="s">
        <v>140</v>
      </c>
      <c r="E4219" s="41">
        <v>1</v>
      </c>
      <c r="F4219" s="38">
        <v>105</v>
      </c>
      <c r="G4219" s="38" t="s">
        <v>23</v>
      </c>
      <c r="H4219" s="42">
        <v>1692.31</v>
      </c>
      <c r="I4219" s="57"/>
      <c r="J4219" s="44">
        <v>42667</v>
      </c>
      <c r="K4219" s="42">
        <v>0</v>
      </c>
      <c r="L4219" s="42">
        <v>1239.26</v>
      </c>
      <c r="M4219" s="44">
        <v>45199</v>
      </c>
      <c r="N4219" s="42">
        <f>H4219-L4219</f>
        <v>453.04999999999995</v>
      </c>
      <c r="O4219" s="42">
        <v>0</v>
      </c>
      <c r="P4219" s="45">
        <v>0.13</v>
      </c>
      <c r="Q4219" s="42">
        <v>0</v>
      </c>
      <c r="R4219" s="42">
        <v>0</v>
      </c>
      <c r="S4219" s="42">
        <f>N4219</f>
        <v>453.04999999999995</v>
      </c>
      <c r="T4219" s="38">
        <v>5000</v>
      </c>
      <c r="U4219" s="14">
        <f>S4219/H4219</f>
        <v>0.26771099857591102</v>
      </c>
      <c r="V4219" s="19"/>
      <c r="W4219" s="19"/>
      <c r="X4219" s="37" t="s">
        <v>3459</v>
      </c>
    </row>
    <row r="4220" spans="1:37" ht="16.5" customHeight="1">
      <c r="A4220" s="38">
        <v>243</v>
      </c>
      <c r="B4220" s="39">
        <v>10748</v>
      </c>
      <c r="C4220" s="38">
        <v>10310525</v>
      </c>
      <c r="D4220" s="40" t="s">
        <v>633</v>
      </c>
      <c r="E4220" s="41">
        <v>1</v>
      </c>
      <c r="F4220" s="38">
        <v>105</v>
      </c>
      <c r="G4220" s="38" t="s">
        <v>23</v>
      </c>
      <c r="H4220" s="42">
        <v>555.55999999999995</v>
      </c>
      <c r="I4220" s="57"/>
      <c r="J4220" s="44">
        <v>42667</v>
      </c>
      <c r="K4220" s="42">
        <v>0</v>
      </c>
      <c r="L4220" s="42">
        <v>406.83</v>
      </c>
      <c r="M4220" s="44">
        <v>45199</v>
      </c>
      <c r="N4220" s="42">
        <f>H4220-L4220</f>
        <v>148.72999999999996</v>
      </c>
      <c r="O4220" s="42">
        <v>0</v>
      </c>
      <c r="P4220" s="45">
        <v>0.13</v>
      </c>
      <c r="Q4220" s="42">
        <v>0</v>
      </c>
      <c r="R4220" s="42">
        <v>0</v>
      </c>
      <c r="S4220" s="42">
        <f>N4220</f>
        <v>148.72999999999996</v>
      </c>
      <c r="T4220" s="38">
        <v>5000</v>
      </c>
      <c r="U4220" s="14">
        <f>S4220/H4220</f>
        <v>0.2677118583051335</v>
      </c>
      <c r="V4220" s="19"/>
      <c r="W4220" s="19"/>
      <c r="X4220" s="37" t="s">
        <v>3459</v>
      </c>
    </row>
    <row r="4221" spans="1:37" ht="16.5" customHeight="1">
      <c r="A4221" s="38">
        <v>240</v>
      </c>
      <c r="B4221" s="39">
        <v>10748</v>
      </c>
      <c r="C4221" s="38">
        <v>10310193</v>
      </c>
      <c r="D4221" s="40" t="s">
        <v>632</v>
      </c>
      <c r="E4221" s="41">
        <v>1</v>
      </c>
      <c r="F4221" s="38">
        <v>105</v>
      </c>
      <c r="G4221" s="38" t="s">
        <v>23</v>
      </c>
      <c r="H4221" s="42">
        <v>470.09</v>
      </c>
      <c r="I4221" s="57"/>
      <c r="J4221" s="44">
        <v>42667</v>
      </c>
      <c r="K4221" s="42">
        <v>0</v>
      </c>
      <c r="L4221" s="42">
        <v>344.24</v>
      </c>
      <c r="M4221" s="44">
        <v>45199</v>
      </c>
      <c r="N4221" s="42">
        <f>H4221-L4221</f>
        <v>125.84999999999997</v>
      </c>
      <c r="O4221" s="42">
        <v>0</v>
      </c>
      <c r="P4221" s="45">
        <v>0.13</v>
      </c>
      <c r="Q4221" s="42">
        <v>0</v>
      </c>
      <c r="R4221" s="42">
        <v>0</v>
      </c>
      <c r="S4221" s="42">
        <f>N4221</f>
        <v>125.84999999999997</v>
      </c>
      <c r="T4221" s="38">
        <v>5000</v>
      </c>
      <c r="U4221" s="14">
        <f>S4221/H4221</f>
        <v>0.26771469293114081</v>
      </c>
      <c r="V4221" s="19"/>
      <c r="W4221" s="19"/>
      <c r="X4221" s="37" t="s">
        <v>3459</v>
      </c>
    </row>
    <row r="4222" spans="1:37" ht="16.5" customHeight="1">
      <c r="A4222" s="38">
        <v>116</v>
      </c>
      <c r="B4222" s="39">
        <v>10736</v>
      </c>
      <c r="C4222" s="38">
        <v>10284120</v>
      </c>
      <c r="D4222" s="40" t="s">
        <v>76</v>
      </c>
      <c r="E4222" s="31">
        <v>5</v>
      </c>
      <c r="F4222" s="38">
        <v>114</v>
      </c>
      <c r="G4222" s="38" t="s">
        <v>23</v>
      </c>
      <c r="H4222" s="42">
        <v>5982.9</v>
      </c>
      <c r="I4222" s="49"/>
      <c r="J4222" s="44">
        <v>42393</v>
      </c>
      <c r="K4222" s="42">
        <v>0</v>
      </c>
      <c r="L4222" s="42">
        <v>4381.1499999999996</v>
      </c>
      <c r="M4222" s="44">
        <v>45107</v>
      </c>
      <c r="N4222" s="42">
        <f>H4222-K4222-L4222</f>
        <v>1601.75</v>
      </c>
      <c r="O4222" s="42">
        <v>0</v>
      </c>
      <c r="P4222" s="45">
        <v>0.13</v>
      </c>
      <c r="Q4222" s="42">
        <v>0</v>
      </c>
      <c r="R4222" s="42">
        <v>0</v>
      </c>
      <c r="S4222" s="42">
        <f>N4222-R4222</f>
        <v>1601.75</v>
      </c>
      <c r="T4222" s="38">
        <v>5000</v>
      </c>
      <c r="U4222" s="14">
        <f>S4222/H4222</f>
        <v>0.26772133914991059</v>
      </c>
      <c r="V4222" s="19"/>
      <c r="W4222" s="19"/>
      <c r="X4222" s="37" t="s">
        <v>3461</v>
      </c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</row>
    <row r="4223" spans="1:37" ht="16.5" customHeight="1">
      <c r="A4223" s="38">
        <v>672</v>
      </c>
      <c r="B4223" s="39">
        <v>10737</v>
      </c>
      <c r="C4223" s="38">
        <v>10288864</v>
      </c>
      <c r="D4223" s="40" t="s">
        <v>145</v>
      </c>
      <c r="E4223" s="58">
        <v>16</v>
      </c>
      <c r="F4223" s="38">
        <v>104</v>
      </c>
      <c r="G4223" s="38" t="s">
        <v>23</v>
      </c>
      <c r="H4223" s="42">
        <v>10317.44</v>
      </c>
      <c r="I4223" s="57"/>
      <c r="J4223" s="44">
        <v>42701</v>
      </c>
      <c r="K4223" s="42">
        <v>0</v>
      </c>
      <c r="L4223" s="42">
        <v>7525.36</v>
      </c>
      <c r="M4223" s="44">
        <v>45199</v>
      </c>
      <c r="N4223" s="42">
        <f>H4223-L4223</f>
        <v>2792.0800000000008</v>
      </c>
      <c r="O4223" s="42">
        <v>0</v>
      </c>
      <c r="P4223" s="45">
        <v>0.13</v>
      </c>
      <c r="Q4223" s="42">
        <v>0</v>
      </c>
      <c r="R4223" s="42">
        <v>0</v>
      </c>
      <c r="S4223" s="42">
        <f>N4223</f>
        <v>2792.0800000000008</v>
      </c>
      <c r="T4223" s="38">
        <v>5000</v>
      </c>
      <c r="U4223" s="14">
        <f>S4223/H4223</f>
        <v>0.27061751752372687</v>
      </c>
      <c r="V4223" s="19"/>
      <c r="W4223" s="19"/>
      <c r="X4223" s="37" t="s">
        <v>3461</v>
      </c>
    </row>
    <row r="4224" spans="1:37" ht="16.5" customHeight="1">
      <c r="A4224" s="38">
        <v>732</v>
      </c>
      <c r="B4224" s="39">
        <v>10800</v>
      </c>
      <c r="C4224" s="38">
        <v>10315977</v>
      </c>
      <c r="D4224" s="40" t="s">
        <v>1163</v>
      </c>
      <c r="E4224" s="38">
        <v>1</v>
      </c>
      <c r="F4224" s="38">
        <v>87</v>
      </c>
      <c r="G4224" s="38" t="s">
        <v>23</v>
      </c>
      <c r="H4224" s="42">
        <v>2508.5500000000002</v>
      </c>
      <c r="I4224" s="2"/>
      <c r="J4224" s="44">
        <v>43214</v>
      </c>
      <c r="K4224" s="42">
        <v>0</v>
      </c>
      <c r="L4224" s="42">
        <v>1521.18</v>
      </c>
      <c r="M4224" s="44">
        <v>45016</v>
      </c>
      <c r="N4224" s="42">
        <f>H4224-K4224-L4224</f>
        <v>987.37000000000012</v>
      </c>
      <c r="O4224" s="42">
        <v>346.67</v>
      </c>
      <c r="P4224" s="45">
        <v>0.13</v>
      </c>
      <c r="Q4224" s="42">
        <v>39.880000000000003</v>
      </c>
      <c r="R4224" s="42">
        <v>306.79000000000002</v>
      </c>
      <c r="S4224" s="42">
        <f>N4224-R4224</f>
        <v>680.58000000000015</v>
      </c>
      <c r="T4224" s="38">
        <v>2505</v>
      </c>
      <c r="U4224" s="14">
        <f>S4224/H4224</f>
        <v>0.27130413984174129</v>
      </c>
      <c r="V4224" s="19"/>
      <c r="W4224" s="19"/>
      <c r="X4224" s="37" t="s">
        <v>3465</v>
      </c>
    </row>
    <row r="4225" spans="1:37" ht="16.5" customHeight="1">
      <c r="A4225" s="38">
        <v>55</v>
      </c>
      <c r="B4225" s="39">
        <v>50100</v>
      </c>
      <c r="C4225" s="38">
        <v>10308926</v>
      </c>
      <c r="D4225" s="40" t="s">
        <v>384</v>
      </c>
      <c r="E4225" s="58">
        <v>127</v>
      </c>
      <c r="F4225" s="38">
        <v>60</v>
      </c>
      <c r="G4225" s="38" t="s">
        <v>23</v>
      </c>
      <c r="H4225" s="42">
        <v>1156.6400000000001</v>
      </c>
      <c r="I4225" s="37"/>
      <c r="J4225" s="44">
        <v>43828</v>
      </c>
      <c r="K4225" s="42">
        <v>0</v>
      </c>
      <c r="L4225" s="42">
        <v>842.45</v>
      </c>
      <c r="M4225" s="44">
        <v>45200</v>
      </c>
      <c r="N4225" s="42">
        <v>314.19</v>
      </c>
      <c r="O4225" s="42">
        <v>0</v>
      </c>
      <c r="P4225" s="45">
        <f>IF(J4225&lt;DATEVALUE("2009-1-1"),3%,13%)</f>
        <v>0.13</v>
      </c>
      <c r="Q4225" s="42">
        <f>IF(P4225=13%,ROUND(O4225/(1+P4225)*P4225,2),ROUND(O4225/(1+0.03)*0.02,2))</f>
        <v>0</v>
      </c>
      <c r="R4225" s="42">
        <f>O4225-Q4225</f>
        <v>0</v>
      </c>
      <c r="S4225" s="42">
        <f>N4225-R4225</f>
        <v>314.19</v>
      </c>
      <c r="T4225" s="38">
        <v>5000</v>
      </c>
      <c r="U4225" s="14">
        <f>S4225/H4225</f>
        <v>0.27164026836353572</v>
      </c>
      <c r="V4225" s="19"/>
      <c r="W4225" s="19"/>
      <c r="X4225" s="37" t="s">
        <v>3477</v>
      </c>
    </row>
    <row r="4226" spans="1:37" ht="16.5" customHeight="1">
      <c r="A4226" s="38">
        <v>750</v>
      </c>
      <c r="B4226" s="39">
        <v>40709</v>
      </c>
      <c r="C4226" s="38">
        <v>10285517</v>
      </c>
      <c r="D4226" s="40" t="s">
        <v>937</v>
      </c>
      <c r="E4226" s="58">
        <v>1</v>
      </c>
      <c r="F4226" s="38">
        <v>120</v>
      </c>
      <c r="G4226" s="38" t="s">
        <v>262</v>
      </c>
      <c r="H4226" s="42">
        <v>73000</v>
      </c>
      <c r="I4226" s="57"/>
      <c r="J4226" s="44">
        <v>42396</v>
      </c>
      <c r="K4226" s="42">
        <v>0</v>
      </c>
      <c r="L4226" s="42">
        <v>53168.44</v>
      </c>
      <c r="M4226" s="44">
        <v>45199</v>
      </c>
      <c r="N4226" s="42">
        <f>H4226-K4226-L4226</f>
        <v>19831.559999999998</v>
      </c>
      <c r="O4226" s="42">
        <v>0</v>
      </c>
      <c r="P4226" s="45">
        <v>0.13</v>
      </c>
      <c r="Q4226" s="42">
        <v>0</v>
      </c>
      <c r="R4226" s="42">
        <v>0</v>
      </c>
      <c r="S4226" s="42">
        <f>N4226-R4226</f>
        <v>19831.559999999998</v>
      </c>
      <c r="T4226" s="38">
        <v>5000</v>
      </c>
      <c r="U4226" s="14">
        <f>S4226/H4226</f>
        <v>0.271665205479452</v>
      </c>
      <c r="V4226" s="19"/>
      <c r="W4226" s="19"/>
      <c r="X4226" s="37" t="s">
        <v>3467</v>
      </c>
    </row>
    <row r="4227" spans="1:37" ht="16.5" customHeight="1">
      <c r="A4227" s="38">
        <v>150</v>
      </c>
      <c r="B4227" s="39">
        <v>40712</v>
      </c>
      <c r="C4227" s="38">
        <v>10303970</v>
      </c>
      <c r="D4227" s="40" t="s">
        <v>2349</v>
      </c>
      <c r="E4227" s="38">
        <v>1</v>
      </c>
      <c r="F4227" s="38">
        <v>120</v>
      </c>
      <c r="G4227" s="38" t="s">
        <v>21</v>
      </c>
      <c r="H4227" s="42">
        <v>703689.75</v>
      </c>
      <c r="I4227" s="2"/>
      <c r="J4227" s="44">
        <v>42277</v>
      </c>
      <c r="K4227" s="42">
        <v>0</v>
      </c>
      <c r="L4227" s="42">
        <v>512520.74</v>
      </c>
      <c r="M4227" s="44">
        <v>45077</v>
      </c>
      <c r="N4227" s="42">
        <f>H4227-K4227-L4227</f>
        <v>191169.01</v>
      </c>
      <c r="O4227" s="42">
        <v>0</v>
      </c>
      <c r="P4227" s="45">
        <v>0.13</v>
      </c>
      <c r="Q4227" s="42">
        <v>0</v>
      </c>
      <c r="R4227" s="42">
        <v>0</v>
      </c>
      <c r="S4227" s="42">
        <f>N4227-R4227</f>
        <v>191169.01</v>
      </c>
      <c r="T4227" s="38">
        <v>5000</v>
      </c>
      <c r="U4227" s="14">
        <f>S4227/H4227</f>
        <v>0.27166661159978528</v>
      </c>
      <c r="V4227" s="19"/>
      <c r="W4227" s="19"/>
      <c r="X4227" s="37" t="s">
        <v>3467</v>
      </c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</row>
    <row r="4228" spans="1:37" ht="16.5" customHeight="1">
      <c r="A4228" s="38">
        <v>182</v>
      </c>
      <c r="B4228" s="39">
        <v>40712</v>
      </c>
      <c r="C4228" s="38">
        <v>10319403</v>
      </c>
      <c r="D4228" s="40" t="s">
        <v>2298</v>
      </c>
      <c r="E4228" s="38">
        <v>1</v>
      </c>
      <c r="F4228" s="38">
        <v>120</v>
      </c>
      <c r="G4228" s="38" t="s">
        <v>2908</v>
      </c>
      <c r="H4228" s="42">
        <v>2892613.65</v>
      </c>
      <c r="I4228" s="2"/>
      <c r="J4228" s="44">
        <v>42274</v>
      </c>
      <c r="K4228" s="42">
        <v>0</v>
      </c>
      <c r="L4228" s="42">
        <v>2106786.96</v>
      </c>
      <c r="M4228" s="44">
        <v>45077</v>
      </c>
      <c r="N4228" s="42">
        <f>H4228-K4228-L4228</f>
        <v>785826.69</v>
      </c>
      <c r="O4228" s="42">
        <v>0</v>
      </c>
      <c r="P4228" s="45">
        <v>0.13</v>
      </c>
      <c r="Q4228" s="42">
        <v>0</v>
      </c>
      <c r="R4228" s="42">
        <v>0</v>
      </c>
      <c r="S4228" s="42">
        <f>N4228-R4228</f>
        <v>785826.69</v>
      </c>
      <c r="T4228" s="38">
        <v>1802</v>
      </c>
      <c r="U4228" s="14">
        <f>S4228/H4228</f>
        <v>0.27166666035749365</v>
      </c>
      <c r="V4228" s="19"/>
      <c r="W4228" s="19"/>
      <c r="X4228" s="37" t="s">
        <v>3467</v>
      </c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</row>
    <row r="4229" spans="1:37" ht="16.5" customHeight="1">
      <c r="A4229" s="38">
        <v>100</v>
      </c>
      <c r="B4229" s="39">
        <v>40712</v>
      </c>
      <c r="C4229" s="38">
        <v>10303668</v>
      </c>
      <c r="D4229" s="40" t="s">
        <v>2298</v>
      </c>
      <c r="E4229" s="38">
        <v>1</v>
      </c>
      <c r="F4229" s="38">
        <v>120</v>
      </c>
      <c r="G4229" s="38" t="s">
        <v>2908</v>
      </c>
      <c r="H4229" s="42">
        <v>2981906.35</v>
      </c>
      <c r="I4229" s="2"/>
      <c r="J4229" s="44">
        <v>42274</v>
      </c>
      <c r="K4229" s="42">
        <v>0</v>
      </c>
      <c r="L4229" s="42">
        <v>2171821.81</v>
      </c>
      <c r="M4229" s="44">
        <v>45077</v>
      </c>
      <c r="N4229" s="42">
        <f>H4229-K4229-L4229</f>
        <v>810084.54</v>
      </c>
      <c r="O4229" s="42">
        <v>0</v>
      </c>
      <c r="P4229" s="45">
        <v>0.13</v>
      </c>
      <c r="Q4229" s="42">
        <v>0</v>
      </c>
      <c r="R4229" s="42">
        <v>0</v>
      </c>
      <c r="S4229" s="42">
        <f>N4229-R4229</f>
        <v>810084.54</v>
      </c>
      <c r="T4229" s="38">
        <v>5000</v>
      </c>
      <c r="U4229" s="14">
        <f>S4229/H4229</f>
        <v>0.27166666049052818</v>
      </c>
      <c r="V4229" s="19"/>
      <c r="W4229" s="19"/>
      <c r="X4229" s="37" t="s">
        <v>3467</v>
      </c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</row>
    <row r="4230" spans="1:37" ht="16.5" customHeight="1">
      <c r="A4230" s="38">
        <v>179</v>
      </c>
      <c r="B4230" s="39">
        <v>40712</v>
      </c>
      <c r="C4230" s="38">
        <v>10319209</v>
      </c>
      <c r="D4230" s="40" t="s">
        <v>2295</v>
      </c>
      <c r="E4230" s="38">
        <v>1</v>
      </c>
      <c r="F4230" s="38">
        <v>120</v>
      </c>
      <c r="G4230" s="38" t="s">
        <v>2908</v>
      </c>
      <c r="H4230" s="42">
        <v>9296943.5800000001</v>
      </c>
      <c r="I4230" s="2"/>
      <c r="J4230" s="44">
        <v>42274</v>
      </c>
      <c r="K4230" s="42">
        <v>0</v>
      </c>
      <c r="L4230" s="42">
        <v>6771273.8899999997</v>
      </c>
      <c r="M4230" s="44">
        <v>45077</v>
      </c>
      <c r="N4230" s="42">
        <f>H4230-K4230-L4230</f>
        <v>2525669.6900000004</v>
      </c>
      <c r="O4230" s="42">
        <v>0</v>
      </c>
      <c r="P4230" s="45">
        <v>0.13</v>
      </c>
      <c r="Q4230" s="42">
        <v>0</v>
      </c>
      <c r="R4230" s="42">
        <v>0</v>
      </c>
      <c r="S4230" s="42">
        <f>N4230-R4230</f>
        <v>2525669.6900000004</v>
      </c>
      <c r="T4230" s="38">
        <v>1802</v>
      </c>
      <c r="U4230" s="14">
        <f>S4230/H4230</f>
        <v>0.27166666854183497</v>
      </c>
      <c r="V4230" s="19"/>
      <c r="W4230" s="19"/>
      <c r="X4230" s="37" t="s">
        <v>3467</v>
      </c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</row>
    <row r="4231" spans="1:37" ht="16.5" customHeight="1">
      <c r="A4231" s="38">
        <v>102</v>
      </c>
      <c r="B4231" s="39">
        <v>40712</v>
      </c>
      <c r="C4231" s="38">
        <v>10303671</v>
      </c>
      <c r="D4231" s="40" t="s">
        <v>1355</v>
      </c>
      <c r="E4231" s="38">
        <v>1</v>
      </c>
      <c r="F4231" s="38">
        <v>120</v>
      </c>
      <c r="G4231" s="38" t="s">
        <v>21</v>
      </c>
      <c r="H4231" s="42">
        <v>5549916.6799999997</v>
      </c>
      <c r="I4231" s="2"/>
      <c r="J4231" s="44">
        <v>42276</v>
      </c>
      <c r="K4231" s="42">
        <v>0</v>
      </c>
      <c r="L4231" s="42">
        <v>4042189.28</v>
      </c>
      <c r="M4231" s="44">
        <v>45077</v>
      </c>
      <c r="N4231" s="42">
        <f>H4231-K4231-L4231</f>
        <v>1507727.4</v>
      </c>
      <c r="O4231" s="42">
        <v>0</v>
      </c>
      <c r="P4231" s="45">
        <v>0.13</v>
      </c>
      <c r="Q4231" s="42">
        <v>0</v>
      </c>
      <c r="R4231" s="42">
        <v>0</v>
      </c>
      <c r="S4231" s="42">
        <f>N4231-R4231</f>
        <v>1507727.4</v>
      </c>
      <c r="T4231" s="38">
        <v>5000</v>
      </c>
      <c r="U4231" s="14">
        <f>S4231/H4231</f>
        <v>0.27166667302111641</v>
      </c>
      <c r="V4231" s="19"/>
      <c r="W4231" s="19"/>
      <c r="X4231" s="37" t="s">
        <v>3467</v>
      </c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</row>
    <row r="4232" spans="1:37" ht="16.5" customHeight="1">
      <c r="A4232" s="38">
        <v>98</v>
      </c>
      <c r="B4232" s="39">
        <v>40712</v>
      </c>
      <c r="C4232" s="38">
        <v>10303666</v>
      </c>
      <c r="D4232" s="40" t="s">
        <v>2296</v>
      </c>
      <c r="E4232" s="38">
        <v>1</v>
      </c>
      <c r="F4232" s="38">
        <v>120</v>
      </c>
      <c r="G4232" s="38" t="s">
        <v>2908</v>
      </c>
      <c r="H4232" s="42">
        <v>6037032.2199999997</v>
      </c>
      <c r="I4232" s="2"/>
      <c r="J4232" s="44">
        <v>42274</v>
      </c>
      <c r="K4232" s="42">
        <v>0</v>
      </c>
      <c r="L4232" s="42">
        <v>4396971.74</v>
      </c>
      <c r="M4232" s="44">
        <v>45077</v>
      </c>
      <c r="N4232" s="42">
        <f>H4232-K4232-L4232</f>
        <v>1640060.4799999995</v>
      </c>
      <c r="O4232" s="42">
        <v>0</v>
      </c>
      <c r="P4232" s="45">
        <v>0.13</v>
      </c>
      <c r="Q4232" s="42">
        <v>0</v>
      </c>
      <c r="R4232" s="42">
        <v>0</v>
      </c>
      <c r="S4232" s="42">
        <f>N4232-R4232</f>
        <v>1640060.4799999995</v>
      </c>
      <c r="T4232" s="38">
        <v>5000</v>
      </c>
      <c r="U4232" s="14">
        <f>S4232/H4232</f>
        <v>0.27166667664397515</v>
      </c>
      <c r="V4232" s="19"/>
      <c r="W4232" s="19"/>
      <c r="X4232" s="37" t="s">
        <v>3467</v>
      </c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</row>
    <row r="4233" spans="1:37" ht="16.5" customHeight="1">
      <c r="A4233" s="38">
        <v>97</v>
      </c>
      <c r="B4233" s="39">
        <v>40712</v>
      </c>
      <c r="C4233" s="38">
        <v>10303665</v>
      </c>
      <c r="D4233" s="40" t="s">
        <v>2295</v>
      </c>
      <c r="E4233" s="38">
        <v>1</v>
      </c>
      <c r="F4233" s="38">
        <v>120</v>
      </c>
      <c r="G4233" s="38" t="s">
        <v>2908</v>
      </c>
      <c r="H4233" s="42">
        <v>9583932.8900000006</v>
      </c>
      <c r="I4233" s="2"/>
      <c r="J4233" s="44">
        <v>42274</v>
      </c>
      <c r="K4233" s="42">
        <v>0</v>
      </c>
      <c r="L4233" s="42">
        <v>6980297.6900000004</v>
      </c>
      <c r="M4233" s="44">
        <v>45077</v>
      </c>
      <c r="N4233" s="42">
        <f>H4233-K4233-L4233</f>
        <v>2603635.2000000002</v>
      </c>
      <c r="O4233" s="42">
        <v>0</v>
      </c>
      <c r="P4233" s="45">
        <v>0.13</v>
      </c>
      <c r="Q4233" s="42">
        <v>0</v>
      </c>
      <c r="R4233" s="42">
        <v>0</v>
      </c>
      <c r="S4233" s="42">
        <f>N4233-R4233</f>
        <v>2603635.2000000002</v>
      </c>
      <c r="T4233" s="38">
        <v>5000</v>
      </c>
      <c r="U4233" s="14">
        <f>S4233/H4233</f>
        <v>0.27166667691472118</v>
      </c>
      <c r="V4233" s="19"/>
      <c r="W4233" s="19"/>
      <c r="X4233" s="37" t="s">
        <v>3467</v>
      </c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</row>
    <row r="4234" spans="1:37" ht="16.5" customHeight="1">
      <c r="A4234" s="38">
        <v>180</v>
      </c>
      <c r="B4234" s="39">
        <v>40712</v>
      </c>
      <c r="C4234" s="38">
        <v>10319210</v>
      </c>
      <c r="D4234" s="40" t="s">
        <v>2296</v>
      </c>
      <c r="E4234" s="38">
        <v>1</v>
      </c>
      <c r="F4234" s="38">
        <v>120</v>
      </c>
      <c r="G4234" s="38" t="s">
        <v>2908</v>
      </c>
      <c r="H4234" s="42">
        <v>5856254.2599999998</v>
      </c>
      <c r="I4234" s="2"/>
      <c r="J4234" s="44">
        <v>42274</v>
      </c>
      <c r="K4234" s="42">
        <v>0</v>
      </c>
      <c r="L4234" s="42">
        <v>4265305.08</v>
      </c>
      <c r="M4234" s="44">
        <v>45077</v>
      </c>
      <c r="N4234" s="42">
        <f>H4234-K4234-L4234</f>
        <v>1590949.1799999997</v>
      </c>
      <c r="O4234" s="42">
        <v>0</v>
      </c>
      <c r="P4234" s="45">
        <v>0.13</v>
      </c>
      <c r="Q4234" s="42">
        <v>0</v>
      </c>
      <c r="R4234" s="42">
        <v>0</v>
      </c>
      <c r="S4234" s="42">
        <f>N4234-R4234</f>
        <v>1590949.1799999997</v>
      </c>
      <c r="T4234" s="38">
        <v>1802</v>
      </c>
      <c r="U4234" s="14">
        <f>S4234/H4234</f>
        <v>0.27166668477266553</v>
      </c>
      <c r="V4234" s="19"/>
      <c r="W4234" s="19"/>
      <c r="X4234" s="37" t="s">
        <v>3467</v>
      </c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</row>
    <row r="4235" spans="1:37" ht="16.5" customHeight="1">
      <c r="A4235" s="38">
        <v>99</v>
      </c>
      <c r="B4235" s="39">
        <v>40712</v>
      </c>
      <c r="C4235" s="38">
        <v>10303667</v>
      </c>
      <c r="D4235" s="40" t="s">
        <v>2297</v>
      </c>
      <c r="E4235" s="38">
        <v>1</v>
      </c>
      <c r="F4235" s="38">
        <v>120</v>
      </c>
      <c r="G4235" s="38" t="s">
        <v>2908</v>
      </c>
      <c r="H4235" s="42">
        <v>438309.55</v>
      </c>
      <c r="I4235" s="2"/>
      <c r="J4235" s="44">
        <v>42274</v>
      </c>
      <c r="K4235" s="42">
        <v>0</v>
      </c>
      <c r="L4235" s="42">
        <v>319235.40000000002</v>
      </c>
      <c r="M4235" s="44">
        <v>45077</v>
      </c>
      <c r="N4235" s="42">
        <f>H4235-K4235-L4235</f>
        <v>119074.14999999997</v>
      </c>
      <c r="O4235" s="42">
        <v>0</v>
      </c>
      <c r="P4235" s="45">
        <v>0.13</v>
      </c>
      <c r="Q4235" s="42">
        <v>0</v>
      </c>
      <c r="R4235" s="42">
        <v>0</v>
      </c>
      <c r="S4235" s="42">
        <f>N4235-R4235</f>
        <v>119074.14999999997</v>
      </c>
      <c r="T4235" s="38">
        <v>5000</v>
      </c>
      <c r="U4235" s="14">
        <f>S4235/H4235</f>
        <v>0.27166679347963091</v>
      </c>
      <c r="V4235" s="19"/>
      <c r="W4235" s="19"/>
      <c r="X4235" s="37" t="s">
        <v>3467</v>
      </c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</row>
    <row r="4236" spans="1:37" ht="16.5" customHeight="1">
      <c r="A4236" s="38">
        <v>172</v>
      </c>
      <c r="B4236" s="39">
        <v>10741</v>
      </c>
      <c r="C4236" s="38">
        <v>10282479</v>
      </c>
      <c r="D4236" s="40" t="s">
        <v>425</v>
      </c>
      <c r="E4236" s="38">
        <v>1</v>
      </c>
      <c r="F4236" s="38">
        <v>120</v>
      </c>
      <c r="G4236" s="38" t="s">
        <v>21</v>
      </c>
      <c r="H4236" s="42">
        <v>150749.01999999999</v>
      </c>
      <c r="I4236" s="49"/>
      <c r="J4236" s="44">
        <v>42305</v>
      </c>
      <c r="K4236" s="42">
        <v>0</v>
      </c>
      <c r="L4236" s="42">
        <v>109795.5</v>
      </c>
      <c r="M4236" s="44">
        <v>45107</v>
      </c>
      <c r="N4236" s="42">
        <f>H4236-K4236-L4236</f>
        <v>40953.51999999999</v>
      </c>
      <c r="O4236" s="42">
        <v>0</v>
      </c>
      <c r="P4236" s="45">
        <v>0.13</v>
      </c>
      <c r="Q4236" s="42">
        <v>0</v>
      </c>
      <c r="R4236" s="42">
        <v>0</v>
      </c>
      <c r="S4236" s="42">
        <f>N4236-R4236</f>
        <v>40953.51999999999</v>
      </c>
      <c r="T4236" s="38">
        <v>5000</v>
      </c>
      <c r="U4236" s="14">
        <f>S4236/H4236</f>
        <v>0.27166690702201574</v>
      </c>
      <c r="V4236" s="19"/>
      <c r="W4236" s="19"/>
      <c r="X4236" s="37" t="s">
        <v>3462</v>
      </c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</row>
    <row r="4237" spans="1:37" ht="16.5" customHeight="1">
      <c r="A4237" s="38">
        <v>181</v>
      </c>
      <c r="B4237" s="39">
        <v>40712</v>
      </c>
      <c r="C4237" s="38">
        <v>10319211</v>
      </c>
      <c r="D4237" s="40" t="s">
        <v>2297</v>
      </c>
      <c r="E4237" s="38">
        <v>1</v>
      </c>
      <c r="F4237" s="38">
        <v>120</v>
      </c>
      <c r="G4237" s="38" t="s">
        <v>2908</v>
      </c>
      <c r="H4237" s="42">
        <v>425184.45</v>
      </c>
      <c r="I4237" s="2"/>
      <c r="J4237" s="44">
        <v>42274</v>
      </c>
      <c r="K4237" s="42">
        <v>0</v>
      </c>
      <c r="L4237" s="42">
        <v>309675.89</v>
      </c>
      <c r="M4237" s="44">
        <v>45077</v>
      </c>
      <c r="N4237" s="42">
        <f>H4237-K4237-L4237</f>
        <v>115508.56</v>
      </c>
      <c r="O4237" s="42">
        <v>0</v>
      </c>
      <c r="P4237" s="45">
        <v>0.13</v>
      </c>
      <c r="Q4237" s="42">
        <v>0</v>
      </c>
      <c r="R4237" s="42">
        <v>0</v>
      </c>
      <c r="S4237" s="42">
        <f>N4237-R4237</f>
        <v>115508.56</v>
      </c>
      <c r="T4237" s="38">
        <v>1802</v>
      </c>
      <c r="U4237" s="14">
        <f>S4237/H4237</f>
        <v>0.27166694360529881</v>
      </c>
      <c r="V4237" s="19"/>
      <c r="W4237" s="19"/>
      <c r="X4237" s="37" t="s">
        <v>3467</v>
      </c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</row>
    <row r="4238" spans="1:37" ht="16.5" customHeight="1">
      <c r="A4238" s="38">
        <v>20</v>
      </c>
      <c r="B4238" s="39">
        <v>10701</v>
      </c>
      <c r="C4238" s="38">
        <v>10317790</v>
      </c>
      <c r="D4238" s="40" t="s">
        <v>1182</v>
      </c>
      <c r="E4238" s="38">
        <v>1</v>
      </c>
      <c r="F4238" s="38">
        <v>120</v>
      </c>
      <c r="G4238" s="38" t="s">
        <v>75</v>
      </c>
      <c r="H4238" s="42">
        <v>18579.669999999998</v>
      </c>
      <c r="I4238" s="53"/>
      <c r="J4238" s="44">
        <v>42335</v>
      </c>
      <c r="K4238" s="42">
        <v>0</v>
      </c>
      <c r="L4238" s="42">
        <v>13532.17</v>
      </c>
      <c r="M4238" s="44">
        <v>45138</v>
      </c>
      <c r="N4238" s="42">
        <f>H4238-K4238-L4238</f>
        <v>5047.4999999999982</v>
      </c>
      <c r="O4238" s="42">
        <v>0</v>
      </c>
      <c r="P4238" s="45">
        <v>0.13</v>
      </c>
      <c r="Q4238" s="42">
        <v>0</v>
      </c>
      <c r="R4238" s="42">
        <v>0</v>
      </c>
      <c r="S4238" s="42">
        <v>5047.5</v>
      </c>
      <c r="T4238" s="38">
        <v>1802</v>
      </c>
      <c r="U4238" s="14">
        <f>S4238/H4238</f>
        <v>0.27166790368181998</v>
      </c>
      <c r="V4238" s="19"/>
      <c r="W4238" s="19"/>
      <c r="X4238" s="37" t="s">
        <v>3455</v>
      </c>
    </row>
    <row r="4239" spans="1:37" ht="16.5" customHeight="1">
      <c r="A4239" s="38">
        <v>311</v>
      </c>
      <c r="B4239" s="39">
        <v>10741</v>
      </c>
      <c r="C4239" s="38">
        <v>10282493</v>
      </c>
      <c r="D4239" s="40" t="s">
        <v>1089</v>
      </c>
      <c r="E4239" s="38">
        <v>1</v>
      </c>
      <c r="F4239" s="38">
        <v>120</v>
      </c>
      <c r="G4239" s="38" t="s">
        <v>262</v>
      </c>
      <c r="H4239" s="42">
        <v>90694</v>
      </c>
      <c r="I4239" s="56"/>
      <c r="J4239" s="44">
        <v>42367</v>
      </c>
      <c r="K4239" s="42">
        <v>0</v>
      </c>
      <c r="L4239" s="42">
        <v>66055.33</v>
      </c>
      <c r="M4239" s="44">
        <v>45169</v>
      </c>
      <c r="N4239" s="42">
        <f>H4239-K4239-L4239</f>
        <v>24638.67</v>
      </c>
      <c r="O4239" s="42">
        <v>0</v>
      </c>
      <c r="P4239" s="45">
        <v>0.13</v>
      </c>
      <c r="Q4239" s="42">
        <v>0</v>
      </c>
      <c r="R4239" s="42">
        <v>0</v>
      </c>
      <c r="S4239" s="42">
        <f>N4239-R4239</f>
        <v>24638.67</v>
      </c>
      <c r="T4239" s="38">
        <v>5000</v>
      </c>
      <c r="U4239" s="14">
        <f>S4239/H4239</f>
        <v>0.27166813681169644</v>
      </c>
      <c r="V4239" s="19"/>
      <c r="W4239" s="19"/>
      <c r="X4239" s="37" t="s">
        <v>3462</v>
      </c>
    </row>
    <row r="4240" spans="1:37" ht="16.5" customHeight="1">
      <c r="A4240" s="38">
        <v>190</v>
      </c>
      <c r="B4240" s="39">
        <v>10730</v>
      </c>
      <c r="C4240" s="38">
        <v>10290555</v>
      </c>
      <c r="D4240" s="40" t="s">
        <v>368</v>
      </c>
      <c r="E4240" s="58">
        <v>1</v>
      </c>
      <c r="F4240" s="38">
        <v>120</v>
      </c>
      <c r="G4240" s="38" t="s">
        <v>21</v>
      </c>
      <c r="H4240" s="42">
        <v>18803.419999999998</v>
      </c>
      <c r="I4240" s="57"/>
      <c r="J4240" s="44">
        <v>42395</v>
      </c>
      <c r="K4240" s="42">
        <v>0</v>
      </c>
      <c r="L4240" s="42">
        <v>13695.12</v>
      </c>
      <c r="M4240" s="44">
        <v>45199</v>
      </c>
      <c r="N4240" s="42">
        <f>H4240-K4240-L4240</f>
        <v>5108.2999999999975</v>
      </c>
      <c r="O4240" s="42">
        <v>0</v>
      </c>
      <c r="P4240" s="45">
        <v>0.13</v>
      </c>
      <c r="Q4240" s="42">
        <v>0</v>
      </c>
      <c r="R4240" s="42">
        <v>0</v>
      </c>
      <c r="S4240" s="42">
        <f>N4240-R4240</f>
        <v>5108.2999999999975</v>
      </c>
      <c r="T4240" s="38">
        <v>2103</v>
      </c>
      <c r="U4240" s="14">
        <f>S4240/H4240</f>
        <v>0.2716686645301758</v>
      </c>
      <c r="V4240" s="19"/>
      <c r="W4240" s="19"/>
      <c r="X4240" s="37" t="s">
        <v>3459</v>
      </c>
    </row>
    <row r="4241" spans="1:37" ht="16.5" customHeight="1">
      <c r="A4241" s="38">
        <v>353</v>
      </c>
      <c r="B4241" s="39">
        <v>10729</v>
      </c>
      <c r="C4241" s="38">
        <v>10292977</v>
      </c>
      <c r="D4241" s="40" t="s">
        <v>287</v>
      </c>
      <c r="E4241" s="58">
        <v>5</v>
      </c>
      <c r="F4241" s="38">
        <v>120</v>
      </c>
      <c r="G4241" s="38" t="s">
        <v>21</v>
      </c>
      <c r="H4241" s="42">
        <v>56324.800000000003</v>
      </c>
      <c r="I4241" s="37"/>
      <c r="J4241" s="44">
        <v>42459</v>
      </c>
      <c r="K4241" s="42">
        <v>0</v>
      </c>
      <c r="L4241" s="42">
        <v>41023.040000000001</v>
      </c>
      <c r="M4241" s="44">
        <v>45259</v>
      </c>
      <c r="N4241" s="42">
        <v>15301.76</v>
      </c>
      <c r="O4241" s="42">
        <v>0</v>
      </c>
      <c r="P4241" s="45">
        <f>IF(J4241&lt;DATEVALUE("2009-1-1"),3%,13%)</f>
        <v>0.13</v>
      </c>
      <c r="Q4241" s="42">
        <f>IF(P4241=13%,ROUND(O4241/(1+P4241)*P4241,2),ROUND(O4241/(1+0.03)*0.02,2))</f>
        <v>0</v>
      </c>
      <c r="R4241" s="42">
        <f>O4241-Q4241</f>
        <v>0</v>
      </c>
      <c r="S4241" s="42">
        <f>N4241-R4241</f>
        <v>15301.76</v>
      </c>
      <c r="T4241" s="38">
        <v>2101</v>
      </c>
      <c r="U4241" s="14">
        <f>S4241/H4241</f>
        <v>0.27167002812260316</v>
      </c>
      <c r="V4241" s="19"/>
      <c r="W4241" s="19"/>
      <c r="X4241" s="37" t="s">
        <v>3459</v>
      </c>
    </row>
    <row r="4242" spans="1:37" ht="16.5" customHeight="1">
      <c r="A4242" s="38">
        <v>195</v>
      </c>
      <c r="B4242" s="39">
        <v>40712</v>
      </c>
      <c r="C4242" s="38">
        <v>10325901</v>
      </c>
      <c r="D4242" s="40" t="s">
        <v>2367</v>
      </c>
      <c r="E4242" s="38">
        <v>1</v>
      </c>
      <c r="F4242" s="38">
        <v>36</v>
      </c>
      <c r="G4242" s="38" t="s">
        <v>33</v>
      </c>
      <c r="H4242" s="42">
        <v>9989.3799999999992</v>
      </c>
      <c r="I4242" s="2"/>
      <c r="J4242" s="44">
        <v>44286</v>
      </c>
      <c r="K4242" s="42">
        <v>277.48</v>
      </c>
      <c r="L4242" s="42">
        <v>6937.03</v>
      </c>
      <c r="M4242" s="44">
        <v>45077</v>
      </c>
      <c r="N4242" s="42">
        <f>H4242-K4242-L4242</f>
        <v>2774.87</v>
      </c>
      <c r="O4242" s="42">
        <v>68.989999999999995</v>
      </c>
      <c r="P4242" s="45">
        <v>0.13</v>
      </c>
      <c r="Q4242" s="42">
        <f>O4242-R4242</f>
        <v>7.9399999999999977</v>
      </c>
      <c r="R4242" s="42">
        <v>61.05</v>
      </c>
      <c r="S4242" s="42">
        <f>N4242-R4242</f>
        <v>2713.8199999999997</v>
      </c>
      <c r="T4242" s="38">
        <v>5000</v>
      </c>
      <c r="U4242" s="14">
        <f>S4242/H4242</f>
        <v>0.27167051408595927</v>
      </c>
      <c r="V4242" s="19"/>
      <c r="W4242" s="19"/>
      <c r="X4242" s="37" t="s">
        <v>3467</v>
      </c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</row>
    <row r="4243" spans="1:37" ht="16.5" customHeight="1">
      <c r="A4243" s="38">
        <v>47</v>
      </c>
      <c r="B4243" s="39">
        <v>10711</v>
      </c>
      <c r="C4243" s="38">
        <v>10283940</v>
      </c>
      <c r="D4243" s="40" t="s">
        <v>185</v>
      </c>
      <c r="E4243" s="38">
        <v>1</v>
      </c>
      <c r="F4243" s="38">
        <v>103</v>
      </c>
      <c r="G4243" s="38" t="s">
        <v>23</v>
      </c>
      <c r="H4243" s="42">
        <v>1196.58</v>
      </c>
      <c r="I4243" s="57"/>
      <c r="J4243" s="44">
        <v>42731</v>
      </c>
      <c r="K4243" s="42">
        <v>0</v>
      </c>
      <c r="L4243" s="42">
        <v>869.33</v>
      </c>
      <c r="M4243" s="44">
        <v>45199</v>
      </c>
      <c r="N4243" s="42">
        <v>327.25</v>
      </c>
      <c r="O4243" s="42">
        <v>0</v>
      </c>
      <c r="P4243" s="45">
        <v>0.13</v>
      </c>
      <c r="Q4243" s="42">
        <v>0</v>
      </c>
      <c r="R4243" s="42">
        <v>0</v>
      </c>
      <c r="S4243" s="42">
        <v>327.25</v>
      </c>
      <c r="T4243" s="38">
        <v>5000</v>
      </c>
      <c r="U4243" s="14">
        <f>S4243/H4243</f>
        <v>0.27348777348777348</v>
      </c>
      <c r="V4243" s="19"/>
      <c r="W4243" s="19"/>
      <c r="X4243" s="37" t="s">
        <v>3457</v>
      </c>
    </row>
    <row r="4244" spans="1:37" ht="16.5" customHeight="1">
      <c r="A4244" s="38">
        <v>268</v>
      </c>
      <c r="B4244" s="39">
        <v>10746</v>
      </c>
      <c r="C4244" s="38">
        <v>10310618</v>
      </c>
      <c r="D4244" s="40" t="s">
        <v>604</v>
      </c>
      <c r="E4244" s="58">
        <v>1</v>
      </c>
      <c r="F4244" s="38">
        <v>103</v>
      </c>
      <c r="G4244" s="38" t="s">
        <v>23</v>
      </c>
      <c r="H4244" s="42">
        <v>2429.06</v>
      </c>
      <c r="I4244" s="57"/>
      <c r="J4244" s="44">
        <v>42726</v>
      </c>
      <c r="K4244" s="42">
        <v>0</v>
      </c>
      <c r="L4244" s="42">
        <v>1764.69</v>
      </c>
      <c r="M4244" s="44">
        <v>45199</v>
      </c>
      <c r="N4244" s="42">
        <f>H4244-K4244-L4244</f>
        <v>664.36999999999989</v>
      </c>
      <c r="O4244" s="42">
        <v>0</v>
      </c>
      <c r="P4244" s="45">
        <v>0.13</v>
      </c>
      <c r="Q4244" s="42">
        <v>0</v>
      </c>
      <c r="R4244" s="42">
        <v>0</v>
      </c>
      <c r="S4244" s="42">
        <f>N4244-R4244</f>
        <v>664.36999999999989</v>
      </c>
      <c r="T4244" s="38">
        <v>2101</v>
      </c>
      <c r="U4244" s="14">
        <f>S4244/H4244</f>
        <v>0.27350909405284346</v>
      </c>
      <c r="V4244" s="19"/>
      <c r="W4244" s="19"/>
      <c r="X4244" s="37" t="s">
        <v>3463</v>
      </c>
    </row>
    <row r="4245" spans="1:37" ht="16.5" customHeight="1">
      <c r="A4245" s="38">
        <v>266</v>
      </c>
      <c r="B4245" s="39">
        <v>10746</v>
      </c>
      <c r="C4245" s="38">
        <v>10310420</v>
      </c>
      <c r="D4245" s="40" t="s">
        <v>602</v>
      </c>
      <c r="E4245" s="58">
        <v>10</v>
      </c>
      <c r="F4245" s="38">
        <v>103</v>
      </c>
      <c r="G4245" s="38" t="s">
        <v>23</v>
      </c>
      <c r="H4245" s="42">
        <v>5128.2</v>
      </c>
      <c r="I4245" s="57"/>
      <c r="J4245" s="44">
        <v>42726</v>
      </c>
      <c r="K4245" s="42">
        <v>0</v>
      </c>
      <c r="L4245" s="42">
        <v>3725.57</v>
      </c>
      <c r="M4245" s="44">
        <v>45199</v>
      </c>
      <c r="N4245" s="42">
        <f>H4245-K4245-L4245</f>
        <v>1402.6299999999997</v>
      </c>
      <c r="O4245" s="42">
        <v>0</v>
      </c>
      <c r="P4245" s="45">
        <v>0.13</v>
      </c>
      <c r="Q4245" s="42">
        <v>0</v>
      </c>
      <c r="R4245" s="42">
        <v>0</v>
      </c>
      <c r="S4245" s="42">
        <f>N4245-R4245</f>
        <v>1402.6299999999997</v>
      </c>
      <c r="T4245" s="38">
        <v>5000</v>
      </c>
      <c r="U4245" s="14">
        <f>S4245/H4245</f>
        <v>0.27351312351312346</v>
      </c>
      <c r="V4245" s="19"/>
      <c r="W4245" s="19"/>
      <c r="X4245" s="37" t="s">
        <v>3463</v>
      </c>
    </row>
    <row r="4246" spans="1:37" ht="16.5" customHeight="1">
      <c r="A4246" s="38">
        <v>267</v>
      </c>
      <c r="B4246" s="39">
        <v>10746</v>
      </c>
      <c r="C4246" s="38">
        <v>10310617</v>
      </c>
      <c r="D4246" s="40" t="s">
        <v>603</v>
      </c>
      <c r="E4246" s="58">
        <v>1</v>
      </c>
      <c r="F4246" s="38">
        <v>103</v>
      </c>
      <c r="G4246" s="38" t="s">
        <v>23</v>
      </c>
      <c r="H4246" s="42">
        <v>2512.8200000000002</v>
      </c>
      <c r="I4246" s="57"/>
      <c r="J4246" s="44">
        <v>42726</v>
      </c>
      <c r="K4246" s="42">
        <v>0</v>
      </c>
      <c r="L4246" s="42">
        <v>1825.53</v>
      </c>
      <c r="M4246" s="44">
        <v>45199</v>
      </c>
      <c r="N4246" s="42">
        <f>H4246-K4246-L4246</f>
        <v>687.29000000000019</v>
      </c>
      <c r="O4246" s="42">
        <v>0</v>
      </c>
      <c r="P4246" s="45">
        <v>0.13</v>
      </c>
      <c r="Q4246" s="42">
        <v>0</v>
      </c>
      <c r="R4246" s="42">
        <v>0</v>
      </c>
      <c r="S4246" s="42">
        <f>N4246-R4246</f>
        <v>687.29000000000019</v>
      </c>
      <c r="T4246" s="38">
        <v>2101</v>
      </c>
      <c r="U4246" s="14">
        <f>S4246/H4246</f>
        <v>0.2735134231660048</v>
      </c>
      <c r="V4246" s="19"/>
      <c r="W4246" s="19"/>
      <c r="X4246" s="37" t="s">
        <v>3463</v>
      </c>
    </row>
    <row r="4247" spans="1:37" ht="16.5" customHeight="1">
      <c r="A4247" s="38">
        <v>287</v>
      </c>
      <c r="B4247" s="39">
        <v>10746</v>
      </c>
      <c r="C4247" s="38">
        <v>10311030</v>
      </c>
      <c r="D4247" s="40" t="s">
        <v>622</v>
      </c>
      <c r="E4247" s="58">
        <v>11</v>
      </c>
      <c r="F4247" s="38">
        <v>103</v>
      </c>
      <c r="G4247" s="38" t="s">
        <v>23</v>
      </c>
      <c r="H4247" s="42">
        <v>21453.74</v>
      </c>
      <c r="I4247" s="57"/>
      <c r="J4247" s="44">
        <v>42726</v>
      </c>
      <c r="K4247" s="42">
        <v>0</v>
      </c>
      <c r="L4247" s="42">
        <v>15585.85</v>
      </c>
      <c r="M4247" s="44">
        <v>45199</v>
      </c>
      <c r="N4247" s="42">
        <f>H4247-K4247-L4247</f>
        <v>5867.8900000000012</v>
      </c>
      <c r="O4247" s="42">
        <v>0</v>
      </c>
      <c r="P4247" s="45">
        <v>0.13</v>
      </c>
      <c r="Q4247" s="42">
        <v>0</v>
      </c>
      <c r="R4247" s="42">
        <v>0</v>
      </c>
      <c r="S4247" s="42">
        <f>N4247-R4247</f>
        <v>5867.8900000000012</v>
      </c>
      <c r="T4247" s="38">
        <v>2101</v>
      </c>
      <c r="U4247" s="14">
        <f>S4247/H4247</f>
        <v>0.27351361580777994</v>
      </c>
      <c r="V4247" s="19"/>
      <c r="W4247" s="19"/>
      <c r="X4247" s="37" t="s">
        <v>3463</v>
      </c>
    </row>
    <row r="4248" spans="1:37" ht="16.5" customHeight="1">
      <c r="A4248" s="38">
        <v>270</v>
      </c>
      <c r="B4248" s="39">
        <v>10746</v>
      </c>
      <c r="C4248" s="38">
        <v>10310632</v>
      </c>
      <c r="D4248" s="40" t="s">
        <v>606</v>
      </c>
      <c r="E4248" s="58">
        <v>1</v>
      </c>
      <c r="F4248" s="38">
        <v>103</v>
      </c>
      <c r="G4248" s="38" t="s">
        <v>23</v>
      </c>
      <c r="H4248" s="42">
        <v>1806.38</v>
      </c>
      <c r="I4248" s="57"/>
      <c r="J4248" s="44">
        <v>42726</v>
      </c>
      <c r="K4248" s="42">
        <v>0</v>
      </c>
      <c r="L4248" s="42">
        <v>1312.31</v>
      </c>
      <c r="M4248" s="44">
        <v>45199</v>
      </c>
      <c r="N4248" s="42">
        <f>H4248-K4248-L4248</f>
        <v>494.07000000000016</v>
      </c>
      <c r="O4248" s="42">
        <v>0</v>
      </c>
      <c r="P4248" s="45">
        <v>0.13</v>
      </c>
      <c r="Q4248" s="42">
        <v>0</v>
      </c>
      <c r="R4248" s="42">
        <v>0</v>
      </c>
      <c r="S4248" s="42">
        <f>N4248-R4248</f>
        <v>494.07000000000016</v>
      </c>
      <c r="T4248" s="38">
        <v>2101</v>
      </c>
      <c r="U4248" s="14">
        <f>S4248/H4248</f>
        <v>0.27351387858590115</v>
      </c>
      <c r="V4248" s="19"/>
      <c r="W4248" s="19"/>
      <c r="X4248" s="37" t="s">
        <v>3463</v>
      </c>
    </row>
    <row r="4249" spans="1:37" ht="16.5" customHeight="1">
      <c r="A4249" s="38">
        <v>265</v>
      </c>
      <c r="B4249" s="39">
        <v>10746</v>
      </c>
      <c r="C4249" s="38">
        <v>10310418</v>
      </c>
      <c r="D4249" s="40" t="s">
        <v>601</v>
      </c>
      <c r="E4249" s="58">
        <v>110</v>
      </c>
      <c r="F4249" s="38">
        <v>103</v>
      </c>
      <c r="G4249" s="38" t="s">
        <v>23</v>
      </c>
      <c r="H4249" s="42">
        <v>9401.7000000000007</v>
      </c>
      <c r="I4249" s="57"/>
      <c r="J4249" s="44">
        <v>42726</v>
      </c>
      <c r="K4249" s="42">
        <v>0</v>
      </c>
      <c r="L4249" s="42">
        <v>6830.19</v>
      </c>
      <c r="M4249" s="44">
        <v>45199</v>
      </c>
      <c r="N4249" s="42">
        <f>H4249-K4249-L4249</f>
        <v>2571.5100000000011</v>
      </c>
      <c r="O4249" s="42">
        <v>0</v>
      </c>
      <c r="P4249" s="45">
        <v>0.13</v>
      </c>
      <c r="Q4249" s="42">
        <v>0</v>
      </c>
      <c r="R4249" s="42">
        <v>0</v>
      </c>
      <c r="S4249" s="42">
        <f>N4249-R4249</f>
        <v>2571.5100000000011</v>
      </c>
      <c r="T4249" s="38">
        <v>5000</v>
      </c>
      <c r="U4249" s="14">
        <f>S4249/H4249</f>
        <v>0.27351542806088269</v>
      </c>
      <c r="V4249" s="19"/>
      <c r="W4249" s="19"/>
      <c r="X4249" s="37" t="s">
        <v>3463</v>
      </c>
    </row>
    <row r="4250" spans="1:37" ht="16.5" customHeight="1">
      <c r="A4250" s="38">
        <v>285</v>
      </c>
      <c r="B4250" s="39">
        <v>10746</v>
      </c>
      <c r="C4250" s="38">
        <v>10311026</v>
      </c>
      <c r="D4250" s="40" t="s">
        <v>620</v>
      </c>
      <c r="E4250" s="58">
        <v>1</v>
      </c>
      <c r="F4250" s="38">
        <v>103</v>
      </c>
      <c r="G4250" s="38" t="s">
        <v>23</v>
      </c>
      <c r="H4250" s="42">
        <v>2232.42</v>
      </c>
      <c r="I4250" s="57"/>
      <c r="J4250" s="44">
        <v>42726</v>
      </c>
      <c r="K4250" s="42">
        <v>0</v>
      </c>
      <c r="L4250" s="42">
        <v>1621.81</v>
      </c>
      <c r="M4250" s="44">
        <v>45199</v>
      </c>
      <c r="N4250" s="42">
        <f>H4250-K4250-L4250</f>
        <v>610.61000000000013</v>
      </c>
      <c r="O4250" s="42">
        <v>0</v>
      </c>
      <c r="P4250" s="45">
        <v>0.13</v>
      </c>
      <c r="Q4250" s="42">
        <v>0</v>
      </c>
      <c r="R4250" s="42">
        <v>0</v>
      </c>
      <c r="S4250" s="42">
        <f>N4250-R4250</f>
        <v>610.61000000000013</v>
      </c>
      <c r="T4250" s="38">
        <v>2101</v>
      </c>
      <c r="U4250" s="14">
        <f>S4250/H4250</f>
        <v>0.27351931984124855</v>
      </c>
      <c r="V4250" s="19"/>
      <c r="W4250" s="19"/>
      <c r="X4250" s="37" t="s">
        <v>3463</v>
      </c>
    </row>
    <row r="4251" spans="1:37" ht="16.5" customHeight="1">
      <c r="A4251" s="38">
        <v>280</v>
      </c>
      <c r="B4251" s="39">
        <v>10746</v>
      </c>
      <c r="C4251" s="38">
        <v>10310967</v>
      </c>
      <c r="D4251" s="40" t="s">
        <v>616</v>
      </c>
      <c r="E4251" s="58">
        <v>1</v>
      </c>
      <c r="F4251" s="38">
        <v>103</v>
      </c>
      <c r="G4251" s="38" t="s">
        <v>23</v>
      </c>
      <c r="H4251" s="42">
        <v>502.56</v>
      </c>
      <c r="I4251" s="57"/>
      <c r="J4251" s="44">
        <v>42726</v>
      </c>
      <c r="K4251" s="42">
        <v>0</v>
      </c>
      <c r="L4251" s="42">
        <v>365.1</v>
      </c>
      <c r="M4251" s="44">
        <v>45199</v>
      </c>
      <c r="N4251" s="42">
        <f>H4251-K4251-L4251</f>
        <v>137.45999999999998</v>
      </c>
      <c r="O4251" s="42">
        <v>0</v>
      </c>
      <c r="P4251" s="45">
        <v>0.13</v>
      </c>
      <c r="Q4251" s="42">
        <v>0</v>
      </c>
      <c r="R4251" s="42">
        <v>0</v>
      </c>
      <c r="S4251" s="42">
        <f>N4251-R4251</f>
        <v>137.45999999999998</v>
      </c>
      <c r="T4251" s="38">
        <v>2101</v>
      </c>
      <c r="U4251" s="14">
        <f>S4251/H4251</f>
        <v>0.2735195797516714</v>
      </c>
      <c r="V4251" s="19"/>
      <c r="W4251" s="19"/>
      <c r="X4251" s="37" t="s">
        <v>3463</v>
      </c>
    </row>
    <row r="4252" spans="1:37" ht="16.5" customHeight="1">
      <c r="A4252" s="38">
        <v>271</v>
      </c>
      <c r="B4252" s="39">
        <v>10746</v>
      </c>
      <c r="C4252" s="38">
        <v>10310634</v>
      </c>
      <c r="D4252" s="40" t="s">
        <v>607</v>
      </c>
      <c r="E4252" s="58">
        <v>6</v>
      </c>
      <c r="F4252" s="38">
        <v>103</v>
      </c>
      <c r="G4252" s="38" t="s">
        <v>23</v>
      </c>
      <c r="H4252" s="42">
        <v>10404.18</v>
      </c>
      <c r="I4252" s="57"/>
      <c r="J4252" s="44">
        <v>42726</v>
      </c>
      <c r="K4252" s="42">
        <v>0</v>
      </c>
      <c r="L4252" s="42">
        <v>7558.4</v>
      </c>
      <c r="M4252" s="44">
        <v>45199</v>
      </c>
      <c r="N4252" s="42">
        <f>H4252-K4252-L4252</f>
        <v>2845.7800000000007</v>
      </c>
      <c r="O4252" s="42">
        <v>0</v>
      </c>
      <c r="P4252" s="45">
        <v>0.13</v>
      </c>
      <c r="Q4252" s="42">
        <v>0</v>
      </c>
      <c r="R4252" s="42">
        <v>0</v>
      </c>
      <c r="S4252" s="42">
        <f>N4252-R4252</f>
        <v>2845.7800000000007</v>
      </c>
      <c r="T4252" s="38">
        <v>2101</v>
      </c>
      <c r="U4252" s="14">
        <f>S4252/H4252</f>
        <v>0.27352275719951025</v>
      </c>
      <c r="V4252" s="19"/>
      <c r="W4252" s="19"/>
      <c r="X4252" s="37" t="s">
        <v>3463</v>
      </c>
    </row>
    <row r="4253" spans="1:37" ht="16.5" customHeight="1">
      <c r="A4253" s="38">
        <v>284</v>
      </c>
      <c r="B4253" s="39">
        <v>10746</v>
      </c>
      <c r="C4253" s="38">
        <v>10311024</v>
      </c>
      <c r="D4253" s="40" t="s">
        <v>619</v>
      </c>
      <c r="E4253" s="58">
        <v>1</v>
      </c>
      <c r="F4253" s="38">
        <v>103</v>
      </c>
      <c r="G4253" s="38" t="s">
        <v>23</v>
      </c>
      <c r="H4253" s="42">
        <v>2634.34</v>
      </c>
      <c r="I4253" s="57"/>
      <c r="J4253" s="44">
        <v>42726</v>
      </c>
      <c r="K4253" s="42">
        <v>0</v>
      </c>
      <c r="L4253" s="42">
        <v>1913.72</v>
      </c>
      <c r="M4253" s="44">
        <v>45199</v>
      </c>
      <c r="N4253" s="42">
        <f>H4253-K4253-L4253</f>
        <v>720.62000000000012</v>
      </c>
      <c r="O4253" s="42">
        <v>0</v>
      </c>
      <c r="P4253" s="45">
        <v>0.13</v>
      </c>
      <c r="Q4253" s="42">
        <v>0</v>
      </c>
      <c r="R4253" s="42">
        <v>0</v>
      </c>
      <c r="S4253" s="42">
        <f>N4253-R4253</f>
        <v>720.62000000000012</v>
      </c>
      <c r="T4253" s="38">
        <v>2101</v>
      </c>
      <c r="U4253" s="14">
        <f>S4253/H4253</f>
        <v>0.27354859281641702</v>
      </c>
      <c r="V4253" s="19"/>
      <c r="W4253" s="19"/>
      <c r="X4253" s="37" t="s">
        <v>3463</v>
      </c>
    </row>
    <row r="4254" spans="1:37" ht="16.5" customHeight="1">
      <c r="A4254" s="38">
        <v>286</v>
      </c>
      <c r="B4254" s="39">
        <v>10746</v>
      </c>
      <c r="C4254" s="38">
        <v>10311027</v>
      </c>
      <c r="D4254" s="40" t="s">
        <v>621</v>
      </c>
      <c r="E4254" s="58">
        <v>1</v>
      </c>
      <c r="F4254" s="38">
        <v>103</v>
      </c>
      <c r="G4254" s="38" t="s">
        <v>23</v>
      </c>
      <c r="H4254" s="42">
        <v>2213.9299999999998</v>
      </c>
      <c r="I4254" s="57"/>
      <c r="J4254" s="44">
        <v>42726</v>
      </c>
      <c r="K4254" s="42">
        <v>0</v>
      </c>
      <c r="L4254" s="42">
        <v>1608.31</v>
      </c>
      <c r="M4254" s="44">
        <v>45199</v>
      </c>
      <c r="N4254" s="42">
        <f>H4254-K4254-L4254</f>
        <v>605.61999999999989</v>
      </c>
      <c r="O4254" s="42">
        <v>0</v>
      </c>
      <c r="P4254" s="45">
        <v>0.13</v>
      </c>
      <c r="Q4254" s="42">
        <v>0</v>
      </c>
      <c r="R4254" s="42">
        <v>0</v>
      </c>
      <c r="S4254" s="42">
        <f>N4254-R4254</f>
        <v>605.61999999999989</v>
      </c>
      <c r="T4254" s="38">
        <v>2101</v>
      </c>
      <c r="U4254" s="14">
        <f>S4254/H4254</f>
        <v>0.2735497508954664</v>
      </c>
      <c r="V4254" s="19"/>
      <c r="W4254" s="19"/>
      <c r="X4254" s="37" t="s">
        <v>3463</v>
      </c>
    </row>
    <row r="4255" spans="1:37" ht="16.5" customHeight="1">
      <c r="A4255" s="38">
        <v>278</v>
      </c>
      <c r="B4255" s="39">
        <v>10746</v>
      </c>
      <c r="C4255" s="38">
        <v>10310962</v>
      </c>
      <c r="D4255" s="40" t="s">
        <v>614</v>
      </c>
      <c r="E4255" s="58">
        <v>1</v>
      </c>
      <c r="F4255" s="38">
        <v>103</v>
      </c>
      <c r="G4255" s="38" t="s">
        <v>23</v>
      </c>
      <c r="H4255" s="42">
        <v>586.32000000000005</v>
      </c>
      <c r="I4255" s="57"/>
      <c r="J4255" s="44">
        <v>42726</v>
      </c>
      <c r="K4255" s="42">
        <v>0</v>
      </c>
      <c r="L4255" s="42">
        <v>425.9</v>
      </c>
      <c r="M4255" s="44">
        <v>45199</v>
      </c>
      <c r="N4255" s="42">
        <f>H4255-K4255-L4255</f>
        <v>160.42000000000007</v>
      </c>
      <c r="O4255" s="42">
        <v>0</v>
      </c>
      <c r="P4255" s="45">
        <v>0.13</v>
      </c>
      <c r="Q4255" s="42">
        <v>0</v>
      </c>
      <c r="R4255" s="42">
        <v>0</v>
      </c>
      <c r="S4255" s="42">
        <f>N4255-R4255</f>
        <v>160.42000000000007</v>
      </c>
      <c r="T4255" s="38">
        <v>2101</v>
      </c>
      <c r="U4255" s="14">
        <f>S4255/H4255</f>
        <v>0.27360485741574575</v>
      </c>
      <c r="V4255" s="19"/>
      <c r="W4255" s="19"/>
      <c r="X4255" s="37" t="s">
        <v>3463</v>
      </c>
    </row>
    <row r="4256" spans="1:37" ht="16.5" customHeight="1">
      <c r="A4256" s="38">
        <v>575</v>
      </c>
      <c r="B4256" s="39">
        <v>10736</v>
      </c>
      <c r="C4256" s="38">
        <v>10284126</v>
      </c>
      <c r="D4256" s="40" t="s">
        <v>1480</v>
      </c>
      <c r="E4256" s="38">
        <v>1</v>
      </c>
      <c r="F4256" s="38">
        <v>120</v>
      </c>
      <c r="G4256" s="38" t="s">
        <v>262</v>
      </c>
      <c r="H4256" s="42">
        <v>98003</v>
      </c>
      <c r="I4256" s="55"/>
      <c r="J4256" s="44">
        <v>42395</v>
      </c>
      <c r="K4256" s="42">
        <v>0</v>
      </c>
      <c r="L4256" s="42">
        <v>69827.199999999997</v>
      </c>
      <c r="M4256" s="44">
        <v>45138</v>
      </c>
      <c r="N4256" s="42">
        <f>H4256-K4256-L4256</f>
        <v>28175.800000000003</v>
      </c>
      <c r="O4256" s="42">
        <v>1500</v>
      </c>
      <c r="P4256" s="45">
        <v>0.13</v>
      </c>
      <c r="Q4256" s="42">
        <v>172.57</v>
      </c>
      <c r="R4256" s="42">
        <v>1327.43</v>
      </c>
      <c r="S4256" s="42">
        <v>26848.37</v>
      </c>
      <c r="T4256" s="38">
        <v>5000</v>
      </c>
      <c r="U4256" s="14">
        <f>S4256/H4256</f>
        <v>0.27395457281919938</v>
      </c>
      <c r="V4256" s="19"/>
      <c r="W4256" s="19"/>
      <c r="X4256" s="37" t="s">
        <v>3461</v>
      </c>
    </row>
    <row r="4257" spans="1:37" ht="16.5" customHeight="1">
      <c r="A4257" s="38">
        <v>478</v>
      </c>
      <c r="B4257" s="39">
        <v>10736</v>
      </c>
      <c r="C4257" s="38">
        <v>10284230</v>
      </c>
      <c r="D4257" s="40" t="s">
        <v>1415</v>
      </c>
      <c r="E4257" s="38">
        <v>1</v>
      </c>
      <c r="F4257" s="38">
        <v>97</v>
      </c>
      <c r="G4257" s="38" t="s">
        <v>23</v>
      </c>
      <c r="H4257" s="42">
        <v>2298</v>
      </c>
      <c r="I4257" s="55"/>
      <c r="J4257" s="44">
        <v>42913</v>
      </c>
      <c r="K4257" s="42">
        <v>0</v>
      </c>
      <c r="L4257" s="42">
        <v>1579.17</v>
      </c>
      <c r="M4257" s="44">
        <v>45138</v>
      </c>
      <c r="N4257" s="42">
        <f>H4257-K4257-L4257</f>
        <v>718.82999999999993</v>
      </c>
      <c r="O4257" s="42">
        <v>100</v>
      </c>
      <c r="P4257" s="45">
        <v>0.13</v>
      </c>
      <c r="Q4257" s="42">
        <v>11.5</v>
      </c>
      <c r="R4257" s="42">
        <v>88.5</v>
      </c>
      <c r="S4257" s="42">
        <v>630.33000000000004</v>
      </c>
      <c r="T4257" s="38">
        <v>5000</v>
      </c>
      <c r="U4257" s="14">
        <f>S4257/H4257</f>
        <v>0.27429503916449088</v>
      </c>
      <c r="V4257" s="19"/>
      <c r="W4257" s="19"/>
      <c r="X4257" s="37" t="s">
        <v>3461</v>
      </c>
    </row>
    <row r="4258" spans="1:37" ht="16.5" customHeight="1">
      <c r="A4258" s="38">
        <v>203</v>
      </c>
      <c r="B4258" s="39">
        <v>10741</v>
      </c>
      <c r="C4258" s="38">
        <v>10282307</v>
      </c>
      <c r="D4258" s="40" t="s">
        <v>322</v>
      </c>
      <c r="E4258" s="38">
        <v>10</v>
      </c>
      <c r="F4258" s="38">
        <v>112</v>
      </c>
      <c r="G4258" s="38" t="s">
        <v>23</v>
      </c>
      <c r="H4258" s="42">
        <v>11623.9</v>
      </c>
      <c r="I4258" s="49"/>
      <c r="J4258" s="44">
        <v>42457</v>
      </c>
      <c r="K4258" s="42">
        <v>0</v>
      </c>
      <c r="L4258" s="42">
        <v>8435.32</v>
      </c>
      <c r="M4258" s="44">
        <v>45107</v>
      </c>
      <c r="N4258" s="42">
        <f>H4258-K4258-L4258</f>
        <v>3188.58</v>
      </c>
      <c r="O4258" s="42">
        <v>0</v>
      </c>
      <c r="P4258" s="45">
        <v>0.13</v>
      </c>
      <c r="Q4258" s="42">
        <v>0</v>
      </c>
      <c r="R4258" s="42">
        <v>0</v>
      </c>
      <c r="S4258" s="42">
        <f>N4258-R4258</f>
        <v>3188.58</v>
      </c>
      <c r="T4258" s="38">
        <v>5000</v>
      </c>
      <c r="U4258" s="14">
        <f>S4258/H4258</f>
        <v>0.27431240805581603</v>
      </c>
      <c r="V4258" s="19"/>
      <c r="W4258" s="19"/>
      <c r="X4258" s="37" t="s">
        <v>3462</v>
      </c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</row>
    <row r="4259" spans="1:37" ht="16.5" customHeight="1">
      <c r="A4259" s="38">
        <v>20</v>
      </c>
      <c r="B4259" s="39">
        <v>10702</v>
      </c>
      <c r="C4259" s="38">
        <v>10291460</v>
      </c>
      <c r="D4259" s="40" t="s">
        <v>2083</v>
      </c>
      <c r="E4259" s="38">
        <v>240</v>
      </c>
      <c r="F4259" s="38">
        <v>113</v>
      </c>
      <c r="G4259" s="38" t="s">
        <v>23</v>
      </c>
      <c r="H4259" s="42">
        <v>86400</v>
      </c>
      <c r="I4259" s="2"/>
      <c r="J4259" s="44">
        <v>42423</v>
      </c>
      <c r="K4259" s="42">
        <v>0</v>
      </c>
      <c r="L4259" s="42">
        <v>62221.19</v>
      </c>
      <c r="M4259" s="44">
        <v>45077</v>
      </c>
      <c r="N4259" s="42">
        <f>H4259-K4259-L4259</f>
        <v>24178.809999999998</v>
      </c>
      <c r="O4259" s="42">
        <v>500</v>
      </c>
      <c r="P4259" s="45">
        <v>0.13</v>
      </c>
      <c r="Q4259" s="42">
        <v>57.52</v>
      </c>
      <c r="R4259" s="42">
        <v>442.48</v>
      </c>
      <c r="S4259" s="42">
        <v>23736.33</v>
      </c>
      <c r="T4259" s="38">
        <v>5000</v>
      </c>
      <c r="U4259" s="14">
        <f>S4259/H4259</f>
        <v>0.2747260416666667</v>
      </c>
      <c r="V4259" s="19"/>
      <c r="W4259" s="19"/>
      <c r="X4259" s="37" t="s">
        <v>3456</v>
      </c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</row>
    <row r="4260" spans="1:37" ht="16.5" customHeight="1">
      <c r="A4260" s="38">
        <v>301</v>
      </c>
      <c r="B4260" s="39">
        <v>10736</v>
      </c>
      <c r="C4260" s="38">
        <v>10284419</v>
      </c>
      <c r="D4260" s="40" t="s">
        <v>1267</v>
      </c>
      <c r="E4260" s="38">
        <v>69</v>
      </c>
      <c r="F4260" s="38">
        <v>76</v>
      </c>
      <c r="G4260" s="38" t="s">
        <v>21</v>
      </c>
      <c r="H4260" s="42">
        <v>24382.71</v>
      </c>
      <c r="I4260" s="55"/>
      <c r="J4260" s="44">
        <v>43369</v>
      </c>
      <c r="K4260" s="42">
        <v>0</v>
      </c>
      <c r="L4260" s="42">
        <v>17677.330000000002</v>
      </c>
      <c r="M4260" s="44">
        <v>45138</v>
      </c>
      <c r="N4260" s="42">
        <f>H4260-K4260-L4260</f>
        <v>6705.3799999999974</v>
      </c>
      <c r="O4260" s="42">
        <v>0</v>
      </c>
      <c r="P4260" s="45">
        <v>0.13</v>
      </c>
      <c r="Q4260" s="42">
        <v>0</v>
      </c>
      <c r="R4260" s="42">
        <v>0</v>
      </c>
      <c r="S4260" s="42">
        <v>6705.38</v>
      </c>
      <c r="T4260" s="38">
        <v>1601</v>
      </c>
      <c r="U4260" s="14">
        <f>S4260/H4260</f>
        <v>0.27500552645706733</v>
      </c>
      <c r="V4260" s="19"/>
      <c r="W4260" s="19"/>
      <c r="X4260" s="37" t="s">
        <v>3461</v>
      </c>
    </row>
    <row r="4261" spans="1:37" ht="16.5" customHeight="1">
      <c r="A4261" s="38">
        <v>3</v>
      </c>
      <c r="B4261" s="39">
        <v>10747</v>
      </c>
      <c r="C4261" s="38">
        <v>10307448</v>
      </c>
      <c r="D4261" s="40" t="s">
        <v>655</v>
      </c>
      <c r="E4261" s="38">
        <v>1</v>
      </c>
      <c r="F4261" s="38">
        <v>108</v>
      </c>
      <c r="G4261" s="38" t="s">
        <v>23</v>
      </c>
      <c r="H4261" s="42">
        <v>1794.87</v>
      </c>
      <c r="I4261" s="2"/>
      <c r="J4261" s="44">
        <v>42576</v>
      </c>
      <c r="K4261" s="42">
        <v>0</v>
      </c>
      <c r="L4261" s="42">
        <v>1210.5899999999999</v>
      </c>
      <c r="M4261" s="44">
        <v>44985</v>
      </c>
      <c r="N4261" s="42">
        <f>H4261-K4261-L4261</f>
        <v>584.28</v>
      </c>
      <c r="O4261" s="42">
        <v>100</v>
      </c>
      <c r="P4261" s="45">
        <v>0.13</v>
      </c>
      <c r="Q4261" s="42">
        <v>11.5</v>
      </c>
      <c r="R4261" s="42">
        <v>88.5</v>
      </c>
      <c r="S4261" s="42">
        <f>N4261-R4261</f>
        <v>495.78</v>
      </c>
      <c r="T4261" s="38">
        <v>2104</v>
      </c>
      <c r="U4261" s="14">
        <f>S4261/H4261</f>
        <v>0.27622056193484767</v>
      </c>
      <c r="V4261" s="19"/>
      <c r="W4261" s="19"/>
      <c r="X4261" s="37" t="s">
        <v>3472</v>
      </c>
    </row>
    <row r="4262" spans="1:37" ht="16.5" customHeight="1">
      <c r="A4262" s="38">
        <v>758</v>
      </c>
      <c r="B4262" s="39">
        <v>40709</v>
      </c>
      <c r="C4262" s="38">
        <v>10285684</v>
      </c>
      <c r="D4262" s="40" t="s">
        <v>944</v>
      </c>
      <c r="E4262" s="58">
        <v>48</v>
      </c>
      <c r="F4262" s="38">
        <v>102</v>
      </c>
      <c r="G4262" s="38" t="s">
        <v>23</v>
      </c>
      <c r="H4262" s="42">
        <v>16615.2</v>
      </c>
      <c r="I4262" s="57"/>
      <c r="J4262" s="44">
        <v>42758</v>
      </c>
      <c r="K4262" s="42">
        <v>0</v>
      </c>
      <c r="L4262" s="42">
        <v>12022.46</v>
      </c>
      <c r="M4262" s="44">
        <v>45199</v>
      </c>
      <c r="N4262" s="42">
        <f>H4262-K4262-L4262</f>
        <v>4592.7400000000016</v>
      </c>
      <c r="O4262" s="42">
        <v>0</v>
      </c>
      <c r="P4262" s="45">
        <v>0.13</v>
      </c>
      <c r="Q4262" s="42">
        <v>0</v>
      </c>
      <c r="R4262" s="42">
        <v>0</v>
      </c>
      <c r="S4262" s="42">
        <f>N4262-R4262</f>
        <v>4592.7400000000016</v>
      </c>
      <c r="T4262" s="38">
        <v>5000</v>
      </c>
      <c r="U4262" s="14">
        <f>S4262/H4262</f>
        <v>0.27641797871828216</v>
      </c>
      <c r="V4262" s="19"/>
      <c r="W4262" s="19"/>
      <c r="X4262" s="37" t="s">
        <v>3467</v>
      </c>
    </row>
    <row r="4263" spans="1:37" ht="16.5" customHeight="1">
      <c r="A4263" s="38">
        <v>117</v>
      </c>
      <c r="B4263" s="39">
        <v>10736</v>
      </c>
      <c r="C4263" s="38">
        <v>10284124</v>
      </c>
      <c r="D4263" s="40" t="s">
        <v>209</v>
      </c>
      <c r="E4263" s="38">
        <v>430</v>
      </c>
      <c r="F4263" s="38">
        <v>114</v>
      </c>
      <c r="G4263" s="38" t="s">
        <v>23</v>
      </c>
      <c r="H4263" s="42">
        <v>18924.3</v>
      </c>
      <c r="I4263" s="49"/>
      <c r="J4263" s="44">
        <v>42394</v>
      </c>
      <c r="K4263" s="42">
        <v>0</v>
      </c>
      <c r="L4263" s="42">
        <v>13687.78</v>
      </c>
      <c r="M4263" s="44">
        <v>45107</v>
      </c>
      <c r="N4263" s="42">
        <f>H4263-K4263-L4263</f>
        <v>5236.5199999999986</v>
      </c>
      <c r="O4263" s="42">
        <v>0</v>
      </c>
      <c r="P4263" s="45">
        <v>0.13</v>
      </c>
      <c r="Q4263" s="42">
        <v>0</v>
      </c>
      <c r="R4263" s="42">
        <v>0</v>
      </c>
      <c r="S4263" s="42">
        <f>N4263-R4263</f>
        <v>5236.5199999999986</v>
      </c>
      <c r="T4263" s="38">
        <v>5000</v>
      </c>
      <c r="U4263" s="14">
        <f>S4263/H4263</f>
        <v>0.2767087818307678</v>
      </c>
      <c r="V4263" s="19"/>
      <c r="W4263" s="19"/>
      <c r="X4263" s="37" t="s">
        <v>3461</v>
      </c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</row>
    <row r="4264" spans="1:37" ht="16.5" customHeight="1">
      <c r="A4264" s="38">
        <v>591</v>
      </c>
      <c r="B4264" s="39">
        <v>10729</v>
      </c>
      <c r="C4264" s="38">
        <v>10292822</v>
      </c>
      <c r="D4264" s="40" t="s">
        <v>305</v>
      </c>
      <c r="E4264" s="58">
        <v>30</v>
      </c>
      <c r="F4264" s="38">
        <v>94</v>
      </c>
      <c r="G4264" s="38" t="s">
        <v>23</v>
      </c>
      <c r="H4264" s="42">
        <v>25614.6</v>
      </c>
      <c r="I4264" s="37"/>
      <c r="J4264" s="44">
        <v>43002</v>
      </c>
      <c r="K4264" s="42">
        <v>0</v>
      </c>
      <c r="L4264" s="42">
        <v>18520.759999999998</v>
      </c>
      <c r="M4264" s="44">
        <v>45259</v>
      </c>
      <c r="N4264" s="42">
        <v>7093.84</v>
      </c>
      <c r="O4264" s="42">
        <v>0</v>
      </c>
      <c r="P4264" s="45">
        <f>IF(J4264&lt;DATEVALUE("2009-1-1"),3%,13%)</f>
        <v>0.13</v>
      </c>
      <c r="Q4264" s="42">
        <f>IF(P4264=13%,ROUND(O4264/(1+P4264)*P4264,2),ROUND(O4264/(1+0.03)*0.02,2))</f>
        <v>0</v>
      </c>
      <c r="R4264" s="42">
        <f>O4264-Q4264</f>
        <v>0</v>
      </c>
      <c r="S4264" s="42">
        <f>N4264-R4264</f>
        <v>7093.84</v>
      </c>
      <c r="T4264" s="38">
        <v>2108</v>
      </c>
      <c r="U4264" s="14">
        <f>S4264/H4264</f>
        <v>0.27694517970220112</v>
      </c>
      <c r="V4264" s="19"/>
      <c r="W4264" s="19"/>
      <c r="X4264" s="37" t="s">
        <v>3459</v>
      </c>
    </row>
    <row r="4265" spans="1:37" ht="16.5" customHeight="1">
      <c r="A4265" s="38">
        <v>592</v>
      </c>
      <c r="B4265" s="39">
        <v>10729</v>
      </c>
      <c r="C4265" s="38">
        <v>10292823</v>
      </c>
      <c r="D4265" s="40" t="s">
        <v>304</v>
      </c>
      <c r="E4265" s="58">
        <v>30</v>
      </c>
      <c r="F4265" s="38">
        <v>94</v>
      </c>
      <c r="G4265" s="38" t="s">
        <v>23</v>
      </c>
      <c r="H4265" s="42">
        <v>22238.400000000001</v>
      </c>
      <c r="I4265" s="37"/>
      <c r="J4265" s="44">
        <v>43002</v>
      </c>
      <c r="K4265" s="42">
        <v>0</v>
      </c>
      <c r="L4265" s="42">
        <v>16079.56</v>
      </c>
      <c r="M4265" s="44">
        <v>45259</v>
      </c>
      <c r="N4265" s="42">
        <v>6158.84</v>
      </c>
      <c r="O4265" s="42">
        <v>0</v>
      </c>
      <c r="P4265" s="45">
        <f>IF(J4265&lt;DATEVALUE("2009-1-1"),3%,13%)</f>
        <v>0.13</v>
      </c>
      <c r="Q4265" s="42">
        <f>IF(P4265=13%,ROUND(O4265/(1+P4265)*P4265,2),ROUND(O4265/(1+0.03)*0.02,2))</f>
        <v>0</v>
      </c>
      <c r="R4265" s="42">
        <f>O4265-Q4265</f>
        <v>0</v>
      </c>
      <c r="S4265" s="42">
        <f>N4265-R4265</f>
        <v>6158.84</v>
      </c>
      <c r="T4265" s="38">
        <v>2108</v>
      </c>
      <c r="U4265" s="14">
        <f>S4265/H4265</f>
        <v>0.27694618317864594</v>
      </c>
      <c r="V4265" s="19"/>
      <c r="W4265" s="19"/>
      <c r="X4265" s="37" t="s">
        <v>3459</v>
      </c>
    </row>
    <row r="4266" spans="1:37" ht="16.5" customHeight="1">
      <c r="A4266" s="38">
        <v>402</v>
      </c>
      <c r="B4266" s="39">
        <v>10877</v>
      </c>
      <c r="C4266" s="38">
        <v>10324462</v>
      </c>
      <c r="D4266" s="40" t="s">
        <v>795</v>
      </c>
      <c r="E4266" s="58">
        <v>1</v>
      </c>
      <c r="F4266" s="38">
        <v>109</v>
      </c>
      <c r="G4266" s="38" t="s">
        <v>23</v>
      </c>
      <c r="H4266" s="42">
        <v>1581.2</v>
      </c>
      <c r="I4266" s="57"/>
      <c r="J4266" s="44">
        <v>42550</v>
      </c>
      <c r="K4266" s="42">
        <v>0</v>
      </c>
      <c r="L4266" s="42">
        <v>1143.21</v>
      </c>
      <c r="M4266" s="44">
        <v>45199</v>
      </c>
      <c r="N4266" s="42">
        <f>H4266-K4266-L4266</f>
        <v>437.99</v>
      </c>
      <c r="O4266" s="42">
        <v>0</v>
      </c>
      <c r="P4266" s="45">
        <v>0.13</v>
      </c>
      <c r="Q4266" s="42">
        <v>0</v>
      </c>
      <c r="R4266" s="42">
        <v>0</v>
      </c>
      <c r="S4266" s="42">
        <f>N4266-R4266</f>
        <v>437.99</v>
      </c>
      <c r="T4266" s="38">
        <v>1601</v>
      </c>
      <c r="U4266" s="14">
        <f>S4266/H4266</f>
        <v>0.27699848216544398</v>
      </c>
      <c r="V4266" s="19"/>
      <c r="W4266" s="19"/>
      <c r="X4266" s="37" t="s">
        <v>3462</v>
      </c>
    </row>
    <row r="4267" spans="1:37" ht="16.5" customHeight="1">
      <c r="A4267" s="38">
        <v>103</v>
      </c>
      <c r="B4267" s="39">
        <v>50099</v>
      </c>
      <c r="C4267" s="38">
        <v>10297298</v>
      </c>
      <c r="D4267" s="40" t="s">
        <v>2563</v>
      </c>
      <c r="E4267" s="38">
        <v>1</v>
      </c>
      <c r="F4267" s="38">
        <v>109</v>
      </c>
      <c r="G4267" s="38" t="s">
        <v>23</v>
      </c>
      <c r="H4267" s="42">
        <v>1709.5</v>
      </c>
      <c r="I4267" s="2"/>
      <c r="J4267" s="44">
        <v>42519</v>
      </c>
      <c r="K4267" s="42">
        <v>0</v>
      </c>
      <c r="L4267" s="42">
        <v>1190.51</v>
      </c>
      <c r="M4267" s="44">
        <v>45016</v>
      </c>
      <c r="N4267" s="42">
        <f>H4267-K4267-L4267</f>
        <v>518.99</v>
      </c>
      <c r="O4267" s="42">
        <v>50</v>
      </c>
      <c r="P4267" s="45">
        <v>0.13</v>
      </c>
      <c r="Q4267" s="42">
        <v>5.75</v>
      </c>
      <c r="R4267" s="42">
        <v>44.25</v>
      </c>
      <c r="S4267" s="42">
        <v>474.74</v>
      </c>
      <c r="T4267" s="38">
        <v>2107</v>
      </c>
      <c r="U4267" s="14">
        <f>S4267/H4267</f>
        <v>0.27770693185141854</v>
      </c>
      <c r="V4267" s="19"/>
      <c r="W4267" s="19"/>
      <c r="X4267" s="37" t="s">
        <v>3468</v>
      </c>
    </row>
    <row r="4268" spans="1:37" ht="16.5" customHeight="1">
      <c r="A4268" s="38">
        <v>573</v>
      </c>
      <c r="B4268" s="39">
        <v>10736</v>
      </c>
      <c r="C4268" s="38">
        <v>10284110</v>
      </c>
      <c r="D4268" s="40" t="s">
        <v>1479</v>
      </c>
      <c r="E4268" s="38">
        <v>1</v>
      </c>
      <c r="F4268" s="38">
        <v>120</v>
      </c>
      <c r="G4268" s="38" t="s">
        <v>262</v>
      </c>
      <c r="H4268" s="42">
        <v>95000</v>
      </c>
      <c r="I4268" s="55"/>
      <c r="J4268" s="44">
        <v>42367</v>
      </c>
      <c r="K4268" s="42">
        <v>0</v>
      </c>
      <c r="L4268" s="42">
        <v>68439.48</v>
      </c>
      <c r="M4268" s="44">
        <v>45138</v>
      </c>
      <c r="N4268" s="42">
        <f>H4268-K4268-L4268</f>
        <v>26560.520000000004</v>
      </c>
      <c r="O4268" s="42">
        <v>200</v>
      </c>
      <c r="P4268" s="45">
        <v>0.13</v>
      </c>
      <c r="Q4268" s="42">
        <v>23.01</v>
      </c>
      <c r="R4268" s="42">
        <v>176.99</v>
      </c>
      <c r="S4268" s="42">
        <v>26383.53</v>
      </c>
      <c r="T4268" s="38">
        <v>5000</v>
      </c>
      <c r="U4268" s="14">
        <f>S4268/H4268</f>
        <v>0.27772136842105261</v>
      </c>
      <c r="V4268" s="19"/>
      <c r="W4268" s="19"/>
      <c r="X4268" s="37" t="s">
        <v>3461</v>
      </c>
    </row>
    <row r="4269" spans="1:37" ht="16.5" customHeight="1">
      <c r="A4269" s="38">
        <v>715</v>
      </c>
      <c r="B4269" s="39">
        <v>10729</v>
      </c>
      <c r="C4269" s="38">
        <v>10337267</v>
      </c>
      <c r="D4269" s="40" t="s">
        <v>3298</v>
      </c>
      <c r="E4269" s="58">
        <v>1</v>
      </c>
      <c r="F4269" s="38">
        <v>36</v>
      </c>
      <c r="G4269" s="38" t="s">
        <v>33</v>
      </c>
      <c r="H4269" s="42">
        <v>2350.4299999999998</v>
      </c>
      <c r="I4269" s="37"/>
      <c r="J4269" s="44">
        <v>44469</v>
      </c>
      <c r="K4269" s="42">
        <v>65.290000000000006</v>
      </c>
      <c r="L4269" s="42">
        <v>1632.23</v>
      </c>
      <c r="M4269" s="44">
        <v>45259</v>
      </c>
      <c r="N4269" s="42">
        <v>652.91</v>
      </c>
      <c r="O4269" s="42">
        <v>0</v>
      </c>
      <c r="P4269" s="45">
        <f>IF(J4269&lt;DATEVALUE("2009-1-1"),3%,13%)</f>
        <v>0.13</v>
      </c>
      <c r="Q4269" s="42">
        <f>IF(P4269=13%,ROUND(O4269/(1+P4269)*P4269,2),ROUND(O4269/(1+0.03)*0.02,2))</f>
        <v>0</v>
      </c>
      <c r="R4269" s="42">
        <f>O4269-Q4269</f>
        <v>0</v>
      </c>
      <c r="S4269" s="42">
        <f>N4269-R4269</f>
        <v>652.91</v>
      </c>
      <c r="T4269" s="38">
        <v>2404</v>
      </c>
      <c r="U4269" s="14">
        <f>S4269/H4269</f>
        <v>0.27778321413528589</v>
      </c>
      <c r="V4269" s="19"/>
      <c r="W4269" s="19"/>
      <c r="X4269" s="37" t="s">
        <v>3459</v>
      </c>
    </row>
    <row r="4270" spans="1:37" ht="16.5" customHeight="1">
      <c r="A4270" s="38">
        <v>574</v>
      </c>
      <c r="B4270" s="39">
        <v>10736</v>
      </c>
      <c r="C4270" s="38">
        <v>10284111</v>
      </c>
      <c r="D4270" s="40" t="s">
        <v>1262</v>
      </c>
      <c r="E4270" s="38">
        <v>1</v>
      </c>
      <c r="F4270" s="38">
        <v>120</v>
      </c>
      <c r="G4270" s="38" t="s">
        <v>262</v>
      </c>
      <c r="H4270" s="42">
        <v>50000</v>
      </c>
      <c r="I4270" s="55"/>
      <c r="J4270" s="44">
        <v>42367</v>
      </c>
      <c r="K4270" s="42">
        <v>0</v>
      </c>
      <c r="L4270" s="42">
        <v>36020.730000000003</v>
      </c>
      <c r="M4270" s="44">
        <v>45138</v>
      </c>
      <c r="N4270" s="42">
        <f>H4270-K4270-L4270</f>
        <v>13979.269999999997</v>
      </c>
      <c r="O4270" s="42">
        <v>100</v>
      </c>
      <c r="P4270" s="45">
        <v>0.13</v>
      </c>
      <c r="Q4270" s="42">
        <v>11.5</v>
      </c>
      <c r="R4270" s="42">
        <v>88.5</v>
      </c>
      <c r="S4270" s="42">
        <v>13890.77</v>
      </c>
      <c r="T4270" s="38">
        <v>5000</v>
      </c>
      <c r="U4270" s="14">
        <f>S4270/H4270</f>
        <v>0.27781539999999999</v>
      </c>
      <c r="V4270" s="19"/>
      <c r="W4270" s="19"/>
      <c r="X4270" s="37" t="s">
        <v>3461</v>
      </c>
    </row>
    <row r="4271" spans="1:37" ht="16.5" customHeight="1">
      <c r="A4271" s="38">
        <v>471</v>
      </c>
      <c r="B4271" s="39">
        <v>10736</v>
      </c>
      <c r="C4271" s="38">
        <v>10284197</v>
      </c>
      <c r="D4271" s="40" t="s">
        <v>1408</v>
      </c>
      <c r="E4271" s="38">
        <v>3</v>
      </c>
      <c r="F4271" s="38">
        <v>108</v>
      </c>
      <c r="G4271" s="38" t="s">
        <v>23</v>
      </c>
      <c r="H4271" s="42">
        <v>4743.6000000000004</v>
      </c>
      <c r="I4271" s="55"/>
      <c r="J4271" s="44">
        <v>42576</v>
      </c>
      <c r="K4271" s="42">
        <v>0</v>
      </c>
      <c r="L4271" s="42">
        <v>3424.89</v>
      </c>
      <c r="M4271" s="44">
        <v>45138</v>
      </c>
      <c r="N4271" s="42">
        <f>H4271-K4271-L4271</f>
        <v>1318.7100000000005</v>
      </c>
      <c r="O4271" s="42">
        <v>0</v>
      </c>
      <c r="P4271" s="45">
        <v>0.13</v>
      </c>
      <c r="Q4271" s="42">
        <v>0</v>
      </c>
      <c r="R4271" s="42">
        <v>0</v>
      </c>
      <c r="S4271" s="42">
        <v>1318.71</v>
      </c>
      <c r="T4271" s="38">
        <v>5000</v>
      </c>
      <c r="U4271" s="14">
        <f>S4271/H4271</f>
        <v>0.27799772324816596</v>
      </c>
      <c r="V4271" s="19"/>
      <c r="W4271" s="19"/>
      <c r="X4271" s="37" t="s">
        <v>3461</v>
      </c>
    </row>
    <row r="4272" spans="1:37" ht="16.5" customHeight="1">
      <c r="A4272" s="38">
        <v>470</v>
      </c>
      <c r="B4272" s="39">
        <v>10736</v>
      </c>
      <c r="C4272" s="38">
        <v>10284194</v>
      </c>
      <c r="D4272" s="40" t="s">
        <v>1407</v>
      </c>
      <c r="E4272" s="38">
        <v>3</v>
      </c>
      <c r="F4272" s="38">
        <v>108</v>
      </c>
      <c r="G4272" s="38" t="s">
        <v>23</v>
      </c>
      <c r="H4272" s="42">
        <v>6494.88</v>
      </c>
      <c r="I4272" s="55"/>
      <c r="J4272" s="44">
        <v>42576</v>
      </c>
      <c r="K4272" s="42">
        <v>0</v>
      </c>
      <c r="L4272" s="42">
        <v>4689.26</v>
      </c>
      <c r="M4272" s="44">
        <v>45138</v>
      </c>
      <c r="N4272" s="42">
        <f>H4272-K4272-L4272</f>
        <v>1805.62</v>
      </c>
      <c r="O4272" s="42">
        <v>0</v>
      </c>
      <c r="P4272" s="45">
        <v>0.13</v>
      </c>
      <c r="Q4272" s="42">
        <v>0</v>
      </c>
      <c r="R4272" s="42">
        <v>0</v>
      </c>
      <c r="S4272" s="42">
        <v>1805.62</v>
      </c>
      <c r="T4272" s="38">
        <v>5000</v>
      </c>
      <c r="U4272" s="14">
        <f>S4272/H4272</f>
        <v>0.27800667602788653</v>
      </c>
      <c r="V4272" s="19"/>
      <c r="W4272" s="19"/>
      <c r="X4272" s="37" t="s">
        <v>3461</v>
      </c>
    </row>
    <row r="4273" spans="1:37" ht="16.5" customHeight="1">
      <c r="A4273" s="38">
        <v>519</v>
      </c>
      <c r="B4273" s="39">
        <v>40712</v>
      </c>
      <c r="C4273" s="38">
        <v>10303679</v>
      </c>
      <c r="D4273" s="40" t="s">
        <v>1743</v>
      </c>
      <c r="E4273" s="38">
        <v>9</v>
      </c>
      <c r="F4273" s="38">
        <v>108</v>
      </c>
      <c r="G4273" s="38" t="s">
        <v>23</v>
      </c>
      <c r="H4273" s="42">
        <v>3191.94</v>
      </c>
      <c r="I4273" s="55"/>
      <c r="J4273" s="44">
        <v>42576</v>
      </c>
      <c r="K4273" s="42">
        <v>0</v>
      </c>
      <c r="L4273" s="42">
        <v>2304.48</v>
      </c>
      <c r="M4273" s="44">
        <v>45138</v>
      </c>
      <c r="N4273" s="42">
        <f>H4273-K4273-L4273</f>
        <v>887.46</v>
      </c>
      <c r="O4273" s="42">
        <v>0</v>
      </c>
      <c r="P4273" s="45">
        <v>0.13</v>
      </c>
      <c r="Q4273" s="42">
        <v>0</v>
      </c>
      <c r="R4273" s="42">
        <v>0</v>
      </c>
      <c r="S4273" s="42">
        <v>887.46</v>
      </c>
      <c r="T4273" s="38">
        <v>5000</v>
      </c>
      <c r="U4273" s="14">
        <f>S4273/H4273</f>
        <v>0.27803154194627722</v>
      </c>
      <c r="V4273" s="19"/>
      <c r="W4273" s="19"/>
      <c r="X4273" s="37" t="s">
        <v>3467</v>
      </c>
    </row>
    <row r="4274" spans="1:37" ht="16.5" customHeight="1">
      <c r="A4274" s="38">
        <v>1150</v>
      </c>
      <c r="B4274" s="39">
        <v>10800</v>
      </c>
      <c r="C4274" s="38">
        <v>10317205</v>
      </c>
      <c r="D4274" s="40" t="s">
        <v>3022</v>
      </c>
      <c r="E4274" s="58">
        <v>1</v>
      </c>
      <c r="F4274" s="38">
        <v>79</v>
      </c>
      <c r="G4274" s="38" t="s">
        <v>23</v>
      </c>
      <c r="H4274" s="42">
        <v>637.88</v>
      </c>
      <c r="I4274" s="37"/>
      <c r="J4274" s="44">
        <v>43460</v>
      </c>
      <c r="K4274" s="42">
        <v>0</v>
      </c>
      <c r="L4274" s="42">
        <v>438.33</v>
      </c>
      <c r="M4274" s="44">
        <v>45237</v>
      </c>
      <c r="N4274" s="42">
        <v>199.55</v>
      </c>
      <c r="O4274" s="42">
        <v>25</v>
      </c>
      <c r="P4274" s="45">
        <f>IF(J4274&lt;DATEVALUE("2009-1-1"),3%,13%)</f>
        <v>0.13</v>
      </c>
      <c r="Q4274" s="42">
        <f>IF(P4274=13%,ROUND(O4274/(1+P4274)*P4274,2),ROUND(O4274/(1+0.03)*0.02,2))</f>
        <v>2.88</v>
      </c>
      <c r="R4274" s="42">
        <f>O4274-Q4274</f>
        <v>22.12</v>
      </c>
      <c r="S4274" s="42">
        <f>N4274-R4274</f>
        <v>177.43</v>
      </c>
      <c r="T4274" s="38">
        <v>2505</v>
      </c>
      <c r="U4274" s="14">
        <f>S4274/H4274</f>
        <v>0.27815576597479152</v>
      </c>
      <c r="V4274" s="19"/>
      <c r="W4274" s="19"/>
      <c r="X4274" s="37" t="s">
        <v>3465</v>
      </c>
    </row>
    <row r="4275" spans="1:37" ht="16.5" customHeight="1">
      <c r="A4275" s="38">
        <v>1149</v>
      </c>
      <c r="B4275" s="39">
        <v>10800</v>
      </c>
      <c r="C4275" s="38">
        <v>10317203</v>
      </c>
      <c r="D4275" s="40" t="s">
        <v>3021</v>
      </c>
      <c r="E4275" s="58">
        <v>1</v>
      </c>
      <c r="F4275" s="38">
        <v>79</v>
      </c>
      <c r="G4275" s="38" t="s">
        <v>23</v>
      </c>
      <c r="H4275" s="42">
        <v>4683.3599999999997</v>
      </c>
      <c r="I4275" s="37"/>
      <c r="J4275" s="44">
        <v>43460</v>
      </c>
      <c r="K4275" s="42">
        <v>0</v>
      </c>
      <c r="L4275" s="42">
        <v>3217.58</v>
      </c>
      <c r="M4275" s="44">
        <v>45237</v>
      </c>
      <c r="N4275" s="42">
        <v>1465.78</v>
      </c>
      <c r="O4275" s="42">
        <v>183.61</v>
      </c>
      <c r="P4275" s="45">
        <f>IF(J4275&lt;DATEVALUE("2009-1-1"),3%,13%)</f>
        <v>0.13</v>
      </c>
      <c r="Q4275" s="42">
        <f>IF(P4275=13%,ROUND(O4275/(1+P4275)*P4275,2),ROUND(O4275/(1+0.03)*0.02,2))</f>
        <v>21.12</v>
      </c>
      <c r="R4275" s="42">
        <f>O4275-Q4275</f>
        <v>162.49</v>
      </c>
      <c r="S4275" s="42">
        <f>N4275-R4275</f>
        <v>1303.29</v>
      </c>
      <c r="T4275" s="38">
        <v>2505</v>
      </c>
      <c r="U4275" s="14">
        <f>S4275/H4275</f>
        <v>0.27828097775955724</v>
      </c>
      <c r="V4275" s="19"/>
      <c r="W4275" s="19"/>
      <c r="X4275" s="37" t="s">
        <v>3465</v>
      </c>
    </row>
    <row r="4276" spans="1:37" ht="16.5" customHeight="1">
      <c r="A4276" s="38">
        <v>406</v>
      </c>
      <c r="B4276" s="39">
        <v>10736</v>
      </c>
      <c r="C4276" s="38">
        <v>10284296</v>
      </c>
      <c r="D4276" s="40" t="s">
        <v>1352</v>
      </c>
      <c r="E4276" s="38">
        <v>1</v>
      </c>
      <c r="F4276" s="38">
        <v>120</v>
      </c>
      <c r="G4276" s="38" t="s">
        <v>21</v>
      </c>
      <c r="H4276" s="42">
        <v>166666.67000000001</v>
      </c>
      <c r="I4276" s="55"/>
      <c r="J4276" s="44">
        <v>42367</v>
      </c>
      <c r="K4276" s="42">
        <v>0</v>
      </c>
      <c r="L4276" s="42">
        <v>120069.29</v>
      </c>
      <c r="M4276" s="44">
        <v>45138</v>
      </c>
      <c r="N4276" s="42">
        <f>H4276-K4276-L4276</f>
        <v>46597.380000000019</v>
      </c>
      <c r="O4276" s="42">
        <v>200</v>
      </c>
      <c r="P4276" s="45">
        <v>0.13</v>
      </c>
      <c r="Q4276" s="42">
        <v>23.01</v>
      </c>
      <c r="R4276" s="42">
        <v>176.99</v>
      </c>
      <c r="S4276" s="42">
        <v>46420.39</v>
      </c>
      <c r="T4276" s="38">
        <v>5000</v>
      </c>
      <c r="U4276" s="14">
        <f>S4276/H4276</f>
        <v>0.27852233442955326</v>
      </c>
      <c r="V4276" s="19"/>
      <c r="W4276" s="19"/>
      <c r="X4276" s="37" t="s">
        <v>3461</v>
      </c>
    </row>
    <row r="4277" spans="1:37" ht="16.5" customHeight="1">
      <c r="A4277" s="38">
        <v>172</v>
      </c>
      <c r="B4277" s="39">
        <v>50098</v>
      </c>
      <c r="C4277" s="38">
        <v>10307846</v>
      </c>
      <c r="D4277" s="40" t="s">
        <v>403</v>
      </c>
      <c r="E4277" s="38">
        <v>1</v>
      </c>
      <c r="F4277" s="38">
        <v>120</v>
      </c>
      <c r="G4277" s="38" t="s">
        <v>75</v>
      </c>
      <c r="H4277" s="42">
        <v>55000</v>
      </c>
      <c r="I4277" s="57"/>
      <c r="J4277" s="44">
        <v>42425</v>
      </c>
      <c r="K4277" s="42">
        <v>0</v>
      </c>
      <c r="L4277" s="42">
        <v>39623.019999999997</v>
      </c>
      <c r="M4277" s="44">
        <v>45199</v>
      </c>
      <c r="N4277" s="42">
        <v>15376.98</v>
      </c>
      <c r="O4277" s="42">
        <v>20</v>
      </c>
      <c r="P4277" s="45">
        <v>0.13</v>
      </c>
      <c r="Q4277" s="42">
        <v>2.2999999999999998</v>
      </c>
      <c r="R4277" s="42">
        <v>17.7</v>
      </c>
      <c r="S4277" s="42">
        <v>15359.28</v>
      </c>
      <c r="T4277" s="38">
        <v>5000</v>
      </c>
      <c r="U4277" s="14">
        <f>S4277/H4277</f>
        <v>0.27925963636363638</v>
      </c>
      <c r="V4277" s="19"/>
      <c r="W4277" s="19"/>
      <c r="X4277" s="37" t="s">
        <v>3456</v>
      </c>
    </row>
    <row r="4278" spans="1:37" ht="16.5" customHeight="1">
      <c r="A4278" s="38">
        <v>439</v>
      </c>
      <c r="B4278" s="39">
        <v>10729</v>
      </c>
      <c r="C4278" s="38">
        <v>10292983</v>
      </c>
      <c r="D4278" s="40" t="s">
        <v>3163</v>
      </c>
      <c r="E4278" s="58">
        <v>1</v>
      </c>
      <c r="F4278" s="38">
        <v>120</v>
      </c>
      <c r="G4278" s="38" t="s">
        <v>21</v>
      </c>
      <c r="H4278" s="42">
        <v>25255.02</v>
      </c>
      <c r="I4278" s="37"/>
      <c r="J4278" s="44">
        <v>42488</v>
      </c>
      <c r="K4278" s="42">
        <v>0</v>
      </c>
      <c r="L4278" s="42">
        <v>18194.25</v>
      </c>
      <c r="M4278" s="44">
        <v>45259</v>
      </c>
      <c r="N4278" s="42">
        <v>7060.77</v>
      </c>
      <c r="O4278" s="42">
        <v>0</v>
      </c>
      <c r="P4278" s="45">
        <f>IF(J4278&lt;DATEVALUE("2009-1-1"),3%,13%)</f>
        <v>0.13</v>
      </c>
      <c r="Q4278" s="42">
        <f>IF(P4278=13%,ROUND(O4278/(1+P4278)*P4278,2),ROUND(O4278/(1+0.03)*0.02,2))</f>
        <v>0</v>
      </c>
      <c r="R4278" s="42">
        <f>O4278-Q4278</f>
        <v>0</v>
      </c>
      <c r="S4278" s="42">
        <f>N4278-R4278</f>
        <v>7060.77</v>
      </c>
      <c r="T4278" s="38">
        <v>5000</v>
      </c>
      <c r="U4278" s="14">
        <f>S4278/H4278</f>
        <v>0.2795788718440928</v>
      </c>
      <c r="V4278" s="19"/>
      <c r="W4278" s="19"/>
      <c r="X4278" s="37" t="s">
        <v>3459</v>
      </c>
    </row>
    <row r="4279" spans="1:37" ht="16.5" customHeight="1">
      <c r="A4279" s="38">
        <v>96</v>
      </c>
      <c r="B4279" s="39">
        <v>10741</v>
      </c>
      <c r="C4279" s="38">
        <v>10282478</v>
      </c>
      <c r="D4279" s="40" t="s">
        <v>2257</v>
      </c>
      <c r="E4279" s="38">
        <v>2</v>
      </c>
      <c r="F4279" s="38">
        <v>120</v>
      </c>
      <c r="G4279" s="38" t="s">
        <v>21</v>
      </c>
      <c r="H4279" s="42">
        <v>50146</v>
      </c>
      <c r="I4279" s="2"/>
      <c r="J4279" s="44">
        <v>42305</v>
      </c>
      <c r="K4279" s="42">
        <v>0</v>
      </c>
      <c r="L4279" s="42">
        <v>36126.03</v>
      </c>
      <c r="M4279" s="44">
        <v>45077</v>
      </c>
      <c r="N4279" s="42">
        <f>H4279-K4279-L4279</f>
        <v>14019.970000000001</v>
      </c>
      <c r="O4279" s="42">
        <v>0</v>
      </c>
      <c r="P4279" s="45">
        <v>0.13</v>
      </c>
      <c r="Q4279" s="42">
        <v>0</v>
      </c>
      <c r="R4279" s="42">
        <v>0</v>
      </c>
      <c r="S4279" s="42">
        <f>N4279-R4279</f>
        <v>14019.970000000001</v>
      </c>
      <c r="T4279" s="38">
        <v>5000</v>
      </c>
      <c r="U4279" s="14">
        <f>S4279/H4279</f>
        <v>0.27958301758864118</v>
      </c>
      <c r="V4279" s="19"/>
      <c r="W4279" s="19"/>
      <c r="X4279" s="37" t="s">
        <v>3462</v>
      </c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</row>
    <row r="4280" spans="1:37" ht="16.5" customHeight="1">
      <c r="A4280" s="38">
        <v>160</v>
      </c>
      <c r="B4280" s="39">
        <v>10741</v>
      </c>
      <c r="C4280" s="38">
        <v>10282489</v>
      </c>
      <c r="D4280" s="40" t="s">
        <v>2005</v>
      </c>
      <c r="E4280" s="38">
        <v>1</v>
      </c>
      <c r="F4280" s="38">
        <v>120</v>
      </c>
      <c r="G4280" s="38" t="s">
        <v>262</v>
      </c>
      <c r="H4280" s="42">
        <v>27159</v>
      </c>
      <c r="I4280" s="49"/>
      <c r="J4280" s="44">
        <v>42335</v>
      </c>
      <c r="K4280" s="42">
        <v>0</v>
      </c>
      <c r="L4280" s="42">
        <v>19565.8</v>
      </c>
      <c r="M4280" s="44">
        <v>45107</v>
      </c>
      <c r="N4280" s="42">
        <f>H4280-K4280-L4280</f>
        <v>7593.2000000000007</v>
      </c>
      <c r="O4280" s="42">
        <v>0</v>
      </c>
      <c r="P4280" s="45">
        <v>0.13</v>
      </c>
      <c r="Q4280" s="42">
        <v>0</v>
      </c>
      <c r="R4280" s="42">
        <v>0</v>
      </c>
      <c r="S4280" s="42">
        <f>N4280-R4280</f>
        <v>7593.2000000000007</v>
      </c>
      <c r="T4280" s="38">
        <v>5000</v>
      </c>
      <c r="U4280" s="14">
        <f>S4280/H4280</f>
        <v>0.27958319525755737</v>
      </c>
      <c r="V4280" s="19"/>
      <c r="W4280" s="19"/>
      <c r="X4280" s="37" t="s">
        <v>3462</v>
      </c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</row>
    <row r="4281" spans="1:37" ht="16.5" customHeight="1">
      <c r="A4281" s="38">
        <v>656</v>
      </c>
      <c r="B4281" s="39">
        <v>10729</v>
      </c>
      <c r="C4281" s="38">
        <v>10292899</v>
      </c>
      <c r="D4281" s="40" t="s">
        <v>997</v>
      </c>
      <c r="E4281" s="58">
        <v>71</v>
      </c>
      <c r="F4281" s="38">
        <v>89</v>
      </c>
      <c r="G4281" s="38" t="s">
        <v>23</v>
      </c>
      <c r="H4281" s="42">
        <v>22319.91</v>
      </c>
      <c r="I4281" s="37"/>
      <c r="J4281" s="44">
        <v>43156</v>
      </c>
      <c r="K4281" s="42">
        <v>0</v>
      </c>
      <c r="L4281" s="42">
        <v>16051.53</v>
      </c>
      <c r="M4281" s="44">
        <v>45259</v>
      </c>
      <c r="N4281" s="42">
        <v>6268.38</v>
      </c>
      <c r="O4281" s="42">
        <v>0</v>
      </c>
      <c r="P4281" s="45">
        <f>IF(J4281&lt;DATEVALUE("2009-1-1"),3%,13%)</f>
        <v>0.13</v>
      </c>
      <c r="Q4281" s="42">
        <f>IF(P4281=13%,ROUND(O4281/(1+P4281)*P4281,2),ROUND(O4281/(1+0.03)*0.02,2))</f>
        <v>0</v>
      </c>
      <c r="R4281" s="42">
        <f>O4281-Q4281</f>
        <v>0</v>
      </c>
      <c r="S4281" s="42">
        <f>N4281-R4281</f>
        <v>6268.38</v>
      </c>
      <c r="T4281" s="38">
        <v>5000</v>
      </c>
      <c r="U4281" s="14">
        <f>S4281/H4281</f>
        <v>0.28084253027901995</v>
      </c>
      <c r="V4281" s="19"/>
      <c r="W4281" s="19"/>
      <c r="X4281" s="37" t="s">
        <v>3459</v>
      </c>
    </row>
    <row r="4282" spans="1:37" ht="16.5" customHeight="1">
      <c r="A4282" s="38">
        <v>1096</v>
      </c>
      <c r="B4282" s="39">
        <v>10800</v>
      </c>
      <c r="C4282" s="38">
        <v>10314465</v>
      </c>
      <c r="D4282" s="40" t="s">
        <v>1163</v>
      </c>
      <c r="E4282" s="38">
        <v>1</v>
      </c>
      <c r="F4282" s="38">
        <v>87</v>
      </c>
      <c r="G4282" s="38" t="s">
        <v>23</v>
      </c>
      <c r="H4282" s="42">
        <v>2508.5500000000002</v>
      </c>
      <c r="I4282" s="53"/>
      <c r="J4282" s="44">
        <v>43214</v>
      </c>
      <c r="K4282" s="42">
        <v>0</v>
      </c>
      <c r="L4282" s="42">
        <v>1644.3</v>
      </c>
      <c r="M4282" s="44">
        <v>45138</v>
      </c>
      <c r="N4282" s="42">
        <f>H4282-K4282-L4282</f>
        <v>864.25000000000023</v>
      </c>
      <c r="O4282" s="42">
        <v>177.55</v>
      </c>
      <c r="P4282" s="45">
        <v>0.13</v>
      </c>
      <c r="Q4282" s="42">
        <v>20.420000000000002</v>
      </c>
      <c r="R4282" s="42">
        <v>157.13</v>
      </c>
      <c r="S4282" s="42">
        <f>N4282-R4282</f>
        <v>707.12000000000023</v>
      </c>
      <c r="T4282" s="38">
        <v>2505</v>
      </c>
      <c r="U4282" s="14">
        <f>S4282/H4282</f>
        <v>0.28188395686751316</v>
      </c>
      <c r="V4282" s="19"/>
      <c r="W4282" s="19"/>
      <c r="X4282" s="37" t="s">
        <v>3465</v>
      </c>
    </row>
    <row r="4283" spans="1:37" ht="16.5" customHeight="1">
      <c r="A4283" s="38">
        <v>207</v>
      </c>
      <c r="B4283" s="39">
        <v>10743</v>
      </c>
      <c r="C4283" s="38">
        <v>10301047</v>
      </c>
      <c r="D4283" s="40" t="s">
        <v>554</v>
      </c>
      <c r="E4283" s="58">
        <v>4</v>
      </c>
      <c r="F4283" s="38">
        <v>100</v>
      </c>
      <c r="G4283" s="38" t="s">
        <v>23</v>
      </c>
      <c r="H4283" s="42">
        <v>16030.76</v>
      </c>
      <c r="I4283" s="57"/>
      <c r="J4283" s="44">
        <v>42821</v>
      </c>
      <c r="K4283" s="42">
        <v>0</v>
      </c>
      <c r="L4283" s="42">
        <v>11506.52</v>
      </c>
      <c r="M4283" s="44">
        <v>45199</v>
      </c>
      <c r="N4283" s="42">
        <f>H4283-L4283</f>
        <v>4524.24</v>
      </c>
      <c r="O4283" s="42">
        <v>0</v>
      </c>
      <c r="P4283" s="45">
        <v>0.13</v>
      </c>
      <c r="Q4283" s="42">
        <v>0</v>
      </c>
      <c r="R4283" s="42">
        <v>0</v>
      </c>
      <c r="S4283" s="42">
        <f>N4283</f>
        <v>4524.24</v>
      </c>
      <c r="T4283" s="38">
        <v>5000</v>
      </c>
      <c r="U4283" s="14">
        <f>S4283/H4283</f>
        <v>0.28222242738335546</v>
      </c>
      <c r="V4283" s="19"/>
      <c r="W4283" s="19"/>
      <c r="X4283" s="37" t="s">
        <v>3463</v>
      </c>
    </row>
    <row r="4284" spans="1:37" ht="16.5" customHeight="1">
      <c r="A4284" s="38">
        <v>576</v>
      </c>
      <c r="B4284" s="39">
        <v>10736</v>
      </c>
      <c r="C4284" s="38">
        <v>10284127</v>
      </c>
      <c r="D4284" s="40" t="s">
        <v>1248</v>
      </c>
      <c r="E4284" s="38">
        <v>1</v>
      </c>
      <c r="F4284" s="38">
        <v>120</v>
      </c>
      <c r="G4284" s="38" t="s">
        <v>262</v>
      </c>
      <c r="H4284" s="42">
        <v>104903.95</v>
      </c>
      <c r="I4284" s="55"/>
      <c r="J4284" s="44">
        <v>42425</v>
      </c>
      <c r="K4284" s="42">
        <v>0</v>
      </c>
      <c r="L4284" s="42">
        <v>73913.56</v>
      </c>
      <c r="M4284" s="44">
        <v>45138</v>
      </c>
      <c r="N4284" s="42">
        <f>H4284-K4284-L4284</f>
        <v>30990.39</v>
      </c>
      <c r="O4284" s="42">
        <v>1500</v>
      </c>
      <c r="P4284" s="45">
        <v>0.13</v>
      </c>
      <c r="Q4284" s="42">
        <v>172.57</v>
      </c>
      <c r="R4284" s="42">
        <v>1327.43</v>
      </c>
      <c r="S4284" s="42">
        <v>29662.959999999999</v>
      </c>
      <c r="T4284" s="38">
        <v>5000</v>
      </c>
      <c r="U4284" s="14">
        <f>S4284/H4284</f>
        <v>0.28276304181110434</v>
      </c>
      <c r="V4284" s="19"/>
      <c r="W4284" s="19"/>
      <c r="X4284" s="37" t="s">
        <v>3461</v>
      </c>
    </row>
    <row r="4285" spans="1:37" ht="16.5" customHeight="1">
      <c r="A4285" s="38">
        <v>53</v>
      </c>
      <c r="B4285" s="39">
        <v>50100</v>
      </c>
      <c r="C4285" s="38">
        <v>10308695</v>
      </c>
      <c r="D4285" s="40" t="s">
        <v>385</v>
      </c>
      <c r="E4285" s="58">
        <v>3</v>
      </c>
      <c r="F4285" s="38">
        <v>61</v>
      </c>
      <c r="G4285" s="38" t="s">
        <v>23</v>
      </c>
      <c r="H4285" s="42">
        <v>177.64</v>
      </c>
      <c r="I4285" s="37"/>
      <c r="J4285" s="44">
        <v>43828</v>
      </c>
      <c r="K4285" s="42">
        <v>0</v>
      </c>
      <c r="L4285" s="42">
        <v>127.26</v>
      </c>
      <c r="M4285" s="44">
        <v>45200</v>
      </c>
      <c r="N4285" s="42">
        <v>50.38</v>
      </c>
      <c r="O4285" s="42">
        <v>0</v>
      </c>
      <c r="P4285" s="45">
        <f>IF(J4285&lt;DATEVALUE("2009-1-1"),3%,13%)</f>
        <v>0.13</v>
      </c>
      <c r="Q4285" s="42">
        <f>IF(P4285=13%,ROUND(O4285/(1+P4285)*P4285,2),ROUND(O4285/(1+0.03)*0.02,2))</f>
        <v>0</v>
      </c>
      <c r="R4285" s="42">
        <f>O4285-Q4285</f>
        <v>0</v>
      </c>
      <c r="S4285" s="42">
        <f>N4285-R4285</f>
        <v>50.38</v>
      </c>
      <c r="T4285" s="38">
        <v>5000</v>
      </c>
      <c r="U4285" s="14">
        <f>S4285/H4285</f>
        <v>0.28360729565413201</v>
      </c>
      <c r="V4285" s="19"/>
      <c r="W4285" s="19"/>
      <c r="X4285" s="37" t="s">
        <v>3477</v>
      </c>
    </row>
    <row r="4286" spans="1:37" ht="16.5" customHeight="1">
      <c r="A4286" s="38">
        <v>54</v>
      </c>
      <c r="B4286" s="39">
        <v>50100</v>
      </c>
      <c r="C4286" s="38">
        <v>10308914</v>
      </c>
      <c r="D4286" s="40" t="s">
        <v>2948</v>
      </c>
      <c r="E4286" s="58">
        <v>128</v>
      </c>
      <c r="F4286" s="38">
        <v>61</v>
      </c>
      <c r="G4286" s="38" t="s">
        <v>23</v>
      </c>
      <c r="H4286" s="42">
        <v>1865.7</v>
      </c>
      <c r="I4286" s="37"/>
      <c r="J4286" s="44">
        <v>43828</v>
      </c>
      <c r="K4286" s="42">
        <v>0</v>
      </c>
      <c r="L4286" s="42">
        <v>1336.5</v>
      </c>
      <c r="M4286" s="44">
        <v>45200</v>
      </c>
      <c r="N4286" s="42">
        <v>529.20000000000005</v>
      </c>
      <c r="O4286" s="42">
        <v>0</v>
      </c>
      <c r="P4286" s="45">
        <f>IF(J4286&lt;DATEVALUE("2009-1-1"),3%,13%)</f>
        <v>0.13</v>
      </c>
      <c r="Q4286" s="42">
        <f>IF(P4286=13%,ROUND(O4286/(1+P4286)*P4286,2),ROUND(O4286/(1+0.03)*0.02,2))</f>
        <v>0</v>
      </c>
      <c r="R4286" s="42">
        <f>O4286-Q4286</f>
        <v>0</v>
      </c>
      <c r="S4286" s="42">
        <f>N4286-R4286</f>
        <v>529.20000000000005</v>
      </c>
      <c r="T4286" s="38">
        <v>5000</v>
      </c>
      <c r="U4286" s="14">
        <f>S4286/H4286</f>
        <v>0.28364688856729381</v>
      </c>
      <c r="V4286" s="19"/>
      <c r="W4286" s="19"/>
      <c r="X4286" s="37" t="s">
        <v>3477</v>
      </c>
    </row>
    <row r="4287" spans="1:37" ht="16.5" customHeight="1">
      <c r="A4287" s="38">
        <v>167</v>
      </c>
      <c r="B4287" s="39">
        <v>10746</v>
      </c>
      <c r="C4287" s="38">
        <v>10311026</v>
      </c>
      <c r="D4287" s="40" t="s">
        <v>620</v>
      </c>
      <c r="E4287" s="38">
        <v>1</v>
      </c>
      <c r="F4287" s="38">
        <v>103</v>
      </c>
      <c r="G4287" s="38" t="s">
        <v>23</v>
      </c>
      <c r="H4287" s="42">
        <v>2232.42</v>
      </c>
      <c r="I4287" s="56"/>
      <c r="J4287" s="44">
        <v>42726</v>
      </c>
      <c r="K4287" s="42">
        <v>0</v>
      </c>
      <c r="L4287" s="42">
        <v>1599.13</v>
      </c>
      <c r="M4287" s="44">
        <v>45169</v>
      </c>
      <c r="N4287" s="42">
        <f>H4287-K4287-L4287</f>
        <v>633.29</v>
      </c>
      <c r="O4287" s="42">
        <v>0</v>
      </c>
      <c r="P4287" s="45">
        <v>0.13</v>
      </c>
      <c r="Q4287" s="42">
        <v>0</v>
      </c>
      <c r="R4287" s="42">
        <v>0</v>
      </c>
      <c r="S4287" s="42">
        <v>633.29</v>
      </c>
      <c r="T4287" s="38">
        <v>2101</v>
      </c>
      <c r="U4287" s="14">
        <f>S4287/H4287</f>
        <v>0.28367869845280008</v>
      </c>
      <c r="V4287" s="19"/>
      <c r="W4287" s="19"/>
      <c r="X4287" s="37" t="s">
        <v>3463</v>
      </c>
    </row>
    <row r="4288" spans="1:37" ht="16.5" customHeight="1">
      <c r="A4288" s="38">
        <v>6</v>
      </c>
      <c r="B4288" s="39">
        <v>10709</v>
      </c>
      <c r="C4288" s="38">
        <v>10309713</v>
      </c>
      <c r="D4288" s="40" t="s">
        <v>2848</v>
      </c>
      <c r="E4288" s="38">
        <v>1</v>
      </c>
      <c r="F4288" s="38">
        <v>115</v>
      </c>
      <c r="G4288" s="38" t="s">
        <v>23</v>
      </c>
      <c r="H4288" s="42">
        <v>4786.32</v>
      </c>
      <c r="I4288" s="2"/>
      <c r="J4288" s="44">
        <v>42359</v>
      </c>
      <c r="K4288" s="42">
        <v>0</v>
      </c>
      <c r="L4288" s="42">
        <v>3356.57</v>
      </c>
      <c r="M4288" s="44">
        <v>44985</v>
      </c>
      <c r="N4288" s="42">
        <f>H4288-K4288-L4288</f>
        <v>1429.7499999999995</v>
      </c>
      <c r="O4288" s="42">
        <v>80</v>
      </c>
      <c r="P4288" s="45">
        <v>0.13</v>
      </c>
      <c r="Q4288" s="42">
        <v>9.1999999999999993</v>
      </c>
      <c r="R4288" s="42">
        <v>70.8</v>
      </c>
      <c r="S4288" s="42">
        <f>N4288-R4288</f>
        <v>1358.9499999999996</v>
      </c>
      <c r="T4288" s="38">
        <v>5000</v>
      </c>
      <c r="U4288" s="14">
        <f>S4288/H4288</f>
        <v>0.28392376606662312</v>
      </c>
      <c r="V4288" s="19"/>
      <c r="W4288" s="19"/>
      <c r="X4288" s="37" t="s">
        <v>3456</v>
      </c>
    </row>
    <row r="4289" spans="1:37" ht="16.5" customHeight="1">
      <c r="A4289" s="38">
        <v>9</v>
      </c>
      <c r="B4289" s="39">
        <v>10727</v>
      </c>
      <c r="C4289" s="38">
        <v>10311494</v>
      </c>
      <c r="D4289" s="40" t="s">
        <v>1227</v>
      </c>
      <c r="E4289" s="38">
        <v>6</v>
      </c>
      <c r="F4289" s="38">
        <v>106</v>
      </c>
      <c r="G4289" s="38" t="s">
        <v>23</v>
      </c>
      <c r="H4289" s="42">
        <v>4338.4799999999996</v>
      </c>
      <c r="I4289" s="55"/>
      <c r="J4289" s="44">
        <v>42625</v>
      </c>
      <c r="K4289" s="42">
        <v>0</v>
      </c>
      <c r="L4289" s="42">
        <v>3104.89</v>
      </c>
      <c r="M4289" s="44">
        <v>45138</v>
      </c>
      <c r="N4289" s="42">
        <f>H4289-K4289-L4289</f>
        <v>1233.5899999999997</v>
      </c>
      <c r="O4289" s="42">
        <v>0</v>
      </c>
      <c r="P4289" s="45">
        <v>0.13</v>
      </c>
      <c r="Q4289" s="42">
        <v>0</v>
      </c>
      <c r="R4289" s="42">
        <v>0</v>
      </c>
      <c r="S4289" s="42">
        <v>1233.5899999999999</v>
      </c>
      <c r="T4289" s="38">
        <v>5000</v>
      </c>
      <c r="U4289" s="14">
        <f>S4289/H4289</f>
        <v>0.28433691062307537</v>
      </c>
      <c r="V4289" s="19"/>
      <c r="W4289" s="19"/>
      <c r="X4289" s="37" t="s">
        <v>3471</v>
      </c>
    </row>
    <row r="4290" spans="1:37" ht="16.5" customHeight="1">
      <c r="A4290" s="38">
        <v>28</v>
      </c>
      <c r="B4290" s="39">
        <v>10746</v>
      </c>
      <c r="C4290" s="38">
        <v>10310612</v>
      </c>
      <c r="D4290" s="40" t="s">
        <v>271</v>
      </c>
      <c r="E4290" s="38">
        <v>1</v>
      </c>
      <c r="F4290" s="38">
        <v>103</v>
      </c>
      <c r="G4290" s="38" t="s">
        <v>23</v>
      </c>
      <c r="H4290" s="42">
        <v>2948.72</v>
      </c>
      <c r="I4290" s="2"/>
      <c r="J4290" s="44">
        <v>42726</v>
      </c>
      <c r="K4290" s="42">
        <v>0</v>
      </c>
      <c r="L4290" s="42">
        <v>1932.48</v>
      </c>
      <c r="M4290" s="44">
        <v>44985</v>
      </c>
      <c r="N4290" s="42">
        <f>H4290-K4290-L4290</f>
        <v>1016.2399999999998</v>
      </c>
      <c r="O4290" s="42">
        <v>200</v>
      </c>
      <c r="P4290" s="45">
        <v>0.13</v>
      </c>
      <c r="Q4290" s="42">
        <v>23.01</v>
      </c>
      <c r="R4290" s="42">
        <v>176.99</v>
      </c>
      <c r="S4290" s="42">
        <f>N4290-R4290</f>
        <v>839.24999999999977</v>
      </c>
      <c r="T4290" s="38">
        <v>2101</v>
      </c>
      <c r="U4290" s="14">
        <f>S4290/H4290</f>
        <v>0.28461501939824729</v>
      </c>
      <c r="V4290" s="19"/>
      <c r="W4290" s="19"/>
      <c r="X4290" s="37" t="s">
        <v>3463</v>
      </c>
    </row>
    <row r="4291" spans="1:37" ht="16.5" customHeight="1">
      <c r="A4291" s="38">
        <v>476</v>
      </c>
      <c r="B4291" s="39">
        <v>10736</v>
      </c>
      <c r="C4291" s="38">
        <v>10284219</v>
      </c>
      <c r="D4291" s="40" t="s">
        <v>1413</v>
      </c>
      <c r="E4291" s="38">
        <v>2</v>
      </c>
      <c r="F4291" s="38">
        <v>102</v>
      </c>
      <c r="G4291" s="38" t="s">
        <v>23</v>
      </c>
      <c r="H4291" s="42">
        <v>9200</v>
      </c>
      <c r="I4291" s="55"/>
      <c r="J4291" s="44">
        <v>42733</v>
      </c>
      <c r="K4291" s="42">
        <v>0</v>
      </c>
      <c r="L4291" s="42">
        <v>6553.66</v>
      </c>
      <c r="M4291" s="44">
        <v>45138</v>
      </c>
      <c r="N4291" s="42">
        <f>H4291-K4291-L4291</f>
        <v>2646.34</v>
      </c>
      <c r="O4291" s="42">
        <v>30</v>
      </c>
      <c r="P4291" s="45">
        <v>0.13</v>
      </c>
      <c r="Q4291" s="42">
        <v>3.45</v>
      </c>
      <c r="R4291" s="42">
        <v>26.55</v>
      </c>
      <c r="S4291" s="42">
        <v>2619.79</v>
      </c>
      <c r="T4291" s="38">
        <v>5000</v>
      </c>
      <c r="U4291" s="14">
        <f>S4291/H4291</f>
        <v>0.28475978260869567</v>
      </c>
      <c r="V4291" s="19"/>
      <c r="W4291" s="19"/>
      <c r="X4291" s="37" t="s">
        <v>3461</v>
      </c>
    </row>
    <row r="4292" spans="1:37" ht="16.5" customHeight="1">
      <c r="A4292" s="38">
        <v>93</v>
      </c>
      <c r="B4292" s="39">
        <v>10732</v>
      </c>
      <c r="C4292" s="38">
        <v>10320903</v>
      </c>
      <c r="D4292" s="40" t="s">
        <v>423</v>
      </c>
      <c r="E4292" s="58">
        <v>1</v>
      </c>
      <c r="F4292" s="38">
        <v>99</v>
      </c>
      <c r="G4292" s="38" t="s">
        <v>23</v>
      </c>
      <c r="H4292" s="42">
        <v>1198.5899999999999</v>
      </c>
      <c r="I4292" s="57"/>
      <c r="J4292" s="44">
        <v>42849</v>
      </c>
      <c r="K4292" s="42">
        <v>0</v>
      </c>
      <c r="L4292" s="42">
        <v>856.84</v>
      </c>
      <c r="M4292" s="44">
        <v>45199</v>
      </c>
      <c r="N4292" s="42">
        <f>H4292-L4292</f>
        <v>341.74999999999989</v>
      </c>
      <c r="O4292" s="42">
        <v>0</v>
      </c>
      <c r="P4292" s="45">
        <v>0.13</v>
      </c>
      <c r="Q4292" s="42">
        <v>0</v>
      </c>
      <c r="R4292" s="42">
        <v>0</v>
      </c>
      <c r="S4292" s="42">
        <f>N4292</f>
        <v>341.74999999999989</v>
      </c>
      <c r="T4292" s="38">
        <v>5000</v>
      </c>
      <c r="U4292" s="14">
        <f>S4292/H4292</f>
        <v>0.28512669052803702</v>
      </c>
      <c r="V4292" s="19"/>
      <c r="W4292" s="19"/>
      <c r="X4292" s="37" t="s">
        <v>3460</v>
      </c>
    </row>
    <row r="4293" spans="1:37" ht="16.5" customHeight="1">
      <c r="A4293" s="38">
        <v>237</v>
      </c>
      <c r="B4293" s="39">
        <v>10736</v>
      </c>
      <c r="C4293" s="38">
        <v>10323317</v>
      </c>
      <c r="D4293" s="40" t="s">
        <v>1617</v>
      </c>
      <c r="E4293" s="38">
        <v>1</v>
      </c>
      <c r="F4293" s="50">
        <v>42</v>
      </c>
      <c r="G4293" s="51" t="s">
        <v>23</v>
      </c>
      <c r="H4293" s="42">
        <v>1111.54</v>
      </c>
      <c r="I4293" s="49"/>
      <c r="J4293" s="44">
        <v>44196</v>
      </c>
      <c r="K4293" s="42">
        <v>26.46</v>
      </c>
      <c r="L4293" s="42">
        <v>767.57</v>
      </c>
      <c r="M4293" s="44">
        <v>45107</v>
      </c>
      <c r="N4293" s="42">
        <f>H4293-K4293-L4293</f>
        <v>317.50999999999988</v>
      </c>
      <c r="O4293" s="42">
        <v>0</v>
      </c>
      <c r="P4293" s="45">
        <v>0.13</v>
      </c>
      <c r="Q4293" s="42">
        <v>0</v>
      </c>
      <c r="R4293" s="42">
        <v>0</v>
      </c>
      <c r="S4293" s="42">
        <f>N4293-R4293</f>
        <v>317.50999999999988</v>
      </c>
      <c r="T4293" s="38">
        <v>5000</v>
      </c>
      <c r="U4293" s="14">
        <f>S4293/H4293</f>
        <v>0.28564873958651948</v>
      </c>
      <c r="V4293" s="19"/>
      <c r="W4293" s="19"/>
      <c r="X4293" s="37" t="s">
        <v>3461</v>
      </c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</row>
    <row r="4294" spans="1:37" ht="16.5" customHeight="1">
      <c r="A4294" s="38">
        <v>388</v>
      </c>
      <c r="B4294" s="39">
        <v>10736</v>
      </c>
      <c r="C4294" s="38">
        <v>10284202</v>
      </c>
      <c r="D4294" s="40" t="s">
        <v>1189</v>
      </c>
      <c r="E4294" s="38">
        <v>2</v>
      </c>
      <c r="F4294" s="38">
        <v>120</v>
      </c>
      <c r="G4294" s="38" t="s">
        <v>21</v>
      </c>
      <c r="H4294" s="42">
        <v>10780</v>
      </c>
      <c r="I4294" s="55"/>
      <c r="J4294" s="44">
        <v>42578</v>
      </c>
      <c r="K4294" s="42">
        <v>0</v>
      </c>
      <c r="L4294" s="42">
        <v>7168.65</v>
      </c>
      <c r="M4294" s="44">
        <v>45138</v>
      </c>
      <c r="N4294" s="42">
        <f>H4294-K4294-L4294</f>
        <v>3611.3500000000004</v>
      </c>
      <c r="O4294" s="42">
        <v>600</v>
      </c>
      <c r="P4294" s="45">
        <v>0.13</v>
      </c>
      <c r="Q4294" s="42">
        <v>69.03</v>
      </c>
      <c r="R4294" s="42">
        <v>530.97</v>
      </c>
      <c r="S4294" s="42">
        <v>3080.38</v>
      </c>
      <c r="T4294" s="38">
        <v>5000</v>
      </c>
      <c r="U4294" s="14">
        <f>S4294/H4294</f>
        <v>0.28574953617810761</v>
      </c>
      <c r="V4294" s="19"/>
      <c r="W4294" s="19"/>
      <c r="X4294" s="37" t="s">
        <v>3461</v>
      </c>
    </row>
    <row r="4295" spans="1:37" ht="16.5" customHeight="1">
      <c r="A4295" s="38">
        <v>15</v>
      </c>
      <c r="B4295" s="39">
        <v>10727</v>
      </c>
      <c r="C4295" s="38">
        <v>10311263</v>
      </c>
      <c r="D4295" s="40" t="s">
        <v>209</v>
      </c>
      <c r="E4295" s="58">
        <v>345</v>
      </c>
      <c r="F4295" s="38">
        <v>106</v>
      </c>
      <c r="G4295" s="38" t="s">
        <v>23</v>
      </c>
      <c r="H4295" s="42">
        <v>14593.5</v>
      </c>
      <c r="I4295" s="57"/>
      <c r="J4295" s="44">
        <v>42624</v>
      </c>
      <c r="K4295" s="42">
        <v>0</v>
      </c>
      <c r="L4295" s="42">
        <v>10413.19</v>
      </c>
      <c r="M4295" s="44">
        <v>45199</v>
      </c>
      <c r="N4295" s="42">
        <f>H4295-K4295-L4295</f>
        <v>4180.3099999999995</v>
      </c>
      <c r="O4295" s="42">
        <v>0</v>
      </c>
      <c r="P4295" s="45">
        <v>0.13</v>
      </c>
      <c r="Q4295" s="42">
        <v>0</v>
      </c>
      <c r="R4295" s="42">
        <v>0</v>
      </c>
      <c r="S4295" s="42">
        <f>N4295</f>
        <v>4180.3099999999995</v>
      </c>
      <c r="T4295" s="38">
        <v>5000</v>
      </c>
      <c r="U4295" s="14">
        <f>S4295/H4295</f>
        <v>0.28645013190804119</v>
      </c>
      <c r="V4295" s="19"/>
      <c r="W4295" s="19"/>
      <c r="X4295" s="37" t="s">
        <v>3471</v>
      </c>
    </row>
    <row r="4296" spans="1:37" ht="16.5" customHeight="1">
      <c r="A4296" s="38">
        <v>74</v>
      </c>
      <c r="B4296" s="39">
        <v>10746</v>
      </c>
      <c r="C4296" s="38">
        <v>10310408</v>
      </c>
      <c r="D4296" s="40" t="s">
        <v>2393</v>
      </c>
      <c r="E4296" s="38">
        <v>1</v>
      </c>
      <c r="F4296" s="38">
        <v>103</v>
      </c>
      <c r="G4296" s="38" t="s">
        <v>23</v>
      </c>
      <c r="H4296" s="42">
        <v>1881</v>
      </c>
      <c r="I4296" s="2"/>
      <c r="J4296" s="44">
        <v>42726</v>
      </c>
      <c r="K4296" s="42">
        <v>0</v>
      </c>
      <c r="L4296" s="42">
        <v>1270.93</v>
      </c>
      <c r="M4296" s="44">
        <v>45046</v>
      </c>
      <c r="N4296" s="42">
        <f>H4296-K4296-L4296</f>
        <v>610.06999999999994</v>
      </c>
      <c r="O4296" s="42">
        <v>80</v>
      </c>
      <c r="P4296" s="45">
        <v>0.13</v>
      </c>
      <c r="Q4296" s="42">
        <v>9.1999999999999993</v>
      </c>
      <c r="R4296" s="42">
        <v>70.8</v>
      </c>
      <c r="S4296" s="42">
        <v>539.27</v>
      </c>
      <c r="T4296" s="38">
        <v>5000</v>
      </c>
      <c r="U4296" s="14">
        <f>S4296/H4296</f>
        <v>0.28669324827219561</v>
      </c>
      <c r="V4296" s="19"/>
      <c r="W4296" s="19"/>
      <c r="X4296" s="37" t="s">
        <v>3463</v>
      </c>
    </row>
    <row r="4297" spans="1:37" ht="16.5" customHeight="1">
      <c r="A4297" s="38">
        <v>219</v>
      </c>
      <c r="B4297" s="39">
        <v>10736</v>
      </c>
      <c r="C4297" s="38">
        <v>10284422</v>
      </c>
      <c r="D4297" s="40" t="s">
        <v>1976</v>
      </c>
      <c r="E4297" s="31">
        <v>19</v>
      </c>
      <c r="F4297" s="38">
        <v>76</v>
      </c>
      <c r="G4297" s="38" t="s">
        <v>21</v>
      </c>
      <c r="H4297" s="42">
        <v>6714.06</v>
      </c>
      <c r="I4297" s="49"/>
      <c r="J4297" s="44">
        <v>43369</v>
      </c>
      <c r="K4297" s="42">
        <v>0</v>
      </c>
      <c r="L4297" s="42">
        <v>4783.87</v>
      </c>
      <c r="M4297" s="44">
        <v>45107</v>
      </c>
      <c r="N4297" s="42">
        <f>H4297-K4297-L4297</f>
        <v>1930.1900000000005</v>
      </c>
      <c r="O4297" s="42">
        <v>0</v>
      </c>
      <c r="P4297" s="45">
        <v>0.13</v>
      </c>
      <c r="Q4297" s="42">
        <v>0</v>
      </c>
      <c r="R4297" s="42">
        <v>0</v>
      </c>
      <c r="S4297" s="42">
        <f>N4297-R4297</f>
        <v>1930.1900000000005</v>
      </c>
      <c r="T4297" s="38">
        <v>2101</v>
      </c>
      <c r="U4297" s="14">
        <f>S4297/H4297</f>
        <v>0.2874847707646343</v>
      </c>
      <c r="V4297" s="19"/>
      <c r="W4297" s="19"/>
      <c r="X4297" s="37" t="s">
        <v>3461</v>
      </c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</row>
    <row r="4298" spans="1:37" ht="16.5" customHeight="1">
      <c r="A4298" s="38">
        <v>44</v>
      </c>
      <c r="B4298" s="39">
        <v>50100</v>
      </c>
      <c r="C4298" s="38">
        <v>10309249</v>
      </c>
      <c r="D4298" s="40" t="s">
        <v>702</v>
      </c>
      <c r="E4298" s="58">
        <v>1</v>
      </c>
      <c r="F4298" s="38">
        <v>60</v>
      </c>
      <c r="G4298" s="38" t="s">
        <v>23</v>
      </c>
      <c r="H4298" s="42">
        <v>4031.08</v>
      </c>
      <c r="I4298" s="57"/>
      <c r="J4298" s="44">
        <v>43827</v>
      </c>
      <c r="K4298" s="42">
        <v>0</v>
      </c>
      <c r="L4298" s="42">
        <v>2872.17</v>
      </c>
      <c r="M4298" s="44">
        <v>45199</v>
      </c>
      <c r="N4298" s="42">
        <v>1158.9100000000001</v>
      </c>
      <c r="O4298" s="42">
        <v>0</v>
      </c>
      <c r="P4298" s="45">
        <v>0.13</v>
      </c>
      <c r="Q4298" s="42">
        <v>0</v>
      </c>
      <c r="R4298" s="42">
        <v>0</v>
      </c>
      <c r="S4298" s="42">
        <v>1158.9100000000001</v>
      </c>
      <c r="T4298" s="38">
        <v>5000</v>
      </c>
      <c r="U4298" s="14">
        <f>S4298/H4298</f>
        <v>0.28749367415184024</v>
      </c>
      <c r="V4298" s="19"/>
      <c r="W4298" s="19"/>
      <c r="X4298" s="37" t="s">
        <v>3477</v>
      </c>
    </row>
    <row r="4299" spans="1:37" ht="16.5" customHeight="1">
      <c r="A4299" s="38">
        <v>37</v>
      </c>
      <c r="B4299" s="39">
        <v>50100</v>
      </c>
      <c r="C4299" s="38">
        <v>10308937</v>
      </c>
      <c r="D4299" s="40" t="s">
        <v>1031</v>
      </c>
      <c r="E4299" s="58">
        <v>1</v>
      </c>
      <c r="F4299" s="38">
        <v>60</v>
      </c>
      <c r="G4299" s="38" t="s">
        <v>23</v>
      </c>
      <c r="H4299" s="42">
        <v>1730.89</v>
      </c>
      <c r="I4299" s="57"/>
      <c r="J4299" s="44">
        <v>43827</v>
      </c>
      <c r="K4299" s="42">
        <v>0</v>
      </c>
      <c r="L4299" s="42">
        <v>1233.27</v>
      </c>
      <c r="M4299" s="44">
        <v>45199</v>
      </c>
      <c r="N4299" s="42">
        <v>497.62</v>
      </c>
      <c r="O4299" s="42">
        <v>0</v>
      </c>
      <c r="P4299" s="45">
        <v>0.13</v>
      </c>
      <c r="Q4299" s="42">
        <v>0</v>
      </c>
      <c r="R4299" s="42">
        <v>0</v>
      </c>
      <c r="S4299" s="42">
        <v>497.62</v>
      </c>
      <c r="T4299" s="38">
        <v>5000</v>
      </c>
      <c r="U4299" s="14">
        <f>S4299/H4299</f>
        <v>0.2874937171050731</v>
      </c>
      <c r="V4299" s="19"/>
      <c r="W4299" s="19"/>
      <c r="X4299" s="37" t="s">
        <v>3477</v>
      </c>
    </row>
    <row r="4300" spans="1:37" ht="16.5" customHeight="1">
      <c r="A4300" s="38">
        <v>211</v>
      </c>
      <c r="B4300" s="39">
        <v>10743</v>
      </c>
      <c r="C4300" s="38">
        <v>10301311</v>
      </c>
      <c r="D4300" s="40" t="s">
        <v>558</v>
      </c>
      <c r="E4300" s="58">
        <v>1</v>
      </c>
      <c r="F4300" s="38">
        <v>120</v>
      </c>
      <c r="G4300" s="38" t="s">
        <v>21</v>
      </c>
      <c r="H4300" s="42">
        <v>17350.43</v>
      </c>
      <c r="I4300" s="57"/>
      <c r="J4300" s="44">
        <v>42459</v>
      </c>
      <c r="K4300" s="42">
        <v>0</v>
      </c>
      <c r="L4300" s="42">
        <v>12362.25</v>
      </c>
      <c r="M4300" s="44">
        <v>45199</v>
      </c>
      <c r="N4300" s="42">
        <f>H4300-L4300</f>
        <v>4988.18</v>
      </c>
      <c r="O4300" s="42">
        <v>0</v>
      </c>
      <c r="P4300" s="45">
        <v>0.13</v>
      </c>
      <c r="Q4300" s="42">
        <v>0</v>
      </c>
      <c r="R4300" s="42">
        <v>0</v>
      </c>
      <c r="S4300" s="42">
        <f>N4300</f>
        <v>4988.18</v>
      </c>
      <c r="T4300" s="38">
        <v>5000</v>
      </c>
      <c r="U4300" s="14">
        <f>S4300/H4300</f>
        <v>0.28749604476661389</v>
      </c>
      <c r="V4300" s="19"/>
      <c r="W4300" s="19"/>
      <c r="X4300" s="37" t="s">
        <v>3463</v>
      </c>
    </row>
    <row r="4301" spans="1:37" ht="16.5" customHeight="1">
      <c r="A4301" s="38">
        <v>53</v>
      </c>
      <c r="B4301" s="39">
        <v>50099</v>
      </c>
      <c r="C4301" s="38">
        <v>10297025</v>
      </c>
      <c r="D4301" s="40" t="s">
        <v>2543</v>
      </c>
      <c r="E4301" s="38">
        <v>1</v>
      </c>
      <c r="F4301" s="38">
        <v>120</v>
      </c>
      <c r="G4301" s="38" t="s">
        <v>21</v>
      </c>
      <c r="H4301" s="42">
        <v>28075.68</v>
      </c>
      <c r="I4301" s="2"/>
      <c r="J4301" s="44">
        <v>42272</v>
      </c>
      <c r="K4301" s="42">
        <v>0</v>
      </c>
      <c r="L4301" s="42">
        <v>20003.98</v>
      </c>
      <c r="M4301" s="44">
        <v>45016</v>
      </c>
      <c r="N4301" s="42">
        <f>H4301-K4301-L4301</f>
        <v>8071.7000000000007</v>
      </c>
      <c r="O4301" s="42">
        <v>0</v>
      </c>
      <c r="P4301" s="45">
        <v>0.13</v>
      </c>
      <c r="Q4301" s="42">
        <v>0</v>
      </c>
      <c r="R4301" s="42">
        <v>0</v>
      </c>
      <c r="S4301" s="42">
        <v>8071.7</v>
      </c>
      <c r="T4301" s="38">
        <v>5000</v>
      </c>
      <c r="U4301" s="14">
        <f>S4301/H4301</f>
        <v>0.28749793415511216</v>
      </c>
      <c r="V4301" s="19"/>
      <c r="W4301" s="19"/>
      <c r="X4301" s="37" t="s">
        <v>3468</v>
      </c>
    </row>
    <row r="4302" spans="1:37" ht="16.5" customHeight="1">
      <c r="A4302" s="38">
        <v>455</v>
      </c>
      <c r="B4302" s="39">
        <v>10877</v>
      </c>
      <c r="C4302" s="38">
        <v>10324469</v>
      </c>
      <c r="D4302" s="40" t="s">
        <v>2193</v>
      </c>
      <c r="E4302" s="58">
        <v>1</v>
      </c>
      <c r="F4302" s="38">
        <v>120</v>
      </c>
      <c r="G4302" s="38" t="s">
        <v>21</v>
      </c>
      <c r="H4302" s="42">
        <v>12974.36</v>
      </c>
      <c r="I4302" s="37"/>
      <c r="J4302" s="44">
        <v>42551</v>
      </c>
      <c r="K4302" s="42">
        <v>0</v>
      </c>
      <c r="L4302" s="42">
        <v>9244.25</v>
      </c>
      <c r="M4302" s="44">
        <v>45261</v>
      </c>
      <c r="N4302" s="42">
        <v>3730.11</v>
      </c>
      <c r="O4302" s="42">
        <v>0</v>
      </c>
      <c r="P4302" s="45">
        <f>IF(J4302&lt;DATEVALUE("2009-1-1"),3%,13%)</f>
        <v>0.13</v>
      </c>
      <c r="Q4302" s="42">
        <f>IF(P4302=13%,ROUND(O4302/(1+P4302)*P4302,2),ROUND(O4302/(1+0.03)*0.02,2))</f>
        <v>0</v>
      </c>
      <c r="R4302" s="42">
        <f>O4302-Q4302</f>
        <v>0</v>
      </c>
      <c r="S4302" s="42">
        <f>N4302-R4302</f>
        <v>3730.11</v>
      </c>
      <c r="T4302" s="38">
        <v>5000</v>
      </c>
      <c r="U4302" s="14">
        <f>S4302/H4302</f>
        <v>0.28749857411078467</v>
      </c>
      <c r="V4302" s="19"/>
      <c r="W4302" s="19"/>
      <c r="X4302" s="37" t="s">
        <v>3462</v>
      </c>
    </row>
    <row r="4303" spans="1:37" ht="16.5" customHeight="1">
      <c r="A4303" s="38">
        <v>459</v>
      </c>
      <c r="B4303" s="39">
        <v>10877</v>
      </c>
      <c r="C4303" s="38">
        <v>10324469</v>
      </c>
      <c r="D4303" s="40" t="s">
        <v>2193</v>
      </c>
      <c r="E4303" s="58">
        <v>1</v>
      </c>
      <c r="F4303" s="38">
        <v>120</v>
      </c>
      <c r="G4303" s="38" t="s">
        <v>21</v>
      </c>
      <c r="H4303" s="42">
        <v>12974.36</v>
      </c>
      <c r="I4303" s="37"/>
      <c r="J4303" s="44">
        <v>42551</v>
      </c>
      <c r="K4303" s="42">
        <v>0</v>
      </c>
      <c r="L4303" s="42">
        <v>9244.25</v>
      </c>
      <c r="M4303" s="44">
        <v>45275</v>
      </c>
      <c r="N4303" s="42">
        <v>3730.11</v>
      </c>
      <c r="O4303" s="42">
        <v>0</v>
      </c>
      <c r="P4303" s="45">
        <f>IF(J4303&lt;DATEVALUE("2009-1-1"),3%,13%)</f>
        <v>0.13</v>
      </c>
      <c r="Q4303" s="42">
        <f>IF(P4303=13%,ROUND(O4303/(1+P4303)*P4303,2),ROUND(O4303/(1+0.03)*0.02,2))</f>
        <v>0</v>
      </c>
      <c r="R4303" s="42">
        <f>O4303-Q4303</f>
        <v>0</v>
      </c>
      <c r="S4303" s="42">
        <f>N4303-R4303</f>
        <v>3730.11</v>
      </c>
      <c r="T4303" s="38">
        <v>5000</v>
      </c>
      <c r="U4303" s="14">
        <f>S4303/H4303</f>
        <v>0.28749857411078467</v>
      </c>
      <c r="V4303" s="19"/>
      <c r="W4303" s="19"/>
      <c r="X4303" s="37" t="s">
        <v>3462</v>
      </c>
    </row>
    <row r="4304" spans="1:37" ht="16.5" customHeight="1">
      <c r="A4304" s="38">
        <v>12</v>
      </c>
      <c r="B4304" s="39">
        <v>40708</v>
      </c>
      <c r="C4304" s="38">
        <v>10278681</v>
      </c>
      <c r="D4304" s="40" t="s">
        <v>732</v>
      </c>
      <c r="E4304" s="38">
        <v>1</v>
      </c>
      <c r="F4304" s="38">
        <v>120</v>
      </c>
      <c r="G4304" s="38" t="s">
        <v>262</v>
      </c>
      <c r="H4304" s="42">
        <v>78641.399999999994</v>
      </c>
      <c r="I4304" s="2"/>
      <c r="J4304" s="44">
        <v>42272</v>
      </c>
      <c r="K4304" s="42">
        <v>0</v>
      </c>
      <c r="L4304" s="42">
        <v>56032.04</v>
      </c>
      <c r="M4304" s="44">
        <v>45016</v>
      </c>
      <c r="N4304" s="42">
        <f>H4304-K4304-L4304</f>
        <v>22609.359999999993</v>
      </c>
      <c r="O4304" s="42">
        <v>0</v>
      </c>
      <c r="P4304" s="45">
        <v>0.13</v>
      </c>
      <c r="Q4304" s="42">
        <v>0</v>
      </c>
      <c r="R4304" s="42">
        <v>0</v>
      </c>
      <c r="S4304" s="42">
        <v>22609.360000000001</v>
      </c>
      <c r="T4304" s="38">
        <v>2101</v>
      </c>
      <c r="U4304" s="14">
        <f>S4304/H4304</f>
        <v>0.28749945957218465</v>
      </c>
      <c r="V4304" s="19"/>
      <c r="W4304" s="19"/>
      <c r="X4304" s="37" t="s">
        <v>3467</v>
      </c>
    </row>
    <row r="4305" spans="1:37" ht="16.5" customHeight="1">
      <c r="A4305" s="38">
        <v>212</v>
      </c>
      <c r="B4305" s="39">
        <v>10743</v>
      </c>
      <c r="C4305" s="38">
        <v>10301312</v>
      </c>
      <c r="D4305" s="40" t="s">
        <v>551</v>
      </c>
      <c r="E4305" s="58">
        <v>1</v>
      </c>
      <c r="F4305" s="38">
        <v>120</v>
      </c>
      <c r="G4305" s="38" t="s">
        <v>21</v>
      </c>
      <c r="H4305" s="42">
        <v>5616</v>
      </c>
      <c r="I4305" s="57"/>
      <c r="J4305" s="44">
        <v>42459</v>
      </c>
      <c r="K4305" s="42">
        <v>0</v>
      </c>
      <c r="L4305" s="42">
        <v>4001.4</v>
      </c>
      <c r="M4305" s="44">
        <v>45199</v>
      </c>
      <c r="N4305" s="42">
        <f>H4305-L4305</f>
        <v>1614.6</v>
      </c>
      <c r="O4305" s="42">
        <v>0</v>
      </c>
      <c r="P4305" s="45">
        <v>0.13</v>
      </c>
      <c r="Q4305" s="42">
        <v>0</v>
      </c>
      <c r="R4305" s="42">
        <v>0</v>
      </c>
      <c r="S4305" s="42">
        <f>N4305</f>
        <v>1614.6</v>
      </c>
      <c r="T4305" s="38">
        <v>5000</v>
      </c>
      <c r="U4305" s="14">
        <f>S4305/H4305</f>
        <v>0.28749999999999998</v>
      </c>
      <c r="V4305" s="19"/>
      <c r="W4305" s="19"/>
      <c r="X4305" s="37" t="s">
        <v>3463</v>
      </c>
    </row>
    <row r="4306" spans="1:37" ht="16.5" customHeight="1">
      <c r="A4306" s="38">
        <v>517</v>
      </c>
      <c r="B4306" s="39">
        <v>40712</v>
      </c>
      <c r="C4306" s="38">
        <v>10303676</v>
      </c>
      <c r="D4306" s="40" t="s">
        <v>508</v>
      </c>
      <c r="E4306" s="38">
        <v>1</v>
      </c>
      <c r="F4306" s="38">
        <v>120</v>
      </c>
      <c r="G4306" s="38" t="s">
        <v>75</v>
      </c>
      <c r="H4306" s="42">
        <v>651609.35</v>
      </c>
      <c r="I4306" s="55"/>
      <c r="J4306" s="44">
        <v>42396</v>
      </c>
      <c r="K4306" s="42">
        <v>0</v>
      </c>
      <c r="L4306" s="42">
        <v>464271.48</v>
      </c>
      <c r="M4306" s="44">
        <v>45138</v>
      </c>
      <c r="N4306" s="42">
        <f>H4306-K4306-L4306</f>
        <v>187337.87</v>
      </c>
      <c r="O4306" s="42">
        <v>0</v>
      </c>
      <c r="P4306" s="45">
        <v>0.13</v>
      </c>
      <c r="Q4306" s="42">
        <v>0</v>
      </c>
      <c r="R4306" s="42">
        <v>0</v>
      </c>
      <c r="S4306" s="42">
        <v>187337.87</v>
      </c>
      <c r="T4306" s="38">
        <v>5000</v>
      </c>
      <c r="U4306" s="14">
        <f>S4306/H4306</f>
        <v>0.28750027911662102</v>
      </c>
      <c r="V4306" s="19"/>
      <c r="W4306" s="19"/>
      <c r="X4306" s="37" t="s">
        <v>3467</v>
      </c>
    </row>
    <row r="4307" spans="1:37" ht="16.5" customHeight="1">
      <c r="A4307" s="38">
        <v>518</v>
      </c>
      <c r="B4307" s="39">
        <v>40712</v>
      </c>
      <c r="C4307" s="38">
        <v>10303677</v>
      </c>
      <c r="D4307" s="40" t="s">
        <v>1742</v>
      </c>
      <c r="E4307" s="38">
        <v>1</v>
      </c>
      <c r="F4307" s="38">
        <v>120</v>
      </c>
      <c r="G4307" s="38" t="s">
        <v>21</v>
      </c>
      <c r="H4307" s="42">
        <v>256384.62</v>
      </c>
      <c r="I4307" s="55"/>
      <c r="J4307" s="44">
        <v>42396</v>
      </c>
      <c r="K4307" s="42">
        <v>0</v>
      </c>
      <c r="L4307" s="42">
        <v>182673.94</v>
      </c>
      <c r="M4307" s="44">
        <v>45138</v>
      </c>
      <c r="N4307" s="42">
        <f>H4307-K4307-L4307</f>
        <v>73710.679999999993</v>
      </c>
      <c r="O4307" s="42">
        <v>0</v>
      </c>
      <c r="P4307" s="45">
        <v>0.13</v>
      </c>
      <c r="Q4307" s="42">
        <v>0</v>
      </c>
      <c r="R4307" s="42">
        <v>0</v>
      </c>
      <c r="S4307" s="42">
        <v>73710.679999999993</v>
      </c>
      <c r="T4307" s="38">
        <v>5000</v>
      </c>
      <c r="U4307" s="14">
        <f>S4307/H4307</f>
        <v>0.28750039686467932</v>
      </c>
      <c r="V4307" s="19"/>
      <c r="W4307" s="19"/>
      <c r="X4307" s="37" t="s">
        <v>3467</v>
      </c>
    </row>
    <row r="4308" spans="1:37" ht="16.5" customHeight="1">
      <c r="A4308" s="38">
        <v>175</v>
      </c>
      <c r="B4308" s="39">
        <v>10736</v>
      </c>
      <c r="C4308" s="38">
        <v>10284297</v>
      </c>
      <c r="D4308" s="40" t="s">
        <v>1939</v>
      </c>
      <c r="E4308" s="31">
        <v>1</v>
      </c>
      <c r="F4308" s="38">
        <v>120</v>
      </c>
      <c r="G4308" s="38" t="s">
        <v>262</v>
      </c>
      <c r="H4308" s="42">
        <v>141983</v>
      </c>
      <c r="I4308" s="49"/>
      <c r="J4308" s="44">
        <v>42367</v>
      </c>
      <c r="K4308" s="42">
        <v>0</v>
      </c>
      <c r="L4308" s="42">
        <v>101162.8</v>
      </c>
      <c r="M4308" s="44">
        <v>45107</v>
      </c>
      <c r="N4308" s="42">
        <f>H4308-K4308-L4308</f>
        <v>40820.199999999997</v>
      </c>
      <c r="O4308" s="42">
        <v>0</v>
      </c>
      <c r="P4308" s="45">
        <v>0.13</v>
      </c>
      <c r="Q4308" s="42">
        <v>0</v>
      </c>
      <c r="R4308" s="42">
        <v>0</v>
      </c>
      <c r="S4308" s="42">
        <f>N4308-R4308</f>
        <v>40820.199999999997</v>
      </c>
      <c r="T4308" s="38">
        <v>5000</v>
      </c>
      <c r="U4308" s="14">
        <f>S4308/H4308</f>
        <v>0.28750061627096202</v>
      </c>
      <c r="V4308" s="19"/>
      <c r="W4308" s="19"/>
      <c r="X4308" s="37" t="s">
        <v>3461</v>
      </c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</row>
    <row r="4309" spans="1:37" ht="16.5" customHeight="1">
      <c r="A4309" s="38">
        <v>91</v>
      </c>
      <c r="B4309" s="39">
        <v>10741</v>
      </c>
      <c r="C4309" s="38">
        <v>10282485</v>
      </c>
      <c r="D4309" s="40" t="s">
        <v>2252</v>
      </c>
      <c r="E4309" s="38">
        <v>1</v>
      </c>
      <c r="F4309" s="38">
        <v>120</v>
      </c>
      <c r="G4309" s="38" t="s">
        <v>262</v>
      </c>
      <c r="H4309" s="42">
        <v>80922</v>
      </c>
      <c r="I4309" s="2"/>
      <c r="J4309" s="44">
        <v>42335</v>
      </c>
      <c r="K4309" s="42">
        <v>0</v>
      </c>
      <c r="L4309" s="42">
        <v>57656.85</v>
      </c>
      <c r="M4309" s="44">
        <v>45077</v>
      </c>
      <c r="N4309" s="42">
        <f>H4309-K4309-L4309</f>
        <v>23265.15</v>
      </c>
      <c r="O4309" s="42">
        <v>0</v>
      </c>
      <c r="P4309" s="45">
        <v>0.13</v>
      </c>
      <c r="Q4309" s="42">
        <v>0</v>
      </c>
      <c r="R4309" s="42">
        <v>0</v>
      </c>
      <c r="S4309" s="42">
        <f>N4309-R4309</f>
        <v>23265.15</v>
      </c>
      <c r="T4309" s="38">
        <v>5000</v>
      </c>
      <c r="U4309" s="14">
        <f>S4309/H4309</f>
        <v>0.28750092681841777</v>
      </c>
      <c r="V4309" s="19"/>
      <c r="W4309" s="19"/>
      <c r="X4309" s="37" t="s">
        <v>3462</v>
      </c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</row>
    <row r="4310" spans="1:37" ht="16.5" customHeight="1">
      <c r="A4310" s="38">
        <v>28</v>
      </c>
      <c r="B4310" s="39">
        <v>10709</v>
      </c>
      <c r="C4310" s="38">
        <v>10309669</v>
      </c>
      <c r="D4310" s="40" t="s">
        <v>1824</v>
      </c>
      <c r="E4310" s="38">
        <v>1</v>
      </c>
      <c r="F4310" s="38">
        <v>120</v>
      </c>
      <c r="G4310" s="38" t="s">
        <v>21</v>
      </c>
      <c r="H4310" s="42">
        <v>151811.96</v>
      </c>
      <c r="I4310" s="48"/>
      <c r="J4310" s="44">
        <v>42359</v>
      </c>
      <c r="K4310" s="42">
        <v>0</v>
      </c>
      <c r="L4310" s="42">
        <v>108165.85</v>
      </c>
      <c r="M4310" s="44">
        <v>45107</v>
      </c>
      <c r="N4310" s="42">
        <f>H4310-K4310-L4310</f>
        <v>43646.109999999986</v>
      </c>
      <c r="O4310" s="42">
        <v>0</v>
      </c>
      <c r="P4310" s="45">
        <v>0.13</v>
      </c>
      <c r="Q4310" s="42">
        <v>0</v>
      </c>
      <c r="R4310" s="42">
        <v>0</v>
      </c>
      <c r="S4310" s="42">
        <f>N4310-R4310</f>
        <v>43646.109999999986</v>
      </c>
      <c r="T4310" s="38">
        <v>5000</v>
      </c>
      <c r="U4310" s="14">
        <f>S4310/H4310</f>
        <v>0.28750112968701536</v>
      </c>
      <c r="V4310" s="19"/>
      <c r="W4310" s="19"/>
      <c r="X4310" s="37" t="s">
        <v>3456</v>
      </c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</row>
    <row r="4311" spans="1:37" ht="16.5" customHeight="1">
      <c r="A4311" s="38">
        <v>83</v>
      </c>
      <c r="B4311" s="39">
        <v>10741</v>
      </c>
      <c r="C4311" s="38">
        <v>10282487</v>
      </c>
      <c r="D4311" s="40" t="s">
        <v>1560</v>
      </c>
      <c r="E4311" s="38">
        <v>1</v>
      </c>
      <c r="F4311" s="38">
        <v>120</v>
      </c>
      <c r="G4311" s="38" t="s">
        <v>21</v>
      </c>
      <c r="H4311" s="42">
        <v>29500</v>
      </c>
      <c r="I4311" s="2"/>
      <c r="J4311" s="44">
        <v>42335</v>
      </c>
      <c r="K4311" s="42">
        <v>0</v>
      </c>
      <c r="L4311" s="42">
        <v>21018.7</v>
      </c>
      <c r="M4311" s="44">
        <v>45077</v>
      </c>
      <c r="N4311" s="42">
        <f>H4311-K4311-L4311</f>
        <v>8481.2999999999993</v>
      </c>
      <c r="O4311" s="42">
        <v>0</v>
      </c>
      <c r="P4311" s="45">
        <v>0.13</v>
      </c>
      <c r="Q4311" s="42">
        <v>0</v>
      </c>
      <c r="R4311" s="42">
        <v>0</v>
      </c>
      <c r="S4311" s="42">
        <f>N4311-R4311</f>
        <v>8481.2999999999993</v>
      </c>
      <c r="T4311" s="38">
        <v>5000</v>
      </c>
      <c r="U4311" s="14">
        <f>S4311/H4311</f>
        <v>0.28750169491525424</v>
      </c>
      <c r="V4311" s="19"/>
      <c r="W4311" s="19"/>
      <c r="X4311" s="37" t="s">
        <v>3462</v>
      </c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</row>
    <row r="4312" spans="1:37" ht="16.5" customHeight="1">
      <c r="A4312" s="38">
        <v>128</v>
      </c>
      <c r="B4312" s="39">
        <v>10733</v>
      </c>
      <c r="C4312" s="38">
        <v>10290799</v>
      </c>
      <c r="D4312" s="40" t="s">
        <v>209</v>
      </c>
      <c r="E4312" s="58">
        <v>100</v>
      </c>
      <c r="F4312" s="38">
        <v>90</v>
      </c>
      <c r="G4312" s="38" t="s">
        <v>23</v>
      </c>
      <c r="H4312" s="42">
        <v>4230</v>
      </c>
      <c r="I4312" s="37"/>
      <c r="J4312" s="44">
        <v>43124</v>
      </c>
      <c r="K4312" s="42">
        <v>0</v>
      </c>
      <c r="L4312" s="42">
        <v>3013.86</v>
      </c>
      <c r="M4312" s="44">
        <v>45244</v>
      </c>
      <c r="N4312" s="42">
        <v>1216.1400000000001</v>
      </c>
      <c r="O4312" s="42">
        <v>0</v>
      </c>
      <c r="P4312" s="45">
        <f>IF(J4312&lt;DATEVALUE("2009-1-1"),3%,13%)</f>
        <v>0.13</v>
      </c>
      <c r="Q4312" s="42">
        <f>IF(P4312=13%,ROUND(O4312/(1+P4312)*P4312,2),ROUND(O4312/(1+0.03)*0.02,2))</f>
        <v>0</v>
      </c>
      <c r="R4312" s="42">
        <f>O4312-Q4312</f>
        <v>0</v>
      </c>
      <c r="S4312" s="42">
        <f>N4312-R4312</f>
        <v>1216.1400000000001</v>
      </c>
      <c r="T4312" s="38">
        <v>5000</v>
      </c>
      <c r="U4312" s="14">
        <f>S4312/H4312</f>
        <v>0.2875035460992908</v>
      </c>
      <c r="V4312" s="19"/>
      <c r="W4312" s="19"/>
      <c r="X4312" s="37" t="s">
        <v>3460</v>
      </c>
    </row>
    <row r="4313" spans="1:37" ht="16.5" customHeight="1">
      <c r="A4313" s="38">
        <v>522</v>
      </c>
      <c r="B4313" s="39">
        <v>40712</v>
      </c>
      <c r="C4313" s="38">
        <v>10303681</v>
      </c>
      <c r="D4313" s="40" t="s">
        <v>529</v>
      </c>
      <c r="E4313" s="38">
        <v>73</v>
      </c>
      <c r="F4313" s="38">
        <v>105</v>
      </c>
      <c r="G4313" s="38" t="s">
        <v>23</v>
      </c>
      <c r="H4313" s="42">
        <v>15224.15</v>
      </c>
      <c r="I4313" s="55"/>
      <c r="J4313" s="44">
        <v>42668</v>
      </c>
      <c r="K4313" s="42">
        <v>0</v>
      </c>
      <c r="L4313" s="42">
        <v>10847.15</v>
      </c>
      <c r="M4313" s="44">
        <v>45138</v>
      </c>
      <c r="N4313" s="42">
        <f>H4313-K4313-L4313</f>
        <v>4377</v>
      </c>
      <c r="O4313" s="42">
        <v>0</v>
      </c>
      <c r="P4313" s="45">
        <v>0.13</v>
      </c>
      <c r="Q4313" s="42">
        <v>0</v>
      </c>
      <c r="R4313" s="42">
        <v>0</v>
      </c>
      <c r="S4313" s="42">
        <v>4377</v>
      </c>
      <c r="T4313" s="38">
        <v>5000</v>
      </c>
      <c r="U4313" s="14">
        <f>S4313/H4313</f>
        <v>0.28750373584075301</v>
      </c>
      <c r="V4313" s="19"/>
      <c r="W4313" s="19"/>
      <c r="X4313" s="37" t="s">
        <v>3467</v>
      </c>
    </row>
    <row r="4314" spans="1:37" ht="16.5" customHeight="1">
      <c r="A4314" s="38">
        <v>50</v>
      </c>
      <c r="B4314" s="39">
        <v>10723</v>
      </c>
      <c r="C4314" s="38">
        <v>10294754</v>
      </c>
      <c r="D4314" s="40" t="s">
        <v>114</v>
      </c>
      <c r="E4314" s="58">
        <v>4</v>
      </c>
      <c r="F4314" s="38">
        <v>60</v>
      </c>
      <c r="G4314" s="38" t="s">
        <v>23</v>
      </c>
      <c r="H4314" s="42">
        <v>3097.29</v>
      </c>
      <c r="I4314" s="57"/>
      <c r="J4314" s="44">
        <v>43827</v>
      </c>
      <c r="K4314" s="42">
        <v>0</v>
      </c>
      <c r="L4314" s="42">
        <v>2206.8000000000002</v>
      </c>
      <c r="M4314" s="44">
        <v>45199</v>
      </c>
      <c r="N4314" s="42">
        <f>H4314-K4314-L4314</f>
        <v>890.48999999999978</v>
      </c>
      <c r="O4314" s="42">
        <v>0</v>
      </c>
      <c r="P4314" s="45">
        <v>0.13</v>
      </c>
      <c r="Q4314" s="42">
        <v>0</v>
      </c>
      <c r="R4314" s="42">
        <v>0</v>
      </c>
      <c r="S4314" s="42">
        <f>N4314</f>
        <v>890.48999999999978</v>
      </c>
      <c r="T4314" s="38">
        <v>5000</v>
      </c>
      <c r="U4314" s="14">
        <f>S4314/H4314</f>
        <v>0.28750617475276768</v>
      </c>
      <c r="V4314" s="19"/>
      <c r="W4314" s="19"/>
      <c r="X4314" s="37" t="s">
        <v>3470</v>
      </c>
    </row>
    <row r="4315" spans="1:37" ht="16.5" customHeight="1">
      <c r="A4315" s="38">
        <v>516</v>
      </c>
      <c r="B4315" s="39">
        <v>40712</v>
      </c>
      <c r="C4315" s="38">
        <v>10303675</v>
      </c>
      <c r="D4315" s="40" t="s">
        <v>1741</v>
      </c>
      <c r="E4315" s="38">
        <v>1</v>
      </c>
      <c r="F4315" s="38">
        <v>120</v>
      </c>
      <c r="G4315" s="38" t="s">
        <v>21</v>
      </c>
      <c r="H4315" s="42">
        <v>11958.58</v>
      </c>
      <c r="I4315" s="55"/>
      <c r="J4315" s="44">
        <v>42396</v>
      </c>
      <c r="K4315" s="42">
        <v>0</v>
      </c>
      <c r="L4315" s="42">
        <v>8520.4</v>
      </c>
      <c r="M4315" s="44">
        <v>45138</v>
      </c>
      <c r="N4315" s="42">
        <f>H4315-K4315-L4315</f>
        <v>3438.1800000000003</v>
      </c>
      <c r="O4315" s="42">
        <v>0</v>
      </c>
      <c r="P4315" s="45">
        <v>0.13</v>
      </c>
      <c r="Q4315" s="42">
        <v>0</v>
      </c>
      <c r="R4315" s="42">
        <v>0</v>
      </c>
      <c r="S4315" s="42">
        <v>3438.18</v>
      </c>
      <c r="T4315" s="38">
        <v>5000</v>
      </c>
      <c r="U4315" s="14">
        <f>S4315/H4315</f>
        <v>0.28750737963871964</v>
      </c>
      <c r="V4315" s="19"/>
      <c r="W4315" s="19"/>
      <c r="X4315" s="37" t="s">
        <v>3467</v>
      </c>
    </row>
    <row r="4316" spans="1:37" ht="16.5" customHeight="1">
      <c r="A4316" s="38">
        <v>205</v>
      </c>
      <c r="B4316" s="39">
        <v>10731</v>
      </c>
      <c r="C4316" s="38">
        <v>10288797</v>
      </c>
      <c r="D4316" s="40" t="s">
        <v>383</v>
      </c>
      <c r="E4316" s="58">
        <v>2</v>
      </c>
      <c r="F4316" s="38">
        <v>60</v>
      </c>
      <c r="G4316" s="38" t="s">
        <v>23</v>
      </c>
      <c r="H4316" s="42">
        <v>970.75</v>
      </c>
      <c r="I4316" s="57"/>
      <c r="J4316" s="44">
        <v>43827</v>
      </c>
      <c r="K4316" s="42">
        <v>0</v>
      </c>
      <c r="L4316" s="42">
        <v>691.65</v>
      </c>
      <c r="M4316" s="44">
        <v>45199</v>
      </c>
      <c r="N4316" s="42">
        <f>H4316-K4316-L4316</f>
        <v>279.10000000000002</v>
      </c>
      <c r="O4316" s="42">
        <v>0</v>
      </c>
      <c r="P4316" s="45">
        <v>0.13</v>
      </c>
      <c r="Q4316" s="42">
        <v>0</v>
      </c>
      <c r="R4316" s="42">
        <v>0</v>
      </c>
      <c r="S4316" s="42">
        <f>N4316-R4316</f>
        <v>279.10000000000002</v>
      </c>
      <c r="T4316" s="38">
        <v>5000</v>
      </c>
      <c r="U4316" s="14">
        <f>S4316/H4316</f>
        <v>0.2875096574813289</v>
      </c>
      <c r="V4316" s="19"/>
      <c r="W4316" s="19"/>
      <c r="X4316" s="37" t="s">
        <v>3459</v>
      </c>
    </row>
    <row r="4317" spans="1:37" ht="16.5" customHeight="1">
      <c r="A4317" s="38">
        <v>207</v>
      </c>
      <c r="B4317" s="39">
        <v>10731</v>
      </c>
      <c r="C4317" s="38">
        <v>10288800</v>
      </c>
      <c r="D4317" s="40" t="s">
        <v>385</v>
      </c>
      <c r="E4317" s="58">
        <v>10</v>
      </c>
      <c r="F4317" s="38">
        <v>60</v>
      </c>
      <c r="G4317" s="38" t="s">
        <v>23</v>
      </c>
      <c r="H4317" s="42">
        <v>597.12</v>
      </c>
      <c r="I4317" s="57"/>
      <c r="J4317" s="44">
        <v>43827</v>
      </c>
      <c r="K4317" s="42">
        <v>0</v>
      </c>
      <c r="L4317" s="42">
        <v>425.44</v>
      </c>
      <c r="M4317" s="44">
        <v>45199</v>
      </c>
      <c r="N4317" s="42">
        <f>H4317-K4317-L4317</f>
        <v>171.68</v>
      </c>
      <c r="O4317" s="42">
        <v>0</v>
      </c>
      <c r="P4317" s="45">
        <v>0.13</v>
      </c>
      <c r="Q4317" s="42">
        <v>0</v>
      </c>
      <c r="R4317" s="42">
        <v>0</v>
      </c>
      <c r="S4317" s="42">
        <f>N4317-R4317</f>
        <v>171.68</v>
      </c>
      <c r="T4317" s="38">
        <v>5000</v>
      </c>
      <c r="U4317" s="14">
        <f>S4317/H4317</f>
        <v>0.287513397642015</v>
      </c>
      <c r="V4317" s="19"/>
      <c r="W4317" s="19"/>
      <c r="X4317" s="37" t="s">
        <v>3459</v>
      </c>
    </row>
    <row r="4318" spans="1:37" ht="16.5" customHeight="1">
      <c r="A4318" s="38">
        <v>150</v>
      </c>
      <c r="B4318" s="39">
        <v>10736</v>
      </c>
      <c r="C4318" s="38">
        <v>10284200</v>
      </c>
      <c r="D4318" s="40" t="s">
        <v>1925</v>
      </c>
      <c r="E4318" s="38">
        <v>3</v>
      </c>
      <c r="F4318" s="38">
        <v>108</v>
      </c>
      <c r="G4318" s="38" t="s">
        <v>23</v>
      </c>
      <c r="H4318" s="42">
        <v>3530.76</v>
      </c>
      <c r="I4318" s="49"/>
      <c r="J4318" s="44">
        <v>42576</v>
      </c>
      <c r="K4318" s="42">
        <v>0</v>
      </c>
      <c r="L4318" s="42">
        <v>2515.6</v>
      </c>
      <c r="M4318" s="44">
        <v>45107</v>
      </c>
      <c r="N4318" s="42">
        <f>H4318-K4318-L4318</f>
        <v>1015.1600000000003</v>
      </c>
      <c r="O4318" s="42">
        <v>0</v>
      </c>
      <c r="P4318" s="45">
        <v>0.13</v>
      </c>
      <c r="Q4318" s="42">
        <v>0</v>
      </c>
      <c r="R4318" s="42">
        <v>0</v>
      </c>
      <c r="S4318" s="42">
        <f>N4318-R4318</f>
        <v>1015.1600000000003</v>
      </c>
      <c r="T4318" s="38">
        <v>5000</v>
      </c>
      <c r="U4318" s="14">
        <f>S4318/H4318</f>
        <v>0.28751883447189847</v>
      </c>
      <c r="V4318" s="19"/>
      <c r="W4318" s="19"/>
      <c r="X4318" s="37" t="s">
        <v>3461</v>
      </c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</row>
    <row r="4319" spans="1:37" ht="16.5" customHeight="1">
      <c r="A4319" s="38">
        <v>36</v>
      </c>
      <c r="B4319" s="39">
        <v>50100</v>
      </c>
      <c r="C4319" s="38">
        <v>10308927</v>
      </c>
      <c r="D4319" s="40" t="s">
        <v>590</v>
      </c>
      <c r="E4319" s="58">
        <v>6</v>
      </c>
      <c r="F4319" s="38">
        <v>60</v>
      </c>
      <c r="G4319" s="38" t="s">
        <v>23</v>
      </c>
      <c r="H4319" s="42">
        <v>1749.09</v>
      </c>
      <c r="I4319" s="57"/>
      <c r="J4319" s="44">
        <v>43827</v>
      </c>
      <c r="K4319" s="42">
        <v>0</v>
      </c>
      <c r="L4319" s="42">
        <v>1246.18</v>
      </c>
      <c r="M4319" s="44">
        <v>45199</v>
      </c>
      <c r="N4319" s="42">
        <v>502.91</v>
      </c>
      <c r="O4319" s="42">
        <v>0</v>
      </c>
      <c r="P4319" s="45">
        <v>0.13</v>
      </c>
      <c r="Q4319" s="42">
        <v>0</v>
      </c>
      <c r="R4319" s="42">
        <v>0</v>
      </c>
      <c r="S4319" s="42">
        <v>502.91</v>
      </c>
      <c r="T4319" s="38">
        <v>5000</v>
      </c>
      <c r="U4319" s="14">
        <f>S4319/H4319</f>
        <v>0.28752665671863659</v>
      </c>
      <c r="V4319" s="19"/>
      <c r="W4319" s="19"/>
      <c r="X4319" s="37" t="s">
        <v>3477</v>
      </c>
    </row>
    <row r="4320" spans="1:37" ht="16.5" customHeight="1">
      <c r="A4320" s="38">
        <v>208</v>
      </c>
      <c r="B4320" s="39">
        <v>10731</v>
      </c>
      <c r="C4320" s="38">
        <v>10288801</v>
      </c>
      <c r="D4320" s="40" t="s">
        <v>40</v>
      </c>
      <c r="E4320" s="58">
        <v>13</v>
      </c>
      <c r="F4320" s="38">
        <v>60</v>
      </c>
      <c r="G4320" s="38" t="s">
        <v>23</v>
      </c>
      <c r="H4320" s="42">
        <v>673.04</v>
      </c>
      <c r="I4320" s="57"/>
      <c r="J4320" s="44">
        <v>43827</v>
      </c>
      <c r="K4320" s="42">
        <v>0</v>
      </c>
      <c r="L4320" s="42">
        <v>479.52</v>
      </c>
      <c r="M4320" s="44">
        <v>45199</v>
      </c>
      <c r="N4320" s="42">
        <f>H4320-K4320-L4320</f>
        <v>193.51999999999998</v>
      </c>
      <c r="O4320" s="42">
        <v>0</v>
      </c>
      <c r="P4320" s="45">
        <v>0.13</v>
      </c>
      <c r="Q4320" s="42">
        <v>0</v>
      </c>
      <c r="R4320" s="42">
        <v>0</v>
      </c>
      <c r="S4320" s="42">
        <f>N4320-R4320</f>
        <v>193.51999999999998</v>
      </c>
      <c r="T4320" s="38">
        <v>5000</v>
      </c>
      <c r="U4320" s="14">
        <f>S4320/H4320</f>
        <v>0.28753120171163676</v>
      </c>
      <c r="V4320" s="19"/>
      <c r="W4320" s="19"/>
      <c r="X4320" s="37" t="s">
        <v>3459</v>
      </c>
    </row>
    <row r="4321" spans="1:24" ht="16.5" customHeight="1">
      <c r="A4321" s="38">
        <v>206</v>
      </c>
      <c r="B4321" s="39">
        <v>10731</v>
      </c>
      <c r="C4321" s="38">
        <v>10288799</v>
      </c>
      <c r="D4321" s="40" t="s">
        <v>384</v>
      </c>
      <c r="E4321" s="58">
        <v>4</v>
      </c>
      <c r="F4321" s="38">
        <v>60</v>
      </c>
      <c r="G4321" s="38" t="s">
        <v>23</v>
      </c>
      <c r="H4321" s="42">
        <v>36.549999999999997</v>
      </c>
      <c r="I4321" s="57"/>
      <c r="J4321" s="44">
        <v>43827</v>
      </c>
      <c r="K4321" s="42">
        <v>0</v>
      </c>
      <c r="L4321" s="42">
        <v>26.04</v>
      </c>
      <c r="M4321" s="44">
        <v>45199</v>
      </c>
      <c r="N4321" s="42">
        <f>H4321-K4321-L4321</f>
        <v>10.509999999999998</v>
      </c>
      <c r="O4321" s="42">
        <v>0</v>
      </c>
      <c r="P4321" s="45">
        <v>0.13</v>
      </c>
      <c r="Q4321" s="42">
        <v>0</v>
      </c>
      <c r="R4321" s="42">
        <v>0</v>
      </c>
      <c r="S4321" s="42">
        <f>N4321-R4321</f>
        <v>10.509999999999998</v>
      </c>
      <c r="T4321" s="38">
        <v>5000</v>
      </c>
      <c r="U4321" s="14">
        <f>S4321/H4321</f>
        <v>0.28755129958960324</v>
      </c>
      <c r="V4321" s="19"/>
      <c r="W4321" s="19"/>
      <c r="X4321" s="37" t="s">
        <v>3459</v>
      </c>
    </row>
    <row r="4322" spans="1:24" ht="16.5" customHeight="1">
      <c r="A4322" s="38">
        <v>45</v>
      </c>
      <c r="B4322" s="39">
        <v>50100</v>
      </c>
      <c r="C4322" s="38">
        <v>10309264</v>
      </c>
      <c r="D4322" s="40" t="s">
        <v>423</v>
      </c>
      <c r="E4322" s="58">
        <v>1</v>
      </c>
      <c r="F4322" s="38">
        <v>60</v>
      </c>
      <c r="G4322" s="38" t="s">
        <v>23</v>
      </c>
      <c r="H4322" s="42">
        <v>126.57</v>
      </c>
      <c r="I4322" s="57"/>
      <c r="J4322" s="44">
        <v>43827</v>
      </c>
      <c r="K4322" s="42">
        <v>0</v>
      </c>
      <c r="L4322" s="42">
        <v>90.16</v>
      </c>
      <c r="M4322" s="44">
        <v>45199</v>
      </c>
      <c r="N4322" s="42">
        <v>36.409999999999997</v>
      </c>
      <c r="O4322" s="42">
        <v>0</v>
      </c>
      <c r="P4322" s="45">
        <v>0.13</v>
      </c>
      <c r="Q4322" s="42">
        <v>0</v>
      </c>
      <c r="R4322" s="42">
        <v>0</v>
      </c>
      <c r="S4322" s="42">
        <v>36.409999999999997</v>
      </c>
      <c r="T4322" s="38">
        <v>5000</v>
      </c>
      <c r="U4322" s="14">
        <f>S4322/H4322</f>
        <v>0.28766690368965786</v>
      </c>
      <c r="V4322" s="19"/>
      <c r="W4322" s="19"/>
      <c r="X4322" s="37" t="s">
        <v>3477</v>
      </c>
    </row>
    <row r="4323" spans="1:24" ht="16.5" customHeight="1">
      <c r="A4323" s="38">
        <v>795</v>
      </c>
      <c r="B4323" s="39">
        <v>40710</v>
      </c>
      <c r="C4323" s="38">
        <v>10294987</v>
      </c>
      <c r="D4323" s="40" t="s">
        <v>970</v>
      </c>
      <c r="E4323" s="58">
        <v>3</v>
      </c>
      <c r="F4323" s="38">
        <v>98</v>
      </c>
      <c r="G4323" s="38" t="s">
        <v>23</v>
      </c>
      <c r="H4323" s="42">
        <v>13264.96</v>
      </c>
      <c r="I4323" s="57"/>
      <c r="J4323" s="44">
        <v>42879</v>
      </c>
      <c r="K4323" s="42">
        <v>0</v>
      </c>
      <c r="L4323" s="42">
        <v>9444.26</v>
      </c>
      <c r="M4323" s="44">
        <v>45199</v>
      </c>
      <c r="N4323" s="42">
        <f>H4323-K4323-L4323</f>
        <v>3820.6999999999989</v>
      </c>
      <c r="O4323" s="42">
        <v>0</v>
      </c>
      <c r="P4323" s="45">
        <v>0.13</v>
      </c>
      <c r="Q4323" s="42">
        <v>0</v>
      </c>
      <c r="R4323" s="42">
        <v>0</v>
      </c>
      <c r="S4323" s="42">
        <f>N4323</f>
        <v>3820.6999999999989</v>
      </c>
      <c r="T4323" s="38">
        <v>5000</v>
      </c>
      <c r="U4323" s="14">
        <f>S4323/H4323</f>
        <v>0.28802951535473903</v>
      </c>
      <c r="V4323" s="19"/>
      <c r="W4323" s="19"/>
      <c r="X4323" s="37" t="s">
        <v>3467</v>
      </c>
    </row>
    <row r="4324" spans="1:24" ht="16.5" customHeight="1">
      <c r="A4324" s="38">
        <v>163</v>
      </c>
      <c r="B4324" s="39">
        <v>10700</v>
      </c>
      <c r="C4324" s="38">
        <v>10275293</v>
      </c>
      <c r="D4324" s="40" t="s">
        <v>3416</v>
      </c>
      <c r="E4324" s="58">
        <v>8</v>
      </c>
      <c r="F4324" s="38">
        <v>85</v>
      </c>
      <c r="G4324" s="38" t="s">
        <v>23</v>
      </c>
      <c r="H4324" s="42">
        <v>2575.04</v>
      </c>
      <c r="I4324" s="37"/>
      <c r="J4324" s="44">
        <v>43277</v>
      </c>
      <c r="K4324" s="42">
        <v>0</v>
      </c>
      <c r="L4324" s="42">
        <v>1833.03</v>
      </c>
      <c r="M4324" s="44">
        <v>45271</v>
      </c>
      <c r="N4324" s="42">
        <v>742.01</v>
      </c>
      <c r="O4324" s="42">
        <v>0</v>
      </c>
      <c r="P4324" s="45">
        <f>IF(J4324&lt;DATEVALUE("2009-1-1"),3%,13%)</f>
        <v>0.13</v>
      </c>
      <c r="Q4324" s="42">
        <f>IF(P4324=13%,ROUND(O4324/(1+P4324)*P4324,2),ROUND(O4324/(1+0.03)*0.02,2))</f>
        <v>0</v>
      </c>
      <c r="R4324" s="42">
        <f>O4324-Q4324</f>
        <v>0</v>
      </c>
      <c r="S4324" s="42">
        <f>N4324-R4324</f>
        <v>742.01</v>
      </c>
      <c r="T4324" s="38">
        <v>2506</v>
      </c>
      <c r="U4324" s="14">
        <f>S4324/H4324</f>
        <v>0.28815474711072447</v>
      </c>
      <c r="V4324" s="19"/>
      <c r="W4324" s="19"/>
      <c r="X4324" s="37" t="s">
        <v>3455</v>
      </c>
    </row>
    <row r="4325" spans="1:24" ht="16.5" customHeight="1">
      <c r="A4325" s="38">
        <v>161</v>
      </c>
      <c r="B4325" s="39">
        <v>10700</v>
      </c>
      <c r="C4325" s="38">
        <v>10275291</v>
      </c>
      <c r="D4325" s="40" t="s">
        <v>3414</v>
      </c>
      <c r="E4325" s="58">
        <v>8</v>
      </c>
      <c r="F4325" s="38">
        <v>85</v>
      </c>
      <c r="G4325" s="38" t="s">
        <v>23</v>
      </c>
      <c r="H4325" s="42">
        <v>3498.8</v>
      </c>
      <c r="I4325" s="37"/>
      <c r="J4325" s="44">
        <v>43277</v>
      </c>
      <c r="K4325" s="42">
        <v>0</v>
      </c>
      <c r="L4325" s="42">
        <v>2490.6</v>
      </c>
      <c r="M4325" s="44">
        <v>45271</v>
      </c>
      <c r="N4325" s="42">
        <v>1008.2</v>
      </c>
      <c r="O4325" s="42">
        <v>0</v>
      </c>
      <c r="P4325" s="45">
        <f>IF(J4325&lt;DATEVALUE("2009-1-1"),3%,13%)</f>
        <v>0.13</v>
      </c>
      <c r="Q4325" s="42">
        <f>IF(P4325=13%,ROUND(O4325/(1+P4325)*P4325,2),ROUND(O4325/(1+0.03)*0.02,2))</f>
        <v>0</v>
      </c>
      <c r="R4325" s="42">
        <f>O4325-Q4325</f>
        <v>0</v>
      </c>
      <c r="S4325" s="42">
        <f>N4325-R4325</f>
        <v>1008.2</v>
      </c>
      <c r="T4325" s="38">
        <v>2506</v>
      </c>
      <c r="U4325" s="14">
        <f>S4325/H4325</f>
        <v>0.28815593917914711</v>
      </c>
      <c r="V4325" s="19"/>
      <c r="W4325" s="19"/>
      <c r="X4325" s="37" t="s">
        <v>3455</v>
      </c>
    </row>
    <row r="4326" spans="1:24" ht="16.5" customHeight="1">
      <c r="A4326" s="38">
        <v>160</v>
      </c>
      <c r="B4326" s="39">
        <v>10700</v>
      </c>
      <c r="C4326" s="38">
        <v>10275290</v>
      </c>
      <c r="D4326" s="40" t="s">
        <v>3413</v>
      </c>
      <c r="E4326" s="58">
        <v>8</v>
      </c>
      <c r="F4326" s="38">
        <v>85</v>
      </c>
      <c r="G4326" s="38" t="s">
        <v>23</v>
      </c>
      <c r="H4326" s="42">
        <v>3600.72</v>
      </c>
      <c r="I4326" s="37"/>
      <c r="J4326" s="44">
        <v>43277</v>
      </c>
      <c r="K4326" s="42">
        <v>0</v>
      </c>
      <c r="L4326" s="42">
        <v>2563.15</v>
      </c>
      <c r="M4326" s="44">
        <v>45271</v>
      </c>
      <c r="N4326" s="42">
        <v>1037.57</v>
      </c>
      <c r="O4326" s="42">
        <v>0</v>
      </c>
      <c r="P4326" s="45">
        <f>IF(J4326&lt;DATEVALUE("2009-1-1"),3%,13%)</f>
        <v>0.13</v>
      </c>
      <c r="Q4326" s="42">
        <f>IF(P4326=13%,ROUND(O4326/(1+P4326)*P4326,2),ROUND(O4326/(1+0.03)*0.02,2))</f>
        <v>0</v>
      </c>
      <c r="R4326" s="42">
        <f>O4326-Q4326</f>
        <v>0</v>
      </c>
      <c r="S4326" s="42">
        <f>N4326-R4326</f>
        <v>1037.57</v>
      </c>
      <c r="T4326" s="38">
        <v>2506</v>
      </c>
      <c r="U4326" s="14">
        <f>S4326/H4326</f>
        <v>0.28815625763736141</v>
      </c>
      <c r="V4326" s="19"/>
      <c r="W4326" s="19"/>
      <c r="X4326" s="37" t="s">
        <v>3455</v>
      </c>
    </row>
    <row r="4327" spans="1:24" ht="16.5" customHeight="1">
      <c r="A4327" s="38">
        <v>164</v>
      </c>
      <c r="B4327" s="39">
        <v>10700</v>
      </c>
      <c r="C4327" s="38">
        <v>10275294</v>
      </c>
      <c r="D4327" s="40" t="s">
        <v>3417</v>
      </c>
      <c r="E4327" s="58">
        <v>8</v>
      </c>
      <c r="F4327" s="38">
        <v>85</v>
      </c>
      <c r="G4327" s="38" t="s">
        <v>23</v>
      </c>
      <c r="H4327" s="42">
        <v>2007.52</v>
      </c>
      <c r="I4327" s="37"/>
      <c r="J4327" s="44">
        <v>43277</v>
      </c>
      <c r="K4327" s="42">
        <v>0</v>
      </c>
      <c r="L4327" s="42">
        <v>1429.04</v>
      </c>
      <c r="M4327" s="44">
        <v>45271</v>
      </c>
      <c r="N4327" s="42">
        <v>578.48</v>
      </c>
      <c r="O4327" s="42">
        <v>0</v>
      </c>
      <c r="P4327" s="45">
        <f>IF(J4327&lt;DATEVALUE("2009-1-1"),3%,13%)</f>
        <v>0.13</v>
      </c>
      <c r="Q4327" s="42">
        <f>IF(P4327=13%,ROUND(O4327/(1+P4327)*P4327,2),ROUND(O4327/(1+0.03)*0.02,2))</f>
        <v>0</v>
      </c>
      <c r="R4327" s="42">
        <f>O4327-Q4327</f>
        <v>0</v>
      </c>
      <c r="S4327" s="42">
        <f>N4327-R4327</f>
        <v>578.48</v>
      </c>
      <c r="T4327" s="38">
        <v>2506</v>
      </c>
      <c r="U4327" s="14">
        <f>S4327/H4327</f>
        <v>0.28815653144177894</v>
      </c>
      <c r="V4327" s="19"/>
      <c r="W4327" s="19"/>
      <c r="X4327" s="37" t="s">
        <v>3455</v>
      </c>
    </row>
    <row r="4328" spans="1:24" ht="16.5" customHeight="1">
      <c r="A4328" s="38">
        <v>153</v>
      </c>
      <c r="B4328" s="39">
        <v>10700</v>
      </c>
      <c r="C4328" s="38">
        <v>10275281</v>
      </c>
      <c r="D4328" s="40" t="s">
        <v>3407</v>
      </c>
      <c r="E4328" s="58">
        <v>8</v>
      </c>
      <c r="F4328" s="38">
        <v>85</v>
      </c>
      <c r="G4328" s="38" t="s">
        <v>23</v>
      </c>
      <c r="H4328" s="42">
        <v>5376</v>
      </c>
      <c r="I4328" s="37"/>
      <c r="J4328" s="44">
        <v>43277</v>
      </c>
      <c r="K4328" s="42">
        <v>0</v>
      </c>
      <c r="L4328" s="42">
        <v>3826.87</v>
      </c>
      <c r="M4328" s="44">
        <v>45271</v>
      </c>
      <c r="N4328" s="42">
        <v>1549.13</v>
      </c>
      <c r="O4328" s="42">
        <v>0</v>
      </c>
      <c r="P4328" s="45">
        <f>IF(J4328&lt;DATEVALUE("2009-1-1"),3%,13%)</f>
        <v>0.13</v>
      </c>
      <c r="Q4328" s="42">
        <f>IF(P4328=13%,ROUND(O4328/(1+P4328)*P4328,2),ROUND(O4328/(1+0.03)*0.02,2))</f>
        <v>0</v>
      </c>
      <c r="R4328" s="42">
        <f>O4328-Q4328</f>
        <v>0</v>
      </c>
      <c r="S4328" s="42">
        <f>N4328-R4328</f>
        <v>1549.13</v>
      </c>
      <c r="T4328" s="38">
        <v>2506</v>
      </c>
      <c r="U4328" s="14">
        <f>S4328/H4328</f>
        <v>0.28815662202380954</v>
      </c>
      <c r="V4328" s="19"/>
      <c r="W4328" s="19"/>
      <c r="X4328" s="37" t="s">
        <v>3455</v>
      </c>
    </row>
    <row r="4329" spans="1:24" ht="16.5" customHeight="1">
      <c r="A4329" s="38">
        <v>154</v>
      </c>
      <c r="B4329" s="39">
        <v>10700</v>
      </c>
      <c r="C4329" s="38">
        <v>10275282</v>
      </c>
      <c r="D4329" s="40" t="s">
        <v>3408</v>
      </c>
      <c r="E4329" s="58">
        <v>4</v>
      </c>
      <c r="F4329" s="38">
        <v>85</v>
      </c>
      <c r="G4329" s="38" t="s">
        <v>23</v>
      </c>
      <c r="H4329" s="42">
        <v>2728</v>
      </c>
      <c r="I4329" s="37"/>
      <c r="J4329" s="44">
        <v>43277</v>
      </c>
      <c r="K4329" s="42">
        <v>0</v>
      </c>
      <c r="L4329" s="42">
        <v>1941.9</v>
      </c>
      <c r="M4329" s="44">
        <v>45271</v>
      </c>
      <c r="N4329" s="42">
        <v>786.1</v>
      </c>
      <c r="O4329" s="42">
        <v>0</v>
      </c>
      <c r="P4329" s="45">
        <f>IF(J4329&lt;DATEVALUE("2009-1-1"),3%,13%)</f>
        <v>0.13</v>
      </c>
      <c r="Q4329" s="42">
        <f>IF(P4329=13%,ROUND(O4329/(1+P4329)*P4329,2),ROUND(O4329/(1+0.03)*0.02,2))</f>
        <v>0</v>
      </c>
      <c r="R4329" s="42">
        <f>O4329-Q4329</f>
        <v>0</v>
      </c>
      <c r="S4329" s="42">
        <f>N4329-R4329</f>
        <v>786.1</v>
      </c>
      <c r="T4329" s="38">
        <v>2506</v>
      </c>
      <c r="U4329" s="14">
        <f>S4329/H4329</f>
        <v>0.28815982404692081</v>
      </c>
      <c r="V4329" s="19"/>
      <c r="W4329" s="19"/>
      <c r="X4329" s="37" t="s">
        <v>3455</v>
      </c>
    </row>
    <row r="4330" spans="1:24" ht="16.5" customHeight="1">
      <c r="A4330" s="38">
        <v>155</v>
      </c>
      <c r="B4330" s="39">
        <v>10700</v>
      </c>
      <c r="C4330" s="38">
        <v>10275283</v>
      </c>
      <c r="D4330" s="40" t="s">
        <v>3409</v>
      </c>
      <c r="E4330" s="58">
        <v>4</v>
      </c>
      <c r="F4330" s="38">
        <v>85</v>
      </c>
      <c r="G4330" s="38" t="s">
        <v>23</v>
      </c>
      <c r="H4330" s="42">
        <v>2728</v>
      </c>
      <c r="I4330" s="37"/>
      <c r="J4330" s="44">
        <v>43277</v>
      </c>
      <c r="K4330" s="42">
        <v>0</v>
      </c>
      <c r="L4330" s="42">
        <v>1941.9</v>
      </c>
      <c r="M4330" s="44">
        <v>45271</v>
      </c>
      <c r="N4330" s="42">
        <v>786.1</v>
      </c>
      <c r="O4330" s="42">
        <v>0</v>
      </c>
      <c r="P4330" s="45">
        <f>IF(J4330&lt;DATEVALUE("2009-1-1"),3%,13%)</f>
        <v>0.13</v>
      </c>
      <c r="Q4330" s="42">
        <f>IF(P4330=13%,ROUND(O4330/(1+P4330)*P4330,2),ROUND(O4330/(1+0.03)*0.02,2))</f>
        <v>0</v>
      </c>
      <c r="R4330" s="42">
        <f>O4330-Q4330</f>
        <v>0</v>
      </c>
      <c r="S4330" s="42">
        <f>N4330-R4330</f>
        <v>786.1</v>
      </c>
      <c r="T4330" s="38">
        <v>2506</v>
      </c>
      <c r="U4330" s="14">
        <f>S4330/H4330</f>
        <v>0.28815982404692081</v>
      </c>
      <c r="V4330" s="19"/>
      <c r="W4330" s="19"/>
      <c r="X4330" s="37" t="s">
        <v>3455</v>
      </c>
    </row>
    <row r="4331" spans="1:24" ht="16.5" customHeight="1">
      <c r="A4331" s="38">
        <v>159</v>
      </c>
      <c r="B4331" s="39">
        <v>10700</v>
      </c>
      <c r="C4331" s="38">
        <v>10275289</v>
      </c>
      <c r="D4331" s="40" t="s">
        <v>3412</v>
      </c>
      <c r="E4331" s="58">
        <v>8</v>
      </c>
      <c r="F4331" s="38">
        <v>85</v>
      </c>
      <c r="G4331" s="38" t="s">
        <v>23</v>
      </c>
      <c r="H4331" s="42">
        <v>3942.56</v>
      </c>
      <c r="I4331" s="37"/>
      <c r="J4331" s="44">
        <v>43277</v>
      </c>
      <c r="K4331" s="42">
        <v>0</v>
      </c>
      <c r="L4331" s="42">
        <v>2806.47</v>
      </c>
      <c r="M4331" s="44">
        <v>45271</v>
      </c>
      <c r="N4331" s="42">
        <v>1136.0899999999999</v>
      </c>
      <c r="O4331" s="42">
        <v>0</v>
      </c>
      <c r="P4331" s="45">
        <f>IF(J4331&lt;DATEVALUE("2009-1-1"),3%,13%)</f>
        <v>0.13</v>
      </c>
      <c r="Q4331" s="42">
        <f>IF(P4331=13%,ROUND(O4331/(1+P4331)*P4331,2),ROUND(O4331/(1+0.03)*0.02,2))</f>
        <v>0</v>
      </c>
      <c r="R4331" s="42">
        <f>O4331-Q4331</f>
        <v>0</v>
      </c>
      <c r="S4331" s="42">
        <f>N4331-R4331</f>
        <v>1136.0899999999999</v>
      </c>
      <c r="T4331" s="38">
        <v>2506</v>
      </c>
      <c r="U4331" s="14">
        <f>S4331/H4331</f>
        <v>0.28816048455825655</v>
      </c>
      <c r="V4331" s="19"/>
      <c r="W4331" s="19"/>
      <c r="X4331" s="37" t="s">
        <v>3455</v>
      </c>
    </row>
    <row r="4332" spans="1:24" ht="16.5" customHeight="1">
      <c r="A4332" s="38">
        <v>156</v>
      </c>
      <c r="B4332" s="39">
        <v>10700</v>
      </c>
      <c r="C4332" s="38">
        <v>10275284</v>
      </c>
      <c r="D4332" s="40" t="s">
        <v>3410</v>
      </c>
      <c r="E4332" s="58">
        <v>8</v>
      </c>
      <c r="F4332" s="38">
        <v>85</v>
      </c>
      <c r="G4332" s="38" t="s">
        <v>23</v>
      </c>
      <c r="H4332" s="42">
        <v>10406.32</v>
      </c>
      <c r="I4332" s="37"/>
      <c r="J4332" s="44">
        <v>43277</v>
      </c>
      <c r="K4332" s="42">
        <v>0</v>
      </c>
      <c r="L4332" s="42">
        <v>7407.62</v>
      </c>
      <c r="M4332" s="44">
        <v>45271</v>
      </c>
      <c r="N4332" s="42">
        <v>2998.7</v>
      </c>
      <c r="O4332" s="42">
        <v>0</v>
      </c>
      <c r="P4332" s="45">
        <f>IF(J4332&lt;DATEVALUE("2009-1-1"),3%,13%)</f>
        <v>0.13</v>
      </c>
      <c r="Q4332" s="42">
        <f>IF(P4332=13%,ROUND(O4332/(1+P4332)*P4332,2),ROUND(O4332/(1+0.03)*0.02,2))</f>
        <v>0</v>
      </c>
      <c r="R4332" s="42">
        <f>O4332-Q4332</f>
        <v>0</v>
      </c>
      <c r="S4332" s="42">
        <f>N4332-R4332</f>
        <v>2998.7</v>
      </c>
      <c r="T4332" s="38">
        <v>2506</v>
      </c>
      <c r="U4332" s="14">
        <f>S4332/H4332</f>
        <v>0.28816142498020431</v>
      </c>
      <c r="V4332" s="19"/>
      <c r="W4332" s="19"/>
      <c r="X4332" s="37" t="s">
        <v>3455</v>
      </c>
    </row>
    <row r="4333" spans="1:24" ht="16.5" customHeight="1">
      <c r="A4333" s="38">
        <v>157</v>
      </c>
      <c r="B4333" s="39">
        <v>10700</v>
      </c>
      <c r="C4333" s="38">
        <v>10275286</v>
      </c>
      <c r="D4333" s="40" t="s">
        <v>26</v>
      </c>
      <c r="E4333" s="58">
        <v>8</v>
      </c>
      <c r="F4333" s="38">
        <v>85</v>
      </c>
      <c r="G4333" s="38" t="s">
        <v>23</v>
      </c>
      <c r="H4333" s="42">
        <v>426.08</v>
      </c>
      <c r="I4333" s="37"/>
      <c r="J4333" s="44">
        <v>43277</v>
      </c>
      <c r="K4333" s="42">
        <v>0</v>
      </c>
      <c r="L4333" s="42">
        <v>303.3</v>
      </c>
      <c r="M4333" s="44">
        <v>45271</v>
      </c>
      <c r="N4333" s="42">
        <v>122.78</v>
      </c>
      <c r="O4333" s="42">
        <v>0</v>
      </c>
      <c r="P4333" s="45">
        <f>IF(J4333&lt;DATEVALUE("2009-1-1"),3%,13%)</f>
        <v>0.13</v>
      </c>
      <c r="Q4333" s="42">
        <f>IF(P4333=13%,ROUND(O4333/(1+P4333)*P4333,2),ROUND(O4333/(1+0.03)*0.02,2))</f>
        <v>0</v>
      </c>
      <c r="R4333" s="42">
        <f>O4333-Q4333</f>
        <v>0</v>
      </c>
      <c r="S4333" s="42">
        <f>N4333-R4333</f>
        <v>122.78</v>
      </c>
      <c r="T4333" s="38">
        <v>2506</v>
      </c>
      <c r="U4333" s="14">
        <f>S4333/H4333</f>
        <v>0.288161847540368</v>
      </c>
      <c r="V4333" s="19"/>
      <c r="W4333" s="19"/>
      <c r="X4333" s="37" t="s">
        <v>3455</v>
      </c>
    </row>
    <row r="4334" spans="1:24" ht="16.5" customHeight="1">
      <c r="A4334" s="38">
        <v>162</v>
      </c>
      <c r="B4334" s="39">
        <v>10700</v>
      </c>
      <c r="C4334" s="38">
        <v>10275292</v>
      </c>
      <c r="D4334" s="40" t="s">
        <v>3415</v>
      </c>
      <c r="E4334" s="58">
        <v>8</v>
      </c>
      <c r="F4334" s="38">
        <v>85</v>
      </c>
      <c r="G4334" s="38" t="s">
        <v>23</v>
      </c>
      <c r="H4334" s="42">
        <v>3984</v>
      </c>
      <c r="I4334" s="37"/>
      <c r="J4334" s="44">
        <v>43277</v>
      </c>
      <c r="K4334" s="42">
        <v>0</v>
      </c>
      <c r="L4334" s="42">
        <v>2835.96</v>
      </c>
      <c r="M4334" s="44">
        <v>45271</v>
      </c>
      <c r="N4334" s="42">
        <v>1148.04</v>
      </c>
      <c r="O4334" s="42">
        <v>0</v>
      </c>
      <c r="P4334" s="45">
        <f>IF(J4334&lt;DATEVALUE("2009-1-1"),3%,13%)</f>
        <v>0.13</v>
      </c>
      <c r="Q4334" s="42">
        <f>IF(P4334=13%,ROUND(O4334/(1+P4334)*P4334,2),ROUND(O4334/(1+0.03)*0.02,2))</f>
        <v>0</v>
      </c>
      <c r="R4334" s="42">
        <f>O4334-Q4334</f>
        <v>0</v>
      </c>
      <c r="S4334" s="42">
        <f>N4334-R4334</f>
        <v>1148.04</v>
      </c>
      <c r="T4334" s="38">
        <v>2506</v>
      </c>
      <c r="U4334" s="14">
        <f>S4334/H4334</f>
        <v>0.28816265060240964</v>
      </c>
      <c r="V4334" s="19"/>
      <c r="W4334" s="19"/>
      <c r="X4334" s="37" t="s">
        <v>3455</v>
      </c>
    </row>
    <row r="4335" spans="1:24" ht="16.5" customHeight="1">
      <c r="A4335" s="38">
        <v>152</v>
      </c>
      <c r="B4335" s="39">
        <v>10700</v>
      </c>
      <c r="C4335" s="38">
        <v>10275280</v>
      </c>
      <c r="D4335" s="40" t="s">
        <v>3406</v>
      </c>
      <c r="E4335" s="58">
        <v>8</v>
      </c>
      <c r="F4335" s="38">
        <v>85</v>
      </c>
      <c r="G4335" s="38" t="s">
        <v>23</v>
      </c>
      <c r="H4335" s="42">
        <v>2791.76</v>
      </c>
      <c r="I4335" s="37"/>
      <c r="J4335" s="44">
        <v>43277</v>
      </c>
      <c r="K4335" s="42">
        <v>0</v>
      </c>
      <c r="L4335" s="42">
        <v>1987.27</v>
      </c>
      <c r="M4335" s="44">
        <v>45271</v>
      </c>
      <c r="N4335" s="42">
        <v>804.49</v>
      </c>
      <c r="O4335" s="42">
        <v>0</v>
      </c>
      <c r="P4335" s="45">
        <f>IF(J4335&lt;DATEVALUE("2009-1-1"),3%,13%)</f>
        <v>0.13</v>
      </c>
      <c r="Q4335" s="42">
        <f>IF(P4335=13%,ROUND(O4335/(1+P4335)*P4335,2),ROUND(O4335/(1+0.03)*0.02,2))</f>
        <v>0</v>
      </c>
      <c r="R4335" s="42">
        <f>O4335-Q4335</f>
        <v>0</v>
      </c>
      <c r="S4335" s="42">
        <f>N4335-R4335</f>
        <v>804.49</v>
      </c>
      <c r="T4335" s="38">
        <v>2506</v>
      </c>
      <c r="U4335" s="14">
        <f>S4335/H4335</f>
        <v>0.28816588818523081</v>
      </c>
      <c r="V4335" s="19"/>
      <c r="W4335" s="19"/>
      <c r="X4335" s="37" t="s">
        <v>3455</v>
      </c>
    </row>
    <row r="4336" spans="1:24" ht="16.5" customHeight="1">
      <c r="A4336" s="38">
        <v>158</v>
      </c>
      <c r="B4336" s="39">
        <v>10700</v>
      </c>
      <c r="C4336" s="38">
        <v>10275288</v>
      </c>
      <c r="D4336" s="40" t="s">
        <v>3411</v>
      </c>
      <c r="E4336" s="58">
        <v>16</v>
      </c>
      <c r="F4336" s="38">
        <v>85</v>
      </c>
      <c r="G4336" s="38" t="s">
        <v>23</v>
      </c>
      <c r="H4336" s="42">
        <v>2735.04</v>
      </c>
      <c r="I4336" s="37"/>
      <c r="J4336" s="44">
        <v>43277</v>
      </c>
      <c r="K4336" s="42">
        <v>0</v>
      </c>
      <c r="L4336" s="42">
        <v>1946.87</v>
      </c>
      <c r="M4336" s="44">
        <v>45271</v>
      </c>
      <c r="N4336" s="42">
        <v>788.17</v>
      </c>
      <c r="O4336" s="42">
        <v>0</v>
      </c>
      <c r="P4336" s="45">
        <f>IF(J4336&lt;DATEVALUE("2009-1-1"),3%,13%)</f>
        <v>0.13</v>
      </c>
      <c r="Q4336" s="42">
        <f>IF(P4336=13%,ROUND(O4336/(1+P4336)*P4336,2),ROUND(O4336/(1+0.03)*0.02,2))</f>
        <v>0</v>
      </c>
      <c r="R4336" s="42">
        <f>O4336-Q4336</f>
        <v>0</v>
      </c>
      <c r="S4336" s="42">
        <f>N4336-R4336</f>
        <v>788.17</v>
      </c>
      <c r="T4336" s="38">
        <v>2506</v>
      </c>
      <c r="U4336" s="14">
        <f>S4336/H4336</f>
        <v>0.2881749444249444</v>
      </c>
      <c r="V4336" s="19"/>
      <c r="W4336" s="19"/>
      <c r="X4336" s="37" t="s">
        <v>3455</v>
      </c>
    </row>
    <row r="4337" spans="1:37" ht="16.5" customHeight="1">
      <c r="A4337" s="38">
        <v>189</v>
      </c>
      <c r="B4337" s="39">
        <v>10703</v>
      </c>
      <c r="C4337" s="38">
        <v>10300455</v>
      </c>
      <c r="D4337" s="40" t="s">
        <v>2479</v>
      </c>
      <c r="E4337" s="58">
        <v>1</v>
      </c>
      <c r="F4337" s="38">
        <v>120</v>
      </c>
      <c r="G4337" s="38" t="s">
        <v>21</v>
      </c>
      <c r="H4337" s="42">
        <v>6965.81</v>
      </c>
      <c r="I4337" s="37"/>
      <c r="J4337" s="44">
        <v>42703</v>
      </c>
      <c r="K4337" s="42">
        <v>0</v>
      </c>
      <c r="L4337" s="42">
        <v>4687.37</v>
      </c>
      <c r="M4337" s="44">
        <v>45274</v>
      </c>
      <c r="N4337" s="42">
        <v>2278.44</v>
      </c>
      <c r="O4337" s="42">
        <v>300</v>
      </c>
      <c r="P4337" s="45">
        <f>IF(J4337&lt;DATEVALUE("2009-1-1"),3%,13%)</f>
        <v>0.13</v>
      </c>
      <c r="Q4337" s="42">
        <f>IF(P4337=13%,ROUND(O4337/(1+P4337)*P4337,2),ROUND(O4337/(1+0.03)*0.02,2))</f>
        <v>34.51</v>
      </c>
      <c r="R4337" s="42">
        <f>O4337-Q4337</f>
        <v>265.49</v>
      </c>
      <c r="S4337" s="42">
        <f>N4337-R4337</f>
        <v>2012.95</v>
      </c>
      <c r="T4337" s="38">
        <v>5000</v>
      </c>
      <c r="U4337" s="14">
        <f>S4337/H4337</f>
        <v>0.28897572572321095</v>
      </c>
      <c r="V4337" s="19"/>
      <c r="W4337" s="19"/>
      <c r="X4337" s="37" t="s">
        <v>3456</v>
      </c>
    </row>
    <row r="4338" spans="1:37" ht="16.5" customHeight="1">
      <c r="A4338" s="38">
        <v>19</v>
      </c>
      <c r="B4338" s="39">
        <v>10724</v>
      </c>
      <c r="C4338" s="38">
        <v>10276431</v>
      </c>
      <c r="D4338" s="40" t="s">
        <v>2475</v>
      </c>
      <c r="E4338" s="38">
        <v>2</v>
      </c>
      <c r="F4338" s="38">
        <v>115</v>
      </c>
      <c r="G4338" s="38" t="s">
        <v>23</v>
      </c>
      <c r="H4338" s="42">
        <v>6039.32</v>
      </c>
      <c r="I4338" s="2"/>
      <c r="J4338" s="44">
        <v>42364</v>
      </c>
      <c r="K4338" s="42">
        <v>0</v>
      </c>
      <c r="L4338" s="42">
        <v>4287.13</v>
      </c>
      <c r="M4338" s="44">
        <v>45016</v>
      </c>
      <c r="N4338" s="42">
        <f>H4338-K4338-L4338</f>
        <v>1752.1899999999996</v>
      </c>
      <c r="O4338" s="42">
        <v>0</v>
      </c>
      <c r="P4338" s="45">
        <v>0.13</v>
      </c>
      <c r="Q4338" s="42">
        <v>0</v>
      </c>
      <c r="R4338" s="42">
        <v>0</v>
      </c>
      <c r="S4338" s="42">
        <v>1752.19</v>
      </c>
      <c r="T4338" s="38">
        <v>1601</v>
      </c>
      <c r="U4338" s="14">
        <f>S4338/H4338</f>
        <v>0.29013034580052061</v>
      </c>
      <c r="V4338" s="19"/>
      <c r="W4338" s="19"/>
      <c r="X4338" s="37" t="s">
        <v>3459</v>
      </c>
    </row>
    <row r="4339" spans="1:37" ht="16.5" customHeight="1">
      <c r="A4339" s="38">
        <v>244</v>
      </c>
      <c r="B4339" s="39">
        <v>10748</v>
      </c>
      <c r="C4339" s="38">
        <v>10310781</v>
      </c>
      <c r="D4339" s="40" t="s">
        <v>29</v>
      </c>
      <c r="E4339" s="58">
        <v>51</v>
      </c>
      <c r="F4339" s="38">
        <v>105</v>
      </c>
      <c r="G4339" s="38" t="s">
        <v>23</v>
      </c>
      <c r="H4339" s="42">
        <v>2232.4899999999998</v>
      </c>
      <c r="I4339" s="57"/>
      <c r="J4339" s="44">
        <v>42668</v>
      </c>
      <c r="K4339" s="42">
        <v>0</v>
      </c>
      <c r="L4339" s="42">
        <v>1583.71</v>
      </c>
      <c r="M4339" s="44">
        <v>45199</v>
      </c>
      <c r="N4339" s="42">
        <f>H4339-L4339</f>
        <v>648.77999999999975</v>
      </c>
      <c r="O4339" s="42">
        <v>0</v>
      </c>
      <c r="P4339" s="45">
        <v>0.13</v>
      </c>
      <c r="Q4339" s="42">
        <v>0</v>
      </c>
      <c r="R4339" s="42">
        <v>0</v>
      </c>
      <c r="S4339" s="42">
        <f>N4339</f>
        <v>648.77999999999975</v>
      </c>
      <c r="T4339" s="38">
        <v>5000</v>
      </c>
      <c r="U4339" s="14">
        <f>S4339/H4339</f>
        <v>0.29060824460579882</v>
      </c>
      <c r="V4339" s="19"/>
      <c r="W4339" s="19"/>
      <c r="X4339" s="37" t="s">
        <v>3459</v>
      </c>
    </row>
    <row r="4340" spans="1:37" ht="16.5" customHeight="1">
      <c r="A4340" s="38">
        <v>164</v>
      </c>
      <c r="B4340" s="39">
        <v>50098</v>
      </c>
      <c r="C4340" s="38">
        <v>10308422</v>
      </c>
      <c r="D4340" s="40" t="s">
        <v>1017</v>
      </c>
      <c r="E4340" s="38">
        <v>2</v>
      </c>
      <c r="F4340" s="38">
        <v>97</v>
      </c>
      <c r="G4340" s="38" t="s">
        <v>23</v>
      </c>
      <c r="H4340" s="42">
        <v>4191.12</v>
      </c>
      <c r="I4340" s="57"/>
      <c r="J4340" s="44">
        <v>42913</v>
      </c>
      <c r="K4340" s="42">
        <v>0</v>
      </c>
      <c r="L4340" s="42">
        <v>2971.81</v>
      </c>
      <c r="M4340" s="44">
        <v>45199</v>
      </c>
      <c r="N4340" s="42">
        <v>1219.31</v>
      </c>
      <c r="O4340" s="42">
        <v>0</v>
      </c>
      <c r="P4340" s="45">
        <v>0.13</v>
      </c>
      <c r="Q4340" s="42">
        <v>0</v>
      </c>
      <c r="R4340" s="42">
        <v>0</v>
      </c>
      <c r="S4340" s="42">
        <v>1219.31</v>
      </c>
      <c r="T4340" s="38">
        <v>5000</v>
      </c>
      <c r="U4340" s="14">
        <f>S4340/H4340</f>
        <v>0.29092700757792667</v>
      </c>
      <c r="V4340" s="19"/>
      <c r="W4340" s="19"/>
      <c r="X4340" s="37" t="s">
        <v>3456</v>
      </c>
    </row>
    <row r="4341" spans="1:37" ht="16.5" customHeight="1">
      <c r="A4341" s="38">
        <v>165</v>
      </c>
      <c r="B4341" s="39">
        <v>50098</v>
      </c>
      <c r="C4341" s="38">
        <v>10308423</v>
      </c>
      <c r="D4341" s="40" t="s">
        <v>1018</v>
      </c>
      <c r="E4341" s="38">
        <v>10</v>
      </c>
      <c r="F4341" s="38">
        <v>97</v>
      </c>
      <c r="G4341" s="38" t="s">
        <v>23</v>
      </c>
      <c r="H4341" s="42">
        <v>49368.04</v>
      </c>
      <c r="I4341" s="57"/>
      <c r="J4341" s="44">
        <v>42913</v>
      </c>
      <c r="K4341" s="42">
        <v>0</v>
      </c>
      <c r="L4341" s="42">
        <v>35005.339999999997</v>
      </c>
      <c r="M4341" s="44">
        <v>45199</v>
      </c>
      <c r="N4341" s="42">
        <v>14362.7</v>
      </c>
      <c r="O4341" s="42">
        <v>0</v>
      </c>
      <c r="P4341" s="45">
        <v>0.13</v>
      </c>
      <c r="Q4341" s="42">
        <v>0</v>
      </c>
      <c r="R4341" s="42">
        <v>0</v>
      </c>
      <c r="S4341" s="42">
        <v>14362.7</v>
      </c>
      <c r="T4341" s="38">
        <v>5000</v>
      </c>
      <c r="U4341" s="14">
        <f>S4341/H4341</f>
        <v>0.29093113682455291</v>
      </c>
      <c r="V4341" s="19"/>
      <c r="W4341" s="19"/>
      <c r="X4341" s="37" t="s">
        <v>3456</v>
      </c>
    </row>
    <row r="4342" spans="1:37" ht="16.5" customHeight="1">
      <c r="A4342" s="38">
        <v>163</v>
      </c>
      <c r="B4342" s="39">
        <v>50098</v>
      </c>
      <c r="C4342" s="38">
        <v>10308421</v>
      </c>
      <c r="D4342" s="40" t="s">
        <v>904</v>
      </c>
      <c r="E4342" s="38">
        <v>5</v>
      </c>
      <c r="F4342" s="38">
        <v>97</v>
      </c>
      <c r="G4342" s="38" t="s">
        <v>23</v>
      </c>
      <c r="H4342" s="42">
        <v>6150.8</v>
      </c>
      <c r="I4342" s="57"/>
      <c r="J4342" s="44">
        <v>42913</v>
      </c>
      <c r="K4342" s="42">
        <v>0</v>
      </c>
      <c r="L4342" s="42">
        <v>4361.25</v>
      </c>
      <c r="M4342" s="44">
        <v>45199</v>
      </c>
      <c r="N4342" s="42">
        <v>1789.55</v>
      </c>
      <c r="O4342" s="42">
        <v>0</v>
      </c>
      <c r="P4342" s="45">
        <v>0.13</v>
      </c>
      <c r="Q4342" s="42">
        <v>0</v>
      </c>
      <c r="R4342" s="42">
        <v>0</v>
      </c>
      <c r="S4342" s="42">
        <v>1789.55</v>
      </c>
      <c r="T4342" s="38">
        <v>5000</v>
      </c>
      <c r="U4342" s="14">
        <f>S4342/H4342</f>
        <v>0.29094589321714248</v>
      </c>
      <c r="V4342" s="19"/>
      <c r="W4342" s="19"/>
      <c r="X4342" s="37" t="s">
        <v>3456</v>
      </c>
    </row>
    <row r="4343" spans="1:37" ht="16.5" customHeight="1">
      <c r="A4343" s="38">
        <v>279</v>
      </c>
      <c r="B4343" s="39">
        <v>10746</v>
      </c>
      <c r="C4343" s="38">
        <v>10310964</v>
      </c>
      <c r="D4343" s="40" t="s">
        <v>615</v>
      </c>
      <c r="E4343" s="41">
        <v>1</v>
      </c>
      <c r="F4343" s="38">
        <v>103</v>
      </c>
      <c r="G4343" s="38" t="s">
        <v>23</v>
      </c>
      <c r="H4343" s="42">
        <v>569.57000000000005</v>
      </c>
      <c r="I4343" s="57"/>
      <c r="J4343" s="44">
        <v>42727</v>
      </c>
      <c r="K4343" s="42">
        <v>0</v>
      </c>
      <c r="L4343" s="42">
        <v>399.38</v>
      </c>
      <c r="M4343" s="44">
        <v>45199</v>
      </c>
      <c r="N4343" s="42">
        <f>H4343-K4343-L4343</f>
        <v>170.19000000000005</v>
      </c>
      <c r="O4343" s="42">
        <v>5</v>
      </c>
      <c r="P4343" s="45">
        <v>0.13</v>
      </c>
      <c r="Q4343" s="42">
        <v>0.57999999999999996</v>
      </c>
      <c r="R4343" s="42">
        <v>4.42</v>
      </c>
      <c r="S4343" s="42">
        <f>N4343-R4343</f>
        <v>165.77000000000007</v>
      </c>
      <c r="T4343" s="38">
        <v>2101</v>
      </c>
      <c r="U4343" s="14">
        <f>S4343/H4343</f>
        <v>0.29104412100356419</v>
      </c>
      <c r="V4343" s="19"/>
      <c r="W4343" s="19"/>
      <c r="X4343" s="37" t="s">
        <v>3463</v>
      </c>
    </row>
    <row r="4344" spans="1:37" ht="16.5" customHeight="1">
      <c r="A4344" s="38">
        <v>915</v>
      </c>
      <c r="B4344" s="39">
        <v>10800</v>
      </c>
      <c r="C4344" s="38">
        <v>10316839</v>
      </c>
      <c r="D4344" s="40" t="s">
        <v>2835</v>
      </c>
      <c r="E4344" s="38">
        <v>1</v>
      </c>
      <c r="F4344" s="38">
        <v>84</v>
      </c>
      <c r="G4344" s="38" t="s">
        <v>23</v>
      </c>
      <c r="H4344" s="42">
        <v>2530.1799999999998</v>
      </c>
      <c r="I4344" s="2"/>
      <c r="J4344" s="44">
        <v>43309</v>
      </c>
      <c r="K4344" s="42">
        <v>0</v>
      </c>
      <c r="L4344" s="42">
        <v>1506.29</v>
      </c>
      <c r="M4344" s="44">
        <v>45016</v>
      </c>
      <c r="N4344" s="42">
        <f>H4344-K4344-L4344</f>
        <v>1023.8899999999999</v>
      </c>
      <c r="O4344" s="42">
        <v>323.89</v>
      </c>
      <c r="P4344" s="45">
        <v>0.13</v>
      </c>
      <c r="Q4344" s="42">
        <v>37.26</v>
      </c>
      <c r="R4344" s="42">
        <v>286.63</v>
      </c>
      <c r="S4344" s="42">
        <f>N4344-R4344</f>
        <v>737.25999999999988</v>
      </c>
      <c r="T4344" s="38">
        <v>2505</v>
      </c>
      <c r="U4344" s="14">
        <f>S4344/H4344</f>
        <v>0.29138638357745295</v>
      </c>
      <c r="V4344" s="19"/>
      <c r="W4344" s="19"/>
      <c r="X4344" s="37" t="s">
        <v>3465</v>
      </c>
    </row>
    <row r="4345" spans="1:37" ht="16.5" customHeight="1">
      <c r="A4345" s="38">
        <v>147</v>
      </c>
      <c r="B4345" s="39">
        <v>10743</v>
      </c>
      <c r="C4345" s="38">
        <v>10301047</v>
      </c>
      <c r="D4345" s="40" t="s">
        <v>554</v>
      </c>
      <c r="E4345" s="38">
        <v>3</v>
      </c>
      <c r="F4345" s="38">
        <v>100</v>
      </c>
      <c r="G4345" s="38" t="s">
        <v>23</v>
      </c>
      <c r="H4345" s="42">
        <v>12023.07</v>
      </c>
      <c r="I4345" s="56"/>
      <c r="J4345" s="44">
        <v>42821</v>
      </c>
      <c r="K4345" s="42">
        <v>0</v>
      </c>
      <c r="L4345" s="42">
        <v>8502.98</v>
      </c>
      <c r="M4345" s="44">
        <v>45169</v>
      </c>
      <c r="N4345" s="42">
        <f>H4345-K4345-L4345</f>
        <v>3520.09</v>
      </c>
      <c r="O4345" s="42">
        <v>0</v>
      </c>
      <c r="P4345" s="45">
        <v>0.13</v>
      </c>
      <c r="Q4345" s="42">
        <v>0</v>
      </c>
      <c r="R4345" s="42">
        <v>0</v>
      </c>
      <c r="S4345" s="42">
        <f>N4345-R4345</f>
        <v>3520.09</v>
      </c>
      <c r="T4345" s="38">
        <v>5000</v>
      </c>
      <c r="U4345" s="14">
        <f>S4345/H4345</f>
        <v>0.29277796769044845</v>
      </c>
      <c r="V4345" s="19"/>
      <c r="W4345" s="19"/>
      <c r="X4345" s="37" t="s">
        <v>3463</v>
      </c>
    </row>
    <row r="4346" spans="1:37" ht="16.5" customHeight="1">
      <c r="A4346" s="38">
        <v>279</v>
      </c>
      <c r="B4346" s="39">
        <v>10736</v>
      </c>
      <c r="C4346" s="38">
        <v>10319102</v>
      </c>
      <c r="D4346" s="40" t="s">
        <v>1248</v>
      </c>
      <c r="E4346" s="38">
        <v>1</v>
      </c>
      <c r="F4346" s="38">
        <v>120</v>
      </c>
      <c r="G4346" s="38" t="s">
        <v>279</v>
      </c>
      <c r="H4346" s="42">
        <v>85001.81</v>
      </c>
      <c r="I4346" s="55"/>
      <c r="J4346" s="44">
        <v>42425</v>
      </c>
      <c r="K4346" s="42">
        <v>0</v>
      </c>
      <c r="L4346" s="42">
        <v>59890.82</v>
      </c>
      <c r="M4346" s="44">
        <v>45138</v>
      </c>
      <c r="N4346" s="42">
        <f>H4346-K4346-L4346</f>
        <v>25110.989999999998</v>
      </c>
      <c r="O4346" s="42">
        <v>200</v>
      </c>
      <c r="P4346" s="45">
        <v>0.13</v>
      </c>
      <c r="Q4346" s="42">
        <v>23.01</v>
      </c>
      <c r="R4346" s="42">
        <v>176.99</v>
      </c>
      <c r="S4346" s="42">
        <v>24934</v>
      </c>
      <c r="T4346" s="38">
        <v>1802</v>
      </c>
      <c r="U4346" s="14">
        <f>S4346/H4346</f>
        <v>0.2933349301620754</v>
      </c>
      <c r="V4346" s="19"/>
      <c r="W4346" s="19"/>
      <c r="X4346" s="37" t="s">
        <v>3461</v>
      </c>
    </row>
    <row r="4347" spans="1:37" ht="16.5" customHeight="1">
      <c r="A4347" s="38">
        <v>183</v>
      </c>
      <c r="B4347" s="39">
        <v>10741</v>
      </c>
      <c r="C4347" s="38">
        <v>10281794</v>
      </c>
      <c r="D4347" s="40" t="s">
        <v>1408</v>
      </c>
      <c r="E4347" s="38">
        <v>3</v>
      </c>
      <c r="F4347" s="38">
        <v>106</v>
      </c>
      <c r="G4347" s="38" t="s">
        <v>23</v>
      </c>
      <c r="H4347" s="42">
        <v>4743.6000000000004</v>
      </c>
      <c r="I4347" s="49"/>
      <c r="J4347" s="44">
        <v>42640</v>
      </c>
      <c r="K4347" s="42">
        <v>0</v>
      </c>
      <c r="L4347" s="42">
        <v>3348.54</v>
      </c>
      <c r="M4347" s="44">
        <v>45107</v>
      </c>
      <c r="N4347" s="42">
        <f>H4347-K4347-L4347</f>
        <v>1395.0600000000004</v>
      </c>
      <c r="O4347" s="42">
        <v>0</v>
      </c>
      <c r="P4347" s="45">
        <v>0.13</v>
      </c>
      <c r="Q4347" s="42">
        <v>0</v>
      </c>
      <c r="R4347" s="42">
        <v>0</v>
      </c>
      <c r="S4347" s="42">
        <f>N4347-R4347</f>
        <v>1395.0600000000004</v>
      </c>
      <c r="T4347" s="38">
        <v>5000</v>
      </c>
      <c r="U4347" s="14">
        <f>S4347/H4347</f>
        <v>0.2940930938527701</v>
      </c>
      <c r="V4347" s="19"/>
      <c r="W4347" s="19"/>
      <c r="X4347" s="37" t="s">
        <v>3462</v>
      </c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</row>
    <row r="4348" spans="1:37" ht="16.5" customHeight="1">
      <c r="A4348" s="38">
        <v>196</v>
      </c>
      <c r="B4348" s="39">
        <v>10741</v>
      </c>
      <c r="C4348" s="38">
        <v>10281795</v>
      </c>
      <c r="D4348" s="40" t="s">
        <v>79</v>
      </c>
      <c r="E4348" s="38">
        <v>3</v>
      </c>
      <c r="F4348" s="38">
        <v>106</v>
      </c>
      <c r="G4348" s="38" t="s">
        <v>23</v>
      </c>
      <c r="H4348" s="42">
        <v>5333.34</v>
      </c>
      <c r="I4348" s="49"/>
      <c r="J4348" s="44">
        <v>42640</v>
      </c>
      <c r="K4348" s="42">
        <v>0</v>
      </c>
      <c r="L4348" s="42">
        <v>3764.78</v>
      </c>
      <c r="M4348" s="44">
        <v>45107</v>
      </c>
      <c r="N4348" s="42">
        <f>H4348-K4348-L4348</f>
        <v>1568.56</v>
      </c>
      <c r="O4348" s="42">
        <v>0</v>
      </c>
      <c r="P4348" s="45">
        <v>0.13</v>
      </c>
      <c r="Q4348" s="42">
        <v>0</v>
      </c>
      <c r="R4348" s="42">
        <v>0</v>
      </c>
      <c r="S4348" s="42">
        <f>N4348-R4348</f>
        <v>1568.56</v>
      </c>
      <c r="T4348" s="38">
        <v>5000</v>
      </c>
      <c r="U4348" s="14">
        <f>S4348/H4348</f>
        <v>0.29410463236920953</v>
      </c>
      <c r="V4348" s="19"/>
      <c r="W4348" s="19"/>
      <c r="X4348" s="37" t="s">
        <v>3462</v>
      </c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</row>
    <row r="4349" spans="1:37" ht="16.5" customHeight="1">
      <c r="A4349" s="38">
        <v>127</v>
      </c>
      <c r="B4349" s="39">
        <v>10734</v>
      </c>
      <c r="C4349" s="38">
        <v>10299379</v>
      </c>
      <c r="D4349" s="40" t="s">
        <v>76</v>
      </c>
      <c r="E4349" s="58">
        <v>6</v>
      </c>
      <c r="F4349" s="38">
        <v>87</v>
      </c>
      <c r="G4349" s="38" t="s">
        <v>23</v>
      </c>
      <c r="H4349" s="42">
        <v>7179.48</v>
      </c>
      <c r="I4349" s="37"/>
      <c r="J4349" s="44">
        <v>43215</v>
      </c>
      <c r="K4349" s="42">
        <v>0</v>
      </c>
      <c r="L4349" s="42">
        <v>5058.58</v>
      </c>
      <c r="M4349" s="44">
        <v>45231</v>
      </c>
      <c r="N4349" s="42">
        <v>2120.9</v>
      </c>
      <c r="O4349" s="42">
        <v>0</v>
      </c>
      <c r="P4349" s="45">
        <f>IF(J4349&lt;DATEVALUE("2009-1-1"),3%,13%)</f>
        <v>0.13</v>
      </c>
      <c r="Q4349" s="42">
        <f>IF(P4349=13%,ROUND(O4349/(1+P4349)*P4349,2),ROUND(O4349/(1+0.03)*0.02,2))</f>
        <v>0</v>
      </c>
      <c r="R4349" s="42">
        <f>O4349-Q4349</f>
        <v>0</v>
      </c>
      <c r="S4349" s="42">
        <f>N4349-R4349</f>
        <v>2120.9</v>
      </c>
      <c r="T4349" s="38">
        <v>5000</v>
      </c>
      <c r="U4349" s="14">
        <f>S4349/H4349</f>
        <v>0.29541136683993829</v>
      </c>
      <c r="V4349" s="19"/>
      <c r="W4349" s="19"/>
      <c r="X4349" s="37" t="s">
        <v>3460</v>
      </c>
    </row>
    <row r="4350" spans="1:37" ht="16.5" customHeight="1">
      <c r="A4350" s="38">
        <v>10</v>
      </c>
      <c r="B4350" s="39">
        <v>10727</v>
      </c>
      <c r="C4350" s="38">
        <v>10311263</v>
      </c>
      <c r="D4350" s="40" t="s">
        <v>209</v>
      </c>
      <c r="E4350" s="38">
        <v>100</v>
      </c>
      <c r="F4350" s="38">
        <v>106</v>
      </c>
      <c r="G4350" s="38" t="s">
        <v>23</v>
      </c>
      <c r="H4350" s="42">
        <v>4230</v>
      </c>
      <c r="I4350" s="56"/>
      <c r="J4350" s="44">
        <v>42624</v>
      </c>
      <c r="K4350" s="42">
        <v>0</v>
      </c>
      <c r="L4350" s="42">
        <v>2980.4</v>
      </c>
      <c r="M4350" s="44">
        <v>45169</v>
      </c>
      <c r="N4350" s="42">
        <f>H4350-K4350-L4350</f>
        <v>1249.5999999999999</v>
      </c>
      <c r="O4350" s="42">
        <v>0</v>
      </c>
      <c r="P4350" s="45">
        <v>0.13</v>
      </c>
      <c r="Q4350" s="42">
        <v>0</v>
      </c>
      <c r="R4350" s="42">
        <v>0</v>
      </c>
      <c r="S4350" s="42">
        <v>1249.5999999999999</v>
      </c>
      <c r="T4350" s="38">
        <v>5000</v>
      </c>
      <c r="U4350" s="14">
        <f>S4350/H4350</f>
        <v>0.29541371158392432</v>
      </c>
      <c r="V4350" s="19"/>
      <c r="W4350" s="19"/>
      <c r="X4350" s="37" t="s">
        <v>3471</v>
      </c>
    </row>
    <row r="4351" spans="1:37" ht="16.5" customHeight="1">
      <c r="A4351" s="38">
        <v>328</v>
      </c>
      <c r="B4351" s="39">
        <v>10729</v>
      </c>
      <c r="C4351" s="38">
        <v>10292987</v>
      </c>
      <c r="D4351" s="40" t="s">
        <v>425</v>
      </c>
      <c r="E4351" s="58">
        <v>1</v>
      </c>
      <c r="F4351" s="38">
        <v>120</v>
      </c>
      <c r="G4351" s="38" t="s">
        <v>21</v>
      </c>
      <c r="H4351" s="42">
        <v>21234.67</v>
      </c>
      <c r="I4351" s="37"/>
      <c r="J4351" s="44">
        <v>42551</v>
      </c>
      <c r="K4351" s="42">
        <v>0</v>
      </c>
      <c r="L4351" s="42">
        <v>14961.65</v>
      </c>
      <c r="M4351" s="44">
        <v>45259</v>
      </c>
      <c r="N4351" s="42">
        <v>6273.02</v>
      </c>
      <c r="O4351" s="42">
        <v>0</v>
      </c>
      <c r="P4351" s="45">
        <f>IF(J4351&lt;DATEVALUE("2009-1-1"),3%,13%)</f>
        <v>0.13</v>
      </c>
      <c r="Q4351" s="42">
        <f>IF(P4351=13%,ROUND(O4351/(1+P4351)*P4351,2),ROUND(O4351/(1+0.03)*0.02,2))</f>
        <v>0</v>
      </c>
      <c r="R4351" s="42">
        <f>O4351-Q4351</f>
        <v>0</v>
      </c>
      <c r="S4351" s="42">
        <f>N4351-R4351</f>
        <v>6273.02</v>
      </c>
      <c r="T4351" s="38">
        <v>1601</v>
      </c>
      <c r="U4351" s="14">
        <f>S4351/H4351</f>
        <v>0.2954140563521826</v>
      </c>
      <c r="V4351" s="19"/>
      <c r="W4351" s="19"/>
      <c r="X4351" s="37" t="s">
        <v>3459</v>
      </c>
    </row>
    <row r="4352" spans="1:37" ht="16.5" customHeight="1">
      <c r="A4352" s="38">
        <v>448</v>
      </c>
      <c r="B4352" s="39">
        <v>10877</v>
      </c>
      <c r="C4352" s="38">
        <v>10324469</v>
      </c>
      <c r="D4352" s="40" t="s">
        <v>2193</v>
      </c>
      <c r="E4352" s="58">
        <v>1</v>
      </c>
      <c r="F4352" s="38">
        <v>120</v>
      </c>
      <c r="G4352" s="38" t="s">
        <v>21</v>
      </c>
      <c r="H4352" s="42">
        <v>12974.36</v>
      </c>
      <c r="I4352" s="37"/>
      <c r="J4352" s="44">
        <v>42551</v>
      </c>
      <c r="K4352" s="42">
        <v>0</v>
      </c>
      <c r="L4352" s="42">
        <v>9141.5400000000009</v>
      </c>
      <c r="M4352" s="44">
        <v>45249</v>
      </c>
      <c r="N4352" s="42">
        <v>3832.82</v>
      </c>
      <c r="O4352" s="42">
        <v>0</v>
      </c>
      <c r="P4352" s="45">
        <f>IF(J4352&lt;DATEVALUE("2009-1-1"),3%,13%)</f>
        <v>0.13</v>
      </c>
      <c r="Q4352" s="42">
        <f>IF(P4352=13%,ROUND(O4352/(1+P4352)*P4352,2),ROUND(O4352/(1+0.03)*0.02,2))</f>
        <v>0</v>
      </c>
      <c r="R4352" s="42">
        <f>O4352-Q4352</f>
        <v>0</v>
      </c>
      <c r="S4352" s="42">
        <f>N4352-R4352</f>
        <v>3832.82</v>
      </c>
      <c r="T4352" s="38">
        <v>5000</v>
      </c>
      <c r="U4352" s="14">
        <f>S4352/H4352</f>
        <v>0.29541495688419311</v>
      </c>
      <c r="V4352" s="19"/>
      <c r="W4352" s="19"/>
      <c r="X4352" s="37" t="s">
        <v>3462</v>
      </c>
    </row>
    <row r="4353" spans="1:37" ht="16.5" customHeight="1">
      <c r="A4353" s="38">
        <v>49</v>
      </c>
      <c r="B4353" s="39">
        <v>10741</v>
      </c>
      <c r="C4353" s="38">
        <v>10282492</v>
      </c>
      <c r="D4353" s="40" t="s">
        <v>2220</v>
      </c>
      <c r="E4353" s="38">
        <v>5</v>
      </c>
      <c r="F4353" s="38">
        <v>120</v>
      </c>
      <c r="G4353" s="38" t="s">
        <v>21</v>
      </c>
      <c r="H4353" s="42">
        <v>125365</v>
      </c>
      <c r="I4353" s="2"/>
      <c r="J4353" s="44">
        <v>42367</v>
      </c>
      <c r="K4353" s="42">
        <v>0</v>
      </c>
      <c r="L4353" s="42">
        <v>88329.98</v>
      </c>
      <c r="M4353" s="44">
        <v>45077</v>
      </c>
      <c r="N4353" s="42">
        <f>H4353-K4353-L4353</f>
        <v>37035.020000000004</v>
      </c>
      <c r="O4353" s="42">
        <v>0</v>
      </c>
      <c r="P4353" s="45">
        <v>0.13</v>
      </c>
      <c r="Q4353" s="42">
        <v>0</v>
      </c>
      <c r="R4353" s="42">
        <v>0</v>
      </c>
      <c r="S4353" s="42">
        <f>N4353-R4353</f>
        <v>37035.020000000004</v>
      </c>
      <c r="T4353" s="38">
        <v>5000</v>
      </c>
      <c r="U4353" s="14">
        <f>S4353/H4353</f>
        <v>0.29541754078091975</v>
      </c>
      <c r="V4353" s="19"/>
      <c r="W4353" s="19"/>
      <c r="X4353" s="37" t="s">
        <v>3462</v>
      </c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</row>
    <row r="4354" spans="1:37" ht="16.5" customHeight="1">
      <c r="A4354" s="38">
        <v>114</v>
      </c>
      <c r="B4354" s="39">
        <v>10736</v>
      </c>
      <c r="C4354" s="38">
        <v>10284117</v>
      </c>
      <c r="D4354" s="40" t="s">
        <v>1906</v>
      </c>
      <c r="E4354" s="31">
        <v>1</v>
      </c>
      <c r="F4354" s="38">
        <v>120</v>
      </c>
      <c r="G4354" s="38" t="s">
        <v>21</v>
      </c>
      <c r="H4354" s="42">
        <v>5196.58</v>
      </c>
      <c r="I4354" s="49"/>
      <c r="J4354" s="44">
        <v>42395</v>
      </c>
      <c r="K4354" s="42">
        <v>0</v>
      </c>
      <c r="L4354" s="42">
        <v>3661.41</v>
      </c>
      <c r="M4354" s="44">
        <v>45107</v>
      </c>
      <c r="N4354" s="42">
        <f>H4354-K4354-L4354</f>
        <v>1535.17</v>
      </c>
      <c r="O4354" s="42">
        <v>0</v>
      </c>
      <c r="P4354" s="45">
        <v>0.13</v>
      </c>
      <c r="Q4354" s="42">
        <v>0</v>
      </c>
      <c r="R4354" s="42">
        <v>0</v>
      </c>
      <c r="S4354" s="42">
        <f>N4354-R4354</f>
        <v>1535.17</v>
      </c>
      <c r="T4354" s="38">
        <v>5000</v>
      </c>
      <c r="U4354" s="14">
        <f>S4354/H4354</f>
        <v>0.29541929499786401</v>
      </c>
      <c r="V4354" s="19"/>
      <c r="W4354" s="19"/>
      <c r="X4354" s="37" t="s">
        <v>3461</v>
      </c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</row>
    <row r="4355" spans="1:37" ht="16.5" customHeight="1">
      <c r="A4355" s="38">
        <v>446</v>
      </c>
      <c r="B4355" s="39">
        <v>10736</v>
      </c>
      <c r="C4355" s="38">
        <v>10283035</v>
      </c>
      <c r="D4355" s="40" t="s">
        <v>1384</v>
      </c>
      <c r="E4355" s="38">
        <v>6</v>
      </c>
      <c r="F4355" s="38">
        <v>60</v>
      </c>
      <c r="G4355" s="38" t="s">
        <v>23</v>
      </c>
      <c r="H4355" s="42">
        <v>4242.4799999999996</v>
      </c>
      <c r="I4355" s="55"/>
      <c r="J4355" s="44">
        <v>43977</v>
      </c>
      <c r="K4355" s="42">
        <v>0</v>
      </c>
      <c r="L4355" s="42">
        <v>2552.4899999999998</v>
      </c>
      <c r="M4355" s="44">
        <v>45138</v>
      </c>
      <c r="N4355" s="42">
        <f>H4355-K4355-L4355</f>
        <v>1689.9899999999998</v>
      </c>
      <c r="O4355" s="42">
        <v>492</v>
      </c>
      <c r="P4355" s="45">
        <v>0.13</v>
      </c>
      <c r="Q4355" s="42">
        <v>56.6</v>
      </c>
      <c r="R4355" s="42">
        <v>435.4</v>
      </c>
      <c r="S4355" s="42">
        <v>1254.5899999999999</v>
      </c>
      <c r="T4355" s="38">
        <v>5000</v>
      </c>
      <c r="U4355" s="14">
        <f>S4355/H4355</f>
        <v>0.29572089909675475</v>
      </c>
      <c r="V4355" s="19"/>
      <c r="W4355" s="19"/>
      <c r="X4355" s="37" t="s">
        <v>3461</v>
      </c>
    </row>
    <row r="4356" spans="1:37" ht="16.5" customHeight="1">
      <c r="A4356" s="38">
        <v>130</v>
      </c>
      <c r="B4356" s="39">
        <v>10726</v>
      </c>
      <c r="C4356" s="38">
        <v>10299261</v>
      </c>
      <c r="D4356" s="40" t="s">
        <v>305</v>
      </c>
      <c r="E4356" s="58">
        <v>6</v>
      </c>
      <c r="F4356" s="38">
        <v>95</v>
      </c>
      <c r="G4356" s="38" t="s">
        <v>23</v>
      </c>
      <c r="H4356" s="42">
        <v>5122.92</v>
      </c>
      <c r="I4356" s="57"/>
      <c r="J4356" s="44">
        <v>42974</v>
      </c>
      <c r="K4356" s="42">
        <v>0</v>
      </c>
      <c r="L4356" s="42">
        <v>3602.79</v>
      </c>
      <c r="M4356" s="44">
        <v>45199</v>
      </c>
      <c r="N4356" s="42">
        <f>H4356-L4356</f>
        <v>1520.13</v>
      </c>
      <c r="O4356" s="42">
        <v>0</v>
      </c>
      <c r="P4356" s="45">
        <v>0.13</v>
      </c>
      <c r="Q4356" s="42">
        <v>0</v>
      </c>
      <c r="R4356" s="42">
        <v>0</v>
      </c>
      <c r="S4356" s="42">
        <f>N4356</f>
        <v>1520.13</v>
      </c>
      <c r="T4356" s="38">
        <v>5000</v>
      </c>
      <c r="U4356" s="14">
        <f>S4356/H4356</f>
        <v>0.29673116113466541</v>
      </c>
      <c r="V4356" s="19"/>
      <c r="W4356" s="19"/>
      <c r="X4356" s="37" t="s">
        <v>3459</v>
      </c>
    </row>
    <row r="4357" spans="1:37" ht="16.5" customHeight="1">
      <c r="A4357" s="38">
        <v>89</v>
      </c>
      <c r="B4357" s="39">
        <v>10717</v>
      </c>
      <c r="C4357" s="38">
        <v>10312159</v>
      </c>
      <c r="D4357" s="40" t="s">
        <v>126</v>
      </c>
      <c r="E4357" s="38">
        <v>4</v>
      </c>
      <c r="F4357" s="38">
        <v>95</v>
      </c>
      <c r="G4357" s="38" t="s">
        <v>23</v>
      </c>
      <c r="H4357" s="42">
        <v>2051.2800000000002</v>
      </c>
      <c r="I4357" s="57"/>
      <c r="J4357" s="44">
        <v>42973</v>
      </c>
      <c r="K4357" s="42">
        <v>0</v>
      </c>
      <c r="L4357" s="42">
        <v>1442.6</v>
      </c>
      <c r="M4357" s="44">
        <v>45199</v>
      </c>
      <c r="N4357" s="42">
        <v>608.67999999999995</v>
      </c>
      <c r="O4357" s="42">
        <v>0</v>
      </c>
      <c r="P4357" s="45">
        <v>0.13</v>
      </c>
      <c r="Q4357" s="42">
        <v>0</v>
      </c>
      <c r="R4357" s="42">
        <v>0</v>
      </c>
      <c r="S4357" s="42">
        <v>608.67999999999995</v>
      </c>
      <c r="T4357" s="38">
        <v>5000</v>
      </c>
      <c r="U4357" s="14">
        <f>S4357/H4357</f>
        <v>0.29673179673179667</v>
      </c>
      <c r="V4357" s="19"/>
      <c r="W4357" s="19"/>
      <c r="X4357" s="37" t="s">
        <v>3457</v>
      </c>
    </row>
    <row r="4358" spans="1:37" ht="16.5" customHeight="1">
      <c r="A4358" s="38">
        <v>93</v>
      </c>
      <c r="B4358" s="39">
        <v>10717</v>
      </c>
      <c r="C4358" s="38">
        <v>10312163</v>
      </c>
      <c r="D4358" s="40" t="s">
        <v>236</v>
      </c>
      <c r="E4358" s="38">
        <v>5</v>
      </c>
      <c r="F4358" s="38">
        <v>95</v>
      </c>
      <c r="G4358" s="38" t="s">
        <v>23</v>
      </c>
      <c r="H4358" s="42">
        <v>1965.8</v>
      </c>
      <c r="I4358" s="57"/>
      <c r="J4358" s="44">
        <v>42973</v>
      </c>
      <c r="K4358" s="42">
        <v>0</v>
      </c>
      <c r="L4358" s="42">
        <v>1382.48</v>
      </c>
      <c r="M4358" s="44">
        <v>45199</v>
      </c>
      <c r="N4358" s="42">
        <v>583.32000000000005</v>
      </c>
      <c r="O4358" s="42">
        <v>0</v>
      </c>
      <c r="P4358" s="45">
        <v>0.13</v>
      </c>
      <c r="Q4358" s="42">
        <v>0</v>
      </c>
      <c r="R4358" s="42">
        <v>0</v>
      </c>
      <c r="S4358" s="42">
        <v>583.32000000000005</v>
      </c>
      <c r="T4358" s="38">
        <v>5000</v>
      </c>
      <c r="U4358" s="14">
        <f>S4358/H4358</f>
        <v>0.29673415403398112</v>
      </c>
      <c r="V4358" s="19"/>
      <c r="W4358" s="19"/>
      <c r="X4358" s="37" t="s">
        <v>3457</v>
      </c>
    </row>
    <row r="4359" spans="1:37" ht="16.5" customHeight="1">
      <c r="A4359" s="38">
        <v>85</v>
      </c>
      <c r="B4359" s="39">
        <v>10717</v>
      </c>
      <c r="C4359" s="38">
        <v>10311934</v>
      </c>
      <c r="D4359" s="40" t="s">
        <v>128</v>
      </c>
      <c r="E4359" s="38">
        <v>1</v>
      </c>
      <c r="F4359" s="38">
        <v>95</v>
      </c>
      <c r="G4359" s="38" t="s">
        <v>23</v>
      </c>
      <c r="H4359" s="42">
        <v>1709.4</v>
      </c>
      <c r="I4359" s="57"/>
      <c r="J4359" s="44">
        <v>42973</v>
      </c>
      <c r="K4359" s="42">
        <v>0</v>
      </c>
      <c r="L4359" s="42">
        <v>1202.1600000000001</v>
      </c>
      <c r="M4359" s="44">
        <v>45199</v>
      </c>
      <c r="N4359" s="42">
        <v>507.24</v>
      </c>
      <c r="O4359" s="42">
        <v>0</v>
      </c>
      <c r="P4359" s="45">
        <v>0.13</v>
      </c>
      <c r="Q4359" s="42">
        <v>0</v>
      </c>
      <c r="R4359" s="42">
        <v>0</v>
      </c>
      <c r="S4359" s="42">
        <v>507.24</v>
      </c>
      <c r="T4359" s="38">
        <v>5000</v>
      </c>
      <c r="U4359" s="14">
        <f>S4359/H4359</f>
        <v>0.29673569673569672</v>
      </c>
      <c r="V4359" s="19"/>
      <c r="W4359" s="19"/>
      <c r="X4359" s="37" t="s">
        <v>3457</v>
      </c>
    </row>
    <row r="4360" spans="1:37" ht="16.5" customHeight="1">
      <c r="A4360" s="38">
        <v>257</v>
      </c>
      <c r="B4360" s="39">
        <v>10745</v>
      </c>
      <c r="C4360" s="38">
        <v>10308620</v>
      </c>
      <c r="D4360" s="40" t="s">
        <v>76</v>
      </c>
      <c r="E4360" s="58">
        <v>2</v>
      </c>
      <c r="F4360" s="38">
        <v>95</v>
      </c>
      <c r="G4360" s="38" t="s">
        <v>23</v>
      </c>
      <c r="H4360" s="42">
        <v>2393.16</v>
      </c>
      <c r="I4360" s="57"/>
      <c r="J4360" s="44">
        <v>42974</v>
      </c>
      <c r="K4360" s="42">
        <v>0</v>
      </c>
      <c r="L4360" s="42">
        <v>1683.02</v>
      </c>
      <c r="M4360" s="44">
        <v>45199</v>
      </c>
      <c r="N4360" s="42">
        <f>H4360-K4360-L4360</f>
        <v>710.13999999999987</v>
      </c>
      <c r="O4360" s="42">
        <v>0</v>
      </c>
      <c r="P4360" s="45">
        <v>0.13</v>
      </c>
      <c r="Q4360" s="42">
        <v>0</v>
      </c>
      <c r="R4360" s="42">
        <v>0</v>
      </c>
      <c r="S4360" s="42">
        <f>N4360-R4360</f>
        <v>710.13999999999987</v>
      </c>
      <c r="T4360" s="38">
        <v>5000</v>
      </c>
      <c r="U4360" s="14">
        <f>S4360/H4360</f>
        <v>0.29673736816593954</v>
      </c>
      <c r="V4360" s="19"/>
      <c r="W4360" s="19"/>
      <c r="X4360" s="37" t="s">
        <v>3463</v>
      </c>
    </row>
    <row r="4361" spans="1:37" ht="16.5" customHeight="1">
      <c r="A4361" s="38">
        <v>94</v>
      </c>
      <c r="B4361" s="39">
        <v>10717</v>
      </c>
      <c r="C4361" s="38">
        <v>10312171</v>
      </c>
      <c r="D4361" s="40" t="s">
        <v>237</v>
      </c>
      <c r="E4361" s="38">
        <v>8</v>
      </c>
      <c r="F4361" s="38">
        <v>95</v>
      </c>
      <c r="G4361" s="38" t="s">
        <v>23</v>
      </c>
      <c r="H4361" s="42">
        <v>3829.04</v>
      </c>
      <c r="I4361" s="57"/>
      <c r="J4361" s="44">
        <v>42973</v>
      </c>
      <c r="K4361" s="42">
        <v>0</v>
      </c>
      <c r="L4361" s="42">
        <v>2692.82</v>
      </c>
      <c r="M4361" s="44">
        <v>45199</v>
      </c>
      <c r="N4361" s="42">
        <v>1136.22</v>
      </c>
      <c r="O4361" s="42">
        <v>0</v>
      </c>
      <c r="P4361" s="45">
        <v>0.13</v>
      </c>
      <c r="Q4361" s="42">
        <v>0</v>
      </c>
      <c r="R4361" s="42">
        <v>0</v>
      </c>
      <c r="S4361" s="42">
        <v>1136.22</v>
      </c>
      <c r="T4361" s="38">
        <v>5000</v>
      </c>
      <c r="U4361" s="14">
        <f>S4361/H4361</f>
        <v>0.29673756346238223</v>
      </c>
      <c r="V4361" s="19"/>
      <c r="W4361" s="19"/>
      <c r="X4361" s="37" t="s">
        <v>3457</v>
      </c>
    </row>
    <row r="4362" spans="1:37" ht="16.5" customHeight="1">
      <c r="A4362" s="38">
        <v>86</v>
      </c>
      <c r="B4362" s="39">
        <v>10717</v>
      </c>
      <c r="C4362" s="38">
        <v>10311942</v>
      </c>
      <c r="D4362" s="40" t="s">
        <v>230</v>
      </c>
      <c r="E4362" s="38">
        <v>1</v>
      </c>
      <c r="F4362" s="38">
        <v>95</v>
      </c>
      <c r="G4362" s="38" t="s">
        <v>23</v>
      </c>
      <c r="H4362" s="42">
        <v>2692.31</v>
      </c>
      <c r="I4362" s="57"/>
      <c r="J4362" s="44">
        <v>42973</v>
      </c>
      <c r="K4362" s="42">
        <v>0</v>
      </c>
      <c r="L4362" s="42">
        <v>1893.4</v>
      </c>
      <c r="M4362" s="44">
        <v>45199</v>
      </c>
      <c r="N4362" s="42">
        <v>798.91</v>
      </c>
      <c r="O4362" s="42">
        <v>0</v>
      </c>
      <c r="P4362" s="45">
        <v>0.13</v>
      </c>
      <c r="Q4362" s="42">
        <v>0</v>
      </c>
      <c r="R4362" s="42">
        <v>0</v>
      </c>
      <c r="S4362" s="42">
        <v>798.91</v>
      </c>
      <c r="T4362" s="38">
        <v>5000</v>
      </c>
      <c r="U4362" s="14">
        <f>S4362/H4362</f>
        <v>0.29673774565336086</v>
      </c>
      <c r="V4362" s="19"/>
      <c r="W4362" s="19"/>
      <c r="X4362" s="37" t="s">
        <v>3457</v>
      </c>
    </row>
    <row r="4363" spans="1:37" ht="16.5" customHeight="1">
      <c r="A4363" s="38">
        <v>95</v>
      </c>
      <c r="B4363" s="39">
        <v>10717</v>
      </c>
      <c r="C4363" s="38">
        <v>10312172</v>
      </c>
      <c r="D4363" s="40" t="s">
        <v>238</v>
      </c>
      <c r="E4363" s="38">
        <v>22</v>
      </c>
      <c r="F4363" s="38">
        <v>95</v>
      </c>
      <c r="G4363" s="38" t="s">
        <v>23</v>
      </c>
      <c r="H4363" s="42">
        <v>14666.74</v>
      </c>
      <c r="I4363" s="57"/>
      <c r="J4363" s="44">
        <v>42973</v>
      </c>
      <c r="K4363" s="42">
        <v>0</v>
      </c>
      <c r="L4363" s="42">
        <v>10314.540000000001</v>
      </c>
      <c r="M4363" s="44">
        <v>45199</v>
      </c>
      <c r="N4363" s="42">
        <v>4352.2</v>
      </c>
      <c r="O4363" s="42">
        <v>0</v>
      </c>
      <c r="P4363" s="45">
        <v>0.13</v>
      </c>
      <c r="Q4363" s="42">
        <v>0</v>
      </c>
      <c r="R4363" s="42">
        <v>0</v>
      </c>
      <c r="S4363" s="42">
        <v>4352.2</v>
      </c>
      <c r="T4363" s="38">
        <v>5000</v>
      </c>
      <c r="U4363" s="14">
        <f>S4363/H4363</f>
        <v>0.29673942539378212</v>
      </c>
      <c r="V4363" s="19"/>
      <c r="W4363" s="19"/>
      <c r="X4363" s="37" t="s">
        <v>3457</v>
      </c>
    </row>
    <row r="4364" spans="1:37" ht="16.5" customHeight="1">
      <c r="A4364" s="38">
        <v>90</v>
      </c>
      <c r="B4364" s="39">
        <v>10717</v>
      </c>
      <c r="C4364" s="38">
        <v>10312160</v>
      </c>
      <c r="D4364" s="40" t="s">
        <v>233</v>
      </c>
      <c r="E4364" s="38">
        <v>22</v>
      </c>
      <c r="F4364" s="38">
        <v>95</v>
      </c>
      <c r="G4364" s="38" t="s">
        <v>23</v>
      </c>
      <c r="H4364" s="42">
        <v>3384.7</v>
      </c>
      <c r="I4364" s="57"/>
      <c r="J4364" s="44">
        <v>42973</v>
      </c>
      <c r="K4364" s="42">
        <v>0</v>
      </c>
      <c r="L4364" s="42">
        <v>2380.3200000000002</v>
      </c>
      <c r="M4364" s="44">
        <v>45199</v>
      </c>
      <c r="N4364" s="42">
        <v>1004.38</v>
      </c>
      <c r="O4364" s="42">
        <v>0</v>
      </c>
      <c r="P4364" s="45">
        <v>0.13</v>
      </c>
      <c r="Q4364" s="42">
        <v>0</v>
      </c>
      <c r="R4364" s="42">
        <v>0</v>
      </c>
      <c r="S4364" s="42">
        <v>1004.38</v>
      </c>
      <c r="T4364" s="38">
        <v>5000</v>
      </c>
      <c r="U4364" s="14">
        <f>S4364/H4364</f>
        <v>0.29674121783319057</v>
      </c>
      <c r="V4364" s="19"/>
      <c r="W4364" s="19"/>
      <c r="X4364" s="37" t="s">
        <v>3457</v>
      </c>
    </row>
    <row r="4365" spans="1:37" ht="16.5" customHeight="1">
      <c r="A4365" s="38">
        <v>91</v>
      </c>
      <c r="B4365" s="39">
        <v>10717</v>
      </c>
      <c r="C4365" s="38">
        <v>10312161</v>
      </c>
      <c r="D4365" s="40" t="s">
        <v>234</v>
      </c>
      <c r="E4365" s="38">
        <v>4</v>
      </c>
      <c r="F4365" s="38">
        <v>95</v>
      </c>
      <c r="G4365" s="38" t="s">
        <v>23</v>
      </c>
      <c r="H4365" s="42">
        <v>1025.6400000000001</v>
      </c>
      <c r="I4365" s="57"/>
      <c r="J4365" s="44">
        <v>42973</v>
      </c>
      <c r="K4365" s="42">
        <v>0</v>
      </c>
      <c r="L4365" s="42">
        <v>721.29</v>
      </c>
      <c r="M4365" s="44">
        <v>45199</v>
      </c>
      <c r="N4365" s="42">
        <v>304.35000000000002</v>
      </c>
      <c r="O4365" s="42">
        <v>0</v>
      </c>
      <c r="P4365" s="45">
        <v>0.13</v>
      </c>
      <c r="Q4365" s="42">
        <v>0</v>
      </c>
      <c r="R4365" s="42">
        <v>0</v>
      </c>
      <c r="S4365" s="42">
        <v>304.35000000000002</v>
      </c>
      <c r="T4365" s="38">
        <v>5000</v>
      </c>
      <c r="U4365" s="14">
        <f>S4365/H4365</f>
        <v>0.29674154674154674</v>
      </c>
      <c r="V4365" s="19"/>
      <c r="W4365" s="19"/>
      <c r="X4365" s="37" t="s">
        <v>3457</v>
      </c>
    </row>
    <row r="4366" spans="1:37" ht="16.5" customHeight="1">
      <c r="A4366" s="38">
        <v>92</v>
      </c>
      <c r="B4366" s="39">
        <v>10717</v>
      </c>
      <c r="C4366" s="38">
        <v>10312162</v>
      </c>
      <c r="D4366" s="40" t="s">
        <v>235</v>
      </c>
      <c r="E4366" s="38">
        <v>5</v>
      </c>
      <c r="F4366" s="38">
        <v>95</v>
      </c>
      <c r="G4366" s="38" t="s">
        <v>23</v>
      </c>
      <c r="H4366" s="42">
        <v>1111.0999999999999</v>
      </c>
      <c r="I4366" s="57"/>
      <c r="J4366" s="44">
        <v>42973</v>
      </c>
      <c r="K4366" s="42">
        <v>0</v>
      </c>
      <c r="L4366" s="42">
        <v>781.39</v>
      </c>
      <c r="M4366" s="44">
        <v>45199</v>
      </c>
      <c r="N4366" s="42">
        <v>329.71</v>
      </c>
      <c r="O4366" s="42">
        <v>0</v>
      </c>
      <c r="P4366" s="45">
        <v>0.13</v>
      </c>
      <c r="Q4366" s="42">
        <v>0</v>
      </c>
      <c r="R4366" s="42">
        <v>0</v>
      </c>
      <c r="S4366" s="42">
        <v>329.71</v>
      </c>
      <c r="T4366" s="38">
        <v>5000</v>
      </c>
      <c r="U4366" s="14">
        <f>S4366/H4366</f>
        <v>0.29674196741967418</v>
      </c>
      <c r="V4366" s="19"/>
      <c r="W4366" s="19"/>
      <c r="X4366" s="37" t="s">
        <v>3457</v>
      </c>
    </row>
    <row r="4367" spans="1:37" ht="16.5" customHeight="1">
      <c r="A4367" s="38">
        <v>96</v>
      </c>
      <c r="B4367" s="39">
        <v>10717</v>
      </c>
      <c r="C4367" s="38">
        <v>10312174</v>
      </c>
      <c r="D4367" s="40" t="s">
        <v>236</v>
      </c>
      <c r="E4367" s="38">
        <v>5</v>
      </c>
      <c r="F4367" s="38">
        <v>95</v>
      </c>
      <c r="G4367" s="38" t="s">
        <v>23</v>
      </c>
      <c r="H4367" s="42">
        <v>1965.8</v>
      </c>
      <c r="I4367" s="57"/>
      <c r="J4367" s="44">
        <v>42973</v>
      </c>
      <c r="K4367" s="42">
        <v>0</v>
      </c>
      <c r="L4367" s="42">
        <v>1382.46</v>
      </c>
      <c r="M4367" s="44">
        <v>45199</v>
      </c>
      <c r="N4367" s="42">
        <v>583.34</v>
      </c>
      <c r="O4367" s="42">
        <v>0</v>
      </c>
      <c r="P4367" s="45">
        <v>0.13</v>
      </c>
      <c r="Q4367" s="42">
        <v>0</v>
      </c>
      <c r="R4367" s="42">
        <v>0</v>
      </c>
      <c r="S4367" s="42">
        <v>583.34</v>
      </c>
      <c r="T4367" s="38">
        <v>5000</v>
      </c>
      <c r="U4367" s="14">
        <f>S4367/H4367</f>
        <v>0.29674432800895312</v>
      </c>
      <c r="V4367" s="19"/>
      <c r="W4367" s="19"/>
      <c r="X4367" s="37" t="s">
        <v>3457</v>
      </c>
    </row>
    <row r="4368" spans="1:37" ht="16.5" customHeight="1">
      <c r="A4368" s="38">
        <v>87</v>
      </c>
      <c r="B4368" s="39">
        <v>10717</v>
      </c>
      <c r="C4368" s="38">
        <v>10311959</v>
      </c>
      <c r="D4368" s="40" t="s">
        <v>231</v>
      </c>
      <c r="E4368" s="38">
        <v>2</v>
      </c>
      <c r="F4368" s="38">
        <v>95</v>
      </c>
      <c r="G4368" s="38" t="s">
        <v>23</v>
      </c>
      <c r="H4368" s="42">
        <v>3453</v>
      </c>
      <c r="I4368" s="57"/>
      <c r="J4368" s="44">
        <v>42973</v>
      </c>
      <c r="K4368" s="42">
        <v>0</v>
      </c>
      <c r="L4368" s="42">
        <v>2428.33</v>
      </c>
      <c r="M4368" s="44">
        <v>45199</v>
      </c>
      <c r="N4368" s="42">
        <v>1024.67</v>
      </c>
      <c r="O4368" s="42">
        <v>0</v>
      </c>
      <c r="P4368" s="45">
        <v>0.13</v>
      </c>
      <c r="Q4368" s="42">
        <v>0</v>
      </c>
      <c r="R4368" s="42">
        <v>0</v>
      </c>
      <c r="S4368" s="42">
        <v>1024.67</v>
      </c>
      <c r="T4368" s="38">
        <v>5000</v>
      </c>
      <c r="U4368" s="14">
        <f>S4368/H4368</f>
        <v>0.29674775557486244</v>
      </c>
      <c r="V4368" s="19"/>
      <c r="W4368" s="19"/>
      <c r="X4368" s="37" t="s">
        <v>3457</v>
      </c>
    </row>
    <row r="4369" spans="1:37" ht="16.5" customHeight="1">
      <c r="A4369" s="38">
        <v>129</v>
      </c>
      <c r="B4369" s="39">
        <v>10726</v>
      </c>
      <c r="C4369" s="38">
        <v>10299260</v>
      </c>
      <c r="D4369" s="40" t="s">
        <v>304</v>
      </c>
      <c r="E4369" s="58">
        <v>6</v>
      </c>
      <c r="F4369" s="38">
        <v>95</v>
      </c>
      <c r="G4369" s="38" t="s">
        <v>23</v>
      </c>
      <c r="H4369" s="42">
        <v>4447.68</v>
      </c>
      <c r="I4369" s="57"/>
      <c r="J4369" s="44">
        <v>42974</v>
      </c>
      <c r="K4369" s="42">
        <v>0</v>
      </c>
      <c r="L4369" s="42">
        <v>3127.82</v>
      </c>
      <c r="M4369" s="44">
        <v>45199</v>
      </c>
      <c r="N4369" s="42">
        <f>H4369-L4369</f>
        <v>1319.8600000000001</v>
      </c>
      <c r="O4369" s="42">
        <v>0</v>
      </c>
      <c r="P4369" s="45">
        <v>0.13</v>
      </c>
      <c r="Q4369" s="42">
        <v>0</v>
      </c>
      <c r="R4369" s="42">
        <v>0</v>
      </c>
      <c r="S4369" s="42">
        <f>N4369</f>
        <v>1319.8600000000001</v>
      </c>
      <c r="T4369" s="38">
        <v>5000</v>
      </c>
      <c r="U4369" s="14">
        <f>S4369/H4369</f>
        <v>0.296752464206058</v>
      </c>
      <c r="V4369" s="19"/>
      <c r="W4369" s="19"/>
      <c r="X4369" s="37" t="s">
        <v>3459</v>
      </c>
    </row>
    <row r="4370" spans="1:37" ht="16.5" customHeight="1">
      <c r="A4370" s="38">
        <v>603</v>
      </c>
      <c r="B4370" s="39">
        <v>10729</v>
      </c>
      <c r="C4370" s="38">
        <v>10292915</v>
      </c>
      <c r="D4370" s="40" t="s">
        <v>3237</v>
      </c>
      <c r="E4370" s="58">
        <v>1</v>
      </c>
      <c r="F4370" s="38">
        <v>82</v>
      </c>
      <c r="G4370" s="38" t="s">
        <v>23</v>
      </c>
      <c r="H4370" s="42">
        <v>1879.49</v>
      </c>
      <c r="I4370" s="37"/>
      <c r="J4370" s="44">
        <v>43341</v>
      </c>
      <c r="K4370" s="42">
        <v>0</v>
      </c>
      <c r="L4370" s="42">
        <v>1320.7</v>
      </c>
      <c r="M4370" s="44">
        <v>45259</v>
      </c>
      <c r="N4370" s="42">
        <v>558.79</v>
      </c>
      <c r="O4370" s="42">
        <v>0</v>
      </c>
      <c r="P4370" s="45">
        <f>IF(J4370&lt;DATEVALUE("2009-1-1"),3%,13%)</f>
        <v>0.13</v>
      </c>
      <c r="Q4370" s="42">
        <f>IF(P4370=13%,ROUND(O4370/(1+P4370)*P4370,2),ROUND(O4370/(1+0.03)*0.02,2))</f>
        <v>0</v>
      </c>
      <c r="R4370" s="42">
        <f>O4370-Q4370</f>
        <v>0</v>
      </c>
      <c r="S4370" s="42">
        <f>N4370-R4370</f>
        <v>558.79</v>
      </c>
      <c r="T4370" s="38">
        <v>2506</v>
      </c>
      <c r="U4370" s="14">
        <f>S4370/H4370</f>
        <v>0.29730937647978972</v>
      </c>
      <c r="V4370" s="19"/>
      <c r="W4370" s="19"/>
      <c r="X4370" s="37" t="s">
        <v>3459</v>
      </c>
    </row>
    <row r="4371" spans="1:37" ht="16.5" customHeight="1">
      <c r="A4371" s="38">
        <v>356</v>
      </c>
      <c r="B4371" s="39">
        <v>10736</v>
      </c>
      <c r="C4371" s="38">
        <v>10283110</v>
      </c>
      <c r="D4371" s="40" t="s">
        <v>584</v>
      </c>
      <c r="E4371" s="38">
        <v>1</v>
      </c>
      <c r="F4371" s="38">
        <v>72</v>
      </c>
      <c r="G4371" s="38" t="s">
        <v>21</v>
      </c>
      <c r="H4371" s="42">
        <v>39416.85</v>
      </c>
      <c r="I4371" s="55"/>
      <c r="J4371" s="44">
        <v>43829</v>
      </c>
      <c r="K4371" s="42">
        <v>0</v>
      </c>
      <c r="L4371" s="42">
        <v>22363.48</v>
      </c>
      <c r="M4371" s="44">
        <v>45138</v>
      </c>
      <c r="N4371" s="42">
        <f>H4371-K4371-L4371</f>
        <v>17053.37</v>
      </c>
      <c r="O4371" s="42">
        <v>6000</v>
      </c>
      <c r="P4371" s="45">
        <v>0.13</v>
      </c>
      <c r="Q4371" s="42">
        <v>690.27</v>
      </c>
      <c r="R4371" s="42">
        <v>5309.73</v>
      </c>
      <c r="S4371" s="42">
        <v>11743.64</v>
      </c>
      <c r="T4371" s="38">
        <v>2201</v>
      </c>
      <c r="U4371" s="14">
        <f>S4371/H4371</f>
        <v>0.29793451277816468</v>
      </c>
      <c r="V4371" s="19"/>
      <c r="W4371" s="19"/>
      <c r="X4371" s="37" t="s">
        <v>3461</v>
      </c>
    </row>
    <row r="4372" spans="1:37" ht="16.5" customHeight="1">
      <c r="A4372" s="38">
        <v>291</v>
      </c>
      <c r="B4372" s="39">
        <v>10729</v>
      </c>
      <c r="C4372" s="38">
        <v>10292902</v>
      </c>
      <c r="D4372" s="40" t="s">
        <v>3054</v>
      </c>
      <c r="E4372" s="58">
        <v>24</v>
      </c>
      <c r="F4372" s="38">
        <v>86</v>
      </c>
      <c r="G4372" s="38" t="s">
        <v>23</v>
      </c>
      <c r="H4372" s="42">
        <v>76923.12</v>
      </c>
      <c r="I4372" s="37"/>
      <c r="J4372" s="44">
        <v>43247</v>
      </c>
      <c r="K4372" s="42">
        <v>0</v>
      </c>
      <c r="L4372" s="42">
        <v>53995.7</v>
      </c>
      <c r="M4372" s="44">
        <v>45247</v>
      </c>
      <c r="N4372" s="42">
        <v>22927.42</v>
      </c>
      <c r="O4372" s="42">
        <v>0</v>
      </c>
      <c r="P4372" s="45">
        <f>IF(J4372&lt;DATEVALUE("2009-1-1"),3%,13%)</f>
        <v>0.13</v>
      </c>
      <c r="Q4372" s="42">
        <f>IF(P4372=13%,ROUND(O4372/(1+P4372)*P4372,2),ROUND(O4372/(1+0.03)*0.02,2))</f>
        <v>0</v>
      </c>
      <c r="R4372" s="42">
        <f>O4372-Q4372</f>
        <v>0</v>
      </c>
      <c r="S4372" s="42">
        <f>N4372-R4372</f>
        <v>22927.42</v>
      </c>
      <c r="T4372" s="38">
        <v>2101</v>
      </c>
      <c r="U4372" s="14">
        <f>S4372/H4372</f>
        <v>0.29805629308847587</v>
      </c>
      <c r="V4372" s="19"/>
      <c r="W4372" s="19"/>
      <c r="X4372" s="37" t="s">
        <v>3459</v>
      </c>
    </row>
    <row r="4373" spans="1:37" ht="16.5" customHeight="1">
      <c r="A4373" s="38">
        <v>489</v>
      </c>
      <c r="B4373" s="39">
        <v>10729</v>
      </c>
      <c r="C4373" s="38">
        <v>10292903</v>
      </c>
      <c r="D4373" s="40" t="s">
        <v>2869</v>
      </c>
      <c r="E4373" s="58">
        <v>2</v>
      </c>
      <c r="F4373" s="38">
        <v>86</v>
      </c>
      <c r="G4373" s="38" t="s">
        <v>23</v>
      </c>
      <c r="H4373" s="42">
        <v>4191.12</v>
      </c>
      <c r="I4373" s="37"/>
      <c r="J4373" s="44">
        <v>43247</v>
      </c>
      <c r="K4373" s="42">
        <v>0</v>
      </c>
      <c r="L4373" s="42">
        <v>2941.88</v>
      </c>
      <c r="M4373" s="44">
        <v>45259</v>
      </c>
      <c r="N4373" s="42">
        <v>1249.24</v>
      </c>
      <c r="O4373" s="42">
        <v>0</v>
      </c>
      <c r="P4373" s="45">
        <f>IF(J4373&lt;DATEVALUE("2009-1-1"),3%,13%)</f>
        <v>0.13</v>
      </c>
      <c r="Q4373" s="42">
        <f>IF(P4373=13%,ROUND(O4373/(1+P4373)*P4373,2),ROUND(O4373/(1+0.03)*0.02,2))</f>
        <v>0</v>
      </c>
      <c r="R4373" s="42">
        <f>O4373-Q4373</f>
        <v>0</v>
      </c>
      <c r="S4373" s="42">
        <f>N4373-R4373</f>
        <v>1249.24</v>
      </c>
      <c r="T4373" s="38">
        <v>1603</v>
      </c>
      <c r="U4373" s="14">
        <f>S4373/H4373</f>
        <v>0.29806829677985835</v>
      </c>
      <c r="V4373" s="19"/>
      <c r="W4373" s="19"/>
      <c r="X4373" s="37" t="s">
        <v>3459</v>
      </c>
    </row>
    <row r="4374" spans="1:37" ht="16.5" customHeight="1">
      <c r="A4374" s="38">
        <v>490</v>
      </c>
      <c r="B4374" s="39">
        <v>10729</v>
      </c>
      <c r="C4374" s="38">
        <v>10292904</v>
      </c>
      <c r="D4374" s="40" t="s">
        <v>3195</v>
      </c>
      <c r="E4374" s="58">
        <v>2</v>
      </c>
      <c r="F4374" s="38">
        <v>86</v>
      </c>
      <c r="G4374" s="38" t="s">
        <v>23</v>
      </c>
      <c r="H4374" s="42">
        <v>3633.34</v>
      </c>
      <c r="I4374" s="37"/>
      <c r="J4374" s="44">
        <v>43247</v>
      </c>
      <c r="K4374" s="42">
        <v>0</v>
      </c>
      <c r="L4374" s="42">
        <v>2550.27</v>
      </c>
      <c r="M4374" s="44">
        <v>45259</v>
      </c>
      <c r="N4374" s="42">
        <v>1083.07</v>
      </c>
      <c r="O4374" s="42">
        <v>0</v>
      </c>
      <c r="P4374" s="45">
        <f>IF(J4374&lt;DATEVALUE("2009-1-1"),3%,13%)</f>
        <v>0.13</v>
      </c>
      <c r="Q4374" s="42">
        <f>IF(P4374=13%,ROUND(O4374/(1+P4374)*P4374,2),ROUND(O4374/(1+0.03)*0.02,2))</f>
        <v>0</v>
      </c>
      <c r="R4374" s="42">
        <f>O4374-Q4374</f>
        <v>0</v>
      </c>
      <c r="S4374" s="42">
        <f>N4374-R4374</f>
        <v>1083.07</v>
      </c>
      <c r="T4374" s="38">
        <v>1603</v>
      </c>
      <c r="U4374" s="14">
        <f>S4374/H4374</f>
        <v>0.29809211359245208</v>
      </c>
      <c r="V4374" s="19"/>
      <c r="W4374" s="19"/>
      <c r="X4374" s="37" t="s">
        <v>3459</v>
      </c>
    </row>
    <row r="4375" spans="1:37" ht="16.5" customHeight="1">
      <c r="A4375" s="38">
        <v>39</v>
      </c>
      <c r="B4375" s="39">
        <v>10501</v>
      </c>
      <c r="C4375" s="38">
        <v>10369635</v>
      </c>
      <c r="D4375" s="40" t="s">
        <v>2072</v>
      </c>
      <c r="E4375" s="38">
        <v>3</v>
      </c>
      <c r="F4375" s="38">
        <v>78</v>
      </c>
      <c r="G4375" s="38" t="s">
        <v>23</v>
      </c>
      <c r="H4375" s="42">
        <v>4679.01</v>
      </c>
      <c r="I4375" s="2"/>
      <c r="J4375" s="44">
        <v>43493</v>
      </c>
      <c r="K4375" s="42">
        <v>0</v>
      </c>
      <c r="L4375" s="42">
        <v>2807.74</v>
      </c>
      <c r="M4375" s="44">
        <v>45077</v>
      </c>
      <c r="N4375" s="42">
        <f>H4375-K4375-L4375</f>
        <v>1871.2700000000004</v>
      </c>
      <c r="O4375" s="42">
        <v>536.88</v>
      </c>
      <c r="P4375" s="45">
        <v>0.13</v>
      </c>
      <c r="Q4375" s="42">
        <v>61.76</v>
      </c>
      <c r="R4375" s="42">
        <v>475.12</v>
      </c>
      <c r="S4375" s="42">
        <v>1396.15</v>
      </c>
      <c r="T4375" s="38">
        <v>2104</v>
      </c>
      <c r="U4375" s="14">
        <f>S4375/H4375</f>
        <v>0.29838576963930402</v>
      </c>
      <c r="V4375" s="19"/>
      <c r="W4375" s="19"/>
      <c r="X4375" s="37" t="s">
        <v>3479</v>
      </c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</row>
    <row r="4376" spans="1:37" ht="16.5" customHeight="1">
      <c r="A4376" s="38">
        <v>264</v>
      </c>
      <c r="B4376" s="39">
        <v>10746</v>
      </c>
      <c r="C4376" s="38">
        <v>10310356</v>
      </c>
      <c r="D4376" s="40" t="s">
        <v>209</v>
      </c>
      <c r="E4376" s="58">
        <v>128</v>
      </c>
      <c r="F4376" s="38">
        <v>103</v>
      </c>
      <c r="G4376" s="38" t="s">
        <v>23</v>
      </c>
      <c r="H4376" s="42">
        <v>5414.4</v>
      </c>
      <c r="I4376" s="57"/>
      <c r="J4376" s="44">
        <v>42727</v>
      </c>
      <c r="K4376" s="42">
        <v>0</v>
      </c>
      <c r="L4376" s="42">
        <v>3796.59</v>
      </c>
      <c r="M4376" s="44">
        <v>45199</v>
      </c>
      <c r="N4376" s="42">
        <f>H4376-K4376-L4376</f>
        <v>1617.8099999999995</v>
      </c>
      <c r="O4376" s="42">
        <v>0</v>
      </c>
      <c r="P4376" s="45">
        <v>0.13</v>
      </c>
      <c r="Q4376" s="42">
        <v>0</v>
      </c>
      <c r="R4376" s="42">
        <v>0</v>
      </c>
      <c r="S4376" s="42">
        <f>N4376-R4376</f>
        <v>1617.8099999999995</v>
      </c>
      <c r="T4376" s="38">
        <v>5000</v>
      </c>
      <c r="U4376" s="14">
        <f>S4376/H4376</f>
        <v>0.29879765070921976</v>
      </c>
      <c r="V4376" s="19"/>
      <c r="W4376" s="19"/>
      <c r="X4376" s="37" t="s">
        <v>3463</v>
      </c>
    </row>
    <row r="4377" spans="1:37" ht="16.5" customHeight="1">
      <c r="A4377" s="38">
        <v>108</v>
      </c>
      <c r="B4377" s="39">
        <v>10746</v>
      </c>
      <c r="C4377" s="38">
        <v>10310609</v>
      </c>
      <c r="D4377" s="40" t="s">
        <v>1646</v>
      </c>
      <c r="E4377" s="38">
        <v>1</v>
      </c>
      <c r="F4377" s="38">
        <v>103</v>
      </c>
      <c r="G4377" s="38" t="s">
        <v>23</v>
      </c>
      <c r="H4377" s="42">
        <v>3434.19</v>
      </c>
      <c r="I4377" s="49"/>
      <c r="J4377" s="44">
        <v>42726</v>
      </c>
      <c r="K4377" s="42">
        <v>0</v>
      </c>
      <c r="L4377" s="42">
        <v>2390.1799999999998</v>
      </c>
      <c r="M4377" s="44">
        <v>45107</v>
      </c>
      <c r="N4377" s="42">
        <f>H4377-K4377-L4377</f>
        <v>1044.0100000000002</v>
      </c>
      <c r="O4377" s="42">
        <v>20</v>
      </c>
      <c r="P4377" s="45">
        <v>0.13</v>
      </c>
      <c r="Q4377" s="42">
        <v>2.2999999999999998</v>
      </c>
      <c r="R4377" s="42">
        <v>17.7</v>
      </c>
      <c r="S4377" s="42">
        <f>N4377-R4377</f>
        <v>1026.3100000000002</v>
      </c>
      <c r="T4377" s="38">
        <v>2101</v>
      </c>
      <c r="U4377" s="14">
        <f>S4377/H4377</f>
        <v>0.29885067512280922</v>
      </c>
      <c r="V4377" s="19"/>
      <c r="W4377" s="19"/>
      <c r="X4377" s="37" t="s">
        <v>3463</v>
      </c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</row>
    <row r="4378" spans="1:37" ht="16.5" customHeight="1">
      <c r="A4378" s="38">
        <v>130</v>
      </c>
      <c r="B4378" s="39">
        <v>10709</v>
      </c>
      <c r="C4378" s="38">
        <v>10310241</v>
      </c>
      <c r="D4378" s="40" t="s">
        <v>146</v>
      </c>
      <c r="E4378" s="38">
        <v>1</v>
      </c>
      <c r="F4378" s="38">
        <v>94</v>
      </c>
      <c r="G4378" s="38" t="s">
        <v>23</v>
      </c>
      <c r="H4378" s="42">
        <v>3008.55</v>
      </c>
      <c r="I4378" s="57"/>
      <c r="J4378" s="44">
        <v>43002</v>
      </c>
      <c r="K4378" s="42">
        <v>0</v>
      </c>
      <c r="L4378" s="42">
        <v>2107.11</v>
      </c>
      <c r="M4378" s="44">
        <v>45199</v>
      </c>
      <c r="N4378" s="42">
        <v>901.44</v>
      </c>
      <c r="O4378" s="42">
        <v>0</v>
      </c>
      <c r="P4378" s="45">
        <v>0.13</v>
      </c>
      <c r="Q4378" s="42">
        <v>0</v>
      </c>
      <c r="R4378" s="42">
        <v>0</v>
      </c>
      <c r="S4378" s="42">
        <v>901.44</v>
      </c>
      <c r="T4378" s="38">
        <v>5000</v>
      </c>
      <c r="U4378" s="14">
        <f>S4378/H4378</f>
        <v>0.29962606571271877</v>
      </c>
      <c r="V4378" s="19"/>
      <c r="W4378" s="19"/>
      <c r="X4378" s="37" t="s">
        <v>3456</v>
      </c>
    </row>
    <row r="4379" spans="1:37" ht="16.5" customHeight="1">
      <c r="A4379" s="38">
        <v>819</v>
      </c>
      <c r="B4379" s="39">
        <v>40711</v>
      </c>
      <c r="C4379" s="38">
        <v>10306589</v>
      </c>
      <c r="D4379" s="40" t="s">
        <v>982</v>
      </c>
      <c r="E4379" s="58">
        <v>2</v>
      </c>
      <c r="F4379" s="38">
        <v>94</v>
      </c>
      <c r="G4379" s="38" t="s">
        <v>23</v>
      </c>
      <c r="H4379" s="42">
        <v>3873.08</v>
      </c>
      <c r="I4379" s="57"/>
      <c r="J4379" s="44">
        <v>43002</v>
      </c>
      <c r="K4379" s="42">
        <v>0</v>
      </c>
      <c r="L4379" s="42">
        <v>2712.56</v>
      </c>
      <c r="M4379" s="44">
        <v>45199</v>
      </c>
      <c r="N4379" s="42">
        <f>H4379-K4379-L4379</f>
        <v>1160.52</v>
      </c>
      <c r="O4379" s="42">
        <v>0</v>
      </c>
      <c r="P4379" s="45">
        <v>0.13</v>
      </c>
      <c r="Q4379" s="42">
        <v>0</v>
      </c>
      <c r="R4379" s="42">
        <v>0</v>
      </c>
      <c r="S4379" s="42">
        <f>N4379-R4379</f>
        <v>1160.52</v>
      </c>
      <c r="T4379" s="38">
        <v>2109</v>
      </c>
      <c r="U4379" s="14">
        <f>S4379/H4379</f>
        <v>0.29963749780536419</v>
      </c>
      <c r="V4379" s="19"/>
      <c r="W4379" s="19"/>
      <c r="X4379" s="37" t="s">
        <v>3467</v>
      </c>
    </row>
    <row r="4380" spans="1:37" ht="16.5" customHeight="1">
      <c r="A4380" s="38">
        <v>352</v>
      </c>
      <c r="B4380" s="39">
        <v>10739</v>
      </c>
      <c r="C4380" s="38">
        <v>10278483</v>
      </c>
      <c r="D4380" s="40" t="s">
        <v>488</v>
      </c>
      <c r="E4380" s="58">
        <v>1</v>
      </c>
      <c r="F4380" s="38">
        <v>94</v>
      </c>
      <c r="G4380" s="38" t="s">
        <v>23</v>
      </c>
      <c r="H4380" s="42">
        <v>1384.82</v>
      </c>
      <c r="I4380" s="57"/>
      <c r="J4380" s="44">
        <v>43002</v>
      </c>
      <c r="K4380" s="42">
        <v>0</v>
      </c>
      <c r="L4380" s="42">
        <v>969.74</v>
      </c>
      <c r="M4380" s="44">
        <v>45199</v>
      </c>
      <c r="N4380" s="42">
        <f>H4380-L4380</f>
        <v>415.07999999999993</v>
      </c>
      <c r="O4380" s="42">
        <v>0</v>
      </c>
      <c r="P4380" s="45">
        <v>0.13</v>
      </c>
      <c r="Q4380" s="42">
        <v>0</v>
      </c>
      <c r="R4380" s="42">
        <v>0</v>
      </c>
      <c r="S4380" s="42">
        <f>N4380-R4380</f>
        <v>415.07999999999993</v>
      </c>
      <c r="T4380" s="38">
        <v>5000</v>
      </c>
      <c r="U4380" s="14">
        <f>S4380/H4380</f>
        <v>0.29973570572348751</v>
      </c>
      <c r="V4380" s="19"/>
      <c r="W4380" s="19"/>
      <c r="X4380" s="37" t="s">
        <v>3462</v>
      </c>
    </row>
    <row r="4381" spans="1:37" ht="16.5" customHeight="1">
      <c r="A4381" s="38">
        <v>33</v>
      </c>
      <c r="B4381" s="39">
        <v>10734</v>
      </c>
      <c r="C4381" s="38">
        <v>10299025</v>
      </c>
      <c r="D4381" s="40" t="s">
        <v>270</v>
      </c>
      <c r="E4381" s="38">
        <v>7</v>
      </c>
      <c r="F4381" s="38">
        <v>112</v>
      </c>
      <c r="G4381" s="38" t="s">
        <v>23</v>
      </c>
      <c r="H4381" s="42">
        <v>13321.06</v>
      </c>
      <c r="I4381" s="2"/>
      <c r="J4381" s="44">
        <v>42457</v>
      </c>
      <c r="K4381" s="42">
        <v>0</v>
      </c>
      <c r="L4381" s="42">
        <v>9308.4599999999991</v>
      </c>
      <c r="M4381" s="44">
        <v>45016</v>
      </c>
      <c r="N4381" s="42">
        <f>H4381-K4381-L4381</f>
        <v>4012.6000000000004</v>
      </c>
      <c r="O4381" s="42">
        <v>0</v>
      </c>
      <c r="P4381" s="45">
        <v>0.13</v>
      </c>
      <c r="Q4381" s="42">
        <v>0</v>
      </c>
      <c r="R4381" s="42">
        <v>0</v>
      </c>
      <c r="S4381" s="42">
        <v>4012.6</v>
      </c>
      <c r="T4381" s="38">
        <v>2101</v>
      </c>
      <c r="U4381" s="14">
        <f>S4381/H4381</f>
        <v>0.30122227510423344</v>
      </c>
      <c r="V4381" s="19"/>
      <c r="W4381" s="19"/>
      <c r="X4381" s="37" t="s">
        <v>3460</v>
      </c>
    </row>
    <row r="4382" spans="1:37" ht="16.5" customHeight="1">
      <c r="A4382" s="38">
        <v>384</v>
      </c>
      <c r="B4382" s="39">
        <v>10736</v>
      </c>
      <c r="C4382" s="38">
        <v>10284190</v>
      </c>
      <c r="D4382" s="40" t="s">
        <v>1337</v>
      </c>
      <c r="E4382" s="38">
        <v>3</v>
      </c>
      <c r="F4382" s="38">
        <v>120</v>
      </c>
      <c r="G4382" s="38" t="s">
        <v>21</v>
      </c>
      <c r="H4382" s="42">
        <v>82050</v>
      </c>
      <c r="I4382" s="55"/>
      <c r="J4382" s="44">
        <v>42521</v>
      </c>
      <c r="K4382" s="42">
        <v>0</v>
      </c>
      <c r="L4382" s="42">
        <v>55862.3</v>
      </c>
      <c r="M4382" s="44">
        <v>45138</v>
      </c>
      <c r="N4382" s="42">
        <f>H4382-K4382-L4382</f>
        <v>26187.699999999997</v>
      </c>
      <c r="O4382" s="42">
        <v>1500</v>
      </c>
      <c r="P4382" s="45">
        <v>0.13</v>
      </c>
      <c r="Q4382" s="42">
        <v>172.57</v>
      </c>
      <c r="R4382" s="42">
        <v>1327.43</v>
      </c>
      <c r="S4382" s="42">
        <v>24860.27</v>
      </c>
      <c r="T4382" s="38">
        <v>5000</v>
      </c>
      <c r="U4382" s="14">
        <f>S4382/H4382</f>
        <v>0.30298927483241928</v>
      </c>
      <c r="V4382" s="19"/>
      <c r="W4382" s="19"/>
      <c r="X4382" s="37" t="s">
        <v>3461</v>
      </c>
    </row>
    <row r="4383" spans="1:37" ht="16.5" customHeight="1">
      <c r="A4383" s="38">
        <v>32</v>
      </c>
      <c r="B4383" s="39">
        <v>10711</v>
      </c>
      <c r="C4383" s="38">
        <v>10283904</v>
      </c>
      <c r="D4383" s="40" t="s">
        <v>171</v>
      </c>
      <c r="E4383" s="38">
        <v>80</v>
      </c>
      <c r="F4383" s="38">
        <v>120</v>
      </c>
      <c r="G4383" s="38" t="s">
        <v>21</v>
      </c>
      <c r="H4383" s="42">
        <v>1720</v>
      </c>
      <c r="I4383" s="57"/>
      <c r="J4383" s="44">
        <v>42521</v>
      </c>
      <c r="K4383" s="42">
        <v>0</v>
      </c>
      <c r="L4383" s="42">
        <v>1198.3699999999999</v>
      </c>
      <c r="M4383" s="44">
        <v>45199</v>
      </c>
      <c r="N4383" s="42">
        <v>521.63</v>
      </c>
      <c r="O4383" s="42">
        <v>0</v>
      </c>
      <c r="P4383" s="45">
        <v>0.13</v>
      </c>
      <c r="Q4383" s="42">
        <v>0</v>
      </c>
      <c r="R4383" s="42">
        <v>0</v>
      </c>
      <c r="S4383" s="42">
        <v>521.63</v>
      </c>
      <c r="T4383" s="38">
        <v>5000</v>
      </c>
      <c r="U4383" s="14">
        <f>S4383/H4383</f>
        <v>0.30327325581395348</v>
      </c>
      <c r="V4383" s="19"/>
      <c r="W4383" s="19"/>
      <c r="X4383" s="37" t="s">
        <v>3457</v>
      </c>
    </row>
    <row r="4384" spans="1:37" ht="16.5" customHeight="1">
      <c r="A4384" s="38">
        <v>678</v>
      </c>
      <c r="B4384" s="39">
        <v>10738</v>
      </c>
      <c r="C4384" s="38">
        <v>10285414</v>
      </c>
      <c r="D4384" s="40" t="s">
        <v>470</v>
      </c>
      <c r="E4384" s="58">
        <v>1</v>
      </c>
      <c r="F4384" s="38">
        <v>120</v>
      </c>
      <c r="G4384" s="38" t="s">
        <v>21</v>
      </c>
      <c r="H4384" s="42">
        <v>17350.43</v>
      </c>
      <c r="I4384" s="57"/>
      <c r="J4384" s="44">
        <v>42521</v>
      </c>
      <c r="K4384" s="42">
        <v>0</v>
      </c>
      <c r="L4384" s="42">
        <v>12087.54</v>
      </c>
      <c r="M4384" s="44">
        <v>45199</v>
      </c>
      <c r="N4384" s="42">
        <f>H4384-K4384-L4384</f>
        <v>5262.8899999999994</v>
      </c>
      <c r="O4384" s="42">
        <v>0</v>
      </c>
      <c r="P4384" s="45">
        <v>0.13</v>
      </c>
      <c r="Q4384" s="42">
        <v>0</v>
      </c>
      <c r="R4384" s="42">
        <v>0</v>
      </c>
      <c r="S4384" s="42">
        <f>N4384-R4384</f>
        <v>5262.8899999999994</v>
      </c>
      <c r="T4384" s="38">
        <v>5000</v>
      </c>
      <c r="U4384" s="14">
        <f>S4384/H4384</f>
        <v>0.30332908175762785</v>
      </c>
      <c r="V4384" s="19"/>
      <c r="W4384" s="19"/>
      <c r="X4384" s="37" t="s">
        <v>3461</v>
      </c>
    </row>
    <row r="4385" spans="1:37" ht="16.5" customHeight="1">
      <c r="A4385" s="38">
        <v>432</v>
      </c>
      <c r="B4385" s="39">
        <v>10877</v>
      </c>
      <c r="C4385" s="38">
        <v>10324469</v>
      </c>
      <c r="D4385" s="40" t="s">
        <v>2193</v>
      </c>
      <c r="E4385" s="58">
        <v>1</v>
      </c>
      <c r="F4385" s="38">
        <v>120</v>
      </c>
      <c r="G4385" s="38" t="s">
        <v>21</v>
      </c>
      <c r="H4385" s="42">
        <v>12974.36</v>
      </c>
      <c r="I4385" s="37"/>
      <c r="J4385" s="44">
        <v>42551</v>
      </c>
      <c r="K4385" s="42">
        <v>0</v>
      </c>
      <c r="L4385" s="42">
        <v>9038.82</v>
      </c>
      <c r="M4385" s="44">
        <v>45217</v>
      </c>
      <c r="N4385" s="42">
        <v>3935.54</v>
      </c>
      <c r="O4385" s="42">
        <v>0</v>
      </c>
      <c r="P4385" s="45">
        <f>IF(J4385&lt;DATEVALUE("2009-1-1"),3%,13%)</f>
        <v>0.13</v>
      </c>
      <c r="Q4385" s="42">
        <f>IF(P4385=13%,ROUND(O4385/(1+P4385)*P4385,2),ROUND(O4385/(1+0.03)*0.02,2))</f>
        <v>0</v>
      </c>
      <c r="R4385" s="42">
        <f>O4385-Q4385</f>
        <v>0</v>
      </c>
      <c r="S4385" s="42">
        <f>N4385-R4385</f>
        <v>3935.54</v>
      </c>
      <c r="T4385" s="38">
        <v>5000</v>
      </c>
      <c r="U4385" s="14">
        <f>S4385/H4385</f>
        <v>0.30333211040852881</v>
      </c>
      <c r="V4385" s="19"/>
      <c r="W4385" s="19"/>
      <c r="X4385" s="37" t="s">
        <v>3462</v>
      </c>
    </row>
    <row r="4386" spans="1:37" ht="16.5" customHeight="1">
      <c r="A4386" s="38">
        <v>602</v>
      </c>
      <c r="B4386" s="39">
        <v>10729</v>
      </c>
      <c r="C4386" s="38">
        <v>10292913</v>
      </c>
      <c r="D4386" s="40" t="s">
        <v>1231</v>
      </c>
      <c r="E4386" s="58">
        <v>30</v>
      </c>
      <c r="F4386" s="38">
        <v>84</v>
      </c>
      <c r="G4386" s="38" t="s">
        <v>23</v>
      </c>
      <c r="H4386" s="42">
        <v>58974.3</v>
      </c>
      <c r="I4386" s="37"/>
      <c r="J4386" s="44">
        <v>43309</v>
      </c>
      <c r="K4386" s="42">
        <v>0</v>
      </c>
      <c r="L4386" s="42">
        <v>41085.449999999997</v>
      </c>
      <c r="M4386" s="44">
        <v>45259</v>
      </c>
      <c r="N4386" s="42">
        <v>17888.849999999999</v>
      </c>
      <c r="O4386" s="42">
        <v>0</v>
      </c>
      <c r="P4386" s="45">
        <f>IF(J4386&lt;DATEVALUE("2009-1-1"),3%,13%)</f>
        <v>0.13</v>
      </c>
      <c r="Q4386" s="42">
        <f>IF(P4386=13%,ROUND(O4386/(1+P4386)*P4386,2),ROUND(O4386/(1+0.03)*0.02,2))</f>
        <v>0</v>
      </c>
      <c r="R4386" s="42">
        <f>O4386-Q4386</f>
        <v>0</v>
      </c>
      <c r="S4386" s="42">
        <f>N4386-R4386</f>
        <v>17888.849999999999</v>
      </c>
      <c r="T4386" s="38">
        <v>2506</v>
      </c>
      <c r="U4386" s="14">
        <f>S4386/H4386</f>
        <v>0.30333297724602071</v>
      </c>
      <c r="V4386" s="19"/>
      <c r="W4386" s="19"/>
      <c r="X4386" s="37" t="s">
        <v>3459</v>
      </c>
    </row>
    <row r="4387" spans="1:37" ht="16.5" customHeight="1">
      <c r="A4387" s="38">
        <v>379</v>
      </c>
      <c r="B4387" s="39">
        <v>10736</v>
      </c>
      <c r="C4387" s="38">
        <v>10284131</v>
      </c>
      <c r="D4387" s="40" t="s">
        <v>301</v>
      </c>
      <c r="E4387" s="38">
        <v>1</v>
      </c>
      <c r="F4387" s="38">
        <v>120</v>
      </c>
      <c r="G4387" s="38" t="s">
        <v>21</v>
      </c>
      <c r="H4387" s="42">
        <v>117800.9</v>
      </c>
      <c r="I4387" s="55"/>
      <c r="J4387" s="44">
        <v>42459</v>
      </c>
      <c r="K4387" s="42">
        <v>0</v>
      </c>
      <c r="L4387" s="42">
        <v>82067.92</v>
      </c>
      <c r="M4387" s="44">
        <v>45138</v>
      </c>
      <c r="N4387" s="42">
        <f>H4387-K4387-L4387</f>
        <v>35732.979999999996</v>
      </c>
      <c r="O4387" s="42">
        <v>0</v>
      </c>
      <c r="P4387" s="45">
        <v>0.13</v>
      </c>
      <c r="Q4387" s="42">
        <v>0</v>
      </c>
      <c r="R4387" s="42">
        <v>0</v>
      </c>
      <c r="S4387" s="42">
        <v>35732.980000000003</v>
      </c>
      <c r="T4387" s="38">
        <v>5000</v>
      </c>
      <c r="U4387" s="14">
        <f>S4387/H4387</f>
        <v>0.30333367571894615</v>
      </c>
      <c r="V4387" s="19"/>
      <c r="W4387" s="19"/>
      <c r="X4387" s="37" t="s">
        <v>3461</v>
      </c>
    </row>
    <row r="4388" spans="1:37" ht="16.5" customHeight="1">
      <c r="A4388" s="38">
        <v>79</v>
      </c>
      <c r="B4388" s="39">
        <v>10741</v>
      </c>
      <c r="C4388" s="38">
        <v>10282304</v>
      </c>
      <c r="D4388" s="40" t="s">
        <v>2241</v>
      </c>
      <c r="E4388" s="38">
        <v>1</v>
      </c>
      <c r="F4388" s="38">
        <v>120</v>
      </c>
      <c r="G4388" s="38" t="s">
        <v>21</v>
      </c>
      <c r="H4388" s="42">
        <v>23931</v>
      </c>
      <c r="I4388" s="2"/>
      <c r="J4388" s="44">
        <v>42396</v>
      </c>
      <c r="K4388" s="42">
        <v>0</v>
      </c>
      <c r="L4388" s="42">
        <v>16671.8</v>
      </c>
      <c r="M4388" s="44">
        <v>45077</v>
      </c>
      <c r="N4388" s="42">
        <f>H4388-K4388-L4388</f>
        <v>7259.2000000000007</v>
      </c>
      <c r="O4388" s="42">
        <v>0</v>
      </c>
      <c r="P4388" s="45">
        <v>0.13</v>
      </c>
      <c r="Q4388" s="42">
        <v>0</v>
      </c>
      <c r="R4388" s="42">
        <v>0</v>
      </c>
      <c r="S4388" s="42">
        <f>N4388-R4388</f>
        <v>7259.2000000000007</v>
      </c>
      <c r="T4388" s="38">
        <v>2102</v>
      </c>
      <c r="U4388" s="14">
        <f>S4388/H4388</f>
        <v>0.30333876561781792</v>
      </c>
      <c r="V4388" s="19"/>
      <c r="W4388" s="19"/>
      <c r="X4388" s="37" t="s">
        <v>3462</v>
      </c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</row>
    <row r="4389" spans="1:37" ht="16.5" customHeight="1">
      <c r="A4389" s="38">
        <v>657</v>
      </c>
      <c r="B4389" s="39">
        <v>10729</v>
      </c>
      <c r="C4389" s="38">
        <v>10292908</v>
      </c>
      <c r="D4389" s="40" t="s">
        <v>3264</v>
      </c>
      <c r="E4389" s="58">
        <v>8</v>
      </c>
      <c r="F4389" s="38">
        <v>84</v>
      </c>
      <c r="G4389" s="38" t="s">
        <v>23</v>
      </c>
      <c r="H4389" s="42">
        <v>10940.16</v>
      </c>
      <c r="I4389" s="37"/>
      <c r="J4389" s="44">
        <v>43309</v>
      </c>
      <c r="K4389" s="42">
        <v>0</v>
      </c>
      <c r="L4389" s="42">
        <v>7621.58</v>
      </c>
      <c r="M4389" s="44">
        <v>45259</v>
      </c>
      <c r="N4389" s="42">
        <v>3318.58</v>
      </c>
      <c r="O4389" s="42">
        <v>0</v>
      </c>
      <c r="P4389" s="45">
        <f>IF(J4389&lt;DATEVALUE("2009-1-1"),3%,13%)</f>
        <v>0.13</v>
      </c>
      <c r="Q4389" s="42">
        <f>IF(P4389=13%,ROUND(O4389/(1+P4389)*P4389,2),ROUND(O4389/(1+0.03)*0.02,2))</f>
        <v>0</v>
      </c>
      <c r="R4389" s="42">
        <f>O4389-Q4389</f>
        <v>0</v>
      </c>
      <c r="S4389" s="42">
        <f>N4389-R4389</f>
        <v>3318.58</v>
      </c>
      <c r="T4389" s="38">
        <v>5000</v>
      </c>
      <c r="U4389" s="14">
        <f>S4389/H4389</f>
        <v>0.30333925646425647</v>
      </c>
      <c r="V4389" s="19"/>
      <c r="W4389" s="19"/>
      <c r="X4389" s="37" t="s">
        <v>3459</v>
      </c>
    </row>
    <row r="4390" spans="1:37" ht="16.5" customHeight="1">
      <c r="A4390" s="38">
        <v>601</v>
      </c>
      <c r="B4390" s="39">
        <v>10729</v>
      </c>
      <c r="C4390" s="38">
        <v>10292910</v>
      </c>
      <c r="D4390" s="40" t="s">
        <v>378</v>
      </c>
      <c r="E4390" s="58">
        <v>3</v>
      </c>
      <c r="F4390" s="38">
        <v>84</v>
      </c>
      <c r="G4390" s="38" t="s">
        <v>23</v>
      </c>
      <c r="H4390" s="42">
        <v>5413.41</v>
      </c>
      <c r="I4390" s="37"/>
      <c r="J4390" s="44">
        <v>43309</v>
      </c>
      <c r="K4390" s="42">
        <v>0</v>
      </c>
      <c r="L4390" s="42">
        <v>3771.3</v>
      </c>
      <c r="M4390" s="44">
        <v>45259</v>
      </c>
      <c r="N4390" s="42">
        <v>1642.11</v>
      </c>
      <c r="O4390" s="42">
        <v>0</v>
      </c>
      <c r="P4390" s="45">
        <f>IF(J4390&lt;DATEVALUE("2009-1-1"),3%,13%)</f>
        <v>0.13</v>
      </c>
      <c r="Q4390" s="42">
        <f>IF(P4390=13%,ROUND(O4390/(1+P4390)*P4390,2),ROUND(O4390/(1+0.03)*0.02,2))</f>
        <v>0</v>
      </c>
      <c r="R4390" s="42">
        <f>O4390-Q4390</f>
        <v>0</v>
      </c>
      <c r="S4390" s="42">
        <f>N4390-R4390</f>
        <v>1642.11</v>
      </c>
      <c r="T4390" s="38">
        <v>2506</v>
      </c>
      <c r="U4390" s="14">
        <f>S4390/H4390</f>
        <v>0.30334114726207695</v>
      </c>
      <c r="V4390" s="19"/>
      <c r="W4390" s="19"/>
      <c r="X4390" s="37" t="s">
        <v>3459</v>
      </c>
    </row>
    <row r="4391" spans="1:37" ht="16.5" customHeight="1">
      <c r="A4391" s="38">
        <v>293</v>
      </c>
      <c r="B4391" s="39">
        <v>10729</v>
      </c>
      <c r="C4391" s="38">
        <v>10292912</v>
      </c>
      <c r="D4391" s="40" t="s">
        <v>3056</v>
      </c>
      <c r="E4391" s="58">
        <v>1</v>
      </c>
      <c r="F4391" s="38">
        <v>84</v>
      </c>
      <c r="G4391" s="38" t="s">
        <v>23</v>
      </c>
      <c r="H4391" s="42">
        <v>2435.9</v>
      </c>
      <c r="I4391" s="37"/>
      <c r="J4391" s="44">
        <v>43309</v>
      </c>
      <c r="K4391" s="42">
        <v>0</v>
      </c>
      <c r="L4391" s="42">
        <v>1696.94</v>
      </c>
      <c r="M4391" s="44">
        <v>45247</v>
      </c>
      <c r="N4391" s="42">
        <v>738.96</v>
      </c>
      <c r="O4391" s="42">
        <v>0</v>
      </c>
      <c r="P4391" s="45">
        <f>IF(J4391&lt;DATEVALUE("2009-1-1"),3%,13%)</f>
        <v>0.13</v>
      </c>
      <c r="Q4391" s="42">
        <f>IF(P4391=13%,ROUND(O4391/(1+P4391)*P4391,2),ROUND(O4391/(1+0.03)*0.02,2))</f>
        <v>0</v>
      </c>
      <c r="R4391" s="42">
        <f>O4391-Q4391</f>
        <v>0</v>
      </c>
      <c r="S4391" s="42">
        <f>N4391-R4391</f>
        <v>738.96</v>
      </c>
      <c r="T4391" s="38">
        <v>2506</v>
      </c>
      <c r="U4391" s="14">
        <f>S4391/H4391</f>
        <v>0.30336220698715055</v>
      </c>
      <c r="V4391" s="19"/>
      <c r="W4391" s="19"/>
      <c r="X4391" s="37" t="s">
        <v>3459</v>
      </c>
    </row>
    <row r="4392" spans="1:37" ht="16.5" customHeight="1">
      <c r="A4392" s="38">
        <v>107</v>
      </c>
      <c r="B4392" s="39">
        <v>10746</v>
      </c>
      <c r="C4392" s="38">
        <v>10311026</v>
      </c>
      <c r="D4392" s="40" t="s">
        <v>620</v>
      </c>
      <c r="E4392" s="38">
        <v>2</v>
      </c>
      <c r="F4392" s="38">
        <v>103</v>
      </c>
      <c r="G4392" s="38" t="s">
        <v>23</v>
      </c>
      <c r="H4392" s="42">
        <v>4464.84</v>
      </c>
      <c r="I4392" s="49"/>
      <c r="J4392" s="44">
        <v>42726</v>
      </c>
      <c r="K4392" s="42">
        <v>0</v>
      </c>
      <c r="L4392" s="42">
        <v>3107.54</v>
      </c>
      <c r="M4392" s="44">
        <v>45107</v>
      </c>
      <c r="N4392" s="42">
        <f>H4392-K4392-L4392</f>
        <v>1357.3000000000002</v>
      </c>
      <c r="O4392" s="42">
        <v>0</v>
      </c>
      <c r="P4392" s="45">
        <v>0.13</v>
      </c>
      <c r="Q4392" s="42">
        <v>0</v>
      </c>
      <c r="R4392" s="42">
        <v>0</v>
      </c>
      <c r="S4392" s="42">
        <f>N4392-R4392</f>
        <v>1357.3000000000002</v>
      </c>
      <c r="T4392" s="38">
        <v>2101</v>
      </c>
      <c r="U4392" s="14">
        <f>S4392/H4392</f>
        <v>0.30399745567590331</v>
      </c>
      <c r="V4392" s="19"/>
      <c r="W4392" s="19"/>
      <c r="X4392" s="37" t="s">
        <v>3463</v>
      </c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</row>
    <row r="4393" spans="1:37" ht="16.5" customHeight="1">
      <c r="A4393" s="38">
        <v>820</v>
      </c>
      <c r="B4393" s="39">
        <v>40711</v>
      </c>
      <c r="C4393" s="38">
        <v>10306600</v>
      </c>
      <c r="D4393" s="40" t="s">
        <v>983</v>
      </c>
      <c r="E4393" s="58">
        <v>2</v>
      </c>
      <c r="F4393" s="38">
        <v>92</v>
      </c>
      <c r="G4393" s="38" t="s">
        <v>23</v>
      </c>
      <c r="H4393" s="42">
        <v>1569.92</v>
      </c>
      <c r="I4393" s="57"/>
      <c r="J4393" s="44">
        <v>43065</v>
      </c>
      <c r="K4393" s="42">
        <v>0</v>
      </c>
      <c r="L4393" s="42">
        <v>1090.42</v>
      </c>
      <c r="M4393" s="44">
        <v>45199</v>
      </c>
      <c r="N4393" s="42">
        <f>H4393-K4393-L4393</f>
        <v>479.5</v>
      </c>
      <c r="O4393" s="42">
        <v>0</v>
      </c>
      <c r="P4393" s="45">
        <v>0.13</v>
      </c>
      <c r="Q4393" s="42">
        <v>0</v>
      </c>
      <c r="R4393" s="42">
        <v>0</v>
      </c>
      <c r="S4393" s="42">
        <f>N4393-R4393</f>
        <v>479.5</v>
      </c>
      <c r="T4393" s="38">
        <v>5000</v>
      </c>
      <c r="U4393" s="14">
        <f>S4393/H4393</f>
        <v>0.30542957602935178</v>
      </c>
      <c r="V4393" s="19"/>
      <c r="W4393" s="19"/>
      <c r="X4393" s="37" t="s">
        <v>3467</v>
      </c>
    </row>
    <row r="4394" spans="1:37" ht="16.5" customHeight="1">
      <c r="A4394" s="38">
        <v>154</v>
      </c>
      <c r="B4394" s="39">
        <v>10728</v>
      </c>
      <c r="C4394" s="38">
        <v>10283273</v>
      </c>
      <c r="D4394" s="40" t="s">
        <v>344</v>
      </c>
      <c r="E4394" s="58">
        <v>410</v>
      </c>
      <c r="F4394" s="38">
        <v>92</v>
      </c>
      <c r="G4394" s="38" t="s">
        <v>23</v>
      </c>
      <c r="H4394" s="42">
        <v>10749.35</v>
      </c>
      <c r="I4394" s="57"/>
      <c r="J4394" s="44">
        <v>43065</v>
      </c>
      <c r="K4394" s="42">
        <v>0</v>
      </c>
      <c r="L4394" s="42">
        <v>7466.02</v>
      </c>
      <c r="M4394" s="44">
        <v>45199</v>
      </c>
      <c r="N4394" s="42">
        <f>H4394-L4394</f>
        <v>3283.33</v>
      </c>
      <c r="O4394" s="42">
        <v>0</v>
      </c>
      <c r="P4394" s="45">
        <v>0.13</v>
      </c>
      <c r="Q4394" s="42">
        <v>0</v>
      </c>
      <c r="R4394" s="42">
        <v>0</v>
      </c>
      <c r="S4394" s="42">
        <f>N4394</f>
        <v>3283.33</v>
      </c>
      <c r="T4394" s="38">
        <v>5000</v>
      </c>
      <c r="U4394" s="14">
        <f>S4394/H4394</f>
        <v>0.3054445152497593</v>
      </c>
      <c r="V4394" s="19"/>
      <c r="W4394" s="19"/>
      <c r="X4394" s="37" t="s">
        <v>3459</v>
      </c>
    </row>
    <row r="4395" spans="1:37" ht="16.5" customHeight="1">
      <c r="A4395" s="38">
        <v>155</v>
      </c>
      <c r="B4395" s="39">
        <v>10728</v>
      </c>
      <c r="C4395" s="38">
        <v>10283275</v>
      </c>
      <c r="D4395" s="40" t="s">
        <v>345</v>
      </c>
      <c r="E4395" s="58">
        <v>1000</v>
      </c>
      <c r="F4395" s="38">
        <v>92</v>
      </c>
      <c r="G4395" s="38" t="s">
        <v>23</v>
      </c>
      <c r="H4395" s="42">
        <v>38730.879999999997</v>
      </c>
      <c r="I4395" s="57"/>
      <c r="J4395" s="44">
        <v>43065</v>
      </c>
      <c r="K4395" s="42">
        <v>0</v>
      </c>
      <c r="L4395" s="42">
        <v>26900.720000000001</v>
      </c>
      <c r="M4395" s="44">
        <v>45199</v>
      </c>
      <c r="N4395" s="42">
        <f>H4395-L4395</f>
        <v>11830.159999999996</v>
      </c>
      <c r="O4395" s="42">
        <v>0</v>
      </c>
      <c r="P4395" s="45">
        <v>0.13</v>
      </c>
      <c r="Q4395" s="42">
        <v>0</v>
      </c>
      <c r="R4395" s="42">
        <v>0</v>
      </c>
      <c r="S4395" s="42">
        <f>N4395</f>
        <v>11830.159999999996</v>
      </c>
      <c r="T4395" s="38">
        <v>5000</v>
      </c>
      <c r="U4395" s="14">
        <f>S4395/H4395</f>
        <v>0.3054451641687459</v>
      </c>
      <c r="V4395" s="19"/>
      <c r="W4395" s="19"/>
      <c r="X4395" s="37" t="s">
        <v>3459</v>
      </c>
    </row>
    <row r="4396" spans="1:37" ht="16.5" customHeight="1">
      <c r="A4396" s="38">
        <v>157</v>
      </c>
      <c r="B4396" s="39">
        <v>10728</v>
      </c>
      <c r="C4396" s="38">
        <v>10319048</v>
      </c>
      <c r="D4396" s="40" t="s">
        <v>345</v>
      </c>
      <c r="E4396" s="58">
        <v>1000</v>
      </c>
      <c r="F4396" s="38">
        <v>92</v>
      </c>
      <c r="G4396" s="38" t="s">
        <v>23</v>
      </c>
      <c r="H4396" s="42">
        <v>16829.12</v>
      </c>
      <c r="I4396" s="57"/>
      <c r="J4396" s="44">
        <v>43065</v>
      </c>
      <c r="K4396" s="42">
        <v>0</v>
      </c>
      <c r="L4396" s="42">
        <v>11688.74</v>
      </c>
      <c r="M4396" s="44">
        <v>45199</v>
      </c>
      <c r="N4396" s="42">
        <f>H4396-L4396</f>
        <v>5140.3799999999992</v>
      </c>
      <c r="O4396" s="42">
        <v>0</v>
      </c>
      <c r="P4396" s="45">
        <v>0.13</v>
      </c>
      <c r="Q4396" s="42">
        <v>0</v>
      </c>
      <c r="R4396" s="42">
        <v>0</v>
      </c>
      <c r="S4396" s="42">
        <f>N4396</f>
        <v>5140.3799999999992</v>
      </c>
      <c r="T4396" s="38">
        <v>1802</v>
      </c>
      <c r="U4396" s="14">
        <f>S4396/H4396</f>
        <v>0.30544556102755221</v>
      </c>
      <c r="V4396" s="19"/>
      <c r="W4396" s="19"/>
      <c r="X4396" s="37" t="s">
        <v>3459</v>
      </c>
    </row>
    <row r="4397" spans="1:37" ht="16.5" customHeight="1">
      <c r="A4397" s="38">
        <v>156</v>
      </c>
      <c r="B4397" s="39">
        <v>10728</v>
      </c>
      <c r="C4397" s="38">
        <v>10319046</v>
      </c>
      <c r="D4397" s="40" t="s">
        <v>344</v>
      </c>
      <c r="E4397" s="58">
        <v>410</v>
      </c>
      <c r="F4397" s="38">
        <v>92</v>
      </c>
      <c r="G4397" s="38" t="s">
        <v>23</v>
      </c>
      <c r="H4397" s="42">
        <v>4670.75</v>
      </c>
      <c r="I4397" s="57"/>
      <c r="J4397" s="44">
        <v>43065</v>
      </c>
      <c r="K4397" s="42">
        <v>0</v>
      </c>
      <c r="L4397" s="42">
        <v>3244.08</v>
      </c>
      <c r="M4397" s="44">
        <v>45199</v>
      </c>
      <c r="N4397" s="42">
        <f>H4397-L4397</f>
        <v>1426.67</v>
      </c>
      <c r="O4397" s="42">
        <v>0</v>
      </c>
      <c r="P4397" s="45">
        <v>0.13</v>
      </c>
      <c r="Q4397" s="42">
        <v>0</v>
      </c>
      <c r="R4397" s="42">
        <v>0</v>
      </c>
      <c r="S4397" s="42">
        <f>N4397</f>
        <v>1426.67</v>
      </c>
      <c r="T4397" s="38">
        <v>1802</v>
      </c>
      <c r="U4397" s="14">
        <f>S4397/H4397</f>
        <v>0.30544773323342078</v>
      </c>
      <c r="V4397" s="19"/>
      <c r="W4397" s="19"/>
      <c r="X4397" s="37" t="s">
        <v>3459</v>
      </c>
    </row>
    <row r="4398" spans="1:37" ht="16.5" customHeight="1">
      <c r="A4398" s="38">
        <v>357</v>
      </c>
      <c r="B4398" s="39">
        <v>40704</v>
      </c>
      <c r="C4398" s="38">
        <v>10303204</v>
      </c>
      <c r="D4398" s="40" t="s">
        <v>877</v>
      </c>
      <c r="E4398" s="58">
        <v>4</v>
      </c>
      <c r="F4398" s="38">
        <v>92</v>
      </c>
      <c r="G4398" s="38" t="s">
        <v>23</v>
      </c>
      <c r="H4398" s="42">
        <v>5470.08</v>
      </c>
      <c r="I4398" s="57"/>
      <c r="J4398" s="44">
        <v>43065</v>
      </c>
      <c r="K4398" s="42">
        <v>0</v>
      </c>
      <c r="L4398" s="42">
        <v>3799.13</v>
      </c>
      <c r="M4398" s="44">
        <v>45199</v>
      </c>
      <c r="N4398" s="42">
        <f>H4398-K4398-L4398</f>
        <v>1670.9499999999998</v>
      </c>
      <c r="O4398" s="42">
        <v>0</v>
      </c>
      <c r="P4398" s="45">
        <v>0.13</v>
      </c>
      <c r="Q4398" s="42">
        <v>0</v>
      </c>
      <c r="R4398" s="42">
        <v>0</v>
      </c>
      <c r="S4398" s="42">
        <f>N4398-R4398</f>
        <v>1670.9499999999998</v>
      </c>
      <c r="T4398" s="38">
        <v>5000</v>
      </c>
      <c r="U4398" s="14">
        <f>S4398/H4398</f>
        <v>0.30547085234585231</v>
      </c>
      <c r="V4398" s="19"/>
      <c r="W4398" s="19"/>
      <c r="X4398" s="37" t="s">
        <v>3463</v>
      </c>
    </row>
    <row r="4399" spans="1:37" ht="16.5" customHeight="1">
      <c r="A4399" s="38">
        <v>319</v>
      </c>
      <c r="B4399" s="39">
        <v>10741</v>
      </c>
      <c r="C4399" s="38">
        <v>10332873</v>
      </c>
      <c r="D4399" s="40" t="s">
        <v>1096</v>
      </c>
      <c r="E4399" s="38">
        <v>1</v>
      </c>
      <c r="F4399" s="38">
        <v>36</v>
      </c>
      <c r="G4399" s="38" t="s">
        <v>33</v>
      </c>
      <c r="H4399" s="42">
        <v>3770.49</v>
      </c>
      <c r="I4399" s="56"/>
      <c r="J4399" s="44">
        <v>44408</v>
      </c>
      <c r="K4399" s="42">
        <v>104.74</v>
      </c>
      <c r="L4399" s="42">
        <v>2513.6799999999998</v>
      </c>
      <c r="M4399" s="44">
        <v>45169</v>
      </c>
      <c r="N4399" s="42">
        <f>H4399-K4399-L4399</f>
        <v>1152.0700000000002</v>
      </c>
      <c r="O4399" s="42">
        <v>0</v>
      </c>
      <c r="P4399" s="45">
        <v>0.13</v>
      </c>
      <c r="Q4399" s="42">
        <v>0</v>
      </c>
      <c r="R4399" s="42">
        <v>0</v>
      </c>
      <c r="S4399" s="42">
        <f>N4399-R4399</f>
        <v>1152.0700000000002</v>
      </c>
      <c r="T4399" s="38">
        <v>5000</v>
      </c>
      <c r="U4399" s="14">
        <f>S4399/H4399</f>
        <v>0.30554914613220041</v>
      </c>
      <c r="V4399" s="19"/>
      <c r="W4399" s="19"/>
      <c r="X4399" s="37" t="s">
        <v>3462</v>
      </c>
    </row>
    <row r="4400" spans="1:37" ht="16.5" customHeight="1">
      <c r="A4400" s="38">
        <v>299</v>
      </c>
      <c r="B4400" s="39">
        <v>10736</v>
      </c>
      <c r="C4400" s="38">
        <v>10283104</v>
      </c>
      <c r="D4400" s="40" t="s">
        <v>301</v>
      </c>
      <c r="E4400" s="38">
        <v>1</v>
      </c>
      <c r="F4400" s="38">
        <v>66</v>
      </c>
      <c r="G4400" s="38" t="s">
        <v>21</v>
      </c>
      <c r="H4400" s="42">
        <v>142241.73000000001</v>
      </c>
      <c r="I4400" s="55"/>
      <c r="J4400" s="44">
        <v>43765</v>
      </c>
      <c r="K4400" s="42">
        <v>0</v>
      </c>
      <c r="L4400" s="42">
        <v>92133.87</v>
      </c>
      <c r="M4400" s="44">
        <v>45138</v>
      </c>
      <c r="N4400" s="42">
        <f>H4400-K4400-L4400</f>
        <v>50107.860000000015</v>
      </c>
      <c r="O4400" s="42">
        <v>7360</v>
      </c>
      <c r="P4400" s="45">
        <v>0.13</v>
      </c>
      <c r="Q4400" s="42">
        <f>IF(P4400=13%,ROUND(O4400/(1+P4400)*P4400,2),ROUND(O4400/(1+0.03)*0.02,2))</f>
        <v>846.73</v>
      </c>
      <c r="R4400" s="42">
        <f>O4400-Q4400</f>
        <v>6513.27</v>
      </c>
      <c r="S4400" s="42">
        <f>N4400-R4400</f>
        <v>43594.590000000011</v>
      </c>
      <c r="T4400" s="38">
        <v>1601</v>
      </c>
      <c r="U4400" s="14">
        <f>S4400/H4400</f>
        <v>0.30648242256333641</v>
      </c>
      <c r="V4400" s="19"/>
      <c r="W4400" s="19"/>
      <c r="X4400" s="37" t="s">
        <v>3461</v>
      </c>
    </row>
    <row r="4401" spans="1:37" ht="16.5" customHeight="1">
      <c r="A4401" s="38">
        <v>5</v>
      </c>
      <c r="B4401" s="39">
        <v>10709</v>
      </c>
      <c r="C4401" s="38">
        <v>10309712</v>
      </c>
      <c r="D4401" s="40" t="s">
        <v>2848</v>
      </c>
      <c r="E4401" s="38">
        <v>3</v>
      </c>
      <c r="F4401" s="38">
        <v>120</v>
      </c>
      <c r="G4401" s="38" t="s">
        <v>21</v>
      </c>
      <c r="H4401" s="42">
        <v>18333.330000000002</v>
      </c>
      <c r="I4401" s="2"/>
      <c r="J4401" s="44">
        <v>42359</v>
      </c>
      <c r="K4401" s="42">
        <v>0</v>
      </c>
      <c r="L4401" s="42">
        <v>12481.96</v>
      </c>
      <c r="M4401" s="44">
        <v>44985</v>
      </c>
      <c r="N4401" s="42">
        <f>H4401-K4401-L4401</f>
        <v>5851.3700000000026</v>
      </c>
      <c r="O4401" s="42">
        <v>240</v>
      </c>
      <c r="P4401" s="45">
        <v>0.13</v>
      </c>
      <c r="Q4401" s="42">
        <v>27.61</v>
      </c>
      <c r="R4401" s="42">
        <v>212.39</v>
      </c>
      <c r="S4401" s="42">
        <f>N4401-R4401</f>
        <v>5638.9800000000023</v>
      </c>
      <c r="T4401" s="38">
        <v>5000</v>
      </c>
      <c r="U4401" s="14">
        <f>S4401/H4401</f>
        <v>0.30758078319650611</v>
      </c>
      <c r="V4401" s="19"/>
      <c r="W4401" s="19"/>
      <c r="X4401" s="37" t="s">
        <v>3456</v>
      </c>
    </row>
    <row r="4402" spans="1:37" ht="16.5" customHeight="1">
      <c r="A4402" s="38">
        <v>223</v>
      </c>
      <c r="B4402" s="39">
        <v>10744</v>
      </c>
      <c r="C4402" s="38">
        <v>10293943</v>
      </c>
      <c r="D4402" s="40" t="s">
        <v>567</v>
      </c>
      <c r="E4402" s="58">
        <v>4</v>
      </c>
      <c r="F4402" s="38">
        <v>91</v>
      </c>
      <c r="G4402" s="38" t="s">
        <v>23</v>
      </c>
      <c r="H4402" s="42">
        <v>2690.48</v>
      </c>
      <c r="I4402" s="57"/>
      <c r="J4402" s="44">
        <v>43094</v>
      </c>
      <c r="K4402" s="42">
        <v>0</v>
      </c>
      <c r="L4402" s="42">
        <v>1860.9</v>
      </c>
      <c r="M4402" s="44">
        <v>45199</v>
      </c>
      <c r="N4402" s="42">
        <f>H4402-K4402-L4402</f>
        <v>829.57999999999993</v>
      </c>
      <c r="O4402" s="42">
        <v>0</v>
      </c>
      <c r="P4402" s="45">
        <v>0.13</v>
      </c>
      <c r="Q4402" s="42">
        <v>0</v>
      </c>
      <c r="R4402" s="42">
        <v>0</v>
      </c>
      <c r="S4402" s="42">
        <f>N4402</f>
        <v>829.57999999999993</v>
      </c>
      <c r="T4402" s="38">
        <v>1601</v>
      </c>
      <c r="U4402" s="14">
        <f>S4402/H4402</f>
        <v>0.30833903244030803</v>
      </c>
      <c r="V4402" s="19"/>
      <c r="W4402" s="19"/>
      <c r="X4402" s="37" t="s">
        <v>3463</v>
      </c>
    </row>
    <row r="4403" spans="1:37" ht="16.5" customHeight="1">
      <c r="A4403" s="38">
        <v>115</v>
      </c>
      <c r="B4403" s="39">
        <v>10724</v>
      </c>
      <c r="C4403" s="38">
        <v>10276736</v>
      </c>
      <c r="D4403" s="40" t="s">
        <v>292</v>
      </c>
      <c r="E4403" s="58">
        <v>30</v>
      </c>
      <c r="F4403" s="38">
        <v>91</v>
      </c>
      <c r="G4403" s="38" t="s">
        <v>23</v>
      </c>
      <c r="H4403" s="42">
        <v>67948.800000000003</v>
      </c>
      <c r="I4403" s="57"/>
      <c r="J4403" s="44">
        <v>43094</v>
      </c>
      <c r="K4403" s="42">
        <v>0</v>
      </c>
      <c r="L4403" s="42">
        <v>46997.04</v>
      </c>
      <c r="M4403" s="44">
        <v>45199</v>
      </c>
      <c r="N4403" s="42">
        <f>H4403-K4403-L4403</f>
        <v>20951.760000000002</v>
      </c>
      <c r="O4403" s="42">
        <v>0</v>
      </c>
      <c r="P4403" s="45">
        <v>0.13</v>
      </c>
      <c r="Q4403" s="42">
        <v>0</v>
      </c>
      <c r="R4403" s="42">
        <v>0</v>
      </c>
      <c r="S4403" s="42">
        <f>N4403-R4403</f>
        <v>20951.760000000002</v>
      </c>
      <c r="T4403" s="38">
        <v>5000</v>
      </c>
      <c r="U4403" s="14">
        <f>S4403/H4403</f>
        <v>0.30834628426109073</v>
      </c>
      <c r="V4403" s="19"/>
      <c r="W4403" s="19"/>
      <c r="X4403" s="37" t="s">
        <v>3459</v>
      </c>
    </row>
    <row r="4404" spans="1:37" ht="16.5" customHeight="1">
      <c r="A4404" s="38">
        <v>358</v>
      </c>
      <c r="B4404" s="39">
        <v>40704</v>
      </c>
      <c r="C4404" s="38">
        <v>10303206</v>
      </c>
      <c r="D4404" s="40" t="s">
        <v>878</v>
      </c>
      <c r="E4404" s="58">
        <v>20</v>
      </c>
      <c r="F4404" s="38">
        <v>91</v>
      </c>
      <c r="G4404" s="38" t="s">
        <v>23</v>
      </c>
      <c r="H4404" s="42">
        <v>10256.6</v>
      </c>
      <c r="I4404" s="57"/>
      <c r="J4404" s="44">
        <v>43094</v>
      </c>
      <c r="K4404" s="42">
        <v>0</v>
      </c>
      <c r="L4404" s="42">
        <v>7094</v>
      </c>
      <c r="M4404" s="44">
        <v>45199</v>
      </c>
      <c r="N4404" s="42">
        <f>H4404-K4404-L4404</f>
        <v>3162.6000000000004</v>
      </c>
      <c r="O4404" s="42">
        <v>0</v>
      </c>
      <c r="P4404" s="45">
        <v>0.13</v>
      </c>
      <c r="Q4404" s="42">
        <v>0</v>
      </c>
      <c r="R4404" s="42">
        <v>0</v>
      </c>
      <c r="S4404" s="42">
        <f>N4404-R4404</f>
        <v>3162.6000000000004</v>
      </c>
      <c r="T4404" s="38">
        <v>5000</v>
      </c>
      <c r="U4404" s="14">
        <f>S4404/H4404</f>
        <v>0.30834779556578207</v>
      </c>
      <c r="V4404" s="19"/>
      <c r="W4404" s="19"/>
      <c r="X4404" s="37" t="s">
        <v>3463</v>
      </c>
    </row>
    <row r="4405" spans="1:37" ht="16.5" customHeight="1">
      <c r="A4405" s="38">
        <v>361</v>
      </c>
      <c r="B4405" s="39">
        <v>40704</v>
      </c>
      <c r="C4405" s="38">
        <v>10303211</v>
      </c>
      <c r="D4405" s="40" t="s">
        <v>29</v>
      </c>
      <c r="E4405" s="58">
        <v>196</v>
      </c>
      <c r="F4405" s="38">
        <v>91</v>
      </c>
      <c r="G4405" s="38" t="s">
        <v>23</v>
      </c>
      <c r="H4405" s="42">
        <v>8308.44</v>
      </c>
      <c r="I4405" s="57"/>
      <c r="J4405" s="44">
        <v>43094</v>
      </c>
      <c r="K4405" s="42">
        <v>0</v>
      </c>
      <c r="L4405" s="42">
        <v>5746.52</v>
      </c>
      <c r="M4405" s="44">
        <v>45199</v>
      </c>
      <c r="N4405" s="42">
        <f>H4405-K4405-L4405</f>
        <v>2561.92</v>
      </c>
      <c r="O4405" s="42">
        <v>0</v>
      </c>
      <c r="P4405" s="45">
        <v>0.13</v>
      </c>
      <c r="Q4405" s="42">
        <v>0</v>
      </c>
      <c r="R4405" s="42">
        <v>0</v>
      </c>
      <c r="S4405" s="42">
        <f>N4405-R4405</f>
        <v>2561.92</v>
      </c>
      <c r="T4405" s="38">
        <v>5000</v>
      </c>
      <c r="U4405" s="14">
        <f>S4405/H4405</f>
        <v>0.30835150762357311</v>
      </c>
      <c r="V4405" s="19"/>
      <c r="W4405" s="19"/>
      <c r="X4405" s="37" t="s">
        <v>3463</v>
      </c>
    </row>
    <row r="4406" spans="1:37" ht="16.5" customHeight="1">
      <c r="A4406" s="38">
        <v>103</v>
      </c>
      <c r="B4406" s="39">
        <v>10724</v>
      </c>
      <c r="C4406" s="38">
        <v>10276735</v>
      </c>
      <c r="D4406" s="40" t="s">
        <v>283</v>
      </c>
      <c r="E4406" s="58">
        <v>5</v>
      </c>
      <c r="F4406" s="38">
        <v>91</v>
      </c>
      <c r="G4406" s="38" t="s">
        <v>23</v>
      </c>
      <c r="H4406" s="42">
        <v>6367.5</v>
      </c>
      <c r="I4406" s="57"/>
      <c r="J4406" s="44">
        <v>43094</v>
      </c>
      <c r="K4406" s="42">
        <v>0</v>
      </c>
      <c r="L4406" s="42">
        <v>4403.9799999999996</v>
      </c>
      <c r="M4406" s="44">
        <v>45199</v>
      </c>
      <c r="N4406" s="42">
        <f>H4406-K4406-L4406</f>
        <v>1963.5200000000004</v>
      </c>
      <c r="O4406" s="42">
        <v>0</v>
      </c>
      <c r="P4406" s="45">
        <v>0.13</v>
      </c>
      <c r="Q4406" s="42">
        <v>0</v>
      </c>
      <c r="R4406" s="42">
        <v>0</v>
      </c>
      <c r="S4406" s="42">
        <f>N4406-R4406</f>
        <v>1963.5200000000004</v>
      </c>
      <c r="T4406" s="38">
        <v>5000</v>
      </c>
      <c r="U4406" s="14">
        <f>S4406/H4406</f>
        <v>0.3083659206910091</v>
      </c>
      <c r="V4406" s="19"/>
      <c r="W4406" s="19"/>
      <c r="X4406" s="37" t="s">
        <v>3459</v>
      </c>
    </row>
    <row r="4407" spans="1:37" ht="16.5" customHeight="1">
      <c r="A4407" s="38">
        <v>659</v>
      </c>
      <c r="B4407" s="39">
        <v>10729</v>
      </c>
      <c r="C4407" s="38">
        <v>10292924</v>
      </c>
      <c r="D4407" s="40" t="s">
        <v>3266</v>
      </c>
      <c r="E4407" s="58">
        <v>2</v>
      </c>
      <c r="F4407" s="38">
        <v>82</v>
      </c>
      <c r="G4407" s="38" t="s">
        <v>23</v>
      </c>
      <c r="H4407" s="42">
        <v>2735.04</v>
      </c>
      <c r="I4407" s="37"/>
      <c r="J4407" s="44">
        <v>43367</v>
      </c>
      <c r="K4407" s="42">
        <v>0</v>
      </c>
      <c r="L4407" s="42">
        <v>1891.06</v>
      </c>
      <c r="M4407" s="44">
        <v>45259</v>
      </c>
      <c r="N4407" s="42">
        <v>843.98</v>
      </c>
      <c r="O4407" s="42">
        <v>0</v>
      </c>
      <c r="P4407" s="45">
        <f>IF(J4407&lt;DATEVALUE("2009-1-1"),3%,13%)</f>
        <v>0.13</v>
      </c>
      <c r="Q4407" s="42">
        <f>IF(P4407=13%,ROUND(O4407/(1+P4407)*P4407,2),ROUND(O4407/(1+0.03)*0.02,2))</f>
        <v>0</v>
      </c>
      <c r="R4407" s="42">
        <f>O4407-Q4407</f>
        <v>0</v>
      </c>
      <c r="S4407" s="42">
        <f>N4407-R4407</f>
        <v>843.98</v>
      </c>
      <c r="T4407" s="38">
        <v>5000</v>
      </c>
      <c r="U4407" s="14">
        <f>S4407/H4407</f>
        <v>0.30858049608049609</v>
      </c>
      <c r="V4407" s="19"/>
      <c r="W4407" s="19"/>
      <c r="X4407" s="37" t="s">
        <v>3459</v>
      </c>
    </row>
    <row r="4408" spans="1:37" ht="16.5" customHeight="1">
      <c r="A4408" s="38">
        <v>658</v>
      </c>
      <c r="B4408" s="39">
        <v>10729</v>
      </c>
      <c r="C4408" s="38">
        <v>10292923</v>
      </c>
      <c r="D4408" s="40" t="s">
        <v>3265</v>
      </c>
      <c r="E4408" s="58">
        <v>1</v>
      </c>
      <c r="F4408" s="38">
        <v>82</v>
      </c>
      <c r="G4408" s="38" t="s">
        <v>23</v>
      </c>
      <c r="H4408" s="42">
        <v>1965.81</v>
      </c>
      <c r="I4408" s="37"/>
      <c r="J4408" s="44">
        <v>43367</v>
      </c>
      <c r="K4408" s="42">
        <v>0</v>
      </c>
      <c r="L4408" s="42">
        <v>1359.13</v>
      </c>
      <c r="M4408" s="44">
        <v>45259</v>
      </c>
      <c r="N4408" s="42">
        <v>606.67999999999995</v>
      </c>
      <c r="O4408" s="42">
        <v>0</v>
      </c>
      <c r="P4408" s="45">
        <f>IF(J4408&lt;DATEVALUE("2009-1-1"),3%,13%)</f>
        <v>0.13</v>
      </c>
      <c r="Q4408" s="42">
        <f>IF(P4408=13%,ROUND(O4408/(1+P4408)*P4408,2),ROUND(O4408/(1+0.03)*0.02,2))</f>
        <v>0</v>
      </c>
      <c r="R4408" s="42">
        <f>O4408-Q4408</f>
        <v>0</v>
      </c>
      <c r="S4408" s="42">
        <f>N4408-R4408</f>
        <v>606.67999999999995</v>
      </c>
      <c r="T4408" s="38">
        <v>5000</v>
      </c>
      <c r="U4408" s="14">
        <f>S4408/H4408</f>
        <v>0.30861578687665642</v>
      </c>
      <c r="V4408" s="19"/>
      <c r="W4408" s="19"/>
      <c r="X4408" s="37" t="s">
        <v>3459</v>
      </c>
    </row>
    <row r="4409" spans="1:37" ht="16.5" customHeight="1">
      <c r="A4409" s="38">
        <v>523</v>
      </c>
      <c r="B4409" s="39">
        <v>40712</v>
      </c>
      <c r="C4409" s="38">
        <v>10303684</v>
      </c>
      <c r="D4409" s="40" t="s">
        <v>1744</v>
      </c>
      <c r="E4409" s="38">
        <v>1</v>
      </c>
      <c r="F4409" s="38">
        <v>98</v>
      </c>
      <c r="G4409" s="38" t="s">
        <v>23</v>
      </c>
      <c r="H4409" s="42">
        <v>1176.92</v>
      </c>
      <c r="I4409" s="55"/>
      <c r="J4409" s="44">
        <v>42879</v>
      </c>
      <c r="K4409" s="42">
        <v>0</v>
      </c>
      <c r="L4409" s="42">
        <v>812.37</v>
      </c>
      <c r="M4409" s="44">
        <v>45138</v>
      </c>
      <c r="N4409" s="42">
        <f>H4409-K4409-L4409</f>
        <v>364.55000000000007</v>
      </c>
      <c r="O4409" s="42">
        <v>0</v>
      </c>
      <c r="P4409" s="45">
        <v>0.13</v>
      </c>
      <c r="Q4409" s="42">
        <v>0</v>
      </c>
      <c r="R4409" s="42">
        <v>0</v>
      </c>
      <c r="S4409" s="42">
        <v>364.55</v>
      </c>
      <c r="T4409" s="38">
        <v>5000</v>
      </c>
      <c r="U4409" s="14">
        <f>S4409/H4409</f>
        <v>0.30974917581483874</v>
      </c>
      <c r="V4409" s="19"/>
      <c r="W4409" s="19"/>
      <c r="X4409" s="37" t="s">
        <v>3467</v>
      </c>
    </row>
    <row r="4410" spans="1:37" ht="16.5" customHeight="1">
      <c r="A4410" s="38">
        <v>154</v>
      </c>
      <c r="B4410" s="39">
        <v>10736</v>
      </c>
      <c r="C4410" s="38">
        <v>10284222</v>
      </c>
      <c r="D4410" s="40" t="s">
        <v>1926</v>
      </c>
      <c r="E4410" s="31">
        <v>1</v>
      </c>
      <c r="F4410" s="38">
        <v>101</v>
      </c>
      <c r="G4410" s="38" t="s">
        <v>23</v>
      </c>
      <c r="H4410" s="42">
        <v>2094.02</v>
      </c>
      <c r="I4410" s="49"/>
      <c r="J4410" s="44">
        <v>42792</v>
      </c>
      <c r="K4410" s="42">
        <v>0</v>
      </c>
      <c r="L4410" s="42">
        <v>1443.69</v>
      </c>
      <c r="M4410" s="44">
        <v>45107</v>
      </c>
      <c r="N4410" s="42">
        <f>H4410-K4410-L4410</f>
        <v>650.32999999999993</v>
      </c>
      <c r="O4410" s="42">
        <v>0</v>
      </c>
      <c r="P4410" s="45">
        <v>0.13</v>
      </c>
      <c r="Q4410" s="42">
        <v>0</v>
      </c>
      <c r="R4410" s="42">
        <v>0</v>
      </c>
      <c r="S4410" s="42">
        <f>N4410-R4410</f>
        <v>650.32999999999993</v>
      </c>
      <c r="T4410" s="38">
        <v>5000</v>
      </c>
      <c r="U4410" s="14">
        <f>S4410/H4410</f>
        <v>0.31056532411342774</v>
      </c>
      <c r="V4410" s="19"/>
      <c r="W4410" s="19"/>
      <c r="X4410" s="37" t="s">
        <v>3461</v>
      </c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</row>
    <row r="4411" spans="1:37" ht="16.5" customHeight="1">
      <c r="A4411" s="38">
        <v>153</v>
      </c>
      <c r="B4411" s="39">
        <v>10736</v>
      </c>
      <c r="C4411" s="38">
        <v>10284221</v>
      </c>
      <c r="D4411" s="40" t="s">
        <v>1194</v>
      </c>
      <c r="E4411" s="31">
        <v>5</v>
      </c>
      <c r="F4411" s="38">
        <v>101</v>
      </c>
      <c r="G4411" s="38" t="s">
        <v>23</v>
      </c>
      <c r="H4411" s="42">
        <v>10470.1</v>
      </c>
      <c r="I4411" s="49"/>
      <c r="J4411" s="44">
        <v>42792</v>
      </c>
      <c r="K4411" s="42">
        <v>0</v>
      </c>
      <c r="L4411" s="42">
        <v>7218.25</v>
      </c>
      <c r="M4411" s="44">
        <v>45107</v>
      </c>
      <c r="N4411" s="42">
        <f>H4411-K4411-L4411</f>
        <v>3251.8500000000004</v>
      </c>
      <c r="O4411" s="42">
        <v>0</v>
      </c>
      <c r="P4411" s="45">
        <v>0.13</v>
      </c>
      <c r="Q4411" s="42">
        <v>0</v>
      </c>
      <c r="R4411" s="42">
        <v>0</v>
      </c>
      <c r="S4411" s="42">
        <f>N4411-R4411</f>
        <v>3251.8500000000004</v>
      </c>
      <c r="T4411" s="38">
        <v>5000</v>
      </c>
      <c r="U4411" s="14">
        <f>S4411/H4411</f>
        <v>0.31058442612773518</v>
      </c>
      <c r="V4411" s="19"/>
      <c r="W4411" s="19"/>
      <c r="X4411" s="37" t="s">
        <v>3461</v>
      </c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</row>
    <row r="4412" spans="1:37" ht="16.5" customHeight="1">
      <c r="A4412" s="38">
        <v>660</v>
      </c>
      <c r="B4412" s="39">
        <v>10729</v>
      </c>
      <c r="C4412" s="38">
        <v>10292927</v>
      </c>
      <c r="D4412" s="40" t="s">
        <v>3267</v>
      </c>
      <c r="E4412" s="58">
        <v>8</v>
      </c>
      <c r="F4412" s="38">
        <v>81</v>
      </c>
      <c r="G4412" s="38" t="s">
        <v>23</v>
      </c>
      <c r="H4412" s="42">
        <v>6324.78</v>
      </c>
      <c r="I4412" s="37"/>
      <c r="J4412" s="44">
        <v>43400</v>
      </c>
      <c r="K4412" s="42">
        <v>0</v>
      </c>
      <c r="L4412" s="42">
        <v>4356.24</v>
      </c>
      <c r="M4412" s="44">
        <v>45259</v>
      </c>
      <c r="N4412" s="42">
        <v>1968.54</v>
      </c>
      <c r="O4412" s="42">
        <v>0</v>
      </c>
      <c r="P4412" s="45">
        <f>IF(J4412&lt;DATEVALUE("2009-1-1"),3%,13%)</f>
        <v>0.13</v>
      </c>
      <c r="Q4412" s="42">
        <f>IF(P4412=13%,ROUND(O4412/(1+P4412)*P4412,2),ROUND(O4412/(1+0.03)*0.02,2))</f>
        <v>0</v>
      </c>
      <c r="R4412" s="42">
        <f>O4412-Q4412</f>
        <v>0</v>
      </c>
      <c r="S4412" s="42">
        <f>N4412-R4412</f>
        <v>1968.54</v>
      </c>
      <c r="T4412" s="38">
        <v>5000</v>
      </c>
      <c r="U4412" s="14">
        <f>S4412/H4412</f>
        <v>0.31124244637758153</v>
      </c>
      <c r="V4412" s="19"/>
      <c r="W4412" s="19"/>
      <c r="X4412" s="37" t="s">
        <v>3459</v>
      </c>
    </row>
    <row r="4413" spans="1:37" ht="16.5" customHeight="1">
      <c r="A4413" s="38">
        <v>9</v>
      </c>
      <c r="B4413" s="39">
        <v>10873</v>
      </c>
      <c r="C4413" s="38">
        <v>10312852</v>
      </c>
      <c r="D4413" s="40" t="s">
        <v>1592</v>
      </c>
      <c r="E4413" s="38">
        <v>1</v>
      </c>
      <c r="F4413" s="38">
        <v>120</v>
      </c>
      <c r="G4413" s="38" t="s">
        <v>21</v>
      </c>
      <c r="H4413" s="42">
        <v>31000</v>
      </c>
      <c r="I4413" s="55"/>
      <c r="J4413" s="44">
        <v>42488</v>
      </c>
      <c r="K4413" s="42">
        <v>0</v>
      </c>
      <c r="L4413" s="42">
        <v>21351.35</v>
      </c>
      <c r="M4413" s="44">
        <v>45138</v>
      </c>
      <c r="N4413" s="42">
        <f>H4413-K4413-L4413</f>
        <v>9648.6500000000015</v>
      </c>
      <c r="O4413" s="42">
        <v>0</v>
      </c>
      <c r="P4413" s="45">
        <v>0.13</v>
      </c>
      <c r="Q4413" s="42">
        <v>0</v>
      </c>
      <c r="R4413" s="42">
        <v>0</v>
      </c>
      <c r="S4413" s="42">
        <f>N4413-R4413</f>
        <v>9648.6500000000015</v>
      </c>
      <c r="T4413" s="38">
        <v>1802</v>
      </c>
      <c r="U4413" s="14">
        <f>S4413/H4413</f>
        <v>0.31124677419354846</v>
      </c>
      <c r="V4413" s="19"/>
      <c r="W4413" s="19"/>
      <c r="X4413" s="37" t="s">
        <v>3480</v>
      </c>
    </row>
    <row r="4414" spans="1:37" ht="16.5" customHeight="1">
      <c r="A4414" s="38">
        <v>662</v>
      </c>
      <c r="B4414" s="39">
        <v>10729</v>
      </c>
      <c r="C4414" s="38">
        <v>10292929</v>
      </c>
      <c r="D4414" s="40" t="s">
        <v>3268</v>
      </c>
      <c r="E4414" s="58">
        <v>36</v>
      </c>
      <c r="F4414" s="38">
        <v>81</v>
      </c>
      <c r="G4414" s="38" t="s">
        <v>23</v>
      </c>
      <c r="H4414" s="42">
        <v>76923</v>
      </c>
      <c r="I4414" s="37"/>
      <c r="J4414" s="44">
        <v>43400</v>
      </c>
      <c r="K4414" s="42">
        <v>0</v>
      </c>
      <c r="L4414" s="42">
        <v>52980.77</v>
      </c>
      <c r="M4414" s="44">
        <v>45259</v>
      </c>
      <c r="N4414" s="42">
        <v>23942.23</v>
      </c>
      <c r="O4414" s="42">
        <v>0</v>
      </c>
      <c r="P4414" s="45">
        <f>IF(J4414&lt;DATEVALUE("2009-1-1"),3%,13%)</f>
        <v>0.13</v>
      </c>
      <c r="Q4414" s="42">
        <f>IF(P4414=13%,ROUND(O4414/(1+P4414)*P4414,2),ROUND(O4414/(1+0.03)*0.02,2))</f>
        <v>0</v>
      </c>
      <c r="R4414" s="42">
        <f>O4414-Q4414</f>
        <v>0</v>
      </c>
      <c r="S4414" s="42">
        <f>N4414-R4414</f>
        <v>23942.23</v>
      </c>
      <c r="T4414" s="38">
        <v>5000</v>
      </c>
      <c r="U4414" s="14">
        <f>S4414/H4414</f>
        <v>0.31124930124930122</v>
      </c>
      <c r="V4414" s="19"/>
      <c r="W4414" s="19"/>
      <c r="X4414" s="37" t="s">
        <v>3459</v>
      </c>
    </row>
    <row r="4415" spans="1:37" ht="16.5" customHeight="1">
      <c r="A4415" s="38">
        <v>7</v>
      </c>
      <c r="B4415" s="39">
        <v>10877</v>
      </c>
      <c r="C4415" s="38">
        <v>10324440</v>
      </c>
      <c r="D4415" s="40" t="s">
        <v>2409</v>
      </c>
      <c r="E4415" s="38">
        <v>1</v>
      </c>
      <c r="F4415" s="38">
        <v>120</v>
      </c>
      <c r="G4415" s="38" t="s">
        <v>262</v>
      </c>
      <c r="H4415" s="42">
        <v>309962.65999999997</v>
      </c>
      <c r="I4415" s="2"/>
      <c r="J4415" s="44">
        <v>42396</v>
      </c>
      <c r="K4415" s="42">
        <v>0</v>
      </c>
      <c r="L4415" s="42">
        <v>213486.74</v>
      </c>
      <c r="M4415" s="44">
        <v>45046</v>
      </c>
      <c r="N4415" s="42">
        <f>H4415-K4415-L4415</f>
        <v>96475.919999999984</v>
      </c>
      <c r="O4415" s="42">
        <v>0</v>
      </c>
      <c r="P4415" s="45">
        <v>0.13</v>
      </c>
      <c r="Q4415" s="42">
        <v>0</v>
      </c>
      <c r="R4415" s="42">
        <v>0</v>
      </c>
      <c r="S4415" s="42">
        <f>N4415-R4415</f>
        <v>96475.919999999984</v>
      </c>
      <c r="T4415" s="38">
        <v>5000</v>
      </c>
      <c r="U4415" s="14">
        <f>S4415/H4415</f>
        <v>0.31125013574215676</v>
      </c>
      <c r="V4415" s="19"/>
      <c r="W4415" s="19"/>
      <c r="X4415" s="37" t="s">
        <v>3462</v>
      </c>
    </row>
    <row r="4416" spans="1:37" ht="16.5" customHeight="1">
      <c r="A4416" s="38">
        <v>639</v>
      </c>
      <c r="B4416" s="39">
        <v>40712</v>
      </c>
      <c r="C4416" s="38">
        <v>10319406</v>
      </c>
      <c r="D4416" s="40" t="s">
        <v>1792</v>
      </c>
      <c r="E4416" s="38">
        <v>1</v>
      </c>
      <c r="F4416" s="38">
        <v>120</v>
      </c>
      <c r="G4416" s="38" t="s">
        <v>75</v>
      </c>
      <c r="H4416" s="42">
        <v>380865.01</v>
      </c>
      <c r="I4416" s="55"/>
      <c r="J4416" s="44">
        <v>42488</v>
      </c>
      <c r="K4416" s="42">
        <v>0</v>
      </c>
      <c r="L4416" s="42">
        <v>262320.71999999997</v>
      </c>
      <c r="M4416" s="44">
        <v>45138</v>
      </c>
      <c r="N4416" s="42">
        <f>H4416-K4416-L4416</f>
        <v>118544.29000000004</v>
      </c>
      <c r="O4416" s="42">
        <v>0</v>
      </c>
      <c r="P4416" s="45">
        <v>0.13</v>
      </c>
      <c r="Q4416" s="42">
        <v>0</v>
      </c>
      <c r="R4416" s="42">
        <v>0</v>
      </c>
      <c r="S4416" s="42">
        <v>118544.29</v>
      </c>
      <c r="T4416" s="38">
        <v>1802</v>
      </c>
      <c r="U4416" s="14">
        <f>S4416/H4416</f>
        <v>0.31125014608194118</v>
      </c>
      <c r="V4416" s="19"/>
      <c r="W4416" s="19"/>
      <c r="X4416" s="37" t="s">
        <v>3467</v>
      </c>
    </row>
    <row r="4417" spans="1:37" ht="16.5" customHeight="1">
      <c r="A4417" s="38">
        <v>10</v>
      </c>
      <c r="B4417" s="39">
        <v>10873</v>
      </c>
      <c r="C4417" s="38">
        <v>10312853</v>
      </c>
      <c r="D4417" s="40" t="s">
        <v>1593</v>
      </c>
      <c r="E4417" s="38">
        <v>1</v>
      </c>
      <c r="F4417" s="38">
        <v>120</v>
      </c>
      <c r="G4417" s="38" t="s">
        <v>21</v>
      </c>
      <c r="H4417" s="42">
        <v>150700</v>
      </c>
      <c r="I4417" s="55"/>
      <c r="J4417" s="44">
        <v>42488</v>
      </c>
      <c r="K4417" s="42">
        <v>0</v>
      </c>
      <c r="L4417" s="42">
        <v>103794.57</v>
      </c>
      <c r="M4417" s="44">
        <v>45138</v>
      </c>
      <c r="N4417" s="42">
        <f>H4417-K4417-L4417</f>
        <v>46905.429999999993</v>
      </c>
      <c r="O4417" s="42">
        <v>0</v>
      </c>
      <c r="P4417" s="45">
        <v>0.13</v>
      </c>
      <c r="Q4417" s="42">
        <v>0</v>
      </c>
      <c r="R4417" s="42">
        <v>0</v>
      </c>
      <c r="S4417" s="42">
        <f>N4417-R4417</f>
        <v>46905.429999999993</v>
      </c>
      <c r="T4417" s="38">
        <v>1802</v>
      </c>
      <c r="U4417" s="14">
        <f>S4417/H4417</f>
        <v>0.31125036496350361</v>
      </c>
      <c r="V4417" s="19"/>
      <c r="W4417" s="19"/>
      <c r="X4417" s="37" t="s">
        <v>3480</v>
      </c>
    </row>
    <row r="4418" spans="1:37" ht="16.5" customHeight="1">
      <c r="A4418" s="38">
        <v>640</v>
      </c>
      <c r="B4418" s="39">
        <v>40712</v>
      </c>
      <c r="C4418" s="38">
        <v>10319407</v>
      </c>
      <c r="D4418" s="40" t="s">
        <v>1793</v>
      </c>
      <c r="E4418" s="38">
        <v>1</v>
      </c>
      <c r="F4418" s="38">
        <v>120</v>
      </c>
      <c r="G4418" s="38" t="s">
        <v>21</v>
      </c>
      <c r="H4418" s="42">
        <v>113570.59</v>
      </c>
      <c r="I4418" s="55"/>
      <c r="J4418" s="44">
        <v>42488</v>
      </c>
      <c r="K4418" s="42">
        <v>0</v>
      </c>
      <c r="L4418" s="42">
        <v>78221.7</v>
      </c>
      <c r="M4418" s="44">
        <v>45138</v>
      </c>
      <c r="N4418" s="42">
        <f>H4418-K4418-L4418</f>
        <v>35348.89</v>
      </c>
      <c r="O4418" s="42">
        <v>0</v>
      </c>
      <c r="P4418" s="45">
        <v>0.13</v>
      </c>
      <c r="Q4418" s="42">
        <v>0</v>
      </c>
      <c r="R4418" s="42">
        <v>0</v>
      </c>
      <c r="S4418" s="42">
        <v>35348.89</v>
      </c>
      <c r="T4418" s="38">
        <v>1802</v>
      </c>
      <c r="U4418" s="14">
        <f>S4418/H4418</f>
        <v>0.31125038621354351</v>
      </c>
      <c r="V4418" s="19"/>
      <c r="W4418" s="19"/>
      <c r="X4418" s="37" t="s">
        <v>3467</v>
      </c>
    </row>
    <row r="4419" spans="1:37" ht="16.5" customHeight="1">
      <c r="A4419" s="38">
        <v>663</v>
      </c>
      <c r="B4419" s="39">
        <v>10729</v>
      </c>
      <c r="C4419" s="38">
        <v>10292930</v>
      </c>
      <c r="D4419" s="40" t="s">
        <v>3269</v>
      </c>
      <c r="E4419" s="58">
        <v>4</v>
      </c>
      <c r="F4419" s="38">
        <v>81</v>
      </c>
      <c r="G4419" s="38" t="s">
        <v>23</v>
      </c>
      <c r="H4419" s="42">
        <v>9401.7199999999993</v>
      </c>
      <c r="I4419" s="37"/>
      <c r="J4419" s="44">
        <v>43400</v>
      </c>
      <c r="K4419" s="42">
        <v>0</v>
      </c>
      <c r="L4419" s="42">
        <v>6475.43</v>
      </c>
      <c r="M4419" s="44">
        <v>45259</v>
      </c>
      <c r="N4419" s="42">
        <v>2926.29</v>
      </c>
      <c r="O4419" s="42">
        <v>0</v>
      </c>
      <c r="P4419" s="45">
        <f>IF(J4419&lt;DATEVALUE("2009-1-1"),3%,13%)</f>
        <v>0.13</v>
      </c>
      <c r="Q4419" s="42">
        <f>IF(P4419=13%,ROUND(O4419/(1+P4419)*P4419,2),ROUND(O4419/(1+0.03)*0.02,2))</f>
        <v>0</v>
      </c>
      <c r="R4419" s="42">
        <f>O4419-Q4419</f>
        <v>0</v>
      </c>
      <c r="S4419" s="42">
        <f>N4419-R4419</f>
        <v>2926.29</v>
      </c>
      <c r="T4419" s="38">
        <v>5000</v>
      </c>
      <c r="U4419" s="14">
        <f>S4419/H4419</f>
        <v>0.31125049459035159</v>
      </c>
      <c r="V4419" s="19"/>
      <c r="W4419" s="19"/>
      <c r="X4419" s="37" t="s">
        <v>3459</v>
      </c>
    </row>
    <row r="4420" spans="1:37" ht="16.5" customHeight="1">
      <c r="A4420" s="38">
        <v>701</v>
      </c>
      <c r="B4420" s="39">
        <v>40708</v>
      </c>
      <c r="C4420" s="38">
        <v>10278826</v>
      </c>
      <c r="D4420" s="40" t="s">
        <v>904</v>
      </c>
      <c r="E4420" s="58">
        <v>16</v>
      </c>
      <c r="F4420" s="38">
        <v>90</v>
      </c>
      <c r="G4420" s="38" t="s">
        <v>23</v>
      </c>
      <c r="H4420" s="42">
        <v>19682.560000000001</v>
      </c>
      <c r="I4420" s="57"/>
      <c r="J4420" s="44">
        <v>43124</v>
      </c>
      <c r="K4420" s="42">
        <v>0</v>
      </c>
      <c r="L4420" s="42">
        <v>13556.34</v>
      </c>
      <c r="M4420" s="44">
        <v>45199</v>
      </c>
      <c r="N4420" s="42">
        <f>H4420-L4420</f>
        <v>6126.2200000000012</v>
      </c>
      <c r="O4420" s="42">
        <v>0</v>
      </c>
      <c r="P4420" s="45">
        <v>0.13</v>
      </c>
      <c r="Q4420" s="42">
        <v>0</v>
      </c>
      <c r="R4420" s="42">
        <v>0</v>
      </c>
      <c r="S4420" s="42">
        <f>N4420</f>
        <v>6126.2200000000012</v>
      </c>
      <c r="T4420" s="38">
        <v>5000</v>
      </c>
      <c r="U4420" s="14">
        <f>S4420/H4420</f>
        <v>0.31125117870846075</v>
      </c>
      <c r="V4420" s="19"/>
      <c r="W4420" s="19"/>
      <c r="X4420" s="37" t="s">
        <v>3467</v>
      </c>
    </row>
    <row r="4421" spans="1:37" ht="16.5" customHeight="1">
      <c r="A4421" s="38">
        <v>661</v>
      </c>
      <c r="B4421" s="39">
        <v>10729</v>
      </c>
      <c r="C4421" s="38">
        <v>10292928</v>
      </c>
      <c r="D4421" s="40" t="s">
        <v>400</v>
      </c>
      <c r="E4421" s="58">
        <v>40</v>
      </c>
      <c r="F4421" s="38">
        <v>81</v>
      </c>
      <c r="G4421" s="38" t="s">
        <v>23</v>
      </c>
      <c r="H4421" s="42">
        <v>6837.6</v>
      </c>
      <c r="I4421" s="37"/>
      <c r="J4421" s="44">
        <v>43400</v>
      </c>
      <c r="K4421" s="42">
        <v>0</v>
      </c>
      <c r="L4421" s="42">
        <v>4709.3</v>
      </c>
      <c r="M4421" s="44">
        <v>45259</v>
      </c>
      <c r="N4421" s="42">
        <v>2128.3000000000002</v>
      </c>
      <c r="O4421" s="42">
        <v>0</v>
      </c>
      <c r="P4421" s="45">
        <f>IF(J4421&lt;DATEVALUE("2009-1-1"),3%,13%)</f>
        <v>0.13</v>
      </c>
      <c r="Q4421" s="42">
        <f>IF(P4421=13%,ROUND(O4421/(1+P4421)*P4421,2),ROUND(O4421/(1+0.03)*0.02,2))</f>
        <v>0</v>
      </c>
      <c r="R4421" s="42">
        <f>O4421-Q4421</f>
        <v>0</v>
      </c>
      <c r="S4421" s="42">
        <f>N4421-R4421</f>
        <v>2128.3000000000002</v>
      </c>
      <c r="T4421" s="38">
        <v>5000</v>
      </c>
      <c r="U4421" s="14">
        <f>S4421/H4421</f>
        <v>0.31126418626418628</v>
      </c>
      <c r="V4421" s="19"/>
      <c r="W4421" s="19"/>
      <c r="X4421" s="37" t="s">
        <v>3459</v>
      </c>
    </row>
    <row r="4422" spans="1:37" ht="16.5" customHeight="1">
      <c r="A4422" s="38">
        <v>604</v>
      </c>
      <c r="B4422" s="39">
        <v>10729</v>
      </c>
      <c r="C4422" s="38">
        <v>10292932</v>
      </c>
      <c r="D4422" s="40" t="s">
        <v>3238</v>
      </c>
      <c r="E4422" s="58">
        <v>1</v>
      </c>
      <c r="F4422" s="38">
        <v>81</v>
      </c>
      <c r="G4422" s="38" t="s">
        <v>23</v>
      </c>
      <c r="H4422" s="42">
        <v>4700</v>
      </c>
      <c r="I4422" s="37"/>
      <c r="J4422" s="44">
        <v>43400</v>
      </c>
      <c r="K4422" s="42">
        <v>0</v>
      </c>
      <c r="L4422" s="42">
        <v>3237.02</v>
      </c>
      <c r="M4422" s="44">
        <v>45259</v>
      </c>
      <c r="N4422" s="42">
        <v>1462.98</v>
      </c>
      <c r="O4422" s="42">
        <v>0</v>
      </c>
      <c r="P4422" s="45">
        <f>IF(J4422&lt;DATEVALUE("2009-1-1"),3%,13%)</f>
        <v>0.13</v>
      </c>
      <c r="Q4422" s="42">
        <f>IF(P4422=13%,ROUND(O4422/(1+P4422)*P4422,2),ROUND(O4422/(1+0.03)*0.02,2))</f>
        <v>0</v>
      </c>
      <c r="R4422" s="42">
        <f>O4422-Q4422</f>
        <v>0</v>
      </c>
      <c r="S4422" s="42">
        <f>N4422-R4422</f>
        <v>1462.98</v>
      </c>
      <c r="T4422" s="38">
        <v>2506</v>
      </c>
      <c r="U4422" s="14">
        <f>S4422/H4422</f>
        <v>0.31127234042553192</v>
      </c>
      <c r="V4422" s="19"/>
      <c r="W4422" s="19"/>
      <c r="X4422" s="37" t="s">
        <v>3459</v>
      </c>
    </row>
    <row r="4423" spans="1:37" ht="16.5" customHeight="1">
      <c r="A4423" s="38">
        <v>71</v>
      </c>
      <c r="B4423" s="39">
        <v>10744</v>
      </c>
      <c r="C4423" s="38">
        <v>10293988</v>
      </c>
      <c r="D4423" s="40" t="s">
        <v>2391</v>
      </c>
      <c r="E4423" s="38">
        <v>8</v>
      </c>
      <c r="F4423" s="38">
        <v>120</v>
      </c>
      <c r="G4423" s="38" t="s">
        <v>21</v>
      </c>
      <c r="H4423" s="42">
        <v>6008.96</v>
      </c>
      <c r="I4423" s="2"/>
      <c r="J4423" s="44">
        <v>43311</v>
      </c>
      <c r="K4423" s="42">
        <v>0</v>
      </c>
      <c r="L4423" s="42">
        <v>2711.59</v>
      </c>
      <c r="M4423" s="44">
        <v>45046</v>
      </c>
      <c r="N4423" s="42">
        <f>H4423-K4423-L4423</f>
        <v>3297.37</v>
      </c>
      <c r="O4423" s="42">
        <v>1600</v>
      </c>
      <c r="P4423" s="45">
        <v>0.13</v>
      </c>
      <c r="Q4423" s="42">
        <v>184.07</v>
      </c>
      <c r="R4423" s="42">
        <v>1415.93</v>
      </c>
      <c r="S4423" s="42">
        <v>1881.44</v>
      </c>
      <c r="T4423" s="38">
        <v>5000</v>
      </c>
      <c r="U4423" s="14">
        <f>S4423/H4423</f>
        <v>0.31310576206198742</v>
      </c>
      <c r="V4423" s="19"/>
      <c r="W4423" s="19"/>
      <c r="X4423" s="37" t="s">
        <v>3463</v>
      </c>
    </row>
    <row r="4424" spans="1:37" ht="16.5" customHeight="1">
      <c r="A4424" s="38">
        <v>8</v>
      </c>
      <c r="B4424" s="39">
        <v>10727</v>
      </c>
      <c r="C4424" s="38">
        <v>10311263</v>
      </c>
      <c r="D4424" s="40" t="s">
        <v>209</v>
      </c>
      <c r="E4424" s="38">
        <v>100</v>
      </c>
      <c r="F4424" s="38">
        <v>106</v>
      </c>
      <c r="G4424" s="38" t="s">
        <v>23</v>
      </c>
      <c r="H4424" s="42">
        <v>4230</v>
      </c>
      <c r="I4424" s="49"/>
      <c r="J4424" s="44">
        <v>42624</v>
      </c>
      <c r="K4424" s="42">
        <v>0</v>
      </c>
      <c r="L4424" s="42">
        <v>2904.59</v>
      </c>
      <c r="M4424" s="44">
        <v>45107</v>
      </c>
      <c r="N4424" s="42">
        <f>H4424-K4424-L4424</f>
        <v>1325.4099999999999</v>
      </c>
      <c r="O4424" s="42">
        <v>0</v>
      </c>
      <c r="P4424" s="45">
        <v>0.13</v>
      </c>
      <c r="Q4424" s="42">
        <v>0</v>
      </c>
      <c r="R4424" s="42">
        <v>0</v>
      </c>
      <c r="S4424" s="42">
        <f>N4424-R4424</f>
        <v>1325.4099999999999</v>
      </c>
      <c r="T4424" s="38">
        <v>5000</v>
      </c>
      <c r="U4424" s="14">
        <f>S4424/H4424</f>
        <v>0.31333569739952716</v>
      </c>
      <c r="V4424" s="19"/>
      <c r="W4424" s="19"/>
      <c r="X4424" s="37" t="s">
        <v>3471</v>
      </c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</row>
    <row r="4425" spans="1:37" ht="16.5" customHeight="1">
      <c r="A4425" s="38">
        <v>34</v>
      </c>
      <c r="B4425" s="39">
        <v>10755</v>
      </c>
      <c r="C4425" s="38">
        <v>10286992</v>
      </c>
      <c r="D4425" s="40" t="s">
        <v>409</v>
      </c>
      <c r="E4425" s="38">
        <v>4</v>
      </c>
      <c r="F4425" s="38">
        <v>63</v>
      </c>
      <c r="G4425" s="38" t="s">
        <v>23</v>
      </c>
      <c r="H4425" s="42">
        <v>835.8</v>
      </c>
      <c r="I4425" s="48"/>
      <c r="J4425" s="44">
        <v>43948</v>
      </c>
      <c r="K4425" s="42">
        <v>0</v>
      </c>
      <c r="L4425" s="42">
        <v>477.98</v>
      </c>
      <c r="M4425" s="44">
        <v>45107</v>
      </c>
      <c r="N4425" s="42">
        <f>H4425-K4425-L4425</f>
        <v>357.81999999999994</v>
      </c>
      <c r="O4425" s="42">
        <v>108</v>
      </c>
      <c r="P4425" s="45">
        <v>0.13</v>
      </c>
      <c r="Q4425" s="42">
        <v>12.42</v>
      </c>
      <c r="R4425" s="42">
        <v>95.58</v>
      </c>
      <c r="S4425" s="42">
        <f>N4425-R4425</f>
        <v>262.23999999999995</v>
      </c>
      <c r="T4425" s="38">
        <v>5000</v>
      </c>
      <c r="U4425" s="14">
        <f>S4425/H4425</f>
        <v>0.31375927255324237</v>
      </c>
      <c r="V4425" s="19"/>
      <c r="W4425" s="19"/>
      <c r="X4425" s="37" t="s">
        <v>3464</v>
      </c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</row>
    <row r="4426" spans="1:37" ht="16.5" customHeight="1">
      <c r="A4426" s="38">
        <v>599</v>
      </c>
      <c r="B4426" s="39">
        <v>10729</v>
      </c>
      <c r="C4426" s="38">
        <v>10292828</v>
      </c>
      <c r="D4426" s="40" t="s">
        <v>833</v>
      </c>
      <c r="E4426" s="58">
        <v>1</v>
      </c>
      <c r="F4426" s="38">
        <v>80</v>
      </c>
      <c r="G4426" s="38" t="s">
        <v>23</v>
      </c>
      <c r="H4426" s="42">
        <v>2200</v>
      </c>
      <c r="I4426" s="37"/>
      <c r="J4426" s="44">
        <v>43432</v>
      </c>
      <c r="K4426" s="42">
        <v>0</v>
      </c>
      <c r="L4426" s="42">
        <v>1509.5</v>
      </c>
      <c r="M4426" s="44">
        <v>45259</v>
      </c>
      <c r="N4426" s="42">
        <v>690.5</v>
      </c>
      <c r="O4426" s="42">
        <v>0</v>
      </c>
      <c r="P4426" s="45">
        <f>IF(J4426&lt;DATEVALUE("2009-1-1"),3%,13%)</f>
        <v>0.13</v>
      </c>
      <c r="Q4426" s="42">
        <f>IF(P4426=13%,ROUND(O4426/(1+P4426)*P4426,2),ROUND(O4426/(1+0.03)*0.02,2))</f>
        <v>0</v>
      </c>
      <c r="R4426" s="42">
        <f>O4426-Q4426</f>
        <v>0</v>
      </c>
      <c r="S4426" s="42">
        <f>N4426-R4426</f>
        <v>690.5</v>
      </c>
      <c r="T4426" s="38">
        <v>2506</v>
      </c>
      <c r="U4426" s="14">
        <f>S4426/H4426</f>
        <v>0.31386363636363634</v>
      </c>
      <c r="V4426" s="19"/>
      <c r="W4426" s="19"/>
      <c r="X4426" s="37" t="s">
        <v>3459</v>
      </c>
    </row>
    <row r="4427" spans="1:37" ht="16.5" customHeight="1">
      <c r="A4427" s="38">
        <v>493</v>
      </c>
      <c r="B4427" s="39">
        <v>10729</v>
      </c>
      <c r="C4427" s="38">
        <v>10292834</v>
      </c>
      <c r="D4427" s="40" t="s">
        <v>3198</v>
      </c>
      <c r="E4427" s="58">
        <v>180</v>
      </c>
      <c r="F4427" s="38">
        <v>80</v>
      </c>
      <c r="G4427" s="38" t="s">
        <v>23</v>
      </c>
      <c r="H4427" s="42">
        <v>19044</v>
      </c>
      <c r="I4427" s="37"/>
      <c r="J4427" s="44">
        <v>43432</v>
      </c>
      <c r="K4427" s="42">
        <v>0</v>
      </c>
      <c r="L4427" s="42">
        <v>13066.36</v>
      </c>
      <c r="M4427" s="44">
        <v>45259</v>
      </c>
      <c r="N4427" s="42">
        <v>5977.64</v>
      </c>
      <c r="O4427" s="42">
        <v>0</v>
      </c>
      <c r="P4427" s="45">
        <f>IF(J4427&lt;DATEVALUE("2009-1-1"),3%,13%)</f>
        <v>0.13</v>
      </c>
      <c r="Q4427" s="42">
        <f>IF(P4427=13%,ROUND(O4427/(1+P4427)*P4427,2),ROUND(O4427/(1+0.03)*0.02,2))</f>
        <v>0</v>
      </c>
      <c r="R4427" s="42">
        <f>O4427-Q4427</f>
        <v>0</v>
      </c>
      <c r="S4427" s="42">
        <f>N4427-R4427</f>
        <v>5977.64</v>
      </c>
      <c r="T4427" s="38">
        <v>2004</v>
      </c>
      <c r="U4427" s="14">
        <f>S4427/H4427</f>
        <v>0.31388573829027516</v>
      </c>
      <c r="V4427" s="19"/>
      <c r="W4427" s="19"/>
      <c r="X4427" s="37" t="s">
        <v>3459</v>
      </c>
    </row>
    <row r="4428" spans="1:37" ht="16.5" customHeight="1">
      <c r="A4428" s="38">
        <v>107</v>
      </c>
      <c r="B4428" s="39">
        <v>40712</v>
      </c>
      <c r="C4428" s="38">
        <v>10303682</v>
      </c>
      <c r="D4428" s="40" t="s">
        <v>2198</v>
      </c>
      <c r="E4428" s="38">
        <v>2</v>
      </c>
      <c r="F4428" s="38">
        <v>101</v>
      </c>
      <c r="G4428" s="38" t="s">
        <v>23</v>
      </c>
      <c r="H4428" s="42">
        <v>4372.6400000000003</v>
      </c>
      <c r="I4428" s="2"/>
      <c r="J4428" s="44">
        <v>42792</v>
      </c>
      <c r="K4428" s="42">
        <v>0</v>
      </c>
      <c r="L4428" s="42">
        <v>2968.99</v>
      </c>
      <c r="M4428" s="44">
        <v>45077</v>
      </c>
      <c r="N4428" s="42">
        <f>H4428-K4428-L4428</f>
        <v>1403.6500000000005</v>
      </c>
      <c r="O4428" s="42">
        <v>34.9</v>
      </c>
      <c r="P4428" s="45">
        <v>0.13</v>
      </c>
      <c r="Q4428" s="42">
        <f>O4428-R4428</f>
        <v>4.0199999999999996</v>
      </c>
      <c r="R4428" s="42">
        <v>30.88</v>
      </c>
      <c r="S4428" s="42">
        <f>N4428-R4428</f>
        <v>1372.7700000000004</v>
      </c>
      <c r="T4428" s="38">
        <v>2001</v>
      </c>
      <c r="U4428" s="14">
        <f>S4428/H4428</f>
        <v>0.31394535109224642</v>
      </c>
      <c r="V4428" s="19"/>
      <c r="W4428" s="19"/>
      <c r="X4428" s="37" t="s">
        <v>3467</v>
      </c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</row>
    <row r="4429" spans="1:37" ht="16.5" customHeight="1">
      <c r="A4429" s="38">
        <v>133</v>
      </c>
      <c r="B4429" s="39">
        <v>10746</v>
      </c>
      <c r="C4429" s="38">
        <v>10310964</v>
      </c>
      <c r="D4429" s="40" t="s">
        <v>615</v>
      </c>
      <c r="E4429" s="38">
        <v>1</v>
      </c>
      <c r="F4429" s="38">
        <v>103</v>
      </c>
      <c r="G4429" s="38" t="s">
        <v>23</v>
      </c>
      <c r="H4429" s="42">
        <v>569.57000000000005</v>
      </c>
      <c r="I4429" s="55"/>
      <c r="J4429" s="44">
        <v>42727</v>
      </c>
      <c r="K4429" s="42">
        <v>0</v>
      </c>
      <c r="L4429" s="42">
        <v>388.88</v>
      </c>
      <c r="M4429" s="44">
        <v>45138</v>
      </c>
      <c r="N4429" s="42">
        <f>H4429-K4429-L4429</f>
        <v>180.69000000000005</v>
      </c>
      <c r="O4429" s="42">
        <v>2</v>
      </c>
      <c r="P4429" s="45">
        <v>0.13</v>
      </c>
      <c r="Q4429" s="42">
        <v>0.23</v>
      </c>
      <c r="R4429" s="42">
        <v>1.77</v>
      </c>
      <c r="S4429" s="42">
        <v>178.92</v>
      </c>
      <c r="T4429" s="38">
        <v>2101</v>
      </c>
      <c r="U4429" s="14">
        <f>S4429/H4429</f>
        <v>0.31413171339782636</v>
      </c>
      <c r="V4429" s="19"/>
      <c r="W4429" s="19"/>
      <c r="X4429" s="37" t="s">
        <v>3463</v>
      </c>
    </row>
    <row r="4430" spans="1:37" ht="16.5" customHeight="1">
      <c r="A4430" s="38">
        <v>364</v>
      </c>
      <c r="B4430" s="39">
        <v>10741</v>
      </c>
      <c r="C4430" s="38">
        <v>10282157</v>
      </c>
      <c r="D4430" s="40" t="s">
        <v>499</v>
      </c>
      <c r="E4430" s="58">
        <v>1</v>
      </c>
      <c r="F4430" s="38">
        <v>89</v>
      </c>
      <c r="G4430" s="38" t="s">
        <v>23</v>
      </c>
      <c r="H4430" s="42">
        <v>2200</v>
      </c>
      <c r="I4430" s="57"/>
      <c r="J4430" s="44">
        <v>43156</v>
      </c>
      <c r="K4430" s="42">
        <v>0</v>
      </c>
      <c r="L4430" s="42">
        <v>1508.89</v>
      </c>
      <c r="M4430" s="44">
        <v>45199</v>
      </c>
      <c r="N4430" s="42">
        <f>H4430-K4430-L4430</f>
        <v>691.1099999999999</v>
      </c>
      <c r="O4430" s="42">
        <v>0</v>
      </c>
      <c r="P4430" s="45">
        <v>0.13</v>
      </c>
      <c r="Q4430" s="42">
        <v>0</v>
      </c>
      <c r="R4430" s="42">
        <v>0</v>
      </c>
      <c r="S4430" s="42">
        <v>691.11</v>
      </c>
      <c r="T4430" s="38">
        <v>5000</v>
      </c>
      <c r="U4430" s="14">
        <f>S4430/H4430</f>
        <v>0.31414090909090908</v>
      </c>
      <c r="V4430" s="19"/>
      <c r="W4430" s="19"/>
      <c r="X4430" s="37" t="s">
        <v>3462</v>
      </c>
    </row>
    <row r="4431" spans="1:37" ht="16.5" customHeight="1">
      <c r="A4431" s="38">
        <v>92</v>
      </c>
      <c r="B4431" s="39">
        <v>10732</v>
      </c>
      <c r="C4431" s="38">
        <v>10320847</v>
      </c>
      <c r="D4431" s="40" t="s">
        <v>209</v>
      </c>
      <c r="E4431" s="58">
        <v>238</v>
      </c>
      <c r="F4431" s="38">
        <v>89</v>
      </c>
      <c r="G4431" s="38" t="s">
        <v>23</v>
      </c>
      <c r="H4431" s="42">
        <v>10067.4</v>
      </c>
      <c r="I4431" s="57"/>
      <c r="J4431" s="44">
        <v>43156</v>
      </c>
      <c r="K4431" s="42">
        <v>0</v>
      </c>
      <c r="L4431" s="42">
        <v>6904.68</v>
      </c>
      <c r="M4431" s="44">
        <v>45199</v>
      </c>
      <c r="N4431" s="42">
        <f>H4431-L4431</f>
        <v>3162.7199999999993</v>
      </c>
      <c r="O4431" s="42">
        <v>0</v>
      </c>
      <c r="P4431" s="45">
        <v>0.13</v>
      </c>
      <c r="Q4431" s="42">
        <v>0</v>
      </c>
      <c r="R4431" s="42">
        <v>0</v>
      </c>
      <c r="S4431" s="42">
        <f>N4431</f>
        <v>3162.7199999999993</v>
      </c>
      <c r="T4431" s="38">
        <v>5000</v>
      </c>
      <c r="U4431" s="14">
        <f>S4431/H4431</f>
        <v>0.31415459800941647</v>
      </c>
      <c r="V4431" s="19"/>
      <c r="W4431" s="19"/>
      <c r="X4431" s="37" t="s">
        <v>3460</v>
      </c>
    </row>
    <row r="4432" spans="1:37" ht="16.5" customHeight="1">
      <c r="A4432" s="38">
        <v>904</v>
      </c>
      <c r="B4432" s="39">
        <v>10728</v>
      </c>
      <c r="C4432" s="38">
        <v>10282119</v>
      </c>
      <c r="D4432" s="40" t="s">
        <v>229</v>
      </c>
      <c r="E4432" s="58">
        <v>1</v>
      </c>
      <c r="F4432" s="38">
        <v>74</v>
      </c>
      <c r="G4432" s="38" t="s">
        <v>23</v>
      </c>
      <c r="H4432" s="42">
        <v>2094.02</v>
      </c>
      <c r="I4432" s="37"/>
      <c r="J4432" s="44">
        <v>43613</v>
      </c>
      <c r="K4432" s="42">
        <v>0</v>
      </c>
      <c r="L4432" s="42">
        <v>1432.86</v>
      </c>
      <c r="M4432" s="44">
        <v>45279</v>
      </c>
      <c r="N4432" s="42">
        <v>661.16</v>
      </c>
      <c r="O4432" s="42">
        <v>0</v>
      </c>
      <c r="P4432" s="45">
        <f>IF(J4432&lt;DATEVALUE("2009-1-1"),3%,13%)</f>
        <v>0.13</v>
      </c>
      <c r="Q4432" s="42">
        <f>IF(P4432=13%,ROUND(O4432/(1+P4432)*P4432,2),ROUND(O4432/(1+0.03)*0.02,2))</f>
        <v>0</v>
      </c>
      <c r="R4432" s="42">
        <f>O4432-Q4432</f>
        <v>0</v>
      </c>
      <c r="S4432" s="42">
        <f>N4432-R4432</f>
        <v>661.16</v>
      </c>
      <c r="T4432" s="38">
        <v>5000</v>
      </c>
      <c r="U4432" s="14">
        <f>S4432/H4432</f>
        <v>0.31573719448715865</v>
      </c>
      <c r="V4432" s="19"/>
      <c r="W4432" s="19"/>
      <c r="X4432" s="37" t="s">
        <v>3459</v>
      </c>
    </row>
    <row r="4433" spans="1:37" ht="16.5" customHeight="1">
      <c r="A4433" s="38">
        <v>433</v>
      </c>
      <c r="B4433" s="39">
        <v>10745</v>
      </c>
      <c r="C4433" s="38">
        <v>10308403</v>
      </c>
      <c r="D4433" s="40" t="s">
        <v>229</v>
      </c>
      <c r="E4433" s="58">
        <v>1</v>
      </c>
      <c r="F4433" s="38">
        <v>74</v>
      </c>
      <c r="G4433" s="38" t="s">
        <v>23</v>
      </c>
      <c r="H4433" s="42">
        <v>2094.02</v>
      </c>
      <c r="I4433" s="37"/>
      <c r="J4433" s="44">
        <v>43613</v>
      </c>
      <c r="K4433" s="42">
        <v>0</v>
      </c>
      <c r="L4433" s="42">
        <v>1432.86</v>
      </c>
      <c r="M4433" s="44">
        <v>45285</v>
      </c>
      <c r="N4433" s="42">
        <v>661.16</v>
      </c>
      <c r="O4433" s="42">
        <v>0</v>
      </c>
      <c r="P4433" s="45">
        <f>IF(J4433&lt;DATEVALUE("2009-1-1"),3%,13%)</f>
        <v>0.13</v>
      </c>
      <c r="Q4433" s="42">
        <f>IF(P4433=13%,ROUND(O4433/(1+P4433)*P4433,2),ROUND(O4433/(1+0.03)*0.02,2))</f>
        <v>0</v>
      </c>
      <c r="R4433" s="42">
        <f>O4433-Q4433</f>
        <v>0</v>
      </c>
      <c r="S4433" s="42">
        <f>N4433-R4433</f>
        <v>661.16</v>
      </c>
      <c r="T4433" s="38">
        <v>5000</v>
      </c>
      <c r="U4433" s="14">
        <f>S4433/H4433</f>
        <v>0.31573719448715865</v>
      </c>
      <c r="V4433" s="19"/>
      <c r="W4433" s="19"/>
      <c r="X4433" s="37" t="s">
        <v>3463</v>
      </c>
    </row>
    <row r="4434" spans="1:37" ht="16.5" customHeight="1">
      <c r="A4434" s="38">
        <v>278</v>
      </c>
      <c r="B4434" s="39">
        <v>10730</v>
      </c>
      <c r="C4434" s="38">
        <v>10290426</v>
      </c>
      <c r="D4434" s="40" t="s">
        <v>2473</v>
      </c>
      <c r="E4434" s="58">
        <v>19</v>
      </c>
      <c r="F4434" s="38">
        <v>84</v>
      </c>
      <c r="G4434" s="38" t="s">
        <v>23</v>
      </c>
      <c r="H4434" s="42">
        <v>29149.61</v>
      </c>
      <c r="I4434" s="37"/>
      <c r="J4434" s="44">
        <v>43309</v>
      </c>
      <c r="K4434" s="42">
        <v>0</v>
      </c>
      <c r="L4434" s="42">
        <v>19938.37</v>
      </c>
      <c r="M4434" s="44">
        <v>45223</v>
      </c>
      <c r="N4434" s="42">
        <v>9211.24</v>
      </c>
      <c r="O4434" s="42">
        <v>0</v>
      </c>
      <c r="P4434" s="45">
        <f>IF(J4434&lt;DATEVALUE("2009-1-1"),3%,13%)</f>
        <v>0.13</v>
      </c>
      <c r="Q4434" s="42">
        <f>IF(P4434=13%,ROUND(O4434/(1+P4434)*P4434,2),ROUND(O4434/(1+0.03)*0.02,2))</f>
        <v>0</v>
      </c>
      <c r="R4434" s="42">
        <f>O4434-Q4434</f>
        <v>0</v>
      </c>
      <c r="S4434" s="42">
        <f>N4434-R4434</f>
        <v>9211.24</v>
      </c>
      <c r="T4434" s="38">
        <v>2005</v>
      </c>
      <c r="U4434" s="14">
        <f>S4434/H4434</f>
        <v>0.31599873891966307</v>
      </c>
      <c r="V4434" s="19"/>
      <c r="W4434" s="19"/>
      <c r="X4434" s="37" t="s">
        <v>3459</v>
      </c>
    </row>
    <row r="4435" spans="1:37" ht="16.5" customHeight="1">
      <c r="A4435" s="38">
        <v>118</v>
      </c>
      <c r="B4435" s="39">
        <v>10733</v>
      </c>
      <c r="C4435" s="38">
        <v>10290723</v>
      </c>
      <c r="D4435" s="40" t="s">
        <v>427</v>
      </c>
      <c r="E4435" s="58">
        <v>400</v>
      </c>
      <c r="F4435" s="38">
        <v>84</v>
      </c>
      <c r="G4435" s="38" t="s">
        <v>23</v>
      </c>
      <c r="H4435" s="42">
        <v>9652</v>
      </c>
      <c r="I4435" s="37"/>
      <c r="J4435" s="44">
        <v>43309</v>
      </c>
      <c r="K4435" s="42">
        <v>0</v>
      </c>
      <c r="L4435" s="42">
        <v>6601.98</v>
      </c>
      <c r="M4435" s="44">
        <v>45211</v>
      </c>
      <c r="N4435" s="42">
        <v>3050.02</v>
      </c>
      <c r="O4435" s="42">
        <v>0</v>
      </c>
      <c r="P4435" s="45">
        <f>IF(J4435&lt;DATEVALUE("2009-1-1"),3%,13%)</f>
        <v>0.13</v>
      </c>
      <c r="Q4435" s="42">
        <f>IF(P4435=13%,ROUND(O4435/(1+P4435)*P4435,2),ROUND(O4435/(1+0.03)*0.02,2))</f>
        <v>0</v>
      </c>
      <c r="R4435" s="42">
        <f>O4435-Q4435</f>
        <v>0</v>
      </c>
      <c r="S4435" s="42">
        <f>N4435-R4435</f>
        <v>3050.02</v>
      </c>
      <c r="T4435" s="38">
        <v>2506</v>
      </c>
      <c r="U4435" s="14">
        <f>S4435/H4435</f>
        <v>0.31599875673435557</v>
      </c>
      <c r="V4435" s="19"/>
      <c r="W4435" s="19"/>
      <c r="X4435" s="37" t="s">
        <v>3460</v>
      </c>
    </row>
    <row r="4436" spans="1:37" ht="16.5" customHeight="1">
      <c r="A4436" s="38">
        <v>246</v>
      </c>
      <c r="B4436" s="39">
        <v>10726</v>
      </c>
      <c r="C4436" s="38">
        <v>10300032</v>
      </c>
      <c r="D4436" s="40" t="s">
        <v>1231</v>
      </c>
      <c r="E4436" s="58">
        <v>6</v>
      </c>
      <c r="F4436" s="38">
        <v>84</v>
      </c>
      <c r="G4436" s="38" t="s">
        <v>23</v>
      </c>
      <c r="H4436" s="42">
        <v>11794.86</v>
      </c>
      <c r="I4436" s="37"/>
      <c r="J4436" s="44">
        <v>43309</v>
      </c>
      <c r="K4436" s="42">
        <v>0</v>
      </c>
      <c r="L4436" s="42">
        <v>8067.69</v>
      </c>
      <c r="M4436" s="44">
        <v>45209</v>
      </c>
      <c r="N4436" s="42">
        <v>3727.17</v>
      </c>
      <c r="O4436" s="42">
        <v>0</v>
      </c>
      <c r="P4436" s="45">
        <f>IF(J4436&lt;DATEVALUE("2009-1-1"),3%,13%)</f>
        <v>0.13</v>
      </c>
      <c r="Q4436" s="42">
        <f>IF(P4436=13%,ROUND(O4436/(1+P4436)*P4436,2),ROUND(O4436/(1+0.03)*0.02,2))</f>
        <v>0</v>
      </c>
      <c r="R4436" s="42">
        <f>O4436-Q4436</f>
        <v>0</v>
      </c>
      <c r="S4436" s="42">
        <f>N4436-R4436</f>
        <v>3727.17</v>
      </c>
      <c r="T4436" s="38">
        <v>2506</v>
      </c>
      <c r="U4436" s="14">
        <f>S4436/H4436</f>
        <v>0.31599951165168555</v>
      </c>
      <c r="V4436" s="19"/>
      <c r="W4436" s="19"/>
      <c r="X4436" s="37" t="s">
        <v>3459</v>
      </c>
    </row>
    <row r="4437" spans="1:37" ht="16.5" customHeight="1">
      <c r="A4437" s="38">
        <v>53</v>
      </c>
      <c r="B4437" s="39">
        <v>10745</v>
      </c>
      <c r="C4437" s="38">
        <v>10308623</v>
      </c>
      <c r="D4437" s="40" t="s">
        <v>904</v>
      </c>
      <c r="E4437" s="38">
        <v>5</v>
      </c>
      <c r="F4437" s="38">
        <v>94</v>
      </c>
      <c r="G4437" s="38" t="s">
        <v>23</v>
      </c>
      <c r="H4437" s="42">
        <v>6150.8</v>
      </c>
      <c r="I4437" s="2"/>
      <c r="J4437" s="44">
        <v>43002</v>
      </c>
      <c r="K4437" s="42">
        <v>0</v>
      </c>
      <c r="L4437" s="42">
        <v>3888.98</v>
      </c>
      <c r="M4437" s="44">
        <v>45016</v>
      </c>
      <c r="N4437" s="42">
        <f>H4437-K4437-L4437</f>
        <v>2261.8200000000002</v>
      </c>
      <c r="O4437" s="42">
        <v>356</v>
      </c>
      <c r="P4437" s="45">
        <v>0.13</v>
      </c>
      <c r="Q4437" s="42">
        <v>40.96</v>
      </c>
      <c r="R4437" s="42">
        <v>315.04000000000002</v>
      </c>
      <c r="S4437" s="42">
        <v>1946.78</v>
      </c>
      <c r="T4437" s="38">
        <v>2001</v>
      </c>
      <c r="U4437" s="14">
        <f>S4437/H4437</f>
        <v>0.316508421668726</v>
      </c>
      <c r="V4437" s="19"/>
      <c r="W4437" s="19"/>
      <c r="X4437" s="37" t="s">
        <v>3463</v>
      </c>
    </row>
    <row r="4438" spans="1:37" ht="16.5" customHeight="1">
      <c r="A4438" s="38">
        <v>480</v>
      </c>
      <c r="B4438" s="39">
        <v>10736</v>
      </c>
      <c r="C4438" s="38">
        <v>10284240</v>
      </c>
      <c r="D4438" s="40" t="s">
        <v>1417</v>
      </c>
      <c r="E4438" s="38">
        <v>18</v>
      </c>
      <c r="F4438" s="38">
        <v>95</v>
      </c>
      <c r="G4438" s="38" t="s">
        <v>23</v>
      </c>
      <c r="H4438" s="42">
        <v>31538.52</v>
      </c>
      <c r="I4438" s="55"/>
      <c r="J4438" s="44">
        <v>42974</v>
      </c>
      <c r="K4438" s="42">
        <v>0</v>
      </c>
      <c r="L4438" s="42">
        <v>21472.43</v>
      </c>
      <c r="M4438" s="44">
        <v>45138</v>
      </c>
      <c r="N4438" s="42">
        <f>H4438-K4438-L4438</f>
        <v>10066.09</v>
      </c>
      <c r="O4438" s="42">
        <v>90</v>
      </c>
      <c r="P4438" s="45">
        <v>0.13</v>
      </c>
      <c r="Q4438" s="42">
        <v>10.35</v>
      </c>
      <c r="R4438" s="42">
        <v>79.650000000000006</v>
      </c>
      <c r="S4438" s="42">
        <v>9986.44</v>
      </c>
      <c r="T4438" s="38">
        <v>5000</v>
      </c>
      <c r="U4438" s="14">
        <f>S4438/H4438</f>
        <v>0.31664263256487624</v>
      </c>
      <c r="V4438" s="19"/>
      <c r="W4438" s="19"/>
      <c r="X4438" s="37" t="s">
        <v>3461</v>
      </c>
    </row>
    <row r="4439" spans="1:37" ht="16.5" customHeight="1">
      <c r="A4439" s="38">
        <v>1071</v>
      </c>
      <c r="B4439" s="39">
        <v>10800</v>
      </c>
      <c r="C4439" s="38">
        <v>10314615</v>
      </c>
      <c r="D4439" s="40" t="s">
        <v>2047</v>
      </c>
      <c r="E4439" s="38">
        <v>1</v>
      </c>
      <c r="F4439" s="38">
        <v>120</v>
      </c>
      <c r="G4439" s="38" t="s">
        <v>21</v>
      </c>
      <c r="H4439" s="42">
        <v>150630.28</v>
      </c>
      <c r="I4439" s="48"/>
      <c r="J4439" s="44">
        <v>43216</v>
      </c>
      <c r="K4439" s="42">
        <v>0</v>
      </c>
      <c r="L4439" s="42">
        <v>73934.36</v>
      </c>
      <c r="M4439" s="44">
        <v>45107</v>
      </c>
      <c r="N4439" s="42">
        <f>H4439-K4439-L4439</f>
        <v>76695.92</v>
      </c>
      <c r="O4439" s="42">
        <v>32750.76</v>
      </c>
      <c r="P4439" s="45">
        <v>0.13</v>
      </c>
      <c r="Q4439" s="42">
        <v>3767.79</v>
      </c>
      <c r="R4439" s="42">
        <v>28982.97</v>
      </c>
      <c r="S4439" s="42">
        <f>N4439-R4439</f>
        <v>47712.95</v>
      </c>
      <c r="T4439" s="38">
        <v>2505</v>
      </c>
      <c r="U4439" s="14">
        <f>S4439/H4439</f>
        <v>0.31675536950472372</v>
      </c>
      <c r="V4439" s="19"/>
      <c r="W4439" s="19"/>
      <c r="X4439" s="37" t="s">
        <v>3465</v>
      </c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</row>
    <row r="4440" spans="1:37" ht="16.5" customHeight="1">
      <c r="A4440" s="38">
        <v>674</v>
      </c>
      <c r="B4440" s="39">
        <v>10738</v>
      </c>
      <c r="C4440" s="38">
        <v>10285177</v>
      </c>
      <c r="D4440" s="40" t="s">
        <v>466</v>
      </c>
      <c r="E4440" s="58">
        <v>2</v>
      </c>
      <c r="F4440" s="38">
        <v>88</v>
      </c>
      <c r="G4440" s="38" t="s">
        <v>23</v>
      </c>
      <c r="H4440" s="42">
        <v>5396.04</v>
      </c>
      <c r="I4440" s="57"/>
      <c r="J4440" s="44">
        <v>43186</v>
      </c>
      <c r="K4440" s="42">
        <v>0</v>
      </c>
      <c r="L4440" s="42">
        <v>3685.14</v>
      </c>
      <c r="M4440" s="44">
        <v>45199</v>
      </c>
      <c r="N4440" s="42">
        <f>H4440-K4440-L4440</f>
        <v>1710.9</v>
      </c>
      <c r="O4440" s="42">
        <v>0</v>
      </c>
      <c r="P4440" s="45">
        <v>0.13</v>
      </c>
      <c r="Q4440" s="42">
        <v>0</v>
      </c>
      <c r="R4440" s="42">
        <v>0</v>
      </c>
      <c r="S4440" s="42">
        <f>N4440-R4440</f>
        <v>1710.9</v>
      </c>
      <c r="T4440" s="38">
        <v>5000</v>
      </c>
      <c r="U4440" s="14">
        <f>S4440/H4440</f>
        <v>0.31706584828874512</v>
      </c>
      <c r="V4440" s="19"/>
      <c r="W4440" s="19"/>
      <c r="X4440" s="37" t="s">
        <v>3461</v>
      </c>
    </row>
    <row r="4441" spans="1:37" ht="16.5" customHeight="1">
      <c r="A4441" s="38">
        <v>18</v>
      </c>
      <c r="B4441" s="39">
        <v>40708</v>
      </c>
      <c r="C4441" s="38">
        <v>10278851</v>
      </c>
      <c r="D4441" s="40" t="s">
        <v>2415</v>
      </c>
      <c r="E4441" s="46">
        <v>3.85E-2</v>
      </c>
      <c r="F4441" s="38">
        <v>120</v>
      </c>
      <c r="G4441" s="38" t="s">
        <v>262</v>
      </c>
      <c r="H4441" s="42">
        <v>51975</v>
      </c>
      <c r="I4441" s="2"/>
      <c r="J4441" s="44">
        <v>42425</v>
      </c>
      <c r="K4441" s="42">
        <v>0</v>
      </c>
      <c r="L4441" s="42">
        <v>35386.31</v>
      </c>
      <c r="M4441" s="44">
        <v>45046</v>
      </c>
      <c r="N4441" s="42">
        <f>H4441-K4441-L4441</f>
        <v>16588.690000000002</v>
      </c>
      <c r="O4441" s="42">
        <v>120</v>
      </c>
      <c r="P4441" s="45">
        <v>0.13</v>
      </c>
      <c r="Q4441" s="42">
        <v>13.81</v>
      </c>
      <c r="R4441" s="42">
        <v>106.19</v>
      </c>
      <c r="S4441" s="42">
        <v>16482.5</v>
      </c>
      <c r="T4441" s="38">
        <v>5000</v>
      </c>
      <c r="U4441" s="14">
        <f>S4441/H4441</f>
        <v>0.31712361712361714</v>
      </c>
      <c r="V4441" s="19"/>
      <c r="W4441" s="19"/>
      <c r="X4441" s="37" t="s">
        <v>3467</v>
      </c>
    </row>
    <row r="4442" spans="1:37" ht="16.5" customHeight="1">
      <c r="A4442" s="38">
        <v>531</v>
      </c>
      <c r="B4442" s="39">
        <v>10736</v>
      </c>
      <c r="C4442" s="38">
        <v>10337841</v>
      </c>
      <c r="D4442" s="40" t="s">
        <v>1454</v>
      </c>
      <c r="E4442" s="38">
        <v>2</v>
      </c>
      <c r="F4442" s="38">
        <v>36</v>
      </c>
      <c r="G4442" s="38" t="s">
        <v>33</v>
      </c>
      <c r="H4442" s="42">
        <v>4933.29</v>
      </c>
      <c r="I4442" s="55"/>
      <c r="J4442" s="44">
        <v>44469</v>
      </c>
      <c r="K4442" s="42">
        <v>137.04</v>
      </c>
      <c r="L4442" s="42">
        <v>2877.77</v>
      </c>
      <c r="M4442" s="44">
        <v>45138</v>
      </c>
      <c r="N4442" s="42">
        <f>H4442-K4442-L4442</f>
        <v>1918.48</v>
      </c>
      <c r="O4442" s="42">
        <v>400</v>
      </c>
      <c r="P4442" s="45">
        <v>0.13</v>
      </c>
      <c r="Q4442" s="42">
        <v>46.02</v>
      </c>
      <c r="R4442" s="42">
        <v>353.98</v>
      </c>
      <c r="S4442" s="42">
        <v>1564.5</v>
      </c>
      <c r="T4442" s="38">
        <v>5000</v>
      </c>
      <c r="U4442" s="14">
        <f>S4442/H4442</f>
        <v>0.31713116398995395</v>
      </c>
      <c r="V4442" s="19"/>
      <c r="W4442" s="19"/>
      <c r="X4442" s="37" t="s">
        <v>3461</v>
      </c>
    </row>
    <row r="4443" spans="1:37" ht="16.5" customHeight="1">
      <c r="A4443" s="38">
        <v>123</v>
      </c>
      <c r="B4443" s="39">
        <v>10741</v>
      </c>
      <c r="C4443" s="38">
        <v>10281803</v>
      </c>
      <c r="D4443" s="40" t="s">
        <v>2334</v>
      </c>
      <c r="E4443" s="38">
        <v>34</v>
      </c>
      <c r="F4443" s="38">
        <v>102</v>
      </c>
      <c r="G4443" s="38" t="s">
        <v>23</v>
      </c>
      <c r="H4443" s="42">
        <v>136261.46</v>
      </c>
      <c r="I4443" s="2"/>
      <c r="J4443" s="44">
        <v>42758</v>
      </c>
      <c r="K4443" s="42">
        <v>0</v>
      </c>
      <c r="L4443" s="42">
        <v>92987.12</v>
      </c>
      <c r="M4443" s="44">
        <v>45077</v>
      </c>
      <c r="N4443" s="42">
        <f>H4443-K4443-L4443</f>
        <v>43274.34</v>
      </c>
      <c r="O4443" s="42">
        <v>0</v>
      </c>
      <c r="P4443" s="45">
        <v>0.13</v>
      </c>
      <c r="Q4443" s="42">
        <v>0</v>
      </c>
      <c r="R4443" s="42">
        <v>0</v>
      </c>
      <c r="S4443" s="42">
        <f>N4443-R4443</f>
        <v>43274.34</v>
      </c>
      <c r="T4443" s="38">
        <v>5000</v>
      </c>
      <c r="U4443" s="14">
        <f>S4443/H4443</f>
        <v>0.3175831229167807</v>
      </c>
      <c r="V4443" s="19"/>
      <c r="W4443" s="19"/>
      <c r="X4443" s="37" t="s">
        <v>3462</v>
      </c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</row>
    <row r="4444" spans="1:37" ht="16.5" customHeight="1">
      <c r="A4444" s="38">
        <v>44</v>
      </c>
      <c r="B4444" s="39">
        <v>10501</v>
      </c>
      <c r="C4444" s="38">
        <v>10369723</v>
      </c>
      <c r="D4444" s="40" t="s">
        <v>123</v>
      </c>
      <c r="E4444" s="38">
        <v>7</v>
      </c>
      <c r="F4444" s="38">
        <v>79</v>
      </c>
      <c r="G4444" s="38" t="s">
        <v>23</v>
      </c>
      <c r="H4444" s="42">
        <v>12631.29</v>
      </c>
      <c r="I4444" s="2"/>
      <c r="J4444" s="44">
        <v>43461</v>
      </c>
      <c r="K4444" s="42">
        <v>0</v>
      </c>
      <c r="L4444" s="42">
        <v>7245.21</v>
      </c>
      <c r="M4444" s="44">
        <v>45077</v>
      </c>
      <c r="N4444" s="42">
        <f>H4444-K4444-L4444</f>
        <v>5386.0800000000008</v>
      </c>
      <c r="O4444" s="42">
        <v>1545.31</v>
      </c>
      <c r="P4444" s="45">
        <v>0.13</v>
      </c>
      <c r="Q4444" s="42">
        <v>177.78</v>
      </c>
      <c r="R4444" s="42">
        <v>1367.53</v>
      </c>
      <c r="S4444" s="42">
        <v>4018.55</v>
      </c>
      <c r="T4444" s="38">
        <v>2506</v>
      </c>
      <c r="U4444" s="14">
        <f>S4444/H4444</f>
        <v>0.318142485842697</v>
      </c>
      <c r="V4444" s="19"/>
      <c r="W4444" s="19"/>
      <c r="X4444" s="37" t="s">
        <v>3479</v>
      </c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</row>
    <row r="4445" spans="1:37" ht="16.5" customHeight="1">
      <c r="A4445" s="38">
        <v>109</v>
      </c>
      <c r="B4445" s="39">
        <v>10746</v>
      </c>
      <c r="C4445" s="38">
        <v>10310966</v>
      </c>
      <c r="D4445" s="40" t="s">
        <v>590</v>
      </c>
      <c r="E4445" s="38">
        <v>1</v>
      </c>
      <c r="F4445" s="38">
        <v>103</v>
      </c>
      <c r="G4445" s="38" t="s">
        <v>23</v>
      </c>
      <c r="H4445" s="42">
        <v>544.15</v>
      </c>
      <c r="I4445" s="49"/>
      <c r="J4445" s="44">
        <v>42727</v>
      </c>
      <c r="K4445" s="42">
        <v>0</v>
      </c>
      <c r="L4445" s="42">
        <v>366.5</v>
      </c>
      <c r="M4445" s="44">
        <v>45107</v>
      </c>
      <c r="N4445" s="42">
        <f>H4445-K4445-L4445</f>
        <v>177.64999999999998</v>
      </c>
      <c r="O4445" s="42">
        <v>5</v>
      </c>
      <c r="P4445" s="45">
        <v>0.13</v>
      </c>
      <c r="Q4445" s="42">
        <v>0.57999999999999996</v>
      </c>
      <c r="R4445" s="42">
        <v>4.42</v>
      </c>
      <c r="S4445" s="42">
        <f>N4445-R4445</f>
        <v>173.23</v>
      </c>
      <c r="T4445" s="38">
        <v>2101</v>
      </c>
      <c r="U4445" s="14">
        <f>S4445/H4445</f>
        <v>0.31834971974639348</v>
      </c>
      <c r="V4445" s="19"/>
      <c r="W4445" s="19"/>
      <c r="X4445" s="37" t="s">
        <v>3463</v>
      </c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</row>
    <row r="4446" spans="1:37" ht="16.5" customHeight="1">
      <c r="A4446" s="38">
        <v>600</v>
      </c>
      <c r="B4446" s="39">
        <v>10729</v>
      </c>
      <c r="C4446" s="38">
        <v>10292852</v>
      </c>
      <c r="D4446" s="40" t="s">
        <v>343</v>
      </c>
      <c r="E4446" s="58">
        <v>4</v>
      </c>
      <c r="F4446" s="38">
        <v>78</v>
      </c>
      <c r="G4446" s="38" t="s">
        <v>23</v>
      </c>
      <c r="H4446" s="42">
        <v>1520</v>
      </c>
      <c r="I4446" s="37"/>
      <c r="J4446" s="44">
        <v>43493</v>
      </c>
      <c r="K4446" s="42">
        <v>0</v>
      </c>
      <c r="L4446" s="42">
        <v>1034.93</v>
      </c>
      <c r="M4446" s="44">
        <v>45259</v>
      </c>
      <c r="N4446" s="42">
        <v>485.07</v>
      </c>
      <c r="O4446" s="42">
        <v>0</v>
      </c>
      <c r="P4446" s="45">
        <f>IF(J4446&lt;DATEVALUE("2009-1-1"),3%,13%)</f>
        <v>0.13</v>
      </c>
      <c r="Q4446" s="42">
        <f>IF(P4446=13%,ROUND(O4446/(1+P4446)*P4446,2),ROUND(O4446/(1+0.03)*0.02,2))</f>
        <v>0</v>
      </c>
      <c r="R4446" s="42">
        <f>O4446-Q4446</f>
        <v>0</v>
      </c>
      <c r="S4446" s="42">
        <f>N4446-R4446</f>
        <v>485.07</v>
      </c>
      <c r="T4446" s="38">
        <v>2506</v>
      </c>
      <c r="U4446" s="14">
        <f>S4446/H4446</f>
        <v>0.31912499999999999</v>
      </c>
      <c r="V4446" s="19"/>
      <c r="W4446" s="19"/>
      <c r="X4446" s="37" t="s">
        <v>3459</v>
      </c>
    </row>
    <row r="4447" spans="1:37" ht="16.5" customHeight="1">
      <c r="A4447" s="38">
        <v>121</v>
      </c>
      <c r="B4447" s="39">
        <v>10736</v>
      </c>
      <c r="C4447" s="38">
        <v>10284135</v>
      </c>
      <c r="D4447" s="40" t="s">
        <v>1909</v>
      </c>
      <c r="E4447" s="31">
        <v>1</v>
      </c>
      <c r="F4447" s="38">
        <v>120</v>
      </c>
      <c r="G4447" s="38" t="s">
        <v>21</v>
      </c>
      <c r="H4447" s="42">
        <v>12820.5</v>
      </c>
      <c r="I4447" s="49"/>
      <c r="J4447" s="44">
        <v>42488</v>
      </c>
      <c r="K4447" s="42">
        <v>0</v>
      </c>
      <c r="L4447" s="42">
        <v>8728.7199999999993</v>
      </c>
      <c r="M4447" s="44">
        <v>45107</v>
      </c>
      <c r="N4447" s="42">
        <f>H4447-K4447-L4447</f>
        <v>4091.7800000000007</v>
      </c>
      <c r="O4447" s="42">
        <v>0</v>
      </c>
      <c r="P4447" s="45">
        <v>0.13</v>
      </c>
      <c r="Q4447" s="42">
        <v>0</v>
      </c>
      <c r="R4447" s="42">
        <v>0</v>
      </c>
      <c r="S4447" s="42">
        <f>N4447-R4447</f>
        <v>4091.7800000000007</v>
      </c>
      <c r="T4447" s="38">
        <v>5000</v>
      </c>
      <c r="U4447" s="14">
        <f>S4447/H4447</f>
        <v>0.31915915915915921</v>
      </c>
      <c r="V4447" s="19"/>
      <c r="W4447" s="19"/>
      <c r="X4447" s="37" t="s">
        <v>3461</v>
      </c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</row>
    <row r="4448" spans="1:37" ht="16.5" customHeight="1">
      <c r="A4448" s="38">
        <v>40</v>
      </c>
      <c r="B4448" s="39">
        <v>10723</v>
      </c>
      <c r="C4448" s="38">
        <v>10295418</v>
      </c>
      <c r="D4448" s="40" t="s">
        <v>1840</v>
      </c>
      <c r="E4448" s="38">
        <v>1</v>
      </c>
      <c r="F4448" s="38">
        <v>120</v>
      </c>
      <c r="G4448" s="38" t="s">
        <v>262</v>
      </c>
      <c r="H4448" s="42">
        <v>130000</v>
      </c>
      <c r="I4448" s="49"/>
      <c r="J4448" s="44">
        <v>42488</v>
      </c>
      <c r="K4448" s="42">
        <v>0</v>
      </c>
      <c r="L4448" s="42">
        <v>88508.43</v>
      </c>
      <c r="M4448" s="44">
        <v>45107</v>
      </c>
      <c r="N4448" s="42">
        <f>H4448-K4448-L4448</f>
        <v>41491.570000000007</v>
      </c>
      <c r="O4448" s="42">
        <v>0</v>
      </c>
      <c r="P4448" s="45">
        <v>0.13</v>
      </c>
      <c r="Q4448" s="42">
        <v>0</v>
      </c>
      <c r="R4448" s="42">
        <v>0</v>
      </c>
      <c r="S4448" s="42">
        <f>N4448-R4448</f>
        <v>41491.570000000007</v>
      </c>
      <c r="T4448" s="38">
        <v>5000</v>
      </c>
      <c r="U4448" s="14">
        <f>S4448/H4448</f>
        <v>0.31916592307692315</v>
      </c>
      <c r="V4448" s="19"/>
      <c r="W4448" s="19"/>
      <c r="X4448" s="37" t="s">
        <v>3470</v>
      </c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</row>
    <row r="4449" spans="1:37" ht="16.5" customHeight="1">
      <c r="A4449" s="38">
        <v>393</v>
      </c>
      <c r="B4449" s="39">
        <v>40704</v>
      </c>
      <c r="C4449" s="38">
        <v>10303584</v>
      </c>
      <c r="D4449" s="40" t="s">
        <v>301</v>
      </c>
      <c r="E4449" s="58">
        <v>1</v>
      </c>
      <c r="F4449" s="38">
        <v>120</v>
      </c>
      <c r="G4449" s="38" t="s">
        <v>21</v>
      </c>
      <c r="H4449" s="42">
        <v>28783.67</v>
      </c>
      <c r="I4449" s="57"/>
      <c r="J4449" s="44">
        <v>42578</v>
      </c>
      <c r="K4449" s="42">
        <v>0</v>
      </c>
      <c r="L4449" s="42">
        <v>19596.82</v>
      </c>
      <c r="M4449" s="44">
        <v>45199</v>
      </c>
      <c r="N4449" s="42">
        <f>H4449-K4449-L4449</f>
        <v>9186.8499999999985</v>
      </c>
      <c r="O4449" s="42">
        <v>0</v>
      </c>
      <c r="P4449" s="45">
        <v>0.13</v>
      </c>
      <c r="Q4449" s="42">
        <v>0</v>
      </c>
      <c r="R4449" s="42">
        <v>0</v>
      </c>
      <c r="S4449" s="42">
        <f>N4449-R4449</f>
        <v>9186.8499999999985</v>
      </c>
      <c r="T4449" s="38">
        <v>1602</v>
      </c>
      <c r="U4449" s="14">
        <f>S4449/H4449</f>
        <v>0.31916882037627581</v>
      </c>
      <c r="V4449" s="19"/>
      <c r="W4449" s="19"/>
      <c r="X4449" s="37" t="s">
        <v>3463</v>
      </c>
    </row>
    <row r="4450" spans="1:37" ht="16.5" customHeight="1">
      <c r="A4450" s="38">
        <v>443</v>
      </c>
      <c r="B4450" s="39">
        <v>10739</v>
      </c>
      <c r="C4450" s="38">
        <v>10278561</v>
      </c>
      <c r="D4450" s="40" t="s">
        <v>3027</v>
      </c>
      <c r="E4450" s="58">
        <v>1</v>
      </c>
      <c r="F4450" s="38">
        <v>120</v>
      </c>
      <c r="G4450" s="38" t="s">
        <v>21</v>
      </c>
      <c r="H4450" s="42">
        <v>11264.96</v>
      </c>
      <c r="I4450" s="37"/>
      <c r="J4450" s="44">
        <v>42642</v>
      </c>
      <c r="K4450" s="42">
        <v>0</v>
      </c>
      <c r="L4450" s="42">
        <v>7669.52</v>
      </c>
      <c r="M4450" s="44">
        <v>45237</v>
      </c>
      <c r="N4450" s="42">
        <v>3595.44</v>
      </c>
      <c r="O4450" s="42">
        <v>0</v>
      </c>
      <c r="P4450" s="45">
        <f>IF(J4450&lt;DATEVALUE("2009-1-1"),3%,13%)</f>
        <v>0.13</v>
      </c>
      <c r="Q4450" s="42">
        <f>IF(P4450=13%,ROUND(O4450/(1+P4450)*P4450,2),ROUND(O4450/(1+0.03)*0.02,2))</f>
        <v>0</v>
      </c>
      <c r="R4450" s="42">
        <f>O4450-Q4450</f>
        <v>0</v>
      </c>
      <c r="S4450" s="42">
        <f>N4450-R4450</f>
        <v>3595.44</v>
      </c>
      <c r="T4450" s="38">
        <v>5000</v>
      </c>
      <c r="U4450" s="14">
        <f>S4450/H4450</f>
        <v>0.31917024117262738</v>
      </c>
      <c r="V4450" s="19"/>
      <c r="W4450" s="19"/>
      <c r="X4450" s="37" t="s">
        <v>3462</v>
      </c>
    </row>
    <row r="4451" spans="1:37" ht="16.5" customHeight="1">
      <c r="A4451" s="38">
        <v>349</v>
      </c>
      <c r="B4451" s="39">
        <v>10729</v>
      </c>
      <c r="C4451" s="38">
        <v>10292803</v>
      </c>
      <c r="D4451" s="40" t="s">
        <v>1295</v>
      </c>
      <c r="E4451" s="58">
        <v>1</v>
      </c>
      <c r="F4451" s="38">
        <v>120</v>
      </c>
      <c r="G4451" s="38" t="s">
        <v>21</v>
      </c>
      <c r="H4451" s="42">
        <v>14700.85</v>
      </c>
      <c r="I4451" s="37"/>
      <c r="J4451" s="44">
        <v>42642</v>
      </c>
      <c r="K4451" s="42">
        <v>0</v>
      </c>
      <c r="L4451" s="42">
        <v>10008.76</v>
      </c>
      <c r="M4451" s="44">
        <v>45259</v>
      </c>
      <c r="N4451" s="42">
        <v>4692.09</v>
      </c>
      <c r="O4451" s="42">
        <v>0</v>
      </c>
      <c r="P4451" s="45">
        <f>IF(J4451&lt;DATEVALUE("2009-1-1"),3%,13%)</f>
        <v>0.13</v>
      </c>
      <c r="Q4451" s="42">
        <f>IF(P4451=13%,ROUND(O4451/(1+P4451)*P4451,2),ROUND(O4451/(1+0.03)*0.02,2))</f>
        <v>0</v>
      </c>
      <c r="R4451" s="42">
        <f>O4451-Q4451</f>
        <v>0</v>
      </c>
      <c r="S4451" s="42">
        <f>N4451-R4451</f>
        <v>4692.09</v>
      </c>
      <c r="T4451" s="38">
        <v>2101</v>
      </c>
      <c r="U4451" s="14">
        <f>S4451/H4451</f>
        <v>0.31917134043269607</v>
      </c>
      <c r="V4451" s="19"/>
      <c r="W4451" s="19"/>
      <c r="X4451" s="37" t="s">
        <v>3459</v>
      </c>
    </row>
    <row r="4452" spans="1:37" ht="16.5" customHeight="1">
      <c r="A4452" s="38">
        <v>121</v>
      </c>
      <c r="B4452" s="39">
        <v>10725</v>
      </c>
      <c r="C4452" s="38">
        <v>10302249</v>
      </c>
      <c r="D4452" s="40" t="s">
        <v>297</v>
      </c>
      <c r="E4452" s="58">
        <v>1</v>
      </c>
      <c r="F4452" s="38">
        <v>87</v>
      </c>
      <c r="G4452" s="38" t="s">
        <v>23</v>
      </c>
      <c r="H4452" s="42">
        <v>2345.0700000000002</v>
      </c>
      <c r="I4452" s="57"/>
      <c r="J4452" s="44">
        <v>43215</v>
      </c>
      <c r="K4452" s="42">
        <v>0</v>
      </c>
      <c r="L4452" s="42">
        <v>1594.76</v>
      </c>
      <c r="M4452" s="44">
        <v>45199</v>
      </c>
      <c r="N4452" s="42">
        <f>H4452-K4452-L4452</f>
        <v>750.31000000000017</v>
      </c>
      <c r="O4452" s="42">
        <v>0</v>
      </c>
      <c r="P4452" s="45">
        <v>0.13</v>
      </c>
      <c r="Q4452" s="42">
        <v>0</v>
      </c>
      <c r="R4452" s="42">
        <v>0</v>
      </c>
      <c r="S4452" s="42">
        <f>N4452</f>
        <v>750.31000000000017</v>
      </c>
      <c r="T4452" s="38">
        <v>2103</v>
      </c>
      <c r="U4452" s="14">
        <f>S4452/H4452</f>
        <v>0.31995206966103362</v>
      </c>
      <c r="V4452" s="19"/>
      <c r="W4452" s="19"/>
      <c r="X4452" s="37" t="s">
        <v>3459</v>
      </c>
    </row>
    <row r="4453" spans="1:37" ht="16.5" customHeight="1">
      <c r="A4453" s="38">
        <v>122</v>
      </c>
      <c r="B4453" s="39">
        <v>10725</v>
      </c>
      <c r="C4453" s="38">
        <v>10302255</v>
      </c>
      <c r="D4453" s="40" t="s">
        <v>298</v>
      </c>
      <c r="E4453" s="58">
        <v>24</v>
      </c>
      <c r="F4453" s="38">
        <v>87</v>
      </c>
      <c r="G4453" s="38" t="s">
        <v>23</v>
      </c>
      <c r="H4453" s="42">
        <v>51282</v>
      </c>
      <c r="I4453" s="57"/>
      <c r="J4453" s="44">
        <v>43215</v>
      </c>
      <c r="K4453" s="42">
        <v>0</v>
      </c>
      <c r="L4453" s="42">
        <v>34873.82</v>
      </c>
      <c r="M4453" s="44">
        <v>45199</v>
      </c>
      <c r="N4453" s="42">
        <f>H4453-K4453-L4453</f>
        <v>16408.18</v>
      </c>
      <c r="O4453" s="42">
        <v>0</v>
      </c>
      <c r="P4453" s="45">
        <v>0.13</v>
      </c>
      <c r="Q4453" s="42">
        <v>0</v>
      </c>
      <c r="R4453" s="42">
        <v>0</v>
      </c>
      <c r="S4453" s="42">
        <f>N4453</f>
        <v>16408.18</v>
      </c>
      <c r="T4453" s="38">
        <v>2506</v>
      </c>
      <c r="U4453" s="14">
        <f>S4453/H4453</f>
        <v>0.31995982995982997</v>
      </c>
      <c r="V4453" s="19"/>
      <c r="W4453" s="19"/>
      <c r="X4453" s="37" t="s">
        <v>3459</v>
      </c>
    </row>
    <row r="4454" spans="1:37" ht="16.5" customHeight="1">
      <c r="A4454" s="38">
        <v>440</v>
      </c>
      <c r="B4454" s="39">
        <v>10736</v>
      </c>
      <c r="C4454" s="38">
        <v>10284603</v>
      </c>
      <c r="D4454" s="40" t="s">
        <v>1378</v>
      </c>
      <c r="E4454" s="38">
        <v>1</v>
      </c>
      <c r="F4454" s="38">
        <v>79</v>
      </c>
      <c r="G4454" s="38" t="s">
        <v>23</v>
      </c>
      <c r="H4454" s="42">
        <v>1794.87</v>
      </c>
      <c r="I4454" s="55"/>
      <c r="J4454" s="44">
        <v>43460</v>
      </c>
      <c r="K4454" s="42">
        <v>0</v>
      </c>
      <c r="L4454" s="42">
        <v>1131.06</v>
      </c>
      <c r="M4454" s="44">
        <v>45138</v>
      </c>
      <c r="N4454" s="42">
        <f>H4454-K4454-L4454</f>
        <v>663.81</v>
      </c>
      <c r="O4454" s="42">
        <v>100</v>
      </c>
      <c r="P4454" s="45">
        <v>0.13</v>
      </c>
      <c r="Q4454" s="42">
        <v>11.5</v>
      </c>
      <c r="R4454" s="42">
        <v>88.5</v>
      </c>
      <c r="S4454" s="42">
        <v>575.30999999999995</v>
      </c>
      <c r="T4454" s="38">
        <v>2104</v>
      </c>
      <c r="U4454" s="14">
        <f>S4454/H4454</f>
        <v>0.32053017767303482</v>
      </c>
      <c r="V4454" s="19"/>
      <c r="W4454" s="19"/>
      <c r="X4454" s="37" t="s">
        <v>3461</v>
      </c>
    </row>
    <row r="4455" spans="1:37" ht="16.5" customHeight="1">
      <c r="A4455" s="38">
        <v>144</v>
      </c>
      <c r="B4455" s="39">
        <v>10741</v>
      </c>
      <c r="C4455" s="38">
        <v>10281809</v>
      </c>
      <c r="D4455" s="40" t="s">
        <v>2344</v>
      </c>
      <c r="E4455" s="38">
        <v>3</v>
      </c>
      <c r="F4455" s="38">
        <v>101</v>
      </c>
      <c r="G4455" s="38" t="s">
        <v>23</v>
      </c>
      <c r="H4455" s="42">
        <v>4615.38</v>
      </c>
      <c r="I4455" s="2"/>
      <c r="J4455" s="44">
        <v>42792</v>
      </c>
      <c r="K4455" s="42">
        <v>0</v>
      </c>
      <c r="L4455" s="42">
        <v>3133.79</v>
      </c>
      <c r="M4455" s="44">
        <v>45077</v>
      </c>
      <c r="N4455" s="42">
        <f>H4455-K4455-L4455</f>
        <v>1481.5900000000001</v>
      </c>
      <c r="O4455" s="42">
        <v>0</v>
      </c>
      <c r="P4455" s="45">
        <v>0.13</v>
      </c>
      <c r="Q4455" s="42">
        <v>0</v>
      </c>
      <c r="R4455" s="42">
        <v>0</v>
      </c>
      <c r="S4455" s="42">
        <f>N4455-R4455</f>
        <v>1481.5900000000001</v>
      </c>
      <c r="T4455" s="38">
        <v>5000</v>
      </c>
      <c r="U4455" s="14">
        <f>S4455/H4455</f>
        <v>0.32101148767815435</v>
      </c>
      <c r="V4455" s="19"/>
      <c r="W4455" s="19"/>
      <c r="X4455" s="37" t="s">
        <v>3462</v>
      </c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</row>
    <row r="4456" spans="1:37" ht="16.5" customHeight="1">
      <c r="A4456" s="38">
        <v>140</v>
      </c>
      <c r="B4456" s="39">
        <v>10741</v>
      </c>
      <c r="C4456" s="38">
        <v>10281806</v>
      </c>
      <c r="D4456" s="40" t="s">
        <v>2343</v>
      </c>
      <c r="E4456" s="38">
        <v>58</v>
      </c>
      <c r="F4456" s="38">
        <v>101</v>
      </c>
      <c r="G4456" s="38" t="s">
        <v>23</v>
      </c>
      <c r="H4456" s="42">
        <v>34700.82</v>
      </c>
      <c r="I4456" s="2"/>
      <c r="J4456" s="44">
        <v>42792</v>
      </c>
      <c r="K4456" s="42">
        <v>0</v>
      </c>
      <c r="L4456" s="42">
        <v>23561.360000000001</v>
      </c>
      <c r="M4456" s="44">
        <v>45077</v>
      </c>
      <c r="N4456" s="42">
        <f>H4456-K4456-L4456</f>
        <v>11139.46</v>
      </c>
      <c r="O4456" s="42">
        <v>0</v>
      </c>
      <c r="P4456" s="45">
        <v>0.13</v>
      </c>
      <c r="Q4456" s="42">
        <v>0</v>
      </c>
      <c r="R4456" s="42">
        <v>0</v>
      </c>
      <c r="S4456" s="42">
        <f>N4456-R4456</f>
        <v>11139.46</v>
      </c>
      <c r="T4456" s="38">
        <v>5000</v>
      </c>
      <c r="U4456" s="14">
        <f>S4456/H4456</f>
        <v>0.32101431608820769</v>
      </c>
      <c r="V4456" s="19"/>
      <c r="W4456" s="19"/>
      <c r="X4456" s="37" t="s">
        <v>3462</v>
      </c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</row>
    <row r="4457" spans="1:37" ht="16.5" customHeight="1">
      <c r="A4457" s="38">
        <v>145</v>
      </c>
      <c r="B4457" s="39">
        <v>10741</v>
      </c>
      <c r="C4457" s="38">
        <v>10281807</v>
      </c>
      <c r="D4457" s="40" t="s">
        <v>2345</v>
      </c>
      <c r="E4457" s="38">
        <v>2</v>
      </c>
      <c r="F4457" s="38">
        <v>101</v>
      </c>
      <c r="G4457" s="38" t="s">
        <v>23</v>
      </c>
      <c r="H4457" s="42">
        <v>4273.5</v>
      </c>
      <c r="I4457" s="2"/>
      <c r="J4457" s="44">
        <v>42792</v>
      </c>
      <c r="K4457" s="42">
        <v>0</v>
      </c>
      <c r="L4457" s="42">
        <v>2901.61</v>
      </c>
      <c r="M4457" s="44">
        <v>45077</v>
      </c>
      <c r="N4457" s="42">
        <f>H4457-K4457-L4457</f>
        <v>1371.8899999999999</v>
      </c>
      <c r="O4457" s="42">
        <v>0</v>
      </c>
      <c r="P4457" s="45">
        <v>0.13</v>
      </c>
      <c r="Q4457" s="42">
        <v>0</v>
      </c>
      <c r="R4457" s="42">
        <v>0</v>
      </c>
      <c r="S4457" s="42">
        <f>N4457-R4457</f>
        <v>1371.8899999999999</v>
      </c>
      <c r="T4457" s="38">
        <v>5000</v>
      </c>
      <c r="U4457" s="14">
        <f>S4457/H4457</f>
        <v>0.32102258102258097</v>
      </c>
      <c r="V4457" s="19"/>
      <c r="W4457" s="19"/>
      <c r="X4457" s="37" t="s">
        <v>3462</v>
      </c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</row>
    <row r="4458" spans="1:37" ht="16.5" customHeight="1">
      <c r="A4458" s="38">
        <v>4</v>
      </c>
      <c r="B4458" s="39">
        <v>10752</v>
      </c>
      <c r="C4458" s="38">
        <v>10305396</v>
      </c>
      <c r="D4458" s="40" t="s">
        <v>303</v>
      </c>
      <c r="E4458" s="38">
        <v>10</v>
      </c>
      <c r="F4458" s="38">
        <v>109</v>
      </c>
      <c r="G4458" s="38" t="s">
        <v>23</v>
      </c>
      <c r="H4458" s="42">
        <v>2085.5</v>
      </c>
      <c r="I4458" s="2"/>
      <c r="J4458" s="44">
        <v>42549</v>
      </c>
      <c r="K4458" s="42">
        <v>0</v>
      </c>
      <c r="L4458" s="42">
        <v>1414.65</v>
      </c>
      <c r="M4458" s="44">
        <v>44985</v>
      </c>
      <c r="N4458" s="42">
        <f>H4458-K4458-L4458</f>
        <v>670.84999999999991</v>
      </c>
      <c r="O4458" s="42">
        <v>0</v>
      </c>
      <c r="P4458" s="45">
        <v>0.13</v>
      </c>
      <c r="Q4458" s="42">
        <v>0</v>
      </c>
      <c r="R4458" s="42">
        <v>0</v>
      </c>
      <c r="S4458" s="42">
        <f>N4458-R4458</f>
        <v>670.84999999999991</v>
      </c>
      <c r="T4458" s="38">
        <v>1602</v>
      </c>
      <c r="U4458" s="14">
        <f>S4458/H4458</f>
        <v>0.32167345960201388</v>
      </c>
      <c r="V4458" s="19"/>
      <c r="W4458" s="19"/>
      <c r="X4458" s="37" t="s">
        <v>3473</v>
      </c>
    </row>
    <row r="4459" spans="1:37" ht="16.5" customHeight="1">
      <c r="A4459" s="38">
        <v>292</v>
      </c>
      <c r="B4459" s="39">
        <v>10729</v>
      </c>
      <c r="C4459" s="38">
        <v>10292856</v>
      </c>
      <c r="D4459" s="40" t="s">
        <v>3055</v>
      </c>
      <c r="E4459" s="58">
        <v>1</v>
      </c>
      <c r="F4459" s="38">
        <v>77</v>
      </c>
      <c r="G4459" s="38" t="s">
        <v>23</v>
      </c>
      <c r="H4459" s="42">
        <v>1094.01</v>
      </c>
      <c r="I4459" s="37"/>
      <c r="J4459" s="44">
        <v>43521</v>
      </c>
      <c r="K4459" s="42">
        <v>0</v>
      </c>
      <c r="L4459" s="42">
        <v>741.99</v>
      </c>
      <c r="M4459" s="44">
        <v>45247</v>
      </c>
      <c r="N4459" s="42">
        <v>352.02</v>
      </c>
      <c r="O4459" s="42">
        <v>0</v>
      </c>
      <c r="P4459" s="45">
        <f>IF(J4459&lt;DATEVALUE("2009-1-1"),3%,13%)</f>
        <v>0.13</v>
      </c>
      <c r="Q4459" s="42">
        <f>IF(P4459=13%,ROUND(O4459/(1+P4459)*P4459,2),ROUND(O4459/(1+0.03)*0.02,2))</f>
        <v>0</v>
      </c>
      <c r="R4459" s="42">
        <f>O4459-Q4459</f>
        <v>0</v>
      </c>
      <c r="S4459" s="42">
        <f>N4459-R4459</f>
        <v>352.02</v>
      </c>
      <c r="T4459" s="38">
        <v>2506</v>
      </c>
      <c r="U4459" s="14">
        <f>S4459/H4459</f>
        <v>0.32177036772972822</v>
      </c>
      <c r="V4459" s="19"/>
      <c r="W4459" s="19"/>
      <c r="X4459" s="37" t="s">
        <v>3459</v>
      </c>
    </row>
    <row r="4460" spans="1:37" ht="16.5" customHeight="1">
      <c r="A4460" s="38">
        <v>23</v>
      </c>
      <c r="B4460" s="39">
        <v>40709</v>
      </c>
      <c r="C4460" s="38">
        <v>10285524</v>
      </c>
      <c r="D4460" s="40" t="s">
        <v>2416</v>
      </c>
      <c r="E4460" s="38">
        <v>1</v>
      </c>
      <c r="F4460" s="38">
        <v>120</v>
      </c>
      <c r="G4460" s="38" t="s">
        <v>21</v>
      </c>
      <c r="H4460" s="42">
        <v>5811.97</v>
      </c>
      <c r="I4460" s="2"/>
      <c r="J4460" s="44">
        <v>42459</v>
      </c>
      <c r="K4460" s="42">
        <v>0</v>
      </c>
      <c r="L4460" s="42">
        <v>3910.92</v>
      </c>
      <c r="M4460" s="44">
        <v>45046</v>
      </c>
      <c r="N4460" s="42">
        <f>H4460-K4460-L4460</f>
        <v>1901.0500000000002</v>
      </c>
      <c r="O4460" s="42">
        <v>32</v>
      </c>
      <c r="P4460" s="45">
        <v>0.13</v>
      </c>
      <c r="Q4460" s="42">
        <v>3.68</v>
      </c>
      <c r="R4460" s="42">
        <v>28.32</v>
      </c>
      <c r="S4460" s="42">
        <v>1872.73</v>
      </c>
      <c r="T4460" s="38">
        <v>5000</v>
      </c>
      <c r="U4460" s="14">
        <f>S4460/H4460</f>
        <v>0.32221948840066278</v>
      </c>
      <c r="V4460" s="19"/>
      <c r="W4460" s="19"/>
      <c r="X4460" s="37" t="s">
        <v>3467</v>
      </c>
    </row>
    <row r="4461" spans="1:37" ht="16.5" customHeight="1">
      <c r="A4461" s="38">
        <v>6</v>
      </c>
      <c r="B4461" s="39">
        <v>10727</v>
      </c>
      <c r="C4461" s="38">
        <v>10311263</v>
      </c>
      <c r="D4461" s="40" t="s">
        <v>209</v>
      </c>
      <c r="E4461" s="38">
        <v>100</v>
      </c>
      <c r="F4461" s="38">
        <v>106</v>
      </c>
      <c r="G4461" s="38" t="s">
        <v>23</v>
      </c>
      <c r="H4461" s="42">
        <v>4230</v>
      </c>
      <c r="I4461" s="2"/>
      <c r="J4461" s="44">
        <v>42624</v>
      </c>
      <c r="K4461" s="42">
        <v>0</v>
      </c>
      <c r="L4461" s="42">
        <v>2866.67</v>
      </c>
      <c r="M4461" s="44">
        <v>45077</v>
      </c>
      <c r="N4461" s="42">
        <f>H4461-K4461-L4461</f>
        <v>1363.33</v>
      </c>
      <c r="O4461" s="42">
        <v>0</v>
      </c>
      <c r="P4461" s="45">
        <v>0.13</v>
      </c>
      <c r="Q4461" s="42">
        <v>0</v>
      </c>
      <c r="R4461" s="42">
        <v>0</v>
      </c>
      <c r="S4461" s="42">
        <f>N4461-R4461</f>
        <v>1363.33</v>
      </c>
      <c r="T4461" s="38">
        <v>5000</v>
      </c>
      <c r="U4461" s="14">
        <f>S4461/H4461</f>
        <v>0.32230023640661937</v>
      </c>
      <c r="V4461" s="19"/>
      <c r="W4461" s="19"/>
      <c r="X4461" s="37" t="s">
        <v>3471</v>
      </c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</row>
    <row r="4462" spans="1:37" ht="16.5" customHeight="1">
      <c r="A4462" s="38">
        <v>117</v>
      </c>
      <c r="B4462" s="39">
        <v>10743</v>
      </c>
      <c r="C4462" s="38">
        <v>10301074</v>
      </c>
      <c r="D4462" s="40" t="s">
        <v>1549</v>
      </c>
      <c r="E4462" s="38">
        <v>4</v>
      </c>
      <c r="F4462" s="38">
        <v>94</v>
      </c>
      <c r="G4462" s="38" t="s">
        <v>23</v>
      </c>
      <c r="H4462" s="42">
        <v>9592</v>
      </c>
      <c r="I4462" s="55"/>
      <c r="J4462" s="44">
        <v>43002</v>
      </c>
      <c r="K4462" s="42">
        <v>0</v>
      </c>
      <c r="L4462" s="42">
        <v>6500.12</v>
      </c>
      <c r="M4462" s="44">
        <v>45138</v>
      </c>
      <c r="N4462" s="42">
        <f>H4462-K4462-L4462</f>
        <v>3091.88</v>
      </c>
      <c r="O4462" s="42">
        <v>0</v>
      </c>
      <c r="P4462" s="45">
        <v>0.13</v>
      </c>
      <c r="Q4462" s="42">
        <v>0</v>
      </c>
      <c r="R4462" s="42">
        <v>0</v>
      </c>
      <c r="S4462" s="42">
        <v>3091.88</v>
      </c>
      <c r="T4462" s="38">
        <v>5000</v>
      </c>
      <c r="U4462" s="14">
        <f>S4462/H4462</f>
        <v>0.32233944954128441</v>
      </c>
      <c r="V4462" s="19"/>
      <c r="W4462" s="19"/>
      <c r="X4462" s="37" t="s">
        <v>3463</v>
      </c>
    </row>
    <row r="4463" spans="1:37" ht="16.5" customHeight="1">
      <c r="A4463" s="38">
        <v>105</v>
      </c>
      <c r="B4463" s="39">
        <v>10704</v>
      </c>
      <c r="C4463" s="38">
        <v>10279062</v>
      </c>
      <c r="D4463" s="40" t="s">
        <v>2075</v>
      </c>
      <c r="E4463" s="58">
        <v>1</v>
      </c>
      <c r="F4463" s="38">
        <v>67</v>
      </c>
      <c r="G4463" s="38" t="s">
        <v>23</v>
      </c>
      <c r="H4463" s="42">
        <v>1530.97</v>
      </c>
      <c r="I4463" s="37"/>
      <c r="J4463" s="44">
        <v>43827</v>
      </c>
      <c r="K4463" s="42">
        <v>0</v>
      </c>
      <c r="L4463" s="42">
        <v>975.05</v>
      </c>
      <c r="M4463" s="44">
        <v>45200</v>
      </c>
      <c r="N4463" s="42">
        <v>555.91999999999996</v>
      </c>
      <c r="O4463" s="42">
        <v>70</v>
      </c>
      <c r="P4463" s="45">
        <f>IF(J4463&lt;DATEVALUE("2009-1-1"),3%,13%)</f>
        <v>0.13</v>
      </c>
      <c r="Q4463" s="42">
        <f>IF(P4463=13%,ROUND(O4463/(1+P4463)*P4463,2),ROUND(O4463/(1+0.03)*0.02,2))</f>
        <v>8.0500000000000007</v>
      </c>
      <c r="R4463" s="42">
        <f>O4463-Q4463</f>
        <v>61.95</v>
      </c>
      <c r="S4463" s="42">
        <f>N4463-R4463</f>
        <v>493.96999999999997</v>
      </c>
      <c r="T4463" s="38">
        <v>5000</v>
      </c>
      <c r="U4463" s="14">
        <f>S4463/H4463</f>
        <v>0.32265165222048764</v>
      </c>
      <c r="V4463" s="19"/>
      <c r="W4463" s="19"/>
      <c r="X4463" s="37" t="s">
        <v>3455</v>
      </c>
    </row>
    <row r="4464" spans="1:37" ht="16.5" customHeight="1">
      <c r="A4464" s="38">
        <v>209</v>
      </c>
      <c r="B4464" s="39">
        <v>10743</v>
      </c>
      <c r="C4464" s="38">
        <v>10301113</v>
      </c>
      <c r="D4464" s="40" t="s">
        <v>556</v>
      </c>
      <c r="E4464" s="58">
        <v>7</v>
      </c>
      <c r="F4464" s="38">
        <v>86</v>
      </c>
      <c r="G4464" s="38" t="s">
        <v>23</v>
      </c>
      <c r="H4464" s="42">
        <v>7690.62</v>
      </c>
      <c r="I4464" s="57"/>
      <c r="J4464" s="44">
        <v>43247</v>
      </c>
      <c r="K4464" s="42">
        <v>0</v>
      </c>
      <c r="L4464" s="42">
        <v>5207.59</v>
      </c>
      <c r="M4464" s="44">
        <v>45199</v>
      </c>
      <c r="N4464" s="42">
        <f>H4464-L4464</f>
        <v>2483.0299999999997</v>
      </c>
      <c r="O4464" s="42">
        <v>0</v>
      </c>
      <c r="P4464" s="45">
        <v>0.13</v>
      </c>
      <c r="Q4464" s="42">
        <v>0</v>
      </c>
      <c r="R4464" s="42">
        <v>0</v>
      </c>
      <c r="S4464" s="42">
        <f>N4464</f>
        <v>2483.0299999999997</v>
      </c>
      <c r="T4464" s="38">
        <v>5000</v>
      </c>
      <c r="U4464" s="14">
        <f>S4464/H4464</f>
        <v>0.32286473652319314</v>
      </c>
      <c r="V4464" s="19"/>
      <c r="W4464" s="19"/>
      <c r="X4464" s="37" t="s">
        <v>3463</v>
      </c>
    </row>
    <row r="4465" spans="1:37" ht="16.5" customHeight="1">
      <c r="A4465" s="38">
        <v>102</v>
      </c>
      <c r="B4465" s="39">
        <v>10709</v>
      </c>
      <c r="C4465" s="38">
        <v>10310258</v>
      </c>
      <c r="D4465" s="40" t="s">
        <v>122</v>
      </c>
      <c r="E4465" s="38">
        <v>12</v>
      </c>
      <c r="F4465" s="38">
        <v>82</v>
      </c>
      <c r="G4465" s="38" t="s">
        <v>23</v>
      </c>
      <c r="H4465" s="42">
        <v>2051.2800000000002</v>
      </c>
      <c r="I4465" s="57"/>
      <c r="J4465" s="44">
        <v>43341</v>
      </c>
      <c r="K4465" s="42">
        <v>0</v>
      </c>
      <c r="L4465" s="42">
        <v>1388.06</v>
      </c>
      <c r="M4465" s="44">
        <v>45199</v>
      </c>
      <c r="N4465" s="42">
        <v>663.22</v>
      </c>
      <c r="O4465" s="42">
        <v>0</v>
      </c>
      <c r="P4465" s="45">
        <v>0.13</v>
      </c>
      <c r="Q4465" s="42">
        <v>0</v>
      </c>
      <c r="R4465" s="42">
        <v>0</v>
      </c>
      <c r="S4465" s="42">
        <v>663.22</v>
      </c>
      <c r="T4465" s="38">
        <v>2506</v>
      </c>
      <c r="U4465" s="14">
        <f>S4465/H4465</f>
        <v>0.32332007332007329</v>
      </c>
      <c r="V4465" s="19"/>
      <c r="W4465" s="19"/>
      <c r="X4465" s="37" t="s">
        <v>3456</v>
      </c>
    </row>
    <row r="4466" spans="1:37" ht="16.5" customHeight="1">
      <c r="A4466" s="38">
        <v>842</v>
      </c>
      <c r="B4466" s="39">
        <v>40711</v>
      </c>
      <c r="C4466" s="38">
        <v>10307186</v>
      </c>
      <c r="D4466" s="40" t="s">
        <v>1002</v>
      </c>
      <c r="E4466" s="58">
        <v>2</v>
      </c>
      <c r="F4466" s="38">
        <v>82</v>
      </c>
      <c r="G4466" s="38" t="s">
        <v>23</v>
      </c>
      <c r="H4466" s="42">
        <v>4400</v>
      </c>
      <c r="I4466" s="57"/>
      <c r="J4466" s="44">
        <v>43341</v>
      </c>
      <c r="K4466" s="42">
        <v>0</v>
      </c>
      <c r="L4466" s="42">
        <v>2977.36</v>
      </c>
      <c r="M4466" s="44">
        <v>45199</v>
      </c>
      <c r="N4466" s="42">
        <f>H4466-K4466-L4466</f>
        <v>1422.6399999999999</v>
      </c>
      <c r="O4466" s="42">
        <v>0</v>
      </c>
      <c r="P4466" s="45">
        <v>0.13</v>
      </c>
      <c r="Q4466" s="42">
        <v>0</v>
      </c>
      <c r="R4466" s="42">
        <v>0</v>
      </c>
      <c r="S4466" s="42">
        <f>N4466-R4466</f>
        <v>1422.6399999999999</v>
      </c>
      <c r="T4466" s="38">
        <v>2506</v>
      </c>
      <c r="U4466" s="14">
        <f>S4466/H4466</f>
        <v>0.32332727272727269</v>
      </c>
      <c r="V4466" s="19"/>
      <c r="W4466" s="19"/>
      <c r="X4466" s="37" t="s">
        <v>3467</v>
      </c>
    </row>
    <row r="4467" spans="1:37" ht="16.5" customHeight="1">
      <c r="A4467" s="38">
        <v>61</v>
      </c>
      <c r="B4467" s="39">
        <v>10702</v>
      </c>
      <c r="C4467" s="38">
        <v>10291516</v>
      </c>
      <c r="D4467" s="40" t="s">
        <v>77</v>
      </c>
      <c r="E4467" s="38">
        <v>1</v>
      </c>
      <c r="F4467" s="38">
        <v>82</v>
      </c>
      <c r="G4467" s="38" t="s">
        <v>23</v>
      </c>
      <c r="H4467" s="42">
        <v>521</v>
      </c>
      <c r="I4467" s="57"/>
      <c r="J4467" s="44">
        <v>43341</v>
      </c>
      <c r="K4467" s="42">
        <v>0</v>
      </c>
      <c r="L4467" s="42">
        <v>352.53</v>
      </c>
      <c r="M4467" s="44">
        <v>45199</v>
      </c>
      <c r="N4467" s="42">
        <v>168.47</v>
      </c>
      <c r="O4467" s="42">
        <v>0</v>
      </c>
      <c r="P4467" s="45">
        <v>0.13</v>
      </c>
      <c r="Q4467" s="42">
        <v>0</v>
      </c>
      <c r="R4467" s="42">
        <v>0</v>
      </c>
      <c r="S4467" s="42">
        <v>168.47</v>
      </c>
      <c r="T4467" s="38">
        <v>2506</v>
      </c>
      <c r="U4467" s="14">
        <f>S4467/H4467</f>
        <v>0.32335892514395392</v>
      </c>
      <c r="V4467" s="19"/>
      <c r="W4467" s="19"/>
      <c r="X4467" s="37" t="s">
        <v>3456</v>
      </c>
    </row>
    <row r="4468" spans="1:37" ht="16.5" customHeight="1">
      <c r="A4468" s="38">
        <v>225</v>
      </c>
      <c r="B4468" s="39">
        <v>10731</v>
      </c>
      <c r="C4468" s="38">
        <v>10289284</v>
      </c>
      <c r="D4468" s="40" t="s">
        <v>398</v>
      </c>
      <c r="E4468" s="58">
        <v>1</v>
      </c>
      <c r="F4468" s="38">
        <v>82</v>
      </c>
      <c r="G4468" s="38" t="s">
        <v>23</v>
      </c>
      <c r="H4468" s="42">
        <v>1879.49</v>
      </c>
      <c r="I4468" s="57"/>
      <c r="J4468" s="44">
        <v>43341</v>
      </c>
      <c r="K4468" s="42">
        <v>0</v>
      </c>
      <c r="L4468" s="42">
        <v>1271.72</v>
      </c>
      <c r="M4468" s="44">
        <v>45199</v>
      </c>
      <c r="N4468" s="42">
        <f>H4468-K4468-L4468</f>
        <v>607.77</v>
      </c>
      <c r="O4468" s="42">
        <v>0</v>
      </c>
      <c r="P4468" s="45">
        <v>0.13</v>
      </c>
      <c r="Q4468" s="42">
        <v>0</v>
      </c>
      <c r="R4468" s="42">
        <v>0</v>
      </c>
      <c r="S4468" s="42">
        <f>N4468-R4468</f>
        <v>607.77</v>
      </c>
      <c r="T4468" s="38">
        <v>2506</v>
      </c>
      <c r="U4468" s="14">
        <f>S4468/H4468</f>
        <v>0.32336963750804737</v>
      </c>
      <c r="V4468" s="19"/>
      <c r="W4468" s="19"/>
      <c r="X4468" s="37" t="s">
        <v>3459</v>
      </c>
    </row>
    <row r="4469" spans="1:37" ht="16.5" customHeight="1">
      <c r="A4469" s="38">
        <v>291</v>
      </c>
      <c r="B4469" s="39">
        <v>40704</v>
      </c>
      <c r="C4469" s="38">
        <v>10302845</v>
      </c>
      <c r="D4469" s="40" t="s">
        <v>583</v>
      </c>
      <c r="E4469" s="58">
        <v>17</v>
      </c>
      <c r="F4469" s="38">
        <v>66</v>
      </c>
      <c r="G4469" s="38" t="s">
        <v>23</v>
      </c>
      <c r="H4469" s="42">
        <v>1686.68</v>
      </c>
      <c r="I4469" s="57"/>
      <c r="J4469" s="44">
        <v>43764</v>
      </c>
      <c r="K4469" s="42">
        <v>0</v>
      </c>
      <c r="L4469" s="42">
        <v>1141.06</v>
      </c>
      <c r="M4469" s="44">
        <v>45199</v>
      </c>
      <c r="N4469" s="42">
        <f>H4469-K4469-L4469</f>
        <v>545.62000000000012</v>
      </c>
      <c r="O4469" s="42">
        <v>0</v>
      </c>
      <c r="P4469" s="45">
        <v>0.13</v>
      </c>
      <c r="Q4469" s="42">
        <v>0</v>
      </c>
      <c r="R4469" s="42">
        <v>0</v>
      </c>
      <c r="S4469" s="42">
        <f>N4469-R4469</f>
        <v>545.62000000000012</v>
      </c>
      <c r="T4469" s="38">
        <v>2101</v>
      </c>
      <c r="U4469" s="14">
        <f>S4469/H4469</f>
        <v>0.32348756136315132</v>
      </c>
      <c r="V4469" s="19"/>
      <c r="W4469" s="19"/>
      <c r="X4469" s="37" t="s">
        <v>3463</v>
      </c>
    </row>
    <row r="4470" spans="1:37" ht="16.5" customHeight="1">
      <c r="A4470" s="38">
        <v>598</v>
      </c>
      <c r="B4470" s="39">
        <v>10729</v>
      </c>
      <c r="C4470" s="38">
        <v>10292627</v>
      </c>
      <c r="D4470" s="40" t="s">
        <v>77</v>
      </c>
      <c r="E4470" s="58">
        <v>1</v>
      </c>
      <c r="F4470" s="38">
        <v>76</v>
      </c>
      <c r="G4470" s="38" t="s">
        <v>23</v>
      </c>
      <c r="H4470" s="42">
        <v>521</v>
      </c>
      <c r="I4470" s="37"/>
      <c r="J4470" s="44">
        <v>43550</v>
      </c>
      <c r="K4470" s="42">
        <v>0</v>
      </c>
      <c r="L4470" s="42">
        <v>351.97</v>
      </c>
      <c r="M4470" s="44">
        <v>45259</v>
      </c>
      <c r="N4470" s="42">
        <v>169.03</v>
      </c>
      <c r="O4470" s="42">
        <v>0</v>
      </c>
      <c r="P4470" s="45">
        <f>IF(J4470&lt;DATEVALUE("2009-1-1"),3%,13%)</f>
        <v>0.13</v>
      </c>
      <c r="Q4470" s="42">
        <f>IF(P4470=13%,ROUND(O4470/(1+P4470)*P4470,2),ROUND(O4470/(1+0.03)*0.02,2))</f>
        <v>0</v>
      </c>
      <c r="R4470" s="42">
        <f>O4470-Q4470</f>
        <v>0</v>
      </c>
      <c r="S4470" s="42">
        <f>N4470-R4470</f>
        <v>169.03</v>
      </c>
      <c r="T4470" s="38">
        <v>2506</v>
      </c>
      <c r="U4470" s="14">
        <f>S4470/H4470</f>
        <v>0.3244337811900192</v>
      </c>
      <c r="V4470" s="19"/>
      <c r="W4470" s="19"/>
      <c r="X4470" s="37" t="s">
        <v>3459</v>
      </c>
    </row>
    <row r="4471" spans="1:37" ht="16.5" customHeight="1">
      <c r="A4471" s="38">
        <v>41</v>
      </c>
      <c r="B4471" s="39">
        <v>10700</v>
      </c>
      <c r="C4471" s="38">
        <v>10275285</v>
      </c>
      <c r="D4471" s="40" t="s">
        <v>25</v>
      </c>
      <c r="E4471" s="38">
        <v>13</v>
      </c>
      <c r="F4471" s="38">
        <v>85</v>
      </c>
      <c r="G4471" s="38" t="s">
        <v>23</v>
      </c>
      <c r="H4471" s="42">
        <v>286</v>
      </c>
      <c r="I4471" s="57"/>
      <c r="J4471" s="44">
        <v>43277</v>
      </c>
      <c r="K4471" s="42">
        <v>0</v>
      </c>
      <c r="L4471" s="42">
        <v>192.84</v>
      </c>
      <c r="M4471" s="44">
        <v>45199</v>
      </c>
      <c r="N4471" s="42">
        <v>93.16</v>
      </c>
      <c r="O4471" s="42">
        <v>0</v>
      </c>
      <c r="P4471" s="45">
        <v>0.13</v>
      </c>
      <c r="Q4471" s="42">
        <v>0</v>
      </c>
      <c r="R4471" s="42">
        <v>0</v>
      </c>
      <c r="S4471" s="42">
        <v>93.16</v>
      </c>
      <c r="T4471" s="38">
        <v>2506</v>
      </c>
      <c r="U4471" s="14">
        <f>S4471/H4471</f>
        <v>0.32573426573426573</v>
      </c>
      <c r="V4471" s="19"/>
      <c r="W4471" s="19"/>
      <c r="X4471" s="37" t="s">
        <v>3455</v>
      </c>
    </row>
    <row r="4472" spans="1:37" ht="16.5" customHeight="1">
      <c r="A4472" s="38">
        <v>175</v>
      </c>
      <c r="B4472" s="39">
        <v>10730</v>
      </c>
      <c r="C4472" s="38">
        <v>10290249</v>
      </c>
      <c r="D4472" s="40" t="s">
        <v>360</v>
      </c>
      <c r="E4472" s="58">
        <v>1</v>
      </c>
      <c r="F4472" s="38">
        <v>85</v>
      </c>
      <c r="G4472" s="38" t="s">
        <v>23</v>
      </c>
      <c r="H4472" s="42">
        <v>1410.26</v>
      </c>
      <c r="I4472" s="57"/>
      <c r="J4472" s="44">
        <v>43277</v>
      </c>
      <c r="K4472" s="42">
        <v>0</v>
      </c>
      <c r="L4472" s="42">
        <v>950.87</v>
      </c>
      <c r="M4472" s="44">
        <v>45199</v>
      </c>
      <c r="N4472" s="42">
        <f>H4472-K4472-L4472</f>
        <v>459.39</v>
      </c>
      <c r="O4472" s="42">
        <v>0</v>
      </c>
      <c r="P4472" s="45">
        <v>0.13</v>
      </c>
      <c r="Q4472" s="42">
        <v>0</v>
      </c>
      <c r="R4472" s="42">
        <v>0</v>
      </c>
      <c r="S4472" s="42">
        <f>N4472-R4472</f>
        <v>459.39</v>
      </c>
      <c r="T4472" s="38">
        <v>2006</v>
      </c>
      <c r="U4472" s="14">
        <f>S4472/H4472</f>
        <v>0.3257484435494164</v>
      </c>
      <c r="V4472" s="19"/>
      <c r="W4472" s="19"/>
      <c r="X4472" s="37" t="s">
        <v>3459</v>
      </c>
    </row>
    <row r="4473" spans="1:37" ht="16.5" customHeight="1">
      <c r="A4473" s="38">
        <v>78</v>
      </c>
      <c r="B4473" s="39">
        <v>10701</v>
      </c>
      <c r="C4473" s="38">
        <v>10275960</v>
      </c>
      <c r="D4473" s="40" t="s">
        <v>60</v>
      </c>
      <c r="E4473" s="38">
        <v>14</v>
      </c>
      <c r="F4473" s="38">
        <v>85</v>
      </c>
      <c r="G4473" s="38" t="s">
        <v>23</v>
      </c>
      <c r="H4473" s="42">
        <v>2100</v>
      </c>
      <c r="I4473" s="57"/>
      <c r="J4473" s="44">
        <v>43277</v>
      </c>
      <c r="K4473" s="42">
        <v>0</v>
      </c>
      <c r="L4473" s="42">
        <v>1415.92</v>
      </c>
      <c r="M4473" s="44">
        <v>45199</v>
      </c>
      <c r="N4473" s="42">
        <v>684.08</v>
      </c>
      <c r="O4473" s="42">
        <v>0</v>
      </c>
      <c r="P4473" s="45">
        <v>0.13</v>
      </c>
      <c r="Q4473" s="42">
        <v>0</v>
      </c>
      <c r="R4473" s="42">
        <v>0</v>
      </c>
      <c r="S4473" s="42">
        <v>684.08</v>
      </c>
      <c r="T4473" s="38">
        <v>2506</v>
      </c>
      <c r="U4473" s="14">
        <f>S4473/H4473</f>
        <v>0.32575238095238096</v>
      </c>
      <c r="V4473" s="19"/>
      <c r="W4473" s="19"/>
      <c r="X4473" s="37" t="s">
        <v>3455</v>
      </c>
    </row>
    <row r="4474" spans="1:37" ht="16.5" customHeight="1">
      <c r="A4474" s="38">
        <v>40</v>
      </c>
      <c r="B4474" s="39">
        <v>10700</v>
      </c>
      <c r="C4474" s="38">
        <v>10275301</v>
      </c>
      <c r="D4474" s="40" t="s">
        <v>24</v>
      </c>
      <c r="E4474" s="38">
        <v>1</v>
      </c>
      <c r="F4474" s="38">
        <v>85</v>
      </c>
      <c r="G4474" s="38" t="s">
        <v>23</v>
      </c>
      <c r="H4474" s="42">
        <v>3197.79</v>
      </c>
      <c r="I4474" s="57"/>
      <c r="J4474" s="44">
        <v>43277</v>
      </c>
      <c r="K4474" s="42">
        <v>0</v>
      </c>
      <c r="L4474" s="42">
        <v>2156.1</v>
      </c>
      <c r="M4474" s="44">
        <v>45199</v>
      </c>
      <c r="N4474" s="42">
        <v>1041.69</v>
      </c>
      <c r="O4474" s="42">
        <v>0</v>
      </c>
      <c r="P4474" s="45">
        <v>0.13</v>
      </c>
      <c r="Q4474" s="42">
        <v>0</v>
      </c>
      <c r="R4474" s="42">
        <v>0</v>
      </c>
      <c r="S4474" s="42">
        <v>1041.69</v>
      </c>
      <c r="T4474" s="38">
        <v>2107</v>
      </c>
      <c r="U4474" s="14">
        <f>S4474/H4474</f>
        <v>0.32575309823346749</v>
      </c>
      <c r="V4474" s="19"/>
      <c r="W4474" s="19"/>
      <c r="X4474" s="37" t="s">
        <v>3455</v>
      </c>
    </row>
    <row r="4475" spans="1:37" ht="16.5" customHeight="1">
      <c r="A4475" s="38">
        <v>43</v>
      </c>
      <c r="B4475" s="39">
        <v>10700</v>
      </c>
      <c r="C4475" s="38">
        <v>10275287</v>
      </c>
      <c r="D4475" s="40" t="s">
        <v>27</v>
      </c>
      <c r="E4475" s="38">
        <v>12</v>
      </c>
      <c r="F4475" s="38">
        <v>85</v>
      </c>
      <c r="G4475" s="38" t="s">
        <v>23</v>
      </c>
      <c r="H4475" s="42">
        <v>1931.28</v>
      </c>
      <c r="I4475" s="57"/>
      <c r="J4475" s="44">
        <v>43277</v>
      </c>
      <c r="K4475" s="42">
        <v>0</v>
      </c>
      <c r="L4475" s="42">
        <v>1302.1500000000001</v>
      </c>
      <c r="M4475" s="44">
        <v>45199</v>
      </c>
      <c r="N4475" s="42">
        <v>629.13</v>
      </c>
      <c r="O4475" s="42">
        <v>0</v>
      </c>
      <c r="P4475" s="45">
        <v>0.13</v>
      </c>
      <c r="Q4475" s="42">
        <v>0</v>
      </c>
      <c r="R4475" s="42">
        <v>0</v>
      </c>
      <c r="S4475" s="42">
        <v>629.13</v>
      </c>
      <c r="T4475" s="38">
        <v>2506</v>
      </c>
      <c r="U4475" s="14">
        <f>S4475/H4475</f>
        <v>0.32575804647694795</v>
      </c>
      <c r="V4475" s="19"/>
      <c r="W4475" s="19"/>
      <c r="X4475" s="37" t="s">
        <v>3455</v>
      </c>
    </row>
    <row r="4476" spans="1:37" ht="16.5" customHeight="1">
      <c r="A4476" s="38">
        <v>42</v>
      </c>
      <c r="B4476" s="39">
        <v>10700</v>
      </c>
      <c r="C4476" s="38">
        <v>10275286</v>
      </c>
      <c r="D4476" s="40" t="s">
        <v>26</v>
      </c>
      <c r="E4476" s="38">
        <v>4</v>
      </c>
      <c r="F4476" s="38">
        <v>85</v>
      </c>
      <c r="G4476" s="38" t="s">
        <v>23</v>
      </c>
      <c r="H4476" s="42">
        <v>213.04</v>
      </c>
      <c r="I4476" s="57"/>
      <c r="J4476" s="44">
        <v>43277</v>
      </c>
      <c r="K4476" s="42">
        <v>0</v>
      </c>
      <c r="L4476" s="42">
        <v>143.63999999999999</v>
      </c>
      <c r="M4476" s="44">
        <v>45199</v>
      </c>
      <c r="N4476" s="42">
        <v>69.400000000000006</v>
      </c>
      <c r="O4476" s="42">
        <v>0</v>
      </c>
      <c r="P4476" s="45">
        <v>0.13</v>
      </c>
      <c r="Q4476" s="42">
        <v>0</v>
      </c>
      <c r="R4476" s="42">
        <v>0</v>
      </c>
      <c r="S4476" s="42">
        <v>69.400000000000006</v>
      </c>
      <c r="T4476" s="38">
        <v>2506</v>
      </c>
      <c r="U4476" s="14">
        <f>S4476/H4476</f>
        <v>0.32576042057829518</v>
      </c>
      <c r="V4476" s="19"/>
      <c r="W4476" s="19"/>
      <c r="X4476" s="37" t="s">
        <v>3455</v>
      </c>
    </row>
    <row r="4477" spans="1:37" ht="16.5" customHeight="1">
      <c r="A4477" s="38">
        <v>197</v>
      </c>
      <c r="B4477" s="39">
        <v>40712</v>
      </c>
      <c r="C4477" s="38">
        <v>10327025</v>
      </c>
      <c r="D4477" s="40" t="s">
        <v>2369</v>
      </c>
      <c r="E4477" s="38">
        <v>1</v>
      </c>
      <c r="F4477" s="38">
        <v>36</v>
      </c>
      <c r="G4477" s="38" t="s">
        <v>33</v>
      </c>
      <c r="H4477" s="42">
        <v>2093.81</v>
      </c>
      <c r="I4477" s="2"/>
      <c r="J4477" s="44">
        <v>44347</v>
      </c>
      <c r="K4477" s="42">
        <v>58.16</v>
      </c>
      <c r="L4477" s="42">
        <v>1337.69</v>
      </c>
      <c r="M4477" s="44">
        <v>45077</v>
      </c>
      <c r="N4477" s="42">
        <f>H4477-K4477-L4477</f>
        <v>697.95999999999981</v>
      </c>
      <c r="O4477" s="42">
        <v>17.350000000000001</v>
      </c>
      <c r="P4477" s="45">
        <v>0.13</v>
      </c>
      <c r="Q4477" s="42">
        <f>O4477-R4477</f>
        <v>2.0000000000000018</v>
      </c>
      <c r="R4477" s="42">
        <v>15.35</v>
      </c>
      <c r="S4477" s="42">
        <f>N4477-R4477</f>
        <v>682.60999999999979</v>
      </c>
      <c r="T4477" s="38">
        <v>1001</v>
      </c>
      <c r="U4477" s="14">
        <f>S4477/H4477</f>
        <v>0.32601334409521388</v>
      </c>
      <c r="V4477" s="19"/>
      <c r="W4477" s="19"/>
      <c r="X4477" s="37" t="s">
        <v>3467</v>
      </c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</row>
    <row r="4478" spans="1:37" ht="16.5" customHeight="1">
      <c r="A4478" s="38">
        <v>101</v>
      </c>
      <c r="B4478" s="39">
        <v>10730</v>
      </c>
      <c r="C4478" s="38">
        <v>10290212</v>
      </c>
      <c r="D4478" s="40" t="s">
        <v>1060</v>
      </c>
      <c r="E4478" s="38">
        <v>6</v>
      </c>
      <c r="F4478" s="38">
        <v>89</v>
      </c>
      <c r="G4478" s="38" t="s">
        <v>23</v>
      </c>
      <c r="H4478" s="42">
        <v>10471.799999999999</v>
      </c>
      <c r="I4478" s="56"/>
      <c r="J4478" s="44">
        <v>43156</v>
      </c>
      <c r="K4478" s="42">
        <v>0</v>
      </c>
      <c r="L4478" s="42">
        <v>7056.34</v>
      </c>
      <c r="M4478" s="44">
        <v>45169</v>
      </c>
      <c r="N4478" s="42">
        <f>H4478-K4478-L4478</f>
        <v>3415.4599999999991</v>
      </c>
      <c r="O4478" s="42">
        <v>0</v>
      </c>
      <c r="P4478" s="45">
        <v>0.13</v>
      </c>
      <c r="Q4478" s="42">
        <v>0</v>
      </c>
      <c r="R4478" s="42">
        <v>0</v>
      </c>
      <c r="S4478" s="42">
        <v>3415.46</v>
      </c>
      <c r="T4478" s="38">
        <v>2108</v>
      </c>
      <c r="U4478" s="14">
        <f>S4478/H4478</f>
        <v>0.32615787161710502</v>
      </c>
      <c r="V4478" s="19"/>
      <c r="W4478" s="19"/>
      <c r="X4478" s="37" t="s">
        <v>3459</v>
      </c>
    </row>
    <row r="4479" spans="1:37" ht="16.5" customHeight="1">
      <c r="A4479" s="38">
        <v>1118</v>
      </c>
      <c r="B4479" s="39">
        <v>10800</v>
      </c>
      <c r="C4479" s="38">
        <v>10315474</v>
      </c>
      <c r="D4479" s="40" t="s">
        <v>1163</v>
      </c>
      <c r="E4479" s="38">
        <v>1</v>
      </c>
      <c r="F4479" s="38">
        <v>89</v>
      </c>
      <c r="G4479" s="38" t="s">
        <v>23</v>
      </c>
      <c r="H4479" s="42">
        <v>2508.5500000000002</v>
      </c>
      <c r="I4479" s="53"/>
      <c r="J4479" s="44">
        <v>43156</v>
      </c>
      <c r="K4479" s="42">
        <v>0</v>
      </c>
      <c r="L4479" s="42">
        <v>1690.35</v>
      </c>
      <c r="M4479" s="44">
        <v>45169</v>
      </c>
      <c r="N4479" s="42">
        <f>H4479-K4479-L4479</f>
        <v>818.20000000000027</v>
      </c>
      <c r="O4479" s="42">
        <v>0</v>
      </c>
      <c r="P4479" s="45">
        <v>0.13</v>
      </c>
      <c r="Q4479" s="42">
        <v>0</v>
      </c>
      <c r="R4479" s="42">
        <v>0</v>
      </c>
      <c r="S4479" s="42">
        <f>N4479-R4479</f>
        <v>818.20000000000027</v>
      </c>
      <c r="T4479" s="38">
        <v>2505</v>
      </c>
      <c r="U4479" s="14">
        <f>S4479/H4479</f>
        <v>0.32616451735066082</v>
      </c>
      <c r="V4479" s="19"/>
      <c r="W4479" s="19"/>
      <c r="X4479" s="37" t="s">
        <v>3465</v>
      </c>
    </row>
    <row r="4480" spans="1:37" ht="16.5" customHeight="1">
      <c r="A4480" s="38">
        <v>385</v>
      </c>
      <c r="B4480" s="39">
        <v>10736</v>
      </c>
      <c r="C4480" s="38">
        <v>10284191</v>
      </c>
      <c r="D4480" s="40" t="s">
        <v>662</v>
      </c>
      <c r="E4480" s="38">
        <v>1</v>
      </c>
      <c r="F4480" s="38">
        <v>120</v>
      </c>
      <c r="G4480" s="38" t="s">
        <v>21</v>
      </c>
      <c r="H4480" s="42">
        <v>32478.63</v>
      </c>
      <c r="I4480" s="55"/>
      <c r="J4480" s="44">
        <v>42551</v>
      </c>
      <c r="K4480" s="42">
        <v>0</v>
      </c>
      <c r="L4480" s="42">
        <v>21855.29</v>
      </c>
      <c r="M4480" s="44">
        <v>45138</v>
      </c>
      <c r="N4480" s="42">
        <f>H4480-K4480-L4480</f>
        <v>10623.34</v>
      </c>
      <c r="O4480" s="42">
        <v>30</v>
      </c>
      <c r="P4480" s="45">
        <v>0.13</v>
      </c>
      <c r="Q4480" s="42">
        <v>3.45</v>
      </c>
      <c r="R4480" s="42">
        <v>26.55</v>
      </c>
      <c r="S4480" s="42">
        <v>10596.79</v>
      </c>
      <c r="T4480" s="38">
        <v>5000</v>
      </c>
      <c r="U4480" s="14">
        <f>S4480/H4480</f>
        <v>0.32626961174162827</v>
      </c>
      <c r="V4480" s="19"/>
      <c r="W4480" s="19"/>
      <c r="X4480" s="37" t="s">
        <v>3461</v>
      </c>
    </row>
    <row r="4481" spans="1:37" ht="16.5" customHeight="1">
      <c r="A4481" s="38">
        <v>19</v>
      </c>
      <c r="B4481" s="39">
        <v>10747</v>
      </c>
      <c r="C4481" s="38">
        <v>10307569</v>
      </c>
      <c r="D4481" s="40" t="s">
        <v>270</v>
      </c>
      <c r="E4481" s="58">
        <v>2</v>
      </c>
      <c r="F4481" s="38">
        <v>55</v>
      </c>
      <c r="G4481" s="38" t="s">
        <v>23</v>
      </c>
      <c r="H4481" s="42">
        <v>101.52</v>
      </c>
      <c r="I4481" s="57"/>
      <c r="J4481" s="44">
        <v>44004</v>
      </c>
      <c r="K4481" s="42">
        <v>0</v>
      </c>
      <c r="L4481" s="42">
        <v>68.39</v>
      </c>
      <c r="M4481" s="44">
        <v>45199</v>
      </c>
      <c r="N4481" s="42">
        <f>H4481-L4481</f>
        <v>33.129999999999995</v>
      </c>
      <c r="O4481" s="42">
        <v>0</v>
      </c>
      <c r="P4481" s="45">
        <v>0.13</v>
      </c>
      <c r="Q4481" s="42">
        <v>0</v>
      </c>
      <c r="R4481" s="42">
        <v>0</v>
      </c>
      <c r="S4481" s="42">
        <f>N4481-R4481</f>
        <v>33.129999999999995</v>
      </c>
      <c r="T4481" s="38">
        <v>5000</v>
      </c>
      <c r="U4481" s="14">
        <f>S4481/H4481</f>
        <v>0.32633963750985023</v>
      </c>
      <c r="V4481" s="19"/>
      <c r="W4481" s="19"/>
      <c r="X4481" s="37" t="s">
        <v>3472</v>
      </c>
    </row>
    <row r="4482" spans="1:37" ht="16.5" customHeight="1">
      <c r="A4482" s="38">
        <v>106</v>
      </c>
      <c r="B4482" s="39">
        <v>10746</v>
      </c>
      <c r="C4482" s="38">
        <v>10310964</v>
      </c>
      <c r="D4482" s="40" t="s">
        <v>615</v>
      </c>
      <c r="E4482" s="38">
        <v>1</v>
      </c>
      <c r="F4482" s="38">
        <v>103</v>
      </c>
      <c r="G4482" s="38" t="s">
        <v>23</v>
      </c>
      <c r="H4482" s="42">
        <v>569.57000000000005</v>
      </c>
      <c r="I4482" s="49"/>
      <c r="J4482" s="44">
        <v>42727</v>
      </c>
      <c r="K4482" s="42">
        <v>0</v>
      </c>
      <c r="L4482" s="42">
        <v>383.63</v>
      </c>
      <c r="M4482" s="44">
        <v>45107</v>
      </c>
      <c r="N4482" s="42">
        <f>H4482-K4482-L4482</f>
        <v>185.94000000000005</v>
      </c>
      <c r="O4482" s="42">
        <v>0</v>
      </c>
      <c r="P4482" s="45">
        <v>0.13</v>
      </c>
      <c r="Q4482" s="42">
        <v>0</v>
      </c>
      <c r="R4482" s="42">
        <v>0</v>
      </c>
      <c r="S4482" s="42">
        <f>N4482-R4482</f>
        <v>185.94000000000005</v>
      </c>
      <c r="T4482" s="38">
        <v>2101</v>
      </c>
      <c r="U4482" s="14">
        <f>S4482/H4482</f>
        <v>0.32645680074442129</v>
      </c>
      <c r="V4482" s="19"/>
      <c r="W4482" s="19"/>
      <c r="X4482" s="37" t="s">
        <v>3463</v>
      </c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</row>
    <row r="4483" spans="1:37" ht="16.5" customHeight="1">
      <c r="A4483" s="38">
        <v>585</v>
      </c>
      <c r="B4483" s="39">
        <v>10736</v>
      </c>
      <c r="C4483" s="38">
        <v>10284203</v>
      </c>
      <c r="D4483" s="40" t="s">
        <v>1486</v>
      </c>
      <c r="E4483" s="38">
        <v>1</v>
      </c>
      <c r="F4483" s="38">
        <v>120</v>
      </c>
      <c r="G4483" s="38" t="s">
        <v>262</v>
      </c>
      <c r="H4483" s="42">
        <v>161912</v>
      </c>
      <c r="I4483" s="55"/>
      <c r="J4483" s="44">
        <v>42612</v>
      </c>
      <c r="K4483" s="42">
        <v>0</v>
      </c>
      <c r="L4483" s="42">
        <v>106389.57</v>
      </c>
      <c r="M4483" s="44">
        <v>45138</v>
      </c>
      <c r="N4483" s="42">
        <f>H4483-K4483-L4483</f>
        <v>55522.429999999993</v>
      </c>
      <c r="O4483" s="42">
        <v>3000</v>
      </c>
      <c r="P4483" s="45">
        <v>0.13</v>
      </c>
      <c r="Q4483" s="42">
        <v>345.13</v>
      </c>
      <c r="R4483" s="42">
        <v>2654.87</v>
      </c>
      <c r="S4483" s="42">
        <v>52867.56</v>
      </c>
      <c r="T4483" s="38">
        <v>5000</v>
      </c>
      <c r="U4483" s="14">
        <f>S4483/H4483</f>
        <v>0.32652033203221503</v>
      </c>
      <c r="V4483" s="19"/>
      <c r="W4483" s="19"/>
      <c r="X4483" s="37" t="s">
        <v>3461</v>
      </c>
    </row>
    <row r="4484" spans="1:37" ht="16.5" customHeight="1">
      <c r="A4484" s="38">
        <v>46</v>
      </c>
      <c r="B4484" s="39">
        <v>10501</v>
      </c>
      <c r="C4484" s="38">
        <v>10369737</v>
      </c>
      <c r="D4484" s="40" t="s">
        <v>2075</v>
      </c>
      <c r="E4484" s="38">
        <v>2</v>
      </c>
      <c r="F4484" s="38">
        <v>67</v>
      </c>
      <c r="G4484" s="38" t="s">
        <v>23</v>
      </c>
      <c r="H4484" s="42">
        <v>3061.95</v>
      </c>
      <c r="I4484" s="2"/>
      <c r="J4484" s="44">
        <v>43827</v>
      </c>
      <c r="K4484" s="42">
        <v>0</v>
      </c>
      <c r="L4484" s="42">
        <v>1721.81</v>
      </c>
      <c r="M4484" s="44">
        <v>45077</v>
      </c>
      <c r="N4484" s="42">
        <f>H4484-K4484-L4484</f>
        <v>1340.1399999999999</v>
      </c>
      <c r="O4484" s="42">
        <v>384.5</v>
      </c>
      <c r="P4484" s="45">
        <v>0.13</v>
      </c>
      <c r="Q4484" s="42">
        <v>44.23</v>
      </c>
      <c r="R4484" s="42">
        <v>340.27</v>
      </c>
      <c r="S4484" s="42">
        <v>999.87</v>
      </c>
      <c r="T4484" s="38">
        <v>5000</v>
      </c>
      <c r="U4484" s="14">
        <f>S4484/H4484</f>
        <v>0.32654680840640771</v>
      </c>
      <c r="V4484" s="19"/>
      <c r="W4484" s="19"/>
      <c r="X4484" s="37" t="s">
        <v>3479</v>
      </c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</row>
    <row r="4485" spans="1:37" ht="16.5" customHeight="1">
      <c r="A4485" s="38">
        <v>410</v>
      </c>
      <c r="B4485" s="39">
        <v>10744</v>
      </c>
      <c r="C4485" s="38">
        <v>10292943</v>
      </c>
      <c r="D4485" s="40" t="s">
        <v>444</v>
      </c>
      <c r="E4485" s="58">
        <v>2</v>
      </c>
      <c r="F4485" s="38">
        <v>75</v>
      </c>
      <c r="G4485" s="38" t="s">
        <v>23</v>
      </c>
      <c r="H4485" s="42">
        <v>884.62</v>
      </c>
      <c r="I4485" s="37"/>
      <c r="J4485" s="44">
        <v>43582</v>
      </c>
      <c r="K4485" s="42">
        <v>0</v>
      </c>
      <c r="L4485" s="42">
        <v>595.36</v>
      </c>
      <c r="M4485" s="44">
        <v>45249</v>
      </c>
      <c r="N4485" s="42">
        <v>289.26</v>
      </c>
      <c r="O4485" s="42">
        <v>0</v>
      </c>
      <c r="P4485" s="45">
        <f>IF(J4485&lt;DATEVALUE("2009-1-1"),3%,13%)</f>
        <v>0.13</v>
      </c>
      <c r="Q4485" s="42">
        <f>IF(P4485=13%,ROUND(O4485/(1+P4485)*P4485,2),ROUND(O4485/(1+0.03)*0.02,2))</f>
        <v>0</v>
      </c>
      <c r="R4485" s="42">
        <f>O4485-Q4485</f>
        <v>0</v>
      </c>
      <c r="S4485" s="42">
        <f>N4485-R4485</f>
        <v>289.26</v>
      </c>
      <c r="T4485" s="38">
        <v>5000</v>
      </c>
      <c r="U4485" s="14">
        <f>S4485/H4485</f>
        <v>0.3269878591937781</v>
      </c>
      <c r="V4485" s="19"/>
      <c r="W4485" s="19"/>
      <c r="X4485" s="37" t="s">
        <v>3463</v>
      </c>
    </row>
    <row r="4486" spans="1:37" ht="16.5" customHeight="1">
      <c r="A4486" s="38">
        <v>468</v>
      </c>
      <c r="B4486" s="39">
        <v>10736</v>
      </c>
      <c r="C4486" s="38">
        <v>10284151</v>
      </c>
      <c r="D4486" s="40" t="s">
        <v>1405</v>
      </c>
      <c r="E4486" s="38">
        <v>18</v>
      </c>
      <c r="F4486" s="38">
        <v>91</v>
      </c>
      <c r="G4486" s="38" t="s">
        <v>23</v>
      </c>
      <c r="H4486" s="42">
        <v>32953.86</v>
      </c>
      <c r="I4486" s="55"/>
      <c r="J4486" s="44">
        <v>43094</v>
      </c>
      <c r="K4486" s="42">
        <v>0</v>
      </c>
      <c r="L4486" s="42">
        <v>22018.639999999999</v>
      </c>
      <c r="M4486" s="44">
        <v>45138</v>
      </c>
      <c r="N4486" s="42">
        <f>H4486-K4486-L4486</f>
        <v>10935.220000000001</v>
      </c>
      <c r="O4486" s="42">
        <v>180</v>
      </c>
      <c r="P4486" s="45">
        <v>0.13</v>
      </c>
      <c r="Q4486" s="42">
        <v>20.71</v>
      </c>
      <c r="R4486" s="42">
        <v>159.29</v>
      </c>
      <c r="S4486" s="42">
        <v>10775.93</v>
      </c>
      <c r="T4486" s="38">
        <v>5000</v>
      </c>
      <c r="U4486" s="14">
        <f>S4486/H4486</f>
        <v>0.32700053954225694</v>
      </c>
      <c r="V4486" s="19"/>
      <c r="W4486" s="19"/>
      <c r="X4486" s="37" t="s">
        <v>3461</v>
      </c>
    </row>
    <row r="4487" spans="1:37" ht="16.5" customHeight="1">
      <c r="A4487" s="38">
        <v>160</v>
      </c>
      <c r="B4487" s="39">
        <v>10736</v>
      </c>
      <c r="C4487" s="38">
        <v>10284237</v>
      </c>
      <c r="D4487" s="40" t="s">
        <v>24</v>
      </c>
      <c r="E4487" s="31">
        <v>4</v>
      </c>
      <c r="F4487" s="38">
        <v>96</v>
      </c>
      <c r="G4487" s="38" t="s">
        <v>23</v>
      </c>
      <c r="H4487" s="42">
        <v>12791.16</v>
      </c>
      <c r="I4487" s="49"/>
      <c r="J4487" s="44">
        <v>42941</v>
      </c>
      <c r="K4487" s="42">
        <v>0</v>
      </c>
      <c r="L4487" s="42">
        <v>8607.39</v>
      </c>
      <c r="M4487" s="44">
        <v>45107</v>
      </c>
      <c r="N4487" s="42">
        <f>H4487-K4487-L4487</f>
        <v>4183.7700000000004</v>
      </c>
      <c r="O4487" s="42">
        <v>0</v>
      </c>
      <c r="P4487" s="45">
        <v>0.13</v>
      </c>
      <c r="Q4487" s="42">
        <v>0</v>
      </c>
      <c r="R4487" s="42">
        <v>0</v>
      </c>
      <c r="S4487" s="42">
        <f>N4487-R4487</f>
        <v>4183.7700000000004</v>
      </c>
      <c r="T4487" s="38">
        <v>5000</v>
      </c>
      <c r="U4487" s="14">
        <f>S4487/H4487</f>
        <v>0.32708292289362345</v>
      </c>
      <c r="V4487" s="19"/>
      <c r="W4487" s="19"/>
      <c r="X4487" s="37" t="s">
        <v>3461</v>
      </c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</row>
    <row r="4488" spans="1:37" ht="16.5" customHeight="1">
      <c r="A4488" s="38">
        <v>412</v>
      </c>
      <c r="B4488" s="39">
        <v>10744</v>
      </c>
      <c r="C4488" s="38">
        <v>10292945</v>
      </c>
      <c r="D4488" s="40" t="s">
        <v>325</v>
      </c>
      <c r="E4488" s="58">
        <v>9</v>
      </c>
      <c r="F4488" s="38">
        <v>75</v>
      </c>
      <c r="G4488" s="38" t="s">
        <v>23</v>
      </c>
      <c r="H4488" s="42">
        <v>2675.56</v>
      </c>
      <c r="I4488" s="37"/>
      <c r="J4488" s="44">
        <v>43582</v>
      </c>
      <c r="K4488" s="42">
        <v>0</v>
      </c>
      <c r="L4488" s="42">
        <v>1800.43</v>
      </c>
      <c r="M4488" s="44">
        <v>45249</v>
      </c>
      <c r="N4488" s="42">
        <v>875.13</v>
      </c>
      <c r="O4488" s="42">
        <v>0</v>
      </c>
      <c r="P4488" s="45">
        <f>IF(J4488&lt;DATEVALUE("2009-1-1"),3%,13%)</f>
        <v>0.13</v>
      </c>
      <c r="Q4488" s="42">
        <f>IF(P4488=13%,ROUND(O4488/(1+P4488)*P4488,2),ROUND(O4488/(1+0.03)*0.02,2))</f>
        <v>0</v>
      </c>
      <c r="R4488" s="42">
        <f>O4488-Q4488</f>
        <v>0</v>
      </c>
      <c r="S4488" s="42">
        <f>N4488-R4488</f>
        <v>875.13</v>
      </c>
      <c r="T4488" s="38">
        <v>5000</v>
      </c>
      <c r="U4488" s="14">
        <f>S4488/H4488</f>
        <v>0.3270829284336737</v>
      </c>
      <c r="V4488" s="19"/>
      <c r="W4488" s="19"/>
      <c r="X4488" s="37" t="s">
        <v>3463</v>
      </c>
    </row>
    <row r="4489" spans="1:37" ht="16.5" customHeight="1">
      <c r="A4489" s="38">
        <v>10</v>
      </c>
      <c r="B4489" s="39">
        <v>40708</v>
      </c>
      <c r="C4489" s="38">
        <v>10278852</v>
      </c>
      <c r="D4489" s="40" t="s">
        <v>2524</v>
      </c>
      <c r="E4489" s="38">
        <v>1</v>
      </c>
      <c r="F4489" s="38">
        <v>120</v>
      </c>
      <c r="G4489" s="38" t="s">
        <v>262</v>
      </c>
      <c r="H4489" s="42">
        <v>673978.8</v>
      </c>
      <c r="I4489" s="2"/>
      <c r="J4489" s="44">
        <v>42425</v>
      </c>
      <c r="K4489" s="42">
        <v>0</v>
      </c>
      <c r="L4489" s="42">
        <v>453531.66</v>
      </c>
      <c r="M4489" s="44">
        <v>45016</v>
      </c>
      <c r="N4489" s="42">
        <f>H4489-K4489-L4489</f>
        <v>220447.14000000007</v>
      </c>
      <c r="O4489" s="42">
        <v>0</v>
      </c>
      <c r="P4489" s="45">
        <v>0.13</v>
      </c>
      <c r="Q4489" s="42">
        <v>0</v>
      </c>
      <c r="R4489" s="42">
        <v>0</v>
      </c>
      <c r="S4489" s="42">
        <v>220447.14</v>
      </c>
      <c r="T4489" s="38">
        <v>5000</v>
      </c>
      <c r="U4489" s="14">
        <f>S4489/H4489</f>
        <v>0.32708319608866038</v>
      </c>
      <c r="V4489" s="19"/>
      <c r="W4489" s="19"/>
      <c r="X4489" s="37" t="s">
        <v>3467</v>
      </c>
    </row>
    <row r="4490" spans="1:37" ht="16.5" customHeight="1">
      <c r="A4490" s="38">
        <v>411</v>
      </c>
      <c r="B4490" s="39">
        <v>10744</v>
      </c>
      <c r="C4490" s="38">
        <v>10292944</v>
      </c>
      <c r="D4490" s="40" t="s">
        <v>143</v>
      </c>
      <c r="E4490" s="58">
        <v>9</v>
      </c>
      <c r="F4490" s="38">
        <v>75</v>
      </c>
      <c r="G4490" s="38" t="s">
        <v>23</v>
      </c>
      <c r="H4490" s="42">
        <v>2826.11</v>
      </c>
      <c r="I4490" s="37"/>
      <c r="J4490" s="44">
        <v>43582</v>
      </c>
      <c r="K4490" s="42">
        <v>0</v>
      </c>
      <c r="L4490" s="42">
        <v>1901.73</v>
      </c>
      <c r="M4490" s="44">
        <v>45249</v>
      </c>
      <c r="N4490" s="42">
        <v>924.38</v>
      </c>
      <c r="O4490" s="42">
        <v>0</v>
      </c>
      <c r="P4490" s="45">
        <f>IF(J4490&lt;DATEVALUE("2009-1-1"),3%,13%)</f>
        <v>0.13</v>
      </c>
      <c r="Q4490" s="42">
        <f>IF(P4490=13%,ROUND(O4490/(1+P4490)*P4490,2),ROUND(O4490/(1+0.03)*0.02,2))</f>
        <v>0</v>
      </c>
      <c r="R4490" s="42">
        <f>O4490-Q4490</f>
        <v>0</v>
      </c>
      <c r="S4490" s="42">
        <f>N4490-R4490</f>
        <v>924.38</v>
      </c>
      <c r="T4490" s="38">
        <v>5000</v>
      </c>
      <c r="U4490" s="14">
        <f>S4490/H4490</f>
        <v>0.32708564068631441</v>
      </c>
      <c r="V4490" s="19"/>
      <c r="W4490" s="19"/>
      <c r="X4490" s="37" t="s">
        <v>3463</v>
      </c>
    </row>
    <row r="4491" spans="1:37" ht="16.5" customHeight="1">
      <c r="A4491" s="38">
        <v>161</v>
      </c>
      <c r="B4491" s="39">
        <v>10736</v>
      </c>
      <c r="C4491" s="38">
        <v>10284238</v>
      </c>
      <c r="D4491" s="40" t="s">
        <v>232</v>
      </c>
      <c r="E4491" s="31">
        <v>2</v>
      </c>
      <c r="F4491" s="38">
        <v>96</v>
      </c>
      <c r="G4491" s="38" t="s">
        <v>23</v>
      </c>
      <c r="H4491" s="42">
        <v>512.82000000000005</v>
      </c>
      <c r="I4491" s="49"/>
      <c r="J4491" s="44">
        <v>42941</v>
      </c>
      <c r="K4491" s="42">
        <v>0</v>
      </c>
      <c r="L4491" s="42">
        <v>344.97</v>
      </c>
      <c r="M4491" s="44">
        <v>45107</v>
      </c>
      <c r="N4491" s="42">
        <f>H4491-K4491-L4491</f>
        <v>167.85000000000002</v>
      </c>
      <c r="O4491" s="42">
        <v>0</v>
      </c>
      <c r="P4491" s="45">
        <v>0.13</v>
      </c>
      <c r="Q4491" s="42">
        <v>0</v>
      </c>
      <c r="R4491" s="42">
        <v>0</v>
      </c>
      <c r="S4491" s="42">
        <f>N4491-R4491</f>
        <v>167.85000000000002</v>
      </c>
      <c r="T4491" s="38">
        <v>5000</v>
      </c>
      <c r="U4491" s="14">
        <f>S4491/H4491</f>
        <v>0.32730782730782731</v>
      </c>
      <c r="V4491" s="19"/>
      <c r="W4491" s="19"/>
      <c r="X4491" s="37" t="s">
        <v>3461</v>
      </c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</row>
    <row r="4492" spans="1:37" ht="16.5" customHeight="1">
      <c r="A4492" s="38">
        <v>489</v>
      </c>
      <c r="B4492" s="39">
        <v>10736</v>
      </c>
      <c r="C4492" s="38">
        <v>10284403</v>
      </c>
      <c r="D4492" s="40" t="s">
        <v>1424</v>
      </c>
      <c r="E4492" s="38">
        <v>1</v>
      </c>
      <c r="F4492" s="38">
        <v>84</v>
      </c>
      <c r="G4492" s="38" t="s">
        <v>23</v>
      </c>
      <c r="H4492" s="42">
        <v>3399</v>
      </c>
      <c r="I4492" s="55"/>
      <c r="J4492" s="44">
        <v>43309</v>
      </c>
      <c r="K4492" s="42">
        <v>0</v>
      </c>
      <c r="L4492" s="42">
        <v>2195.66</v>
      </c>
      <c r="M4492" s="44">
        <v>45138</v>
      </c>
      <c r="N4492" s="42">
        <f>H4492-K4492-L4492</f>
        <v>1203.3400000000001</v>
      </c>
      <c r="O4492" s="42">
        <v>100</v>
      </c>
      <c r="P4492" s="45">
        <v>0.13</v>
      </c>
      <c r="Q4492" s="42">
        <v>11.5</v>
      </c>
      <c r="R4492" s="42">
        <v>88.5</v>
      </c>
      <c r="S4492" s="42">
        <v>1114.8399999999999</v>
      </c>
      <c r="T4492" s="38">
        <v>5000</v>
      </c>
      <c r="U4492" s="14">
        <f>S4492/H4492</f>
        <v>0.3279905854663136</v>
      </c>
      <c r="V4492" s="19"/>
      <c r="W4492" s="19"/>
      <c r="X4492" s="37" t="s">
        <v>3461</v>
      </c>
    </row>
    <row r="4493" spans="1:37" ht="16.5" customHeight="1">
      <c r="A4493" s="38">
        <v>469</v>
      </c>
      <c r="B4493" s="39">
        <v>10736</v>
      </c>
      <c r="C4493" s="38">
        <v>10284152</v>
      </c>
      <c r="D4493" s="40" t="s">
        <v>1406</v>
      </c>
      <c r="E4493" s="38">
        <v>15</v>
      </c>
      <c r="F4493" s="38">
        <v>91</v>
      </c>
      <c r="G4493" s="38" t="s">
        <v>23</v>
      </c>
      <c r="H4493" s="42">
        <v>35153.85</v>
      </c>
      <c r="I4493" s="55"/>
      <c r="J4493" s="44">
        <v>43094</v>
      </c>
      <c r="K4493" s="42">
        <v>0</v>
      </c>
      <c r="L4493" s="42">
        <v>23488.52</v>
      </c>
      <c r="M4493" s="44">
        <v>45138</v>
      </c>
      <c r="N4493" s="42">
        <f>H4493-K4493-L4493</f>
        <v>11665.329999999998</v>
      </c>
      <c r="O4493" s="42">
        <v>150</v>
      </c>
      <c r="P4493" s="45">
        <v>0.13</v>
      </c>
      <c r="Q4493" s="42">
        <v>17.260000000000002</v>
      </c>
      <c r="R4493" s="42">
        <v>132.74</v>
      </c>
      <c r="S4493" s="42">
        <v>11532.59</v>
      </c>
      <c r="T4493" s="38">
        <v>5000</v>
      </c>
      <c r="U4493" s="14">
        <f>S4493/H4493</f>
        <v>0.32806051115311696</v>
      </c>
      <c r="V4493" s="19"/>
      <c r="W4493" s="19"/>
      <c r="X4493" s="37" t="s">
        <v>3461</v>
      </c>
    </row>
    <row r="4494" spans="1:37" ht="16.5" customHeight="1">
      <c r="A4494" s="38">
        <v>176</v>
      </c>
      <c r="B4494" s="39">
        <v>10730</v>
      </c>
      <c r="C4494" s="38">
        <v>10290267</v>
      </c>
      <c r="D4494" s="40" t="s">
        <v>361</v>
      </c>
      <c r="E4494" s="58">
        <v>2</v>
      </c>
      <c r="F4494" s="38">
        <v>84</v>
      </c>
      <c r="G4494" s="38" t="s">
        <v>23</v>
      </c>
      <c r="H4494" s="42">
        <v>749</v>
      </c>
      <c r="I4494" s="57"/>
      <c r="J4494" s="44">
        <v>43309</v>
      </c>
      <c r="K4494" s="42">
        <v>0</v>
      </c>
      <c r="L4494" s="42">
        <v>502.88</v>
      </c>
      <c r="M4494" s="44">
        <v>45199</v>
      </c>
      <c r="N4494" s="42">
        <f>H4494-K4494-L4494</f>
        <v>246.12</v>
      </c>
      <c r="O4494" s="42">
        <v>0</v>
      </c>
      <c r="P4494" s="45">
        <v>0.13</v>
      </c>
      <c r="Q4494" s="42">
        <v>0</v>
      </c>
      <c r="R4494" s="42">
        <v>0</v>
      </c>
      <c r="S4494" s="42">
        <f>N4494-R4494</f>
        <v>246.12</v>
      </c>
      <c r="T4494" s="38">
        <v>1601</v>
      </c>
      <c r="U4494" s="14">
        <f>S4494/H4494</f>
        <v>0.32859813084112149</v>
      </c>
      <c r="V4494" s="19"/>
      <c r="W4494" s="19"/>
      <c r="X4494" s="37" t="s">
        <v>3459</v>
      </c>
    </row>
    <row r="4495" spans="1:37" ht="16.5" customHeight="1">
      <c r="A4495" s="38">
        <v>180</v>
      </c>
      <c r="B4495" s="39">
        <v>10730</v>
      </c>
      <c r="C4495" s="38">
        <v>10290271</v>
      </c>
      <c r="D4495" s="40" t="s">
        <v>361</v>
      </c>
      <c r="E4495" s="58">
        <v>2</v>
      </c>
      <c r="F4495" s="38">
        <v>84</v>
      </c>
      <c r="G4495" s="38" t="s">
        <v>23</v>
      </c>
      <c r="H4495" s="42">
        <v>749</v>
      </c>
      <c r="I4495" s="57"/>
      <c r="J4495" s="44">
        <v>43309</v>
      </c>
      <c r="K4495" s="42">
        <v>0</v>
      </c>
      <c r="L4495" s="42">
        <v>502.88</v>
      </c>
      <c r="M4495" s="44">
        <v>45199</v>
      </c>
      <c r="N4495" s="42">
        <f>H4495-K4495-L4495</f>
        <v>246.12</v>
      </c>
      <c r="O4495" s="42">
        <v>0</v>
      </c>
      <c r="P4495" s="45">
        <v>0.13</v>
      </c>
      <c r="Q4495" s="42">
        <v>0</v>
      </c>
      <c r="R4495" s="42">
        <v>0</v>
      </c>
      <c r="S4495" s="42">
        <f>N4495-R4495</f>
        <v>246.12</v>
      </c>
      <c r="T4495" s="38">
        <v>1601</v>
      </c>
      <c r="U4495" s="14">
        <f>S4495/H4495</f>
        <v>0.32859813084112149</v>
      </c>
      <c r="V4495" s="19"/>
      <c r="W4495" s="19"/>
      <c r="X4495" s="37" t="s">
        <v>3459</v>
      </c>
    </row>
    <row r="4496" spans="1:37" ht="16.5" customHeight="1">
      <c r="A4496" s="38">
        <v>181</v>
      </c>
      <c r="B4496" s="39">
        <v>10730</v>
      </c>
      <c r="C4496" s="38">
        <v>10290272</v>
      </c>
      <c r="D4496" s="40" t="s">
        <v>361</v>
      </c>
      <c r="E4496" s="58">
        <v>2</v>
      </c>
      <c r="F4496" s="38">
        <v>84</v>
      </c>
      <c r="G4496" s="38" t="s">
        <v>23</v>
      </c>
      <c r="H4496" s="42">
        <v>749</v>
      </c>
      <c r="I4496" s="57"/>
      <c r="J4496" s="44">
        <v>43309</v>
      </c>
      <c r="K4496" s="42">
        <v>0</v>
      </c>
      <c r="L4496" s="42">
        <v>502.88</v>
      </c>
      <c r="M4496" s="44">
        <v>45199</v>
      </c>
      <c r="N4496" s="42">
        <f>H4496-K4496-L4496</f>
        <v>246.12</v>
      </c>
      <c r="O4496" s="42">
        <v>0</v>
      </c>
      <c r="P4496" s="45">
        <v>0.13</v>
      </c>
      <c r="Q4496" s="42">
        <v>0</v>
      </c>
      <c r="R4496" s="42">
        <v>0</v>
      </c>
      <c r="S4496" s="42">
        <f>N4496-R4496</f>
        <v>246.12</v>
      </c>
      <c r="T4496" s="38">
        <v>1601</v>
      </c>
      <c r="U4496" s="14">
        <f>S4496/H4496</f>
        <v>0.32859813084112149</v>
      </c>
      <c r="V4496" s="19"/>
      <c r="W4496" s="19"/>
      <c r="X4496" s="37" t="s">
        <v>3459</v>
      </c>
    </row>
    <row r="4497" spans="1:24" ht="16.5" customHeight="1">
      <c r="A4497" s="38">
        <v>182</v>
      </c>
      <c r="B4497" s="39">
        <v>10730</v>
      </c>
      <c r="C4497" s="38">
        <v>10290273</v>
      </c>
      <c r="D4497" s="40" t="s">
        <v>361</v>
      </c>
      <c r="E4497" s="58">
        <v>1</v>
      </c>
      <c r="F4497" s="38">
        <v>84</v>
      </c>
      <c r="G4497" s="38" t="s">
        <v>23</v>
      </c>
      <c r="H4497" s="42">
        <v>374.5</v>
      </c>
      <c r="I4497" s="57"/>
      <c r="J4497" s="44">
        <v>43309</v>
      </c>
      <c r="K4497" s="42">
        <v>0</v>
      </c>
      <c r="L4497" s="42">
        <v>251.44</v>
      </c>
      <c r="M4497" s="44">
        <v>45199</v>
      </c>
      <c r="N4497" s="42">
        <f>H4497-K4497-L4497</f>
        <v>123.06</v>
      </c>
      <c r="O4497" s="42">
        <v>0</v>
      </c>
      <c r="P4497" s="45">
        <v>0.13</v>
      </c>
      <c r="Q4497" s="42">
        <v>0</v>
      </c>
      <c r="R4497" s="42">
        <v>0</v>
      </c>
      <c r="S4497" s="42">
        <f>N4497-R4497</f>
        <v>123.06</v>
      </c>
      <c r="T4497" s="38">
        <v>1602</v>
      </c>
      <c r="U4497" s="14">
        <f>S4497/H4497</f>
        <v>0.32859813084112149</v>
      </c>
      <c r="V4497" s="19"/>
      <c r="W4497" s="19"/>
      <c r="X4497" s="37" t="s">
        <v>3459</v>
      </c>
    </row>
    <row r="4498" spans="1:24" ht="16.5" customHeight="1">
      <c r="A4498" s="38">
        <v>185</v>
      </c>
      <c r="B4498" s="39">
        <v>10730</v>
      </c>
      <c r="C4498" s="38">
        <v>10290276</v>
      </c>
      <c r="D4498" s="40" t="s">
        <v>362</v>
      </c>
      <c r="E4498" s="58">
        <v>3</v>
      </c>
      <c r="F4498" s="38">
        <v>84</v>
      </c>
      <c r="G4498" s="38" t="s">
        <v>23</v>
      </c>
      <c r="H4498" s="42">
        <v>879.23</v>
      </c>
      <c r="I4498" s="57"/>
      <c r="J4498" s="44">
        <v>43309</v>
      </c>
      <c r="K4498" s="42">
        <v>0</v>
      </c>
      <c r="L4498" s="42">
        <v>590.29999999999995</v>
      </c>
      <c r="M4498" s="44">
        <v>45199</v>
      </c>
      <c r="N4498" s="42">
        <f>H4498-K4498-L4498</f>
        <v>288.93000000000006</v>
      </c>
      <c r="O4498" s="42">
        <v>0</v>
      </c>
      <c r="P4498" s="45">
        <v>0.13</v>
      </c>
      <c r="Q4498" s="42">
        <v>0</v>
      </c>
      <c r="R4498" s="42">
        <v>0</v>
      </c>
      <c r="S4498" s="42">
        <f>N4498-R4498</f>
        <v>288.93000000000006</v>
      </c>
      <c r="T4498" s="38">
        <v>1602</v>
      </c>
      <c r="U4498" s="14">
        <f>S4498/H4498</f>
        <v>0.32861708540427426</v>
      </c>
      <c r="V4498" s="19"/>
      <c r="W4498" s="19"/>
      <c r="X4498" s="37" t="s">
        <v>3459</v>
      </c>
    </row>
    <row r="4499" spans="1:24" ht="16.5" customHeight="1">
      <c r="A4499" s="38">
        <v>120</v>
      </c>
      <c r="B4499" s="39">
        <v>10725</v>
      </c>
      <c r="C4499" s="38">
        <v>10302115</v>
      </c>
      <c r="D4499" s="40" t="s">
        <v>296</v>
      </c>
      <c r="E4499" s="58">
        <v>1</v>
      </c>
      <c r="F4499" s="38">
        <v>84</v>
      </c>
      <c r="G4499" s="38" t="s">
        <v>23</v>
      </c>
      <c r="H4499" s="42">
        <v>2200</v>
      </c>
      <c r="I4499" s="57"/>
      <c r="J4499" s="44">
        <v>43309</v>
      </c>
      <c r="K4499" s="42">
        <v>0</v>
      </c>
      <c r="L4499" s="42">
        <v>1477.01</v>
      </c>
      <c r="M4499" s="44">
        <v>45199</v>
      </c>
      <c r="N4499" s="42">
        <f>H4499-K4499-L4499</f>
        <v>722.99</v>
      </c>
      <c r="O4499" s="42">
        <v>0</v>
      </c>
      <c r="P4499" s="45">
        <v>0.13</v>
      </c>
      <c r="Q4499" s="42">
        <v>0</v>
      </c>
      <c r="R4499" s="42">
        <v>0</v>
      </c>
      <c r="S4499" s="42">
        <f>N4499</f>
        <v>722.99</v>
      </c>
      <c r="T4499" s="38">
        <v>2506</v>
      </c>
      <c r="U4499" s="14">
        <f>S4499/H4499</f>
        <v>0.32863181818181819</v>
      </c>
      <c r="V4499" s="19"/>
      <c r="W4499" s="19"/>
      <c r="X4499" s="37" t="s">
        <v>3459</v>
      </c>
    </row>
    <row r="4500" spans="1:24" ht="16.5" customHeight="1">
      <c r="A4500" s="38">
        <v>177</v>
      </c>
      <c r="B4500" s="39">
        <v>10730</v>
      </c>
      <c r="C4500" s="38">
        <v>10290268</v>
      </c>
      <c r="D4500" s="40" t="s">
        <v>362</v>
      </c>
      <c r="E4500" s="58">
        <v>6</v>
      </c>
      <c r="F4500" s="38">
        <v>84</v>
      </c>
      <c r="G4500" s="38" t="s">
        <v>23</v>
      </c>
      <c r="H4500" s="42">
        <v>1758</v>
      </c>
      <c r="I4500" s="57"/>
      <c r="J4500" s="44">
        <v>43309</v>
      </c>
      <c r="K4500" s="42">
        <v>0</v>
      </c>
      <c r="L4500" s="42">
        <v>1180.25</v>
      </c>
      <c r="M4500" s="44">
        <v>45199</v>
      </c>
      <c r="N4500" s="42">
        <f>H4500-K4500-L4500</f>
        <v>577.75</v>
      </c>
      <c r="O4500" s="42">
        <v>0</v>
      </c>
      <c r="P4500" s="45">
        <v>0.13</v>
      </c>
      <c r="Q4500" s="42">
        <v>0</v>
      </c>
      <c r="R4500" s="42">
        <v>0</v>
      </c>
      <c r="S4500" s="42">
        <f>N4500-R4500</f>
        <v>577.75</v>
      </c>
      <c r="T4500" s="38">
        <v>1601</v>
      </c>
      <c r="U4500" s="14">
        <f>S4500/H4500</f>
        <v>0.32864050056882821</v>
      </c>
      <c r="V4500" s="19"/>
      <c r="W4500" s="19"/>
      <c r="X4500" s="37" t="s">
        <v>3459</v>
      </c>
    </row>
    <row r="4501" spans="1:24" ht="16.5" customHeight="1">
      <c r="A4501" s="38">
        <v>690</v>
      </c>
      <c r="B4501" s="39">
        <v>10738</v>
      </c>
      <c r="C4501" s="38">
        <v>10286512</v>
      </c>
      <c r="D4501" s="40" t="s">
        <v>479</v>
      </c>
      <c r="E4501" s="58">
        <v>1</v>
      </c>
      <c r="F4501" s="38">
        <v>84</v>
      </c>
      <c r="G4501" s="38" t="s">
        <v>23</v>
      </c>
      <c r="H4501" s="42">
        <v>1880.34</v>
      </c>
      <c r="I4501" s="57"/>
      <c r="J4501" s="44">
        <v>43309</v>
      </c>
      <c r="K4501" s="42">
        <v>0</v>
      </c>
      <c r="L4501" s="42">
        <v>1262.3800000000001</v>
      </c>
      <c r="M4501" s="44">
        <v>45199</v>
      </c>
      <c r="N4501" s="42">
        <f>H4501-K4501-L4501</f>
        <v>617.95999999999981</v>
      </c>
      <c r="O4501" s="42">
        <v>0</v>
      </c>
      <c r="P4501" s="45">
        <v>0.13</v>
      </c>
      <c r="Q4501" s="42">
        <v>0</v>
      </c>
      <c r="R4501" s="42">
        <v>0</v>
      </c>
      <c r="S4501" s="42">
        <f>N4501-R4501</f>
        <v>617.95999999999981</v>
      </c>
      <c r="T4501" s="38">
        <v>2102</v>
      </c>
      <c r="U4501" s="14">
        <f>S4501/H4501</f>
        <v>0.32864269227905585</v>
      </c>
      <c r="V4501" s="19"/>
      <c r="W4501" s="19"/>
      <c r="X4501" s="37" t="s">
        <v>3461</v>
      </c>
    </row>
    <row r="4502" spans="1:24" ht="16.5" customHeight="1">
      <c r="A4502" s="38">
        <v>178</v>
      </c>
      <c r="B4502" s="39">
        <v>10730</v>
      </c>
      <c r="C4502" s="38">
        <v>10290269</v>
      </c>
      <c r="D4502" s="40" t="s">
        <v>363</v>
      </c>
      <c r="E4502" s="58">
        <v>2</v>
      </c>
      <c r="F4502" s="38">
        <v>84</v>
      </c>
      <c r="G4502" s="38" t="s">
        <v>23</v>
      </c>
      <c r="H4502" s="42">
        <v>1869.8</v>
      </c>
      <c r="I4502" s="57"/>
      <c r="J4502" s="44">
        <v>43309</v>
      </c>
      <c r="K4502" s="42">
        <v>0</v>
      </c>
      <c r="L4502" s="42">
        <v>1255.29</v>
      </c>
      <c r="M4502" s="44">
        <v>45199</v>
      </c>
      <c r="N4502" s="42">
        <f>H4502-K4502-L4502</f>
        <v>614.51</v>
      </c>
      <c r="O4502" s="42">
        <v>0</v>
      </c>
      <c r="P4502" s="45">
        <v>0.13</v>
      </c>
      <c r="Q4502" s="42">
        <v>0</v>
      </c>
      <c r="R4502" s="42">
        <v>0</v>
      </c>
      <c r="S4502" s="42">
        <f>N4502-R4502</f>
        <v>614.51</v>
      </c>
      <c r="T4502" s="38">
        <v>1601</v>
      </c>
      <c r="U4502" s="14">
        <f>S4502/H4502</f>
        <v>0.32865012300780833</v>
      </c>
      <c r="V4502" s="19"/>
      <c r="W4502" s="19"/>
      <c r="X4502" s="37" t="s">
        <v>3459</v>
      </c>
    </row>
    <row r="4503" spans="1:24" ht="16.5" customHeight="1">
      <c r="A4503" s="38">
        <v>179</v>
      </c>
      <c r="B4503" s="39">
        <v>10730</v>
      </c>
      <c r="C4503" s="38">
        <v>10290270</v>
      </c>
      <c r="D4503" s="40" t="s">
        <v>363</v>
      </c>
      <c r="E4503" s="58">
        <v>2</v>
      </c>
      <c r="F4503" s="38">
        <v>84</v>
      </c>
      <c r="G4503" s="38" t="s">
        <v>23</v>
      </c>
      <c r="H4503" s="42">
        <v>1869.8</v>
      </c>
      <c r="I4503" s="57"/>
      <c r="J4503" s="44">
        <v>43309</v>
      </c>
      <c r="K4503" s="42">
        <v>0</v>
      </c>
      <c r="L4503" s="42">
        <v>1255.29</v>
      </c>
      <c r="M4503" s="44">
        <v>45199</v>
      </c>
      <c r="N4503" s="42">
        <f>H4503-K4503-L4503</f>
        <v>614.51</v>
      </c>
      <c r="O4503" s="42">
        <v>0</v>
      </c>
      <c r="P4503" s="45">
        <v>0.13</v>
      </c>
      <c r="Q4503" s="42">
        <v>0</v>
      </c>
      <c r="R4503" s="42">
        <v>0</v>
      </c>
      <c r="S4503" s="42">
        <f>N4503-R4503</f>
        <v>614.51</v>
      </c>
      <c r="T4503" s="38">
        <v>1601</v>
      </c>
      <c r="U4503" s="14">
        <f>S4503/H4503</f>
        <v>0.32865012300780833</v>
      </c>
      <c r="V4503" s="19"/>
      <c r="W4503" s="19"/>
      <c r="X4503" s="37" t="s">
        <v>3459</v>
      </c>
    </row>
    <row r="4504" spans="1:24" ht="16.5" customHeight="1">
      <c r="A4504" s="38">
        <v>350</v>
      </c>
      <c r="B4504" s="39">
        <v>10739</v>
      </c>
      <c r="C4504" s="38">
        <v>10278289</v>
      </c>
      <c r="D4504" s="40" t="s">
        <v>123</v>
      </c>
      <c r="E4504" s="58">
        <v>3</v>
      </c>
      <c r="F4504" s="38">
        <v>84</v>
      </c>
      <c r="G4504" s="38" t="s">
        <v>23</v>
      </c>
      <c r="H4504" s="42">
        <v>5413.41</v>
      </c>
      <c r="I4504" s="57"/>
      <c r="J4504" s="44">
        <v>43309</v>
      </c>
      <c r="K4504" s="42">
        <v>0</v>
      </c>
      <c r="L4504" s="42">
        <v>3634.22</v>
      </c>
      <c r="M4504" s="44">
        <v>45199</v>
      </c>
      <c r="N4504" s="42">
        <f>H4504-L4504</f>
        <v>1779.19</v>
      </c>
      <c r="O4504" s="42">
        <v>0</v>
      </c>
      <c r="P4504" s="45">
        <v>0.13</v>
      </c>
      <c r="Q4504" s="42">
        <v>0</v>
      </c>
      <c r="R4504" s="42">
        <v>0</v>
      </c>
      <c r="S4504" s="42">
        <f>N4504-R4504</f>
        <v>1779.19</v>
      </c>
      <c r="T4504" s="38">
        <v>2506</v>
      </c>
      <c r="U4504" s="14">
        <f>S4504/H4504</f>
        <v>0.32866344873194531</v>
      </c>
      <c r="V4504" s="19"/>
      <c r="W4504" s="19"/>
      <c r="X4504" s="37" t="s">
        <v>3462</v>
      </c>
    </row>
    <row r="4505" spans="1:24" ht="16.5" customHeight="1">
      <c r="A4505" s="38">
        <v>103</v>
      </c>
      <c r="B4505" s="39">
        <v>10732</v>
      </c>
      <c r="C4505" s="38">
        <v>10321089</v>
      </c>
      <c r="D4505" s="40" t="s">
        <v>428</v>
      </c>
      <c r="E4505" s="58">
        <v>10</v>
      </c>
      <c r="F4505" s="38">
        <v>84</v>
      </c>
      <c r="G4505" s="38" t="s">
        <v>23</v>
      </c>
      <c r="H4505" s="42">
        <v>5210</v>
      </c>
      <c r="I4505" s="57"/>
      <c r="J4505" s="44">
        <v>43309</v>
      </c>
      <c r="K4505" s="42">
        <v>0</v>
      </c>
      <c r="L4505" s="42">
        <v>3497.65</v>
      </c>
      <c r="M4505" s="44">
        <v>45199</v>
      </c>
      <c r="N4505" s="42">
        <f>H4505-L4505</f>
        <v>1712.35</v>
      </c>
      <c r="O4505" s="42">
        <v>0</v>
      </c>
      <c r="P4505" s="45">
        <v>0.13</v>
      </c>
      <c r="Q4505" s="42">
        <v>0</v>
      </c>
      <c r="R4505" s="42">
        <v>0</v>
      </c>
      <c r="S4505" s="42">
        <f>N4505</f>
        <v>1712.35</v>
      </c>
      <c r="T4505" s="38">
        <v>2506</v>
      </c>
      <c r="U4505" s="14">
        <f>S4505/H4505</f>
        <v>0.32866602687140112</v>
      </c>
      <c r="V4505" s="19"/>
      <c r="W4505" s="19"/>
      <c r="X4505" s="37" t="s">
        <v>3460</v>
      </c>
    </row>
    <row r="4506" spans="1:24" ht="16.5" customHeight="1">
      <c r="A4506" s="38">
        <v>102</v>
      </c>
      <c r="B4506" s="39">
        <v>10732</v>
      </c>
      <c r="C4506" s="38">
        <v>10321086</v>
      </c>
      <c r="D4506" s="40" t="s">
        <v>378</v>
      </c>
      <c r="E4506" s="58">
        <v>2</v>
      </c>
      <c r="F4506" s="38">
        <v>84</v>
      </c>
      <c r="G4506" s="38" t="s">
        <v>23</v>
      </c>
      <c r="H4506" s="42">
        <v>3608.94</v>
      </c>
      <c r="I4506" s="57"/>
      <c r="J4506" s="44">
        <v>43309</v>
      </c>
      <c r="K4506" s="42">
        <v>0</v>
      </c>
      <c r="L4506" s="42">
        <v>2422.8000000000002</v>
      </c>
      <c r="M4506" s="44">
        <v>45199</v>
      </c>
      <c r="N4506" s="42">
        <f>H4506-L4506</f>
        <v>1186.1399999999999</v>
      </c>
      <c r="O4506" s="42">
        <v>0</v>
      </c>
      <c r="P4506" s="45">
        <v>0.13</v>
      </c>
      <c r="Q4506" s="42">
        <v>0</v>
      </c>
      <c r="R4506" s="42">
        <v>0</v>
      </c>
      <c r="S4506" s="42">
        <f>N4506</f>
        <v>1186.1399999999999</v>
      </c>
      <c r="T4506" s="38">
        <v>2506</v>
      </c>
      <c r="U4506" s="14">
        <f>S4506/H4506</f>
        <v>0.32866714326090207</v>
      </c>
      <c r="V4506" s="19"/>
      <c r="W4506" s="19"/>
      <c r="X4506" s="37" t="s">
        <v>3460</v>
      </c>
    </row>
    <row r="4507" spans="1:24" ht="16.5" customHeight="1">
      <c r="A4507" s="38">
        <v>101</v>
      </c>
      <c r="B4507" s="39">
        <v>10732</v>
      </c>
      <c r="C4507" s="38">
        <v>10321084</v>
      </c>
      <c r="D4507" s="40" t="s">
        <v>427</v>
      </c>
      <c r="E4507" s="58">
        <v>37</v>
      </c>
      <c r="F4507" s="38">
        <v>84</v>
      </c>
      <c r="G4507" s="38" t="s">
        <v>23</v>
      </c>
      <c r="H4507" s="42">
        <v>892.81</v>
      </c>
      <c r="I4507" s="57"/>
      <c r="J4507" s="44">
        <v>43309</v>
      </c>
      <c r="K4507" s="42">
        <v>0</v>
      </c>
      <c r="L4507" s="42">
        <v>599.37</v>
      </c>
      <c r="M4507" s="44">
        <v>45199</v>
      </c>
      <c r="N4507" s="42">
        <f>H4507-L4507</f>
        <v>293.43999999999994</v>
      </c>
      <c r="O4507" s="42">
        <v>0</v>
      </c>
      <c r="P4507" s="45">
        <v>0.13</v>
      </c>
      <c r="Q4507" s="42">
        <v>0</v>
      </c>
      <c r="R4507" s="42">
        <v>0</v>
      </c>
      <c r="S4507" s="42">
        <f>N4507</f>
        <v>293.43999999999994</v>
      </c>
      <c r="T4507" s="38">
        <v>2506</v>
      </c>
      <c r="U4507" s="14">
        <f>S4507/H4507</f>
        <v>0.32867015378411973</v>
      </c>
      <c r="V4507" s="19"/>
      <c r="W4507" s="19"/>
      <c r="X4507" s="37" t="s">
        <v>3460</v>
      </c>
    </row>
    <row r="4508" spans="1:24" ht="16.5" customHeight="1">
      <c r="A4508" s="38">
        <v>200</v>
      </c>
      <c r="B4508" s="39">
        <v>10731</v>
      </c>
      <c r="C4508" s="38">
        <v>10288708</v>
      </c>
      <c r="D4508" s="40" t="s">
        <v>378</v>
      </c>
      <c r="E4508" s="58">
        <v>2</v>
      </c>
      <c r="F4508" s="38">
        <v>84</v>
      </c>
      <c r="G4508" s="38" t="s">
        <v>23</v>
      </c>
      <c r="H4508" s="42">
        <v>3608.94</v>
      </c>
      <c r="I4508" s="57"/>
      <c r="J4508" s="44">
        <v>43309</v>
      </c>
      <c r="K4508" s="42">
        <v>0</v>
      </c>
      <c r="L4508" s="42">
        <v>2422.7800000000002</v>
      </c>
      <c r="M4508" s="44">
        <v>45199</v>
      </c>
      <c r="N4508" s="42">
        <f>H4508-K4508-L4508</f>
        <v>1186.1599999999999</v>
      </c>
      <c r="O4508" s="42">
        <v>0</v>
      </c>
      <c r="P4508" s="45">
        <v>0.13</v>
      </c>
      <c r="Q4508" s="42">
        <v>0</v>
      </c>
      <c r="R4508" s="42">
        <v>0</v>
      </c>
      <c r="S4508" s="42">
        <f>N4508-R4508</f>
        <v>1186.1599999999999</v>
      </c>
      <c r="T4508" s="38">
        <v>2506</v>
      </c>
      <c r="U4508" s="14">
        <f>S4508/H4508</f>
        <v>0.32867268505433722</v>
      </c>
      <c r="V4508" s="19"/>
      <c r="W4508" s="19"/>
      <c r="X4508" s="37" t="s">
        <v>3459</v>
      </c>
    </row>
    <row r="4509" spans="1:24" ht="16.5" customHeight="1">
      <c r="A4509" s="38">
        <v>163</v>
      </c>
      <c r="B4509" s="39">
        <v>10730</v>
      </c>
      <c r="C4509" s="38">
        <v>10289532</v>
      </c>
      <c r="D4509" s="40" t="s">
        <v>349</v>
      </c>
      <c r="E4509" s="58">
        <v>2</v>
      </c>
      <c r="F4509" s="38">
        <v>84</v>
      </c>
      <c r="G4509" s="38" t="s">
        <v>23</v>
      </c>
      <c r="H4509" s="42">
        <v>4400</v>
      </c>
      <c r="I4509" s="57"/>
      <c r="J4509" s="44">
        <v>43309</v>
      </c>
      <c r="K4509" s="42">
        <v>0</v>
      </c>
      <c r="L4509" s="42">
        <v>2953.76</v>
      </c>
      <c r="M4509" s="44">
        <v>45199</v>
      </c>
      <c r="N4509" s="42">
        <f>H4509-K4509-L4509</f>
        <v>1446.2399999999998</v>
      </c>
      <c r="O4509" s="42">
        <v>0</v>
      </c>
      <c r="P4509" s="45">
        <v>0.13</v>
      </c>
      <c r="Q4509" s="42">
        <v>0</v>
      </c>
      <c r="R4509" s="42">
        <v>0</v>
      </c>
      <c r="S4509" s="42">
        <f>N4509-R4509</f>
        <v>1446.2399999999998</v>
      </c>
      <c r="T4509" s="38">
        <v>2506</v>
      </c>
      <c r="U4509" s="14">
        <f>S4509/H4509</f>
        <v>0.32869090909090903</v>
      </c>
      <c r="V4509" s="19"/>
      <c r="W4509" s="19"/>
      <c r="X4509" s="37" t="s">
        <v>3459</v>
      </c>
    </row>
    <row r="4510" spans="1:24" ht="16.5" customHeight="1">
      <c r="A4510" s="38">
        <v>38</v>
      </c>
      <c r="B4510" s="39">
        <v>10711</v>
      </c>
      <c r="C4510" s="38">
        <v>10282955</v>
      </c>
      <c r="D4510" s="40" t="s">
        <v>177</v>
      </c>
      <c r="E4510" s="38">
        <v>1</v>
      </c>
      <c r="F4510" s="38">
        <v>84</v>
      </c>
      <c r="G4510" s="38" t="s">
        <v>23</v>
      </c>
      <c r="H4510" s="42">
        <v>2435.9</v>
      </c>
      <c r="I4510" s="57"/>
      <c r="J4510" s="44">
        <v>43309</v>
      </c>
      <c r="K4510" s="42">
        <v>0</v>
      </c>
      <c r="L4510" s="42">
        <v>1635.24</v>
      </c>
      <c r="M4510" s="44">
        <v>45199</v>
      </c>
      <c r="N4510" s="42">
        <v>800.66</v>
      </c>
      <c r="O4510" s="42">
        <v>0</v>
      </c>
      <c r="P4510" s="45">
        <v>0.13</v>
      </c>
      <c r="Q4510" s="42">
        <v>0</v>
      </c>
      <c r="R4510" s="42">
        <v>0</v>
      </c>
      <c r="S4510" s="42">
        <v>800.66</v>
      </c>
      <c r="T4510" s="38">
        <v>2506</v>
      </c>
      <c r="U4510" s="14">
        <f>S4510/H4510</f>
        <v>0.32869165400878525</v>
      </c>
      <c r="V4510" s="19"/>
      <c r="W4510" s="19"/>
      <c r="X4510" s="37" t="s">
        <v>3457</v>
      </c>
    </row>
    <row r="4511" spans="1:24" ht="16.5" customHeight="1">
      <c r="A4511" s="38">
        <v>700</v>
      </c>
      <c r="B4511" s="39">
        <v>40708</v>
      </c>
      <c r="C4511" s="38">
        <v>10278738</v>
      </c>
      <c r="D4511" s="40" t="s">
        <v>903</v>
      </c>
      <c r="E4511" s="58">
        <v>1</v>
      </c>
      <c r="F4511" s="38">
        <v>84</v>
      </c>
      <c r="G4511" s="38" t="s">
        <v>23</v>
      </c>
      <c r="H4511" s="42">
        <v>918.32</v>
      </c>
      <c r="I4511" s="57"/>
      <c r="J4511" s="44">
        <v>43309</v>
      </c>
      <c r="K4511" s="42">
        <v>0</v>
      </c>
      <c r="L4511" s="42">
        <v>616.44000000000005</v>
      </c>
      <c r="M4511" s="44">
        <v>45199</v>
      </c>
      <c r="N4511" s="42">
        <f>H4511-L4511</f>
        <v>301.88</v>
      </c>
      <c r="O4511" s="42">
        <v>0</v>
      </c>
      <c r="P4511" s="45">
        <v>0.13</v>
      </c>
      <c r="Q4511" s="42">
        <v>0</v>
      </c>
      <c r="R4511" s="42">
        <v>0</v>
      </c>
      <c r="S4511" s="42">
        <f>N4511</f>
        <v>301.88</v>
      </c>
      <c r="T4511" s="38">
        <v>2506</v>
      </c>
      <c r="U4511" s="14">
        <f>S4511/H4511</f>
        <v>0.32873072567296802</v>
      </c>
      <c r="V4511" s="19"/>
      <c r="W4511" s="19"/>
      <c r="X4511" s="37" t="s">
        <v>3467</v>
      </c>
    </row>
    <row r="4512" spans="1:24" ht="16.5" customHeight="1">
      <c r="A4512" s="38">
        <v>183</v>
      </c>
      <c r="B4512" s="39">
        <v>10730</v>
      </c>
      <c r="C4512" s="38">
        <v>10290274</v>
      </c>
      <c r="D4512" s="40" t="s">
        <v>362</v>
      </c>
      <c r="E4512" s="58">
        <v>4</v>
      </c>
      <c r="F4512" s="38">
        <v>84</v>
      </c>
      <c r="G4512" s="38" t="s">
        <v>23</v>
      </c>
      <c r="H4512" s="42">
        <v>1171.8800000000001</v>
      </c>
      <c r="I4512" s="57"/>
      <c r="J4512" s="44">
        <v>43309</v>
      </c>
      <c r="K4512" s="42">
        <v>0</v>
      </c>
      <c r="L4512" s="42">
        <v>786.62</v>
      </c>
      <c r="M4512" s="44">
        <v>45199</v>
      </c>
      <c r="N4512" s="42">
        <f>H4512-K4512-L4512</f>
        <v>385.2600000000001</v>
      </c>
      <c r="O4512" s="42">
        <v>0</v>
      </c>
      <c r="P4512" s="45">
        <v>0.13</v>
      </c>
      <c r="Q4512" s="42">
        <v>0</v>
      </c>
      <c r="R4512" s="42">
        <v>0</v>
      </c>
      <c r="S4512" s="42">
        <f>N4512-R4512</f>
        <v>385.2600000000001</v>
      </c>
      <c r="T4512" s="38">
        <v>1601</v>
      </c>
      <c r="U4512" s="14">
        <f>S4512/H4512</f>
        <v>0.3287537973171315</v>
      </c>
      <c r="V4512" s="19"/>
      <c r="W4512" s="19"/>
      <c r="X4512" s="37" t="s">
        <v>3459</v>
      </c>
    </row>
    <row r="4513" spans="1:37" ht="16.5" customHeight="1">
      <c r="A4513" s="38">
        <v>184</v>
      </c>
      <c r="B4513" s="39">
        <v>10730</v>
      </c>
      <c r="C4513" s="38">
        <v>10290275</v>
      </c>
      <c r="D4513" s="40" t="s">
        <v>362</v>
      </c>
      <c r="E4513" s="58">
        <v>4</v>
      </c>
      <c r="F4513" s="38">
        <v>84</v>
      </c>
      <c r="G4513" s="38" t="s">
        <v>23</v>
      </c>
      <c r="H4513" s="42">
        <v>1171.8800000000001</v>
      </c>
      <c r="I4513" s="57"/>
      <c r="J4513" s="44">
        <v>43309</v>
      </c>
      <c r="K4513" s="42">
        <v>0</v>
      </c>
      <c r="L4513" s="42">
        <v>786.62</v>
      </c>
      <c r="M4513" s="44">
        <v>45199</v>
      </c>
      <c r="N4513" s="42">
        <f>H4513-K4513-L4513</f>
        <v>385.2600000000001</v>
      </c>
      <c r="O4513" s="42">
        <v>0</v>
      </c>
      <c r="P4513" s="45">
        <v>0.13</v>
      </c>
      <c r="Q4513" s="42">
        <v>0</v>
      </c>
      <c r="R4513" s="42">
        <v>0</v>
      </c>
      <c r="S4513" s="42">
        <f>N4513-R4513</f>
        <v>385.2600000000001</v>
      </c>
      <c r="T4513" s="38">
        <v>1601</v>
      </c>
      <c r="U4513" s="14">
        <f>S4513/H4513</f>
        <v>0.3287537973171315</v>
      </c>
      <c r="V4513" s="19"/>
      <c r="W4513" s="19"/>
      <c r="X4513" s="37" t="s">
        <v>3459</v>
      </c>
    </row>
    <row r="4514" spans="1:37" ht="16.5" customHeight="1">
      <c r="A4514" s="38">
        <v>131</v>
      </c>
      <c r="B4514" s="39">
        <v>10746</v>
      </c>
      <c r="C4514" s="38">
        <v>10310333</v>
      </c>
      <c r="D4514" s="40" t="s">
        <v>1439</v>
      </c>
      <c r="E4514" s="38">
        <v>0.16666700000000001</v>
      </c>
      <c r="F4514" s="38">
        <v>120</v>
      </c>
      <c r="G4514" s="38" t="s">
        <v>21</v>
      </c>
      <c r="H4514" s="42">
        <v>27076.98</v>
      </c>
      <c r="I4514" s="55"/>
      <c r="J4514" s="44">
        <v>42728</v>
      </c>
      <c r="K4514" s="42">
        <v>0</v>
      </c>
      <c r="L4514" s="42">
        <v>16934.38</v>
      </c>
      <c r="M4514" s="44">
        <v>45138</v>
      </c>
      <c r="N4514" s="42">
        <f>H4514-K4514-L4514</f>
        <v>10142.599999999999</v>
      </c>
      <c r="O4514" s="42">
        <v>1400</v>
      </c>
      <c r="P4514" s="45">
        <v>0.13</v>
      </c>
      <c r="Q4514" s="42">
        <v>161.06</v>
      </c>
      <c r="R4514" s="42">
        <v>1238.94</v>
      </c>
      <c r="S4514" s="42">
        <v>8903.66</v>
      </c>
      <c r="T4514" s="38">
        <v>5000</v>
      </c>
      <c r="U4514" s="14">
        <f>S4514/H4514</f>
        <v>0.32882766098730359</v>
      </c>
      <c r="V4514" s="19"/>
      <c r="W4514" s="19"/>
      <c r="X4514" s="37" t="s">
        <v>3463</v>
      </c>
    </row>
    <row r="4515" spans="1:37" ht="16.5" customHeight="1">
      <c r="A4515" s="38">
        <v>56</v>
      </c>
      <c r="B4515" s="39">
        <v>10745</v>
      </c>
      <c r="C4515" s="38">
        <v>10308801</v>
      </c>
      <c r="D4515" s="40" t="s">
        <v>1669</v>
      </c>
      <c r="E4515" s="38">
        <v>1</v>
      </c>
      <c r="F4515" s="38">
        <v>102</v>
      </c>
      <c r="G4515" s="38" t="s">
        <v>23</v>
      </c>
      <c r="H4515" s="42">
        <v>1307.6500000000001</v>
      </c>
      <c r="I4515" s="2"/>
      <c r="J4515" s="44">
        <v>42733</v>
      </c>
      <c r="K4515" s="42">
        <v>0</v>
      </c>
      <c r="L4515" s="42">
        <v>877.47</v>
      </c>
      <c r="M4515" s="44">
        <v>45016</v>
      </c>
      <c r="N4515" s="42">
        <f>H4515-K4515-L4515</f>
        <v>430.18000000000006</v>
      </c>
      <c r="O4515" s="42">
        <v>0</v>
      </c>
      <c r="P4515" s="45">
        <v>0.13</v>
      </c>
      <c r="Q4515" s="42">
        <v>0</v>
      </c>
      <c r="R4515" s="42">
        <v>0</v>
      </c>
      <c r="S4515" s="42">
        <v>430.18</v>
      </c>
      <c r="T4515" s="38">
        <v>1601</v>
      </c>
      <c r="U4515" s="14">
        <f>S4515/H4515</f>
        <v>0.32897181967651895</v>
      </c>
      <c r="V4515" s="19"/>
      <c r="W4515" s="19"/>
      <c r="X4515" s="37" t="s">
        <v>3463</v>
      </c>
    </row>
    <row r="4516" spans="1:37" ht="16.5" customHeight="1">
      <c r="A4516" s="38">
        <v>102</v>
      </c>
      <c r="B4516" s="39">
        <v>10730</v>
      </c>
      <c r="C4516" s="38">
        <v>10290234</v>
      </c>
      <c r="D4516" s="40" t="s">
        <v>370</v>
      </c>
      <c r="E4516" s="38">
        <v>9</v>
      </c>
      <c r="F4516" s="38">
        <v>87</v>
      </c>
      <c r="G4516" s="38" t="s">
        <v>23</v>
      </c>
      <c r="H4516" s="42">
        <v>19230.650000000001</v>
      </c>
      <c r="I4516" s="56"/>
      <c r="J4516" s="44">
        <v>43215</v>
      </c>
      <c r="K4516" s="42">
        <v>0</v>
      </c>
      <c r="L4516" s="42">
        <v>12841.73</v>
      </c>
      <c r="M4516" s="44">
        <v>45169</v>
      </c>
      <c r="N4516" s="42">
        <f>H4516-K4516-L4516</f>
        <v>6388.9200000000019</v>
      </c>
      <c r="O4516" s="42">
        <v>60</v>
      </c>
      <c r="P4516" s="45">
        <v>0.13</v>
      </c>
      <c r="Q4516" s="42">
        <v>6.9</v>
      </c>
      <c r="R4516" s="42">
        <v>53.1</v>
      </c>
      <c r="S4516" s="42">
        <v>6335.82</v>
      </c>
      <c r="T4516" s="38">
        <v>2109</v>
      </c>
      <c r="U4516" s="14">
        <f>S4516/H4516</f>
        <v>0.32946468268103257</v>
      </c>
      <c r="V4516" s="19"/>
      <c r="W4516" s="19"/>
      <c r="X4516" s="37" t="s">
        <v>3459</v>
      </c>
    </row>
    <row r="4517" spans="1:37" ht="16.5" customHeight="1">
      <c r="A4517" s="38">
        <v>84</v>
      </c>
      <c r="B4517" s="39">
        <v>10717</v>
      </c>
      <c r="C4517" s="38">
        <v>10311932</v>
      </c>
      <c r="D4517" s="40" t="s">
        <v>107</v>
      </c>
      <c r="E4517" s="38">
        <v>5</v>
      </c>
      <c r="F4517" s="38">
        <v>95</v>
      </c>
      <c r="G4517" s="38" t="s">
        <v>23</v>
      </c>
      <c r="H4517" s="42">
        <v>2136.75</v>
      </c>
      <c r="I4517" s="57"/>
      <c r="J4517" s="44">
        <v>42974</v>
      </c>
      <c r="K4517" s="42">
        <v>0</v>
      </c>
      <c r="L4517" s="42">
        <v>1432.55</v>
      </c>
      <c r="M4517" s="44">
        <v>45199</v>
      </c>
      <c r="N4517" s="42">
        <v>704.2</v>
      </c>
      <c r="O4517" s="42">
        <v>0</v>
      </c>
      <c r="P4517" s="45">
        <v>0.13</v>
      </c>
      <c r="Q4517" s="42">
        <v>0</v>
      </c>
      <c r="R4517" s="42">
        <v>0</v>
      </c>
      <c r="S4517" s="42">
        <v>704.2</v>
      </c>
      <c r="T4517" s="38">
        <v>5000</v>
      </c>
      <c r="U4517" s="14">
        <f>S4517/H4517</f>
        <v>0.32956592956592956</v>
      </c>
      <c r="V4517" s="19"/>
      <c r="W4517" s="19"/>
      <c r="X4517" s="37" t="s">
        <v>3457</v>
      </c>
    </row>
    <row r="4518" spans="1:37" ht="16.5" customHeight="1">
      <c r="A4518" s="38">
        <v>650</v>
      </c>
      <c r="B4518" s="39">
        <v>10729</v>
      </c>
      <c r="C4518" s="38">
        <v>10292654</v>
      </c>
      <c r="D4518" s="40" t="s">
        <v>3262</v>
      </c>
      <c r="E4518" s="58">
        <v>4</v>
      </c>
      <c r="F4518" s="38">
        <v>74</v>
      </c>
      <c r="G4518" s="38" t="s">
        <v>23</v>
      </c>
      <c r="H4518" s="42">
        <v>5440</v>
      </c>
      <c r="I4518" s="37"/>
      <c r="J4518" s="44">
        <v>43613</v>
      </c>
      <c r="K4518" s="42">
        <v>0</v>
      </c>
      <c r="L4518" s="42">
        <v>3646.38</v>
      </c>
      <c r="M4518" s="44">
        <v>45259</v>
      </c>
      <c r="N4518" s="42">
        <v>1793.62</v>
      </c>
      <c r="O4518" s="42">
        <v>0</v>
      </c>
      <c r="P4518" s="45">
        <f>IF(J4518&lt;DATEVALUE("2009-1-1"),3%,13%)</f>
        <v>0.13</v>
      </c>
      <c r="Q4518" s="42">
        <f>IF(P4518=13%,ROUND(O4518/(1+P4518)*P4518,2),ROUND(O4518/(1+0.03)*0.02,2))</f>
        <v>0</v>
      </c>
      <c r="R4518" s="42">
        <f>O4518-Q4518</f>
        <v>0</v>
      </c>
      <c r="S4518" s="42">
        <f>N4518-R4518</f>
        <v>1793.62</v>
      </c>
      <c r="T4518" s="38">
        <v>5000</v>
      </c>
      <c r="U4518" s="14">
        <f>S4518/H4518</f>
        <v>0.32970955882352937</v>
      </c>
      <c r="V4518" s="19"/>
      <c r="W4518" s="19"/>
      <c r="X4518" s="37" t="s">
        <v>3459</v>
      </c>
    </row>
    <row r="4519" spans="1:37" ht="16.5" customHeight="1">
      <c r="A4519" s="38">
        <v>104</v>
      </c>
      <c r="B4519" s="39">
        <v>10713</v>
      </c>
      <c r="C4519" s="38">
        <v>10297393</v>
      </c>
      <c r="D4519" s="40" t="s">
        <v>229</v>
      </c>
      <c r="E4519" s="58">
        <v>2</v>
      </c>
      <c r="F4519" s="38">
        <v>74</v>
      </c>
      <c r="G4519" s="38" t="s">
        <v>23</v>
      </c>
      <c r="H4519" s="42">
        <v>4188.03</v>
      </c>
      <c r="I4519" s="37"/>
      <c r="J4519" s="44">
        <v>43613</v>
      </c>
      <c r="K4519" s="42">
        <v>0</v>
      </c>
      <c r="L4519" s="42">
        <v>2807.14</v>
      </c>
      <c r="M4519" s="44">
        <v>45231</v>
      </c>
      <c r="N4519" s="42">
        <v>1380.89</v>
      </c>
      <c r="O4519" s="42">
        <v>0</v>
      </c>
      <c r="P4519" s="45">
        <f>IF(J4519&lt;DATEVALUE("2009-1-1"),3%,13%)</f>
        <v>0.13</v>
      </c>
      <c r="Q4519" s="42">
        <f>IF(P4519=13%,ROUND(O4519/(1+P4519)*P4519,2),ROUND(O4519/(1+0.03)*0.02,2))</f>
        <v>0</v>
      </c>
      <c r="R4519" s="42">
        <f>O4519-Q4519</f>
        <v>0</v>
      </c>
      <c r="S4519" s="42">
        <f>N4519-R4519</f>
        <v>1380.89</v>
      </c>
      <c r="T4519" s="38">
        <v>5000</v>
      </c>
      <c r="U4519" s="14">
        <f>S4519/H4519</f>
        <v>0.32972304400875835</v>
      </c>
      <c r="V4519" s="19"/>
      <c r="W4519" s="19"/>
      <c r="X4519" s="37" t="s">
        <v>3457</v>
      </c>
    </row>
    <row r="4520" spans="1:37" ht="16.5" customHeight="1">
      <c r="A4520" s="38">
        <v>36</v>
      </c>
      <c r="B4520" s="39">
        <v>10727</v>
      </c>
      <c r="C4520" s="38">
        <v>10311088</v>
      </c>
      <c r="D4520" s="40" t="s">
        <v>229</v>
      </c>
      <c r="E4520" s="58">
        <v>3</v>
      </c>
      <c r="F4520" s="38">
        <v>74</v>
      </c>
      <c r="G4520" s="38" t="s">
        <v>23</v>
      </c>
      <c r="H4520" s="42">
        <v>6282.05</v>
      </c>
      <c r="I4520" s="37"/>
      <c r="J4520" s="44">
        <v>43613</v>
      </c>
      <c r="K4520" s="42">
        <v>0</v>
      </c>
      <c r="L4520" s="42">
        <v>4210.71</v>
      </c>
      <c r="M4520" s="44">
        <v>45253</v>
      </c>
      <c r="N4520" s="42">
        <v>2071.34</v>
      </c>
      <c r="O4520" s="42">
        <v>0</v>
      </c>
      <c r="P4520" s="45">
        <f>IF(J4520&lt;DATEVALUE("2009-1-1"),3%,13%)</f>
        <v>0.13</v>
      </c>
      <c r="Q4520" s="42">
        <f>IF(P4520=13%,ROUND(O4520/(1+P4520)*P4520,2),ROUND(O4520/(1+0.03)*0.02,2))</f>
        <v>0</v>
      </c>
      <c r="R4520" s="42">
        <f>O4520-Q4520</f>
        <v>0</v>
      </c>
      <c r="S4520" s="42">
        <f>N4520-R4520</f>
        <v>2071.34</v>
      </c>
      <c r="T4520" s="38">
        <v>5000</v>
      </c>
      <c r="U4520" s="14">
        <f>S4520/H4520</f>
        <v>0.32972357749460768</v>
      </c>
      <c r="V4520" s="19"/>
      <c r="W4520" s="19"/>
      <c r="X4520" s="37" t="s">
        <v>3471</v>
      </c>
    </row>
    <row r="4521" spans="1:37" ht="16.5" customHeight="1">
      <c r="A4521" s="38">
        <v>42</v>
      </c>
      <c r="B4521" s="39">
        <v>10719</v>
      </c>
      <c r="C4521" s="38">
        <v>10280892</v>
      </c>
      <c r="D4521" s="40" t="s">
        <v>476</v>
      </c>
      <c r="E4521" s="58">
        <v>1</v>
      </c>
      <c r="F4521" s="38">
        <v>74</v>
      </c>
      <c r="G4521" s="38" t="s">
        <v>23</v>
      </c>
      <c r="H4521" s="42">
        <v>2094.02</v>
      </c>
      <c r="I4521" s="37"/>
      <c r="J4521" s="44">
        <v>43613</v>
      </c>
      <c r="K4521" s="42">
        <v>0</v>
      </c>
      <c r="L4521" s="42">
        <v>1403.57</v>
      </c>
      <c r="M4521" s="44">
        <v>45236</v>
      </c>
      <c r="N4521" s="42">
        <v>690.45</v>
      </c>
      <c r="O4521" s="42">
        <v>0</v>
      </c>
      <c r="P4521" s="45">
        <f>IF(J4521&lt;DATEVALUE("2009-1-1"),3%,13%)</f>
        <v>0.13</v>
      </c>
      <c r="Q4521" s="42">
        <f>IF(P4521=13%,ROUND(O4521/(1+P4521)*P4521,2),ROUND(O4521/(1+0.03)*0.02,2))</f>
        <v>0</v>
      </c>
      <c r="R4521" s="42">
        <f>O4521-Q4521</f>
        <v>0</v>
      </c>
      <c r="S4521" s="42">
        <f>N4521-R4521</f>
        <v>690.45</v>
      </c>
      <c r="T4521" s="38">
        <v>5000</v>
      </c>
      <c r="U4521" s="14">
        <f>S4521/H4521</f>
        <v>0.32972464446375871</v>
      </c>
      <c r="V4521" s="19"/>
      <c r="W4521" s="19"/>
      <c r="X4521" s="37" t="s">
        <v>3478</v>
      </c>
    </row>
    <row r="4522" spans="1:37" ht="16.5" customHeight="1">
      <c r="A4522" s="38">
        <v>386</v>
      </c>
      <c r="B4522" s="39">
        <v>10736</v>
      </c>
      <c r="C4522" s="38">
        <v>10284198</v>
      </c>
      <c r="D4522" s="40" t="s">
        <v>1338</v>
      </c>
      <c r="E4522" s="38">
        <v>1</v>
      </c>
      <c r="F4522" s="38">
        <v>120</v>
      </c>
      <c r="G4522" s="38" t="s">
        <v>21</v>
      </c>
      <c r="H4522" s="42">
        <v>17350.43</v>
      </c>
      <c r="I4522" s="55"/>
      <c r="J4522" s="44">
        <v>42578</v>
      </c>
      <c r="K4522" s="42">
        <v>0</v>
      </c>
      <c r="L4522" s="42">
        <v>11538.1</v>
      </c>
      <c r="M4522" s="44">
        <v>45138</v>
      </c>
      <c r="N4522" s="42">
        <f>H4522-K4522-L4522</f>
        <v>5812.33</v>
      </c>
      <c r="O4522" s="42">
        <v>100</v>
      </c>
      <c r="P4522" s="45">
        <v>0.13</v>
      </c>
      <c r="Q4522" s="42">
        <v>11.5</v>
      </c>
      <c r="R4522" s="42">
        <v>88.5</v>
      </c>
      <c r="S4522" s="42">
        <v>5723.83</v>
      </c>
      <c r="T4522" s="38">
        <v>5000</v>
      </c>
      <c r="U4522" s="14">
        <f>S4522/H4522</f>
        <v>0.3298955703115139</v>
      </c>
      <c r="V4522" s="19"/>
      <c r="W4522" s="19"/>
      <c r="X4522" s="37" t="s">
        <v>3461</v>
      </c>
    </row>
    <row r="4523" spans="1:37" ht="16.5" customHeight="1">
      <c r="A4523" s="38">
        <v>192</v>
      </c>
      <c r="B4523" s="39">
        <v>10741</v>
      </c>
      <c r="C4523" s="38">
        <v>10281814</v>
      </c>
      <c r="D4523" s="40" t="s">
        <v>2018</v>
      </c>
      <c r="E4523" s="38">
        <v>1</v>
      </c>
      <c r="F4523" s="38">
        <v>95</v>
      </c>
      <c r="G4523" s="38" t="s">
        <v>23</v>
      </c>
      <c r="H4523" s="42">
        <v>2999.4</v>
      </c>
      <c r="I4523" s="49"/>
      <c r="J4523" s="44">
        <v>42974</v>
      </c>
      <c r="K4523" s="42">
        <v>0</v>
      </c>
      <c r="L4523" s="42">
        <v>2008.47</v>
      </c>
      <c r="M4523" s="44">
        <v>45107</v>
      </c>
      <c r="N4523" s="42">
        <f>H4523-K4523-L4523</f>
        <v>990.93000000000006</v>
      </c>
      <c r="O4523" s="42">
        <v>0</v>
      </c>
      <c r="P4523" s="45">
        <v>0.13</v>
      </c>
      <c r="Q4523" s="42">
        <v>0</v>
      </c>
      <c r="R4523" s="42">
        <v>0</v>
      </c>
      <c r="S4523" s="42">
        <f>N4523-R4523</f>
        <v>990.93000000000006</v>
      </c>
      <c r="T4523" s="38">
        <v>5000</v>
      </c>
      <c r="U4523" s="14">
        <f>S4523/H4523</f>
        <v>0.33037607521504303</v>
      </c>
      <c r="V4523" s="19"/>
      <c r="W4523" s="19"/>
      <c r="X4523" s="37" t="s">
        <v>3462</v>
      </c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</row>
    <row r="4524" spans="1:37" ht="16.5" customHeight="1">
      <c r="A4524" s="38">
        <v>1072</v>
      </c>
      <c r="B4524" s="39">
        <v>10800</v>
      </c>
      <c r="C4524" s="38">
        <v>10315257</v>
      </c>
      <c r="D4524" s="40" t="s">
        <v>2048</v>
      </c>
      <c r="E4524" s="38">
        <v>1</v>
      </c>
      <c r="F4524" s="38">
        <v>120</v>
      </c>
      <c r="G4524" s="38" t="s">
        <v>21</v>
      </c>
      <c r="H4524" s="42">
        <v>8803.42</v>
      </c>
      <c r="I4524" s="48"/>
      <c r="J4524" s="44">
        <v>43311</v>
      </c>
      <c r="K4524" s="42">
        <v>0</v>
      </c>
      <c r="L4524" s="42">
        <v>4111.96</v>
      </c>
      <c r="M4524" s="44">
        <v>45107</v>
      </c>
      <c r="N4524" s="42">
        <f>H4524-K4524-L4524</f>
        <v>4691.46</v>
      </c>
      <c r="O4524" s="42">
        <v>2003.35</v>
      </c>
      <c r="P4524" s="45">
        <v>0.13</v>
      </c>
      <c r="Q4524" s="42">
        <v>230.47</v>
      </c>
      <c r="R4524" s="42">
        <v>1772.88</v>
      </c>
      <c r="S4524" s="42">
        <f>N4524-R4524</f>
        <v>2918.58</v>
      </c>
      <c r="T4524" s="38">
        <v>2505</v>
      </c>
      <c r="U4524" s="14">
        <f>S4524/H4524</f>
        <v>0.33152797435542097</v>
      </c>
      <c r="V4524" s="19"/>
      <c r="W4524" s="19"/>
      <c r="X4524" s="37" t="s">
        <v>3465</v>
      </c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</row>
    <row r="4525" spans="1:37" ht="16.5" customHeight="1">
      <c r="A4525" s="38">
        <v>89</v>
      </c>
      <c r="B4525" s="39">
        <v>10732</v>
      </c>
      <c r="C4525" s="38">
        <v>10320812</v>
      </c>
      <c r="D4525" s="40" t="s">
        <v>420</v>
      </c>
      <c r="E4525" s="58">
        <v>7</v>
      </c>
      <c r="F4525" s="38">
        <v>94</v>
      </c>
      <c r="G4525" s="38" t="s">
        <v>23</v>
      </c>
      <c r="H4525" s="42">
        <v>3597.71</v>
      </c>
      <c r="I4525" s="57"/>
      <c r="J4525" s="44">
        <v>43003</v>
      </c>
      <c r="K4525" s="42">
        <v>0</v>
      </c>
      <c r="L4525" s="42">
        <v>2399.14</v>
      </c>
      <c r="M4525" s="44">
        <v>45199</v>
      </c>
      <c r="N4525" s="42">
        <f>H4525-L4525</f>
        <v>1198.5700000000002</v>
      </c>
      <c r="O4525" s="42">
        <v>0</v>
      </c>
      <c r="P4525" s="45">
        <v>0.13</v>
      </c>
      <c r="Q4525" s="42">
        <v>0</v>
      </c>
      <c r="R4525" s="42">
        <v>0</v>
      </c>
      <c r="S4525" s="42">
        <f>N4525</f>
        <v>1198.5700000000002</v>
      </c>
      <c r="T4525" s="38">
        <v>5000</v>
      </c>
      <c r="U4525" s="14">
        <f>S4525/H4525</f>
        <v>0.33314803027481377</v>
      </c>
      <c r="V4525" s="19"/>
      <c r="W4525" s="19"/>
      <c r="X4525" s="37" t="s">
        <v>3460</v>
      </c>
    </row>
    <row r="4526" spans="1:37" ht="16.5" customHeight="1">
      <c r="A4526" s="38">
        <v>1092</v>
      </c>
      <c r="B4526" s="39">
        <v>10800</v>
      </c>
      <c r="C4526" s="38">
        <v>10318106</v>
      </c>
      <c r="D4526" s="40" t="s">
        <v>2063</v>
      </c>
      <c r="E4526" s="38">
        <v>1</v>
      </c>
      <c r="F4526" s="38">
        <v>240</v>
      </c>
      <c r="G4526" s="38" t="s">
        <v>262</v>
      </c>
      <c r="H4526" s="42">
        <v>533705.44999999995</v>
      </c>
      <c r="I4526" s="48"/>
      <c r="J4526" s="44">
        <v>39868</v>
      </c>
      <c r="K4526" s="42">
        <v>0</v>
      </c>
      <c r="L4526" s="42">
        <v>355852.87</v>
      </c>
      <c r="M4526" s="44">
        <v>45107</v>
      </c>
      <c r="N4526" s="42">
        <f>H4526-K4526-L4526</f>
        <v>177852.57999999996</v>
      </c>
      <c r="O4526" s="42">
        <v>0</v>
      </c>
      <c r="P4526" s="45">
        <v>0.13</v>
      </c>
      <c r="Q4526" s="42">
        <v>0</v>
      </c>
      <c r="R4526" s="42">
        <v>0</v>
      </c>
      <c r="S4526" s="42">
        <f>N4526-R4526</f>
        <v>177852.57999999996</v>
      </c>
      <c r="T4526" s="38">
        <v>1001</v>
      </c>
      <c r="U4526" s="14">
        <f>S4526/H4526</f>
        <v>0.33324107895094562</v>
      </c>
      <c r="V4526" s="19"/>
      <c r="W4526" s="19"/>
      <c r="X4526" s="37" t="s">
        <v>3465</v>
      </c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</row>
    <row r="4527" spans="1:37" ht="16.5" customHeight="1">
      <c r="A4527" s="38">
        <v>671</v>
      </c>
      <c r="B4527" s="39">
        <v>10729</v>
      </c>
      <c r="C4527" s="38">
        <v>10321268</v>
      </c>
      <c r="D4527" s="40" t="s">
        <v>2507</v>
      </c>
      <c r="E4527" s="58">
        <v>10</v>
      </c>
      <c r="F4527" s="38">
        <v>60</v>
      </c>
      <c r="G4527" s="38" t="s">
        <v>23</v>
      </c>
      <c r="H4527" s="42">
        <v>11861.15</v>
      </c>
      <c r="I4527" s="37"/>
      <c r="J4527" s="44">
        <v>44043</v>
      </c>
      <c r="K4527" s="42">
        <v>197.69</v>
      </c>
      <c r="L4527" s="42">
        <v>7709.8300000000008</v>
      </c>
      <c r="M4527" s="44">
        <v>45259</v>
      </c>
      <c r="N4527" s="42">
        <v>3953.63</v>
      </c>
      <c r="O4527" s="42">
        <v>0</v>
      </c>
      <c r="P4527" s="45">
        <f>IF(J4527&lt;DATEVALUE("2009-1-1"),3%,13%)</f>
        <v>0.13</v>
      </c>
      <c r="Q4527" s="42">
        <f>IF(P4527=13%,ROUND(O4527/(1+P4527)*P4527,2),ROUND(O4527/(1+0.03)*0.02,2))</f>
        <v>0</v>
      </c>
      <c r="R4527" s="42">
        <f>O4527-Q4527</f>
        <v>0</v>
      </c>
      <c r="S4527" s="42">
        <f>N4527-R4527</f>
        <v>3953.63</v>
      </c>
      <c r="T4527" s="38">
        <v>5000</v>
      </c>
      <c r="U4527" s="14">
        <f>S4527/H4527</f>
        <v>0.33332602656572086</v>
      </c>
      <c r="V4527" s="19"/>
      <c r="W4527" s="19"/>
      <c r="X4527" s="37" t="s">
        <v>3459</v>
      </c>
    </row>
    <row r="4528" spans="1:37" ht="16.5" customHeight="1">
      <c r="A4528" s="38">
        <v>868</v>
      </c>
      <c r="B4528" s="39">
        <v>10729</v>
      </c>
      <c r="C4528" s="38">
        <v>10321346</v>
      </c>
      <c r="D4528" s="40" t="s">
        <v>3372</v>
      </c>
      <c r="E4528" s="58">
        <v>10</v>
      </c>
      <c r="F4528" s="38">
        <v>60</v>
      </c>
      <c r="G4528" s="38" t="s">
        <v>262</v>
      </c>
      <c r="H4528" s="42">
        <v>4373.9399999999996</v>
      </c>
      <c r="I4528" s="37"/>
      <c r="J4528" s="44">
        <v>44043</v>
      </c>
      <c r="K4528" s="42">
        <v>72.900000000000006</v>
      </c>
      <c r="L4528" s="42">
        <v>2843.0699999999997</v>
      </c>
      <c r="M4528" s="44">
        <v>45259</v>
      </c>
      <c r="N4528" s="42">
        <v>1457.97</v>
      </c>
      <c r="O4528" s="42">
        <v>0</v>
      </c>
      <c r="P4528" s="45">
        <f>IF(J4528&lt;DATEVALUE("2009-1-1"),3%,13%)</f>
        <v>0.13</v>
      </c>
      <c r="Q4528" s="42">
        <f>IF(P4528=13%,ROUND(O4528/(1+P4528)*P4528,2),ROUND(O4528/(1+0.03)*0.02,2))</f>
        <v>0</v>
      </c>
      <c r="R4528" s="42">
        <f>O4528-Q4528</f>
        <v>0</v>
      </c>
      <c r="S4528" s="42">
        <f>N4528-R4528</f>
        <v>1457.97</v>
      </c>
      <c r="T4528" s="38">
        <v>5000</v>
      </c>
      <c r="U4528" s="14">
        <f>S4528/H4528</f>
        <v>0.33333104706511751</v>
      </c>
      <c r="V4528" s="19"/>
      <c r="W4528" s="19"/>
      <c r="X4528" s="37" t="s">
        <v>3459</v>
      </c>
    </row>
    <row r="4529" spans="1:37" ht="16.5" customHeight="1">
      <c r="A4529" s="38">
        <v>138</v>
      </c>
      <c r="B4529" s="39">
        <v>10741</v>
      </c>
      <c r="C4529" s="38">
        <v>10327063</v>
      </c>
      <c r="D4529" s="40" t="s">
        <v>2301</v>
      </c>
      <c r="E4529" s="38">
        <v>1</v>
      </c>
      <c r="F4529" s="38">
        <v>36</v>
      </c>
      <c r="G4529" s="38" t="s">
        <v>33</v>
      </c>
      <c r="H4529" s="42">
        <v>43584.78</v>
      </c>
      <c r="I4529" s="2"/>
      <c r="J4529" s="44">
        <v>44347</v>
      </c>
      <c r="K4529" s="42">
        <v>1210.69</v>
      </c>
      <c r="L4529" s="42">
        <v>27845.85</v>
      </c>
      <c r="M4529" s="44">
        <v>45077</v>
      </c>
      <c r="N4529" s="42">
        <f>H4529-K4529-L4529</f>
        <v>14528.239999999998</v>
      </c>
      <c r="O4529" s="42">
        <v>0</v>
      </c>
      <c r="P4529" s="45">
        <v>0.13</v>
      </c>
      <c r="Q4529" s="42">
        <v>0</v>
      </c>
      <c r="R4529" s="42">
        <v>0</v>
      </c>
      <c r="S4529" s="42">
        <f>N4529-R4529</f>
        <v>14528.239999999998</v>
      </c>
      <c r="T4529" s="38">
        <v>1005</v>
      </c>
      <c r="U4529" s="14">
        <f>S4529/H4529</f>
        <v>0.33333287445755144</v>
      </c>
      <c r="V4529" s="19"/>
      <c r="W4529" s="19"/>
      <c r="X4529" s="37" t="s">
        <v>3462</v>
      </c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</row>
    <row r="4530" spans="1:37" ht="16.5" customHeight="1">
      <c r="A4530" s="38">
        <v>133</v>
      </c>
      <c r="B4530" s="39">
        <v>10741</v>
      </c>
      <c r="C4530" s="38">
        <v>10327062</v>
      </c>
      <c r="D4530" s="40" t="s">
        <v>2340</v>
      </c>
      <c r="E4530" s="38">
        <v>1</v>
      </c>
      <c r="F4530" s="38">
        <v>36</v>
      </c>
      <c r="G4530" s="38" t="s">
        <v>33</v>
      </c>
      <c r="H4530" s="42">
        <v>110442.48</v>
      </c>
      <c r="I4530" s="2"/>
      <c r="J4530" s="44">
        <v>44347</v>
      </c>
      <c r="K4530" s="42">
        <v>3067.85</v>
      </c>
      <c r="L4530" s="42">
        <v>70560.509999999995</v>
      </c>
      <c r="M4530" s="44">
        <v>45077</v>
      </c>
      <c r="N4530" s="42">
        <f>H4530-K4530-L4530</f>
        <v>36814.119999999995</v>
      </c>
      <c r="O4530" s="42">
        <v>0</v>
      </c>
      <c r="P4530" s="45">
        <v>0.13</v>
      </c>
      <c r="Q4530" s="42">
        <v>0</v>
      </c>
      <c r="R4530" s="42">
        <v>0</v>
      </c>
      <c r="S4530" s="42">
        <f>N4530-R4530</f>
        <v>36814.119999999995</v>
      </c>
      <c r="T4530" s="38">
        <v>2506</v>
      </c>
      <c r="U4530" s="14">
        <f>S4530/H4530</f>
        <v>0.33333297115385307</v>
      </c>
      <c r="V4530" s="19"/>
      <c r="W4530" s="19"/>
      <c r="X4530" s="37" t="s">
        <v>3462</v>
      </c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</row>
    <row r="4531" spans="1:37" ht="16.5" customHeight="1">
      <c r="A4531" s="38">
        <v>867</v>
      </c>
      <c r="B4531" s="39">
        <v>10729</v>
      </c>
      <c r="C4531" s="38">
        <v>10321345</v>
      </c>
      <c r="D4531" s="40" t="s">
        <v>3372</v>
      </c>
      <c r="E4531" s="58">
        <v>16</v>
      </c>
      <c r="F4531" s="38">
        <v>60</v>
      </c>
      <c r="G4531" s="38" t="s">
        <v>262</v>
      </c>
      <c r="H4531" s="42">
        <v>7250.64</v>
      </c>
      <c r="I4531" s="37"/>
      <c r="J4531" s="44">
        <v>44043</v>
      </c>
      <c r="K4531" s="42">
        <v>120.84</v>
      </c>
      <c r="L4531" s="42">
        <v>4712.82</v>
      </c>
      <c r="M4531" s="44">
        <v>45259</v>
      </c>
      <c r="N4531" s="42">
        <v>2416.98</v>
      </c>
      <c r="O4531" s="42">
        <v>0</v>
      </c>
      <c r="P4531" s="45">
        <f>IF(J4531&lt;DATEVALUE("2009-1-1"),3%,13%)</f>
        <v>0.13</v>
      </c>
      <c r="Q4531" s="42">
        <f>IF(P4531=13%,ROUND(O4531/(1+P4531)*P4531,2),ROUND(O4531/(1+0.03)*0.02,2))</f>
        <v>0</v>
      </c>
      <c r="R4531" s="42">
        <f>O4531-Q4531</f>
        <v>0</v>
      </c>
      <c r="S4531" s="42">
        <f>N4531-R4531</f>
        <v>2416.98</v>
      </c>
      <c r="T4531" s="38">
        <v>5000</v>
      </c>
      <c r="U4531" s="14">
        <f>S4531/H4531</f>
        <v>0.333347125219291</v>
      </c>
      <c r="V4531" s="19"/>
      <c r="W4531" s="19"/>
      <c r="X4531" s="37" t="s">
        <v>3459</v>
      </c>
    </row>
    <row r="4532" spans="1:37" ht="16.5" customHeight="1">
      <c r="A4532" s="38">
        <v>866</v>
      </c>
      <c r="B4532" s="39">
        <v>10729</v>
      </c>
      <c r="C4532" s="38">
        <v>10321344</v>
      </c>
      <c r="D4532" s="40" t="s">
        <v>3372</v>
      </c>
      <c r="E4532" s="58">
        <v>2</v>
      </c>
      <c r="F4532" s="38">
        <v>60</v>
      </c>
      <c r="G4532" s="38" t="s">
        <v>262</v>
      </c>
      <c r="H4532" s="42">
        <v>1015.46</v>
      </c>
      <c r="I4532" s="37"/>
      <c r="J4532" s="44">
        <v>44043</v>
      </c>
      <c r="K4532" s="42">
        <v>16.920000000000002</v>
      </c>
      <c r="L4532" s="42">
        <v>659.95</v>
      </c>
      <c r="M4532" s="44">
        <v>45259</v>
      </c>
      <c r="N4532" s="42">
        <v>338.59</v>
      </c>
      <c r="O4532" s="42">
        <v>0</v>
      </c>
      <c r="P4532" s="45">
        <f>IF(J4532&lt;DATEVALUE("2009-1-1"),3%,13%)</f>
        <v>0.13</v>
      </c>
      <c r="Q4532" s="42">
        <f>IF(P4532=13%,ROUND(O4532/(1+P4532)*P4532,2),ROUND(O4532/(1+0.03)*0.02,2))</f>
        <v>0</v>
      </c>
      <c r="R4532" s="42">
        <f>O4532-Q4532</f>
        <v>0</v>
      </c>
      <c r="S4532" s="42">
        <f>N4532-R4532</f>
        <v>338.59</v>
      </c>
      <c r="T4532" s="38">
        <v>5000</v>
      </c>
      <c r="U4532" s="14">
        <f>S4532/H4532</f>
        <v>0.33343509345518285</v>
      </c>
      <c r="V4532" s="19"/>
      <c r="W4532" s="19"/>
      <c r="X4532" s="37" t="s">
        <v>3459</v>
      </c>
    </row>
    <row r="4533" spans="1:37" ht="16.5" customHeight="1">
      <c r="A4533" s="38">
        <v>27</v>
      </c>
      <c r="B4533" s="39">
        <v>10746</v>
      </c>
      <c r="C4533" s="38">
        <v>10311030</v>
      </c>
      <c r="D4533" s="40" t="s">
        <v>622</v>
      </c>
      <c r="E4533" s="38">
        <v>10</v>
      </c>
      <c r="F4533" s="38">
        <v>103</v>
      </c>
      <c r="G4533" s="38" t="s">
        <v>23</v>
      </c>
      <c r="H4533" s="42">
        <v>19503.400000000001</v>
      </c>
      <c r="I4533" s="2"/>
      <c r="J4533" s="44">
        <v>42726</v>
      </c>
      <c r="K4533" s="42">
        <v>0</v>
      </c>
      <c r="L4533" s="42">
        <v>12781.91</v>
      </c>
      <c r="M4533" s="44">
        <v>44985</v>
      </c>
      <c r="N4533" s="42">
        <f>H4533-K4533-L4533</f>
        <v>6721.4900000000016</v>
      </c>
      <c r="O4533" s="42">
        <v>245</v>
      </c>
      <c r="P4533" s="45">
        <v>0.13</v>
      </c>
      <c r="Q4533" s="42">
        <v>28.19</v>
      </c>
      <c r="R4533" s="42">
        <v>216.81</v>
      </c>
      <c r="S4533" s="42">
        <f>N4533-R4533</f>
        <v>6504.6800000000012</v>
      </c>
      <c r="T4533" s="38">
        <v>2101</v>
      </c>
      <c r="U4533" s="14">
        <f>S4533/H4533</f>
        <v>0.33351518196827223</v>
      </c>
      <c r="V4533" s="19"/>
      <c r="W4533" s="19"/>
      <c r="X4533" s="37" t="s">
        <v>3463</v>
      </c>
    </row>
    <row r="4534" spans="1:37" ht="16.5" customHeight="1">
      <c r="A4534" s="38">
        <v>54</v>
      </c>
      <c r="B4534" s="39">
        <v>10745</v>
      </c>
      <c r="C4534" s="38">
        <v>10308625</v>
      </c>
      <c r="D4534" s="40" t="s">
        <v>2502</v>
      </c>
      <c r="E4534" s="38">
        <v>96</v>
      </c>
      <c r="F4534" s="38">
        <v>120</v>
      </c>
      <c r="G4534" s="38" t="s">
        <v>21</v>
      </c>
      <c r="H4534" s="42">
        <v>11651.52</v>
      </c>
      <c r="I4534" s="2"/>
      <c r="J4534" s="44">
        <v>43034</v>
      </c>
      <c r="K4534" s="42">
        <v>0</v>
      </c>
      <c r="L4534" s="42">
        <v>5995.63</v>
      </c>
      <c r="M4534" s="44">
        <v>45016</v>
      </c>
      <c r="N4534" s="42">
        <f>H4534-K4534-L4534</f>
        <v>5655.89</v>
      </c>
      <c r="O4534" s="42">
        <v>1996.8</v>
      </c>
      <c r="P4534" s="45">
        <v>0.13</v>
      </c>
      <c r="Q4534" s="42">
        <v>229.72</v>
      </c>
      <c r="R4534" s="42">
        <v>1767.08</v>
      </c>
      <c r="S4534" s="42">
        <v>3888.81</v>
      </c>
      <c r="T4534" s="38">
        <v>2001</v>
      </c>
      <c r="U4534" s="14">
        <f>S4534/H4534</f>
        <v>0.33375988712202354</v>
      </c>
      <c r="V4534" s="19"/>
      <c r="W4534" s="19"/>
      <c r="X4534" s="37" t="s">
        <v>3463</v>
      </c>
    </row>
    <row r="4535" spans="1:37" ht="16.5" customHeight="1">
      <c r="A4535" s="38">
        <v>258</v>
      </c>
      <c r="B4535" s="39">
        <v>10745</v>
      </c>
      <c r="C4535" s="38">
        <v>10308713</v>
      </c>
      <c r="D4535" s="40" t="s">
        <v>595</v>
      </c>
      <c r="E4535" s="58">
        <v>40</v>
      </c>
      <c r="F4535" s="38">
        <v>82</v>
      </c>
      <c r="G4535" s="38" t="s">
        <v>23</v>
      </c>
      <c r="H4535" s="42">
        <v>1536.4</v>
      </c>
      <c r="I4535" s="57"/>
      <c r="J4535" s="44">
        <v>43367</v>
      </c>
      <c r="K4535" s="42">
        <v>0</v>
      </c>
      <c r="L4535" s="42">
        <v>1022.56</v>
      </c>
      <c r="M4535" s="44">
        <v>45199</v>
      </c>
      <c r="N4535" s="42">
        <f>H4535-K4535-L4535</f>
        <v>513.84000000000015</v>
      </c>
      <c r="O4535" s="42">
        <v>0</v>
      </c>
      <c r="P4535" s="45">
        <v>0.13</v>
      </c>
      <c r="Q4535" s="42">
        <v>0</v>
      </c>
      <c r="R4535" s="42">
        <v>0</v>
      </c>
      <c r="S4535" s="42">
        <f>N4535-R4535</f>
        <v>513.84000000000015</v>
      </c>
      <c r="T4535" s="38">
        <v>2506</v>
      </c>
      <c r="U4535" s="14">
        <f>S4535/H4535</f>
        <v>0.33444415516792508</v>
      </c>
      <c r="V4535" s="19"/>
      <c r="W4535" s="19"/>
      <c r="X4535" s="37" t="s">
        <v>3463</v>
      </c>
    </row>
    <row r="4536" spans="1:37" ht="16.5" customHeight="1">
      <c r="A4536" s="38">
        <v>671</v>
      </c>
      <c r="B4536" s="39">
        <v>10737</v>
      </c>
      <c r="C4536" s="38">
        <v>10288846</v>
      </c>
      <c r="D4536" s="40" t="s">
        <v>464</v>
      </c>
      <c r="E4536" s="58">
        <v>300</v>
      </c>
      <c r="F4536" s="38">
        <v>82</v>
      </c>
      <c r="G4536" s="38" t="s">
        <v>23</v>
      </c>
      <c r="H4536" s="42">
        <v>7239</v>
      </c>
      <c r="I4536" s="57"/>
      <c r="J4536" s="44">
        <v>43367</v>
      </c>
      <c r="K4536" s="42">
        <v>0</v>
      </c>
      <c r="L4536" s="42">
        <v>4817.8</v>
      </c>
      <c r="M4536" s="44">
        <v>45199</v>
      </c>
      <c r="N4536" s="42">
        <f>H4536-L4536</f>
        <v>2421.1999999999998</v>
      </c>
      <c r="O4536" s="42">
        <v>0</v>
      </c>
      <c r="P4536" s="45">
        <v>0.13</v>
      </c>
      <c r="Q4536" s="42">
        <v>0</v>
      </c>
      <c r="R4536" s="42">
        <v>0</v>
      </c>
      <c r="S4536" s="42">
        <f>N4536</f>
        <v>2421.1999999999998</v>
      </c>
      <c r="T4536" s="38">
        <v>2506</v>
      </c>
      <c r="U4536" s="14">
        <f>S4536/H4536</f>
        <v>0.3344660864760326</v>
      </c>
      <c r="V4536" s="19"/>
      <c r="W4536" s="19"/>
      <c r="X4536" s="37" t="s">
        <v>3461</v>
      </c>
    </row>
    <row r="4537" spans="1:37" ht="16.5" customHeight="1">
      <c r="A4537" s="38">
        <v>6</v>
      </c>
      <c r="B4537" s="39">
        <v>20701</v>
      </c>
      <c r="C4537" s="38">
        <v>10280673</v>
      </c>
      <c r="D4537" s="40" t="s">
        <v>661</v>
      </c>
      <c r="E4537" s="58">
        <v>4</v>
      </c>
      <c r="F4537" s="38">
        <v>82</v>
      </c>
      <c r="G4537" s="38" t="s">
        <v>23</v>
      </c>
      <c r="H4537" s="42">
        <v>2084</v>
      </c>
      <c r="I4537" s="57"/>
      <c r="J4537" s="44">
        <v>43367</v>
      </c>
      <c r="K4537" s="42">
        <v>0</v>
      </c>
      <c r="L4537" s="42">
        <v>1386.96</v>
      </c>
      <c r="M4537" s="44">
        <v>45199</v>
      </c>
      <c r="N4537" s="42">
        <f>H4537-K4537-L4537</f>
        <v>697.04</v>
      </c>
      <c r="O4537" s="42">
        <v>0</v>
      </c>
      <c r="P4537" s="45">
        <v>0.13</v>
      </c>
      <c r="Q4537" s="42">
        <v>0</v>
      </c>
      <c r="R4537" s="42">
        <v>0</v>
      </c>
      <c r="S4537" s="42">
        <f>N4537</f>
        <v>697.04</v>
      </c>
      <c r="T4537" s="38">
        <v>2506</v>
      </c>
      <c r="U4537" s="14">
        <f>S4537/H4537</f>
        <v>0.33447216890595005</v>
      </c>
      <c r="V4537" s="19"/>
      <c r="W4537" s="19"/>
      <c r="X4537" s="37" t="s">
        <v>3466</v>
      </c>
    </row>
    <row r="4538" spans="1:37" ht="16.5" customHeight="1">
      <c r="A4538" s="38">
        <v>756</v>
      </c>
      <c r="B4538" s="39">
        <v>40709</v>
      </c>
      <c r="C4538" s="38">
        <v>10285660</v>
      </c>
      <c r="D4538" s="40" t="s">
        <v>942</v>
      </c>
      <c r="E4538" s="58">
        <v>1</v>
      </c>
      <c r="F4538" s="38">
        <v>82</v>
      </c>
      <c r="G4538" s="38" t="s">
        <v>23</v>
      </c>
      <c r="H4538" s="42">
        <v>1965.81</v>
      </c>
      <c r="I4538" s="57"/>
      <c r="J4538" s="44">
        <v>43367</v>
      </c>
      <c r="K4538" s="42">
        <v>0</v>
      </c>
      <c r="L4538" s="42">
        <v>1308.3</v>
      </c>
      <c r="M4538" s="44">
        <v>45199</v>
      </c>
      <c r="N4538" s="42">
        <f>H4538-K4538-L4538</f>
        <v>657.51</v>
      </c>
      <c r="O4538" s="42">
        <v>0</v>
      </c>
      <c r="P4538" s="45">
        <v>0.13</v>
      </c>
      <c r="Q4538" s="42">
        <v>0</v>
      </c>
      <c r="R4538" s="42">
        <v>0</v>
      </c>
      <c r="S4538" s="42">
        <f>N4538-R4538</f>
        <v>657.51</v>
      </c>
      <c r="T4538" s="38">
        <v>2506</v>
      </c>
      <c r="U4538" s="14">
        <f>S4538/H4538</f>
        <v>0.33447281273368229</v>
      </c>
      <c r="V4538" s="19"/>
      <c r="W4538" s="19"/>
      <c r="X4538" s="37" t="s">
        <v>3467</v>
      </c>
    </row>
    <row r="4539" spans="1:37" ht="16.5" customHeight="1">
      <c r="A4539" s="38">
        <v>670</v>
      </c>
      <c r="B4539" s="39">
        <v>10737</v>
      </c>
      <c r="C4539" s="38">
        <v>10288839</v>
      </c>
      <c r="D4539" s="40" t="s">
        <v>463</v>
      </c>
      <c r="E4539" s="58">
        <v>1</v>
      </c>
      <c r="F4539" s="38">
        <v>82</v>
      </c>
      <c r="G4539" s="38" t="s">
        <v>23</v>
      </c>
      <c r="H4539" s="42">
        <v>2186.3200000000002</v>
      </c>
      <c r="I4539" s="57"/>
      <c r="J4539" s="44">
        <v>43367</v>
      </c>
      <c r="K4539" s="42">
        <v>0</v>
      </c>
      <c r="L4539" s="42">
        <v>1455.05</v>
      </c>
      <c r="M4539" s="44">
        <v>45199</v>
      </c>
      <c r="N4539" s="42">
        <f>H4539-L4539</f>
        <v>731.27000000000021</v>
      </c>
      <c r="O4539" s="42">
        <v>0</v>
      </c>
      <c r="P4539" s="45">
        <v>0.13</v>
      </c>
      <c r="Q4539" s="42">
        <v>0</v>
      </c>
      <c r="R4539" s="42">
        <v>0</v>
      </c>
      <c r="S4539" s="42">
        <f>N4539</f>
        <v>731.27000000000021</v>
      </c>
      <c r="T4539" s="38">
        <v>2101</v>
      </c>
      <c r="U4539" s="14">
        <f>S4539/H4539</f>
        <v>0.3344752826667643</v>
      </c>
      <c r="V4539" s="19"/>
      <c r="W4539" s="19"/>
      <c r="X4539" s="37" t="s">
        <v>3461</v>
      </c>
    </row>
    <row r="4540" spans="1:37" ht="16.5" customHeight="1">
      <c r="A4540" s="38">
        <v>20</v>
      </c>
      <c r="B4540" s="39">
        <v>10747</v>
      </c>
      <c r="C4540" s="38">
        <v>10308022</v>
      </c>
      <c r="D4540" s="40" t="s">
        <v>630</v>
      </c>
      <c r="E4540" s="58">
        <v>1</v>
      </c>
      <c r="F4540" s="38">
        <v>82</v>
      </c>
      <c r="G4540" s="38" t="s">
        <v>23</v>
      </c>
      <c r="H4540" s="42">
        <v>1745.3</v>
      </c>
      <c r="I4540" s="57"/>
      <c r="J4540" s="44">
        <v>43367</v>
      </c>
      <c r="K4540" s="42">
        <v>0</v>
      </c>
      <c r="L4540" s="42">
        <v>1161.54</v>
      </c>
      <c r="M4540" s="44">
        <v>45199</v>
      </c>
      <c r="N4540" s="42">
        <f>H4540-L4540</f>
        <v>583.76</v>
      </c>
      <c r="O4540" s="42">
        <v>0</v>
      </c>
      <c r="P4540" s="45">
        <v>0.13</v>
      </c>
      <c r="Q4540" s="42">
        <v>0</v>
      </c>
      <c r="R4540" s="42">
        <v>0</v>
      </c>
      <c r="S4540" s="42">
        <f>N4540-R4540</f>
        <v>583.76</v>
      </c>
      <c r="T4540" s="38">
        <v>2108</v>
      </c>
      <c r="U4540" s="14">
        <f>S4540/H4540</f>
        <v>0.33447544834698906</v>
      </c>
      <c r="V4540" s="19"/>
      <c r="W4540" s="19"/>
      <c r="X4540" s="37" t="s">
        <v>3472</v>
      </c>
    </row>
    <row r="4541" spans="1:37" ht="16.5" customHeight="1">
      <c r="A4541" s="38">
        <v>14</v>
      </c>
      <c r="B4541" s="39">
        <v>10712</v>
      </c>
      <c r="C4541" s="38">
        <v>10284502</v>
      </c>
      <c r="D4541" s="40" t="s">
        <v>198</v>
      </c>
      <c r="E4541" s="38">
        <v>20</v>
      </c>
      <c r="F4541" s="38">
        <v>78</v>
      </c>
      <c r="G4541" s="38" t="s">
        <v>23</v>
      </c>
      <c r="H4541" s="42">
        <v>1293</v>
      </c>
      <c r="I4541" s="57"/>
      <c r="J4541" s="44">
        <v>43463</v>
      </c>
      <c r="K4541" s="42">
        <v>0</v>
      </c>
      <c r="L4541" s="42">
        <v>860.37</v>
      </c>
      <c r="M4541" s="44">
        <v>45199</v>
      </c>
      <c r="N4541" s="42">
        <v>432.63</v>
      </c>
      <c r="O4541" s="42">
        <v>0</v>
      </c>
      <c r="P4541" s="45">
        <v>0.13</v>
      </c>
      <c r="Q4541" s="42">
        <v>0</v>
      </c>
      <c r="R4541" s="42">
        <v>0</v>
      </c>
      <c r="S4541" s="42">
        <v>432.63</v>
      </c>
      <c r="T4541" s="38">
        <v>5000</v>
      </c>
      <c r="U4541" s="14">
        <f>S4541/H4541</f>
        <v>0.33459396751740139</v>
      </c>
      <c r="V4541" s="19"/>
      <c r="W4541" s="19"/>
      <c r="X4541" s="37" t="s">
        <v>3458</v>
      </c>
    </row>
    <row r="4542" spans="1:37" ht="16.5" customHeight="1">
      <c r="A4542" s="38">
        <v>43</v>
      </c>
      <c r="B4542" s="39">
        <v>10744</v>
      </c>
      <c r="C4542" s="38">
        <v>10293918</v>
      </c>
      <c r="D4542" s="40" t="s">
        <v>2499</v>
      </c>
      <c r="E4542" s="38">
        <v>3</v>
      </c>
      <c r="F4542" s="38">
        <v>99</v>
      </c>
      <c r="G4542" s="38" t="s">
        <v>23</v>
      </c>
      <c r="H4542" s="42">
        <v>1227.9000000000001</v>
      </c>
      <c r="I4542" s="2"/>
      <c r="J4542" s="44">
        <v>42853</v>
      </c>
      <c r="K4542" s="42">
        <v>0</v>
      </c>
      <c r="L4542" s="42">
        <v>798.98</v>
      </c>
      <c r="M4542" s="44">
        <v>45016</v>
      </c>
      <c r="N4542" s="42">
        <f>H4542-K4542-L4542</f>
        <v>428.92000000000007</v>
      </c>
      <c r="O4542" s="42">
        <v>20</v>
      </c>
      <c r="P4542" s="45">
        <v>0.13</v>
      </c>
      <c r="Q4542" s="42">
        <v>2.2999999999999998</v>
      </c>
      <c r="R4542" s="42">
        <v>17.7</v>
      </c>
      <c r="S4542" s="42">
        <v>411.22</v>
      </c>
      <c r="T4542" s="38">
        <v>2106</v>
      </c>
      <c r="U4542" s="14">
        <f>S4542/H4542</f>
        <v>0.33489697858131767</v>
      </c>
      <c r="V4542" s="19"/>
      <c r="W4542" s="19"/>
      <c r="X4542" s="37" t="s">
        <v>3463</v>
      </c>
    </row>
    <row r="4543" spans="1:37" ht="16.5" customHeight="1">
      <c r="A4543" s="38">
        <v>38</v>
      </c>
      <c r="B4543" s="39">
        <v>10744</v>
      </c>
      <c r="C4543" s="38">
        <v>10293913</v>
      </c>
      <c r="D4543" s="40" t="s">
        <v>2498</v>
      </c>
      <c r="E4543" s="38">
        <v>1</v>
      </c>
      <c r="F4543" s="38">
        <v>99</v>
      </c>
      <c r="G4543" s="38" t="s">
        <v>23</v>
      </c>
      <c r="H4543" s="42">
        <v>311.23</v>
      </c>
      <c r="I4543" s="2"/>
      <c r="J4543" s="44">
        <v>42853</v>
      </c>
      <c r="K4543" s="42">
        <v>0</v>
      </c>
      <c r="L4543" s="42">
        <v>202.55</v>
      </c>
      <c r="M4543" s="44">
        <v>45016</v>
      </c>
      <c r="N4543" s="42">
        <f>H4543-K4543-L4543</f>
        <v>108.68</v>
      </c>
      <c r="O4543" s="42">
        <v>5</v>
      </c>
      <c r="P4543" s="45">
        <v>0.13</v>
      </c>
      <c r="Q4543" s="42">
        <v>0.57999999999999996</v>
      </c>
      <c r="R4543" s="42">
        <v>4.42</v>
      </c>
      <c r="S4543" s="42">
        <v>104.26</v>
      </c>
      <c r="T4543" s="38">
        <v>2106</v>
      </c>
      <c r="U4543" s="14">
        <f>S4543/H4543</f>
        <v>0.33499341323137227</v>
      </c>
      <c r="V4543" s="19"/>
      <c r="W4543" s="19"/>
      <c r="X4543" s="37" t="s">
        <v>3463</v>
      </c>
    </row>
    <row r="4544" spans="1:37" ht="16.5" customHeight="1">
      <c r="A4544" s="38">
        <v>45</v>
      </c>
      <c r="B4544" s="39">
        <v>10744</v>
      </c>
      <c r="C4544" s="38">
        <v>10293919</v>
      </c>
      <c r="D4544" s="40" t="s">
        <v>1677</v>
      </c>
      <c r="E4544" s="38">
        <v>1</v>
      </c>
      <c r="F4544" s="38">
        <v>99</v>
      </c>
      <c r="G4544" s="38" t="s">
        <v>23</v>
      </c>
      <c r="H4544" s="42">
        <v>311.23</v>
      </c>
      <c r="I4544" s="2"/>
      <c r="J4544" s="44">
        <v>42853</v>
      </c>
      <c r="K4544" s="42">
        <v>0</v>
      </c>
      <c r="L4544" s="42">
        <v>202.55</v>
      </c>
      <c r="M4544" s="44">
        <v>45016</v>
      </c>
      <c r="N4544" s="42">
        <f>H4544-K4544-L4544</f>
        <v>108.68</v>
      </c>
      <c r="O4544" s="42">
        <v>5</v>
      </c>
      <c r="P4544" s="45">
        <v>0.13</v>
      </c>
      <c r="Q4544" s="42">
        <v>0.57999999999999996</v>
      </c>
      <c r="R4544" s="42">
        <v>4.42</v>
      </c>
      <c r="S4544" s="42">
        <v>104.26</v>
      </c>
      <c r="T4544" s="38">
        <v>5000</v>
      </c>
      <c r="U4544" s="14">
        <f>S4544/H4544</f>
        <v>0.33499341323137227</v>
      </c>
      <c r="V4544" s="19"/>
      <c r="W4544" s="19"/>
      <c r="X4544" s="37" t="s">
        <v>3463</v>
      </c>
    </row>
    <row r="4545" spans="1:37" ht="16.5" customHeight="1">
      <c r="A4545" s="38">
        <v>293</v>
      </c>
      <c r="B4545" s="39">
        <v>10741</v>
      </c>
      <c r="C4545" s="38">
        <v>10282386</v>
      </c>
      <c r="D4545" s="40" t="s">
        <v>759</v>
      </c>
      <c r="E4545" s="38">
        <v>1</v>
      </c>
      <c r="F4545" s="38">
        <v>120</v>
      </c>
      <c r="G4545" s="38" t="s">
        <v>21</v>
      </c>
      <c r="H4545" s="42">
        <v>43000</v>
      </c>
      <c r="I4545" s="56"/>
      <c r="J4545" s="44">
        <v>42612</v>
      </c>
      <c r="K4545" s="42">
        <v>0</v>
      </c>
      <c r="L4545" s="42">
        <v>28595.1</v>
      </c>
      <c r="M4545" s="44">
        <v>45169</v>
      </c>
      <c r="N4545" s="42">
        <f>H4545-K4545-L4545</f>
        <v>14404.900000000001</v>
      </c>
      <c r="O4545" s="42">
        <v>0</v>
      </c>
      <c r="P4545" s="45">
        <v>0.13</v>
      </c>
      <c r="Q4545" s="42">
        <v>0</v>
      </c>
      <c r="R4545" s="42">
        <v>0</v>
      </c>
      <c r="S4545" s="42">
        <f>N4545-R4545</f>
        <v>14404.900000000001</v>
      </c>
      <c r="T4545" s="38">
        <v>5000</v>
      </c>
      <c r="U4545" s="14">
        <f>S4545/H4545</f>
        <v>0.33499767441860467</v>
      </c>
      <c r="V4545" s="19"/>
      <c r="W4545" s="19"/>
      <c r="X4545" s="37" t="s">
        <v>3462</v>
      </c>
    </row>
    <row r="4546" spans="1:37" ht="16.5" customHeight="1">
      <c r="A4546" s="38">
        <v>50</v>
      </c>
      <c r="B4546" s="39">
        <v>10741</v>
      </c>
      <c r="C4546" s="38">
        <v>10282319</v>
      </c>
      <c r="D4546" s="40" t="s">
        <v>2221</v>
      </c>
      <c r="E4546" s="38">
        <v>2</v>
      </c>
      <c r="F4546" s="38">
        <v>120</v>
      </c>
      <c r="G4546" s="38" t="s">
        <v>21</v>
      </c>
      <c r="H4546" s="42">
        <v>50146</v>
      </c>
      <c r="I4546" s="2"/>
      <c r="J4546" s="44">
        <v>42521</v>
      </c>
      <c r="K4546" s="42">
        <v>0</v>
      </c>
      <c r="L4546" s="42">
        <v>33347.11</v>
      </c>
      <c r="M4546" s="44">
        <v>45077</v>
      </c>
      <c r="N4546" s="42">
        <f>H4546-K4546-L4546</f>
        <v>16798.89</v>
      </c>
      <c r="O4546" s="42">
        <v>0</v>
      </c>
      <c r="P4546" s="45">
        <v>0.13</v>
      </c>
      <c r="Q4546" s="42">
        <v>0</v>
      </c>
      <c r="R4546" s="42">
        <v>0</v>
      </c>
      <c r="S4546" s="42">
        <f>N4546-R4546</f>
        <v>16798.89</v>
      </c>
      <c r="T4546" s="38">
        <v>2107</v>
      </c>
      <c r="U4546" s="14">
        <f>S4546/H4546</f>
        <v>0.33499960116459937</v>
      </c>
      <c r="V4546" s="19"/>
      <c r="W4546" s="19"/>
      <c r="X4546" s="37" t="s">
        <v>3462</v>
      </c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</row>
    <row r="4547" spans="1:37" ht="16.5" customHeight="1">
      <c r="A4547" s="38">
        <v>3</v>
      </c>
      <c r="B4547" s="39">
        <v>10873</v>
      </c>
      <c r="C4547" s="38">
        <v>10312854</v>
      </c>
      <c r="D4547" s="40" t="s">
        <v>1794</v>
      </c>
      <c r="E4547" s="38">
        <v>1</v>
      </c>
      <c r="F4547" s="38">
        <v>120</v>
      </c>
      <c r="G4547" s="38" t="s">
        <v>21</v>
      </c>
      <c r="H4547" s="42">
        <v>450602.63</v>
      </c>
      <c r="I4547" s="49"/>
      <c r="J4547" s="44">
        <v>42551</v>
      </c>
      <c r="K4547" s="42">
        <v>0</v>
      </c>
      <c r="L4547" s="42">
        <v>299650.68</v>
      </c>
      <c r="M4547" s="44">
        <v>45107</v>
      </c>
      <c r="N4547" s="42">
        <f>H4547-K4547-L4547</f>
        <v>150951.95000000001</v>
      </c>
      <c r="O4547" s="42">
        <v>0</v>
      </c>
      <c r="P4547" s="45">
        <v>0.13</v>
      </c>
      <c r="Q4547" s="42">
        <v>0</v>
      </c>
      <c r="R4547" s="42">
        <v>0</v>
      </c>
      <c r="S4547" s="42">
        <f>N4547-R4547</f>
        <v>150951.95000000001</v>
      </c>
      <c r="T4547" s="38">
        <v>1802</v>
      </c>
      <c r="U4547" s="14">
        <f>S4547/H4547</f>
        <v>0.33500015301730485</v>
      </c>
      <c r="V4547" s="19"/>
      <c r="W4547" s="19"/>
      <c r="X4547" s="37" t="s">
        <v>3480</v>
      </c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</row>
    <row r="4548" spans="1:37" ht="16.5" customHeight="1">
      <c r="A4548" s="38">
        <v>11</v>
      </c>
      <c r="B4548" s="39">
        <v>40708</v>
      </c>
      <c r="C4548" s="38">
        <v>10278856</v>
      </c>
      <c r="D4548" s="40" t="s">
        <v>1242</v>
      </c>
      <c r="E4548" s="38">
        <v>1</v>
      </c>
      <c r="F4548" s="38">
        <v>120</v>
      </c>
      <c r="G4548" s="38" t="s">
        <v>262</v>
      </c>
      <c r="H4548" s="42">
        <v>67007</v>
      </c>
      <c r="I4548" s="2"/>
      <c r="J4548" s="44">
        <v>42459</v>
      </c>
      <c r="K4548" s="42">
        <v>0</v>
      </c>
      <c r="L4548" s="42">
        <v>44559.58</v>
      </c>
      <c r="M4548" s="44">
        <v>45016</v>
      </c>
      <c r="N4548" s="42">
        <f>H4548-K4548-L4548</f>
        <v>22447.42</v>
      </c>
      <c r="O4548" s="42">
        <v>0</v>
      </c>
      <c r="P4548" s="45">
        <v>0.13</v>
      </c>
      <c r="Q4548" s="42">
        <v>0</v>
      </c>
      <c r="R4548" s="42">
        <v>0</v>
      </c>
      <c r="S4548" s="42">
        <v>22447.42</v>
      </c>
      <c r="T4548" s="38">
        <v>5000</v>
      </c>
      <c r="U4548" s="14">
        <f>S4548/H4548</f>
        <v>0.3350011192860447</v>
      </c>
      <c r="V4548" s="19"/>
      <c r="W4548" s="19"/>
      <c r="X4548" s="37" t="s">
        <v>3467</v>
      </c>
    </row>
    <row r="4549" spans="1:37" ht="16.5" customHeight="1">
      <c r="A4549" s="38">
        <v>521</v>
      </c>
      <c r="B4549" s="39">
        <v>40712</v>
      </c>
      <c r="C4549" s="38">
        <v>10303680</v>
      </c>
      <c r="D4549" s="40" t="s">
        <v>301</v>
      </c>
      <c r="E4549" s="38">
        <v>1</v>
      </c>
      <c r="F4549" s="38">
        <v>120</v>
      </c>
      <c r="G4549" s="38" t="s">
        <v>21</v>
      </c>
      <c r="H4549" s="42">
        <v>19128.68</v>
      </c>
      <c r="I4549" s="55"/>
      <c r="J4549" s="44">
        <v>42578</v>
      </c>
      <c r="K4549" s="42">
        <v>0</v>
      </c>
      <c r="L4549" s="42">
        <v>12720.55</v>
      </c>
      <c r="M4549" s="44">
        <v>45138</v>
      </c>
      <c r="N4549" s="42">
        <f>H4549-K4549-L4549</f>
        <v>6408.130000000001</v>
      </c>
      <c r="O4549" s="42">
        <v>0</v>
      </c>
      <c r="P4549" s="45">
        <v>0.13</v>
      </c>
      <c r="Q4549" s="42">
        <v>0</v>
      </c>
      <c r="R4549" s="42">
        <v>0</v>
      </c>
      <c r="S4549" s="42">
        <v>6408.13</v>
      </c>
      <c r="T4549" s="38">
        <v>5000</v>
      </c>
      <c r="U4549" s="14">
        <f>S4549/H4549</f>
        <v>0.33500116056100054</v>
      </c>
      <c r="V4549" s="19"/>
      <c r="W4549" s="19"/>
      <c r="X4549" s="37" t="s">
        <v>3467</v>
      </c>
    </row>
    <row r="4550" spans="1:37" ht="16.5" customHeight="1">
      <c r="A4550" s="38">
        <v>54</v>
      </c>
      <c r="B4550" s="39">
        <v>10733</v>
      </c>
      <c r="C4550" s="38">
        <v>10290799</v>
      </c>
      <c r="D4550" s="40" t="s">
        <v>209</v>
      </c>
      <c r="E4550" s="38">
        <v>250</v>
      </c>
      <c r="F4550" s="38">
        <v>90</v>
      </c>
      <c r="G4550" s="38" t="s">
        <v>23</v>
      </c>
      <c r="H4550" s="42">
        <v>10575</v>
      </c>
      <c r="I4550" s="55"/>
      <c r="J4550" s="44">
        <v>43124</v>
      </c>
      <c r="K4550" s="42">
        <v>0</v>
      </c>
      <c r="L4550" s="42">
        <v>7032.36</v>
      </c>
      <c r="M4550" s="44">
        <v>45138</v>
      </c>
      <c r="N4550" s="42">
        <f>H4550-K4550-L4550</f>
        <v>3542.6400000000003</v>
      </c>
      <c r="O4550" s="42">
        <v>0</v>
      </c>
      <c r="P4550" s="45">
        <v>0.13</v>
      </c>
      <c r="Q4550" s="42">
        <v>0</v>
      </c>
      <c r="R4550" s="42">
        <v>0</v>
      </c>
      <c r="S4550" s="42">
        <v>3542.64</v>
      </c>
      <c r="T4550" s="38">
        <v>5000</v>
      </c>
      <c r="U4550" s="14">
        <f>S4550/H4550</f>
        <v>0.33500141843971631</v>
      </c>
      <c r="V4550" s="19"/>
      <c r="W4550" s="19"/>
      <c r="X4550" s="37" t="s">
        <v>3460</v>
      </c>
    </row>
    <row r="4551" spans="1:37" ht="16.5" customHeight="1">
      <c r="A4551" s="38">
        <v>108</v>
      </c>
      <c r="B4551" s="39">
        <v>10724</v>
      </c>
      <c r="C4551" s="38">
        <v>10276450</v>
      </c>
      <c r="D4551" s="40" t="s">
        <v>287</v>
      </c>
      <c r="E4551" s="58">
        <v>2</v>
      </c>
      <c r="F4551" s="38">
        <v>120</v>
      </c>
      <c r="G4551" s="38" t="s">
        <v>21</v>
      </c>
      <c r="H4551" s="42">
        <v>22529.919999999998</v>
      </c>
      <c r="I4551" s="57"/>
      <c r="J4551" s="44">
        <v>42642</v>
      </c>
      <c r="K4551" s="42">
        <v>0</v>
      </c>
      <c r="L4551" s="42">
        <v>14982.32</v>
      </c>
      <c r="M4551" s="44">
        <v>45199</v>
      </c>
      <c r="N4551" s="42">
        <f>H4551-K4551-L4551</f>
        <v>7547.5999999999985</v>
      </c>
      <c r="O4551" s="42">
        <v>0</v>
      </c>
      <c r="P4551" s="45">
        <v>0.13</v>
      </c>
      <c r="Q4551" s="42">
        <v>0</v>
      </c>
      <c r="R4551" s="42">
        <v>0</v>
      </c>
      <c r="S4551" s="42">
        <f>N4551-R4551</f>
        <v>7547.5999999999985</v>
      </c>
      <c r="T4551" s="38">
        <v>2109</v>
      </c>
      <c r="U4551" s="14">
        <f>S4551/H4551</f>
        <v>0.33500340880038632</v>
      </c>
      <c r="V4551" s="19"/>
      <c r="W4551" s="19"/>
      <c r="X4551" s="37" t="s">
        <v>3459</v>
      </c>
    </row>
    <row r="4552" spans="1:37" ht="16.5" customHeight="1">
      <c r="A4552" s="38">
        <v>387</v>
      </c>
      <c r="B4552" s="39">
        <v>10736</v>
      </c>
      <c r="C4552" s="38">
        <v>10284199</v>
      </c>
      <c r="D4552" s="40" t="s">
        <v>1339</v>
      </c>
      <c r="E4552" s="38">
        <v>1</v>
      </c>
      <c r="F4552" s="38">
        <v>120</v>
      </c>
      <c r="G4552" s="38" t="s">
        <v>21</v>
      </c>
      <c r="H4552" s="42">
        <v>16285.25</v>
      </c>
      <c r="I4552" s="55"/>
      <c r="J4552" s="44">
        <v>42578</v>
      </c>
      <c r="K4552" s="42">
        <v>0</v>
      </c>
      <c r="L4552" s="42">
        <v>10829.5</v>
      </c>
      <c r="M4552" s="44">
        <v>45138</v>
      </c>
      <c r="N4552" s="42">
        <f>H4552-K4552-L4552</f>
        <v>5455.75</v>
      </c>
      <c r="O4552" s="42">
        <v>0</v>
      </c>
      <c r="P4552" s="45">
        <v>0.13</v>
      </c>
      <c r="Q4552" s="42">
        <v>0</v>
      </c>
      <c r="R4552" s="42">
        <v>0</v>
      </c>
      <c r="S4552" s="42">
        <v>5455.75</v>
      </c>
      <c r="T4552" s="38">
        <v>5000</v>
      </c>
      <c r="U4552" s="14">
        <f>S4552/H4552</f>
        <v>0.33501174375585269</v>
      </c>
      <c r="V4552" s="19"/>
      <c r="W4552" s="19"/>
      <c r="X4552" s="37" t="s">
        <v>3461</v>
      </c>
    </row>
    <row r="4553" spans="1:37" ht="16.5" customHeight="1">
      <c r="A4553" s="38">
        <v>77</v>
      </c>
      <c r="B4553" s="39">
        <v>10743</v>
      </c>
      <c r="C4553" s="38">
        <v>10301082</v>
      </c>
      <c r="D4553" s="40" t="s">
        <v>2210</v>
      </c>
      <c r="E4553" s="38">
        <v>30</v>
      </c>
      <c r="F4553" s="38">
        <v>93</v>
      </c>
      <c r="G4553" s="38" t="s">
        <v>23</v>
      </c>
      <c r="H4553" s="42">
        <v>8389.2000000000007</v>
      </c>
      <c r="I4553" s="2"/>
      <c r="J4553" s="44">
        <v>43032</v>
      </c>
      <c r="K4553" s="42">
        <v>0</v>
      </c>
      <c r="L4553" s="42">
        <v>5465.86</v>
      </c>
      <c r="M4553" s="44">
        <v>45077</v>
      </c>
      <c r="N4553" s="42">
        <f>H4553-K4553-L4553</f>
        <v>2923.3400000000011</v>
      </c>
      <c r="O4553" s="42">
        <v>120</v>
      </c>
      <c r="P4553" s="45">
        <v>0.13</v>
      </c>
      <c r="Q4553" s="42">
        <v>13.81</v>
      </c>
      <c r="R4553" s="42">
        <v>106.19</v>
      </c>
      <c r="S4553" s="42">
        <f>N4553-R4553</f>
        <v>2817.150000000001</v>
      </c>
      <c r="T4553" s="38">
        <v>5000</v>
      </c>
      <c r="U4553" s="14">
        <f>S4553/H4553</f>
        <v>0.33580675153769141</v>
      </c>
      <c r="V4553" s="19"/>
      <c r="W4553" s="19"/>
      <c r="X4553" s="37" t="s">
        <v>3463</v>
      </c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</row>
    <row r="4554" spans="1:37" ht="16.5" customHeight="1">
      <c r="A4554" s="38">
        <v>289</v>
      </c>
      <c r="B4554" s="39">
        <v>10739</v>
      </c>
      <c r="C4554" s="38">
        <v>10278307</v>
      </c>
      <c r="D4554" s="40" t="s">
        <v>1069</v>
      </c>
      <c r="E4554" s="38">
        <v>302</v>
      </c>
      <c r="F4554" s="38">
        <v>82</v>
      </c>
      <c r="G4554" s="38" t="s">
        <v>23</v>
      </c>
      <c r="H4554" s="42">
        <v>7287.26</v>
      </c>
      <c r="I4554" s="56"/>
      <c r="J4554" s="44">
        <v>43341</v>
      </c>
      <c r="K4554" s="42">
        <v>0</v>
      </c>
      <c r="L4554" s="42">
        <v>4836.3</v>
      </c>
      <c r="M4554" s="44">
        <v>45169</v>
      </c>
      <c r="N4554" s="42">
        <f>H4554-K4554-L4554</f>
        <v>2450.96</v>
      </c>
      <c r="O4554" s="42">
        <v>0</v>
      </c>
      <c r="P4554" s="45">
        <v>0.13</v>
      </c>
      <c r="Q4554" s="42">
        <v>0</v>
      </c>
      <c r="R4554" s="42">
        <v>0</v>
      </c>
      <c r="S4554" s="42">
        <v>2450.96</v>
      </c>
      <c r="T4554" s="38">
        <v>2506</v>
      </c>
      <c r="U4554" s="14">
        <f>S4554/H4554</f>
        <v>0.3363349187486106</v>
      </c>
      <c r="V4554" s="19"/>
      <c r="W4554" s="19"/>
      <c r="X4554" s="37" t="s">
        <v>3462</v>
      </c>
    </row>
    <row r="4555" spans="1:37" ht="16.5" customHeight="1">
      <c r="A4555" s="38">
        <v>335</v>
      </c>
      <c r="B4555" s="39">
        <v>10741</v>
      </c>
      <c r="C4555" s="38">
        <v>10282056</v>
      </c>
      <c r="D4555" s="40" t="s">
        <v>1069</v>
      </c>
      <c r="E4555" s="38">
        <v>320</v>
      </c>
      <c r="F4555" s="38">
        <v>82</v>
      </c>
      <c r="G4555" s="38" t="s">
        <v>23</v>
      </c>
      <c r="H4555" s="42">
        <v>7721.6</v>
      </c>
      <c r="I4555" s="56"/>
      <c r="J4555" s="44">
        <v>43341</v>
      </c>
      <c r="K4555" s="42">
        <v>0</v>
      </c>
      <c r="L4555" s="42">
        <v>5124.46</v>
      </c>
      <c r="M4555" s="44">
        <v>45169</v>
      </c>
      <c r="N4555" s="42">
        <f>H4555-K4555-L4555</f>
        <v>2597.1400000000003</v>
      </c>
      <c r="O4555" s="42">
        <v>0</v>
      </c>
      <c r="P4555" s="45">
        <v>0.13</v>
      </c>
      <c r="Q4555" s="42">
        <v>0</v>
      </c>
      <c r="R4555" s="42">
        <v>0</v>
      </c>
      <c r="S4555" s="42">
        <f>N4555-R4555</f>
        <v>2597.1400000000003</v>
      </c>
      <c r="T4555" s="38">
        <v>2506</v>
      </c>
      <c r="U4555" s="14">
        <f>S4555/H4555</f>
        <v>0.33634738914214674</v>
      </c>
      <c r="V4555" s="19"/>
      <c r="W4555" s="19"/>
      <c r="X4555" s="37" t="s">
        <v>3462</v>
      </c>
    </row>
    <row r="4556" spans="1:37" ht="16.5" customHeight="1">
      <c r="A4556" s="38">
        <v>698</v>
      </c>
      <c r="B4556" s="39">
        <v>40708</v>
      </c>
      <c r="C4556" s="38">
        <v>10278140</v>
      </c>
      <c r="D4556" s="40" t="s">
        <v>901</v>
      </c>
      <c r="E4556" s="58">
        <v>4</v>
      </c>
      <c r="F4556" s="38">
        <v>63</v>
      </c>
      <c r="G4556" s="38" t="s">
        <v>23</v>
      </c>
      <c r="H4556" s="42">
        <v>1885.13</v>
      </c>
      <c r="I4556" s="57"/>
      <c r="J4556" s="44">
        <v>43858</v>
      </c>
      <c r="K4556" s="42">
        <v>0</v>
      </c>
      <c r="L4556" s="42">
        <v>1250.8599999999999</v>
      </c>
      <c r="M4556" s="44">
        <v>45199</v>
      </c>
      <c r="N4556" s="42">
        <f>H4556-L4556</f>
        <v>634.27000000000021</v>
      </c>
      <c r="O4556" s="42">
        <v>0</v>
      </c>
      <c r="P4556" s="45">
        <v>0.13</v>
      </c>
      <c r="Q4556" s="42">
        <v>0</v>
      </c>
      <c r="R4556" s="42">
        <v>0</v>
      </c>
      <c r="S4556" s="42">
        <f>N4556</f>
        <v>634.27000000000021</v>
      </c>
      <c r="T4556" s="38">
        <v>2101</v>
      </c>
      <c r="U4556" s="14">
        <f>S4556/H4556</f>
        <v>0.33645955451348192</v>
      </c>
      <c r="V4556" s="19"/>
      <c r="W4556" s="19"/>
      <c r="X4556" s="37" t="s">
        <v>3467</v>
      </c>
    </row>
    <row r="4557" spans="1:37" ht="16.5" customHeight="1">
      <c r="A4557" s="38">
        <v>732</v>
      </c>
      <c r="B4557" s="39">
        <v>40709</v>
      </c>
      <c r="C4557" s="38">
        <v>10285333</v>
      </c>
      <c r="D4557" s="40" t="s">
        <v>655</v>
      </c>
      <c r="E4557" s="58">
        <v>1</v>
      </c>
      <c r="F4557" s="38">
        <v>63</v>
      </c>
      <c r="G4557" s="38" t="s">
        <v>23</v>
      </c>
      <c r="H4557" s="42">
        <v>954.18</v>
      </c>
      <c r="I4557" s="57"/>
      <c r="J4557" s="44">
        <v>43858</v>
      </c>
      <c r="K4557" s="42">
        <v>0</v>
      </c>
      <c r="L4557" s="42">
        <v>633.13</v>
      </c>
      <c r="M4557" s="44">
        <v>45199</v>
      </c>
      <c r="N4557" s="42">
        <f>H4557-K4557-L4557</f>
        <v>321.04999999999995</v>
      </c>
      <c r="O4557" s="42">
        <v>0</v>
      </c>
      <c r="P4557" s="45">
        <v>0.13</v>
      </c>
      <c r="Q4557" s="42">
        <v>0</v>
      </c>
      <c r="R4557" s="42">
        <v>0</v>
      </c>
      <c r="S4557" s="42">
        <f>N4557-R4557</f>
        <v>321.04999999999995</v>
      </c>
      <c r="T4557" s="38">
        <v>2101</v>
      </c>
      <c r="U4557" s="14">
        <f>S4557/H4557</f>
        <v>0.336466913999455</v>
      </c>
      <c r="V4557" s="19"/>
      <c r="W4557" s="19"/>
      <c r="X4557" s="37" t="s">
        <v>3467</v>
      </c>
    </row>
    <row r="4558" spans="1:37" ht="16.5" customHeight="1">
      <c r="A4558" s="38">
        <v>731</v>
      </c>
      <c r="B4558" s="39">
        <v>40709</v>
      </c>
      <c r="C4558" s="38">
        <v>10285327</v>
      </c>
      <c r="D4558" s="40" t="s">
        <v>924</v>
      </c>
      <c r="E4558" s="58">
        <v>1</v>
      </c>
      <c r="F4558" s="38">
        <v>63</v>
      </c>
      <c r="G4558" s="38" t="s">
        <v>23</v>
      </c>
      <c r="H4558" s="42">
        <v>861.61</v>
      </c>
      <c r="I4558" s="57"/>
      <c r="J4558" s="44">
        <v>43858</v>
      </c>
      <c r="K4558" s="42">
        <v>0</v>
      </c>
      <c r="L4558" s="42">
        <v>571.66999999999996</v>
      </c>
      <c r="M4558" s="44">
        <v>45199</v>
      </c>
      <c r="N4558" s="42">
        <f>H4558-K4558-L4558</f>
        <v>289.94000000000005</v>
      </c>
      <c r="O4558" s="42">
        <v>0</v>
      </c>
      <c r="P4558" s="45">
        <v>0.13</v>
      </c>
      <c r="Q4558" s="42">
        <v>0</v>
      </c>
      <c r="R4558" s="42">
        <v>0</v>
      </c>
      <c r="S4558" s="42">
        <f>N4558-R4558</f>
        <v>289.94000000000005</v>
      </c>
      <c r="T4558" s="38">
        <v>5000</v>
      </c>
      <c r="U4558" s="14">
        <f>S4558/H4558</f>
        <v>0.33650955768851343</v>
      </c>
      <c r="V4558" s="19"/>
      <c r="W4558" s="19"/>
      <c r="X4558" s="37" t="s">
        <v>3467</v>
      </c>
    </row>
    <row r="4559" spans="1:37" ht="16.5" customHeight="1">
      <c r="A4559" s="38">
        <v>728</v>
      </c>
      <c r="B4559" s="39">
        <v>40709</v>
      </c>
      <c r="C4559" s="38">
        <v>10285320</v>
      </c>
      <c r="D4559" s="40" t="s">
        <v>922</v>
      </c>
      <c r="E4559" s="58">
        <v>1</v>
      </c>
      <c r="F4559" s="38">
        <v>63</v>
      </c>
      <c r="G4559" s="38" t="s">
        <v>23</v>
      </c>
      <c r="H4559" s="42">
        <v>496.08</v>
      </c>
      <c r="I4559" s="57"/>
      <c r="J4559" s="44">
        <v>43858</v>
      </c>
      <c r="K4559" s="42">
        <v>0</v>
      </c>
      <c r="L4559" s="42">
        <v>329.12</v>
      </c>
      <c r="M4559" s="44">
        <v>45199</v>
      </c>
      <c r="N4559" s="42">
        <f>H4559-K4559-L4559</f>
        <v>166.95999999999998</v>
      </c>
      <c r="O4559" s="42">
        <v>0</v>
      </c>
      <c r="P4559" s="45">
        <v>0.13</v>
      </c>
      <c r="Q4559" s="42">
        <v>0</v>
      </c>
      <c r="R4559" s="42">
        <v>0</v>
      </c>
      <c r="S4559" s="42">
        <f>N4559-R4559</f>
        <v>166.95999999999998</v>
      </c>
      <c r="T4559" s="38">
        <v>2101</v>
      </c>
      <c r="U4559" s="14">
        <f>S4559/H4559</f>
        <v>0.33655861957748745</v>
      </c>
      <c r="V4559" s="19"/>
      <c r="W4559" s="19"/>
      <c r="X4559" s="37" t="s">
        <v>3467</v>
      </c>
    </row>
    <row r="4560" spans="1:37" ht="16.5" customHeight="1">
      <c r="A4560" s="38">
        <v>389</v>
      </c>
      <c r="B4560" s="39">
        <v>10736</v>
      </c>
      <c r="C4560" s="38">
        <v>10284204</v>
      </c>
      <c r="D4560" s="40" t="s">
        <v>724</v>
      </c>
      <c r="E4560" s="38">
        <v>1</v>
      </c>
      <c r="F4560" s="38">
        <v>120</v>
      </c>
      <c r="G4560" s="38" t="s">
        <v>21</v>
      </c>
      <c r="H4560" s="42">
        <v>14102.56</v>
      </c>
      <c r="I4560" s="55"/>
      <c r="J4560" s="44">
        <v>42612</v>
      </c>
      <c r="K4560" s="42">
        <v>0</v>
      </c>
      <c r="L4560" s="42">
        <v>9266.68</v>
      </c>
      <c r="M4560" s="44">
        <v>45138</v>
      </c>
      <c r="N4560" s="42">
        <f>H4560-K4560-L4560</f>
        <v>4835.8799999999992</v>
      </c>
      <c r="O4560" s="42">
        <v>100</v>
      </c>
      <c r="P4560" s="45">
        <v>0.13</v>
      </c>
      <c r="Q4560" s="42">
        <v>11.5</v>
      </c>
      <c r="R4560" s="42">
        <v>88.5</v>
      </c>
      <c r="S4560" s="42">
        <v>4747.38</v>
      </c>
      <c r="T4560" s="38">
        <v>5000</v>
      </c>
      <c r="U4560" s="14">
        <f>S4560/H4560</f>
        <v>0.33663249792945399</v>
      </c>
      <c r="V4560" s="19"/>
      <c r="W4560" s="19"/>
      <c r="X4560" s="37" t="s">
        <v>3461</v>
      </c>
    </row>
    <row r="4561" spans="1:37" ht="16.5" customHeight="1">
      <c r="A4561" s="38">
        <v>733</v>
      </c>
      <c r="B4561" s="39">
        <v>40709</v>
      </c>
      <c r="C4561" s="38">
        <v>10285336</v>
      </c>
      <c r="D4561" s="40" t="s">
        <v>923</v>
      </c>
      <c r="E4561" s="58">
        <v>16</v>
      </c>
      <c r="F4561" s="38">
        <v>63</v>
      </c>
      <c r="G4561" s="38" t="s">
        <v>23</v>
      </c>
      <c r="H4561" s="42">
        <v>407.12</v>
      </c>
      <c r="I4561" s="57"/>
      <c r="J4561" s="44">
        <v>43858</v>
      </c>
      <c r="K4561" s="42">
        <v>0</v>
      </c>
      <c r="L4561" s="42">
        <v>270.05</v>
      </c>
      <c r="M4561" s="44">
        <v>45199</v>
      </c>
      <c r="N4561" s="42">
        <f>H4561-K4561-L4561</f>
        <v>137.07</v>
      </c>
      <c r="O4561" s="42">
        <v>0</v>
      </c>
      <c r="P4561" s="45">
        <v>0.13</v>
      </c>
      <c r="Q4561" s="42">
        <v>0</v>
      </c>
      <c r="R4561" s="42">
        <v>0</v>
      </c>
      <c r="S4561" s="42">
        <f>N4561-R4561</f>
        <v>137.07</v>
      </c>
      <c r="T4561" s="38">
        <v>5000</v>
      </c>
      <c r="U4561" s="14">
        <f>S4561/H4561</f>
        <v>0.33668205934368245</v>
      </c>
      <c r="V4561" s="19"/>
      <c r="W4561" s="19"/>
      <c r="X4561" s="37" t="s">
        <v>3467</v>
      </c>
    </row>
    <row r="4562" spans="1:37" ht="16.5" customHeight="1">
      <c r="A4562" s="38">
        <v>42</v>
      </c>
      <c r="B4562" s="39">
        <v>10744</v>
      </c>
      <c r="C4562" s="38">
        <v>10293917</v>
      </c>
      <c r="D4562" s="40" t="s">
        <v>1692</v>
      </c>
      <c r="E4562" s="38">
        <v>3</v>
      </c>
      <c r="F4562" s="38">
        <v>99</v>
      </c>
      <c r="G4562" s="38" t="s">
        <v>23</v>
      </c>
      <c r="H4562" s="42">
        <v>4333.95</v>
      </c>
      <c r="I4562" s="2"/>
      <c r="J4562" s="44">
        <v>42853</v>
      </c>
      <c r="K4562" s="42">
        <v>0</v>
      </c>
      <c r="L4562" s="42">
        <v>2820.32</v>
      </c>
      <c r="M4562" s="44">
        <v>45016</v>
      </c>
      <c r="N4562" s="42">
        <f>H4562-K4562-L4562</f>
        <v>1513.6299999999997</v>
      </c>
      <c r="O4562" s="42">
        <v>60</v>
      </c>
      <c r="P4562" s="45">
        <v>0.13</v>
      </c>
      <c r="Q4562" s="42">
        <v>6.9</v>
      </c>
      <c r="R4562" s="42">
        <v>53.1</v>
      </c>
      <c r="S4562" s="42">
        <v>1460.53</v>
      </c>
      <c r="T4562" s="38">
        <v>2106</v>
      </c>
      <c r="U4562" s="14">
        <f>S4562/H4562</f>
        <v>0.33699742728919346</v>
      </c>
      <c r="V4562" s="19"/>
      <c r="W4562" s="19"/>
      <c r="X4562" s="37" t="s">
        <v>3463</v>
      </c>
    </row>
    <row r="4563" spans="1:37" ht="16.5" customHeight="1">
      <c r="A4563" s="38">
        <v>729</v>
      </c>
      <c r="B4563" s="39">
        <v>40709</v>
      </c>
      <c r="C4563" s="38">
        <v>10285325</v>
      </c>
      <c r="D4563" s="40" t="s">
        <v>923</v>
      </c>
      <c r="E4563" s="58">
        <v>2</v>
      </c>
      <c r="F4563" s="38">
        <v>63</v>
      </c>
      <c r="G4563" s="38" t="s">
        <v>23</v>
      </c>
      <c r="H4563" s="42">
        <v>50.89</v>
      </c>
      <c r="I4563" s="57"/>
      <c r="J4563" s="44">
        <v>43858</v>
      </c>
      <c r="K4563" s="42">
        <v>0</v>
      </c>
      <c r="L4563" s="42">
        <v>33.74</v>
      </c>
      <c r="M4563" s="44">
        <v>45199</v>
      </c>
      <c r="N4563" s="42">
        <f>H4563-K4563-L4563</f>
        <v>17.149999999999999</v>
      </c>
      <c r="O4563" s="42">
        <v>0</v>
      </c>
      <c r="P4563" s="45">
        <v>0.13</v>
      </c>
      <c r="Q4563" s="42">
        <v>0</v>
      </c>
      <c r="R4563" s="42">
        <v>0</v>
      </c>
      <c r="S4563" s="42">
        <f>N4563-R4563</f>
        <v>17.149999999999999</v>
      </c>
      <c r="T4563" s="38">
        <v>5000</v>
      </c>
      <c r="U4563" s="14">
        <f>S4563/H4563</f>
        <v>0.33700137551581838</v>
      </c>
      <c r="V4563" s="19"/>
      <c r="W4563" s="19"/>
      <c r="X4563" s="37" t="s">
        <v>3467</v>
      </c>
    </row>
    <row r="4564" spans="1:37" ht="16.5" customHeight="1">
      <c r="A4564" s="38">
        <v>275</v>
      </c>
      <c r="B4564" s="39">
        <v>10746</v>
      </c>
      <c r="C4564" s="38">
        <v>10310729</v>
      </c>
      <c r="D4564" s="40" t="s">
        <v>611</v>
      </c>
      <c r="E4564" s="58">
        <v>4</v>
      </c>
      <c r="F4564" s="38">
        <v>81</v>
      </c>
      <c r="G4564" s="38" t="s">
        <v>23</v>
      </c>
      <c r="H4564" s="42">
        <v>5470.08</v>
      </c>
      <c r="I4564" s="57"/>
      <c r="J4564" s="44">
        <v>43400</v>
      </c>
      <c r="K4564" s="42">
        <v>0</v>
      </c>
      <c r="L4564" s="42">
        <v>3624.62</v>
      </c>
      <c r="M4564" s="44">
        <v>45199</v>
      </c>
      <c r="N4564" s="42">
        <f>H4564-K4564-L4564</f>
        <v>1845.46</v>
      </c>
      <c r="O4564" s="42">
        <v>0</v>
      </c>
      <c r="P4564" s="45">
        <v>0.13</v>
      </c>
      <c r="Q4564" s="42">
        <v>0</v>
      </c>
      <c r="R4564" s="42">
        <v>0</v>
      </c>
      <c r="S4564" s="42">
        <f>N4564-R4564</f>
        <v>1845.46</v>
      </c>
      <c r="T4564" s="38">
        <v>5000</v>
      </c>
      <c r="U4564" s="14">
        <f>S4564/H4564</f>
        <v>0.33737349362349361</v>
      </c>
      <c r="V4564" s="19"/>
      <c r="W4564" s="19"/>
      <c r="X4564" s="37" t="s">
        <v>3463</v>
      </c>
    </row>
    <row r="4565" spans="1:37" ht="16.5" customHeight="1">
      <c r="A4565" s="38">
        <v>364</v>
      </c>
      <c r="B4565" s="39">
        <v>40704</v>
      </c>
      <c r="C4565" s="38">
        <v>10303488</v>
      </c>
      <c r="D4565" s="40" t="s">
        <v>883</v>
      </c>
      <c r="E4565" s="58">
        <v>9</v>
      </c>
      <c r="F4565" s="38">
        <v>81</v>
      </c>
      <c r="G4565" s="38" t="s">
        <v>23</v>
      </c>
      <c r="H4565" s="42">
        <v>17692.29</v>
      </c>
      <c r="I4565" s="57"/>
      <c r="J4565" s="44">
        <v>43400</v>
      </c>
      <c r="K4565" s="42">
        <v>0</v>
      </c>
      <c r="L4565" s="42">
        <v>11723.35</v>
      </c>
      <c r="M4565" s="44">
        <v>45199</v>
      </c>
      <c r="N4565" s="42">
        <f>H4565-K4565-L4565</f>
        <v>5968.9400000000005</v>
      </c>
      <c r="O4565" s="42">
        <v>0</v>
      </c>
      <c r="P4565" s="45">
        <v>0.13</v>
      </c>
      <c r="Q4565" s="42">
        <v>0</v>
      </c>
      <c r="R4565" s="42">
        <v>0</v>
      </c>
      <c r="S4565" s="42">
        <f>N4565-R4565</f>
        <v>5968.9400000000005</v>
      </c>
      <c r="T4565" s="38">
        <v>2506</v>
      </c>
      <c r="U4565" s="14">
        <f>S4565/H4565</f>
        <v>0.33737520694042433</v>
      </c>
      <c r="V4565" s="19"/>
      <c r="W4565" s="19"/>
      <c r="X4565" s="37" t="s">
        <v>3463</v>
      </c>
    </row>
    <row r="4566" spans="1:37" ht="16.5" customHeight="1">
      <c r="A4566" s="38">
        <v>70</v>
      </c>
      <c r="B4566" s="39">
        <v>10708</v>
      </c>
      <c r="C4566" s="38">
        <v>10297170</v>
      </c>
      <c r="D4566" s="40" t="s">
        <v>92</v>
      </c>
      <c r="E4566" s="38">
        <v>4</v>
      </c>
      <c r="F4566" s="38">
        <v>81</v>
      </c>
      <c r="G4566" s="38" t="s">
        <v>23</v>
      </c>
      <c r="H4566" s="42">
        <v>6222.24</v>
      </c>
      <c r="I4566" s="57"/>
      <c r="J4566" s="44">
        <v>43400</v>
      </c>
      <c r="K4566" s="42">
        <v>0</v>
      </c>
      <c r="L4566" s="42">
        <v>4123</v>
      </c>
      <c r="M4566" s="44">
        <v>45199</v>
      </c>
      <c r="N4566" s="42">
        <v>2099.2399999999998</v>
      </c>
      <c r="O4566" s="42">
        <v>0</v>
      </c>
      <c r="P4566" s="45">
        <v>0.13</v>
      </c>
      <c r="Q4566" s="42">
        <v>0</v>
      </c>
      <c r="R4566" s="42">
        <v>0</v>
      </c>
      <c r="S4566" s="42">
        <v>2099.2399999999998</v>
      </c>
      <c r="T4566" s="38">
        <v>1601</v>
      </c>
      <c r="U4566" s="14">
        <f>S4566/H4566</f>
        <v>0.33737689320887654</v>
      </c>
      <c r="V4566" s="19"/>
      <c r="W4566" s="19"/>
      <c r="X4566" s="37" t="s">
        <v>3456</v>
      </c>
    </row>
    <row r="4567" spans="1:37" ht="16.5" customHeight="1">
      <c r="A4567" s="38">
        <v>7</v>
      </c>
      <c r="B4567" s="39">
        <v>20701</v>
      </c>
      <c r="C4567" s="38">
        <v>10280678</v>
      </c>
      <c r="D4567" s="40" t="s">
        <v>228</v>
      </c>
      <c r="E4567" s="58">
        <v>6</v>
      </c>
      <c r="F4567" s="38">
        <v>81</v>
      </c>
      <c r="G4567" s="38" t="s">
        <v>23</v>
      </c>
      <c r="H4567" s="42">
        <v>1025.6400000000001</v>
      </c>
      <c r="I4567" s="57"/>
      <c r="J4567" s="44">
        <v>43400</v>
      </c>
      <c r="K4567" s="42">
        <v>0</v>
      </c>
      <c r="L4567" s="42">
        <v>679.61</v>
      </c>
      <c r="M4567" s="44">
        <v>45199</v>
      </c>
      <c r="N4567" s="42">
        <f>H4567-K4567-L4567</f>
        <v>346.03000000000009</v>
      </c>
      <c r="O4567" s="42">
        <v>0</v>
      </c>
      <c r="P4567" s="45">
        <v>0.13</v>
      </c>
      <c r="Q4567" s="42">
        <v>0</v>
      </c>
      <c r="R4567" s="42">
        <v>0</v>
      </c>
      <c r="S4567" s="42">
        <f>N4567</f>
        <v>346.03000000000009</v>
      </c>
      <c r="T4567" s="38">
        <v>2506</v>
      </c>
      <c r="U4567" s="14">
        <f>S4567/H4567</f>
        <v>0.33737958737958745</v>
      </c>
      <c r="V4567" s="19"/>
      <c r="W4567" s="19"/>
      <c r="X4567" s="37" t="s">
        <v>3466</v>
      </c>
    </row>
    <row r="4568" spans="1:37" ht="16.5" customHeight="1">
      <c r="A4568" s="38">
        <v>152</v>
      </c>
      <c r="B4568" s="39">
        <v>10728</v>
      </c>
      <c r="C4568" s="38">
        <v>10282913</v>
      </c>
      <c r="D4568" s="40" t="s">
        <v>77</v>
      </c>
      <c r="E4568" s="58">
        <v>2</v>
      </c>
      <c r="F4568" s="38">
        <v>81</v>
      </c>
      <c r="G4568" s="38" t="s">
        <v>23</v>
      </c>
      <c r="H4568" s="42">
        <v>1042</v>
      </c>
      <c r="I4568" s="57"/>
      <c r="J4568" s="44">
        <v>43400</v>
      </c>
      <c r="K4568" s="42">
        <v>0</v>
      </c>
      <c r="L4568" s="42">
        <v>690.45</v>
      </c>
      <c r="M4568" s="44">
        <v>45199</v>
      </c>
      <c r="N4568" s="42">
        <f>H4568-L4568</f>
        <v>351.54999999999995</v>
      </c>
      <c r="O4568" s="42">
        <v>0</v>
      </c>
      <c r="P4568" s="45">
        <v>0.13</v>
      </c>
      <c r="Q4568" s="42">
        <v>0</v>
      </c>
      <c r="R4568" s="42">
        <v>0</v>
      </c>
      <c r="S4568" s="42">
        <f>N4568</f>
        <v>351.54999999999995</v>
      </c>
      <c r="T4568" s="38">
        <v>2506</v>
      </c>
      <c r="U4568" s="14">
        <f>S4568/H4568</f>
        <v>0.33738003838771591</v>
      </c>
      <c r="V4568" s="19"/>
      <c r="W4568" s="19"/>
      <c r="X4568" s="37" t="s">
        <v>3459</v>
      </c>
    </row>
    <row r="4569" spans="1:37" ht="16.5" customHeight="1">
      <c r="A4569" s="38">
        <v>80</v>
      </c>
      <c r="B4569" s="39">
        <v>10754</v>
      </c>
      <c r="C4569" s="38">
        <v>10296227</v>
      </c>
      <c r="D4569" s="40" t="s">
        <v>661</v>
      </c>
      <c r="E4569" s="38">
        <v>2</v>
      </c>
      <c r="F4569" s="38">
        <v>81</v>
      </c>
      <c r="G4569" s="38" t="s">
        <v>23</v>
      </c>
      <c r="H4569" s="42">
        <v>1042</v>
      </c>
      <c r="I4569" s="57"/>
      <c r="J4569" s="44">
        <v>43400</v>
      </c>
      <c r="K4569" s="42">
        <v>0</v>
      </c>
      <c r="L4569" s="42">
        <v>690.45</v>
      </c>
      <c r="M4569" s="44">
        <v>45199</v>
      </c>
      <c r="N4569" s="42">
        <f>H4569-K4569-L4569</f>
        <v>351.54999999999995</v>
      </c>
      <c r="O4569" s="42">
        <v>0</v>
      </c>
      <c r="P4569" s="45">
        <v>0.13</v>
      </c>
      <c r="Q4569" s="42">
        <v>0</v>
      </c>
      <c r="R4569" s="42">
        <v>0</v>
      </c>
      <c r="S4569" s="42">
        <f>N4569</f>
        <v>351.54999999999995</v>
      </c>
      <c r="T4569" s="38">
        <v>2506</v>
      </c>
      <c r="U4569" s="14">
        <f>S4569/H4569</f>
        <v>0.33738003838771591</v>
      </c>
      <c r="V4569" s="19"/>
      <c r="W4569" s="19"/>
      <c r="X4569" s="37" t="s">
        <v>3464</v>
      </c>
    </row>
    <row r="4570" spans="1:37" ht="16.5" customHeight="1">
      <c r="A4570" s="38">
        <v>151</v>
      </c>
      <c r="B4570" s="39">
        <v>10728</v>
      </c>
      <c r="C4570" s="38">
        <v>10282912</v>
      </c>
      <c r="D4570" s="40" t="s">
        <v>343</v>
      </c>
      <c r="E4570" s="58">
        <v>2</v>
      </c>
      <c r="F4570" s="38">
        <v>81</v>
      </c>
      <c r="G4570" s="38" t="s">
        <v>23</v>
      </c>
      <c r="H4570" s="42">
        <v>760</v>
      </c>
      <c r="I4570" s="57"/>
      <c r="J4570" s="44">
        <v>43400</v>
      </c>
      <c r="K4570" s="42">
        <v>0</v>
      </c>
      <c r="L4570" s="42">
        <v>503.57</v>
      </c>
      <c r="M4570" s="44">
        <v>45199</v>
      </c>
      <c r="N4570" s="42">
        <f>H4570-L4570</f>
        <v>256.43</v>
      </c>
      <c r="O4570" s="42">
        <v>0</v>
      </c>
      <c r="P4570" s="45">
        <v>0.13</v>
      </c>
      <c r="Q4570" s="42">
        <v>0</v>
      </c>
      <c r="R4570" s="42">
        <v>0</v>
      </c>
      <c r="S4570" s="42">
        <f>N4570</f>
        <v>256.43</v>
      </c>
      <c r="T4570" s="38">
        <v>2506</v>
      </c>
      <c r="U4570" s="14">
        <f>S4570/H4570</f>
        <v>0.33740789473684213</v>
      </c>
      <c r="V4570" s="19"/>
      <c r="W4570" s="19"/>
      <c r="X4570" s="37" t="s">
        <v>3459</v>
      </c>
    </row>
    <row r="4571" spans="1:37" ht="16.5" customHeight="1">
      <c r="A4571" s="38">
        <v>938</v>
      </c>
      <c r="B4571" s="39">
        <v>10800</v>
      </c>
      <c r="C4571" s="38">
        <v>10314997</v>
      </c>
      <c r="D4571" s="40" t="s">
        <v>2089</v>
      </c>
      <c r="E4571" s="38">
        <v>1</v>
      </c>
      <c r="F4571" s="38">
        <v>120</v>
      </c>
      <c r="G4571" s="38" t="s">
        <v>21</v>
      </c>
      <c r="H4571" s="42">
        <v>159634.1</v>
      </c>
      <c r="I4571" s="2"/>
      <c r="J4571" s="44">
        <v>43131</v>
      </c>
      <c r="K4571" s="42">
        <v>0</v>
      </c>
      <c r="L4571" s="42">
        <v>80881.27</v>
      </c>
      <c r="M4571" s="44">
        <v>45077</v>
      </c>
      <c r="N4571" s="42">
        <f>H4571-K4571-L4571</f>
        <v>78752.83</v>
      </c>
      <c r="O4571" s="42">
        <v>28000</v>
      </c>
      <c r="P4571" s="45">
        <v>0.13</v>
      </c>
      <c r="Q4571" s="42">
        <v>3221.24</v>
      </c>
      <c r="R4571" s="42">
        <v>24778.76</v>
      </c>
      <c r="S4571" s="42">
        <f>N4571-R4571</f>
        <v>53974.070000000007</v>
      </c>
      <c r="T4571" s="38">
        <v>2505</v>
      </c>
      <c r="U4571" s="14">
        <f>S4571/H4571</f>
        <v>0.33811115544861658</v>
      </c>
      <c r="V4571" s="19"/>
      <c r="W4571" s="19"/>
      <c r="X4571" s="37" t="s">
        <v>3465</v>
      </c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</row>
    <row r="4572" spans="1:37" ht="16.5" customHeight="1">
      <c r="A4572" s="38">
        <v>118</v>
      </c>
      <c r="B4572" s="39">
        <v>50099</v>
      </c>
      <c r="C4572" s="38">
        <v>10297307</v>
      </c>
      <c r="D4572" s="40" t="s">
        <v>2568</v>
      </c>
      <c r="E4572" s="38">
        <v>40</v>
      </c>
      <c r="F4572" s="38">
        <v>102</v>
      </c>
      <c r="G4572" s="38" t="s">
        <v>23</v>
      </c>
      <c r="H4572" s="42">
        <v>22256</v>
      </c>
      <c r="I4572" s="2"/>
      <c r="J4572" s="44">
        <v>42758</v>
      </c>
      <c r="K4572" s="42">
        <v>0</v>
      </c>
      <c r="L4572" s="42">
        <v>14729.72</v>
      </c>
      <c r="M4572" s="44">
        <v>45016</v>
      </c>
      <c r="N4572" s="42">
        <f>H4572-K4572-L4572</f>
        <v>7526.2800000000007</v>
      </c>
      <c r="O4572" s="42">
        <v>0</v>
      </c>
      <c r="P4572" s="45">
        <v>0.13</v>
      </c>
      <c r="Q4572" s="42">
        <v>0</v>
      </c>
      <c r="R4572" s="42">
        <v>0</v>
      </c>
      <c r="S4572" s="42">
        <v>7526.28</v>
      </c>
      <c r="T4572" s="38">
        <v>2005</v>
      </c>
      <c r="U4572" s="14">
        <f>S4572/H4572</f>
        <v>0.33816858375269587</v>
      </c>
      <c r="V4572" s="19"/>
      <c r="W4572" s="19"/>
      <c r="X4572" s="37" t="s">
        <v>3468</v>
      </c>
    </row>
    <row r="4573" spans="1:37" ht="16.5" customHeight="1">
      <c r="A4573" s="38">
        <v>113</v>
      </c>
      <c r="B4573" s="39">
        <v>50099</v>
      </c>
      <c r="C4573" s="38">
        <v>10297304</v>
      </c>
      <c r="D4573" s="40" t="s">
        <v>529</v>
      </c>
      <c r="E4573" s="38">
        <v>40</v>
      </c>
      <c r="F4573" s="38">
        <v>102</v>
      </c>
      <c r="G4573" s="38" t="s">
        <v>23</v>
      </c>
      <c r="H4573" s="42">
        <v>8342</v>
      </c>
      <c r="I4573" s="2"/>
      <c r="J4573" s="44">
        <v>42758</v>
      </c>
      <c r="K4573" s="42">
        <v>0</v>
      </c>
      <c r="L4573" s="42">
        <v>5520.94</v>
      </c>
      <c r="M4573" s="44">
        <v>45016</v>
      </c>
      <c r="N4573" s="42">
        <f>H4573-K4573-L4573</f>
        <v>2821.0600000000004</v>
      </c>
      <c r="O4573" s="42">
        <v>0</v>
      </c>
      <c r="P4573" s="45">
        <v>0.13</v>
      </c>
      <c r="Q4573" s="42">
        <v>0</v>
      </c>
      <c r="R4573" s="42">
        <v>0</v>
      </c>
      <c r="S4573" s="42">
        <v>2821.06</v>
      </c>
      <c r="T4573" s="38">
        <v>5000</v>
      </c>
      <c r="U4573" s="14">
        <f>S4573/H4573</f>
        <v>0.33817549748261805</v>
      </c>
      <c r="V4573" s="19"/>
      <c r="W4573" s="19"/>
      <c r="X4573" s="37" t="s">
        <v>3468</v>
      </c>
    </row>
    <row r="4574" spans="1:37" ht="16.5" customHeight="1">
      <c r="A4574" s="38">
        <v>9</v>
      </c>
      <c r="B4574" s="39">
        <v>40708</v>
      </c>
      <c r="C4574" s="38">
        <v>10278855</v>
      </c>
      <c r="D4574" s="40" t="s">
        <v>1242</v>
      </c>
      <c r="E4574" s="38">
        <v>1</v>
      </c>
      <c r="F4574" s="38">
        <v>120</v>
      </c>
      <c r="G4574" s="38" t="s">
        <v>262</v>
      </c>
      <c r="H4574" s="42">
        <v>1159537.1000000001</v>
      </c>
      <c r="I4574" s="2"/>
      <c r="J4574" s="44">
        <v>42459</v>
      </c>
      <c r="K4574" s="42">
        <v>0</v>
      </c>
      <c r="L4574" s="42">
        <v>761912.51</v>
      </c>
      <c r="M4574" s="44">
        <v>44985</v>
      </c>
      <c r="N4574" s="42">
        <f>H4574-K4574-L4574</f>
        <v>397624.59000000008</v>
      </c>
      <c r="O4574" s="42">
        <v>6096</v>
      </c>
      <c r="P4574" s="45">
        <v>0.13</v>
      </c>
      <c r="Q4574" s="42">
        <v>701.31</v>
      </c>
      <c r="R4574" s="42">
        <v>5394.69</v>
      </c>
      <c r="S4574" s="42">
        <f>N4574-R4574</f>
        <v>392229.90000000008</v>
      </c>
      <c r="T4574" s="38">
        <v>5000</v>
      </c>
      <c r="U4574" s="14">
        <f>S4574/H4574</f>
        <v>0.33826420905376814</v>
      </c>
      <c r="V4574" s="19"/>
      <c r="W4574" s="19"/>
      <c r="X4574" s="37" t="s">
        <v>3467</v>
      </c>
    </row>
    <row r="4575" spans="1:37" ht="16.5" customHeight="1">
      <c r="A4575" s="38">
        <v>32</v>
      </c>
      <c r="B4575" s="39">
        <v>50100</v>
      </c>
      <c r="C4575" s="38">
        <v>10308865</v>
      </c>
      <c r="D4575" s="40" t="s">
        <v>145</v>
      </c>
      <c r="E4575" s="38">
        <v>28</v>
      </c>
      <c r="F4575" s="38">
        <v>85</v>
      </c>
      <c r="G4575" s="38" t="s">
        <v>23</v>
      </c>
      <c r="H4575" s="42">
        <v>18055.52</v>
      </c>
      <c r="I4575" s="56"/>
      <c r="J4575" s="44">
        <v>43277</v>
      </c>
      <c r="K4575" s="42">
        <v>0</v>
      </c>
      <c r="L4575" s="42">
        <v>11947.33</v>
      </c>
      <c r="M4575" s="44">
        <v>45169</v>
      </c>
      <c r="N4575" s="42">
        <f>H4575-K4575-L4575</f>
        <v>6108.1900000000005</v>
      </c>
      <c r="O4575" s="42">
        <v>0</v>
      </c>
      <c r="P4575" s="45">
        <v>0.13</v>
      </c>
      <c r="Q4575" s="42">
        <v>0</v>
      </c>
      <c r="R4575" s="42">
        <v>0</v>
      </c>
      <c r="S4575" s="42">
        <v>6108.19</v>
      </c>
      <c r="T4575" s="38">
        <v>5000</v>
      </c>
      <c r="U4575" s="14">
        <f>S4575/H4575</f>
        <v>0.33830042003775018</v>
      </c>
      <c r="V4575" s="19"/>
      <c r="W4575" s="19"/>
      <c r="X4575" s="37" t="s">
        <v>3477</v>
      </c>
    </row>
    <row r="4576" spans="1:37" ht="16.5" customHeight="1">
      <c r="A4576" s="38">
        <v>41</v>
      </c>
      <c r="B4576" s="39">
        <v>50099</v>
      </c>
      <c r="C4576" s="38">
        <v>10297456</v>
      </c>
      <c r="D4576" s="40" t="s">
        <v>844</v>
      </c>
      <c r="E4576" s="38">
        <v>1</v>
      </c>
      <c r="F4576" s="38">
        <v>60</v>
      </c>
      <c r="G4576" s="38" t="s">
        <v>23</v>
      </c>
      <c r="H4576" s="42">
        <v>2077.02</v>
      </c>
      <c r="I4576" s="2"/>
      <c r="J4576" s="44">
        <v>43827</v>
      </c>
      <c r="K4576" s="42">
        <v>0</v>
      </c>
      <c r="L4576" s="42">
        <v>1282.54</v>
      </c>
      <c r="M4576" s="44">
        <v>45016</v>
      </c>
      <c r="N4576" s="42">
        <f>H4576-K4576-L4576</f>
        <v>794.48</v>
      </c>
      <c r="O4576" s="42">
        <v>100</v>
      </c>
      <c r="P4576" s="45">
        <v>0.13</v>
      </c>
      <c r="Q4576" s="42">
        <v>11.5</v>
      </c>
      <c r="R4576" s="42">
        <v>88.5</v>
      </c>
      <c r="S4576" s="42">
        <v>705.98</v>
      </c>
      <c r="T4576" s="38">
        <v>5000</v>
      </c>
      <c r="U4576" s="14">
        <f>S4576/H4576</f>
        <v>0.33990043427603012</v>
      </c>
      <c r="V4576" s="19"/>
      <c r="W4576" s="19"/>
      <c r="X4576" s="37" t="s">
        <v>3468</v>
      </c>
    </row>
    <row r="4577" spans="1:24" ht="16.5" customHeight="1">
      <c r="A4577" s="38">
        <v>1145</v>
      </c>
      <c r="B4577" s="39">
        <v>10800</v>
      </c>
      <c r="C4577" s="38">
        <v>10316791</v>
      </c>
      <c r="D4577" s="40" t="s">
        <v>3018</v>
      </c>
      <c r="E4577" s="58">
        <v>1</v>
      </c>
      <c r="F4577" s="38">
        <v>120</v>
      </c>
      <c r="G4577" s="38" t="s">
        <v>21</v>
      </c>
      <c r="H4577" s="42">
        <v>170438.67</v>
      </c>
      <c r="I4577" s="37"/>
      <c r="J4577" s="44">
        <v>43311</v>
      </c>
      <c r="K4577" s="42">
        <v>0</v>
      </c>
      <c r="L4577" s="42">
        <v>86355.74</v>
      </c>
      <c r="M4577" s="44">
        <v>45237</v>
      </c>
      <c r="N4577" s="42">
        <v>84082.93</v>
      </c>
      <c r="O4577" s="42">
        <v>29521.95</v>
      </c>
      <c r="P4577" s="45">
        <f>IF(J4577&lt;DATEVALUE("2009-1-1"),3%,13%)</f>
        <v>0.13</v>
      </c>
      <c r="Q4577" s="42">
        <f>IF(P4577=13%,ROUND(O4577/(1+P4577)*P4577,2),ROUND(O4577/(1+0.03)*0.02,2))</f>
        <v>3396.33</v>
      </c>
      <c r="R4577" s="42">
        <f>O4577-Q4577</f>
        <v>26125.620000000003</v>
      </c>
      <c r="S4577" s="42">
        <f>N4577-R4577</f>
        <v>57957.30999999999</v>
      </c>
      <c r="T4577" s="38">
        <v>2505</v>
      </c>
      <c r="U4577" s="14">
        <f>S4577/H4577</f>
        <v>0.34004788936689068</v>
      </c>
      <c r="V4577" s="19"/>
      <c r="W4577" s="19"/>
      <c r="X4577" s="37" t="s">
        <v>3465</v>
      </c>
    </row>
    <row r="4578" spans="1:24" ht="16.5" customHeight="1">
      <c r="A4578" s="38">
        <v>3</v>
      </c>
      <c r="B4578" s="39">
        <v>10727</v>
      </c>
      <c r="C4578" s="38">
        <v>10311263</v>
      </c>
      <c r="D4578" s="40" t="s">
        <v>209</v>
      </c>
      <c r="E4578" s="38">
        <v>100</v>
      </c>
      <c r="F4578" s="38">
        <v>106</v>
      </c>
      <c r="G4578" s="38" t="s">
        <v>23</v>
      </c>
      <c r="H4578" s="42">
        <v>4230</v>
      </c>
      <c r="I4578" s="2"/>
      <c r="J4578" s="44">
        <v>42624</v>
      </c>
      <c r="K4578" s="42">
        <v>0</v>
      </c>
      <c r="L4578" s="42">
        <v>2790.86</v>
      </c>
      <c r="M4578" s="44">
        <v>45016</v>
      </c>
      <c r="N4578" s="42">
        <f>H4578-K4578-L4578</f>
        <v>1439.1399999999999</v>
      </c>
      <c r="O4578" s="42">
        <v>0</v>
      </c>
      <c r="P4578" s="45">
        <v>0.13</v>
      </c>
      <c r="Q4578" s="42">
        <v>0</v>
      </c>
      <c r="R4578" s="42">
        <v>0</v>
      </c>
      <c r="S4578" s="42">
        <v>1439.14</v>
      </c>
      <c r="T4578" s="38">
        <v>5000</v>
      </c>
      <c r="U4578" s="14">
        <f>S4578/H4578</f>
        <v>0.34022222222222226</v>
      </c>
      <c r="V4578" s="19"/>
      <c r="W4578" s="19"/>
      <c r="X4578" s="37" t="s">
        <v>3471</v>
      </c>
    </row>
    <row r="4579" spans="1:24" ht="16.5" customHeight="1">
      <c r="A4579" s="38">
        <v>366</v>
      </c>
      <c r="B4579" s="39">
        <v>40704</v>
      </c>
      <c r="C4579" s="38">
        <v>10303499</v>
      </c>
      <c r="D4579" s="40" t="s">
        <v>178</v>
      </c>
      <c r="E4579" s="58">
        <v>40</v>
      </c>
      <c r="F4579" s="38">
        <v>80</v>
      </c>
      <c r="G4579" s="38" t="s">
        <v>23</v>
      </c>
      <c r="H4579" s="42">
        <v>965.2</v>
      </c>
      <c r="I4579" s="57"/>
      <c r="J4579" s="44">
        <v>43432</v>
      </c>
      <c r="K4579" s="42">
        <v>0</v>
      </c>
      <c r="L4579" s="42">
        <v>636.78</v>
      </c>
      <c r="M4579" s="44">
        <v>45199</v>
      </c>
      <c r="N4579" s="42">
        <f>H4579-K4579-L4579</f>
        <v>328.42000000000007</v>
      </c>
      <c r="O4579" s="42">
        <v>0</v>
      </c>
      <c r="P4579" s="45">
        <v>0.13</v>
      </c>
      <c r="Q4579" s="42">
        <v>0</v>
      </c>
      <c r="R4579" s="42">
        <v>0</v>
      </c>
      <c r="S4579" s="42">
        <f>N4579-R4579</f>
        <v>328.42000000000007</v>
      </c>
      <c r="T4579" s="38">
        <v>2506</v>
      </c>
      <c r="U4579" s="14">
        <f>S4579/H4579</f>
        <v>0.34026108578532954</v>
      </c>
      <c r="V4579" s="19"/>
      <c r="W4579" s="19"/>
      <c r="X4579" s="37" t="s">
        <v>3463</v>
      </c>
    </row>
    <row r="4580" spans="1:24" ht="16.5" customHeight="1">
      <c r="A4580" s="38">
        <v>103</v>
      </c>
      <c r="B4580" s="39">
        <v>10709</v>
      </c>
      <c r="C4580" s="38">
        <v>10310278</v>
      </c>
      <c r="D4580" s="40" t="s">
        <v>123</v>
      </c>
      <c r="E4580" s="38">
        <v>4</v>
      </c>
      <c r="F4580" s="38">
        <v>80</v>
      </c>
      <c r="G4580" s="38" t="s">
        <v>23</v>
      </c>
      <c r="H4580" s="42">
        <v>7217.88</v>
      </c>
      <c r="I4580" s="57"/>
      <c r="J4580" s="44">
        <v>43432</v>
      </c>
      <c r="K4580" s="42">
        <v>0</v>
      </c>
      <c r="L4580" s="42">
        <v>4761.82</v>
      </c>
      <c r="M4580" s="44">
        <v>45199</v>
      </c>
      <c r="N4580" s="42">
        <v>2456.06</v>
      </c>
      <c r="O4580" s="42">
        <v>0</v>
      </c>
      <c r="P4580" s="45">
        <v>0.13</v>
      </c>
      <c r="Q4580" s="42">
        <v>0</v>
      </c>
      <c r="R4580" s="42">
        <v>0</v>
      </c>
      <c r="S4580" s="42">
        <v>2456.06</v>
      </c>
      <c r="T4580" s="38">
        <v>2506</v>
      </c>
      <c r="U4580" s="14">
        <f>S4580/H4580</f>
        <v>0.34027442961091064</v>
      </c>
      <c r="V4580" s="19"/>
      <c r="W4580" s="19"/>
      <c r="X4580" s="37" t="s">
        <v>3456</v>
      </c>
    </row>
    <row r="4581" spans="1:24" ht="16.5" customHeight="1">
      <c r="A4581" s="38">
        <v>227</v>
      </c>
      <c r="B4581" s="39">
        <v>10731</v>
      </c>
      <c r="C4581" s="38">
        <v>10289311</v>
      </c>
      <c r="D4581" s="40" t="s">
        <v>400</v>
      </c>
      <c r="E4581" s="58">
        <v>3</v>
      </c>
      <c r="F4581" s="38">
        <v>80</v>
      </c>
      <c r="G4581" s="38" t="s">
        <v>23</v>
      </c>
      <c r="H4581" s="42">
        <v>512.82000000000005</v>
      </c>
      <c r="I4581" s="57"/>
      <c r="J4581" s="44">
        <v>43432</v>
      </c>
      <c r="K4581" s="42">
        <v>0</v>
      </c>
      <c r="L4581" s="42">
        <v>338.32</v>
      </c>
      <c r="M4581" s="44">
        <v>45199</v>
      </c>
      <c r="N4581" s="42">
        <f>H4581-K4581-L4581</f>
        <v>174.50000000000006</v>
      </c>
      <c r="O4581" s="42">
        <v>0</v>
      </c>
      <c r="P4581" s="45">
        <v>0.13</v>
      </c>
      <c r="Q4581" s="42">
        <v>0</v>
      </c>
      <c r="R4581" s="42">
        <v>0</v>
      </c>
      <c r="S4581" s="42">
        <f>N4581-R4581</f>
        <v>174.50000000000006</v>
      </c>
      <c r="T4581" s="38">
        <v>5000</v>
      </c>
      <c r="U4581" s="14">
        <f>S4581/H4581</f>
        <v>0.34027534027534034</v>
      </c>
      <c r="V4581" s="19"/>
      <c r="W4581" s="19"/>
      <c r="X4581" s="37" t="s">
        <v>3459</v>
      </c>
    </row>
    <row r="4582" spans="1:24" ht="16.5" customHeight="1">
      <c r="A4582" s="38">
        <v>144</v>
      </c>
      <c r="B4582" s="39">
        <v>10726</v>
      </c>
      <c r="C4582" s="38">
        <v>10300052</v>
      </c>
      <c r="D4582" s="40" t="s">
        <v>319</v>
      </c>
      <c r="E4582" s="58">
        <v>50</v>
      </c>
      <c r="F4582" s="38">
        <v>80</v>
      </c>
      <c r="G4582" s="38" t="s">
        <v>23</v>
      </c>
      <c r="H4582" s="42">
        <v>2944.5</v>
      </c>
      <c r="I4582" s="57"/>
      <c r="J4582" s="44">
        <v>43432</v>
      </c>
      <c r="K4582" s="42">
        <v>0</v>
      </c>
      <c r="L4582" s="42">
        <v>1942.55</v>
      </c>
      <c r="M4582" s="44">
        <v>45199</v>
      </c>
      <c r="N4582" s="42">
        <f>H4582-L4582</f>
        <v>1001.95</v>
      </c>
      <c r="O4582" s="42">
        <v>0</v>
      </c>
      <c r="P4582" s="45">
        <v>0.13</v>
      </c>
      <c r="Q4582" s="42">
        <v>0</v>
      </c>
      <c r="R4582" s="42">
        <v>0</v>
      </c>
      <c r="S4582" s="42">
        <f>N4582</f>
        <v>1001.95</v>
      </c>
      <c r="T4582" s="38">
        <v>5000</v>
      </c>
      <c r="U4582" s="14">
        <f>S4582/H4582</f>
        <v>0.34027848531159793</v>
      </c>
      <c r="V4582" s="19"/>
      <c r="W4582" s="19"/>
      <c r="X4582" s="37" t="s">
        <v>3459</v>
      </c>
    </row>
    <row r="4583" spans="1:24" ht="16.5" customHeight="1">
      <c r="A4583" s="38">
        <v>143</v>
      </c>
      <c r="B4583" s="39">
        <v>10726</v>
      </c>
      <c r="C4583" s="38">
        <v>10300049</v>
      </c>
      <c r="D4583" s="40" t="s">
        <v>318</v>
      </c>
      <c r="E4583" s="58">
        <v>19</v>
      </c>
      <c r="F4583" s="38">
        <v>80</v>
      </c>
      <c r="G4583" s="38" t="s">
        <v>23</v>
      </c>
      <c r="H4583" s="42">
        <v>1868.08</v>
      </c>
      <c r="I4583" s="57"/>
      <c r="J4583" s="44">
        <v>43432</v>
      </c>
      <c r="K4583" s="42">
        <v>0</v>
      </c>
      <c r="L4583" s="42">
        <v>1232.4000000000001</v>
      </c>
      <c r="M4583" s="44">
        <v>45199</v>
      </c>
      <c r="N4583" s="42">
        <f>H4583-L4583</f>
        <v>635.67999999999984</v>
      </c>
      <c r="O4583" s="42">
        <v>0</v>
      </c>
      <c r="P4583" s="45">
        <v>0.13</v>
      </c>
      <c r="Q4583" s="42">
        <v>0</v>
      </c>
      <c r="R4583" s="42">
        <v>0</v>
      </c>
      <c r="S4583" s="42">
        <f>N4583</f>
        <v>635.67999999999984</v>
      </c>
      <c r="T4583" s="38">
        <v>5000</v>
      </c>
      <c r="U4583" s="14">
        <f>S4583/H4583</f>
        <v>0.34028521262472694</v>
      </c>
      <c r="V4583" s="19"/>
      <c r="W4583" s="19"/>
      <c r="X4583" s="37" t="s">
        <v>3459</v>
      </c>
    </row>
    <row r="4584" spans="1:24" ht="16.5" customHeight="1">
      <c r="A4584" s="38">
        <v>365</v>
      </c>
      <c r="B4584" s="39">
        <v>40704</v>
      </c>
      <c r="C4584" s="38">
        <v>10303497</v>
      </c>
      <c r="D4584" s="40" t="s">
        <v>884</v>
      </c>
      <c r="E4584" s="58">
        <v>5</v>
      </c>
      <c r="F4584" s="38">
        <v>80</v>
      </c>
      <c r="G4584" s="38" t="s">
        <v>23</v>
      </c>
      <c r="H4584" s="42">
        <v>2605</v>
      </c>
      <c r="I4584" s="57"/>
      <c r="J4584" s="44">
        <v>43432</v>
      </c>
      <c r="K4584" s="42">
        <v>0</v>
      </c>
      <c r="L4584" s="42">
        <v>1718.55</v>
      </c>
      <c r="M4584" s="44">
        <v>45199</v>
      </c>
      <c r="N4584" s="42">
        <f>H4584-K4584-L4584</f>
        <v>886.45</v>
      </c>
      <c r="O4584" s="42">
        <v>0</v>
      </c>
      <c r="P4584" s="45">
        <v>0.13</v>
      </c>
      <c r="Q4584" s="42">
        <v>0</v>
      </c>
      <c r="R4584" s="42">
        <v>0</v>
      </c>
      <c r="S4584" s="42">
        <f>N4584-R4584</f>
        <v>886.45</v>
      </c>
      <c r="T4584" s="38">
        <v>2506</v>
      </c>
      <c r="U4584" s="14">
        <f>S4584/H4584</f>
        <v>0.34028790786948176</v>
      </c>
      <c r="V4584" s="19"/>
      <c r="W4584" s="19"/>
      <c r="X4584" s="37" t="s">
        <v>3463</v>
      </c>
    </row>
    <row r="4585" spans="1:24" ht="16.5" customHeight="1">
      <c r="A4585" s="38">
        <v>39</v>
      </c>
      <c r="B4585" s="39">
        <v>10711</v>
      </c>
      <c r="C4585" s="38">
        <v>10282992</v>
      </c>
      <c r="D4585" s="40" t="s">
        <v>178</v>
      </c>
      <c r="E4585" s="38">
        <v>50</v>
      </c>
      <c r="F4585" s="38">
        <v>80</v>
      </c>
      <c r="G4585" s="38" t="s">
        <v>23</v>
      </c>
      <c r="H4585" s="42">
        <v>1206.5</v>
      </c>
      <c r="I4585" s="57"/>
      <c r="J4585" s="44">
        <v>43432</v>
      </c>
      <c r="K4585" s="42">
        <v>0</v>
      </c>
      <c r="L4585" s="42">
        <v>795.94</v>
      </c>
      <c r="M4585" s="44">
        <v>45199</v>
      </c>
      <c r="N4585" s="42">
        <v>410.56</v>
      </c>
      <c r="O4585" s="42">
        <v>0</v>
      </c>
      <c r="P4585" s="45">
        <v>0.13</v>
      </c>
      <c r="Q4585" s="42">
        <v>0</v>
      </c>
      <c r="R4585" s="42">
        <v>0</v>
      </c>
      <c r="S4585" s="42">
        <v>410.56</v>
      </c>
      <c r="T4585" s="38">
        <v>2506</v>
      </c>
      <c r="U4585" s="14">
        <f>S4585/H4585</f>
        <v>0.34029009531703275</v>
      </c>
      <c r="V4585" s="19"/>
      <c r="W4585" s="19"/>
      <c r="X4585" s="37" t="s">
        <v>3457</v>
      </c>
    </row>
    <row r="4586" spans="1:24" ht="16.5" customHeight="1">
      <c r="A4586" s="38">
        <v>82</v>
      </c>
      <c r="B4586" s="39">
        <v>10717</v>
      </c>
      <c r="C4586" s="38">
        <v>10312311</v>
      </c>
      <c r="D4586" s="40" t="s">
        <v>228</v>
      </c>
      <c r="E4586" s="38">
        <v>12</v>
      </c>
      <c r="F4586" s="38">
        <v>80</v>
      </c>
      <c r="G4586" s="38" t="s">
        <v>23</v>
      </c>
      <c r="H4586" s="42">
        <v>2051.2800000000002</v>
      </c>
      <c r="I4586" s="57"/>
      <c r="J4586" s="44">
        <v>43432</v>
      </c>
      <c r="K4586" s="42">
        <v>0</v>
      </c>
      <c r="L4586" s="42">
        <v>1353.21</v>
      </c>
      <c r="M4586" s="44">
        <v>45199</v>
      </c>
      <c r="N4586" s="42">
        <v>698.07</v>
      </c>
      <c r="O4586" s="42">
        <v>0</v>
      </c>
      <c r="P4586" s="45">
        <v>0.13</v>
      </c>
      <c r="Q4586" s="42">
        <v>0</v>
      </c>
      <c r="R4586" s="42">
        <v>0</v>
      </c>
      <c r="S4586" s="42">
        <v>698.07</v>
      </c>
      <c r="T4586" s="38">
        <v>2506</v>
      </c>
      <c r="U4586" s="14">
        <f>S4586/H4586</f>
        <v>0.34030946530946532</v>
      </c>
      <c r="V4586" s="19"/>
      <c r="W4586" s="19"/>
      <c r="X4586" s="37" t="s">
        <v>3457</v>
      </c>
    </row>
    <row r="4587" spans="1:24" ht="16.5" customHeight="1">
      <c r="A4587" s="38">
        <v>39</v>
      </c>
      <c r="B4587" s="39">
        <v>10744</v>
      </c>
      <c r="C4587" s="38">
        <v>10293914</v>
      </c>
      <c r="D4587" s="40" t="s">
        <v>862</v>
      </c>
      <c r="E4587" s="38">
        <v>4</v>
      </c>
      <c r="F4587" s="38">
        <v>99</v>
      </c>
      <c r="G4587" s="38" t="s">
        <v>23</v>
      </c>
      <c r="H4587" s="42">
        <v>2965.12</v>
      </c>
      <c r="I4587" s="2"/>
      <c r="J4587" s="44">
        <v>42853</v>
      </c>
      <c r="K4587" s="42">
        <v>0</v>
      </c>
      <c r="L4587" s="42">
        <v>1929.51</v>
      </c>
      <c r="M4587" s="44">
        <v>45016</v>
      </c>
      <c r="N4587" s="42">
        <f>H4587-K4587-L4587</f>
        <v>1035.6099999999999</v>
      </c>
      <c r="O4587" s="42">
        <v>30</v>
      </c>
      <c r="P4587" s="45">
        <v>0.13</v>
      </c>
      <c r="Q4587" s="42">
        <v>3.45</v>
      </c>
      <c r="R4587" s="42">
        <v>26.55</v>
      </c>
      <c r="S4587" s="42">
        <v>1009.06</v>
      </c>
      <c r="T4587" s="38">
        <v>2106</v>
      </c>
      <c r="U4587" s="14">
        <f>S4587/H4587</f>
        <v>0.34031000431685732</v>
      </c>
      <c r="V4587" s="19"/>
      <c r="W4587" s="19"/>
      <c r="X4587" s="37" t="s">
        <v>3463</v>
      </c>
    </row>
    <row r="4588" spans="1:24" ht="16.5" customHeight="1">
      <c r="A4588" s="38">
        <v>41</v>
      </c>
      <c r="B4588" s="39">
        <v>10744</v>
      </c>
      <c r="C4588" s="38">
        <v>10293916</v>
      </c>
      <c r="D4588" s="40" t="s">
        <v>1670</v>
      </c>
      <c r="E4588" s="38">
        <v>4</v>
      </c>
      <c r="F4588" s="38">
        <v>99</v>
      </c>
      <c r="G4588" s="38" t="s">
        <v>23</v>
      </c>
      <c r="H4588" s="42">
        <v>5019.76</v>
      </c>
      <c r="I4588" s="2"/>
      <c r="J4588" s="44">
        <v>42853</v>
      </c>
      <c r="K4588" s="42">
        <v>0</v>
      </c>
      <c r="L4588" s="42">
        <v>3266.61</v>
      </c>
      <c r="M4588" s="44">
        <v>45016</v>
      </c>
      <c r="N4588" s="42">
        <f>H4588-K4588-L4588</f>
        <v>1753.15</v>
      </c>
      <c r="O4588" s="42">
        <v>50</v>
      </c>
      <c r="P4588" s="45">
        <v>0.13</v>
      </c>
      <c r="Q4588" s="42">
        <v>5.75</v>
      </c>
      <c r="R4588" s="42">
        <v>44.25</v>
      </c>
      <c r="S4588" s="42">
        <v>1708.9</v>
      </c>
      <c r="T4588" s="38">
        <v>2106</v>
      </c>
      <c r="U4588" s="14">
        <f>S4588/H4588</f>
        <v>0.34043460245111318</v>
      </c>
      <c r="V4588" s="19"/>
      <c r="W4588" s="19"/>
      <c r="X4588" s="37" t="s">
        <v>3463</v>
      </c>
    </row>
    <row r="4589" spans="1:24" ht="16.5" customHeight="1">
      <c r="A4589" s="38">
        <v>21</v>
      </c>
      <c r="B4589" s="39">
        <v>10746</v>
      </c>
      <c r="C4589" s="38">
        <v>10310620</v>
      </c>
      <c r="D4589" s="40" t="s">
        <v>1620</v>
      </c>
      <c r="E4589" s="38">
        <v>2</v>
      </c>
      <c r="F4589" s="38">
        <v>103</v>
      </c>
      <c r="G4589" s="38" t="s">
        <v>23</v>
      </c>
      <c r="H4589" s="42">
        <v>4439.32</v>
      </c>
      <c r="I4589" s="2"/>
      <c r="J4589" s="44">
        <v>42726</v>
      </c>
      <c r="K4589" s="42">
        <v>0</v>
      </c>
      <c r="L4589" s="42">
        <v>2909.39</v>
      </c>
      <c r="M4589" s="44">
        <v>44985</v>
      </c>
      <c r="N4589" s="42">
        <f>H4589-K4589-L4589</f>
        <v>1529.9299999999998</v>
      </c>
      <c r="O4589" s="42">
        <v>20</v>
      </c>
      <c r="P4589" s="45">
        <v>0.13</v>
      </c>
      <c r="Q4589" s="42">
        <v>2.2999999999999998</v>
      </c>
      <c r="R4589" s="42">
        <v>17.7</v>
      </c>
      <c r="S4589" s="42">
        <f>N4589-R4589</f>
        <v>1512.2299999999998</v>
      </c>
      <c r="T4589" s="38">
        <v>2101</v>
      </c>
      <c r="U4589" s="14">
        <f>S4589/H4589</f>
        <v>0.34064451312363153</v>
      </c>
      <c r="V4589" s="19"/>
      <c r="W4589" s="19"/>
      <c r="X4589" s="37" t="s">
        <v>3463</v>
      </c>
    </row>
    <row r="4590" spans="1:24" ht="16.5" customHeight="1">
      <c r="A4590" s="38">
        <v>438</v>
      </c>
      <c r="B4590" s="39">
        <v>10741</v>
      </c>
      <c r="C4590" s="38">
        <v>10282524</v>
      </c>
      <c r="D4590" s="40" t="s">
        <v>1454</v>
      </c>
      <c r="E4590" s="58">
        <v>8</v>
      </c>
      <c r="F4590" s="38">
        <v>75</v>
      </c>
      <c r="G4590" s="38" t="s">
        <v>23</v>
      </c>
      <c r="H4590" s="42">
        <v>27897.439999999999</v>
      </c>
      <c r="I4590" s="37"/>
      <c r="J4590" s="44">
        <v>43582</v>
      </c>
      <c r="K4590" s="42">
        <v>0</v>
      </c>
      <c r="L4590" s="42">
        <v>18386.16</v>
      </c>
      <c r="M4590" s="44">
        <v>45225</v>
      </c>
      <c r="N4590" s="42">
        <v>9511.2800000000007</v>
      </c>
      <c r="O4590" s="42">
        <v>0</v>
      </c>
      <c r="P4590" s="45">
        <f>IF(J4590&lt;DATEVALUE("2009-1-1"),3%,13%)</f>
        <v>0.13</v>
      </c>
      <c r="Q4590" s="42">
        <f>IF(P4590=13%,ROUND(O4590/(1+P4590)*P4590,2),ROUND(O4590/(1+0.03)*0.02,2))</f>
        <v>0</v>
      </c>
      <c r="R4590" s="42">
        <f>O4590-Q4590</f>
        <v>0</v>
      </c>
      <c r="S4590" s="42">
        <f>N4590-R4590</f>
        <v>9511.2800000000007</v>
      </c>
      <c r="T4590" s="38">
        <v>5000</v>
      </c>
      <c r="U4590" s="14">
        <f>S4590/H4590</f>
        <v>0.3409373763327388</v>
      </c>
      <c r="V4590" s="19"/>
      <c r="W4590" s="19"/>
      <c r="X4590" s="37" t="s">
        <v>3462</v>
      </c>
    </row>
    <row r="4591" spans="1:24" ht="16.5" customHeight="1">
      <c r="A4591" s="38">
        <v>334</v>
      </c>
      <c r="B4591" s="39">
        <v>10741</v>
      </c>
      <c r="C4591" s="38">
        <v>10282180</v>
      </c>
      <c r="D4591" s="40" t="s">
        <v>1105</v>
      </c>
      <c r="E4591" s="38">
        <v>1</v>
      </c>
      <c r="F4591" s="38">
        <v>84</v>
      </c>
      <c r="G4591" s="38" t="s">
        <v>23</v>
      </c>
      <c r="H4591" s="42">
        <v>1879.49</v>
      </c>
      <c r="I4591" s="56"/>
      <c r="J4591" s="44">
        <v>43309</v>
      </c>
      <c r="K4591" s="42">
        <v>0</v>
      </c>
      <c r="L4591" s="42">
        <v>1238.02</v>
      </c>
      <c r="M4591" s="44">
        <v>45169</v>
      </c>
      <c r="N4591" s="42">
        <f>H4591-K4591-L4591</f>
        <v>641.47</v>
      </c>
      <c r="O4591" s="42">
        <v>0</v>
      </c>
      <c r="P4591" s="45">
        <v>0.13</v>
      </c>
      <c r="Q4591" s="42">
        <v>0</v>
      </c>
      <c r="R4591" s="42">
        <v>0</v>
      </c>
      <c r="S4591" s="42">
        <f>N4591-R4591</f>
        <v>641.47</v>
      </c>
      <c r="T4591" s="38">
        <v>2506</v>
      </c>
      <c r="U4591" s="14">
        <f>S4591/H4591</f>
        <v>0.34130003351973143</v>
      </c>
      <c r="V4591" s="19"/>
      <c r="W4591" s="19"/>
      <c r="X4591" s="37" t="s">
        <v>3462</v>
      </c>
    </row>
    <row r="4592" spans="1:24" ht="16.5" customHeight="1">
      <c r="A4592" s="38">
        <v>98</v>
      </c>
      <c r="B4592" s="39">
        <v>10730</v>
      </c>
      <c r="C4592" s="38">
        <v>10290425</v>
      </c>
      <c r="D4592" s="40" t="s">
        <v>1058</v>
      </c>
      <c r="E4592" s="38">
        <v>8</v>
      </c>
      <c r="F4592" s="38">
        <v>84</v>
      </c>
      <c r="G4592" s="38" t="s">
        <v>23</v>
      </c>
      <c r="H4592" s="42">
        <v>12957.28</v>
      </c>
      <c r="I4592" s="56"/>
      <c r="J4592" s="44">
        <v>43309</v>
      </c>
      <c r="K4592" s="42">
        <v>0</v>
      </c>
      <c r="L4592" s="42">
        <v>8534.57</v>
      </c>
      <c r="M4592" s="44">
        <v>45169</v>
      </c>
      <c r="N4592" s="42">
        <f>H4592-K4592-L4592</f>
        <v>4422.7100000000009</v>
      </c>
      <c r="O4592" s="42">
        <v>0</v>
      </c>
      <c r="P4592" s="45">
        <v>0.13</v>
      </c>
      <c r="Q4592" s="42">
        <v>0</v>
      </c>
      <c r="R4592" s="42">
        <v>0</v>
      </c>
      <c r="S4592" s="42">
        <v>4422.71</v>
      </c>
      <c r="T4592" s="38">
        <v>2005</v>
      </c>
      <c r="U4592" s="14">
        <f>S4592/H4592</f>
        <v>0.34133012484101599</v>
      </c>
      <c r="V4592" s="19"/>
      <c r="W4592" s="19"/>
      <c r="X4592" s="37" t="s">
        <v>3459</v>
      </c>
    </row>
    <row r="4593" spans="1:24" ht="16.5" customHeight="1">
      <c r="A4593" s="38">
        <v>28</v>
      </c>
      <c r="B4593" s="39">
        <v>10751</v>
      </c>
      <c r="C4593" s="38">
        <v>10305707</v>
      </c>
      <c r="D4593" s="40" t="s">
        <v>982</v>
      </c>
      <c r="E4593" s="38">
        <v>1</v>
      </c>
      <c r="F4593" s="38">
        <v>84</v>
      </c>
      <c r="G4593" s="38" t="s">
        <v>23</v>
      </c>
      <c r="H4593" s="42">
        <v>2350.4299999999998</v>
      </c>
      <c r="I4593" s="56"/>
      <c r="J4593" s="44">
        <v>43309</v>
      </c>
      <c r="K4593" s="42">
        <v>0</v>
      </c>
      <c r="L4593" s="42">
        <v>1548.15</v>
      </c>
      <c r="M4593" s="44">
        <v>45169</v>
      </c>
      <c r="N4593" s="42">
        <f>H4593-K4593-L4593</f>
        <v>802.27999999999975</v>
      </c>
      <c r="O4593" s="42">
        <v>0</v>
      </c>
      <c r="P4593" s="45">
        <v>0.13</v>
      </c>
      <c r="Q4593" s="42">
        <v>0</v>
      </c>
      <c r="R4593" s="42">
        <v>0</v>
      </c>
      <c r="S4593" s="42">
        <v>802.28</v>
      </c>
      <c r="T4593" s="38">
        <v>5000</v>
      </c>
      <c r="U4593" s="14">
        <f>S4593/H4593</f>
        <v>0.34133328795156631</v>
      </c>
      <c r="V4593" s="19"/>
      <c r="W4593" s="19"/>
      <c r="X4593" s="37" t="s">
        <v>3474</v>
      </c>
    </row>
    <row r="4594" spans="1:24" ht="16.5" customHeight="1">
      <c r="A4594" s="38">
        <v>24</v>
      </c>
      <c r="B4594" s="39">
        <v>10746</v>
      </c>
      <c r="C4594" s="38">
        <v>10310614</v>
      </c>
      <c r="D4594" s="40" t="s">
        <v>1617</v>
      </c>
      <c r="E4594" s="38">
        <v>1</v>
      </c>
      <c r="F4594" s="38">
        <v>103</v>
      </c>
      <c r="G4594" s="38" t="s">
        <v>23</v>
      </c>
      <c r="H4594" s="42">
        <v>2847.86</v>
      </c>
      <c r="I4594" s="2"/>
      <c r="J4594" s="44">
        <v>42726</v>
      </c>
      <c r="K4594" s="42">
        <v>0</v>
      </c>
      <c r="L4594" s="42">
        <v>1866.41</v>
      </c>
      <c r="M4594" s="44">
        <v>44985</v>
      </c>
      <c r="N4594" s="42">
        <f>H4594-K4594-L4594</f>
        <v>981.45</v>
      </c>
      <c r="O4594" s="42">
        <v>10</v>
      </c>
      <c r="P4594" s="45">
        <v>0.13</v>
      </c>
      <c r="Q4594" s="42">
        <v>1.1499999999999999</v>
      </c>
      <c r="R4594" s="42">
        <v>8.85</v>
      </c>
      <c r="S4594" s="42">
        <f>N4594-R4594</f>
        <v>972.6</v>
      </c>
      <c r="T4594" s="38">
        <v>2101</v>
      </c>
      <c r="U4594" s="14">
        <f>S4594/H4594</f>
        <v>0.34151959717120928</v>
      </c>
      <c r="V4594" s="19"/>
      <c r="W4594" s="19"/>
      <c r="X4594" s="37" t="s">
        <v>3463</v>
      </c>
    </row>
    <row r="4595" spans="1:24" ht="16.5" customHeight="1">
      <c r="A4595" s="38">
        <v>26</v>
      </c>
      <c r="B4595" s="39">
        <v>10746</v>
      </c>
      <c r="C4595" s="38">
        <v>10310378</v>
      </c>
      <c r="D4595" s="40" t="s">
        <v>113</v>
      </c>
      <c r="E4595" s="38">
        <v>1</v>
      </c>
      <c r="F4595" s="38">
        <v>103</v>
      </c>
      <c r="G4595" s="38" t="s">
        <v>23</v>
      </c>
      <c r="H4595" s="42">
        <v>1794.87</v>
      </c>
      <c r="I4595" s="2"/>
      <c r="J4595" s="44">
        <v>42726</v>
      </c>
      <c r="K4595" s="42">
        <v>0</v>
      </c>
      <c r="L4595" s="42">
        <v>1176.3</v>
      </c>
      <c r="M4595" s="44">
        <v>44985</v>
      </c>
      <c r="N4595" s="42">
        <f>H4595-K4595-L4595</f>
        <v>618.56999999999994</v>
      </c>
      <c r="O4595" s="42">
        <v>5</v>
      </c>
      <c r="P4595" s="45">
        <v>0.13</v>
      </c>
      <c r="Q4595" s="42">
        <v>0.57999999999999996</v>
      </c>
      <c r="R4595" s="42">
        <v>4.42</v>
      </c>
      <c r="S4595" s="42">
        <f>N4595-R4595</f>
        <v>614.15</v>
      </c>
      <c r="T4595" s="38">
        <v>2101</v>
      </c>
      <c r="U4595" s="14">
        <f>S4595/H4595</f>
        <v>0.34216962788391359</v>
      </c>
      <c r="V4595" s="19"/>
      <c r="W4595" s="19"/>
      <c r="X4595" s="37" t="s">
        <v>3463</v>
      </c>
    </row>
    <row r="4596" spans="1:24" ht="16.5" customHeight="1">
      <c r="A4596" s="38">
        <v>280</v>
      </c>
      <c r="B4596" s="39">
        <v>10736</v>
      </c>
      <c r="C4596" s="38">
        <v>10319104</v>
      </c>
      <c r="D4596" s="40" t="s">
        <v>1249</v>
      </c>
      <c r="E4596" s="38">
        <v>1</v>
      </c>
      <c r="F4596" s="38">
        <v>120</v>
      </c>
      <c r="G4596" s="38" t="s">
        <v>279</v>
      </c>
      <c r="H4596" s="42">
        <v>21848.53</v>
      </c>
      <c r="I4596" s="55"/>
      <c r="J4596" s="44">
        <v>42612</v>
      </c>
      <c r="K4596" s="42">
        <v>0</v>
      </c>
      <c r="L4596" s="42">
        <v>14356.37</v>
      </c>
      <c r="M4596" s="44">
        <v>45138</v>
      </c>
      <c r="N4596" s="42">
        <f>H4596-K4596-L4596</f>
        <v>7492.159999999998</v>
      </c>
      <c r="O4596" s="42">
        <v>3</v>
      </c>
      <c r="P4596" s="45">
        <v>0.13</v>
      </c>
      <c r="Q4596" s="42">
        <v>0.35</v>
      </c>
      <c r="R4596" s="42">
        <v>2.65</v>
      </c>
      <c r="S4596" s="42">
        <v>7489.51</v>
      </c>
      <c r="T4596" s="38">
        <v>1802</v>
      </c>
      <c r="U4596" s="14">
        <f>S4596/H4596</f>
        <v>0.34279239839018921</v>
      </c>
      <c r="V4596" s="19"/>
      <c r="W4596" s="19"/>
      <c r="X4596" s="37" t="s">
        <v>3461</v>
      </c>
    </row>
    <row r="4597" spans="1:24" ht="16.5" customHeight="1">
      <c r="A4597" s="38">
        <v>19</v>
      </c>
      <c r="B4597" s="39">
        <v>10755</v>
      </c>
      <c r="C4597" s="38">
        <v>10286992</v>
      </c>
      <c r="D4597" s="40" t="s">
        <v>409</v>
      </c>
      <c r="E4597" s="38">
        <v>22</v>
      </c>
      <c r="F4597" s="38">
        <v>63</v>
      </c>
      <c r="G4597" s="38" t="s">
        <v>23</v>
      </c>
      <c r="H4597" s="42">
        <v>4596.8999999999996</v>
      </c>
      <c r="I4597" s="2"/>
      <c r="J4597" s="44">
        <v>43948</v>
      </c>
      <c r="K4597" s="42">
        <v>0</v>
      </c>
      <c r="L4597" s="42">
        <v>2489.87</v>
      </c>
      <c r="M4597" s="44">
        <v>45046</v>
      </c>
      <c r="N4597" s="42">
        <f>H4597-K4597-L4597</f>
        <v>2107.0299999999997</v>
      </c>
      <c r="O4597" s="42">
        <v>600</v>
      </c>
      <c r="P4597" s="45">
        <v>0.13</v>
      </c>
      <c r="Q4597" s="42">
        <v>69.03</v>
      </c>
      <c r="R4597" s="42">
        <v>530.97</v>
      </c>
      <c r="S4597" s="42">
        <v>1576.06</v>
      </c>
      <c r="T4597" s="38">
        <v>5000</v>
      </c>
      <c r="U4597" s="14">
        <f>S4597/H4597</f>
        <v>0.34285279209902325</v>
      </c>
      <c r="V4597" s="19"/>
      <c r="W4597" s="19"/>
      <c r="X4597" s="37" t="s">
        <v>3464</v>
      </c>
    </row>
    <row r="4598" spans="1:24" ht="16.5" customHeight="1">
      <c r="A4598" s="38">
        <v>586</v>
      </c>
      <c r="B4598" s="39">
        <v>10736</v>
      </c>
      <c r="C4598" s="38">
        <v>10284205</v>
      </c>
      <c r="D4598" s="40" t="s">
        <v>1249</v>
      </c>
      <c r="E4598" s="38">
        <v>1</v>
      </c>
      <c r="F4598" s="38">
        <v>120</v>
      </c>
      <c r="G4598" s="38" t="s">
        <v>262</v>
      </c>
      <c r="H4598" s="42">
        <v>26964.09</v>
      </c>
      <c r="I4598" s="55"/>
      <c r="J4598" s="44">
        <v>42612</v>
      </c>
      <c r="K4598" s="42">
        <v>0</v>
      </c>
      <c r="L4598" s="42">
        <v>17717.740000000002</v>
      </c>
      <c r="M4598" s="44">
        <v>45138</v>
      </c>
      <c r="N4598" s="42">
        <f>H4598-K4598-L4598</f>
        <v>9246.3499999999985</v>
      </c>
      <c r="O4598" s="42">
        <v>0</v>
      </c>
      <c r="P4598" s="45">
        <v>0.13</v>
      </c>
      <c r="Q4598" s="42">
        <v>0</v>
      </c>
      <c r="R4598" s="42">
        <v>0</v>
      </c>
      <c r="S4598" s="42">
        <v>9246.35</v>
      </c>
      <c r="T4598" s="38">
        <v>5000</v>
      </c>
      <c r="U4598" s="14">
        <f>S4598/H4598</f>
        <v>0.34291348233891816</v>
      </c>
      <c r="V4598" s="19"/>
      <c r="W4598" s="19"/>
      <c r="X4598" s="37" t="s">
        <v>3461</v>
      </c>
    </row>
    <row r="4599" spans="1:24" ht="16.5" customHeight="1">
      <c r="A4599" s="38">
        <v>84</v>
      </c>
      <c r="B4599" s="39">
        <v>10709</v>
      </c>
      <c r="C4599" s="38">
        <v>10310519</v>
      </c>
      <c r="D4599" s="40" t="s">
        <v>105</v>
      </c>
      <c r="E4599" s="38">
        <v>1</v>
      </c>
      <c r="F4599" s="38">
        <v>120</v>
      </c>
      <c r="G4599" s="38" t="s">
        <v>21</v>
      </c>
      <c r="H4599" s="42">
        <v>51282.03</v>
      </c>
      <c r="I4599" s="57"/>
      <c r="J4599" s="44">
        <v>42670</v>
      </c>
      <c r="K4599" s="42">
        <v>0</v>
      </c>
      <c r="L4599" s="42">
        <v>33696.629999999997</v>
      </c>
      <c r="M4599" s="44">
        <v>45199</v>
      </c>
      <c r="N4599" s="42">
        <v>17585.400000000001</v>
      </c>
      <c r="O4599" s="42">
        <v>0</v>
      </c>
      <c r="P4599" s="45">
        <v>0.13</v>
      </c>
      <c r="Q4599" s="42">
        <v>0</v>
      </c>
      <c r="R4599" s="42">
        <v>0</v>
      </c>
      <c r="S4599" s="42">
        <v>17585.400000000001</v>
      </c>
      <c r="T4599" s="38">
        <v>5000</v>
      </c>
      <c r="U4599" s="14">
        <f>S4599/H4599</f>
        <v>0.34291544230990861</v>
      </c>
      <c r="V4599" s="19"/>
      <c r="W4599" s="19"/>
      <c r="X4599" s="37" t="s">
        <v>3456</v>
      </c>
    </row>
    <row r="4600" spans="1:24" ht="16.5" customHeight="1">
      <c r="A4600" s="38">
        <v>41</v>
      </c>
      <c r="B4600" s="39">
        <v>10734</v>
      </c>
      <c r="C4600" s="38">
        <v>10299028</v>
      </c>
      <c r="D4600" s="40" t="s">
        <v>301</v>
      </c>
      <c r="E4600" s="38">
        <v>1</v>
      </c>
      <c r="F4600" s="38">
        <v>120</v>
      </c>
      <c r="G4600" s="38" t="s">
        <v>21</v>
      </c>
      <c r="H4600" s="42">
        <v>29023.51</v>
      </c>
      <c r="I4600" s="2"/>
      <c r="J4600" s="44">
        <v>42521</v>
      </c>
      <c r="K4600" s="42">
        <v>0</v>
      </c>
      <c r="L4600" s="42">
        <v>19070.86</v>
      </c>
      <c r="M4600" s="44">
        <v>45046</v>
      </c>
      <c r="N4600" s="42">
        <f>H4600-K4600-L4600</f>
        <v>9952.6499999999978</v>
      </c>
      <c r="O4600" s="42">
        <v>0</v>
      </c>
      <c r="P4600" s="45">
        <v>0.13</v>
      </c>
      <c r="Q4600" s="42">
        <v>0</v>
      </c>
      <c r="R4600" s="42">
        <v>0</v>
      </c>
      <c r="S4600" s="42">
        <v>9952.65</v>
      </c>
      <c r="T4600" s="38">
        <v>1601</v>
      </c>
      <c r="U4600" s="14">
        <f>S4600/H4600</f>
        <v>0.34291682846078919</v>
      </c>
      <c r="V4600" s="19"/>
      <c r="W4600" s="19"/>
      <c r="X4600" s="37" t="s">
        <v>3460</v>
      </c>
    </row>
    <row r="4601" spans="1:24" ht="16.5" customHeight="1">
      <c r="A4601" s="38">
        <v>307</v>
      </c>
      <c r="B4601" s="39">
        <v>10729</v>
      </c>
      <c r="C4601" s="38">
        <v>10319706</v>
      </c>
      <c r="D4601" s="40" t="s">
        <v>1497</v>
      </c>
      <c r="E4601" s="58">
        <v>1</v>
      </c>
      <c r="F4601" s="38">
        <v>120</v>
      </c>
      <c r="G4601" s="38" t="s">
        <v>279</v>
      </c>
      <c r="H4601" s="42">
        <v>527000</v>
      </c>
      <c r="I4601" s="37"/>
      <c r="J4601" s="44">
        <v>42735</v>
      </c>
      <c r="K4601" s="42">
        <v>0</v>
      </c>
      <c r="L4601" s="42">
        <v>346282.8</v>
      </c>
      <c r="M4601" s="44">
        <v>45259</v>
      </c>
      <c r="N4601" s="42">
        <v>180717.2</v>
      </c>
      <c r="O4601" s="42">
        <v>0</v>
      </c>
      <c r="P4601" s="45">
        <f>IF(J4601&lt;DATEVALUE("2009-1-1"),3%,13%)</f>
        <v>0.13</v>
      </c>
      <c r="Q4601" s="42">
        <f>IF(P4601=13%,ROUND(O4601/(1+P4601)*P4601,2),ROUND(O4601/(1+0.03)*0.02,2))</f>
        <v>0</v>
      </c>
      <c r="R4601" s="42">
        <f>O4601-Q4601</f>
        <v>0</v>
      </c>
      <c r="S4601" s="42">
        <f>N4601-R4601</f>
        <v>180717.2</v>
      </c>
      <c r="T4601" s="38">
        <v>1802</v>
      </c>
      <c r="U4601" s="14">
        <f>S4601/H4601</f>
        <v>0.34291688804554082</v>
      </c>
      <c r="V4601" s="19"/>
      <c r="W4601" s="19"/>
      <c r="X4601" s="37" t="s">
        <v>3459</v>
      </c>
    </row>
    <row r="4602" spans="1:24" ht="16.5" customHeight="1">
      <c r="A4602" s="38">
        <v>177</v>
      </c>
      <c r="B4602" s="39">
        <v>10703</v>
      </c>
      <c r="C4602" s="38">
        <v>10300456</v>
      </c>
      <c r="D4602" s="40" t="s">
        <v>2919</v>
      </c>
      <c r="E4602" s="58">
        <v>1</v>
      </c>
      <c r="F4602" s="38">
        <v>120</v>
      </c>
      <c r="G4602" s="38" t="s">
        <v>75</v>
      </c>
      <c r="H4602" s="42">
        <v>34059.199999999997</v>
      </c>
      <c r="I4602" s="37"/>
      <c r="J4602" s="44">
        <v>42735</v>
      </c>
      <c r="K4602" s="42">
        <v>0</v>
      </c>
      <c r="L4602" s="42">
        <v>22110.23</v>
      </c>
      <c r="M4602" s="44">
        <v>45200</v>
      </c>
      <c r="N4602" s="42">
        <v>11948.97</v>
      </c>
      <c r="O4602" s="42">
        <v>300</v>
      </c>
      <c r="P4602" s="45">
        <f>IF(J4602&lt;DATEVALUE("2009-1-1"),3%,13%)</f>
        <v>0.13</v>
      </c>
      <c r="Q4602" s="42">
        <f>IF(P4602=13%,ROUND(O4602/(1+P4602)*P4602,2),ROUND(O4602/(1+0.03)*0.02,2))</f>
        <v>34.51</v>
      </c>
      <c r="R4602" s="42">
        <f>O4602-Q4602</f>
        <v>265.49</v>
      </c>
      <c r="S4602" s="42">
        <f>N4602-R4602</f>
        <v>11683.48</v>
      </c>
      <c r="T4602" s="38">
        <v>5000</v>
      </c>
      <c r="U4602" s="14">
        <f>S4602/H4602</f>
        <v>0.3430344811387232</v>
      </c>
      <c r="V4602" s="19"/>
      <c r="W4602" s="19"/>
      <c r="X4602" s="37" t="s">
        <v>3456</v>
      </c>
    </row>
    <row r="4603" spans="1:24" ht="16.5" customHeight="1">
      <c r="A4603" s="38">
        <v>116</v>
      </c>
      <c r="B4603" s="39">
        <v>10756</v>
      </c>
      <c r="C4603" s="38">
        <v>10310138</v>
      </c>
      <c r="D4603" s="40" t="s">
        <v>400</v>
      </c>
      <c r="E4603" s="38">
        <v>2</v>
      </c>
      <c r="F4603" s="38">
        <v>79</v>
      </c>
      <c r="G4603" s="38" t="s">
        <v>23</v>
      </c>
      <c r="H4603" s="42">
        <v>341.88</v>
      </c>
      <c r="I4603" s="57"/>
      <c r="J4603" s="44">
        <v>43460</v>
      </c>
      <c r="K4603" s="42">
        <v>0</v>
      </c>
      <c r="L4603" s="42">
        <v>224.6</v>
      </c>
      <c r="M4603" s="44">
        <v>45199</v>
      </c>
      <c r="N4603" s="42">
        <v>117.28</v>
      </c>
      <c r="O4603" s="42">
        <v>0</v>
      </c>
      <c r="P4603" s="45">
        <v>0.13</v>
      </c>
      <c r="Q4603" s="42">
        <v>0</v>
      </c>
      <c r="R4603" s="42">
        <v>0</v>
      </c>
      <c r="S4603" s="42">
        <v>117.28</v>
      </c>
      <c r="T4603" s="38">
        <v>5000</v>
      </c>
      <c r="U4603" s="14">
        <f>S4603/H4603</f>
        <v>0.34304434304434306</v>
      </c>
      <c r="V4603" s="19"/>
      <c r="W4603" s="19"/>
      <c r="X4603" s="37" t="s">
        <v>3464</v>
      </c>
    </row>
    <row r="4604" spans="1:24" ht="16.5" customHeight="1">
      <c r="A4604" s="38">
        <v>18</v>
      </c>
      <c r="B4604" s="39">
        <v>10746</v>
      </c>
      <c r="C4604" s="38">
        <v>10311030</v>
      </c>
      <c r="D4604" s="40" t="s">
        <v>622</v>
      </c>
      <c r="E4604" s="38">
        <v>12</v>
      </c>
      <c r="F4604" s="38">
        <v>103</v>
      </c>
      <c r="G4604" s="38" t="s">
        <v>23</v>
      </c>
      <c r="H4604" s="42">
        <v>23404.080000000002</v>
      </c>
      <c r="I4604" s="2"/>
      <c r="J4604" s="44">
        <v>42726</v>
      </c>
      <c r="K4604" s="42">
        <v>0</v>
      </c>
      <c r="L4604" s="42">
        <v>15338.29</v>
      </c>
      <c r="M4604" s="44">
        <v>44985</v>
      </c>
      <c r="N4604" s="42">
        <f>H4604-K4604-L4604</f>
        <v>8065.7900000000009</v>
      </c>
      <c r="O4604" s="42">
        <v>40</v>
      </c>
      <c r="P4604" s="45">
        <v>0.13</v>
      </c>
      <c r="Q4604" s="42">
        <v>4.5999999999999996</v>
      </c>
      <c r="R4604" s="42">
        <v>35.4</v>
      </c>
      <c r="S4604" s="42">
        <f>N4604-R4604</f>
        <v>8030.3900000000012</v>
      </c>
      <c r="T4604" s="38">
        <v>2101</v>
      </c>
      <c r="U4604" s="14">
        <f>S4604/H4604</f>
        <v>0.34311923391135224</v>
      </c>
      <c r="V4604" s="19"/>
      <c r="W4604" s="19"/>
      <c r="X4604" s="37" t="s">
        <v>3463</v>
      </c>
    </row>
    <row r="4605" spans="1:24" ht="16.5" customHeight="1">
      <c r="A4605" s="38">
        <v>105</v>
      </c>
      <c r="B4605" s="39">
        <v>10709</v>
      </c>
      <c r="C4605" s="38">
        <v>10310290</v>
      </c>
      <c r="D4605" s="40" t="s">
        <v>124</v>
      </c>
      <c r="E4605" s="38">
        <v>12</v>
      </c>
      <c r="F4605" s="38">
        <v>79</v>
      </c>
      <c r="G4605" s="38" t="s">
        <v>23</v>
      </c>
      <c r="H4605" s="42">
        <v>2051.2800000000002</v>
      </c>
      <c r="I4605" s="57"/>
      <c r="J4605" s="44">
        <v>43460</v>
      </c>
      <c r="K4605" s="42">
        <v>0</v>
      </c>
      <c r="L4605" s="42">
        <v>1347.4</v>
      </c>
      <c r="M4605" s="44">
        <v>45199</v>
      </c>
      <c r="N4605" s="42">
        <v>703.88</v>
      </c>
      <c r="O4605" s="42">
        <v>0</v>
      </c>
      <c r="P4605" s="45">
        <v>0.13</v>
      </c>
      <c r="Q4605" s="42">
        <v>0</v>
      </c>
      <c r="R4605" s="42">
        <v>0</v>
      </c>
      <c r="S4605" s="42">
        <v>703.88</v>
      </c>
      <c r="T4605" s="38">
        <v>2506</v>
      </c>
      <c r="U4605" s="14">
        <f>S4605/H4605</f>
        <v>0.34314184314184309</v>
      </c>
      <c r="V4605" s="19"/>
      <c r="W4605" s="19"/>
      <c r="X4605" s="37" t="s">
        <v>3456</v>
      </c>
    </row>
    <row r="4606" spans="1:24" ht="16.5" customHeight="1">
      <c r="A4606" s="38">
        <v>230</v>
      </c>
      <c r="B4606" s="39">
        <v>10744</v>
      </c>
      <c r="C4606" s="38">
        <v>10294131</v>
      </c>
      <c r="D4606" s="40" t="s">
        <v>573</v>
      </c>
      <c r="E4606" s="58">
        <v>1</v>
      </c>
      <c r="F4606" s="38">
        <v>79</v>
      </c>
      <c r="G4606" s="38" t="s">
        <v>23</v>
      </c>
      <c r="H4606" s="42">
        <v>1342</v>
      </c>
      <c r="I4606" s="57"/>
      <c r="J4606" s="44">
        <v>43460</v>
      </c>
      <c r="K4606" s="42">
        <v>0</v>
      </c>
      <c r="L4606" s="42">
        <v>881.48</v>
      </c>
      <c r="M4606" s="44">
        <v>45199</v>
      </c>
      <c r="N4606" s="42">
        <f>H4606-K4606-L4606</f>
        <v>460.52</v>
      </c>
      <c r="O4606" s="42">
        <v>0</v>
      </c>
      <c r="P4606" s="45">
        <v>0.13</v>
      </c>
      <c r="Q4606" s="42">
        <v>0</v>
      </c>
      <c r="R4606" s="42">
        <v>0</v>
      </c>
      <c r="S4606" s="42">
        <f>N4606</f>
        <v>460.52</v>
      </c>
      <c r="T4606" s="38">
        <v>1601</v>
      </c>
      <c r="U4606" s="14">
        <f>S4606/H4606</f>
        <v>0.34315946348733234</v>
      </c>
      <c r="V4606" s="19"/>
      <c r="W4606" s="19"/>
      <c r="X4606" s="37" t="s">
        <v>3463</v>
      </c>
    </row>
    <row r="4607" spans="1:24" ht="16.5" customHeight="1">
      <c r="A4607" s="38">
        <v>288</v>
      </c>
      <c r="B4607" s="39">
        <v>40704</v>
      </c>
      <c r="C4607" s="38">
        <v>10302457</v>
      </c>
      <c r="D4607" s="40" t="s">
        <v>833</v>
      </c>
      <c r="E4607" s="58">
        <v>2</v>
      </c>
      <c r="F4607" s="38">
        <v>79</v>
      </c>
      <c r="G4607" s="38" t="s">
        <v>23</v>
      </c>
      <c r="H4607" s="42">
        <v>4400</v>
      </c>
      <c r="I4607" s="57"/>
      <c r="J4607" s="44">
        <v>43460</v>
      </c>
      <c r="K4607" s="42">
        <v>0</v>
      </c>
      <c r="L4607" s="42">
        <v>2890.07</v>
      </c>
      <c r="M4607" s="44">
        <v>45199</v>
      </c>
      <c r="N4607" s="42">
        <f>H4607-K4607-L4607</f>
        <v>1509.9299999999998</v>
      </c>
      <c r="O4607" s="42">
        <v>0</v>
      </c>
      <c r="P4607" s="45">
        <v>0.13</v>
      </c>
      <c r="Q4607" s="42">
        <v>0</v>
      </c>
      <c r="R4607" s="42">
        <v>0</v>
      </c>
      <c r="S4607" s="42">
        <f>N4607-R4607</f>
        <v>1509.9299999999998</v>
      </c>
      <c r="T4607" s="38">
        <v>2506</v>
      </c>
      <c r="U4607" s="14">
        <f>S4607/H4607</f>
        <v>0.34316590909090905</v>
      </c>
      <c r="V4607" s="19"/>
      <c r="W4607" s="19"/>
      <c r="X4607" s="37" t="s">
        <v>3463</v>
      </c>
    </row>
    <row r="4608" spans="1:24" ht="16.5" customHeight="1">
      <c r="A4608" s="38">
        <v>21</v>
      </c>
      <c r="B4608" s="39">
        <v>10712</v>
      </c>
      <c r="C4608" s="38">
        <v>10284787</v>
      </c>
      <c r="D4608" s="40" t="s">
        <v>205</v>
      </c>
      <c r="E4608" s="38">
        <v>4</v>
      </c>
      <c r="F4608" s="38">
        <v>79</v>
      </c>
      <c r="G4608" s="38" t="s">
        <v>23</v>
      </c>
      <c r="H4608" s="42">
        <v>2710.2</v>
      </c>
      <c r="I4608" s="57"/>
      <c r="J4608" s="44">
        <v>43460</v>
      </c>
      <c r="K4608" s="42">
        <v>0</v>
      </c>
      <c r="L4608" s="42">
        <v>1780.11</v>
      </c>
      <c r="M4608" s="44">
        <v>45199</v>
      </c>
      <c r="N4608" s="42">
        <v>930.09</v>
      </c>
      <c r="O4608" s="42">
        <v>0</v>
      </c>
      <c r="P4608" s="45">
        <v>0.13</v>
      </c>
      <c r="Q4608" s="42">
        <v>0</v>
      </c>
      <c r="R4608" s="42">
        <v>0</v>
      </c>
      <c r="S4608" s="42">
        <v>930.09</v>
      </c>
      <c r="T4608" s="38">
        <v>5000</v>
      </c>
      <c r="U4608" s="14">
        <f>S4608/H4608</f>
        <v>0.34318131503210098</v>
      </c>
      <c r="V4608" s="19"/>
      <c r="W4608" s="19"/>
      <c r="X4608" s="37" t="s">
        <v>3458</v>
      </c>
    </row>
    <row r="4609" spans="1:37" ht="16.5" customHeight="1">
      <c r="A4609" s="38">
        <v>210</v>
      </c>
      <c r="B4609" s="39">
        <v>10743</v>
      </c>
      <c r="C4609" s="38">
        <v>10301290</v>
      </c>
      <c r="D4609" s="40" t="s">
        <v>557</v>
      </c>
      <c r="E4609" s="58">
        <v>1</v>
      </c>
      <c r="F4609" s="38">
        <v>79</v>
      </c>
      <c r="G4609" s="38" t="s">
        <v>23</v>
      </c>
      <c r="H4609" s="42">
        <v>3504.27</v>
      </c>
      <c r="I4609" s="57"/>
      <c r="J4609" s="44">
        <v>43460</v>
      </c>
      <c r="K4609" s="42">
        <v>0</v>
      </c>
      <c r="L4609" s="42">
        <v>2301.66</v>
      </c>
      <c r="M4609" s="44">
        <v>45199</v>
      </c>
      <c r="N4609" s="42">
        <f>H4609-L4609</f>
        <v>1202.6100000000001</v>
      </c>
      <c r="O4609" s="42">
        <v>0</v>
      </c>
      <c r="P4609" s="45">
        <v>0.13</v>
      </c>
      <c r="Q4609" s="42">
        <v>0</v>
      </c>
      <c r="R4609" s="42">
        <v>0</v>
      </c>
      <c r="S4609" s="42">
        <f>N4609</f>
        <v>1202.6100000000001</v>
      </c>
      <c r="T4609" s="38">
        <v>2101</v>
      </c>
      <c r="U4609" s="14">
        <f>S4609/H4609</f>
        <v>0.34318417245246519</v>
      </c>
      <c r="V4609" s="19"/>
      <c r="W4609" s="19"/>
      <c r="X4609" s="37" t="s">
        <v>3463</v>
      </c>
    </row>
    <row r="4610" spans="1:37" ht="16.5" customHeight="1">
      <c r="A4610" s="38">
        <v>20</v>
      </c>
      <c r="B4610" s="39">
        <v>10712</v>
      </c>
      <c r="C4610" s="38">
        <v>10284786</v>
      </c>
      <c r="D4610" s="40" t="s">
        <v>204</v>
      </c>
      <c r="E4610" s="38">
        <v>3</v>
      </c>
      <c r="F4610" s="38">
        <v>79</v>
      </c>
      <c r="G4610" s="38" t="s">
        <v>23</v>
      </c>
      <c r="H4610" s="42">
        <v>785.7</v>
      </c>
      <c r="I4610" s="57"/>
      <c r="J4610" s="44">
        <v>43460</v>
      </c>
      <c r="K4610" s="42">
        <v>0</v>
      </c>
      <c r="L4610" s="42">
        <v>516.05999999999995</v>
      </c>
      <c r="M4610" s="44">
        <v>45199</v>
      </c>
      <c r="N4610" s="42">
        <v>269.64</v>
      </c>
      <c r="O4610" s="42">
        <v>0</v>
      </c>
      <c r="P4610" s="45">
        <v>0.13</v>
      </c>
      <c r="Q4610" s="42">
        <v>0</v>
      </c>
      <c r="R4610" s="42">
        <v>0</v>
      </c>
      <c r="S4610" s="42">
        <v>269.64</v>
      </c>
      <c r="T4610" s="38">
        <v>5000</v>
      </c>
      <c r="U4610" s="14">
        <f>S4610/H4610</f>
        <v>0.34318442153493695</v>
      </c>
      <c r="V4610" s="19"/>
      <c r="W4610" s="19"/>
      <c r="X4610" s="37" t="s">
        <v>3458</v>
      </c>
    </row>
    <row r="4611" spans="1:37" ht="16.5" customHeight="1">
      <c r="A4611" s="38">
        <v>104</v>
      </c>
      <c r="B4611" s="39">
        <v>10709</v>
      </c>
      <c r="C4611" s="38">
        <v>10310289</v>
      </c>
      <c r="D4611" s="40" t="s">
        <v>77</v>
      </c>
      <c r="E4611" s="38">
        <v>2</v>
      </c>
      <c r="F4611" s="38">
        <v>79</v>
      </c>
      <c r="G4611" s="38" t="s">
        <v>23</v>
      </c>
      <c r="H4611" s="42">
        <v>1042</v>
      </c>
      <c r="I4611" s="57"/>
      <c r="J4611" s="44">
        <v>43460</v>
      </c>
      <c r="K4611" s="42">
        <v>0</v>
      </c>
      <c r="L4611" s="42">
        <v>684.4</v>
      </c>
      <c r="M4611" s="44">
        <v>45199</v>
      </c>
      <c r="N4611" s="42">
        <v>357.6</v>
      </c>
      <c r="O4611" s="42">
        <v>0</v>
      </c>
      <c r="P4611" s="45">
        <v>0.13</v>
      </c>
      <c r="Q4611" s="42">
        <v>0</v>
      </c>
      <c r="R4611" s="42">
        <v>0</v>
      </c>
      <c r="S4611" s="42">
        <v>357.6</v>
      </c>
      <c r="T4611" s="38">
        <v>2506</v>
      </c>
      <c r="U4611" s="14">
        <f>S4611/H4611</f>
        <v>0.3431861804222649</v>
      </c>
      <c r="V4611" s="19"/>
      <c r="W4611" s="19"/>
      <c r="X4611" s="37" t="s">
        <v>3456</v>
      </c>
    </row>
    <row r="4612" spans="1:37" ht="16.5" customHeight="1">
      <c r="A4612" s="38">
        <v>19</v>
      </c>
      <c r="B4612" s="39">
        <v>10712</v>
      </c>
      <c r="C4612" s="38">
        <v>10284782</v>
      </c>
      <c r="D4612" s="40" t="s">
        <v>203</v>
      </c>
      <c r="E4612" s="38">
        <v>15</v>
      </c>
      <c r="F4612" s="38">
        <v>79</v>
      </c>
      <c r="G4612" s="38" t="s">
        <v>23</v>
      </c>
      <c r="H4612" s="42">
        <v>697.05</v>
      </c>
      <c r="I4612" s="57"/>
      <c r="J4612" s="44">
        <v>43460</v>
      </c>
      <c r="K4612" s="42">
        <v>0</v>
      </c>
      <c r="L4612" s="42">
        <v>457.83</v>
      </c>
      <c r="M4612" s="44">
        <v>45199</v>
      </c>
      <c r="N4612" s="42">
        <v>239.22</v>
      </c>
      <c r="O4612" s="42">
        <v>0</v>
      </c>
      <c r="P4612" s="45">
        <v>0.13</v>
      </c>
      <c r="Q4612" s="42">
        <v>0</v>
      </c>
      <c r="R4612" s="42">
        <v>0</v>
      </c>
      <c r="S4612" s="42">
        <v>239.22</v>
      </c>
      <c r="T4612" s="38">
        <v>5000</v>
      </c>
      <c r="U4612" s="14">
        <f>S4612/H4612</f>
        <v>0.34318915429309232</v>
      </c>
      <c r="V4612" s="19"/>
      <c r="W4612" s="19"/>
      <c r="X4612" s="37" t="s">
        <v>3458</v>
      </c>
    </row>
    <row r="4613" spans="1:37" ht="16.5" customHeight="1">
      <c r="A4613" s="38">
        <v>276</v>
      </c>
      <c r="B4613" s="39">
        <v>10746</v>
      </c>
      <c r="C4613" s="38">
        <v>10310877</v>
      </c>
      <c r="D4613" s="40" t="s">
        <v>612</v>
      </c>
      <c r="E4613" s="58">
        <v>3</v>
      </c>
      <c r="F4613" s="38">
        <v>79</v>
      </c>
      <c r="G4613" s="38" t="s">
        <v>23</v>
      </c>
      <c r="H4613" s="42">
        <v>1563</v>
      </c>
      <c r="I4613" s="57"/>
      <c r="J4613" s="44">
        <v>43460</v>
      </c>
      <c r="K4613" s="42">
        <v>0</v>
      </c>
      <c r="L4613" s="42">
        <v>1026.5899999999999</v>
      </c>
      <c r="M4613" s="44">
        <v>45199</v>
      </c>
      <c r="N4613" s="42">
        <f>H4613-K4613-L4613</f>
        <v>536.41000000000008</v>
      </c>
      <c r="O4613" s="42">
        <v>0</v>
      </c>
      <c r="P4613" s="45">
        <v>0.13</v>
      </c>
      <c r="Q4613" s="42">
        <v>0</v>
      </c>
      <c r="R4613" s="42">
        <v>0</v>
      </c>
      <c r="S4613" s="42">
        <f>N4613-R4613</f>
        <v>536.41000000000008</v>
      </c>
      <c r="T4613" s="38">
        <v>2506</v>
      </c>
      <c r="U4613" s="14">
        <f>S4613/H4613</f>
        <v>0.34319257837492007</v>
      </c>
      <c r="V4613" s="19"/>
      <c r="W4613" s="19"/>
      <c r="X4613" s="37" t="s">
        <v>3463</v>
      </c>
    </row>
    <row r="4614" spans="1:37" ht="16.5" customHeight="1">
      <c r="A4614" s="38">
        <v>229</v>
      </c>
      <c r="B4614" s="39">
        <v>10744</v>
      </c>
      <c r="C4614" s="38">
        <v>10294119</v>
      </c>
      <c r="D4614" s="40" t="s">
        <v>343</v>
      </c>
      <c r="E4614" s="58">
        <v>2</v>
      </c>
      <c r="F4614" s="38">
        <v>79</v>
      </c>
      <c r="G4614" s="38" t="s">
        <v>23</v>
      </c>
      <c r="H4614" s="42">
        <v>760</v>
      </c>
      <c r="I4614" s="57"/>
      <c r="J4614" s="44">
        <v>43460</v>
      </c>
      <c r="K4614" s="42">
        <v>0</v>
      </c>
      <c r="L4614" s="42">
        <v>499.16</v>
      </c>
      <c r="M4614" s="44">
        <v>45199</v>
      </c>
      <c r="N4614" s="42">
        <f>H4614-K4614-L4614</f>
        <v>260.83999999999997</v>
      </c>
      <c r="O4614" s="42">
        <v>0</v>
      </c>
      <c r="P4614" s="45">
        <v>0.13</v>
      </c>
      <c r="Q4614" s="42">
        <v>0</v>
      </c>
      <c r="R4614" s="42">
        <v>0</v>
      </c>
      <c r="S4614" s="42">
        <f>N4614</f>
        <v>260.83999999999997</v>
      </c>
      <c r="T4614" s="38">
        <v>2506</v>
      </c>
      <c r="U4614" s="14">
        <f>S4614/H4614</f>
        <v>0.34321052631578947</v>
      </c>
      <c r="V4614" s="19"/>
      <c r="W4614" s="19"/>
      <c r="X4614" s="37" t="s">
        <v>3463</v>
      </c>
    </row>
    <row r="4615" spans="1:37" ht="16.5" customHeight="1">
      <c r="A4615" s="38">
        <v>125</v>
      </c>
      <c r="B4615" s="39">
        <v>10736</v>
      </c>
      <c r="C4615" s="38">
        <v>10284148</v>
      </c>
      <c r="D4615" s="40" t="s">
        <v>1912</v>
      </c>
      <c r="E4615" s="38">
        <v>87</v>
      </c>
      <c r="F4615" s="38">
        <v>91</v>
      </c>
      <c r="G4615" s="38" t="s">
        <v>23</v>
      </c>
      <c r="H4615" s="42">
        <v>19534.11</v>
      </c>
      <c r="I4615" s="49"/>
      <c r="J4615" s="44">
        <v>43094</v>
      </c>
      <c r="K4615" s="42">
        <v>0</v>
      </c>
      <c r="L4615" s="42">
        <v>12822.65</v>
      </c>
      <c r="M4615" s="44">
        <v>45107</v>
      </c>
      <c r="N4615" s="42">
        <f>H4615-K4615-L4615</f>
        <v>6711.4600000000009</v>
      </c>
      <c r="O4615" s="42">
        <v>0</v>
      </c>
      <c r="P4615" s="45">
        <v>0.13</v>
      </c>
      <c r="Q4615" s="42">
        <v>0</v>
      </c>
      <c r="R4615" s="42">
        <v>0</v>
      </c>
      <c r="S4615" s="42">
        <f>N4615-R4615</f>
        <v>6711.4600000000009</v>
      </c>
      <c r="T4615" s="38">
        <v>5000</v>
      </c>
      <c r="U4615" s="14">
        <f>S4615/H4615</f>
        <v>0.34357644141453081</v>
      </c>
      <c r="V4615" s="19"/>
      <c r="W4615" s="19"/>
      <c r="X4615" s="37" t="s">
        <v>3461</v>
      </c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</row>
    <row r="4616" spans="1:37" ht="16.5" customHeight="1">
      <c r="A4616" s="38">
        <v>127</v>
      </c>
      <c r="B4616" s="39">
        <v>10736</v>
      </c>
      <c r="C4616" s="38">
        <v>10284150</v>
      </c>
      <c r="D4616" s="40" t="s">
        <v>1914</v>
      </c>
      <c r="E4616" s="31">
        <v>17</v>
      </c>
      <c r="F4616" s="38">
        <v>91</v>
      </c>
      <c r="G4616" s="38" t="s">
        <v>23</v>
      </c>
      <c r="H4616" s="42">
        <v>38388.04</v>
      </c>
      <c r="I4616" s="49"/>
      <c r="J4616" s="44">
        <v>43094</v>
      </c>
      <c r="K4616" s="42">
        <v>0</v>
      </c>
      <c r="L4616" s="42">
        <v>25198.75</v>
      </c>
      <c r="M4616" s="44">
        <v>45107</v>
      </c>
      <c r="N4616" s="42">
        <f>H4616-K4616-L4616</f>
        <v>13189.29</v>
      </c>
      <c r="O4616" s="42">
        <v>0</v>
      </c>
      <c r="P4616" s="45">
        <v>0.13</v>
      </c>
      <c r="Q4616" s="42">
        <v>0</v>
      </c>
      <c r="R4616" s="42">
        <v>0</v>
      </c>
      <c r="S4616" s="42">
        <f>N4616-R4616</f>
        <v>13189.29</v>
      </c>
      <c r="T4616" s="38">
        <v>5000</v>
      </c>
      <c r="U4616" s="14">
        <f>S4616/H4616</f>
        <v>0.34357810401364591</v>
      </c>
      <c r="V4616" s="19"/>
      <c r="W4616" s="19"/>
      <c r="X4616" s="37" t="s">
        <v>3461</v>
      </c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</row>
    <row r="4617" spans="1:37" ht="16.5" customHeight="1">
      <c r="A4617" s="38">
        <v>126</v>
      </c>
      <c r="B4617" s="39">
        <v>10736</v>
      </c>
      <c r="C4617" s="38">
        <v>10284149</v>
      </c>
      <c r="D4617" s="40" t="s">
        <v>1913</v>
      </c>
      <c r="E4617" s="38">
        <v>87</v>
      </c>
      <c r="F4617" s="38">
        <v>91</v>
      </c>
      <c r="G4617" s="38" t="s">
        <v>23</v>
      </c>
      <c r="H4617" s="42">
        <v>24328.68</v>
      </c>
      <c r="I4617" s="49"/>
      <c r="J4617" s="44">
        <v>43094</v>
      </c>
      <c r="K4617" s="42">
        <v>0</v>
      </c>
      <c r="L4617" s="42">
        <v>15969.83</v>
      </c>
      <c r="M4617" s="44">
        <v>45107</v>
      </c>
      <c r="N4617" s="42">
        <f>H4617-K4617-L4617</f>
        <v>8358.85</v>
      </c>
      <c r="O4617" s="42">
        <v>0</v>
      </c>
      <c r="P4617" s="45">
        <v>0.13</v>
      </c>
      <c r="Q4617" s="42">
        <v>0</v>
      </c>
      <c r="R4617" s="42">
        <v>0</v>
      </c>
      <c r="S4617" s="42">
        <f>N4617-R4617</f>
        <v>8358.85</v>
      </c>
      <c r="T4617" s="38">
        <v>5000</v>
      </c>
      <c r="U4617" s="14">
        <f>S4617/H4617</f>
        <v>0.34358008737013274</v>
      </c>
      <c r="V4617" s="19"/>
      <c r="W4617" s="19"/>
      <c r="X4617" s="37" t="s">
        <v>3461</v>
      </c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</row>
    <row r="4618" spans="1:37" ht="16.5" customHeight="1">
      <c r="A4618" s="38">
        <v>205</v>
      </c>
      <c r="B4618" s="39">
        <v>40708</v>
      </c>
      <c r="C4618" s="38">
        <v>10277602</v>
      </c>
      <c r="D4618" s="40" t="s">
        <v>1695</v>
      </c>
      <c r="E4618" s="38">
        <v>18</v>
      </c>
      <c r="F4618" s="38">
        <v>63</v>
      </c>
      <c r="G4618" s="38" t="s">
        <v>83</v>
      </c>
      <c r="H4618" s="42">
        <v>8367.34</v>
      </c>
      <c r="I4618" s="49"/>
      <c r="J4618" s="44">
        <v>43860</v>
      </c>
      <c r="K4618" s="42">
        <v>0</v>
      </c>
      <c r="L4618" s="42">
        <v>5173.01</v>
      </c>
      <c r="M4618" s="44">
        <v>45107</v>
      </c>
      <c r="N4618" s="42">
        <f>H4618-K4618-L4618</f>
        <v>3194.33</v>
      </c>
      <c r="O4618" s="42">
        <v>360</v>
      </c>
      <c r="P4618" s="45">
        <v>0.13</v>
      </c>
      <c r="Q4618" s="42">
        <v>41.42</v>
      </c>
      <c r="R4618" s="42">
        <v>318.58</v>
      </c>
      <c r="S4618" s="42">
        <f>N4618-R4618</f>
        <v>2875.75</v>
      </c>
      <c r="T4618" s="38">
        <v>5000</v>
      </c>
      <c r="U4618" s="14">
        <f>S4618/H4618</f>
        <v>0.34368748013108108</v>
      </c>
      <c r="V4618" s="19"/>
      <c r="W4618" s="19"/>
      <c r="X4618" s="37" t="s">
        <v>3467</v>
      </c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</row>
    <row r="4619" spans="1:37" ht="16.5" customHeight="1">
      <c r="A4619" s="38">
        <v>693</v>
      </c>
      <c r="B4619" s="39">
        <v>10738</v>
      </c>
      <c r="C4619" s="38">
        <v>10286074</v>
      </c>
      <c r="D4619" s="40" t="s">
        <v>476</v>
      </c>
      <c r="E4619" s="58">
        <v>1</v>
      </c>
      <c r="F4619" s="38">
        <v>74</v>
      </c>
      <c r="G4619" s="38" t="s">
        <v>23</v>
      </c>
      <c r="H4619" s="42">
        <v>2094.02</v>
      </c>
      <c r="I4619" s="37"/>
      <c r="J4619" s="44">
        <v>43613</v>
      </c>
      <c r="K4619" s="42">
        <v>0</v>
      </c>
      <c r="L4619" s="42">
        <v>1374.29</v>
      </c>
      <c r="M4619" s="44">
        <v>45207</v>
      </c>
      <c r="N4619" s="42">
        <v>719.73</v>
      </c>
      <c r="O4619" s="42">
        <v>0</v>
      </c>
      <c r="P4619" s="45">
        <f>IF(J4619&lt;DATEVALUE("2009-1-1"),3%,13%)</f>
        <v>0.13</v>
      </c>
      <c r="Q4619" s="42">
        <f>IF(P4619=13%,ROUND(O4619/(1+P4619)*P4619,2),ROUND(O4619/(1+0.03)*0.02,2))</f>
        <v>0</v>
      </c>
      <c r="R4619" s="42">
        <f>O4619-Q4619</f>
        <v>0</v>
      </c>
      <c r="S4619" s="42">
        <f>N4619-R4619</f>
        <v>719.73</v>
      </c>
      <c r="T4619" s="38">
        <v>5000</v>
      </c>
      <c r="U4619" s="14">
        <f>S4619/H4619</f>
        <v>0.34370731893678191</v>
      </c>
      <c r="V4619" s="19"/>
      <c r="W4619" s="19"/>
      <c r="X4619" s="37" t="s">
        <v>3461</v>
      </c>
    </row>
    <row r="4620" spans="1:37" ht="16.5" customHeight="1">
      <c r="A4620" s="38">
        <v>119</v>
      </c>
      <c r="B4620" s="39">
        <v>10733</v>
      </c>
      <c r="C4620" s="38">
        <v>10290080</v>
      </c>
      <c r="D4620" s="40" t="s">
        <v>229</v>
      </c>
      <c r="E4620" s="58">
        <v>1</v>
      </c>
      <c r="F4620" s="38">
        <v>74</v>
      </c>
      <c r="G4620" s="38" t="s">
        <v>23</v>
      </c>
      <c r="H4620" s="42">
        <v>2094.02</v>
      </c>
      <c r="I4620" s="37"/>
      <c r="J4620" s="44">
        <v>43613</v>
      </c>
      <c r="K4620" s="42">
        <v>0</v>
      </c>
      <c r="L4620" s="42">
        <v>1374.29</v>
      </c>
      <c r="M4620" s="44">
        <v>45211</v>
      </c>
      <c r="N4620" s="42">
        <v>719.73</v>
      </c>
      <c r="O4620" s="42">
        <v>0</v>
      </c>
      <c r="P4620" s="45">
        <f>IF(J4620&lt;DATEVALUE("2009-1-1"),3%,13%)</f>
        <v>0.13</v>
      </c>
      <c r="Q4620" s="42">
        <f>IF(P4620=13%,ROUND(O4620/(1+P4620)*P4620,2),ROUND(O4620/(1+0.03)*0.02,2))</f>
        <v>0</v>
      </c>
      <c r="R4620" s="42">
        <f>O4620-Q4620</f>
        <v>0</v>
      </c>
      <c r="S4620" s="42">
        <f>N4620-R4620</f>
        <v>719.73</v>
      </c>
      <c r="T4620" s="38">
        <v>5000</v>
      </c>
      <c r="U4620" s="14">
        <f>S4620/H4620</f>
        <v>0.34370731893678191</v>
      </c>
      <c r="V4620" s="19"/>
      <c r="W4620" s="19"/>
      <c r="X4620" s="37" t="s">
        <v>3460</v>
      </c>
    </row>
    <row r="4621" spans="1:37" ht="16.5" customHeight="1">
      <c r="A4621" s="38">
        <v>405</v>
      </c>
      <c r="B4621" s="39">
        <v>10745</v>
      </c>
      <c r="C4621" s="38">
        <v>10308403</v>
      </c>
      <c r="D4621" s="40" t="s">
        <v>229</v>
      </c>
      <c r="E4621" s="58">
        <v>1</v>
      </c>
      <c r="F4621" s="38">
        <v>74</v>
      </c>
      <c r="G4621" s="38" t="s">
        <v>23</v>
      </c>
      <c r="H4621" s="42">
        <v>2094.02</v>
      </c>
      <c r="I4621" s="37"/>
      <c r="J4621" s="44">
        <v>43613</v>
      </c>
      <c r="K4621" s="42">
        <v>0</v>
      </c>
      <c r="L4621" s="42">
        <v>1374.29</v>
      </c>
      <c r="M4621" s="44">
        <v>45219</v>
      </c>
      <c r="N4621" s="42">
        <v>719.73</v>
      </c>
      <c r="O4621" s="42">
        <v>0</v>
      </c>
      <c r="P4621" s="45">
        <f>IF(J4621&lt;DATEVALUE("2009-1-1"),3%,13%)</f>
        <v>0.13</v>
      </c>
      <c r="Q4621" s="42">
        <f>IF(P4621=13%,ROUND(O4621/(1+P4621)*P4621,2),ROUND(O4621/(1+0.03)*0.02,2))</f>
        <v>0</v>
      </c>
      <c r="R4621" s="42">
        <f>O4621-Q4621</f>
        <v>0</v>
      </c>
      <c r="S4621" s="42">
        <f>N4621-R4621</f>
        <v>719.73</v>
      </c>
      <c r="T4621" s="38">
        <v>5000</v>
      </c>
      <c r="U4621" s="14">
        <f>S4621/H4621</f>
        <v>0.34370731893678191</v>
      </c>
      <c r="V4621" s="19"/>
      <c r="W4621" s="19"/>
      <c r="X4621" s="37" t="s">
        <v>3463</v>
      </c>
    </row>
    <row r="4622" spans="1:37" ht="16.5" customHeight="1">
      <c r="A4622" s="38">
        <v>696</v>
      </c>
      <c r="B4622" s="39">
        <v>10737</v>
      </c>
      <c r="C4622" s="38">
        <v>10287871</v>
      </c>
      <c r="D4622" s="40" t="s">
        <v>476</v>
      </c>
      <c r="E4622" s="58">
        <v>4</v>
      </c>
      <c r="F4622" s="38">
        <v>74</v>
      </c>
      <c r="G4622" s="38" t="s">
        <v>23</v>
      </c>
      <c r="H4622" s="42">
        <v>8376.07</v>
      </c>
      <c r="I4622" s="37"/>
      <c r="J4622" s="44">
        <v>43613</v>
      </c>
      <c r="K4622" s="42">
        <v>0</v>
      </c>
      <c r="L4622" s="42">
        <v>5497.15</v>
      </c>
      <c r="M4622" s="44">
        <v>45210</v>
      </c>
      <c r="N4622" s="42">
        <v>2878.92</v>
      </c>
      <c r="O4622" s="42">
        <v>0</v>
      </c>
      <c r="P4622" s="45">
        <f>IF(J4622&lt;DATEVALUE("2009-1-1"),3%,13%)</f>
        <v>0.13</v>
      </c>
      <c r="Q4622" s="42">
        <f>IF(P4622=13%,ROUND(O4622/(1+P4622)*P4622,2),ROUND(O4622/(1+0.03)*0.02,2))</f>
        <v>0</v>
      </c>
      <c r="R4622" s="42">
        <f>O4622-Q4622</f>
        <v>0</v>
      </c>
      <c r="S4622" s="42">
        <f>N4622-R4622</f>
        <v>2878.92</v>
      </c>
      <c r="T4622" s="38">
        <v>5000</v>
      </c>
      <c r="U4622" s="14">
        <f>S4622/H4622</f>
        <v>0.34370772928115456</v>
      </c>
      <c r="V4622" s="19"/>
      <c r="W4622" s="19"/>
      <c r="X4622" s="37" t="s">
        <v>3461</v>
      </c>
    </row>
    <row r="4623" spans="1:37" ht="16.5" customHeight="1">
      <c r="A4623" s="38">
        <v>41</v>
      </c>
      <c r="B4623" s="39">
        <v>10719</v>
      </c>
      <c r="C4623" s="38">
        <v>10280892</v>
      </c>
      <c r="D4623" s="40" t="s">
        <v>476</v>
      </c>
      <c r="E4623" s="58">
        <v>2</v>
      </c>
      <c r="F4623" s="38">
        <v>74</v>
      </c>
      <c r="G4623" s="38" t="s">
        <v>23</v>
      </c>
      <c r="H4623" s="42">
        <v>4188.03</v>
      </c>
      <c r="I4623" s="37"/>
      <c r="J4623" s="44">
        <v>43613</v>
      </c>
      <c r="K4623" s="42">
        <v>0</v>
      </c>
      <c r="L4623" s="42">
        <v>2748.57</v>
      </c>
      <c r="M4623" s="44">
        <v>45215</v>
      </c>
      <c r="N4623" s="42">
        <v>1439.46</v>
      </c>
      <c r="O4623" s="42">
        <v>0</v>
      </c>
      <c r="P4623" s="45">
        <f>IF(J4623&lt;DATEVALUE("2009-1-1"),3%,13%)</f>
        <v>0.13</v>
      </c>
      <c r="Q4623" s="42">
        <f>IF(P4623=13%,ROUND(O4623/(1+P4623)*P4623,2),ROUND(O4623/(1+0.03)*0.02,2))</f>
        <v>0</v>
      </c>
      <c r="R4623" s="42">
        <f>O4623-Q4623</f>
        <v>0</v>
      </c>
      <c r="S4623" s="42">
        <f>N4623-R4623</f>
        <v>1439.46</v>
      </c>
      <c r="T4623" s="38">
        <v>5000</v>
      </c>
      <c r="U4623" s="14">
        <f>S4623/H4623</f>
        <v>0.34370813962650698</v>
      </c>
      <c r="V4623" s="19"/>
      <c r="W4623" s="19"/>
      <c r="X4623" s="37" t="s">
        <v>3478</v>
      </c>
    </row>
    <row r="4624" spans="1:37" ht="16.5" customHeight="1">
      <c r="A4624" s="38">
        <v>25</v>
      </c>
      <c r="B4624" s="39">
        <v>10746</v>
      </c>
      <c r="C4624" s="38">
        <v>10311030</v>
      </c>
      <c r="D4624" s="40" t="s">
        <v>622</v>
      </c>
      <c r="E4624" s="38">
        <v>6</v>
      </c>
      <c r="F4624" s="38">
        <v>103</v>
      </c>
      <c r="G4624" s="38" t="s">
        <v>23</v>
      </c>
      <c r="H4624" s="42">
        <v>11702.04</v>
      </c>
      <c r="I4624" s="2"/>
      <c r="J4624" s="44">
        <v>42726</v>
      </c>
      <c r="K4624" s="42">
        <v>0</v>
      </c>
      <c r="L4624" s="42">
        <v>7669.14</v>
      </c>
      <c r="M4624" s="44">
        <v>44985</v>
      </c>
      <c r="N4624" s="42">
        <f>H4624-K4624-L4624</f>
        <v>4032.9000000000005</v>
      </c>
      <c r="O4624" s="42">
        <v>10</v>
      </c>
      <c r="P4624" s="45">
        <v>0.13</v>
      </c>
      <c r="Q4624" s="42">
        <v>1.1499999999999999</v>
      </c>
      <c r="R4624" s="42">
        <v>8.85</v>
      </c>
      <c r="S4624" s="42">
        <f>N4624-R4624</f>
        <v>4024.0500000000006</v>
      </c>
      <c r="T4624" s="38">
        <v>2101</v>
      </c>
      <c r="U4624" s="14">
        <f>S4624/H4624</f>
        <v>0.34387593957976559</v>
      </c>
      <c r="V4624" s="19"/>
      <c r="W4624" s="19"/>
      <c r="X4624" s="37" t="s">
        <v>3463</v>
      </c>
    </row>
    <row r="4625" spans="1:37" ht="16.5" customHeight="1">
      <c r="A4625" s="38">
        <v>497</v>
      </c>
      <c r="B4625" s="39">
        <v>10736</v>
      </c>
      <c r="C4625" s="38">
        <v>10337959</v>
      </c>
      <c r="D4625" s="40" t="s">
        <v>825</v>
      </c>
      <c r="E4625" s="38">
        <v>8</v>
      </c>
      <c r="F4625" s="38">
        <v>44</v>
      </c>
      <c r="G4625" s="38" t="s">
        <v>266</v>
      </c>
      <c r="H4625" s="42">
        <v>3719.37</v>
      </c>
      <c r="I4625" s="55"/>
      <c r="J4625" s="44">
        <v>44469</v>
      </c>
      <c r="K4625" s="42">
        <v>84.53</v>
      </c>
      <c r="L4625" s="42">
        <v>1775.14</v>
      </c>
      <c r="M4625" s="44">
        <v>45138</v>
      </c>
      <c r="N4625" s="42">
        <f>H4625-K4625-L4625</f>
        <v>1859.6999999999996</v>
      </c>
      <c r="O4625" s="42">
        <v>656</v>
      </c>
      <c r="P4625" s="45">
        <v>0.13</v>
      </c>
      <c r="Q4625" s="42">
        <v>75.47</v>
      </c>
      <c r="R4625" s="42">
        <v>580.53</v>
      </c>
      <c r="S4625" s="42">
        <v>1279.17</v>
      </c>
      <c r="T4625" s="38">
        <v>5000</v>
      </c>
      <c r="U4625" s="14">
        <f>S4625/H4625</f>
        <v>0.3439211479363441</v>
      </c>
      <c r="V4625" s="19"/>
      <c r="W4625" s="19"/>
      <c r="X4625" s="37" t="s">
        <v>3461</v>
      </c>
    </row>
    <row r="4626" spans="1:37" ht="16.5" customHeight="1">
      <c r="A4626" s="38">
        <v>22</v>
      </c>
      <c r="B4626" s="39">
        <v>10746</v>
      </c>
      <c r="C4626" s="38">
        <v>10311014</v>
      </c>
      <c r="D4626" s="40" t="s">
        <v>270</v>
      </c>
      <c r="E4626" s="38">
        <v>6</v>
      </c>
      <c r="F4626" s="38">
        <v>103</v>
      </c>
      <c r="G4626" s="38" t="s">
        <v>23</v>
      </c>
      <c r="H4626" s="42">
        <v>13739.76</v>
      </c>
      <c r="I4626" s="2"/>
      <c r="J4626" s="44">
        <v>42726</v>
      </c>
      <c r="K4626" s="42">
        <v>0</v>
      </c>
      <c r="L4626" s="42">
        <v>9004.6</v>
      </c>
      <c r="M4626" s="44">
        <v>44985</v>
      </c>
      <c r="N4626" s="42">
        <f>H4626-K4626-L4626</f>
        <v>4735.16</v>
      </c>
      <c r="O4626" s="42">
        <v>10</v>
      </c>
      <c r="P4626" s="45">
        <v>0.13</v>
      </c>
      <c r="Q4626" s="42">
        <v>1.1499999999999999</v>
      </c>
      <c r="R4626" s="42">
        <v>8.85</v>
      </c>
      <c r="S4626" s="42">
        <f>N4626-R4626</f>
        <v>4726.3099999999995</v>
      </c>
      <c r="T4626" s="38">
        <v>2101</v>
      </c>
      <c r="U4626" s="14">
        <f>S4626/H4626</f>
        <v>0.34398781346981311</v>
      </c>
      <c r="V4626" s="19"/>
      <c r="W4626" s="19"/>
      <c r="X4626" s="37" t="s">
        <v>3463</v>
      </c>
    </row>
    <row r="4627" spans="1:37" ht="16.5" customHeight="1">
      <c r="A4627" s="38">
        <v>87</v>
      </c>
      <c r="B4627" s="39">
        <v>10745</v>
      </c>
      <c r="C4627" s="38">
        <v>10308641</v>
      </c>
      <c r="D4627" s="40" t="s">
        <v>2213</v>
      </c>
      <c r="E4627" s="38">
        <v>23</v>
      </c>
      <c r="F4627" s="38">
        <v>90</v>
      </c>
      <c r="G4627" s="38" t="s">
        <v>23</v>
      </c>
      <c r="H4627" s="42">
        <v>11998.63</v>
      </c>
      <c r="I4627" s="2"/>
      <c r="J4627" s="44">
        <v>43124</v>
      </c>
      <c r="K4627" s="42">
        <v>0</v>
      </c>
      <c r="L4627" s="42">
        <v>7694.11</v>
      </c>
      <c r="M4627" s="44">
        <v>45077</v>
      </c>
      <c r="N4627" s="42">
        <f>H4627-K4627-L4627</f>
        <v>4304.5199999999995</v>
      </c>
      <c r="O4627" s="42">
        <v>200</v>
      </c>
      <c r="P4627" s="45">
        <v>0.13</v>
      </c>
      <c r="Q4627" s="42">
        <v>23.01</v>
      </c>
      <c r="R4627" s="42">
        <v>176.99</v>
      </c>
      <c r="S4627" s="42">
        <f>N4627-R4627</f>
        <v>4127.53</v>
      </c>
      <c r="T4627" s="38">
        <v>5000</v>
      </c>
      <c r="U4627" s="14">
        <f>S4627/H4627</f>
        <v>0.34400010667884584</v>
      </c>
      <c r="V4627" s="19"/>
      <c r="W4627" s="19"/>
      <c r="X4627" s="37" t="s">
        <v>3463</v>
      </c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</row>
    <row r="4628" spans="1:37" ht="16.5" customHeight="1">
      <c r="A4628" s="38">
        <v>40</v>
      </c>
      <c r="B4628" s="39">
        <v>10744</v>
      </c>
      <c r="C4628" s="38">
        <v>10293915</v>
      </c>
      <c r="D4628" s="40" t="s">
        <v>863</v>
      </c>
      <c r="E4628" s="38">
        <v>4</v>
      </c>
      <c r="F4628" s="38">
        <v>99</v>
      </c>
      <c r="G4628" s="38" t="s">
        <v>23</v>
      </c>
      <c r="H4628" s="42">
        <v>3415.28</v>
      </c>
      <c r="I4628" s="2"/>
      <c r="J4628" s="44">
        <v>42853</v>
      </c>
      <c r="K4628" s="42">
        <v>0</v>
      </c>
      <c r="L4628" s="42">
        <v>2222.4699999999998</v>
      </c>
      <c r="M4628" s="44">
        <v>45016</v>
      </c>
      <c r="N4628" s="42">
        <f>H4628-K4628-L4628</f>
        <v>1192.8100000000004</v>
      </c>
      <c r="O4628" s="42">
        <v>20</v>
      </c>
      <c r="P4628" s="45">
        <v>0.13</v>
      </c>
      <c r="Q4628" s="42">
        <v>2.2999999999999998</v>
      </c>
      <c r="R4628" s="42">
        <v>17.7</v>
      </c>
      <c r="S4628" s="42">
        <v>1175.1099999999999</v>
      </c>
      <c r="T4628" s="38">
        <v>2106</v>
      </c>
      <c r="U4628" s="14">
        <f>S4628/H4628</f>
        <v>0.3440742779508561</v>
      </c>
      <c r="V4628" s="19"/>
      <c r="W4628" s="19"/>
      <c r="X4628" s="37" t="s">
        <v>3463</v>
      </c>
    </row>
    <row r="4629" spans="1:37" ht="16.5" customHeight="1">
      <c r="A4629" s="38">
        <v>37</v>
      </c>
      <c r="B4629" s="39">
        <v>10754</v>
      </c>
      <c r="C4629" s="38">
        <v>10296184</v>
      </c>
      <c r="D4629" s="40" t="s">
        <v>1194</v>
      </c>
      <c r="E4629" s="38">
        <v>12</v>
      </c>
      <c r="F4629" s="38">
        <v>87</v>
      </c>
      <c r="G4629" s="38" t="s">
        <v>23</v>
      </c>
      <c r="H4629" s="42">
        <v>38461.56</v>
      </c>
      <c r="I4629" s="53"/>
      <c r="J4629" s="44">
        <v>43215</v>
      </c>
      <c r="K4629" s="42">
        <v>0</v>
      </c>
      <c r="L4629" s="42">
        <v>25211.57</v>
      </c>
      <c r="M4629" s="44">
        <v>45138</v>
      </c>
      <c r="N4629" s="42">
        <f>H4629-K4629-L4629</f>
        <v>13249.989999999998</v>
      </c>
      <c r="O4629" s="42">
        <v>0</v>
      </c>
      <c r="P4629" s="45">
        <v>0.13</v>
      </c>
      <c r="Q4629" s="42">
        <v>0</v>
      </c>
      <c r="R4629" s="42">
        <v>0</v>
      </c>
      <c r="S4629" s="42">
        <v>13249.99</v>
      </c>
      <c r="T4629" s="38">
        <v>2101</v>
      </c>
      <c r="U4629" s="14">
        <f>S4629/H4629</f>
        <v>0.34449954708025365</v>
      </c>
      <c r="V4629" s="19"/>
      <c r="W4629" s="19"/>
      <c r="X4629" s="37" t="s">
        <v>3464</v>
      </c>
    </row>
    <row r="4630" spans="1:37" ht="16.5" customHeight="1">
      <c r="A4630" s="38">
        <v>95</v>
      </c>
      <c r="B4630" s="39">
        <v>10730</v>
      </c>
      <c r="C4630" s="38">
        <v>10289729</v>
      </c>
      <c r="D4630" s="40" t="s">
        <v>1055</v>
      </c>
      <c r="E4630" s="38">
        <v>2</v>
      </c>
      <c r="F4630" s="38">
        <v>79</v>
      </c>
      <c r="G4630" s="38" t="s">
        <v>23</v>
      </c>
      <c r="H4630" s="42">
        <v>3686.68</v>
      </c>
      <c r="I4630" s="56"/>
      <c r="J4630" s="44">
        <v>43460</v>
      </c>
      <c r="K4630" s="42">
        <v>0</v>
      </c>
      <c r="L4630" s="42">
        <v>2372.35</v>
      </c>
      <c r="M4630" s="44">
        <v>45169</v>
      </c>
      <c r="N4630" s="42">
        <f>H4630-K4630-L4630</f>
        <v>1314.33</v>
      </c>
      <c r="O4630" s="42">
        <v>50</v>
      </c>
      <c r="P4630" s="45">
        <v>0.13</v>
      </c>
      <c r="Q4630" s="42">
        <v>5.75</v>
      </c>
      <c r="R4630" s="42">
        <v>44.25</v>
      </c>
      <c r="S4630" s="42">
        <v>1270.08</v>
      </c>
      <c r="T4630" s="38">
        <v>2106</v>
      </c>
      <c r="U4630" s="14">
        <f>S4630/H4630</f>
        <v>0.34450508316425621</v>
      </c>
      <c r="V4630" s="19"/>
      <c r="W4630" s="19"/>
      <c r="X4630" s="37" t="s">
        <v>3459</v>
      </c>
    </row>
    <row r="4631" spans="1:37" ht="16.5" customHeight="1">
      <c r="A4631" s="38">
        <v>176</v>
      </c>
      <c r="B4631" s="39">
        <v>10703</v>
      </c>
      <c r="C4631" s="38">
        <v>10319892</v>
      </c>
      <c r="D4631" s="40" t="s">
        <v>2919</v>
      </c>
      <c r="E4631" s="58">
        <v>1</v>
      </c>
      <c r="F4631" s="38">
        <v>120</v>
      </c>
      <c r="G4631" s="38" t="s">
        <v>75</v>
      </c>
      <c r="H4631" s="42">
        <v>15159.3</v>
      </c>
      <c r="I4631" s="37"/>
      <c r="J4631" s="44">
        <v>42735</v>
      </c>
      <c r="K4631" s="42">
        <v>0</v>
      </c>
      <c r="L4631" s="42">
        <v>9840.86</v>
      </c>
      <c r="M4631" s="44">
        <v>45200</v>
      </c>
      <c r="N4631" s="42">
        <v>5318.44</v>
      </c>
      <c r="O4631" s="42">
        <v>100</v>
      </c>
      <c r="P4631" s="45">
        <f>IF(J4631&lt;DATEVALUE("2009-1-1"),3%,13%)</f>
        <v>0.13</v>
      </c>
      <c r="Q4631" s="42">
        <f>IF(P4631=13%,ROUND(O4631/(1+P4631)*P4631,2),ROUND(O4631/(1+0.03)*0.02,2))</f>
        <v>11.5</v>
      </c>
      <c r="R4631" s="42">
        <f>O4631-Q4631</f>
        <v>88.5</v>
      </c>
      <c r="S4631" s="42">
        <f>N4631-R4631</f>
        <v>5229.9399999999996</v>
      </c>
      <c r="T4631" s="38">
        <v>1802</v>
      </c>
      <c r="U4631" s="14">
        <f>S4631/H4631</f>
        <v>0.34499877962702763</v>
      </c>
      <c r="V4631" s="19"/>
      <c r="W4631" s="19"/>
      <c r="X4631" s="37" t="s">
        <v>3456</v>
      </c>
    </row>
    <row r="4632" spans="1:37" ht="16.5" customHeight="1">
      <c r="A4632" s="38">
        <v>48</v>
      </c>
      <c r="B4632" s="39">
        <v>10741</v>
      </c>
      <c r="C4632" s="38">
        <v>10281816</v>
      </c>
      <c r="D4632" s="40" t="s">
        <v>2219</v>
      </c>
      <c r="E4632" s="38">
        <v>28</v>
      </c>
      <c r="F4632" s="38">
        <v>94</v>
      </c>
      <c r="G4632" s="38" t="s">
        <v>23</v>
      </c>
      <c r="H4632" s="42">
        <v>54223.12</v>
      </c>
      <c r="I4632" s="2"/>
      <c r="J4632" s="44">
        <v>43002</v>
      </c>
      <c r="K4632" s="42">
        <v>0</v>
      </c>
      <c r="L4632" s="42">
        <v>35514.6</v>
      </c>
      <c r="M4632" s="44">
        <v>45077</v>
      </c>
      <c r="N4632" s="42">
        <f>H4632-K4632-L4632</f>
        <v>18708.520000000004</v>
      </c>
      <c r="O4632" s="42">
        <v>0</v>
      </c>
      <c r="P4632" s="45">
        <v>0.13</v>
      </c>
      <c r="Q4632" s="42">
        <v>0</v>
      </c>
      <c r="R4632" s="42">
        <v>0</v>
      </c>
      <c r="S4632" s="42">
        <f>N4632-R4632</f>
        <v>18708.520000000004</v>
      </c>
      <c r="T4632" s="38">
        <v>2109</v>
      </c>
      <c r="U4632" s="14">
        <f>S4632/H4632</f>
        <v>0.34502846756143879</v>
      </c>
      <c r="V4632" s="19"/>
      <c r="W4632" s="19"/>
      <c r="X4632" s="37" t="s">
        <v>3462</v>
      </c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</row>
    <row r="4633" spans="1:37" ht="16.5" customHeight="1">
      <c r="A4633" s="38">
        <v>61</v>
      </c>
      <c r="B4633" s="39">
        <v>10741</v>
      </c>
      <c r="C4633" s="38">
        <v>10281817</v>
      </c>
      <c r="D4633" s="40" t="s">
        <v>1010</v>
      </c>
      <c r="E4633" s="38">
        <v>1</v>
      </c>
      <c r="F4633" s="38">
        <v>94</v>
      </c>
      <c r="G4633" s="38" t="s">
        <v>23</v>
      </c>
      <c r="H4633" s="42">
        <v>4700</v>
      </c>
      <c r="I4633" s="2"/>
      <c r="J4633" s="44">
        <v>43002</v>
      </c>
      <c r="K4633" s="42">
        <v>0</v>
      </c>
      <c r="L4633" s="42">
        <v>3078.33</v>
      </c>
      <c r="M4633" s="44">
        <v>45077</v>
      </c>
      <c r="N4633" s="42">
        <f>H4633-K4633-L4633</f>
        <v>1621.67</v>
      </c>
      <c r="O4633" s="42">
        <v>0</v>
      </c>
      <c r="P4633" s="45">
        <v>0.13</v>
      </c>
      <c r="Q4633" s="42">
        <v>0</v>
      </c>
      <c r="R4633" s="42">
        <v>0</v>
      </c>
      <c r="S4633" s="42">
        <f>N4633-R4633</f>
        <v>1621.67</v>
      </c>
      <c r="T4633" s="38">
        <v>2107</v>
      </c>
      <c r="U4633" s="14">
        <f>S4633/H4633</f>
        <v>0.34503617021276595</v>
      </c>
      <c r="V4633" s="19"/>
      <c r="W4633" s="19"/>
      <c r="X4633" s="37" t="s">
        <v>3462</v>
      </c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</row>
    <row r="4634" spans="1:37" ht="16.5" customHeight="1">
      <c r="A4634" s="38">
        <v>46</v>
      </c>
      <c r="B4634" s="39">
        <v>10744</v>
      </c>
      <c r="C4634" s="38">
        <v>10293920</v>
      </c>
      <c r="D4634" s="40" t="s">
        <v>1692</v>
      </c>
      <c r="E4634" s="38">
        <v>3</v>
      </c>
      <c r="F4634" s="38">
        <v>99</v>
      </c>
      <c r="G4634" s="38" t="s">
        <v>23</v>
      </c>
      <c r="H4634" s="42">
        <v>4333.95</v>
      </c>
      <c r="I4634" s="2"/>
      <c r="J4634" s="44">
        <v>42853</v>
      </c>
      <c r="K4634" s="42">
        <v>0</v>
      </c>
      <c r="L4634" s="42">
        <v>2820.32</v>
      </c>
      <c r="M4634" s="44">
        <v>45016</v>
      </c>
      <c r="N4634" s="42">
        <f>H4634-K4634-L4634</f>
        <v>1513.6299999999997</v>
      </c>
      <c r="O4634" s="42">
        <v>20</v>
      </c>
      <c r="P4634" s="45">
        <v>0.13</v>
      </c>
      <c r="Q4634" s="42">
        <v>2.2999999999999998</v>
      </c>
      <c r="R4634" s="42">
        <v>17.7</v>
      </c>
      <c r="S4634" s="42">
        <v>1495.93</v>
      </c>
      <c r="T4634" s="38">
        <v>5000</v>
      </c>
      <c r="U4634" s="14">
        <f>S4634/H4634</f>
        <v>0.34516549567946103</v>
      </c>
      <c r="V4634" s="19"/>
      <c r="W4634" s="19"/>
      <c r="X4634" s="37" t="s">
        <v>3463</v>
      </c>
    </row>
    <row r="4635" spans="1:37" ht="16.5" customHeight="1">
      <c r="A4635" s="38">
        <v>44</v>
      </c>
      <c r="B4635" s="39">
        <v>50099</v>
      </c>
      <c r="C4635" s="38">
        <v>10297814</v>
      </c>
      <c r="D4635" s="40" t="s">
        <v>1620</v>
      </c>
      <c r="E4635" s="38">
        <v>2</v>
      </c>
      <c r="F4635" s="38">
        <v>60</v>
      </c>
      <c r="G4635" s="38" t="s">
        <v>23</v>
      </c>
      <c r="H4635" s="42">
        <v>2377.64</v>
      </c>
      <c r="I4635" s="2"/>
      <c r="J4635" s="44">
        <v>43827</v>
      </c>
      <c r="K4635" s="42">
        <v>0</v>
      </c>
      <c r="L4635" s="42">
        <v>1468.18</v>
      </c>
      <c r="M4635" s="44">
        <v>45016</v>
      </c>
      <c r="N4635" s="42">
        <f>H4635-K4635-L4635</f>
        <v>909.45999999999981</v>
      </c>
      <c r="O4635" s="42">
        <v>100</v>
      </c>
      <c r="P4635" s="45">
        <v>0.13</v>
      </c>
      <c r="Q4635" s="42">
        <v>11.5</v>
      </c>
      <c r="R4635" s="42">
        <v>88.5</v>
      </c>
      <c r="S4635" s="42">
        <v>820.96</v>
      </c>
      <c r="T4635" s="38">
        <v>5000</v>
      </c>
      <c r="U4635" s="14">
        <f>S4635/H4635</f>
        <v>0.34528355848656656</v>
      </c>
      <c r="V4635" s="19"/>
      <c r="W4635" s="19"/>
      <c r="X4635" s="37" t="s">
        <v>3468</v>
      </c>
    </row>
    <row r="4636" spans="1:37" ht="16.5" customHeight="1">
      <c r="A4636" s="38">
        <v>11</v>
      </c>
      <c r="B4636" s="39">
        <v>10712</v>
      </c>
      <c r="C4636" s="38">
        <v>10284750</v>
      </c>
      <c r="D4636" s="40" t="s">
        <v>196</v>
      </c>
      <c r="E4636" s="38">
        <v>17</v>
      </c>
      <c r="F4636" s="38">
        <v>78</v>
      </c>
      <c r="G4636" s="38" t="s">
        <v>23</v>
      </c>
      <c r="H4636" s="42">
        <v>2198.27</v>
      </c>
      <c r="I4636" s="57"/>
      <c r="J4636" s="44">
        <v>43493</v>
      </c>
      <c r="K4636" s="42">
        <v>0</v>
      </c>
      <c r="L4636" s="42">
        <v>1437.54</v>
      </c>
      <c r="M4636" s="44">
        <v>45199</v>
      </c>
      <c r="N4636" s="42">
        <v>760.73</v>
      </c>
      <c r="O4636" s="42">
        <v>0</v>
      </c>
      <c r="P4636" s="45">
        <v>0.13</v>
      </c>
      <c r="Q4636" s="42">
        <v>0</v>
      </c>
      <c r="R4636" s="42">
        <v>0</v>
      </c>
      <c r="S4636" s="42">
        <v>760.73</v>
      </c>
      <c r="T4636" s="38">
        <v>2105</v>
      </c>
      <c r="U4636" s="14">
        <f>S4636/H4636</f>
        <v>0.34605849145009487</v>
      </c>
      <c r="V4636" s="19"/>
      <c r="W4636" s="19"/>
      <c r="X4636" s="37" t="s">
        <v>3458</v>
      </c>
    </row>
    <row r="4637" spans="1:37" ht="16.5" customHeight="1">
      <c r="A4637" s="38">
        <v>54</v>
      </c>
      <c r="B4637" s="39">
        <v>10723</v>
      </c>
      <c r="C4637" s="38">
        <v>10295166</v>
      </c>
      <c r="D4637" s="40" t="s">
        <v>76</v>
      </c>
      <c r="E4637" s="58">
        <v>9</v>
      </c>
      <c r="F4637" s="38">
        <v>78</v>
      </c>
      <c r="G4637" s="38" t="s">
        <v>23</v>
      </c>
      <c r="H4637" s="42">
        <v>10769.22</v>
      </c>
      <c r="I4637" s="57"/>
      <c r="J4637" s="44">
        <v>43493</v>
      </c>
      <c r="K4637" s="42">
        <v>0</v>
      </c>
      <c r="L4637" s="42">
        <v>7042.23</v>
      </c>
      <c r="M4637" s="44">
        <v>45199</v>
      </c>
      <c r="N4637" s="42">
        <f>H4637-K4637-L4637</f>
        <v>3726.99</v>
      </c>
      <c r="O4637" s="42">
        <v>0</v>
      </c>
      <c r="P4637" s="45">
        <v>0.13</v>
      </c>
      <c r="Q4637" s="42">
        <v>0</v>
      </c>
      <c r="R4637" s="42">
        <v>0</v>
      </c>
      <c r="S4637" s="42">
        <f>N4637</f>
        <v>3726.99</v>
      </c>
      <c r="T4637" s="38">
        <v>2101</v>
      </c>
      <c r="U4637" s="14">
        <f>S4637/H4637</f>
        <v>0.34607798893513181</v>
      </c>
      <c r="V4637" s="19"/>
      <c r="W4637" s="19"/>
      <c r="X4637" s="37" t="s">
        <v>3470</v>
      </c>
    </row>
    <row r="4638" spans="1:37" ht="16.5" customHeight="1">
      <c r="A4638" s="38">
        <v>702</v>
      </c>
      <c r="B4638" s="39">
        <v>40708</v>
      </c>
      <c r="C4638" s="38">
        <v>10279269</v>
      </c>
      <c r="D4638" s="40" t="s">
        <v>806</v>
      </c>
      <c r="E4638" s="58">
        <v>3</v>
      </c>
      <c r="F4638" s="38">
        <v>78</v>
      </c>
      <c r="G4638" s="38" t="s">
        <v>23</v>
      </c>
      <c r="H4638" s="42">
        <v>9743.58</v>
      </c>
      <c r="I4638" s="57"/>
      <c r="J4638" s="44">
        <v>43493</v>
      </c>
      <c r="K4638" s="42">
        <v>0</v>
      </c>
      <c r="L4638" s="42">
        <v>6371.52</v>
      </c>
      <c r="M4638" s="44">
        <v>45199</v>
      </c>
      <c r="N4638" s="42">
        <f>H4638-L4638</f>
        <v>3372.0599999999995</v>
      </c>
      <c r="O4638" s="42">
        <v>0</v>
      </c>
      <c r="P4638" s="45">
        <v>0.13</v>
      </c>
      <c r="Q4638" s="42">
        <v>0</v>
      </c>
      <c r="R4638" s="42">
        <v>0</v>
      </c>
      <c r="S4638" s="42">
        <f>N4638</f>
        <v>3372.0599999999995</v>
      </c>
      <c r="T4638" s="38">
        <v>2101</v>
      </c>
      <c r="U4638" s="14">
        <f>S4638/H4638</f>
        <v>0.34608018818545128</v>
      </c>
      <c r="V4638" s="19"/>
      <c r="W4638" s="19"/>
      <c r="X4638" s="37" t="s">
        <v>3467</v>
      </c>
    </row>
    <row r="4639" spans="1:37" ht="16.5" customHeight="1">
      <c r="A4639" s="38">
        <v>17</v>
      </c>
      <c r="B4639" s="39">
        <v>10712</v>
      </c>
      <c r="C4639" s="38">
        <v>10284767</v>
      </c>
      <c r="D4639" s="40" t="s">
        <v>201</v>
      </c>
      <c r="E4639" s="38">
        <v>23</v>
      </c>
      <c r="F4639" s="38">
        <v>78</v>
      </c>
      <c r="G4639" s="38" t="s">
        <v>23</v>
      </c>
      <c r="H4639" s="42">
        <v>1273.46</v>
      </c>
      <c r="I4639" s="57"/>
      <c r="J4639" s="44">
        <v>43493</v>
      </c>
      <c r="K4639" s="42">
        <v>0</v>
      </c>
      <c r="L4639" s="42">
        <v>832.74</v>
      </c>
      <c r="M4639" s="44">
        <v>45199</v>
      </c>
      <c r="N4639" s="42">
        <v>440.72</v>
      </c>
      <c r="O4639" s="42">
        <v>0</v>
      </c>
      <c r="P4639" s="45">
        <v>0.13</v>
      </c>
      <c r="Q4639" s="42">
        <v>0</v>
      </c>
      <c r="R4639" s="42">
        <v>0</v>
      </c>
      <c r="S4639" s="42">
        <v>440.72</v>
      </c>
      <c r="T4639" s="38">
        <v>5000</v>
      </c>
      <c r="U4639" s="14">
        <f>S4639/H4639</f>
        <v>0.34608075636455016</v>
      </c>
      <c r="V4639" s="19"/>
      <c r="W4639" s="19"/>
      <c r="X4639" s="37" t="s">
        <v>3458</v>
      </c>
    </row>
    <row r="4640" spans="1:37" ht="16.5" customHeight="1">
      <c r="A4640" s="38">
        <v>18</v>
      </c>
      <c r="B4640" s="39">
        <v>10712</v>
      </c>
      <c r="C4640" s="38">
        <v>10284768</v>
      </c>
      <c r="D4640" s="40" t="s">
        <v>202</v>
      </c>
      <c r="E4640" s="38">
        <v>15</v>
      </c>
      <c r="F4640" s="38">
        <v>78</v>
      </c>
      <c r="G4640" s="38" t="s">
        <v>23</v>
      </c>
      <c r="H4640" s="42">
        <v>2646.11</v>
      </c>
      <c r="I4640" s="57"/>
      <c r="J4640" s="44">
        <v>43493</v>
      </c>
      <c r="K4640" s="42">
        <v>0</v>
      </c>
      <c r="L4640" s="42">
        <v>1730.34</v>
      </c>
      <c r="M4640" s="44">
        <v>45199</v>
      </c>
      <c r="N4640" s="42">
        <v>915.77</v>
      </c>
      <c r="O4640" s="42">
        <v>0</v>
      </c>
      <c r="P4640" s="45">
        <v>0.13</v>
      </c>
      <c r="Q4640" s="42">
        <v>0</v>
      </c>
      <c r="R4640" s="42">
        <v>0</v>
      </c>
      <c r="S4640" s="42">
        <v>915.77</v>
      </c>
      <c r="T4640" s="38">
        <v>5000</v>
      </c>
      <c r="U4640" s="14">
        <f>S4640/H4640</f>
        <v>0.34608160658476023</v>
      </c>
      <c r="V4640" s="19"/>
      <c r="W4640" s="19"/>
      <c r="X4640" s="37" t="s">
        <v>3458</v>
      </c>
    </row>
    <row r="4641" spans="1:37" ht="16.5" customHeight="1">
      <c r="A4641" s="38">
        <v>16</v>
      </c>
      <c r="B4641" s="39">
        <v>10712</v>
      </c>
      <c r="C4641" s="38">
        <v>10284766</v>
      </c>
      <c r="D4641" s="40" t="s">
        <v>200</v>
      </c>
      <c r="E4641" s="38">
        <v>6</v>
      </c>
      <c r="F4641" s="38">
        <v>78</v>
      </c>
      <c r="G4641" s="38" t="s">
        <v>23</v>
      </c>
      <c r="H4641" s="42">
        <v>2674.29</v>
      </c>
      <c r="I4641" s="57"/>
      <c r="J4641" s="44">
        <v>43493</v>
      </c>
      <c r="K4641" s="42">
        <v>0</v>
      </c>
      <c r="L4641" s="42">
        <v>1748.76</v>
      </c>
      <c r="M4641" s="44">
        <v>45199</v>
      </c>
      <c r="N4641" s="42">
        <v>925.53</v>
      </c>
      <c r="O4641" s="42">
        <v>0</v>
      </c>
      <c r="P4641" s="45">
        <v>0.13</v>
      </c>
      <c r="Q4641" s="42">
        <v>0</v>
      </c>
      <c r="R4641" s="42">
        <v>0</v>
      </c>
      <c r="S4641" s="42">
        <v>925.53</v>
      </c>
      <c r="T4641" s="38">
        <v>5000</v>
      </c>
      <c r="U4641" s="14">
        <f>S4641/H4641</f>
        <v>0.34608438127503</v>
      </c>
      <c r="V4641" s="19"/>
      <c r="W4641" s="19"/>
      <c r="X4641" s="37" t="s">
        <v>3458</v>
      </c>
    </row>
    <row r="4642" spans="1:37" ht="16.5" customHeight="1">
      <c r="A4642" s="38">
        <v>15</v>
      </c>
      <c r="B4642" s="39">
        <v>10712</v>
      </c>
      <c r="C4642" s="38">
        <v>10284765</v>
      </c>
      <c r="D4642" s="40" t="s">
        <v>199</v>
      </c>
      <c r="E4642" s="38">
        <v>65</v>
      </c>
      <c r="F4642" s="38">
        <v>78</v>
      </c>
      <c r="G4642" s="38" t="s">
        <v>23</v>
      </c>
      <c r="H4642" s="42">
        <v>2409.38</v>
      </c>
      <c r="I4642" s="57"/>
      <c r="J4642" s="44">
        <v>43493</v>
      </c>
      <c r="K4642" s="42">
        <v>0</v>
      </c>
      <c r="L4642" s="42">
        <v>1575.53</v>
      </c>
      <c r="M4642" s="44">
        <v>45199</v>
      </c>
      <c r="N4642" s="42">
        <v>833.85</v>
      </c>
      <c r="O4642" s="42">
        <v>0</v>
      </c>
      <c r="P4642" s="45">
        <v>0.13</v>
      </c>
      <c r="Q4642" s="42">
        <v>0</v>
      </c>
      <c r="R4642" s="42">
        <v>0</v>
      </c>
      <c r="S4642" s="42">
        <v>833.85</v>
      </c>
      <c r="T4642" s="38">
        <v>5000</v>
      </c>
      <c r="U4642" s="14">
        <f>S4642/H4642</f>
        <v>0.34608488490815065</v>
      </c>
      <c r="V4642" s="19"/>
      <c r="W4642" s="19"/>
      <c r="X4642" s="37" t="s">
        <v>3458</v>
      </c>
    </row>
    <row r="4643" spans="1:37" ht="16.5" customHeight="1">
      <c r="A4643" s="38">
        <v>105</v>
      </c>
      <c r="B4643" s="39">
        <v>10724</v>
      </c>
      <c r="C4643" s="38">
        <v>10277363</v>
      </c>
      <c r="D4643" s="40" t="s">
        <v>284</v>
      </c>
      <c r="E4643" s="58">
        <v>4</v>
      </c>
      <c r="F4643" s="38">
        <v>78</v>
      </c>
      <c r="G4643" s="38" t="s">
        <v>23</v>
      </c>
      <c r="H4643" s="42">
        <v>12820.52</v>
      </c>
      <c r="I4643" s="57"/>
      <c r="J4643" s="44">
        <v>43493</v>
      </c>
      <c r="K4643" s="42">
        <v>0</v>
      </c>
      <c r="L4643" s="42">
        <v>8383.49</v>
      </c>
      <c r="M4643" s="44">
        <v>45199</v>
      </c>
      <c r="N4643" s="42">
        <f>H4643-K4643-L4643</f>
        <v>4437.0300000000007</v>
      </c>
      <c r="O4643" s="42">
        <v>0</v>
      </c>
      <c r="P4643" s="45">
        <v>0.13</v>
      </c>
      <c r="Q4643" s="42">
        <v>0</v>
      </c>
      <c r="R4643" s="42">
        <v>0</v>
      </c>
      <c r="S4643" s="42">
        <f>N4643-R4643</f>
        <v>4437.0300000000007</v>
      </c>
      <c r="T4643" s="38">
        <v>5000</v>
      </c>
      <c r="U4643" s="14">
        <f>S4643/H4643</f>
        <v>0.34608814619063816</v>
      </c>
      <c r="V4643" s="19"/>
      <c r="W4643" s="19"/>
      <c r="X4643" s="37" t="s">
        <v>3459</v>
      </c>
    </row>
    <row r="4644" spans="1:37" ht="16.5" customHeight="1">
      <c r="A4644" s="38">
        <v>689</v>
      </c>
      <c r="B4644" s="39">
        <v>10738</v>
      </c>
      <c r="C4644" s="38">
        <v>10286174</v>
      </c>
      <c r="D4644" s="40" t="s">
        <v>478</v>
      </c>
      <c r="E4644" s="58">
        <v>12</v>
      </c>
      <c r="F4644" s="38">
        <v>78</v>
      </c>
      <c r="G4644" s="38" t="s">
        <v>23</v>
      </c>
      <c r="H4644" s="42">
        <v>6666.72</v>
      </c>
      <c r="I4644" s="57"/>
      <c r="J4644" s="44">
        <v>43493</v>
      </c>
      <c r="K4644" s="42">
        <v>0</v>
      </c>
      <c r="L4644" s="42">
        <v>4359.41</v>
      </c>
      <c r="M4644" s="44">
        <v>45199</v>
      </c>
      <c r="N4644" s="42">
        <f>H4644-K4644-L4644</f>
        <v>2307.3100000000004</v>
      </c>
      <c r="O4644" s="42">
        <v>0</v>
      </c>
      <c r="P4644" s="45">
        <v>0.13</v>
      </c>
      <c r="Q4644" s="42">
        <v>0</v>
      </c>
      <c r="R4644" s="42">
        <v>0</v>
      </c>
      <c r="S4644" s="42">
        <f>N4644-R4644</f>
        <v>2307.3100000000004</v>
      </c>
      <c r="T4644" s="38">
        <v>2101</v>
      </c>
      <c r="U4644" s="14">
        <f>S4644/H4644</f>
        <v>0.34609373125015003</v>
      </c>
      <c r="V4644" s="19"/>
      <c r="W4644" s="19"/>
      <c r="X4644" s="37" t="s">
        <v>3461</v>
      </c>
    </row>
    <row r="4645" spans="1:37" ht="16.5" customHeight="1">
      <c r="A4645" s="38">
        <v>281</v>
      </c>
      <c r="B4645" s="39">
        <v>10736</v>
      </c>
      <c r="C4645" s="38">
        <v>10319105</v>
      </c>
      <c r="D4645" s="40" t="s">
        <v>1250</v>
      </c>
      <c r="E4645" s="38">
        <v>1</v>
      </c>
      <c r="F4645" s="38">
        <v>120</v>
      </c>
      <c r="G4645" s="38" t="s">
        <v>279</v>
      </c>
      <c r="H4645" s="42">
        <v>19040.439999999999</v>
      </c>
      <c r="I4645" s="55"/>
      <c r="J4645" s="44">
        <v>42642</v>
      </c>
      <c r="K4645" s="42">
        <v>0</v>
      </c>
      <c r="L4645" s="42">
        <v>12360.5</v>
      </c>
      <c r="M4645" s="44">
        <v>45138</v>
      </c>
      <c r="N4645" s="42">
        <f>H4645-K4645-L4645</f>
        <v>6679.9399999999987</v>
      </c>
      <c r="O4645" s="42">
        <v>100</v>
      </c>
      <c r="P4645" s="45">
        <v>0.13</v>
      </c>
      <c r="Q4645" s="42">
        <v>11.5</v>
      </c>
      <c r="R4645" s="42">
        <v>88.5</v>
      </c>
      <c r="S4645" s="42">
        <v>6591.44</v>
      </c>
      <c r="T4645" s="38">
        <v>1802</v>
      </c>
      <c r="U4645" s="14">
        <f>S4645/H4645</f>
        <v>0.34618107564741152</v>
      </c>
      <c r="V4645" s="19"/>
      <c r="W4645" s="19"/>
      <c r="X4645" s="37" t="s">
        <v>3461</v>
      </c>
    </row>
    <row r="4646" spans="1:37" ht="16.5" customHeight="1">
      <c r="A4646" s="38">
        <v>207</v>
      </c>
      <c r="B4646" s="39">
        <v>10741</v>
      </c>
      <c r="C4646" s="38">
        <v>10281837</v>
      </c>
      <c r="D4646" s="40" t="s">
        <v>982</v>
      </c>
      <c r="E4646" s="38">
        <v>107</v>
      </c>
      <c r="F4646" s="38">
        <v>90</v>
      </c>
      <c r="G4646" s="38" t="s">
        <v>23</v>
      </c>
      <c r="H4646" s="42">
        <v>251496.01</v>
      </c>
      <c r="I4646" s="49"/>
      <c r="J4646" s="44">
        <v>43124</v>
      </c>
      <c r="K4646" s="42">
        <v>0</v>
      </c>
      <c r="L4646" s="42">
        <v>164258.29999999999</v>
      </c>
      <c r="M4646" s="44">
        <v>45107</v>
      </c>
      <c r="N4646" s="42">
        <f>H4646-K4646-L4646</f>
        <v>87237.710000000021</v>
      </c>
      <c r="O4646" s="42">
        <v>0</v>
      </c>
      <c r="P4646" s="45">
        <v>0.13</v>
      </c>
      <c r="Q4646" s="42">
        <v>0</v>
      </c>
      <c r="R4646" s="42">
        <v>0</v>
      </c>
      <c r="S4646" s="42">
        <f>N4646-R4646</f>
        <v>87237.710000000021</v>
      </c>
      <c r="T4646" s="38">
        <v>2107</v>
      </c>
      <c r="U4646" s="14">
        <f>S4646/H4646</f>
        <v>0.34687512537475251</v>
      </c>
      <c r="V4646" s="19"/>
      <c r="W4646" s="19"/>
      <c r="X4646" s="37" t="s">
        <v>3462</v>
      </c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</row>
    <row r="4647" spans="1:37" ht="16.5" customHeight="1">
      <c r="A4647" s="38">
        <v>391</v>
      </c>
      <c r="B4647" s="39">
        <v>10736</v>
      </c>
      <c r="C4647" s="38">
        <v>10284214</v>
      </c>
      <c r="D4647" s="40" t="s">
        <v>1341</v>
      </c>
      <c r="E4647" s="38">
        <v>1</v>
      </c>
      <c r="F4647" s="38">
        <v>120</v>
      </c>
      <c r="G4647" s="38" t="s">
        <v>21</v>
      </c>
      <c r="H4647" s="42">
        <v>17948.72</v>
      </c>
      <c r="I4647" s="55"/>
      <c r="J4647" s="44">
        <v>42670</v>
      </c>
      <c r="K4647" s="42">
        <v>0</v>
      </c>
      <c r="L4647" s="42">
        <v>11509.46</v>
      </c>
      <c r="M4647" s="44">
        <v>45138</v>
      </c>
      <c r="N4647" s="42">
        <f>H4647-K4647-L4647</f>
        <v>6439.260000000002</v>
      </c>
      <c r="O4647" s="42">
        <v>230</v>
      </c>
      <c r="P4647" s="45">
        <v>0.13</v>
      </c>
      <c r="Q4647" s="42">
        <v>26.46</v>
      </c>
      <c r="R4647" s="42">
        <v>203.54</v>
      </c>
      <c r="S4647" s="42">
        <v>6235.72</v>
      </c>
      <c r="T4647" s="38">
        <v>5000</v>
      </c>
      <c r="U4647" s="14">
        <f>S4647/H4647</f>
        <v>0.34741864600929762</v>
      </c>
      <c r="V4647" s="19"/>
      <c r="W4647" s="19"/>
      <c r="X4647" s="37" t="s">
        <v>3461</v>
      </c>
    </row>
    <row r="4648" spans="1:37" ht="16.5" customHeight="1">
      <c r="A4648" s="38">
        <v>64</v>
      </c>
      <c r="B4648" s="39">
        <v>10746</v>
      </c>
      <c r="C4648" s="38">
        <v>10310641</v>
      </c>
      <c r="D4648" s="40" t="s">
        <v>2507</v>
      </c>
      <c r="E4648" s="38">
        <v>1</v>
      </c>
      <c r="F4648" s="38">
        <v>103</v>
      </c>
      <c r="G4648" s="38" t="s">
        <v>23</v>
      </c>
      <c r="H4648" s="42">
        <v>1460.73</v>
      </c>
      <c r="I4648" s="2"/>
      <c r="J4648" s="44">
        <v>42727</v>
      </c>
      <c r="K4648" s="42">
        <v>0</v>
      </c>
      <c r="L4648" s="42">
        <v>943.43</v>
      </c>
      <c r="M4648" s="44">
        <v>45016</v>
      </c>
      <c r="N4648" s="42">
        <f>H4648-K4648-L4648</f>
        <v>517.30000000000007</v>
      </c>
      <c r="O4648" s="42">
        <v>10</v>
      </c>
      <c r="P4648" s="45">
        <v>0.13</v>
      </c>
      <c r="Q4648" s="42">
        <v>1.1499999999999999</v>
      </c>
      <c r="R4648" s="42">
        <v>8.85</v>
      </c>
      <c r="S4648" s="42">
        <v>508.45</v>
      </c>
      <c r="T4648" s="38">
        <v>2101</v>
      </c>
      <c r="U4648" s="14">
        <f>S4648/H4648</f>
        <v>0.3480793849650517</v>
      </c>
      <c r="V4648" s="19"/>
      <c r="W4648" s="19"/>
      <c r="X4648" s="37" t="s">
        <v>3463</v>
      </c>
    </row>
    <row r="4649" spans="1:37" ht="16.5" customHeight="1">
      <c r="A4649" s="38">
        <v>89</v>
      </c>
      <c r="B4649" s="39">
        <v>10750</v>
      </c>
      <c r="C4649" s="38">
        <v>10299458</v>
      </c>
      <c r="D4649" s="40" t="s">
        <v>640</v>
      </c>
      <c r="E4649" s="58">
        <v>1</v>
      </c>
      <c r="F4649" s="38">
        <v>77</v>
      </c>
      <c r="G4649" s="38" t="s">
        <v>23</v>
      </c>
      <c r="H4649" s="42">
        <v>1094.01</v>
      </c>
      <c r="I4649" s="57"/>
      <c r="J4649" s="44">
        <v>43521</v>
      </c>
      <c r="K4649" s="42">
        <v>0</v>
      </c>
      <c r="L4649" s="42">
        <v>712.25</v>
      </c>
      <c r="M4649" s="44">
        <v>45199</v>
      </c>
      <c r="N4649" s="42">
        <f>H4649-L4649</f>
        <v>381.76</v>
      </c>
      <c r="O4649" s="42">
        <v>0</v>
      </c>
      <c r="P4649" s="45">
        <v>0.13</v>
      </c>
      <c r="Q4649" s="42">
        <v>0</v>
      </c>
      <c r="R4649" s="42">
        <v>0</v>
      </c>
      <c r="S4649" s="42">
        <f>N4649-R4649</f>
        <v>381.76</v>
      </c>
      <c r="T4649" s="38">
        <v>2506</v>
      </c>
      <c r="U4649" s="14">
        <f>S4649/H4649</f>
        <v>0.3489547627535397</v>
      </c>
      <c r="V4649" s="19"/>
      <c r="W4649" s="19"/>
      <c r="X4649" s="37" t="s">
        <v>3473</v>
      </c>
    </row>
    <row r="4650" spans="1:37" ht="16.5" customHeight="1">
      <c r="A4650" s="38">
        <v>1</v>
      </c>
      <c r="B4650" s="39">
        <v>10727</v>
      </c>
      <c r="C4650" s="38">
        <v>10311263</v>
      </c>
      <c r="D4650" s="40" t="s">
        <v>209</v>
      </c>
      <c r="E4650" s="38">
        <v>100</v>
      </c>
      <c r="F4650" s="38">
        <v>106</v>
      </c>
      <c r="G4650" s="38" t="s">
        <v>23</v>
      </c>
      <c r="H4650" s="42">
        <v>4230</v>
      </c>
      <c r="I4650" s="2"/>
      <c r="J4650" s="44">
        <v>42624</v>
      </c>
      <c r="K4650" s="42">
        <v>0</v>
      </c>
      <c r="L4650" s="42">
        <v>2752.95</v>
      </c>
      <c r="M4650" s="44">
        <v>44985</v>
      </c>
      <c r="N4650" s="42">
        <f>H4650-K4650-L4650</f>
        <v>1477.0500000000002</v>
      </c>
      <c r="O4650" s="42">
        <v>0</v>
      </c>
      <c r="P4650" s="45">
        <v>0.13</v>
      </c>
      <c r="Q4650" s="42">
        <v>0</v>
      </c>
      <c r="R4650" s="42">
        <v>0</v>
      </c>
      <c r="S4650" s="42">
        <f>N4650-R4650</f>
        <v>1477.0500000000002</v>
      </c>
      <c r="T4650" s="38">
        <v>5000</v>
      </c>
      <c r="U4650" s="14">
        <f>S4650/H4650</f>
        <v>0.34918439716312061</v>
      </c>
      <c r="V4650" s="19"/>
      <c r="W4650" s="19"/>
      <c r="X4650" s="37" t="s">
        <v>3471</v>
      </c>
    </row>
    <row r="4651" spans="1:37" ht="16.5" customHeight="1">
      <c r="A4651" s="38">
        <v>1069</v>
      </c>
      <c r="B4651" s="39">
        <v>10800</v>
      </c>
      <c r="C4651" s="38">
        <v>10318123</v>
      </c>
      <c r="D4651" s="40" t="s">
        <v>188</v>
      </c>
      <c r="E4651" s="38">
        <v>1</v>
      </c>
      <c r="F4651" s="38">
        <v>240</v>
      </c>
      <c r="G4651" s="38" t="s">
        <v>33</v>
      </c>
      <c r="H4651" s="42">
        <v>2286.06</v>
      </c>
      <c r="I4651" s="2"/>
      <c r="J4651" s="44">
        <v>39963</v>
      </c>
      <c r="K4651" s="42">
        <v>0</v>
      </c>
      <c r="L4651" s="42">
        <v>1487.71</v>
      </c>
      <c r="M4651" s="44">
        <v>45077</v>
      </c>
      <c r="N4651" s="42">
        <f>H4651-K4651-L4651</f>
        <v>798.34999999999991</v>
      </c>
      <c r="O4651" s="42">
        <v>0</v>
      </c>
      <c r="P4651" s="45">
        <v>0.13</v>
      </c>
      <c r="Q4651" s="42">
        <v>0</v>
      </c>
      <c r="R4651" s="42">
        <v>0</v>
      </c>
      <c r="S4651" s="42">
        <f>N4651-R4651</f>
        <v>798.34999999999991</v>
      </c>
      <c r="T4651" s="38">
        <v>1001</v>
      </c>
      <c r="U4651" s="14">
        <f>S4651/H4651</f>
        <v>0.34922530467266821</v>
      </c>
      <c r="V4651" s="19"/>
      <c r="W4651" s="19"/>
      <c r="X4651" s="37" t="s">
        <v>3465</v>
      </c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</row>
    <row r="4652" spans="1:37" ht="16.5" customHeight="1">
      <c r="A4652" s="38">
        <v>62</v>
      </c>
      <c r="B4652" s="39">
        <v>10745</v>
      </c>
      <c r="C4652" s="38">
        <v>10308616</v>
      </c>
      <c r="D4652" s="40" t="s">
        <v>2506</v>
      </c>
      <c r="E4652" s="38">
        <v>58</v>
      </c>
      <c r="F4652" s="38">
        <v>99</v>
      </c>
      <c r="G4652" s="38" t="s">
        <v>23</v>
      </c>
      <c r="H4652" s="42">
        <v>44615.34</v>
      </c>
      <c r="I4652" s="2"/>
      <c r="J4652" s="44">
        <v>42853</v>
      </c>
      <c r="K4652" s="42">
        <v>0</v>
      </c>
      <c r="L4652" s="42">
        <v>29033.43</v>
      </c>
      <c r="M4652" s="44">
        <v>45016</v>
      </c>
      <c r="N4652" s="42">
        <f>H4652-K4652-L4652</f>
        <v>15581.909999999996</v>
      </c>
      <c r="O4652" s="42">
        <v>0</v>
      </c>
      <c r="P4652" s="45">
        <v>0.13</v>
      </c>
      <c r="Q4652" s="42">
        <v>0</v>
      </c>
      <c r="R4652" s="42">
        <v>0</v>
      </c>
      <c r="S4652" s="42">
        <v>15581.91</v>
      </c>
      <c r="T4652" s="38">
        <v>5000</v>
      </c>
      <c r="U4652" s="14">
        <f>S4652/H4652</f>
        <v>0.34925005614660787</v>
      </c>
      <c r="V4652" s="19"/>
      <c r="W4652" s="19"/>
      <c r="X4652" s="37" t="s">
        <v>3463</v>
      </c>
    </row>
    <row r="4653" spans="1:37" ht="16.5" customHeight="1">
      <c r="A4653" s="38">
        <v>672</v>
      </c>
      <c r="B4653" s="39">
        <v>10729</v>
      </c>
      <c r="C4653" s="38">
        <v>10321543</v>
      </c>
      <c r="D4653" s="40" t="s">
        <v>3273</v>
      </c>
      <c r="E4653" s="58">
        <v>1</v>
      </c>
      <c r="F4653" s="38">
        <v>60</v>
      </c>
      <c r="G4653" s="38" t="s">
        <v>23</v>
      </c>
      <c r="H4653" s="42">
        <v>21246.77</v>
      </c>
      <c r="I4653" s="37"/>
      <c r="J4653" s="44">
        <v>44074</v>
      </c>
      <c r="K4653" s="42">
        <v>354.11</v>
      </c>
      <c r="L4653" s="42">
        <v>13456.22</v>
      </c>
      <c r="M4653" s="44">
        <v>45259</v>
      </c>
      <c r="N4653" s="42">
        <v>7436.44</v>
      </c>
      <c r="O4653" s="42">
        <v>0</v>
      </c>
      <c r="P4653" s="45">
        <f>IF(J4653&lt;DATEVALUE("2009-1-1"),3%,13%)</f>
        <v>0.13</v>
      </c>
      <c r="Q4653" s="42">
        <f>IF(P4653=13%,ROUND(O4653/(1+P4653)*P4653,2),ROUND(O4653/(1+0.03)*0.02,2))</f>
        <v>0</v>
      </c>
      <c r="R4653" s="42">
        <f>O4653-Q4653</f>
        <v>0</v>
      </c>
      <c r="S4653" s="42">
        <f>N4653-R4653</f>
        <v>7436.44</v>
      </c>
      <c r="T4653" s="38">
        <v>5000</v>
      </c>
      <c r="U4653" s="14">
        <f>S4653/H4653</f>
        <v>0.35000331815141783</v>
      </c>
      <c r="V4653" s="19"/>
      <c r="W4653" s="19"/>
      <c r="X4653" s="37" t="s">
        <v>3459</v>
      </c>
    </row>
    <row r="4654" spans="1:37" ht="16.5" customHeight="1">
      <c r="A4654" s="38">
        <v>587</v>
      </c>
      <c r="B4654" s="39">
        <v>10736</v>
      </c>
      <c r="C4654" s="38">
        <v>10284210</v>
      </c>
      <c r="D4654" s="40" t="s">
        <v>1250</v>
      </c>
      <c r="E4654" s="38">
        <v>1</v>
      </c>
      <c r="F4654" s="38">
        <v>120</v>
      </c>
      <c r="G4654" s="38" t="s">
        <v>262</v>
      </c>
      <c r="H4654" s="42">
        <v>23498.53</v>
      </c>
      <c r="I4654" s="55"/>
      <c r="J4654" s="44">
        <v>42642</v>
      </c>
      <c r="K4654" s="42">
        <v>0</v>
      </c>
      <c r="L4654" s="42">
        <v>15254.46</v>
      </c>
      <c r="M4654" s="44">
        <v>45138</v>
      </c>
      <c r="N4654" s="42">
        <f>H4654-K4654-L4654</f>
        <v>8244.07</v>
      </c>
      <c r="O4654" s="42">
        <v>3</v>
      </c>
      <c r="P4654" s="45">
        <v>0.13</v>
      </c>
      <c r="Q4654" s="42">
        <v>0.35</v>
      </c>
      <c r="R4654" s="42">
        <v>2.65</v>
      </c>
      <c r="S4654" s="42">
        <v>8241.42</v>
      </c>
      <c r="T4654" s="38">
        <v>5000</v>
      </c>
      <c r="U4654" s="14">
        <f>S4654/H4654</f>
        <v>0.35072066210099101</v>
      </c>
      <c r="V4654" s="19"/>
      <c r="W4654" s="19"/>
      <c r="X4654" s="37" t="s">
        <v>3461</v>
      </c>
    </row>
    <row r="4655" spans="1:37" ht="16.5" customHeight="1">
      <c r="A4655" s="38">
        <v>554</v>
      </c>
      <c r="B4655" s="39">
        <v>10729</v>
      </c>
      <c r="C4655" s="38">
        <v>10292269</v>
      </c>
      <c r="D4655" s="40" t="s">
        <v>1857</v>
      </c>
      <c r="E4655" s="58">
        <v>2</v>
      </c>
      <c r="F4655" s="38">
        <v>66</v>
      </c>
      <c r="G4655" s="38" t="s">
        <v>23</v>
      </c>
      <c r="H4655" s="42">
        <v>4035.4</v>
      </c>
      <c r="I4655" s="37"/>
      <c r="J4655" s="44">
        <v>43858</v>
      </c>
      <c r="K4655" s="42">
        <v>0</v>
      </c>
      <c r="L4655" s="42">
        <v>2619.67</v>
      </c>
      <c r="M4655" s="44">
        <v>45259</v>
      </c>
      <c r="N4655" s="42">
        <v>1415.73</v>
      </c>
      <c r="O4655" s="42">
        <v>0</v>
      </c>
      <c r="P4655" s="45">
        <f>IF(J4655&lt;DATEVALUE("2009-1-1"),3%,13%)</f>
        <v>0.13</v>
      </c>
      <c r="Q4655" s="42">
        <f>IF(P4655=13%,ROUND(O4655/(1+P4655)*P4655,2),ROUND(O4655/(1+0.03)*0.02,2))</f>
        <v>0</v>
      </c>
      <c r="R4655" s="42">
        <f>O4655-Q4655</f>
        <v>0</v>
      </c>
      <c r="S4655" s="42">
        <f>N4655-R4655</f>
        <v>1415.73</v>
      </c>
      <c r="T4655" s="38">
        <v>2104</v>
      </c>
      <c r="U4655" s="14">
        <f>S4655/H4655</f>
        <v>0.3508276750755811</v>
      </c>
      <c r="V4655" s="19"/>
      <c r="W4655" s="19"/>
      <c r="X4655" s="37" t="s">
        <v>3459</v>
      </c>
    </row>
    <row r="4656" spans="1:37" ht="16.5" customHeight="1">
      <c r="A4656" s="38">
        <v>694</v>
      </c>
      <c r="B4656" s="39">
        <v>10736</v>
      </c>
      <c r="C4656" s="38">
        <v>10283032</v>
      </c>
      <c r="D4656" s="40" t="s">
        <v>825</v>
      </c>
      <c r="E4656" s="58">
        <v>5</v>
      </c>
      <c r="F4656" s="38">
        <v>60</v>
      </c>
      <c r="G4656" s="38" t="s">
        <v>23</v>
      </c>
      <c r="H4656" s="42">
        <v>3048.67</v>
      </c>
      <c r="I4656" s="37"/>
      <c r="J4656" s="44">
        <v>43977</v>
      </c>
      <c r="K4656" s="42">
        <v>0</v>
      </c>
      <c r="L4656" s="42">
        <v>1979.1</v>
      </c>
      <c r="M4656" s="44">
        <v>45217</v>
      </c>
      <c r="N4656" s="42">
        <v>1069.57</v>
      </c>
      <c r="O4656" s="42">
        <v>0</v>
      </c>
      <c r="P4656" s="45">
        <f>IF(J4656&lt;DATEVALUE("2009-1-1"),3%,13%)</f>
        <v>0.13</v>
      </c>
      <c r="Q4656" s="42">
        <f>IF(P4656=13%,ROUND(O4656/(1+P4656)*P4656,2),ROUND(O4656/(1+0.03)*0.02,2))</f>
        <v>0</v>
      </c>
      <c r="R4656" s="42">
        <f>O4656-Q4656</f>
        <v>0</v>
      </c>
      <c r="S4656" s="42">
        <f>N4656-R4656</f>
        <v>1069.57</v>
      </c>
      <c r="T4656" s="38">
        <v>5000</v>
      </c>
      <c r="U4656" s="14">
        <f>S4656/H4656</f>
        <v>0.35083167413987082</v>
      </c>
      <c r="V4656" s="19"/>
      <c r="W4656" s="19"/>
      <c r="X4656" s="37" t="s">
        <v>3461</v>
      </c>
    </row>
    <row r="4657" spans="1:37" ht="16.5" customHeight="1">
      <c r="A4657" s="38">
        <v>82</v>
      </c>
      <c r="B4657" s="39">
        <v>10709</v>
      </c>
      <c r="C4657" s="38">
        <v>10309842</v>
      </c>
      <c r="D4657" s="40" t="s">
        <v>81</v>
      </c>
      <c r="E4657" s="38">
        <v>196</v>
      </c>
      <c r="F4657" s="38">
        <v>60</v>
      </c>
      <c r="G4657" s="38" t="s">
        <v>21</v>
      </c>
      <c r="H4657" s="42">
        <v>80967.490000000005</v>
      </c>
      <c r="I4657" s="57"/>
      <c r="J4657" s="44">
        <v>43950</v>
      </c>
      <c r="K4657" s="42">
        <v>0</v>
      </c>
      <c r="L4657" s="42">
        <v>52561.41</v>
      </c>
      <c r="M4657" s="44">
        <v>45199</v>
      </c>
      <c r="N4657" s="42">
        <v>28406.080000000002</v>
      </c>
      <c r="O4657" s="42">
        <v>0</v>
      </c>
      <c r="P4657" s="45">
        <v>0.13</v>
      </c>
      <c r="Q4657" s="42">
        <v>0</v>
      </c>
      <c r="R4657" s="42">
        <v>0</v>
      </c>
      <c r="S4657" s="42">
        <v>28406.080000000002</v>
      </c>
      <c r="T4657" s="38">
        <v>5000</v>
      </c>
      <c r="U4657" s="14">
        <f>S4657/H4657</f>
        <v>0.35083315538125243</v>
      </c>
      <c r="V4657" s="19"/>
      <c r="W4657" s="19"/>
      <c r="X4657" s="37" t="s">
        <v>3456</v>
      </c>
    </row>
    <row r="4658" spans="1:37" ht="16.5" customHeight="1">
      <c r="A4658" s="38">
        <v>855</v>
      </c>
      <c r="B4658" s="39">
        <v>10729</v>
      </c>
      <c r="C4658" s="38">
        <v>10292808</v>
      </c>
      <c r="D4658" s="40" t="s">
        <v>3368</v>
      </c>
      <c r="E4658" s="58">
        <v>1</v>
      </c>
      <c r="F4658" s="38">
        <v>120</v>
      </c>
      <c r="G4658" s="38" t="s">
        <v>262</v>
      </c>
      <c r="H4658" s="42">
        <v>285673</v>
      </c>
      <c r="I4658" s="37"/>
      <c r="J4658" s="44">
        <v>42760</v>
      </c>
      <c r="K4658" s="42">
        <v>0</v>
      </c>
      <c r="L4658" s="42">
        <v>185449.44</v>
      </c>
      <c r="M4658" s="44">
        <v>45259</v>
      </c>
      <c r="N4658" s="42">
        <v>100223.56</v>
      </c>
      <c r="O4658" s="42">
        <v>0</v>
      </c>
      <c r="P4658" s="45">
        <f>IF(J4658&lt;DATEVALUE("2009-1-1"),3%,13%)</f>
        <v>0.13</v>
      </c>
      <c r="Q4658" s="42">
        <f>IF(P4658=13%,ROUND(O4658/(1+P4658)*P4658,2),ROUND(O4658/(1+0.03)*0.02,2))</f>
        <v>0</v>
      </c>
      <c r="R4658" s="42">
        <f>O4658-Q4658</f>
        <v>0</v>
      </c>
      <c r="S4658" s="42">
        <f>N4658-R4658</f>
        <v>100223.56</v>
      </c>
      <c r="T4658" s="38">
        <v>5000</v>
      </c>
      <c r="U4658" s="14">
        <f>S4658/H4658</f>
        <v>0.350833155390954</v>
      </c>
      <c r="V4658" s="19"/>
      <c r="W4658" s="19"/>
      <c r="X4658" s="37" t="s">
        <v>3459</v>
      </c>
    </row>
    <row r="4659" spans="1:37" ht="16.5" customHeight="1">
      <c r="A4659" s="38">
        <v>424</v>
      </c>
      <c r="B4659" s="39">
        <v>10729</v>
      </c>
      <c r="C4659" s="38">
        <v>10292806</v>
      </c>
      <c r="D4659" s="40" t="s">
        <v>2026</v>
      </c>
      <c r="E4659" s="58">
        <v>16</v>
      </c>
      <c r="F4659" s="38">
        <v>120</v>
      </c>
      <c r="G4659" s="38" t="s">
        <v>21</v>
      </c>
      <c r="H4659" s="42">
        <v>136228.32</v>
      </c>
      <c r="I4659" s="37"/>
      <c r="J4659" s="44">
        <v>42760</v>
      </c>
      <c r="K4659" s="42">
        <v>0</v>
      </c>
      <c r="L4659" s="42">
        <v>88434.82</v>
      </c>
      <c r="M4659" s="44">
        <v>45259</v>
      </c>
      <c r="N4659" s="42">
        <v>47793.5</v>
      </c>
      <c r="O4659" s="42">
        <v>0</v>
      </c>
      <c r="P4659" s="45">
        <f>IF(J4659&lt;DATEVALUE("2009-1-1"),3%,13%)</f>
        <v>0.13</v>
      </c>
      <c r="Q4659" s="42">
        <f>IF(P4659=13%,ROUND(O4659/(1+P4659)*P4659,2),ROUND(O4659/(1+0.03)*0.02,2))</f>
        <v>0</v>
      </c>
      <c r="R4659" s="42">
        <f>O4659-Q4659</f>
        <v>0</v>
      </c>
      <c r="S4659" s="42">
        <f>N4659-R4659</f>
        <v>47793.5</v>
      </c>
      <c r="T4659" s="38">
        <v>5000</v>
      </c>
      <c r="U4659" s="14">
        <f>S4659/H4659</f>
        <v>0.35083380606910514</v>
      </c>
      <c r="V4659" s="19"/>
      <c r="W4659" s="19"/>
      <c r="X4659" s="37" t="s">
        <v>3459</v>
      </c>
    </row>
    <row r="4660" spans="1:37" ht="16.5" customHeight="1">
      <c r="A4660" s="38">
        <v>404</v>
      </c>
      <c r="B4660" s="39">
        <v>10739</v>
      </c>
      <c r="C4660" s="38">
        <v>10278571</v>
      </c>
      <c r="D4660" s="40" t="s">
        <v>2933</v>
      </c>
      <c r="E4660" s="58">
        <v>1</v>
      </c>
      <c r="F4660" s="38">
        <v>120</v>
      </c>
      <c r="G4660" s="38" t="s">
        <v>21</v>
      </c>
      <c r="H4660" s="42">
        <v>11264.96</v>
      </c>
      <c r="I4660" s="37"/>
      <c r="J4660" s="44">
        <v>42735</v>
      </c>
      <c r="K4660" s="42">
        <v>0</v>
      </c>
      <c r="L4660" s="42">
        <v>7312.8</v>
      </c>
      <c r="M4660" s="44">
        <v>45200</v>
      </c>
      <c r="N4660" s="42">
        <v>3952.16</v>
      </c>
      <c r="O4660" s="42">
        <v>0</v>
      </c>
      <c r="P4660" s="45">
        <f>IF(J4660&lt;DATEVALUE("2009-1-1"),3%,13%)</f>
        <v>0.13</v>
      </c>
      <c r="Q4660" s="42">
        <f>IF(P4660=13%,ROUND(O4660/(1+P4660)*P4660,2),ROUND(O4660/(1+0.03)*0.02,2))</f>
        <v>0</v>
      </c>
      <c r="R4660" s="42">
        <f>O4660-Q4660</f>
        <v>0</v>
      </c>
      <c r="S4660" s="42">
        <f>N4660-R4660</f>
        <v>3952.16</v>
      </c>
      <c r="T4660" s="38">
        <v>5000</v>
      </c>
      <c r="U4660" s="14">
        <f>S4660/H4660</f>
        <v>0.35083657642814536</v>
      </c>
      <c r="V4660" s="19"/>
      <c r="W4660" s="19"/>
      <c r="X4660" s="37" t="s">
        <v>3462</v>
      </c>
    </row>
    <row r="4661" spans="1:37" ht="16.5" customHeight="1">
      <c r="A4661" s="38">
        <v>647</v>
      </c>
      <c r="B4661" s="39">
        <v>10729</v>
      </c>
      <c r="C4661" s="38">
        <v>10292562</v>
      </c>
      <c r="D4661" s="40" t="s">
        <v>3259</v>
      </c>
      <c r="E4661" s="58">
        <v>1</v>
      </c>
      <c r="F4661" s="38">
        <v>66</v>
      </c>
      <c r="G4661" s="38" t="s">
        <v>23</v>
      </c>
      <c r="H4661" s="42">
        <v>4600</v>
      </c>
      <c r="I4661" s="37"/>
      <c r="J4661" s="44">
        <v>43858</v>
      </c>
      <c r="K4661" s="42">
        <v>0</v>
      </c>
      <c r="L4661" s="42">
        <v>2986.13</v>
      </c>
      <c r="M4661" s="44">
        <v>45259</v>
      </c>
      <c r="N4661" s="42">
        <v>1613.87</v>
      </c>
      <c r="O4661" s="42">
        <v>0</v>
      </c>
      <c r="P4661" s="45">
        <f>IF(J4661&lt;DATEVALUE("2009-1-1"),3%,13%)</f>
        <v>0.13</v>
      </c>
      <c r="Q4661" s="42">
        <f>IF(P4661=13%,ROUND(O4661/(1+P4661)*P4661,2),ROUND(O4661/(1+0.03)*0.02,2))</f>
        <v>0</v>
      </c>
      <c r="R4661" s="42">
        <f>O4661-Q4661</f>
        <v>0</v>
      </c>
      <c r="S4661" s="42">
        <f>N4661-R4661</f>
        <v>1613.87</v>
      </c>
      <c r="T4661" s="38">
        <v>5000</v>
      </c>
      <c r="U4661" s="14">
        <f>S4661/H4661</f>
        <v>0.35084130434782607</v>
      </c>
      <c r="V4661" s="19"/>
      <c r="W4661" s="19"/>
      <c r="X4661" s="37" t="s">
        <v>3459</v>
      </c>
    </row>
    <row r="4662" spans="1:37" ht="16.5" customHeight="1">
      <c r="A4662" s="38">
        <v>481</v>
      </c>
      <c r="B4662" s="39">
        <v>10729</v>
      </c>
      <c r="C4662" s="38">
        <v>10292556</v>
      </c>
      <c r="D4662" s="40" t="s">
        <v>1369</v>
      </c>
      <c r="E4662" s="58">
        <v>3</v>
      </c>
      <c r="F4662" s="38">
        <v>66</v>
      </c>
      <c r="G4662" s="38" t="s">
        <v>23</v>
      </c>
      <c r="H4662" s="42">
        <v>8846.34</v>
      </c>
      <c r="I4662" s="37"/>
      <c r="J4662" s="44">
        <v>43858</v>
      </c>
      <c r="K4662" s="42">
        <v>0</v>
      </c>
      <c r="L4662" s="42">
        <v>5742.63</v>
      </c>
      <c r="M4662" s="44">
        <v>45259</v>
      </c>
      <c r="N4662" s="42">
        <v>3103.71</v>
      </c>
      <c r="O4662" s="42">
        <v>0</v>
      </c>
      <c r="P4662" s="45">
        <f>IF(J4662&lt;DATEVALUE("2009-1-1"),3%,13%)</f>
        <v>0.13</v>
      </c>
      <c r="Q4662" s="42">
        <f>IF(P4662=13%,ROUND(O4662/(1+P4662)*P4662,2),ROUND(O4662/(1+0.03)*0.02,2))</f>
        <v>0</v>
      </c>
      <c r="R4662" s="42">
        <f>O4662-Q4662</f>
        <v>0</v>
      </c>
      <c r="S4662" s="42">
        <f>N4662-R4662</f>
        <v>3103.71</v>
      </c>
      <c r="T4662" s="38">
        <v>1601</v>
      </c>
      <c r="U4662" s="14">
        <f>S4662/H4662</f>
        <v>0.35084679087622678</v>
      </c>
      <c r="V4662" s="19"/>
      <c r="W4662" s="19"/>
      <c r="X4662" s="37" t="s">
        <v>3459</v>
      </c>
    </row>
    <row r="4663" spans="1:37" ht="16.5" customHeight="1">
      <c r="A4663" s="38">
        <v>44</v>
      </c>
      <c r="B4663" s="39">
        <v>10700</v>
      </c>
      <c r="C4663" s="38">
        <v>10275004</v>
      </c>
      <c r="D4663" s="40" t="s">
        <v>28</v>
      </c>
      <c r="E4663" s="38">
        <v>1</v>
      </c>
      <c r="F4663" s="38">
        <v>60</v>
      </c>
      <c r="G4663" s="38" t="s">
        <v>23</v>
      </c>
      <c r="H4663" s="42">
        <v>707.08</v>
      </c>
      <c r="I4663" s="57"/>
      <c r="J4663" s="44">
        <v>43948</v>
      </c>
      <c r="K4663" s="42">
        <v>0</v>
      </c>
      <c r="L4663" s="42">
        <v>459</v>
      </c>
      <c r="M4663" s="44">
        <v>45199</v>
      </c>
      <c r="N4663" s="42">
        <v>248.08</v>
      </c>
      <c r="O4663" s="42">
        <v>0</v>
      </c>
      <c r="P4663" s="45">
        <v>0.13</v>
      </c>
      <c r="Q4663" s="42">
        <v>0</v>
      </c>
      <c r="R4663" s="42">
        <v>0</v>
      </c>
      <c r="S4663" s="42">
        <v>248.08</v>
      </c>
      <c r="T4663" s="38">
        <v>5000</v>
      </c>
      <c r="U4663" s="14">
        <f>S4663/H4663</f>
        <v>0.35085138881031847</v>
      </c>
      <c r="V4663" s="19"/>
      <c r="W4663" s="19"/>
      <c r="X4663" s="37" t="s">
        <v>3455</v>
      </c>
    </row>
    <row r="4664" spans="1:37" ht="16.5" customHeight="1">
      <c r="A4664" s="38">
        <v>22</v>
      </c>
      <c r="B4664" s="39">
        <v>10749</v>
      </c>
      <c r="C4664" s="38">
        <v>10301162</v>
      </c>
      <c r="D4664" s="40" t="s">
        <v>442</v>
      </c>
      <c r="E4664" s="38">
        <v>5</v>
      </c>
      <c r="F4664" s="38">
        <v>63</v>
      </c>
      <c r="G4664" s="38" t="s">
        <v>21</v>
      </c>
      <c r="H4664" s="42">
        <v>4139.21</v>
      </c>
      <c r="I4664" s="2"/>
      <c r="J4664" s="44">
        <v>43735</v>
      </c>
      <c r="K4664" s="42">
        <v>0</v>
      </c>
      <c r="L4664" s="42">
        <v>2684.01</v>
      </c>
      <c r="M4664" s="44">
        <v>45046</v>
      </c>
      <c r="N4664" s="42">
        <f>H4664-K4664-L4664</f>
        <v>1455.1999999999998</v>
      </c>
      <c r="O4664" s="42">
        <v>0</v>
      </c>
      <c r="P4664" s="45">
        <v>0.13</v>
      </c>
      <c r="Q4664" s="42">
        <v>0</v>
      </c>
      <c r="R4664" s="42">
        <v>0</v>
      </c>
      <c r="S4664" s="42">
        <v>1455.2</v>
      </c>
      <c r="T4664" s="38">
        <v>2101</v>
      </c>
      <c r="U4664" s="14">
        <f>S4664/H4664</f>
        <v>0.35156467055307655</v>
      </c>
      <c r="V4664" s="19"/>
      <c r="W4664" s="19"/>
      <c r="X4664" s="37" t="s">
        <v>3473</v>
      </c>
    </row>
    <row r="4665" spans="1:37" ht="16.5" customHeight="1">
      <c r="A4665" s="38">
        <v>22</v>
      </c>
      <c r="B4665" s="39">
        <v>10732</v>
      </c>
      <c r="C4665" s="38">
        <v>10320831</v>
      </c>
      <c r="D4665" s="40" t="s">
        <v>360</v>
      </c>
      <c r="E4665" s="38">
        <v>3</v>
      </c>
      <c r="F4665" s="38">
        <v>92</v>
      </c>
      <c r="G4665" s="38" t="s">
        <v>23</v>
      </c>
      <c r="H4665" s="42">
        <v>4230.78</v>
      </c>
      <c r="I4665" s="2"/>
      <c r="J4665" s="44">
        <v>43065</v>
      </c>
      <c r="K4665" s="42">
        <v>0</v>
      </c>
      <c r="L4665" s="42">
        <v>2643.75</v>
      </c>
      <c r="M4665" s="44">
        <v>45016</v>
      </c>
      <c r="N4665" s="42">
        <f>H4665-K4665-L4665</f>
        <v>1587.0299999999997</v>
      </c>
      <c r="O4665" s="42">
        <v>110</v>
      </c>
      <c r="P4665" s="45">
        <v>0.13</v>
      </c>
      <c r="Q4665" s="42">
        <v>12.65</v>
      </c>
      <c r="R4665" s="42">
        <v>97.35</v>
      </c>
      <c r="S4665" s="42">
        <v>1489.68</v>
      </c>
      <c r="T4665" s="38">
        <v>5000</v>
      </c>
      <c r="U4665" s="14">
        <f>S4665/H4665</f>
        <v>0.35210528555018228</v>
      </c>
      <c r="V4665" s="19"/>
      <c r="W4665" s="19"/>
      <c r="X4665" s="37" t="s">
        <v>3460</v>
      </c>
    </row>
    <row r="4666" spans="1:37" ht="16.5" customHeight="1">
      <c r="A4666" s="38">
        <v>92</v>
      </c>
      <c r="B4666" s="39">
        <v>50099</v>
      </c>
      <c r="C4666" s="38">
        <v>10297315</v>
      </c>
      <c r="D4666" s="40" t="s">
        <v>2465</v>
      </c>
      <c r="E4666" s="38">
        <v>16</v>
      </c>
      <c r="F4666" s="38">
        <v>98</v>
      </c>
      <c r="G4666" s="38" t="s">
        <v>23</v>
      </c>
      <c r="H4666" s="42">
        <v>8205.2800000000007</v>
      </c>
      <c r="I4666" s="2"/>
      <c r="J4666" s="44">
        <v>42879</v>
      </c>
      <c r="K4666" s="42">
        <v>0</v>
      </c>
      <c r="L4666" s="42">
        <v>5309.32</v>
      </c>
      <c r="M4666" s="44">
        <v>45016</v>
      </c>
      <c r="N4666" s="42">
        <f>H4666-K4666-L4666</f>
        <v>2895.9600000000009</v>
      </c>
      <c r="O4666" s="42">
        <v>0</v>
      </c>
      <c r="P4666" s="45">
        <v>0.13</v>
      </c>
      <c r="Q4666" s="42">
        <v>0</v>
      </c>
      <c r="R4666" s="42">
        <v>0</v>
      </c>
      <c r="S4666" s="42">
        <v>2895.96</v>
      </c>
      <c r="T4666" s="38">
        <v>5000</v>
      </c>
      <c r="U4666" s="14">
        <f>S4666/H4666</f>
        <v>0.35293859563598073</v>
      </c>
      <c r="V4666" s="19"/>
      <c r="W4666" s="19"/>
      <c r="X4666" s="37" t="s">
        <v>3468</v>
      </c>
    </row>
    <row r="4667" spans="1:37" ht="16.5" customHeight="1">
      <c r="A4667" s="38">
        <v>11</v>
      </c>
      <c r="B4667" s="39">
        <v>50098</v>
      </c>
      <c r="C4667" s="38">
        <v>10308411</v>
      </c>
      <c r="D4667" s="40" t="s">
        <v>2465</v>
      </c>
      <c r="E4667" s="38">
        <v>120</v>
      </c>
      <c r="F4667" s="38">
        <v>98</v>
      </c>
      <c r="G4667" s="38" t="s">
        <v>23</v>
      </c>
      <c r="H4667" s="42">
        <v>33556.800000000003</v>
      </c>
      <c r="I4667" s="2"/>
      <c r="J4667" s="44">
        <v>42879</v>
      </c>
      <c r="K4667" s="42">
        <v>0</v>
      </c>
      <c r="L4667" s="42">
        <v>21713.119999999999</v>
      </c>
      <c r="M4667" s="44">
        <v>45016</v>
      </c>
      <c r="N4667" s="42">
        <f>H4667-K4667-L4667</f>
        <v>11843.680000000004</v>
      </c>
      <c r="O4667" s="42">
        <v>0</v>
      </c>
      <c r="P4667" s="45">
        <v>0.13</v>
      </c>
      <c r="Q4667" s="42">
        <v>0</v>
      </c>
      <c r="R4667" s="42">
        <v>0</v>
      </c>
      <c r="S4667" s="42">
        <v>11843.68</v>
      </c>
      <c r="T4667" s="38">
        <v>2108</v>
      </c>
      <c r="U4667" s="14">
        <f>S4667/H4667</f>
        <v>0.35294426166976589</v>
      </c>
      <c r="V4667" s="19"/>
      <c r="W4667" s="19"/>
      <c r="X4667" s="37" t="s">
        <v>3456</v>
      </c>
    </row>
    <row r="4668" spans="1:37" ht="16.5" customHeight="1">
      <c r="A4668" s="38">
        <v>9</v>
      </c>
      <c r="B4668" s="39">
        <v>50098</v>
      </c>
      <c r="C4668" s="38">
        <v>10308409</v>
      </c>
      <c r="D4668" s="40" t="s">
        <v>2463</v>
      </c>
      <c r="E4668" s="38">
        <v>120</v>
      </c>
      <c r="F4668" s="38">
        <v>98</v>
      </c>
      <c r="G4668" s="38" t="s">
        <v>23</v>
      </c>
      <c r="H4668" s="42">
        <v>14655.6</v>
      </c>
      <c r="I4668" s="2"/>
      <c r="J4668" s="44">
        <v>42879</v>
      </c>
      <c r="K4668" s="42">
        <v>0</v>
      </c>
      <c r="L4668" s="42">
        <v>9482.94</v>
      </c>
      <c r="M4668" s="44">
        <v>45016</v>
      </c>
      <c r="N4668" s="42">
        <f>H4668-K4668-L4668</f>
        <v>5172.66</v>
      </c>
      <c r="O4668" s="42">
        <v>0</v>
      </c>
      <c r="P4668" s="45">
        <v>0.13</v>
      </c>
      <c r="Q4668" s="42">
        <v>0</v>
      </c>
      <c r="R4668" s="42">
        <v>0</v>
      </c>
      <c r="S4668" s="42">
        <v>5172.66</v>
      </c>
      <c r="T4668" s="38">
        <v>2108</v>
      </c>
      <c r="U4668" s="14">
        <f>S4668/H4668</f>
        <v>0.35294767870302135</v>
      </c>
      <c r="V4668" s="19"/>
      <c r="W4668" s="19"/>
      <c r="X4668" s="37" t="s">
        <v>3456</v>
      </c>
    </row>
    <row r="4669" spans="1:37" ht="16.5" customHeight="1">
      <c r="A4669" s="38">
        <v>10</v>
      </c>
      <c r="B4669" s="39">
        <v>50098</v>
      </c>
      <c r="C4669" s="38">
        <v>10308410</v>
      </c>
      <c r="D4669" s="40" t="s">
        <v>2464</v>
      </c>
      <c r="E4669" s="38">
        <v>120</v>
      </c>
      <c r="F4669" s="38">
        <v>98</v>
      </c>
      <c r="G4669" s="38" t="s">
        <v>23</v>
      </c>
      <c r="H4669" s="42">
        <v>13327.2</v>
      </c>
      <c r="I4669" s="2"/>
      <c r="J4669" s="44">
        <v>42879</v>
      </c>
      <c r="K4669" s="42">
        <v>0</v>
      </c>
      <c r="L4669" s="42">
        <v>8623.3700000000008</v>
      </c>
      <c r="M4669" s="44">
        <v>45016</v>
      </c>
      <c r="N4669" s="42">
        <f>H4669-K4669-L4669</f>
        <v>4703.83</v>
      </c>
      <c r="O4669" s="42">
        <v>0</v>
      </c>
      <c r="P4669" s="45">
        <v>0.13</v>
      </c>
      <c r="Q4669" s="42">
        <v>0</v>
      </c>
      <c r="R4669" s="42">
        <v>0</v>
      </c>
      <c r="S4669" s="42">
        <v>4703.83</v>
      </c>
      <c r="T4669" s="38">
        <v>2108</v>
      </c>
      <c r="U4669" s="14">
        <f>S4669/H4669</f>
        <v>0.35294960681913679</v>
      </c>
      <c r="V4669" s="19"/>
      <c r="W4669" s="19"/>
      <c r="X4669" s="37" t="s">
        <v>3456</v>
      </c>
    </row>
    <row r="4670" spans="1:37" ht="16.5" customHeight="1">
      <c r="A4670" s="38">
        <v>199</v>
      </c>
      <c r="B4670" s="39">
        <v>40712</v>
      </c>
      <c r="C4670" s="38">
        <v>10330494</v>
      </c>
      <c r="D4670" s="40" t="s">
        <v>2370</v>
      </c>
      <c r="E4670" s="38">
        <v>1</v>
      </c>
      <c r="F4670" s="38">
        <v>36</v>
      </c>
      <c r="G4670" s="38" t="s">
        <v>33</v>
      </c>
      <c r="H4670" s="42">
        <v>175385.69</v>
      </c>
      <c r="I4670" s="2"/>
      <c r="J4670" s="44">
        <v>44377</v>
      </c>
      <c r="K4670" s="42">
        <v>4871.82</v>
      </c>
      <c r="L4670" s="42">
        <v>107180.09</v>
      </c>
      <c r="M4670" s="44">
        <v>45077</v>
      </c>
      <c r="N4670" s="42">
        <f>H4670-K4670-L4670</f>
        <v>63333.78</v>
      </c>
      <c r="O4670" s="42">
        <v>1574.68</v>
      </c>
      <c r="P4670" s="45">
        <v>0.13</v>
      </c>
      <c r="Q4670" s="42">
        <f>O4670-R4670</f>
        <v>181.15000000000009</v>
      </c>
      <c r="R4670" s="42">
        <v>1393.53</v>
      </c>
      <c r="S4670" s="42">
        <f>N4670-R4670</f>
        <v>61940.25</v>
      </c>
      <c r="T4670" s="38">
        <v>2506</v>
      </c>
      <c r="U4670" s="14">
        <f>S4670/H4670</f>
        <v>0.35316592818946629</v>
      </c>
      <c r="V4670" s="19"/>
      <c r="W4670" s="19"/>
      <c r="X4670" s="37" t="s">
        <v>3467</v>
      </c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</row>
    <row r="4671" spans="1:37" ht="16.5" customHeight="1">
      <c r="A4671" s="38">
        <v>939</v>
      </c>
      <c r="B4671" s="39">
        <v>10800</v>
      </c>
      <c r="C4671" s="38">
        <v>10315918</v>
      </c>
      <c r="D4671" s="40" t="s">
        <v>2090</v>
      </c>
      <c r="E4671" s="38">
        <v>1</v>
      </c>
      <c r="F4671" s="38">
        <v>120</v>
      </c>
      <c r="G4671" s="38" t="s">
        <v>21</v>
      </c>
      <c r="H4671" s="42">
        <v>154764.13</v>
      </c>
      <c r="I4671" s="2"/>
      <c r="J4671" s="44">
        <v>43249</v>
      </c>
      <c r="K4671" s="42">
        <v>0</v>
      </c>
      <c r="L4671" s="42">
        <v>73513.100000000006</v>
      </c>
      <c r="M4671" s="44">
        <v>45077</v>
      </c>
      <c r="N4671" s="42">
        <f>H4671-K4671-L4671</f>
        <v>81251.03</v>
      </c>
      <c r="O4671" s="42">
        <v>30000</v>
      </c>
      <c r="P4671" s="45">
        <v>0.13</v>
      </c>
      <c r="Q4671" s="42">
        <v>3451.33</v>
      </c>
      <c r="R4671" s="42">
        <v>26548.67</v>
      </c>
      <c r="S4671" s="42">
        <f>N4671-R4671</f>
        <v>54702.36</v>
      </c>
      <c r="T4671" s="38">
        <v>2505</v>
      </c>
      <c r="U4671" s="14">
        <f>S4671/H4671</f>
        <v>0.35345632091880719</v>
      </c>
      <c r="V4671" s="19"/>
      <c r="W4671" s="19"/>
      <c r="X4671" s="37" t="s">
        <v>3465</v>
      </c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</row>
    <row r="4672" spans="1:37" ht="16.5" customHeight="1">
      <c r="A4672" s="38">
        <v>16</v>
      </c>
      <c r="B4672" s="39">
        <v>10748</v>
      </c>
      <c r="C4672" s="38">
        <v>10310781</v>
      </c>
      <c r="D4672" s="40" t="s">
        <v>29</v>
      </c>
      <c r="E4672" s="38">
        <v>150</v>
      </c>
      <c r="F4672" s="38">
        <v>105</v>
      </c>
      <c r="G4672" s="38" t="s">
        <v>23</v>
      </c>
      <c r="H4672" s="42">
        <v>6566.14</v>
      </c>
      <c r="I4672" s="2"/>
      <c r="J4672" s="44">
        <v>42668</v>
      </c>
      <c r="K4672" s="42">
        <v>0</v>
      </c>
      <c r="L4672" s="42">
        <v>4242.1000000000004</v>
      </c>
      <c r="M4672" s="44">
        <v>44985</v>
      </c>
      <c r="N4672" s="42">
        <f>H4672-K4672-L4672</f>
        <v>2324.04</v>
      </c>
      <c r="O4672" s="42">
        <v>0</v>
      </c>
      <c r="P4672" s="45">
        <v>0.13</v>
      </c>
      <c r="Q4672" s="42">
        <v>0</v>
      </c>
      <c r="R4672" s="42">
        <v>0</v>
      </c>
      <c r="S4672" s="42">
        <f>N4672-R4672</f>
        <v>2324.04</v>
      </c>
      <c r="T4672" s="38">
        <v>5000</v>
      </c>
      <c r="U4672" s="14">
        <f>S4672/H4672</f>
        <v>0.35394310812745383</v>
      </c>
      <c r="V4672" s="19"/>
      <c r="W4672" s="19"/>
      <c r="X4672" s="37" t="s">
        <v>3459</v>
      </c>
    </row>
    <row r="4673" spans="1:24" ht="16.5" customHeight="1">
      <c r="A4673" s="38">
        <v>533</v>
      </c>
      <c r="B4673" s="39">
        <v>40712</v>
      </c>
      <c r="C4673" s="38">
        <v>10303703</v>
      </c>
      <c r="D4673" s="40" t="s">
        <v>378</v>
      </c>
      <c r="E4673" s="38">
        <v>4</v>
      </c>
      <c r="F4673" s="38">
        <v>84</v>
      </c>
      <c r="G4673" s="38" t="s">
        <v>23</v>
      </c>
      <c r="H4673" s="42">
        <v>7217.88</v>
      </c>
      <c r="I4673" s="55"/>
      <c r="J4673" s="44">
        <v>43309</v>
      </c>
      <c r="K4673" s="42">
        <v>0</v>
      </c>
      <c r="L4673" s="42">
        <v>4662.79</v>
      </c>
      <c r="M4673" s="44">
        <v>45138</v>
      </c>
      <c r="N4673" s="42">
        <f>H4673-K4673-L4673</f>
        <v>2555.09</v>
      </c>
      <c r="O4673" s="42">
        <v>0</v>
      </c>
      <c r="P4673" s="45">
        <v>0.13</v>
      </c>
      <c r="Q4673" s="42">
        <v>0</v>
      </c>
      <c r="R4673" s="42">
        <v>0</v>
      </c>
      <c r="S4673" s="42">
        <v>2555.09</v>
      </c>
      <c r="T4673" s="38">
        <v>2506</v>
      </c>
      <c r="U4673" s="14">
        <f>S4673/H4673</f>
        <v>0.35399452470808607</v>
      </c>
      <c r="V4673" s="19"/>
      <c r="W4673" s="19"/>
      <c r="X4673" s="37" t="s">
        <v>3467</v>
      </c>
    </row>
    <row r="4674" spans="1:24" ht="16.5" customHeight="1">
      <c r="A4674" s="38">
        <v>53</v>
      </c>
      <c r="B4674" s="39">
        <v>10733</v>
      </c>
      <c r="C4674" s="38">
        <v>10290725</v>
      </c>
      <c r="D4674" s="40" t="s">
        <v>1231</v>
      </c>
      <c r="E4674" s="38">
        <v>10</v>
      </c>
      <c r="F4674" s="38">
        <v>84</v>
      </c>
      <c r="G4674" s="38" t="s">
        <v>23</v>
      </c>
      <c r="H4674" s="42">
        <v>19658.099999999999</v>
      </c>
      <c r="I4674" s="55"/>
      <c r="J4674" s="44">
        <v>43309</v>
      </c>
      <c r="K4674" s="42">
        <v>0</v>
      </c>
      <c r="L4674" s="42">
        <v>12699.15</v>
      </c>
      <c r="M4674" s="44">
        <v>45138</v>
      </c>
      <c r="N4674" s="42">
        <f>H4674-K4674-L4674</f>
        <v>6958.9499999999989</v>
      </c>
      <c r="O4674" s="42">
        <v>0</v>
      </c>
      <c r="P4674" s="45">
        <v>0.13</v>
      </c>
      <c r="Q4674" s="42">
        <v>0</v>
      </c>
      <c r="R4674" s="42">
        <v>0</v>
      </c>
      <c r="S4674" s="42">
        <v>6958.95</v>
      </c>
      <c r="T4674" s="38">
        <v>2506</v>
      </c>
      <c r="U4674" s="14">
        <f>S4674/H4674</f>
        <v>0.35399911486868008</v>
      </c>
      <c r="V4674" s="19"/>
      <c r="W4674" s="19"/>
      <c r="X4674" s="37" t="s">
        <v>3460</v>
      </c>
    </row>
    <row r="4675" spans="1:24" ht="16.5" customHeight="1">
      <c r="A4675" s="38">
        <v>536</v>
      </c>
      <c r="B4675" s="39">
        <v>40712</v>
      </c>
      <c r="C4675" s="38">
        <v>10303845</v>
      </c>
      <c r="D4675" s="40" t="s">
        <v>1754</v>
      </c>
      <c r="E4675" s="38">
        <v>6</v>
      </c>
      <c r="F4675" s="38">
        <v>84</v>
      </c>
      <c r="G4675" s="38" t="s">
        <v>23</v>
      </c>
      <c r="H4675" s="42">
        <v>3126</v>
      </c>
      <c r="I4675" s="55"/>
      <c r="J4675" s="44">
        <v>43309</v>
      </c>
      <c r="K4675" s="42">
        <v>0</v>
      </c>
      <c r="L4675" s="42">
        <v>2019.35</v>
      </c>
      <c r="M4675" s="44">
        <v>45138</v>
      </c>
      <c r="N4675" s="42">
        <f>H4675-K4675-L4675</f>
        <v>1106.6500000000001</v>
      </c>
      <c r="O4675" s="42">
        <v>0</v>
      </c>
      <c r="P4675" s="45">
        <v>0.13</v>
      </c>
      <c r="Q4675" s="42">
        <v>0</v>
      </c>
      <c r="R4675" s="42">
        <v>0</v>
      </c>
      <c r="S4675" s="42">
        <v>1106.6500000000001</v>
      </c>
      <c r="T4675" s="38">
        <v>2506</v>
      </c>
      <c r="U4675" s="14">
        <f>S4675/H4675</f>
        <v>0.3540147152911069</v>
      </c>
      <c r="V4675" s="19"/>
      <c r="W4675" s="19"/>
      <c r="X4675" s="37" t="s">
        <v>3467</v>
      </c>
    </row>
    <row r="4676" spans="1:24" ht="16.5" customHeight="1">
      <c r="A4676" s="38">
        <v>231</v>
      </c>
      <c r="B4676" s="39">
        <v>10741</v>
      </c>
      <c r="C4676" s="38">
        <v>10282179</v>
      </c>
      <c r="D4676" s="40" t="s">
        <v>903</v>
      </c>
      <c r="E4676" s="38">
        <v>1</v>
      </c>
      <c r="F4676" s="38">
        <v>84</v>
      </c>
      <c r="G4676" s="38" t="s">
        <v>23</v>
      </c>
      <c r="H4676" s="42">
        <v>918.32</v>
      </c>
      <c r="I4676" s="55"/>
      <c r="J4676" s="44">
        <v>43309</v>
      </c>
      <c r="K4676" s="42">
        <v>0</v>
      </c>
      <c r="L4676" s="42">
        <v>593.17999999999995</v>
      </c>
      <c r="M4676" s="44">
        <v>45138</v>
      </c>
      <c r="N4676" s="42">
        <f>H4676-K4676-L4676</f>
        <v>325.1400000000001</v>
      </c>
      <c r="O4676" s="42">
        <v>0</v>
      </c>
      <c r="P4676" s="45">
        <v>0.13</v>
      </c>
      <c r="Q4676" s="42">
        <v>0</v>
      </c>
      <c r="R4676" s="42">
        <v>0</v>
      </c>
      <c r="S4676" s="42">
        <f>N4676-R4676</f>
        <v>325.1400000000001</v>
      </c>
      <c r="T4676" s="38">
        <v>2506</v>
      </c>
      <c r="U4676" s="14">
        <f>S4676/H4676</f>
        <v>0.35405958707204471</v>
      </c>
      <c r="V4676" s="19"/>
      <c r="W4676" s="19"/>
      <c r="X4676" s="37" t="s">
        <v>3462</v>
      </c>
    </row>
    <row r="4677" spans="1:24" ht="16.5" customHeight="1">
      <c r="A4677" s="38">
        <v>61</v>
      </c>
      <c r="B4677" s="39">
        <v>10713</v>
      </c>
      <c r="C4677" s="38">
        <v>10297377</v>
      </c>
      <c r="D4677" s="40" t="s">
        <v>208</v>
      </c>
      <c r="E4677" s="38">
        <v>1</v>
      </c>
      <c r="F4677" s="38">
        <v>75</v>
      </c>
      <c r="G4677" s="38" t="s">
        <v>23</v>
      </c>
      <c r="H4677" s="42">
        <v>647.99</v>
      </c>
      <c r="I4677" s="57"/>
      <c r="J4677" s="44">
        <v>43582</v>
      </c>
      <c r="K4677" s="42">
        <v>0</v>
      </c>
      <c r="L4677" s="42">
        <v>418.14</v>
      </c>
      <c r="M4677" s="44">
        <v>45199</v>
      </c>
      <c r="N4677" s="42">
        <v>229.85</v>
      </c>
      <c r="O4677" s="42">
        <v>0</v>
      </c>
      <c r="P4677" s="45">
        <v>0.13</v>
      </c>
      <c r="Q4677" s="42">
        <v>0</v>
      </c>
      <c r="R4677" s="42">
        <v>0</v>
      </c>
      <c r="S4677" s="42">
        <v>229.85</v>
      </c>
      <c r="T4677" s="38">
        <v>5000</v>
      </c>
      <c r="U4677" s="14">
        <f>S4677/H4677</f>
        <v>0.35471226407814932</v>
      </c>
      <c r="V4677" s="19"/>
      <c r="W4677" s="19"/>
      <c r="X4677" s="37" t="s">
        <v>3457</v>
      </c>
    </row>
    <row r="4678" spans="1:24" ht="16.5" customHeight="1">
      <c r="A4678" s="38">
        <v>117</v>
      </c>
      <c r="B4678" s="39">
        <v>10725</v>
      </c>
      <c r="C4678" s="38">
        <v>10301781</v>
      </c>
      <c r="D4678" s="40" t="s">
        <v>208</v>
      </c>
      <c r="E4678" s="58">
        <v>1</v>
      </c>
      <c r="F4678" s="38">
        <v>75</v>
      </c>
      <c r="G4678" s="38" t="s">
        <v>23</v>
      </c>
      <c r="H4678" s="42">
        <v>647.99</v>
      </c>
      <c r="I4678" s="57"/>
      <c r="J4678" s="44">
        <v>43582</v>
      </c>
      <c r="K4678" s="42">
        <v>0</v>
      </c>
      <c r="L4678" s="42">
        <v>418.14</v>
      </c>
      <c r="M4678" s="44">
        <v>45199</v>
      </c>
      <c r="N4678" s="42">
        <f>H4678-K4678-L4678</f>
        <v>229.85000000000002</v>
      </c>
      <c r="O4678" s="42">
        <v>0</v>
      </c>
      <c r="P4678" s="45">
        <v>0.13</v>
      </c>
      <c r="Q4678" s="42">
        <v>0</v>
      </c>
      <c r="R4678" s="42">
        <v>0</v>
      </c>
      <c r="S4678" s="42">
        <f>N4678</f>
        <v>229.85000000000002</v>
      </c>
      <c r="T4678" s="38">
        <v>5000</v>
      </c>
      <c r="U4678" s="14">
        <f>S4678/H4678</f>
        <v>0.35471226407814938</v>
      </c>
      <c r="V4678" s="19"/>
      <c r="W4678" s="19"/>
      <c r="X4678" s="37" t="s">
        <v>3459</v>
      </c>
    </row>
    <row r="4679" spans="1:24" ht="16.5" customHeight="1">
      <c r="A4679" s="38">
        <v>348</v>
      </c>
      <c r="B4679" s="39">
        <v>10739</v>
      </c>
      <c r="C4679" s="38">
        <v>10278106</v>
      </c>
      <c r="D4679" s="40" t="s">
        <v>208</v>
      </c>
      <c r="E4679" s="58">
        <v>1</v>
      </c>
      <c r="F4679" s="38">
        <v>75</v>
      </c>
      <c r="G4679" s="38" t="s">
        <v>23</v>
      </c>
      <c r="H4679" s="42">
        <v>647.99</v>
      </c>
      <c r="I4679" s="57"/>
      <c r="J4679" s="44">
        <v>43582</v>
      </c>
      <c r="K4679" s="42">
        <v>0</v>
      </c>
      <c r="L4679" s="42">
        <v>418.14</v>
      </c>
      <c r="M4679" s="44">
        <v>45199</v>
      </c>
      <c r="N4679" s="42">
        <f>H4679-L4679</f>
        <v>229.85000000000002</v>
      </c>
      <c r="O4679" s="42">
        <v>0</v>
      </c>
      <c r="P4679" s="45">
        <v>0.13</v>
      </c>
      <c r="Q4679" s="42">
        <v>0</v>
      </c>
      <c r="R4679" s="42">
        <v>0</v>
      </c>
      <c r="S4679" s="42">
        <f>N4679-R4679</f>
        <v>229.85000000000002</v>
      </c>
      <c r="T4679" s="38">
        <v>5000</v>
      </c>
      <c r="U4679" s="14">
        <f>S4679/H4679</f>
        <v>0.35471226407814938</v>
      </c>
      <c r="V4679" s="19"/>
      <c r="W4679" s="19"/>
      <c r="X4679" s="37" t="s">
        <v>3462</v>
      </c>
    </row>
    <row r="4680" spans="1:24" ht="16.5" customHeight="1">
      <c r="A4680" s="38">
        <v>101</v>
      </c>
      <c r="B4680" s="39">
        <v>10756</v>
      </c>
      <c r="C4680" s="38">
        <v>10308518</v>
      </c>
      <c r="D4680" s="40" t="s">
        <v>325</v>
      </c>
      <c r="E4680" s="38">
        <v>4</v>
      </c>
      <c r="F4680" s="38">
        <v>75</v>
      </c>
      <c r="G4680" s="38" t="s">
        <v>23</v>
      </c>
      <c r="H4680" s="42">
        <v>1145.32</v>
      </c>
      <c r="I4680" s="57"/>
      <c r="J4680" s="44">
        <v>43582</v>
      </c>
      <c r="K4680" s="42">
        <v>0</v>
      </c>
      <c r="L4680" s="42">
        <v>739.03</v>
      </c>
      <c r="M4680" s="44">
        <v>45199</v>
      </c>
      <c r="N4680" s="42">
        <v>406.29</v>
      </c>
      <c r="O4680" s="42">
        <v>0</v>
      </c>
      <c r="P4680" s="45">
        <v>0.13</v>
      </c>
      <c r="Q4680" s="42">
        <v>0</v>
      </c>
      <c r="R4680" s="42">
        <v>0</v>
      </c>
      <c r="S4680" s="42">
        <v>406.29</v>
      </c>
      <c r="T4680" s="38">
        <v>5000</v>
      </c>
      <c r="U4680" s="14">
        <f>S4680/H4680</f>
        <v>0.35473928683686656</v>
      </c>
      <c r="V4680" s="19"/>
      <c r="W4680" s="19"/>
      <c r="X4680" s="37" t="s">
        <v>3464</v>
      </c>
    </row>
    <row r="4681" spans="1:24" ht="16.5" customHeight="1">
      <c r="A4681" s="38">
        <v>99</v>
      </c>
      <c r="B4681" s="39">
        <v>10756</v>
      </c>
      <c r="C4681" s="38">
        <v>10308516</v>
      </c>
      <c r="D4681" s="40" t="s">
        <v>444</v>
      </c>
      <c r="E4681" s="38">
        <v>1</v>
      </c>
      <c r="F4681" s="38">
        <v>75</v>
      </c>
      <c r="G4681" s="38" t="s">
        <v>23</v>
      </c>
      <c r="H4681" s="42">
        <v>442.31</v>
      </c>
      <c r="I4681" s="57"/>
      <c r="J4681" s="44">
        <v>43582</v>
      </c>
      <c r="K4681" s="42">
        <v>0</v>
      </c>
      <c r="L4681" s="42">
        <v>285.39999999999998</v>
      </c>
      <c r="M4681" s="44">
        <v>45199</v>
      </c>
      <c r="N4681" s="42">
        <v>156.91</v>
      </c>
      <c r="O4681" s="42">
        <v>0</v>
      </c>
      <c r="P4681" s="45">
        <v>0.13</v>
      </c>
      <c r="Q4681" s="42">
        <v>0</v>
      </c>
      <c r="R4681" s="42">
        <v>0</v>
      </c>
      <c r="S4681" s="42">
        <v>156.91</v>
      </c>
      <c r="T4681" s="38">
        <v>5000</v>
      </c>
      <c r="U4681" s="14">
        <f>S4681/H4681</f>
        <v>0.35475119260247334</v>
      </c>
      <c r="V4681" s="19"/>
      <c r="W4681" s="19"/>
      <c r="X4681" s="37" t="s">
        <v>3464</v>
      </c>
    </row>
    <row r="4682" spans="1:24" ht="16.5" customHeight="1">
      <c r="A4682" s="38">
        <v>648</v>
      </c>
      <c r="B4682" s="39">
        <v>10737</v>
      </c>
      <c r="C4682" s="38">
        <v>10287866</v>
      </c>
      <c r="D4682" s="40" t="s">
        <v>325</v>
      </c>
      <c r="E4682" s="58">
        <v>6</v>
      </c>
      <c r="F4682" s="38">
        <v>75</v>
      </c>
      <c r="G4682" s="38" t="s">
        <v>23</v>
      </c>
      <c r="H4682" s="42">
        <v>1436.95</v>
      </c>
      <c r="I4682" s="57"/>
      <c r="J4682" s="44">
        <v>43582</v>
      </c>
      <c r="K4682" s="42">
        <v>0</v>
      </c>
      <c r="L4682" s="42">
        <v>927.19</v>
      </c>
      <c r="M4682" s="44">
        <v>45199</v>
      </c>
      <c r="N4682" s="42">
        <f>H4682-L4682</f>
        <v>509.76</v>
      </c>
      <c r="O4682" s="42">
        <v>0</v>
      </c>
      <c r="P4682" s="45">
        <v>0.13</v>
      </c>
      <c r="Q4682" s="42">
        <v>0</v>
      </c>
      <c r="R4682" s="42">
        <v>0</v>
      </c>
      <c r="S4682" s="42">
        <f>N4682</f>
        <v>509.76</v>
      </c>
      <c r="T4682" s="38">
        <v>5000</v>
      </c>
      <c r="U4682" s="14">
        <f>S4682/H4682</f>
        <v>0.35475138313789623</v>
      </c>
      <c r="V4682" s="19"/>
      <c r="W4682" s="19"/>
      <c r="X4682" s="37" t="s">
        <v>3461</v>
      </c>
    </row>
    <row r="4683" spans="1:24" ht="16.5" customHeight="1">
      <c r="A4683" s="38">
        <v>127</v>
      </c>
      <c r="B4683" s="39">
        <v>10709</v>
      </c>
      <c r="C4683" s="38">
        <v>10310145</v>
      </c>
      <c r="D4683" s="40" t="s">
        <v>143</v>
      </c>
      <c r="E4683" s="38">
        <v>4</v>
      </c>
      <c r="F4683" s="38">
        <v>75</v>
      </c>
      <c r="G4683" s="38" t="s">
        <v>23</v>
      </c>
      <c r="H4683" s="42">
        <v>913.99</v>
      </c>
      <c r="I4683" s="57"/>
      <c r="J4683" s="44">
        <v>43582</v>
      </c>
      <c r="K4683" s="42">
        <v>0</v>
      </c>
      <c r="L4683" s="42">
        <v>589.73</v>
      </c>
      <c r="M4683" s="44">
        <v>45199</v>
      </c>
      <c r="N4683" s="42">
        <v>324.26</v>
      </c>
      <c r="O4683" s="42">
        <v>0</v>
      </c>
      <c r="P4683" s="45">
        <v>0.13</v>
      </c>
      <c r="Q4683" s="42">
        <v>0</v>
      </c>
      <c r="R4683" s="42">
        <v>0</v>
      </c>
      <c r="S4683" s="42">
        <v>324.26</v>
      </c>
      <c r="T4683" s="38">
        <v>5000</v>
      </c>
      <c r="U4683" s="14">
        <f>S4683/H4683</f>
        <v>0.35477412225516691</v>
      </c>
      <c r="V4683" s="19"/>
      <c r="W4683" s="19"/>
      <c r="X4683" s="37" t="s">
        <v>3456</v>
      </c>
    </row>
    <row r="4684" spans="1:24" ht="16.5" customHeight="1">
      <c r="A4684" s="38">
        <v>681</v>
      </c>
      <c r="B4684" s="39">
        <v>10738</v>
      </c>
      <c r="C4684" s="38">
        <v>10285605</v>
      </c>
      <c r="D4684" s="40" t="s">
        <v>325</v>
      </c>
      <c r="E4684" s="58">
        <v>6</v>
      </c>
      <c r="F4684" s="38">
        <v>75</v>
      </c>
      <c r="G4684" s="38" t="s">
        <v>23</v>
      </c>
      <c r="H4684" s="42">
        <v>1947</v>
      </c>
      <c r="I4684" s="57"/>
      <c r="J4684" s="44">
        <v>43582</v>
      </c>
      <c r="K4684" s="42">
        <v>0</v>
      </c>
      <c r="L4684" s="42">
        <v>1256.25</v>
      </c>
      <c r="M4684" s="44">
        <v>45199</v>
      </c>
      <c r="N4684" s="42">
        <f>H4684-K4684-L4684</f>
        <v>690.75</v>
      </c>
      <c r="O4684" s="42">
        <v>0</v>
      </c>
      <c r="P4684" s="45">
        <v>0.13</v>
      </c>
      <c r="Q4684" s="42">
        <v>0</v>
      </c>
      <c r="R4684" s="42">
        <v>0</v>
      </c>
      <c r="S4684" s="42">
        <f>N4684-R4684</f>
        <v>690.75</v>
      </c>
      <c r="T4684" s="38">
        <v>5000</v>
      </c>
      <c r="U4684" s="14">
        <f>S4684/H4684</f>
        <v>0.35477657935285056</v>
      </c>
      <c r="V4684" s="19"/>
      <c r="W4684" s="19"/>
      <c r="X4684" s="37" t="s">
        <v>3461</v>
      </c>
    </row>
    <row r="4685" spans="1:24" ht="16.5" customHeight="1">
      <c r="A4685" s="38">
        <v>22</v>
      </c>
      <c r="B4685" s="39">
        <v>10727</v>
      </c>
      <c r="C4685" s="38">
        <v>10311376</v>
      </c>
      <c r="D4685" s="40" t="s">
        <v>325</v>
      </c>
      <c r="E4685" s="58">
        <v>6</v>
      </c>
      <c r="F4685" s="38">
        <v>75</v>
      </c>
      <c r="G4685" s="38" t="s">
        <v>23</v>
      </c>
      <c r="H4685" s="42">
        <v>1852.98</v>
      </c>
      <c r="I4685" s="57"/>
      <c r="J4685" s="44">
        <v>43582</v>
      </c>
      <c r="K4685" s="42">
        <v>0</v>
      </c>
      <c r="L4685" s="42">
        <v>1195.57</v>
      </c>
      <c r="M4685" s="44">
        <v>45199</v>
      </c>
      <c r="N4685" s="42">
        <f>H4685-K4685-L4685</f>
        <v>657.41000000000008</v>
      </c>
      <c r="O4685" s="42">
        <v>0</v>
      </c>
      <c r="P4685" s="45">
        <v>0.13</v>
      </c>
      <c r="Q4685" s="42">
        <v>0</v>
      </c>
      <c r="R4685" s="42">
        <v>0</v>
      </c>
      <c r="S4685" s="42">
        <f>N4685</f>
        <v>657.41000000000008</v>
      </c>
      <c r="T4685" s="38">
        <v>5000</v>
      </c>
      <c r="U4685" s="14">
        <f>S4685/H4685</f>
        <v>0.35478526481667372</v>
      </c>
      <c r="V4685" s="19"/>
      <c r="W4685" s="19"/>
      <c r="X4685" s="37" t="s">
        <v>3471</v>
      </c>
    </row>
    <row r="4686" spans="1:24" ht="16.5" customHeight="1">
      <c r="A4686" s="38">
        <v>647</v>
      </c>
      <c r="B4686" s="39">
        <v>10737</v>
      </c>
      <c r="C4686" s="38">
        <v>10287865</v>
      </c>
      <c r="D4686" s="40" t="s">
        <v>143</v>
      </c>
      <c r="E4686" s="58">
        <v>28</v>
      </c>
      <c r="F4686" s="38">
        <v>75</v>
      </c>
      <c r="G4686" s="38" t="s">
        <v>23</v>
      </c>
      <c r="H4686" s="42">
        <v>6613.16</v>
      </c>
      <c r="I4686" s="57"/>
      <c r="J4686" s="44">
        <v>43582</v>
      </c>
      <c r="K4686" s="42">
        <v>0</v>
      </c>
      <c r="L4686" s="42">
        <v>4266.8900000000003</v>
      </c>
      <c r="M4686" s="44">
        <v>45199</v>
      </c>
      <c r="N4686" s="42">
        <f>H4686-L4686</f>
        <v>2346.2699999999995</v>
      </c>
      <c r="O4686" s="42">
        <v>0</v>
      </c>
      <c r="P4686" s="45">
        <v>0.13</v>
      </c>
      <c r="Q4686" s="42">
        <v>0</v>
      </c>
      <c r="R4686" s="42">
        <v>0</v>
      </c>
      <c r="S4686" s="42">
        <f>N4686</f>
        <v>2346.2699999999995</v>
      </c>
      <c r="T4686" s="38">
        <v>5000</v>
      </c>
      <c r="U4686" s="14">
        <f>S4686/H4686</f>
        <v>0.35478802871849457</v>
      </c>
      <c r="V4686" s="19"/>
      <c r="W4686" s="19"/>
      <c r="X4686" s="37" t="s">
        <v>3461</v>
      </c>
    </row>
    <row r="4687" spans="1:24" ht="16.5" customHeight="1">
      <c r="A4687" s="38">
        <v>436</v>
      </c>
      <c r="B4687" s="39">
        <v>10741</v>
      </c>
      <c r="C4687" s="38">
        <v>10282217</v>
      </c>
      <c r="D4687" s="40" t="s">
        <v>406</v>
      </c>
      <c r="E4687" s="58">
        <v>52</v>
      </c>
      <c r="F4687" s="38">
        <v>70</v>
      </c>
      <c r="G4687" s="38" t="s">
        <v>23</v>
      </c>
      <c r="H4687" s="42">
        <v>27071.200000000001</v>
      </c>
      <c r="I4687" s="37"/>
      <c r="J4687" s="44">
        <v>43733</v>
      </c>
      <c r="K4687" s="42">
        <v>0</v>
      </c>
      <c r="L4687" s="42">
        <v>17466.59</v>
      </c>
      <c r="M4687" s="44">
        <v>45219</v>
      </c>
      <c r="N4687" s="42">
        <v>9604.61</v>
      </c>
      <c r="O4687" s="42">
        <v>0</v>
      </c>
      <c r="P4687" s="45">
        <f>IF(J4687&lt;DATEVALUE("2009-1-1"),3%,13%)</f>
        <v>0.13</v>
      </c>
      <c r="Q4687" s="42">
        <f>IF(P4687=13%,ROUND(O4687/(1+P4687)*P4687,2),ROUND(O4687/(1+0.03)*0.02,2))</f>
        <v>0</v>
      </c>
      <c r="R4687" s="42">
        <f>O4687-Q4687</f>
        <v>0</v>
      </c>
      <c r="S4687" s="42">
        <f>N4687-R4687</f>
        <v>9604.61</v>
      </c>
      <c r="T4687" s="38">
        <v>5000</v>
      </c>
      <c r="U4687" s="14">
        <f>S4687/H4687</f>
        <v>0.35479070007978958</v>
      </c>
      <c r="V4687" s="19"/>
      <c r="W4687" s="19"/>
      <c r="X4687" s="37" t="s">
        <v>3462</v>
      </c>
    </row>
    <row r="4688" spans="1:24" ht="16.5" customHeight="1">
      <c r="A4688" s="38">
        <v>426</v>
      </c>
      <c r="B4688" s="39">
        <v>10741</v>
      </c>
      <c r="C4688" s="38">
        <v>10282216</v>
      </c>
      <c r="D4688" s="40" t="s">
        <v>2176</v>
      </c>
      <c r="E4688" s="58">
        <v>45</v>
      </c>
      <c r="F4688" s="38">
        <v>70</v>
      </c>
      <c r="G4688" s="38" t="s">
        <v>23</v>
      </c>
      <c r="H4688" s="42">
        <v>23427</v>
      </c>
      <c r="I4688" s="37"/>
      <c r="J4688" s="44">
        <v>43733</v>
      </c>
      <c r="K4688" s="42">
        <v>0</v>
      </c>
      <c r="L4688" s="42">
        <v>15115.28</v>
      </c>
      <c r="M4688" s="44">
        <v>45215</v>
      </c>
      <c r="N4688" s="42">
        <v>8311.7199999999993</v>
      </c>
      <c r="O4688" s="42">
        <v>0</v>
      </c>
      <c r="P4688" s="45">
        <f>IF(J4688&lt;DATEVALUE("2009-1-1"),3%,13%)</f>
        <v>0.13</v>
      </c>
      <c r="Q4688" s="42">
        <f>IF(P4688=13%,ROUND(O4688/(1+P4688)*P4688,2),ROUND(O4688/(1+0.03)*0.02,2))</f>
        <v>0</v>
      </c>
      <c r="R4688" s="42">
        <f>O4688-Q4688</f>
        <v>0</v>
      </c>
      <c r="S4688" s="42">
        <f>N4688-R4688</f>
        <v>8311.7199999999993</v>
      </c>
      <c r="T4688" s="38">
        <v>5000</v>
      </c>
      <c r="U4688" s="14">
        <f>S4688/H4688</f>
        <v>0.35479233363213386</v>
      </c>
      <c r="V4688" s="19"/>
      <c r="W4688" s="19"/>
      <c r="X4688" s="37" t="s">
        <v>3462</v>
      </c>
    </row>
    <row r="4689" spans="1:37" ht="16.5" customHeight="1">
      <c r="A4689" s="38">
        <v>704</v>
      </c>
      <c r="B4689" s="39">
        <v>40709</v>
      </c>
      <c r="C4689" s="38">
        <v>10284957</v>
      </c>
      <c r="D4689" s="40" t="s">
        <v>906</v>
      </c>
      <c r="E4689" s="58">
        <v>3</v>
      </c>
      <c r="F4689" s="38">
        <v>75</v>
      </c>
      <c r="G4689" s="38" t="s">
        <v>23</v>
      </c>
      <c r="H4689" s="42">
        <v>6336.21</v>
      </c>
      <c r="I4689" s="57"/>
      <c r="J4689" s="44">
        <v>43582</v>
      </c>
      <c r="K4689" s="42">
        <v>0</v>
      </c>
      <c r="L4689" s="42">
        <v>4088.17</v>
      </c>
      <c r="M4689" s="44">
        <v>45199</v>
      </c>
      <c r="N4689" s="42">
        <f>H4689-K4689-L4689</f>
        <v>2248.04</v>
      </c>
      <c r="O4689" s="42">
        <v>0</v>
      </c>
      <c r="P4689" s="45">
        <v>0.13</v>
      </c>
      <c r="Q4689" s="42">
        <v>0</v>
      </c>
      <c r="R4689" s="42">
        <v>0</v>
      </c>
      <c r="S4689" s="42">
        <f>N4689-R4689</f>
        <v>2248.04</v>
      </c>
      <c r="T4689" s="38">
        <v>5000</v>
      </c>
      <c r="U4689" s="14">
        <f>S4689/H4689</f>
        <v>0.35479253370705832</v>
      </c>
      <c r="V4689" s="19"/>
      <c r="W4689" s="19"/>
      <c r="X4689" s="37" t="s">
        <v>3467</v>
      </c>
    </row>
    <row r="4690" spans="1:37" ht="16.5" customHeight="1">
      <c r="A4690" s="38">
        <v>100</v>
      </c>
      <c r="B4690" s="39">
        <v>10756</v>
      </c>
      <c r="C4690" s="38">
        <v>10308517</v>
      </c>
      <c r="D4690" s="40" t="s">
        <v>143</v>
      </c>
      <c r="E4690" s="38">
        <v>2</v>
      </c>
      <c r="F4690" s="38">
        <v>75</v>
      </c>
      <c r="G4690" s="38" t="s">
        <v>23</v>
      </c>
      <c r="H4690" s="42">
        <v>565.96</v>
      </c>
      <c r="I4690" s="57"/>
      <c r="J4690" s="44">
        <v>43582</v>
      </c>
      <c r="K4690" s="42">
        <v>0</v>
      </c>
      <c r="L4690" s="42">
        <v>365.16</v>
      </c>
      <c r="M4690" s="44">
        <v>45199</v>
      </c>
      <c r="N4690" s="42">
        <v>200.8</v>
      </c>
      <c r="O4690" s="42">
        <v>0</v>
      </c>
      <c r="P4690" s="45">
        <v>0.13</v>
      </c>
      <c r="Q4690" s="42">
        <v>0</v>
      </c>
      <c r="R4690" s="42">
        <v>0</v>
      </c>
      <c r="S4690" s="42">
        <v>200.8</v>
      </c>
      <c r="T4690" s="38">
        <v>5000</v>
      </c>
      <c r="U4690" s="14">
        <f>S4690/H4690</f>
        <v>0.35479539190048764</v>
      </c>
      <c r="V4690" s="19"/>
      <c r="W4690" s="19"/>
      <c r="X4690" s="37" t="s">
        <v>3464</v>
      </c>
    </row>
    <row r="4691" spans="1:37" ht="16.5" customHeight="1">
      <c r="A4691" s="38">
        <v>781</v>
      </c>
      <c r="B4691" s="39">
        <v>40710</v>
      </c>
      <c r="C4691" s="38">
        <v>10294147</v>
      </c>
      <c r="D4691" s="40" t="s">
        <v>143</v>
      </c>
      <c r="E4691" s="58">
        <v>7</v>
      </c>
      <c r="F4691" s="38">
        <v>75</v>
      </c>
      <c r="G4691" s="38" t="s">
        <v>23</v>
      </c>
      <c r="H4691" s="42">
        <v>1671.01</v>
      </c>
      <c r="I4691" s="57"/>
      <c r="J4691" s="44">
        <v>43582</v>
      </c>
      <c r="K4691" s="42">
        <v>0</v>
      </c>
      <c r="L4691" s="42">
        <v>1078.1400000000001</v>
      </c>
      <c r="M4691" s="44">
        <v>45199</v>
      </c>
      <c r="N4691" s="42">
        <f>H4691-K4691-L4691</f>
        <v>592.86999999999989</v>
      </c>
      <c r="O4691" s="42">
        <v>0</v>
      </c>
      <c r="P4691" s="45">
        <v>0.13</v>
      </c>
      <c r="Q4691" s="42">
        <v>0</v>
      </c>
      <c r="R4691" s="42">
        <v>0</v>
      </c>
      <c r="S4691" s="42">
        <f>N4691</f>
        <v>592.86999999999989</v>
      </c>
      <c r="T4691" s="38">
        <v>5000</v>
      </c>
      <c r="U4691" s="14">
        <f>S4691/H4691</f>
        <v>0.3547973979808618</v>
      </c>
      <c r="V4691" s="19"/>
      <c r="W4691" s="19"/>
      <c r="X4691" s="37" t="s">
        <v>3467</v>
      </c>
    </row>
    <row r="4692" spans="1:37" ht="16.5" customHeight="1">
      <c r="A4692" s="38">
        <v>680</v>
      </c>
      <c r="B4692" s="39">
        <v>10738</v>
      </c>
      <c r="C4692" s="38">
        <v>10285604</v>
      </c>
      <c r="D4692" s="40" t="s">
        <v>143</v>
      </c>
      <c r="E4692" s="58">
        <v>16</v>
      </c>
      <c r="F4692" s="38">
        <v>75</v>
      </c>
      <c r="G4692" s="38" t="s">
        <v>23</v>
      </c>
      <c r="H4692" s="42">
        <v>3620.62</v>
      </c>
      <c r="I4692" s="57"/>
      <c r="J4692" s="44">
        <v>43582</v>
      </c>
      <c r="K4692" s="42">
        <v>0</v>
      </c>
      <c r="L4692" s="42">
        <v>2336.0300000000002</v>
      </c>
      <c r="M4692" s="44">
        <v>45199</v>
      </c>
      <c r="N4692" s="42">
        <f>H4692-K4692-L4692</f>
        <v>1284.5899999999997</v>
      </c>
      <c r="O4692" s="42">
        <v>0</v>
      </c>
      <c r="P4692" s="45">
        <v>0.13</v>
      </c>
      <c r="Q4692" s="42">
        <v>0</v>
      </c>
      <c r="R4692" s="42">
        <v>0</v>
      </c>
      <c r="S4692" s="42">
        <f>N4692-R4692</f>
        <v>1284.5899999999997</v>
      </c>
      <c r="T4692" s="38">
        <v>5000</v>
      </c>
      <c r="U4692" s="14">
        <f>S4692/H4692</f>
        <v>0.35479834945396083</v>
      </c>
      <c r="V4692" s="19"/>
      <c r="W4692" s="19"/>
      <c r="X4692" s="37" t="s">
        <v>3461</v>
      </c>
    </row>
    <row r="4693" spans="1:37" ht="16.5" customHeight="1">
      <c r="A4693" s="38">
        <v>21</v>
      </c>
      <c r="B4693" s="39">
        <v>10727</v>
      </c>
      <c r="C4693" s="38">
        <v>10311375</v>
      </c>
      <c r="D4693" s="40" t="s">
        <v>143</v>
      </c>
      <c r="E4693" s="58">
        <v>3</v>
      </c>
      <c r="F4693" s="38">
        <v>75</v>
      </c>
      <c r="G4693" s="38" t="s">
        <v>23</v>
      </c>
      <c r="H4693" s="42">
        <v>986.22</v>
      </c>
      <c r="I4693" s="57"/>
      <c r="J4693" s="44">
        <v>43582</v>
      </c>
      <c r="K4693" s="42">
        <v>0</v>
      </c>
      <c r="L4693" s="42">
        <v>636.30999999999995</v>
      </c>
      <c r="M4693" s="44">
        <v>45199</v>
      </c>
      <c r="N4693" s="42">
        <f>H4693-K4693-L4693</f>
        <v>349.91000000000008</v>
      </c>
      <c r="O4693" s="42">
        <v>0</v>
      </c>
      <c r="P4693" s="45">
        <v>0.13</v>
      </c>
      <c r="Q4693" s="42">
        <v>0</v>
      </c>
      <c r="R4693" s="42">
        <v>0</v>
      </c>
      <c r="S4693" s="42">
        <f>N4693</f>
        <v>349.91000000000008</v>
      </c>
      <c r="T4693" s="38">
        <v>5000</v>
      </c>
      <c r="U4693" s="14">
        <f>S4693/H4693</f>
        <v>0.35479913203950442</v>
      </c>
      <c r="V4693" s="19"/>
      <c r="W4693" s="19"/>
      <c r="X4693" s="37" t="s">
        <v>3471</v>
      </c>
    </row>
    <row r="4694" spans="1:37" ht="16.5" customHeight="1">
      <c r="A4694" s="38">
        <v>118</v>
      </c>
      <c r="B4694" s="39">
        <v>10725</v>
      </c>
      <c r="C4694" s="38">
        <v>10301782</v>
      </c>
      <c r="D4694" s="40" t="s">
        <v>294</v>
      </c>
      <c r="E4694" s="58">
        <v>1</v>
      </c>
      <c r="F4694" s="38">
        <v>75</v>
      </c>
      <c r="G4694" s="38" t="s">
        <v>23</v>
      </c>
      <c r="H4694" s="42">
        <v>2005.17</v>
      </c>
      <c r="I4694" s="57"/>
      <c r="J4694" s="44">
        <v>43582</v>
      </c>
      <c r="K4694" s="42">
        <v>0</v>
      </c>
      <c r="L4694" s="42">
        <v>1293.72</v>
      </c>
      <c r="M4694" s="44">
        <v>45199</v>
      </c>
      <c r="N4694" s="42">
        <f>H4694-K4694-L4694</f>
        <v>711.45</v>
      </c>
      <c r="O4694" s="42">
        <v>0</v>
      </c>
      <c r="P4694" s="45">
        <v>0.13</v>
      </c>
      <c r="Q4694" s="42">
        <v>0</v>
      </c>
      <c r="R4694" s="42">
        <v>0</v>
      </c>
      <c r="S4694" s="42">
        <f>N4694</f>
        <v>711.45</v>
      </c>
      <c r="T4694" s="38">
        <v>5000</v>
      </c>
      <c r="U4694" s="14">
        <f>S4694/H4694</f>
        <v>0.35480782178069692</v>
      </c>
      <c r="V4694" s="19"/>
      <c r="W4694" s="19"/>
      <c r="X4694" s="37" t="s">
        <v>3459</v>
      </c>
    </row>
    <row r="4695" spans="1:37" ht="16.5" customHeight="1">
      <c r="A4695" s="38">
        <v>646</v>
      </c>
      <c r="B4695" s="39">
        <v>10737</v>
      </c>
      <c r="C4695" s="38">
        <v>10287864</v>
      </c>
      <c r="D4695" s="40" t="s">
        <v>444</v>
      </c>
      <c r="E4695" s="58">
        <v>2</v>
      </c>
      <c r="F4695" s="38">
        <v>75</v>
      </c>
      <c r="G4695" s="38" t="s">
        <v>23</v>
      </c>
      <c r="H4695" s="42">
        <v>737.18</v>
      </c>
      <c r="I4695" s="57"/>
      <c r="J4695" s="44">
        <v>43582</v>
      </c>
      <c r="K4695" s="42">
        <v>0</v>
      </c>
      <c r="L4695" s="42">
        <v>475.57</v>
      </c>
      <c r="M4695" s="44">
        <v>45199</v>
      </c>
      <c r="N4695" s="42">
        <f>H4695-L4695</f>
        <v>261.60999999999996</v>
      </c>
      <c r="O4695" s="42">
        <v>0</v>
      </c>
      <c r="P4695" s="45">
        <v>0.13</v>
      </c>
      <c r="Q4695" s="42">
        <v>0</v>
      </c>
      <c r="R4695" s="42">
        <v>0</v>
      </c>
      <c r="S4695" s="42">
        <f>N4695</f>
        <v>261.60999999999996</v>
      </c>
      <c r="T4695" s="38">
        <v>5000</v>
      </c>
      <c r="U4695" s="14">
        <f>S4695/H4695</f>
        <v>0.35487940530128326</v>
      </c>
      <c r="V4695" s="19"/>
      <c r="W4695" s="19"/>
      <c r="X4695" s="37" t="s">
        <v>3461</v>
      </c>
    </row>
    <row r="4696" spans="1:37" ht="16.5" customHeight="1">
      <c r="A4696" s="38">
        <v>35</v>
      </c>
      <c r="B4696" s="39">
        <v>10711</v>
      </c>
      <c r="C4696" s="38">
        <v>10283547</v>
      </c>
      <c r="D4696" s="40" t="s">
        <v>174</v>
      </c>
      <c r="E4696" s="38">
        <v>1</v>
      </c>
      <c r="F4696" s="38">
        <v>59</v>
      </c>
      <c r="G4696" s="38" t="s">
        <v>23</v>
      </c>
      <c r="H4696" s="42">
        <v>342.01</v>
      </c>
      <c r="I4696" s="57"/>
      <c r="J4696" s="44">
        <v>43977</v>
      </c>
      <c r="K4696" s="42">
        <v>0</v>
      </c>
      <c r="L4696" s="42">
        <v>220.35</v>
      </c>
      <c r="M4696" s="44">
        <v>45199</v>
      </c>
      <c r="N4696" s="42">
        <v>121.66</v>
      </c>
      <c r="O4696" s="42">
        <v>0</v>
      </c>
      <c r="P4696" s="45">
        <v>0.13</v>
      </c>
      <c r="Q4696" s="42">
        <v>0</v>
      </c>
      <c r="R4696" s="42">
        <v>0</v>
      </c>
      <c r="S4696" s="42">
        <v>121.66</v>
      </c>
      <c r="T4696" s="38">
        <v>2101</v>
      </c>
      <c r="U4696" s="14">
        <f>S4696/H4696</f>
        <v>0.35572059296511799</v>
      </c>
      <c r="V4696" s="19"/>
      <c r="W4696" s="19"/>
      <c r="X4696" s="37" t="s">
        <v>3457</v>
      </c>
    </row>
    <row r="4697" spans="1:37" ht="16.5" customHeight="1">
      <c r="A4697" s="38">
        <v>72</v>
      </c>
      <c r="B4697" s="39">
        <v>10708</v>
      </c>
      <c r="C4697" s="38">
        <v>10296702</v>
      </c>
      <c r="D4697" s="40" t="s">
        <v>94</v>
      </c>
      <c r="E4697" s="38">
        <v>10</v>
      </c>
      <c r="F4697" s="38">
        <v>69</v>
      </c>
      <c r="G4697" s="38" t="s">
        <v>23</v>
      </c>
      <c r="H4697" s="42">
        <v>2293.39</v>
      </c>
      <c r="I4697" s="57"/>
      <c r="J4697" s="44">
        <v>43763</v>
      </c>
      <c r="K4697" s="42">
        <v>0</v>
      </c>
      <c r="L4697" s="42">
        <v>1477.02</v>
      </c>
      <c r="M4697" s="44">
        <v>45199</v>
      </c>
      <c r="N4697" s="42">
        <v>816.37</v>
      </c>
      <c r="O4697" s="42">
        <v>0</v>
      </c>
      <c r="P4697" s="45">
        <v>0.13</v>
      </c>
      <c r="Q4697" s="42">
        <v>0</v>
      </c>
      <c r="R4697" s="42">
        <v>0</v>
      </c>
      <c r="S4697" s="42">
        <v>816.37</v>
      </c>
      <c r="T4697" s="38">
        <v>5000</v>
      </c>
      <c r="U4697" s="14">
        <f>S4697/H4697</f>
        <v>0.35596649501393135</v>
      </c>
      <c r="V4697" s="19"/>
      <c r="W4697" s="19"/>
      <c r="X4697" s="37" t="s">
        <v>3456</v>
      </c>
    </row>
    <row r="4698" spans="1:37" ht="16.5" customHeight="1">
      <c r="A4698" s="38">
        <v>1068</v>
      </c>
      <c r="B4698" s="39">
        <v>10800</v>
      </c>
      <c r="C4698" s="38">
        <v>10316931</v>
      </c>
      <c r="D4698" s="40" t="s">
        <v>188</v>
      </c>
      <c r="E4698" s="38">
        <v>1</v>
      </c>
      <c r="F4698" s="38">
        <v>240</v>
      </c>
      <c r="G4698" s="38" t="s">
        <v>33</v>
      </c>
      <c r="H4698" s="42">
        <v>6351.75</v>
      </c>
      <c r="I4698" s="2"/>
      <c r="J4698" s="44">
        <v>40022</v>
      </c>
      <c r="K4698" s="42">
        <v>0</v>
      </c>
      <c r="L4698" s="42">
        <v>4089.98</v>
      </c>
      <c r="M4698" s="44">
        <v>45077</v>
      </c>
      <c r="N4698" s="42">
        <f>H4698-K4698-L4698</f>
        <v>2261.77</v>
      </c>
      <c r="O4698" s="42">
        <v>0</v>
      </c>
      <c r="P4698" s="45">
        <v>0.13</v>
      </c>
      <c r="Q4698" s="42">
        <v>0</v>
      </c>
      <c r="R4698" s="42">
        <v>0</v>
      </c>
      <c r="S4698" s="42">
        <f>N4698-R4698</f>
        <v>2261.77</v>
      </c>
      <c r="T4698" s="38">
        <v>1001</v>
      </c>
      <c r="U4698" s="14">
        <f>S4698/H4698</f>
        <v>0.35608611799897666</v>
      </c>
      <c r="V4698" s="19"/>
      <c r="W4698" s="19"/>
      <c r="X4698" s="37" t="s">
        <v>3465</v>
      </c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</row>
    <row r="4699" spans="1:37" ht="16.5" customHeight="1">
      <c r="A4699" s="38">
        <v>1070</v>
      </c>
      <c r="B4699" s="39">
        <v>10800</v>
      </c>
      <c r="C4699" s="38">
        <v>10318132</v>
      </c>
      <c r="D4699" s="40" t="s">
        <v>188</v>
      </c>
      <c r="E4699" s="38">
        <v>1</v>
      </c>
      <c r="F4699" s="38">
        <v>240</v>
      </c>
      <c r="G4699" s="38" t="s">
        <v>33</v>
      </c>
      <c r="H4699" s="42">
        <v>5844.52</v>
      </c>
      <c r="I4699" s="2"/>
      <c r="J4699" s="44">
        <v>40022</v>
      </c>
      <c r="K4699" s="42">
        <v>0</v>
      </c>
      <c r="L4699" s="42">
        <v>3763.25</v>
      </c>
      <c r="M4699" s="44">
        <v>45077</v>
      </c>
      <c r="N4699" s="42">
        <f>H4699-K4699-L4699</f>
        <v>2081.2700000000004</v>
      </c>
      <c r="O4699" s="42">
        <v>0</v>
      </c>
      <c r="P4699" s="45">
        <v>0.13</v>
      </c>
      <c r="Q4699" s="42">
        <v>0</v>
      </c>
      <c r="R4699" s="42">
        <v>0</v>
      </c>
      <c r="S4699" s="42">
        <f>N4699-R4699</f>
        <v>2081.2700000000004</v>
      </c>
      <c r="T4699" s="38">
        <v>1001</v>
      </c>
      <c r="U4699" s="14">
        <f>S4699/H4699</f>
        <v>0.35610623284717996</v>
      </c>
      <c r="V4699" s="19"/>
      <c r="W4699" s="19"/>
      <c r="X4699" s="37" t="s">
        <v>3465</v>
      </c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</row>
    <row r="4700" spans="1:37" ht="16.5" customHeight="1">
      <c r="A4700" s="38">
        <v>45</v>
      </c>
      <c r="B4700" s="39">
        <v>50099</v>
      </c>
      <c r="C4700" s="38">
        <v>10297840</v>
      </c>
      <c r="D4700" s="40" t="s">
        <v>901</v>
      </c>
      <c r="E4700" s="38">
        <v>1</v>
      </c>
      <c r="F4700" s="38">
        <v>60</v>
      </c>
      <c r="G4700" s="38" t="s">
        <v>23</v>
      </c>
      <c r="H4700" s="42">
        <v>501.04</v>
      </c>
      <c r="I4700" s="2"/>
      <c r="J4700" s="44">
        <v>43827</v>
      </c>
      <c r="K4700" s="42">
        <v>0</v>
      </c>
      <c r="L4700" s="42">
        <v>309.31</v>
      </c>
      <c r="M4700" s="44">
        <v>45016</v>
      </c>
      <c r="N4700" s="42">
        <f>H4700-K4700-L4700</f>
        <v>191.73000000000002</v>
      </c>
      <c r="O4700" s="42">
        <v>15</v>
      </c>
      <c r="P4700" s="45">
        <v>0.13</v>
      </c>
      <c r="Q4700" s="42">
        <v>1.73</v>
      </c>
      <c r="R4700" s="42">
        <v>13.27</v>
      </c>
      <c r="S4700" s="42">
        <v>178.46</v>
      </c>
      <c r="T4700" s="38">
        <v>5000</v>
      </c>
      <c r="U4700" s="14">
        <f>S4700/H4700</f>
        <v>0.35617914737346318</v>
      </c>
      <c r="V4700" s="19"/>
      <c r="W4700" s="19"/>
      <c r="X4700" s="37" t="s">
        <v>3468</v>
      </c>
    </row>
    <row r="4701" spans="1:37" ht="16.5" customHeight="1">
      <c r="A4701" s="38">
        <v>282</v>
      </c>
      <c r="B4701" s="39">
        <v>10736</v>
      </c>
      <c r="C4701" s="38">
        <v>10319106</v>
      </c>
      <c r="D4701" s="40" t="s">
        <v>1251</v>
      </c>
      <c r="E4701" s="38">
        <v>1</v>
      </c>
      <c r="F4701" s="38">
        <v>120</v>
      </c>
      <c r="G4701" s="38" t="s">
        <v>279</v>
      </c>
      <c r="H4701" s="42">
        <v>36990.120000000003</v>
      </c>
      <c r="I4701" s="55"/>
      <c r="J4701" s="44">
        <v>42670</v>
      </c>
      <c r="K4701" s="42">
        <v>0</v>
      </c>
      <c r="L4701" s="42">
        <v>23719.95</v>
      </c>
      <c r="M4701" s="44">
        <v>45138</v>
      </c>
      <c r="N4701" s="42">
        <f>H4701-K4701-L4701</f>
        <v>13270.170000000002</v>
      </c>
      <c r="O4701" s="42">
        <v>100</v>
      </c>
      <c r="P4701" s="45">
        <v>0.13</v>
      </c>
      <c r="Q4701" s="42">
        <v>11.5</v>
      </c>
      <c r="R4701" s="42">
        <v>88.5</v>
      </c>
      <c r="S4701" s="42">
        <v>13181.67</v>
      </c>
      <c r="T4701" s="38">
        <v>1802</v>
      </c>
      <c r="U4701" s="14">
        <f>S4701/H4701</f>
        <v>0.3563565081702898</v>
      </c>
      <c r="V4701" s="19"/>
      <c r="W4701" s="19"/>
      <c r="X4701" s="37" t="s">
        <v>3461</v>
      </c>
    </row>
    <row r="4702" spans="1:37" ht="16.5" customHeight="1">
      <c r="A4702" s="38">
        <v>284</v>
      </c>
      <c r="B4702" s="39">
        <v>10736</v>
      </c>
      <c r="C4702" s="38">
        <v>10319108</v>
      </c>
      <c r="D4702" s="40" t="s">
        <v>1253</v>
      </c>
      <c r="E4702" s="38">
        <v>1</v>
      </c>
      <c r="F4702" s="38">
        <v>120</v>
      </c>
      <c r="G4702" s="38" t="s">
        <v>279</v>
      </c>
      <c r="H4702" s="42">
        <v>39854.300000000003</v>
      </c>
      <c r="I4702" s="55"/>
      <c r="J4702" s="44">
        <v>42670</v>
      </c>
      <c r="K4702" s="42">
        <v>0</v>
      </c>
      <c r="L4702" s="42">
        <v>25556.43</v>
      </c>
      <c r="M4702" s="44">
        <v>45138</v>
      </c>
      <c r="N4702" s="42">
        <f>H4702-K4702-L4702</f>
        <v>14297.870000000003</v>
      </c>
      <c r="O4702" s="42">
        <v>100</v>
      </c>
      <c r="P4702" s="45">
        <v>0.13</v>
      </c>
      <c r="Q4702" s="42">
        <v>11.5</v>
      </c>
      <c r="R4702" s="42">
        <v>88.5</v>
      </c>
      <c r="S4702" s="42">
        <v>14209.37</v>
      </c>
      <c r="T4702" s="38">
        <v>1802</v>
      </c>
      <c r="U4702" s="14">
        <f>S4702/H4702</f>
        <v>0.35653292116534474</v>
      </c>
      <c r="V4702" s="19"/>
      <c r="W4702" s="19"/>
      <c r="X4702" s="37" t="s">
        <v>3461</v>
      </c>
    </row>
    <row r="4703" spans="1:37" ht="16.5" customHeight="1">
      <c r="A4703" s="38">
        <v>140</v>
      </c>
      <c r="B4703" s="39">
        <v>10736</v>
      </c>
      <c r="C4703" s="38">
        <v>10284178</v>
      </c>
      <c r="D4703" s="40" t="s">
        <v>1921</v>
      </c>
      <c r="E4703" s="38">
        <v>1</v>
      </c>
      <c r="F4703" s="38">
        <v>87</v>
      </c>
      <c r="G4703" s="38" t="s">
        <v>23</v>
      </c>
      <c r="H4703" s="42">
        <v>1176.92</v>
      </c>
      <c r="I4703" s="49"/>
      <c r="J4703" s="44">
        <v>43215</v>
      </c>
      <c r="K4703" s="42">
        <v>0</v>
      </c>
      <c r="L4703" s="42">
        <v>756.98</v>
      </c>
      <c r="M4703" s="44">
        <v>45107</v>
      </c>
      <c r="N4703" s="42">
        <f>H4703-K4703-L4703</f>
        <v>419.94000000000005</v>
      </c>
      <c r="O4703" s="42">
        <v>0</v>
      </c>
      <c r="P4703" s="45">
        <v>0.13</v>
      </c>
      <c r="Q4703" s="42">
        <v>0</v>
      </c>
      <c r="R4703" s="42">
        <v>0</v>
      </c>
      <c r="S4703" s="42">
        <f>N4703-R4703</f>
        <v>419.94000000000005</v>
      </c>
      <c r="T4703" s="38">
        <v>5000</v>
      </c>
      <c r="U4703" s="14">
        <f>S4703/H4703</f>
        <v>0.3568126975495361</v>
      </c>
      <c r="V4703" s="19"/>
      <c r="W4703" s="19"/>
      <c r="X4703" s="37" t="s">
        <v>3461</v>
      </c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</row>
    <row r="4704" spans="1:37" ht="16.5" customHeight="1">
      <c r="A4704" s="38">
        <v>588</v>
      </c>
      <c r="B4704" s="39">
        <v>10736</v>
      </c>
      <c r="C4704" s="38">
        <v>10284211</v>
      </c>
      <c r="D4704" s="40" t="s">
        <v>1251</v>
      </c>
      <c r="E4704" s="38">
        <v>1</v>
      </c>
      <c r="F4704" s="38">
        <v>120</v>
      </c>
      <c r="G4704" s="38" t="s">
        <v>262</v>
      </c>
      <c r="H4704" s="42">
        <v>45650.9</v>
      </c>
      <c r="I4704" s="55"/>
      <c r="J4704" s="44">
        <v>42670</v>
      </c>
      <c r="K4704" s="42">
        <v>0</v>
      </c>
      <c r="L4704" s="42">
        <v>29273.52</v>
      </c>
      <c r="M4704" s="44">
        <v>45138</v>
      </c>
      <c r="N4704" s="42">
        <f>H4704-K4704-L4704</f>
        <v>16377.380000000001</v>
      </c>
      <c r="O4704" s="42">
        <v>100</v>
      </c>
      <c r="P4704" s="45">
        <v>0.13</v>
      </c>
      <c r="Q4704" s="42">
        <v>11.5</v>
      </c>
      <c r="R4704" s="42">
        <v>88.5</v>
      </c>
      <c r="S4704" s="42">
        <v>16288.88</v>
      </c>
      <c r="T4704" s="38">
        <v>5000</v>
      </c>
      <c r="U4704" s="14">
        <f>S4704/H4704</f>
        <v>0.35681399490481019</v>
      </c>
      <c r="V4704" s="19"/>
      <c r="W4704" s="19"/>
      <c r="X4704" s="37" t="s">
        <v>3461</v>
      </c>
    </row>
    <row r="4705" spans="1:24" ht="16.5" customHeight="1">
      <c r="A4705" s="38">
        <v>327</v>
      </c>
      <c r="B4705" s="39">
        <v>40712</v>
      </c>
      <c r="C4705" s="38">
        <v>10302630</v>
      </c>
      <c r="D4705" s="40" t="s">
        <v>863</v>
      </c>
      <c r="E4705" s="38">
        <v>36</v>
      </c>
      <c r="F4705" s="38">
        <v>65</v>
      </c>
      <c r="G4705" s="38" t="s">
        <v>23</v>
      </c>
      <c r="H4705" s="42">
        <v>16277.2</v>
      </c>
      <c r="I4705" s="55"/>
      <c r="J4705" s="44">
        <v>43797</v>
      </c>
      <c r="K4705" s="42">
        <v>0</v>
      </c>
      <c r="L4705" s="42">
        <v>10467.549999999999</v>
      </c>
      <c r="M4705" s="44">
        <v>45138</v>
      </c>
      <c r="N4705" s="42">
        <f>H4705-K4705-L4705</f>
        <v>5809.6500000000015</v>
      </c>
      <c r="O4705" s="42">
        <v>0</v>
      </c>
      <c r="P4705" s="45">
        <v>0.13</v>
      </c>
      <c r="Q4705" s="42">
        <v>0</v>
      </c>
      <c r="R4705" s="42">
        <v>0</v>
      </c>
      <c r="S4705" s="42">
        <v>5809.65</v>
      </c>
      <c r="T4705" s="38">
        <v>5000</v>
      </c>
      <c r="U4705" s="14">
        <f>S4705/H4705</f>
        <v>0.35691949475339735</v>
      </c>
      <c r="V4705" s="19"/>
      <c r="W4705" s="19"/>
      <c r="X4705" s="37" t="s">
        <v>3467</v>
      </c>
    </row>
    <row r="4706" spans="1:24" ht="16.5" customHeight="1">
      <c r="A4706" s="38">
        <v>325</v>
      </c>
      <c r="B4706" s="39">
        <v>40712</v>
      </c>
      <c r="C4706" s="38">
        <v>10302628</v>
      </c>
      <c r="D4706" s="40" t="s">
        <v>40</v>
      </c>
      <c r="E4706" s="38">
        <v>216</v>
      </c>
      <c r="F4706" s="38">
        <v>65</v>
      </c>
      <c r="G4706" s="38" t="s">
        <v>23</v>
      </c>
      <c r="H4706" s="42">
        <v>10179.620000000001</v>
      </c>
      <c r="I4706" s="55"/>
      <c r="J4706" s="44">
        <v>43797</v>
      </c>
      <c r="K4706" s="42">
        <v>0</v>
      </c>
      <c r="L4706" s="42">
        <v>6546.29</v>
      </c>
      <c r="M4706" s="44">
        <v>45138</v>
      </c>
      <c r="N4706" s="42">
        <f>H4706-K4706-L4706</f>
        <v>3633.3300000000008</v>
      </c>
      <c r="O4706" s="42">
        <v>0</v>
      </c>
      <c r="P4706" s="45">
        <v>0.13</v>
      </c>
      <c r="Q4706" s="42">
        <v>0</v>
      </c>
      <c r="R4706" s="42">
        <v>0</v>
      </c>
      <c r="S4706" s="42">
        <v>3633.33</v>
      </c>
      <c r="T4706" s="38">
        <v>5000</v>
      </c>
      <c r="U4706" s="14">
        <f>S4706/H4706</f>
        <v>0.35692196761765171</v>
      </c>
      <c r="V4706" s="19"/>
      <c r="W4706" s="19"/>
      <c r="X4706" s="37" t="s">
        <v>3467</v>
      </c>
    </row>
    <row r="4707" spans="1:24" ht="16.5" customHeight="1">
      <c r="A4707" s="38">
        <v>333</v>
      </c>
      <c r="B4707" s="39">
        <v>40712</v>
      </c>
      <c r="C4707" s="38">
        <v>10302636</v>
      </c>
      <c r="D4707" s="40" t="s">
        <v>227</v>
      </c>
      <c r="E4707" s="38">
        <v>2</v>
      </c>
      <c r="F4707" s="38">
        <v>65</v>
      </c>
      <c r="G4707" s="38" t="s">
        <v>23</v>
      </c>
      <c r="H4707" s="42">
        <v>479.6</v>
      </c>
      <c r="I4707" s="55"/>
      <c r="J4707" s="44">
        <v>43797</v>
      </c>
      <c r="K4707" s="42">
        <v>0</v>
      </c>
      <c r="L4707" s="42">
        <v>308.42</v>
      </c>
      <c r="M4707" s="44">
        <v>45138</v>
      </c>
      <c r="N4707" s="42">
        <f>H4707-K4707-L4707</f>
        <v>171.18</v>
      </c>
      <c r="O4707" s="42">
        <v>0</v>
      </c>
      <c r="P4707" s="45">
        <v>0.13</v>
      </c>
      <c r="Q4707" s="42">
        <v>0</v>
      </c>
      <c r="R4707" s="42">
        <v>0</v>
      </c>
      <c r="S4707" s="42">
        <v>171.18</v>
      </c>
      <c r="T4707" s="38">
        <v>5000</v>
      </c>
      <c r="U4707" s="14">
        <f>S4707/H4707</f>
        <v>0.35692243536280233</v>
      </c>
      <c r="V4707" s="19"/>
      <c r="W4707" s="19"/>
      <c r="X4707" s="37" t="s">
        <v>3467</v>
      </c>
    </row>
    <row r="4708" spans="1:24" ht="16.5" customHeight="1">
      <c r="A4708" s="38">
        <v>326</v>
      </c>
      <c r="B4708" s="39">
        <v>40712</v>
      </c>
      <c r="C4708" s="38">
        <v>10302629</v>
      </c>
      <c r="D4708" s="40" t="s">
        <v>862</v>
      </c>
      <c r="E4708" s="38">
        <v>36</v>
      </c>
      <c r="F4708" s="38">
        <v>65</v>
      </c>
      <c r="G4708" s="38" t="s">
        <v>23</v>
      </c>
      <c r="H4708" s="42">
        <v>19954.7</v>
      </c>
      <c r="I4708" s="55"/>
      <c r="J4708" s="44">
        <v>43797</v>
      </c>
      <c r="K4708" s="42">
        <v>0</v>
      </c>
      <c r="L4708" s="42">
        <v>12832.39</v>
      </c>
      <c r="M4708" s="44">
        <v>45138</v>
      </c>
      <c r="N4708" s="42">
        <f>H4708-K4708-L4708</f>
        <v>7122.3100000000013</v>
      </c>
      <c r="O4708" s="42">
        <v>0</v>
      </c>
      <c r="P4708" s="45">
        <v>0.13</v>
      </c>
      <c r="Q4708" s="42">
        <v>0</v>
      </c>
      <c r="R4708" s="42">
        <v>0</v>
      </c>
      <c r="S4708" s="42">
        <v>7122.31</v>
      </c>
      <c r="T4708" s="38">
        <v>5000</v>
      </c>
      <c r="U4708" s="14">
        <f>S4708/H4708</f>
        <v>0.35692393270758266</v>
      </c>
      <c r="V4708" s="19"/>
      <c r="W4708" s="19"/>
      <c r="X4708" s="37" t="s">
        <v>3467</v>
      </c>
    </row>
    <row r="4709" spans="1:24" ht="16.5" customHeight="1">
      <c r="A4709" s="38">
        <v>331</v>
      </c>
      <c r="B4709" s="39">
        <v>40712</v>
      </c>
      <c r="C4709" s="38">
        <v>10302634</v>
      </c>
      <c r="D4709" s="40" t="s">
        <v>327</v>
      </c>
      <c r="E4709" s="38">
        <v>2</v>
      </c>
      <c r="F4709" s="38">
        <v>65</v>
      </c>
      <c r="G4709" s="38" t="s">
        <v>23</v>
      </c>
      <c r="H4709" s="42">
        <v>968.13</v>
      </c>
      <c r="I4709" s="55"/>
      <c r="J4709" s="44">
        <v>43797</v>
      </c>
      <c r="K4709" s="42">
        <v>0</v>
      </c>
      <c r="L4709" s="42">
        <v>622.58000000000004</v>
      </c>
      <c r="M4709" s="44">
        <v>45138</v>
      </c>
      <c r="N4709" s="42">
        <f>H4709-K4709-L4709</f>
        <v>345.54999999999995</v>
      </c>
      <c r="O4709" s="42">
        <v>0</v>
      </c>
      <c r="P4709" s="45">
        <v>0.13</v>
      </c>
      <c r="Q4709" s="42">
        <v>0</v>
      </c>
      <c r="R4709" s="42">
        <v>0</v>
      </c>
      <c r="S4709" s="42">
        <v>345.55</v>
      </c>
      <c r="T4709" s="38">
        <v>5000</v>
      </c>
      <c r="U4709" s="14">
        <f>S4709/H4709</f>
        <v>0.35692520632559677</v>
      </c>
      <c r="V4709" s="19"/>
      <c r="W4709" s="19"/>
      <c r="X4709" s="37" t="s">
        <v>3467</v>
      </c>
    </row>
    <row r="4710" spans="1:24" ht="16.5" customHeight="1">
      <c r="A4710" s="38">
        <v>334</v>
      </c>
      <c r="B4710" s="39">
        <v>40712</v>
      </c>
      <c r="C4710" s="38">
        <v>10302637</v>
      </c>
      <c r="D4710" s="40" t="s">
        <v>1657</v>
      </c>
      <c r="E4710" s="38">
        <v>44</v>
      </c>
      <c r="F4710" s="38">
        <v>65</v>
      </c>
      <c r="G4710" s="38" t="s">
        <v>23</v>
      </c>
      <c r="H4710" s="42">
        <v>510.77</v>
      </c>
      <c r="I4710" s="55"/>
      <c r="J4710" s="44">
        <v>43797</v>
      </c>
      <c r="K4710" s="42">
        <v>0</v>
      </c>
      <c r="L4710" s="42">
        <v>328.46</v>
      </c>
      <c r="M4710" s="44">
        <v>45138</v>
      </c>
      <c r="N4710" s="42">
        <f>H4710-K4710-L4710</f>
        <v>182.31</v>
      </c>
      <c r="O4710" s="42">
        <v>0</v>
      </c>
      <c r="P4710" s="45">
        <v>0.13</v>
      </c>
      <c r="Q4710" s="42">
        <v>0</v>
      </c>
      <c r="R4710" s="42">
        <v>0</v>
      </c>
      <c r="S4710" s="42">
        <v>182.31</v>
      </c>
      <c r="T4710" s="38">
        <v>5000</v>
      </c>
      <c r="U4710" s="14">
        <f>S4710/H4710</f>
        <v>0.35693169136793468</v>
      </c>
      <c r="V4710" s="19"/>
      <c r="W4710" s="19"/>
      <c r="X4710" s="37" t="s">
        <v>3467</v>
      </c>
    </row>
    <row r="4711" spans="1:24" ht="16.5" customHeight="1">
      <c r="A4711" s="38">
        <v>328</v>
      </c>
      <c r="B4711" s="39">
        <v>40712</v>
      </c>
      <c r="C4711" s="38">
        <v>10302631</v>
      </c>
      <c r="D4711" s="40" t="s">
        <v>678</v>
      </c>
      <c r="E4711" s="38">
        <v>11</v>
      </c>
      <c r="F4711" s="38">
        <v>65</v>
      </c>
      <c r="G4711" s="38" t="s">
        <v>23</v>
      </c>
      <c r="H4711" s="42">
        <v>4647.99</v>
      </c>
      <c r="I4711" s="55"/>
      <c r="J4711" s="44">
        <v>43797</v>
      </c>
      <c r="K4711" s="42">
        <v>0</v>
      </c>
      <c r="L4711" s="42">
        <v>2988.95</v>
      </c>
      <c r="M4711" s="44">
        <v>45138</v>
      </c>
      <c r="N4711" s="42">
        <f>H4711-K4711-L4711</f>
        <v>1659.04</v>
      </c>
      <c r="O4711" s="42">
        <v>0</v>
      </c>
      <c r="P4711" s="45">
        <v>0.13</v>
      </c>
      <c r="Q4711" s="42">
        <v>0</v>
      </c>
      <c r="R4711" s="42">
        <v>0</v>
      </c>
      <c r="S4711" s="42">
        <v>1659.04</v>
      </c>
      <c r="T4711" s="38">
        <v>5000</v>
      </c>
      <c r="U4711" s="14">
        <f>S4711/H4711</f>
        <v>0.35693708463228191</v>
      </c>
      <c r="V4711" s="19"/>
      <c r="W4711" s="19"/>
      <c r="X4711" s="37" t="s">
        <v>3467</v>
      </c>
    </row>
    <row r="4712" spans="1:24" ht="16.5" customHeight="1">
      <c r="A4712" s="38">
        <v>335</v>
      </c>
      <c r="B4712" s="39">
        <v>40712</v>
      </c>
      <c r="C4712" s="38">
        <v>10302638</v>
      </c>
      <c r="D4712" s="40" t="s">
        <v>1658</v>
      </c>
      <c r="E4712" s="38">
        <v>51</v>
      </c>
      <c r="F4712" s="38">
        <v>65</v>
      </c>
      <c r="G4712" s="38" t="s">
        <v>23</v>
      </c>
      <c r="H4712" s="42">
        <v>3162.53</v>
      </c>
      <c r="I4712" s="55"/>
      <c r="J4712" s="44">
        <v>43797</v>
      </c>
      <c r="K4712" s="42">
        <v>0</v>
      </c>
      <c r="L4712" s="42">
        <v>2033.7</v>
      </c>
      <c r="M4712" s="44">
        <v>45138</v>
      </c>
      <c r="N4712" s="42">
        <f>H4712-K4712-L4712</f>
        <v>1128.8300000000002</v>
      </c>
      <c r="O4712" s="42">
        <v>0</v>
      </c>
      <c r="P4712" s="45">
        <v>0.13</v>
      </c>
      <c r="Q4712" s="42">
        <v>0</v>
      </c>
      <c r="R4712" s="42">
        <v>0</v>
      </c>
      <c r="S4712" s="42">
        <v>1128.83</v>
      </c>
      <c r="T4712" s="38">
        <v>5000</v>
      </c>
      <c r="U4712" s="14">
        <f>S4712/H4712</f>
        <v>0.35693890650839671</v>
      </c>
      <c r="V4712" s="19"/>
      <c r="W4712" s="19"/>
      <c r="X4712" s="37" t="s">
        <v>3467</v>
      </c>
    </row>
    <row r="4713" spans="1:24" ht="16.5" customHeight="1">
      <c r="A4713" s="38">
        <v>329</v>
      </c>
      <c r="B4713" s="39">
        <v>40712</v>
      </c>
      <c r="C4713" s="38">
        <v>10302632</v>
      </c>
      <c r="D4713" s="40" t="s">
        <v>327</v>
      </c>
      <c r="E4713" s="38">
        <v>11</v>
      </c>
      <c r="F4713" s="38">
        <v>65</v>
      </c>
      <c r="G4713" s="38" t="s">
        <v>23</v>
      </c>
      <c r="H4713" s="42">
        <v>5324.73</v>
      </c>
      <c r="I4713" s="55"/>
      <c r="J4713" s="44">
        <v>43797</v>
      </c>
      <c r="K4713" s="42">
        <v>0</v>
      </c>
      <c r="L4713" s="42">
        <v>3424.12</v>
      </c>
      <c r="M4713" s="44">
        <v>45138</v>
      </c>
      <c r="N4713" s="42">
        <f>H4713-K4713-L4713</f>
        <v>1900.6099999999997</v>
      </c>
      <c r="O4713" s="42">
        <v>0</v>
      </c>
      <c r="P4713" s="45">
        <v>0.13</v>
      </c>
      <c r="Q4713" s="42">
        <v>0</v>
      </c>
      <c r="R4713" s="42">
        <v>0</v>
      </c>
      <c r="S4713" s="42">
        <v>1900.61</v>
      </c>
      <c r="T4713" s="38">
        <v>5000</v>
      </c>
      <c r="U4713" s="14">
        <f>S4713/H4713</f>
        <v>0.35694016410221741</v>
      </c>
      <c r="V4713" s="19"/>
      <c r="W4713" s="19"/>
      <c r="X4713" s="37" t="s">
        <v>3467</v>
      </c>
    </row>
    <row r="4714" spans="1:24" ht="16.5" customHeight="1">
      <c r="A4714" s="38">
        <v>330</v>
      </c>
      <c r="B4714" s="39">
        <v>40712</v>
      </c>
      <c r="C4714" s="38">
        <v>10302633</v>
      </c>
      <c r="D4714" s="40" t="s">
        <v>227</v>
      </c>
      <c r="E4714" s="38">
        <v>11</v>
      </c>
      <c r="F4714" s="38">
        <v>65</v>
      </c>
      <c r="G4714" s="38" t="s">
        <v>23</v>
      </c>
      <c r="H4714" s="42">
        <v>2637.8</v>
      </c>
      <c r="I4714" s="55"/>
      <c r="J4714" s="44">
        <v>43797</v>
      </c>
      <c r="K4714" s="42">
        <v>0</v>
      </c>
      <c r="L4714" s="42">
        <v>1696.23</v>
      </c>
      <c r="M4714" s="44">
        <v>45138</v>
      </c>
      <c r="N4714" s="42">
        <f>H4714-K4714-L4714</f>
        <v>941.57000000000016</v>
      </c>
      <c r="O4714" s="42">
        <v>0</v>
      </c>
      <c r="P4714" s="45">
        <v>0.13</v>
      </c>
      <c r="Q4714" s="42">
        <v>0</v>
      </c>
      <c r="R4714" s="42">
        <v>0</v>
      </c>
      <c r="S4714" s="42">
        <v>941.57</v>
      </c>
      <c r="T4714" s="38">
        <v>5000</v>
      </c>
      <c r="U4714" s="14">
        <f>S4714/H4714</f>
        <v>0.35695276366669193</v>
      </c>
      <c r="V4714" s="19"/>
      <c r="W4714" s="19"/>
      <c r="X4714" s="37" t="s">
        <v>3467</v>
      </c>
    </row>
    <row r="4715" spans="1:24" ht="16.5" customHeight="1">
      <c r="A4715" s="38">
        <v>332</v>
      </c>
      <c r="B4715" s="39">
        <v>40712</v>
      </c>
      <c r="C4715" s="38">
        <v>10302635</v>
      </c>
      <c r="D4715" s="40" t="s">
        <v>678</v>
      </c>
      <c r="E4715" s="38">
        <v>2</v>
      </c>
      <c r="F4715" s="38">
        <v>65</v>
      </c>
      <c r="G4715" s="38" t="s">
        <v>23</v>
      </c>
      <c r="H4715" s="42">
        <v>845.09</v>
      </c>
      <c r="I4715" s="55"/>
      <c r="J4715" s="44">
        <v>43797</v>
      </c>
      <c r="K4715" s="42">
        <v>0</v>
      </c>
      <c r="L4715" s="42">
        <v>543.41</v>
      </c>
      <c r="M4715" s="44">
        <v>45138</v>
      </c>
      <c r="N4715" s="42">
        <f>H4715-K4715-L4715</f>
        <v>301.68000000000006</v>
      </c>
      <c r="O4715" s="42">
        <v>0</v>
      </c>
      <c r="P4715" s="45">
        <v>0.13</v>
      </c>
      <c r="Q4715" s="42">
        <v>0</v>
      </c>
      <c r="R4715" s="42">
        <v>0</v>
      </c>
      <c r="S4715" s="42">
        <v>301.68</v>
      </c>
      <c r="T4715" s="38">
        <v>5000</v>
      </c>
      <c r="U4715" s="14">
        <f>S4715/H4715</f>
        <v>0.35697972996958904</v>
      </c>
      <c r="V4715" s="19"/>
      <c r="W4715" s="19"/>
      <c r="X4715" s="37" t="s">
        <v>3467</v>
      </c>
    </row>
    <row r="4716" spans="1:24" ht="16.5" customHeight="1">
      <c r="A4716" s="38">
        <v>111</v>
      </c>
      <c r="B4716" s="39">
        <v>10742</v>
      </c>
      <c r="C4716" s="38">
        <v>10286807</v>
      </c>
      <c r="D4716" s="40" t="s">
        <v>1546</v>
      </c>
      <c r="E4716" s="38">
        <v>102</v>
      </c>
      <c r="F4716" s="38">
        <v>60</v>
      </c>
      <c r="G4716" s="38" t="s">
        <v>23</v>
      </c>
      <c r="H4716" s="42">
        <v>26636.32</v>
      </c>
      <c r="I4716" s="55"/>
      <c r="J4716" s="44">
        <v>43948</v>
      </c>
      <c r="K4716" s="42">
        <v>0</v>
      </c>
      <c r="L4716" s="42">
        <v>16447.96</v>
      </c>
      <c r="M4716" s="44">
        <v>45138</v>
      </c>
      <c r="N4716" s="42">
        <f>H4716-K4716-L4716</f>
        <v>10188.36</v>
      </c>
      <c r="O4716" s="42">
        <v>765</v>
      </c>
      <c r="P4716" s="45">
        <v>0.13</v>
      </c>
      <c r="Q4716" s="42">
        <v>88.01</v>
      </c>
      <c r="R4716" s="42">
        <v>676.99</v>
      </c>
      <c r="S4716" s="42">
        <v>9511.3700000000008</v>
      </c>
      <c r="T4716" s="38">
        <v>5000</v>
      </c>
      <c r="U4716" s="14">
        <f>S4716/H4716</f>
        <v>0.35708273515260369</v>
      </c>
      <c r="V4716" s="19"/>
      <c r="W4716" s="19"/>
      <c r="X4716" s="37" t="s">
        <v>3463</v>
      </c>
    </row>
    <row r="4717" spans="1:24" ht="16.5" customHeight="1">
      <c r="A4717" s="38">
        <v>469</v>
      </c>
      <c r="B4717" s="39">
        <v>10729</v>
      </c>
      <c r="C4717" s="38">
        <v>10322579</v>
      </c>
      <c r="D4717" s="40" t="s">
        <v>405</v>
      </c>
      <c r="E4717" s="58">
        <v>150</v>
      </c>
      <c r="F4717" s="38">
        <v>56</v>
      </c>
      <c r="G4717" s="38" t="s">
        <v>302</v>
      </c>
      <c r="H4717" s="42">
        <v>9906.35</v>
      </c>
      <c r="I4717" s="37"/>
      <c r="J4717" s="44">
        <v>44165</v>
      </c>
      <c r="K4717" s="42">
        <v>176.9</v>
      </c>
      <c r="L4717" s="42">
        <v>6191.47</v>
      </c>
      <c r="M4717" s="44">
        <v>45259</v>
      </c>
      <c r="N4717" s="42">
        <v>3537.98</v>
      </c>
      <c r="O4717" s="42">
        <v>0</v>
      </c>
      <c r="P4717" s="45">
        <f>IF(J4717&lt;DATEVALUE("2009-1-1"),3%,13%)</f>
        <v>0.13</v>
      </c>
      <c r="Q4717" s="42">
        <f>IF(P4717=13%,ROUND(O4717/(1+P4717)*P4717,2),ROUND(O4717/(1+0.03)*0.02,2))</f>
        <v>0</v>
      </c>
      <c r="R4717" s="42">
        <f>O4717-Q4717</f>
        <v>0</v>
      </c>
      <c r="S4717" s="42">
        <f>N4717-R4717</f>
        <v>3537.98</v>
      </c>
      <c r="T4717" s="38">
        <v>5000</v>
      </c>
      <c r="U4717" s="14">
        <f>S4717/H4717</f>
        <v>0.35714264083138592</v>
      </c>
      <c r="V4717" s="19"/>
      <c r="W4717" s="19"/>
      <c r="X4717" s="37" t="s">
        <v>3459</v>
      </c>
    </row>
    <row r="4718" spans="1:24" ht="16.5" customHeight="1">
      <c r="A4718" s="38">
        <v>467</v>
      </c>
      <c r="B4718" s="39">
        <v>10729</v>
      </c>
      <c r="C4718" s="38">
        <v>10322557</v>
      </c>
      <c r="D4718" s="40" t="s">
        <v>3184</v>
      </c>
      <c r="E4718" s="58">
        <v>80</v>
      </c>
      <c r="F4718" s="38">
        <v>56</v>
      </c>
      <c r="G4718" s="38" t="s">
        <v>302</v>
      </c>
      <c r="H4718" s="42">
        <v>5323.38</v>
      </c>
      <c r="I4718" s="37"/>
      <c r="J4718" s="44">
        <v>44165</v>
      </c>
      <c r="K4718" s="42">
        <v>95.06</v>
      </c>
      <c r="L4718" s="42">
        <v>3327.1</v>
      </c>
      <c r="M4718" s="44">
        <v>45259</v>
      </c>
      <c r="N4718" s="42">
        <v>1901.22</v>
      </c>
      <c r="O4718" s="42">
        <v>0</v>
      </c>
      <c r="P4718" s="45">
        <f>IF(J4718&lt;DATEVALUE("2009-1-1"),3%,13%)</f>
        <v>0.13</v>
      </c>
      <c r="Q4718" s="42">
        <f>IF(P4718=13%,ROUND(O4718/(1+P4718)*P4718,2),ROUND(O4718/(1+0.03)*0.02,2))</f>
        <v>0</v>
      </c>
      <c r="R4718" s="42">
        <f>O4718-Q4718</f>
        <v>0</v>
      </c>
      <c r="S4718" s="42">
        <f>N4718-R4718</f>
        <v>1901.22</v>
      </c>
      <c r="T4718" s="38">
        <v>5000</v>
      </c>
      <c r="U4718" s="14">
        <f>S4718/H4718</f>
        <v>0.35714527236455035</v>
      </c>
      <c r="V4718" s="19"/>
      <c r="W4718" s="19"/>
      <c r="X4718" s="37" t="s">
        <v>3459</v>
      </c>
    </row>
    <row r="4719" spans="1:24" ht="16.5" customHeight="1">
      <c r="A4719" s="38">
        <v>468</v>
      </c>
      <c r="B4719" s="39">
        <v>10729</v>
      </c>
      <c r="C4719" s="38">
        <v>10322569</v>
      </c>
      <c r="D4719" s="40" t="s">
        <v>3184</v>
      </c>
      <c r="E4719" s="58">
        <v>130</v>
      </c>
      <c r="F4719" s="38">
        <v>56</v>
      </c>
      <c r="G4719" s="38" t="s">
        <v>302</v>
      </c>
      <c r="H4719" s="42">
        <v>8650.51</v>
      </c>
      <c r="I4719" s="37"/>
      <c r="J4719" s="44">
        <v>44165</v>
      </c>
      <c r="K4719" s="42">
        <v>154.47</v>
      </c>
      <c r="L4719" s="42">
        <v>5406.49</v>
      </c>
      <c r="M4719" s="44">
        <v>45259</v>
      </c>
      <c r="N4719" s="42">
        <v>3089.55</v>
      </c>
      <c r="O4719" s="42">
        <v>0</v>
      </c>
      <c r="P4719" s="45">
        <f>IF(J4719&lt;DATEVALUE("2009-1-1"),3%,13%)</f>
        <v>0.13</v>
      </c>
      <c r="Q4719" s="42">
        <f>IF(P4719=13%,ROUND(O4719/(1+P4719)*P4719,2),ROUND(O4719/(1+0.03)*0.02,2))</f>
        <v>0</v>
      </c>
      <c r="R4719" s="42">
        <f>O4719-Q4719</f>
        <v>0</v>
      </c>
      <c r="S4719" s="42">
        <f>N4719-R4719</f>
        <v>3089.55</v>
      </c>
      <c r="T4719" s="38">
        <v>5000</v>
      </c>
      <c r="U4719" s="14">
        <f>S4719/H4719</f>
        <v>0.35715235286705643</v>
      </c>
      <c r="V4719" s="19"/>
      <c r="W4719" s="19"/>
      <c r="X4719" s="37" t="s">
        <v>3459</v>
      </c>
    </row>
    <row r="4720" spans="1:24" ht="16.5" customHeight="1">
      <c r="A4720" s="38">
        <v>697</v>
      </c>
      <c r="B4720" s="39">
        <v>10729</v>
      </c>
      <c r="C4720" s="38">
        <v>10323467</v>
      </c>
      <c r="D4720" s="40" t="s">
        <v>3292</v>
      </c>
      <c r="E4720" s="58">
        <v>220</v>
      </c>
      <c r="F4720" s="38">
        <v>56</v>
      </c>
      <c r="G4720" s="38" t="s">
        <v>266</v>
      </c>
      <c r="H4720" s="42">
        <v>2011.11</v>
      </c>
      <c r="I4720" s="37"/>
      <c r="J4720" s="44">
        <v>44165</v>
      </c>
      <c r="K4720" s="42">
        <v>35.909999999999997</v>
      </c>
      <c r="L4720" s="42">
        <v>1256.8799999999999</v>
      </c>
      <c r="M4720" s="44">
        <v>45259</v>
      </c>
      <c r="N4720" s="42">
        <v>718.32</v>
      </c>
      <c r="O4720" s="42">
        <v>0</v>
      </c>
      <c r="P4720" s="45">
        <f>IF(J4720&lt;DATEVALUE("2009-1-1"),3%,13%)</f>
        <v>0.13</v>
      </c>
      <c r="Q4720" s="42">
        <f>IF(P4720=13%,ROUND(O4720/(1+P4720)*P4720,2),ROUND(O4720/(1+0.03)*0.02,2))</f>
        <v>0</v>
      </c>
      <c r="R4720" s="42">
        <f>O4720-Q4720</f>
        <v>0</v>
      </c>
      <c r="S4720" s="42">
        <f>N4720-R4720</f>
        <v>718.32</v>
      </c>
      <c r="T4720" s="38">
        <v>5000</v>
      </c>
      <c r="U4720" s="14">
        <f>S4720/H4720</f>
        <v>0.35717588794247956</v>
      </c>
      <c r="V4720" s="19"/>
      <c r="W4720" s="19"/>
      <c r="X4720" s="37" t="s">
        <v>3459</v>
      </c>
    </row>
    <row r="4721" spans="1:37" ht="16.5" customHeight="1">
      <c r="A4721" s="38">
        <v>83</v>
      </c>
      <c r="B4721" s="39">
        <v>10717</v>
      </c>
      <c r="C4721" s="38">
        <v>10311636</v>
      </c>
      <c r="D4721" s="40" t="s">
        <v>229</v>
      </c>
      <c r="E4721" s="38">
        <v>1</v>
      </c>
      <c r="F4721" s="38">
        <v>74</v>
      </c>
      <c r="G4721" s="38" t="s">
        <v>23</v>
      </c>
      <c r="H4721" s="42">
        <v>2094.02</v>
      </c>
      <c r="I4721" s="57"/>
      <c r="J4721" s="44">
        <v>43613</v>
      </c>
      <c r="K4721" s="42">
        <v>0</v>
      </c>
      <c r="L4721" s="42">
        <v>1345</v>
      </c>
      <c r="M4721" s="44">
        <v>45199</v>
      </c>
      <c r="N4721" s="42">
        <v>749.02</v>
      </c>
      <c r="O4721" s="42">
        <v>0</v>
      </c>
      <c r="P4721" s="45">
        <v>0.13</v>
      </c>
      <c r="Q4721" s="42">
        <v>0</v>
      </c>
      <c r="R4721" s="42">
        <v>0</v>
      </c>
      <c r="S4721" s="42">
        <v>749.02</v>
      </c>
      <c r="T4721" s="38">
        <v>5000</v>
      </c>
      <c r="U4721" s="14">
        <f>S4721/H4721</f>
        <v>0.35769476891338192</v>
      </c>
      <c r="V4721" s="19"/>
      <c r="W4721" s="19"/>
      <c r="X4721" s="37" t="s">
        <v>3457</v>
      </c>
    </row>
    <row r="4722" spans="1:37" ht="16.5" customHeight="1">
      <c r="A4722" s="38">
        <v>687</v>
      </c>
      <c r="B4722" s="39">
        <v>10738</v>
      </c>
      <c r="C4722" s="38">
        <v>10286074</v>
      </c>
      <c r="D4722" s="40" t="s">
        <v>476</v>
      </c>
      <c r="E4722" s="41">
        <v>1</v>
      </c>
      <c r="F4722" s="38">
        <v>74</v>
      </c>
      <c r="G4722" s="38" t="s">
        <v>23</v>
      </c>
      <c r="H4722" s="42">
        <v>2094.02</v>
      </c>
      <c r="I4722" s="57"/>
      <c r="J4722" s="44">
        <v>43613</v>
      </c>
      <c r="K4722" s="42">
        <v>0</v>
      </c>
      <c r="L4722" s="42">
        <v>1345</v>
      </c>
      <c r="M4722" s="44">
        <v>45199</v>
      </c>
      <c r="N4722" s="42">
        <f>H4722-K4722-L4722</f>
        <v>749.02</v>
      </c>
      <c r="O4722" s="42">
        <v>0</v>
      </c>
      <c r="P4722" s="45">
        <v>0.13</v>
      </c>
      <c r="Q4722" s="42">
        <v>0</v>
      </c>
      <c r="R4722" s="42">
        <v>0</v>
      </c>
      <c r="S4722" s="42">
        <f>N4722-R4722</f>
        <v>749.02</v>
      </c>
      <c r="T4722" s="38">
        <v>5000</v>
      </c>
      <c r="U4722" s="14">
        <f>S4722/H4722</f>
        <v>0.35769476891338192</v>
      </c>
      <c r="V4722" s="19"/>
      <c r="W4722" s="19"/>
      <c r="X4722" s="37" t="s">
        <v>3461</v>
      </c>
    </row>
    <row r="4723" spans="1:37" ht="16.5" customHeight="1">
      <c r="A4723" s="38">
        <v>349</v>
      </c>
      <c r="B4723" s="39">
        <v>10739</v>
      </c>
      <c r="C4723" s="38">
        <v>10278117</v>
      </c>
      <c r="D4723" s="40" t="s">
        <v>229</v>
      </c>
      <c r="E4723" s="58">
        <v>1</v>
      </c>
      <c r="F4723" s="38">
        <v>74</v>
      </c>
      <c r="G4723" s="38" t="s">
        <v>23</v>
      </c>
      <c r="H4723" s="42">
        <v>2094.02</v>
      </c>
      <c r="I4723" s="57"/>
      <c r="J4723" s="44">
        <v>43613</v>
      </c>
      <c r="K4723" s="42">
        <v>0</v>
      </c>
      <c r="L4723" s="42">
        <v>1345</v>
      </c>
      <c r="M4723" s="44">
        <v>45199</v>
      </c>
      <c r="N4723" s="42">
        <f>H4723-L4723</f>
        <v>749.02</v>
      </c>
      <c r="O4723" s="42">
        <v>0</v>
      </c>
      <c r="P4723" s="45">
        <v>0.13</v>
      </c>
      <c r="Q4723" s="42">
        <v>0</v>
      </c>
      <c r="R4723" s="42">
        <v>0</v>
      </c>
      <c r="S4723" s="42">
        <f>N4723-R4723</f>
        <v>749.02</v>
      </c>
      <c r="T4723" s="38">
        <v>5000</v>
      </c>
      <c r="U4723" s="14">
        <f>S4723/H4723</f>
        <v>0.35769476891338192</v>
      </c>
      <c r="V4723" s="19"/>
      <c r="W4723" s="19"/>
      <c r="X4723" s="37" t="s">
        <v>3462</v>
      </c>
    </row>
    <row r="4724" spans="1:37" ht="16.5" customHeight="1">
      <c r="A4724" s="38">
        <v>128</v>
      </c>
      <c r="B4724" s="39">
        <v>10709</v>
      </c>
      <c r="C4724" s="38">
        <v>10310154</v>
      </c>
      <c r="D4724" s="40" t="s">
        <v>144</v>
      </c>
      <c r="E4724" s="38">
        <v>1</v>
      </c>
      <c r="F4724" s="38">
        <v>74</v>
      </c>
      <c r="G4724" s="38" t="s">
        <v>23</v>
      </c>
      <c r="H4724" s="42">
        <v>3487.18</v>
      </c>
      <c r="I4724" s="57"/>
      <c r="J4724" s="44">
        <v>43613</v>
      </c>
      <c r="K4724" s="42">
        <v>0</v>
      </c>
      <c r="L4724" s="42">
        <v>2239.83</v>
      </c>
      <c r="M4724" s="44">
        <v>45199</v>
      </c>
      <c r="N4724" s="42">
        <v>1247.3499999999999</v>
      </c>
      <c r="O4724" s="42">
        <v>0</v>
      </c>
      <c r="P4724" s="45">
        <v>0.13</v>
      </c>
      <c r="Q4724" s="42">
        <v>0</v>
      </c>
      <c r="R4724" s="42">
        <v>0</v>
      </c>
      <c r="S4724" s="42">
        <v>1247.3499999999999</v>
      </c>
      <c r="T4724" s="38">
        <v>5000</v>
      </c>
      <c r="U4724" s="14">
        <f>S4724/H4724</f>
        <v>0.35769590328001422</v>
      </c>
      <c r="V4724" s="19"/>
      <c r="W4724" s="19"/>
      <c r="X4724" s="37" t="s">
        <v>3456</v>
      </c>
    </row>
    <row r="4725" spans="1:37" ht="16.5" customHeight="1">
      <c r="A4725" s="38">
        <v>129</v>
      </c>
      <c r="B4725" s="39">
        <v>10709</v>
      </c>
      <c r="C4725" s="38">
        <v>10310161</v>
      </c>
      <c r="D4725" s="40" t="s">
        <v>145</v>
      </c>
      <c r="E4725" s="38">
        <v>2</v>
      </c>
      <c r="F4725" s="38">
        <v>74</v>
      </c>
      <c r="G4725" s="38" t="s">
        <v>23</v>
      </c>
      <c r="H4725" s="42">
        <v>1516.41</v>
      </c>
      <c r="I4725" s="57"/>
      <c r="J4725" s="44">
        <v>43613</v>
      </c>
      <c r="K4725" s="42">
        <v>0</v>
      </c>
      <c r="L4725" s="42">
        <v>973.99</v>
      </c>
      <c r="M4725" s="44">
        <v>45199</v>
      </c>
      <c r="N4725" s="42">
        <v>542.41999999999996</v>
      </c>
      <c r="O4725" s="42">
        <v>0</v>
      </c>
      <c r="P4725" s="45">
        <v>0.13</v>
      </c>
      <c r="Q4725" s="42">
        <v>0</v>
      </c>
      <c r="R4725" s="42">
        <v>0</v>
      </c>
      <c r="S4725" s="42">
        <v>542.41999999999996</v>
      </c>
      <c r="T4725" s="38">
        <v>5000</v>
      </c>
      <c r="U4725" s="14">
        <f>S4725/H4725</f>
        <v>0.35770009430167299</v>
      </c>
      <c r="V4725" s="19"/>
      <c r="W4725" s="19"/>
      <c r="X4725" s="37" t="s">
        <v>3456</v>
      </c>
    </row>
    <row r="4726" spans="1:37" ht="16.5" customHeight="1">
      <c r="A4726" s="38">
        <v>648</v>
      </c>
      <c r="B4726" s="39">
        <v>10729</v>
      </c>
      <c r="C4726" s="38">
        <v>10292573</v>
      </c>
      <c r="D4726" s="40" t="s">
        <v>3260</v>
      </c>
      <c r="E4726" s="58">
        <v>1</v>
      </c>
      <c r="F4726" s="38">
        <v>63</v>
      </c>
      <c r="G4726" s="38" t="s">
        <v>23</v>
      </c>
      <c r="H4726" s="42">
        <v>3213.35</v>
      </c>
      <c r="I4726" s="37"/>
      <c r="J4726" s="44">
        <v>43948</v>
      </c>
      <c r="K4726" s="42">
        <v>0</v>
      </c>
      <c r="L4726" s="42">
        <v>2063.84</v>
      </c>
      <c r="M4726" s="44">
        <v>45259</v>
      </c>
      <c r="N4726" s="42">
        <v>1149.51</v>
      </c>
      <c r="O4726" s="42">
        <v>0</v>
      </c>
      <c r="P4726" s="45">
        <f>IF(J4726&lt;DATEVALUE("2009-1-1"),3%,13%)</f>
        <v>0.13</v>
      </c>
      <c r="Q4726" s="42">
        <f>IF(P4726=13%,ROUND(O4726/(1+P4726)*P4726,2),ROUND(O4726/(1+0.03)*0.02,2))</f>
        <v>0</v>
      </c>
      <c r="R4726" s="42">
        <f>O4726-Q4726</f>
        <v>0</v>
      </c>
      <c r="S4726" s="42">
        <f>N4726-R4726</f>
        <v>1149.51</v>
      </c>
      <c r="T4726" s="38">
        <v>5000</v>
      </c>
      <c r="U4726" s="14">
        <f>S4726/H4726</f>
        <v>0.35772947235750852</v>
      </c>
      <c r="V4726" s="19"/>
      <c r="W4726" s="19"/>
      <c r="X4726" s="37" t="s">
        <v>3459</v>
      </c>
    </row>
    <row r="4727" spans="1:37" ht="16.5" customHeight="1">
      <c r="A4727" s="38">
        <v>590</v>
      </c>
      <c r="B4727" s="39">
        <v>10736</v>
      </c>
      <c r="C4727" s="38">
        <v>10284213</v>
      </c>
      <c r="D4727" s="40" t="s">
        <v>1253</v>
      </c>
      <c r="E4727" s="38">
        <v>1</v>
      </c>
      <c r="F4727" s="38">
        <v>120</v>
      </c>
      <c r="G4727" s="38" t="s">
        <v>262</v>
      </c>
      <c r="H4727" s="42">
        <v>137085.70000000001</v>
      </c>
      <c r="I4727" s="55"/>
      <c r="J4727" s="44">
        <v>42670</v>
      </c>
      <c r="K4727" s="42">
        <v>0</v>
      </c>
      <c r="L4727" s="42">
        <v>87906.14</v>
      </c>
      <c r="M4727" s="44">
        <v>45138</v>
      </c>
      <c r="N4727" s="42">
        <f>H4727-K4727-L4727</f>
        <v>49179.560000000012</v>
      </c>
      <c r="O4727" s="42">
        <v>100</v>
      </c>
      <c r="P4727" s="45">
        <v>0.13</v>
      </c>
      <c r="Q4727" s="42">
        <v>11.5</v>
      </c>
      <c r="R4727" s="42">
        <v>88.5</v>
      </c>
      <c r="S4727" s="42">
        <v>49091.06</v>
      </c>
      <c r="T4727" s="38">
        <v>5000</v>
      </c>
      <c r="U4727" s="14">
        <f>S4727/H4727</f>
        <v>0.35810489350822144</v>
      </c>
      <c r="V4727" s="19"/>
      <c r="W4727" s="19"/>
      <c r="X4727" s="37" t="s">
        <v>3461</v>
      </c>
    </row>
    <row r="4728" spans="1:37" ht="16.5" customHeight="1">
      <c r="A4728" s="38">
        <v>507</v>
      </c>
      <c r="B4728" s="39">
        <v>10729</v>
      </c>
      <c r="C4728" s="38">
        <v>10292277</v>
      </c>
      <c r="D4728" s="40" t="s">
        <v>3204</v>
      </c>
      <c r="E4728" s="58">
        <v>5</v>
      </c>
      <c r="F4728" s="38">
        <v>62</v>
      </c>
      <c r="G4728" s="38" t="s">
        <v>23</v>
      </c>
      <c r="H4728" s="42">
        <v>5840.46</v>
      </c>
      <c r="I4728" s="37"/>
      <c r="J4728" s="44">
        <v>43977</v>
      </c>
      <c r="K4728" s="42">
        <v>0</v>
      </c>
      <c r="L4728" s="42">
        <v>3746.29</v>
      </c>
      <c r="M4728" s="44">
        <v>45259</v>
      </c>
      <c r="N4728" s="42">
        <v>2094.17</v>
      </c>
      <c r="O4728" s="42">
        <v>0</v>
      </c>
      <c r="P4728" s="45">
        <f>IF(J4728&lt;DATEVALUE("2009-1-1"),3%,13%)</f>
        <v>0.13</v>
      </c>
      <c r="Q4728" s="42">
        <f>IF(P4728=13%,ROUND(O4728/(1+P4728)*P4728,2),ROUND(O4728/(1+0.03)*0.02,2))</f>
        <v>0</v>
      </c>
      <c r="R4728" s="42">
        <f>O4728-Q4728</f>
        <v>0</v>
      </c>
      <c r="S4728" s="42">
        <f>N4728-R4728</f>
        <v>2094.17</v>
      </c>
      <c r="T4728" s="38">
        <v>2101</v>
      </c>
      <c r="U4728" s="14">
        <f>S4728/H4728</f>
        <v>0.35856251048718768</v>
      </c>
      <c r="V4728" s="19"/>
      <c r="W4728" s="19"/>
      <c r="X4728" s="37" t="s">
        <v>3459</v>
      </c>
    </row>
    <row r="4729" spans="1:37" ht="16.5" customHeight="1">
      <c r="A4729" s="38">
        <v>283</v>
      </c>
      <c r="B4729" s="39">
        <v>10736</v>
      </c>
      <c r="C4729" s="38">
        <v>10319107</v>
      </c>
      <c r="D4729" s="40" t="s">
        <v>1252</v>
      </c>
      <c r="E4729" s="38">
        <v>1</v>
      </c>
      <c r="F4729" s="38">
        <v>120</v>
      </c>
      <c r="G4729" s="38" t="s">
        <v>279</v>
      </c>
      <c r="H4729" s="42">
        <v>53469.45</v>
      </c>
      <c r="I4729" s="55"/>
      <c r="J4729" s="44">
        <v>42670</v>
      </c>
      <c r="K4729" s="42">
        <v>0</v>
      </c>
      <c r="L4729" s="42">
        <v>34287.25</v>
      </c>
      <c r="M4729" s="44">
        <v>45138</v>
      </c>
      <c r="N4729" s="42">
        <f>H4729-K4729-L4729</f>
        <v>19182.199999999997</v>
      </c>
      <c r="O4729" s="42">
        <v>5</v>
      </c>
      <c r="P4729" s="45">
        <v>0.13</v>
      </c>
      <c r="Q4729" s="42">
        <v>0.57999999999999996</v>
      </c>
      <c r="R4729" s="42">
        <v>4.42</v>
      </c>
      <c r="S4729" s="42">
        <v>19177.78</v>
      </c>
      <c r="T4729" s="38">
        <v>1802</v>
      </c>
      <c r="U4729" s="14">
        <f>S4729/H4729</f>
        <v>0.35866798704680897</v>
      </c>
      <c r="V4729" s="19"/>
      <c r="W4729" s="19"/>
      <c r="X4729" s="37" t="s">
        <v>3461</v>
      </c>
    </row>
    <row r="4730" spans="1:37" ht="16.5" customHeight="1">
      <c r="A4730" s="38">
        <v>589</v>
      </c>
      <c r="B4730" s="39">
        <v>10736</v>
      </c>
      <c r="C4730" s="38">
        <v>10284212</v>
      </c>
      <c r="D4730" s="40" t="s">
        <v>1252</v>
      </c>
      <c r="E4730" s="38">
        <v>1</v>
      </c>
      <c r="F4730" s="38">
        <v>120</v>
      </c>
      <c r="G4730" s="38" t="s">
        <v>262</v>
      </c>
      <c r="H4730" s="42">
        <v>65988.67</v>
      </c>
      <c r="I4730" s="55"/>
      <c r="J4730" s="44">
        <v>42670</v>
      </c>
      <c r="K4730" s="42">
        <v>0</v>
      </c>
      <c r="L4730" s="42">
        <v>42315.21</v>
      </c>
      <c r="M4730" s="44">
        <v>45138</v>
      </c>
      <c r="N4730" s="42">
        <f>H4730-K4730-L4730</f>
        <v>23673.46</v>
      </c>
      <c r="O4730" s="42">
        <v>3</v>
      </c>
      <c r="P4730" s="45">
        <v>0.13</v>
      </c>
      <c r="Q4730" s="42">
        <v>0.35</v>
      </c>
      <c r="R4730" s="42">
        <v>2.65</v>
      </c>
      <c r="S4730" s="42">
        <v>23670.81</v>
      </c>
      <c r="T4730" s="38">
        <v>5000</v>
      </c>
      <c r="U4730" s="14">
        <f>S4730/H4730</f>
        <v>0.35871021495053623</v>
      </c>
      <c r="V4730" s="19"/>
      <c r="W4730" s="19"/>
      <c r="X4730" s="37" t="s">
        <v>3461</v>
      </c>
    </row>
    <row r="4731" spans="1:37" ht="16.5" customHeight="1">
      <c r="A4731" s="38">
        <v>277</v>
      </c>
      <c r="B4731" s="39">
        <v>10746</v>
      </c>
      <c r="C4731" s="38">
        <v>10310929</v>
      </c>
      <c r="D4731" s="40" t="s">
        <v>613</v>
      </c>
      <c r="E4731" s="58">
        <v>1</v>
      </c>
      <c r="F4731" s="38">
        <v>120</v>
      </c>
      <c r="G4731" s="38" t="s">
        <v>21</v>
      </c>
      <c r="H4731" s="42">
        <v>9196.5499999999993</v>
      </c>
      <c r="I4731" s="57"/>
      <c r="J4731" s="44">
        <v>42728</v>
      </c>
      <c r="K4731" s="42">
        <v>0</v>
      </c>
      <c r="L4731" s="42">
        <v>5897.4</v>
      </c>
      <c r="M4731" s="44">
        <v>45199</v>
      </c>
      <c r="N4731" s="42">
        <f>H4731-K4731-L4731</f>
        <v>3299.1499999999996</v>
      </c>
      <c r="O4731" s="42">
        <v>0</v>
      </c>
      <c r="P4731" s="45">
        <v>0.13</v>
      </c>
      <c r="Q4731" s="42">
        <v>0</v>
      </c>
      <c r="R4731" s="42">
        <v>0</v>
      </c>
      <c r="S4731" s="42">
        <f>N4731-R4731</f>
        <v>3299.1499999999996</v>
      </c>
      <c r="T4731" s="38">
        <v>2101</v>
      </c>
      <c r="U4731" s="14">
        <f>S4731/H4731</f>
        <v>0.35873778753989266</v>
      </c>
      <c r="V4731" s="19"/>
      <c r="W4731" s="19"/>
      <c r="X4731" s="37" t="s">
        <v>3463</v>
      </c>
    </row>
    <row r="4732" spans="1:37" ht="16.5" customHeight="1">
      <c r="A4732" s="38">
        <v>649</v>
      </c>
      <c r="B4732" s="39">
        <v>10729</v>
      </c>
      <c r="C4732" s="38">
        <v>10292575</v>
      </c>
      <c r="D4732" s="40" t="s">
        <v>3261</v>
      </c>
      <c r="E4732" s="58">
        <v>9</v>
      </c>
      <c r="F4732" s="38">
        <v>63</v>
      </c>
      <c r="G4732" s="38" t="s">
        <v>23</v>
      </c>
      <c r="H4732" s="42">
        <v>9557.5499999999993</v>
      </c>
      <c r="I4732" s="37"/>
      <c r="J4732" s="44">
        <v>43948</v>
      </c>
      <c r="K4732" s="42">
        <v>0</v>
      </c>
      <c r="L4732" s="42">
        <v>6128.81</v>
      </c>
      <c r="M4732" s="44">
        <v>45259</v>
      </c>
      <c r="N4732" s="42">
        <v>3428.74</v>
      </c>
      <c r="O4732" s="42">
        <v>0</v>
      </c>
      <c r="P4732" s="45">
        <f>IF(J4732&lt;DATEVALUE("2009-1-1"),3%,13%)</f>
        <v>0.13</v>
      </c>
      <c r="Q4732" s="42">
        <f>IF(P4732=13%,ROUND(O4732/(1+P4732)*P4732,2),ROUND(O4732/(1+0.03)*0.02,2))</f>
        <v>0</v>
      </c>
      <c r="R4732" s="42">
        <f>O4732-Q4732</f>
        <v>0</v>
      </c>
      <c r="S4732" s="42">
        <f>N4732-R4732</f>
        <v>3428.74</v>
      </c>
      <c r="T4732" s="38">
        <v>5000</v>
      </c>
      <c r="U4732" s="14">
        <f>S4732/H4732</f>
        <v>0.35874674995160893</v>
      </c>
      <c r="V4732" s="19"/>
      <c r="W4732" s="19"/>
      <c r="X4732" s="37" t="s">
        <v>3459</v>
      </c>
    </row>
    <row r="4733" spans="1:37" ht="16.5" customHeight="1">
      <c r="A4733" s="38">
        <v>356</v>
      </c>
      <c r="B4733" s="39">
        <v>10741</v>
      </c>
      <c r="C4733" s="38">
        <v>10281800</v>
      </c>
      <c r="D4733" s="40" t="s">
        <v>492</v>
      </c>
      <c r="E4733" s="58">
        <v>1</v>
      </c>
      <c r="F4733" s="38">
        <v>120</v>
      </c>
      <c r="G4733" s="38" t="s">
        <v>262</v>
      </c>
      <c r="H4733" s="42">
        <v>135455</v>
      </c>
      <c r="I4733" s="57"/>
      <c r="J4733" s="44">
        <v>42735</v>
      </c>
      <c r="K4733" s="42">
        <v>0</v>
      </c>
      <c r="L4733" s="42">
        <v>86860.43</v>
      </c>
      <c r="M4733" s="44">
        <v>45199</v>
      </c>
      <c r="N4733" s="42">
        <f>H4733-K4733-L4733</f>
        <v>48594.570000000007</v>
      </c>
      <c r="O4733" s="42">
        <v>0</v>
      </c>
      <c r="P4733" s="45">
        <v>0.13</v>
      </c>
      <c r="Q4733" s="42">
        <v>0</v>
      </c>
      <c r="R4733" s="42">
        <v>0</v>
      </c>
      <c r="S4733" s="42">
        <v>48594.57</v>
      </c>
      <c r="T4733" s="38">
        <v>5000</v>
      </c>
      <c r="U4733" s="14">
        <f>S4733/H4733</f>
        <v>0.35875065519914362</v>
      </c>
      <c r="V4733" s="19"/>
      <c r="W4733" s="19"/>
      <c r="X4733" s="37" t="s">
        <v>3462</v>
      </c>
    </row>
    <row r="4734" spans="1:37" ht="16.5" customHeight="1">
      <c r="A4734" s="38">
        <v>176</v>
      </c>
      <c r="B4734" s="39">
        <v>10741</v>
      </c>
      <c r="C4734" s="38">
        <v>10281796</v>
      </c>
      <c r="D4734" s="40" t="s">
        <v>425</v>
      </c>
      <c r="E4734" s="38">
        <v>1</v>
      </c>
      <c r="F4734" s="38">
        <v>120</v>
      </c>
      <c r="G4734" s="38" t="s">
        <v>21</v>
      </c>
      <c r="H4734" s="42">
        <v>12391.54</v>
      </c>
      <c r="I4734" s="49"/>
      <c r="J4734" s="44">
        <v>42642</v>
      </c>
      <c r="K4734" s="42">
        <v>0</v>
      </c>
      <c r="L4734" s="42">
        <v>7946.05</v>
      </c>
      <c r="M4734" s="44">
        <v>45107</v>
      </c>
      <c r="N4734" s="42">
        <f>H4734-K4734-L4734</f>
        <v>4445.4900000000007</v>
      </c>
      <c r="O4734" s="42">
        <v>0</v>
      </c>
      <c r="P4734" s="45">
        <v>0.13</v>
      </c>
      <c r="Q4734" s="42">
        <v>0</v>
      </c>
      <c r="R4734" s="42">
        <v>0</v>
      </c>
      <c r="S4734" s="42">
        <f>N4734-R4734</f>
        <v>4445.4900000000007</v>
      </c>
      <c r="T4734" s="38">
        <v>5000</v>
      </c>
      <c r="U4734" s="14">
        <f>S4734/H4734</f>
        <v>0.35875201952299718</v>
      </c>
      <c r="V4734" s="19"/>
      <c r="W4734" s="19"/>
      <c r="X4734" s="37" t="s">
        <v>3462</v>
      </c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</row>
    <row r="4735" spans="1:37" ht="16.5" customHeight="1">
      <c r="A4735" s="38">
        <v>120</v>
      </c>
      <c r="B4735" s="39">
        <v>10701</v>
      </c>
      <c r="C4735" s="38">
        <v>10276128</v>
      </c>
      <c r="D4735" s="40" t="s">
        <v>1341</v>
      </c>
      <c r="E4735" s="58">
        <v>1</v>
      </c>
      <c r="F4735" s="38">
        <v>120</v>
      </c>
      <c r="G4735" s="38" t="s">
        <v>21</v>
      </c>
      <c r="H4735" s="42">
        <v>17948.72</v>
      </c>
      <c r="I4735" s="62"/>
      <c r="J4735" s="44">
        <v>42760</v>
      </c>
      <c r="K4735" s="42">
        <v>0</v>
      </c>
      <c r="L4735" s="42">
        <v>11509.57</v>
      </c>
      <c r="M4735" s="44">
        <v>45224</v>
      </c>
      <c r="N4735" s="42">
        <v>6439.15</v>
      </c>
      <c r="O4735" s="42">
        <v>0</v>
      </c>
      <c r="P4735" s="45">
        <f>IF(J4735&lt;DATEVALUE("2009-1-1"),3%,13%)</f>
        <v>0.13</v>
      </c>
      <c r="Q4735" s="42">
        <f>IF(P4735=13%,ROUND(O4735/(1+P4735)*P4735,2),ROUND(O4735/(1+0.03)*0.02,2))</f>
        <v>0</v>
      </c>
      <c r="R4735" s="42">
        <f>O4735-Q4735</f>
        <v>0</v>
      </c>
      <c r="S4735" s="42">
        <f>N4735-R4735</f>
        <v>6439.15</v>
      </c>
      <c r="T4735" s="38">
        <v>2103</v>
      </c>
      <c r="U4735" s="14">
        <f>S4735/H4735</f>
        <v>0.35875260185684543</v>
      </c>
      <c r="V4735" s="19"/>
      <c r="W4735" s="19"/>
      <c r="X4735" s="37" t="s">
        <v>3455</v>
      </c>
    </row>
    <row r="4736" spans="1:37" ht="16.5" customHeight="1">
      <c r="A4736" s="38">
        <v>269</v>
      </c>
      <c r="B4736" s="39">
        <v>10746</v>
      </c>
      <c r="C4736" s="38">
        <v>10310631</v>
      </c>
      <c r="D4736" s="40" t="s">
        <v>605</v>
      </c>
      <c r="E4736" s="58">
        <v>1</v>
      </c>
      <c r="F4736" s="38">
        <v>120</v>
      </c>
      <c r="G4736" s="38" t="s">
        <v>21</v>
      </c>
      <c r="H4736" s="42">
        <v>9632.9500000000007</v>
      </c>
      <c r="I4736" s="57"/>
      <c r="J4736" s="44">
        <v>42728</v>
      </c>
      <c r="K4736" s="42">
        <v>0</v>
      </c>
      <c r="L4736" s="42">
        <v>6177.1</v>
      </c>
      <c r="M4736" s="44">
        <v>45199</v>
      </c>
      <c r="N4736" s="42">
        <f>H4736-K4736-L4736</f>
        <v>3455.8500000000004</v>
      </c>
      <c r="O4736" s="42">
        <v>0</v>
      </c>
      <c r="P4736" s="45">
        <v>0.13</v>
      </c>
      <c r="Q4736" s="42">
        <v>0</v>
      </c>
      <c r="R4736" s="42">
        <v>0</v>
      </c>
      <c r="S4736" s="42">
        <f>N4736-R4736</f>
        <v>3455.8500000000004</v>
      </c>
      <c r="T4736" s="38">
        <v>2101</v>
      </c>
      <c r="U4736" s="14">
        <f>S4736/H4736</f>
        <v>0.35875302996486019</v>
      </c>
      <c r="V4736" s="19"/>
      <c r="W4736" s="19"/>
      <c r="X4736" s="37" t="s">
        <v>3463</v>
      </c>
    </row>
    <row r="4737" spans="1:37" ht="16.5" customHeight="1">
      <c r="A4737" s="38">
        <v>35</v>
      </c>
      <c r="B4737" s="39">
        <v>10749</v>
      </c>
      <c r="C4737" s="38">
        <v>10301986</v>
      </c>
      <c r="D4737" s="40" t="s">
        <v>2405</v>
      </c>
      <c r="E4737" s="38">
        <v>1</v>
      </c>
      <c r="F4737" s="38">
        <v>120</v>
      </c>
      <c r="G4737" s="38" t="s">
        <v>21</v>
      </c>
      <c r="H4737" s="42">
        <v>17987.62</v>
      </c>
      <c r="I4737" s="2"/>
      <c r="J4737" s="44">
        <v>42578</v>
      </c>
      <c r="K4737" s="42">
        <v>0</v>
      </c>
      <c r="L4737" s="42">
        <v>11534.49</v>
      </c>
      <c r="M4737" s="44">
        <v>45046</v>
      </c>
      <c r="N4737" s="42">
        <f>H4737-K4737-L4737</f>
        <v>6453.1299999999992</v>
      </c>
      <c r="O4737" s="42">
        <v>0</v>
      </c>
      <c r="P4737" s="45">
        <v>0.13</v>
      </c>
      <c r="Q4737" s="42">
        <v>0</v>
      </c>
      <c r="R4737" s="42">
        <v>0</v>
      </c>
      <c r="S4737" s="42">
        <v>6453.13</v>
      </c>
      <c r="T4737" s="38">
        <v>5000</v>
      </c>
      <c r="U4737" s="14">
        <f>S4737/H4737</f>
        <v>0.35875396522719516</v>
      </c>
      <c r="V4737" s="19"/>
      <c r="W4737" s="19"/>
      <c r="X4737" s="37" t="s">
        <v>3473</v>
      </c>
    </row>
    <row r="4738" spans="1:37" ht="16.5" customHeight="1">
      <c r="A4738" s="38">
        <v>29</v>
      </c>
      <c r="B4738" s="39">
        <v>10746</v>
      </c>
      <c r="C4738" s="38">
        <v>10310356</v>
      </c>
      <c r="D4738" s="40" t="s">
        <v>209</v>
      </c>
      <c r="E4738" s="38">
        <v>246</v>
      </c>
      <c r="F4738" s="38">
        <v>103</v>
      </c>
      <c r="G4738" s="38" t="s">
        <v>23</v>
      </c>
      <c r="H4738" s="42">
        <v>10405.799999999999</v>
      </c>
      <c r="I4738" s="2"/>
      <c r="J4738" s="44">
        <v>42727</v>
      </c>
      <c r="K4738" s="42">
        <v>0</v>
      </c>
      <c r="L4738" s="42">
        <v>6624.74</v>
      </c>
      <c r="M4738" s="44">
        <v>44985</v>
      </c>
      <c r="N4738" s="42">
        <f>H4738-K4738-L4738</f>
        <v>3781.0599999999995</v>
      </c>
      <c r="O4738" s="42">
        <v>50</v>
      </c>
      <c r="P4738" s="45">
        <v>0.13</v>
      </c>
      <c r="Q4738" s="42">
        <v>5.75</v>
      </c>
      <c r="R4738" s="42">
        <v>44.25</v>
      </c>
      <c r="S4738" s="42">
        <f>N4738-R4738</f>
        <v>3736.8099999999995</v>
      </c>
      <c r="T4738" s="38">
        <v>5000</v>
      </c>
      <c r="U4738" s="14">
        <f>S4738/H4738</f>
        <v>0.35910838186396044</v>
      </c>
      <c r="V4738" s="19"/>
      <c r="W4738" s="19"/>
      <c r="X4738" s="37" t="s">
        <v>3463</v>
      </c>
    </row>
    <row r="4739" spans="1:37" ht="16.5" customHeight="1">
      <c r="A4739" s="38">
        <v>11</v>
      </c>
      <c r="B4739" s="39">
        <v>10717</v>
      </c>
      <c r="C4739" s="38">
        <v>10311907</v>
      </c>
      <c r="D4739" s="40" t="s">
        <v>1827</v>
      </c>
      <c r="E4739" s="38">
        <v>6</v>
      </c>
      <c r="F4739" s="38">
        <v>95</v>
      </c>
      <c r="G4739" s="38" t="s">
        <v>23</v>
      </c>
      <c r="H4739" s="42">
        <v>2064</v>
      </c>
      <c r="I4739" s="48"/>
      <c r="J4739" s="44">
        <v>42974</v>
      </c>
      <c r="K4739" s="42">
        <v>0</v>
      </c>
      <c r="L4739" s="42">
        <v>1321.9</v>
      </c>
      <c r="M4739" s="44">
        <v>45107</v>
      </c>
      <c r="N4739" s="42">
        <f>H4739-K4739-L4739</f>
        <v>742.09999999999991</v>
      </c>
      <c r="O4739" s="42">
        <v>0</v>
      </c>
      <c r="P4739" s="45">
        <v>0.13</v>
      </c>
      <c r="Q4739" s="42">
        <v>0</v>
      </c>
      <c r="R4739" s="42">
        <v>0</v>
      </c>
      <c r="S4739" s="42">
        <f>N4739-R4739</f>
        <v>742.09999999999991</v>
      </c>
      <c r="T4739" s="38">
        <v>5000</v>
      </c>
      <c r="U4739" s="14">
        <f>S4739/H4739</f>
        <v>0.3595445736434108</v>
      </c>
      <c r="V4739" s="19"/>
      <c r="W4739" s="19"/>
      <c r="X4739" s="37" t="s">
        <v>3457</v>
      </c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</row>
    <row r="4740" spans="1:37" ht="16.5" customHeight="1">
      <c r="A4740" s="38">
        <v>597</v>
      </c>
      <c r="B4740" s="39">
        <v>10729</v>
      </c>
      <c r="C4740" s="38">
        <v>10292280</v>
      </c>
      <c r="D4740" s="40" t="s">
        <v>3236</v>
      </c>
      <c r="E4740" s="58">
        <v>5</v>
      </c>
      <c r="F4740" s="38">
        <v>62</v>
      </c>
      <c r="G4740" s="38" t="s">
        <v>23</v>
      </c>
      <c r="H4740" s="42">
        <v>7593.82</v>
      </c>
      <c r="I4740" s="37"/>
      <c r="J4740" s="44">
        <v>43977</v>
      </c>
      <c r="K4740" s="42">
        <v>0</v>
      </c>
      <c r="L4740" s="42">
        <v>4858.4399999999996</v>
      </c>
      <c r="M4740" s="44">
        <v>45259</v>
      </c>
      <c r="N4740" s="42">
        <v>2735.38</v>
      </c>
      <c r="O4740" s="42">
        <v>0</v>
      </c>
      <c r="P4740" s="45">
        <f>IF(J4740&lt;DATEVALUE("2009-1-1"),3%,13%)</f>
        <v>0.13</v>
      </c>
      <c r="Q4740" s="42">
        <f>IF(P4740=13%,ROUND(O4740/(1+P4740)*P4740,2),ROUND(O4740/(1+0.03)*0.02,2))</f>
        <v>0</v>
      </c>
      <c r="R4740" s="42">
        <f>O4740-Q4740</f>
        <v>0</v>
      </c>
      <c r="S4740" s="42">
        <f>N4740-R4740</f>
        <v>2735.38</v>
      </c>
      <c r="T4740" s="38">
        <v>2506</v>
      </c>
      <c r="U4740" s="14">
        <f>S4740/H4740</f>
        <v>0.36021132973918268</v>
      </c>
      <c r="V4740" s="19"/>
      <c r="W4740" s="19"/>
      <c r="X4740" s="37" t="s">
        <v>3459</v>
      </c>
    </row>
    <row r="4741" spans="1:37" ht="16.5" customHeight="1">
      <c r="A4741" s="38">
        <v>540</v>
      </c>
      <c r="B4741" s="39">
        <v>40712</v>
      </c>
      <c r="C4741" s="38">
        <v>10303852</v>
      </c>
      <c r="D4741" s="40" t="s">
        <v>1758</v>
      </c>
      <c r="E4741" s="38">
        <v>1</v>
      </c>
      <c r="F4741" s="38">
        <v>82</v>
      </c>
      <c r="G4741" s="38" t="s">
        <v>23</v>
      </c>
      <c r="H4741" s="42">
        <v>2200</v>
      </c>
      <c r="I4741" s="55"/>
      <c r="J4741" s="44">
        <v>43367</v>
      </c>
      <c r="K4741" s="42">
        <v>0</v>
      </c>
      <c r="L4741" s="42">
        <v>1407.33</v>
      </c>
      <c r="M4741" s="44">
        <v>45138</v>
      </c>
      <c r="N4741" s="42">
        <f>H4741-K4741-L4741</f>
        <v>792.67000000000007</v>
      </c>
      <c r="O4741" s="42">
        <v>0</v>
      </c>
      <c r="P4741" s="45">
        <v>0.13</v>
      </c>
      <c r="Q4741" s="42">
        <v>0</v>
      </c>
      <c r="R4741" s="42">
        <v>0</v>
      </c>
      <c r="S4741" s="42">
        <v>792.67</v>
      </c>
      <c r="T4741" s="38">
        <v>2506</v>
      </c>
      <c r="U4741" s="14">
        <f>S4741/H4741</f>
        <v>0.36030454545454543</v>
      </c>
      <c r="V4741" s="19"/>
      <c r="W4741" s="19"/>
      <c r="X4741" s="37" t="s">
        <v>3467</v>
      </c>
    </row>
    <row r="4742" spans="1:37" ht="16.5" customHeight="1">
      <c r="A4742" s="38">
        <v>158</v>
      </c>
      <c r="B4742" s="39">
        <v>10729</v>
      </c>
      <c r="C4742" s="38">
        <v>10292664</v>
      </c>
      <c r="D4742" s="40" t="s">
        <v>346</v>
      </c>
      <c r="E4742" s="41">
        <v>58</v>
      </c>
      <c r="F4742" s="38">
        <v>73</v>
      </c>
      <c r="G4742" s="38" t="s">
        <v>23</v>
      </c>
      <c r="H4742" s="42">
        <v>37777.74</v>
      </c>
      <c r="I4742" s="57"/>
      <c r="J4742" s="44">
        <v>43641</v>
      </c>
      <c r="K4742" s="42">
        <v>0</v>
      </c>
      <c r="L4742" s="42">
        <v>24155.200000000001</v>
      </c>
      <c r="M4742" s="44">
        <v>45199</v>
      </c>
      <c r="N4742" s="42">
        <f>H4742-K4742-L4742</f>
        <v>13622.539999999997</v>
      </c>
      <c r="O4742" s="42">
        <v>0</v>
      </c>
      <c r="P4742" s="45">
        <v>0.13</v>
      </c>
      <c r="Q4742" s="42">
        <v>0</v>
      </c>
      <c r="R4742" s="42">
        <v>0</v>
      </c>
      <c r="S4742" s="42">
        <v>13622.54</v>
      </c>
      <c r="T4742" s="38">
        <v>5000</v>
      </c>
      <c r="U4742" s="14">
        <f>S4742/H4742</f>
        <v>0.36059700765583125</v>
      </c>
      <c r="V4742" s="19"/>
      <c r="W4742" s="19"/>
      <c r="X4742" s="37" t="s">
        <v>3459</v>
      </c>
    </row>
    <row r="4743" spans="1:37" ht="16.5" customHeight="1">
      <c r="A4743" s="38">
        <v>222</v>
      </c>
      <c r="B4743" s="39">
        <v>10741</v>
      </c>
      <c r="C4743" s="38">
        <v>10332728</v>
      </c>
      <c r="D4743" s="40" t="s">
        <v>2035</v>
      </c>
      <c r="E4743" s="38">
        <v>3</v>
      </c>
      <c r="F4743" s="38">
        <v>36</v>
      </c>
      <c r="G4743" s="38" t="s">
        <v>33</v>
      </c>
      <c r="H4743" s="42">
        <v>29203.54</v>
      </c>
      <c r="I4743" s="49"/>
      <c r="J4743" s="44">
        <v>44408</v>
      </c>
      <c r="K4743" s="42">
        <v>811.21</v>
      </c>
      <c r="L4743" s="42">
        <v>17846.599999999999</v>
      </c>
      <c r="M4743" s="44">
        <v>45107</v>
      </c>
      <c r="N4743" s="42">
        <f>H4743-K4743-L4743</f>
        <v>10545.730000000003</v>
      </c>
      <c r="O4743" s="42">
        <v>0</v>
      </c>
      <c r="P4743" s="45">
        <v>0.13</v>
      </c>
      <c r="Q4743" s="42">
        <v>0</v>
      </c>
      <c r="R4743" s="42">
        <v>0</v>
      </c>
      <c r="S4743" s="42">
        <f>N4743-R4743</f>
        <v>10545.730000000003</v>
      </c>
      <c r="T4743" s="38">
        <v>2402</v>
      </c>
      <c r="U4743" s="14">
        <f>S4743/H4743</f>
        <v>0.36111135841750702</v>
      </c>
      <c r="V4743" s="19"/>
      <c r="W4743" s="19"/>
      <c r="X4743" s="37" t="s">
        <v>3462</v>
      </c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</row>
    <row r="4744" spans="1:37" ht="16.5" customHeight="1">
      <c r="A4744" s="38">
        <v>290</v>
      </c>
      <c r="B4744" s="39">
        <v>40704</v>
      </c>
      <c r="C4744" s="38">
        <v>10302844</v>
      </c>
      <c r="D4744" s="40" t="s">
        <v>835</v>
      </c>
      <c r="E4744" s="58">
        <v>300</v>
      </c>
      <c r="F4744" s="38">
        <v>69</v>
      </c>
      <c r="G4744" s="38" t="s">
        <v>23</v>
      </c>
      <c r="H4744" s="42">
        <v>9462.7900000000009</v>
      </c>
      <c r="I4744" s="57"/>
      <c r="J4744" s="44">
        <v>43763</v>
      </c>
      <c r="K4744" s="42">
        <v>0</v>
      </c>
      <c r="L4744" s="42">
        <v>6042.36</v>
      </c>
      <c r="M4744" s="44">
        <v>45199</v>
      </c>
      <c r="N4744" s="42">
        <f>H4744-K4744-L4744</f>
        <v>3420.4300000000012</v>
      </c>
      <c r="O4744" s="42">
        <v>0</v>
      </c>
      <c r="P4744" s="45">
        <v>0.13</v>
      </c>
      <c r="Q4744" s="42">
        <v>0</v>
      </c>
      <c r="R4744" s="42">
        <v>0</v>
      </c>
      <c r="S4744" s="42">
        <f>N4744-R4744</f>
        <v>3420.4300000000012</v>
      </c>
      <c r="T4744" s="38">
        <v>5000</v>
      </c>
      <c r="U4744" s="14">
        <f>S4744/H4744</f>
        <v>0.36146104901408577</v>
      </c>
      <c r="V4744" s="19"/>
      <c r="W4744" s="19"/>
      <c r="X4744" s="37" t="s">
        <v>3463</v>
      </c>
    </row>
    <row r="4745" spans="1:37" ht="16.5" customHeight="1">
      <c r="A4745" s="38">
        <v>445</v>
      </c>
      <c r="B4745" s="39">
        <v>10736</v>
      </c>
      <c r="C4745" s="38">
        <v>10284593</v>
      </c>
      <c r="D4745" s="40" t="s">
        <v>1383</v>
      </c>
      <c r="E4745" s="38">
        <v>18</v>
      </c>
      <c r="F4745" s="38">
        <v>80</v>
      </c>
      <c r="G4745" s="38" t="s">
        <v>23</v>
      </c>
      <c r="H4745" s="42">
        <v>30769.200000000001</v>
      </c>
      <c r="I4745" s="55"/>
      <c r="J4745" s="44">
        <v>43432</v>
      </c>
      <c r="K4745" s="42">
        <v>0</v>
      </c>
      <c r="L4745" s="42">
        <v>19487.09</v>
      </c>
      <c r="M4745" s="44">
        <v>45138</v>
      </c>
      <c r="N4745" s="42">
        <f>H4745-K4745-L4745</f>
        <v>11282.11</v>
      </c>
      <c r="O4745" s="42">
        <v>180</v>
      </c>
      <c r="P4745" s="45">
        <v>0.13</v>
      </c>
      <c r="Q4745" s="42">
        <v>20.71</v>
      </c>
      <c r="R4745" s="42">
        <v>159.29</v>
      </c>
      <c r="S4745" s="42">
        <v>11122.82</v>
      </c>
      <c r="T4745" s="38">
        <v>2506</v>
      </c>
      <c r="U4745" s="14">
        <f>S4745/H4745</f>
        <v>0.36149201149201149</v>
      </c>
      <c r="V4745" s="19"/>
      <c r="W4745" s="19"/>
      <c r="X4745" s="37" t="s">
        <v>3461</v>
      </c>
    </row>
    <row r="4746" spans="1:37" ht="16.5" customHeight="1">
      <c r="A4746" s="38">
        <v>667</v>
      </c>
      <c r="B4746" s="39">
        <v>40712</v>
      </c>
      <c r="C4746" s="38">
        <v>10324837</v>
      </c>
      <c r="D4746" s="40" t="s">
        <v>31</v>
      </c>
      <c r="E4746" s="38">
        <v>47</v>
      </c>
      <c r="F4746" s="38">
        <v>47</v>
      </c>
      <c r="G4746" s="38" t="s">
        <v>23</v>
      </c>
      <c r="H4746" s="42">
        <v>881.68</v>
      </c>
      <c r="I4746" s="55"/>
      <c r="J4746" s="44">
        <v>44227</v>
      </c>
      <c r="K4746" s="42">
        <v>18.760000000000002</v>
      </c>
      <c r="L4746" s="42">
        <v>544.02</v>
      </c>
      <c r="M4746" s="44">
        <v>45138</v>
      </c>
      <c r="N4746" s="42">
        <f>H4746-K4746-L4746</f>
        <v>318.89999999999998</v>
      </c>
      <c r="O4746" s="42">
        <v>0</v>
      </c>
      <c r="P4746" s="45">
        <v>0.13</v>
      </c>
      <c r="Q4746" s="42">
        <v>0</v>
      </c>
      <c r="R4746" s="42">
        <v>0</v>
      </c>
      <c r="S4746" s="42">
        <v>318.89999999999998</v>
      </c>
      <c r="T4746" s="38">
        <v>5000</v>
      </c>
      <c r="U4746" s="14">
        <f>S4746/H4746</f>
        <v>0.36169585337083748</v>
      </c>
      <c r="V4746" s="19"/>
      <c r="W4746" s="19"/>
      <c r="X4746" s="37" t="s">
        <v>3467</v>
      </c>
    </row>
    <row r="4747" spans="1:37" ht="16.5" customHeight="1">
      <c r="A4747" s="38">
        <v>128</v>
      </c>
      <c r="B4747" s="39">
        <v>50099</v>
      </c>
      <c r="C4747" s="38">
        <v>10297455</v>
      </c>
      <c r="D4747" s="40" t="s">
        <v>1624</v>
      </c>
      <c r="E4747" s="38">
        <v>1</v>
      </c>
      <c r="F4747" s="38">
        <v>60</v>
      </c>
      <c r="G4747" s="38" t="s">
        <v>23</v>
      </c>
      <c r="H4747" s="42">
        <v>3416.14</v>
      </c>
      <c r="I4747" s="2"/>
      <c r="J4747" s="44">
        <v>43827</v>
      </c>
      <c r="K4747" s="42">
        <v>0</v>
      </c>
      <c r="L4747" s="42">
        <v>2109.4899999999998</v>
      </c>
      <c r="M4747" s="44">
        <v>45016</v>
      </c>
      <c r="N4747" s="42">
        <f>H4747-K4747-L4747</f>
        <v>1306.6500000000001</v>
      </c>
      <c r="O4747" s="42">
        <v>80</v>
      </c>
      <c r="P4747" s="45">
        <v>0.13</v>
      </c>
      <c r="Q4747" s="42">
        <v>9.1999999999999993</v>
      </c>
      <c r="R4747" s="42">
        <v>70.8</v>
      </c>
      <c r="S4747" s="42">
        <v>1235.8499999999999</v>
      </c>
      <c r="T4747" s="38">
        <v>5000</v>
      </c>
      <c r="U4747" s="14">
        <f>S4747/H4747</f>
        <v>0.36176796032949465</v>
      </c>
      <c r="V4747" s="19"/>
      <c r="W4747" s="19"/>
      <c r="X4747" s="37" t="s">
        <v>3468</v>
      </c>
    </row>
    <row r="4748" spans="1:37" ht="16.5" customHeight="1">
      <c r="A4748" s="38">
        <v>124</v>
      </c>
      <c r="B4748" s="39">
        <v>10741</v>
      </c>
      <c r="C4748" s="38">
        <v>10282161</v>
      </c>
      <c r="D4748" s="40" t="s">
        <v>2335</v>
      </c>
      <c r="E4748" s="38">
        <v>17</v>
      </c>
      <c r="F4748" s="38">
        <v>89</v>
      </c>
      <c r="G4748" s="38" t="s">
        <v>23</v>
      </c>
      <c r="H4748" s="42">
        <v>37167.440000000002</v>
      </c>
      <c r="I4748" s="2"/>
      <c r="J4748" s="44">
        <v>43156</v>
      </c>
      <c r="K4748" s="42">
        <v>0</v>
      </c>
      <c r="L4748" s="42">
        <v>23706.14</v>
      </c>
      <c r="M4748" s="44">
        <v>45077</v>
      </c>
      <c r="N4748" s="42">
        <f>H4748-K4748-L4748</f>
        <v>13461.300000000003</v>
      </c>
      <c r="O4748" s="42">
        <v>0</v>
      </c>
      <c r="P4748" s="45">
        <v>0.13</v>
      </c>
      <c r="Q4748" s="42">
        <v>0</v>
      </c>
      <c r="R4748" s="42">
        <v>0</v>
      </c>
      <c r="S4748" s="42">
        <f>N4748-R4748</f>
        <v>13461.300000000003</v>
      </c>
      <c r="T4748" s="38">
        <v>5000</v>
      </c>
      <c r="U4748" s="14">
        <f>S4748/H4748</f>
        <v>0.36217990800550165</v>
      </c>
      <c r="V4748" s="19"/>
      <c r="W4748" s="19"/>
      <c r="X4748" s="37" t="s">
        <v>3462</v>
      </c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</row>
    <row r="4749" spans="1:37" ht="16.5" customHeight="1">
      <c r="A4749" s="38">
        <v>23</v>
      </c>
      <c r="B4749" s="39">
        <v>10746</v>
      </c>
      <c r="C4749" s="38">
        <v>10310645</v>
      </c>
      <c r="D4749" s="40" t="s">
        <v>2867</v>
      </c>
      <c r="E4749" s="38">
        <v>4</v>
      </c>
      <c r="F4749" s="38">
        <v>103</v>
      </c>
      <c r="G4749" s="38" t="s">
        <v>23</v>
      </c>
      <c r="H4749" s="42">
        <v>8294.16</v>
      </c>
      <c r="I4749" s="2"/>
      <c r="J4749" s="44">
        <v>42727</v>
      </c>
      <c r="K4749" s="42">
        <v>0</v>
      </c>
      <c r="L4749" s="42">
        <v>5280.41</v>
      </c>
      <c r="M4749" s="44">
        <v>44985</v>
      </c>
      <c r="N4749" s="42">
        <f>H4749-K4749-L4749</f>
        <v>3013.75</v>
      </c>
      <c r="O4749" s="42">
        <v>10</v>
      </c>
      <c r="P4749" s="45">
        <v>0.13</v>
      </c>
      <c r="Q4749" s="42">
        <v>1.1499999999999999</v>
      </c>
      <c r="R4749" s="42">
        <v>8.85</v>
      </c>
      <c r="S4749" s="42">
        <f>N4749-R4749</f>
        <v>3004.9</v>
      </c>
      <c r="T4749" s="38">
        <v>2101</v>
      </c>
      <c r="U4749" s="14">
        <f>S4749/H4749</f>
        <v>0.36229105780452753</v>
      </c>
      <c r="V4749" s="19"/>
      <c r="W4749" s="19"/>
      <c r="X4749" s="37" t="s">
        <v>3463</v>
      </c>
    </row>
    <row r="4750" spans="1:37" ht="16.5" customHeight="1">
      <c r="A4750" s="38">
        <v>211</v>
      </c>
      <c r="B4750" s="39">
        <v>10736</v>
      </c>
      <c r="C4750" s="38">
        <v>10284406</v>
      </c>
      <c r="D4750" s="40" t="s">
        <v>1971</v>
      </c>
      <c r="E4750" s="31">
        <v>2</v>
      </c>
      <c r="F4750" s="38">
        <v>82</v>
      </c>
      <c r="G4750" s="38" t="s">
        <v>23</v>
      </c>
      <c r="H4750" s="42">
        <v>3758.98</v>
      </c>
      <c r="I4750" s="49"/>
      <c r="J4750" s="44">
        <v>43341</v>
      </c>
      <c r="K4750" s="42">
        <v>0</v>
      </c>
      <c r="L4750" s="42">
        <v>2396.83</v>
      </c>
      <c r="M4750" s="44">
        <v>45107</v>
      </c>
      <c r="N4750" s="42">
        <f>H4750-K4750-L4750</f>
        <v>1362.15</v>
      </c>
      <c r="O4750" s="42">
        <v>0</v>
      </c>
      <c r="P4750" s="45">
        <v>0.13</v>
      </c>
      <c r="Q4750" s="42">
        <v>0</v>
      </c>
      <c r="R4750" s="42">
        <v>0</v>
      </c>
      <c r="S4750" s="42">
        <f>N4750-R4750</f>
        <v>1362.15</v>
      </c>
      <c r="T4750" s="38">
        <v>2506</v>
      </c>
      <c r="U4750" s="14">
        <f>S4750/H4750</f>
        <v>0.36237223927767642</v>
      </c>
      <c r="V4750" s="19"/>
      <c r="W4750" s="19"/>
      <c r="X4750" s="37" t="s">
        <v>3461</v>
      </c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</row>
    <row r="4751" spans="1:37" ht="16.5" customHeight="1">
      <c r="A4751" s="38">
        <v>284</v>
      </c>
      <c r="B4751" s="39">
        <v>10731</v>
      </c>
      <c r="C4751" s="38">
        <v>10288816</v>
      </c>
      <c r="D4751" s="40" t="s">
        <v>2984</v>
      </c>
      <c r="E4751" s="58">
        <v>2</v>
      </c>
      <c r="F4751" s="38">
        <v>67</v>
      </c>
      <c r="G4751" s="38" t="s">
        <v>23</v>
      </c>
      <c r="H4751" s="42">
        <v>7721.37</v>
      </c>
      <c r="I4751" s="37"/>
      <c r="J4751" s="44">
        <v>43827</v>
      </c>
      <c r="K4751" s="42">
        <v>0</v>
      </c>
      <c r="L4751" s="42">
        <v>4917.62</v>
      </c>
      <c r="M4751" s="44">
        <v>45225</v>
      </c>
      <c r="N4751" s="42">
        <v>2803.75</v>
      </c>
      <c r="O4751" s="42">
        <v>0</v>
      </c>
      <c r="P4751" s="45">
        <f>IF(J4751&lt;DATEVALUE("2009-1-1"),3%,13%)</f>
        <v>0.13</v>
      </c>
      <c r="Q4751" s="42">
        <f>IF(P4751=13%,ROUND(O4751/(1+P4751)*P4751,2),ROUND(O4751/(1+0.03)*0.02,2))</f>
        <v>0</v>
      </c>
      <c r="R4751" s="42">
        <f>O4751-Q4751</f>
        <v>0</v>
      </c>
      <c r="S4751" s="42">
        <f>N4751-R4751</f>
        <v>2803.75</v>
      </c>
      <c r="T4751" s="38">
        <v>5000</v>
      </c>
      <c r="U4751" s="14">
        <f>S4751/H4751</f>
        <v>0.36311561290289157</v>
      </c>
      <c r="V4751" s="19"/>
      <c r="W4751" s="19"/>
      <c r="X4751" s="37" t="s">
        <v>3459</v>
      </c>
    </row>
    <row r="4752" spans="1:37" ht="16.5" customHeight="1">
      <c r="A4752" s="38">
        <v>29</v>
      </c>
      <c r="B4752" s="39">
        <v>50100</v>
      </c>
      <c r="C4752" s="38">
        <v>10308895</v>
      </c>
      <c r="D4752" s="40" t="s">
        <v>612</v>
      </c>
      <c r="E4752" s="38">
        <v>3</v>
      </c>
      <c r="F4752" s="38">
        <v>81</v>
      </c>
      <c r="G4752" s="38" t="s">
        <v>23</v>
      </c>
      <c r="H4752" s="42">
        <v>1563</v>
      </c>
      <c r="I4752" s="55"/>
      <c r="J4752" s="44">
        <v>43400</v>
      </c>
      <c r="K4752" s="42">
        <v>0</v>
      </c>
      <c r="L4752" s="42">
        <v>994.85</v>
      </c>
      <c r="M4752" s="44">
        <v>45138</v>
      </c>
      <c r="N4752" s="42">
        <f>H4752-K4752-L4752</f>
        <v>568.15</v>
      </c>
      <c r="O4752" s="42">
        <v>0</v>
      </c>
      <c r="P4752" s="45">
        <v>0.13</v>
      </c>
      <c r="Q4752" s="42">
        <v>0</v>
      </c>
      <c r="R4752" s="42">
        <v>0</v>
      </c>
      <c r="S4752" s="42">
        <v>568.15</v>
      </c>
      <c r="T4752" s="38">
        <v>2506</v>
      </c>
      <c r="U4752" s="14">
        <f>S4752/H4752</f>
        <v>0.36349968010236722</v>
      </c>
      <c r="V4752" s="19"/>
      <c r="W4752" s="19"/>
      <c r="X4752" s="37" t="s">
        <v>3477</v>
      </c>
    </row>
    <row r="4753" spans="1:37" ht="16.5" customHeight="1">
      <c r="A4753" s="38">
        <v>33</v>
      </c>
      <c r="B4753" s="39">
        <v>10711</v>
      </c>
      <c r="C4753" s="38">
        <v>10282434</v>
      </c>
      <c r="D4753" s="40" t="s">
        <v>172</v>
      </c>
      <c r="E4753" s="38">
        <v>1</v>
      </c>
      <c r="F4753" s="38">
        <v>67</v>
      </c>
      <c r="G4753" s="38" t="s">
        <v>23</v>
      </c>
      <c r="H4753" s="42">
        <v>2213.91</v>
      </c>
      <c r="I4753" s="57"/>
      <c r="J4753" s="44">
        <v>43827</v>
      </c>
      <c r="K4753" s="42">
        <v>0</v>
      </c>
      <c r="L4753" s="42">
        <v>1407.03</v>
      </c>
      <c r="M4753" s="44">
        <v>45199</v>
      </c>
      <c r="N4753" s="42">
        <v>806.88</v>
      </c>
      <c r="O4753" s="42">
        <v>0</v>
      </c>
      <c r="P4753" s="45">
        <v>0.13</v>
      </c>
      <c r="Q4753" s="42">
        <v>0</v>
      </c>
      <c r="R4753" s="42">
        <v>0</v>
      </c>
      <c r="S4753" s="42">
        <v>806.88</v>
      </c>
      <c r="T4753" s="38">
        <v>2001</v>
      </c>
      <c r="U4753" s="14">
        <f>S4753/H4753</f>
        <v>0.36445925986151201</v>
      </c>
      <c r="V4753" s="19"/>
      <c r="W4753" s="19"/>
      <c r="X4753" s="37" t="s">
        <v>3457</v>
      </c>
    </row>
    <row r="4754" spans="1:37" ht="16.5" customHeight="1">
      <c r="A4754" s="38">
        <v>53</v>
      </c>
      <c r="B4754" s="39">
        <v>10723</v>
      </c>
      <c r="C4754" s="38">
        <v>10294007</v>
      </c>
      <c r="D4754" s="40" t="s">
        <v>270</v>
      </c>
      <c r="E4754" s="58">
        <v>5</v>
      </c>
      <c r="F4754" s="38">
        <v>67</v>
      </c>
      <c r="G4754" s="38" t="s">
        <v>23</v>
      </c>
      <c r="H4754" s="42">
        <v>10609.05</v>
      </c>
      <c r="I4754" s="57"/>
      <c r="J4754" s="44">
        <v>43827</v>
      </c>
      <c r="K4754" s="42">
        <v>0</v>
      </c>
      <c r="L4754" s="42">
        <v>6737.47</v>
      </c>
      <c r="M4754" s="44">
        <v>45199</v>
      </c>
      <c r="N4754" s="42">
        <f>H4754-K4754-L4754</f>
        <v>3871.579999999999</v>
      </c>
      <c r="O4754" s="42">
        <v>0</v>
      </c>
      <c r="P4754" s="45">
        <v>0.13</v>
      </c>
      <c r="Q4754" s="42">
        <v>0</v>
      </c>
      <c r="R4754" s="42">
        <v>0</v>
      </c>
      <c r="S4754" s="42">
        <f>N4754</f>
        <v>3871.579999999999</v>
      </c>
      <c r="T4754" s="38">
        <v>5000</v>
      </c>
      <c r="U4754" s="14">
        <f>S4754/H4754</f>
        <v>0.36493182707216942</v>
      </c>
      <c r="V4754" s="19"/>
      <c r="W4754" s="19"/>
      <c r="X4754" s="37" t="s">
        <v>3470</v>
      </c>
    </row>
    <row r="4755" spans="1:37" ht="16.5" customHeight="1">
      <c r="A4755" s="38">
        <v>102</v>
      </c>
      <c r="B4755" s="39">
        <v>10741</v>
      </c>
      <c r="C4755" s="38">
        <v>10282164</v>
      </c>
      <c r="D4755" s="40" t="s">
        <v>2259</v>
      </c>
      <c r="E4755" s="38">
        <v>2</v>
      </c>
      <c r="F4755" s="38">
        <v>88</v>
      </c>
      <c r="G4755" s="38" t="s">
        <v>23</v>
      </c>
      <c r="H4755" s="42">
        <v>2538.58</v>
      </c>
      <c r="I4755" s="2"/>
      <c r="J4755" s="44">
        <v>43186</v>
      </c>
      <c r="K4755" s="42">
        <v>0</v>
      </c>
      <c r="L4755" s="42">
        <v>1610.47</v>
      </c>
      <c r="M4755" s="44">
        <v>45077</v>
      </c>
      <c r="N4755" s="42">
        <f>H4755-K4755-L4755</f>
        <v>928.1099999999999</v>
      </c>
      <c r="O4755" s="42">
        <v>0</v>
      </c>
      <c r="P4755" s="45">
        <v>0.13</v>
      </c>
      <c r="Q4755" s="42">
        <v>0</v>
      </c>
      <c r="R4755" s="42">
        <v>0</v>
      </c>
      <c r="S4755" s="42">
        <f>N4755-R4755</f>
        <v>928.1099999999999</v>
      </c>
      <c r="T4755" s="38">
        <v>5000</v>
      </c>
      <c r="U4755" s="14">
        <f>S4755/H4755</f>
        <v>0.36560202948104842</v>
      </c>
      <c r="V4755" s="19"/>
      <c r="W4755" s="19"/>
      <c r="X4755" s="37" t="s">
        <v>3462</v>
      </c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</row>
    <row r="4756" spans="1:37" ht="16.5" customHeight="1">
      <c r="A4756" s="38">
        <v>22</v>
      </c>
      <c r="B4756" s="39">
        <v>10704</v>
      </c>
      <c r="C4756" s="38">
        <v>10280382</v>
      </c>
      <c r="D4756" s="40" t="s">
        <v>1069</v>
      </c>
      <c r="E4756" s="38">
        <v>400</v>
      </c>
      <c r="F4756" s="38">
        <v>79</v>
      </c>
      <c r="G4756" s="38" t="s">
        <v>23</v>
      </c>
      <c r="H4756" s="42">
        <v>9652</v>
      </c>
      <c r="I4756" s="53"/>
      <c r="J4756" s="44">
        <v>43460</v>
      </c>
      <c r="K4756" s="42">
        <v>0</v>
      </c>
      <c r="L4756" s="42">
        <v>6082.43</v>
      </c>
      <c r="M4756" s="44">
        <v>45138</v>
      </c>
      <c r="N4756" s="42">
        <f>H4756-K4756-L4756</f>
        <v>3569.5699999999997</v>
      </c>
      <c r="O4756" s="42">
        <v>45</v>
      </c>
      <c r="P4756" s="45">
        <v>0.13</v>
      </c>
      <c r="Q4756" s="42">
        <v>5.18</v>
      </c>
      <c r="R4756" s="42">
        <v>39.82</v>
      </c>
      <c r="S4756" s="42">
        <v>3529.75</v>
      </c>
      <c r="T4756" s="38">
        <v>2506</v>
      </c>
      <c r="U4756" s="14">
        <f>S4756/H4756</f>
        <v>0.36570140903439702</v>
      </c>
      <c r="V4756" s="19"/>
      <c r="W4756" s="19"/>
      <c r="X4756" s="37" t="s">
        <v>3455</v>
      </c>
    </row>
    <row r="4757" spans="1:37" ht="16.5" customHeight="1">
      <c r="A4757" s="38">
        <v>143</v>
      </c>
      <c r="B4757" s="39">
        <v>50099</v>
      </c>
      <c r="C4757" s="38">
        <v>10297451</v>
      </c>
      <c r="D4757" s="40" t="s">
        <v>1698</v>
      </c>
      <c r="E4757" s="38">
        <v>1</v>
      </c>
      <c r="F4757" s="38">
        <v>1</v>
      </c>
      <c r="G4757" s="38" t="s">
        <v>21</v>
      </c>
      <c r="H4757" s="42">
        <v>10567.24</v>
      </c>
      <c r="I4757" s="2"/>
      <c r="J4757" s="44">
        <v>43829</v>
      </c>
      <c r="K4757" s="42">
        <v>0</v>
      </c>
      <c r="L4757" s="42">
        <v>6525.14</v>
      </c>
      <c r="M4757" s="44">
        <v>45016</v>
      </c>
      <c r="N4757" s="42">
        <f>H4757-K4757-L4757</f>
        <v>4042.0999999999995</v>
      </c>
      <c r="O4757" s="42">
        <v>200</v>
      </c>
      <c r="P4757" s="45">
        <v>0.13</v>
      </c>
      <c r="Q4757" s="42">
        <v>23.01</v>
      </c>
      <c r="R4757" s="42">
        <v>176.99</v>
      </c>
      <c r="S4757" s="42">
        <v>3865.11</v>
      </c>
      <c r="T4757" s="38">
        <v>5000</v>
      </c>
      <c r="U4757" s="14">
        <f>S4757/H4757</f>
        <v>0.36576343491772689</v>
      </c>
      <c r="V4757" s="19"/>
      <c r="W4757" s="19"/>
      <c r="X4757" s="37" t="s">
        <v>3468</v>
      </c>
    </row>
    <row r="4758" spans="1:37" ht="16.5" customHeight="1">
      <c r="A4758" s="38">
        <v>53</v>
      </c>
      <c r="B4758" s="39">
        <v>10724</v>
      </c>
      <c r="C4758" s="38">
        <v>10277431</v>
      </c>
      <c r="D4758" s="40" t="s">
        <v>1102</v>
      </c>
      <c r="E4758" s="46">
        <v>5.0000000000000001E-3</v>
      </c>
      <c r="F4758" s="38">
        <v>82</v>
      </c>
      <c r="G4758" s="38" t="s">
        <v>23</v>
      </c>
      <c r="H4758" s="42">
        <v>7900.61</v>
      </c>
      <c r="I4758" s="2"/>
      <c r="J4758" s="44">
        <v>43341</v>
      </c>
      <c r="K4758" s="42">
        <v>0</v>
      </c>
      <c r="L4758" s="42">
        <v>4831.9799999999996</v>
      </c>
      <c r="M4758" s="44">
        <v>45046</v>
      </c>
      <c r="N4758" s="42">
        <f>H4758-K4758-L4758</f>
        <v>3068.63</v>
      </c>
      <c r="O4758" s="42">
        <v>200</v>
      </c>
      <c r="P4758" s="45">
        <v>0.13</v>
      </c>
      <c r="Q4758" s="42">
        <v>23.01</v>
      </c>
      <c r="R4758" s="42">
        <v>176.99</v>
      </c>
      <c r="S4758" s="42">
        <v>2891.64</v>
      </c>
      <c r="T4758" s="38">
        <v>2506</v>
      </c>
      <c r="U4758" s="14">
        <f>S4758/H4758</f>
        <v>0.3660021188237364</v>
      </c>
      <c r="V4758" s="19"/>
      <c r="W4758" s="19"/>
      <c r="X4758" s="37" t="s">
        <v>3459</v>
      </c>
    </row>
    <row r="4759" spans="1:37" ht="16.5" customHeight="1">
      <c r="A4759" s="38">
        <v>397</v>
      </c>
      <c r="B4759" s="39">
        <v>10877</v>
      </c>
      <c r="C4759" s="38">
        <v>10324120</v>
      </c>
      <c r="D4759" s="40" t="s">
        <v>790</v>
      </c>
      <c r="E4759" s="58">
        <v>3</v>
      </c>
      <c r="F4759" s="38">
        <v>86</v>
      </c>
      <c r="G4759" s="38" t="s">
        <v>23</v>
      </c>
      <c r="H4759" s="42">
        <v>1507.74</v>
      </c>
      <c r="I4759" s="57"/>
      <c r="J4759" s="44">
        <v>43248</v>
      </c>
      <c r="K4759" s="42">
        <v>0</v>
      </c>
      <c r="L4759" s="42">
        <v>955.55</v>
      </c>
      <c r="M4759" s="44">
        <v>45199</v>
      </c>
      <c r="N4759" s="42">
        <f>H4759-K4759-L4759</f>
        <v>552.19000000000005</v>
      </c>
      <c r="O4759" s="42">
        <v>0</v>
      </c>
      <c r="P4759" s="45">
        <v>0.13</v>
      </c>
      <c r="Q4759" s="42">
        <v>0</v>
      </c>
      <c r="R4759" s="42">
        <v>0</v>
      </c>
      <c r="S4759" s="42">
        <f>N4759-R4759</f>
        <v>552.19000000000005</v>
      </c>
      <c r="T4759" s="38">
        <v>5000</v>
      </c>
      <c r="U4759" s="14">
        <f>S4759/H4759</f>
        <v>0.36623688434345447</v>
      </c>
      <c r="V4759" s="19"/>
      <c r="W4759" s="19"/>
      <c r="X4759" s="37" t="s">
        <v>3462</v>
      </c>
    </row>
    <row r="4760" spans="1:37" ht="16.5" customHeight="1">
      <c r="A4760" s="38">
        <v>43</v>
      </c>
      <c r="B4760" s="39">
        <v>10736</v>
      </c>
      <c r="C4760" s="38">
        <v>10283107</v>
      </c>
      <c r="D4760" s="40" t="s">
        <v>888</v>
      </c>
      <c r="E4760" s="38">
        <v>1</v>
      </c>
      <c r="F4760" s="38">
        <v>66</v>
      </c>
      <c r="G4760" s="38" t="s">
        <v>83</v>
      </c>
      <c r="H4760" s="42">
        <v>347.09</v>
      </c>
      <c r="I4760" s="49"/>
      <c r="J4760" s="44">
        <v>43765</v>
      </c>
      <c r="K4760" s="42">
        <v>0</v>
      </c>
      <c r="L4760" s="42">
        <v>219.93</v>
      </c>
      <c r="M4760" s="44">
        <v>45107</v>
      </c>
      <c r="N4760" s="42">
        <f>H4760-K4760-L4760</f>
        <v>127.15999999999997</v>
      </c>
      <c r="O4760" s="42">
        <v>0</v>
      </c>
      <c r="P4760" s="45">
        <v>0.13</v>
      </c>
      <c r="Q4760" s="42">
        <v>0</v>
      </c>
      <c r="R4760" s="42">
        <v>0</v>
      </c>
      <c r="S4760" s="42">
        <f>N4760-R4760</f>
        <v>127.15999999999997</v>
      </c>
      <c r="T4760" s="38">
        <v>5000</v>
      </c>
      <c r="U4760" s="14">
        <f>S4760/H4760</f>
        <v>0.36636031000605024</v>
      </c>
      <c r="V4760" s="19"/>
      <c r="W4760" s="19"/>
      <c r="X4760" s="37" t="s">
        <v>3461</v>
      </c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</row>
    <row r="4761" spans="1:37" ht="16.5" customHeight="1">
      <c r="A4761" s="38">
        <v>804</v>
      </c>
      <c r="B4761" s="39">
        <v>40711</v>
      </c>
      <c r="C4761" s="38">
        <v>10305957</v>
      </c>
      <c r="D4761" s="40" t="s">
        <v>825</v>
      </c>
      <c r="E4761" s="58">
        <v>3</v>
      </c>
      <c r="F4761" s="38">
        <v>60</v>
      </c>
      <c r="G4761" s="38" t="s">
        <v>23</v>
      </c>
      <c r="H4761" s="42">
        <v>1829.2</v>
      </c>
      <c r="I4761" s="57"/>
      <c r="J4761" s="44">
        <v>43977</v>
      </c>
      <c r="K4761" s="42">
        <v>0</v>
      </c>
      <c r="L4761" s="42">
        <v>1158.51</v>
      </c>
      <c r="M4761" s="44">
        <v>45199</v>
      </c>
      <c r="N4761" s="42">
        <f>H4761-K4761-L4761</f>
        <v>670.69</v>
      </c>
      <c r="O4761" s="42">
        <v>0</v>
      </c>
      <c r="P4761" s="45">
        <v>0.13</v>
      </c>
      <c r="Q4761" s="42">
        <v>0</v>
      </c>
      <c r="R4761" s="42">
        <v>0</v>
      </c>
      <c r="S4761" s="42">
        <f>N4761-R4761</f>
        <v>670.69</v>
      </c>
      <c r="T4761" s="38">
        <v>5000</v>
      </c>
      <c r="U4761" s="14">
        <f>S4761/H4761</f>
        <v>0.36665755521539473</v>
      </c>
      <c r="V4761" s="19"/>
      <c r="W4761" s="19"/>
      <c r="X4761" s="37" t="s">
        <v>3467</v>
      </c>
    </row>
    <row r="4762" spans="1:37" ht="16.5" customHeight="1">
      <c r="A4762" s="38">
        <v>142</v>
      </c>
      <c r="B4762" s="39">
        <v>10736</v>
      </c>
      <c r="C4762" s="38">
        <v>10284183</v>
      </c>
      <c r="D4762" s="40" t="s">
        <v>982</v>
      </c>
      <c r="E4762" s="31">
        <v>8</v>
      </c>
      <c r="F4762" s="38">
        <v>84</v>
      </c>
      <c r="G4762" s="38" t="s">
        <v>23</v>
      </c>
      <c r="H4762" s="42">
        <v>18803.439999999999</v>
      </c>
      <c r="I4762" s="49"/>
      <c r="J4762" s="44">
        <v>43309</v>
      </c>
      <c r="K4762" s="42">
        <v>0</v>
      </c>
      <c r="L4762" s="42">
        <v>11908.89</v>
      </c>
      <c r="M4762" s="44">
        <v>45107</v>
      </c>
      <c r="N4762" s="42">
        <f>H4762-K4762-L4762</f>
        <v>6894.5499999999993</v>
      </c>
      <c r="O4762" s="42">
        <v>0</v>
      </c>
      <c r="P4762" s="45">
        <v>0.13</v>
      </c>
      <c r="Q4762" s="42">
        <v>0</v>
      </c>
      <c r="R4762" s="42">
        <v>0</v>
      </c>
      <c r="S4762" s="42">
        <f>N4762-R4762</f>
        <v>6894.5499999999993</v>
      </c>
      <c r="T4762" s="38">
        <v>5000</v>
      </c>
      <c r="U4762" s="14">
        <f>S4762/H4762</f>
        <v>0.36666429121479899</v>
      </c>
      <c r="V4762" s="19"/>
      <c r="W4762" s="19"/>
      <c r="X4762" s="37" t="s">
        <v>3461</v>
      </c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</row>
    <row r="4763" spans="1:37" ht="16.5" customHeight="1">
      <c r="A4763" s="38">
        <v>856</v>
      </c>
      <c r="B4763" s="39">
        <v>10729</v>
      </c>
      <c r="C4763" s="38">
        <v>10292811</v>
      </c>
      <c r="D4763" s="40" t="s">
        <v>3103</v>
      </c>
      <c r="E4763" s="58">
        <v>1</v>
      </c>
      <c r="F4763" s="38">
        <v>120</v>
      </c>
      <c r="G4763" s="38" t="s">
        <v>262</v>
      </c>
      <c r="H4763" s="42">
        <v>141781.69</v>
      </c>
      <c r="I4763" s="37"/>
      <c r="J4763" s="44">
        <v>42823</v>
      </c>
      <c r="K4763" s="42">
        <v>0</v>
      </c>
      <c r="L4763" s="42">
        <v>89795.12</v>
      </c>
      <c r="M4763" s="44">
        <v>45259</v>
      </c>
      <c r="N4763" s="42">
        <v>51986.57</v>
      </c>
      <c r="O4763" s="42">
        <v>0</v>
      </c>
      <c r="P4763" s="45">
        <f>IF(J4763&lt;DATEVALUE("2009-1-1"),3%,13%)</f>
        <v>0.13</v>
      </c>
      <c r="Q4763" s="42">
        <f>IF(P4763=13%,ROUND(O4763/(1+P4763)*P4763,2),ROUND(O4763/(1+0.03)*0.02,2))</f>
        <v>0</v>
      </c>
      <c r="R4763" s="42">
        <f>O4763-Q4763</f>
        <v>0</v>
      </c>
      <c r="S4763" s="42">
        <f>N4763-R4763</f>
        <v>51986.57</v>
      </c>
      <c r="T4763" s="38">
        <v>5000</v>
      </c>
      <c r="U4763" s="14">
        <f>S4763/H4763</f>
        <v>0.36666631636285335</v>
      </c>
      <c r="V4763" s="19"/>
      <c r="W4763" s="19"/>
      <c r="X4763" s="37" t="s">
        <v>3459</v>
      </c>
    </row>
    <row r="4764" spans="1:37" ht="16.5" customHeight="1">
      <c r="A4764" s="38">
        <v>308</v>
      </c>
      <c r="B4764" s="39">
        <v>10741</v>
      </c>
      <c r="C4764" s="38">
        <v>10281801</v>
      </c>
      <c r="D4764" s="40" t="s">
        <v>1086</v>
      </c>
      <c r="E4764" s="38">
        <v>1</v>
      </c>
      <c r="F4764" s="38">
        <v>120</v>
      </c>
      <c r="G4764" s="38" t="s">
        <v>262</v>
      </c>
      <c r="H4764" s="42">
        <v>99662</v>
      </c>
      <c r="I4764" s="56"/>
      <c r="J4764" s="44">
        <v>42735</v>
      </c>
      <c r="K4764" s="42">
        <v>0</v>
      </c>
      <c r="L4764" s="42">
        <v>63119.24</v>
      </c>
      <c r="M4764" s="44">
        <v>45169</v>
      </c>
      <c r="N4764" s="42">
        <f>H4764-K4764-L4764</f>
        <v>36542.76</v>
      </c>
      <c r="O4764" s="42">
        <v>0</v>
      </c>
      <c r="P4764" s="45">
        <v>0.13</v>
      </c>
      <c r="Q4764" s="42">
        <v>0</v>
      </c>
      <c r="R4764" s="42">
        <v>0</v>
      </c>
      <c r="S4764" s="42">
        <f>N4764-R4764</f>
        <v>36542.76</v>
      </c>
      <c r="T4764" s="38">
        <v>5000</v>
      </c>
      <c r="U4764" s="14">
        <f>S4764/H4764</f>
        <v>0.36666693423772351</v>
      </c>
      <c r="V4764" s="19"/>
      <c r="W4764" s="19"/>
      <c r="X4764" s="37" t="s">
        <v>3462</v>
      </c>
    </row>
    <row r="4765" spans="1:37" ht="16.5" customHeight="1">
      <c r="A4765" s="38">
        <v>144</v>
      </c>
      <c r="B4765" s="39">
        <v>10736</v>
      </c>
      <c r="C4765" s="38">
        <v>10284184</v>
      </c>
      <c r="D4765" s="40" t="s">
        <v>370</v>
      </c>
      <c r="E4765" s="38">
        <v>23</v>
      </c>
      <c r="F4765" s="38">
        <v>84</v>
      </c>
      <c r="G4765" s="38" t="s">
        <v>23</v>
      </c>
      <c r="H4765" s="42">
        <v>49145.25</v>
      </c>
      <c r="I4765" s="49"/>
      <c r="J4765" s="44">
        <v>43309</v>
      </c>
      <c r="K4765" s="42">
        <v>0</v>
      </c>
      <c r="L4765" s="42">
        <v>31125.31</v>
      </c>
      <c r="M4765" s="44">
        <v>45107</v>
      </c>
      <c r="N4765" s="42">
        <f>H4765-K4765-L4765</f>
        <v>18019.939999999999</v>
      </c>
      <c r="O4765" s="42">
        <v>0</v>
      </c>
      <c r="P4765" s="45">
        <v>0.13</v>
      </c>
      <c r="Q4765" s="42">
        <v>0</v>
      </c>
      <c r="R4765" s="42">
        <v>0</v>
      </c>
      <c r="S4765" s="42">
        <f>N4765-R4765</f>
        <v>18019.939999999999</v>
      </c>
      <c r="T4765" s="38">
        <v>5000</v>
      </c>
      <c r="U4765" s="14">
        <f>S4765/H4765</f>
        <v>0.36666697188436315</v>
      </c>
      <c r="V4765" s="19"/>
      <c r="W4765" s="19"/>
      <c r="X4765" s="37" t="s">
        <v>3461</v>
      </c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</row>
    <row r="4766" spans="1:37" ht="16.5" customHeight="1">
      <c r="A4766" s="38">
        <v>145</v>
      </c>
      <c r="B4766" s="39">
        <v>10736</v>
      </c>
      <c r="C4766" s="38">
        <v>10284185</v>
      </c>
      <c r="D4766" s="40" t="s">
        <v>1922</v>
      </c>
      <c r="E4766" s="31">
        <v>27</v>
      </c>
      <c r="F4766" s="38">
        <v>84</v>
      </c>
      <c r="G4766" s="38" t="s">
        <v>23</v>
      </c>
      <c r="H4766" s="42">
        <v>59030.64</v>
      </c>
      <c r="I4766" s="49"/>
      <c r="J4766" s="44">
        <v>43309</v>
      </c>
      <c r="K4766" s="42">
        <v>0</v>
      </c>
      <c r="L4766" s="42">
        <v>37386.050000000003</v>
      </c>
      <c r="M4766" s="44">
        <v>45107</v>
      </c>
      <c r="N4766" s="42">
        <f>H4766-K4766-L4766</f>
        <v>21644.589999999997</v>
      </c>
      <c r="O4766" s="42">
        <v>0</v>
      </c>
      <c r="P4766" s="45">
        <v>0.13</v>
      </c>
      <c r="Q4766" s="42">
        <v>0</v>
      </c>
      <c r="R4766" s="42">
        <v>0</v>
      </c>
      <c r="S4766" s="42">
        <f>N4766-R4766</f>
        <v>21644.589999999997</v>
      </c>
      <c r="T4766" s="38">
        <v>2101</v>
      </c>
      <c r="U4766" s="14">
        <f>S4766/H4766</f>
        <v>0.36666703935447753</v>
      </c>
      <c r="V4766" s="19"/>
      <c r="W4766" s="19"/>
      <c r="X4766" s="37" t="s">
        <v>3461</v>
      </c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</row>
    <row r="4767" spans="1:37" ht="16.5" customHeight="1">
      <c r="A4767" s="38">
        <v>143</v>
      </c>
      <c r="B4767" s="39">
        <v>10736</v>
      </c>
      <c r="C4767" s="38">
        <v>10284184</v>
      </c>
      <c r="D4767" s="40" t="s">
        <v>370</v>
      </c>
      <c r="E4767" s="31">
        <v>10</v>
      </c>
      <c r="F4767" s="38">
        <v>84</v>
      </c>
      <c r="G4767" s="38" t="s">
        <v>23</v>
      </c>
      <c r="H4767" s="42">
        <v>21367.5</v>
      </c>
      <c r="I4767" s="49"/>
      <c r="J4767" s="44">
        <v>43309</v>
      </c>
      <c r="K4767" s="42">
        <v>0</v>
      </c>
      <c r="L4767" s="42">
        <v>13532.74</v>
      </c>
      <c r="M4767" s="44">
        <v>45107</v>
      </c>
      <c r="N4767" s="42">
        <f>H4767-K4767-L4767</f>
        <v>7834.76</v>
      </c>
      <c r="O4767" s="42">
        <v>0</v>
      </c>
      <c r="P4767" s="45">
        <v>0.13</v>
      </c>
      <c r="Q4767" s="42">
        <v>0</v>
      </c>
      <c r="R4767" s="42">
        <v>0</v>
      </c>
      <c r="S4767" s="42">
        <f>N4767-R4767</f>
        <v>7834.76</v>
      </c>
      <c r="T4767" s="38">
        <v>5000</v>
      </c>
      <c r="U4767" s="14">
        <f>S4767/H4767</f>
        <v>0.36666713466713469</v>
      </c>
      <c r="V4767" s="19"/>
      <c r="W4767" s="19"/>
      <c r="X4767" s="37" t="s">
        <v>3461</v>
      </c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</row>
    <row r="4768" spans="1:37" ht="16.5" customHeight="1">
      <c r="A4768" s="38">
        <v>201</v>
      </c>
      <c r="B4768" s="39">
        <v>10741</v>
      </c>
      <c r="C4768" s="38">
        <v>10282182</v>
      </c>
      <c r="D4768" s="40" t="s">
        <v>378</v>
      </c>
      <c r="E4768" s="38">
        <v>12</v>
      </c>
      <c r="F4768" s="38">
        <v>84</v>
      </c>
      <c r="G4768" s="38" t="s">
        <v>23</v>
      </c>
      <c r="H4768" s="42">
        <v>21653.64</v>
      </c>
      <c r="I4768" s="49"/>
      <c r="J4768" s="44">
        <v>43309</v>
      </c>
      <c r="K4768" s="42">
        <v>0</v>
      </c>
      <c r="L4768" s="42">
        <v>13713.94</v>
      </c>
      <c r="M4768" s="44">
        <v>45107</v>
      </c>
      <c r="N4768" s="42">
        <f>H4768-K4768-L4768</f>
        <v>7939.6999999999989</v>
      </c>
      <c r="O4768" s="42">
        <v>0</v>
      </c>
      <c r="P4768" s="45">
        <v>0.13</v>
      </c>
      <c r="Q4768" s="42">
        <v>0</v>
      </c>
      <c r="R4768" s="42">
        <v>0</v>
      </c>
      <c r="S4768" s="42">
        <f>N4768-R4768</f>
        <v>7939.6999999999989</v>
      </c>
      <c r="T4768" s="38">
        <v>2506</v>
      </c>
      <c r="U4768" s="14">
        <f>S4768/H4768</f>
        <v>0.36666814447824936</v>
      </c>
      <c r="V4768" s="19"/>
      <c r="W4768" s="19"/>
      <c r="X4768" s="37" t="s">
        <v>3462</v>
      </c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</row>
    <row r="4769" spans="1:37" ht="16.5" customHeight="1">
      <c r="A4769" s="38">
        <v>41</v>
      </c>
      <c r="B4769" s="39">
        <v>10736</v>
      </c>
      <c r="C4769" s="38">
        <v>10283105</v>
      </c>
      <c r="D4769" s="40" t="s">
        <v>923</v>
      </c>
      <c r="E4769" s="38">
        <v>160</v>
      </c>
      <c r="F4769" s="38">
        <v>66</v>
      </c>
      <c r="G4769" s="38" t="s">
        <v>23</v>
      </c>
      <c r="H4769" s="42">
        <v>4127.41</v>
      </c>
      <c r="I4769" s="49"/>
      <c r="J4769" s="44">
        <v>43763</v>
      </c>
      <c r="K4769" s="42">
        <v>0</v>
      </c>
      <c r="L4769" s="42">
        <v>2614.02</v>
      </c>
      <c r="M4769" s="44">
        <v>45107</v>
      </c>
      <c r="N4769" s="42">
        <f>H4769-K4769-L4769</f>
        <v>1513.3899999999999</v>
      </c>
      <c r="O4769" s="42">
        <v>0</v>
      </c>
      <c r="P4769" s="45">
        <v>0.13</v>
      </c>
      <c r="Q4769" s="42">
        <v>0</v>
      </c>
      <c r="R4769" s="42">
        <v>0</v>
      </c>
      <c r="S4769" s="42">
        <f>N4769-R4769</f>
        <v>1513.3899999999999</v>
      </c>
      <c r="T4769" s="38">
        <v>5000</v>
      </c>
      <c r="U4769" s="14">
        <f>S4769/H4769</f>
        <v>0.36666820112370713</v>
      </c>
      <c r="V4769" s="19"/>
      <c r="W4769" s="19"/>
      <c r="X4769" s="37" t="s">
        <v>3461</v>
      </c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</row>
    <row r="4770" spans="1:37" ht="16.5" customHeight="1">
      <c r="A4770" s="38">
        <v>26</v>
      </c>
      <c r="B4770" s="39">
        <v>20704</v>
      </c>
      <c r="C4770" s="38">
        <v>10296109</v>
      </c>
      <c r="D4770" s="40" t="s">
        <v>825</v>
      </c>
      <c r="E4770" s="58">
        <v>1</v>
      </c>
      <c r="F4770" s="38">
        <v>60</v>
      </c>
      <c r="G4770" s="38" t="s">
        <v>23</v>
      </c>
      <c r="H4770" s="42">
        <v>609.74</v>
      </c>
      <c r="I4770" s="57"/>
      <c r="J4770" s="44">
        <v>43977</v>
      </c>
      <c r="K4770" s="42">
        <v>0</v>
      </c>
      <c r="L4770" s="42">
        <v>386.16</v>
      </c>
      <c r="M4770" s="44">
        <v>45199</v>
      </c>
      <c r="N4770" s="42">
        <f>H4770-K4770-L4770</f>
        <v>223.57999999999998</v>
      </c>
      <c r="O4770" s="42">
        <v>0</v>
      </c>
      <c r="P4770" s="45">
        <v>0.13</v>
      </c>
      <c r="Q4770" s="42">
        <v>0</v>
      </c>
      <c r="R4770" s="42">
        <v>0</v>
      </c>
      <c r="S4770" s="42">
        <f>N4770-R4770</f>
        <v>223.57999999999998</v>
      </c>
      <c r="T4770" s="38">
        <v>5000</v>
      </c>
      <c r="U4770" s="14">
        <f>S4770/H4770</f>
        <v>0.36668088037524188</v>
      </c>
      <c r="V4770" s="19"/>
      <c r="W4770" s="19"/>
      <c r="X4770" s="37" t="s">
        <v>3466</v>
      </c>
    </row>
    <row r="4771" spans="1:37" ht="16.5" customHeight="1">
      <c r="A4771" s="38">
        <v>57</v>
      </c>
      <c r="B4771" s="39">
        <v>10730</v>
      </c>
      <c r="C4771" s="38">
        <v>10290203</v>
      </c>
      <c r="D4771" s="40" t="s">
        <v>2383</v>
      </c>
      <c r="E4771" s="38">
        <v>8</v>
      </c>
      <c r="F4771" s="38">
        <v>91</v>
      </c>
      <c r="G4771" s="38" t="s">
        <v>23</v>
      </c>
      <c r="H4771" s="42">
        <v>13962.4</v>
      </c>
      <c r="I4771" s="2"/>
      <c r="J4771" s="44">
        <v>43094</v>
      </c>
      <c r="K4771" s="42">
        <v>0</v>
      </c>
      <c r="L4771" s="42">
        <v>8837.34</v>
      </c>
      <c r="M4771" s="44">
        <v>45046</v>
      </c>
      <c r="N4771" s="42">
        <f>H4771-K4771-L4771</f>
        <v>5125.0599999999995</v>
      </c>
      <c r="O4771" s="42">
        <v>0</v>
      </c>
      <c r="P4771" s="45">
        <v>0.13</v>
      </c>
      <c r="Q4771" s="42">
        <v>0</v>
      </c>
      <c r="R4771" s="42">
        <v>0</v>
      </c>
      <c r="S4771" s="42">
        <v>5125.0600000000004</v>
      </c>
      <c r="T4771" s="38">
        <v>2108</v>
      </c>
      <c r="U4771" s="14">
        <f>S4771/H4771</f>
        <v>0.3670615366985619</v>
      </c>
      <c r="V4771" s="19"/>
      <c r="W4771" s="19"/>
      <c r="X4771" s="37" t="s">
        <v>3459</v>
      </c>
    </row>
    <row r="4772" spans="1:37" ht="16.5" customHeight="1">
      <c r="A4772" s="38">
        <v>12</v>
      </c>
      <c r="B4772" s="39">
        <v>10742</v>
      </c>
      <c r="C4772" s="38">
        <v>10287831</v>
      </c>
      <c r="D4772" s="40" t="s">
        <v>2862</v>
      </c>
      <c r="E4772" s="38">
        <v>2</v>
      </c>
      <c r="F4772" s="38">
        <v>88</v>
      </c>
      <c r="G4772" s="38" t="s">
        <v>23</v>
      </c>
      <c r="H4772" s="42">
        <v>4188.04</v>
      </c>
      <c r="I4772" s="2"/>
      <c r="J4772" s="44">
        <v>43186</v>
      </c>
      <c r="K4772" s="42">
        <v>0</v>
      </c>
      <c r="L4772" s="42">
        <v>2504.37</v>
      </c>
      <c r="M4772" s="44">
        <v>44985</v>
      </c>
      <c r="N4772" s="42">
        <f>H4772-K4772-L4772</f>
        <v>1683.67</v>
      </c>
      <c r="O4772" s="42">
        <v>160</v>
      </c>
      <c r="P4772" s="45">
        <v>0.13</v>
      </c>
      <c r="Q4772" s="42">
        <v>18.41</v>
      </c>
      <c r="R4772" s="42">
        <v>141.59</v>
      </c>
      <c r="S4772" s="42">
        <f>N4772-R4772</f>
        <v>1542.0800000000002</v>
      </c>
      <c r="T4772" s="38">
        <v>5000</v>
      </c>
      <c r="U4772" s="14">
        <f>S4772/H4772</f>
        <v>0.36821042778961044</v>
      </c>
      <c r="V4772" s="19"/>
      <c r="W4772" s="19"/>
      <c r="X4772" s="37" t="s">
        <v>3463</v>
      </c>
    </row>
    <row r="4773" spans="1:37" ht="16.5" customHeight="1">
      <c r="A4773" s="38">
        <v>11</v>
      </c>
      <c r="B4773" s="39">
        <v>10742</v>
      </c>
      <c r="C4773" s="38">
        <v>10287830</v>
      </c>
      <c r="D4773" s="40" t="s">
        <v>2862</v>
      </c>
      <c r="E4773" s="38">
        <v>18</v>
      </c>
      <c r="F4773" s="38">
        <v>88</v>
      </c>
      <c r="G4773" s="38" t="s">
        <v>23</v>
      </c>
      <c r="H4773" s="42">
        <v>37692.36</v>
      </c>
      <c r="I4773" s="2"/>
      <c r="J4773" s="44">
        <v>43186</v>
      </c>
      <c r="K4773" s="42">
        <v>0</v>
      </c>
      <c r="L4773" s="42">
        <v>22538.93</v>
      </c>
      <c r="M4773" s="44">
        <v>44985</v>
      </c>
      <c r="N4773" s="42">
        <f>H4773-K4773-L4773</f>
        <v>15153.43</v>
      </c>
      <c r="O4773" s="42">
        <v>1440</v>
      </c>
      <c r="P4773" s="45">
        <v>0.13</v>
      </c>
      <c r="Q4773" s="42">
        <v>165.66</v>
      </c>
      <c r="R4773" s="42">
        <v>1274.3399999999999</v>
      </c>
      <c r="S4773" s="42">
        <f>N4773-R4773</f>
        <v>13879.09</v>
      </c>
      <c r="T4773" s="38">
        <v>5000</v>
      </c>
      <c r="U4773" s="14">
        <f>S4773/H4773</f>
        <v>0.36822024410251841</v>
      </c>
      <c r="V4773" s="19"/>
      <c r="W4773" s="19"/>
      <c r="X4773" s="37" t="s">
        <v>3463</v>
      </c>
    </row>
    <row r="4774" spans="1:37" ht="16.5" customHeight="1">
      <c r="A4774" s="38">
        <v>700</v>
      </c>
      <c r="B4774" s="39">
        <v>10738</v>
      </c>
      <c r="C4774" s="38">
        <v>10286173</v>
      </c>
      <c r="D4774" s="40" t="s">
        <v>2973</v>
      </c>
      <c r="E4774" s="58">
        <v>1</v>
      </c>
      <c r="F4774" s="38">
        <v>78</v>
      </c>
      <c r="G4774" s="38" t="s">
        <v>23</v>
      </c>
      <c r="H4774" s="42">
        <v>2132.48</v>
      </c>
      <c r="I4774" s="37"/>
      <c r="J4774" s="44">
        <v>43494</v>
      </c>
      <c r="K4774" s="42">
        <v>0</v>
      </c>
      <c r="L4774" s="42">
        <v>1346.81</v>
      </c>
      <c r="M4774" s="44">
        <v>45222</v>
      </c>
      <c r="N4774" s="42">
        <v>785.67</v>
      </c>
      <c r="O4774" s="42">
        <v>0</v>
      </c>
      <c r="P4774" s="45">
        <f>IF(J4774&lt;DATEVALUE("2009-1-1"),3%,13%)</f>
        <v>0.13</v>
      </c>
      <c r="Q4774" s="42">
        <f>IF(P4774=13%,ROUND(O4774/(1+P4774)*P4774,2),ROUND(O4774/(1+0.03)*0.02,2))</f>
        <v>0</v>
      </c>
      <c r="R4774" s="42">
        <f>O4774-Q4774</f>
        <v>0</v>
      </c>
      <c r="S4774" s="42">
        <f>N4774-R4774</f>
        <v>785.67</v>
      </c>
      <c r="T4774" s="38">
        <v>2108</v>
      </c>
      <c r="U4774" s="14">
        <f>S4774/H4774</f>
        <v>0.36843018457382953</v>
      </c>
      <c r="V4774" s="19"/>
      <c r="W4774" s="19"/>
      <c r="X4774" s="37" t="s">
        <v>3461</v>
      </c>
    </row>
    <row r="4775" spans="1:37" ht="16.5" customHeight="1">
      <c r="A4775" s="38">
        <v>28</v>
      </c>
      <c r="B4775" s="39">
        <v>10754</v>
      </c>
      <c r="C4775" s="38">
        <v>10296184</v>
      </c>
      <c r="D4775" s="40" t="s">
        <v>1194</v>
      </c>
      <c r="E4775" s="38">
        <v>6</v>
      </c>
      <c r="F4775" s="38">
        <v>87</v>
      </c>
      <c r="G4775" s="38" t="s">
        <v>23</v>
      </c>
      <c r="H4775" s="42">
        <v>19230.78</v>
      </c>
      <c r="I4775" s="2"/>
      <c r="J4775" s="44">
        <v>43215</v>
      </c>
      <c r="K4775" s="42">
        <v>0</v>
      </c>
      <c r="L4775" s="42">
        <v>12133.83</v>
      </c>
      <c r="M4775" s="44">
        <v>45077</v>
      </c>
      <c r="N4775" s="42">
        <f>H4775-K4775-L4775</f>
        <v>7096.9499999999989</v>
      </c>
      <c r="O4775" s="42">
        <v>0</v>
      </c>
      <c r="P4775" s="45">
        <v>0.13</v>
      </c>
      <c r="Q4775" s="42">
        <v>0</v>
      </c>
      <c r="R4775" s="42">
        <v>0</v>
      </c>
      <c r="S4775" s="42">
        <v>7096.95</v>
      </c>
      <c r="T4775" s="38">
        <v>2101</v>
      </c>
      <c r="U4775" s="14">
        <f>S4775/H4775</f>
        <v>0.36904119333693175</v>
      </c>
      <c r="V4775" s="19"/>
      <c r="W4775" s="19"/>
      <c r="X4775" s="37" t="s">
        <v>3464</v>
      </c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</row>
    <row r="4776" spans="1:37" ht="16.5" customHeight="1">
      <c r="A4776" s="38">
        <v>704</v>
      </c>
      <c r="B4776" s="39">
        <v>10738</v>
      </c>
      <c r="C4776" s="38">
        <v>10286095</v>
      </c>
      <c r="D4776" s="40" t="s">
        <v>1512</v>
      </c>
      <c r="E4776" s="58">
        <v>6</v>
      </c>
      <c r="F4776" s="38">
        <v>67</v>
      </c>
      <c r="G4776" s="38" t="s">
        <v>23</v>
      </c>
      <c r="H4776" s="42">
        <v>11794.86</v>
      </c>
      <c r="I4776" s="37"/>
      <c r="J4776" s="44">
        <v>43828</v>
      </c>
      <c r="K4776" s="42">
        <v>0</v>
      </c>
      <c r="L4776" s="42">
        <v>7438.04</v>
      </c>
      <c r="M4776" s="44">
        <v>45240</v>
      </c>
      <c r="N4776" s="42">
        <v>4356.82</v>
      </c>
      <c r="O4776" s="42">
        <v>0</v>
      </c>
      <c r="P4776" s="45">
        <f>IF(J4776&lt;DATEVALUE("2009-1-1"),3%,13%)</f>
        <v>0.13</v>
      </c>
      <c r="Q4776" s="42">
        <f>IF(P4776=13%,ROUND(O4776/(1+P4776)*P4776,2),ROUND(O4776/(1+0.03)*0.02,2))</f>
        <v>0</v>
      </c>
      <c r="R4776" s="42">
        <f>O4776-Q4776</f>
        <v>0</v>
      </c>
      <c r="S4776" s="42">
        <f>N4776-R4776</f>
        <v>4356.82</v>
      </c>
      <c r="T4776" s="38">
        <v>2506</v>
      </c>
      <c r="U4776" s="14">
        <f>S4776/H4776</f>
        <v>0.36938293460032584</v>
      </c>
      <c r="V4776" s="19"/>
      <c r="W4776" s="19"/>
      <c r="X4776" s="37" t="s">
        <v>3461</v>
      </c>
    </row>
    <row r="4777" spans="1:37" ht="16.5" customHeight="1">
      <c r="A4777" s="38">
        <v>129</v>
      </c>
      <c r="B4777" s="39">
        <v>50099</v>
      </c>
      <c r="C4777" s="38">
        <v>10297454</v>
      </c>
      <c r="D4777" s="40" t="s">
        <v>1627</v>
      </c>
      <c r="E4777" s="38">
        <v>1</v>
      </c>
      <c r="F4777" s="38">
        <v>60</v>
      </c>
      <c r="G4777" s="38" t="s">
        <v>23</v>
      </c>
      <c r="H4777" s="42">
        <v>3416.13</v>
      </c>
      <c r="I4777" s="2"/>
      <c r="J4777" s="44">
        <v>43827</v>
      </c>
      <c r="K4777" s="42">
        <v>0</v>
      </c>
      <c r="L4777" s="42">
        <v>2109.5</v>
      </c>
      <c r="M4777" s="44">
        <v>45016</v>
      </c>
      <c r="N4777" s="42">
        <f>H4777-K4777-L4777</f>
        <v>1306.6300000000001</v>
      </c>
      <c r="O4777" s="42">
        <v>50</v>
      </c>
      <c r="P4777" s="45">
        <v>0.13</v>
      </c>
      <c r="Q4777" s="42">
        <v>5.75</v>
      </c>
      <c r="R4777" s="42">
        <v>44.25</v>
      </c>
      <c r="S4777" s="42">
        <v>1262.3800000000001</v>
      </c>
      <c r="T4777" s="38">
        <v>5000</v>
      </c>
      <c r="U4777" s="14">
        <f>S4777/H4777</f>
        <v>0.36953511722329069</v>
      </c>
      <c r="V4777" s="19"/>
      <c r="W4777" s="19"/>
      <c r="X4777" s="37" t="s">
        <v>3468</v>
      </c>
    </row>
    <row r="4778" spans="1:37" ht="16.5" customHeight="1">
      <c r="A4778" s="38">
        <v>552</v>
      </c>
      <c r="B4778" s="39">
        <v>40712</v>
      </c>
      <c r="C4778" s="38">
        <v>10303866</v>
      </c>
      <c r="D4778" s="40" t="s">
        <v>1694</v>
      </c>
      <c r="E4778" s="38">
        <v>2</v>
      </c>
      <c r="F4778" s="38">
        <v>79</v>
      </c>
      <c r="G4778" s="38" t="s">
        <v>23</v>
      </c>
      <c r="H4778" s="42">
        <v>6495.72</v>
      </c>
      <c r="I4778" s="55"/>
      <c r="J4778" s="44">
        <v>43460</v>
      </c>
      <c r="K4778" s="42">
        <v>0</v>
      </c>
      <c r="L4778" s="42">
        <v>4093.43</v>
      </c>
      <c r="M4778" s="44">
        <v>45138</v>
      </c>
      <c r="N4778" s="42">
        <f>H4778-K4778-L4778</f>
        <v>2402.2900000000004</v>
      </c>
      <c r="O4778" s="42">
        <v>0</v>
      </c>
      <c r="P4778" s="45">
        <v>0.13</v>
      </c>
      <c r="Q4778" s="42">
        <v>0</v>
      </c>
      <c r="R4778" s="42">
        <v>0</v>
      </c>
      <c r="S4778" s="42">
        <v>2402.29</v>
      </c>
      <c r="T4778" s="38">
        <v>2101</v>
      </c>
      <c r="U4778" s="14">
        <f>S4778/H4778</f>
        <v>0.36982659351080399</v>
      </c>
      <c r="V4778" s="19"/>
      <c r="W4778" s="19"/>
      <c r="X4778" s="37" t="s">
        <v>3467</v>
      </c>
    </row>
    <row r="4779" spans="1:37" ht="16.5" customHeight="1">
      <c r="A4779" s="38">
        <v>172</v>
      </c>
      <c r="B4779" s="39">
        <v>50099</v>
      </c>
      <c r="C4779" s="38">
        <v>10297830</v>
      </c>
      <c r="D4779" s="40" t="s">
        <v>1028</v>
      </c>
      <c r="E4779" s="58">
        <v>3</v>
      </c>
      <c r="F4779" s="38">
        <v>67</v>
      </c>
      <c r="G4779" s="38" t="s">
        <v>23</v>
      </c>
      <c r="H4779" s="42">
        <v>259.32</v>
      </c>
      <c r="I4779" s="57"/>
      <c r="J4779" s="44">
        <v>43827</v>
      </c>
      <c r="K4779" s="42">
        <v>0</v>
      </c>
      <c r="L4779" s="42">
        <v>163.13</v>
      </c>
      <c r="M4779" s="44">
        <v>45199</v>
      </c>
      <c r="N4779" s="42">
        <f>H4779-K4779-L4779</f>
        <v>96.19</v>
      </c>
      <c r="O4779" s="42">
        <v>0</v>
      </c>
      <c r="P4779" s="45">
        <v>0.13</v>
      </c>
      <c r="Q4779" s="42">
        <v>0</v>
      </c>
      <c r="R4779" s="42">
        <v>0</v>
      </c>
      <c r="S4779" s="42">
        <f>N4779-R4779</f>
        <v>96.19</v>
      </c>
      <c r="T4779" s="38">
        <v>5000</v>
      </c>
      <c r="U4779" s="14">
        <f>S4779/H4779</f>
        <v>0.37093166743791456</v>
      </c>
      <c r="V4779" s="19"/>
      <c r="W4779" s="19"/>
      <c r="X4779" s="37" t="s">
        <v>3468</v>
      </c>
    </row>
    <row r="4780" spans="1:37" ht="16.5" customHeight="1">
      <c r="A4780" s="38">
        <v>171</v>
      </c>
      <c r="B4780" s="39">
        <v>50099</v>
      </c>
      <c r="C4780" s="38">
        <v>10297828</v>
      </c>
      <c r="D4780" s="40" t="s">
        <v>1028</v>
      </c>
      <c r="E4780" s="58">
        <v>8</v>
      </c>
      <c r="F4780" s="38">
        <v>67</v>
      </c>
      <c r="G4780" s="38" t="s">
        <v>23</v>
      </c>
      <c r="H4780" s="42">
        <v>691.53</v>
      </c>
      <c r="I4780" s="57"/>
      <c r="J4780" s="44">
        <v>43827</v>
      </c>
      <c r="K4780" s="42">
        <v>0</v>
      </c>
      <c r="L4780" s="42">
        <v>434.85</v>
      </c>
      <c r="M4780" s="44">
        <v>45199</v>
      </c>
      <c r="N4780" s="42">
        <f>H4780-K4780-L4780</f>
        <v>256.67999999999995</v>
      </c>
      <c r="O4780" s="42">
        <v>0</v>
      </c>
      <c r="P4780" s="45">
        <v>0.13</v>
      </c>
      <c r="Q4780" s="42">
        <v>0</v>
      </c>
      <c r="R4780" s="42">
        <v>0</v>
      </c>
      <c r="S4780" s="42">
        <f>N4780-R4780</f>
        <v>256.67999999999995</v>
      </c>
      <c r="T4780" s="38">
        <v>5000</v>
      </c>
      <c r="U4780" s="14">
        <f>S4780/H4780</f>
        <v>0.37117695544661833</v>
      </c>
      <c r="V4780" s="19"/>
      <c r="W4780" s="19"/>
      <c r="X4780" s="37" t="s">
        <v>3468</v>
      </c>
    </row>
    <row r="4781" spans="1:37" ht="16.5" customHeight="1">
      <c r="A4781" s="38">
        <v>444</v>
      </c>
      <c r="B4781" s="39">
        <v>10736</v>
      </c>
      <c r="C4781" s="38">
        <v>10283010</v>
      </c>
      <c r="D4781" s="40" t="s">
        <v>1382</v>
      </c>
      <c r="E4781" s="38">
        <v>1</v>
      </c>
      <c r="F4781" s="38">
        <v>76</v>
      </c>
      <c r="G4781" s="38" t="s">
        <v>23</v>
      </c>
      <c r="H4781" s="42">
        <v>1094.01</v>
      </c>
      <c r="I4781" s="55"/>
      <c r="J4781" s="44">
        <v>43550</v>
      </c>
      <c r="K4781" s="42">
        <v>0</v>
      </c>
      <c r="L4781" s="42">
        <v>678.94</v>
      </c>
      <c r="M4781" s="44">
        <v>45138</v>
      </c>
      <c r="N4781" s="42">
        <f>H4781-K4781-L4781</f>
        <v>415.06999999999994</v>
      </c>
      <c r="O4781" s="42">
        <v>10</v>
      </c>
      <c r="P4781" s="45">
        <v>0.13</v>
      </c>
      <c r="Q4781" s="42">
        <v>1.1499999999999999</v>
      </c>
      <c r="R4781" s="42">
        <v>8.85</v>
      </c>
      <c r="S4781" s="42">
        <v>406.22</v>
      </c>
      <c r="T4781" s="38">
        <v>2506</v>
      </c>
      <c r="U4781" s="14">
        <f>S4781/H4781</f>
        <v>0.37131287648193345</v>
      </c>
      <c r="V4781" s="19"/>
      <c r="W4781" s="19"/>
      <c r="X4781" s="37" t="s">
        <v>3461</v>
      </c>
    </row>
    <row r="4782" spans="1:37" ht="16.5" customHeight="1">
      <c r="A4782" s="38">
        <v>122</v>
      </c>
      <c r="B4782" s="39">
        <v>50099</v>
      </c>
      <c r="C4782" s="38">
        <v>10297842</v>
      </c>
      <c r="D4782" s="40" t="s">
        <v>702</v>
      </c>
      <c r="E4782" s="38">
        <v>1</v>
      </c>
      <c r="F4782" s="38">
        <v>60</v>
      </c>
      <c r="G4782" s="38" t="s">
        <v>23</v>
      </c>
      <c r="H4782" s="42">
        <v>4031.08</v>
      </c>
      <c r="I4782" s="2"/>
      <c r="J4782" s="44">
        <v>43827</v>
      </c>
      <c r="K4782" s="42">
        <v>0</v>
      </c>
      <c r="L4782" s="42">
        <v>2489.19</v>
      </c>
      <c r="M4782" s="44">
        <v>45016</v>
      </c>
      <c r="N4782" s="42">
        <f>H4782-K4782-L4782</f>
        <v>1541.8899999999999</v>
      </c>
      <c r="O4782" s="42">
        <v>50</v>
      </c>
      <c r="P4782" s="45">
        <v>0.13</v>
      </c>
      <c r="Q4782" s="42">
        <v>5.75</v>
      </c>
      <c r="R4782" s="42">
        <v>44.25</v>
      </c>
      <c r="S4782" s="42">
        <v>1497.64</v>
      </c>
      <c r="T4782" s="38">
        <v>5000</v>
      </c>
      <c r="U4782" s="14">
        <f>S4782/H4782</f>
        <v>0.37152326423687948</v>
      </c>
      <c r="V4782" s="19"/>
      <c r="W4782" s="19"/>
      <c r="X4782" s="37" t="s">
        <v>3468</v>
      </c>
    </row>
    <row r="4783" spans="1:37" ht="16.5" customHeight="1">
      <c r="A4783" s="38">
        <v>11</v>
      </c>
      <c r="B4783" s="39">
        <v>10727</v>
      </c>
      <c r="C4783" s="38">
        <v>10311088</v>
      </c>
      <c r="D4783" s="40" t="s">
        <v>229</v>
      </c>
      <c r="E4783" s="38">
        <v>2</v>
      </c>
      <c r="F4783" s="38">
        <v>74</v>
      </c>
      <c r="G4783" s="38" t="s">
        <v>23</v>
      </c>
      <c r="H4783" s="42">
        <v>4188.03</v>
      </c>
      <c r="I4783" s="56"/>
      <c r="J4783" s="44">
        <v>43613</v>
      </c>
      <c r="K4783" s="42">
        <v>0</v>
      </c>
      <c r="L4783" s="42">
        <v>2631.42</v>
      </c>
      <c r="M4783" s="44">
        <v>45169</v>
      </c>
      <c r="N4783" s="42">
        <f>H4783-K4783-L4783</f>
        <v>1556.6099999999997</v>
      </c>
      <c r="O4783" s="42">
        <v>0</v>
      </c>
      <c r="P4783" s="45">
        <v>0.13</v>
      </c>
      <c r="Q4783" s="42">
        <v>0</v>
      </c>
      <c r="R4783" s="42">
        <v>0</v>
      </c>
      <c r="S4783" s="42">
        <v>1556.61</v>
      </c>
      <c r="T4783" s="38">
        <v>5000</v>
      </c>
      <c r="U4783" s="14">
        <f>S4783/H4783</f>
        <v>0.37168071861949414</v>
      </c>
      <c r="V4783" s="19"/>
      <c r="W4783" s="19"/>
      <c r="X4783" s="37" t="s">
        <v>3471</v>
      </c>
    </row>
    <row r="4784" spans="1:37" ht="16.5" customHeight="1">
      <c r="A4784" s="38">
        <v>84</v>
      </c>
      <c r="B4784" s="39">
        <v>50099</v>
      </c>
      <c r="C4784" s="38">
        <v>10297316</v>
      </c>
      <c r="D4784" s="40" t="s">
        <v>301</v>
      </c>
      <c r="E4784" s="38">
        <v>1</v>
      </c>
      <c r="F4784" s="38">
        <v>120</v>
      </c>
      <c r="G4784" s="38" t="s">
        <v>21</v>
      </c>
      <c r="H4784" s="42">
        <v>30073.46</v>
      </c>
      <c r="I4784" s="2"/>
      <c r="J4784" s="44">
        <v>42881</v>
      </c>
      <c r="K4784" s="42">
        <v>0</v>
      </c>
      <c r="L4784" s="42">
        <v>16665.64</v>
      </c>
      <c r="M4784" s="44">
        <v>45016</v>
      </c>
      <c r="N4784" s="42">
        <f>H4784-K4784-L4784</f>
        <v>13407.82</v>
      </c>
      <c r="O4784" s="42">
        <v>2500</v>
      </c>
      <c r="P4784" s="45">
        <v>0.13</v>
      </c>
      <c r="Q4784" s="42">
        <v>287.61</v>
      </c>
      <c r="R4784" s="42">
        <v>2212.39</v>
      </c>
      <c r="S4784" s="42">
        <v>11195.43</v>
      </c>
      <c r="T4784" s="38">
        <v>2005</v>
      </c>
      <c r="U4784" s="14">
        <f>S4784/H4784</f>
        <v>0.37226943624045922</v>
      </c>
      <c r="V4784" s="19"/>
      <c r="W4784" s="19"/>
      <c r="X4784" s="37" t="s">
        <v>3468</v>
      </c>
    </row>
    <row r="4785" spans="1:37" ht="16.5" customHeight="1">
      <c r="A4785" s="38">
        <v>9</v>
      </c>
      <c r="B4785" s="39">
        <v>10876</v>
      </c>
      <c r="C4785" s="38">
        <v>10322961</v>
      </c>
      <c r="D4785" s="40" t="s">
        <v>1203</v>
      </c>
      <c r="E4785" s="38">
        <v>1</v>
      </c>
      <c r="F4785" s="38">
        <v>51</v>
      </c>
      <c r="G4785" s="38" t="s">
        <v>23</v>
      </c>
      <c r="H4785" s="42">
        <v>507.3</v>
      </c>
      <c r="I4785" s="53"/>
      <c r="J4785" s="44">
        <v>44165</v>
      </c>
      <c r="K4785" s="42">
        <v>9.9499999999999993</v>
      </c>
      <c r="L4785" s="42">
        <v>308.39999999999998</v>
      </c>
      <c r="M4785" s="44">
        <v>45138</v>
      </c>
      <c r="N4785" s="42">
        <f>H4785-K4785-L4785</f>
        <v>188.95000000000005</v>
      </c>
      <c r="O4785" s="42">
        <v>0</v>
      </c>
      <c r="P4785" s="45">
        <v>0.13</v>
      </c>
      <c r="Q4785" s="42">
        <v>0</v>
      </c>
      <c r="R4785" s="42">
        <v>0</v>
      </c>
      <c r="S4785" s="42">
        <v>188.95</v>
      </c>
      <c r="T4785" s="38">
        <v>5000</v>
      </c>
      <c r="U4785" s="14">
        <f>S4785/H4785</f>
        <v>0.37246205401143306</v>
      </c>
      <c r="V4785" s="19"/>
      <c r="W4785" s="19"/>
      <c r="X4785" s="37" t="s">
        <v>3476</v>
      </c>
    </row>
    <row r="4786" spans="1:37" ht="16.5" customHeight="1">
      <c r="A4786" s="38">
        <v>192</v>
      </c>
      <c r="B4786" s="39">
        <v>10730</v>
      </c>
      <c r="C4786" s="38">
        <v>10321591</v>
      </c>
      <c r="D4786" s="40" t="s">
        <v>370</v>
      </c>
      <c r="E4786" s="58">
        <v>8</v>
      </c>
      <c r="F4786" s="38">
        <v>59</v>
      </c>
      <c r="G4786" s="38" t="s">
        <v>23</v>
      </c>
      <c r="H4786" s="42">
        <v>9190.7900000000009</v>
      </c>
      <c r="I4786" s="57"/>
      <c r="J4786" s="44">
        <v>44074</v>
      </c>
      <c r="K4786" s="42">
        <v>155.77000000000001</v>
      </c>
      <c r="L4786" s="42">
        <v>5607.91</v>
      </c>
      <c r="M4786" s="44">
        <v>45199</v>
      </c>
      <c r="N4786" s="42">
        <f>H4786-K4786-L4786</f>
        <v>3427.1100000000006</v>
      </c>
      <c r="O4786" s="42">
        <v>0</v>
      </c>
      <c r="P4786" s="45">
        <v>0.13</v>
      </c>
      <c r="Q4786" s="42">
        <v>0</v>
      </c>
      <c r="R4786" s="42">
        <v>0</v>
      </c>
      <c r="S4786" s="42">
        <f>N4786-R4786</f>
        <v>3427.1100000000006</v>
      </c>
      <c r="T4786" s="38">
        <v>5000</v>
      </c>
      <c r="U4786" s="14">
        <f>S4786/H4786</f>
        <v>0.37288524707886922</v>
      </c>
      <c r="V4786" s="19"/>
      <c r="W4786" s="19"/>
      <c r="X4786" s="37" t="s">
        <v>3459</v>
      </c>
    </row>
    <row r="4787" spans="1:37" ht="16.5" customHeight="1">
      <c r="A4787" s="38">
        <v>33</v>
      </c>
      <c r="B4787" s="39">
        <v>10727</v>
      </c>
      <c r="C4787" s="38">
        <v>10321587</v>
      </c>
      <c r="D4787" s="40" t="s">
        <v>336</v>
      </c>
      <c r="E4787" s="58">
        <v>10</v>
      </c>
      <c r="F4787" s="38">
        <v>59</v>
      </c>
      <c r="G4787" s="38" t="s">
        <v>36</v>
      </c>
      <c r="H4787" s="42">
        <v>4018.44</v>
      </c>
      <c r="I4787" s="57"/>
      <c r="J4787" s="44">
        <v>44074</v>
      </c>
      <c r="K4787" s="42">
        <v>68.11</v>
      </c>
      <c r="L4787" s="42">
        <v>2451.91</v>
      </c>
      <c r="M4787" s="44">
        <v>45199</v>
      </c>
      <c r="N4787" s="42">
        <f>H4787-K4787-L4787</f>
        <v>1498.42</v>
      </c>
      <c r="O4787" s="42">
        <v>0</v>
      </c>
      <c r="P4787" s="45">
        <v>0.13</v>
      </c>
      <c r="Q4787" s="42">
        <v>0</v>
      </c>
      <c r="R4787" s="42">
        <v>0</v>
      </c>
      <c r="S4787" s="42">
        <f>N4787</f>
        <v>1498.42</v>
      </c>
      <c r="T4787" s="38">
        <v>5000</v>
      </c>
      <c r="U4787" s="14">
        <f>S4787/H4787</f>
        <v>0.37288599556046625</v>
      </c>
      <c r="V4787" s="19"/>
      <c r="W4787" s="19"/>
      <c r="X4787" s="37" t="s">
        <v>3471</v>
      </c>
    </row>
    <row r="4788" spans="1:37" ht="16.5" customHeight="1">
      <c r="A4788" s="38">
        <v>102</v>
      </c>
      <c r="B4788" s="39">
        <v>50099</v>
      </c>
      <c r="C4788" s="38">
        <v>10297813</v>
      </c>
      <c r="D4788" s="40" t="s">
        <v>2562</v>
      </c>
      <c r="E4788" s="38">
        <v>2</v>
      </c>
      <c r="F4788" s="38">
        <v>60</v>
      </c>
      <c r="G4788" s="38" t="s">
        <v>23</v>
      </c>
      <c r="H4788" s="42">
        <v>910.97</v>
      </c>
      <c r="I4788" s="2"/>
      <c r="J4788" s="44">
        <v>43827</v>
      </c>
      <c r="K4788" s="42">
        <v>0</v>
      </c>
      <c r="L4788" s="42">
        <v>562.42999999999995</v>
      </c>
      <c r="M4788" s="44">
        <v>45016</v>
      </c>
      <c r="N4788" s="42">
        <f>H4788-K4788-L4788</f>
        <v>348.54000000000008</v>
      </c>
      <c r="O4788" s="42">
        <v>10</v>
      </c>
      <c r="P4788" s="45">
        <v>0.13</v>
      </c>
      <c r="Q4788" s="42">
        <v>1.1499999999999999</v>
      </c>
      <c r="R4788" s="42">
        <v>8.85</v>
      </c>
      <c r="S4788" s="42">
        <v>339.69</v>
      </c>
      <c r="T4788" s="38">
        <v>5000</v>
      </c>
      <c r="U4788" s="14">
        <f>S4788/H4788</f>
        <v>0.37288824000790366</v>
      </c>
      <c r="V4788" s="19"/>
      <c r="W4788" s="19"/>
      <c r="X4788" s="37" t="s">
        <v>3468</v>
      </c>
    </row>
    <row r="4789" spans="1:37" ht="16.5" customHeight="1">
      <c r="A4789" s="38">
        <v>32</v>
      </c>
      <c r="B4789" s="39">
        <v>10727</v>
      </c>
      <c r="C4789" s="38">
        <v>10321586</v>
      </c>
      <c r="D4789" s="40" t="s">
        <v>335</v>
      </c>
      <c r="E4789" s="58">
        <v>5</v>
      </c>
      <c r="F4789" s="38">
        <v>59</v>
      </c>
      <c r="G4789" s="38" t="s">
        <v>36</v>
      </c>
      <c r="H4789" s="42">
        <v>5196.2299999999996</v>
      </c>
      <c r="I4789" s="57"/>
      <c r="J4789" s="44">
        <v>44074</v>
      </c>
      <c r="K4789" s="42">
        <v>88.07</v>
      </c>
      <c r="L4789" s="42">
        <v>3170.54</v>
      </c>
      <c r="M4789" s="44">
        <v>45199</v>
      </c>
      <c r="N4789" s="42">
        <f>H4789-K4789-L4789</f>
        <v>1937.62</v>
      </c>
      <c r="O4789" s="42">
        <v>0</v>
      </c>
      <c r="P4789" s="45">
        <v>0.13</v>
      </c>
      <c r="Q4789" s="42">
        <v>0</v>
      </c>
      <c r="R4789" s="42">
        <v>0</v>
      </c>
      <c r="S4789" s="42">
        <f>N4789</f>
        <v>1937.62</v>
      </c>
      <c r="T4789" s="38">
        <v>5000</v>
      </c>
      <c r="U4789" s="14">
        <f>S4789/H4789</f>
        <v>0.37288957571162168</v>
      </c>
      <c r="V4789" s="19"/>
      <c r="W4789" s="19"/>
      <c r="X4789" s="37" t="s">
        <v>3471</v>
      </c>
    </row>
    <row r="4790" spans="1:37" ht="16.5" customHeight="1">
      <c r="A4790" s="38">
        <v>555</v>
      </c>
      <c r="B4790" s="39">
        <v>40712</v>
      </c>
      <c r="C4790" s="38">
        <v>10303870</v>
      </c>
      <c r="D4790" s="40" t="s">
        <v>1694</v>
      </c>
      <c r="E4790" s="38">
        <v>1</v>
      </c>
      <c r="F4790" s="38">
        <v>78</v>
      </c>
      <c r="G4790" s="38" t="s">
        <v>23</v>
      </c>
      <c r="H4790" s="42">
        <v>3247.86</v>
      </c>
      <c r="I4790" s="55"/>
      <c r="J4790" s="44">
        <v>43493</v>
      </c>
      <c r="K4790" s="42">
        <v>0</v>
      </c>
      <c r="L4790" s="42">
        <v>2036.37</v>
      </c>
      <c r="M4790" s="44">
        <v>45138</v>
      </c>
      <c r="N4790" s="42">
        <f>H4790-K4790-L4790</f>
        <v>1211.4900000000002</v>
      </c>
      <c r="O4790" s="42">
        <v>0</v>
      </c>
      <c r="P4790" s="45">
        <v>0.13</v>
      </c>
      <c r="Q4790" s="42">
        <v>0</v>
      </c>
      <c r="R4790" s="42">
        <v>0</v>
      </c>
      <c r="S4790" s="42">
        <v>1211.49</v>
      </c>
      <c r="T4790" s="38">
        <v>2101</v>
      </c>
      <c r="U4790" s="14">
        <f>S4790/H4790</f>
        <v>0.37301176774860983</v>
      </c>
      <c r="V4790" s="19"/>
      <c r="W4790" s="19"/>
      <c r="X4790" s="37" t="s">
        <v>3467</v>
      </c>
    </row>
    <row r="4791" spans="1:37" ht="16.5" customHeight="1">
      <c r="A4791" s="38">
        <v>216</v>
      </c>
      <c r="B4791" s="39">
        <v>10736</v>
      </c>
      <c r="C4791" s="38">
        <v>10284416</v>
      </c>
      <c r="D4791" s="40" t="s">
        <v>464</v>
      </c>
      <c r="E4791" s="31">
        <v>400</v>
      </c>
      <c r="F4791" s="38">
        <v>82</v>
      </c>
      <c r="G4791" s="38" t="s">
        <v>23</v>
      </c>
      <c r="H4791" s="42">
        <v>9652</v>
      </c>
      <c r="I4791" s="49"/>
      <c r="J4791" s="44">
        <v>43367</v>
      </c>
      <c r="K4791" s="42">
        <v>0</v>
      </c>
      <c r="L4791" s="42">
        <v>6049.2</v>
      </c>
      <c r="M4791" s="44">
        <v>45107</v>
      </c>
      <c r="N4791" s="42">
        <f>H4791-K4791-L4791</f>
        <v>3602.8</v>
      </c>
      <c r="O4791" s="42">
        <v>0</v>
      </c>
      <c r="P4791" s="45">
        <v>0.13</v>
      </c>
      <c r="Q4791" s="42">
        <v>0</v>
      </c>
      <c r="R4791" s="42">
        <v>0</v>
      </c>
      <c r="S4791" s="42">
        <f>N4791-R4791</f>
        <v>3602.8</v>
      </c>
      <c r="T4791" s="38">
        <v>2506</v>
      </c>
      <c r="U4791" s="14">
        <f>S4791/H4791</f>
        <v>0.37326978864484045</v>
      </c>
      <c r="V4791" s="19"/>
      <c r="W4791" s="19"/>
      <c r="X4791" s="37" t="s">
        <v>3461</v>
      </c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</row>
    <row r="4792" spans="1:37" ht="16.5" customHeight="1">
      <c r="A4792" s="38">
        <v>213</v>
      </c>
      <c r="B4792" s="39">
        <v>10736</v>
      </c>
      <c r="C4792" s="38">
        <v>10284410</v>
      </c>
      <c r="D4792" s="40" t="s">
        <v>343</v>
      </c>
      <c r="E4792" s="31">
        <v>6</v>
      </c>
      <c r="F4792" s="38">
        <v>82</v>
      </c>
      <c r="G4792" s="38" t="s">
        <v>23</v>
      </c>
      <c r="H4792" s="42">
        <v>2280</v>
      </c>
      <c r="I4792" s="49"/>
      <c r="J4792" s="44">
        <v>43367</v>
      </c>
      <c r="K4792" s="42">
        <v>0</v>
      </c>
      <c r="L4792" s="42">
        <v>1428.91</v>
      </c>
      <c r="M4792" s="44">
        <v>45107</v>
      </c>
      <c r="N4792" s="42">
        <f>H4792-K4792-L4792</f>
        <v>851.08999999999992</v>
      </c>
      <c r="O4792" s="42">
        <v>0</v>
      </c>
      <c r="P4792" s="45">
        <v>0.13</v>
      </c>
      <c r="Q4792" s="42">
        <v>0</v>
      </c>
      <c r="R4792" s="42">
        <v>0</v>
      </c>
      <c r="S4792" s="42">
        <f>N4792-R4792</f>
        <v>851.08999999999992</v>
      </c>
      <c r="T4792" s="38">
        <v>2506</v>
      </c>
      <c r="U4792" s="14">
        <f>S4792/H4792</f>
        <v>0.37328508771929819</v>
      </c>
      <c r="V4792" s="19"/>
      <c r="W4792" s="19"/>
      <c r="X4792" s="37" t="s">
        <v>3461</v>
      </c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</row>
    <row r="4793" spans="1:37" ht="16.5" customHeight="1">
      <c r="A4793" s="38">
        <v>69</v>
      </c>
      <c r="B4793" s="39">
        <v>10705</v>
      </c>
      <c r="C4793" s="38">
        <v>10279228</v>
      </c>
      <c r="D4793" s="40" t="s">
        <v>87</v>
      </c>
      <c r="E4793" s="38">
        <v>11</v>
      </c>
      <c r="F4793" s="38">
        <v>81</v>
      </c>
      <c r="G4793" s="38" t="s">
        <v>23</v>
      </c>
      <c r="H4793" s="42">
        <v>21623.91</v>
      </c>
      <c r="I4793" s="57"/>
      <c r="J4793" s="44">
        <v>43401</v>
      </c>
      <c r="K4793" s="42">
        <v>0</v>
      </c>
      <c r="L4793" s="42">
        <v>13549.6</v>
      </c>
      <c r="M4793" s="44">
        <v>45199</v>
      </c>
      <c r="N4793" s="42">
        <v>8074.31</v>
      </c>
      <c r="O4793" s="42">
        <v>0</v>
      </c>
      <c r="P4793" s="45">
        <v>0.13</v>
      </c>
      <c r="Q4793" s="42">
        <v>0</v>
      </c>
      <c r="R4793" s="42">
        <v>0</v>
      </c>
      <c r="S4793" s="42">
        <v>8074.31</v>
      </c>
      <c r="T4793" s="38">
        <v>2506</v>
      </c>
      <c r="U4793" s="14">
        <f>S4793/H4793</f>
        <v>0.37339731806134968</v>
      </c>
      <c r="V4793" s="19"/>
      <c r="W4793" s="19"/>
      <c r="X4793" s="37" t="s">
        <v>3456</v>
      </c>
    </row>
    <row r="4794" spans="1:37" ht="16.5" customHeight="1">
      <c r="A4794" s="38">
        <v>81</v>
      </c>
      <c r="B4794" s="39">
        <v>50099</v>
      </c>
      <c r="C4794" s="38">
        <v>10297450</v>
      </c>
      <c r="D4794" s="40" t="s">
        <v>901</v>
      </c>
      <c r="E4794" s="38">
        <v>1</v>
      </c>
      <c r="F4794" s="38">
        <v>60</v>
      </c>
      <c r="G4794" s="38" t="s">
        <v>23</v>
      </c>
      <c r="H4794" s="42">
        <v>1002.08</v>
      </c>
      <c r="I4794" s="2"/>
      <c r="J4794" s="44">
        <v>43827</v>
      </c>
      <c r="K4794" s="42">
        <v>0</v>
      </c>
      <c r="L4794" s="42">
        <v>618.76</v>
      </c>
      <c r="M4794" s="44">
        <v>45016</v>
      </c>
      <c r="N4794" s="42">
        <f>H4794-K4794-L4794</f>
        <v>383.32000000000005</v>
      </c>
      <c r="O4794" s="42">
        <v>10</v>
      </c>
      <c r="P4794" s="45">
        <v>0.13</v>
      </c>
      <c r="Q4794" s="42">
        <v>1.1499999999999999</v>
      </c>
      <c r="R4794" s="42">
        <v>8.85</v>
      </c>
      <c r="S4794" s="42">
        <v>374.47</v>
      </c>
      <c r="T4794" s="38">
        <v>5000</v>
      </c>
      <c r="U4794" s="14">
        <f>S4794/H4794</f>
        <v>0.37369271914418012</v>
      </c>
      <c r="V4794" s="19"/>
      <c r="W4794" s="19"/>
      <c r="X4794" s="37" t="s">
        <v>3468</v>
      </c>
    </row>
    <row r="4795" spans="1:37" ht="16.5" customHeight="1">
      <c r="A4795" s="38"/>
      <c r="B4795" s="82">
        <v>40708</v>
      </c>
      <c r="C4795" s="82">
        <v>10278863</v>
      </c>
      <c r="D4795" s="86" t="s">
        <v>584</v>
      </c>
      <c r="E4795" s="85">
        <v>1</v>
      </c>
      <c r="F4795" s="85">
        <v>120</v>
      </c>
      <c r="G4795" s="85" t="s">
        <v>21</v>
      </c>
      <c r="H4795" s="42">
        <v>621609.73</v>
      </c>
      <c r="I4795" s="79"/>
      <c r="J4795" s="44">
        <v>42521</v>
      </c>
      <c r="K4795" s="42">
        <v>0</v>
      </c>
      <c r="L4795" s="42">
        <v>388765.14</v>
      </c>
      <c r="M4795" s="44">
        <v>44926</v>
      </c>
      <c r="N4795" s="42">
        <v>232844.59</v>
      </c>
      <c r="O4795" s="42">
        <v>0</v>
      </c>
      <c r="P4795" s="45">
        <v>0.13</v>
      </c>
      <c r="Q4795" s="42">
        <v>0</v>
      </c>
      <c r="R4795" s="42">
        <v>0</v>
      </c>
      <c r="S4795" s="42">
        <v>232844.59</v>
      </c>
      <c r="T4795" s="85">
        <v>5000</v>
      </c>
      <c r="U4795" s="14">
        <v>0.37458324534270082</v>
      </c>
      <c r="V4795" s="19" t="s">
        <v>3493</v>
      </c>
      <c r="W4795" s="19">
        <v>-2009.8</v>
      </c>
      <c r="X4795" s="37" t="s">
        <v>3467</v>
      </c>
    </row>
    <row r="4796" spans="1:37" ht="16.5" customHeight="1">
      <c r="A4796" s="38">
        <v>5</v>
      </c>
      <c r="B4796" s="39">
        <v>10727</v>
      </c>
      <c r="C4796" s="38">
        <v>10311510</v>
      </c>
      <c r="D4796" s="40" t="s">
        <v>2382</v>
      </c>
      <c r="E4796" s="38">
        <v>1</v>
      </c>
      <c r="F4796" s="38">
        <v>120</v>
      </c>
      <c r="G4796" s="38" t="s">
        <v>21</v>
      </c>
      <c r="H4796" s="42">
        <v>151811.96</v>
      </c>
      <c r="I4796" s="2"/>
      <c r="J4796" s="44">
        <v>42625</v>
      </c>
      <c r="K4796" s="42">
        <v>0</v>
      </c>
      <c r="L4796" s="42">
        <v>94945.57</v>
      </c>
      <c r="M4796" s="44">
        <v>45046</v>
      </c>
      <c r="N4796" s="42">
        <f>H4796-K4796-L4796</f>
        <v>56866.389999999985</v>
      </c>
      <c r="O4796" s="42">
        <v>0</v>
      </c>
      <c r="P4796" s="45">
        <v>0.13</v>
      </c>
      <c r="Q4796" s="42">
        <v>0</v>
      </c>
      <c r="R4796" s="42">
        <v>0</v>
      </c>
      <c r="S4796" s="42">
        <v>56866.39</v>
      </c>
      <c r="T4796" s="38">
        <v>5000</v>
      </c>
      <c r="U4796" s="14">
        <f>S4796/H4796</f>
        <v>0.37458438715895642</v>
      </c>
      <c r="V4796" s="19"/>
      <c r="W4796" s="19"/>
      <c r="X4796" s="37" t="s">
        <v>3471</v>
      </c>
    </row>
    <row r="4797" spans="1:37" ht="16.5" customHeight="1">
      <c r="A4797" s="38">
        <v>279</v>
      </c>
      <c r="B4797" s="39">
        <v>10741</v>
      </c>
      <c r="C4797" s="38">
        <v>10281798</v>
      </c>
      <c r="D4797" s="40" t="s">
        <v>493</v>
      </c>
      <c r="E4797" s="38">
        <v>1</v>
      </c>
      <c r="F4797" s="38">
        <v>120</v>
      </c>
      <c r="G4797" s="38" t="s">
        <v>262</v>
      </c>
      <c r="H4797" s="42">
        <v>112820.75</v>
      </c>
      <c r="I4797" s="55"/>
      <c r="J4797" s="44">
        <v>42735</v>
      </c>
      <c r="K4797" s="42">
        <v>0</v>
      </c>
      <c r="L4797" s="42">
        <v>70559.789999999994</v>
      </c>
      <c r="M4797" s="44">
        <v>45138</v>
      </c>
      <c r="N4797" s="42">
        <f>H4797-K4797-L4797</f>
        <v>42260.960000000006</v>
      </c>
      <c r="O4797" s="42">
        <v>0</v>
      </c>
      <c r="P4797" s="45">
        <v>0.13</v>
      </c>
      <c r="Q4797" s="42">
        <v>0</v>
      </c>
      <c r="R4797" s="42">
        <v>0</v>
      </c>
      <c r="S4797" s="42">
        <f>N4797-R4797</f>
        <v>42260.960000000006</v>
      </c>
      <c r="T4797" s="38">
        <v>5000</v>
      </c>
      <c r="U4797" s="14">
        <f>S4797/H4797</f>
        <v>0.37458499433836423</v>
      </c>
      <c r="V4797" s="19"/>
      <c r="W4797" s="19"/>
      <c r="X4797" s="37" t="s">
        <v>3462</v>
      </c>
    </row>
    <row r="4798" spans="1:37" ht="16.5" customHeight="1">
      <c r="A4798" s="38">
        <v>280</v>
      </c>
      <c r="B4798" s="39">
        <v>10741</v>
      </c>
      <c r="C4798" s="38">
        <v>10281799</v>
      </c>
      <c r="D4798" s="40" t="s">
        <v>495</v>
      </c>
      <c r="E4798" s="38">
        <v>1</v>
      </c>
      <c r="F4798" s="38">
        <v>120</v>
      </c>
      <c r="G4798" s="38" t="s">
        <v>262</v>
      </c>
      <c r="H4798" s="42">
        <v>56603.77</v>
      </c>
      <c r="I4798" s="55"/>
      <c r="J4798" s="44">
        <v>42735</v>
      </c>
      <c r="K4798" s="42">
        <v>0</v>
      </c>
      <c r="L4798" s="42">
        <v>35400.78</v>
      </c>
      <c r="M4798" s="44">
        <v>45138</v>
      </c>
      <c r="N4798" s="42">
        <f>H4798-K4798-L4798</f>
        <v>21202.989999999998</v>
      </c>
      <c r="O4798" s="42">
        <v>0</v>
      </c>
      <c r="P4798" s="45">
        <v>0.13</v>
      </c>
      <c r="Q4798" s="42">
        <v>0</v>
      </c>
      <c r="R4798" s="42">
        <v>0</v>
      </c>
      <c r="S4798" s="42">
        <f>N4798-R4798</f>
        <v>21202.989999999998</v>
      </c>
      <c r="T4798" s="38">
        <v>5000</v>
      </c>
      <c r="U4798" s="14">
        <f>S4798/H4798</f>
        <v>0.3745861803904581</v>
      </c>
      <c r="V4798" s="19"/>
      <c r="W4798" s="19"/>
      <c r="X4798" s="37" t="s">
        <v>3462</v>
      </c>
    </row>
    <row r="4799" spans="1:37" ht="16.5" customHeight="1">
      <c r="A4799" s="38">
        <v>591</v>
      </c>
      <c r="B4799" s="39">
        <v>10736</v>
      </c>
      <c r="C4799" s="38">
        <v>10284220</v>
      </c>
      <c r="D4799" s="40" t="s">
        <v>1487</v>
      </c>
      <c r="E4799" s="38">
        <v>1</v>
      </c>
      <c r="F4799" s="38">
        <v>120</v>
      </c>
      <c r="G4799" s="38" t="s">
        <v>262</v>
      </c>
      <c r="H4799" s="42">
        <v>114744.19</v>
      </c>
      <c r="I4799" s="55"/>
      <c r="J4799" s="44">
        <v>42759</v>
      </c>
      <c r="K4799" s="42">
        <v>0</v>
      </c>
      <c r="L4799" s="42">
        <v>70854.460000000006</v>
      </c>
      <c r="M4799" s="44">
        <v>45138</v>
      </c>
      <c r="N4799" s="42">
        <f>H4799-K4799-L4799</f>
        <v>43889.729999999996</v>
      </c>
      <c r="O4799" s="42">
        <v>1000</v>
      </c>
      <c r="P4799" s="45">
        <v>0.13</v>
      </c>
      <c r="Q4799" s="42">
        <v>115.04</v>
      </c>
      <c r="R4799" s="42">
        <v>884.96</v>
      </c>
      <c r="S4799" s="42">
        <v>43004.77</v>
      </c>
      <c r="T4799" s="38">
        <v>5000</v>
      </c>
      <c r="U4799" s="14">
        <f>S4799/H4799</f>
        <v>0.37478821367774695</v>
      </c>
      <c r="V4799" s="19"/>
      <c r="W4799" s="19"/>
      <c r="X4799" s="37" t="s">
        <v>3461</v>
      </c>
    </row>
    <row r="4800" spans="1:37" ht="16.5" customHeight="1">
      <c r="A4800" s="38">
        <v>121</v>
      </c>
      <c r="B4800" s="39">
        <v>50099</v>
      </c>
      <c r="C4800" s="38">
        <v>10297320</v>
      </c>
      <c r="D4800" s="40" t="s">
        <v>732</v>
      </c>
      <c r="E4800" s="38">
        <v>222</v>
      </c>
      <c r="F4800" s="38">
        <v>92</v>
      </c>
      <c r="G4800" s="38" t="s">
        <v>23</v>
      </c>
      <c r="H4800" s="42">
        <v>113848.26</v>
      </c>
      <c r="I4800" s="2"/>
      <c r="J4800" s="44">
        <v>43065</v>
      </c>
      <c r="K4800" s="42">
        <v>0</v>
      </c>
      <c r="L4800" s="42">
        <v>71142.509999999995</v>
      </c>
      <c r="M4800" s="44">
        <v>45016</v>
      </c>
      <c r="N4800" s="42">
        <f>H4800-K4800-L4800</f>
        <v>42705.75</v>
      </c>
      <c r="O4800" s="42">
        <v>0</v>
      </c>
      <c r="P4800" s="45">
        <v>0.13</v>
      </c>
      <c r="Q4800" s="42">
        <v>0</v>
      </c>
      <c r="R4800" s="42">
        <v>0</v>
      </c>
      <c r="S4800" s="42">
        <v>42705.75</v>
      </c>
      <c r="T4800" s="38">
        <v>5000</v>
      </c>
      <c r="U4800" s="14">
        <f>S4800/H4800</f>
        <v>0.37511113476833113</v>
      </c>
      <c r="V4800" s="19"/>
      <c r="W4800" s="19"/>
      <c r="X4800" s="37" t="s">
        <v>3468</v>
      </c>
    </row>
    <row r="4801" spans="1:37" ht="16.5" customHeight="1">
      <c r="A4801" s="38">
        <v>136</v>
      </c>
      <c r="B4801" s="39">
        <v>10741</v>
      </c>
      <c r="C4801" s="38">
        <v>10282171</v>
      </c>
      <c r="D4801" s="40" t="s">
        <v>1842</v>
      </c>
      <c r="E4801" s="38">
        <v>39</v>
      </c>
      <c r="F4801" s="38">
        <v>85</v>
      </c>
      <c r="G4801" s="38" t="s">
        <v>23</v>
      </c>
      <c r="H4801" s="42">
        <v>76666.59</v>
      </c>
      <c r="I4801" s="2"/>
      <c r="J4801" s="44">
        <v>43277</v>
      </c>
      <c r="K4801" s="42">
        <v>0</v>
      </c>
      <c r="L4801" s="42">
        <v>47847.37</v>
      </c>
      <c r="M4801" s="44">
        <v>45077</v>
      </c>
      <c r="N4801" s="42">
        <f>H4801-K4801-L4801</f>
        <v>28819.219999999994</v>
      </c>
      <c r="O4801" s="42">
        <v>0</v>
      </c>
      <c r="P4801" s="45">
        <v>0.13</v>
      </c>
      <c r="Q4801" s="42">
        <v>0</v>
      </c>
      <c r="R4801" s="42">
        <v>0</v>
      </c>
      <c r="S4801" s="42">
        <f>N4801-R4801</f>
        <v>28819.219999999994</v>
      </c>
      <c r="T4801" s="38">
        <v>2506</v>
      </c>
      <c r="U4801" s="14">
        <f>S4801/H4801</f>
        <v>0.37590324546846282</v>
      </c>
      <c r="V4801" s="19"/>
      <c r="W4801" s="19"/>
      <c r="X4801" s="37" t="s">
        <v>3462</v>
      </c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</row>
    <row r="4802" spans="1:37" ht="16.5" customHeight="1">
      <c r="A4802" s="38">
        <v>282</v>
      </c>
      <c r="B4802" s="39">
        <v>10800</v>
      </c>
      <c r="C4802" s="38">
        <v>10314845</v>
      </c>
      <c r="D4802" s="40" t="s">
        <v>1170</v>
      </c>
      <c r="E4802" s="38">
        <v>1</v>
      </c>
      <c r="F4802" s="38">
        <v>89</v>
      </c>
      <c r="G4802" s="38" t="s">
        <v>23</v>
      </c>
      <c r="H4802" s="42">
        <v>2142</v>
      </c>
      <c r="I4802" s="2"/>
      <c r="J4802" s="44">
        <v>43129</v>
      </c>
      <c r="K4802" s="42">
        <v>0</v>
      </c>
      <c r="L4802" s="42">
        <v>1336.52</v>
      </c>
      <c r="M4802" s="44">
        <v>45016</v>
      </c>
      <c r="N4802" s="42">
        <f>H4802-K4802-L4802</f>
        <v>805.48</v>
      </c>
      <c r="O4802" s="42">
        <v>0</v>
      </c>
      <c r="P4802" s="45">
        <v>0.13</v>
      </c>
      <c r="Q4802" s="42">
        <v>0</v>
      </c>
      <c r="R4802" s="42">
        <v>0</v>
      </c>
      <c r="S4802" s="42">
        <f>N4802-R4802</f>
        <v>805.48</v>
      </c>
      <c r="T4802" s="38">
        <v>2505</v>
      </c>
      <c r="U4802" s="14">
        <f>S4802/H4802</f>
        <v>0.37604108309990664</v>
      </c>
      <c r="V4802" s="19"/>
      <c r="W4802" s="19"/>
      <c r="X4802" s="37" t="s">
        <v>3465</v>
      </c>
    </row>
    <row r="4803" spans="1:37" ht="16.5" customHeight="1">
      <c r="A4803" s="38">
        <v>304</v>
      </c>
      <c r="B4803" s="39">
        <v>10800</v>
      </c>
      <c r="C4803" s="38">
        <v>10314884</v>
      </c>
      <c r="D4803" s="40" t="s">
        <v>2741</v>
      </c>
      <c r="E4803" s="38">
        <v>449</v>
      </c>
      <c r="F4803" s="38">
        <v>89</v>
      </c>
      <c r="G4803" s="38" t="s">
        <v>23</v>
      </c>
      <c r="H4803" s="42">
        <v>13679.54</v>
      </c>
      <c r="I4803" s="2"/>
      <c r="J4803" s="44">
        <v>43129</v>
      </c>
      <c r="K4803" s="42">
        <v>0</v>
      </c>
      <c r="L4803" s="42">
        <v>8535.2900000000009</v>
      </c>
      <c r="M4803" s="44">
        <v>45016</v>
      </c>
      <c r="N4803" s="42">
        <f>H4803-K4803-L4803</f>
        <v>5144.25</v>
      </c>
      <c r="O4803" s="42">
        <v>0</v>
      </c>
      <c r="P4803" s="45">
        <v>0.13</v>
      </c>
      <c r="Q4803" s="42">
        <v>0</v>
      </c>
      <c r="R4803" s="42">
        <v>0</v>
      </c>
      <c r="S4803" s="42">
        <f>N4803-R4803</f>
        <v>5144.25</v>
      </c>
      <c r="T4803" s="38">
        <v>2505</v>
      </c>
      <c r="U4803" s="14">
        <f>S4803/H4803</f>
        <v>0.37605431176779336</v>
      </c>
      <c r="V4803" s="19"/>
      <c r="W4803" s="19"/>
      <c r="X4803" s="37" t="s">
        <v>3465</v>
      </c>
    </row>
    <row r="4804" spans="1:37" ht="16.5" customHeight="1">
      <c r="A4804" s="38">
        <v>295</v>
      </c>
      <c r="B4804" s="39">
        <v>10800</v>
      </c>
      <c r="C4804" s="38">
        <v>10314859</v>
      </c>
      <c r="D4804" s="40" t="s">
        <v>2741</v>
      </c>
      <c r="E4804" s="38">
        <v>490</v>
      </c>
      <c r="F4804" s="38">
        <v>89</v>
      </c>
      <c r="G4804" s="38" t="s">
        <v>23</v>
      </c>
      <c r="H4804" s="42">
        <v>14919.96</v>
      </c>
      <c r="I4804" s="2"/>
      <c r="J4804" s="44">
        <v>43129</v>
      </c>
      <c r="K4804" s="42">
        <v>0</v>
      </c>
      <c r="L4804" s="42">
        <v>9309.19</v>
      </c>
      <c r="M4804" s="44">
        <v>45016</v>
      </c>
      <c r="N4804" s="42">
        <f>H4804-K4804-L4804</f>
        <v>5610.7699999999986</v>
      </c>
      <c r="O4804" s="42">
        <v>0</v>
      </c>
      <c r="P4804" s="45">
        <v>0.13</v>
      </c>
      <c r="Q4804" s="42">
        <v>0</v>
      </c>
      <c r="R4804" s="42">
        <v>0</v>
      </c>
      <c r="S4804" s="42">
        <f>N4804-R4804</f>
        <v>5610.7699999999986</v>
      </c>
      <c r="T4804" s="38">
        <v>2505</v>
      </c>
      <c r="U4804" s="14">
        <f>S4804/H4804</f>
        <v>0.37605797870771762</v>
      </c>
      <c r="V4804" s="19"/>
      <c r="W4804" s="19"/>
      <c r="X4804" s="37" t="s">
        <v>3465</v>
      </c>
    </row>
    <row r="4805" spans="1:37" ht="16.5" customHeight="1">
      <c r="A4805" s="38">
        <v>294</v>
      </c>
      <c r="B4805" s="39">
        <v>10800</v>
      </c>
      <c r="C4805" s="38">
        <v>10314857</v>
      </c>
      <c r="D4805" s="40" t="s">
        <v>2741</v>
      </c>
      <c r="E4805" s="38">
        <v>500</v>
      </c>
      <c r="F4805" s="38">
        <v>89</v>
      </c>
      <c r="G4805" s="38" t="s">
        <v>23</v>
      </c>
      <c r="H4805" s="42">
        <v>15231.11</v>
      </c>
      <c r="I4805" s="2"/>
      <c r="J4805" s="44">
        <v>43129</v>
      </c>
      <c r="K4805" s="42">
        <v>0</v>
      </c>
      <c r="L4805" s="42">
        <v>9503.31</v>
      </c>
      <c r="M4805" s="44">
        <v>45016</v>
      </c>
      <c r="N4805" s="42">
        <f>H4805-K4805-L4805</f>
        <v>5727.8000000000011</v>
      </c>
      <c r="O4805" s="42">
        <v>0</v>
      </c>
      <c r="P4805" s="45">
        <v>0.13</v>
      </c>
      <c r="Q4805" s="42">
        <v>0</v>
      </c>
      <c r="R4805" s="42">
        <v>0</v>
      </c>
      <c r="S4805" s="42">
        <f>N4805-R4805</f>
        <v>5727.8000000000011</v>
      </c>
      <c r="T4805" s="38">
        <v>2505</v>
      </c>
      <c r="U4805" s="14">
        <f>S4805/H4805</f>
        <v>0.37605926291649139</v>
      </c>
      <c r="V4805" s="19"/>
      <c r="W4805" s="19"/>
      <c r="X4805" s="37" t="s">
        <v>3465</v>
      </c>
    </row>
    <row r="4806" spans="1:37" ht="16.5" customHeight="1">
      <c r="A4806" s="38">
        <v>298</v>
      </c>
      <c r="B4806" s="39">
        <v>10800</v>
      </c>
      <c r="C4806" s="38">
        <v>10314868</v>
      </c>
      <c r="D4806" s="40" t="s">
        <v>2741</v>
      </c>
      <c r="E4806" s="38">
        <v>1000</v>
      </c>
      <c r="F4806" s="38">
        <v>89</v>
      </c>
      <c r="G4806" s="38" t="s">
        <v>23</v>
      </c>
      <c r="H4806" s="42">
        <v>30444.45</v>
      </c>
      <c r="I4806" s="2"/>
      <c r="J4806" s="44">
        <v>43129</v>
      </c>
      <c r="K4806" s="42">
        <v>0</v>
      </c>
      <c r="L4806" s="42">
        <v>18995.53</v>
      </c>
      <c r="M4806" s="44">
        <v>45016</v>
      </c>
      <c r="N4806" s="42">
        <f>H4806-K4806-L4806</f>
        <v>11448.920000000002</v>
      </c>
      <c r="O4806" s="42">
        <v>0</v>
      </c>
      <c r="P4806" s="45">
        <v>0.13</v>
      </c>
      <c r="Q4806" s="42">
        <v>0</v>
      </c>
      <c r="R4806" s="42">
        <v>0</v>
      </c>
      <c r="S4806" s="42">
        <f>N4806-R4806</f>
        <v>11448.920000000002</v>
      </c>
      <c r="T4806" s="38">
        <v>2505</v>
      </c>
      <c r="U4806" s="14">
        <f>S4806/H4806</f>
        <v>0.37605934743442571</v>
      </c>
      <c r="V4806" s="19"/>
      <c r="W4806" s="19"/>
      <c r="X4806" s="37" t="s">
        <v>3465</v>
      </c>
    </row>
    <row r="4807" spans="1:37" ht="16.5" customHeight="1">
      <c r="A4807" s="38">
        <v>299</v>
      </c>
      <c r="B4807" s="39">
        <v>10800</v>
      </c>
      <c r="C4807" s="38">
        <v>10314869</v>
      </c>
      <c r="D4807" s="40" t="s">
        <v>2741</v>
      </c>
      <c r="E4807" s="38">
        <v>1000</v>
      </c>
      <c r="F4807" s="38">
        <v>89</v>
      </c>
      <c r="G4807" s="38" t="s">
        <v>23</v>
      </c>
      <c r="H4807" s="42">
        <v>30444.45</v>
      </c>
      <c r="I4807" s="2"/>
      <c r="J4807" s="44">
        <v>43129</v>
      </c>
      <c r="K4807" s="42">
        <v>0</v>
      </c>
      <c r="L4807" s="42">
        <v>18995.53</v>
      </c>
      <c r="M4807" s="44">
        <v>45016</v>
      </c>
      <c r="N4807" s="42">
        <f>H4807-K4807-L4807</f>
        <v>11448.920000000002</v>
      </c>
      <c r="O4807" s="42">
        <v>0</v>
      </c>
      <c r="P4807" s="45">
        <v>0.13</v>
      </c>
      <c r="Q4807" s="42">
        <v>0</v>
      </c>
      <c r="R4807" s="42">
        <v>0</v>
      </c>
      <c r="S4807" s="42">
        <f>N4807-R4807</f>
        <v>11448.920000000002</v>
      </c>
      <c r="T4807" s="38">
        <v>2505</v>
      </c>
      <c r="U4807" s="14">
        <f>S4807/H4807</f>
        <v>0.37605934743442571</v>
      </c>
      <c r="V4807" s="19"/>
      <c r="W4807" s="19"/>
      <c r="X4807" s="37" t="s">
        <v>3465</v>
      </c>
    </row>
    <row r="4808" spans="1:37" ht="16.5" customHeight="1">
      <c r="A4808" s="38">
        <v>302</v>
      </c>
      <c r="B4808" s="39">
        <v>10800</v>
      </c>
      <c r="C4808" s="38">
        <v>10314874</v>
      </c>
      <c r="D4808" s="40" t="s">
        <v>2741</v>
      </c>
      <c r="E4808" s="38">
        <v>1000</v>
      </c>
      <c r="F4808" s="38">
        <v>89</v>
      </c>
      <c r="G4808" s="38" t="s">
        <v>23</v>
      </c>
      <c r="H4808" s="42">
        <v>30444.45</v>
      </c>
      <c r="I4808" s="2"/>
      <c r="J4808" s="44">
        <v>43129</v>
      </c>
      <c r="K4808" s="42">
        <v>0</v>
      </c>
      <c r="L4808" s="42">
        <v>18995.53</v>
      </c>
      <c r="M4808" s="44">
        <v>45016</v>
      </c>
      <c r="N4808" s="42">
        <f>H4808-K4808-L4808</f>
        <v>11448.920000000002</v>
      </c>
      <c r="O4808" s="42">
        <v>0</v>
      </c>
      <c r="P4808" s="45">
        <v>0.13</v>
      </c>
      <c r="Q4808" s="42">
        <v>0</v>
      </c>
      <c r="R4808" s="42">
        <v>0</v>
      </c>
      <c r="S4808" s="42">
        <f>N4808-R4808</f>
        <v>11448.920000000002</v>
      </c>
      <c r="T4808" s="38">
        <v>2505</v>
      </c>
      <c r="U4808" s="14">
        <f>S4808/H4808</f>
        <v>0.37605934743442571</v>
      </c>
      <c r="V4808" s="19"/>
      <c r="W4808" s="19"/>
      <c r="X4808" s="37" t="s">
        <v>3465</v>
      </c>
    </row>
    <row r="4809" spans="1:37" ht="16.5" customHeight="1">
      <c r="A4809" s="38">
        <v>301</v>
      </c>
      <c r="B4809" s="39">
        <v>10800</v>
      </c>
      <c r="C4809" s="38">
        <v>10314871</v>
      </c>
      <c r="D4809" s="40" t="s">
        <v>2741</v>
      </c>
      <c r="E4809" s="38">
        <v>926</v>
      </c>
      <c r="F4809" s="38">
        <v>89</v>
      </c>
      <c r="G4809" s="38" t="s">
        <v>23</v>
      </c>
      <c r="H4809" s="42">
        <v>28195.67</v>
      </c>
      <c r="I4809" s="2"/>
      <c r="J4809" s="44">
        <v>43129</v>
      </c>
      <c r="K4809" s="42">
        <v>0</v>
      </c>
      <c r="L4809" s="42">
        <v>17592.419999999998</v>
      </c>
      <c r="M4809" s="44">
        <v>45016</v>
      </c>
      <c r="N4809" s="42">
        <f>H4809-K4809-L4809</f>
        <v>10603.25</v>
      </c>
      <c r="O4809" s="42">
        <v>0</v>
      </c>
      <c r="P4809" s="45">
        <v>0.13</v>
      </c>
      <c r="Q4809" s="42">
        <v>0</v>
      </c>
      <c r="R4809" s="42">
        <v>0</v>
      </c>
      <c r="S4809" s="42">
        <f>N4809-R4809</f>
        <v>10603.25</v>
      </c>
      <c r="T4809" s="38">
        <v>2505</v>
      </c>
      <c r="U4809" s="14">
        <f>S4809/H4809</f>
        <v>0.37605951552135491</v>
      </c>
      <c r="V4809" s="19"/>
      <c r="W4809" s="19"/>
      <c r="X4809" s="37" t="s">
        <v>3465</v>
      </c>
    </row>
    <row r="4810" spans="1:37" ht="16.5" customHeight="1">
      <c r="A4810" s="38">
        <v>297</v>
      </c>
      <c r="B4810" s="39">
        <v>10800</v>
      </c>
      <c r="C4810" s="38">
        <v>10314866</v>
      </c>
      <c r="D4810" s="40" t="s">
        <v>2741</v>
      </c>
      <c r="E4810" s="38">
        <v>1000</v>
      </c>
      <c r="F4810" s="38">
        <v>89</v>
      </c>
      <c r="G4810" s="38" t="s">
        <v>23</v>
      </c>
      <c r="H4810" s="42">
        <v>30448.89</v>
      </c>
      <c r="I4810" s="2"/>
      <c r="J4810" s="44">
        <v>43129</v>
      </c>
      <c r="K4810" s="42">
        <v>0</v>
      </c>
      <c r="L4810" s="42">
        <v>18998.259999999998</v>
      </c>
      <c r="M4810" s="44">
        <v>45016</v>
      </c>
      <c r="N4810" s="42">
        <f>H4810-K4810-L4810</f>
        <v>11450.630000000001</v>
      </c>
      <c r="O4810" s="42">
        <v>0</v>
      </c>
      <c r="P4810" s="45">
        <v>0.13</v>
      </c>
      <c r="Q4810" s="42">
        <v>0</v>
      </c>
      <c r="R4810" s="42">
        <v>0</v>
      </c>
      <c r="S4810" s="42">
        <f>N4810-R4810</f>
        <v>11450.630000000001</v>
      </c>
      <c r="T4810" s="38">
        <v>2505</v>
      </c>
      <c r="U4810" s="14">
        <f>S4810/H4810</f>
        <v>0.37606067084875677</v>
      </c>
      <c r="V4810" s="19"/>
      <c r="W4810" s="19"/>
      <c r="X4810" s="37" t="s">
        <v>3465</v>
      </c>
    </row>
    <row r="4811" spans="1:37" ht="16.5" customHeight="1">
      <c r="A4811" s="38">
        <v>296</v>
      </c>
      <c r="B4811" s="39">
        <v>10800</v>
      </c>
      <c r="C4811" s="38">
        <v>10314861</v>
      </c>
      <c r="D4811" s="40" t="s">
        <v>2741</v>
      </c>
      <c r="E4811" s="38">
        <v>1000</v>
      </c>
      <c r="F4811" s="38">
        <v>89</v>
      </c>
      <c r="G4811" s="38" t="s">
        <v>23</v>
      </c>
      <c r="H4811" s="42">
        <v>30451.11</v>
      </c>
      <c r="I4811" s="2"/>
      <c r="J4811" s="44">
        <v>43129</v>
      </c>
      <c r="K4811" s="42">
        <v>0</v>
      </c>
      <c r="L4811" s="42">
        <v>18999.63</v>
      </c>
      <c r="M4811" s="44">
        <v>45016</v>
      </c>
      <c r="N4811" s="42">
        <f>H4811-K4811-L4811</f>
        <v>11451.48</v>
      </c>
      <c r="O4811" s="42">
        <v>0</v>
      </c>
      <c r="P4811" s="45">
        <v>0.13</v>
      </c>
      <c r="Q4811" s="42">
        <v>0</v>
      </c>
      <c r="R4811" s="42">
        <v>0</v>
      </c>
      <c r="S4811" s="42">
        <f>N4811-R4811</f>
        <v>11451.48</v>
      </c>
      <c r="T4811" s="38">
        <v>2505</v>
      </c>
      <c r="U4811" s="14">
        <f>S4811/H4811</f>
        <v>0.37606116821357249</v>
      </c>
      <c r="V4811" s="19"/>
      <c r="W4811" s="19"/>
      <c r="X4811" s="37" t="s">
        <v>3465</v>
      </c>
    </row>
    <row r="4812" spans="1:37" ht="16.5" customHeight="1">
      <c r="A4812" s="38">
        <v>303</v>
      </c>
      <c r="B4812" s="39">
        <v>10800</v>
      </c>
      <c r="C4812" s="38">
        <v>10314881</v>
      </c>
      <c r="D4812" s="40" t="s">
        <v>2741</v>
      </c>
      <c r="E4812" s="38">
        <v>1000</v>
      </c>
      <c r="F4812" s="38">
        <v>89</v>
      </c>
      <c r="G4812" s="38" t="s">
        <v>23</v>
      </c>
      <c r="H4812" s="42">
        <v>30451.11</v>
      </c>
      <c r="I4812" s="2"/>
      <c r="J4812" s="44">
        <v>43129</v>
      </c>
      <c r="K4812" s="42">
        <v>0</v>
      </c>
      <c r="L4812" s="42">
        <v>18999.63</v>
      </c>
      <c r="M4812" s="44">
        <v>45016</v>
      </c>
      <c r="N4812" s="42">
        <f>H4812-K4812-L4812</f>
        <v>11451.48</v>
      </c>
      <c r="O4812" s="42">
        <v>0</v>
      </c>
      <c r="P4812" s="45">
        <v>0.13</v>
      </c>
      <c r="Q4812" s="42">
        <v>0</v>
      </c>
      <c r="R4812" s="42">
        <v>0</v>
      </c>
      <c r="S4812" s="42">
        <f>N4812-R4812</f>
        <v>11451.48</v>
      </c>
      <c r="T4812" s="38">
        <v>2505</v>
      </c>
      <c r="U4812" s="14">
        <f>S4812/H4812</f>
        <v>0.37606116821357249</v>
      </c>
      <c r="V4812" s="19"/>
      <c r="W4812" s="19"/>
      <c r="X4812" s="37" t="s">
        <v>3465</v>
      </c>
    </row>
    <row r="4813" spans="1:37" ht="16.5" customHeight="1">
      <c r="A4813" s="38">
        <v>300</v>
      </c>
      <c r="B4813" s="39">
        <v>10800</v>
      </c>
      <c r="C4813" s="38">
        <v>10314870</v>
      </c>
      <c r="D4813" s="40" t="s">
        <v>2741</v>
      </c>
      <c r="E4813" s="38">
        <v>459</v>
      </c>
      <c r="F4813" s="38">
        <v>89</v>
      </c>
      <c r="G4813" s="38" t="s">
        <v>23</v>
      </c>
      <c r="H4813" s="42">
        <v>13978.07</v>
      </c>
      <c r="I4813" s="2"/>
      <c r="J4813" s="44">
        <v>43129</v>
      </c>
      <c r="K4813" s="42">
        <v>0</v>
      </c>
      <c r="L4813" s="42">
        <v>8721.3799999999992</v>
      </c>
      <c r="M4813" s="44">
        <v>45016</v>
      </c>
      <c r="N4813" s="42">
        <f>H4813-K4813-L4813</f>
        <v>5256.6900000000005</v>
      </c>
      <c r="O4813" s="42">
        <v>0</v>
      </c>
      <c r="P4813" s="45">
        <v>0.13</v>
      </c>
      <c r="Q4813" s="42">
        <v>0</v>
      </c>
      <c r="R4813" s="42">
        <v>0</v>
      </c>
      <c r="S4813" s="42">
        <f>N4813-R4813</f>
        <v>5256.6900000000005</v>
      </c>
      <c r="T4813" s="38">
        <v>2505</v>
      </c>
      <c r="U4813" s="14">
        <f>S4813/H4813</f>
        <v>0.37606693914109751</v>
      </c>
      <c r="V4813" s="19"/>
      <c r="W4813" s="19"/>
      <c r="X4813" s="37" t="s">
        <v>3465</v>
      </c>
    </row>
    <row r="4814" spans="1:37" ht="16.5" customHeight="1">
      <c r="A4814" s="38">
        <v>730</v>
      </c>
      <c r="B4814" s="39">
        <v>40709</v>
      </c>
      <c r="C4814" s="38">
        <v>10285326</v>
      </c>
      <c r="D4814" s="40" t="s">
        <v>877</v>
      </c>
      <c r="E4814" s="58">
        <v>1</v>
      </c>
      <c r="F4814" s="38">
        <v>66</v>
      </c>
      <c r="G4814" s="38" t="s">
        <v>23</v>
      </c>
      <c r="H4814" s="42">
        <v>1129.3599999999999</v>
      </c>
      <c r="I4814" s="57"/>
      <c r="J4814" s="44">
        <v>43858</v>
      </c>
      <c r="K4814" s="42">
        <v>0</v>
      </c>
      <c r="L4814" s="42">
        <v>704.28</v>
      </c>
      <c r="M4814" s="44">
        <v>45199</v>
      </c>
      <c r="N4814" s="42">
        <f>H4814-K4814-L4814</f>
        <v>425.07999999999993</v>
      </c>
      <c r="O4814" s="42">
        <v>0</v>
      </c>
      <c r="P4814" s="45">
        <v>0.13</v>
      </c>
      <c r="Q4814" s="42">
        <v>0</v>
      </c>
      <c r="R4814" s="42">
        <v>0</v>
      </c>
      <c r="S4814" s="42">
        <f>N4814-R4814</f>
        <v>425.07999999999993</v>
      </c>
      <c r="T4814" s="38">
        <v>5000</v>
      </c>
      <c r="U4814" s="14">
        <f>S4814/H4814</f>
        <v>0.37639016788269458</v>
      </c>
      <c r="V4814" s="19"/>
      <c r="W4814" s="19"/>
      <c r="X4814" s="37" t="s">
        <v>3467</v>
      </c>
    </row>
    <row r="4815" spans="1:37" ht="16.5" customHeight="1">
      <c r="A4815" s="38">
        <v>239</v>
      </c>
      <c r="B4815" s="39">
        <v>10736</v>
      </c>
      <c r="C4815" s="38">
        <v>10284583</v>
      </c>
      <c r="D4815" s="40" t="s">
        <v>1988</v>
      </c>
      <c r="E4815" s="31">
        <v>4</v>
      </c>
      <c r="F4815" s="38">
        <v>81</v>
      </c>
      <c r="G4815" s="38" t="s">
        <v>23</v>
      </c>
      <c r="H4815" s="42">
        <v>4786.32</v>
      </c>
      <c r="I4815" s="49"/>
      <c r="J4815" s="44">
        <v>43400</v>
      </c>
      <c r="K4815" s="42">
        <v>0</v>
      </c>
      <c r="L4815" s="42">
        <v>2983.91</v>
      </c>
      <c r="M4815" s="44">
        <v>45107</v>
      </c>
      <c r="N4815" s="42">
        <f>H4815-K4815-L4815</f>
        <v>1802.4099999999999</v>
      </c>
      <c r="O4815" s="42">
        <v>0</v>
      </c>
      <c r="P4815" s="45">
        <v>0.13</v>
      </c>
      <c r="Q4815" s="42">
        <v>0</v>
      </c>
      <c r="R4815" s="42">
        <v>0</v>
      </c>
      <c r="S4815" s="42">
        <f>N4815-R4815</f>
        <v>1802.4099999999999</v>
      </c>
      <c r="T4815" s="38">
        <v>2101</v>
      </c>
      <c r="U4815" s="14">
        <f>S4815/H4815</f>
        <v>0.3765753230038944</v>
      </c>
      <c r="V4815" s="19"/>
      <c r="W4815" s="19"/>
      <c r="X4815" s="37" t="s">
        <v>3461</v>
      </c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</row>
    <row r="4816" spans="1:37" ht="16.5" customHeight="1">
      <c r="A4816" s="38">
        <v>133</v>
      </c>
      <c r="B4816" s="39">
        <v>50099</v>
      </c>
      <c r="C4816" s="38">
        <v>10297815</v>
      </c>
      <c r="D4816" s="40" t="s">
        <v>1633</v>
      </c>
      <c r="E4816" s="38">
        <v>1</v>
      </c>
      <c r="F4816" s="38">
        <v>1</v>
      </c>
      <c r="G4816" s="38" t="s">
        <v>21</v>
      </c>
      <c r="H4816" s="42">
        <v>15304.28</v>
      </c>
      <c r="I4816" s="2"/>
      <c r="J4816" s="44">
        <v>43829</v>
      </c>
      <c r="K4816" s="42">
        <v>0</v>
      </c>
      <c r="L4816" s="42">
        <v>9450.44</v>
      </c>
      <c r="M4816" s="44">
        <v>45016</v>
      </c>
      <c r="N4816" s="42">
        <f>H4816-K4816-L4816</f>
        <v>5853.84</v>
      </c>
      <c r="O4816" s="42">
        <v>100</v>
      </c>
      <c r="P4816" s="45">
        <v>0.13</v>
      </c>
      <c r="Q4816" s="42">
        <v>11.5</v>
      </c>
      <c r="R4816" s="42">
        <v>88.5</v>
      </c>
      <c r="S4816" s="42">
        <v>5765.34</v>
      </c>
      <c r="T4816" s="38">
        <v>5000</v>
      </c>
      <c r="U4816" s="14">
        <f>S4816/H4816</f>
        <v>0.37671422634713947</v>
      </c>
      <c r="V4816" s="19"/>
      <c r="W4816" s="19"/>
      <c r="X4816" s="37" t="s">
        <v>3468</v>
      </c>
    </row>
    <row r="4817" spans="1:37" ht="16.5" customHeight="1">
      <c r="A4817" s="38">
        <v>188</v>
      </c>
      <c r="B4817" s="39">
        <v>10743</v>
      </c>
      <c r="C4817" s="38">
        <v>10299881</v>
      </c>
      <c r="D4817" s="40" t="s">
        <v>117</v>
      </c>
      <c r="E4817" s="58">
        <v>1</v>
      </c>
      <c r="F4817" s="38">
        <v>67</v>
      </c>
      <c r="G4817" s="38" t="s">
        <v>23</v>
      </c>
      <c r="H4817" s="42">
        <v>4188.03</v>
      </c>
      <c r="I4817" s="57"/>
      <c r="J4817" s="44">
        <v>43827</v>
      </c>
      <c r="K4817" s="42">
        <v>0</v>
      </c>
      <c r="L4817" s="42">
        <v>2604.85</v>
      </c>
      <c r="M4817" s="44">
        <v>45199</v>
      </c>
      <c r="N4817" s="42">
        <f>H4817-L4817</f>
        <v>1583.1799999999998</v>
      </c>
      <c r="O4817" s="42">
        <v>0</v>
      </c>
      <c r="P4817" s="45">
        <v>0.13</v>
      </c>
      <c r="Q4817" s="42">
        <v>0</v>
      </c>
      <c r="R4817" s="42">
        <v>0</v>
      </c>
      <c r="S4817" s="42">
        <f>N4817</f>
        <v>1583.1799999999998</v>
      </c>
      <c r="T4817" s="38">
        <v>2102</v>
      </c>
      <c r="U4817" s="14">
        <f>S4817/H4817</f>
        <v>0.37802499026988823</v>
      </c>
      <c r="V4817" s="19"/>
      <c r="W4817" s="19"/>
      <c r="X4817" s="37" t="s">
        <v>3463</v>
      </c>
    </row>
    <row r="4818" spans="1:37" ht="16.5" customHeight="1">
      <c r="A4818" s="38">
        <v>289</v>
      </c>
      <c r="B4818" s="39">
        <v>40704</v>
      </c>
      <c r="C4818" s="38">
        <v>10302459</v>
      </c>
      <c r="D4818" s="40" t="s">
        <v>834</v>
      </c>
      <c r="E4818" s="58">
        <v>16</v>
      </c>
      <c r="F4818" s="38">
        <v>79</v>
      </c>
      <c r="G4818" s="38" t="s">
        <v>23</v>
      </c>
      <c r="H4818" s="42">
        <v>6290.56</v>
      </c>
      <c r="I4818" s="57"/>
      <c r="J4818" s="44">
        <v>43461</v>
      </c>
      <c r="K4818" s="42">
        <v>0</v>
      </c>
      <c r="L4818" s="42">
        <v>3910.79</v>
      </c>
      <c r="M4818" s="44">
        <v>45199</v>
      </c>
      <c r="N4818" s="42">
        <f>H4818-K4818-L4818</f>
        <v>2379.7700000000004</v>
      </c>
      <c r="O4818" s="42">
        <v>0</v>
      </c>
      <c r="P4818" s="45">
        <v>0.13</v>
      </c>
      <c r="Q4818" s="42">
        <v>0</v>
      </c>
      <c r="R4818" s="42">
        <v>0</v>
      </c>
      <c r="S4818" s="42">
        <f>N4818-R4818</f>
        <v>2379.7700000000004</v>
      </c>
      <c r="T4818" s="38">
        <v>2506</v>
      </c>
      <c r="U4818" s="14">
        <f>S4818/H4818</f>
        <v>0.37830813154949644</v>
      </c>
      <c r="V4818" s="19"/>
      <c r="W4818" s="19"/>
      <c r="X4818" s="37" t="s">
        <v>3463</v>
      </c>
    </row>
    <row r="4819" spans="1:37" ht="16.5" customHeight="1">
      <c r="A4819" s="38">
        <v>88</v>
      </c>
      <c r="B4819" s="39">
        <v>50099</v>
      </c>
      <c r="C4819" s="38">
        <v>10297439</v>
      </c>
      <c r="D4819" s="40" t="s">
        <v>2559</v>
      </c>
      <c r="E4819" s="38">
        <v>76</v>
      </c>
      <c r="F4819" s="38">
        <v>60</v>
      </c>
      <c r="G4819" s="38" t="s">
        <v>23</v>
      </c>
      <c r="H4819" s="42">
        <v>11372.88</v>
      </c>
      <c r="I4819" s="2"/>
      <c r="J4819" s="44">
        <v>43827</v>
      </c>
      <c r="K4819" s="42">
        <v>0</v>
      </c>
      <c r="L4819" s="42">
        <v>7022.73</v>
      </c>
      <c r="M4819" s="44">
        <v>45016</v>
      </c>
      <c r="N4819" s="42">
        <f>H4819-K4819-L4819</f>
        <v>4350.1499999999996</v>
      </c>
      <c r="O4819" s="42">
        <v>50</v>
      </c>
      <c r="P4819" s="45">
        <v>0.13</v>
      </c>
      <c r="Q4819" s="42">
        <v>5.75</v>
      </c>
      <c r="R4819" s="42">
        <v>44.25</v>
      </c>
      <c r="S4819" s="42">
        <v>4305.8999999999996</v>
      </c>
      <c r="T4819" s="38">
        <v>5000</v>
      </c>
      <c r="U4819" s="14">
        <f>S4819/H4819</f>
        <v>0.37861122248718004</v>
      </c>
      <c r="V4819" s="19"/>
      <c r="W4819" s="19"/>
      <c r="X4819" s="37" t="s">
        <v>3468</v>
      </c>
    </row>
    <row r="4820" spans="1:37" ht="16.5" customHeight="1">
      <c r="A4820" s="38">
        <v>437</v>
      </c>
      <c r="B4820" s="39">
        <v>10736</v>
      </c>
      <c r="C4820" s="38">
        <v>10283144</v>
      </c>
      <c r="D4820" s="40" t="s">
        <v>668</v>
      </c>
      <c r="E4820" s="38">
        <v>1</v>
      </c>
      <c r="F4820" s="38">
        <v>61</v>
      </c>
      <c r="G4820" s="38" t="s">
        <v>23</v>
      </c>
      <c r="H4820" s="42">
        <v>3720.77</v>
      </c>
      <c r="I4820" s="55"/>
      <c r="J4820" s="44">
        <v>44004</v>
      </c>
      <c r="K4820" s="42">
        <v>0</v>
      </c>
      <c r="L4820" s="42">
        <v>2132.6</v>
      </c>
      <c r="M4820" s="44">
        <v>45138</v>
      </c>
      <c r="N4820" s="42">
        <f>H4820-K4820-L4820</f>
        <v>1588.17</v>
      </c>
      <c r="O4820" s="42">
        <v>200</v>
      </c>
      <c r="P4820" s="45">
        <v>0.13</v>
      </c>
      <c r="Q4820" s="42">
        <v>23.01</v>
      </c>
      <c r="R4820" s="42">
        <v>176.99</v>
      </c>
      <c r="S4820" s="42">
        <v>1411.18</v>
      </c>
      <c r="T4820" s="38">
        <v>2104</v>
      </c>
      <c r="U4820" s="14">
        <f>S4820/H4820</f>
        <v>0.37927095735560112</v>
      </c>
      <c r="V4820" s="19"/>
      <c r="W4820" s="19"/>
      <c r="X4820" s="37" t="s">
        <v>3461</v>
      </c>
    </row>
    <row r="4821" spans="1:37" ht="16.5" customHeight="1">
      <c r="A4821" s="38">
        <v>51</v>
      </c>
      <c r="B4821" s="39">
        <v>10741</v>
      </c>
      <c r="C4821" s="38">
        <v>10282188</v>
      </c>
      <c r="D4821" s="40" t="s">
        <v>370</v>
      </c>
      <c r="E4821" s="38">
        <v>16</v>
      </c>
      <c r="F4821" s="38">
        <v>84</v>
      </c>
      <c r="G4821" s="38" t="s">
        <v>23</v>
      </c>
      <c r="H4821" s="42">
        <v>34188</v>
      </c>
      <c r="I4821" s="2"/>
      <c r="J4821" s="44">
        <v>43309</v>
      </c>
      <c r="K4821" s="42">
        <v>0</v>
      </c>
      <c r="L4821" s="42">
        <v>21219.38</v>
      </c>
      <c r="M4821" s="44">
        <v>45077</v>
      </c>
      <c r="N4821" s="42">
        <f>H4821-K4821-L4821</f>
        <v>12968.619999999999</v>
      </c>
      <c r="O4821" s="42">
        <v>0</v>
      </c>
      <c r="P4821" s="45">
        <v>0.13</v>
      </c>
      <c r="Q4821" s="42">
        <v>0</v>
      </c>
      <c r="R4821" s="42">
        <v>0</v>
      </c>
      <c r="S4821" s="42">
        <f>N4821-R4821</f>
        <v>12968.619999999999</v>
      </c>
      <c r="T4821" s="38">
        <v>2101</v>
      </c>
      <c r="U4821" s="14">
        <f>S4821/H4821</f>
        <v>0.3793325143325143</v>
      </c>
      <c r="V4821" s="19"/>
      <c r="W4821" s="19"/>
      <c r="X4821" s="37" t="s">
        <v>3462</v>
      </c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</row>
    <row r="4822" spans="1:37" ht="16.5" customHeight="1">
      <c r="A4822" s="38">
        <v>76</v>
      </c>
      <c r="B4822" s="39">
        <v>10730</v>
      </c>
      <c r="C4822" s="38">
        <v>10290423</v>
      </c>
      <c r="D4822" s="40" t="s">
        <v>2375</v>
      </c>
      <c r="E4822" s="38">
        <v>8</v>
      </c>
      <c r="F4822" s="38">
        <v>84</v>
      </c>
      <c r="G4822" s="38" t="s">
        <v>23</v>
      </c>
      <c r="H4822" s="42">
        <v>16376.08</v>
      </c>
      <c r="I4822" s="2"/>
      <c r="J4822" s="44">
        <v>43309</v>
      </c>
      <c r="K4822" s="42">
        <v>0</v>
      </c>
      <c r="L4822" s="42">
        <v>10164.06</v>
      </c>
      <c r="M4822" s="44">
        <v>45077</v>
      </c>
      <c r="N4822" s="42">
        <f>H4822-K4822-L4822</f>
        <v>6212.02</v>
      </c>
      <c r="O4822" s="42">
        <v>0</v>
      </c>
      <c r="P4822" s="45">
        <v>0.13</v>
      </c>
      <c r="Q4822" s="42">
        <v>0</v>
      </c>
      <c r="R4822" s="42">
        <v>0</v>
      </c>
      <c r="S4822" s="42">
        <f>N4822-R4822</f>
        <v>6212.02</v>
      </c>
      <c r="T4822" s="38">
        <v>2005</v>
      </c>
      <c r="U4822" s="14">
        <f>S4822/H4822</f>
        <v>0.37933498126535781</v>
      </c>
      <c r="V4822" s="19"/>
      <c r="W4822" s="19"/>
      <c r="X4822" s="37" t="s">
        <v>3459</v>
      </c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</row>
    <row r="4823" spans="1:37" ht="16.5" customHeight="1">
      <c r="A4823" s="38">
        <v>13</v>
      </c>
      <c r="B4823" s="39">
        <v>10742</v>
      </c>
      <c r="C4823" s="38">
        <v>10287840</v>
      </c>
      <c r="D4823" s="40" t="s">
        <v>2863</v>
      </c>
      <c r="E4823" s="38">
        <v>16</v>
      </c>
      <c r="F4823" s="38">
        <v>85</v>
      </c>
      <c r="G4823" s="38" t="s">
        <v>23</v>
      </c>
      <c r="H4823" s="42">
        <v>33504.32</v>
      </c>
      <c r="I4823" s="2"/>
      <c r="J4823" s="44">
        <v>43277</v>
      </c>
      <c r="K4823" s="42">
        <v>0</v>
      </c>
      <c r="L4823" s="42">
        <v>19650.07</v>
      </c>
      <c r="M4823" s="44">
        <v>44985</v>
      </c>
      <c r="N4823" s="42">
        <f>H4823-K4823-L4823</f>
        <v>13854.25</v>
      </c>
      <c r="O4823" s="42">
        <v>1280</v>
      </c>
      <c r="P4823" s="45">
        <v>0.13</v>
      </c>
      <c r="Q4823" s="42">
        <v>147.26</v>
      </c>
      <c r="R4823" s="42">
        <v>1132.74</v>
      </c>
      <c r="S4823" s="42">
        <f>N4823-R4823</f>
        <v>12721.51</v>
      </c>
      <c r="T4823" s="38">
        <v>5000</v>
      </c>
      <c r="U4823" s="14">
        <f>S4823/H4823</f>
        <v>0.37969760317475476</v>
      </c>
      <c r="V4823" s="19"/>
      <c r="W4823" s="19"/>
      <c r="X4823" s="37" t="s">
        <v>3463</v>
      </c>
    </row>
    <row r="4824" spans="1:37" ht="16.5" customHeight="1">
      <c r="A4824" s="38">
        <v>1</v>
      </c>
      <c r="B4824" s="39">
        <v>50100</v>
      </c>
      <c r="C4824" s="38">
        <v>10322675</v>
      </c>
      <c r="D4824" s="40" t="s">
        <v>1696</v>
      </c>
      <c r="E4824" s="46">
        <v>0.1555</v>
      </c>
      <c r="F4824" s="38">
        <v>60</v>
      </c>
      <c r="G4824" s="38" t="s">
        <v>36</v>
      </c>
      <c r="H4824" s="42">
        <v>6689.45</v>
      </c>
      <c r="I4824" s="2"/>
      <c r="J4824" s="44">
        <v>44165</v>
      </c>
      <c r="K4824" s="42">
        <v>111.49</v>
      </c>
      <c r="L4824" s="42">
        <v>2898.76</v>
      </c>
      <c r="M4824" s="44">
        <v>44985</v>
      </c>
      <c r="N4824" s="42">
        <f>H4824-K4824-L4824</f>
        <v>3679.2</v>
      </c>
      <c r="O4824" s="42">
        <v>1280</v>
      </c>
      <c r="P4824" s="45">
        <v>0.13</v>
      </c>
      <c r="Q4824" s="42">
        <v>147.26</v>
      </c>
      <c r="R4824" s="42">
        <v>1132.74</v>
      </c>
      <c r="S4824" s="42">
        <f>N4824-R4824</f>
        <v>2546.46</v>
      </c>
      <c r="T4824" s="38">
        <v>5000</v>
      </c>
      <c r="U4824" s="14">
        <f>S4824/H4824</f>
        <v>0.38066806688143273</v>
      </c>
      <c r="V4824" s="19"/>
      <c r="W4824" s="19"/>
      <c r="X4824" s="37" t="s">
        <v>3477</v>
      </c>
    </row>
    <row r="4825" spans="1:37" ht="16.5" customHeight="1">
      <c r="A4825" s="38">
        <v>425</v>
      </c>
      <c r="B4825" s="39">
        <v>10736</v>
      </c>
      <c r="C4825" s="38">
        <v>10283122</v>
      </c>
      <c r="D4825" s="40" t="s">
        <v>1367</v>
      </c>
      <c r="E4825" s="38">
        <v>1</v>
      </c>
      <c r="F4825" s="38">
        <v>66</v>
      </c>
      <c r="G4825" s="38" t="s">
        <v>23</v>
      </c>
      <c r="H4825" s="42">
        <v>1465.51</v>
      </c>
      <c r="I4825" s="55"/>
      <c r="J4825" s="44">
        <v>43858</v>
      </c>
      <c r="K4825" s="42">
        <v>0</v>
      </c>
      <c r="L4825" s="42">
        <v>863.09</v>
      </c>
      <c r="M4825" s="44">
        <v>45138</v>
      </c>
      <c r="N4825" s="42">
        <f>H4825-K4825-L4825</f>
        <v>602.41999999999996</v>
      </c>
      <c r="O4825" s="42">
        <v>50</v>
      </c>
      <c r="P4825" s="45">
        <v>0.13</v>
      </c>
      <c r="Q4825" s="42">
        <v>5.75</v>
      </c>
      <c r="R4825" s="42">
        <v>44.25</v>
      </c>
      <c r="S4825" s="42">
        <v>558.16999999999996</v>
      </c>
      <c r="T4825" s="38">
        <v>1601</v>
      </c>
      <c r="U4825" s="14">
        <f>S4825/H4825</f>
        <v>0.38087082312642012</v>
      </c>
      <c r="V4825" s="19"/>
      <c r="W4825" s="19"/>
      <c r="X4825" s="37" t="s">
        <v>3461</v>
      </c>
    </row>
    <row r="4826" spans="1:37" ht="16.5" customHeight="1">
      <c r="A4826" s="38">
        <v>89</v>
      </c>
      <c r="B4826" s="39">
        <v>10709</v>
      </c>
      <c r="C4826" s="38">
        <v>10309783</v>
      </c>
      <c r="D4826" s="40" t="s">
        <v>110</v>
      </c>
      <c r="E4826" s="38">
        <v>2</v>
      </c>
      <c r="F4826" s="38">
        <v>66</v>
      </c>
      <c r="G4826" s="38" t="s">
        <v>23</v>
      </c>
      <c r="H4826" s="42">
        <v>3792.56</v>
      </c>
      <c r="I4826" s="57"/>
      <c r="J4826" s="44">
        <v>43858</v>
      </c>
      <c r="K4826" s="42">
        <v>0</v>
      </c>
      <c r="L4826" s="42">
        <v>2347.9699999999998</v>
      </c>
      <c r="M4826" s="44">
        <v>45199</v>
      </c>
      <c r="N4826" s="42">
        <v>1444.59</v>
      </c>
      <c r="O4826" s="42">
        <v>0</v>
      </c>
      <c r="P4826" s="45">
        <v>0.13</v>
      </c>
      <c r="Q4826" s="42">
        <v>0</v>
      </c>
      <c r="R4826" s="42">
        <v>0</v>
      </c>
      <c r="S4826" s="42">
        <v>1444.59</v>
      </c>
      <c r="T4826" s="38">
        <v>2101</v>
      </c>
      <c r="U4826" s="14">
        <f>S4826/H4826</f>
        <v>0.38090102727445313</v>
      </c>
      <c r="V4826" s="19"/>
      <c r="W4826" s="19"/>
      <c r="X4826" s="37" t="s">
        <v>3456</v>
      </c>
    </row>
    <row r="4827" spans="1:37" ht="16.5" customHeight="1">
      <c r="A4827" s="38">
        <v>91</v>
      </c>
      <c r="B4827" s="39">
        <v>10709</v>
      </c>
      <c r="C4827" s="38">
        <v>10309808</v>
      </c>
      <c r="D4827" s="40" t="s">
        <v>112</v>
      </c>
      <c r="E4827" s="38">
        <v>1</v>
      </c>
      <c r="F4827" s="38">
        <v>66</v>
      </c>
      <c r="G4827" s="38" t="s">
        <v>23</v>
      </c>
      <c r="H4827" s="42">
        <v>3931.62</v>
      </c>
      <c r="I4827" s="57"/>
      <c r="J4827" s="44">
        <v>43858</v>
      </c>
      <c r="K4827" s="42">
        <v>0</v>
      </c>
      <c r="L4827" s="42">
        <v>2434.0500000000002</v>
      </c>
      <c r="M4827" s="44">
        <v>45199</v>
      </c>
      <c r="N4827" s="42">
        <v>1497.57</v>
      </c>
      <c r="O4827" s="42">
        <v>0</v>
      </c>
      <c r="P4827" s="45">
        <v>0.13</v>
      </c>
      <c r="Q4827" s="42">
        <v>0</v>
      </c>
      <c r="R4827" s="42">
        <v>0</v>
      </c>
      <c r="S4827" s="42">
        <v>1497.57</v>
      </c>
      <c r="T4827" s="38">
        <v>2101</v>
      </c>
      <c r="U4827" s="14">
        <f>S4827/H4827</f>
        <v>0.38090405481709827</v>
      </c>
      <c r="V4827" s="19"/>
      <c r="W4827" s="19"/>
      <c r="X4827" s="37" t="s">
        <v>3456</v>
      </c>
    </row>
    <row r="4828" spans="1:37" ht="16.5" customHeight="1">
      <c r="A4828" s="38">
        <v>29</v>
      </c>
      <c r="B4828" s="39">
        <v>10751</v>
      </c>
      <c r="C4828" s="38">
        <v>10304945</v>
      </c>
      <c r="D4828" s="40" t="s">
        <v>643</v>
      </c>
      <c r="E4828" s="58">
        <v>1</v>
      </c>
      <c r="F4828" s="38">
        <v>66</v>
      </c>
      <c r="G4828" s="38" t="s">
        <v>23</v>
      </c>
      <c r="H4828" s="42">
        <v>3720.88</v>
      </c>
      <c r="I4828" s="57"/>
      <c r="J4828" s="44">
        <v>43858</v>
      </c>
      <c r="K4828" s="42">
        <v>0</v>
      </c>
      <c r="L4828" s="42">
        <v>2303.58</v>
      </c>
      <c r="M4828" s="44">
        <v>45199</v>
      </c>
      <c r="N4828" s="42">
        <f>H4828-L4828</f>
        <v>1417.3000000000002</v>
      </c>
      <c r="O4828" s="42">
        <v>0</v>
      </c>
      <c r="P4828" s="45">
        <v>0.13</v>
      </c>
      <c r="Q4828" s="42">
        <v>0</v>
      </c>
      <c r="R4828" s="42">
        <v>0</v>
      </c>
      <c r="S4828" s="42">
        <f>N4828</f>
        <v>1417.3000000000002</v>
      </c>
      <c r="T4828" s="38">
        <v>2101</v>
      </c>
      <c r="U4828" s="14">
        <f>S4828/H4828</f>
        <v>0.3809045172109824</v>
      </c>
      <c r="V4828" s="19"/>
      <c r="W4828" s="19"/>
      <c r="X4828" s="37" t="s">
        <v>3474</v>
      </c>
    </row>
    <row r="4829" spans="1:37" ht="16.5" customHeight="1">
      <c r="A4829" s="38">
        <v>101</v>
      </c>
      <c r="B4829" s="39">
        <v>10709</v>
      </c>
      <c r="C4829" s="38">
        <v>10310081</v>
      </c>
      <c r="D4829" s="40" t="s">
        <v>121</v>
      </c>
      <c r="E4829" s="38">
        <v>1</v>
      </c>
      <c r="F4829" s="38">
        <v>66</v>
      </c>
      <c r="G4829" s="38" t="s">
        <v>23</v>
      </c>
      <c r="H4829" s="42">
        <v>2164.62</v>
      </c>
      <c r="I4829" s="57"/>
      <c r="J4829" s="44">
        <v>43858</v>
      </c>
      <c r="K4829" s="42">
        <v>0</v>
      </c>
      <c r="L4829" s="42">
        <v>1340.1</v>
      </c>
      <c r="M4829" s="44">
        <v>45199</v>
      </c>
      <c r="N4829" s="42">
        <v>824.52</v>
      </c>
      <c r="O4829" s="42">
        <v>0</v>
      </c>
      <c r="P4829" s="45">
        <v>0.13</v>
      </c>
      <c r="Q4829" s="42">
        <v>0</v>
      </c>
      <c r="R4829" s="42">
        <v>0</v>
      </c>
      <c r="S4829" s="42">
        <v>824.52</v>
      </c>
      <c r="T4829" s="38">
        <v>2101</v>
      </c>
      <c r="U4829" s="14">
        <f>S4829/H4829</f>
        <v>0.38090750339551516</v>
      </c>
      <c r="V4829" s="19"/>
      <c r="W4829" s="19"/>
      <c r="X4829" s="37" t="s">
        <v>3456</v>
      </c>
    </row>
    <row r="4830" spans="1:37" ht="16.5" customHeight="1">
      <c r="A4830" s="38">
        <v>90</v>
      </c>
      <c r="B4830" s="39">
        <v>10709</v>
      </c>
      <c r="C4830" s="38">
        <v>10309789</v>
      </c>
      <c r="D4830" s="40" t="s">
        <v>111</v>
      </c>
      <c r="E4830" s="38">
        <v>1</v>
      </c>
      <c r="F4830" s="38">
        <v>66</v>
      </c>
      <c r="G4830" s="38" t="s">
        <v>23</v>
      </c>
      <c r="H4830" s="42">
        <v>2525.64</v>
      </c>
      <c r="I4830" s="57"/>
      <c r="J4830" s="44">
        <v>43858</v>
      </c>
      <c r="K4830" s="42">
        <v>0</v>
      </c>
      <c r="L4830" s="42">
        <v>1563.55</v>
      </c>
      <c r="M4830" s="44">
        <v>45199</v>
      </c>
      <c r="N4830" s="42">
        <v>962.09</v>
      </c>
      <c r="O4830" s="42">
        <v>0</v>
      </c>
      <c r="P4830" s="45">
        <v>0.13</v>
      </c>
      <c r="Q4830" s="42">
        <v>0</v>
      </c>
      <c r="R4830" s="42">
        <v>0</v>
      </c>
      <c r="S4830" s="42">
        <v>962.09</v>
      </c>
      <c r="T4830" s="38">
        <v>2101</v>
      </c>
      <c r="U4830" s="14">
        <f>S4830/H4830</f>
        <v>0.38092919022505189</v>
      </c>
      <c r="V4830" s="19"/>
      <c r="W4830" s="19"/>
      <c r="X4830" s="37" t="s">
        <v>3456</v>
      </c>
    </row>
    <row r="4831" spans="1:37" ht="16.5" customHeight="1">
      <c r="A4831" s="38">
        <v>100</v>
      </c>
      <c r="B4831" s="39">
        <v>10709</v>
      </c>
      <c r="C4831" s="38">
        <v>10310069</v>
      </c>
      <c r="D4831" s="40" t="s">
        <v>120</v>
      </c>
      <c r="E4831" s="38">
        <v>1</v>
      </c>
      <c r="F4831" s="38">
        <v>66</v>
      </c>
      <c r="G4831" s="38" t="s">
        <v>23</v>
      </c>
      <c r="H4831" s="42">
        <v>1039.32</v>
      </c>
      <c r="I4831" s="57"/>
      <c r="J4831" s="44">
        <v>43858</v>
      </c>
      <c r="K4831" s="42">
        <v>0</v>
      </c>
      <c r="L4831" s="42">
        <v>643.35</v>
      </c>
      <c r="M4831" s="44">
        <v>45199</v>
      </c>
      <c r="N4831" s="42">
        <v>395.97</v>
      </c>
      <c r="O4831" s="42">
        <v>0</v>
      </c>
      <c r="P4831" s="45">
        <v>0.13</v>
      </c>
      <c r="Q4831" s="42">
        <v>0</v>
      </c>
      <c r="R4831" s="42">
        <v>0</v>
      </c>
      <c r="S4831" s="42">
        <v>395.97</v>
      </c>
      <c r="T4831" s="38">
        <v>2101</v>
      </c>
      <c r="U4831" s="14">
        <f>S4831/H4831</f>
        <v>0.38098949313012359</v>
      </c>
      <c r="V4831" s="19"/>
      <c r="W4831" s="19"/>
      <c r="X4831" s="37" t="s">
        <v>3456</v>
      </c>
    </row>
    <row r="4832" spans="1:37" ht="16.5" customHeight="1">
      <c r="A4832" s="38">
        <v>57</v>
      </c>
      <c r="B4832" s="39">
        <v>50099</v>
      </c>
      <c r="C4832" s="38">
        <v>10297446</v>
      </c>
      <c r="D4832" s="40" t="s">
        <v>838</v>
      </c>
      <c r="E4832" s="38">
        <v>2</v>
      </c>
      <c r="F4832" s="38">
        <v>60</v>
      </c>
      <c r="G4832" s="38" t="s">
        <v>21</v>
      </c>
      <c r="H4832" s="42">
        <v>10124.52</v>
      </c>
      <c r="I4832" s="2"/>
      <c r="J4832" s="44">
        <v>43829</v>
      </c>
      <c r="K4832" s="42">
        <v>0</v>
      </c>
      <c r="L4832" s="42">
        <v>6251.75</v>
      </c>
      <c r="M4832" s="44">
        <v>45016</v>
      </c>
      <c r="N4832" s="42">
        <f>H4832-K4832-L4832</f>
        <v>3872.7700000000004</v>
      </c>
      <c r="O4832" s="42">
        <v>10</v>
      </c>
      <c r="P4832" s="45">
        <v>0.13</v>
      </c>
      <c r="Q4832" s="42">
        <v>1.1499999999999999</v>
      </c>
      <c r="R4832" s="42">
        <v>8.85</v>
      </c>
      <c r="S4832" s="42">
        <v>3863.92</v>
      </c>
      <c r="T4832" s="38">
        <v>5000</v>
      </c>
      <c r="U4832" s="14">
        <f>S4832/H4832</f>
        <v>0.38163982094953636</v>
      </c>
      <c r="V4832" s="19"/>
      <c r="W4832" s="19"/>
      <c r="X4832" s="37" t="s">
        <v>3468</v>
      </c>
    </row>
    <row r="4833" spans="1:37" ht="16.5" customHeight="1">
      <c r="A4833" s="38">
        <v>392</v>
      </c>
      <c r="B4833" s="39">
        <v>10736</v>
      </c>
      <c r="C4833" s="38">
        <v>10284231</v>
      </c>
      <c r="D4833" s="40" t="s">
        <v>1342</v>
      </c>
      <c r="E4833" s="38">
        <v>1</v>
      </c>
      <c r="F4833" s="38">
        <v>120</v>
      </c>
      <c r="G4833" s="38" t="s">
        <v>21</v>
      </c>
      <c r="H4833" s="42">
        <v>6590</v>
      </c>
      <c r="I4833" s="55"/>
      <c r="J4833" s="44">
        <v>42915</v>
      </c>
      <c r="K4833" s="42">
        <v>0</v>
      </c>
      <c r="L4833" s="42">
        <v>3808.44</v>
      </c>
      <c r="M4833" s="44">
        <v>45138</v>
      </c>
      <c r="N4833" s="42">
        <f>H4833-K4833-L4833</f>
        <v>2781.56</v>
      </c>
      <c r="O4833" s="42">
        <v>300</v>
      </c>
      <c r="P4833" s="45">
        <v>0.13</v>
      </c>
      <c r="Q4833" s="42">
        <v>34.51</v>
      </c>
      <c r="R4833" s="42">
        <v>265.49</v>
      </c>
      <c r="S4833" s="42">
        <v>2516.0700000000002</v>
      </c>
      <c r="T4833" s="38">
        <v>5000</v>
      </c>
      <c r="U4833" s="14">
        <f>S4833/H4833</f>
        <v>0.38180121396054628</v>
      </c>
      <c r="V4833" s="19"/>
      <c r="W4833" s="19"/>
      <c r="X4833" s="37" t="s">
        <v>3461</v>
      </c>
    </row>
    <row r="4834" spans="1:37" ht="16.5" customHeight="1">
      <c r="A4834" s="38">
        <v>234</v>
      </c>
      <c r="B4834" s="39">
        <v>10741</v>
      </c>
      <c r="C4834" s="38">
        <v>10282530</v>
      </c>
      <c r="D4834" s="40" t="s">
        <v>208</v>
      </c>
      <c r="E4834" s="38">
        <v>1</v>
      </c>
      <c r="F4834" s="38">
        <v>75</v>
      </c>
      <c r="G4834" s="38" t="s">
        <v>23</v>
      </c>
      <c r="H4834" s="42">
        <v>647.99</v>
      </c>
      <c r="I4834" s="55"/>
      <c r="J4834" s="44">
        <v>43582</v>
      </c>
      <c r="K4834" s="42">
        <v>0</v>
      </c>
      <c r="L4834" s="42">
        <v>400.18</v>
      </c>
      <c r="M4834" s="44">
        <v>45138</v>
      </c>
      <c r="N4834" s="42">
        <f>H4834-K4834-L4834</f>
        <v>247.81</v>
      </c>
      <c r="O4834" s="42">
        <v>0</v>
      </c>
      <c r="P4834" s="45">
        <v>0.13</v>
      </c>
      <c r="Q4834" s="42">
        <v>0</v>
      </c>
      <c r="R4834" s="42">
        <v>0</v>
      </c>
      <c r="S4834" s="42">
        <f>N4834-R4834</f>
        <v>247.81</v>
      </c>
      <c r="T4834" s="38">
        <v>5000</v>
      </c>
      <c r="U4834" s="14">
        <f>S4834/H4834</f>
        <v>0.38242874118427755</v>
      </c>
      <c r="V4834" s="19"/>
      <c r="W4834" s="19"/>
      <c r="X4834" s="37" t="s">
        <v>3462</v>
      </c>
    </row>
    <row r="4835" spans="1:37" ht="16.5" customHeight="1">
      <c r="A4835" s="38">
        <v>33</v>
      </c>
      <c r="B4835" s="39">
        <v>50099</v>
      </c>
      <c r="C4835" s="38">
        <v>10297822</v>
      </c>
      <c r="D4835" s="40" t="s">
        <v>2538</v>
      </c>
      <c r="E4835" s="38">
        <v>1</v>
      </c>
      <c r="F4835" s="38">
        <v>60</v>
      </c>
      <c r="G4835" s="38" t="s">
        <v>23</v>
      </c>
      <c r="H4835" s="42">
        <v>1343.69</v>
      </c>
      <c r="I4835" s="2"/>
      <c r="J4835" s="44">
        <v>43827</v>
      </c>
      <c r="K4835" s="42">
        <v>0</v>
      </c>
      <c r="L4835" s="42">
        <v>829.74</v>
      </c>
      <c r="M4835" s="44">
        <v>45016</v>
      </c>
      <c r="N4835" s="42">
        <f>H4835-K4835-L4835</f>
        <v>513.95000000000005</v>
      </c>
      <c r="O4835" s="42">
        <v>0</v>
      </c>
      <c r="P4835" s="45">
        <v>0.13</v>
      </c>
      <c r="Q4835" s="42">
        <v>0</v>
      </c>
      <c r="R4835" s="42">
        <v>0</v>
      </c>
      <c r="S4835" s="42">
        <v>513.95000000000005</v>
      </c>
      <c r="T4835" s="38">
        <v>5000</v>
      </c>
      <c r="U4835" s="14">
        <f>S4835/H4835</f>
        <v>0.38249149729476295</v>
      </c>
      <c r="V4835" s="19"/>
      <c r="W4835" s="19"/>
      <c r="X4835" s="37" t="s">
        <v>3468</v>
      </c>
    </row>
    <row r="4836" spans="1:37" ht="16.5" customHeight="1">
      <c r="A4836" s="38">
        <v>214</v>
      </c>
      <c r="B4836" s="39">
        <v>40712</v>
      </c>
      <c r="C4836" s="38">
        <v>10302471</v>
      </c>
      <c r="D4836" s="40" t="s">
        <v>444</v>
      </c>
      <c r="E4836" s="38">
        <v>2</v>
      </c>
      <c r="F4836" s="38">
        <v>75</v>
      </c>
      <c r="G4836" s="38" t="s">
        <v>23</v>
      </c>
      <c r="H4836" s="42">
        <v>707.7</v>
      </c>
      <c r="I4836" s="55"/>
      <c r="J4836" s="44">
        <v>43582</v>
      </c>
      <c r="K4836" s="42">
        <v>0</v>
      </c>
      <c r="L4836" s="42">
        <v>437.01</v>
      </c>
      <c r="M4836" s="44">
        <v>45138</v>
      </c>
      <c r="N4836" s="42">
        <f>H4836-K4836-L4836</f>
        <v>270.69000000000005</v>
      </c>
      <c r="O4836" s="42">
        <v>0</v>
      </c>
      <c r="P4836" s="45">
        <v>0.13</v>
      </c>
      <c r="Q4836" s="42">
        <v>0</v>
      </c>
      <c r="R4836" s="42">
        <v>0</v>
      </c>
      <c r="S4836" s="42">
        <v>270.69</v>
      </c>
      <c r="T4836" s="38">
        <v>5000</v>
      </c>
      <c r="U4836" s="14">
        <f>S4836/H4836</f>
        <v>0.38249258160237387</v>
      </c>
      <c r="V4836" s="19"/>
      <c r="W4836" s="19"/>
      <c r="X4836" s="37" t="s">
        <v>3467</v>
      </c>
    </row>
    <row r="4837" spans="1:37" ht="16.5" customHeight="1">
      <c r="A4837" s="38">
        <v>90</v>
      </c>
      <c r="B4837" s="39">
        <v>50099</v>
      </c>
      <c r="C4837" s="38">
        <v>10297440</v>
      </c>
      <c r="D4837" s="40" t="s">
        <v>109</v>
      </c>
      <c r="E4837" s="38">
        <v>25</v>
      </c>
      <c r="F4837" s="38">
        <v>60</v>
      </c>
      <c r="G4837" s="38" t="s">
        <v>23</v>
      </c>
      <c r="H4837" s="42">
        <v>5595.63</v>
      </c>
      <c r="I4837" s="2"/>
      <c r="J4837" s="44">
        <v>43827</v>
      </c>
      <c r="K4837" s="42">
        <v>0</v>
      </c>
      <c r="L4837" s="42">
        <v>3455.34</v>
      </c>
      <c r="M4837" s="44">
        <v>45016</v>
      </c>
      <c r="N4837" s="42">
        <f>H4837-K4837-L4837</f>
        <v>2140.29</v>
      </c>
      <c r="O4837" s="42">
        <v>0</v>
      </c>
      <c r="P4837" s="45">
        <v>0.13</v>
      </c>
      <c r="Q4837" s="42">
        <v>0</v>
      </c>
      <c r="R4837" s="42">
        <v>0</v>
      </c>
      <c r="S4837" s="42">
        <v>2140.29</v>
      </c>
      <c r="T4837" s="38">
        <v>5000</v>
      </c>
      <c r="U4837" s="14">
        <f>S4837/H4837</f>
        <v>0.38249312409862696</v>
      </c>
      <c r="V4837" s="19"/>
      <c r="W4837" s="19"/>
      <c r="X4837" s="37" t="s">
        <v>3468</v>
      </c>
    </row>
    <row r="4838" spans="1:37" ht="16.5" customHeight="1">
      <c r="A4838" s="38">
        <v>22</v>
      </c>
      <c r="B4838" s="39">
        <v>10723</v>
      </c>
      <c r="C4838" s="38">
        <v>10295100</v>
      </c>
      <c r="D4838" s="40" t="s">
        <v>2473</v>
      </c>
      <c r="E4838" s="38">
        <v>4</v>
      </c>
      <c r="F4838" s="38">
        <v>90</v>
      </c>
      <c r="G4838" s="38" t="s">
        <v>23</v>
      </c>
      <c r="H4838" s="42">
        <v>6136.76</v>
      </c>
      <c r="I4838" s="2"/>
      <c r="J4838" s="44">
        <v>43124</v>
      </c>
      <c r="K4838" s="42">
        <v>0</v>
      </c>
      <c r="L4838" s="42">
        <v>3789.45</v>
      </c>
      <c r="M4838" s="44">
        <v>45016</v>
      </c>
      <c r="N4838" s="42">
        <f>H4838-K4838-L4838</f>
        <v>2347.3100000000004</v>
      </c>
      <c r="O4838" s="42">
        <v>0</v>
      </c>
      <c r="P4838" s="45">
        <v>0.13</v>
      </c>
      <c r="Q4838" s="42">
        <v>0</v>
      </c>
      <c r="R4838" s="42">
        <v>0</v>
      </c>
      <c r="S4838" s="42">
        <v>2347.31</v>
      </c>
      <c r="T4838" s="38">
        <v>5000</v>
      </c>
      <c r="U4838" s="14">
        <f>S4838/H4838</f>
        <v>0.38249988593329376</v>
      </c>
      <c r="V4838" s="19"/>
      <c r="W4838" s="19"/>
      <c r="X4838" s="37" t="s">
        <v>3470</v>
      </c>
    </row>
    <row r="4839" spans="1:37" ht="16.5" customHeight="1">
      <c r="A4839" s="38">
        <v>308</v>
      </c>
      <c r="B4839" s="39">
        <v>10729</v>
      </c>
      <c r="C4839" s="38">
        <v>10319707</v>
      </c>
      <c r="D4839" s="40" t="s">
        <v>3102</v>
      </c>
      <c r="E4839" s="58">
        <v>1</v>
      </c>
      <c r="F4839" s="38">
        <v>120</v>
      </c>
      <c r="G4839" s="38" t="s">
        <v>279</v>
      </c>
      <c r="H4839" s="42">
        <v>32621.07</v>
      </c>
      <c r="I4839" s="37"/>
      <c r="J4839" s="44">
        <v>42881</v>
      </c>
      <c r="K4839" s="42">
        <v>0</v>
      </c>
      <c r="L4839" s="42">
        <v>20143.5</v>
      </c>
      <c r="M4839" s="44">
        <v>45259</v>
      </c>
      <c r="N4839" s="42">
        <v>12477.57</v>
      </c>
      <c r="O4839" s="42">
        <v>0</v>
      </c>
      <c r="P4839" s="45">
        <f>IF(J4839&lt;DATEVALUE("2009-1-1"),3%,13%)</f>
        <v>0.13</v>
      </c>
      <c r="Q4839" s="42">
        <f>IF(P4839=13%,ROUND(O4839/(1+P4839)*P4839,2),ROUND(O4839/(1+0.03)*0.02,2))</f>
        <v>0</v>
      </c>
      <c r="R4839" s="42">
        <f>O4839-Q4839</f>
        <v>0</v>
      </c>
      <c r="S4839" s="42">
        <f>N4839-R4839</f>
        <v>12477.57</v>
      </c>
      <c r="T4839" s="38">
        <v>1802</v>
      </c>
      <c r="U4839" s="14">
        <f>S4839/H4839</f>
        <v>0.38250032877523638</v>
      </c>
      <c r="V4839" s="19"/>
      <c r="W4839" s="19"/>
      <c r="X4839" s="37" t="s">
        <v>3459</v>
      </c>
    </row>
    <row r="4840" spans="1:37" ht="16.5" customHeight="1">
      <c r="A4840" s="38">
        <v>21</v>
      </c>
      <c r="B4840" s="39">
        <v>10723</v>
      </c>
      <c r="C4840" s="38">
        <v>10295099</v>
      </c>
      <c r="D4840" s="40" t="s">
        <v>1405</v>
      </c>
      <c r="E4840" s="38">
        <v>14</v>
      </c>
      <c r="F4840" s="38">
        <v>90</v>
      </c>
      <c r="G4840" s="38" t="s">
        <v>23</v>
      </c>
      <c r="H4840" s="42">
        <v>25630.78</v>
      </c>
      <c r="I4840" s="2"/>
      <c r="J4840" s="44">
        <v>43124</v>
      </c>
      <c r="K4840" s="42">
        <v>0</v>
      </c>
      <c r="L4840" s="42">
        <v>15826.98</v>
      </c>
      <c r="M4840" s="44">
        <v>45016</v>
      </c>
      <c r="N4840" s="42">
        <f>H4840-K4840-L4840</f>
        <v>9803.7999999999993</v>
      </c>
      <c r="O4840" s="42">
        <v>0</v>
      </c>
      <c r="P4840" s="45">
        <v>0.13</v>
      </c>
      <c r="Q4840" s="42">
        <v>0</v>
      </c>
      <c r="R4840" s="42">
        <v>0</v>
      </c>
      <c r="S4840" s="42">
        <v>9803.7999999999993</v>
      </c>
      <c r="T4840" s="38">
        <v>5000</v>
      </c>
      <c r="U4840" s="14">
        <f>S4840/H4840</f>
        <v>0.38250103976546945</v>
      </c>
      <c r="V4840" s="19"/>
      <c r="W4840" s="19"/>
      <c r="X4840" s="37" t="s">
        <v>3470</v>
      </c>
    </row>
    <row r="4841" spans="1:37" ht="16.5" customHeight="1">
      <c r="A4841" s="38">
        <v>233</v>
      </c>
      <c r="B4841" s="39">
        <v>10741</v>
      </c>
      <c r="C4841" s="38">
        <v>10282528</v>
      </c>
      <c r="D4841" s="40" t="s">
        <v>143</v>
      </c>
      <c r="E4841" s="38">
        <v>10</v>
      </c>
      <c r="F4841" s="38">
        <v>75</v>
      </c>
      <c r="G4841" s="38" t="s">
        <v>23</v>
      </c>
      <c r="H4841" s="42">
        <v>2694.29</v>
      </c>
      <c r="I4841" s="55"/>
      <c r="J4841" s="44">
        <v>43582</v>
      </c>
      <c r="K4841" s="42">
        <v>0</v>
      </c>
      <c r="L4841" s="42">
        <v>1663.72</v>
      </c>
      <c r="M4841" s="44">
        <v>45138</v>
      </c>
      <c r="N4841" s="42">
        <f>H4841-K4841-L4841</f>
        <v>1030.57</v>
      </c>
      <c r="O4841" s="42">
        <v>0</v>
      </c>
      <c r="P4841" s="45">
        <v>0.13</v>
      </c>
      <c r="Q4841" s="42">
        <v>0</v>
      </c>
      <c r="R4841" s="42">
        <v>0</v>
      </c>
      <c r="S4841" s="42">
        <f>N4841-R4841</f>
        <v>1030.57</v>
      </c>
      <c r="T4841" s="38">
        <v>5000</v>
      </c>
      <c r="U4841" s="14">
        <f>S4841/H4841</f>
        <v>0.38250151245782749</v>
      </c>
      <c r="V4841" s="19"/>
      <c r="W4841" s="19"/>
      <c r="X4841" s="37" t="s">
        <v>3462</v>
      </c>
    </row>
    <row r="4842" spans="1:37" ht="16.5" customHeight="1">
      <c r="A4842" s="38">
        <v>857</v>
      </c>
      <c r="B4842" s="39">
        <v>10729</v>
      </c>
      <c r="C4842" s="38">
        <v>10292813</v>
      </c>
      <c r="D4842" s="40" t="s">
        <v>3102</v>
      </c>
      <c r="E4842" s="58">
        <v>1</v>
      </c>
      <c r="F4842" s="38">
        <v>120</v>
      </c>
      <c r="G4842" s="38" t="s">
        <v>262</v>
      </c>
      <c r="H4842" s="42">
        <v>48586.48</v>
      </c>
      <c r="I4842" s="37"/>
      <c r="J4842" s="44">
        <v>42881</v>
      </c>
      <c r="K4842" s="42">
        <v>0</v>
      </c>
      <c r="L4842" s="42">
        <v>30002.03</v>
      </c>
      <c r="M4842" s="44">
        <v>45259</v>
      </c>
      <c r="N4842" s="42">
        <v>18584.45</v>
      </c>
      <c r="O4842" s="42">
        <v>0</v>
      </c>
      <c r="P4842" s="45">
        <f>IF(J4842&lt;DATEVALUE("2009-1-1"),3%,13%)</f>
        <v>0.13</v>
      </c>
      <c r="Q4842" s="42">
        <f>IF(P4842=13%,ROUND(O4842/(1+P4842)*P4842,2),ROUND(O4842/(1+0.03)*0.02,2))</f>
        <v>0</v>
      </c>
      <c r="R4842" s="42">
        <f>O4842-Q4842</f>
        <v>0</v>
      </c>
      <c r="S4842" s="42">
        <f>N4842-R4842</f>
        <v>18584.45</v>
      </c>
      <c r="T4842" s="38">
        <v>5000</v>
      </c>
      <c r="U4842" s="14">
        <f>S4842/H4842</f>
        <v>0.38250249863748104</v>
      </c>
      <c r="V4842" s="19"/>
      <c r="W4842" s="19"/>
      <c r="X4842" s="37" t="s">
        <v>3459</v>
      </c>
    </row>
    <row r="4843" spans="1:37" ht="16.5" customHeight="1">
      <c r="A4843" s="38">
        <v>215</v>
      </c>
      <c r="B4843" s="39">
        <v>40712</v>
      </c>
      <c r="C4843" s="38">
        <v>10302472</v>
      </c>
      <c r="D4843" s="40" t="s">
        <v>143</v>
      </c>
      <c r="E4843" s="38">
        <v>24</v>
      </c>
      <c r="F4843" s="38">
        <v>75</v>
      </c>
      <c r="G4843" s="38" t="s">
        <v>23</v>
      </c>
      <c r="H4843" s="42">
        <v>6791.52</v>
      </c>
      <c r="I4843" s="55"/>
      <c r="J4843" s="44">
        <v>43582</v>
      </c>
      <c r="K4843" s="42">
        <v>0</v>
      </c>
      <c r="L4843" s="42">
        <v>4193.74</v>
      </c>
      <c r="M4843" s="44">
        <v>45138</v>
      </c>
      <c r="N4843" s="42">
        <f>H4843-K4843-L4843</f>
        <v>2597.7800000000007</v>
      </c>
      <c r="O4843" s="42">
        <v>0</v>
      </c>
      <c r="P4843" s="45">
        <v>0.13</v>
      </c>
      <c r="Q4843" s="42">
        <v>0</v>
      </c>
      <c r="R4843" s="42">
        <v>0</v>
      </c>
      <c r="S4843" s="42">
        <v>2597.7800000000002</v>
      </c>
      <c r="T4843" s="38">
        <v>5000</v>
      </c>
      <c r="U4843" s="14">
        <f>S4843/H4843</f>
        <v>0.38250347492166703</v>
      </c>
      <c r="V4843" s="19"/>
      <c r="W4843" s="19"/>
      <c r="X4843" s="37" t="s">
        <v>3467</v>
      </c>
    </row>
    <row r="4844" spans="1:37" ht="16.5" customHeight="1">
      <c r="A4844" s="38">
        <v>425</v>
      </c>
      <c r="B4844" s="39">
        <v>10729</v>
      </c>
      <c r="C4844" s="38">
        <v>10292812</v>
      </c>
      <c r="D4844" s="40" t="s">
        <v>1295</v>
      </c>
      <c r="E4844" s="58">
        <v>1</v>
      </c>
      <c r="F4844" s="38">
        <v>120</v>
      </c>
      <c r="G4844" s="38" t="s">
        <v>21</v>
      </c>
      <c r="H4844" s="42">
        <v>14700.85</v>
      </c>
      <c r="I4844" s="37"/>
      <c r="J4844" s="44">
        <v>42881</v>
      </c>
      <c r="K4844" s="42">
        <v>0</v>
      </c>
      <c r="L4844" s="42">
        <v>9077.7099999999991</v>
      </c>
      <c r="M4844" s="44">
        <v>45259</v>
      </c>
      <c r="N4844" s="42">
        <v>5623.14</v>
      </c>
      <c r="O4844" s="42">
        <v>0</v>
      </c>
      <c r="P4844" s="45">
        <f>IF(J4844&lt;DATEVALUE("2009-1-1"),3%,13%)</f>
        <v>0.13</v>
      </c>
      <c r="Q4844" s="42">
        <f>IF(P4844=13%,ROUND(O4844/(1+P4844)*P4844,2),ROUND(O4844/(1+0.03)*0.02,2))</f>
        <v>0</v>
      </c>
      <c r="R4844" s="42">
        <f>O4844-Q4844</f>
        <v>0</v>
      </c>
      <c r="S4844" s="42">
        <f>N4844-R4844</f>
        <v>5623.14</v>
      </c>
      <c r="T4844" s="38">
        <v>5000</v>
      </c>
      <c r="U4844" s="14">
        <f>S4844/H4844</f>
        <v>0.3825044130101321</v>
      </c>
      <c r="V4844" s="19"/>
      <c r="W4844" s="19"/>
      <c r="X4844" s="37" t="s">
        <v>3459</v>
      </c>
    </row>
    <row r="4845" spans="1:37" ht="16.5" customHeight="1">
      <c r="A4845" s="38">
        <v>59</v>
      </c>
      <c r="B4845" s="39">
        <v>50099</v>
      </c>
      <c r="C4845" s="38">
        <v>10297843</v>
      </c>
      <c r="D4845" s="40" t="s">
        <v>287</v>
      </c>
      <c r="E4845" s="38">
        <v>1</v>
      </c>
      <c r="F4845" s="38">
        <v>60</v>
      </c>
      <c r="G4845" s="38" t="s">
        <v>21</v>
      </c>
      <c r="H4845" s="42">
        <v>6003.3</v>
      </c>
      <c r="I4845" s="2"/>
      <c r="J4845" s="44">
        <v>43829</v>
      </c>
      <c r="K4845" s="42">
        <v>0</v>
      </c>
      <c r="L4845" s="42">
        <v>3706.97</v>
      </c>
      <c r="M4845" s="44">
        <v>45016</v>
      </c>
      <c r="N4845" s="42">
        <f>H4845-K4845-L4845</f>
        <v>2296.3300000000004</v>
      </c>
      <c r="O4845" s="42">
        <v>0</v>
      </c>
      <c r="P4845" s="45">
        <v>0.13</v>
      </c>
      <c r="Q4845" s="42">
        <v>0</v>
      </c>
      <c r="R4845" s="42">
        <v>0</v>
      </c>
      <c r="S4845" s="42">
        <v>2296.33</v>
      </c>
      <c r="T4845" s="38">
        <v>5000</v>
      </c>
      <c r="U4845" s="14">
        <f>S4845/H4845</f>
        <v>0.38251128545966384</v>
      </c>
      <c r="V4845" s="19"/>
      <c r="W4845" s="19"/>
      <c r="X4845" s="37" t="s">
        <v>3468</v>
      </c>
    </row>
    <row r="4846" spans="1:37" ht="16.5" customHeight="1">
      <c r="A4846" s="38">
        <v>235</v>
      </c>
      <c r="B4846" s="39">
        <v>10741</v>
      </c>
      <c r="C4846" s="38">
        <v>10282531</v>
      </c>
      <c r="D4846" s="40" t="s">
        <v>294</v>
      </c>
      <c r="E4846" s="38">
        <v>1</v>
      </c>
      <c r="F4846" s="38">
        <v>75</v>
      </c>
      <c r="G4846" s="38" t="s">
        <v>23</v>
      </c>
      <c r="H4846" s="42">
        <v>2005.17</v>
      </c>
      <c r="I4846" s="55"/>
      <c r="J4846" s="44">
        <v>43582</v>
      </c>
      <c r="K4846" s="42">
        <v>0</v>
      </c>
      <c r="L4846" s="42">
        <v>1238.1600000000001</v>
      </c>
      <c r="M4846" s="44">
        <v>45138</v>
      </c>
      <c r="N4846" s="42">
        <f>H4846-K4846-L4846</f>
        <v>767.01</v>
      </c>
      <c r="O4846" s="42">
        <v>0</v>
      </c>
      <c r="P4846" s="45">
        <v>0.13</v>
      </c>
      <c r="Q4846" s="42">
        <v>0</v>
      </c>
      <c r="R4846" s="42">
        <v>0</v>
      </c>
      <c r="S4846" s="42">
        <f>N4846-R4846</f>
        <v>767.01</v>
      </c>
      <c r="T4846" s="38">
        <v>5000</v>
      </c>
      <c r="U4846" s="14">
        <f>S4846/H4846</f>
        <v>0.38251619563428535</v>
      </c>
      <c r="V4846" s="19"/>
      <c r="W4846" s="19"/>
      <c r="X4846" s="37" t="s">
        <v>3462</v>
      </c>
    </row>
    <row r="4847" spans="1:37" ht="16.5" customHeight="1">
      <c r="A4847" s="38">
        <v>3</v>
      </c>
      <c r="B4847" s="39">
        <v>10719</v>
      </c>
      <c r="C4847" s="38">
        <v>10281614</v>
      </c>
      <c r="D4847" s="40" t="s">
        <v>1830</v>
      </c>
      <c r="E4847" s="38">
        <v>2</v>
      </c>
      <c r="F4847" s="38">
        <v>79</v>
      </c>
      <c r="G4847" s="38" t="s">
        <v>23</v>
      </c>
      <c r="H4847" s="42">
        <v>2858.12</v>
      </c>
      <c r="I4847" s="49"/>
      <c r="J4847" s="44">
        <v>43460</v>
      </c>
      <c r="K4847" s="42">
        <v>0</v>
      </c>
      <c r="L4847" s="42">
        <v>1763.03</v>
      </c>
      <c r="M4847" s="44">
        <v>45107</v>
      </c>
      <c r="N4847" s="42">
        <f>H4847-K4847-L4847</f>
        <v>1095.0899999999999</v>
      </c>
      <c r="O4847" s="42">
        <v>0</v>
      </c>
      <c r="P4847" s="45">
        <v>0.13</v>
      </c>
      <c r="Q4847" s="42">
        <v>0</v>
      </c>
      <c r="R4847" s="42">
        <v>0</v>
      </c>
      <c r="S4847" s="42">
        <f>N4847-R4847</f>
        <v>1095.0899999999999</v>
      </c>
      <c r="T4847" s="38">
        <v>2108</v>
      </c>
      <c r="U4847" s="14">
        <f>S4847/H4847</f>
        <v>0.38315046254181068</v>
      </c>
      <c r="V4847" s="19"/>
      <c r="W4847" s="19"/>
      <c r="X4847" s="37" t="s">
        <v>3478</v>
      </c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</row>
    <row r="4848" spans="1:37" ht="16.5" customHeight="1">
      <c r="A4848" s="38">
        <v>5</v>
      </c>
      <c r="B4848" s="39">
        <v>10719</v>
      </c>
      <c r="C4848" s="38">
        <v>10281621</v>
      </c>
      <c r="D4848" s="40" t="s">
        <v>1832</v>
      </c>
      <c r="E4848" s="38">
        <v>3</v>
      </c>
      <c r="F4848" s="38">
        <v>79</v>
      </c>
      <c r="G4848" s="38" t="s">
        <v>23</v>
      </c>
      <c r="H4848" s="42">
        <v>3323.07</v>
      </c>
      <c r="I4848" s="49"/>
      <c r="J4848" s="44">
        <v>43460</v>
      </c>
      <c r="K4848" s="42">
        <v>0</v>
      </c>
      <c r="L4848" s="42">
        <v>2049.83</v>
      </c>
      <c r="M4848" s="44">
        <v>45107</v>
      </c>
      <c r="N4848" s="42">
        <f>H4848-K4848-L4848</f>
        <v>1273.2400000000002</v>
      </c>
      <c r="O4848" s="42">
        <v>0</v>
      </c>
      <c r="P4848" s="45">
        <v>0.13</v>
      </c>
      <c r="Q4848" s="42">
        <v>0</v>
      </c>
      <c r="R4848" s="42">
        <v>0</v>
      </c>
      <c r="S4848" s="42">
        <f>N4848-R4848</f>
        <v>1273.2400000000002</v>
      </c>
      <c r="T4848" s="38">
        <v>2101</v>
      </c>
      <c r="U4848" s="14">
        <f>S4848/H4848</f>
        <v>0.38315172415868465</v>
      </c>
      <c r="V4848" s="19"/>
      <c r="W4848" s="19"/>
      <c r="X4848" s="37" t="s">
        <v>3478</v>
      </c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</row>
    <row r="4849" spans="1:37" ht="16.5" customHeight="1">
      <c r="A4849" s="38">
        <v>4</v>
      </c>
      <c r="B4849" s="39">
        <v>10719</v>
      </c>
      <c r="C4849" s="38">
        <v>10281615</v>
      </c>
      <c r="D4849" s="40" t="s">
        <v>1831</v>
      </c>
      <c r="E4849" s="38">
        <v>13</v>
      </c>
      <c r="F4849" s="38">
        <v>79</v>
      </c>
      <c r="G4849" s="38" t="s">
        <v>23</v>
      </c>
      <c r="H4849" s="42">
        <v>11422.19</v>
      </c>
      <c r="I4849" s="49"/>
      <c r="J4849" s="44">
        <v>43460</v>
      </c>
      <c r="K4849" s="42">
        <v>0</v>
      </c>
      <c r="L4849" s="42">
        <v>7045.74</v>
      </c>
      <c r="M4849" s="44">
        <v>45107</v>
      </c>
      <c r="N4849" s="42">
        <f>H4849-K4849-L4849</f>
        <v>4376.4500000000007</v>
      </c>
      <c r="O4849" s="42">
        <v>0</v>
      </c>
      <c r="P4849" s="45">
        <v>0.13</v>
      </c>
      <c r="Q4849" s="42">
        <v>0</v>
      </c>
      <c r="R4849" s="42">
        <v>0</v>
      </c>
      <c r="S4849" s="42">
        <f>N4849-R4849</f>
        <v>4376.4500000000007</v>
      </c>
      <c r="T4849" s="38">
        <v>2101</v>
      </c>
      <c r="U4849" s="14">
        <f>S4849/H4849</f>
        <v>0.38315331823406901</v>
      </c>
      <c r="V4849" s="19"/>
      <c r="W4849" s="19"/>
      <c r="X4849" s="37" t="s">
        <v>3478</v>
      </c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</row>
    <row r="4850" spans="1:37" ht="16.5" customHeight="1">
      <c r="A4850" s="38">
        <v>2</v>
      </c>
      <c r="B4850" s="39">
        <v>10719</v>
      </c>
      <c r="C4850" s="38">
        <v>10281610</v>
      </c>
      <c r="D4850" s="40" t="s">
        <v>1830</v>
      </c>
      <c r="E4850" s="38">
        <v>11</v>
      </c>
      <c r="F4850" s="38">
        <v>79</v>
      </c>
      <c r="G4850" s="38" t="s">
        <v>23</v>
      </c>
      <c r="H4850" s="42">
        <v>15719.66</v>
      </c>
      <c r="I4850" s="49"/>
      <c r="J4850" s="44">
        <v>43460</v>
      </c>
      <c r="K4850" s="42">
        <v>0</v>
      </c>
      <c r="L4850" s="42">
        <v>9696.4599999999991</v>
      </c>
      <c r="M4850" s="44">
        <v>45107</v>
      </c>
      <c r="N4850" s="42">
        <f>H4850-K4850-L4850</f>
        <v>6023.2000000000007</v>
      </c>
      <c r="O4850" s="42">
        <v>0</v>
      </c>
      <c r="P4850" s="45">
        <v>0.13</v>
      </c>
      <c r="Q4850" s="42">
        <v>0</v>
      </c>
      <c r="R4850" s="42">
        <v>0</v>
      </c>
      <c r="S4850" s="42">
        <f>N4850-R4850</f>
        <v>6023.2000000000007</v>
      </c>
      <c r="T4850" s="38">
        <v>2101</v>
      </c>
      <c r="U4850" s="14">
        <f>S4850/H4850</f>
        <v>0.3831635035363361</v>
      </c>
      <c r="V4850" s="19"/>
      <c r="W4850" s="19"/>
      <c r="X4850" s="37" t="s">
        <v>3478</v>
      </c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</row>
    <row r="4851" spans="1:37" ht="16.5" customHeight="1">
      <c r="A4851" s="38">
        <v>249</v>
      </c>
      <c r="B4851" s="39">
        <v>10736</v>
      </c>
      <c r="C4851" s="38">
        <v>10284606</v>
      </c>
      <c r="D4851" s="40" t="s">
        <v>76</v>
      </c>
      <c r="E4851" s="31">
        <v>5</v>
      </c>
      <c r="F4851" s="38">
        <v>79</v>
      </c>
      <c r="G4851" s="38" t="s">
        <v>23</v>
      </c>
      <c r="H4851" s="42">
        <v>5982.9</v>
      </c>
      <c r="I4851" s="49"/>
      <c r="J4851" s="44">
        <v>43460</v>
      </c>
      <c r="K4851" s="42">
        <v>0</v>
      </c>
      <c r="L4851" s="42">
        <v>3690.45</v>
      </c>
      <c r="M4851" s="44">
        <v>45107</v>
      </c>
      <c r="N4851" s="42">
        <f>H4851-K4851-L4851</f>
        <v>2292.4499999999998</v>
      </c>
      <c r="O4851" s="42">
        <v>0</v>
      </c>
      <c r="P4851" s="45">
        <v>0.13</v>
      </c>
      <c r="Q4851" s="42">
        <v>0</v>
      </c>
      <c r="R4851" s="42">
        <v>0</v>
      </c>
      <c r="S4851" s="42">
        <f>N4851-R4851</f>
        <v>2292.4499999999998</v>
      </c>
      <c r="T4851" s="38">
        <v>2101</v>
      </c>
      <c r="U4851" s="14">
        <f>S4851/H4851</f>
        <v>0.38316702602416886</v>
      </c>
      <c r="V4851" s="19"/>
      <c r="W4851" s="19"/>
      <c r="X4851" s="37" t="s">
        <v>3461</v>
      </c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</row>
    <row r="4852" spans="1:37" ht="16.5" customHeight="1">
      <c r="A4852" s="38">
        <v>115</v>
      </c>
      <c r="B4852" s="39">
        <v>10800</v>
      </c>
      <c r="C4852" s="38">
        <v>10315792</v>
      </c>
      <c r="D4852" s="40" t="s">
        <v>2677</v>
      </c>
      <c r="E4852" s="38">
        <v>1</v>
      </c>
      <c r="F4852" s="38">
        <v>120</v>
      </c>
      <c r="G4852" s="38" t="s">
        <v>21</v>
      </c>
      <c r="H4852" s="42">
        <v>160357.17000000001</v>
      </c>
      <c r="I4852" s="2"/>
      <c r="J4852" s="44">
        <v>43279</v>
      </c>
      <c r="K4852" s="42">
        <v>0</v>
      </c>
      <c r="L4852" s="42">
        <v>72361.03</v>
      </c>
      <c r="M4852" s="44">
        <v>45016</v>
      </c>
      <c r="N4852" s="42">
        <f>H4852-K4852-L4852</f>
        <v>87996.140000000014</v>
      </c>
      <c r="O4852" s="42">
        <v>30000</v>
      </c>
      <c r="P4852" s="45">
        <v>0.13</v>
      </c>
      <c r="Q4852" s="42">
        <v>3451.32</v>
      </c>
      <c r="R4852" s="42">
        <v>26548.68</v>
      </c>
      <c r="S4852" s="42">
        <f>N4852-R4852</f>
        <v>61447.460000000014</v>
      </c>
      <c r="T4852" s="38">
        <v>2505</v>
      </c>
      <c r="U4852" s="14">
        <f>S4852/H4852</f>
        <v>0.38319122244424747</v>
      </c>
      <c r="V4852" s="19"/>
      <c r="W4852" s="19"/>
      <c r="X4852" s="37" t="s">
        <v>3465</v>
      </c>
    </row>
    <row r="4853" spans="1:37" ht="16.5" customHeight="1">
      <c r="A4853" s="38">
        <v>828</v>
      </c>
      <c r="B4853" s="39">
        <v>10729</v>
      </c>
      <c r="C4853" s="38">
        <v>10322014</v>
      </c>
      <c r="D4853" s="40" t="s">
        <v>172</v>
      </c>
      <c r="E4853" s="58">
        <v>10</v>
      </c>
      <c r="F4853" s="38">
        <v>60</v>
      </c>
      <c r="G4853" s="38" t="s">
        <v>36</v>
      </c>
      <c r="H4853" s="42">
        <v>26647.58</v>
      </c>
      <c r="I4853" s="37"/>
      <c r="J4853" s="44">
        <v>44105</v>
      </c>
      <c r="K4853" s="42">
        <v>444.13</v>
      </c>
      <c r="L4853" s="42">
        <v>15988.62</v>
      </c>
      <c r="M4853" s="44">
        <v>45259</v>
      </c>
      <c r="N4853" s="42">
        <v>10214.83</v>
      </c>
      <c r="O4853" s="42">
        <v>0</v>
      </c>
      <c r="P4853" s="45">
        <f>IF(J4853&lt;DATEVALUE("2009-1-1"),3%,13%)</f>
        <v>0.13</v>
      </c>
      <c r="Q4853" s="42">
        <f>IF(P4853=13%,ROUND(O4853/(1+P4853)*P4853,2),ROUND(O4853/(1+0.03)*0.02,2))</f>
        <v>0</v>
      </c>
      <c r="R4853" s="42">
        <f>O4853-Q4853</f>
        <v>0</v>
      </c>
      <c r="S4853" s="42">
        <f>N4853-R4853</f>
        <v>10214.83</v>
      </c>
      <c r="T4853" s="38">
        <v>5000</v>
      </c>
      <c r="U4853" s="14">
        <f>S4853/H4853</f>
        <v>0.38333049380093798</v>
      </c>
      <c r="V4853" s="19"/>
      <c r="W4853" s="19"/>
      <c r="X4853" s="37" t="s">
        <v>3459</v>
      </c>
    </row>
    <row r="4854" spans="1:37" ht="16.5" customHeight="1">
      <c r="A4854" s="38">
        <v>696</v>
      </c>
      <c r="B4854" s="39">
        <v>10729</v>
      </c>
      <c r="C4854" s="38">
        <v>10322154</v>
      </c>
      <c r="D4854" s="40" t="s">
        <v>3291</v>
      </c>
      <c r="E4854" s="58">
        <v>1</v>
      </c>
      <c r="F4854" s="38">
        <v>60</v>
      </c>
      <c r="G4854" s="38" t="s">
        <v>266</v>
      </c>
      <c r="H4854" s="42">
        <v>33030.75</v>
      </c>
      <c r="I4854" s="37"/>
      <c r="J4854" s="44">
        <v>44105</v>
      </c>
      <c r="K4854" s="42">
        <v>550.51</v>
      </c>
      <c r="L4854" s="42">
        <v>19818.390000000003</v>
      </c>
      <c r="M4854" s="44">
        <v>45259</v>
      </c>
      <c r="N4854" s="42">
        <v>12661.85</v>
      </c>
      <c r="O4854" s="42">
        <v>0</v>
      </c>
      <c r="P4854" s="45">
        <f>IF(J4854&lt;DATEVALUE("2009-1-1"),3%,13%)</f>
        <v>0.13</v>
      </c>
      <c r="Q4854" s="42">
        <f>IF(P4854=13%,ROUND(O4854/(1+P4854)*P4854,2),ROUND(O4854/(1+0.03)*0.02,2))</f>
        <v>0</v>
      </c>
      <c r="R4854" s="42">
        <f>O4854-Q4854</f>
        <v>0</v>
      </c>
      <c r="S4854" s="42">
        <f>N4854-R4854</f>
        <v>12661.85</v>
      </c>
      <c r="T4854" s="38">
        <v>5000</v>
      </c>
      <c r="U4854" s="14">
        <f>S4854/H4854</f>
        <v>0.38333522550956306</v>
      </c>
      <c r="V4854" s="19"/>
      <c r="W4854" s="19"/>
      <c r="X4854" s="37" t="s">
        <v>3459</v>
      </c>
    </row>
    <row r="4855" spans="1:37" ht="16.5" customHeight="1">
      <c r="A4855" s="38">
        <v>63</v>
      </c>
      <c r="B4855" s="39">
        <v>10746</v>
      </c>
      <c r="C4855" s="38">
        <v>10310333</v>
      </c>
      <c r="D4855" s="40" t="s">
        <v>1439</v>
      </c>
      <c r="E4855" s="38">
        <v>0.14285700000000001</v>
      </c>
      <c r="F4855" s="38">
        <v>120</v>
      </c>
      <c r="G4855" s="38" t="s">
        <v>21</v>
      </c>
      <c r="H4855" s="42">
        <v>27076.9</v>
      </c>
      <c r="I4855" s="2"/>
      <c r="J4855" s="44">
        <v>42728</v>
      </c>
      <c r="K4855" s="42">
        <v>0</v>
      </c>
      <c r="L4855" s="42">
        <v>16076.9</v>
      </c>
      <c r="M4855" s="44">
        <v>45016</v>
      </c>
      <c r="N4855" s="42">
        <f>H4855-K4855-L4855</f>
        <v>11000.000000000002</v>
      </c>
      <c r="O4855" s="42">
        <v>700</v>
      </c>
      <c r="P4855" s="45">
        <v>0.13</v>
      </c>
      <c r="Q4855" s="42">
        <v>80.53</v>
      </c>
      <c r="R4855" s="42">
        <v>619.47</v>
      </c>
      <c r="S4855" s="42">
        <v>10380.530000000001</v>
      </c>
      <c r="T4855" s="38">
        <v>5000</v>
      </c>
      <c r="U4855" s="14">
        <f>S4855/H4855</f>
        <v>0.38337217332855683</v>
      </c>
      <c r="V4855" s="19"/>
      <c r="W4855" s="19"/>
      <c r="X4855" s="37" t="s">
        <v>3463</v>
      </c>
    </row>
    <row r="4856" spans="1:37" ht="16.5" customHeight="1">
      <c r="A4856" s="38">
        <v>98</v>
      </c>
      <c r="B4856" s="39">
        <v>10741</v>
      </c>
      <c r="C4856" s="38">
        <v>10282074</v>
      </c>
      <c r="D4856" s="40" t="s">
        <v>270</v>
      </c>
      <c r="E4856" s="38">
        <v>30</v>
      </c>
      <c r="F4856" s="38">
        <v>79</v>
      </c>
      <c r="G4856" s="38" t="s">
        <v>23</v>
      </c>
      <c r="H4856" s="42">
        <v>34720.949999999997</v>
      </c>
      <c r="I4856" s="2"/>
      <c r="J4856" s="44">
        <v>43460</v>
      </c>
      <c r="K4856" s="42">
        <v>0</v>
      </c>
      <c r="L4856" s="42">
        <v>21407.26</v>
      </c>
      <c r="M4856" s="44">
        <v>45077</v>
      </c>
      <c r="N4856" s="42">
        <f>H4856-K4856-L4856</f>
        <v>13313.689999999999</v>
      </c>
      <c r="O4856" s="42">
        <v>0</v>
      </c>
      <c r="P4856" s="45">
        <v>0.13</v>
      </c>
      <c r="Q4856" s="42">
        <v>0</v>
      </c>
      <c r="R4856" s="42">
        <v>0</v>
      </c>
      <c r="S4856" s="42">
        <f>N4856-R4856</f>
        <v>13313.689999999999</v>
      </c>
      <c r="T4856" s="38">
        <v>5000</v>
      </c>
      <c r="U4856" s="14">
        <f>S4856/H4856</f>
        <v>0.38344832154650144</v>
      </c>
      <c r="V4856" s="19"/>
      <c r="W4856" s="19"/>
      <c r="X4856" s="37" t="s">
        <v>3462</v>
      </c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</row>
    <row r="4857" spans="1:37" ht="16.5" customHeight="1">
      <c r="A4857" s="38">
        <v>78</v>
      </c>
      <c r="B4857" s="39">
        <v>10732</v>
      </c>
      <c r="C4857" s="38">
        <v>10320532</v>
      </c>
      <c r="D4857" s="40" t="s">
        <v>417</v>
      </c>
      <c r="E4857" s="58">
        <v>1</v>
      </c>
      <c r="F4857" s="38">
        <v>65</v>
      </c>
      <c r="G4857" s="38" t="s">
        <v>23</v>
      </c>
      <c r="H4857" s="42">
        <v>1465.51</v>
      </c>
      <c r="I4857" s="57"/>
      <c r="J4857" s="44">
        <v>43888</v>
      </c>
      <c r="K4857" s="42">
        <v>0</v>
      </c>
      <c r="L4857" s="42">
        <v>903.07</v>
      </c>
      <c r="M4857" s="44">
        <v>45199</v>
      </c>
      <c r="N4857" s="42">
        <f>H4857-L4857</f>
        <v>562.43999999999994</v>
      </c>
      <c r="O4857" s="42">
        <v>0</v>
      </c>
      <c r="P4857" s="45">
        <v>0.13</v>
      </c>
      <c r="Q4857" s="42">
        <v>0</v>
      </c>
      <c r="R4857" s="42">
        <v>0</v>
      </c>
      <c r="S4857" s="42">
        <f>N4857</f>
        <v>562.43999999999994</v>
      </c>
      <c r="T4857" s="38">
        <v>1602</v>
      </c>
      <c r="U4857" s="14">
        <f>S4857/H4857</f>
        <v>0.38378448458215908</v>
      </c>
      <c r="V4857" s="19"/>
      <c r="W4857" s="19"/>
      <c r="X4857" s="37" t="s">
        <v>3460</v>
      </c>
    </row>
    <row r="4858" spans="1:37" ht="16.5" customHeight="1">
      <c r="A4858" s="38">
        <v>10</v>
      </c>
      <c r="B4858" s="39">
        <v>20701</v>
      </c>
      <c r="C4858" s="38">
        <v>10281207</v>
      </c>
      <c r="D4858" s="40" t="s">
        <v>812</v>
      </c>
      <c r="E4858" s="58">
        <v>11</v>
      </c>
      <c r="F4858" s="38">
        <v>65</v>
      </c>
      <c r="G4858" s="38" t="s">
        <v>23</v>
      </c>
      <c r="H4858" s="42">
        <v>3005.42</v>
      </c>
      <c r="I4858" s="57"/>
      <c r="J4858" s="44">
        <v>43888</v>
      </c>
      <c r="K4858" s="42">
        <v>0</v>
      </c>
      <c r="L4858" s="42">
        <v>1851.88</v>
      </c>
      <c r="M4858" s="44">
        <v>45199</v>
      </c>
      <c r="N4858" s="42">
        <f>H4858-K4858-L4858</f>
        <v>1153.54</v>
      </c>
      <c r="O4858" s="42">
        <v>0</v>
      </c>
      <c r="P4858" s="45">
        <v>0.13</v>
      </c>
      <c r="Q4858" s="42">
        <v>0</v>
      </c>
      <c r="R4858" s="42">
        <v>0</v>
      </c>
      <c r="S4858" s="42">
        <f>N4858</f>
        <v>1153.54</v>
      </c>
      <c r="T4858" s="38">
        <v>5000</v>
      </c>
      <c r="U4858" s="14">
        <f>S4858/H4858</f>
        <v>0.38381989871631916</v>
      </c>
      <c r="V4858" s="19"/>
      <c r="W4858" s="19"/>
      <c r="X4858" s="37" t="s">
        <v>3466</v>
      </c>
    </row>
    <row r="4859" spans="1:37" ht="16.5" customHeight="1">
      <c r="A4859" s="38">
        <v>77</v>
      </c>
      <c r="B4859" s="39">
        <v>10732</v>
      </c>
      <c r="C4859" s="38">
        <v>10320526</v>
      </c>
      <c r="D4859" s="40" t="s">
        <v>416</v>
      </c>
      <c r="E4859" s="58">
        <v>1</v>
      </c>
      <c r="F4859" s="38">
        <v>65</v>
      </c>
      <c r="G4859" s="38" t="s">
        <v>23</v>
      </c>
      <c r="H4859" s="42">
        <v>3410.26</v>
      </c>
      <c r="I4859" s="57"/>
      <c r="J4859" s="44">
        <v>43888</v>
      </c>
      <c r="K4859" s="42">
        <v>0</v>
      </c>
      <c r="L4859" s="42">
        <v>2101.2800000000002</v>
      </c>
      <c r="M4859" s="44">
        <v>45199</v>
      </c>
      <c r="N4859" s="42">
        <f>H4859-L4859</f>
        <v>1308.98</v>
      </c>
      <c r="O4859" s="42">
        <v>0</v>
      </c>
      <c r="P4859" s="45">
        <v>0.13</v>
      </c>
      <c r="Q4859" s="42">
        <v>0</v>
      </c>
      <c r="R4859" s="42">
        <v>0</v>
      </c>
      <c r="S4859" s="42">
        <f>N4859</f>
        <v>1308.98</v>
      </c>
      <c r="T4859" s="38">
        <v>1602</v>
      </c>
      <c r="U4859" s="14">
        <f>S4859/H4859</f>
        <v>0.38383583656378106</v>
      </c>
      <c r="V4859" s="19"/>
      <c r="W4859" s="19"/>
      <c r="X4859" s="37" t="s">
        <v>3460</v>
      </c>
    </row>
    <row r="4860" spans="1:37" ht="16.5" customHeight="1">
      <c r="A4860" s="38">
        <v>243</v>
      </c>
      <c r="B4860" s="39">
        <v>10745</v>
      </c>
      <c r="C4860" s="38">
        <v>10308146</v>
      </c>
      <c r="D4860" s="40" t="s">
        <v>584</v>
      </c>
      <c r="E4860" s="41">
        <v>20</v>
      </c>
      <c r="F4860" s="38">
        <v>80</v>
      </c>
      <c r="G4860" s="38" t="s">
        <v>21</v>
      </c>
      <c r="H4860" s="42">
        <v>20362.48</v>
      </c>
      <c r="I4860" s="57"/>
      <c r="J4860" s="44">
        <v>43950</v>
      </c>
      <c r="K4860" s="42">
        <v>0</v>
      </c>
      <c r="L4860" s="42">
        <v>9913.98</v>
      </c>
      <c r="M4860" s="44">
        <v>45199</v>
      </c>
      <c r="N4860" s="42">
        <f>H4860-K4860-L4860</f>
        <v>10448.5</v>
      </c>
      <c r="O4860" s="42">
        <v>2958.08</v>
      </c>
      <c r="P4860" s="45">
        <v>0.13</v>
      </c>
      <c r="Q4860" s="42">
        <v>340.31</v>
      </c>
      <c r="R4860" s="42">
        <v>2617.77</v>
      </c>
      <c r="S4860" s="42">
        <f>N4860-R4860</f>
        <v>7830.73</v>
      </c>
      <c r="T4860" s="38">
        <v>2201</v>
      </c>
      <c r="U4860" s="14">
        <f>S4860/H4860</f>
        <v>0.38456661467561909</v>
      </c>
      <c r="V4860" s="19"/>
      <c r="W4860" s="19"/>
      <c r="X4860" s="37" t="s">
        <v>3463</v>
      </c>
    </row>
    <row r="4861" spans="1:37" ht="16.5" customHeight="1">
      <c r="A4861" s="38">
        <v>90</v>
      </c>
      <c r="B4861" s="39">
        <v>10728</v>
      </c>
      <c r="C4861" s="38">
        <v>10282119</v>
      </c>
      <c r="D4861" s="40" t="s">
        <v>229</v>
      </c>
      <c r="E4861" s="38">
        <v>2</v>
      </c>
      <c r="F4861" s="38">
        <v>74</v>
      </c>
      <c r="G4861" s="38" t="s">
        <v>23</v>
      </c>
      <c r="H4861" s="42">
        <v>4188.03</v>
      </c>
      <c r="I4861" s="55"/>
      <c r="J4861" s="44">
        <v>43613</v>
      </c>
      <c r="K4861" s="42">
        <v>0</v>
      </c>
      <c r="L4861" s="42">
        <v>2572.84</v>
      </c>
      <c r="M4861" s="44">
        <v>45138</v>
      </c>
      <c r="N4861" s="42">
        <f>H4861-K4861-L4861</f>
        <v>1615.1899999999996</v>
      </c>
      <c r="O4861" s="42">
        <v>0</v>
      </c>
      <c r="P4861" s="45">
        <v>0.13</v>
      </c>
      <c r="Q4861" s="42">
        <v>0</v>
      </c>
      <c r="R4861" s="42">
        <v>0</v>
      </c>
      <c r="S4861" s="42">
        <v>1615.19</v>
      </c>
      <c r="T4861" s="38">
        <v>5000</v>
      </c>
      <c r="U4861" s="14">
        <f>S4861/H4861</f>
        <v>0.38566820199473262</v>
      </c>
      <c r="V4861" s="19"/>
      <c r="W4861" s="19"/>
      <c r="X4861" s="37" t="s">
        <v>3459</v>
      </c>
    </row>
    <row r="4862" spans="1:37" ht="16.5" customHeight="1">
      <c r="A4862" s="38">
        <v>217</v>
      </c>
      <c r="B4862" s="39">
        <v>40712</v>
      </c>
      <c r="C4862" s="38">
        <v>10302483</v>
      </c>
      <c r="D4862" s="40" t="s">
        <v>1602</v>
      </c>
      <c r="E4862" s="38">
        <v>6</v>
      </c>
      <c r="F4862" s="38">
        <v>74</v>
      </c>
      <c r="G4862" s="38" t="s">
        <v>23</v>
      </c>
      <c r="H4862" s="42">
        <v>3126</v>
      </c>
      <c r="I4862" s="55"/>
      <c r="J4862" s="44">
        <v>43613</v>
      </c>
      <c r="K4862" s="42">
        <v>0</v>
      </c>
      <c r="L4862" s="42">
        <v>1920.4</v>
      </c>
      <c r="M4862" s="44">
        <v>45138</v>
      </c>
      <c r="N4862" s="42">
        <f>H4862-K4862-L4862</f>
        <v>1205.5999999999999</v>
      </c>
      <c r="O4862" s="42">
        <v>0</v>
      </c>
      <c r="P4862" s="45">
        <v>0.13</v>
      </c>
      <c r="Q4862" s="42">
        <v>0</v>
      </c>
      <c r="R4862" s="42">
        <v>0</v>
      </c>
      <c r="S4862" s="42">
        <v>1205.5999999999999</v>
      </c>
      <c r="T4862" s="38">
        <v>2506</v>
      </c>
      <c r="U4862" s="14">
        <f>S4862/H4862</f>
        <v>0.38566858605246318</v>
      </c>
      <c r="V4862" s="19"/>
      <c r="W4862" s="19"/>
      <c r="X4862" s="37" t="s">
        <v>3467</v>
      </c>
    </row>
    <row r="4863" spans="1:37" ht="16.5" customHeight="1">
      <c r="A4863" s="38">
        <v>13</v>
      </c>
      <c r="B4863" s="39">
        <v>20704</v>
      </c>
      <c r="C4863" s="38">
        <v>10295929</v>
      </c>
      <c r="D4863" s="40" t="s">
        <v>815</v>
      </c>
      <c r="E4863" s="58">
        <v>1</v>
      </c>
      <c r="F4863" s="38">
        <v>64</v>
      </c>
      <c r="G4863" s="38" t="s">
        <v>23</v>
      </c>
      <c r="H4863" s="42">
        <v>1039.32</v>
      </c>
      <c r="I4863" s="57"/>
      <c r="J4863" s="44">
        <v>43915</v>
      </c>
      <c r="K4863" s="42">
        <v>0</v>
      </c>
      <c r="L4863" s="42">
        <v>637.46</v>
      </c>
      <c r="M4863" s="44">
        <v>45199</v>
      </c>
      <c r="N4863" s="42">
        <f>H4863-K4863-L4863</f>
        <v>401.8599999999999</v>
      </c>
      <c r="O4863" s="42">
        <v>0</v>
      </c>
      <c r="P4863" s="45">
        <v>0.13</v>
      </c>
      <c r="Q4863" s="42">
        <v>0</v>
      </c>
      <c r="R4863" s="42">
        <v>0</v>
      </c>
      <c r="S4863" s="42">
        <f>N4863-R4863</f>
        <v>401.8599999999999</v>
      </c>
      <c r="T4863" s="38">
        <v>2101</v>
      </c>
      <c r="U4863" s="14">
        <f>S4863/H4863</f>
        <v>0.38665666012392713</v>
      </c>
      <c r="V4863" s="19"/>
      <c r="W4863" s="19"/>
      <c r="X4863" s="37" t="s">
        <v>3466</v>
      </c>
    </row>
    <row r="4864" spans="1:37" ht="16.5" customHeight="1">
      <c r="A4864" s="38">
        <v>95</v>
      </c>
      <c r="B4864" s="39">
        <v>10878</v>
      </c>
      <c r="C4864" s="38">
        <v>10330807</v>
      </c>
      <c r="D4864" s="40" t="s">
        <v>3397</v>
      </c>
      <c r="E4864" s="58">
        <v>1</v>
      </c>
      <c r="F4864" s="38">
        <v>49</v>
      </c>
      <c r="G4864" s="38" t="s">
        <v>23</v>
      </c>
      <c r="H4864" s="42">
        <v>728.51</v>
      </c>
      <c r="I4864" s="37"/>
      <c r="J4864" s="44">
        <v>44377</v>
      </c>
      <c r="K4864" s="42">
        <v>0</v>
      </c>
      <c r="L4864" s="42">
        <v>446.05</v>
      </c>
      <c r="M4864" s="44">
        <v>45261</v>
      </c>
      <c r="N4864" s="42">
        <v>282.45999999999998</v>
      </c>
      <c r="O4864" s="42">
        <v>0</v>
      </c>
      <c r="P4864" s="45">
        <f>IF(J4864&lt;DATEVALUE("2009-1-1"),3%,13%)</f>
        <v>0.13</v>
      </c>
      <c r="Q4864" s="42">
        <f>IF(P4864=13%,ROUND(O4864/(1+P4864)*P4864,2),ROUND(O4864/(1+0.03)*0.02,2))</f>
        <v>0</v>
      </c>
      <c r="R4864" s="42">
        <f>O4864-Q4864</f>
        <v>0</v>
      </c>
      <c r="S4864" s="42">
        <f>N4864-R4864</f>
        <v>282.45999999999998</v>
      </c>
      <c r="T4864" s="38">
        <v>5000</v>
      </c>
      <c r="U4864" s="14">
        <f>S4864/H4864</f>
        <v>0.38772288643944486</v>
      </c>
      <c r="V4864" s="19"/>
      <c r="W4864" s="19"/>
      <c r="X4864" s="37" t="s">
        <v>3475</v>
      </c>
    </row>
    <row r="4865" spans="1:37" ht="16.5" customHeight="1">
      <c r="A4865" s="38">
        <v>99</v>
      </c>
      <c r="B4865" s="39">
        <v>10867</v>
      </c>
      <c r="C4865" s="38">
        <v>10331881</v>
      </c>
      <c r="D4865" s="40" t="s">
        <v>3450</v>
      </c>
      <c r="E4865" s="58">
        <v>3</v>
      </c>
      <c r="F4865" s="38">
        <v>49</v>
      </c>
      <c r="G4865" s="38" t="s">
        <v>23</v>
      </c>
      <c r="H4865" s="42">
        <v>5809.56</v>
      </c>
      <c r="I4865" s="37"/>
      <c r="J4865" s="44">
        <v>44377</v>
      </c>
      <c r="K4865" s="42">
        <v>0</v>
      </c>
      <c r="L4865" s="42">
        <v>3556.82</v>
      </c>
      <c r="M4865" s="44">
        <v>45280</v>
      </c>
      <c r="N4865" s="42">
        <v>2252.7399999999998</v>
      </c>
      <c r="O4865" s="42">
        <v>0</v>
      </c>
      <c r="P4865" s="45">
        <f>IF(J4865&lt;DATEVALUE("2009-1-1"),3%,13%)</f>
        <v>0.13</v>
      </c>
      <c r="Q4865" s="42">
        <f>IF(P4865=13%,ROUND(O4865/(1+P4865)*P4865,2),ROUND(O4865/(1+0.03)*0.02,2))</f>
        <v>0</v>
      </c>
      <c r="R4865" s="42">
        <f>O4865-Q4865</f>
        <v>0</v>
      </c>
      <c r="S4865" s="42">
        <f>N4865-R4865</f>
        <v>2252.7399999999998</v>
      </c>
      <c r="T4865" s="38">
        <v>1601</v>
      </c>
      <c r="U4865" s="14">
        <f>S4865/H4865</f>
        <v>0.38776430573055443</v>
      </c>
      <c r="V4865" s="19"/>
      <c r="W4865" s="19"/>
      <c r="X4865" s="37" t="s">
        <v>3475</v>
      </c>
    </row>
    <row r="4866" spans="1:37" ht="16.5" customHeight="1">
      <c r="A4866" s="38">
        <v>535</v>
      </c>
      <c r="B4866" s="39">
        <v>40712</v>
      </c>
      <c r="C4866" s="38">
        <v>10303844</v>
      </c>
      <c r="D4866" s="40" t="s">
        <v>1753</v>
      </c>
      <c r="E4866" s="38">
        <v>16</v>
      </c>
      <c r="F4866" s="38">
        <v>84</v>
      </c>
      <c r="G4866" s="38" t="s">
        <v>23</v>
      </c>
      <c r="H4866" s="42">
        <v>4102.5600000000004</v>
      </c>
      <c r="I4866" s="55"/>
      <c r="J4866" s="44">
        <v>43310</v>
      </c>
      <c r="K4866" s="42">
        <v>0</v>
      </c>
      <c r="L4866" s="42">
        <v>2511.11</v>
      </c>
      <c r="M4866" s="44">
        <v>45138</v>
      </c>
      <c r="N4866" s="42">
        <f>H4866-K4866-L4866</f>
        <v>1591.4500000000003</v>
      </c>
      <c r="O4866" s="42">
        <v>0</v>
      </c>
      <c r="P4866" s="45">
        <v>0.13</v>
      </c>
      <c r="Q4866" s="42">
        <v>0</v>
      </c>
      <c r="R4866" s="42">
        <v>0</v>
      </c>
      <c r="S4866" s="42">
        <v>1591.45</v>
      </c>
      <c r="T4866" s="38">
        <v>2506</v>
      </c>
      <c r="U4866" s="14">
        <f>S4866/H4866</f>
        <v>0.38791632541632537</v>
      </c>
      <c r="V4866" s="19"/>
      <c r="W4866" s="19"/>
      <c r="X4866" s="37" t="s">
        <v>3467</v>
      </c>
    </row>
    <row r="4867" spans="1:37" ht="16.5" customHeight="1">
      <c r="A4867" s="38">
        <v>236</v>
      </c>
      <c r="B4867" s="39">
        <v>10741</v>
      </c>
      <c r="C4867" s="38">
        <v>10282539</v>
      </c>
      <c r="D4867" s="40" t="s">
        <v>1518</v>
      </c>
      <c r="E4867" s="38">
        <v>1</v>
      </c>
      <c r="F4867" s="38">
        <v>73</v>
      </c>
      <c r="G4867" s="38" t="s">
        <v>23</v>
      </c>
      <c r="H4867" s="42">
        <v>3487.18</v>
      </c>
      <c r="I4867" s="55"/>
      <c r="J4867" s="44">
        <v>43641</v>
      </c>
      <c r="K4867" s="42">
        <v>0</v>
      </c>
      <c r="L4867" s="42">
        <v>2131.1999999999998</v>
      </c>
      <c r="M4867" s="44">
        <v>45138</v>
      </c>
      <c r="N4867" s="42">
        <f>H4867-K4867-L4867</f>
        <v>1355.98</v>
      </c>
      <c r="O4867" s="42">
        <v>0</v>
      </c>
      <c r="P4867" s="45">
        <v>0.13</v>
      </c>
      <c r="Q4867" s="42">
        <v>0</v>
      </c>
      <c r="R4867" s="42">
        <v>0</v>
      </c>
      <c r="S4867" s="42">
        <f>N4867-R4867</f>
        <v>1355.98</v>
      </c>
      <c r="T4867" s="38">
        <v>5000</v>
      </c>
      <c r="U4867" s="14">
        <f>S4867/H4867</f>
        <v>0.38884714869894876</v>
      </c>
      <c r="V4867" s="19"/>
      <c r="W4867" s="19"/>
      <c r="X4867" s="37" t="s">
        <v>3462</v>
      </c>
    </row>
    <row r="4868" spans="1:37" ht="16.5" customHeight="1">
      <c r="A4868" s="38">
        <v>392</v>
      </c>
      <c r="B4868" s="39">
        <v>10877</v>
      </c>
      <c r="C4868" s="38">
        <v>10323929</v>
      </c>
      <c r="D4868" s="40" t="s">
        <v>786</v>
      </c>
      <c r="E4868" s="58">
        <v>25</v>
      </c>
      <c r="F4868" s="38">
        <v>77</v>
      </c>
      <c r="G4868" s="38" t="s">
        <v>23</v>
      </c>
      <c r="H4868" s="42">
        <v>1565.75</v>
      </c>
      <c r="I4868" s="57"/>
      <c r="J4868" s="44">
        <v>43522</v>
      </c>
      <c r="K4868" s="42">
        <v>0</v>
      </c>
      <c r="L4868" s="42">
        <v>956.69</v>
      </c>
      <c r="M4868" s="44">
        <v>45199</v>
      </c>
      <c r="N4868" s="42">
        <f>H4868-K4868-L4868</f>
        <v>609.05999999999995</v>
      </c>
      <c r="O4868" s="42">
        <v>0</v>
      </c>
      <c r="P4868" s="45">
        <v>0.13</v>
      </c>
      <c r="Q4868" s="42">
        <v>0</v>
      </c>
      <c r="R4868" s="42">
        <v>0</v>
      </c>
      <c r="S4868" s="42">
        <f>N4868-R4868</f>
        <v>609.05999999999995</v>
      </c>
      <c r="T4868" s="38">
        <v>1601</v>
      </c>
      <c r="U4868" s="14">
        <f>S4868/H4868</f>
        <v>0.38898930225131723</v>
      </c>
      <c r="V4868" s="19"/>
      <c r="W4868" s="19"/>
      <c r="X4868" s="37" t="s">
        <v>3462</v>
      </c>
    </row>
    <row r="4869" spans="1:37" ht="16.5" customHeight="1">
      <c r="A4869" s="38">
        <v>393</v>
      </c>
      <c r="B4869" s="39">
        <v>10877</v>
      </c>
      <c r="C4869" s="38">
        <v>10323934</v>
      </c>
      <c r="D4869" s="40" t="s">
        <v>787</v>
      </c>
      <c r="E4869" s="58">
        <v>25</v>
      </c>
      <c r="F4869" s="38">
        <v>77</v>
      </c>
      <c r="G4869" s="38" t="s">
        <v>23</v>
      </c>
      <c r="H4869" s="42">
        <v>1565.75</v>
      </c>
      <c r="I4869" s="57"/>
      <c r="J4869" s="44">
        <v>43522</v>
      </c>
      <c r="K4869" s="42">
        <v>0</v>
      </c>
      <c r="L4869" s="42">
        <v>956.69</v>
      </c>
      <c r="M4869" s="44">
        <v>45199</v>
      </c>
      <c r="N4869" s="42">
        <f>H4869-K4869-L4869</f>
        <v>609.05999999999995</v>
      </c>
      <c r="O4869" s="42">
        <v>0</v>
      </c>
      <c r="P4869" s="45">
        <v>0.13</v>
      </c>
      <c r="Q4869" s="42">
        <v>0</v>
      </c>
      <c r="R4869" s="42">
        <v>0</v>
      </c>
      <c r="S4869" s="42">
        <f>N4869-R4869</f>
        <v>609.05999999999995</v>
      </c>
      <c r="T4869" s="38">
        <v>2203</v>
      </c>
      <c r="U4869" s="14">
        <f>S4869/H4869</f>
        <v>0.38898930225131723</v>
      </c>
      <c r="V4869" s="19"/>
      <c r="W4869" s="19"/>
      <c r="X4869" s="37" t="s">
        <v>3462</v>
      </c>
    </row>
    <row r="4870" spans="1:37" ht="16.5" customHeight="1">
      <c r="A4870" s="38">
        <v>81</v>
      </c>
      <c r="B4870" s="39">
        <v>10717</v>
      </c>
      <c r="C4870" s="38">
        <v>10312282</v>
      </c>
      <c r="D4870" s="40" t="s">
        <v>227</v>
      </c>
      <c r="E4870" s="38">
        <v>4</v>
      </c>
      <c r="F4870" s="38">
        <v>62</v>
      </c>
      <c r="G4870" s="38" t="s">
        <v>23</v>
      </c>
      <c r="H4870" s="42">
        <v>1376.54</v>
      </c>
      <c r="I4870" s="57"/>
      <c r="J4870" s="44">
        <v>43977</v>
      </c>
      <c r="K4870" s="42">
        <v>0</v>
      </c>
      <c r="L4870" s="42">
        <v>840.5</v>
      </c>
      <c r="M4870" s="44">
        <v>45199</v>
      </c>
      <c r="N4870" s="42">
        <v>536.04</v>
      </c>
      <c r="O4870" s="42">
        <v>0</v>
      </c>
      <c r="P4870" s="45">
        <v>0.13</v>
      </c>
      <c r="Q4870" s="42">
        <v>0</v>
      </c>
      <c r="R4870" s="42">
        <v>0</v>
      </c>
      <c r="S4870" s="42">
        <v>536.04</v>
      </c>
      <c r="T4870" s="38">
        <v>2101</v>
      </c>
      <c r="U4870" s="14">
        <f>S4870/H4870</f>
        <v>0.38941113225914248</v>
      </c>
      <c r="V4870" s="19"/>
      <c r="W4870" s="19"/>
      <c r="X4870" s="37" t="s">
        <v>3457</v>
      </c>
    </row>
    <row r="4871" spans="1:37" ht="16.5" customHeight="1">
      <c r="A4871" s="38">
        <v>126</v>
      </c>
      <c r="B4871" s="39">
        <v>10800</v>
      </c>
      <c r="C4871" s="38">
        <v>10315917</v>
      </c>
      <c r="D4871" s="40" t="s">
        <v>2688</v>
      </c>
      <c r="E4871" s="38">
        <v>1</v>
      </c>
      <c r="F4871" s="38">
        <v>120</v>
      </c>
      <c r="G4871" s="38" t="s">
        <v>21</v>
      </c>
      <c r="H4871" s="42">
        <v>169926.81</v>
      </c>
      <c r="I4871" s="2"/>
      <c r="J4871" s="44">
        <v>43249</v>
      </c>
      <c r="K4871" s="42">
        <v>0</v>
      </c>
      <c r="L4871" s="42">
        <v>78024.58</v>
      </c>
      <c r="M4871" s="44">
        <v>45016</v>
      </c>
      <c r="N4871" s="42">
        <f>H4871-K4871-L4871</f>
        <v>91902.23</v>
      </c>
      <c r="O4871" s="42">
        <v>29071.33</v>
      </c>
      <c r="P4871" s="45">
        <v>0.13</v>
      </c>
      <c r="Q4871" s="42">
        <v>3344.49</v>
      </c>
      <c r="R4871" s="42">
        <v>25726.84</v>
      </c>
      <c r="S4871" s="42">
        <f>N4871-R4871</f>
        <v>66175.39</v>
      </c>
      <c r="T4871" s="38">
        <v>2505</v>
      </c>
      <c r="U4871" s="14">
        <f>S4871/H4871</f>
        <v>0.38943466307641506</v>
      </c>
      <c r="V4871" s="19"/>
      <c r="W4871" s="19"/>
      <c r="X4871" s="37" t="s">
        <v>3465</v>
      </c>
    </row>
    <row r="4872" spans="1:37" ht="16.5" customHeight="1">
      <c r="A4872" s="38">
        <v>24</v>
      </c>
      <c r="B4872" s="39">
        <v>20704</v>
      </c>
      <c r="C4872" s="38">
        <v>10296094</v>
      </c>
      <c r="D4872" s="40" t="s">
        <v>823</v>
      </c>
      <c r="E4872" s="58">
        <v>1</v>
      </c>
      <c r="F4872" s="38">
        <v>63</v>
      </c>
      <c r="G4872" s="38" t="s">
        <v>23</v>
      </c>
      <c r="H4872" s="42">
        <v>2785.38</v>
      </c>
      <c r="I4872" s="57"/>
      <c r="J4872" s="44">
        <v>43948</v>
      </c>
      <c r="K4872" s="42">
        <v>0</v>
      </c>
      <c r="L4872" s="42">
        <v>1700.13</v>
      </c>
      <c r="M4872" s="44">
        <v>45199</v>
      </c>
      <c r="N4872" s="42">
        <f>H4872-K4872-L4872</f>
        <v>1085.25</v>
      </c>
      <c r="O4872" s="42">
        <v>0</v>
      </c>
      <c r="P4872" s="45">
        <v>0.13</v>
      </c>
      <c r="Q4872" s="42">
        <v>0</v>
      </c>
      <c r="R4872" s="42">
        <v>0</v>
      </c>
      <c r="S4872" s="42">
        <f>N4872-R4872</f>
        <v>1085.25</v>
      </c>
      <c r="T4872" s="38">
        <v>2101</v>
      </c>
      <c r="U4872" s="14">
        <f>S4872/H4872</f>
        <v>0.38962367791827324</v>
      </c>
      <c r="V4872" s="19"/>
      <c r="W4872" s="19"/>
      <c r="X4872" s="37" t="s">
        <v>3466</v>
      </c>
    </row>
    <row r="4873" spans="1:37" ht="16.5" customHeight="1">
      <c r="A4873" s="38">
        <v>23</v>
      </c>
      <c r="B4873" s="39">
        <v>20704</v>
      </c>
      <c r="C4873" s="38">
        <v>10296087</v>
      </c>
      <c r="D4873" s="40" t="s">
        <v>797</v>
      </c>
      <c r="E4873" s="58">
        <v>2</v>
      </c>
      <c r="F4873" s="38">
        <v>63</v>
      </c>
      <c r="G4873" s="38" t="s">
        <v>23</v>
      </c>
      <c r="H4873" s="42">
        <v>7229.13</v>
      </c>
      <c r="I4873" s="57"/>
      <c r="J4873" s="44">
        <v>43948</v>
      </c>
      <c r="K4873" s="42">
        <v>0</v>
      </c>
      <c r="L4873" s="42">
        <v>4412.4799999999996</v>
      </c>
      <c r="M4873" s="44">
        <v>45199</v>
      </c>
      <c r="N4873" s="42">
        <f>H4873-K4873-L4873</f>
        <v>2816.6500000000005</v>
      </c>
      <c r="O4873" s="42">
        <v>0</v>
      </c>
      <c r="P4873" s="45">
        <v>0.13</v>
      </c>
      <c r="Q4873" s="42">
        <v>0</v>
      </c>
      <c r="R4873" s="42">
        <v>0</v>
      </c>
      <c r="S4873" s="42">
        <f>N4873-R4873</f>
        <v>2816.6500000000005</v>
      </c>
      <c r="T4873" s="38">
        <v>2101</v>
      </c>
      <c r="U4873" s="14">
        <f>S4873/H4873</f>
        <v>0.38962503095116569</v>
      </c>
      <c r="V4873" s="19"/>
      <c r="W4873" s="19"/>
      <c r="X4873" s="37" t="s">
        <v>3466</v>
      </c>
    </row>
    <row r="4874" spans="1:37" ht="16.5" customHeight="1">
      <c r="A4874" s="38">
        <v>14</v>
      </c>
      <c r="B4874" s="39">
        <v>20704</v>
      </c>
      <c r="C4874" s="38">
        <v>10295946</v>
      </c>
      <c r="D4874" s="40" t="s">
        <v>816</v>
      </c>
      <c r="E4874" s="58">
        <v>3</v>
      </c>
      <c r="F4874" s="38">
        <v>63</v>
      </c>
      <c r="G4874" s="38" t="s">
        <v>23</v>
      </c>
      <c r="H4874" s="42">
        <v>7571.53</v>
      </c>
      <c r="I4874" s="57"/>
      <c r="J4874" s="44">
        <v>43948</v>
      </c>
      <c r="K4874" s="42">
        <v>0</v>
      </c>
      <c r="L4874" s="42">
        <v>4621.46</v>
      </c>
      <c r="M4874" s="44">
        <v>45199</v>
      </c>
      <c r="N4874" s="42">
        <f>H4874-K4874-L4874</f>
        <v>2950.0699999999997</v>
      </c>
      <c r="O4874" s="42">
        <v>0</v>
      </c>
      <c r="P4874" s="45">
        <v>0.13</v>
      </c>
      <c r="Q4874" s="42">
        <v>0</v>
      </c>
      <c r="R4874" s="42">
        <v>0</v>
      </c>
      <c r="S4874" s="42">
        <f>N4874-R4874</f>
        <v>2950.0699999999997</v>
      </c>
      <c r="T4874" s="38">
        <v>2101</v>
      </c>
      <c r="U4874" s="14">
        <f>S4874/H4874</f>
        <v>0.38962666726540074</v>
      </c>
      <c r="V4874" s="19"/>
      <c r="W4874" s="19"/>
      <c r="X4874" s="37" t="s">
        <v>3466</v>
      </c>
    </row>
    <row r="4875" spans="1:37" ht="16.5" customHeight="1">
      <c r="A4875" s="38">
        <v>21</v>
      </c>
      <c r="B4875" s="39">
        <v>10706</v>
      </c>
      <c r="C4875" s="38">
        <v>10319754</v>
      </c>
      <c r="D4875" s="40" t="s">
        <v>88</v>
      </c>
      <c r="E4875" s="38">
        <v>1</v>
      </c>
      <c r="F4875" s="38">
        <v>63</v>
      </c>
      <c r="G4875" s="38" t="s">
        <v>23</v>
      </c>
      <c r="H4875" s="42">
        <v>22500</v>
      </c>
      <c r="I4875" s="57"/>
      <c r="J4875" s="44">
        <v>43948</v>
      </c>
      <c r="K4875" s="42">
        <v>0</v>
      </c>
      <c r="L4875" s="42">
        <v>13733.36</v>
      </c>
      <c r="M4875" s="44">
        <v>45199</v>
      </c>
      <c r="N4875" s="42">
        <v>8766.64</v>
      </c>
      <c r="O4875" s="42">
        <v>0</v>
      </c>
      <c r="P4875" s="45">
        <v>0.13</v>
      </c>
      <c r="Q4875" s="42">
        <v>0</v>
      </c>
      <c r="R4875" s="42">
        <v>0</v>
      </c>
      <c r="S4875" s="42">
        <v>8766.64</v>
      </c>
      <c r="T4875" s="38">
        <v>1802</v>
      </c>
      <c r="U4875" s="14">
        <f>S4875/H4875</f>
        <v>0.38962844444444444</v>
      </c>
      <c r="V4875" s="19"/>
      <c r="W4875" s="19"/>
      <c r="X4875" s="37" t="s">
        <v>3457</v>
      </c>
    </row>
    <row r="4876" spans="1:37" ht="16.5" customHeight="1">
      <c r="A4876" s="38">
        <v>802</v>
      </c>
      <c r="B4876" s="39">
        <v>40711</v>
      </c>
      <c r="C4876" s="38">
        <v>10305952</v>
      </c>
      <c r="D4876" s="40" t="s">
        <v>972</v>
      </c>
      <c r="E4876" s="58">
        <v>1</v>
      </c>
      <c r="F4876" s="38">
        <v>63</v>
      </c>
      <c r="G4876" s="38" t="s">
        <v>23</v>
      </c>
      <c r="H4876" s="42">
        <v>3827.08</v>
      </c>
      <c r="I4876" s="57"/>
      <c r="J4876" s="44">
        <v>43948</v>
      </c>
      <c r="K4876" s="42">
        <v>0</v>
      </c>
      <c r="L4876" s="42">
        <v>2335.94</v>
      </c>
      <c r="M4876" s="44">
        <v>45199</v>
      </c>
      <c r="N4876" s="42">
        <f>H4876-K4876-L4876</f>
        <v>1491.1399999999999</v>
      </c>
      <c r="O4876" s="42">
        <v>0</v>
      </c>
      <c r="P4876" s="45">
        <v>0.13</v>
      </c>
      <c r="Q4876" s="42">
        <v>0</v>
      </c>
      <c r="R4876" s="42">
        <v>0</v>
      </c>
      <c r="S4876" s="42">
        <f>N4876-R4876</f>
        <v>1491.1399999999999</v>
      </c>
      <c r="T4876" s="38">
        <v>2104</v>
      </c>
      <c r="U4876" s="14">
        <f>S4876/H4876</f>
        <v>0.38962864638314326</v>
      </c>
      <c r="V4876" s="19"/>
      <c r="W4876" s="19"/>
      <c r="X4876" s="37" t="s">
        <v>3467</v>
      </c>
    </row>
    <row r="4877" spans="1:37" ht="16.5" customHeight="1">
      <c r="A4877" s="38">
        <v>488</v>
      </c>
      <c r="B4877" s="39">
        <v>10800</v>
      </c>
      <c r="C4877" s="38">
        <v>10315462</v>
      </c>
      <c r="D4877" s="40" t="s">
        <v>1170</v>
      </c>
      <c r="E4877" s="38">
        <v>3</v>
      </c>
      <c r="F4877" s="38">
        <v>88</v>
      </c>
      <c r="G4877" s="38" t="s">
        <v>23</v>
      </c>
      <c r="H4877" s="42">
        <v>6426</v>
      </c>
      <c r="I4877" s="2"/>
      <c r="J4877" s="44">
        <v>43186</v>
      </c>
      <c r="K4877" s="42">
        <v>0</v>
      </c>
      <c r="L4877" s="42">
        <v>3920.54</v>
      </c>
      <c r="M4877" s="44">
        <v>45016</v>
      </c>
      <c r="N4877" s="42">
        <f>H4877-K4877-L4877</f>
        <v>2505.46</v>
      </c>
      <c r="O4877" s="42">
        <v>0</v>
      </c>
      <c r="P4877" s="45">
        <v>0.13</v>
      </c>
      <c r="Q4877" s="42">
        <v>0</v>
      </c>
      <c r="R4877" s="42">
        <v>0</v>
      </c>
      <c r="S4877" s="42">
        <f>N4877-R4877</f>
        <v>2505.46</v>
      </c>
      <c r="T4877" s="38">
        <v>2505</v>
      </c>
      <c r="U4877" s="14">
        <f>S4877/H4877</f>
        <v>0.3898941798941799</v>
      </c>
      <c r="V4877" s="19"/>
      <c r="W4877" s="19"/>
      <c r="X4877" s="37" t="s">
        <v>3465</v>
      </c>
    </row>
    <row r="4878" spans="1:37" ht="16.5" customHeight="1">
      <c r="A4878" s="38">
        <v>309</v>
      </c>
      <c r="B4878" s="39">
        <v>10729</v>
      </c>
      <c r="C4878" s="38">
        <v>10319708</v>
      </c>
      <c r="D4878" s="40" t="s">
        <v>3103</v>
      </c>
      <c r="E4878" s="58">
        <v>1</v>
      </c>
      <c r="F4878" s="38">
        <v>120</v>
      </c>
      <c r="G4878" s="38" t="s">
        <v>279</v>
      </c>
      <c r="H4878" s="42">
        <v>39181.71</v>
      </c>
      <c r="I4878" s="37"/>
      <c r="J4878" s="44">
        <v>42914</v>
      </c>
      <c r="K4878" s="42">
        <v>0</v>
      </c>
      <c r="L4878" s="42">
        <v>23884.55</v>
      </c>
      <c r="M4878" s="44">
        <v>45259</v>
      </c>
      <c r="N4878" s="42">
        <v>15297.16</v>
      </c>
      <c r="O4878" s="42">
        <v>0</v>
      </c>
      <c r="P4878" s="45">
        <f>IF(J4878&lt;DATEVALUE("2009-1-1"),3%,13%)</f>
        <v>0.13</v>
      </c>
      <c r="Q4878" s="42">
        <f>IF(P4878=13%,ROUND(O4878/(1+P4878)*P4878,2),ROUND(O4878/(1+0.03)*0.02,2))</f>
        <v>0</v>
      </c>
      <c r="R4878" s="42">
        <f>O4878-Q4878</f>
        <v>0</v>
      </c>
      <c r="S4878" s="42">
        <f>N4878-R4878</f>
        <v>15297.16</v>
      </c>
      <c r="T4878" s="38">
        <v>1802</v>
      </c>
      <c r="U4878" s="14">
        <f>S4878/H4878</f>
        <v>0.39041583432678156</v>
      </c>
      <c r="V4878" s="19"/>
      <c r="W4878" s="19"/>
      <c r="X4878" s="37" t="s">
        <v>3459</v>
      </c>
    </row>
    <row r="4879" spans="1:37" ht="16.5" customHeight="1">
      <c r="A4879" s="38">
        <v>210</v>
      </c>
      <c r="B4879" s="39">
        <v>10741</v>
      </c>
      <c r="C4879" s="38">
        <v>10281804</v>
      </c>
      <c r="D4879" s="40" t="s">
        <v>2026</v>
      </c>
      <c r="E4879" s="38">
        <v>26</v>
      </c>
      <c r="F4879" s="38">
        <v>120</v>
      </c>
      <c r="G4879" s="38" t="s">
        <v>21</v>
      </c>
      <c r="H4879" s="42">
        <v>217149.02</v>
      </c>
      <c r="I4879" s="49"/>
      <c r="J4879" s="44">
        <v>42760</v>
      </c>
      <c r="K4879" s="42">
        <v>0</v>
      </c>
      <c r="L4879" s="42">
        <v>132370.54999999999</v>
      </c>
      <c r="M4879" s="44">
        <v>45107</v>
      </c>
      <c r="N4879" s="42">
        <f>H4879-K4879-L4879</f>
        <v>84778.47</v>
      </c>
      <c r="O4879" s="42">
        <v>0</v>
      </c>
      <c r="P4879" s="45">
        <v>0.13</v>
      </c>
      <c r="Q4879" s="42">
        <v>0</v>
      </c>
      <c r="R4879" s="42">
        <v>0</v>
      </c>
      <c r="S4879" s="42">
        <f>N4879-R4879</f>
        <v>84778.47</v>
      </c>
      <c r="T4879" s="38">
        <v>5000</v>
      </c>
      <c r="U4879" s="14">
        <f>S4879/H4879</f>
        <v>0.39041608384877818</v>
      </c>
      <c r="V4879" s="19"/>
      <c r="W4879" s="19"/>
      <c r="X4879" s="37" t="s">
        <v>3462</v>
      </c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</row>
    <row r="4880" spans="1:37" ht="16.5" customHeight="1">
      <c r="A4880" s="38">
        <v>641</v>
      </c>
      <c r="B4880" s="39">
        <v>40712</v>
      </c>
      <c r="C4880" s="38">
        <v>10319409</v>
      </c>
      <c r="D4880" s="40" t="s">
        <v>1794</v>
      </c>
      <c r="E4880" s="38">
        <v>1</v>
      </c>
      <c r="F4880" s="38">
        <v>120</v>
      </c>
      <c r="G4880" s="38" t="s">
        <v>21</v>
      </c>
      <c r="H4880" s="42">
        <v>581239.37</v>
      </c>
      <c r="I4880" s="55"/>
      <c r="J4880" s="44">
        <v>42794</v>
      </c>
      <c r="K4880" s="42">
        <v>0</v>
      </c>
      <c r="L4880" s="42">
        <v>354313.9</v>
      </c>
      <c r="M4880" s="44">
        <v>45138</v>
      </c>
      <c r="N4880" s="42">
        <f>H4880-K4880-L4880</f>
        <v>226925.46999999997</v>
      </c>
      <c r="O4880" s="42">
        <v>0</v>
      </c>
      <c r="P4880" s="45">
        <v>0.13</v>
      </c>
      <c r="Q4880" s="42">
        <v>0</v>
      </c>
      <c r="R4880" s="42">
        <v>0</v>
      </c>
      <c r="S4880" s="42">
        <v>226925.47</v>
      </c>
      <c r="T4880" s="38">
        <v>1802</v>
      </c>
      <c r="U4880" s="14">
        <f>S4880/H4880</f>
        <v>0.39041655075773685</v>
      </c>
      <c r="V4880" s="19"/>
      <c r="W4880" s="19"/>
      <c r="X4880" s="37" t="s">
        <v>3467</v>
      </c>
    </row>
    <row r="4881" spans="1:24" ht="16.5" customHeight="1">
      <c r="A4881" s="38">
        <v>310</v>
      </c>
      <c r="B4881" s="39">
        <v>10729</v>
      </c>
      <c r="C4881" s="38">
        <v>10319709</v>
      </c>
      <c r="D4881" s="40" t="s">
        <v>3104</v>
      </c>
      <c r="E4881" s="58">
        <v>1</v>
      </c>
      <c r="F4881" s="38">
        <v>120</v>
      </c>
      <c r="G4881" s="38" t="s">
        <v>279</v>
      </c>
      <c r="H4881" s="42">
        <v>351351.35</v>
      </c>
      <c r="I4881" s="61"/>
      <c r="J4881" s="44">
        <v>42914</v>
      </c>
      <c r="K4881" s="42">
        <v>0</v>
      </c>
      <c r="L4881" s="42">
        <v>214177.85</v>
      </c>
      <c r="M4881" s="44">
        <v>45259</v>
      </c>
      <c r="N4881" s="42">
        <v>137173.5</v>
      </c>
      <c r="O4881" s="42">
        <v>0</v>
      </c>
      <c r="P4881" s="45">
        <f>IF(J4881&lt;DATEVALUE("2009-1-1"),3%,13%)</f>
        <v>0.13</v>
      </c>
      <c r="Q4881" s="42">
        <f>IF(P4881=13%,ROUND(O4881/(1+P4881)*P4881,2),ROUND(O4881/(1+0.03)*0.02,2))</f>
        <v>0</v>
      </c>
      <c r="R4881" s="42">
        <f>O4881-Q4881</f>
        <v>0</v>
      </c>
      <c r="S4881" s="42">
        <f>N4881-R4881</f>
        <v>137173.5</v>
      </c>
      <c r="T4881" s="38">
        <v>1802</v>
      </c>
      <c r="U4881" s="14">
        <f>S4881/H4881</f>
        <v>0.39041688611698805</v>
      </c>
      <c r="V4881" s="19"/>
      <c r="W4881" s="19"/>
      <c r="X4881" s="37" t="s">
        <v>3459</v>
      </c>
    </row>
    <row r="4882" spans="1:24" ht="16.5" customHeight="1">
      <c r="A4882" s="38">
        <v>858</v>
      </c>
      <c r="B4882" s="39">
        <v>10729</v>
      </c>
      <c r="C4882" s="38">
        <v>10292814</v>
      </c>
      <c r="D4882" s="40" t="s">
        <v>3369</v>
      </c>
      <c r="E4882" s="58">
        <v>1</v>
      </c>
      <c r="F4882" s="38">
        <v>120</v>
      </c>
      <c r="G4882" s="38" t="s">
        <v>262</v>
      </c>
      <c r="H4882" s="42">
        <v>77569.23</v>
      </c>
      <c r="I4882" s="37"/>
      <c r="J4882" s="44">
        <v>42914</v>
      </c>
      <c r="K4882" s="42">
        <v>0</v>
      </c>
      <c r="L4882" s="42">
        <v>47284.89</v>
      </c>
      <c r="M4882" s="44">
        <v>45259</v>
      </c>
      <c r="N4882" s="42">
        <v>30284.34</v>
      </c>
      <c r="O4882" s="42">
        <v>0</v>
      </c>
      <c r="P4882" s="45">
        <f>IF(J4882&lt;DATEVALUE("2009-1-1"),3%,13%)</f>
        <v>0.13</v>
      </c>
      <c r="Q4882" s="42">
        <f>IF(P4882=13%,ROUND(O4882/(1+P4882)*P4882,2),ROUND(O4882/(1+0.03)*0.02,2))</f>
        <v>0</v>
      </c>
      <c r="R4882" s="42">
        <f>O4882-Q4882</f>
        <v>0</v>
      </c>
      <c r="S4882" s="42">
        <f>N4882-R4882</f>
        <v>30284.34</v>
      </c>
      <c r="T4882" s="38">
        <v>5000</v>
      </c>
      <c r="U4882" s="14">
        <f>S4882/H4882</f>
        <v>0.39041692176137371</v>
      </c>
      <c r="V4882" s="19"/>
      <c r="W4882" s="19"/>
      <c r="X4882" s="37" t="s">
        <v>3459</v>
      </c>
    </row>
    <row r="4883" spans="1:24" ht="16.5" customHeight="1">
      <c r="A4883" s="38">
        <v>859</v>
      </c>
      <c r="B4883" s="39">
        <v>10729</v>
      </c>
      <c r="C4883" s="38">
        <v>10292816</v>
      </c>
      <c r="D4883" s="40" t="s">
        <v>3103</v>
      </c>
      <c r="E4883" s="58">
        <v>1</v>
      </c>
      <c r="F4883" s="38">
        <v>120</v>
      </c>
      <c r="G4883" s="38" t="s">
        <v>262</v>
      </c>
      <c r="H4883" s="42">
        <v>58358.02</v>
      </c>
      <c r="I4883" s="37"/>
      <c r="J4883" s="44">
        <v>42914</v>
      </c>
      <c r="K4883" s="42">
        <v>0</v>
      </c>
      <c r="L4883" s="42">
        <v>35574.03</v>
      </c>
      <c r="M4883" s="44">
        <v>45259</v>
      </c>
      <c r="N4883" s="42">
        <v>22783.99</v>
      </c>
      <c r="O4883" s="42">
        <v>0</v>
      </c>
      <c r="P4883" s="45">
        <f>IF(J4883&lt;DATEVALUE("2009-1-1"),3%,13%)</f>
        <v>0.13</v>
      </c>
      <c r="Q4883" s="42">
        <f>IF(P4883=13%,ROUND(O4883/(1+P4883)*P4883,2),ROUND(O4883/(1+0.03)*0.02,2))</f>
        <v>0</v>
      </c>
      <c r="R4883" s="42">
        <f>O4883-Q4883</f>
        <v>0</v>
      </c>
      <c r="S4883" s="42">
        <f>N4883-R4883</f>
        <v>22783.99</v>
      </c>
      <c r="T4883" s="38">
        <v>5000</v>
      </c>
      <c r="U4883" s="14">
        <f>S4883/H4883</f>
        <v>0.3904174610447716</v>
      </c>
      <c r="V4883" s="19"/>
      <c r="W4883" s="19"/>
      <c r="X4883" s="37" t="s">
        <v>3459</v>
      </c>
    </row>
    <row r="4884" spans="1:24" ht="16.5" customHeight="1">
      <c r="A4884" s="38">
        <v>426</v>
      </c>
      <c r="B4884" s="39">
        <v>10729</v>
      </c>
      <c r="C4884" s="38">
        <v>10292815</v>
      </c>
      <c r="D4884" s="40" t="s">
        <v>3153</v>
      </c>
      <c r="E4884" s="58">
        <v>1</v>
      </c>
      <c r="F4884" s="38">
        <v>120</v>
      </c>
      <c r="G4884" s="38" t="s">
        <v>21</v>
      </c>
      <c r="H4884" s="42">
        <v>21200</v>
      </c>
      <c r="I4884" s="37"/>
      <c r="J4884" s="44">
        <v>42914</v>
      </c>
      <c r="K4884" s="42">
        <v>0</v>
      </c>
      <c r="L4884" s="42">
        <v>12923.05</v>
      </c>
      <c r="M4884" s="44">
        <v>45259</v>
      </c>
      <c r="N4884" s="42">
        <v>8276.9500000000007</v>
      </c>
      <c r="O4884" s="42">
        <v>0</v>
      </c>
      <c r="P4884" s="45">
        <f>IF(J4884&lt;DATEVALUE("2009-1-1"),3%,13%)</f>
        <v>0.13</v>
      </c>
      <c r="Q4884" s="42">
        <f>IF(P4884=13%,ROUND(O4884/(1+P4884)*P4884,2),ROUND(O4884/(1+0.03)*0.02,2))</f>
        <v>0</v>
      </c>
      <c r="R4884" s="42">
        <f>O4884-Q4884</f>
        <v>0</v>
      </c>
      <c r="S4884" s="42">
        <f>N4884-R4884</f>
        <v>8276.9500000000007</v>
      </c>
      <c r="T4884" s="38">
        <v>5000</v>
      </c>
      <c r="U4884" s="14">
        <f>S4884/H4884</f>
        <v>0.39042216981132077</v>
      </c>
      <c r="V4884" s="19"/>
      <c r="W4884" s="19"/>
      <c r="X4884" s="37" t="s">
        <v>3459</v>
      </c>
    </row>
    <row r="4885" spans="1:24" ht="16.5" customHeight="1">
      <c r="A4885" s="38">
        <v>173</v>
      </c>
      <c r="B4885" s="39">
        <v>10800</v>
      </c>
      <c r="C4885" s="38">
        <v>10316789</v>
      </c>
      <c r="D4885" s="40" t="s">
        <v>2735</v>
      </c>
      <c r="E4885" s="38">
        <v>1</v>
      </c>
      <c r="F4885" s="38">
        <v>120</v>
      </c>
      <c r="G4885" s="38" t="s">
        <v>21</v>
      </c>
      <c r="H4885" s="42">
        <v>160357.17000000001</v>
      </c>
      <c r="I4885" s="2"/>
      <c r="J4885" s="44">
        <v>43311</v>
      </c>
      <c r="K4885" s="42">
        <v>0</v>
      </c>
      <c r="L4885" s="42">
        <v>71091.539999999994</v>
      </c>
      <c r="M4885" s="44">
        <v>45016</v>
      </c>
      <c r="N4885" s="42">
        <f>H4885-K4885-L4885</f>
        <v>89265.630000000019</v>
      </c>
      <c r="O4885" s="42">
        <v>30000</v>
      </c>
      <c r="P4885" s="45">
        <v>0.13</v>
      </c>
      <c r="Q4885" s="42">
        <v>3451.33</v>
      </c>
      <c r="R4885" s="42">
        <v>26548.67</v>
      </c>
      <c r="S4885" s="42">
        <f>N4885-R4885</f>
        <v>62716.960000000021</v>
      </c>
      <c r="T4885" s="38">
        <v>2505</v>
      </c>
      <c r="U4885" s="14">
        <f>S4885/H4885</f>
        <v>0.39110792489041818</v>
      </c>
      <c r="V4885" s="19"/>
      <c r="W4885" s="19"/>
      <c r="X4885" s="37" t="s">
        <v>3465</v>
      </c>
    </row>
    <row r="4886" spans="1:24" ht="16.5" customHeight="1">
      <c r="A4886" s="38">
        <v>341</v>
      </c>
      <c r="B4886" s="39">
        <v>10877</v>
      </c>
      <c r="C4886" s="38">
        <v>10324174</v>
      </c>
      <c r="D4886" s="40" t="s">
        <v>833</v>
      </c>
      <c r="E4886" s="38">
        <v>2</v>
      </c>
      <c r="F4886" s="38">
        <v>81</v>
      </c>
      <c r="G4886" s="38" t="s">
        <v>23</v>
      </c>
      <c r="H4886" s="42">
        <v>4400</v>
      </c>
      <c r="I4886" s="56"/>
      <c r="J4886" s="44">
        <v>43401</v>
      </c>
      <c r="K4886" s="42">
        <v>0</v>
      </c>
      <c r="L4886" s="42">
        <v>2675.95</v>
      </c>
      <c r="M4886" s="44">
        <v>45169</v>
      </c>
      <c r="N4886" s="42">
        <f>H4886-K4886-L4886</f>
        <v>1724.0500000000002</v>
      </c>
      <c r="O4886" s="42">
        <v>0</v>
      </c>
      <c r="P4886" s="45">
        <v>0.13</v>
      </c>
      <c r="Q4886" s="42">
        <v>0</v>
      </c>
      <c r="R4886" s="42">
        <v>0</v>
      </c>
      <c r="S4886" s="42">
        <v>1724.05</v>
      </c>
      <c r="T4886" s="38">
        <v>2506</v>
      </c>
      <c r="U4886" s="14">
        <f>S4886/H4886</f>
        <v>0.39182954545454546</v>
      </c>
      <c r="V4886" s="19"/>
      <c r="W4886" s="19"/>
      <c r="X4886" s="37" t="s">
        <v>3462</v>
      </c>
    </row>
    <row r="4887" spans="1:24" ht="16.5" customHeight="1">
      <c r="A4887" s="38">
        <v>60</v>
      </c>
      <c r="B4887" s="39">
        <v>10731</v>
      </c>
      <c r="C4887" s="38">
        <v>10288710</v>
      </c>
      <c r="D4887" s="40" t="s">
        <v>1231</v>
      </c>
      <c r="E4887" s="38">
        <v>5</v>
      </c>
      <c r="F4887" s="38">
        <v>84</v>
      </c>
      <c r="G4887" s="38" t="s">
        <v>23</v>
      </c>
      <c r="H4887" s="42">
        <v>9829.0499999999993</v>
      </c>
      <c r="I4887" s="2"/>
      <c r="J4887" s="44">
        <v>43309</v>
      </c>
      <c r="K4887" s="42">
        <v>0</v>
      </c>
      <c r="L4887" s="42">
        <v>5976.06</v>
      </c>
      <c r="M4887" s="44">
        <v>45046</v>
      </c>
      <c r="N4887" s="42">
        <f>H4887-K4887-L4887</f>
        <v>3852.9899999999989</v>
      </c>
      <c r="O4887" s="42">
        <v>0</v>
      </c>
      <c r="P4887" s="45">
        <v>0.13</v>
      </c>
      <c r="Q4887" s="42">
        <v>0</v>
      </c>
      <c r="R4887" s="42">
        <v>0</v>
      </c>
      <c r="S4887" s="42">
        <v>3852.99</v>
      </c>
      <c r="T4887" s="38">
        <v>2506</v>
      </c>
      <c r="U4887" s="14">
        <f>S4887/H4887</f>
        <v>0.39200024417415724</v>
      </c>
      <c r="V4887" s="19"/>
      <c r="W4887" s="19"/>
      <c r="X4887" s="37" t="s">
        <v>3459</v>
      </c>
    </row>
    <row r="4888" spans="1:24" ht="16.5" customHeight="1">
      <c r="A4888" s="38">
        <v>232</v>
      </c>
      <c r="B4888" s="39">
        <v>10741</v>
      </c>
      <c r="C4888" s="38">
        <v>10282208</v>
      </c>
      <c r="D4888" s="40" t="s">
        <v>1517</v>
      </c>
      <c r="E4888" s="38">
        <v>1</v>
      </c>
      <c r="F4888" s="38">
        <v>72</v>
      </c>
      <c r="G4888" s="38" t="s">
        <v>23</v>
      </c>
      <c r="H4888" s="42">
        <v>2350.4299999999998</v>
      </c>
      <c r="I4888" s="55"/>
      <c r="J4888" s="44">
        <v>43674</v>
      </c>
      <c r="K4888" s="42">
        <v>0</v>
      </c>
      <c r="L4888" s="42">
        <v>1428.98</v>
      </c>
      <c r="M4888" s="44">
        <v>45138</v>
      </c>
      <c r="N4888" s="42">
        <f>H4888-K4888-L4888</f>
        <v>921.44999999999982</v>
      </c>
      <c r="O4888" s="42">
        <v>0</v>
      </c>
      <c r="P4888" s="45">
        <v>0.13</v>
      </c>
      <c r="Q4888" s="42">
        <v>0</v>
      </c>
      <c r="R4888" s="42">
        <v>0</v>
      </c>
      <c r="S4888" s="42">
        <f>N4888-R4888</f>
        <v>921.44999999999982</v>
      </c>
      <c r="T4888" s="38">
        <v>5000</v>
      </c>
      <c r="U4888" s="14">
        <f>S4888/H4888</f>
        <v>0.39203464897912293</v>
      </c>
      <c r="V4888" s="19"/>
      <c r="W4888" s="19"/>
      <c r="X4888" s="37" t="s">
        <v>3462</v>
      </c>
    </row>
    <row r="4889" spans="1:24" ht="16.5" customHeight="1">
      <c r="A4889" s="38">
        <v>803</v>
      </c>
      <c r="B4889" s="39">
        <v>40711</v>
      </c>
      <c r="C4889" s="38">
        <v>10305955</v>
      </c>
      <c r="D4889" s="40" t="s">
        <v>973</v>
      </c>
      <c r="E4889" s="58">
        <v>1</v>
      </c>
      <c r="F4889" s="38">
        <v>62</v>
      </c>
      <c r="G4889" s="38" t="s">
        <v>23</v>
      </c>
      <c r="H4889" s="42">
        <v>1674.87</v>
      </c>
      <c r="I4889" s="57"/>
      <c r="J4889" s="44">
        <v>43977</v>
      </c>
      <c r="K4889" s="42">
        <v>0</v>
      </c>
      <c r="L4889" s="42">
        <v>1017.5</v>
      </c>
      <c r="M4889" s="44">
        <v>45199</v>
      </c>
      <c r="N4889" s="42">
        <f>H4889-K4889-L4889</f>
        <v>657.36999999999989</v>
      </c>
      <c r="O4889" s="42">
        <v>0</v>
      </c>
      <c r="P4889" s="45">
        <v>0.13</v>
      </c>
      <c r="Q4889" s="42">
        <v>0</v>
      </c>
      <c r="R4889" s="42">
        <v>0</v>
      </c>
      <c r="S4889" s="42">
        <f>N4889-R4889</f>
        <v>657.36999999999989</v>
      </c>
      <c r="T4889" s="38">
        <v>5000</v>
      </c>
      <c r="U4889" s="14">
        <f>S4889/H4889</f>
        <v>0.39249016341566806</v>
      </c>
      <c r="V4889" s="19"/>
      <c r="W4889" s="19"/>
      <c r="X4889" s="37" t="s">
        <v>3467</v>
      </c>
    </row>
    <row r="4890" spans="1:24" ht="16.5" customHeight="1">
      <c r="A4890" s="38">
        <v>11</v>
      </c>
      <c r="B4890" s="39">
        <v>10876</v>
      </c>
      <c r="C4890" s="38">
        <v>10322400</v>
      </c>
      <c r="D4890" s="40" t="s">
        <v>325</v>
      </c>
      <c r="E4890" s="38">
        <v>5</v>
      </c>
      <c r="F4890" s="38">
        <v>56</v>
      </c>
      <c r="G4890" s="38" t="s">
        <v>23</v>
      </c>
      <c r="H4890" s="42">
        <v>1234.56</v>
      </c>
      <c r="I4890" s="57"/>
      <c r="J4890" s="44">
        <v>44165</v>
      </c>
      <c r="K4890" s="42">
        <v>22.04</v>
      </c>
      <c r="L4890" s="42">
        <v>727.58</v>
      </c>
      <c r="M4890" s="44">
        <v>45199</v>
      </c>
      <c r="N4890" s="42">
        <v>484.94</v>
      </c>
      <c r="O4890" s="42">
        <v>0</v>
      </c>
      <c r="P4890" s="45">
        <v>0.13</v>
      </c>
      <c r="Q4890" s="42">
        <v>0</v>
      </c>
      <c r="R4890" s="42">
        <v>0</v>
      </c>
      <c r="S4890" s="42">
        <v>484.94</v>
      </c>
      <c r="T4890" s="38">
        <v>5000</v>
      </c>
      <c r="U4890" s="14">
        <f>S4890/H4890</f>
        <v>0.39280391394504927</v>
      </c>
      <c r="V4890" s="19"/>
      <c r="W4890" s="19"/>
      <c r="X4890" s="37" t="s">
        <v>3476</v>
      </c>
    </row>
    <row r="4891" spans="1:24" ht="16.5" customHeight="1">
      <c r="A4891" s="38">
        <v>70</v>
      </c>
      <c r="B4891" s="39">
        <v>10876</v>
      </c>
      <c r="C4891" s="38">
        <v>10323530</v>
      </c>
      <c r="D4891" s="40" t="s">
        <v>777</v>
      </c>
      <c r="E4891" s="38">
        <v>210</v>
      </c>
      <c r="F4891" s="38">
        <v>56</v>
      </c>
      <c r="G4891" s="38" t="s">
        <v>23</v>
      </c>
      <c r="H4891" s="42">
        <v>4739.75</v>
      </c>
      <c r="I4891" s="57"/>
      <c r="J4891" s="44">
        <v>44165</v>
      </c>
      <c r="K4891" s="42">
        <v>84.64</v>
      </c>
      <c r="L4891" s="42">
        <v>2793.09</v>
      </c>
      <c r="M4891" s="44">
        <v>45199</v>
      </c>
      <c r="N4891" s="42">
        <v>1862.02</v>
      </c>
      <c r="O4891" s="42">
        <v>0</v>
      </c>
      <c r="P4891" s="45">
        <v>0.13</v>
      </c>
      <c r="Q4891" s="42">
        <v>0</v>
      </c>
      <c r="R4891" s="42">
        <v>0</v>
      </c>
      <c r="S4891" s="42">
        <v>1862.02</v>
      </c>
      <c r="T4891" s="38">
        <v>5000</v>
      </c>
      <c r="U4891" s="14">
        <f>S4891/H4891</f>
        <v>0.39285194366791498</v>
      </c>
      <c r="V4891" s="19"/>
      <c r="W4891" s="19"/>
      <c r="X4891" s="37" t="s">
        <v>3476</v>
      </c>
    </row>
    <row r="4892" spans="1:24" ht="16.5" customHeight="1">
      <c r="A4892" s="38">
        <v>71</v>
      </c>
      <c r="B4892" s="39">
        <v>10876</v>
      </c>
      <c r="C4892" s="38">
        <v>10323548</v>
      </c>
      <c r="D4892" s="40" t="s">
        <v>778</v>
      </c>
      <c r="E4892" s="38">
        <v>42</v>
      </c>
      <c r="F4892" s="38">
        <v>56</v>
      </c>
      <c r="G4892" s="38" t="s">
        <v>23</v>
      </c>
      <c r="H4892" s="42">
        <v>21953.200000000001</v>
      </c>
      <c r="I4892" s="57"/>
      <c r="J4892" s="44">
        <v>44165</v>
      </c>
      <c r="K4892" s="42">
        <v>392.02</v>
      </c>
      <c r="L4892" s="42">
        <v>12936.68</v>
      </c>
      <c r="M4892" s="44">
        <v>45199</v>
      </c>
      <c r="N4892" s="42">
        <v>8624.5</v>
      </c>
      <c r="O4892" s="42">
        <v>0</v>
      </c>
      <c r="P4892" s="45">
        <v>0.13</v>
      </c>
      <c r="Q4892" s="42">
        <v>0</v>
      </c>
      <c r="R4892" s="42">
        <v>0</v>
      </c>
      <c r="S4892" s="42">
        <v>8624.5</v>
      </c>
      <c r="T4892" s="38">
        <v>5000</v>
      </c>
      <c r="U4892" s="14">
        <f>S4892/H4892</f>
        <v>0.39285844432702294</v>
      </c>
      <c r="V4892" s="19"/>
      <c r="W4892" s="19"/>
      <c r="X4892" s="37" t="s">
        <v>3476</v>
      </c>
    </row>
    <row r="4893" spans="1:24" ht="16.5" customHeight="1">
      <c r="A4893" s="38">
        <v>55</v>
      </c>
      <c r="B4893" s="39">
        <v>10876</v>
      </c>
      <c r="C4893" s="38">
        <v>10323141</v>
      </c>
      <c r="D4893" s="40" t="s">
        <v>764</v>
      </c>
      <c r="E4893" s="38">
        <v>120</v>
      </c>
      <c r="F4893" s="38">
        <v>56</v>
      </c>
      <c r="G4893" s="38" t="s">
        <v>23</v>
      </c>
      <c r="H4893" s="42">
        <v>803.95</v>
      </c>
      <c r="I4893" s="57"/>
      <c r="J4893" s="44">
        <v>44165</v>
      </c>
      <c r="K4893" s="42">
        <v>14.36</v>
      </c>
      <c r="L4893" s="42">
        <v>473.75</v>
      </c>
      <c r="M4893" s="44">
        <v>45199</v>
      </c>
      <c r="N4893" s="42">
        <v>315.83999999999997</v>
      </c>
      <c r="O4893" s="42">
        <v>0</v>
      </c>
      <c r="P4893" s="45">
        <v>0.13</v>
      </c>
      <c r="Q4893" s="42">
        <v>0</v>
      </c>
      <c r="R4893" s="42">
        <v>0</v>
      </c>
      <c r="S4893" s="42">
        <v>315.83999999999997</v>
      </c>
      <c r="T4893" s="38">
        <v>5000</v>
      </c>
      <c r="U4893" s="14">
        <f>S4893/H4893</f>
        <v>0.39286025250326506</v>
      </c>
      <c r="V4893" s="19"/>
      <c r="W4893" s="19"/>
      <c r="X4893" s="37" t="s">
        <v>3476</v>
      </c>
    </row>
    <row r="4894" spans="1:24" ht="16.5" customHeight="1">
      <c r="A4894" s="38">
        <v>12</v>
      </c>
      <c r="B4894" s="39">
        <v>10876</v>
      </c>
      <c r="C4894" s="38">
        <v>10322506</v>
      </c>
      <c r="D4894" s="40" t="s">
        <v>729</v>
      </c>
      <c r="E4894" s="38">
        <v>6</v>
      </c>
      <c r="F4894" s="38">
        <v>56</v>
      </c>
      <c r="G4894" s="38" t="s">
        <v>23</v>
      </c>
      <c r="H4894" s="42">
        <v>1977.36</v>
      </c>
      <c r="I4894" s="57"/>
      <c r="J4894" s="44">
        <v>44165</v>
      </c>
      <c r="K4894" s="42">
        <v>35.31</v>
      </c>
      <c r="L4894" s="42">
        <v>1165.22</v>
      </c>
      <c r="M4894" s="44">
        <v>45199</v>
      </c>
      <c r="N4894" s="42">
        <v>776.83</v>
      </c>
      <c r="O4894" s="42">
        <v>0</v>
      </c>
      <c r="P4894" s="45">
        <v>0.13</v>
      </c>
      <c r="Q4894" s="42">
        <v>0</v>
      </c>
      <c r="R4894" s="42">
        <v>0</v>
      </c>
      <c r="S4894" s="42">
        <v>776.83</v>
      </c>
      <c r="T4894" s="38">
        <v>2101</v>
      </c>
      <c r="U4894" s="14">
        <f>S4894/H4894</f>
        <v>0.3928622001051908</v>
      </c>
      <c r="V4894" s="19"/>
      <c r="W4894" s="19"/>
      <c r="X4894" s="37" t="s">
        <v>3476</v>
      </c>
    </row>
    <row r="4895" spans="1:24" ht="16.5" customHeight="1">
      <c r="A4895" s="38">
        <v>66</v>
      </c>
      <c r="B4895" s="39">
        <v>10876</v>
      </c>
      <c r="C4895" s="38">
        <v>10323423</v>
      </c>
      <c r="D4895" s="40" t="s">
        <v>143</v>
      </c>
      <c r="E4895" s="38">
        <v>17</v>
      </c>
      <c r="F4895" s="38">
        <v>56</v>
      </c>
      <c r="G4895" s="38" t="s">
        <v>23</v>
      </c>
      <c r="H4895" s="42">
        <v>3706.66</v>
      </c>
      <c r="I4895" s="57"/>
      <c r="J4895" s="44">
        <v>44165</v>
      </c>
      <c r="K4895" s="42">
        <v>66.19</v>
      </c>
      <c r="L4895" s="42">
        <v>2184.25</v>
      </c>
      <c r="M4895" s="44">
        <v>45199</v>
      </c>
      <c r="N4895" s="42">
        <v>1456.22</v>
      </c>
      <c r="O4895" s="42">
        <v>0</v>
      </c>
      <c r="P4895" s="45">
        <v>0.13</v>
      </c>
      <c r="Q4895" s="42">
        <v>0</v>
      </c>
      <c r="R4895" s="42">
        <v>0</v>
      </c>
      <c r="S4895" s="42">
        <v>1456.22</v>
      </c>
      <c r="T4895" s="38">
        <v>5000</v>
      </c>
      <c r="U4895" s="14">
        <f>S4895/H4895</f>
        <v>0.39286581450686064</v>
      </c>
      <c r="V4895" s="19"/>
      <c r="W4895" s="19"/>
      <c r="X4895" s="37" t="s">
        <v>3476</v>
      </c>
    </row>
    <row r="4896" spans="1:24" ht="16.5" customHeight="1">
      <c r="A4896" s="38">
        <v>58</v>
      </c>
      <c r="B4896" s="39">
        <v>10876</v>
      </c>
      <c r="C4896" s="38">
        <v>10323170</v>
      </c>
      <c r="D4896" s="40" t="s">
        <v>767</v>
      </c>
      <c r="E4896" s="38">
        <v>1</v>
      </c>
      <c r="F4896" s="38">
        <v>56</v>
      </c>
      <c r="G4896" s="38" t="s">
        <v>23</v>
      </c>
      <c r="H4896" s="42">
        <v>2024.48</v>
      </c>
      <c r="I4896" s="57"/>
      <c r="J4896" s="44">
        <v>44165</v>
      </c>
      <c r="K4896" s="42">
        <v>36.15</v>
      </c>
      <c r="L4896" s="42">
        <v>1192.97</v>
      </c>
      <c r="M4896" s="44">
        <v>45199</v>
      </c>
      <c r="N4896" s="42">
        <v>795.36</v>
      </c>
      <c r="O4896" s="42">
        <v>0</v>
      </c>
      <c r="P4896" s="45">
        <v>0.13</v>
      </c>
      <c r="Q4896" s="42">
        <v>0</v>
      </c>
      <c r="R4896" s="42">
        <v>0</v>
      </c>
      <c r="S4896" s="42">
        <v>795.36</v>
      </c>
      <c r="T4896" s="38">
        <v>2004</v>
      </c>
      <c r="U4896" s="14">
        <f>S4896/H4896</f>
        <v>0.39287125582865723</v>
      </c>
      <c r="V4896" s="19"/>
      <c r="W4896" s="19"/>
      <c r="X4896" s="37" t="s">
        <v>3476</v>
      </c>
    </row>
    <row r="4897" spans="1:24" ht="16.5" customHeight="1">
      <c r="A4897" s="38">
        <v>60</v>
      </c>
      <c r="B4897" s="39">
        <v>10876</v>
      </c>
      <c r="C4897" s="38">
        <v>10323209</v>
      </c>
      <c r="D4897" s="40" t="s">
        <v>769</v>
      </c>
      <c r="E4897" s="38">
        <v>1</v>
      </c>
      <c r="F4897" s="38">
        <v>56</v>
      </c>
      <c r="G4897" s="38" t="s">
        <v>23</v>
      </c>
      <c r="H4897" s="42">
        <v>1157.02</v>
      </c>
      <c r="I4897" s="57"/>
      <c r="J4897" s="44">
        <v>44165</v>
      </c>
      <c r="K4897" s="42">
        <v>20.66</v>
      </c>
      <c r="L4897" s="42">
        <v>681.79</v>
      </c>
      <c r="M4897" s="44">
        <v>45199</v>
      </c>
      <c r="N4897" s="42">
        <v>454.57</v>
      </c>
      <c r="O4897" s="42">
        <v>0</v>
      </c>
      <c r="P4897" s="45">
        <v>0.13</v>
      </c>
      <c r="Q4897" s="42">
        <v>0</v>
      </c>
      <c r="R4897" s="42">
        <v>0</v>
      </c>
      <c r="S4897" s="42">
        <v>454.57</v>
      </c>
      <c r="T4897" s="38">
        <v>5000</v>
      </c>
      <c r="U4897" s="14">
        <f>S4897/H4897</f>
        <v>0.39287998478850839</v>
      </c>
      <c r="V4897" s="19"/>
      <c r="W4897" s="19"/>
      <c r="X4897" s="37" t="s">
        <v>3476</v>
      </c>
    </row>
    <row r="4898" spans="1:24" ht="16.5" customHeight="1">
      <c r="A4898" s="38">
        <v>235</v>
      </c>
      <c r="B4898" s="39">
        <v>10731</v>
      </c>
      <c r="C4898" s="38">
        <v>10323028</v>
      </c>
      <c r="D4898" s="40" t="s">
        <v>405</v>
      </c>
      <c r="E4898" s="58">
        <v>5</v>
      </c>
      <c r="F4898" s="38">
        <v>56</v>
      </c>
      <c r="G4898" s="38" t="s">
        <v>302</v>
      </c>
      <c r="H4898" s="42">
        <v>330.21</v>
      </c>
      <c r="I4898" s="57"/>
      <c r="J4898" s="44">
        <v>44165</v>
      </c>
      <c r="K4898" s="42">
        <v>5.89</v>
      </c>
      <c r="L4898" s="42">
        <v>194.58</v>
      </c>
      <c r="M4898" s="44">
        <v>45199</v>
      </c>
      <c r="N4898" s="42">
        <f>H4898-K4898-L4898</f>
        <v>129.73999999999998</v>
      </c>
      <c r="O4898" s="42">
        <v>0</v>
      </c>
      <c r="P4898" s="45">
        <v>0.13</v>
      </c>
      <c r="Q4898" s="42">
        <v>0</v>
      </c>
      <c r="R4898" s="42">
        <v>0</v>
      </c>
      <c r="S4898" s="42">
        <f>N4898-R4898</f>
        <v>129.73999999999998</v>
      </c>
      <c r="T4898" s="38">
        <v>5000</v>
      </c>
      <c r="U4898" s="14">
        <f>S4898/H4898</f>
        <v>0.39290148693255805</v>
      </c>
      <c r="V4898" s="19"/>
      <c r="W4898" s="19"/>
      <c r="X4898" s="37" t="s">
        <v>3459</v>
      </c>
    </row>
    <row r="4899" spans="1:24" ht="16.5" customHeight="1">
      <c r="A4899" s="38">
        <v>69</v>
      </c>
      <c r="B4899" s="39">
        <v>10876</v>
      </c>
      <c r="C4899" s="38">
        <v>10323512</v>
      </c>
      <c r="D4899" s="40" t="s">
        <v>776</v>
      </c>
      <c r="E4899" s="38">
        <v>1</v>
      </c>
      <c r="F4899" s="38">
        <v>56</v>
      </c>
      <c r="G4899" s="38" t="s">
        <v>23</v>
      </c>
      <c r="H4899" s="42">
        <v>994.93</v>
      </c>
      <c r="I4899" s="57"/>
      <c r="J4899" s="44">
        <v>44165</v>
      </c>
      <c r="K4899" s="42">
        <v>17.760000000000002</v>
      </c>
      <c r="L4899" s="42">
        <v>586.26</v>
      </c>
      <c r="M4899" s="44">
        <v>45199</v>
      </c>
      <c r="N4899" s="42">
        <v>390.91</v>
      </c>
      <c r="O4899" s="42">
        <v>0</v>
      </c>
      <c r="P4899" s="45">
        <v>0.13</v>
      </c>
      <c r="Q4899" s="42">
        <v>0</v>
      </c>
      <c r="R4899" s="42">
        <v>0</v>
      </c>
      <c r="S4899" s="42">
        <v>390.91</v>
      </c>
      <c r="T4899" s="38">
        <v>5000</v>
      </c>
      <c r="U4899" s="14">
        <f>S4899/H4899</f>
        <v>0.39290201320695933</v>
      </c>
      <c r="V4899" s="19"/>
      <c r="W4899" s="19"/>
      <c r="X4899" s="37" t="s">
        <v>3476</v>
      </c>
    </row>
    <row r="4900" spans="1:24" ht="16.5" customHeight="1">
      <c r="A4900" s="38">
        <v>61</v>
      </c>
      <c r="B4900" s="39">
        <v>10876</v>
      </c>
      <c r="C4900" s="38">
        <v>10323226</v>
      </c>
      <c r="D4900" s="40" t="s">
        <v>770</v>
      </c>
      <c r="E4900" s="38">
        <v>1</v>
      </c>
      <c r="F4900" s="38">
        <v>56</v>
      </c>
      <c r="G4900" s="38" t="s">
        <v>23</v>
      </c>
      <c r="H4900" s="42">
        <v>887.31</v>
      </c>
      <c r="I4900" s="57"/>
      <c r="J4900" s="44">
        <v>44165</v>
      </c>
      <c r="K4900" s="42">
        <v>15.84</v>
      </c>
      <c r="L4900" s="42">
        <v>522.77</v>
      </c>
      <c r="M4900" s="44">
        <v>45199</v>
      </c>
      <c r="N4900" s="42">
        <v>348.7</v>
      </c>
      <c r="O4900" s="42">
        <v>0</v>
      </c>
      <c r="P4900" s="45">
        <v>0.13</v>
      </c>
      <c r="Q4900" s="42">
        <v>0</v>
      </c>
      <c r="R4900" s="42">
        <v>0</v>
      </c>
      <c r="S4900" s="42">
        <v>348.7</v>
      </c>
      <c r="T4900" s="38">
        <v>2506</v>
      </c>
      <c r="U4900" s="14">
        <f>S4900/H4900</f>
        <v>0.39298554056643115</v>
      </c>
      <c r="V4900" s="19"/>
      <c r="W4900" s="19"/>
      <c r="X4900" s="37" t="s">
        <v>3476</v>
      </c>
    </row>
    <row r="4901" spans="1:24" ht="16.5" customHeight="1">
      <c r="A4901" s="38">
        <v>64</v>
      </c>
      <c r="B4901" s="39">
        <v>10876</v>
      </c>
      <c r="C4901" s="38">
        <v>10323276</v>
      </c>
      <c r="D4901" s="40" t="s">
        <v>444</v>
      </c>
      <c r="E4901" s="38">
        <v>2</v>
      </c>
      <c r="F4901" s="38">
        <v>56</v>
      </c>
      <c r="G4901" s="38" t="s">
        <v>23</v>
      </c>
      <c r="H4901" s="42">
        <v>876.67</v>
      </c>
      <c r="I4901" s="57"/>
      <c r="J4901" s="44">
        <v>44165</v>
      </c>
      <c r="K4901" s="42">
        <v>15.65</v>
      </c>
      <c r="L4901" s="42">
        <v>516.5</v>
      </c>
      <c r="M4901" s="44">
        <v>45199</v>
      </c>
      <c r="N4901" s="42">
        <v>344.52</v>
      </c>
      <c r="O4901" s="42">
        <v>0</v>
      </c>
      <c r="P4901" s="45">
        <v>0.13</v>
      </c>
      <c r="Q4901" s="42">
        <v>0</v>
      </c>
      <c r="R4901" s="42">
        <v>0</v>
      </c>
      <c r="S4901" s="42">
        <v>344.52</v>
      </c>
      <c r="T4901" s="38">
        <v>5000</v>
      </c>
      <c r="U4901" s="14">
        <f>S4901/H4901</f>
        <v>0.39298709890836919</v>
      </c>
      <c r="V4901" s="19"/>
      <c r="W4901" s="19"/>
      <c r="X4901" s="37" t="s">
        <v>3476</v>
      </c>
    </row>
    <row r="4902" spans="1:24" ht="16.5" customHeight="1">
      <c r="A4902" s="38">
        <v>717</v>
      </c>
      <c r="B4902" s="39">
        <v>10800</v>
      </c>
      <c r="C4902" s="38">
        <v>10315937</v>
      </c>
      <c r="D4902" s="40" t="s">
        <v>1170</v>
      </c>
      <c r="E4902" s="38">
        <v>2</v>
      </c>
      <c r="F4902" s="38">
        <v>87</v>
      </c>
      <c r="G4902" s="38" t="s">
        <v>23</v>
      </c>
      <c r="H4902" s="42">
        <v>4284</v>
      </c>
      <c r="I4902" s="2"/>
      <c r="J4902" s="44">
        <v>43214</v>
      </c>
      <c r="K4902" s="42">
        <v>0</v>
      </c>
      <c r="L4902" s="42">
        <v>2597.9299999999998</v>
      </c>
      <c r="M4902" s="44">
        <v>45016</v>
      </c>
      <c r="N4902" s="42">
        <f>H4902-K4902-L4902</f>
        <v>1686.0700000000002</v>
      </c>
      <c r="O4902" s="42">
        <v>0</v>
      </c>
      <c r="P4902" s="45">
        <v>0.13</v>
      </c>
      <c r="Q4902" s="42">
        <v>0</v>
      </c>
      <c r="R4902" s="42">
        <v>0</v>
      </c>
      <c r="S4902" s="42">
        <f>N4902-R4902</f>
        <v>1686.0700000000002</v>
      </c>
      <c r="T4902" s="38">
        <v>2505</v>
      </c>
      <c r="U4902" s="14">
        <f>S4902/H4902</f>
        <v>0.39357376283846873</v>
      </c>
      <c r="V4902" s="19"/>
      <c r="W4902" s="19"/>
      <c r="X4902" s="37" t="s">
        <v>3465</v>
      </c>
    </row>
    <row r="4903" spans="1:24" ht="16.5" customHeight="1">
      <c r="A4903" s="38">
        <v>210</v>
      </c>
      <c r="B4903" s="39">
        <v>10800</v>
      </c>
      <c r="C4903" s="38">
        <v>10314463</v>
      </c>
      <c r="D4903" s="40" t="s">
        <v>2741</v>
      </c>
      <c r="E4903" s="38">
        <v>500</v>
      </c>
      <c r="F4903" s="38">
        <v>87</v>
      </c>
      <c r="G4903" s="38" t="s">
        <v>23</v>
      </c>
      <c r="H4903" s="42">
        <v>15222.22</v>
      </c>
      <c r="I4903" s="2"/>
      <c r="J4903" s="44">
        <v>43214</v>
      </c>
      <c r="K4903" s="42">
        <v>0</v>
      </c>
      <c r="L4903" s="42">
        <v>9231.02</v>
      </c>
      <c r="M4903" s="44">
        <v>45016</v>
      </c>
      <c r="N4903" s="42">
        <f>H4903-K4903-L4903</f>
        <v>5991.1999999999989</v>
      </c>
      <c r="O4903" s="42">
        <v>0</v>
      </c>
      <c r="P4903" s="45">
        <v>0.13</v>
      </c>
      <c r="Q4903" s="42">
        <v>0</v>
      </c>
      <c r="R4903" s="42">
        <v>0</v>
      </c>
      <c r="S4903" s="42">
        <f>N4903-R4903</f>
        <v>5991.1999999999989</v>
      </c>
      <c r="T4903" s="38">
        <v>2505</v>
      </c>
      <c r="U4903" s="14">
        <f>S4903/H4903</f>
        <v>0.39358253920912978</v>
      </c>
      <c r="V4903" s="19"/>
      <c r="W4903" s="19"/>
      <c r="X4903" s="37" t="s">
        <v>3465</v>
      </c>
    </row>
    <row r="4904" spans="1:24" ht="16.5" customHeight="1">
      <c r="A4904" s="38">
        <v>218</v>
      </c>
      <c r="B4904" s="39">
        <v>10800</v>
      </c>
      <c r="C4904" s="38">
        <v>10314475</v>
      </c>
      <c r="D4904" s="40" t="s">
        <v>2741</v>
      </c>
      <c r="E4904" s="38">
        <v>88</v>
      </c>
      <c r="F4904" s="38">
        <v>87</v>
      </c>
      <c r="G4904" s="38" t="s">
        <v>23</v>
      </c>
      <c r="H4904" s="42">
        <v>2678.72</v>
      </c>
      <c r="I4904" s="2"/>
      <c r="J4904" s="44">
        <v>43214</v>
      </c>
      <c r="K4904" s="42">
        <v>0</v>
      </c>
      <c r="L4904" s="42">
        <v>1624.42</v>
      </c>
      <c r="M4904" s="44">
        <v>45016</v>
      </c>
      <c r="N4904" s="42">
        <f>H4904-K4904-L4904</f>
        <v>1054.2999999999997</v>
      </c>
      <c r="O4904" s="42">
        <v>0</v>
      </c>
      <c r="P4904" s="45">
        <v>0.13</v>
      </c>
      <c r="Q4904" s="42">
        <v>0</v>
      </c>
      <c r="R4904" s="42">
        <v>0</v>
      </c>
      <c r="S4904" s="42">
        <f>N4904-R4904</f>
        <v>1054.2999999999997</v>
      </c>
      <c r="T4904" s="38">
        <v>2505</v>
      </c>
      <c r="U4904" s="14">
        <f>S4904/H4904</f>
        <v>0.39358350256839081</v>
      </c>
      <c r="V4904" s="19"/>
      <c r="W4904" s="19"/>
      <c r="X4904" s="37" t="s">
        <v>3465</v>
      </c>
    </row>
    <row r="4905" spans="1:24" ht="16.5" customHeight="1">
      <c r="A4905" s="38">
        <v>40</v>
      </c>
      <c r="B4905" s="39">
        <v>10730</v>
      </c>
      <c r="C4905" s="38">
        <v>10290230</v>
      </c>
      <c r="D4905" s="40" t="s">
        <v>982</v>
      </c>
      <c r="E4905" s="38">
        <v>2</v>
      </c>
      <c r="F4905" s="38">
        <v>87</v>
      </c>
      <c r="G4905" s="38" t="s">
        <v>23</v>
      </c>
      <c r="H4905" s="42">
        <v>4700.3900000000003</v>
      </c>
      <c r="I4905" s="2"/>
      <c r="J4905" s="44">
        <v>43215</v>
      </c>
      <c r="K4905" s="42">
        <v>0</v>
      </c>
      <c r="L4905" s="42">
        <v>2850.39</v>
      </c>
      <c r="M4905" s="44">
        <v>45016</v>
      </c>
      <c r="N4905" s="42">
        <f>H4905-K4905-L4905</f>
        <v>1850.0000000000005</v>
      </c>
      <c r="O4905" s="42">
        <v>0</v>
      </c>
      <c r="P4905" s="45">
        <v>0.13</v>
      </c>
      <c r="Q4905" s="42">
        <v>0</v>
      </c>
      <c r="R4905" s="42">
        <v>0</v>
      </c>
      <c r="S4905" s="42">
        <v>1850</v>
      </c>
      <c r="T4905" s="38">
        <v>2107</v>
      </c>
      <c r="U4905" s="14">
        <f>S4905/H4905</f>
        <v>0.39358436214867276</v>
      </c>
      <c r="V4905" s="19"/>
      <c r="W4905" s="19"/>
      <c r="X4905" s="37" t="s">
        <v>3459</v>
      </c>
    </row>
    <row r="4906" spans="1:24" ht="16.5" customHeight="1">
      <c r="A4906" s="38">
        <v>39</v>
      </c>
      <c r="B4906" s="39">
        <v>10730</v>
      </c>
      <c r="C4906" s="38">
        <v>10290229</v>
      </c>
      <c r="D4906" s="40" t="s">
        <v>982</v>
      </c>
      <c r="E4906" s="38">
        <v>8</v>
      </c>
      <c r="F4906" s="38">
        <v>87</v>
      </c>
      <c r="G4906" s="38" t="s">
        <v>23</v>
      </c>
      <c r="H4906" s="42">
        <v>18804.939999999999</v>
      </c>
      <c r="I4906" s="2"/>
      <c r="J4906" s="44">
        <v>43215</v>
      </c>
      <c r="K4906" s="42">
        <v>0</v>
      </c>
      <c r="L4906" s="42">
        <v>11403.6</v>
      </c>
      <c r="M4906" s="44">
        <v>45016</v>
      </c>
      <c r="N4906" s="42">
        <f>H4906-K4906-L4906</f>
        <v>7401.3399999999983</v>
      </c>
      <c r="O4906" s="42">
        <v>0</v>
      </c>
      <c r="P4906" s="45">
        <v>0.13</v>
      </c>
      <c r="Q4906" s="42">
        <v>0</v>
      </c>
      <c r="R4906" s="42">
        <v>0</v>
      </c>
      <c r="S4906" s="42">
        <v>7401.34</v>
      </c>
      <c r="T4906" s="38">
        <v>2109</v>
      </c>
      <c r="U4906" s="14">
        <f>S4906/H4906</f>
        <v>0.39358487716525553</v>
      </c>
      <c r="V4906" s="19"/>
      <c r="W4906" s="19"/>
      <c r="X4906" s="37" t="s">
        <v>3459</v>
      </c>
    </row>
    <row r="4907" spans="1:24" ht="16.5" customHeight="1">
      <c r="A4907" s="38">
        <v>183</v>
      </c>
      <c r="B4907" s="39">
        <v>10800</v>
      </c>
      <c r="C4907" s="38">
        <v>10314423</v>
      </c>
      <c r="D4907" s="40" t="s">
        <v>2741</v>
      </c>
      <c r="E4907" s="38">
        <v>500</v>
      </c>
      <c r="F4907" s="38">
        <v>87</v>
      </c>
      <c r="G4907" s="38" t="s">
        <v>23</v>
      </c>
      <c r="H4907" s="42">
        <v>15220</v>
      </c>
      <c r="I4907" s="2"/>
      <c r="J4907" s="44">
        <v>43214</v>
      </c>
      <c r="K4907" s="42">
        <v>0</v>
      </c>
      <c r="L4907" s="42">
        <v>9229.61</v>
      </c>
      <c r="M4907" s="44">
        <v>45016</v>
      </c>
      <c r="N4907" s="42">
        <f>H4907-K4907-L4907</f>
        <v>5990.3899999999994</v>
      </c>
      <c r="O4907" s="42">
        <v>0</v>
      </c>
      <c r="P4907" s="45">
        <v>0.13</v>
      </c>
      <c r="Q4907" s="42">
        <v>0</v>
      </c>
      <c r="R4907" s="42">
        <v>0</v>
      </c>
      <c r="S4907" s="42">
        <f>N4907-R4907</f>
        <v>5990.3899999999994</v>
      </c>
      <c r="T4907" s="38">
        <v>2505</v>
      </c>
      <c r="U4907" s="14">
        <f>S4907/H4907</f>
        <v>0.39358672798948746</v>
      </c>
      <c r="V4907" s="19"/>
      <c r="W4907" s="19"/>
      <c r="X4907" s="37" t="s">
        <v>3465</v>
      </c>
    </row>
    <row r="4908" spans="1:24" ht="16.5" customHeight="1">
      <c r="A4908" s="38">
        <v>193</v>
      </c>
      <c r="B4908" s="39">
        <v>10800</v>
      </c>
      <c r="C4908" s="38">
        <v>10314437</v>
      </c>
      <c r="D4908" s="40" t="s">
        <v>2741</v>
      </c>
      <c r="E4908" s="38">
        <v>500</v>
      </c>
      <c r="F4908" s="38">
        <v>87</v>
      </c>
      <c r="G4908" s="38" t="s">
        <v>23</v>
      </c>
      <c r="H4908" s="42">
        <v>15220</v>
      </c>
      <c r="I4908" s="2"/>
      <c r="J4908" s="44">
        <v>43214</v>
      </c>
      <c r="K4908" s="42">
        <v>0</v>
      </c>
      <c r="L4908" s="42">
        <v>9229.61</v>
      </c>
      <c r="M4908" s="44">
        <v>45016</v>
      </c>
      <c r="N4908" s="42">
        <f>H4908-K4908-L4908</f>
        <v>5990.3899999999994</v>
      </c>
      <c r="O4908" s="42">
        <v>0</v>
      </c>
      <c r="P4908" s="45">
        <v>0.13</v>
      </c>
      <c r="Q4908" s="42">
        <v>0</v>
      </c>
      <c r="R4908" s="42">
        <v>0</v>
      </c>
      <c r="S4908" s="42">
        <f>N4908-R4908</f>
        <v>5990.3899999999994</v>
      </c>
      <c r="T4908" s="38">
        <v>2505</v>
      </c>
      <c r="U4908" s="14">
        <f>S4908/H4908</f>
        <v>0.39358672798948746</v>
      </c>
      <c r="V4908" s="19"/>
      <c r="W4908" s="19"/>
      <c r="X4908" s="37" t="s">
        <v>3465</v>
      </c>
    </row>
    <row r="4909" spans="1:24" ht="16.5" customHeight="1">
      <c r="A4909" s="38">
        <v>206</v>
      </c>
      <c r="B4909" s="39">
        <v>10800</v>
      </c>
      <c r="C4909" s="38">
        <v>10314456</v>
      </c>
      <c r="D4909" s="40" t="s">
        <v>2741</v>
      </c>
      <c r="E4909" s="38">
        <v>500</v>
      </c>
      <c r="F4909" s="38">
        <v>87</v>
      </c>
      <c r="G4909" s="38" t="s">
        <v>23</v>
      </c>
      <c r="H4909" s="42">
        <v>15220</v>
      </c>
      <c r="I4909" s="2"/>
      <c r="J4909" s="44">
        <v>43214</v>
      </c>
      <c r="K4909" s="42">
        <v>0</v>
      </c>
      <c r="L4909" s="42">
        <v>9229.61</v>
      </c>
      <c r="M4909" s="44">
        <v>45016</v>
      </c>
      <c r="N4909" s="42">
        <f>H4909-K4909-L4909</f>
        <v>5990.3899999999994</v>
      </c>
      <c r="O4909" s="42">
        <v>0</v>
      </c>
      <c r="P4909" s="45">
        <v>0.13</v>
      </c>
      <c r="Q4909" s="42">
        <v>0</v>
      </c>
      <c r="R4909" s="42">
        <v>0</v>
      </c>
      <c r="S4909" s="42">
        <f>N4909-R4909</f>
        <v>5990.3899999999994</v>
      </c>
      <c r="T4909" s="38">
        <v>2505</v>
      </c>
      <c r="U4909" s="14">
        <f>S4909/H4909</f>
        <v>0.39358672798948746</v>
      </c>
      <c r="V4909" s="19"/>
      <c r="W4909" s="19"/>
      <c r="X4909" s="37" t="s">
        <v>3465</v>
      </c>
    </row>
    <row r="4910" spans="1:24" ht="16.5" customHeight="1">
      <c r="A4910" s="38">
        <v>213</v>
      </c>
      <c r="B4910" s="39">
        <v>10800</v>
      </c>
      <c r="C4910" s="38">
        <v>10314469</v>
      </c>
      <c r="D4910" s="40" t="s">
        <v>2741</v>
      </c>
      <c r="E4910" s="38">
        <v>1000</v>
      </c>
      <c r="F4910" s="38">
        <v>87</v>
      </c>
      <c r="G4910" s="38" t="s">
        <v>23</v>
      </c>
      <c r="H4910" s="42">
        <v>30440</v>
      </c>
      <c r="I4910" s="2"/>
      <c r="J4910" s="44">
        <v>43214</v>
      </c>
      <c r="K4910" s="42">
        <v>0</v>
      </c>
      <c r="L4910" s="42">
        <v>18459.22</v>
      </c>
      <c r="M4910" s="44">
        <v>45016</v>
      </c>
      <c r="N4910" s="42">
        <f>H4910-K4910-L4910</f>
        <v>11980.779999999999</v>
      </c>
      <c r="O4910" s="42">
        <v>0</v>
      </c>
      <c r="P4910" s="45">
        <v>0.13</v>
      </c>
      <c r="Q4910" s="42">
        <v>0</v>
      </c>
      <c r="R4910" s="42">
        <v>0</v>
      </c>
      <c r="S4910" s="42">
        <f>N4910-R4910</f>
        <v>11980.779999999999</v>
      </c>
      <c r="T4910" s="38">
        <v>2505</v>
      </c>
      <c r="U4910" s="14">
        <f>S4910/H4910</f>
        <v>0.39358672798948746</v>
      </c>
      <c r="V4910" s="19"/>
      <c r="W4910" s="19"/>
      <c r="X4910" s="37" t="s">
        <v>3465</v>
      </c>
    </row>
    <row r="4911" spans="1:24" ht="16.5" customHeight="1">
      <c r="A4911" s="38">
        <v>228</v>
      </c>
      <c r="B4911" s="39">
        <v>10800</v>
      </c>
      <c r="C4911" s="38">
        <v>10314489</v>
      </c>
      <c r="D4911" s="40" t="s">
        <v>2741</v>
      </c>
      <c r="E4911" s="38">
        <v>500</v>
      </c>
      <c r="F4911" s="38">
        <v>87</v>
      </c>
      <c r="G4911" s="38" t="s">
        <v>23</v>
      </c>
      <c r="H4911" s="42">
        <v>15220</v>
      </c>
      <c r="I4911" s="2"/>
      <c r="J4911" s="44">
        <v>43214</v>
      </c>
      <c r="K4911" s="42">
        <v>0</v>
      </c>
      <c r="L4911" s="42">
        <v>9229.61</v>
      </c>
      <c r="M4911" s="44">
        <v>45016</v>
      </c>
      <c r="N4911" s="42">
        <f>H4911-K4911-L4911</f>
        <v>5990.3899999999994</v>
      </c>
      <c r="O4911" s="42">
        <v>0</v>
      </c>
      <c r="P4911" s="45">
        <v>0.13</v>
      </c>
      <c r="Q4911" s="42">
        <v>0</v>
      </c>
      <c r="R4911" s="42">
        <v>0</v>
      </c>
      <c r="S4911" s="42">
        <f>N4911-R4911</f>
        <v>5990.3899999999994</v>
      </c>
      <c r="T4911" s="38">
        <v>2505</v>
      </c>
      <c r="U4911" s="14">
        <f>S4911/H4911</f>
        <v>0.39358672798948746</v>
      </c>
      <c r="V4911" s="19"/>
      <c r="W4911" s="19"/>
      <c r="X4911" s="37" t="s">
        <v>3465</v>
      </c>
    </row>
    <row r="4912" spans="1:24" ht="16.5" customHeight="1">
      <c r="A4912" s="38">
        <v>242</v>
      </c>
      <c r="B4912" s="39">
        <v>10800</v>
      </c>
      <c r="C4912" s="38">
        <v>10314510</v>
      </c>
      <c r="D4912" s="40" t="s">
        <v>2741</v>
      </c>
      <c r="E4912" s="38">
        <v>432</v>
      </c>
      <c r="F4912" s="38">
        <v>87</v>
      </c>
      <c r="G4912" s="38" t="s">
        <v>23</v>
      </c>
      <c r="H4912" s="42">
        <v>13150.08</v>
      </c>
      <c r="I4912" s="2"/>
      <c r="J4912" s="44">
        <v>43214</v>
      </c>
      <c r="K4912" s="42">
        <v>0</v>
      </c>
      <c r="L4912" s="42">
        <v>7974.3</v>
      </c>
      <c r="M4912" s="44">
        <v>45016</v>
      </c>
      <c r="N4912" s="42">
        <f>H4912-K4912-L4912</f>
        <v>5175.78</v>
      </c>
      <c r="O4912" s="42">
        <v>0</v>
      </c>
      <c r="P4912" s="45">
        <v>0.13</v>
      </c>
      <c r="Q4912" s="42">
        <v>0</v>
      </c>
      <c r="R4912" s="42">
        <v>0</v>
      </c>
      <c r="S4912" s="42">
        <f>N4912-R4912</f>
        <v>5175.78</v>
      </c>
      <c r="T4912" s="38">
        <v>2505</v>
      </c>
      <c r="U4912" s="14">
        <f>S4912/H4912</f>
        <v>0.39359304277996787</v>
      </c>
      <c r="V4912" s="19"/>
      <c r="W4912" s="19"/>
      <c r="X4912" s="37" t="s">
        <v>3465</v>
      </c>
    </row>
    <row r="4913" spans="1:37" ht="16.5" customHeight="1">
      <c r="A4913" s="38">
        <v>709</v>
      </c>
      <c r="B4913" s="39">
        <v>10800</v>
      </c>
      <c r="C4913" s="38">
        <v>10315923</v>
      </c>
      <c r="D4913" s="40" t="s">
        <v>1163</v>
      </c>
      <c r="E4913" s="38">
        <v>1</v>
      </c>
      <c r="F4913" s="38">
        <v>87</v>
      </c>
      <c r="G4913" s="38" t="s">
        <v>23</v>
      </c>
      <c r="H4913" s="42">
        <v>2508.5500000000002</v>
      </c>
      <c r="I4913" s="2"/>
      <c r="J4913" s="44">
        <v>43214</v>
      </c>
      <c r="K4913" s="42">
        <v>0</v>
      </c>
      <c r="L4913" s="42">
        <v>1521.18</v>
      </c>
      <c r="M4913" s="44">
        <v>45016</v>
      </c>
      <c r="N4913" s="42">
        <f>H4913-K4913-L4913</f>
        <v>987.37000000000012</v>
      </c>
      <c r="O4913" s="42">
        <v>0</v>
      </c>
      <c r="P4913" s="45">
        <v>0.13</v>
      </c>
      <c r="Q4913" s="42">
        <v>0</v>
      </c>
      <c r="R4913" s="42">
        <v>0</v>
      </c>
      <c r="S4913" s="42">
        <f>N4913-R4913</f>
        <v>987.37000000000012</v>
      </c>
      <c r="T4913" s="38">
        <v>2505</v>
      </c>
      <c r="U4913" s="14">
        <f>S4913/H4913</f>
        <v>0.39360188156504755</v>
      </c>
      <c r="V4913" s="19"/>
      <c r="W4913" s="19"/>
      <c r="X4913" s="37" t="s">
        <v>3465</v>
      </c>
    </row>
    <row r="4914" spans="1:37" ht="16.5" customHeight="1">
      <c r="A4914" s="38">
        <v>729</v>
      </c>
      <c r="B4914" s="39">
        <v>10800</v>
      </c>
      <c r="C4914" s="38">
        <v>10315969</v>
      </c>
      <c r="D4914" s="40" t="s">
        <v>1163</v>
      </c>
      <c r="E4914" s="38">
        <v>1</v>
      </c>
      <c r="F4914" s="38">
        <v>87</v>
      </c>
      <c r="G4914" s="38" t="s">
        <v>23</v>
      </c>
      <c r="H4914" s="42">
        <v>2508.5500000000002</v>
      </c>
      <c r="I4914" s="2"/>
      <c r="J4914" s="44">
        <v>43214</v>
      </c>
      <c r="K4914" s="42">
        <v>0</v>
      </c>
      <c r="L4914" s="42">
        <v>1521.18</v>
      </c>
      <c r="M4914" s="44">
        <v>45016</v>
      </c>
      <c r="N4914" s="42">
        <f>H4914-K4914-L4914</f>
        <v>987.37000000000012</v>
      </c>
      <c r="O4914" s="42">
        <v>0</v>
      </c>
      <c r="P4914" s="45">
        <v>0.13</v>
      </c>
      <c r="Q4914" s="42">
        <v>0</v>
      </c>
      <c r="R4914" s="42">
        <v>0</v>
      </c>
      <c r="S4914" s="42">
        <f>N4914-R4914</f>
        <v>987.37000000000012</v>
      </c>
      <c r="T4914" s="38">
        <v>2505</v>
      </c>
      <c r="U4914" s="14">
        <f>S4914/H4914</f>
        <v>0.39360188156504755</v>
      </c>
      <c r="V4914" s="19"/>
      <c r="W4914" s="19"/>
      <c r="X4914" s="37" t="s">
        <v>3465</v>
      </c>
    </row>
    <row r="4915" spans="1:37" ht="16.5" customHeight="1">
      <c r="A4915" s="38">
        <v>18</v>
      </c>
      <c r="B4915" s="39">
        <v>50098</v>
      </c>
      <c r="C4915" s="38">
        <v>10307038</v>
      </c>
      <c r="D4915" s="40" t="s">
        <v>287</v>
      </c>
      <c r="E4915" s="38">
        <v>1</v>
      </c>
      <c r="F4915" s="38">
        <v>58</v>
      </c>
      <c r="G4915" s="38" t="s">
        <v>21</v>
      </c>
      <c r="H4915" s="42">
        <v>5718.15</v>
      </c>
      <c r="I4915" s="2"/>
      <c r="J4915" s="44">
        <v>43917</v>
      </c>
      <c r="K4915" s="42">
        <v>0</v>
      </c>
      <c r="L4915" s="42">
        <v>3465.41</v>
      </c>
      <c r="M4915" s="44">
        <v>45046</v>
      </c>
      <c r="N4915" s="42">
        <f>H4915-K4915-L4915</f>
        <v>2252.7399999999998</v>
      </c>
      <c r="O4915" s="42">
        <v>0</v>
      </c>
      <c r="P4915" s="45">
        <v>0.13</v>
      </c>
      <c r="Q4915" s="42">
        <v>0</v>
      </c>
      <c r="R4915" s="42">
        <v>0</v>
      </c>
      <c r="S4915" s="42">
        <v>2252.7399999999998</v>
      </c>
      <c r="T4915" s="38">
        <v>5000</v>
      </c>
      <c r="U4915" s="14">
        <f>S4915/H4915</f>
        <v>0.39396308246548273</v>
      </c>
      <c r="V4915" s="19"/>
      <c r="W4915" s="19"/>
      <c r="X4915" s="37" t="s">
        <v>3456</v>
      </c>
    </row>
    <row r="4916" spans="1:37" ht="16.5" customHeight="1">
      <c r="A4916" s="38">
        <v>366</v>
      </c>
      <c r="B4916" s="39">
        <v>10741</v>
      </c>
      <c r="C4916" s="38">
        <v>10282237</v>
      </c>
      <c r="D4916" s="40" t="s">
        <v>501</v>
      </c>
      <c r="E4916" s="58">
        <v>660</v>
      </c>
      <c r="F4916" s="38">
        <v>61</v>
      </c>
      <c r="G4916" s="38" t="s">
        <v>23</v>
      </c>
      <c r="H4916" s="42">
        <v>2744.2</v>
      </c>
      <c r="I4916" s="57"/>
      <c r="J4916" s="44">
        <v>44004</v>
      </c>
      <c r="K4916" s="42">
        <v>0</v>
      </c>
      <c r="L4916" s="42">
        <v>1661.12</v>
      </c>
      <c r="M4916" s="44">
        <v>45199</v>
      </c>
      <c r="N4916" s="42">
        <f>H4916-K4916-L4916</f>
        <v>1083.08</v>
      </c>
      <c r="O4916" s="42">
        <v>0</v>
      </c>
      <c r="P4916" s="45">
        <v>0.13</v>
      </c>
      <c r="Q4916" s="42">
        <v>0</v>
      </c>
      <c r="R4916" s="42">
        <v>0</v>
      </c>
      <c r="S4916" s="42">
        <v>1083.08</v>
      </c>
      <c r="T4916" s="38">
        <v>5000</v>
      </c>
      <c r="U4916" s="14">
        <f>S4916/H4916</f>
        <v>0.39467968806938269</v>
      </c>
      <c r="V4916" s="19"/>
      <c r="W4916" s="19"/>
      <c r="X4916" s="37" t="s">
        <v>3462</v>
      </c>
    </row>
    <row r="4917" spans="1:37" ht="16.5" customHeight="1">
      <c r="A4917" s="38">
        <v>283</v>
      </c>
      <c r="B4917" s="39">
        <v>10877</v>
      </c>
      <c r="C4917" s="38">
        <v>10324139</v>
      </c>
      <c r="D4917" s="40" t="s">
        <v>1058</v>
      </c>
      <c r="E4917" s="38">
        <v>8</v>
      </c>
      <c r="F4917" s="38">
        <v>84</v>
      </c>
      <c r="G4917" s="38" t="s">
        <v>23</v>
      </c>
      <c r="H4917" s="42">
        <v>7621.93</v>
      </c>
      <c r="I4917" s="55"/>
      <c r="J4917" s="44">
        <v>43310</v>
      </c>
      <c r="K4917" s="42">
        <v>0</v>
      </c>
      <c r="L4917" s="42">
        <v>4613.4399999999996</v>
      </c>
      <c r="M4917" s="44">
        <v>45138</v>
      </c>
      <c r="N4917" s="42">
        <f>H4917-K4917-L4917</f>
        <v>3008.4900000000007</v>
      </c>
      <c r="O4917" s="42">
        <v>0</v>
      </c>
      <c r="P4917" s="45">
        <v>0.13</v>
      </c>
      <c r="Q4917" s="42">
        <v>0</v>
      </c>
      <c r="R4917" s="42">
        <v>0</v>
      </c>
      <c r="S4917" s="42">
        <v>3008.49</v>
      </c>
      <c r="T4917" s="38">
        <v>2101</v>
      </c>
      <c r="U4917" s="14">
        <f>S4917/H4917</f>
        <v>0.39471498688652346</v>
      </c>
      <c r="V4917" s="19"/>
      <c r="W4917" s="19"/>
      <c r="X4917" s="37" t="s">
        <v>3462</v>
      </c>
    </row>
    <row r="4918" spans="1:37" ht="16.5" customHeight="1">
      <c r="A4918" s="38">
        <v>29</v>
      </c>
      <c r="B4918" s="39">
        <v>20704</v>
      </c>
      <c r="C4918" s="38">
        <v>10296129</v>
      </c>
      <c r="D4918" s="40" t="s">
        <v>828</v>
      </c>
      <c r="E4918" s="58">
        <v>2</v>
      </c>
      <c r="F4918" s="38">
        <v>61</v>
      </c>
      <c r="G4918" s="38" t="s">
        <v>23</v>
      </c>
      <c r="H4918" s="42">
        <v>3076.92</v>
      </c>
      <c r="I4918" s="57"/>
      <c r="J4918" s="44">
        <v>44004</v>
      </c>
      <c r="K4918" s="42">
        <v>0</v>
      </c>
      <c r="L4918" s="42">
        <v>1860.16</v>
      </c>
      <c r="M4918" s="44">
        <v>45199</v>
      </c>
      <c r="N4918" s="42">
        <f>H4918-K4918-L4918</f>
        <v>1216.76</v>
      </c>
      <c r="O4918" s="42">
        <v>0</v>
      </c>
      <c r="P4918" s="45">
        <v>0.13</v>
      </c>
      <c r="Q4918" s="42">
        <v>0</v>
      </c>
      <c r="R4918" s="42">
        <v>0</v>
      </c>
      <c r="S4918" s="42">
        <f>N4918-R4918</f>
        <v>1216.76</v>
      </c>
      <c r="T4918" s="38">
        <v>2101</v>
      </c>
      <c r="U4918" s="14">
        <f>S4918/H4918</f>
        <v>0.39544739544739543</v>
      </c>
      <c r="V4918" s="19"/>
      <c r="W4918" s="19"/>
      <c r="X4918" s="37" t="s">
        <v>3466</v>
      </c>
    </row>
    <row r="4919" spans="1:37" ht="16.5" customHeight="1">
      <c r="A4919" s="38">
        <v>1154</v>
      </c>
      <c r="B4919" s="39">
        <v>10800</v>
      </c>
      <c r="C4919" s="38">
        <v>10315000</v>
      </c>
      <c r="D4919" s="40" t="s">
        <v>3437</v>
      </c>
      <c r="E4919" s="58">
        <v>1</v>
      </c>
      <c r="F4919" s="38">
        <v>120</v>
      </c>
      <c r="G4919" s="38" t="s">
        <v>21</v>
      </c>
      <c r="H4919" s="42">
        <v>177150.6</v>
      </c>
      <c r="I4919" s="37"/>
      <c r="J4919" s="44">
        <v>43131</v>
      </c>
      <c r="K4919" s="42">
        <v>0</v>
      </c>
      <c r="L4919" s="42">
        <v>99573.29</v>
      </c>
      <c r="M4919" s="44">
        <v>45281</v>
      </c>
      <c r="N4919" s="42">
        <v>77577.31</v>
      </c>
      <c r="O4919" s="42">
        <v>8478.93</v>
      </c>
      <c r="P4919" s="45">
        <f>IF(J4919&lt;DATEVALUE("2009-1-1"),3%,13%)</f>
        <v>0.13</v>
      </c>
      <c r="Q4919" s="42">
        <f>IF(P4919=13%,ROUND(O4919/(1+P4919)*P4919,2),ROUND(O4919/(1+0.03)*0.02,2))</f>
        <v>975.45</v>
      </c>
      <c r="R4919" s="42">
        <f>O4919-Q4919</f>
        <v>7503.4800000000005</v>
      </c>
      <c r="S4919" s="42">
        <f>N4919-R4919</f>
        <v>70073.83</v>
      </c>
      <c r="T4919" s="38">
        <v>2505</v>
      </c>
      <c r="U4919" s="14">
        <f>S4919/H4919</f>
        <v>0.39556078274643158</v>
      </c>
      <c r="V4919" s="19"/>
      <c r="W4919" s="19"/>
      <c r="X4919" s="37" t="s">
        <v>3465</v>
      </c>
    </row>
    <row r="4920" spans="1:37" ht="16.5" customHeight="1">
      <c r="A4920" s="38">
        <v>286</v>
      </c>
      <c r="B4920" s="39">
        <v>10736</v>
      </c>
      <c r="C4920" s="38">
        <v>10319111</v>
      </c>
      <c r="D4920" s="40" t="s">
        <v>1255</v>
      </c>
      <c r="E4920" s="38">
        <v>1</v>
      </c>
      <c r="F4920" s="38">
        <v>120</v>
      </c>
      <c r="G4920" s="38" t="s">
        <v>279</v>
      </c>
      <c r="H4920" s="42">
        <v>68365.64</v>
      </c>
      <c r="I4920" s="55"/>
      <c r="J4920" s="44">
        <v>42823</v>
      </c>
      <c r="K4920" s="42">
        <v>0</v>
      </c>
      <c r="L4920" s="42">
        <v>41133.360000000001</v>
      </c>
      <c r="M4920" s="44">
        <v>45138</v>
      </c>
      <c r="N4920" s="42">
        <f>H4920-K4920-L4920</f>
        <v>27232.28</v>
      </c>
      <c r="O4920" s="42">
        <v>200</v>
      </c>
      <c r="P4920" s="45">
        <v>0.13</v>
      </c>
      <c r="Q4920" s="42">
        <v>23.01</v>
      </c>
      <c r="R4920" s="42">
        <v>176.99</v>
      </c>
      <c r="S4920" s="42">
        <v>27055.29</v>
      </c>
      <c r="T4920" s="38">
        <v>1802</v>
      </c>
      <c r="U4920" s="14">
        <f>S4920/H4920</f>
        <v>0.39574397314206378</v>
      </c>
      <c r="V4920" s="19"/>
      <c r="W4920" s="19"/>
      <c r="X4920" s="37" t="s">
        <v>3461</v>
      </c>
    </row>
    <row r="4921" spans="1:37" ht="16.5" customHeight="1">
      <c r="A4921" s="38">
        <v>53</v>
      </c>
      <c r="B4921" s="39">
        <v>10501</v>
      </c>
      <c r="C4921" s="38">
        <v>10369671</v>
      </c>
      <c r="D4921" s="40" t="s">
        <v>2080</v>
      </c>
      <c r="E4921" s="38">
        <v>3</v>
      </c>
      <c r="F4921" s="38">
        <v>60</v>
      </c>
      <c r="G4921" s="38" t="s">
        <v>266</v>
      </c>
      <c r="H4921" s="42">
        <v>4592.92</v>
      </c>
      <c r="I4921" s="2"/>
      <c r="J4921" s="44">
        <v>44227</v>
      </c>
      <c r="K4921" s="42">
        <v>76.55</v>
      </c>
      <c r="L4921" s="42">
        <v>2066.83</v>
      </c>
      <c r="M4921" s="44">
        <v>45077</v>
      </c>
      <c r="N4921" s="42">
        <f>H4921-K4921-L4921</f>
        <v>2449.54</v>
      </c>
      <c r="O4921" s="42">
        <v>702.79</v>
      </c>
      <c r="P4921" s="45">
        <v>0.13</v>
      </c>
      <c r="Q4921" s="42">
        <v>80.849999999999994</v>
      </c>
      <c r="R4921" s="42">
        <v>621.94000000000005</v>
      </c>
      <c r="S4921" s="42">
        <v>1827.6</v>
      </c>
      <c r="T4921" s="38">
        <v>5000</v>
      </c>
      <c r="U4921" s="14">
        <f>S4921/H4921</f>
        <v>0.39791679367374128</v>
      </c>
      <c r="V4921" s="19"/>
      <c r="W4921" s="19"/>
      <c r="X4921" s="37" t="s">
        <v>3479</v>
      </c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</row>
    <row r="4922" spans="1:37" ht="16.5" customHeight="1">
      <c r="A4922" s="38">
        <v>426</v>
      </c>
      <c r="B4922" s="39">
        <v>10736</v>
      </c>
      <c r="C4922" s="38">
        <v>10283126</v>
      </c>
      <c r="D4922" s="40" t="s">
        <v>1368</v>
      </c>
      <c r="E4922" s="38">
        <v>1</v>
      </c>
      <c r="F4922" s="38">
        <v>66</v>
      </c>
      <c r="G4922" s="38" t="s">
        <v>23</v>
      </c>
      <c r="H4922" s="42">
        <v>3410.26</v>
      </c>
      <c r="I4922" s="55"/>
      <c r="J4922" s="44">
        <v>43858</v>
      </c>
      <c r="K4922" s="42">
        <v>0</v>
      </c>
      <c r="L4922" s="42">
        <v>2008.6</v>
      </c>
      <c r="M4922" s="44">
        <v>45138</v>
      </c>
      <c r="N4922" s="42">
        <f>H4922-K4922-L4922</f>
        <v>1401.6600000000003</v>
      </c>
      <c r="O4922" s="42">
        <v>50</v>
      </c>
      <c r="P4922" s="45">
        <v>0.13</v>
      </c>
      <c r="Q4922" s="42">
        <v>5.75</v>
      </c>
      <c r="R4922" s="42">
        <v>44.25</v>
      </c>
      <c r="S4922" s="42">
        <v>1357.41</v>
      </c>
      <c r="T4922" s="38">
        <v>1601</v>
      </c>
      <c r="U4922" s="14">
        <f>S4922/H4922</f>
        <v>0.39803709981057162</v>
      </c>
      <c r="V4922" s="19"/>
      <c r="W4922" s="19"/>
      <c r="X4922" s="37" t="s">
        <v>3461</v>
      </c>
    </row>
    <row r="4923" spans="1:37" ht="16.5" customHeight="1">
      <c r="A4923" s="38">
        <v>285</v>
      </c>
      <c r="B4923" s="39">
        <v>10736</v>
      </c>
      <c r="C4923" s="38">
        <v>10319110</v>
      </c>
      <c r="D4923" s="40" t="s">
        <v>1254</v>
      </c>
      <c r="E4923" s="38">
        <v>1</v>
      </c>
      <c r="F4923" s="38">
        <v>120</v>
      </c>
      <c r="G4923" s="38" t="s">
        <v>279</v>
      </c>
      <c r="H4923" s="42">
        <v>822194.32</v>
      </c>
      <c r="I4923" s="55"/>
      <c r="J4923" s="44">
        <v>42823</v>
      </c>
      <c r="K4923" s="42">
        <v>0</v>
      </c>
      <c r="L4923" s="42">
        <v>494686.96</v>
      </c>
      <c r="M4923" s="44">
        <v>45138</v>
      </c>
      <c r="N4923" s="42">
        <f>H4923-K4923-L4923</f>
        <v>327507.35999999993</v>
      </c>
      <c r="O4923" s="42">
        <v>0</v>
      </c>
      <c r="P4923" s="45">
        <v>0.13</v>
      </c>
      <c r="Q4923" s="42">
        <v>0</v>
      </c>
      <c r="R4923" s="42">
        <v>0</v>
      </c>
      <c r="S4923" s="42">
        <v>327507.36</v>
      </c>
      <c r="T4923" s="38">
        <v>1802</v>
      </c>
      <c r="U4923" s="14">
        <f>S4923/H4923</f>
        <v>0.39833327965583609</v>
      </c>
      <c r="V4923" s="19"/>
      <c r="W4923" s="19"/>
      <c r="X4923" s="37" t="s">
        <v>3461</v>
      </c>
    </row>
    <row r="4924" spans="1:37" ht="16.5" customHeight="1">
      <c r="A4924" s="38">
        <v>307</v>
      </c>
      <c r="B4924" s="39">
        <v>10736</v>
      </c>
      <c r="C4924" s="38">
        <v>10319109</v>
      </c>
      <c r="D4924" s="40" t="s">
        <v>1272</v>
      </c>
      <c r="E4924" s="38">
        <v>1</v>
      </c>
      <c r="F4924" s="38">
        <v>120</v>
      </c>
      <c r="G4924" s="38" t="s">
        <v>21</v>
      </c>
      <c r="H4924" s="42">
        <v>454411.09</v>
      </c>
      <c r="I4924" s="55"/>
      <c r="J4924" s="44">
        <v>42823</v>
      </c>
      <c r="K4924" s="42">
        <v>0</v>
      </c>
      <c r="L4924" s="42">
        <v>273403.96000000002</v>
      </c>
      <c r="M4924" s="44">
        <v>45138</v>
      </c>
      <c r="N4924" s="42">
        <f>H4924-K4924-L4924</f>
        <v>181007.13</v>
      </c>
      <c r="O4924" s="42">
        <v>0</v>
      </c>
      <c r="P4924" s="45">
        <v>0.13</v>
      </c>
      <c r="Q4924" s="42">
        <v>0</v>
      </c>
      <c r="R4924" s="42">
        <v>0</v>
      </c>
      <c r="S4924" s="42">
        <v>181007.13</v>
      </c>
      <c r="T4924" s="38">
        <v>1802</v>
      </c>
      <c r="U4924" s="14">
        <f>S4924/H4924</f>
        <v>0.39833343415980449</v>
      </c>
      <c r="V4924" s="19"/>
      <c r="W4924" s="19"/>
      <c r="X4924" s="37" t="s">
        <v>3461</v>
      </c>
    </row>
    <row r="4925" spans="1:37" ht="16.5" customHeight="1">
      <c r="A4925" s="38">
        <v>114</v>
      </c>
      <c r="B4925" s="39">
        <v>10743</v>
      </c>
      <c r="C4925" s="38">
        <v>10299916</v>
      </c>
      <c r="D4925" s="40" t="s">
        <v>825</v>
      </c>
      <c r="E4925" s="38">
        <v>10</v>
      </c>
      <c r="F4925" s="38">
        <v>60</v>
      </c>
      <c r="G4925" s="38" t="s">
        <v>23</v>
      </c>
      <c r="H4925" s="42">
        <v>6097.35</v>
      </c>
      <c r="I4925" s="55"/>
      <c r="J4925" s="44">
        <v>43977</v>
      </c>
      <c r="K4925" s="42">
        <v>0</v>
      </c>
      <c r="L4925" s="42">
        <v>3668.57</v>
      </c>
      <c r="M4925" s="44">
        <v>45138</v>
      </c>
      <c r="N4925" s="42">
        <f>H4925-K4925-L4925</f>
        <v>2428.7800000000002</v>
      </c>
      <c r="O4925" s="42">
        <v>0</v>
      </c>
      <c r="P4925" s="45">
        <v>0.13</v>
      </c>
      <c r="Q4925" s="42">
        <v>0</v>
      </c>
      <c r="R4925" s="42">
        <v>0</v>
      </c>
      <c r="S4925" s="42">
        <v>2428.7800000000002</v>
      </c>
      <c r="T4925" s="38">
        <v>5000</v>
      </c>
      <c r="U4925" s="14">
        <f>S4925/H4925</f>
        <v>0.39833370234610116</v>
      </c>
      <c r="V4925" s="19"/>
      <c r="W4925" s="19"/>
      <c r="X4925" s="37" t="s">
        <v>3463</v>
      </c>
    </row>
    <row r="4926" spans="1:37" ht="16.5" customHeight="1">
      <c r="A4926" s="38">
        <v>184</v>
      </c>
      <c r="B4926" s="39">
        <v>40712</v>
      </c>
      <c r="C4926" s="38">
        <v>10319408</v>
      </c>
      <c r="D4926" s="40" t="s">
        <v>2364</v>
      </c>
      <c r="E4926" s="38">
        <v>1</v>
      </c>
      <c r="F4926" s="38">
        <v>120</v>
      </c>
      <c r="G4926" s="38" t="s">
        <v>2908</v>
      </c>
      <c r="H4926" s="42">
        <v>247786.41</v>
      </c>
      <c r="I4926" s="2"/>
      <c r="J4926" s="44">
        <v>42758</v>
      </c>
      <c r="K4926" s="42">
        <v>0</v>
      </c>
      <c r="L4926" s="42">
        <v>149084.73000000001</v>
      </c>
      <c r="M4926" s="44">
        <v>45077</v>
      </c>
      <c r="N4926" s="42">
        <f>H4926-K4926-L4926</f>
        <v>98701.68</v>
      </c>
      <c r="O4926" s="42">
        <v>0</v>
      </c>
      <c r="P4926" s="45">
        <v>0.13</v>
      </c>
      <c r="Q4926" s="42">
        <v>0</v>
      </c>
      <c r="R4926" s="42">
        <v>0</v>
      </c>
      <c r="S4926" s="42">
        <f>N4926-R4926</f>
        <v>98701.68</v>
      </c>
      <c r="T4926" s="38">
        <v>1802</v>
      </c>
      <c r="U4926" s="14">
        <f>S4926/H4926</f>
        <v>0.3983337100690873</v>
      </c>
      <c r="V4926" s="19"/>
      <c r="W4926" s="19"/>
      <c r="X4926" s="37" t="s">
        <v>3467</v>
      </c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</row>
    <row r="4927" spans="1:37" ht="16.5" customHeight="1">
      <c r="A4927" s="38">
        <v>47</v>
      </c>
      <c r="B4927" s="39">
        <v>50098</v>
      </c>
      <c r="C4927" s="38">
        <v>10307712</v>
      </c>
      <c r="D4927" s="40" t="s">
        <v>1211</v>
      </c>
      <c r="E4927" s="38">
        <v>1</v>
      </c>
      <c r="F4927" s="38">
        <v>70</v>
      </c>
      <c r="G4927" s="38" t="s">
        <v>23</v>
      </c>
      <c r="H4927" s="42">
        <v>3046.16</v>
      </c>
      <c r="I4927" s="53"/>
      <c r="J4927" s="44">
        <v>43733</v>
      </c>
      <c r="K4927" s="42">
        <v>0</v>
      </c>
      <c r="L4927" s="42">
        <v>1832.75</v>
      </c>
      <c r="M4927" s="44">
        <v>45138</v>
      </c>
      <c r="N4927" s="42">
        <f>H4927-K4927-L4927</f>
        <v>1213.4099999999999</v>
      </c>
      <c r="O4927" s="42">
        <v>0</v>
      </c>
      <c r="P4927" s="45">
        <v>0.13</v>
      </c>
      <c r="Q4927" s="42">
        <v>0</v>
      </c>
      <c r="R4927" s="42">
        <v>0</v>
      </c>
      <c r="S4927" s="42">
        <v>1213.4100000000001</v>
      </c>
      <c r="T4927" s="38">
        <v>5000</v>
      </c>
      <c r="U4927" s="14">
        <f>S4927/H4927</f>
        <v>0.39834086193765272</v>
      </c>
      <c r="V4927" s="19"/>
      <c r="W4927" s="19"/>
      <c r="X4927" s="37" t="s">
        <v>3456</v>
      </c>
    </row>
    <row r="4928" spans="1:37" ht="16.5" customHeight="1">
      <c r="A4928" s="38">
        <v>340</v>
      </c>
      <c r="B4928" s="39">
        <v>40712</v>
      </c>
      <c r="C4928" s="38">
        <v>10302658</v>
      </c>
      <c r="D4928" s="40" t="s">
        <v>825</v>
      </c>
      <c r="E4928" s="38">
        <v>6</v>
      </c>
      <c r="F4928" s="38">
        <v>60</v>
      </c>
      <c r="G4928" s="38" t="s">
        <v>23</v>
      </c>
      <c r="H4928" s="42">
        <v>3658.41</v>
      </c>
      <c r="I4928" s="55"/>
      <c r="J4928" s="44">
        <v>43977</v>
      </c>
      <c r="K4928" s="42">
        <v>0</v>
      </c>
      <c r="L4928" s="42">
        <v>2201.11</v>
      </c>
      <c r="M4928" s="44">
        <v>45138</v>
      </c>
      <c r="N4928" s="42">
        <f>H4928-K4928-L4928</f>
        <v>1457.2999999999997</v>
      </c>
      <c r="O4928" s="42">
        <v>0</v>
      </c>
      <c r="P4928" s="45">
        <v>0.13</v>
      </c>
      <c r="Q4928" s="42">
        <v>0</v>
      </c>
      <c r="R4928" s="42">
        <v>0</v>
      </c>
      <c r="S4928" s="42">
        <v>1457.3</v>
      </c>
      <c r="T4928" s="38">
        <v>5000</v>
      </c>
      <c r="U4928" s="14">
        <f>S4928/H4928</f>
        <v>0.39834244931541296</v>
      </c>
      <c r="V4928" s="19"/>
      <c r="W4928" s="19"/>
      <c r="X4928" s="37" t="s">
        <v>3467</v>
      </c>
    </row>
    <row r="4929" spans="1:37" ht="16.5" customHeight="1">
      <c r="A4929" s="38">
        <v>427</v>
      </c>
      <c r="B4929" s="39">
        <v>10729</v>
      </c>
      <c r="C4929" s="38">
        <v>10292817</v>
      </c>
      <c r="D4929" s="40" t="s">
        <v>3154</v>
      </c>
      <c r="E4929" s="58">
        <v>1</v>
      </c>
      <c r="F4929" s="38">
        <v>120</v>
      </c>
      <c r="G4929" s="38" t="s">
        <v>21</v>
      </c>
      <c r="H4929" s="42">
        <v>5811.97</v>
      </c>
      <c r="I4929" s="37"/>
      <c r="J4929" s="44">
        <v>42943</v>
      </c>
      <c r="K4929" s="42">
        <v>0</v>
      </c>
      <c r="L4929" s="42">
        <v>3496.79</v>
      </c>
      <c r="M4929" s="44">
        <v>45259</v>
      </c>
      <c r="N4929" s="42">
        <v>2315.1799999999998</v>
      </c>
      <c r="O4929" s="42">
        <v>0</v>
      </c>
      <c r="P4929" s="45">
        <f>IF(J4929&lt;DATEVALUE("2009-1-1"),3%,13%)</f>
        <v>0.13</v>
      </c>
      <c r="Q4929" s="42">
        <f>IF(P4929=13%,ROUND(O4929/(1+P4929)*P4929,2),ROUND(O4929/(1+0.03)*0.02,2))</f>
        <v>0</v>
      </c>
      <c r="R4929" s="42">
        <f>O4929-Q4929</f>
        <v>0</v>
      </c>
      <c r="S4929" s="42">
        <f>N4929-R4929</f>
        <v>2315.1799999999998</v>
      </c>
      <c r="T4929" s="38">
        <v>5000</v>
      </c>
      <c r="U4929" s="14">
        <f>S4929/H4929</f>
        <v>0.3983468600147626</v>
      </c>
      <c r="V4929" s="19"/>
      <c r="W4929" s="19"/>
      <c r="X4929" s="37" t="s">
        <v>3459</v>
      </c>
    </row>
    <row r="4930" spans="1:37" ht="16.5" customHeight="1">
      <c r="A4930" s="38">
        <v>19</v>
      </c>
      <c r="B4930" s="39">
        <v>10746</v>
      </c>
      <c r="C4930" s="38">
        <v>10310393</v>
      </c>
      <c r="D4930" s="40" t="s">
        <v>2410</v>
      </c>
      <c r="E4930" s="38">
        <v>3</v>
      </c>
      <c r="F4930" s="38">
        <v>120</v>
      </c>
      <c r="G4930" s="38" t="s">
        <v>21</v>
      </c>
      <c r="H4930" s="42">
        <v>18461.52</v>
      </c>
      <c r="I4930" s="2"/>
      <c r="J4930" s="44">
        <v>42728</v>
      </c>
      <c r="K4930" s="42">
        <v>0</v>
      </c>
      <c r="L4930" s="42">
        <v>10815.38</v>
      </c>
      <c r="M4930" s="44">
        <v>44985</v>
      </c>
      <c r="N4930" s="42">
        <f>H4930-K4930-L4930</f>
        <v>7646.1400000000012</v>
      </c>
      <c r="O4930" s="42">
        <v>300</v>
      </c>
      <c r="P4930" s="45">
        <v>0.13</v>
      </c>
      <c r="Q4930" s="42">
        <v>34.51</v>
      </c>
      <c r="R4930" s="42">
        <v>265.49</v>
      </c>
      <c r="S4930" s="42">
        <f>N4930-R4930</f>
        <v>7380.6500000000015</v>
      </c>
      <c r="T4930" s="38">
        <v>5000</v>
      </c>
      <c r="U4930" s="14">
        <f>S4930/H4930</f>
        <v>0.39978560811894154</v>
      </c>
      <c r="V4930" s="19"/>
      <c r="W4930" s="19"/>
      <c r="X4930" s="37" t="s">
        <v>3463</v>
      </c>
    </row>
    <row r="4931" spans="1:37" ht="16.5" customHeight="1">
      <c r="A4931" s="38">
        <v>135</v>
      </c>
      <c r="B4931" s="39">
        <v>10800</v>
      </c>
      <c r="C4931" s="38">
        <v>10316093</v>
      </c>
      <c r="D4931" s="40" t="s">
        <v>2697</v>
      </c>
      <c r="E4931" s="38">
        <v>1</v>
      </c>
      <c r="F4931" s="38">
        <v>120</v>
      </c>
      <c r="G4931" s="38" t="s">
        <v>21</v>
      </c>
      <c r="H4931" s="42">
        <v>170438.67</v>
      </c>
      <c r="I4931" s="2"/>
      <c r="J4931" s="44">
        <v>43311</v>
      </c>
      <c r="K4931" s="42">
        <v>0</v>
      </c>
      <c r="L4931" s="42">
        <v>75561.259999999995</v>
      </c>
      <c r="M4931" s="44">
        <v>45016</v>
      </c>
      <c r="N4931" s="42">
        <f>H4931-K4931-L4931</f>
        <v>94877.410000000018</v>
      </c>
      <c r="O4931" s="42">
        <v>30012.46</v>
      </c>
      <c r="P4931" s="45">
        <v>0.13</v>
      </c>
      <c r="Q4931" s="42">
        <v>3452.76</v>
      </c>
      <c r="R4931" s="42">
        <v>26559.7</v>
      </c>
      <c r="S4931" s="42">
        <f>N4931-R4931</f>
        <v>68317.710000000021</v>
      </c>
      <c r="T4931" s="38">
        <v>2505</v>
      </c>
      <c r="U4931" s="14">
        <f>S4931/H4931</f>
        <v>0.4008345641279647</v>
      </c>
      <c r="V4931" s="19"/>
      <c r="W4931" s="19"/>
      <c r="X4931" s="37" t="s">
        <v>3465</v>
      </c>
    </row>
    <row r="4932" spans="1:37" ht="16.5" customHeight="1">
      <c r="A4932" s="38">
        <v>24</v>
      </c>
      <c r="B4932" s="39">
        <v>40712</v>
      </c>
      <c r="C4932" s="38">
        <v>10302473</v>
      </c>
      <c r="D4932" s="40" t="s">
        <v>208</v>
      </c>
      <c r="E4932" s="38">
        <v>1</v>
      </c>
      <c r="F4932" s="38">
        <v>75</v>
      </c>
      <c r="G4932" s="38" t="s">
        <v>23</v>
      </c>
      <c r="H4932" s="42">
        <v>647.99</v>
      </c>
      <c r="I4932" s="2"/>
      <c r="J4932" s="44">
        <v>43582</v>
      </c>
      <c r="K4932" s="42">
        <v>0</v>
      </c>
      <c r="L4932" s="42">
        <v>382.22</v>
      </c>
      <c r="M4932" s="44">
        <v>45077</v>
      </c>
      <c r="N4932" s="42">
        <f>H4932-K4932-L4932</f>
        <v>265.77</v>
      </c>
      <c r="O4932" s="42">
        <v>6.61</v>
      </c>
      <c r="P4932" s="45">
        <v>0.13</v>
      </c>
      <c r="Q4932" s="42">
        <f>O4932-R4932</f>
        <v>0.76000000000000068</v>
      </c>
      <c r="R4932" s="42">
        <v>5.85</v>
      </c>
      <c r="S4932" s="42">
        <f>N4932-R4932</f>
        <v>259.91999999999996</v>
      </c>
      <c r="T4932" s="38">
        <v>5000</v>
      </c>
      <c r="U4932" s="14">
        <f>S4932/H4932</f>
        <v>0.40111730119291955</v>
      </c>
      <c r="V4932" s="19"/>
      <c r="W4932" s="19"/>
      <c r="X4932" s="37" t="s">
        <v>3467</v>
      </c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</row>
    <row r="4933" spans="1:37" ht="16.5" customHeight="1">
      <c r="A4933" s="38">
        <v>25</v>
      </c>
      <c r="B4933" s="39">
        <v>40712</v>
      </c>
      <c r="C4933" s="38">
        <v>10302474</v>
      </c>
      <c r="D4933" s="40" t="s">
        <v>294</v>
      </c>
      <c r="E4933" s="38">
        <v>1</v>
      </c>
      <c r="F4933" s="38">
        <v>75</v>
      </c>
      <c r="G4933" s="38" t="s">
        <v>23</v>
      </c>
      <c r="H4933" s="42">
        <v>2005.17</v>
      </c>
      <c r="I4933" s="2"/>
      <c r="J4933" s="44">
        <v>43582</v>
      </c>
      <c r="K4933" s="42">
        <v>0</v>
      </c>
      <c r="L4933" s="42">
        <v>1182.5999999999999</v>
      </c>
      <c r="M4933" s="44">
        <v>45077</v>
      </c>
      <c r="N4933" s="42">
        <f>H4933-K4933-L4933</f>
        <v>822.57000000000016</v>
      </c>
      <c r="O4933" s="42">
        <v>20.45</v>
      </c>
      <c r="P4933" s="45">
        <v>0.13</v>
      </c>
      <c r="Q4933" s="42">
        <f>O4933-R4933</f>
        <v>2.3499999999999979</v>
      </c>
      <c r="R4933" s="42">
        <v>18.100000000000001</v>
      </c>
      <c r="S4933" s="42">
        <f>N4933-R4933</f>
        <v>804.47000000000014</v>
      </c>
      <c r="T4933" s="38">
        <v>5000</v>
      </c>
      <c r="U4933" s="14">
        <f>S4933/H4933</f>
        <v>0.40119790341966022</v>
      </c>
      <c r="V4933" s="19"/>
      <c r="W4933" s="19"/>
      <c r="X4933" s="37" t="s">
        <v>3467</v>
      </c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</row>
    <row r="4934" spans="1:37" ht="16.5" customHeight="1">
      <c r="A4934" s="38">
        <v>26</v>
      </c>
      <c r="B4934" s="39">
        <v>10725</v>
      </c>
      <c r="C4934" s="38">
        <v>10302077</v>
      </c>
      <c r="D4934" s="40" t="s">
        <v>2479</v>
      </c>
      <c r="E4934" s="38">
        <v>2</v>
      </c>
      <c r="F4934" s="38">
        <v>120</v>
      </c>
      <c r="G4934" s="38" t="s">
        <v>21</v>
      </c>
      <c r="H4934" s="42">
        <v>13931.62</v>
      </c>
      <c r="I4934" s="2"/>
      <c r="J4934" s="44">
        <v>42760</v>
      </c>
      <c r="K4934" s="42">
        <v>0</v>
      </c>
      <c r="L4934" s="42">
        <v>8161.52</v>
      </c>
      <c r="M4934" s="44">
        <v>45016</v>
      </c>
      <c r="N4934" s="42">
        <f>H4934-K4934-L4934</f>
        <v>5770.1</v>
      </c>
      <c r="O4934" s="42">
        <v>200</v>
      </c>
      <c r="P4934" s="45">
        <v>0.13</v>
      </c>
      <c r="Q4934" s="42">
        <v>23.01</v>
      </c>
      <c r="R4934" s="42">
        <v>176.99</v>
      </c>
      <c r="S4934" s="42">
        <v>5593.11</v>
      </c>
      <c r="T4934" s="38">
        <v>5000</v>
      </c>
      <c r="U4934" s="14">
        <f>S4934/H4934</f>
        <v>0.40146874519976855</v>
      </c>
      <c r="V4934" s="19"/>
      <c r="W4934" s="19"/>
      <c r="X4934" s="37" t="s">
        <v>3459</v>
      </c>
    </row>
    <row r="4935" spans="1:37" ht="16.5" customHeight="1">
      <c r="A4935" s="38">
        <v>394</v>
      </c>
      <c r="B4935" s="39">
        <v>10877</v>
      </c>
      <c r="C4935" s="38">
        <v>10324063</v>
      </c>
      <c r="D4935" s="40" t="s">
        <v>788</v>
      </c>
      <c r="E4935" s="58">
        <v>1</v>
      </c>
      <c r="F4935" s="38">
        <v>64</v>
      </c>
      <c r="G4935" s="38" t="s">
        <v>23</v>
      </c>
      <c r="H4935" s="42">
        <v>2577.7800000000002</v>
      </c>
      <c r="I4935" s="57"/>
      <c r="J4935" s="44">
        <v>43916</v>
      </c>
      <c r="K4935" s="42">
        <v>0</v>
      </c>
      <c r="L4935" s="42">
        <v>1542.7</v>
      </c>
      <c r="M4935" s="44">
        <v>45199</v>
      </c>
      <c r="N4935" s="42">
        <f>H4935-K4935-L4935</f>
        <v>1035.0800000000002</v>
      </c>
      <c r="O4935" s="42">
        <v>0</v>
      </c>
      <c r="P4935" s="45">
        <v>0.13</v>
      </c>
      <c r="Q4935" s="42">
        <v>0</v>
      </c>
      <c r="R4935" s="42">
        <v>0</v>
      </c>
      <c r="S4935" s="42">
        <f>N4935-R4935</f>
        <v>1035.0800000000002</v>
      </c>
      <c r="T4935" s="38">
        <v>5000</v>
      </c>
      <c r="U4935" s="14">
        <f>S4935/H4935</f>
        <v>0.40153930901783708</v>
      </c>
      <c r="V4935" s="19"/>
      <c r="W4935" s="19"/>
      <c r="X4935" s="37" t="s">
        <v>3462</v>
      </c>
    </row>
    <row r="4936" spans="1:37" ht="16.5" customHeight="1">
      <c r="A4936" s="38">
        <v>428</v>
      </c>
      <c r="B4936" s="39">
        <v>10736</v>
      </c>
      <c r="C4936" s="38">
        <v>10283036</v>
      </c>
      <c r="D4936" s="40" t="s">
        <v>1370</v>
      </c>
      <c r="E4936" s="38">
        <v>4</v>
      </c>
      <c r="F4936" s="38">
        <v>62</v>
      </c>
      <c r="G4936" s="38" t="s">
        <v>23</v>
      </c>
      <c r="H4936" s="42">
        <v>4077.88</v>
      </c>
      <c r="I4936" s="55"/>
      <c r="J4936" s="44">
        <v>43977</v>
      </c>
      <c r="K4936" s="42">
        <v>0</v>
      </c>
      <c r="L4936" s="42">
        <v>2350.19</v>
      </c>
      <c r="M4936" s="44">
        <v>45138</v>
      </c>
      <c r="N4936" s="42">
        <f>H4936-K4936-L4936</f>
        <v>1727.69</v>
      </c>
      <c r="O4936" s="42">
        <v>100</v>
      </c>
      <c r="P4936" s="45">
        <v>0.13</v>
      </c>
      <c r="Q4936" s="42">
        <v>11.5</v>
      </c>
      <c r="R4936" s="42">
        <v>88.5</v>
      </c>
      <c r="S4936" s="42">
        <v>1639.19</v>
      </c>
      <c r="T4936" s="38">
        <v>2101</v>
      </c>
      <c r="U4936" s="14">
        <f>S4936/H4936</f>
        <v>0.40197112224979648</v>
      </c>
      <c r="V4936" s="19"/>
      <c r="W4936" s="19"/>
      <c r="X4936" s="37" t="s">
        <v>3461</v>
      </c>
    </row>
    <row r="4937" spans="1:37" ht="16.5" customHeight="1">
      <c r="A4937" s="38">
        <v>322</v>
      </c>
      <c r="B4937" s="39">
        <v>10741</v>
      </c>
      <c r="C4937" s="38">
        <v>10282219</v>
      </c>
      <c r="D4937" s="40" t="s">
        <v>1097</v>
      </c>
      <c r="E4937" s="38">
        <v>2</v>
      </c>
      <c r="F4937" s="38">
        <v>64</v>
      </c>
      <c r="G4937" s="38" t="s">
        <v>23</v>
      </c>
      <c r="H4937" s="42">
        <v>4035.4</v>
      </c>
      <c r="I4937" s="56"/>
      <c r="J4937" s="44">
        <v>43915</v>
      </c>
      <c r="K4937" s="42">
        <v>0</v>
      </c>
      <c r="L4937" s="42">
        <v>2412.9699999999998</v>
      </c>
      <c r="M4937" s="44">
        <v>45169</v>
      </c>
      <c r="N4937" s="42">
        <f>H4937-K4937-L4937</f>
        <v>1622.4300000000003</v>
      </c>
      <c r="O4937" s="42">
        <v>0</v>
      </c>
      <c r="P4937" s="45">
        <v>0.13</v>
      </c>
      <c r="Q4937" s="42">
        <v>0</v>
      </c>
      <c r="R4937" s="42">
        <v>0</v>
      </c>
      <c r="S4937" s="42">
        <f>N4937-R4937</f>
        <v>1622.4300000000003</v>
      </c>
      <c r="T4937" s="38">
        <v>2104</v>
      </c>
      <c r="U4937" s="14">
        <f>S4937/H4937</f>
        <v>0.40204936313624429</v>
      </c>
      <c r="V4937" s="19"/>
      <c r="W4937" s="19"/>
      <c r="X4937" s="37" t="s">
        <v>3462</v>
      </c>
    </row>
    <row r="4938" spans="1:37" ht="16.5" customHeight="1">
      <c r="A4938" s="38">
        <v>39</v>
      </c>
      <c r="B4938" s="39">
        <v>10750</v>
      </c>
      <c r="C4938" s="38">
        <v>10299428</v>
      </c>
      <c r="D4938" s="40" t="s">
        <v>87</v>
      </c>
      <c r="E4938" s="38">
        <v>5</v>
      </c>
      <c r="F4938" s="38">
        <v>81</v>
      </c>
      <c r="G4938" s="38" t="s">
        <v>23</v>
      </c>
      <c r="H4938" s="42">
        <v>9829.0499999999993</v>
      </c>
      <c r="I4938" s="2"/>
      <c r="J4938" s="44">
        <v>43400</v>
      </c>
      <c r="K4938" s="42">
        <v>0</v>
      </c>
      <c r="L4938" s="42">
        <v>5871.02</v>
      </c>
      <c r="M4938" s="44">
        <v>45046</v>
      </c>
      <c r="N4938" s="42">
        <f>H4938-K4938-L4938</f>
        <v>3958.0299999999988</v>
      </c>
      <c r="O4938" s="42">
        <v>0</v>
      </c>
      <c r="P4938" s="45">
        <v>0.13</v>
      </c>
      <c r="Q4938" s="42">
        <v>0</v>
      </c>
      <c r="R4938" s="42">
        <v>0</v>
      </c>
      <c r="S4938" s="42">
        <v>3958.03</v>
      </c>
      <c r="T4938" s="38">
        <v>2506</v>
      </c>
      <c r="U4938" s="14">
        <f>S4938/H4938</f>
        <v>0.40268693312171577</v>
      </c>
      <c r="V4938" s="19"/>
      <c r="W4938" s="19"/>
      <c r="X4938" s="37" t="s">
        <v>3473</v>
      </c>
    </row>
    <row r="4939" spans="1:37" ht="16.5" customHeight="1">
      <c r="A4939" s="38">
        <v>32</v>
      </c>
      <c r="B4939" s="39">
        <v>40712</v>
      </c>
      <c r="C4939" s="38">
        <v>10302481</v>
      </c>
      <c r="D4939" s="40" t="s">
        <v>2183</v>
      </c>
      <c r="E4939" s="38">
        <v>9</v>
      </c>
      <c r="F4939" s="38">
        <v>74</v>
      </c>
      <c r="G4939" s="38" t="s">
        <v>23</v>
      </c>
      <c r="H4939" s="42">
        <v>19008.62</v>
      </c>
      <c r="I4939" s="2"/>
      <c r="J4939" s="44">
        <v>43613</v>
      </c>
      <c r="K4939" s="42">
        <v>0</v>
      </c>
      <c r="L4939" s="42">
        <v>11145.94</v>
      </c>
      <c r="M4939" s="44">
        <v>45077</v>
      </c>
      <c r="N4939" s="42">
        <f>H4939-K4939-L4939</f>
        <v>7862.6799999999985</v>
      </c>
      <c r="O4939" s="42">
        <v>195.49</v>
      </c>
      <c r="P4939" s="45">
        <v>0.13</v>
      </c>
      <c r="Q4939" s="42">
        <f>O4939-R4939</f>
        <v>22.490000000000009</v>
      </c>
      <c r="R4939" s="42">
        <v>173</v>
      </c>
      <c r="S4939" s="42">
        <f>N4939-R4939</f>
        <v>7689.6799999999985</v>
      </c>
      <c r="T4939" s="38">
        <v>2506</v>
      </c>
      <c r="U4939" s="14">
        <f>S4939/H4939</f>
        <v>0.40453646819179923</v>
      </c>
      <c r="V4939" s="19"/>
      <c r="W4939" s="19"/>
      <c r="X4939" s="37" t="s">
        <v>3467</v>
      </c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</row>
    <row r="4940" spans="1:37" ht="16.5" customHeight="1">
      <c r="A4940" s="38">
        <v>30</v>
      </c>
      <c r="B4940" s="39">
        <v>40712</v>
      </c>
      <c r="C4940" s="38">
        <v>10302480</v>
      </c>
      <c r="D4940" s="40" t="s">
        <v>144</v>
      </c>
      <c r="E4940" s="38">
        <v>26</v>
      </c>
      <c r="F4940" s="38">
        <v>74</v>
      </c>
      <c r="G4940" s="38" t="s">
        <v>23</v>
      </c>
      <c r="H4940" s="42">
        <v>90666.68</v>
      </c>
      <c r="I4940" s="2"/>
      <c r="J4940" s="44">
        <v>43613</v>
      </c>
      <c r="K4940" s="42">
        <v>0</v>
      </c>
      <c r="L4940" s="42">
        <v>53163.39</v>
      </c>
      <c r="M4940" s="44">
        <v>45077</v>
      </c>
      <c r="N4940" s="42">
        <f>H4940-K4940-L4940</f>
        <v>37503.289999999994</v>
      </c>
      <c r="O4940" s="42">
        <v>932.45</v>
      </c>
      <c r="P4940" s="45">
        <v>0.13</v>
      </c>
      <c r="Q4940" s="42">
        <f>O4940-R4940</f>
        <v>107.2700000000001</v>
      </c>
      <c r="R4940" s="42">
        <v>825.18</v>
      </c>
      <c r="S4940" s="42">
        <f>N4940-R4940</f>
        <v>36678.109999999993</v>
      </c>
      <c r="T4940" s="38">
        <v>5000</v>
      </c>
      <c r="U4940" s="14">
        <f>S4940/H4940</f>
        <v>0.40453791845030607</v>
      </c>
      <c r="V4940" s="19"/>
      <c r="W4940" s="19"/>
      <c r="X4940" s="37" t="s">
        <v>3467</v>
      </c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</row>
    <row r="4941" spans="1:37" ht="16.5" customHeight="1">
      <c r="A4941" s="38">
        <v>31</v>
      </c>
      <c r="B4941" s="39">
        <v>40712</v>
      </c>
      <c r="C4941" s="38">
        <v>10302480</v>
      </c>
      <c r="D4941" s="40" t="s">
        <v>144</v>
      </c>
      <c r="E4941" s="38">
        <v>8</v>
      </c>
      <c r="F4941" s="38">
        <v>74</v>
      </c>
      <c r="G4941" s="38" t="s">
        <v>23</v>
      </c>
      <c r="H4941" s="42">
        <v>27897.439999999999</v>
      </c>
      <c r="I4941" s="2"/>
      <c r="J4941" s="44">
        <v>43613</v>
      </c>
      <c r="K4941" s="42">
        <v>0</v>
      </c>
      <c r="L4941" s="42">
        <v>16357.96</v>
      </c>
      <c r="M4941" s="44">
        <v>45077</v>
      </c>
      <c r="N4941" s="42">
        <f>H4941-K4941-L4941</f>
        <v>11539.48</v>
      </c>
      <c r="O4941" s="42">
        <v>286.91000000000003</v>
      </c>
      <c r="P4941" s="45">
        <v>0.13</v>
      </c>
      <c r="Q4941" s="42">
        <f>O4941-R4941</f>
        <v>33.010000000000019</v>
      </c>
      <c r="R4941" s="42">
        <v>253.9</v>
      </c>
      <c r="S4941" s="42">
        <f>N4941-R4941</f>
        <v>11285.58</v>
      </c>
      <c r="T4941" s="38">
        <v>5000</v>
      </c>
      <c r="U4941" s="14">
        <f>S4941/H4941</f>
        <v>0.4045381941855597</v>
      </c>
      <c r="V4941" s="19"/>
      <c r="W4941" s="19"/>
      <c r="X4941" s="37" t="s">
        <v>3467</v>
      </c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</row>
    <row r="4942" spans="1:37" ht="16.5" customHeight="1">
      <c r="A4942" s="38">
        <v>27</v>
      </c>
      <c r="B4942" s="39">
        <v>40712</v>
      </c>
      <c r="C4942" s="38">
        <v>10302477</v>
      </c>
      <c r="D4942" s="40" t="s">
        <v>2180</v>
      </c>
      <c r="E4942" s="38">
        <v>1</v>
      </c>
      <c r="F4942" s="38">
        <v>74</v>
      </c>
      <c r="G4942" s="38" t="s">
        <v>23</v>
      </c>
      <c r="H4942" s="42">
        <v>4167.09</v>
      </c>
      <c r="I4942" s="2"/>
      <c r="J4942" s="44">
        <v>43613</v>
      </c>
      <c r="K4942" s="42">
        <v>0</v>
      </c>
      <c r="L4942" s="42">
        <v>2443.39</v>
      </c>
      <c r="M4942" s="44">
        <v>45077</v>
      </c>
      <c r="N4942" s="42">
        <f>H4942-K4942-L4942</f>
        <v>1723.7000000000003</v>
      </c>
      <c r="O4942" s="42">
        <v>42.86</v>
      </c>
      <c r="P4942" s="45">
        <v>0.13</v>
      </c>
      <c r="Q4942" s="42">
        <f>O4942-R4942</f>
        <v>4.93</v>
      </c>
      <c r="R4942" s="42">
        <v>37.93</v>
      </c>
      <c r="S4942" s="42">
        <f>N4942-R4942</f>
        <v>1685.7700000000002</v>
      </c>
      <c r="T4942" s="38">
        <v>5000</v>
      </c>
      <c r="U4942" s="14">
        <f>S4942/H4942</f>
        <v>0.40454369836024662</v>
      </c>
      <c r="V4942" s="19"/>
      <c r="W4942" s="19"/>
      <c r="X4942" s="37" t="s">
        <v>3467</v>
      </c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</row>
    <row r="4943" spans="1:37" ht="16.5" customHeight="1">
      <c r="A4943" s="38">
        <v>57</v>
      </c>
      <c r="B4943" s="39">
        <v>40712</v>
      </c>
      <c r="C4943" s="38">
        <v>10302621</v>
      </c>
      <c r="D4943" s="40" t="s">
        <v>2199</v>
      </c>
      <c r="E4943" s="38">
        <v>2</v>
      </c>
      <c r="F4943" s="38">
        <v>74</v>
      </c>
      <c r="G4943" s="38" t="s">
        <v>23</v>
      </c>
      <c r="H4943" s="42">
        <v>6974.36</v>
      </c>
      <c r="I4943" s="2"/>
      <c r="J4943" s="44">
        <v>43613</v>
      </c>
      <c r="K4943" s="42">
        <v>0</v>
      </c>
      <c r="L4943" s="42">
        <v>4089.37</v>
      </c>
      <c r="M4943" s="44">
        <v>45077</v>
      </c>
      <c r="N4943" s="42">
        <f>H4943-K4943-L4943</f>
        <v>2884.99</v>
      </c>
      <c r="O4943" s="42">
        <v>71.73</v>
      </c>
      <c r="P4943" s="45">
        <v>0.13</v>
      </c>
      <c r="Q4943" s="42">
        <f>O4943-R4943</f>
        <v>8.2500000000000071</v>
      </c>
      <c r="R4943" s="42">
        <v>63.48</v>
      </c>
      <c r="S4943" s="42">
        <f>N4943-R4943</f>
        <v>2821.5099999999998</v>
      </c>
      <c r="T4943" s="38">
        <v>5000</v>
      </c>
      <c r="U4943" s="14">
        <f>S4943/H4943</f>
        <v>0.40455468315372306</v>
      </c>
      <c r="V4943" s="19"/>
      <c r="W4943" s="19"/>
      <c r="X4943" s="37" t="s">
        <v>3467</v>
      </c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</row>
    <row r="4944" spans="1:37" ht="16.5" customHeight="1">
      <c r="A4944" s="38">
        <v>32</v>
      </c>
      <c r="B4944" s="39">
        <v>10726</v>
      </c>
      <c r="C4944" s="38">
        <v>10300032</v>
      </c>
      <c r="D4944" s="40" t="s">
        <v>1231</v>
      </c>
      <c r="E4944" s="38">
        <v>5</v>
      </c>
      <c r="F4944" s="38">
        <v>84</v>
      </c>
      <c r="G4944" s="38" t="s">
        <v>23</v>
      </c>
      <c r="H4944" s="42">
        <v>9829.0499999999993</v>
      </c>
      <c r="I4944" s="2"/>
      <c r="J4944" s="44">
        <v>43309</v>
      </c>
      <c r="K4944" s="42">
        <v>0</v>
      </c>
      <c r="L4944" s="42">
        <v>5851.58</v>
      </c>
      <c r="M4944" s="44">
        <v>45016</v>
      </c>
      <c r="N4944" s="42">
        <f>H4944-K4944-L4944</f>
        <v>3977.4699999999993</v>
      </c>
      <c r="O4944" s="42">
        <v>0</v>
      </c>
      <c r="P4944" s="45">
        <v>0.13</v>
      </c>
      <c r="Q4944" s="42">
        <v>0</v>
      </c>
      <c r="R4944" s="42">
        <v>0</v>
      </c>
      <c r="S4944" s="42">
        <v>3977.47</v>
      </c>
      <c r="T4944" s="38">
        <v>2506</v>
      </c>
      <c r="U4944" s="14">
        <f>S4944/H4944</f>
        <v>0.40466474379517858</v>
      </c>
      <c r="V4944" s="19"/>
      <c r="W4944" s="19"/>
      <c r="X4944" s="37" t="s">
        <v>3459</v>
      </c>
    </row>
    <row r="4945" spans="1:37" ht="16.5" customHeight="1">
      <c r="A4945" s="38">
        <v>37</v>
      </c>
      <c r="B4945" s="39">
        <v>10730</v>
      </c>
      <c r="C4945" s="38">
        <v>10289515</v>
      </c>
      <c r="D4945" s="40" t="s">
        <v>1231</v>
      </c>
      <c r="E4945" s="38">
        <v>3</v>
      </c>
      <c r="F4945" s="38">
        <v>84</v>
      </c>
      <c r="G4945" s="38" t="s">
        <v>23</v>
      </c>
      <c r="H4945" s="42">
        <v>5897.43</v>
      </c>
      <c r="I4945" s="2"/>
      <c r="J4945" s="44">
        <v>43309</v>
      </c>
      <c r="K4945" s="42">
        <v>0</v>
      </c>
      <c r="L4945" s="42">
        <v>3510.94</v>
      </c>
      <c r="M4945" s="44">
        <v>45016</v>
      </c>
      <c r="N4945" s="42">
        <f>H4945-K4945-L4945</f>
        <v>2386.4900000000002</v>
      </c>
      <c r="O4945" s="42">
        <v>0</v>
      </c>
      <c r="P4945" s="45">
        <v>0.13</v>
      </c>
      <c r="Q4945" s="42">
        <v>0</v>
      </c>
      <c r="R4945" s="42">
        <v>0</v>
      </c>
      <c r="S4945" s="42">
        <v>2386.4899999999998</v>
      </c>
      <c r="T4945" s="38">
        <v>2506</v>
      </c>
      <c r="U4945" s="14">
        <f>S4945/H4945</f>
        <v>0.40466610031827416</v>
      </c>
      <c r="V4945" s="19"/>
      <c r="W4945" s="19"/>
      <c r="X4945" s="37" t="s">
        <v>3459</v>
      </c>
    </row>
    <row r="4946" spans="1:37" ht="16.5" customHeight="1">
      <c r="A4946" s="38">
        <v>23</v>
      </c>
      <c r="B4946" s="39">
        <v>10733</v>
      </c>
      <c r="C4946" s="38">
        <v>10290725</v>
      </c>
      <c r="D4946" s="40" t="s">
        <v>1231</v>
      </c>
      <c r="E4946" s="38">
        <v>10</v>
      </c>
      <c r="F4946" s="38">
        <v>84</v>
      </c>
      <c r="G4946" s="38" t="s">
        <v>23</v>
      </c>
      <c r="H4946" s="42">
        <v>19658.099999999999</v>
      </c>
      <c r="I4946" s="2"/>
      <c r="J4946" s="44">
        <v>43309</v>
      </c>
      <c r="K4946" s="42">
        <v>0</v>
      </c>
      <c r="L4946" s="42">
        <v>11703.12</v>
      </c>
      <c r="M4946" s="44">
        <v>45016</v>
      </c>
      <c r="N4946" s="42">
        <f>H4946-K4946-L4946</f>
        <v>7954.9799999999977</v>
      </c>
      <c r="O4946" s="42">
        <v>0</v>
      </c>
      <c r="P4946" s="45">
        <v>0.13</v>
      </c>
      <c r="Q4946" s="42">
        <v>0</v>
      </c>
      <c r="R4946" s="42">
        <v>0</v>
      </c>
      <c r="S4946" s="42">
        <v>7954.98</v>
      </c>
      <c r="T4946" s="38">
        <v>2506</v>
      </c>
      <c r="U4946" s="14">
        <f>S4946/H4946</f>
        <v>0.40466677857982208</v>
      </c>
      <c r="V4946" s="19"/>
      <c r="W4946" s="19"/>
      <c r="X4946" s="37" t="s">
        <v>3460</v>
      </c>
    </row>
    <row r="4947" spans="1:37" ht="16.5" customHeight="1">
      <c r="A4947" s="38">
        <v>35</v>
      </c>
      <c r="B4947" s="39">
        <v>10734</v>
      </c>
      <c r="C4947" s="38">
        <v>10299047</v>
      </c>
      <c r="D4947" s="40" t="s">
        <v>1231</v>
      </c>
      <c r="E4947" s="38">
        <v>10</v>
      </c>
      <c r="F4947" s="38">
        <v>84</v>
      </c>
      <c r="G4947" s="38" t="s">
        <v>23</v>
      </c>
      <c r="H4947" s="42">
        <v>19658.099999999999</v>
      </c>
      <c r="I4947" s="2"/>
      <c r="J4947" s="44">
        <v>43309</v>
      </c>
      <c r="K4947" s="42">
        <v>0</v>
      </c>
      <c r="L4947" s="42">
        <v>11703.12</v>
      </c>
      <c r="M4947" s="44">
        <v>45016</v>
      </c>
      <c r="N4947" s="42">
        <f>H4947-K4947-L4947</f>
        <v>7954.9799999999977</v>
      </c>
      <c r="O4947" s="42">
        <v>0</v>
      </c>
      <c r="P4947" s="45">
        <v>0.13</v>
      </c>
      <c r="Q4947" s="42">
        <v>0</v>
      </c>
      <c r="R4947" s="42">
        <v>0</v>
      </c>
      <c r="S4947" s="42">
        <v>7954.98</v>
      </c>
      <c r="T4947" s="38">
        <v>2506</v>
      </c>
      <c r="U4947" s="14">
        <f>S4947/H4947</f>
        <v>0.40466677857982208</v>
      </c>
      <c r="V4947" s="19"/>
      <c r="W4947" s="19"/>
      <c r="X4947" s="37" t="s">
        <v>3460</v>
      </c>
    </row>
    <row r="4948" spans="1:37" ht="16.5" customHeight="1">
      <c r="A4948" s="38">
        <v>920</v>
      </c>
      <c r="B4948" s="39">
        <v>10800</v>
      </c>
      <c r="C4948" s="38">
        <v>10316846</v>
      </c>
      <c r="D4948" s="40" t="s">
        <v>2835</v>
      </c>
      <c r="E4948" s="38">
        <v>1</v>
      </c>
      <c r="F4948" s="38">
        <v>84</v>
      </c>
      <c r="G4948" s="38" t="s">
        <v>23</v>
      </c>
      <c r="H4948" s="42">
        <v>2530.1799999999998</v>
      </c>
      <c r="I4948" s="2"/>
      <c r="J4948" s="44">
        <v>43309</v>
      </c>
      <c r="K4948" s="42">
        <v>0</v>
      </c>
      <c r="L4948" s="42">
        <v>1506.29</v>
      </c>
      <c r="M4948" s="44">
        <v>45016</v>
      </c>
      <c r="N4948" s="42">
        <f>H4948-K4948-L4948</f>
        <v>1023.8899999999999</v>
      </c>
      <c r="O4948" s="42">
        <v>0</v>
      </c>
      <c r="P4948" s="45">
        <v>0.13</v>
      </c>
      <c r="Q4948" s="42">
        <v>0</v>
      </c>
      <c r="R4948" s="42">
        <v>0</v>
      </c>
      <c r="S4948" s="42">
        <f>N4948-R4948</f>
        <v>1023.8899999999999</v>
      </c>
      <c r="T4948" s="38">
        <v>2505</v>
      </c>
      <c r="U4948" s="14">
        <f>S4948/H4948</f>
        <v>0.40467081393418647</v>
      </c>
      <c r="V4948" s="19"/>
      <c r="W4948" s="19"/>
      <c r="X4948" s="37" t="s">
        <v>3465</v>
      </c>
    </row>
    <row r="4949" spans="1:37" ht="16.5" customHeight="1">
      <c r="A4949" s="38">
        <v>844</v>
      </c>
      <c r="B4949" s="39">
        <v>10800</v>
      </c>
      <c r="C4949" s="38">
        <v>10316485</v>
      </c>
      <c r="D4949" s="40" t="s">
        <v>2819</v>
      </c>
      <c r="E4949" s="38">
        <v>1</v>
      </c>
      <c r="F4949" s="38">
        <v>84</v>
      </c>
      <c r="G4949" s="38" t="s">
        <v>23</v>
      </c>
      <c r="H4949" s="42">
        <v>2799</v>
      </c>
      <c r="I4949" s="2"/>
      <c r="J4949" s="44">
        <v>43309</v>
      </c>
      <c r="K4949" s="42">
        <v>0</v>
      </c>
      <c r="L4949" s="42">
        <v>1666.25</v>
      </c>
      <c r="M4949" s="44">
        <v>45016</v>
      </c>
      <c r="N4949" s="42">
        <f>H4949-K4949-L4949</f>
        <v>1132.75</v>
      </c>
      <c r="O4949" s="42">
        <v>0</v>
      </c>
      <c r="P4949" s="45">
        <v>0.13</v>
      </c>
      <c r="Q4949" s="42">
        <v>0</v>
      </c>
      <c r="R4949" s="42">
        <v>0</v>
      </c>
      <c r="S4949" s="42">
        <f>N4949-R4949</f>
        <v>1132.75</v>
      </c>
      <c r="T4949" s="38">
        <v>2505</v>
      </c>
      <c r="U4949" s="14">
        <f>S4949/H4949</f>
        <v>0.40469810646659521</v>
      </c>
      <c r="V4949" s="19"/>
      <c r="W4949" s="19"/>
      <c r="X4949" s="37" t="s">
        <v>3465</v>
      </c>
    </row>
    <row r="4950" spans="1:37" ht="16.5" customHeight="1">
      <c r="A4950" s="38">
        <v>581</v>
      </c>
      <c r="B4950" s="39">
        <v>10736</v>
      </c>
      <c r="C4950" s="38">
        <v>10284142</v>
      </c>
      <c r="D4950" s="40" t="s">
        <v>1257</v>
      </c>
      <c r="E4950" s="38">
        <v>1</v>
      </c>
      <c r="F4950" s="38">
        <v>120</v>
      </c>
      <c r="G4950" s="38" t="s">
        <v>262</v>
      </c>
      <c r="H4950" s="42">
        <v>27399.040000000001</v>
      </c>
      <c r="I4950" s="55"/>
      <c r="J4950" s="44">
        <v>43035</v>
      </c>
      <c r="K4950" s="42">
        <v>0</v>
      </c>
      <c r="L4950" s="42">
        <v>14966.72</v>
      </c>
      <c r="M4950" s="44">
        <v>45138</v>
      </c>
      <c r="N4950" s="42">
        <f>H4950-K4950-L4950</f>
        <v>12432.320000000002</v>
      </c>
      <c r="O4950" s="42">
        <v>1500</v>
      </c>
      <c r="P4950" s="45">
        <v>0.13</v>
      </c>
      <c r="Q4950" s="42">
        <v>172.57</v>
      </c>
      <c r="R4950" s="42">
        <v>1327.43</v>
      </c>
      <c r="S4950" s="42">
        <v>11104.89</v>
      </c>
      <c r="T4950" s="38">
        <v>5000</v>
      </c>
      <c r="U4950" s="14">
        <f>S4950/H4950</f>
        <v>0.40530215657190904</v>
      </c>
      <c r="V4950" s="19"/>
      <c r="W4950" s="19"/>
      <c r="X4950" s="37" t="s">
        <v>3461</v>
      </c>
    </row>
    <row r="4951" spans="1:37" ht="16.5" customHeight="1">
      <c r="A4951" s="38">
        <v>287</v>
      </c>
      <c r="B4951" s="39">
        <v>10736</v>
      </c>
      <c r="C4951" s="38">
        <v>10319112</v>
      </c>
      <c r="D4951" s="40" t="s">
        <v>1256</v>
      </c>
      <c r="E4951" s="38">
        <v>1</v>
      </c>
      <c r="F4951" s="38">
        <v>120</v>
      </c>
      <c r="G4951" s="38" t="s">
        <v>279</v>
      </c>
      <c r="H4951" s="42">
        <v>43308.66</v>
      </c>
      <c r="I4951" s="55"/>
      <c r="J4951" s="44">
        <v>42914</v>
      </c>
      <c r="K4951" s="42">
        <v>0</v>
      </c>
      <c r="L4951" s="42">
        <v>25028.78</v>
      </c>
      <c r="M4951" s="44">
        <v>45138</v>
      </c>
      <c r="N4951" s="42">
        <f>H4951-K4951-L4951</f>
        <v>18279.880000000005</v>
      </c>
      <c r="O4951" s="42">
        <v>800</v>
      </c>
      <c r="P4951" s="45">
        <v>0.13</v>
      </c>
      <c r="Q4951" s="42">
        <v>92.04</v>
      </c>
      <c r="R4951" s="42">
        <v>707.96</v>
      </c>
      <c r="S4951" s="42">
        <v>17571.919999999998</v>
      </c>
      <c r="T4951" s="38">
        <v>1802</v>
      </c>
      <c r="U4951" s="14">
        <f>S4951/H4951</f>
        <v>0.40573686648351615</v>
      </c>
      <c r="V4951" s="19"/>
      <c r="W4951" s="19"/>
      <c r="X4951" s="37" t="s">
        <v>3461</v>
      </c>
    </row>
    <row r="4952" spans="1:37" ht="16.5" customHeight="1">
      <c r="A4952" s="38">
        <v>20</v>
      </c>
      <c r="B4952" s="39">
        <v>10723</v>
      </c>
      <c r="C4952" s="38">
        <v>10295436</v>
      </c>
      <c r="D4952" s="40" t="s">
        <v>2472</v>
      </c>
      <c r="E4952" s="38">
        <v>9</v>
      </c>
      <c r="F4952" s="38">
        <v>120</v>
      </c>
      <c r="G4952" s="38" t="s">
        <v>21</v>
      </c>
      <c r="H4952" s="42">
        <v>75628.479999999996</v>
      </c>
      <c r="I4952" s="2"/>
      <c r="J4952" s="44">
        <v>42735</v>
      </c>
      <c r="K4952" s="42">
        <v>0</v>
      </c>
      <c r="L4952" s="42">
        <v>44904.39</v>
      </c>
      <c r="M4952" s="44">
        <v>45016</v>
      </c>
      <c r="N4952" s="42">
        <f>H4952-K4952-L4952</f>
        <v>30724.089999999997</v>
      </c>
      <c r="O4952" s="42">
        <v>0</v>
      </c>
      <c r="P4952" s="45">
        <v>0.13</v>
      </c>
      <c r="Q4952" s="42">
        <v>0</v>
      </c>
      <c r="R4952" s="42">
        <v>0</v>
      </c>
      <c r="S4952" s="42">
        <v>30724.09</v>
      </c>
      <c r="T4952" s="38">
        <v>5000</v>
      </c>
      <c r="U4952" s="14">
        <f>S4952/H4952</f>
        <v>0.40625026445064083</v>
      </c>
      <c r="V4952" s="19"/>
      <c r="W4952" s="19"/>
      <c r="X4952" s="37" t="s">
        <v>3470</v>
      </c>
    </row>
    <row r="4953" spans="1:37" ht="16.5" customHeight="1">
      <c r="A4953" s="38">
        <v>428</v>
      </c>
      <c r="B4953" s="39">
        <v>10729</v>
      </c>
      <c r="C4953" s="38">
        <v>10292820</v>
      </c>
      <c r="D4953" s="40" t="s">
        <v>3155</v>
      </c>
      <c r="E4953" s="58">
        <v>1</v>
      </c>
      <c r="F4953" s="38">
        <v>120</v>
      </c>
      <c r="G4953" s="38" t="s">
        <v>21</v>
      </c>
      <c r="H4953" s="42">
        <v>17948.72</v>
      </c>
      <c r="I4953" s="37"/>
      <c r="J4953" s="44">
        <v>42976</v>
      </c>
      <c r="K4953" s="42">
        <v>0</v>
      </c>
      <c r="L4953" s="42">
        <v>10656.89</v>
      </c>
      <c r="M4953" s="44">
        <v>45259</v>
      </c>
      <c r="N4953" s="42">
        <v>7291.83</v>
      </c>
      <c r="O4953" s="42">
        <v>0</v>
      </c>
      <c r="P4953" s="45">
        <f>IF(J4953&lt;DATEVALUE("2009-1-1"),3%,13%)</f>
        <v>0.13</v>
      </c>
      <c r="Q4953" s="42">
        <f>IF(P4953=13%,ROUND(O4953/(1+P4953)*P4953,2),ROUND(O4953/(1+0.03)*0.02,2))</f>
        <v>0</v>
      </c>
      <c r="R4953" s="42">
        <f>O4953-Q4953</f>
        <v>0</v>
      </c>
      <c r="S4953" s="42">
        <f>N4953-R4953</f>
        <v>7291.83</v>
      </c>
      <c r="T4953" s="38">
        <v>5000</v>
      </c>
      <c r="U4953" s="14">
        <f>S4953/H4953</f>
        <v>0.40625905357039382</v>
      </c>
      <c r="V4953" s="19"/>
      <c r="W4953" s="19"/>
      <c r="X4953" s="37" t="s">
        <v>3459</v>
      </c>
    </row>
    <row r="4954" spans="1:37" ht="16.5" customHeight="1">
      <c r="A4954" s="38">
        <v>429</v>
      </c>
      <c r="B4954" s="39">
        <v>10729</v>
      </c>
      <c r="C4954" s="38">
        <v>10292821</v>
      </c>
      <c r="D4954" s="40" t="s">
        <v>3156</v>
      </c>
      <c r="E4954" s="58">
        <v>1</v>
      </c>
      <c r="F4954" s="38">
        <v>120</v>
      </c>
      <c r="G4954" s="38" t="s">
        <v>21</v>
      </c>
      <c r="H4954" s="42">
        <v>5673</v>
      </c>
      <c r="I4954" s="37"/>
      <c r="J4954" s="44">
        <v>42976</v>
      </c>
      <c r="K4954" s="42">
        <v>0</v>
      </c>
      <c r="L4954" s="42">
        <v>3368.28</v>
      </c>
      <c r="M4954" s="44">
        <v>45259</v>
      </c>
      <c r="N4954" s="42">
        <v>2304.7199999999998</v>
      </c>
      <c r="O4954" s="42">
        <v>0</v>
      </c>
      <c r="P4954" s="45">
        <f>IF(J4954&lt;DATEVALUE("2009-1-1"),3%,13%)</f>
        <v>0.13</v>
      </c>
      <c r="Q4954" s="42">
        <f>IF(P4954=13%,ROUND(O4954/(1+P4954)*P4954,2),ROUND(O4954/(1+0.03)*0.02,2))</f>
        <v>0</v>
      </c>
      <c r="R4954" s="42">
        <f>O4954-Q4954</f>
        <v>0</v>
      </c>
      <c r="S4954" s="42">
        <f>N4954-R4954</f>
        <v>2304.7199999999998</v>
      </c>
      <c r="T4954" s="38">
        <v>5000</v>
      </c>
      <c r="U4954" s="14">
        <f>S4954/H4954</f>
        <v>0.40626123744050763</v>
      </c>
      <c r="V4954" s="19"/>
      <c r="W4954" s="19"/>
      <c r="X4954" s="37" t="s">
        <v>3459</v>
      </c>
    </row>
    <row r="4955" spans="1:37" ht="16.5" customHeight="1">
      <c r="A4955" s="38">
        <v>30</v>
      </c>
      <c r="B4955" s="39">
        <v>10800</v>
      </c>
      <c r="C4955" s="38">
        <v>10314985</v>
      </c>
      <c r="D4955" s="40" t="s">
        <v>2595</v>
      </c>
      <c r="E4955" s="38">
        <v>1</v>
      </c>
      <c r="F4955" s="38">
        <v>120</v>
      </c>
      <c r="G4955" s="38" t="s">
        <v>21</v>
      </c>
      <c r="H4955" s="42">
        <v>155457.89000000001</v>
      </c>
      <c r="I4955" s="2"/>
      <c r="J4955" s="44">
        <v>43131</v>
      </c>
      <c r="K4955" s="42">
        <v>0</v>
      </c>
      <c r="L4955" s="42">
        <v>76303.960000000006</v>
      </c>
      <c r="M4955" s="44">
        <v>45016</v>
      </c>
      <c r="N4955" s="42">
        <f>H4955-K4955-L4955</f>
        <v>79153.930000000008</v>
      </c>
      <c r="O4955" s="42">
        <v>18000</v>
      </c>
      <c r="P4955" s="45">
        <v>0.13</v>
      </c>
      <c r="Q4955" s="42">
        <v>2070.8000000000002</v>
      </c>
      <c r="R4955" s="42">
        <v>15929.2</v>
      </c>
      <c r="S4955" s="42">
        <f>N4955-R4955</f>
        <v>63224.73000000001</v>
      </c>
      <c r="T4955" s="38">
        <v>2505</v>
      </c>
      <c r="U4955" s="14">
        <f>S4955/H4955</f>
        <v>0.40670003947692845</v>
      </c>
      <c r="V4955" s="19"/>
      <c r="W4955" s="19"/>
      <c r="X4955" s="37" t="s">
        <v>3465</v>
      </c>
    </row>
    <row r="4956" spans="1:37" ht="16.5" customHeight="1">
      <c r="A4956" s="38">
        <v>1155</v>
      </c>
      <c r="B4956" s="39">
        <v>10800</v>
      </c>
      <c r="C4956" s="38">
        <v>10315618</v>
      </c>
      <c r="D4956" s="40" t="s">
        <v>3430</v>
      </c>
      <c r="E4956" s="58">
        <v>1</v>
      </c>
      <c r="F4956" s="38">
        <v>120</v>
      </c>
      <c r="G4956" s="38" t="s">
        <v>21</v>
      </c>
      <c r="H4956" s="42">
        <v>166809.81</v>
      </c>
      <c r="I4956" s="37"/>
      <c r="J4956" s="44">
        <v>43249</v>
      </c>
      <c r="K4956" s="42">
        <v>0</v>
      </c>
      <c r="L4956" s="42">
        <v>88478.8</v>
      </c>
      <c r="M4956" s="44">
        <v>45281</v>
      </c>
      <c r="N4956" s="42">
        <v>78331.009999999995</v>
      </c>
      <c r="O4956" s="42">
        <v>11830.5</v>
      </c>
      <c r="P4956" s="45">
        <f>IF(J4956&lt;DATEVALUE("2009-1-1"),3%,13%)</f>
        <v>0.13</v>
      </c>
      <c r="Q4956" s="42">
        <f>IF(P4956=13%,ROUND(O4956/(1+P4956)*P4956,2),ROUND(O4956/(1+0.03)*0.02,2))</f>
        <v>1361.03</v>
      </c>
      <c r="R4956" s="42">
        <f>O4956-Q4956</f>
        <v>10469.469999999999</v>
      </c>
      <c r="S4956" s="42">
        <f>N4956-R4956</f>
        <v>67861.539999999994</v>
      </c>
      <c r="T4956" s="38">
        <v>2505</v>
      </c>
      <c r="U4956" s="14">
        <f>S4956/H4956</f>
        <v>0.40681983871332267</v>
      </c>
      <c r="V4956" s="19"/>
      <c r="W4956" s="19"/>
      <c r="X4956" s="37" t="s">
        <v>3465</v>
      </c>
    </row>
    <row r="4957" spans="1:37" ht="16.5" customHeight="1">
      <c r="A4957" s="38">
        <v>236</v>
      </c>
      <c r="B4957" s="39">
        <v>10731</v>
      </c>
      <c r="C4957" s="38">
        <v>10324845</v>
      </c>
      <c r="D4957" s="40" t="s">
        <v>406</v>
      </c>
      <c r="E4957" s="58">
        <v>2</v>
      </c>
      <c r="F4957" s="38">
        <v>54</v>
      </c>
      <c r="G4957" s="38" t="s">
        <v>23</v>
      </c>
      <c r="H4957" s="42">
        <v>706.95</v>
      </c>
      <c r="I4957" s="57"/>
      <c r="J4957" s="44">
        <v>44227</v>
      </c>
      <c r="K4957" s="42">
        <v>13.09</v>
      </c>
      <c r="L4957" s="42">
        <v>405.83</v>
      </c>
      <c r="M4957" s="44">
        <v>45199</v>
      </c>
      <c r="N4957" s="42">
        <f>H4957-K4957-L4957</f>
        <v>288.03000000000003</v>
      </c>
      <c r="O4957" s="42">
        <v>0</v>
      </c>
      <c r="P4957" s="45">
        <v>0.13</v>
      </c>
      <c r="Q4957" s="42">
        <v>0</v>
      </c>
      <c r="R4957" s="42">
        <v>0</v>
      </c>
      <c r="S4957" s="42">
        <f>N4957-R4957</f>
        <v>288.03000000000003</v>
      </c>
      <c r="T4957" s="38">
        <v>5000</v>
      </c>
      <c r="U4957" s="14">
        <f>S4957/H4957</f>
        <v>0.40742626776999791</v>
      </c>
      <c r="V4957" s="19"/>
      <c r="W4957" s="19"/>
      <c r="X4957" s="37" t="s">
        <v>3459</v>
      </c>
    </row>
    <row r="4958" spans="1:37" ht="16.5" customHeight="1">
      <c r="A4958" s="38">
        <v>58</v>
      </c>
      <c r="B4958" s="39">
        <v>40712</v>
      </c>
      <c r="C4958" s="38">
        <v>10302622</v>
      </c>
      <c r="D4958" s="40" t="s">
        <v>229</v>
      </c>
      <c r="E4958" s="38">
        <v>20</v>
      </c>
      <c r="F4958" s="38">
        <v>73</v>
      </c>
      <c r="G4958" s="38" t="s">
        <v>23</v>
      </c>
      <c r="H4958" s="42">
        <v>41880.339999999997</v>
      </c>
      <c r="I4958" s="2"/>
      <c r="J4958" s="44">
        <v>43641</v>
      </c>
      <c r="K4958" s="42">
        <v>0</v>
      </c>
      <c r="L4958" s="42">
        <v>24413.38</v>
      </c>
      <c r="M4958" s="44">
        <v>45077</v>
      </c>
      <c r="N4958" s="42">
        <f>H4958-K4958-L4958</f>
        <v>17466.959999999995</v>
      </c>
      <c r="O4958" s="42">
        <v>434.28</v>
      </c>
      <c r="P4958" s="45">
        <v>0.13</v>
      </c>
      <c r="Q4958" s="42">
        <f>O4958-R4958</f>
        <v>49.95999999999998</v>
      </c>
      <c r="R4958" s="42">
        <v>384.32</v>
      </c>
      <c r="S4958" s="42">
        <f>N4958-R4958</f>
        <v>17082.639999999996</v>
      </c>
      <c r="T4958" s="38">
        <v>5000</v>
      </c>
      <c r="U4958" s="14">
        <f>S4958/H4958</f>
        <v>0.40789162647676686</v>
      </c>
      <c r="V4958" s="19"/>
      <c r="W4958" s="19"/>
      <c r="X4958" s="37" t="s">
        <v>3467</v>
      </c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</row>
    <row r="4959" spans="1:37" ht="16.5" customHeight="1">
      <c r="A4959" s="38">
        <v>59</v>
      </c>
      <c r="B4959" s="39">
        <v>40712</v>
      </c>
      <c r="C4959" s="38">
        <v>10302622</v>
      </c>
      <c r="D4959" s="40" t="s">
        <v>229</v>
      </c>
      <c r="E4959" s="38">
        <v>5</v>
      </c>
      <c r="F4959" s="38">
        <v>73</v>
      </c>
      <c r="G4959" s="38" t="s">
        <v>23</v>
      </c>
      <c r="H4959" s="42">
        <v>10470.09</v>
      </c>
      <c r="I4959" s="2"/>
      <c r="J4959" s="44">
        <v>43641</v>
      </c>
      <c r="K4959" s="42">
        <v>0</v>
      </c>
      <c r="L4959" s="42">
        <v>6103.34</v>
      </c>
      <c r="M4959" s="44">
        <v>45077</v>
      </c>
      <c r="N4959" s="42">
        <f>H4959-K4959-L4959</f>
        <v>4366.75</v>
      </c>
      <c r="O4959" s="42">
        <v>108.57</v>
      </c>
      <c r="P4959" s="45">
        <v>0.13</v>
      </c>
      <c r="Q4959" s="42">
        <f>O4959-R4959</f>
        <v>12.489999999999995</v>
      </c>
      <c r="R4959" s="42">
        <v>96.08</v>
      </c>
      <c r="S4959" s="42">
        <f>N4959-R4959</f>
        <v>4270.67</v>
      </c>
      <c r="T4959" s="38">
        <v>5000</v>
      </c>
      <c r="U4959" s="14">
        <f>S4959/H4959</f>
        <v>0.40789238678941631</v>
      </c>
      <c r="V4959" s="19"/>
      <c r="W4959" s="19"/>
      <c r="X4959" s="37" t="s">
        <v>3467</v>
      </c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</row>
    <row r="4960" spans="1:37" ht="16.5" customHeight="1">
      <c r="A4960" s="38">
        <v>6</v>
      </c>
      <c r="B4960" s="39">
        <v>10700</v>
      </c>
      <c r="C4960" s="38">
        <v>10275422</v>
      </c>
      <c r="D4960" s="40" t="s">
        <v>2844</v>
      </c>
      <c r="E4960" s="38">
        <v>10</v>
      </c>
      <c r="F4960" s="38">
        <v>86</v>
      </c>
      <c r="G4960" s="38" t="s">
        <v>23</v>
      </c>
      <c r="H4960" s="42">
        <v>19658.099999999999</v>
      </c>
      <c r="I4960" s="2"/>
      <c r="J4960" s="44">
        <v>43247</v>
      </c>
      <c r="K4960" s="42">
        <v>0</v>
      </c>
      <c r="L4960" s="42">
        <v>11604.55</v>
      </c>
      <c r="M4960" s="44">
        <v>44985</v>
      </c>
      <c r="N4960" s="42">
        <f>H4960-K4960-L4960</f>
        <v>8053.5499999999993</v>
      </c>
      <c r="O4960" s="42">
        <v>0</v>
      </c>
      <c r="P4960" s="45">
        <v>0.13</v>
      </c>
      <c r="Q4960" s="42">
        <v>0</v>
      </c>
      <c r="R4960" s="42">
        <v>0</v>
      </c>
      <c r="S4960" s="42">
        <f>N4960-R4960</f>
        <v>8053.5499999999993</v>
      </c>
      <c r="T4960" s="38">
        <v>2506</v>
      </c>
      <c r="U4960" s="14">
        <f>S4960/H4960</f>
        <v>0.40968099663751839</v>
      </c>
      <c r="V4960" s="19"/>
      <c r="W4960" s="19"/>
      <c r="X4960" s="37" t="s">
        <v>3455</v>
      </c>
    </row>
    <row r="4961" spans="1:37" ht="16.5" customHeight="1">
      <c r="A4961" s="38">
        <v>336</v>
      </c>
      <c r="B4961" s="39">
        <v>40712</v>
      </c>
      <c r="C4961" s="38">
        <v>10302648</v>
      </c>
      <c r="D4961" s="40" t="s">
        <v>1369</v>
      </c>
      <c r="E4961" s="38">
        <v>2</v>
      </c>
      <c r="F4961" s="38">
        <v>66</v>
      </c>
      <c r="G4961" s="38" t="s">
        <v>23</v>
      </c>
      <c r="H4961" s="42">
        <v>6740.07</v>
      </c>
      <c r="I4961" s="55"/>
      <c r="J4961" s="44">
        <v>43858</v>
      </c>
      <c r="K4961" s="42">
        <v>0</v>
      </c>
      <c r="L4961" s="42">
        <v>3969.86</v>
      </c>
      <c r="M4961" s="44">
        <v>45138</v>
      </c>
      <c r="N4961" s="42">
        <f>H4961-K4961-L4961</f>
        <v>2770.2099999999996</v>
      </c>
      <c r="O4961" s="42">
        <v>0</v>
      </c>
      <c r="P4961" s="45">
        <v>0.13</v>
      </c>
      <c r="Q4961" s="42">
        <v>0</v>
      </c>
      <c r="R4961" s="42">
        <v>0</v>
      </c>
      <c r="S4961" s="42">
        <v>2770.21</v>
      </c>
      <c r="T4961" s="38">
        <v>1602</v>
      </c>
      <c r="U4961" s="14">
        <f>S4961/H4961</f>
        <v>0.4110061171471513</v>
      </c>
      <c r="V4961" s="19"/>
      <c r="W4961" s="19"/>
      <c r="X4961" s="37" t="s">
        <v>3467</v>
      </c>
    </row>
    <row r="4962" spans="1:37" ht="16.5" customHeight="1">
      <c r="A4962" s="38">
        <v>59</v>
      </c>
      <c r="B4962" s="39">
        <v>10745</v>
      </c>
      <c r="C4962" s="38">
        <v>10308718</v>
      </c>
      <c r="D4962" s="40" t="s">
        <v>2504</v>
      </c>
      <c r="E4962" s="38">
        <v>420</v>
      </c>
      <c r="F4962" s="38">
        <v>81</v>
      </c>
      <c r="G4962" s="38" t="s">
        <v>23</v>
      </c>
      <c r="H4962" s="42">
        <v>44872.800000000003</v>
      </c>
      <c r="I4962" s="2"/>
      <c r="J4962" s="44">
        <v>43400</v>
      </c>
      <c r="K4962" s="42">
        <v>0</v>
      </c>
      <c r="L4962" s="42">
        <v>26216.97</v>
      </c>
      <c r="M4962" s="44">
        <v>45016</v>
      </c>
      <c r="N4962" s="42">
        <f>H4962-K4962-L4962</f>
        <v>18655.830000000002</v>
      </c>
      <c r="O4962" s="42">
        <v>200</v>
      </c>
      <c r="P4962" s="45">
        <v>0.13</v>
      </c>
      <c r="Q4962" s="42">
        <v>23.01</v>
      </c>
      <c r="R4962" s="42">
        <v>176.99</v>
      </c>
      <c r="S4962" s="42">
        <v>18478.84</v>
      </c>
      <c r="T4962" s="38">
        <v>2107</v>
      </c>
      <c r="U4962" s="14">
        <f>S4962/H4962</f>
        <v>0.41180492414112779</v>
      </c>
      <c r="V4962" s="19"/>
      <c r="W4962" s="19"/>
      <c r="X4962" s="37" t="s">
        <v>3463</v>
      </c>
    </row>
    <row r="4963" spans="1:37" ht="16.5" customHeight="1">
      <c r="A4963" s="38">
        <v>592</v>
      </c>
      <c r="B4963" s="39">
        <v>10736</v>
      </c>
      <c r="C4963" s="38">
        <v>10284226</v>
      </c>
      <c r="D4963" s="40" t="s">
        <v>1256</v>
      </c>
      <c r="E4963" s="38">
        <v>1</v>
      </c>
      <c r="F4963" s="38">
        <v>120</v>
      </c>
      <c r="G4963" s="38" t="s">
        <v>262</v>
      </c>
      <c r="H4963" s="42">
        <v>53448.84</v>
      </c>
      <c r="I4963" s="55"/>
      <c r="J4963" s="44">
        <v>42914</v>
      </c>
      <c r="K4963" s="42">
        <v>0</v>
      </c>
      <c r="L4963" s="42">
        <v>30889.040000000001</v>
      </c>
      <c r="M4963" s="44">
        <v>45138</v>
      </c>
      <c r="N4963" s="42">
        <f>H4963-K4963-L4963</f>
        <v>22559.799999999996</v>
      </c>
      <c r="O4963" s="42">
        <v>600</v>
      </c>
      <c r="P4963" s="45">
        <v>0.13</v>
      </c>
      <c r="Q4963" s="42">
        <v>69.03</v>
      </c>
      <c r="R4963" s="42">
        <v>530.97</v>
      </c>
      <c r="S4963" s="42">
        <v>22028.83</v>
      </c>
      <c r="T4963" s="38">
        <v>5000</v>
      </c>
      <c r="U4963" s="14">
        <f>S4963/H4963</f>
        <v>0.41214795307063734</v>
      </c>
      <c r="V4963" s="19"/>
      <c r="W4963" s="19"/>
      <c r="X4963" s="37" t="s">
        <v>3461</v>
      </c>
    </row>
    <row r="4964" spans="1:37" ht="16.5" customHeight="1">
      <c r="A4964" s="38">
        <v>204</v>
      </c>
      <c r="B4964" s="39">
        <v>10741</v>
      </c>
      <c r="C4964" s="38">
        <v>10282215</v>
      </c>
      <c r="D4964" s="40" t="s">
        <v>2023</v>
      </c>
      <c r="E4964" s="38">
        <v>28</v>
      </c>
      <c r="F4964" s="38">
        <v>70</v>
      </c>
      <c r="G4964" s="38" t="s">
        <v>23</v>
      </c>
      <c r="H4964" s="42">
        <v>14576.8</v>
      </c>
      <c r="I4964" s="49"/>
      <c r="J4964" s="44">
        <v>43733</v>
      </c>
      <c r="K4964" s="42">
        <v>0</v>
      </c>
      <c r="L4964" s="42">
        <v>8558.8799999999992</v>
      </c>
      <c r="M4964" s="44">
        <v>45107</v>
      </c>
      <c r="N4964" s="42">
        <f>H4964-K4964-L4964</f>
        <v>6017.92</v>
      </c>
      <c r="O4964" s="42">
        <v>0</v>
      </c>
      <c r="P4964" s="45">
        <v>0.13</v>
      </c>
      <c r="Q4964" s="42">
        <v>0</v>
      </c>
      <c r="R4964" s="42">
        <v>0</v>
      </c>
      <c r="S4964" s="42">
        <f>N4964-R4964</f>
        <v>6017.92</v>
      </c>
      <c r="T4964" s="38">
        <v>5000</v>
      </c>
      <c r="U4964" s="14">
        <f>S4964/H4964</f>
        <v>0.41284232479007743</v>
      </c>
      <c r="V4964" s="19"/>
      <c r="W4964" s="19"/>
      <c r="X4964" s="37" t="s">
        <v>3462</v>
      </c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</row>
    <row r="4965" spans="1:37" ht="16.5" customHeight="1">
      <c r="A4965" s="38">
        <v>30</v>
      </c>
      <c r="B4965" s="39">
        <v>10723</v>
      </c>
      <c r="C4965" s="38">
        <v>10294075</v>
      </c>
      <c r="D4965" s="40" t="s">
        <v>825</v>
      </c>
      <c r="E4965" s="38">
        <v>7</v>
      </c>
      <c r="F4965" s="38">
        <v>60</v>
      </c>
      <c r="G4965" s="38" t="s">
        <v>23</v>
      </c>
      <c r="H4965" s="42">
        <v>4268.1400000000003</v>
      </c>
      <c r="I4965" s="49"/>
      <c r="J4965" s="44">
        <v>43977</v>
      </c>
      <c r="K4965" s="42">
        <v>0</v>
      </c>
      <c r="L4965" s="42">
        <v>2500.4499999999998</v>
      </c>
      <c r="M4965" s="44">
        <v>45107</v>
      </c>
      <c r="N4965" s="42">
        <f>H4965-K4965-L4965</f>
        <v>1767.6900000000005</v>
      </c>
      <c r="O4965" s="42">
        <v>0</v>
      </c>
      <c r="P4965" s="45">
        <v>0.13</v>
      </c>
      <c r="Q4965" s="42">
        <v>0</v>
      </c>
      <c r="R4965" s="42">
        <v>0</v>
      </c>
      <c r="S4965" s="42">
        <f>N4965-R4965</f>
        <v>1767.6900000000005</v>
      </c>
      <c r="T4965" s="38">
        <v>5000</v>
      </c>
      <c r="U4965" s="14">
        <f>S4965/H4965</f>
        <v>0.41415932935658162</v>
      </c>
      <c r="V4965" s="19"/>
      <c r="W4965" s="19"/>
      <c r="X4965" s="37" t="s">
        <v>3470</v>
      </c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</row>
    <row r="4966" spans="1:37" ht="16.5" customHeight="1">
      <c r="A4966" s="38">
        <v>106</v>
      </c>
      <c r="B4966" s="39">
        <v>10741</v>
      </c>
      <c r="C4966" s="38">
        <v>10282226</v>
      </c>
      <c r="D4966" s="40" t="s">
        <v>825</v>
      </c>
      <c r="E4966" s="38">
        <v>16</v>
      </c>
      <c r="F4966" s="38">
        <v>60</v>
      </c>
      <c r="G4966" s="38" t="s">
        <v>23</v>
      </c>
      <c r="H4966" s="42">
        <v>9755.76</v>
      </c>
      <c r="I4966" s="2"/>
      <c r="J4966" s="44">
        <v>43948</v>
      </c>
      <c r="K4966" s="42">
        <v>0</v>
      </c>
      <c r="L4966" s="42">
        <v>5715.27</v>
      </c>
      <c r="M4966" s="44">
        <v>45077</v>
      </c>
      <c r="N4966" s="42">
        <f>H4966-K4966-L4966</f>
        <v>4040.49</v>
      </c>
      <c r="O4966" s="42">
        <v>0</v>
      </c>
      <c r="P4966" s="45">
        <v>0.13</v>
      </c>
      <c r="Q4966" s="42">
        <v>0</v>
      </c>
      <c r="R4966" s="42">
        <v>0</v>
      </c>
      <c r="S4966" s="42">
        <f>N4966-R4966</f>
        <v>4040.49</v>
      </c>
      <c r="T4966" s="38">
        <v>5000</v>
      </c>
      <c r="U4966" s="14">
        <f>S4966/H4966</f>
        <v>0.41416455509360622</v>
      </c>
      <c r="V4966" s="19"/>
      <c r="W4966" s="19"/>
      <c r="X4966" s="37" t="s">
        <v>3462</v>
      </c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</row>
    <row r="4967" spans="1:37" ht="16.5" customHeight="1">
      <c r="A4967" s="38">
        <v>2</v>
      </c>
      <c r="B4967" s="39">
        <v>10723</v>
      </c>
      <c r="C4967" s="38">
        <v>10295436</v>
      </c>
      <c r="D4967" s="40" t="s">
        <v>2472</v>
      </c>
      <c r="E4967" s="38">
        <v>5</v>
      </c>
      <c r="F4967" s="38">
        <v>120</v>
      </c>
      <c r="G4967" s="38" t="s">
        <v>21</v>
      </c>
      <c r="H4967" s="42">
        <v>42015.82</v>
      </c>
      <c r="I4967" s="2"/>
      <c r="J4967" s="44">
        <v>42735</v>
      </c>
      <c r="K4967" s="42">
        <v>0</v>
      </c>
      <c r="L4967" s="42">
        <v>24614.26</v>
      </c>
      <c r="M4967" s="44">
        <v>44985</v>
      </c>
      <c r="N4967" s="42">
        <f>H4967-K4967-L4967</f>
        <v>17401.560000000001</v>
      </c>
      <c r="O4967" s="42">
        <v>0</v>
      </c>
      <c r="P4967" s="45">
        <v>0.13</v>
      </c>
      <c r="Q4967" s="42">
        <v>0</v>
      </c>
      <c r="R4967" s="42">
        <v>0</v>
      </c>
      <c r="S4967" s="42">
        <f>N4967-R4967</f>
        <v>17401.560000000001</v>
      </c>
      <c r="T4967" s="38">
        <v>5000</v>
      </c>
      <c r="U4967" s="14">
        <f>S4967/H4967</f>
        <v>0.41416685429440631</v>
      </c>
      <c r="V4967" s="19"/>
      <c r="W4967" s="19"/>
      <c r="X4967" s="37" t="s">
        <v>3470</v>
      </c>
    </row>
    <row r="4968" spans="1:37" ht="16.5" customHeight="1">
      <c r="A4968" s="38">
        <v>17</v>
      </c>
      <c r="B4968" s="39">
        <v>40709</v>
      </c>
      <c r="C4968" s="38">
        <v>10285686</v>
      </c>
      <c r="D4968" s="40" t="s">
        <v>2529</v>
      </c>
      <c r="E4968" s="38">
        <v>0.356798</v>
      </c>
      <c r="F4968" s="38">
        <v>120</v>
      </c>
      <c r="G4968" s="38" t="s">
        <v>262</v>
      </c>
      <c r="H4968" s="42">
        <v>52212.39</v>
      </c>
      <c r="I4968" s="2"/>
      <c r="J4968" s="44">
        <v>42760</v>
      </c>
      <c r="K4968" s="42">
        <v>0</v>
      </c>
      <c r="L4968" s="42">
        <v>30587.73</v>
      </c>
      <c r="M4968" s="44">
        <v>45016</v>
      </c>
      <c r="N4968" s="42">
        <f>H4968-K4968-L4968</f>
        <v>21624.66</v>
      </c>
      <c r="O4968" s="42">
        <v>0</v>
      </c>
      <c r="P4968" s="45">
        <v>0.13</v>
      </c>
      <c r="Q4968" s="42">
        <v>0</v>
      </c>
      <c r="R4968" s="42">
        <v>0</v>
      </c>
      <c r="S4968" s="42">
        <v>21624.66</v>
      </c>
      <c r="T4968" s="38">
        <v>5000</v>
      </c>
      <c r="U4968" s="14">
        <f>S4968/H4968</f>
        <v>0.41416721203530427</v>
      </c>
      <c r="V4968" s="19"/>
      <c r="W4968" s="19"/>
      <c r="X4968" s="37" t="s">
        <v>3467</v>
      </c>
    </row>
    <row r="4969" spans="1:37" ht="16.5" customHeight="1">
      <c r="A4969" s="38">
        <v>34</v>
      </c>
      <c r="B4969" s="39">
        <v>10723</v>
      </c>
      <c r="C4969" s="38">
        <v>10295450</v>
      </c>
      <c r="D4969" s="40" t="s">
        <v>1836</v>
      </c>
      <c r="E4969" s="38">
        <v>1</v>
      </c>
      <c r="F4969" s="38">
        <v>120</v>
      </c>
      <c r="G4969" s="38" t="s">
        <v>21</v>
      </c>
      <c r="H4969" s="42">
        <v>32478.63</v>
      </c>
      <c r="I4969" s="49"/>
      <c r="J4969" s="44">
        <v>42851</v>
      </c>
      <c r="K4969" s="42">
        <v>0</v>
      </c>
      <c r="L4969" s="42">
        <v>19026.96</v>
      </c>
      <c r="M4969" s="44">
        <v>45107</v>
      </c>
      <c r="N4969" s="42">
        <f>H4969-K4969-L4969</f>
        <v>13451.670000000002</v>
      </c>
      <c r="O4969" s="42">
        <v>0</v>
      </c>
      <c r="P4969" s="45">
        <v>0.13</v>
      </c>
      <c r="Q4969" s="42">
        <v>0</v>
      </c>
      <c r="R4969" s="42">
        <v>0</v>
      </c>
      <c r="S4969" s="42">
        <f>N4969-R4969</f>
        <v>13451.670000000002</v>
      </c>
      <c r="T4969" s="38">
        <v>5000</v>
      </c>
      <c r="U4969" s="14">
        <f>S4969/H4969</f>
        <v>0.41416987108138492</v>
      </c>
      <c r="V4969" s="19"/>
      <c r="W4969" s="19"/>
      <c r="X4969" s="37" t="s">
        <v>3470</v>
      </c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</row>
    <row r="4970" spans="1:37" ht="16.5" customHeight="1">
      <c r="A4970" s="38">
        <v>20</v>
      </c>
      <c r="B4970" s="39">
        <v>10724</v>
      </c>
      <c r="C4970" s="38">
        <v>10276457</v>
      </c>
      <c r="D4970" s="40" t="s">
        <v>301</v>
      </c>
      <c r="E4970" s="38">
        <v>1</v>
      </c>
      <c r="F4970" s="38">
        <v>120</v>
      </c>
      <c r="G4970" s="38" t="s">
        <v>21</v>
      </c>
      <c r="H4970" s="42">
        <v>6595</v>
      </c>
      <c r="I4970" s="2"/>
      <c r="J4970" s="44">
        <v>42760</v>
      </c>
      <c r="K4970" s="42">
        <v>0</v>
      </c>
      <c r="L4970" s="42">
        <v>3863.54</v>
      </c>
      <c r="M4970" s="44">
        <v>45016</v>
      </c>
      <c r="N4970" s="42">
        <f>H4970-K4970-L4970</f>
        <v>2731.46</v>
      </c>
      <c r="O4970" s="42">
        <v>0</v>
      </c>
      <c r="P4970" s="45">
        <v>0.13</v>
      </c>
      <c r="Q4970" s="42">
        <v>0</v>
      </c>
      <c r="R4970" s="42">
        <v>0</v>
      </c>
      <c r="S4970" s="42">
        <v>2731.46</v>
      </c>
      <c r="T4970" s="38">
        <v>1601</v>
      </c>
      <c r="U4970" s="14">
        <f>S4970/H4970</f>
        <v>0.41417134192570132</v>
      </c>
      <c r="V4970" s="19"/>
      <c r="W4970" s="19"/>
      <c r="X4970" s="37" t="s">
        <v>3459</v>
      </c>
    </row>
    <row r="4971" spans="1:37" ht="16.5" customHeight="1">
      <c r="A4971" s="38">
        <v>29</v>
      </c>
      <c r="B4971" s="39">
        <v>10723</v>
      </c>
      <c r="C4971" s="38">
        <v>10294071</v>
      </c>
      <c r="D4971" s="40" t="s">
        <v>1384</v>
      </c>
      <c r="E4971" s="38">
        <v>2</v>
      </c>
      <c r="F4971" s="38">
        <v>60</v>
      </c>
      <c r="G4971" s="38" t="s">
        <v>23</v>
      </c>
      <c r="H4971" s="42">
        <v>1414.16</v>
      </c>
      <c r="I4971" s="49"/>
      <c r="J4971" s="44">
        <v>43977</v>
      </c>
      <c r="K4971" s="42">
        <v>0</v>
      </c>
      <c r="L4971" s="42">
        <v>828.44</v>
      </c>
      <c r="M4971" s="44">
        <v>45107</v>
      </c>
      <c r="N4971" s="42">
        <f>H4971-K4971-L4971</f>
        <v>585.72</v>
      </c>
      <c r="O4971" s="42">
        <v>0</v>
      </c>
      <c r="P4971" s="45">
        <v>0.13</v>
      </c>
      <c r="Q4971" s="42">
        <v>0</v>
      </c>
      <c r="R4971" s="42">
        <v>0</v>
      </c>
      <c r="S4971" s="42">
        <f>N4971-R4971</f>
        <v>585.72</v>
      </c>
      <c r="T4971" s="38">
        <v>5000</v>
      </c>
      <c r="U4971" s="14">
        <f>S4971/H4971</f>
        <v>0.41418227074729874</v>
      </c>
      <c r="V4971" s="19"/>
      <c r="W4971" s="19"/>
      <c r="X4971" s="37" t="s">
        <v>3470</v>
      </c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</row>
    <row r="4972" spans="1:37" ht="16.5" customHeight="1">
      <c r="A4972" s="38">
        <v>162</v>
      </c>
      <c r="B4972" s="39">
        <v>10730</v>
      </c>
      <c r="C4972" s="38">
        <v>10289241</v>
      </c>
      <c r="D4972" s="40" t="s">
        <v>348</v>
      </c>
      <c r="E4972" s="58">
        <v>1</v>
      </c>
      <c r="F4972" s="38">
        <v>73</v>
      </c>
      <c r="G4972" s="38" t="s">
        <v>21</v>
      </c>
      <c r="H4972" s="42">
        <v>9347.34</v>
      </c>
      <c r="I4972" s="57"/>
      <c r="J4972" s="44">
        <v>43829</v>
      </c>
      <c r="K4972" s="42">
        <v>0</v>
      </c>
      <c r="L4972" s="42">
        <v>5473.84</v>
      </c>
      <c r="M4972" s="44">
        <v>45199</v>
      </c>
      <c r="N4972" s="42">
        <f>H4972-K4972-L4972</f>
        <v>3873.5</v>
      </c>
      <c r="O4972" s="42">
        <v>0</v>
      </c>
      <c r="P4972" s="45">
        <v>0.13</v>
      </c>
      <c r="Q4972" s="42">
        <v>0</v>
      </c>
      <c r="R4972" s="42">
        <v>0</v>
      </c>
      <c r="S4972" s="42">
        <f>N4972-R4972</f>
        <v>3873.5</v>
      </c>
      <c r="T4972" s="38">
        <v>5000</v>
      </c>
      <c r="U4972" s="14">
        <f>S4972/H4972</f>
        <v>0.41439596719494531</v>
      </c>
      <c r="V4972" s="19"/>
      <c r="W4972" s="19"/>
      <c r="X4972" s="37" t="s">
        <v>3459</v>
      </c>
    </row>
    <row r="4973" spans="1:37" ht="16.5" customHeight="1">
      <c r="A4973" s="38">
        <v>35</v>
      </c>
      <c r="B4973" s="39">
        <v>20704</v>
      </c>
      <c r="C4973" s="38">
        <v>10322153</v>
      </c>
      <c r="D4973" s="40" t="s">
        <v>832</v>
      </c>
      <c r="E4973" s="46">
        <v>0.2</v>
      </c>
      <c r="F4973" s="38">
        <v>60</v>
      </c>
      <c r="G4973" s="38" t="s">
        <v>266</v>
      </c>
      <c r="H4973" s="42">
        <v>2040</v>
      </c>
      <c r="I4973" s="57"/>
      <c r="J4973" s="44">
        <v>44135</v>
      </c>
      <c r="K4973" s="42">
        <v>34</v>
      </c>
      <c r="L4973" s="42">
        <v>1156</v>
      </c>
      <c r="M4973" s="44">
        <v>45199</v>
      </c>
      <c r="N4973" s="42">
        <f>H4973-K4973-L4973</f>
        <v>850</v>
      </c>
      <c r="O4973" s="42">
        <v>0</v>
      </c>
      <c r="P4973" s="45">
        <v>0.13</v>
      </c>
      <c r="Q4973" s="42">
        <v>0</v>
      </c>
      <c r="R4973" s="42">
        <v>0</v>
      </c>
      <c r="S4973" s="42">
        <f>N4973-R4973</f>
        <v>850</v>
      </c>
      <c r="T4973" s="38">
        <v>1002</v>
      </c>
      <c r="U4973" s="14">
        <f>S4973/H4973</f>
        <v>0.41666666666666669</v>
      </c>
      <c r="V4973" s="19"/>
      <c r="W4973" s="19"/>
      <c r="X4973" s="37" t="s">
        <v>3466</v>
      </c>
    </row>
    <row r="4974" spans="1:37" ht="16.5" customHeight="1">
      <c r="A4974" s="38">
        <v>540</v>
      </c>
      <c r="B4974" s="39">
        <v>10736</v>
      </c>
      <c r="C4974" s="38">
        <v>10321572</v>
      </c>
      <c r="D4974" s="40" t="s">
        <v>1461</v>
      </c>
      <c r="E4974" s="38">
        <v>1</v>
      </c>
      <c r="F4974" s="38">
        <v>60</v>
      </c>
      <c r="G4974" s="38" t="s">
        <v>36</v>
      </c>
      <c r="H4974" s="42">
        <v>83830.23</v>
      </c>
      <c r="I4974" s="55"/>
      <c r="J4974" s="44">
        <v>44074</v>
      </c>
      <c r="K4974" s="42">
        <v>1397.17</v>
      </c>
      <c r="L4974" s="42">
        <v>47503.78</v>
      </c>
      <c r="M4974" s="44">
        <v>45138</v>
      </c>
      <c r="N4974" s="42">
        <f>H4974-K4974-L4974</f>
        <v>34929.279999999999</v>
      </c>
      <c r="O4974" s="42">
        <v>0</v>
      </c>
      <c r="P4974" s="45">
        <v>0.13</v>
      </c>
      <c r="Q4974" s="42">
        <v>0</v>
      </c>
      <c r="R4974" s="42">
        <v>0</v>
      </c>
      <c r="S4974" s="42">
        <v>34929.279999999999</v>
      </c>
      <c r="T4974" s="38">
        <v>5000</v>
      </c>
      <c r="U4974" s="14">
        <f>S4974/H4974</f>
        <v>0.41666687542190928</v>
      </c>
      <c r="V4974" s="19"/>
      <c r="W4974" s="19"/>
      <c r="X4974" s="37" t="s">
        <v>3461</v>
      </c>
    </row>
    <row r="4975" spans="1:37" ht="16.5" customHeight="1">
      <c r="A4975" s="38">
        <v>34</v>
      </c>
      <c r="B4975" s="39">
        <v>20704</v>
      </c>
      <c r="C4975" s="38">
        <v>10322142</v>
      </c>
      <c r="D4975" s="40" t="s">
        <v>81</v>
      </c>
      <c r="E4975" s="46">
        <v>0.1</v>
      </c>
      <c r="F4975" s="38">
        <v>60</v>
      </c>
      <c r="G4975" s="38" t="s">
        <v>266</v>
      </c>
      <c r="H4975" s="42">
        <v>24170.71</v>
      </c>
      <c r="I4975" s="57"/>
      <c r="J4975" s="44">
        <v>44135</v>
      </c>
      <c r="K4975" s="42">
        <v>402.84</v>
      </c>
      <c r="L4975" s="42">
        <v>13696.73</v>
      </c>
      <c r="M4975" s="44">
        <v>45199</v>
      </c>
      <c r="N4975" s="42">
        <f>H4975-K4975-L4975</f>
        <v>10071.14</v>
      </c>
      <c r="O4975" s="42">
        <v>0</v>
      </c>
      <c r="P4975" s="45">
        <v>0.13</v>
      </c>
      <c r="Q4975" s="42">
        <v>0</v>
      </c>
      <c r="R4975" s="42">
        <v>0</v>
      </c>
      <c r="S4975" s="42">
        <f>N4975-R4975</f>
        <v>10071.14</v>
      </c>
      <c r="T4975" s="38">
        <v>2403</v>
      </c>
      <c r="U4975" s="14">
        <f>S4975/H4975</f>
        <v>0.4166671148675401</v>
      </c>
      <c r="V4975" s="19"/>
      <c r="W4975" s="19"/>
      <c r="X4975" s="37" t="s">
        <v>3466</v>
      </c>
    </row>
    <row r="4976" spans="1:37" ht="16.5" customHeight="1">
      <c r="A4976" s="38">
        <v>310</v>
      </c>
      <c r="B4976" s="39">
        <v>10741</v>
      </c>
      <c r="C4976" s="38">
        <v>10321678</v>
      </c>
      <c r="D4976" s="40" t="s">
        <v>1088</v>
      </c>
      <c r="E4976" s="38">
        <v>1</v>
      </c>
      <c r="F4976" s="38">
        <v>60</v>
      </c>
      <c r="G4976" s="38" t="s">
        <v>36</v>
      </c>
      <c r="H4976" s="42">
        <v>68122.39</v>
      </c>
      <c r="I4976" s="56"/>
      <c r="J4976" s="44">
        <v>44104</v>
      </c>
      <c r="K4976" s="42">
        <v>1135.3699999999999</v>
      </c>
      <c r="L4976" s="42">
        <v>38602.61</v>
      </c>
      <c r="M4976" s="44">
        <v>45169</v>
      </c>
      <c r="N4976" s="42">
        <f>H4976-K4976-L4976</f>
        <v>28384.410000000003</v>
      </c>
      <c r="O4976" s="42">
        <v>0</v>
      </c>
      <c r="P4976" s="45">
        <v>0.13</v>
      </c>
      <c r="Q4976" s="42">
        <v>0</v>
      </c>
      <c r="R4976" s="42">
        <v>0</v>
      </c>
      <c r="S4976" s="42">
        <f>N4976-R4976</f>
        <v>28384.410000000003</v>
      </c>
      <c r="T4976" s="38">
        <v>5000</v>
      </c>
      <c r="U4976" s="14">
        <f>S4976/H4976</f>
        <v>0.41666785325646977</v>
      </c>
      <c r="V4976" s="19"/>
      <c r="W4976" s="19"/>
      <c r="X4976" s="37" t="s">
        <v>3462</v>
      </c>
    </row>
    <row r="4977" spans="1:37" ht="16.5" customHeight="1">
      <c r="A4977" s="38">
        <v>935</v>
      </c>
      <c r="B4977" s="39">
        <v>10800</v>
      </c>
      <c r="C4977" s="38">
        <v>10330730</v>
      </c>
      <c r="D4977" s="40" t="s">
        <v>229</v>
      </c>
      <c r="E4977" s="38">
        <v>1</v>
      </c>
      <c r="F4977" s="38">
        <v>36</v>
      </c>
      <c r="G4977" s="38" t="s">
        <v>33</v>
      </c>
      <c r="H4977" s="42">
        <v>1634.55</v>
      </c>
      <c r="I4977" s="2"/>
      <c r="J4977" s="44">
        <v>44377</v>
      </c>
      <c r="K4977" s="42">
        <v>45.4</v>
      </c>
      <c r="L4977" s="42">
        <v>908.07</v>
      </c>
      <c r="M4977" s="44">
        <v>45016</v>
      </c>
      <c r="N4977" s="42">
        <f>H4977-K4977-L4977</f>
        <v>681.07999999999981</v>
      </c>
      <c r="O4977" s="42">
        <v>0</v>
      </c>
      <c r="P4977" s="45">
        <v>0.13</v>
      </c>
      <c r="Q4977" s="42">
        <v>0</v>
      </c>
      <c r="R4977" s="42">
        <v>0</v>
      </c>
      <c r="S4977" s="42">
        <f>N4977-R4977</f>
        <v>681.07999999999981</v>
      </c>
      <c r="T4977" s="38">
        <v>2505</v>
      </c>
      <c r="U4977" s="14">
        <f>S4977/H4977</f>
        <v>0.41667737297727192</v>
      </c>
      <c r="V4977" s="19"/>
      <c r="W4977" s="19"/>
      <c r="X4977" s="37" t="s">
        <v>3465</v>
      </c>
    </row>
    <row r="4978" spans="1:37" ht="16.5" customHeight="1">
      <c r="A4978" s="38">
        <v>394</v>
      </c>
      <c r="B4978" s="39">
        <v>40704</v>
      </c>
      <c r="C4978" s="38">
        <v>10322095</v>
      </c>
      <c r="D4978" s="40" t="s">
        <v>898</v>
      </c>
      <c r="E4978" s="58">
        <v>1</v>
      </c>
      <c r="F4978" s="38">
        <v>60</v>
      </c>
      <c r="G4978" s="38" t="s">
        <v>36</v>
      </c>
      <c r="H4978" s="42">
        <v>2577.7800000000002</v>
      </c>
      <c r="I4978" s="57"/>
      <c r="J4978" s="44">
        <v>44135</v>
      </c>
      <c r="K4978" s="42">
        <v>42.96</v>
      </c>
      <c r="L4978" s="42">
        <v>1460.67</v>
      </c>
      <c r="M4978" s="44">
        <v>45199</v>
      </c>
      <c r="N4978" s="42">
        <f>H4978-K4978-L4978</f>
        <v>1074.1500000000001</v>
      </c>
      <c r="O4978" s="42">
        <v>0</v>
      </c>
      <c r="P4978" s="45">
        <v>0.13</v>
      </c>
      <c r="Q4978" s="42">
        <v>0</v>
      </c>
      <c r="R4978" s="42">
        <v>0</v>
      </c>
      <c r="S4978" s="42">
        <f>N4978-R4978</f>
        <v>1074.1500000000001</v>
      </c>
      <c r="T4978" s="38">
        <v>2101</v>
      </c>
      <c r="U4978" s="14">
        <f>S4978/H4978</f>
        <v>0.41669576146917114</v>
      </c>
      <c r="V4978" s="19"/>
      <c r="W4978" s="19"/>
      <c r="X4978" s="37" t="s">
        <v>3463</v>
      </c>
    </row>
    <row r="4979" spans="1:37" ht="16.5" customHeight="1">
      <c r="A4979" s="38">
        <v>70</v>
      </c>
      <c r="B4979" s="39">
        <v>10744</v>
      </c>
      <c r="C4979" s="38">
        <v>10293834</v>
      </c>
      <c r="D4979" s="40" t="s">
        <v>2390</v>
      </c>
      <c r="E4979" s="38">
        <v>6</v>
      </c>
      <c r="F4979" s="38">
        <v>93</v>
      </c>
      <c r="G4979" s="38" t="s">
        <v>21</v>
      </c>
      <c r="H4979" s="42">
        <v>1523.76</v>
      </c>
      <c r="I4979" s="2"/>
      <c r="J4979" s="44">
        <v>43829</v>
      </c>
      <c r="K4979" s="42">
        <v>0</v>
      </c>
      <c r="L4979" s="42">
        <v>622.59</v>
      </c>
      <c r="M4979" s="44">
        <v>45046</v>
      </c>
      <c r="N4979" s="42">
        <f>H4979-K4979-L4979</f>
        <v>901.17</v>
      </c>
      <c r="O4979" s="42">
        <v>300</v>
      </c>
      <c r="P4979" s="45">
        <v>0.13</v>
      </c>
      <c r="Q4979" s="42">
        <v>34.51</v>
      </c>
      <c r="R4979" s="42">
        <v>265.49</v>
      </c>
      <c r="S4979" s="42">
        <v>635.67999999999995</v>
      </c>
      <c r="T4979" s="38">
        <v>5000</v>
      </c>
      <c r="U4979" s="14">
        <f>S4979/H4979</f>
        <v>0.41717855830314482</v>
      </c>
      <c r="V4979" s="19"/>
      <c r="W4979" s="19"/>
      <c r="X4979" s="37" t="s">
        <v>3463</v>
      </c>
    </row>
    <row r="4980" spans="1:37" ht="16.5" customHeight="1">
      <c r="A4980" s="38">
        <v>17</v>
      </c>
      <c r="B4980" s="39">
        <v>10734</v>
      </c>
      <c r="C4980" s="38">
        <v>10299051</v>
      </c>
      <c r="D4980" s="40" t="s">
        <v>2855</v>
      </c>
      <c r="E4980" s="38">
        <v>5</v>
      </c>
      <c r="F4980" s="38">
        <v>84</v>
      </c>
      <c r="G4980" s="38" t="s">
        <v>23</v>
      </c>
      <c r="H4980" s="42">
        <v>4393.1499999999996</v>
      </c>
      <c r="I4980" s="2"/>
      <c r="J4980" s="44">
        <v>43309</v>
      </c>
      <c r="K4980" s="42">
        <v>0</v>
      </c>
      <c r="L4980" s="42">
        <v>2559.7800000000002</v>
      </c>
      <c r="M4980" s="44">
        <v>44985</v>
      </c>
      <c r="N4980" s="42">
        <f>H4980-K4980-L4980</f>
        <v>1833.3699999999994</v>
      </c>
      <c r="O4980" s="42">
        <v>0</v>
      </c>
      <c r="P4980" s="45">
        <v>0.13</v>
      </c>
      <c r="Q4980" s="42">
        <v>0</v>
      </c>
      <c r="R4980" s="42">
        <v>0</v>
      </c>
      <c r="S4980" s="42">
        <f>N4980-R4980</f>
        <v>1833.3699999999994</v>
      </c>
      <c r="T4980" s="38">
        <v>2108</v>
      </c>
      <c r="U4980" s="14">
        <f>S4980/H4980</f>
        <v>0.41732469867862459</v>
      </c>
      <c r="V4980" s="19"/>
      <c r="W4980" s="19"/>
      <c r="X4980" s="37" t="s">
        <v>3460</v>
      </c>
    </row>
    <row r="4981" spans="1:37" ht="16.5" customHeight="1">
      <c r="A4981" s="38">
        <v>229</v>
      </c>
      <c r="B4981" s="39">
        <v>10741</v>
      </c>
      <c r="C4981" s="38">
        <v>10282521</v>
      </c>
      <c r="D4981" s="40" t="s">
        <v>1515</v>
      </c>
      <c r="E4981" s="38">
        <v>4</v>
      </c>
      <c r="F4981" s="38">
        <v>64</v>
      </c>
      <c r="G4981" s="38" t="s">
        <v>23</v>
      </c>
      <c r="H4981" s="42">
        <v>4077.88</v>
      </c>
      <c r="I4981" s="55"/>
      <c r="J4981" s="44">
        <v>43915</v>
      </c>
      <c r="K4981" s="42">
        <v>0</v>
      </c>
      <c r="L4981" s="42">
        <v>2376.0700000000002</v>
      </c>
      <c r="M4981" s="44">
        <v>45138</v>
      </c>
      <c r="N4981" s="42">
        <f>H4981-K4981-L4981</f>
        <v>1701.81</v>
      </c>
      <c r="O4981" s="42">
        <v>0</v>
      </c>
      <c r="P4981" s="45">
        <v>0.13</v>
      </c>
      <c r="Q4981" s="42">
        <v>0</v>
      </c>
      <c r="R4981" s="42">
        <v>0</v>
      </c>
      <c r="S4981" s="42">
        <f>N4981-R4981</f>
        <v>1701.81</v>
      </c>
      <c r="T4981" s="38">
        <v>2101</v>
      </c>
      <c r="U4981" s="14">
        <f>S4981/H4981</f>
        <v>0.41732714057304282</v>
      </c>
      <c r="V4981" s="19"/>
      <c r="W4981" s="19"/>
      <c r="X4981" s="37" t="s">
        <v>3462</v>
      </c>
    </row>
    <row r="4982" spans="1:37" ht="16.5" customHeight="1">
      <c r="A4982" s="38">
        <v>18</v>
      </c>
      <c r="B4982" s="39">
        <v>10734</v>
      </c>
      <c r="C4982" s="38">
        <v>10299052</v>
      </c>
      <c r="D4982" s="40" t="s">
        <v>2856</v>
      </c>
      <c r="E4982" s="38">
        <v>5</v>
      </c>
      <c r="F4982" s="38">
        <v>84</v>
      </c>
      <c r="G4982" s="38" t="s">
        <v>23</v>
      </c>
      <c r="H4982" s="42">
        <v>7145.3</v>
      </c>
      <c r="I4982" s="2"/>
      <c r="J4982" s="44">
        <v>43309</v>
      </c>
      <c r="K4982" s="42">
        <v>0</v>
      </c>
      <c r="L4982" s="42">
        <v>4163.37</v>
      </c>
      <c r="M4982" s="44">
        <v>44985</v>
      </c>
      <c r="N4982" s="42">
        <f>H4982-K4982-L4982</f>
        <v>2981.9300000000003</v>
      </c>
      <c r="O4982" s="42">
        <v>0</v>
      </c>
      <c r="P4982" s="45">
        <v>0.13</v>
      </c>
      <c r="Q4982" s="42">
        <v>0</v>
      </c>
      <c r="R4982" s="42">
        <v>0</v>
      </c>
      <c r="S4982" s="42">
        <f>N4982-R4982</f>
        <v>2981.9300000000003</v>
      </c>
      <c r="T4982" s="38">
        <v>2108</v>
      </c>
      <c r="U4982" s="14">
        <f>S4982/H4982</f>
        <v>0.4173274740038907</v>
      </c>
      <c r="V4982" s="19"/>
      <c r="W4982" s="19"/>
      <c r="X4982" s="37" t="s">
        <v>3460</v>
      </c>
    </row>
    <row r="4983" spans="1:37" ht="16.5" customHeight="1">
      <c r="A4983" s="38">
        <v>2</v>
      </c>
      <c r="B4983" s="39">
        <v>10711</v>
      </c>
      <c r="C4983" s="38">
        <v>10282956</v>
      </c>
      <c r="D4983" s="40" t="s">
        <v>2311</v>
      </c>
      <c r="E4983" s="38">
        <v>5</v>
      </c>
      <c r="F4983" s="38">
        <v>84</v>
      </c>
      <c r="G4983" s="38" t="s">
        <v>23</v>
      </c>
      <c r="H4983" s="42">
        <v>9829.0499999999993</v>
      </c>
      <c r="I4983" s="2"/>
      <c r="J4983" s="44">
        <v>43309</v>
      </c>
      <c r="K4983" s="42">
        <v>0</v>
      </c>
      <c r="L4983" s="42">
        <v>5727.06</v>
      </c>
      <c r="M4983" s="44">
        <v>44985</v>
      </c>
      <c r="N4983" s="42">
        <f>H4983-K4983-L4983</f>
        <v>4101.9899999999989</v>
      </c>
      <c r="O4983" s="42">
        <v>0</v>
      </c>
      <c r="P4983" s="45">
        <v>0.13</v>
      </c>
      <c r="Q4983" s="42">
        <v>0</v>
      </c>
      <c r="R4983" s="42">
        <v>0</v>
      </c>
      <c r="S4983" s="42">
        <f>N4983-R4983</f>
        <v>4101.9899999999989</v>
      </c>
      <c r="T4983" s="38">
        <v>2506</v>
      </c>
      <c r="U4983" s="14">
        <f>S4983/H4983</f>
        <v>0.41733331298548682</v>
      </c>
      <c r="V4983" s="19"/>
      <c r="W4983" s="19"/>
      <c r="X4983" s="37" t="s">
        <v>3457</v>
      </c>
    </row>
    <row r="4984" spans="1:37" ht="16.5" customHeight="1">
      <c r="A4984" s="38">
        <v>10</v>
      </c>
      <c r="B4984" s="39">
        <v>10800</v>
      </c>
      <c r="C4984" s="38">
        <v>10314829</v>
      </c>
      <c r="D4984" s="40" t="s">
        <v>2461</v>
      </c>
      <c r="E4984" s="38">
        <v>1</v>
      </c>
      <c r="F4984" s="38">
        <v>120</v>
      </c>
      <c r="G4984" s="38" t="s">
        <v>21</v>
      </c>
      <c r="H4984" s="42">
        <v>145709.29</v>
      </c>
      <c r="I4984" s="2"/>
      <c r="J4984" s="44">
        <v>43131</v>
      </c>
      <c r="K4984" s="42">
        <v>0</v>
      </c>
      <c r="L4984" s="42">
        <v>71518.899999999994</v>
      </c>
      <c r="M4984" s="44">
        <v>45016</v>
      </c>
      <c r="N4984" s="42">
        <f>H4984-K4984-L4984</f>
        <v>74190.390000000014</v>
      </c>
      <c r="O4984" s="42">
        <v>15000</v>
      </c>
      <c r="P4984" s="45">
        <v>0.13</v>
      </c>
      <c r="Q4984" s="42">
        <v>1725.66</v>
      </c>
      <c r="R4984" s="42">
        <v>13274.34</v>
      </c>
      <c r="S4984" s="42">
        <f>N4984-R4984</f>
        <v>60916.050000000017</v>
      </c>
      <c r="T4984" s="38">
        <v>2505</v>
      </c>
      <c r="U4984" s="14">
        <f>S4984/H4984</f>
        <v>0.41806565662354139</v>
      </c>
      <c r="V4984" s="19"/>
      <c r="W4984" s="19"/>
      <c r="X4984" s="37" t="s">
        <v>3465</v>
      </c>
    </row>
    <row r="4985" spans="1:37" ht="16.5" customHeight="1">
      <c r="A4985" s="38">
        <v>23</v>
      </c>
      <c r="B4985" s="39">
        <v>10704</v>
      </c>
      <c r="C4985" s="38">
        <v>10280030</v>
      </c>
      <c r="D4985" s="40" t="s">
        <v>1069</v>
      </c>
      <c r="E4985" s="38">
        <v>50</v>
      </c>
      <c r="F4985" s="38">
        <v>62</v>
      </c>
      <c r="G4985" s="38" t="s">
        <v>23</v>
      </c>
      <c r="H4985" s="42">
        <v>1034.57</v>
      </c>
      <c r="I4985" s="53"/>
      <c r="J4985" s="44">
        <v>43977</v>
      </c>
      <c r="K4985" s="42">
        <v>0</v>
      </c>
      <c r="L4985" s="42">
        <v>597.49</v>
      </c>
      <c r="M4985" s="44">
        <v>45138</v>
      </c>
      <c r="N4985" s="42">
        <f>H4985-K4985-L4985</f>
        <v>437.07999999999993</v>
      </c>
      <c r="O4985" s="42">
        <v>5</v>
      </c>
      <c r="P4985" s="45">
        <v>0.13</v>
      </c>
      <c r="Q4985" s="42">
        <v>0.57999999999999996</v>
      </c>
      <c r="R4985" s="42">
        <v>4.42</v>
      </c>
      <c r="S4985" s="42">
        <v>432.66</v>
      </c>
      <c r="T4985" s="38">
        <v>5000</v>
      </c>
      <c r="U4985" s="14">
        <f>S4985/H4985</f>
        <v>0.41820273156963766</v>
      </c>
      <c r="V4985" s="19"/>
      <c r="W4985" s="19"/>
      <c r="X4985" s="37" t="s">
        <v>3455</v>
      </c>
    </row>
    <row r="4986" spans="1:37" ht="16.5" customHeight="1">
      <c r="A4986" s="38">
        <v>1157</v>
      </c>
      <c r="B4986" s="39">
        <v>10800</v>
      </c>
      <c r="C4986" s="38">
        <v>10315956</v>
      </c>
      <c r="D4986" s="40" t="s">
        <v>1201</v>
      </c>
      <c r="E4986" s="58">
        <v>1</v>
      </c>
      <c r="F4986" s="38">
        <v>120</v>
      </c>
      <c r="G4986" s="38" t="s">
        <v>21</v>
      </c>
      <c r="H4986" s="42">
        <v>5000</v>
      </c>
      <c r="I4986" s="61"/>
      <c r="J4986" s="44">
        <v>43216</v>
      </c>
      <c r="K4986" s="42">
        <v>0</v>
      </c>
      <c r="L4986" s="42">
        <v>2691.73</v>
      </c>
      <c r="M4986" s="44">
        <v>45281</v>
      </c>
      <c r="N4986" s="42">
        <v>2308.27</v>
      </c>
      <c r="O4986" s="42">
        <v>245.37</v>
      </c>
      <c r="P4986" s="45">
        <f>IF(J4986&lt;DATEVALUE("2009-1-1"),3%,13%)</f>
        <v>0.13</v>
      </c>
      <c r="Q4986" s="42">
        <f>IF(P4986=13%,ROUND(O4986/(1+P4986)*P4986,2),ROUND(O4986/(1+0.03)*0.02,2))</f>
        <v>28.23</v>
      </c>
      <c r="R4986" s="42">
        <f>O4986-Q4986</f>
        <v>217.14000000000001</v>
      </c>
      <c r="S4986" s="42">
        <f>N4986-R4986</f>
        <v>2091.13</v>
      </c>
      <c r="T4986" s="38">
        <v>2505</v>
      </c>
      <c r="U4986" s="14">
        <f>S4986/H4986</f>
        <v>0.41822600000000004</v>
      </c>
      <c r="V4986" s="19"/>
      <c r="W4986" s="19"/>
      <c r="X4986" s="37" t="s">
        <v>3465</v>
      </c>
    </row>
    <row r="4987" spans="1:37" ht="16.5" customHeight="1">
      <c r="A4987" s="38">
        <v>346</v>
      </c>
      <c r="B4987" s="39">
        <v>40712</v>
      </c>
      <c r="C4987" s="38">
        <v>10302667</v>
      </c>
      <c r="D4987" s="40" t="s">
        <v>1610</v>
      </c>
      <c r="E4987" s="38">
        <v>1</v>
      </c>
      <c r="F4987" s="38">
        <v>62</v>
      </c>
      <c r="G4987" s="38" t="s">
        <v>23</v>
      </c>
      <c r="H4987" s="42">
        <v>981.2</v>
      </c>
      <c r="I4987" s="55"/>
      <c r="J4987" s="44">
        <v>43977</v>
      </c>
      <c r="K4987" s="42">
        <v>0</v>
      </c>
      <c r="L4987" s="42">
        <v>568.89</v>
      </c>
      <c r="M4987" s="44">
        <v>45138</v>
      </c>
      <c r="N4987" s="42">
        <f>H4987-K4987-L4987</f>
        <v>412.31000000000006</v>
      </c>
      <c r="O4987" s="42">
        <v>0</v>
      </c>
      <c r="P4987" s="45">
        <v>0.13</v>
      </c>
      <c r="Q4987" s="42">
        <v>0</v>
      </c>
      <c r="R4987" s="42">
        <v>0</v>
      </c>
      <c r="S4987" s="42">
        <v>412.31</v>
      </c>
      <c r="T4987" s="38">
        <v>2101</v>
      </c>
      <c r="U4987" s="14">
        <f>S4987/H4987</f>
        <v>0.42020994700366898</v>
      </c>
      <c r="V4987" s="19"/>
      <c r="W4987" s="19"/>
      <c r="X4987" s="37" t="s">
        <v>3467</v>
      </c>
    </row>
    <row r="4988" spans="1:37" ht="16.5" customHeight="1">
      <c r="A4988" s="38">
        <v>345</v>
      </c>
      <c r="B4988" s="39">
        <v>40712</v>
      </c>
      <c r="C4988" s="38">
        <v>10302665</v>
      </c>
      <c r="D4988" s="40" t="s">
        <v>647</v>
      </c>
      <c r="E4988" s="38">
        <v>2</v>
      </c>
      <c r="F4988" s="38">
        <v>62</v>
      </c>
      <c r="G4988" s="38" t="s">
        <v>23</v>
      </c>
      <c r="H4988" s="42">
        <v>2332.73</v>
      </c>
      <c r="I4988" s="55"/>
      <c r="J4988" s="44">
        <v>43977</v>
      </c>
      <c r="K4988" s="42">
        <v>0</v>
      </c>
      <c r="L4988" s="42">
        <v>1352.42</v>
      </c>
      <c r="M4988" s="44">
        <v>45138</v>
      </c>
      <c r="N4988" s="42">
        <f>H4988-K4988-L4988</f>
        <v>980.31</v>
      </c>
      <c r="O4988" s="42">
        <v>0</v>
      </c>
      <c r="P4988" s="45">
        <v>0.13</v>
      </c>
      <c r="Q4988" s="42">
        <v>0</v>
      </c>
      <c r="R4988" s="42">
        <v>0</v>
      </c>
      <c r="S4988" s="42">
        <v>980.31</v>
      </c>
      <c r="T4988" s="38">
        <v>2101</v>
      </c>
      <c r="U4988" s="14">
        <f>S4988/H4988</f>
        <v>0.42024151959292327</v>
      </c>
      <c r="V4988" s="19"/>
      <c r="W4988" s="19"/>
      <c r="X4988" s="37" t="s">
        <v>3467</v>
      </c>
    </row>
    <row r="4989" spans="1:37" ht="16.5" customHeight="1">
      <c r="A4989" s="38">
        <v>23</v>
      </c>
      <c r="B4989" s="39">
        <v>10705</v>
      </c>
      <c r="C4989" s="38">
        <v>10279228</v>
      </c>
      <c r="D4989" s="40" t="s">
        <v>87</v>
      </c>
      <c r="E4989" s="38">
        <v>5</v>
      </c>
      <c r="F4989" s="38">
        <v>81</v>
      </c>
      <c r="G4989" s="38" t="s">
        <v>23</v>
      </c>
      <c r="H4989" s="42">
        <v>9829.0499999999993</v>
      </c>
      <c r="I4989" s="2"/>
      <c r="J4989" s="44">
        <v>43401</v>
      </c>
      <c r="K4989" s="42">
        <v>0</v>
      </c>
      <c r="L4989" s="42">
        <v>5697.8</v>
      </c>
      <c r="M4989" s="44">
        <v>45077</v>
      </c>
      <c r="N4989" s="42">
        <f>H4989-K4989-L4989</f>
        <v>4131.2499999999991</v>
      </c>
      <c r="O4989" s="42">
        <v>0</v>
      </c>
      <c r="P4989" s="45">
        <v>0.13</v>
      </c>
      <c r="Q4989" s="42">
        <v>0</v>
      </c>
      <c r="R4989" s="42">
        <v>0</v>
      </c>
      <c r="S4989" s="42">
        <v>4131.25</v>
      </c>
      <c r="T4989" s="38">
        <v>2506</v>
      </c>
      <c r="U4989" s="14">
        <f>S4989/H4989</f>
        <v>0.42031020291889859</v>
      </c>
      <c r="V4989" s="19"/>
      <c r="W4989" s="19"/>
      <c r="X4989" s="37" t="s">
        <v>3456</v>
      </c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</row>
    <row r="4990" spans="1:37" ht="16.5" customHeight="1">
      <c r="A4990" s="38">
        <v>43</v>
      </c>
      <c r="B4990" s="39">
        <v>10501</v>
      </c>
      <c r="C4990" s="38">
        <v>10369591</v>
      </c>
      <c r="D4990" s="40" t="s">
        <v>77</v>
      </c>
      <c r="E4990" s="38">
        <v>10</v>
      </c>
      <c r="F4990" s="38">
        <v>81</v>
      </c>
      <c r="G4990" s="38" t="s">
        <v>23</v>
      </c>
      <c r="H4990" s="42">
        <v>5210</v>
      </c>
      <c r="I4990" s="2"/>
      <c r="J4990" s="44">
        <v>43401</v>
      </c>
      <c r="K4990" s="42">
        <v>0</v>
      </c>
      <c r="L4990" s="42">
        <v>3020.18</v>
      </c>
      <c r="M4990" s="44">
        <v>45077</v>
      </c>
      <c r="N4990" s="42">
        <f>H4990-K4990-L4990</f>
        <v>2189.8200000000002</v>
      </c>
      <c r="O4990" s="42">
        <v>0</v>
      </c>
      <c r="P4990" s="45">
        <v>0.13</v>
      </c>
      <c r="Q4990" s="42">
        <v>0</v>
      </c>
      <c r="R4990" s="42">
        <v>0</v>
      </c>
      <c r="S4990" s="42">
        <v>2189.8200000000002</v>
      </c>
      <c r="T4990" s="38">
        <v>2506</v>
      </c>
      <c r="U4990" s="14">
        <f>S4990/H4990</f>
        <v>0.42031094049904033</v>
      </c>
      <c r="V4990" s="19"/>
      <c r="W4990" s="19"/>
      <c r="X4990" s="37" t="s">
        <v>3479</v>
      </c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</row>
    <row r="4991" spans="1:37" ht="16.5" customHeight="1">
      <c r="A4991" s="38">
        <v>593</v>
      </c>
      <c r="B4991" s="39">
        <v>10736</v>
      </c>
      <c r="C4991" s="38">
        <v>10284228</v>
      </c>
      <c r="D4991" s="40" t="s">
        <v>1488</v>
      </c>
      <c r="E4991" s="38">
        <v>1</v>
      </c>
      <c r="F4991" s="38">
        <v>120</v>
      </c>
      <c r="G4991" s="38" t="s">
        <v>262</v>
      </c>
      <c r="H4991" s="42">
        <v>49506.09</v>
      </c>
      <c r="I4991" s="55"/>
      <c r="J4991" s="44">
        <v>42914</v>
      </c>
      <c r="K4991" s="42">
        <v>0</v>
      </c>
      <c r="L4991" s="42">
        <v>28610.25</v>
      </c>
      <c r="M4991" s="44">
        <v>45138</v>
      </c>
      <c r="N4991" s="42">
        <f>H4991-K4991-L4991</f>
        <v>20895.839999999997</v>
      </c>
      <c r="O4991" s="42">
        <v>5</v>
      </c>
      <c r="P4991" s="45">
        <v>0.13</v>
      </c>
      <c r="Q4991" s="42">
        <v>0.57999999999999996</v>
      </c>
      <c r="R4991" s="42">
        <v>4.42</v>
      </c>
      <c r="S4991" s="42">
        <v>20891.419999999998</v>
      </c>
      <c r="T4991" s="38">
        <v>5000</v>
      </c>
      <c r="U4991" s="14">
        <f>S4991/H4991</f>
        <v>0.42199697047373363</v>
      </c>
      <c r="V4991" s="19"/>
      <c r="W4991" s="19"/>
      <c r="X4991" s="37" t="s">
        <v>3461</v>
      </c>
    </row>
    <row r="4992" spans="1:37" ht="16.5" customHeight="1">
      <c r="A4992" s="38">
        <v>1</v>
      </c>
      <c r="B4992" s="39">
        <v>10700</v>
      </c>
      <c r="C4992" s="38">
        <v>10275422</v>
      </c>
      <c r="D4992" s="40" t="s">
        <v>2844</v>
      </c>
      <c r="E4992" s="41">
        <v>12</v>
      </c>
      <c r="F4992" s="38">
        <v>86</v>
      </c>
      <c r="G4992" s="38" t="s">
        <v>23</v>
      </c>
      <c r="H4992" s="42">
        <v>23589.72</v>
      </c>
      <c r="I4992" s="43"/>
      <c r="J4992" s="44">
        <v>43247</v>
      </c>
      <c r="K4992" s="42">
        <v>0</v>
      </c>
      <c r="L4992" s="42">
        <v>13632.87</v>
      </c>
      <c r="M4992" s="44">
        <v>44957</v>
      </c>
      <c r="N4992" s="42">
        <f>H4992-K4992-L4992</f>
        <v>9956.85</v>
      </c>
      <c r="O4992" s="42">
        <v>0</v>
      </c>
      <c r="P4992" s="45">
        <v>0.13</v>
      </c>
      <c r="Q4992" s="42">
        <v>0</v>
      </c>
      <c r="R4992" s="42">
        <v>0</v>
      </c>
      <c r="S4992" s="42">
        <f>N4992-R4992</f>
        <v>9956.85</v>
      </c>
      <c r="T4992" s="38">
        <v>2506</v>
      </c>
      <c r="U4992" s="14">
        <f>S4992/H4992</f>
        <v>0.42208428077993293</v>
      </c>
      <c r="V4992" s="19"/>
      <c r="W4992" s="19"/>
      <c r="X4992" s="37" t="s">
        <v>3455</v>
      </c>
      <c r="Y4992" s="20"/>
      <c r="Z4992" s="20"/>
      <c r="AA4992" s="20"/>
      <c r="AB4992" s="20"/>
      <c r="AC4992" s="20"/>
      <c r="AD4992" s="20"/>
      <c r="AE4992" s="20"/>
      <c r="AF4992" s="20"/>
      <c r="AG4992" s="20"/>
      <c r="AH4992" s="20"/>
      <c r="AI4992" s="20"/>
      <c r="AJ4992" s="20"/>
    </row>
    <row r="4993" spans="1:37" ht="16.5" customHeight="1">
      <c r="A4993" s="38">
        <v>186</v>
      </c>
      <c r="B4993" s="39">
        <v>10730</v>
      </c>
      <c r="C4993" s="38">
        <v>10290469</v>
      </c>
      <c r="D4993" s="40" t="s">
        <v>364</v>
      </c>
      <c r="E4993" s="58">
        <v>8</v>
      </c>
      <c r="F4993" s="38">
        <v>120</v>
      </c>
      <c r="G4993" s="38" t="s">
        <v>21</v>
      </c>
      <c r="H4993" s="42">
        <v>9841.2800000000007</v>
      </c>
      <c r="I4993" s="57"/>
      <c r="J4993" s="44">
        <v>42976</v>
      </c>
      <c r="K4993" s="42">
        <v>0</v>
      </c>
      <c r="L4993" s="42">
        <v>5687.43</v>
      </c>
      <c r="M4993" s="44">
        <v>45199</v>
      </c>
      <c r="N4993" s="42">
        <f>H4993-K4993-L4993</f>
        <v>4153.8500000000004</v>
      </c>
      <c r="O4993" s="42">
        <v>0</v>
      </c>
      <c r="P4993" s="45">
        <v>0.13</v>
      </c>
      <c r="Q4993" s="42">
        <v>0</v>
      </c>
      <c r="R4993" s="42">
        <v>0</v>
      </c>
      <c r="S4993" s="42">
        <f>N4993-R4993</f>
        <v>4153.8500000000004</v>
      </c>
      <c r="T4993" s="38">
        <v>2002</v>
      </c>
      <c r="U4993" s="14">
        <f>S4993/H4993</f>
        <v>0.4220843223645705</v>
      </c>
      <c r="V4993" s="19"/>
      <c r="W4993" s="19"/>
      <c r="X4993" s="37" t="s">
        <v>3459</v>
      </c>
    </row>
    <row r="4994" spans="1:37" ht="16.5" customHeight="1">
      <c r="A4994" s="38">
        <v>90</v>
      </c>
      <c r="B4994" s="39">
        <v>10755</v>
      </c>
      <c r="C4994" s="38">
        <v>10286654</v>
      </c>
      <c r="D4994" s="40" t="s">
        <v>670</v>
      </c>
      <c r="E4994" s="38">
        <v>1</v>
      </c>
      <c r="F4994" s="38">
        <v>102</v>
      </c>
      <c r="G4994" s="38" t="s">
        <v>21</v>
      </c>
      <c r="H4994" s="42">
        <v>5950.93</v>
      </c>
      <c r="I4994" s="57"/>
      <c r="J4994" s="44">
        <v>43311</v>
      </c>
      <c r="K4994" s="42">
        <v>0</v>
      </c>
      <c r="L4994" s="42">
        <v>3436.51</v>
      </c>
      <c r="M4994" s="44">
        <v>45199</v>
      </c>
      <c r="N4994" s="42">
        <v>2514.42</v>
      </c>
      <c r="O4994" s="42">
        <v>0</v>
      </c>
      <c r="P4994" s="45">
        <v>0.13</v>
      </c>
      <c r="Q4994" s="42">
        <v>0</v>
      </c>
      <c r="R4994" s="42">
        <v>0</v>
      </c>
      <c r="S4994" s="42">
        <v>2514.42</v>
      </c>
      <c r="T4994" s="38">
        <v>5000</v>
      </c>
      <c r="U4994" s="14">
        <f>S4994/H4994</f>
        <v>0.42252555482924514</v>
      </c>
      <c r="V4994" s="19"/>
      <c r="W4994" s="19"/>
      <c r="X4994" s="37" t="s">
        <v>3464</v>
      </c>
    </row>
    <row r="4995" spans="1:37" ht="16.5" customHeight="1">
      <c r="A4995" s="38">
        <v>47</v>
      </c>
      <c r="B4995" s="39">
        <v>10736</v>
      </c>
      <c r="C4995" s="38">
        <v>10283118</v>
      </c>
      <c r="D4995" s="40" t="s">
        <v>1855</v>
      </c>
      <c r="E4995" s="31">
        <v>100</v>
      </c>
      <c r="F4995" s="38">
        <v>67</v>
      </c>
      <c r="G4995" s="38" t="s">
        <v>23</v>
      </c>
      <c r="H4995" s="42">
        <v>2413</v>
      </c>
      <c r="I4995" s="49"/>
      <c r="J4995" s="44">
        <v>43827</v>
      </c>
      <c r="K4995" s="42">
        <v>0</v>
      </c>
      <c r="L4995" s="42">
        <v>1392.95</v>
      </c>
      <c r="M4995" s="44">
        <v>45107</v>
      </c>
      <c r="N4995" s="42">
        <f>H4995-K4995-L4995</f>
        <v>1020.05</v>
      </c>
      <c r="O4995" s="42">
        <v>0</v>
      </c>
      <c r="P4995" s="45">
        <v>0.13</v>
      </c>
      <c r="Q4995" s="42">
        <v>0</v>
      </c>
      <c r="R4995" s="42">
        <v>0</v>
      </c>
      <c r="S4995" s="42">
        <f>N4995-R4995</f>
        <v>1020.05</v>
      </c>
      <c r="T4995" s="38">
        <v>2506</v>
      </c>
      <c r="U4995" s="14">
        <f>S4995/H4995</f>
        <v>0.42273104019892249</v>
      </c>
      <c r="V4995" s="19"/>
      <c r="W4995" s="19"/>
      <c r="X4995" s="37" t="s">
        <v>3461</v>
      </c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</row>
    <row r="4996" spans="1:37" ht="16.5" customHeight="1">
      <c r="A4996" s="38">
        <v>48</v>
      </c>
      <c r="B4996" s="39">
        <v>10736</v>
      </c>
      <c r="C4996" s="38">
        <v>10283120</v>
      </c>
      <c r="D4996" s="40" t="s">
        <v>1512</v>
      </c>
      <c r="E4996" s="31">
        <v>40</v>
      </c>
      <c r="F4996" s="38">
        <v>67</v>
      </c>
      <c r="G4996" s="38" t="s">
        <v>23</v>
      </c>
      <c r="H4996" s="42">
        <v>78632.399999999994</v>
      </c>
      <c r="I4996" s="49"/>
      <c r="J4996" s="44">
        <v>43827</v>
      </c>
      <c r="K4996" s="42">
        <v>0</v>
      </c>
      <c r="L4996" s="42">
        <v>45391.16</v>
      </c>
      <c r="M4996" s="44">
        <v>45107</v>
      </c>
      <c r="N4996" s="42">
        <f>H4996-K4996-L4996</f>
        <v>33241.239999999991</v>
      </c>
      <c r="O4996" s="42">
        <v>0</v>
      </c>
      <c r="P4996" s="45">
        <v>0.13</v>
      </c>
      <c r="Q4996" s="42">
        <v>0</v>
      </c>
      <c r="R4996" s="42">
        <v>0</v>
      </c>
      <c r="S4996" s="42">
        <f>N4996-R4996</f>
        <v>33241.239999999991</v>
      </c>
      <c r="T4996" s="38">
        <v>2506</v>
      </c>
      <c r="U4996" s="14">
        <f>S4996/H4996</f>
        <v>0.42274227926401831</v>
      </c>
      <c r="V4996" s="19"/>
      <c r="W4996" s="19"/>
      <c r="X4996" s="37" t="s">
        <v>3461</v>
      </c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</row>
    <row r="4997" spans="1:37" ht="16.5" customHeight="1">
      <c r="A4997" s="38">
        <v>49</v>
      </c>
      <c r="B4997" s="39">
        <v>10736</v>
      </c>
      <c r="C4997" s="38">
        <v>10283121</v>
      </c>
      <c r="D4997" s="40" t="s">
        <v>1856</v>
      </c>
      <c r="E4997" s="31">
        <v>1</v>
      </c>
      <c r="F4997" s="38">
        <v>67</v>
      </c>
      <c r="G4997" s="38" t="s">
        <v>23</v>
      </c>
      <c r="H4997" s="42">
        <v>2435.9</v>
      </c>
      <c r="I4997" s="49"/>
      <c r="J4997" s="44">
        <v>43827</v>
      </c>
      <c r="K4997" s="42">
        <v>0</v>
      </c>
      <c r="L4997" s="42">
        <v>1406.14</v>
      </c>
      <c r="M4997" s="44">
        <v>45107</v>
      </c>
      <c r="N4997" s="42">
        <f>H4997-K4997-L4997</f>
        <v>1029.76</v>
      </c>
      <c r="O4997" s="42">
        <v>0</v>
      </c>
      <c r="P4997" s="45">
        <v>0.13</v>
      </c>
      <c r="Q4997" s="42">
        <v>0</v>
      </c>
      <c r="R4997" s="42">
        <v>0</v>
      </c>
      <c r="S4997" s="42">
        <f>N4997-R4997</f>
        <v>1029.76</v>
      </c>
      <c r="T4997" s="38">
        <v>2506</v>
      </c>
      <c r="U4997" s="14">
        <f>S4997/H4997</f>
        <v>0.42274313395459584</v>
      </c>
      <c r="V4997" s="19"/>
      <c r="W4997" s="19"/>
      <c r="X4997" s="37" t="s">
        <v>3461</v>
      </c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</row>
    <row r="4998" spans="1:37" ht="16.5" customHeight="1">
      <c r="A4998" s="38">
        <v>11</v>
      </c>
      <c r="B4998" s="39">
        <v>10753</v>
      </c>
      <c r="C4998" s="38">
        <v>10286169</v>
      </c>
      <c r="D4998" s="40" t="s">
        <v>2453</v>
      </c>
      <c r="E4998" s="38">
        <v>2</v>
      </c>
      <c r="F4998" s="38">
        <v>79</v>
      </c>
      <c r="G4998" s="38" t="s">
        <v>23</v>
      </c>
      <c r="H4998" s="42">
        <v>2720</v>
      </c>
      <c r="I4998" s="2"/>
      <c r="J4998" s="44">
        <v>43460</v>
      </c>
      <c r="K4998" s="42">
        <v>0</v>
      </c>
      <c r="L4998" s="42">
        <v>1569.07</v>
      </c>
      <c r="M4998" s="44">
        <v>45016</v>
      </c>
      <c r="N4998" s="42">
        <f>H4998-K4998-L4998</f>
        <v>1150.93</v>
      </c>
      <c r="O4998" s="42">
        <v>0</v>
      </c>
      <c r="P4998" s="45">
        <v>0.13</v>
      </c>
      <c r="Q4998" s="42">
        <v>0</v>
      </c>
      <c r="R4998" s="42">
        <v>0</v>
      </c>
      <c r="S4998" s="42">
        <v>1150.93</v>
      </c>
      <c r="T4998" s="38">
        <v>5000</v>
      </c>
      <c r="U4998" s="14">
        <f>S4998/H4998</f>
        <v>0.4231360294117647</v>
      </c>
      <c r="V4998" s="19"/>
      <c r="W4998" s="19"/>
      <c r="X4998" s="37" t="s">
        <v>3479</v>
      </c>
    </row>
    <row r="4999" spans="1:37" ht="16.5" customHeight="1">
      <c r="A4999" s="38">
        <v>933</v>
      </c>
      <c r="B4999" s="39">
        <v>10800</v>
      </c>
      <c r="C4999" s="38">
        <v>10317210</v>
      </c>
      <c r="D4999" s="40" t="s">
        <v>2839</v>
      </c>
      <c r="E4999" s="38">
        <v>1</v>
      </c>
      <c r="F4999" s="38">
        <v>79</v>
      </c>
      <c r="G4999" s="38" t="s">
        <v>23</v>
      </c>
      <c r="H4999" s="42">
        <v>2656.4</v>
      </c>
      <c r="I4999" s="2"/>
      <c r="J4999" s="44">
        <v>43460</v>
      </c>
      <c r="K4999" s="42">
        <v>0</v>
      </c>
      <c r="L4999" s="42">
        <v>1532.34</v>
      </c>
      <c r="M4999" s="44">
        <v>45016</v>
      </c>
      <c r="N4999" s="42">
        <f>H4999-K4999-L4999</f>
        <v>1124.0600000000002</v>
      </c>
      <c r="O4999" s="42">
        <v>0</v>
      </c>
      <c r="P4999" s="45">
        <v>0.13</v>
      </c>
      <c r="Q4999" s="42">
        <v>0</v>
      </c>
      <c r="R4999" s="42">
        <v>0</v>
      </c>
      <c r="S4999" s="42">
        <f>N4999-R4999</f>
        <v>1124.0600000000002</v>
      </c>
      <c r="T4999" s="38">
        <v>2505</v>
      </c>
      <c r="U4999" s="14">
        <f>S4999/H4999</f>
        <v>0.42315163379009191</v>
      </c>
      <c r="V4999" s="19"/>
      <c r="W4999" s="19"/>
      <c r="X4999" s="37" t="s">
        <v>3465</v>
      </c>
    </row>
    <row r="5000" spans="1:37" ht="16.5" customHeight="1">
      <c r="A5000" s="38">
        <v>432</v>
      </c>
      <c r="B5000" s="39">
        <v>10745</v>
      </c>
      <c r="C5000" s="38">
        <v>10308698</v>
      </c>
      <c r="D5000" s="40" t="s">
        <v>425</v>
      </c>
      <c r="E5000" s="58">
        <v>1</v>
      </c>
      <c r="F5000" s="38">
        <v>120</v>
      </c>
      <c r="G5000" s="38" t="s">
        <v>21</v>
      </c>
      <c r="H5000" s="42">
        <v>16808.72</v>
      </c>
      <c r="I5000" s="37"/>
      <c r="J5000" s="44">
        <v>43311</v>
      </c>
      <c r="K5000" s="42">
        <v>0</v>
      </c>
      <c r="L5000" s="42">
        <v>8649.5</v>
      </c>
      <c r="M5000" s="44">
        <v>45286</v>
      </c>
      <c r="N5000" s="42">
        <v>8159.22</v>
      </c>
      <c r="O5000" s="42">
        <v>1179</v>
      </c>
      <c r="P5000" s="45">
        <f>IF(J5000&lt;DATEVALUE("2009-1-1"),3%,13%)</f>
        <v>0.13</v>
      </c>
      <c r="Q5000" s="42">
        <f>IF(P5000=13%,ROUND(O5000/(1+P5000)*P5000,2),ROUND(O5000/(1+0.03)*0.02,2))</f>
        <v>135.63999999999999</v>
      </c>
      <c r="R5000" s="42">
        <f>O5000-Q5000</f>
        <v>1043.3600000000001</v>
      </c>
      <c r="S5000" s="42">
        <f>N5000-R5000</f>
        <v>7115.8600000000006</v>
      </c>
      <c r="T5000" s="38">
        <v>5000</v>
      </c>
      <c r="U5000" s="14">
        <f>S5000/H5000</f>
        <v>0.42334335987511246</v>
      </c>
      <c r="V5000" s="19"/>
      <c r="W5000" s="19"/>
      <c r="X5000" s="37" t="s">
        <v>3463</v>
      </c>
    </row>
    <row r="5001" spans="1:37" ht="16.5" customHeight="1">
      <c r="A5001" s="38">
        <v>1093</v>
      </c>
      <c r="B5001" s="39">
        <v>10800</v>
      </c>
      <c r="C5001" s="38">
        <v>10314986</v>
      </c>
      <c r="D5001" s="40" t="s">
        <v>1198</v>
      </c>
      <c r="E5001" s="38">
        <v>2</v>
      </c>
      <c r="F5001" s="38">
        <v>120</v>
      </c>
      <c r="G5001" s="38" t="s">
        <v>21</v>
      </c>
      <c r="H5001" s="42">
        <v>294217.31</v>
      </c>
      <c r="I5001" s="54"/>
      <c r="J5001" s="44">
        <v>43131</v>
      </c>
      <c r="K5001" s="42">
        <v>0</v>
      </c>
      <c r="L5001" s="42">
        <v>153728.51999999999</v>
      </c>
      <c r="M5001" s="44">
        <v>45138</v>
      </c>
      <c r="N5001" s="42">
        <f>H5001-K5001-L5001</f>
        <v>140488.79</v>
      </c>
      <c r="O5001" s="42">
        <v>17933.16</v>
      </c>
      <c r="P5001" s="45">
        <v>0.13</v>
      </c>
      <c r="Q5001" s="42">
        <v>2063.12</v>
      </c>
      <c r="R5001" s="42">
        <v>15870.04</v>
      </c>
      <c r="S5001" s="42">
        <f>N5001-R5001</f>
        <v>124618.75</v>
      </c>
      <c r="T5001" s="38">
        <v>2505</v>
      </c>
      <c r="U5001" s="14">
        <f>S5001/H5001</f>
        <v>0.42356022492354378</v>
      </c>
      <c r="V5001" s="19"/>
      <c r="W5001" s="19"/>
      <c r="X5001" s="37" t="s">
        <v>3465</v>
      </c>
    </row>
    <row r="5002" spans="1:37" ht="16.5" customHeight="1">
      <c r="A5002" s="38">
        <v>50</v>
      </c>
      <c r="B5002" s="39">
        <v>10736</v>
      </c>
      <c r="C5002" s="38">
        <v>10283127</v>
      </c>
      <c r="D5002" s="40" t="s">
        <v>1857</v>
      </c>
      <c r="E5002" s="31">
        <v>1</v>
      </c>
      <c r="F5002" s="38">
        <v>66</v>
      </c>
      <c r="G5002" s="38" t="s">
        <v>23</v>
      </c>
      <c r="H5002" s="42">
        <v>2017.7</v>
      </c>
      <c r="I5002" s="49"/>
      <c r="J5002" s="44">
        <v>43858</v>
      </c>
      <c r="K5002" s="42">
        <v>0</v>
      </c>
      <c r="L5002" s="42">
        <v>1158.06</v>
      </c>
      <c r="M5002" s="44">
        <v>45107</v>
      </c>
      <c r="N5002" s="42">
        <f>H5002-K5002-L5002</f>
        <v>859.6400000000001</v>
      </c>
      <c r="O5002" s="42">
        <v>0</v>
      </c>
      <c r="P5002" s="45">
        <v>0.13</v>
      </c>
      <c r="Q5002" s="42">
        <v>0</v>
      </c>
      <c r="R5002" s="42">
        <v>0</v>
      </c>
      <c r="S5002" s="42">
        <f>N5002-R5002</f>
        <v>859.6400000000001</v>
      </c>
      <c r="T5002" s="38">
        <v>2101</v>
      </c>
      <c r="U5002" s="14">
        <f>S5002/H5002</f>
        <v>0.42604946225900781</v>
      </c>
      <c r="V5002" s="19"/>
      <c r="W5002" s="19"/>
      <c r="X5002" s="37" t="s">
        <v>3461</v>
      </c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</row>
    <row r="5003" spans="1:37" ht="16.5" customHeight="1">
      <c r="A5003" s="38">
        <v>178</v>
      </c>
      <c r="B5003" s="39">
        <v>10741</v>
      </c>
      <c r="C5003" s="38">
        <v>10282515</v>
      </c>
      <c r="D5003" s="40" t="s">
        <v>1369</v>
      </c>
      <c r="E5003" s="38">
        <v>3</v>
      </c>
      <c r="F5003" s="38">
        <v>66</v>
      </c>
      <c r="G5003" s="38" t="s">
        <v>23</v>
      </c>
      <c r="H5003" s="42">
        <v>8846.34</v>
      </c>
      <c r="I5003" s="49"/>
      <c r="J5003" s="44">
        <v>43858</v>
      </c>
      <c r="K5003" s="42">
        <v>0</v>
      </c>
      <c r="L5003" s="42">
        <v>5077.33</v>
      </c>
      <c r="M5003" s="44">
        <v>45107</v>
      </c>
      <c r="N5003" s="42">
        <f>H5003-K5003-L5003</f>
        <v>3769.01</v>
      </c>
      <c r="O5003" s="42">
        <v>0</v>
      </c>
      <c r="P5003" s="45">
        <v>0.13</v>
      </c>
      <c r="Q5003" s="42">
        <v>0</v>
      </c>
      <c r="R5003" s="42">
        <v>0</v>
      </c>
      <c r="S5003" s="42">
        <f>N5003-R5003</f>
        <v>3769.01</v>
      </c>
      <c r="T5003" s="38">
        <v>1601</v>
      </c>
      <c r="U5003" s="14">
        <f>S5003/H5003</f>
        <v>0.42605303436223346</v>
      </c>
      <c r="V5003" s="19"/>
      <c r="W5003" s="19"/>
      <c r="X5003" s="37" t="s">
        <v>3462</v>
      </c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</row>
    <row r="5004" spans="1:37" ht="16.5" customHeight="1">
      <c r="A5004" s="38">
        <v>628</v>
      </c>
      <c r="B5004" s="39">
        <v>10738</v>
      </c>
      <c r="C5004" s="38">
        <v>10286095</v>
      </c>
      <c r="D5004" s="40" t="s">
        <v>1512</v>
      </c>
      <c r="E5004" s="38">
        <v>6</v>
      </c>
      <c r="F5004" s="38">
        <v>67</v>
      </c>
      <c r="G5004" s="38" t="s">
        <v>23</v>
      </c>
      <c r="H5004" s="42">
        <v>11794.86</v>
      </c>
      <c r="I5004" s="55"/>
      <c r="J5004" s="44">
        <v>43828</v>
      </c>
      <c r="K5004" s="42">
        <v>0</v>
      </c>
      <c r="L5004" s="42">
        <v>6769.09</v>
      </c>
      <c r="M5004" s="44">
        <v>45138</v>
      </c>
      <c r="N5004" s="42">
        <f>H5004-K5004-L5004</f>
        <v>5025.7700000000004</v>
      </c>
      <c r="O5004" s="42">
        <v>0</v>
      </c>
      <c r="P5004" s="45">
        <v>0.13</v>
      </c>
      <c r="Q5004" s="42">
        <v>0</v>
      </c>
      <c r="R5004" s="42">
        <v>0</v>
      </c>
      <c r="S5004" s="42">
        <v>5025.7700000000004</v>
      </c>
      <c r="T5004" s="38">
        <v>2506</v>
      </c>
      <c r="U5004" s="14">
        <f>S5004/H5004</f>
        <v>0.42609831740266524</v>
      </c>
      <c r="V5004" s="19"/>
      <c r="W5004" s="19"/>
      <c r="X5004" s="37" t="s">
        <v>3461</v>
      </c>
    </row>
    <row r="5005" spans="1:37" ht="16.5" customHeight="1">
      <c r="A5005" s="38">
        <v>940</v>
      </c>
      <c r="B5005" s="39">
        <v>10800</v>
      </c>
      <c r="C5005" s="38">
        <v>10315966</v>
      </c>
      <c r="D5005" s="40" t="s">
        <v>2091</v>
      </c>
      <c r="E5005" s="38">
        <v>1</v>
      </c>
      <c r="F5005" s="38">
        <v>120</v>
      </c>
      <c r="G5005" s="38" t="s">
        <v>21</v>
      </c>
      <c r="H5005" s="42">
        <v>146366.95000000001</v>
      </c>
      <c r="I5005" s="2"/>
      <c r="J5005" s="44">
        <v>43216</v>
      </c>
      <c r="K5005" s="42">
        <v>0</v>
      </c>
      <c r="L5005" s="42">
        <v>70683.08</v>
      </c>
      <c r="M5005" s="44">
        <v>45077</v>
      </c>
      <c r="N5005" s="42">
        <f>H5005-K5005-L5005</f>
        <v>75683.87000000001</v>
      </c>
      <c r="O5005" s="42">
        <v>15000</v>
      </c>
      <c r="P5005" s="45">
        <v>0.13</v>
      </c>
      <c r="Q5005" s="42">
        <v>1725.66</v>
      </c>
      <c r="R5005" s="42">
        <v>13274.34</v>
      </c>
      <c r="S5005" s="42">
        <f>N5005-R5005</f>
        <v>62409.530000000013</v>
      </c>
      <c r="T5005" s="38">
        <v>2505</v>
      </c>
      <c r="U5005" s="14">
        <f>S5005/H5005</f>
        <v>0.42639086214476701</v>
      </c>
      <c r="V5005" s="19"/>
      <c r="W5005" s="19"/>
      <c r="X5005" s="37" t="s">
        <v>3465</v>
      </c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</row>
    <row r="5006" spans="1:37" ht="16.5" customHeight="1">
      <c r="A5006" s="38">
        <v>13</v>
      </c>
      <c r="B5006" s="39">
        <v>10738</v>
      </c>
      <c r="C5006" s="38">
        <v>10286074</v>
      </c>
      <c r="D5006" s="40" t="s">
        <v>476</v>
      </c>
      <c r="E5006" s="38">
        <v>2</v>
      </c>
      <c r="F5006" s="38">
        <v>74</v>
      </c>
      <c r="G5006" s="38" t="s">
        <v>23</v>
      </c>
      <c r="H5006" s="42">
        <v>4188.03</v>
      </c>
      <c r="I5006" s="2"/>
      <c r="J5006" s="44">
        <v>43613</v>
      </c>
      <c r="K5006" s="42">
        <v>0</v>
      </c>
      <c r="L5006" s="42">
        <v>2397.12</v>
      </c>
      <c r="M5006" s="44">
        <v>45046</v>
      </c>
      <c r="N5006" s="42">
        <f>H5006-K5006-L5006</f>
        <v>1790.9099999999999</v>
      </c>
      <c r="O5006" s="42">
        <v>0</v>
      </c>
      <c r="P5006" s="45">
        <v>0.13</v>
      </c>
      <c r="Q5006" s="42">
        <v>0</v>
      </c>
      <c r="R5006" s="42">
        <v>0</v>
      </c>
      <c r="S5006" s="42">
        <v>1790.91</v>
      </c>
      <c r="T5006" s="38">
        <v>5000</v>
      </c>
      <c r="U5006" s="14">
        <f>S5006/H5006</f>
        <v>0.42762587660546847</v>
      </c>
      <c r="V5006" s="19"/>
      <c r="W5006" s="19"/>
      <c r="X5006" s="37" t="s">
        <v>3461</v>
      </c>
    </row>
    <row r="5007" spans="1:37" ht="16.5" customHeight="1">
      <c r="A5007" s="38">
        <v>340</v>
      </c>
      <c r="B5007" s="39">
        <v>10729</v>
      </c>
      <c r="C5007" s="38">
        <v>10292826</v>
      </c>
      <c r="D5007" s="40" t="s">
        <v>3114</v>
      </c>
      <c r="E5007" s="58">
        <v>420</v>
      </c>
      <c r="F5007" s="38">
        <v>120</v>
      </c>
      <c r="G5007" s="38" t="s">
        <v>21</v>
      </c>
      <c r="H5007" s="42">
        <v>2503.1999999999998</v>
      </c>
      <c r="I5007" s="37"/>
      <c r="J5007" s="44">
        <v>43067</v>
      </c>
      <c r="K5007" s="42">
        <v>0</v>
      </c>
      <c r="L5007" s="42">
        <v>1426.91</v>
      </c>
      <c r="M5007" s="44">
        <v>45259</v>
      </c>
      <c r="N5007" s="42">
        <v>1076.29</v>
      </c>
      <c r="O5007" s="42">
        <v>0</v>
      </c>
      <c r="P5007" s="45">
        <f>IF(J5007&lt;DATEVALUE("2009-1-1"),3%,13%)</f>
        <v>0.13</v>
      </c>
      <c r="Q5007" s="42">
        <f>IF(P5007=13%,ROUND(O5007/(1+P5007)*P5007,2),ROUND(O5007/(1+0.03)*0.02,2))</f>
        <v>0</v>
      </c>
      <c r="R5007" s="42">
        <f>O5007-Q5007</f>
        <v>0</v>
      </c>
      <c r="S5007" s="42">
        <f>N5007-R5007</f>
        <v>1076.29</v>
      </c>
      <c r="T5007" s="38">
        <v>2005</v>
      </c>
      <c r="U5007" s="14">
        <f>S5007/H5007</f>
        <v>0.42996564397571113</v>
      </c>
      <c r="V5007" s="19"/>
      <c r="W5007" s="19"/>
      <c r="X5007" s="37" t="s">
        <v>3459</v>
      </c>
    </row>
    <row r="5008" spans="1:37" ht="16.5" customHeight="1">
      <c r="A5008" s="38">
        <v>433</v>
      </c>
      <c r="B5008" s="39">
        <v>10729</v>
      </c>
      <c r="C5008" s="38">
        <v>10292884</v>
      </c>
      <c r="D5008" s="40" t="s">
        <v>3159</v>
      </c>
      <c r="E5008" s="58">
        <v>24</v>
      </c>
      <c r="F5008" s="38">
        <v>120</v>
      </c>
      <c r="G5008" s="38" t="s">
        <v>21</v>
      </c>
      <c r="H5008" s="42">
        <v>9666.7199999999993</v>
      </c>
      <c r="I5008" s="37"/>
      <c r="J5008" s="44">
        <v>43067</v>
      </c>
      <c r="K5008" s="42">
        <v>0</v>
      </c>
      <c r="L5008" s="42">
        <v>5510.06</v>
      </c>
      <c r="M5008" s="44">
        <v>45259</v>
      </c>
      <c r="N5008" s="42">
        <v>4156.66</v>
      </c>
      <c r="O5008" s="42">
        <v>0</v>
      </c>
      <c r="P5008" s="45">
        <f>IF(J5008&lt;DATEVALUE("2009-1-1"),3%,13%)</f>
        <v>0.13</v>
      </c>
      <c r="Q5008" s="42">
        <f>IF(P5008=13%,ROUND(O5008/(1+P5008)*P5008,2),ROUND(O5008/(1+0.03)*0.02,2))</f>
        <v>0</v>
      </c>
      <c r="R5008" s="42">
        <f>O5008-Q5008</f>
        <v>0</v>
      </c>
      <c r="S5008" s="42">
        <f>N5008-R5008</f>
        <v>4156.66</v>
      </c>
      <c r="T5008" s="38">
        <v>5000</v>
      </c>
      <c r="U5008" s="14">
        <f>S5008/H5008</f>
        <v>0.42999693794792859</v>
      </c>
      <c r="V5008" s="19"/>
      <c r="W5008" s="19"/>
      <c r="X5008" s="37" t="s">
        <v>3459</v>
      </c>
    </row>
    <row r="5009" spans="1:37" ht="16.5" customHeight="1">
      <c r="A5009" s="38">
        <v>1</v>
      </c>
      <c r="B5009" s="39">
        <v>10711</v>
      </c>
      <c r="C5009" s="38">
        <v>10282956</v>
      </c>
      <c r="D5009" s="40" t="s">
        <v>2311</v>
      </c>
      <c r="E5009" s="41">
        <v>9</v>
      </c>
      <c r="F5009" s="38">
        <v>84</v>
      </c>
      <c r="G5009" s="38" t="s">
        <v>23</v>
      </c>
      <c r="H5009" s="42">
        <v>17692.29</v>
      </c>
      <c r="I5009" s="43"/>
      <c r="J5009" s="44">
        <v>43309</v>
      </c>
      <c r="K5009" s="42">
        <v>0</v>
      </c>
      <c r="L5009" s="42">
        <v>10084.61</v>
      </c>
      <c r="M5009" s="44">
        <v>44957</v>
      </c>
      <c r="N5009" s="42">
        <f>H5009-K5009-L5009</f>
        <v>7607.68</v>
      </c>
      <c r="O5009" s="42">
        <v>0</v>
      </c>
      <c r="P5009" s="45">
        <v>0.13</v>
      </c>
      <c r="Q5009" s="42">
        <v>0</v>
      </c>
      <c r="R5009" s="42">
        <v>0</v>
      </c>
      <c r="S5009" s="42">
        <f>N5009-R5009</f>
        <v>7607.68</v>
      </c>
      <c r="T5009" s="38">
        <v>2506</v>
      </c>
      <c r="U5009" s="14">
        <f>S5009/H5009</f>
        <v>0.42999973434756045</v>
      </c>
      <c r="V5009" s="19"/>
      <c r="W5009" s="19"/>
      <c r="X5009" s="37" t="s">
        <v>3457</v>
      </c>
      <c r="Y5009" s="20"/>
      <c r="Z5009" s="20"/>
      <c r="AA5009" s="20"/>
      <c r="AB5009" s="20"/>
      <c r="AC5009" s="20"/>
      <c r="AD5009" s="20"/>
      <c r="AE5009" s="20"/>
      <c r="AF5009" s="20"/>
      <c r="AG5009" s="20"/>
      <c r="AH5009" s="20"/>
      <c r="AI5009" s="20"/>
      <c r="AJ5009" s="20"/>
    </row>
    <row r="5010" spans="1:37" ht="16.5" customHeight="1">
      <c r="A5010" s="38">
        <v>6</v>
      </c>
      <c r="B5010" s="39">
        <v>10734</v>
      </c>
      <c r="C5010" s="38">
        <v>10299047</v>
      </c>
      <c r="D5010" s="40" t="s">
        <v>1231</v>
      </c>
      <c r="E5010" s="41">
        <v>5</v>
      </c>
      <c r="F5010" s="38">
        <v>84</v>
      </c>
      <c r="G5010" s="38" t="s">
        <v>23</v>
      </c>
      <c r="H5010" s="42">
        <v>9829.0499999999993</v>
      </c>
      <c r="I5010" s="2"/>
      <c r="J5010" s="44">
        <v>43309</v>
      </c>
      <c r="K5010" s="42">
        <v>0</v>
      </c>
      <c r="L5010" s="42">
        <v>5602.56</v>
      </c>
      <c r="M5010" s="44">
        <v>44957</v>
      </c>
      <c r="N5010" s="42">
        <f>H5010-K5010-L5010</f>
        <v>4226.4899999999989</v>
      </c>
      <c r="O5010" s="42">
        <v>0</v>
      </c>
      <c r="P5010" s="45">
        <v>0.13</v>
      </c>
      <c r="Q5010" s="42">
        <v>0</v>
      </c>
      <c r="R5010" s="42">
        <v>0</v>
      </c>
      <c r="S5010" s="42">
        <f>N5010-R5010</f>
        <v>4226.4899999999989</v>
      </c>
      <c r="T5010" s="38">
        <v>2506</v>
      </c>
      <c r="U5010" s="14">
        <f>S5010/H5010</f>
        <v>0.42999984739115166</v>
      </c>
      <c r="V5010" s="19"/>
      <c r="W5010" s="19"/>
      <c r="X5010" s="37" t="s">
        <v>3460</v>
      </c>
      <c r="Y5010" s="20"/>
      <c r="Z5010" s="20"/>
      <c r="AA5010" s="20"/>
      <c r="AB5010" s="20"/>
      <c r="AC5010" s="20"/>
      <c r="AD5010" s="20"/>
      <c r="AE5010" s="20"/>
      <c r="AF5010" s="20"/>
      <c r="AG5010" s="20"/>
      <c r="AH5010" s="20"/>
      <c r="AI5010" s="20"/>
      <c r="AJ5010" s="20"/>
    </row>
    <row r="5011" spans="1:37" ht="16.5" customHeight="1">
      <c r="A5011" s="38">
        <v>430</v>
      </c>
      <c r="B5011" s="39">
        <v>10729</v>
      </c>
      <c r="C5011" s="38">
        <v>10292881</v>
      </c>
      <c r="D5011" s="40" t="s">
        <v>3157</v>
      </c>
      <c r="E5011" s="58">
        <v>50</v>
      </c>
      <c r="F5011" s="38">
        <v>120</v>
      </c>
      <c r="G5011" s="38" t="s">
        <v>21</v>
      </c>
      <c r="H5011" s="42">
        <v>1728</v>
      </c>
      <c r="I5011" s="37"/>
      <c r="J5011" s="44">
        <v>43067</v>
      </c>
      <c r="K5011" s="42">
        <v>0</v>
      </c>
      <c r="L5011" s="42">
        <v>984.96</v>
      </c>
      <c r="M5011" s="44">
        <v>45259</v>
      </c>
      <c r="N5011" s="42">
        <v>743.04</v>
      </c>
      <c r="O5011" s="42">
        <v>0</v>
      </c>
      <c r="P5011" s="45">
        <f>IF(J5011&lt;DATEVALUE("2009-1-1"),3%,13%)</f>
        <v>0.13</v>
      </c>
      <c r="Q5011" s="42">
        <f>IF(P5011=13%,ROUND(O5011/(1+P5011)*P5011,2),ROUND(O5011/(1+0.03)*0.02,2))</f>
        <v>0</v>
      </c>
      <c r="R5011" s="42">
        <f>O5011-Q5011</f>
        <v>0</v>
      </c>
      <c r="S5011" s="42">
        <f>N5011-R5011</f>
        <v>743.04</v>
      </c>
      <c r="T5011" s="38">
        <v>5000</v>
      </c>
      <c r="U5011" s="14">
        <f>S5011/H5011</f>
        <v>0.43</v>
      </c>
      <c r="V5011" s="19"/>
      <c r="W5011" s="19"/>
      <c r="X5011" s="37" t="s">
        <v>3459</v>
      </c>
    </row>
    <row r="5012" spans="1:37" ht="16.5" customHeight="1">
      <c r="A5012" s="38">
        <v>434</v>
      </c>
      <c r="B5012" s="39">
        <v>10729</v>
      </c>
      <c r="C5012" s="38">
        <v>10292885</v>
      </c>
      <c r="D5012" s="40" t="s">
        <v>3160</v>
      </c>
      <c r="E5012" s="58">
        <v>280</v>
      </c>
      <c r="F5012" s="38">
        <v>120</v>
      </c>
      <c r="G5012" s="38" t="s">
        <v>21</v>
      </c>
      <c r="H5012" s="42">
        <v>10984.4</v>
      </c>
      <c r="I5012" s="37"/>
      <c r="J5012" s="44">
        <v>43067</v>
      </c>
      <c r="K5012" s="42">
        <v>0</v>
      </c>
      <c r="L5012" s="42">
        <v>6261.08</v>
      </c>
      <c r="M5012" s="44">
        <v>45259</v>
      </c>
      <c r="N5012" s="42">
        <v>4723.32</v>
      </c>
      <c r="O5012" s="42">
        <v>0</v>
      </c>
      <c r="P5012" s="45">
        <f>IF(J5012&lt;DATEVALUE("2009-1-1"),3%,13%)</f>
        <v>0.13</v>
      </c>
      <c r="Q5012" s="42">
        <f>IF(P5012=13%,ROUND(O5012/(1+P5012)*P5012,2),ROUND(O5012/(1+0.03)*0.02,2))</f>
        <v>0</v>
      </c>
      <c r="R5012" s="42">
        <f>O5012-Q5012</f>
        <v>0</v>
      </c>
      <c r="S5012" s="42">
        <f>N5012-R5012</f>
        <v>4723.32</v>
      </c>
      <c r="T5012" s="38">
        <v>5000</v>
      </c>
      <c r="U5012" s="14">
        <f>S5012/H5012</f>
        <v>0.43000254906958957</v>
      </c>
      <c r="V5012" s="19"/>
      <c r="W5012" s="19"/>
      <c r="X5012" s="37" t="s">
        <v>3459</v>
      </c>
    </row>
    <row r="5013" spans="1:37" ht="16.5" customHeight="1">
      <c r="A5013" s="38">
        <v>208</v>
      </c>
      <c r="B5013" s="39">
        <v>10743</v>
      </c>
      <c r="C5013" s="38">
        <v>10301065</v>
      </c>
      <c r="D5013" s="40" t="s">
        <v>555</v>
      </c>
      <c r="E5013" s="58">
        <v>31</v>
      </c>
      <c r="F5013" s="38">
        <v>120</v>
      </c>
      <c r="G5013" s="38" t="s">
        <v>21</v>
      </c>
      <c r="H5013" s="42">
        <v>22979.68</v>
      </c>
      <c r="I5013" s="57"/>
      <c r="J5013" s="44">
        <v>43004</v>
      </c>
      <c r="K5013" s="42">
        <v>0</v>
      </c>
      <c r="L5013" s="42">
        <v>13098.3</v>
      </c>
      <c r="M5013" s="44">
        <v>45199</v>
      </c>
      <c r="N5013" s="42">
        <f>H5013-L5013</f>
        <v>9881.380000000001</v>
      </c>
      <c r="O5013" s="42">
        <v>0</v>
      </c>
      <c r="P5013" s="45">
        <v>0.13</v>
      </c>
      <c r="Q5013" s="42">
        <v>0</v>
      </c>
      <c r="R5013" s="42">
        <v>0</v>
      </c>
      <c r="S5013" s="42">
        <f>N5013</f>
        <v>9881.380000000001</v>
      </c>
      <c r="T5013" s="38">
        <v>5000</v>
      </c>
      <c r="U5013" s="14">
        <f>S5013/H5013</f>
        <v>0.43000511756473547</v>
      </c>
      <c r="V5013" s="19"/>
      <c r="W5013" s="19"/>
      <c r="X5013" s="37" t="s">
        <v>3463</v>
      </c>
    </row>
    <row r="5014" spans="1:37" ht="16.5" customHeight="1">
      <c r="A5014" s="38">
        <v>350</v>
      </c>
      <c r="B5014" s="39">
        <v>10729</v>
      </c>
      <c r="C5014" s="38">
        <v>10292891</v>
      </c>
      <c r="D5014" s="40" t="s">
        <v>3119</v>
      </c>
      <c r="E5014" s="58">
        <v>2</v>
      </c>
      <c r="F5014" s="38">
        <v>120</v>
      </c>
      <c r="G5014" s="38" t="s">
        <v>21</v>
      </c>
      <c r="H5014" s="42">
        <v>6395.58</v>
      </c>
      <c r="I5014" s="37"/>
      <c r="J5014" s="44">
        <v>43067</v>
      </c>
      <c r="K5014" s="42">
        <v>0</v>
      </c>
      <c r="L5014" s="42">
        <v>3645.42</v>
      </c>
      <c r="M5014" s="44">
        <v>45259</v>
      </c>
      <c r="N5014" s="42">
        <v>2750.16</v>
      </c>
      <c r="O5014" s="42">
        <v>0</v>
      </c>
      <c r="P5014" s="45">
        <f>IF(J5014&lt;DATEVALUE("2009-1-1"),3%,13%)</f>
        <v>0.13</v>
      </c>
      <c r="Q5014" s="42">
        <f>IF(P5014=13%,ROUND(O5014/(1+P5014)*P5014,2),ROUND(O5014/(1+0.03)*0.02,2))</f>
        <v>0</v>
      </c>
      <c r="R5014" s="42">
        <f>O5014-Q5014</f>
        <v>0</v>
      </c>
      <c r="S5014" s="42">
        <f>N5014-R5014</f>
        <v>2750.16</v>
      </c>
      <c r="T5014" s="38">
        <v>2101</v>
      </c>
      <c r="U5014" s="14">
        <f>S5014/H5014</f>
        <v>0.43000947529387479</v>
      </c>
      <c r="V5014" s="19"/>
      <c r="W5014" s="19"/>
      <c r="X5014" s="37" t="s">
        <v>3459</v>
      </c>
    </row>
    <row r="5015" spans="1:37" ht="16.5" customHeight="1">
      <c r="A5015" s="38">
        <v>432</v>
      </c>
      <c r="B5015" s="39">
        <v>10729</v>
      </c>
      <c r="C5015" s="38">
        <v>10292883</v>
      </c>
      <c r="D5015" s="40" t="s">
        <v>3158</v>
      </c>
      <c r="E5015" s="58">
        <v>8</v>
      </c>
      <c r="F5015" s="38">
        <v>120</v>
      </c>
      <c r="G5015" s="38" t="s">
        <v>21</v>
      </c>
      <c r="H5015" s="42">
        <v>3064.56</v>
      </c>
      <c r="I5015" s="37"/>
      <c r="J5015" s="44">
        <v>43067</v>
      </c>
      <c r="K5015" s="42">
        <v>0</v>
      </c>
      <c r="L5015" s="42">
        <v>1746.75</v>
      </c>
      <c r="M5015" s="44">
        <v>45259</v>
      </c>
      <c r="N5015" s="42">
        <v>1317.81</v>
      </c>
      <c r="O5015" s="42">
        <v>0</v>
      </c>
      <c r="P5015" s="45">
        <f>IF(J5015&lt;DATEVALUE("2009-1-1"),3%,13%)</f>
        <v>0.13</v>
      </c>
      <c r="Q5015" s="42">
        <f>IF(P5015=13%,ROUND(O5015/(1+P5015)*P5015,2),ROUND(O5015/(1+0.03)*0.02,2))</f>
        <v>0</v>
      </c>
      <c r="R5015" s="42">
        <f>O5015-Q5015</f>
        <v>0</v>
      </c>
      <c r="S5015" s="42">
        <f>N5015-R5015</f>
        <v>1317.81</v>
      </c>
      <c r="T5015" s="38">
        <v>5000</v>
      </c>
      <c r="U5015" s="14">
        <f>S5015/H5015</f>
        <v>0.43001605450700914</v>
      </c>
      <c r="V5015" s="19"/>
      <c r="W5015" s="19"/>
      <c r="X5015" s="37" t="s">
        <v>3459</v>
      </c>
    </row>
    <row r="5016" spans="1:37" ht="16.5" customHeight="1">
      <c r="A5016" s="38">
        <v>431</v>
      </c>
      <c r="B5016" s="39">
        <v>10729</v>
      </c>
      <c r="C5016" s="38">
        <v>10292882</v>
      </c>
      <c r="D5016" s="40" t="s">
        <v>170</v>
      </c>
      <c r="E5016" s="58">
        <v>6</v>
      </c>
      <c r="F5016" s="38">
        <v>120</v>
      </c>
      <c r="G5016" s="38" t="s">
        <v>21</v>
      </c>
      <c r="H5016" s="42">
        <v>624.54</v>
      </c>
      <c r="I5016" s="37"/>
      <c r="J5016" s="44">
        <v>43067</v>
      </c>
      <c r="K5016" s="42">
        <v>0</v>
      </c>
      <c r="L5016" s="42">
        <v>355.83</v>
      </c>
      <c r="M5016" s="44">
        <v>45259</v>
      </c>
      <c r="N5016" s="42">
        <v>268.70999999999998</v>
      </c>
      <c r="O5016" s="42">
        <v>0</v>
      </c>
      <c r="P5016" s="45">
        <f>IF(J5016&lt;DATEVALUE("2009-1-1"),3%,13%)</f>
        <v>0.13</v>
      </c>
      <c r="Q5016" s="42">
        <f>IF(P5016=13%,ROUND(O5016/(1+P5016)*P5016,2),ROUND(O5016/(1+0.03)*0.02,2))</f>
        <v>0</v>
      </c>
      <c r="R5016" s="42">
        <f>O5016-Q5016</f>
        <v>0</v>
      </c>
      <c r="S5016" s="42">
        <f>N5016-R5016</f>
        <v>268.70999999999998</v>
      </c>
      <c r="T5016" s="38">
        <v>5000</v>
      </c>
      <c r="U5016" s="14">
        <f>S5016/H5016</f>
        <v>0.43025266596214812</v>
      </c>
      <c r="V5016" s="19"/>
      <c r="W5016" s="19"/>
      <c r="X5016" s="37" t="s">
        <v>3459</v>
      </c>
    </row>
    <row r="5017" spans="1:37" ht="16.5" customHeight="1">
      <c r="A5017" s="38">
        <v>85</v>
      </c>
      <c r="B5017" s="39">
        <v>10745</v>
      </c>
      <c r="C5017" s="38">
        <v>10308147</v>
      </c>
      <c r="D5017" s="40" t="s">
        <v>2211</v>
      </c>
      <c r="E5017" s="38">
        <v>15</v>
      </c>
      <c r="F5017" s="38">
        <v>63</v>
      </c>
      <c r="G5017" s="38" t="s">
        <v>23</v>
      </c>
      <c r="H5017" s="42">
        <v>4886.1899999999996</v>
      </c>
      <c r="I5017" s="2"/>
      <c r="J5017" s="44">
        <v>43948</v>
      </c>
      <c r="K5017" s="42">
        <v>0</v>
      </c>
      <c r="L5017" s="42">
        <v>2691.35</v>
      </c>
      <c r="M5017" s="44">
        <v>45077</v>
      </c>
      <c r="N5017" s="42">
        <f>H5017-K5017-L5017</f>
        <v>2194.8399999999997</v>
      </c>
      <c r="O5017" s="42">
        <v>100</v>
      </c>
      <c r="P5017" s="45">
        <v>0.13</v>
      </c>
      <c r="Q5017" s="42">
        <v>11.5</v>
      </c>
      <c r="R5017" s="42">
        <v>88.5</v>
      </c>
      <c r="S5017" s="42">
        <f>N5017-R5017</f>
        <v>2106.3399999999997</v>
      </c>
      <c r="T5017" s="38">
        <v>5000</v>
      </c>
      <c r="U5017" s="14">
        <f>S5017/H5017</f>
        <v>0.43108024861906719</v>
      </c>
      <c r="V5017" s="19"/>
      <c r="W5017" s="19"/>
      <c r="X5017" s="37" t="s">
        <v>3463</v>
      </c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</row>
    <row r="5018" spans="1:37" ht="16.5" customHeight="1">
      <c r="A5018" s="38">
        <v>28</v>
      </c>
      <c r="B5018" s="39">
        <v>50101</v>
      </c>
      <c r="C5018" s="38">
        <v>10322128</v>
      </c>
      <c r="D5018" s="40" t="s">
        <v>2069</v>
      </c>
      <c r="E5018" s="38">
        <v>8</v>
      </c>
      <c r="F5018" s="38">
        <v>60</v>
      </c>
      <c r="G5018" s="38" t="s">
        <v>36</v>
      </c>
      <c r="H5018" s="42">
        <v>20711.79</v>
      </c>
      <c r="I5018" s="49"/>
      <c r="J5018" s="44">
        <v>44105</v>
      </c>
      <c r="K5018" s="42">
        <v>345.2</v>
      </c>
      <c r="L5018" s="42">
        <v>10701.14</v>
      </c>
      <c r="M5018" s="44">
        <v>45107</v>
      </c>
      <c r="N5018" s="42">
        <f>H5018-K5018-L5018</f>
        <v>9665.4500000000007</v>
      </c>
      <c r="O5018" s="42">
        <v>800</v>
      </c>
      <c r="P5018" s="45">
        <v>0.13</v>
      </c>
      <c r="Q5018" s="42">
        <v>92.04</v>
      </c>
      <c r="R5018" s="42">
        <v>707.96</v>
      </c>
      <c r="S5018" s="42">
        <f>N5018-R5018</f>
        <v>8957.4900000000016</v>
      </c>
      <c r="T5018" s="38">
        <v>5000</v>
      </c>
      <c r="U5018" s="14">
        <f>S5018/H5018</f>
        <v>0.43248265842788097</v>
      </c>
      <c r="V5018" s="19"/>
      <c r="W5018" s="19"/>
      <c r="X5018" s="37" t="s">
        <v>3477</v>
      </c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</row>
    <row r="5019" spans="1:37" ht="16.5" customHeight="1">
      <c r="A5019" s="38">
        <v>126</v>
      </c>
      <c r="B5019" s="39">
        <v>10725</v>
      </c>
      <c r="C5019" s="38">
        <v>10323074</v>
      </c>
      <c r="D5019" s="40" t="s">
        <v>300</v>
      </c>
      <c r="E5019" s="58">
        <v>1</v>
      </c>
      <c r="F5019" s="38">
        <v>60</v>
      </c>
      <c r="G5019" s="38" t="s">
        <v>23</v>
      </c>
      <c r="H5019" s="42">
        <v>3198.46</v>
      </c>
      <c r="I5019" s="57"/>
      <c r="J5019" s="44">
        <v>44165</v>
      </c>
      <c r="K5019" s="42">
        <v>53.31</v>
      </c>
      <c r="L5019" s="42">
        <v>1759.2</v>
      </c>
      <c r="M5019" s="44">
        <v>45199</v>
      </c>
      <c r="N5019" s="42">
        <f>H5019-K5019-L5019</f>
        <v>1385.95</v>
      </c>
      <c r="O5019" s="42">
        <v>0</v>
      </c>
      <c r="P5019" s="45">
        <v>0.13</v>
      </c>
      <c r="Q5019" s="42">
        <v>0</v>
      </c>
      <c r="R5019" s="42">
        <v>0</v>
      </c>
      <c r="S5019" s="42">
        <f>N5019</f>
        <v>1385.95</v>
      </c>
      <c r="T5019" s="38">
        <v>5000</v>
      </c>
      <c r="U5019" s="14">
        <f>S5019/H5019</f>
        <v>0.43331790924382357</v>
      </c>
      <c r="V5019" s="19"/>
      <c r="W5019" s="19"/>
      <c r="X5019" s="37" t="s">
        <v>3459</v>
      </c>
    </row>
    <row r="5020" spans="1:37" ht="16.5" customHeight="1">
      <c r="A5020" s="38">
        <v>429</v>
      </c>
      <c r="B5020" s="39">
        <v>10741</v>
      </c>
      <c r="C5020" s="38">
        <v>10323651</v>
      </c>
      <c r="D5020" s="40" t="s">
        <v>2029</v>
      </c>
      <c r="E5020" s="58">
        <v>1</v>
      </c>
      <c r="F5020" s="38">
        <v>60</v>
      </c>
      <c r="G5020" s="38" t="s">
        <v>36</v>
      </c>
      <c r="H5020" s="42">
        <v>40172.82</v>
      </c>
      <c r="I5020" s="37"/>
      <c r="J5020" s="44">
        <v>44196</v>
      </c>
      <c r="K5020" s="42">
        <v>669.55</v>
      </c>
      <c r="L5020" s="42">
        <v>22095.11</v>
      </c>
      <c r="M5020" s="44">
        <v>45210</v>
      </c>
      <c r="N5020" s="42">
        <v>17408.16</v>
      </c>
      <c r="O5020" s="42">
        <v>0</v>
      </c>
      <c r="P5020" s="45">
        <f>IF(J5020&lt;DATEVALUE("2009-1-1"),3%,13%)</f>
        <v>0.13</v>
      </c>
      <c r="Q5020" s="42">
        <f>IF(P5020=13%,ROUND(O5020/(1+P5020)*P5020,2),ROUND(O5020/(1+0.03)*0.02,2))</f>
        <v>0</v>
      </c>
      <c r="R5020" s="42">
        <f>O5020-Q5020</f>
        <v>0</v>
      </c>
      <c r="S5020" s="42">
        <f>N5020-R5020</f>
        <v>17408.16</v>
      </c>
      <c r="T5020" s="38">
        <v>5000</v>
      </c>
      <c r="U5020" s="14">
        <f>S5020/H5020</f>
        <v>0.4333317900012994</v>
      </c>
      <c r="V5020" s="19"/>
      <c r="W5020" s="19"/>
      <c r="X5020" s="37" t="s">
        <v>3462</v>
      </c>
    </row>
    <row r="5021" spans="1:37" ht="16.5" customHeight="1">
      <c r="A5021" s="38">
        <v>829</v>
      </c>
      <c r="B5021" s="39">
        <v>10729</v>
      </c>
      <c r="C5021" s="38">
        <v>10324496</v>
      </c>
      <c r="D5021" s="40" t="s">
        <v>1544</v>
      </c>
      <c r="E5021" s="58">
        <v>3</v>
      </c>
      <c r="F5021" s="38">
        <v>60</v>
      </c>
      <c r="G5021" s="38" t="s">
        <v>36</v>
      </c>
      <c r="H5021" s="42">
        <v>24203.08</v>
      </c>
      <c r="I5021" s="37"/>
      <c r="J5021" s="44">
        <v>44227</v>
      </c>
      <c r="K5021" s="42">
        <v>403.38</v>
      </c>
      <c r="L5021" s="42">
        <v>13311.59</v>
      </c>
      <c r="M5021" s="44">
        <v>45259</v>
      </c>
      <c r="N5021" s="42">
        <v>10488.11</v>
      </c>
      <c r="O5021" s="42">
        <v>0</v>
      </c>
      <c r="P5021" s="45">
        <f>IF(J5021&lt;DATEVALUE("2009-1-1"),3%,13%)</f>
        <v>0.13</v>
      </c>
      <c r="Q5021" s="42">
        <f>IF(P5021=13%,ROUND(O5021/(1+P5021)*P5021,2),ROUND(O5021/(1+0.03)*0.02,2))</f>
        <v>0</v>
      </c>
      <c r="R5021" s="42">
        <f>O5021-Q5021</f>
        <v>0</v>
      </c>
      <c r="S5021" s="42">
        <f>N5021-R5021</f>
        <v>10488.11</v>
      </c>
      <c r="T5021" s="38">
        <v>5000</v>
      </c>
      <c r="U5021" s="14">
        <f>S5021/H5021</f>
        <v>0.43333782312003266</v>
      </c>
      <c r="V5021" s="19"/>
      <c r="W5021" s="19"/>
      <c r="X5021" s="37" t="s">
        <v>3459</v>
      </c>
    </row>
    <row r="5022" spans="1:37" ht="16.5" customHeight="1">
      <c r="A5022" s="38">
        <v>9</v>
      </c>
      <c r="B5022" s="39">
        <v>10712</v>
      </c>
      <c r="C5022" s="38">
        <v>10321869</v>
      </c>
      <c r="D5022" s="40" t="s">
        <v>1190</v>
      </c>
      <c r="E5022" s="38">
        <v>1</v>
      </c>
      <c r="F5022" s="38">
        <v>60</v>
      </c>
      <c r="G5022" s="38" t="s">
        <v>23</v>
      </c>
      <c r="H5022" s="42">
        <v>4055.69</v>
      </c>
      <c r="I5022" s="53"/>
      <c r="J5022" s="44">
        <v>44104</v>
      </c>
      <c r="K5022" s="42">
        <v>67.59</v>
      </c>
      <c r="L5022" s="42">
        <v>2230.5300000000002</v>
      </c>
      <c r="M5022" s="44">
        <v>45138</v>
      </c>
      <c r="N5022" s="42">
        <f>H5022-K5022-L5022</f>
        <v>1757.5699999999997</v>
      </c>
      <c r="O5022" s="42">
        <v>0</v>
      </c>
      <c r="P5022" s="45">
        <v>0.13</v>
      </c>
      <c r="Q5022" s="42">
        <v>0</v>
      </c>
      <c r="R5022" s="42">
        <v>0</v>
      </c>
      <c r="S5022" s="42">
        <v>1757.57</v>
      </c>
      <c r="T5022" s="38">
        <v>5000</v>
      </c>
      <c r="U5022" s="14">
        <f>S5022/H5022</f>
        <v>0.43335905850792339</v>
      </c>
      <c r="V5022" s="19"/>
      <c r="W5022" s="19"/>
      <c r="X5022" s="37" t="s">
        <v>3458</v>
      </c>
    </row>
    <row r="5023" spans="1:37" ht="16.5" customHeight="1">
      <c r="A5023" s="38">
        <v>23</v>
      </c>
      <c r="B5023" s="39">
        <v>10749</v>
      </c>
      <c r="C5023" s="38">
        <v>10301243</v>
      </c>
      <c r="D5023" s="40" t="s">
        <v>2396</v>
      </c>
      <c r="E5023" s="38">
        <v>45</v>
      </c>
      <c r="F5023" s="38">
        <v>72</v>
      </c>
      <c r="G5023" s="38" t="s">
        <v>23</v>
      </c>
      <c r="H5023" s="42">
        <v>2439.9</v>
      </c>
      <c r="I5023" s="2"/>
      <c r="J5023" s="44">
        <v>43674</v>
      </c>
      <c r="K5023" s="42">
        <v>0</v>
      </c>
      <c r="L5023" s="42">
        <v>1379.18</v>
      </c>
      <c r="M5023" s="44">
        <v>45046</v>
      </c>
      <c r="N5023" s="42">
        <f>H5023-K5023-L5023</f>
        <v>1060.72</v>
      </c>
      <c r="O5023" s="42">
        <v>0</v>
      </c>
      <c r="P5023" s="45">
        <v>0.13</v>
      </c>
      <c r="Q5023" s="42">
        <v>0</v>
      </c>
      <c r="R5023" s="42">
        <v>0</v>
      </c>
      <c r="S5023" s="42">
        <v>1060.72</v>
      </c>
      <c r="T5023" s="38">
        <v>5000</v>
      </c>
      <c r="U5023" s="14">
        <f>S5023/H5023</f>
        <v>0.43473912865281361</v>
      </c>
      <c r="V5023" s="19"/>
      <c r="W5023" s="19"/>
      <c r="X5023" s="37" t="s">
        <v>3473</v>
      </c>
    </row>
    <row r="5024" spans="1:37" ht="16.5" customHeight="1">
      <c r="A5024" s="38">
        <v>20</v>
      </c>
      <c r="B5024" s="39">
        <v>10749</v>
      </c>
      <c r="C5024" s="38">
        <v>10301152</v>
      </c>
      <c r="D5024" s="40" t="s">
        <v>2397</v>
      </c>
      <c r="E5024" s="38">
        <v>100</v>
      </c>
      <c r="F5024" s="38">
        <v>72</v>
      </c>
      <c r="G5024" s="38" t="s">
        <v>23</v>
      </c>
      <c r="H5024" s="42">
        <v>6630</v>
      </c>
      <c r="I5024" s="2"/>
      <c r="J5024" s="44">
        <v>43674</v>
      </c>
      <c r="K5024" s="42">
        <v>0</v>
      </c>
      <c r="L5024" s="42">
        <v>3747.66</v>
      </c>
      <c r="M5024" s="44">
        <v>45046</v>
      </c>
      <c r="N5024" s="42">
        <f>H5024-K5024-L5024</f>
        <v>2882.34</v>
      </c>
      <c r="O5024" s="42">
        <v>0</v>
      </c>
      <c r="P5024" s="45">
        <v>0.13</v>
      </c>
      <c r="Q5024" s="42">
        <v>0</v>
      </c>
      <c r="R5024" s="42">
        <v>0</v>
      </c>
      <c r="S5024" s="42">
        <v>2882.34</v>
      </c>
      <c r="T5024" s="38">
        <v>5000</v>
      </c>
      <c r="U5024" s="14">
        <f>S5024/H5024</f>
        <v>0.43474208144796384</v>
      </c>
      <c r="V5024" s="19"/>
      <c r="W5024" s="19"/>
      <c r="X5024" s="37" t="s">
        <v>3473</v>
      </c>
    </row>
    <row r="5025" spans="1:37" ht="16.5" customHeight="1">
      <c r="A5025" s="38">
        <v>19</v>
      </c>
      <c r="B5025" s="39">
        <v>10749</v>
      </c>
      <c r="C5025" s="38">
        <v>10301150</v>
      </c>
      <c r="D5025" s="40" t="s">
        <v>2396</v>
      </c>
      <c r="E5025" s="38">
        <v>80</v>
      </c>
      <c r="F5025" s="38">
        <v>72</v>
      </c>
      <c r="G5025" s="38" t="s">
        <v>23</v>
      </c>
      <c r="H5025" s="42">
        <v>4337.6000000000004</v>
      </c>
      <c r="I5025" s="2"/>
      <c r="J5025" s="44">
        <v>43674</v>
      </c>
      <c r="K5025" s="42">
        <v>0</v>
      </c>
      <c r="L5025" s="42">
        <v>2451.8000000000002</v>
      </c>
      <c r="M5025" s="44">
        <v>45046</v>
      </c>
      <c r="N5025" s="42">
        <f>H5025-K5025-L5025</f>
        <v>1885.8000000000002</v>
      </c>
      <c r="O5025" s="42">
        <v>0</v>
      </c>
      <c r="P5025" s="45">
        <v>0.13</v>
      </c>
      <c r="Q5025" s="42">
        <v>0</v>
      </c>
      <c r="R5025" s="42">
        <v>0</v>
      </c>
      <c r="S5025" s="42">
        <v>1885.8</v>
      </c>
      <c r="T5025" s="38">
        <v>5000</v>
      </c>
      <c r="U5025" s="14">
        <f>S5025/H5025</f>
        <v>0.43475654739948355</v>
      </c>
      <c r="V5025" s="19"/>
      <c r="W5025" s="19"/>
      <c r="X5025" s="37" t="s">
        <v>3473</v>
      </c>
    </row>
    <row r="5026" spans="1:37" ht="16.5" customHeight="1">
      <c r="A5026" s="38">
        <v>24</v>
      </c>
      <c r="B5026" s="39">
        <v>10749</v>
      </c>
      <c r="C5026" s="38">
        <v>10301244</v>
      </c>
      <c r="D5026" s="40" t="s">
        <v>2397</v>
      </c>
      <c r="E5026" s="38">
        <v>55</v>
      </c>
      <c r="F5026" s="38">
        <v>72</v>
      </c>
      <c r="G5026" s="38" t="s">
        <v>23</v>
      </c>
      <c r="H5026" s="42">
        <v>3646.5</v>
      </c>
      <c r="I5026" s="2"/>
      <c r="J5026" s="44">
        <v>43674</v>
      </c>
      <c r="K5026" s="42">
        <v>0</v>
      </c>
      <c r="L5026" s="42">
        <v>2061.13</v>
      </c>
      <c r="M5026" s="44">
        <v>45046</v>
      </c>
      <c r="N5026" s="42">
        <f>H5026-K5026-L5026</f>
        <v>1585.37</v>
      </c>
      <c r="O5026" s="42">
        <v>0</v>
      </c>
      <c r="P5026" s="45">
        <v>0.13</v>
      </c>
      <c r="Q5026" s="42">
        <v>0</v>
      </c>
      <c r="R5026" s="42">
        <v>0</v>
      </c>
      <c r="S5026" s="42">
        <v>1585.37</v>
      </c>
      <c r="T5026" s="38">
        <v>5000</v>
      </c>
      <c r="U5026" s="14">
        <f>S5026/H5026</f>
        <v>0.43476484300013707</v>
      </c>
      <c r="V5026" s="19"/>
      <c r="W5026" s="19"/>
      <c r="X5026" s="37" t="s">
        <v>3473</v>
      </c>
    </row>
    <row r="5027" spans="1:37" ht="16.5" customHeight="1">
      <c r="A5027" s="38">
        <v>97</v>
      </c>
      <c r="B5027" s="39">
        <v>50099</v>
      </c>
      <c r="C5027" s="38">
        <v>10297425</v>
      </c>
      <c r="D5027" s="40" t="s">
        <v>806</v>
      </c>
      <c r="E5027" s="38">
        <v>2</v>
      </c>
      <c r="F5027" s="38">
        <v>75</v>
      </c>
      <c r="G5027" s="38" t="s">
        <v>23</v>
      </c>
      <c r="H5027" s="42">
        <v>6495.72</v>
      </c>
      <c r="I5027" s="2"/>
      <c r="J5027" s="44">
        <v>43582</v>
      </c>
      <c r="K5027" s="42">
        <v>0</v>
      </c>
      <c r="L5027" s="42">
        <v>3651.05</v>
      </c>
      <c r="M5027" s="44">
        <v>45016</v>
      </c>
      <c r="N5027" s="42">
        <f>H5027-K5027-L5027</f>
        <v>2844.67</v>
      </c>
      <c r="O5027" s="42">
        <v>20</v>
      </c>
      <c r="P5027" s="45">
        <v>0.13</v>
      </c>
      <c r="Q5027" s="42">
        <v>2.2999999999999998</v>
      </c>
      <c r="R5027" s="42">
        <v>17.7</v>
      </c>
      <c r="S5027" s="42">
        <v>2826.97</v>
      </c>
      <c r="T5027" s="38">
        <v>2105</v>
      </c>
      <c r="U5027" s="14">
        <f>S5027/H5027</f>
        <v>0.43520502731029043</v>
      </c>
      <c r="V5027" s="19"/>
      <c r="W5027" s="19"/>
      <c r="X5027" s="37" t="s">
        <v>3468</v>
      </c>
    </row>
    <row r="5028" spans="1:37" ht="16.5" customHeight="1">
      <c r="A5028" s="38">
        <v>205</v>
      </c>
      <c r="B5028" s="39">
        <v>10741</v>
      </c>
      <c r="C5028" s="38">
        <v>10282230</v>
      </c>
      <c r="D5028" s="40" t="s">
        <v>2024</v>
      </c>
      <c r="E5028" s="38">
        <v>10</v>
      </c>
      <c r="F5028" s="38">
        <v>62</v>
      </c>
      <c r="G5028" s="38" t="s">
        <v>23</v>
      </c>
      <c r="H5028" s="42">
        <v>4693.04</v>
      </c>
      <c r="I5028" s="49"/>
      <c r="J5028" s="44">
        <v>43977</v>
      </c>
      <c r="K5028" s="42">
        <v>0</v>
      </c>
      <c r="L5028" s="42">
        <v>2645.94</v>
      </c>
      <c r="M5028" s="44">
        <v>45107</v>
      </c>
      <c r="N5028" s="42">
        <f>H5028-K5028-L5028</f>
        <v>2047.1</v>
      </c>
      <c r="O5028" s="42">
        <v>0</v>
      </c>
      <c r="P5028" s="45">
        <v>0.13</v>
      </c>
      <c r="Q5028" s="42">
        <v>0</v>
      </c>
      <c r="R5028" s="42">
        <v>0</v>
      </c>
      <c r="S5028" s="42">
        <f>N5028-R5028</f>
        <v>2047.1</v>
      </c>
      <c r="T5028" s="38">
        <v>5000</v>
      </c>
      <c r="U5028" s="14">
        <f>S5028/H5028</f>
        <v>0.43619913744609035</v>
      </c>
      <c r="V5028" s="19"/>
      <c r="W5028" s="19"/>
      <c r="X5028" s="37" t="s">
        <v>3462</v>
      </c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</row>
    <row r="5029" spans="1:37" ht="16.5" customHeight="1">
      <c r="A5029" s="38">
        <v>90</v>
      </c>
      <c r="B5029" s="39">
        <v>10732</v>
      </c>
      <c r="C5029" s="38">
        <v>10320814</v>
      </c>
      <c r="D5029" s="40" t="s">
        <v>421</v>
      </c>
      <c r="E5029" s="58">
        <v>400</v>
      </c>
      <c r="F5029" s="38">
        <v>120</v>
      </c>
      <c r="G5029" s="38" t="s">
        <v>21</v>
      </c>
      <c r="H5029" s="42">
        <v>22240</v>
      </c>
      <c r="I5029" s="57"/>
      <c r="J5029" s="44">
        <v>43034</v>
      </c>
      <c r="K5029" s="42">
        <v>0</v>
      </c>
      <c r="L5029" s="42">
        <v>12500.84</v>
      </c>
      <c r="M5029" s="44">
        <v>45199</v>
      </c>
      <c r="N5029" s="42">
        <f>H5029-L5029</f>
        <v>9739.16</v>
      </c>
      <c r="O5029" s="42">
        <v>0</v>
      </c>
      <c r="P5029" s="45">
        <v>0.13</v>
      </c>
      <c r="Q5029" s="42">
        <v>0</v>
      </c>
      <c r="R5029" s="42">
        <v>0</v>
      </c>
      <c r="S5029" s="42">
        <f>N5029</f>
        <v>9739.16</v>
      </c>
      <c r="T5029" s="38">
        <v>5000</v>
      </c>
      <c r="U5029" s="14">
        <f>S5029/H5029</f>
        <v>0.43791187050359709</v>
      </c>
      <c r="V5029" s="19"/>
      <c r="W5029" s="19"/>
      <c r="X5029" s="37" t="s">
        <v>3460</v>
      </c>
    </row>
    <row r="5030" spans="1:37" ht="16.5" customHeight="1">
      <c r="A5030" s="38">
        <v>375</v>
      </c>
      <c r="B5030" s="39">
        <v>10741</v>
      </c>
      <c r="C5030" s="38">
        <v>10319380</v>
      </c>
      <c r="D5030" s="40" t="s">
        <v>493</v>
      </c>
      <c r="E5030" s="58">
        <v>1</v>
      </c>
      <c r="F5030" s="38">
        <v>120</v>
      </c>
      <c r="G5030" s="38" t="s">
        <v>279</v>
      </c>
      <c r="H5030" s="42">
        <v>28514.04</v>
      </c>
      <c r="I5030" s="57"/>
      <c r="J5030" s="44">
        <v>43034</v>
      </c>
      <c r="K5030" s="42">
        <v>0</v>
      </c>
      <c r="L5030" s="42">
        <v>16027.37</v>
      </c>
      <c r="M5030" s="44">
        <v>45199</v>
      </c>
      <c r="N5030" s="42">
        <f>H5030-K5030-L5030</f>
        <v>12486.67</v>
      </c>
      <c r="O5030" s="42">
        <v>0</v>
      </c>
      <c r="P5030" s="45">
        <v>0.13</v>
      </c>
      <c r="Q5030" s="42">
        <v>0</v>
      </c>
      <c r="R5030" s="42">
        <v>0</v>
      </c>
      <c r="S5030" s="42">
        <v>12486.67</v>
      </c>
      <c r="T5030" s="38">
        <v>1802</v>
      </c>
      <c r="U5030" s="14">
        <f>S5030/H5030</f>
        <v>0.43791304213643523</v>
      </c>
      <c r="V5030" s="19"/>
      <c r="W5030" s="19"/>
      <c r="X5030" s="37" t="s">
        <v>3462</v>
      </c>
    </row>
    <row r="5031" spans="1:37" ht="16.5" customHeight="1">
      <c r="A5031" s="38">
        <v>179</v>
      </c>
      <c r="B5031" s="39">
        <v>10800</v>
      </c>
      <c r="C5031" s="38">
        <v>10313892</v>
      </c>
      <c r="D5031" s="40" t="s">
        <v>2741</v>
      </c>
      <c r="E5031" s="38">
        <v>500</v>
      </c>
      <c r="F5031" s="38">
        <v>75</v>
      </c>
      <c r="G5031" s="38" t="s">
        <v>23</v>
      </c>
      <c r="H5031" s="42">
        <v>15230</v>
      </c>
      <c r="I5031" s="2"/>
      <c r="J5031" s="44">
        <v>43582</v>
      </c>
      <c r="K5031" s="42">
        <v>0</v>
      </c>
      <c r="L5031" s="42">
        <v>8560.5300000000007</v>
      </c>
      <c r="M5031" s="44">
        <v>45016</v>
      </c>
      <c r="N5031" s="42">
        <f>H5031-K5031-L5031</f>
        <v>6669.4699999999993</v>
      </c>
      <c r="O5031" s="42">
        <v>0</v>
      </c>
      <c r="P5031" s="45">
        <v>0.13</v>
      </c>
      <c r="Q5031" s="42">
        <v>0</v>
      </c>
      <c r="R5031" s="42">
        <v>0</v>
      </c>
      <c r="S5031" s="42">
        <f>N5031-R5031</f>
        <v>6669.4699999999993</v>
      </c>
      <c r="T5031" s="38">
        <v>2505</v>
      </c>
      <c r="U5031" s="14">
        <f>S5031/H5031</f>
        <v>0.43791661195009846</v>
      </c>
      <c r="V5031" s="19"/>
      <c r="W5031" s="19"/>
      <c r="X5031" s="37" t="s">
        <v>3465</v>
      </c>
    </row>
    <row r="5032" spans="1:37" ht="16.5" customHeight="1">
      <c r="A5032" s="38">
        <v>357</v>
      </c>
      <c r="B5032" s="39">
        <v>10741</v>
      </c>
      <c r="C5032" s="38">
        <v>10281819</v>
      </c>
      <c r="D5032" s="40" t="s">
        <v>493</v>
      </c>
      <c r="E5032" s="58">
        <v>1</v>
      </c>
      <c r="F5032" s="38">
        <v>120</v>
      </c>
      <c r="G5032" s="38" t="s">
        <v>262</v>
      </c>
      <c r="H5032" s="42">
        <v>47685.96</v>
      </c>
      <c r="I5032" s="57"/>
      <c r="J5032" s="44">
        <v>43034</v>
      </c>
      <c r="K5032" s="42">
        <v>0</v>
      </c>
      <c r="L5032" s="42">
        <v>26803.34</v>
      </c>
      <c r="M5032" s="44">
        <v>45199</v>
      </c>
      <c r="N5032" s="42">
        <f>H5032-K5032-L5032</f>
        <v>20882.62</v>
      </c>
      <c r="O5032" s="42">
        <v>0</v>
      </c>
      <c r="P5032" s="45">
        <v>0.13</v>
      </c>
      <c r="Q5032" s="42">
        <v>0</v>
      </c>
      <c r="R5032" s="42">
        <v>0</v>
      </c>
      <c r="S5032" s="42">
        <v>20882.62</v>
      </c>
      <c r="T5032" s="38">
        <v>5000</v>
      </c>
      <c r="U5032" s="14">
        <f>S5032/H5032</f>
        <v>0.43791967279257876</v>
      </c>
      <c r="V5032" s="19"/>
      <c r="W5032" s="19"/>
      <c r="X5032" s="37" t="s">
        <v>3462</v>
      </c>
    </row>
    <row r="5033" spans="1:37" ht="16.5" customHeight="1">
      <c r="A5033" s="38">
        <v>91</v>
      </c>
      <c r="B5033" s="39">
        <v>10732</v>
      </c>
      <c r="C5033" s="38">
        <v>10320815</v>
      </c>
      <c r="D5033" s="40" t="s">
        <v>422</v>
      </c>
      <c r="E5033" s="58">
        <v>500</v>
      </c>
      <c r="F5033" s="38">
        <v>120</v>
      </c>
      <c r="G5033" s="38" t="s">
        <v>21</v>
      </c>
      <c r="H5033" s="42">
        <v>27800</v>
      </c>
      <c r="I5033" s="57"/>
      <c r="J5033" s="44">
        <v>43034</v>
      </c>
      <c r="K5033" s="42">
        <v>0</v>
      </c>
      <c r="L5033" s="42">
        <v>15625.81</v>
      </c>
      <c r="M5033" s="44">
        <v>45199</v>
      </c>
      <c r="N5033" s="42">
        <f>H5033-L5033</f>
        <v>12174.19</v>
      </c>
      <c r="O5033" s="42">
        <v>0</v>
      </c>
      <c r="P5033" s="45">
        <v>0.13</v>
      </c>
      <c r="Q5033" s="42">
        <v>0</v>
      </c>
      <c r="R5033" s="42">
        <v>0</v>
      </c>
      <c r="S5033" s="42">
        <f>N5033</f>
        <v>12174.19</v>
      </c>
      <c r="T5033" s="38">
        <v>5000</v>
      </c>
      <c r="U5033" s="14">
        <f>S5033/H5033</f>
        <v>0.43792050359712231</v>
      </c>
      <c r="V5033" s="19"/>
      <c r="W5033" s="19"/>
      <c r="X5033" s="37" t="s">
        <v>3460</v>
      </c>
    </row>
    <row r="5034" spans="1:37" ht="16.5" customHeight="1">
      <c r="A5034" s="38">
        <v>394</v>
      </c>
      <c r="B5034" s="39">
        <v>10736</v>
      </c>
      <c r="C5034" s="38">
        <v>10284241</v>
      </c>
      <c r="D5034" s="40" t="s">
        <v>1344</v>
      </c>
      <c r="E5034" s="38">
        <v>14</v>
      </c>
      <c r="F5034" s="38">
        <v>120</v>
      </c>
      <c r="G5034" s="38" t="s">
        <v>21</v>
      </c>
      <c r="H5034" s="42">
        <v>32068.400000000001</v>
      </c>
      <c r="I5034" s="55"/>
      <c r="J5034" s="44">
        <v>42976</v>
      </c>
      <c r="K5034" s="42">
        <v>0</v>
      </c>
      <c r="L5034" s="42">
        <v>18024.939999999999</v>
      </c>
      <c r="M5034" s="44">
        <v>45138</v>
      </c>
      <c r="N5034" s="42">
        <f>H5034-K5034-L5034</f>
        <v>14043.460000000003</v>
      </c>
      <c r="O5034" s="42">
        <v>0</v>
      </c>
      <c r="P5034" s="45">
        <v>0.13</v>
      </c>
      <c r="Q5034" s="42">
        <v>0</v>
      </c>
      <c r="R5034" s="42">
        <v>0</v>
      </c>
      <c r="S5034" s="42">
        <v>14043.46</v>
      </c>
      <c r="T5034" s="38">
        <v>5000</v>
      </c>
      <c r="U5034" s="14">
        <f>S5034/H5034</f>
        <v>0.43792206658267946</v>
      </c>
      <c r="V5034" s="19"/>
      <c r="W5034" s="19"/>
      <c r="X5034" s="37" t="s">
        <v>3461</v>
      </c>
    </row>
    <row r="5035" spans="1:37" ht="16.5" customHeight="1">
      <c r="A5035" s="38">
        <v>355</v>
      </c>
      <c r="B5035" s="39">
        <v>40704</v>
      </c>
      <c r="C5035" s="38">
        <v>10303201</v>
      </c>
      <c r="D5035" s="40" t="s">
        <v>875</v>
      </c>
      <c r="E5035" s="58">
        <v>16</v>
      </c>
      <c r="F5035" s="38">
        <v>120</v>
      </c>
      <c r="G5035" s="38" t="s">
        <v>21</v>
      </c>
      <c r="H5035" s="42">
        <v>1982.7</v>
      </c>
      <c r="I5035" s="57"/>
      <c r="J5035" s="44">
        <v>43034</v>
      </c>
      <c r="K5035" s="42">
        <v>0</v>
      </c>
      <c r="L5035" s="42">
        <v>1114.43</v>
      </c>
      <c r="M5035" s="44">
        <v>45199</v>
      </c>
      <c r="N5035" s="42">
        <f>H5035-K5035-L5035</f>
        <v>868.27</v>
      </c>
      <c r="O5035" s="42">
        <v>0</v>
      </c>
      <c r="P5035" s="45">
        <v>0.13</v>
      </c>
      <c r="Q5035" s="42">
        <v>0</v>
      </c>
      <c r="R5035" s="42">
        <v>0</v>
      </c>
      <c r="S5035" s="42">
        <f>N5035-R5035</f>
        <v>868.27</v>
      </c>
      <c r="T5035" s="38">
        <v>5000</v>
      </c>
      <c r="U5035" s="14">
        <f>S5035/H5035</f>
        <v>0.43792303424622986</v>
      </c>
      <c r="V5035" s="19"/>
      <c r="W5035" s="19"/>
      <c r="X5035" s="37" t="s">
        <v>3463</v>
      </c>
    </row>
    <row r="5036" spans="1:37" ht="16.5" customHeight="1">
      <c r="A5036" s="38">
        <v>356</v>
      </c>
      <c r="B5036" s="39">
        <v>40704</v>
      </c>
      <c r="C5036" s="38">
        <v>10303202</v>
      </c>
      <c r="D5036" s="40" t="s">
        <v>876</v>
      </c>
      <c r="E5036" s="58">
        <v>30</v>
      </c>
      <c r="F5036" s="38">
        <v>120</v>
      </c>
      <c r="G5036" s="38" t="s">
        <v>21</v>
      </c>
      <c r="H5036" s="42">
        <v>1979.88</v>
      </c>
      <c r="I5036" s="57"/>
      <c r="J5036" s="44">
        <v>43034</v>
      </c>
      <c r="K5036" s="42">
        <v>0</v>
      </c>
      <c r="L5036" s="42">
        <v>1112.8399999999999</v>
      </c>
      <c r="M5036" s="44">
        <v>45199</v>
      </c>
      <c r="N5036" s="42">
        <f>H5036-K5036-L5036</f>
        <v>867.04000000000019</v>
      </c>
      <c r="O5036" s="42">
        <v>0</v>
      </c>
      <c r="P5036" s="45">
        <v>0.13</v>
      </c>
      <c r="Q5036" s="42">
        <v>0</v>
      </c>
      <c r="R5036" s="42">
        <v>0</v>
      </c>
      <c r="S5036" s="42">
        <f>N5036-R5036</f>
        <v>867.04000000000019</v>
      </c>
      <c r="T5036" s="38">
        <v>5000</v>
      </c>
      <c r="U5036" s="14">
        <f>S5036/H5036</f>
        <v>0.43792553084025304</v>
      </c>
      <c r="V5036" s="19"/>
      <c r="W5036" s="19"/>
      <c r="X5036" s="37" t="s">
        <v>3463</v>
      </c>
    </row>
    <row r="5037" spans="1:37" ht="16.5" customHeight="1">
      <c r="A5037" s="38">
        <v>31</v>
      </c>
      <c r="B5037" s="39">
        <v>10736</v>
      </c>
      <c r="C5037" s="38">
        <v>10283029</v>
      </c>
      <c r="D5037" s="40" t="s">
        <v>1847</v>
      </c>
      <c r="E5037" s="31">
        <v>2</v>
      </c>
      <c r="F5037" s="38">
        <v>62</v>
      </c>
      <c r="G5037" s="38" t="s">
        <v>23</v>
      </c>
      <c r="H5037" s="42">
        <v>7567.18</v>
      </c>
      <c r="I5037" s="49"/>
      <c r="J5037" s="44">
        <v>43977</v>
      </c>
      <c r="K5037" s="42">
        <v>0</v>
      </c>
      <c r="L5037" s="42">
        <v>4243.47</v>
      </c>
      <c r="M5037" s="44">
        <v>45107</v>
      </c>
      <c r="N5037" s="42">
        <f>H5037-K5037-L5037</f>
        <v>3323.71</v>
      </c>
      <c r="O5037" s="42">
        <v>0</v>
      </c>
      <c r="P5037" s="45">
        <v>0.13</v>
      </c>
      <c r="Q5037" s="42">
        <v>0</v>
      </c>
      <c r="R5037" s="42">
        <v>0</v>
      </c>
      <c r="S5037" s="42">
        <f>N5037-R5037</f>
        <v>3323.71</v>
      </c>
      <c r="T5037" s="38">
        <v>2109</v>
      </c>
      <c r="U5037" s="14">
        <f>S5037/H5037</f>
        <v>0.43922703041291472</v>
      </c>
      <c r="V5037" s="19"/>
      <c r="W5037" s="19"/>
      <c r="X5037" s="37" t="s">
        <v>3461</v>
      </c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</row>
    <row r="5038" spans="1:37" ht="16.5" customHeight="1">
      <c r="A5038" s="38">
        <v>30</v>
      </c>
      <c r="B5038" s="39">
        <v>10736</v>
      </c>
      <c r="C5038" s="38">
        <v>10283028</v>
      </c>
      <c r="D5038" s="40" t="s">
        <v>816</v>
      </c>
      <c r="E5038" s="31">
        <v>4</v>
      </c>
      <c r="F5038" s="38">
        <v>62</v>
      </c>
      <c r="G5038" s="38" t="s">
        <v>23</v>
      </c>
      <c r="H5038" s="42">
        <v>10392.31</v>
      </c>
      <c r="I5038" s="49"/>
      <c r="J5038" s="44">
        <v>43977</v>
      </c>
      <c r="K5038" s="42">
        <v>0</v>
      </c>
      <c r="L5038" s="42">
        <v>5827.57</v>
      </c>
      <c r="M5038" s="44">
        <v>45107</v>
      </c>
      <c r="N5038" s="42">
        <f>H5038-K5038-L5038</f>
        <v>4564.74</v>
      </c>
      <c r="O5038" s="42">
        <v>0</v>
      </c>
      <c r="P5038" s="45">
        <v>0.13</v>
      </c>
      <c r="Q5038" s="42">
        <v>0</v>
      </c>
      <c r="R5038" s="42">
        <v>0</v>
      </c>
      <c r="S5038" s="42">
        <f>N5038-R5038</f>
        <v>4564.74</v>
      </c>
      <c r="T5038" s="38">
        <v>2109</v>
      </c>
      <c r="U5038" s="14">
        <f>S5038/H5038</f>
        <v>0.43924209343254772</v>
      </c>
      <c r="V5038" s="19"/>
      <c r="W5038" s="19"/>
      <c r="X5038" s="37" t="s">
        <v>3461</v>
      </c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</row>
    <row r="5039" spans="1:37" ht="16.5" customHeight="1">
      <c r="A5039" s="38">
        <v>181</v>
      </c>
      <c r="B5039" s="39">
        <v>10741</v>
      </c>
      <c r="C5039" s="38">
        <v>10282232</v>
      </c>
      <c r="D5039" s="40" t="s">
        <v>2014</v>
      </c>
      <c r="E5039" s="38">
        <v>1</v>
      </c>
      <c r="F5039" s="38">
        <v>62</v>
      </c>
      <c r="G5039" s="38" t="s">
        <v>23</v>
      </c>
      <c r="H5039" s="42">
        <v>4875.7700000000004</v>
      </c>
      <c r="I5039" s="49"/>
      <c r="J5039" s="44">
        <v>43977</v>
      </c>
      <c r="K5039" s="42">
        <v>0</v>
      </c>
      <c r="L5039" s="42">
        <v>2734.09</v>
      </c>
      <c r="M5039" s="44">
        <v>45107</v>
      </c>
      <c r="N5039" s="42">
        <f>H5039-K5039-L5039</f>
        <v>2141.6800000000003</v>
      </c>
      <c r="O5039" s="42">
        <v>0</v>
      </c>
      <c r="P5039" s="45">
        <v>0.13</v>
      </c>
      <c r="Q5039" s="42">
        <v>0</v>
      </c>
      <c r="R5039" s="42">
        <v>0</v>
      </c>
      <c r="S5039" s="42">
        <f>N5039-R5039</f>
        <v>2141.6800000000003</v>
      </c>
      <c r="T5039" s="38">
        <v>1602</v>
      </c>
      <c r="U5039" s="14">
        <f>S5039/H5039</f>
        <v>0.43924959544851377</v>
      </c>
      <c r="V5039" s="19"/>
      <c r="W5039" s="19"/>
      <c r="X5039" s="37" t="s">
        <v>3462</v>
      </c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</row>
    <row r="5040" spans="1:37" ht="16.5" customHeight="1">
      <c r="A5040" s="38">
        <v>1158</v>
      </c>
      <c r="B5040" s="39">
        <v>10800</v>
      </c>
      <c r="C5040" s="38">
        <v>10315996</v>
      </c>
      <c r="D5040" s="40" t="s">
        <v>1201</v>
      </c>
      <c r="E5040" s="58">
        <v>1</v>
      </c>
      <c r="F5040" s="38">
        <v>120</v>
      </c>
      <c r="G5040" s="38" t="s">
        <v>21</v>
      </c>
      <c r="H5040" s="42">
        <v>5000</v>
      </c>
      <c r="I5040" s="61"/>
      <c r="J5040" s="44">
        <v>43216</v>
      </c>
      <c r="K5040" s="42">
        <v>0</v>
      </c>
      <c r="L5040" s="42">
        <v>2691.73</v>
      </c>
      <c r="M5040" s="44">
        <v>45281</v>
      </c>
      <c r="N5040" s="42">
        <v>2308.27</v>
      </c>
      <c r="O5040" s="42">
        <v>117.31</v>
      </c>
      <c r="P5040" s="45">
        <f>IF(J5040&lt;DATEVALUE("2009-1-1"),3%,13%)</f>
        <v>0.13</v>
      </c>
      <c r="Q5040" s="42">
        <f>IF(P5040=13%,ROUND(O5040/(1+P5040)*P5040,2),ROUND(O5040/(1+0.03)*0.02,2))</f>
        <v>13.5</v>
      </c>
      <c r="R5040" s="42">
        <f>O5040-Q5040</f>
        <v>103.81</v>
      </c>
      <c r="S5040" s="42">
        <f>N5040-R5040</f>
        <v>2204.46</v>
      </c>
      <c r="T5040" s="38">
        <v>2505</v>
      </c>
      <c r="U5040" s="14">
        <f>S5040/H5040</f>
        <v>0.44089200000000001</v>
      </c>
      <c r="V5040" s="19"/>
      <c r="W5040" s="19"/>
      <c r="X5040" s="37" t="s">
        <v>3465</v>
      </c>
    </row>
    <row r="5041" spans="1:37" ht="16.5" customHeight="1">
      <c r="A5041" s="38">
        <v>50</v>
      </c>
      <c r="B5041" s="39">
        <v>10700</v>
      </c>
      <c r="C5041" s="38">
        <v>10324987</v>
      </c>
      <c r="D5041" s="40" t="s">
        <v>35</v>
      </c>
      <c r="E5041" s="38">
        <v>1</v>
      </c>
      <c r="F5041" s="38">
        <v>60</v>
      </c>
      <c r="G5041" s="38" t="s">
        <v>36</v>
      </c>
      <c r="H5041" s="42">
        <v>2958.65</v>
      </c>
      <c r="I5041" s="57"/>
      <c r="J5041" s="44">
        <v>44255</v>
      </c>
      <c r="K5041" s="42">
        <v>49.31</v>
      </c>
      <c r="L5041" s="42">
        <v>1479.31</v>
      </c>
      <c r="M5041" s="44">
        <v>45199</v>
      </c>
      <c r="N5041" s="42">
        <v>1430.03</v>
      </c>
      <c r="O5041" s="42">
        <v>140</v>
      </c>
      <c r="P5041" s="45">
        <v>0.13</v>
      </c>
      <c r="Q5041" s="42">
        <v>16.11</v>
      </c>
      <c r="R5041" s="42">
        <v>123.89</v>
      </c>
      <c r="S5041" s="42">
        <v>1306.1400000000001</v>
      </c>
      <c r="T5041" s="38">
        <v>1006</v>
      </c>
      <c r="U5041" s="14">
        <f>S5041/H5041</f>
        <v>0.44146485728288243</v>
      </c>
      <c r="V5041" s="19"/>
      <c r="W5041" s="19"/>
      <c r="X5041" s="37" t="s">
        <v>3455</v>
      </c>
    </row>
    <row r="5042" spans="1:37" ht="16.5" customHeight="1">
      <c r="A5042" s="38">
        <v>51</v>
      </c>
      <c r="B5042" s="39">
        <v>10700</v>
      </c>
      <c r="C5042" s="38">
        <v>10324987</v>
      </c>
      <c r="D5042" s="40" t="s">
        <v>35</v>
      </c>
      <c r="E5042" s="38">
        <v>1</v>
      </c>
      <c r="F5042" s="38">
        <v>60</v>
      </c>
      <c r="G5042" s="38" t="s">
        <v>36</v>
      </c>
      <c r="H5042" s="42">
        <v>2958.65</v>
      </c>
      <c r="I5042" s="57"/>
      <c r="J5042" s="44">
        <v>44255</v>
      </c>
      <c r="K5042" s="42">
        <v>49.31</v>
      </c>
      <c r="L5042" s="42">
        <v>1479.31</v>
      </c>
      <c r="M5042" s="44">
        <v>45199</v>
      </c>
      <c r="N5042" s="42">
        <v>1430.03</v>
      </c>
      <c r="O5042" s="42">
        <v>140</v>
      </c>
      <c r="P5042" s="45">
        <v>0.13</v>
      </c>
      <c r="Q5042" s="42">
        <v>16.11</v>
      </c>
      <c r="R5042" s="42">
        <v>123.89</v>
      </c>
      <c r="S5042" s="42">
        <v>1306.1400000000001</v>
      </c>
      <c r="T5042" s="38">
        <v>1006</v>
      </c>
      <c r="U5042" s="14">
        <f>S5042/H5042</f>
        <v>0.44146485728288243</v>
      </c>
      <c r="V5042" s="19"/>
      <c r="W5042" s="19"/>
      <c r="X5042" s="37" t="s">
        <v>3455</v>
      </c>
    </row>
    <row r="5043" spans="1:37" ht="16.5" customHeight="1">
      <c r="A5043" s="38">
        <v>25</v>
      </c>
      <c r="B5043" s="39">
        <v>10733</v>
      </c>
      <c r="C5043" s="38">
        <v>10290080</v>
      </c>
      <c r="D5043" s="40" t="s">
        <v>229</v>
      </c>
      <c r="E5043" s="38">
        <v>1</v>
      </c>
      <c r="F5043" s="38">
        <v>74</v>
      </c>
      <c r="G5043" s="38" t="s">
        <v>23</v>
      </c>
      <c r="H5043" s="42">
        <v>2094.02</v>
      </c>
      <c r="I5043" s="2"/>
      <c r="J5043" s="44">
        <v>43613</v>
      </c>
      <c r="K5043" s="42">
        <v>0</v>
      </c>
      <c r="L5043" s="42">
        <v>1169.28</v>
      </c>
      <c r="M5043" s="44">
        <v>45016</v>
      </c>
      <c r="N5043" s="42">
        <f>H5043-K5043-L5043</f>
        <v>924.74</v>
      </c>
      <c r="O5043" s="42">
        <v>0</v>
      </c>
      <c r="P5043" s="45">
        <v>0.13</v>
      </c>
      <c r="Q5043" s="42">
        <v>0</v>
      </c>
      <c r="R5043" s="42">
        <v>0</v>
      </c>
      <c r="S5043" s="42">
        <v>924.74</v>
      </c>
      <c r="T5043" s="38">
        <v>5000</v>
      </c>
      <c r="U5043" s="14">
        <f>S5043/H5043</f>
        <v>0.44160991776582842</v>
      </c>
      <c r="V5043" s="19"/>
      <c r="W5043" s="19"/>
      <c r="X5043" s="37" t="s">
        <v>3460</v>
      </c>
    </row>
    <row r="5044" spans="1:37" ht="16.5" customHeight="1">
      <c r="A5044" s="38">
        <v>173</v>
      </c>
      <c r="B5044" s="39">
        <v>50099</v>
      </c>
      <c r="C5044" s="38">
        <v>10337871</v>
      </c>
      <c r="D5044" s="40" t="s">
        <v>1029</v>
      </c>
      <c r="E5044" s="58">
        <v>12</v>
      </c>
      <c r="F5044" s="38">
        <v>43</v>
      </c>
      <c r="G5044" s="38" t="s">
        <v>266</v>
      </c>
      <c r="H5044" s="42">
        <v>4331.03</v>
      </c>
      <c r="I5044" s="57"/>
      <c r="J5044" s="44">
        <v>44469</v>
      </c>
      <c r="K5044" s="42">
        <v>100.72</v>
      </c>
      <c r="L5044" s="42">
        <v>2316.6</v>
      </c>
      <c r="M5044" s="44">
        <v>45199</v>
      </c>
      <c r="N5044" s="42">
        <f>H5044-K5044-L5044</f>
        <v>1913.7099999999996</v>
      </c>
      <c r="O5044" s="42">
        <v>0</v>
      </c>
      <c r="P5044" s="45">
        <v>0.13</v>
      </c>
      <c r="Q5044" s="42">
        <v>0</v>
      </c>
      <c r="R5044" s="42">
        <v>0</v>
      </c>
      <c r="S5044" s="42">
        <f>N5044-R5044</f>
        <v>1913.7099999999996</v>
      </c>
      <c r="T5044" s="38">
        <v>5000</v>
      </c>
      <c r="U5044" s="14">
        <f>S5044/H5044</f>
        <v>0.44186025033306159</v>
      </c>
      <c r="V5044" s="19"/>
      <c r="W5044" s="19"/>
      <c r="X5044" s="37" t="s">
        <v>3468</v>
      </c>
    </row>
    <row r="5045" spans="1:37" ht="16.5" customHeight="1">
      <c r="A5045" s="38">
        <v>1095</v>
      </c>
      <c r="B5045" s="39">
        <v>10800</v>
      </c>
      <c r="C5045" s="38">
        <v>10316695</v>
      </c>
      <c r="D5045" s="40" t="s">
        <v>1200</v>
      </c>
      <c r="E5045" s="38">
        <v>1</v>
      </c>
      <c r="F5045" s="38">
        <v>120</v>
      </c>
      <c r="G5045" s="38" t="s">
        <v>21</v>
      </c>
      <c r="H5045" s="42">
        <v>158149.97</v>
      </c>
      <c r="I5045" s="53"/>
      <c r="J5045" s="44">
        <v>43373</v>
      </c>
      <c r="K5045" s="42">
        <v>0</v>
      </c>
      <c r="L5045" s="42">
        <v>72617.16</v>
      </c>
      <c r="M5045" s="44">
        <v>45138</v>
      </c>
      <c r="N5045" s="42">
        <f>H5045-K5045-L5045</f>
        <v>85532.81</v>
      </c>
      <c r="O5045" s="42">
        <v>17572.07</v>
      </c>
      <c r="P5045" s="45">
        <v>0.13</v>
      </c>
      <c r="Q5045" s="42">
        <v>2021.57</v>
      </c>
      <c r="R5045" s="42">
        <v>15550.5</v>
      </c>
      <c r="S5045" s="42">
        <f>N5045-R5045</f>
        <v>69982.31</v>
      </c>
      <c r="T5045" s="38">
        <v>2505</v>
      </c>
      <c r="U5045" s="14">
        <f>S5045/H5045</f>
        <v>0.44250599604919305</v>
      </c>
      <c r="V5045" s="19"/>
      <c r="W5045" s="19"/>
      <c r="X5045" s="37" t="s">
        <v>3465</v>
      </c>
    </row>
    <row r="5046" spans="1:37" ht="16.5" customHeight="1">
      <c r="A5046" s="38">
        <v>202</v>
      </c>
      <c r="B5046" s="39">
        <v>10741</v>
      </c>
      <c r="C5046" s="38">
        <v>10282247</v>
      </c>
      <c r="D5046" s="40" t="s">
        <v>2022</v>
      </c>
      <c r="E5046" s="38">
        <v>10</v>
      </c>
      <c r="F5046" s="38">
        <v>61</v>
      </c>
      <c r="G5046" s="38" t="s">
        <v>23</v>
      </c>
      <c r="H5046" s="42">
        <v>13070.8</v>
      </c>
      <c r="I5046" s="49"/>
      <c r="J5046" s="44">
        <v>44004</v>
      </c>
      <c r="K5046" s="42">
        <v>0</v>
      </c>
      <c r="L5046" s="42">
        <v>7286.52</v>
      </c>
      <c r="M5046" s="44">
        <v>45107</v>
      </c>
      <c r="N5046" s="42">
        <f>H5046-K5046-L5046</f>
        <v>5784.2799999999988</v>
      </c>
      <c r="O5046" s="42">
        <v>0</v>
      </c>
      <c r="P5046" s="45">
        <v>0.13</v>
      </c>
      <c r="Q5046" s="42">
        <v>0</v>
      </c>
      <c r="R5046" s="42">
        <v>0</v>
      </c>
      <c r="S5046" s="42">
        <f>N5046-R5046</f>
        <v>5784.2799999999988</v>
      </c>
      <c r="T5046" s="38">
        <v>5000</v>
      </c>
      <c r="U5046" s="14">
        <f>S5046/H5046</f>
        <v>0.44253450439146796</v>
      </c>
      <c r="V5046" s="19"/>
      <c r="W5046" s="19"/>
      <c r="X5046" s="37" t="s">
        <v>3462</v>
      </c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</row>
    <row r="5047" spans="1:37" ht="16.5" customHeight="1">
      <c r="A5047" s="38">
        <v>1107</v>
      </c>
      <c r="B5047" s="39">
        <v>10800</v>
      </c>
      <c r="C5047" s="38">
        <v>10315140</v>
      </c>
      <c r="D5047" s="40" t="s">
        <v>1152</v>
      </c>
      <c r="E5047" s="38">
        <v>1</v>
      </c>
      <c r="F5047" s="38">
        <v>120</v>
      </c>
      <c r="G5047" s="38" t="s">
        <v>21</v>
      </c>
      <c r="H5047" s="42">
        <v>155345.17000000001</v>
      </c>
      <c r="I5047" s="53"/>
      <c r="J5047" s="44">
        <v>43158</v>
      </c>
      <c r="K5047" s="42">
        <v>0</v>
      </c>
      <c r="L5047" s="42">
        <v>81167.83</v>
      </c>
      <c r="M5047" s="44">
        <v>45169</v>
      </c>
      <c r="N5047" s="42">
        <f>H5047-K5047-L5047</f>
        <v>74177.340000000011</v>
      </c>
      <c r="O5047" s="42">
        <v>6000</v>
      </c>
      <c r="P5047" s="45">
        <v>0.13</v>
      </c>
      <c r="Q5047" s="42">
        <v>690.26</v>
      </c>
      <c r="R5047" s="42">
        <v>5309.74</v>
      </c>
      <c r="S5047" s="42">
        <f>N5047-R5047</f>
        <v>68867.600000000006</v>
      </c>
      <c r="T5047" s="38">
        <v>2505</v>
      </c>
      <c r="U5047" s="14">
        <f>S5047/H5047</f>
        <v>0.44331986633379072</v>
      </c>
      <c r="V5047" s="19"/>
      <c r="W5047" s="19"/>
      <c r="X5047" s="37" t="s">
        <v>3465</v>
      </c>
    </row>
    <row r="5048" spans="1:37" ht="16.5" customHeight="1">
      <c r="A5048" s="38">
        <v>580</v>
      </c>
      <c r="B5048" s="39">
        <v>10736</v>
      </c>
      <c r="C5048" s="38">
        <v>10284140</v>
      </c>
      <c r="D5048" s="40" t="s">
        <v>1483</v>
      </c>
      <c r="E5048" s="38">
        <v>1</v>
      </c>
      <c r="F5048" s="38">
        <v>120</v>
      </c>
      <c r="G5048" s="38" t="s">
        <v>262</v>
      </c>
      <c r="H5048" s="42">
        <v>52414.2</v>
      </c>
      <c r="I5048" s="55"/>
      <c r="J5048" s="44">
        <v>43035</v>
      </c>
      <c r="K5048" s="42">
        <v>0</v>
      </c>
      <c r="L5048" s="42">
        <v>28631.35</v>
      </c>
      <c r="M5048" s="44">
        <v>45138</v>
      </c>
      <c r="N5048" s="42">
        <f>H5048-K5048-L5048</f>
        <v>23782.85</v>
      </c>
      <c r="O5048" s="42">
        <v>600</v>
      </c>
      <c r="P5048" s="45">
        <v>0.13</v>
      </c>
      <c r="Q5048" s="42">
        <v>69.03</v>
      </c>
      <c r="R5048" s="42">
        <v>530.97</v>
      </c>
      <c r="S5048" s="42">
        <v>23251.88</v>
      </c>
      <c r="T5048" s="38">
        <v>5000</v>
      </c>
      <c r="U5048" s="14">
        <f>S5048/H5048</f>
        <v>0.44361795086064471</v>
      </c>
      <c r="V5048" s="19"/>
      <c r="W5048" s="19"/>
      <c r="X5048" s="37" t="s">
        <v>3461</v>
      </c>
    </row>
    <row r="5049" spans="1:37" ht="16.5" customHeight="1">
      <c r="A5049" s="38">
        <v>125</v>
      </c>
      <c r="B5049" s="39">
        <v>50099</v>
      </c>
      <c r="C5049" s="38">
        <v>10297313</v>
      </c>
      <c r="D5049" s="40" t="s">
        <v>2572</v>
      </c>
      <c r="E5049" s="38">
        <v>1</v>
      </c>
      <c r="F5049" s="38">
        <v>120</v>
      </c>
      <c r="G5049" s="38" t="s">
        <v>21</v>
      </c>
      <c r="H5049" s="42">
        <v>20512.82</v>
      </c>
      <c r="I5049" s="2"/>
      <c r="J5049" s="44">
        <v>42881</v>
      </c>
      <c r="K5049" s="42">
        <v>0</v>
      </c>
      <c r="L5049" s="42">
        <v>11367.41</v>
      </c>
      <c r="M5049" s="44">
        <v>45016</v>
      </c>
      <c r="N5049" s="42">
        <f>H5049-K5049-L5049</f>
        <v>9145.41</v>
      </c>
      <c r="O5049" s="42">
        <v>50</v>
      </c>
      <c r="P5049" s="45">
        <v>0.13</v>
      </c>
      <c r="Q5049" s="42">
        <v>5.75</v>
      </c>
      <c r="R5049" s="42">
        <v>44.25</v>
      </c>
      <c r="S5049" s="42">
        <v>9101.16</v>
      </c>
      <c r="T5049" s="38">
        <v>2106</v>
      </c>
      <c r="U5049" s="14">
        <f>S5049/H5049</f>
        <v>0.44368156109203905</v>
      </c>
      <c r="V5049" s="19"/>
      <c r="W5049" s="19"/>
      <c r="X5049" s="37" t="s">
        <v>3468</v>
      </c>
    </row>
    <row r="5050" spans="1:37" ht="16.5" customHeight="1">
      <c r="A5050" s="38">
        <v>139</v>
      </c>
      <c r="B5050" s="39">
        <v>50099</v>
      </c>
      <c r="C5050" s="38">
        <v>10297314</v>
      </c>
      <c r="D5050" s="40" t="s">
        <v>2469</v>
      </c>
      <c r="E5050" s="38">
        <v>1</v>
      </c>
      <c r="F5050" s="38">
        <v>1</v>
      </c>
      <c r="G5050" s="38" t="s">
        <v>21</v>
      </c>
      <c r="H5050" s="42">
        <v>20512.82</v>
      </c>
      <c r="I5050" s="2"/>
      <c r="J5050" s="44">
        <v>42881</v>
      </c>
      <c r="K5050" s="42">
        <v>0</v>
      </c>
      <c r="L5050" s="42">
        <v>11367.41</v>
      </c>
      <c r="M5050" s="44">
        <v>45016</v>
      </c>
      <c r="N5050" s="42">
        <f>H5050-K5050-L5050</f>
        <v>9145.41</v>
      </c>
      <c r="O5050" s="42">
        <v>50</v>
      </c>
      <c r="P5050" s="45">
        <v>0.13</v>
      </c>
      <c r="Q5050" s="42">
        <v>5.75</v>
      </c>
      <c r="R5050" s="42">
        <v>44.25</v>
      </c>
      <c r="S5050" s="42">
        <v>9101.16</v>
      </c>
      <c r="T5050" s="38">
        <v>2106</v>
      </c>
      <c r="U5050" s="14">
        <f>S5050/H5050</f>
        <v>0.44368156109203905</v>
      </c>
      <c r="V5050" s="19"/>
      <c r="W5050" s="19"/>
      <c r="X5050" s="37" t="s">
        <v>3468</v>
      </c>
    </row>
    <row r="5051" spans="1:37" ht="16.5" customHeight="1">
      <c r="A5051" s="38">
        <v>577</v>
      </c>
      <c r="B5051" s="39">
        <v>10736</v>
      </c>
      <c r="C5051" s="38">
        <v>10284136</v>
      </c>
      <c r="D5051" s="40" t="s">
        <v>1481</v>
      </c>
      <c r="E5051" s="38">
        <v>1</v>
      </c>
      <c r="F5051" s="38">
        <v>120</v>
      </c>
      <c r="G5051" s="38" t="s">
        <v>262</v>
      </c>
      <c r="H5051" s="42">
        <v>162536.25</v>
      </c>
      <c r="I5051" s="55"/>
      <c r="J5051" s="44">
        <v>43004</v>
      </c>
      <c r="K5051" s="42">
        <v>0</v>
      </c>
      <c r="L5051" s="42">
        <v>90072.3</v>
      </c>
      <c r="M5051" s="44">
        <v>45138</v>
      </c>
      <c r="N5051" s="42">
        <f>H5051-K5051-L5051</f>
        <v>72463.95</v>
      </c>
      <c r="O5051" s="42">
        <v>300</v>
      </c>
      <c r="P5051" s="45">
        <v>0.13</v>
      </c>
      <c r="Q5051" s="42">
        <v>34.51</v>
      </c>
      <c r="R5051" s="42">
        <v>265.49</v>
      </c>
      <c r="S5051" s="42">
        <v>72198.460000000006</v>
      </c>
      <c r="T5051" s="38">
        <v>5000</v>
      </c>
      <c r="U5051" s="14">
        <f>S5051/H5051</f>
        <v>0.44419912481061918</v>
      </c>
      <c r="V5051" s="19"/>
      <c r="W5051" s="19"/>
      <c r="X5051" s="37" t="s">
        <v>3461</v>
      </c>
    </row>
    <row r="5052" spans="1:37" ht="16.5" customHeight="1">
      <c r="A5052" s="38">
        <v>1146</v>
      </c>
      <c r="B5052" s="39">
        <v>10800</v>
      </c>
      <c r="C5052" s="38">
        <v>10317204</v>
      </c>
      <c r="D5052" s="40" t="s">
        <v>3019</v>
      </c>
      <c r="E5052" s="58">
        <v>1</v>
      </c>
      <c r="F5052" s="38">
        <v>112</v>
      </c>
      <c r="G5052" s="38" t="s">
        <v>21</v>
      </c>
      <c r="H5052" s="42">
        <v>3635.1</v>
      </c>
      <c r="I5052" s="37"/>
      <c r="J5052" s="44">
        <v>43462</v>
      </c>
      <c r="K5052" s="42">
        <v>0</v>
      </c>
      <c r="L5052" s="42">
        <v>1819.05</v>
      </c>
      <c r="M5052" s="44">
        <v>45237</v>
      </c>
      <c r="N5052" s="42">
        <v>1816.05</v>
      </c>
      <c r="O5052" s="42">
        <v>227.48</v>
      </c>
      <c r="P5052" s="45">
        <f>IF(J5052&lt;DATEVALUE("2009-1-1"),3%,13%)</f>
        <v>0.13</v>
      </c>
      <c r="Q5052" s="42">
        <f>IF(P5052=13%,ROUND(O5052/(1+P5052)*P5052,2),ROUND(O5052/(1+0.03)*0.02,2))</f>
        <v>26.17</v>
      </c>
      <c r="R5052" s="42">
        <f>O5052-Q5052</f>
        <v>201.31</v>
      </c>
      <c r="S5052" s="42">
        <f>N5052-R5052</f>
        <v>1614.74</v>
      </c>
      <c r="T5052" s="38">
        <v>2505</v>
      </c>
      <c r="U5052" s="14">
        <f>S5052/H5052</f>
        <v>0.44420786223212566</v>
      </c>
      <c r="V5052" s="19"/>
      <c r="W5052" s="19"/>
      <c r="X5052" s="37" t="s">
        <v>3465</v>
      </c>
    </row>
    <row r="5053" spans="1:37" ht="16.5" customHeight="1">
      <c r="A5053" s="38">
        <v>259</v>
      </c>
      <c r="B5053" s="39">
        <v>10736</v>
      </c>
      <c r="C5053" s="38">
        <v>10340166</v>
      </c>
      <c r="D5053" s="40" t="s">
        <v>1998</v>
      </c>
      <c r="E5053" s="38">
        <v>1</v>
      </c>
      <c r="F5053" s="50">
        <v>36</v>
      </c>
      <c r="G5053" s="51" t="s">
        <v>33</v>
      </c>
      <c r="H5053" s="42">
        <v>3770.49</v>
      </c>
      <c r="I5053" s="49"/>
      <c r="J5053" s="44">
        <v>44500</v>
      </c>
      <c r="K5053" s="42">
        <v>104.74</v>
      </c>
      <c r="L5053" s="42">
        <v>1990</v>
      </c>
      <c r="M5053" s="44">
        <v>45107</v>
      </c>
      <c r="N5053" s="42">
        <f>H5053-K5053-L5053</f>
        <v>1675.75</v>
      </c>
      <c r="O5053" s="42">
        <v>0</v>
      </c>
      <c r="P5053" s="45">
        <v>0.13</v>
      </c>
      <c r="Q5053" s="42">
        <v>0</v>
      </c>
      <c r="R5053" s="42">
        <v>0</v>
      </c>
      <c r="S5053" s="42">
        <f>N5053-R5053</f>
        <v>1675.75</v>
      </c>
      <c r="T5053" s="38">
        <v>5000</v>
      </c>
      <c r="U5053" s="14">
        <f>S5053/H5053</f>
        <v>0.44443825603568771</v>
      </c>
      <c r="V5053" s="19"/>
      <c r="W5053" s="19"/>
      <c r="X5053" s="37" t="s">
        <v>3461</v>
      </c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</row>
    <row r="5054" spans="1:37" ht="16.5" customHeight="1">
      <c r="A5054" s="38">
        <v>76</v>
      </c>
      <c r="B5054" s="39">
        <v>10743</v>
      </c>
      <c r="C5054" s="38">
        <v>10299914</v>
      </c>
      <c r="D5054" s="40" t="s">
        <v>2024</v>
      </c>
      <c r="E5054" s="38">
        <v>12</v>
      </c>
      <c r="F5054" s="38">
        <v>62</v>
      </c>
      <c r="G5054" s="38" t="s">
        <v>23</v>
      </c>
      <c r="H5054" s="42">
        <v>5631.64</v>
      </c>
      <c r="I5054" s="2"/>
      <c r="J5054" s="44">
        <v>43977</v>
      </c>
      <c r="K5054" s="42">
        <v>0</v>
      </c>
      <c r="L5054" s="42">
        <v>3088.17</v>
      </c>
      <c r="M5054" s="44">
        <v>45077</v>
      </c>
      <c r="N5054" s="42">
        <f>H5054-K5054-L5054</f>
        <v>2543.4700000000003</v>
      </c>
      <c r="O5054" s="42">
        <v>40</v>
      </c>
      <c r="P5054" s="45">
        <v>0.13</v>
      </c>
      <c r="Q5054" s="42">
        <v>4.5999999999999996</v>
      </c>
      <c r="R5054" s="42">
        <v>35.4</v>
      </c>
      <c r="S5054" s="42">
        <f>N5054-R5054</f>
        <v>2508.0700000000002</v>
      </c>
      <c r="T5054" s="38">
        <v>5000</v>
      </c>
      <c r="U5054" s="14">
        <f>S5054/H5054</f>
        <v>0.44535339616878922</v>
      </c>
      <c r="V5054" s="19"/>
      <c r="W5054" s="19"/>
      <c r="X5054" s="37" t="s">
        <v>3463</v>
      </c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</row>
    <row r="5055" spans="1:37" ht="16.5" customHeight="1">
      <c r="A5055" s="38">
        <v>31</v>
      </c>
      <c r="B5055" s="39">
        <v>10711</v>
      </c>
      <c r="C5055" s="38">
        <v>10283606</v>
      </c>
      <c r="D5055" s="40" t="s">
        <v>170</v>
      </c>
      <c r="E5055" s="38">
        <v>4</v>
      </c>
      <c r="F5055" s="38">
        <v>120</v>
      </c>
      <c r="G5055" s="38" t="s">
        <v>21</v>
      </c>
      <c r="H5055" s="42">
        <v>416.36</v>
      </c>
      <c r="I5055" s="57"/>
      <c r="J5055" s="44">
        <v>43067</v>
      </c>
      <c r="K5055" s="42">
        <v>0</v>
      </c>
      <c r="L5055" s="42">
        <v>230.84</v>
      </c>
      <c r="M5055" s="44">
        <v>45199</v>
      </c>
      <c r="N5055" s="42">
        <v>185.52</v>
      </c>
      <c r="O5055" s="42">
        <v>0</v>
      </c>
      <c r="P5055" s="45">
        <v>0.13</v>
      </c>
      <c r="Q5055" s="42">
        <v>0</v>
      </c>
      <c r="R5055" s="42">
        <v>0</v>
      </c>
      <c r="S5055" s="42">
        <v>185.52</v>
      </c>
      <c r="T5055" s="38">
        <v>5000</v>
      </c>
      <c r="U5055" s="14">
        <f>S5055/H5055</f>
        <v>0.44557594389470651</v>
      </c>
      <c r="V5055" s="19"/>
      <c r="W5055" s="19"/>
      <c r="X5055" s="37" t="s">
        <v>3457</v>
      </c>
    </row>
    <row r="5056" spans="1:37" ht="16.5" customHeight="1">
      <c r="A5056" s="38">
        <v>358</v>
      </c>
      <c r="B5056" s="39">
        <v>10741</v>
      </c>
      <c r="C5056" s="38">
        <v>10281825</v>
      </c>
      <c r="D5056" s="40" t="s">
        <v>494</v>
      </c>
      <c r="E5056" s="58">
        <v>1</v>
      </c>
      <c r="F5056" s="38">
        <v>120</v>
      </c>
      <c r="G5056" s="38" t="s">
        <v>262</v>
      </c>
      <c r="H5056" s="42">
        <v>98800</v>
      </c>
      <c r="I5056" s="57"/>
      <c r="J5056" s="44">
        <v>43067</v>
      </c>
      <c r="K5056" s="42">
        <v>0</v>
      </c>
      <c r="L5056" s="42">
        <v>54751.77</v>
      </c>
      <c r="M5056" s="44">
        <v>45199</v>
      </c>
      <c r="N5056" s="42">
        <f>H5056-K5056-L5056</f>
        <v>44048.23</v>
      </c>
      <c r="O5056" s="42">
        <v>0</v>
      </c>
      <c r="P5056" s="45">
        <v>0.13</v>
      </c>
      <c r="Q5056" s="42">
        <v>0</v>
      </c>
      <c r="R5056" s="42">
        <v>0</v>
      </c>
      <c r="S5056" s="42">
        <v>44048.23</v>
      </c>
      <c r="T5056" s="38">
        <v>5000</v>
      </c>
      <c r="U5056" s="14">
        <f>S5056/H5056</f>
        <v>0.44583228744939274</v>
      </c>
      <c r="V5056" s="19"/>
      <c r="W5056" s="19"/>
      <c r="X5056" s="37" t="s">
        <v>3462</v>
      </c>
    </row>
    <row r="5057" spans="1:37" ht="16.5" customHeight="1">
      <c r="A5057" s="38">
        <v>187</v>
      </c>
      <c r="B5057" s="39">
        <v>10730</v>
      </c>
      <c r="C5057" s="38">
        <v>10290475</v>
      </c>
      <c r="D5057" s="40" t="s">
        <v>365</v>
      </c>
      <c r="E5057" s="58">
        <v>2</v>
      </c>
      <c r="F5057" s="38">
        <v>120</v>
      </c>
      <c r="G5057" s="38" t="s">
        <v>21</v>
      </c>
      <c r="H5057" s="42">
        <v>3612.76</v>
      </c>
      <c r="I5057" s="57"/>
      <c r="J5057" s="44">
        <v>43067</v>
      </c>
      <c r="K5057" s="42">
        <v>0</v>
      </c>
      <c r="L5057" s="42">
        <v>2002.03</v>
      </c>
      <c r="M5057" s="44">
        <v>45199</v>
      </c>
      <c r="N5057" s="42">
        <f>H5057-K5057-L5057</f>
        <v>1610.7300000000002</v>
      </c>
      <c r="O5057" s="42">
        <v>0</v>
      </c>
      <c r="P5057" s="45">
        <v>0.13</v>
      </c>
      <c r="Q5057" s="42">
        <v>0</v>
      </c>
      <c r="R5057" s="42">
        <v>0</v>
      </c>
      <c r="S5057" s="42">
        <f>N5057-R5057</f>
        <v>1610.7300000000002</v>
      </c>
      <c r="T5057" s="38">
        <v>2107</v>
      </c>
      <c r="U5057" s="14">
        <f>S5057/H5057</f>
        <v>0.4458447281302938</v>
      </c>
      <c r="V5057" s="19"/>
      <c r="W5057" s="19"/>
      <c r="X5057" s="37" t="s">
        <v>3459</v>
      </c>
    </row>
    <row r="5058" spans="1:37" ht="16.5" customHeight="1">
      <c r="A5058" s="38">
        <v>69</v>
      </c>
      <c r="B5058" s="39">
        <v>10744</v>
      </c>
      <c r="C5058" s="38">
        <v>10293833</v>
      </c>
      <c r="D5058" s="40" t="s">
        <v>2389</v>
      </c>
      <c r="E5058" s="38">
        <v>80</v>
      </c>
      <c r="F5058" s="38">
        <v>90</v>
      </c>
      <c r="G5058" s="38" t="s">
        <v>21</v>
      </c>
      <c r="H5058" s="42">
        <v>4711.26</v>
      </c>
      <c r="I5058" s="2"/>
      <c r="J5058" s="44">
        <v>43829</v>
      </c>
      <c r="K5058" s="42">
        <v>0</v>
      </c>
      <c r="L5058" s="42">
        <v>1989.19</v>
      </c>
      <c r="M5058" s="44">
        <v>45046</v>
      </c>
      <c r="N5058" s="42">
        <f>H5058-K5058-L5058</f>
        <v>2722.07</v>
      </c>
      <c r="O5058" s="42">
        <v>700</v>
      </c>
      <c r="P5058" s="45">
        <v>0.13</v>
      </c>
      <c r="Q5058" s="42">
        <v>80.53</v>
      </c>
      <c r="R5058" s="42">
        <v>619.47</v>
      </c>
      <c r="S5058" s="42">
        <v>2102.6</v>
      </c>
      <c r="T5058" s="38">
        <v>5000</v>
      </c>
      <c r="U5058" s="14">
        <f>S5058/H5058</f>
        <v>0.44629249924648606</v>
      </c>
      <c r="V5058" s="19"/>
      <c r="W5058" s="19"/>
      <c r="X5058" s="37" t="s">
        <v>3463</v>
      </c>
    </row>
    <row r="5059" spans="1:37" ht="16.5" customHeight="1">
      <c r="A5059" s="38">
        <v>114</v>
      </c>
      <c r="B5059" s="39">
        <v>50099</v>
      </c>
      <c r="C5059" s="38">
        <v>10297796</v>
      </c>
      <c r="D5059" s="40" t="s">
        <v>2229</v>
      </c>
      <c r="E5059" s="38">
        <v>1</v>
      </c>
      <c r="F5059" s="38">
        <v>68</v>
      </c>
      <c r="G5059" s="38" t="s">
        <v>23</v>
      </c>
      <c r="H5059" s="42">
        <v>2538.4699999999998</v>
      </c>
      <c r="I5059" s="2"/>
      <c r="J5059" s="44">
        <v>43797</v>
      </c>
      <c r="K5059" s="42">
        <v>0</v>
      </c>
      <c r="L5059" s="42">
        <v>1361.13</v>
      </c>
      <c r="M5059" s="44">
        <v>45016</v>
      </c>
      <c r="N5059" s="42">
        <f>H5059-K5059-L5059</f>
        <v>1177.3399999999997</v>
      </c>
      <c r="O5059" s="42">
        <v>50</v>
      </c>
      <c r="P5059" s="45">
        <v>0.13</v>
      </c>
      <c r="Q5059" s="42">
        <v>5.75</v>
      </c>
      <c r="R5059" s="42">
        <v>44.25</v>
      </c>
      <c r="S5059" s="42">
        <v>1133.0899999999999</v>
      </c>
      <c r="T5059" s="38">
        <v>2101</v>
      </c>
      <c r="U5059" s="14">
        <f>S5059/H5059</f>
        <v>0.4463672999877879</v>
      </c>
      <c r="V5059" s="19"/>
      <c r="W5059" s="19"/>
      <c r="X5059" s="37" t="s">
        <v>3468</v>
      </c>
    </row>
    <row r="5060" spans="1:37" ht="16.5" customHeight="1">
      <c r="A5060" s="38">
        <v>141</v>
      </c>
      <c r="B5060" s="39">
        <v>50099</v>
      </c>
      <c r="C5060" s="38">
        <v>10297750</v>
      </c>
      <c r="D5060" s="40" t="s">
        <v>825</v>
      </c>
      <c r="E5060" s="38">
        <v>10</v>
      </c>
      <c r="F5060" s="38">
        <v>10</v>
      </c>
      <c r="G5060" s="38" t="s">
        <v>23</v>
      </c>
      <c r="H5060" s="42">
        <v>6097.35</v>
      </c>
      <c r="I5060" s="2"/>
      <c r="J5060" s="44">
        <v>43977</v>
      </c>
      <c r="K5060" s="42">
        <v>0</v>
      </c>
      <c r="L5060" s="42">
        <v>3282.37</v>
      </c>
      <c r="M5060" s="44">
        <v>45016</v>
      </c>
      <c r="N5060" s="42">
        <f>H5060-K5060-L5060</f>
        <v>2814.9800000000005</v>
      </c>
      <c r="O5060" s="42">
        <v>100</v>
      </c>
      <c r="P5060" s="45">
        <v>0.13</v>
      </c>
      <c r="Q5060" s="42">
        <v>11.5</v>
      </c>
      <c r="R5060" s="42">
        <v>88.5</v>
      </c>
      <c r="S5060" s="42">
        <v>2726.48</v>
      </c>
      <c r="T5060" s="38">
        <v>5000</v>
      </c>
      <c r="U5060" s="14">
        <f>S5060/H5060</f>
        <v>0.4471581916734319</v>
      </c>
      <c r="V5060" s="19"/>
      <c r="W5060" s="19"/>
      <c r="X5060" s="37" t="s">
        <v>3468</v>
      </c>
    </row>
    <row r="5061" spans="1:37" ht="16.5" customHeight="1">
      <c r="A5061" s="38">
        <v>86</v>
      </c>
      <c r="B5061" s="39">
        <v>10741</v>
      </c>
      <c r="C5061" s="38">
        <v>10282223</v>
      </c>
      <c r="D5061" s="40" t="s">
        <v>2247</v>
      </c>
      <c r="E5061" s="38">
        <v>66</v>
      </c>
      <c r="F5061" s="38">
        <v>63</v>
      </c>
      <c r="G5061" s="38" t="s">
        <v>23</v>
      </c>
      <c r="H5061" s="42">
        <v>26344.080000000002</v>
      </c>
      <c r="I5061" s="2"/>
      <c r="J5061" s="44">
        <v>43948</v>
      </c>
      <c r="K5061" s="42">
        <v>0</v>
      </c>
      <c r="L5061" s="42">
        <v>14535.46</v>
      </c>
      <c r="M5061" s="44">
        <v>45077</v>
      </c>
      <c r="N5061" s="42">
        <f>H5061-K5061-L5061</f>
        <v>11808.620000000003</v>
      </c>
      <c r="O5061" s="42">
        <v>0</v>
      </c>
      <c r="P5061" s="45">
        <v>0.13</v>
      </c>
      <c r="Q5061" s="42">
        <v>0</v>
      </c>
      <c r="R5061" s="42">
        <v>0</v>
      </c>
      <c r="S5061" s="42">
        <f>N5061-R5061</f>
        <v>11808.620000000003</v>
      </c>
      <c r="T5061" s="38">
        <v>5000</v>
      </c>
      <c r="U5061" s="14">
        <f>S5061/H5061</f>
        <v>0.44824567796635911</v>
      </c>
      <c r="V5061" s="19"/>
      <c r="W5061" s="19"/>
      <c r="X5061" s="37" t="s">
        <v>3462</v>
      </c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</row>
    <row r="5062" spans="1:37" ht="16.5" customHeight="1">
      <c r="A5062" s="38">
        <v>12</v>
      </c>
      <c r="B5062" s="39">
        <v>10867</v>
      </c>
      <c r="C5062" s="38">
        <v>10330867</v>
      </c>
      <c r="D5062" s="40" t="s">
        <v>144</v>
      </c>
      <c r="E5062" s="38">
        <v>1</v>
      </c>
      <c r="F5062" s="38">
        <v>49</v>
      </c>
      <c r="G5062" s="38" t="s">
        <v>23</v>
      </c>
      <c r="H5062" s="42">
        <v>2606.11</v>
      </c>
      <c r="I5062" s="57"/>
      <c r="J5062" s="44">
        <v>44377</v>
      </c>
      <c r="K5062" s="42">
        <v>0</v>
      </c>
      <c r="L5062" s="42">
        <v>1436.02</v>
      </c>
      <c r="M5062" s="44">
        <v>45199</v>
      </c>
      <c r="N5062" s="42">
        <v>1170.0899999999999</v>
      </c>
      <c r="O5062" s="42">
        <v>0</v>
      </c>
      <c r="P5062" s="45">
        <v>0.13</v>
      </c>
      <c r="Q5062" s="42">
        <v>0</v>
      </c>
      <c r="R5062" s="42">
        <v>0</v>
      </c>
      <c r="S5062" s="42">
        <v>1170.0899999999999</v>
      </c>
      <c r="T5062" s="38">
        <v>5000</v>
      </c>
      <c r="U5062" s="14">
        <f>S5062/H5062</f>
        <v>0.44897951352782495</v>
      </c>
      <c r="V5062" s="19"/>
      <c r="W5062" s="19"/>
      <c r="X5062" s="37" t="s">
        <v>3475</v>
      </c>
    </row>
    <row r="5063" spans="1:37" ht="16.5" customHeight="1">
      <c r="A5063" s="38">
        <v>74</v>
      </c>
      <c r="B5063" s="39">
        <v>10876</v>
      </c>
      <c r="C5063" s="38">
        <v>10330740</v>
      </c>
      <c r="D5063" s="40" t="s">
        <v>180</v>
      </c>
      <c r="E5063" s="38">
        <v>2</v>
      </c>
      <c r="F5063" s="38">
        <v>49</v>
      </c>
      <c r="G5063" s="38" t="s">
        <v>23</v>
      </c>
      <c r="H5063" s="42">
        <v>2163.75</v>
      </c>
      <c r="I5063" s="57"/>
      <c r="J5063" s="44">
        <v>44377</v>
      </c>
      <c r="K5063" s="42">
        <v>44.16</v>
      </c>
      <c r="L5063" s="42">
        <v>1148.1099999999999</v>
      </c>
      <c r="M5063" s="44">
        <v>45199</v>
      </c>
      <c r="N5063" s="42">
        <v>971.48</v>
      </c>
      <c r="O5063" s="42">
        <v>0</v>
      </c>
      <c r="P5063" s="45">
        <v>0.13</v>
      </c>
      <c r="Q5063" s="42">
        <v>0</v>
      </c>
      <c r="R5063" s="42">
        <v>0</v>
      </c>
      <c r="S5063" s="42">
        <v>971.48</v>
      </c>
      <c r="T5063" s="38">
        <v>5000</v>
      </c>
      <c r="U5063" s="14">
        <f>S5063/H5063</f>
        <v>0.44897978047371462</v>
      </c>
      <c r="V5063" s="19"/>
      <c r="W5063" s="19"/>
      <c r="X5063" s="37" t="s">
        <v>3476</v>
      </c>
    </row>
    <row r="5064" spans="1:37" ht="16.5" customHeight="1">
      <c r="A5064" s="38">
        <v>72</v>
      </c>
      <c r="B5064" s="39">
        <v>10867</v>
      </c>
      <c r="C5064" s="38">
        <v>10331963</v>
      </c>
      <c r="D5064" s="40" t="s">
        <v>530</v>
      </c>
      <c r="E5064" s="38">
        <v>7</v>
      </c>
      <c r="F5064" s="38">
        <v>49</v>
      </c>
      <c r="G5064" s="38" t="s">
        <v>23</v>
      </c>
      <c r="H5064" s="42">
        <v>1909.08</v>
      </c>
      <c r="I5064" s="57"/>
      <c r="J5064" s="44">
        <v>44377</v>
      </c>
      <c r="K5064" s="42">
        <v>0</v>
      </c>
      <c r="L5064" s="42">
        <v>1051.94</v>
      </c>
      <c r="M5064" s="44">
        <v>45199</v>
      </c>
      <c r="N5064" s="42">
        <v>857.14</v>
      </c>
      <c r="O5064" s="42">
        <v>0</v>
      </c>
      <c r="P5064" s="45">
        <v>0.13</v>
      </c>
      <c r="Q5064" s="42">
        <v>0</v>
      </c>
      <c r="R5064" s="42">
        <v>0</v>
      </c>
      <c r="S5064" s="42">
        <v>857.14</v>
      </c>
      <c r="T5064" s="38">
        <v>5000</v>
      </c>
      <c r="U5064" s="14">
        <f>S5064/H5064</f>
        <v>0.44898066084187149</v>
      </c>
      <c r="V5064" s="19"/>
      <c r="W5064" s="19"/>
      <c r="X5064" s="37" t="s">
        <v>3475</v>
      </c>
    </row>
    <row r="5065" spans="1:37" ht="16.5" customHeight="1">
      <c r="A5065" s="38">
        <v>11</v>
      </c>
      <c r="B5065" s="39">
        <v>10867</v>
      </c>
      <c r="C5065" s="38">
        <v>10330862</v>
      </c>
      <c r="D5065" s="40" t="s">
        <v>144</v>
      </c>
      <c r="E5065" s="38">
        <v>1</v>
      </c>
      <c r="F5065" s="38">
        <v>49</v>
      </c>
      <c r="G5065" s="38" t="s">
        <v>23</v>
      </c>
      <c r="H5065" s="42">
        <v>2564.1999999999998</v>
      </c>
      <c r="I5065" s="57"/>
      <c r="J5065" s="44">
        <v>44377</v>
      </c>
      <c r="K5065" s="42">
        <v>0</v>
      </c>
      <c r="L5065" s="42">
        <v>1412.92</v>
      </c>
      <c r="M5065" s="44">
        <v>45199</v>
      </c>
      <c r="N5065" s="42">
        <v>1151.28</v>
      </c>
      <c r="O5065" s="42">
        <v>0</v>
      </c>
      <c r="P5065" s="45">
        <v>0.13</v>
      </c>
      <c r="Q5065" s="42">
        <v>0</v>
      </c>
      <c r="R5065" s="42">
        <v>0</v>
      </c>
      <c r="S5065" s="42">
        <v>1151.28</v>
      </c>
      <c r="T5065" s="38">
        <v>5000</v>
      </c>
      <c r="U5065" s="14">
        <f>S5065/H5065</f>
        <v>0.44898213867873021</v>
      </c>
      <c r="V5065" s="19"/>
      <c r="W5065" s="19"/>
      <c r="X5065" s="37" t="s">
        <v>3475</v>
      </c>
    </row>
    <row r="5066" spans="1:37" ht="16.5" customHeight="1">
      <c r="A5066" s="38">
        <v>82</v>
      </c>
      <c r="B5066" s="39">
        <v>10878</v>
      </c>
      <c r="C5066" s="38">
        <v>10330792</v>
      </c>
      <c r="D5066" s="40" t="s">
        <v>797</v>
      </c>
      <c r="E5066" s="38">
        <v>1</v>
      </c>
      <c r="F5066" s="38">
        <v>49</v>
      </c>
      <c r="G5066" s="38" t="s">
        <v>23</v>
      </c>
      <c r="H5066" s="42">
        <v>2928.45</v>
      </c>
      <c r="I5066" s="57"/>
      <c r="J5066" s="44">
        <v>44377</v>
      </c>
      <c r="K5066" s="42">
        <v>0</v>
      </c>
      <c r="L5066" s="42">
        <v>1613.6</v>
      </c>
      <c r="M5066" s="44">
        <v>45199</v>
      </c>
      <c r="N5066" s="42">
        <v>1314.85</v>
      </c>
      <c r="O5066" s="42">
        <v>0</v>
      </c>
      <c r="P5066" s="45">
        <v>0.13</v>
      </c>
      <c r="Q5066" s="42">
        <v>0</v>
      </c>
      <c r="R5066" s="42">
        <v>0</v>
      </c>
      <c r="S5066" s="42">
        <v>1314.85</v>
      </c>
      <c r="T5066" s="38">
        <v>2101</v>
      </c>
      <c r="U5066" s="14">
        <f>S5066/H5066</f>
        <v>0.44899178746435825</v>
      </c>
      <c r="V5066" s="19"/>
      <c r="W5066" s="19"/>
      <c r="X5066" s="37" t="s">
        <v>3475</v>
      </c>
    </row>
    <row r="5067" spans="1:37" ht="16.5" customHeight="1">
      <c r="A5067" s="38">
        <v>685</v>
      </c>
      <c r="B5067" s="39">
        <v>10729</v>
      </c>
      <c r="C5067" s="38">
        <v>10324629</v>
      </c>
      <c r="D5067" s="40" t="s">
        <v>2228</v>
      </c>
      <c r="E5067" s="58">
        <v>1</v>
      </c>
      <c r="F5067" s="38">
        <v>60</v>
      </c>
      <c r="G5067" s="38" t="s">
        <v>23</v>
      </c>
      <c r="H5067" s="42">
        <v>2307.31</v>
      </c>
      <c r="I5067" s="37"/>
      <c r="J5067" s="44">
        <v>44255</v>
      </c>
      <c r="K5067" s="42">
        <v>38.450000000000003</v>
      </c>
      <c r="L5067" s="42">
        <v>1230.6599999999999</v>
      </c>
      <c r="M5067" s="44">
        <v>45259</v>
      </c>
      <c r="N5067" s="42">
        <v>1038.2</v>
      </c>
      <c r="O5067" s="42">
        <v>0</v>
      </c>
      <c r="P5067" s="45">
        <f>IF(J5067&lt;DATEVALUE("2009-1-1"),3%,13%)</f>
        <v>0.13</v>
      </c>
      <c r="Q5067" s="42">
        <f>IF(P5067=13%,ROUND(O5067/(1+P5067)*P5067,2),ROUND(O5067/(1+0.03)*0.02,2))</f>
        <v>0</v>
      </c>
      <c r="R5067" s="42">
        <f>O5067-Q5067</f>
        <v>0</v>
      </c>
      <c r="S5067" s="42">
        <f>N5067-R5067</f>
        <v>1038.2</v>
      </c>
      <c r="T5067" s="38">
        <v>5000</v>
      </c>
      <c r="U5067" s="14">
        <f>S5067/H5067</f>
        <v>0.44996121024049651</v>
      </c>
      <c r="V5067" s="19"/>
      <c r="W5067" s="19"/>
      <c r="X5067" s="37" t="s">
        <v>3459</v>
      </c>
    </row>
    <row r="5068" spans="1:37" ht="16.5" customHeight="1">
      <c r="A5068" s="38">
        <v>684</v>
      </c>
      <c r="B5068" s="39">
        <v>10729</v>
      </c>
      <c r="C5068" s="38">
        <v>10324628</v>
      </c>
      <c r="D5068" s="40" t="s">
        <v>3282</v>
      </c>
      <c r="E5068" s="58">
        <v>1</v>
      </c>
      <c r="F5068" s="38">
        <v>60</v>
      </c>
      <c r="G5068" s="38" t="s">
        <v>23</v>
      </c>
      <c r="H5068" s="42">
        <v>2721.92</v>
      </c>
      <c r="I5068" s="37"/>
      <c r="J5068" s="44">
        <v>44255</v>
      </c>
      <c r="K5068" s="42">
        <v>45.36</v>
      </c>
      <c r="L5068" s="42">
        <v>1451.7800000000002</v>
      </c>
      <c r="M5068" s="44">
        <v>45259</v>
      </c>
      <c r="N5068" s="42">
        <v>1224.78</v>
      </c>
      <c r="O5068" s="42">
        <v>0</v>
      </c>
      <c r="P5068" s="45">
        <f>IF(J5068&lt;DATEVALUE("2009-1-1"),3%,13%)</f>
        <v>0.13</v>
      </c>
      <c r="Q5068" s="42">
        <f>IF(P5068=13%,ROUND(O5068/(1+P5068)*P5068,2),ROUND(O5068/(1+0.03)*0.02,2))</f>
        <v>0</v>
      </c>
      <c r="R5068" s="42">
        <f>O5068-Q5068</f>
        <v>0</v>
      </c>
      <c r="S5068" s="42">
        <f>N5068-R5068</f>
        <v>1224.78</v>
      </c>
      <c r="T5068" s="38">
        <v>5000</v>
      </c>
      <c r="U5068" s="14">
        <f>S5068/H5068</f>
        <v>0.44996913943098987</v>
      </c>
      <c r="V5068" s="19"/>
      <c r="W5068" s="19"/>
      <c r="X5068" s="37" t="s">
        <v>3459</v>
      </c>
    </row>
    <row r="5069" spans="1:37" ht="16.5" customHeight="1">
      <c r="A5069" s="38">
        <v>677</v>
      </c>
      <c r="B5069" s="39">
        <v>10729</v>
      </c>
      <c r="C5069" s="38">
        <v>10324617</v>
      </c>
      <c r="D5069" s="40" t="s">
        <v>2231</v>
      </c>
      <c r="E5069" s="58">
        <v>1</v>
      </c>
      <c r="F5069" s="38">
        <v>60</v>
      </c>
      <c r="G5069" s="38" t="s">
        <v>23</v>
      </c>
      <c r="H5069" s="42">
        <v>3198.46</v>
      </c>
      <c r="I5069" s="37"/>
      <c r="J5069" s="44">
        <v>44255</v>
      </c>
      <c r="K5069" s="42">
        <v>53.31</v>
      </c>
      <c r="L5069" s="42">
        <v>1705.89</v>
      </c>
      <c r="M5069" s="44">
        <v>45259</v>
      </c>
      <c r="N5069" s="42">
        <v>1439.26</v>
      </c>
      <c r="O5069" s="42">
        <v>0</v>
      </c>
      <c r="P5069" s="45">
        <f>IF(J5069&lt;DATEVALUE("2009-1-1"),3%,13%)</f>
        <v>0.13</v>
      </c>
      <c r="Q5069" s="42">
        <f>IF(P5069=13%,ROUND(O5069/(1+P5069)*P5069,2),ROUND(O5069/(1+0.03)*0.02,2))</f>
        <v>0</v>
      </c>
      <c r="R5069" s="42">
        <f>O5069-Q5069</f>
        <v>0</v>
      </c>
      <c r="S5069" s="42">
        <f>N5069-R5069</f>
        <v>1439.26</v>
      </c>
      <c r="T5069" s="38">
        <v>5000</v>
      </c>
      <c r="U5069" s="14">
        <f>S5069/H5069</f>
        <v>0.44998530542823734</v>
      </c>
      <c r="V5069" s="19"/>
      <c r="W5069" s="19"/>
      <c r="X5069" s="37" t="s">
        <v>3459</v>
      </c>
    </row>
    <row r="5070" spans="1:37" ht="16.5" customHeight="1">
      <c r="A5070" s="38">
        <v>830</v>
      </c>
      <c r="B5070" s="39">
        <v>10729</v>
      </c>
      <c r="C5070" s="38">
        <v>10324631</v>
      </c>
      <c r="D5070" s="40" t="s">
        <v>335</v>
      </c>
      <c r="E5070" s="58">
        <v>1</v>
      </c>
      <c r="F5070" s="38">
        <v>60</v>
      </c>
      <c r="G5070" s="38" t="s">
        <v>36</v>
      </c>
      <c r="H5070" s="42">
        <v>2617.7199999999998</v>
      </c>
      <c r="I5070" s="37"/>
      <c r="J5070" s="44">
        <v>44255</v>
      </c>
      <c r="K5070" s="42">
        <v>43.63</v>
      </c>
      <c r="L5070" s="42">
        <v>1396.1399999999999</v>
      </c>
      <c r="M5070" s="44">
        <v>45259</v>
      </c>
      <c r="N5070" s="42">
        <v>1177.95</v>
      </c>
      <c r="O5070" s="42">
        <v>0</v>
      </c>
      <c r="P5070" s="45">
        <f>IF(J5070&lt;DATEVALUE("2009-1-1"),3%,13%)</f>
        <v>0.13</v>
      </c>
      <c r="Q5070" s="42">
        <f>IF(P5070=13%,ROUND(O5070/(1+P5070)*P5070,2),ROUND(O5070/(1+0.03)*0.02,2))</f>
        <v>0</v>
      </c>
      <c r="R5070" s="42">
        <f>O5070-Q5070</f>
        <v>0</v>
      </c>
      <c r="S5070" s="42">
        <f>N5070-R5070</f>
        <v>1177.95</v>
      </c>
      <c r="T5070" s="38">
        <v>5000</v>
      </c>
      <c r="U5070" s="14">
        <f>S5070/H5070</f>
        <v>0.44999083171615001</v>
      </c>
      <c r="V5070" s="19"/>
      <c r="W5070" s="19"/>
      <c r="X5070" s="37" t="s">
        <v>3459</v>
      </c>
    </row>
    <row r="5071" spans="1:37" ht="16.5" customHeight="1">
      <c r="A5071" s="38">
        <v>682</v>
      </c>
      <c r="B5071" s="39">
        <v>10729</v>
      </c>
      <c r="C5071" s="38">
        <v>10324623</v>
      </c>
      <c r="D5071" s="40" t="s">
        <v>3280</v>
      </c>
      <c r="E5071" s="58">
        <v>3</v>
      </c>
      <c r="F5071" s="38">
        <v>60</v>
      </c>
      <c r="G5071" s="38" t="s">
        <v>23</v>
      </c>
      <c r="H5071" s="42">
        <v>2331.54</v>
      </c>
      <c r="I5071" s="37"/>
      <c r="J5071" s="44">
        <v>44255</v>
      </c>
      <c r="K5071" s="42">
        <v>38.86</v>
      </c>
      <c r="L5071" s="42">
        <v>1243.5</v>
      </c>
      <c r="M5071" s="44">
        <v>45259</v>
      </c>
      <c r="N5071" s="42">
        <v>1049.18</v>
      </c>
      <c r="O5071" s="42">
        <v>0</v>
      </c>
      <c r="P5071" s="45">
        <f>IF(J5071&lt;DATEVALUE("2009-1-1"),3%,13%)</f>
        <v>0.13</v>
      </c>
      <c r="Q5071" s="42">
        <f>IF(P5071=13%,ROUND(O5071/(1+P5071)*P5071,2),ROUND(O5071/(1+0.03)*0.02,2))</f>
        <v>0</v>
      </c>
      <c r="R5071" s="42">
        <f>O5071-Q5071</f>
        <v>0</v>
      </c>
      <c r="S5071" s="42">
        <f>N5071-R5071</f>
        <v>1049.18</v>
      </c>
      <c r="T5071" s="38">
        <v>5000</v>
      </c>
      <c r="U5071" s="14">
        <f>S5071/H5071</f>
        <v>0.44999442428609421</v>
      </c>
      <c r="V5071" s="19"/>
      <c r="W5071" s="19"/>
      <c r="X5071" s="37" t="s">
        <v>3459</v>
      </c>
    </row>
    <row r="5072" spans="1:37" ht="16.5" customHeight="1">
      <c r="A5072" s="38">
        <v>681</v>
      </c>
      <c r="B5072" s="39">
        <v>10729</v>
      </c>
      <c r="C5072" s="38">
        <v>10324621</v>
      </c>
      <c r="D5072" s="40" t="s">
        <v>3279</v>
      </c>
      <c r="E5072" s="58">
        <v>3</v>
      </c>
      <c r="F5072" s="38">
        <v>60</v>
      </c>
      <c r="G5072" s="38" t="s">
        <v>23</v>
      </c>
      <c r="H5072" s="42">
        <v>3792.56</v>
      </c>
      <c r="I5072" s="37"/>
      <c r="J5072" s="44">
        <v>44255</v>
      </c>
      <c r="K5072" s="42">
        <v>63.21</v>
      </c>
      <c r="L5072" s="42">
        <v>2022.71</v>
      </c>
      <c r="M5072" s="44">
        <v>45259</v>
      </c>
      <c r="N5072" s="42">
        <v>1706.64</v>
      </c>
      <c r="O5072" s="42">
        <v>0</v>
      </c>
      <c r="P5072" s="45">
        <f>IF(J5072&lt;DATEVALUE("2009-1-1"),3%,13%)</f>
        <v>0.13</v>
      </c>
      <c r="Q5072" s="42">
        <f>IF(P5072=13%,ROUND(O5072/(1+P5072)*P5072,2),ROUND(O5072/(1+0.03)*0.02,2))</f>
        <v>0</v>
      </c>
      <c r="R5072" s="42">
        <f>O5072-Q5072</f>
        <v>0</v>
      </c>
      <c r="S5072" s="42">
        <f>N5072-R5072</f>
        <v>1706.64</v>
      </c>
      <c r="T5072" s="38">
        <v>5000</v>
      </c>
      <c r="U5072" s="14">
        <f>S5072/H5072</f>
        <v>0.44999683591030865</v>
      </c>
      <c r="V5072" s="19"/>
      <c r="W5072" s="19"/>
      <c r="X5072" s="37" t="s">
        <v>3459</v>
      </c>
    </row>
    <row r="5073" spans="1:24" ht="16.5" customHeight="1">
      <c r="A5073" s="38">
        <v>146</v>
      </c>
      <c r="B5073" s="39">
        <v>10743</v>
      </c>
      <c r="C5073" s="38">
        <v>10322460</v>
      </c>
      <c r="D5073" s="40" t="s">
        <v>1073</v>
      </c>
      <c r="E5073" s="38">
        <v>3</v>
      </c>
      <c r="F5073" s="38">
        <v>60</v>
      </c>
      <c r="G5073" s="38" t="s">
        <v>36</v>
      </c>
      <c r="H5073" s="42">
        <v>7766.92</v>
      </c>
      <c r="I5073" s="56"/>
      <c r="J5073" s="44">
        <v>44165</v>
      </c>
      <c r="K5073" s="42">
        <v>129.44999999999999</v>
      </c>
      <c r="L5073" s="42">
        <v>4142.38</v>
      </c>
      <c r="M5073" s="44">
        <v>45169</v>
      </c>
      <c r="N5073" s="42">
        <f>H5073-K5073-L5073</f>
        <v>3495.09</v>
      </c>
      <c r="O5073" s="42">
        <v>0</v>
      </c>
      <c r="P5073" s="45">
        <v>0.13</v>
      </c>
      <c r="Q5073" s="42">
        <v>0</v>
      </c>
      <c r="R5073" s="42">
        <v>0</v>
      </c>
      <c r="S5073" s="42">
        <f>N5073-R5073</f>
        <v>3495.09</v>
      </c>
      <c r="T5073" s="38">
        <v>5000</v>
      </c>
      <c r="U5073" s="14">
        <f>S5073/H5073</f>
        <v>0.44999690997203529</v>
      </c>
      <c r="V5073" s="19"/>
      <c r="W5073" s="19"/>
      <c r="X5073" s="37" t="s">
        <v>3463</v>
      </c>
    </row>
    <row r="5074" spans="1:24" ht="16.5" customHeight="1">
      <c r="A5074" s="38">
        <v>148</v>
      </c>
      <c r="B5074" s="39">
        <v>10743</v>
      </c>
      <c r="C5074" s="38">
        <v>10322456</v>
      </c>
      <c r="D5074" s="40" t="s">
        <v>1114</v>
      </c>
      <c r="E5074" s="38">
        <v>1</v>
      </c>
      <c r="F5074" s="38">
        <v>60</v>
      </c>
      <c r="G5074" s="38" t="s">
        <v>36</v>
      </c>
      <c r="H5074" s="42">
        <v>2536.5</v>
      </c>
      <c r="I5074" s="56"/>
      <c r="J5074" s="44">
        <v>44165</v>
      </c>
      <c r="K5074" s="42">
        <v>42.28</v>
      </c>
      <c r="L5074" s="42">
        <v>1352.8</v>
      </c>
      <c r="M5074" s="44">
        <v>45169</v>
      </c>
      <c r="N5074" s="42">
        <f>H5074-K5074-L5074</f>
        <v>1141.4199999999998</v>
      </c>
      <c r="O5074" s="42">
        <v>0</v>
      </c>
      <c r="P5074" s="45">
        <v>0.13</v>
      </c>
      <c r="Q5074" s="42">
        <v>0</v>
      </c>
      <c r="R5074" s="42">
        <v>0</v>
      </c>
      <c r="S5074" s="42">
        <f>N5074-R5074</f>
        <v>1141.4199999999998</v>
      </c>
      <c r="T5074" s="38">
        <v>5000</v>
      </c>
      <c r="U5074" s="14">
        <f>S5074/H5074</f>
        <v>0.44999802877981465</v>
      </c>
      <c r="V5074" s="19"/>
      <c r="W5074" s="19"/>
      <c r="X5074" s="37" t="s">
        <v>3463</v>
      </c>
    </row>
    <row r="5075" spans="1:24" ht="16.5" customHeight="1">
      <c r="A5075" s="38">
        <v>78</v>
      </c>
      <c r="B5075" s="39">
        <v>10708</v>
      </c>
      <c r="C5075" s="38">
        <v>10324176</v>
      </c>
      <c r="D5075" s="40" t="s">
        <v>100</v>
      </c>
      <c r="E5075" s="38">
        <v>2</v>
      </c>
      <c r="F5075" s="38">
        <v>60</v>
      </c>
      <c r="G5075" s="38" t="s">
        <v>36</v>
      </c>
      <c r="H5075" s="42">
        <v>72750.39</v>
      </c>
      <c r="I5075" s="57"/>
      <c r="J5075" s="44">
        <v>44196</v>
      </c>
      <c r="K5075" s="42">
        <v>1212.51</v>
      </c>
      <c r="L5075" s="42">
        <v>38800.21</v>
      </c>
      <c r="M5075" s="44">
        <v>45199</v>
      </c>
      <c r="N5075" s="42">
        <v>32737.67</v>
      </c>
      <c r="O5075" s="42">
        <v>0</v>
      </c>
      <c r="P5075" s="45">
        <v>0.13</v>
      </c>
      <c r="Q5075" s="42">
        <v>0</v>
      </c>
      <c r="R5075" s="42">
        <v>0</v>
      </c>
      <c r="S5075" s="42">
        <v>32737.67</v>
      </c>
      <c r="T5075" s="38">
        <v>5000</v>
      </c>
      <c r="U5075" s="14">
        <f>S5075/H5075</f>
        <v>0.44999992439903069</v>
      </c>
      <c r="V5075" s="19"/>
      <c r="W5075" s="19"/>
      <c r="X5075" s="37" t="s">
        <v>3456</v>
      </c>
    </row>
    <row r="5076" spans="1:24" ht="16.5" customHeight="1">
      <c r="A5076" s="38">
        <v>656</v>
      </c>
      <c r="B5076" s="39">
        <v>40712</v>
      </c>
      <c r="C5076" s="38">
        <v>10322190</v>
      </c>
      <c r="D5076" s="40" t="s">
        <v>1660</v>
      </c>
      <c r="E5076" s="38">
        <v>1</v>
      </c>
      <c r="F5076" s="38">
        <v>60</v>
      </c>
      <c r="G5076" s="38" t="s">
        <v>36</v>
      </c>
      <c r="H5076" s="42">
        <v>16798</v>
      </c>
      <c r="I5076" s="55"/>
      <c r="J5076" s="44">
        <v>44105</v>
      </c>
      <c r="K5076" s="42">
        <v>279.97000000000003</v>
      </c>
      <c r="L5076" s="42">
        <v>8958.93</v>
      </c>
      <c r="M5076" s="44">
        <v>45138</v>
      </c>
      <c r="N5076" s="42">
        <f>H5076-K5076-L5076</f>
        <v>7559.0999999999985</v>
      </c>
      <c r="O5076" s="42">
        <v>0</v>
      </c>
      <c r="P5076" s="45">
        <v>0.13</v>
      </c>
      <c r="Q5076" s="42">
        <v>0</v>
      </c>
      <c r="R5076" s="42">
        <v>0</v>
      </c>
      <c r="S5076" s="42">
        <v>7559.1</v>
      </c>
      <c r="T5076" s="38">
        <v>5000</v>
      </c>
      <c r="U5076" s="14">
        <f>S5076/H5076</f>
        <v>0.45</v>
      </c>
      <c r="V5076" s="19"/>
      <c r="W5076" s="19"/>
      <c r="X5076" s="37" t="s">
        <v>3467</v>
      </c>
    </row>
    <row r="5077" spans="1:24" ht="16.5" customHeight="1">
      <c r="A5077" s="38">
        <v>569</v>
      </c>
      <c r="B5077" s="39">
        <v>10729</v>
      </c>
      <c r="C5077" s="38">
        <v>10324695</v>
      </c>
      <c r="D5077" s="40" t="s">
        <v>165</v>
      </c>
      <c r="E5077" s="58">
        <v>6</v>
      </c>
      <c r="F5077" s="38">
        <v>60</v>
      </c>
      <c r="G5077" s="38" t="s">
        <v>23</v>
      </c>
      <c r="H5077" s="42">
        <v>14689.23</v>
      </c>
      <c r="I5077" s="37"/>
      <c r="J5077" s="44">
        <v>44255</v>
      </c>
      <c r="K5077" s="42">
        <v>244.82</v>
      </c>
      <c r="L5077" s="42">
        <v>7834.2400000000007</v>
      </c>
      <c r="M5077" s="44">
        <v>45259</v>
      </c>
      <c r="N5077" s="42">
        <v>6610.17</v>
      </c>
      <c r="O5077" s="42">
        <v>0</v>
      </c>
      <c r="P5077" s="45">
        <f>IF(J5077&lt;DATEVALUE("2009-1-1"),3%,13%)</f>
        <v>0.13</v>
      </c>
      <c r="Q5077" s="42">
        <f>IF(P5077=13%,ROUND(O5077/(1+P5077)*P5077,2),ROUND(O5077/(1+0.03)*0.02,2))</f>
        <v>0</v>
      </c>
      <c r="R5077" s="42">
        <f>O5077-Q5077</f>
        <v>0</v>
      </c>
      <c r="S5077" s="42">
        <f>N5077-R5077</f>
        <v>6610.17</v>
      </c>
      <c r="T5077" s="38">
        <v>2105</v>
      </c>
      <c r="U5077" s="14">
        <f>S5077/H5077</f>
        <v>0.45000112327194824</v>
      </c>
      <c r="V5077" s="19"/>
      <c r="W5077" s="19"/>
      <c r="X5077" s="37" t="s">
        <v>3459</v>
      </c>
    </row>
    <row r="5078" spans="1:24" ht="16.5" customHeight="1">
      <c r="A5078" s="38">
        <v>239</v>
      </c>
      <c r="B5078" s="39">
        <v>10744</v>
      </c>
      <c r="C5078" s="38">
        <v>10323668</v>
      </c>
      <c r="D5078" s="40" t="s">
        <v>581</v>
      </c>
      <c r="E5078" s="58">
        <v>1</v>
      </c>
      <c r="F5078" s="38">
        <v>60</v>
      </c>
      <c r="G5078" s="38" t="s">
        <v>36</v>
      </c>
      <c r="H5078" s="42">
        <v>18484.27</v>
      </c>
      <c r="I5078" s="57"/>
      <c r="J5078" s="44">
        <v>44196</v>
      </c>
      <c r="K5078" s="42">
        <v>308.07</v>
      </c>
      <c r="L5078" s="42">
        <v>9858.25</v>
      </c>
      <c r="M5078" s="44">
        <v>45199</v>
      </c>
      <c r="N5078" s="42">
        <f>H5078-K5078-L5078</f>
        <v>8317.9500000000007</v>
      </c>
      <c r="O5078" s="42">
        <v>0</v>
      </c>
      <c r="P5078" s="45">
        <v>0.13</v>
      </c>
      <c r="Q5078" s="42">
        <v>0</v>
      </c>
      <c r="R5078" s="42">
        <v>0</v>
      </c>
      <c r="S5078" s="42">
        <f>N5078</f>
        <v>8317.9500000000007</v>
      </c>
      <c r="T5078" s="38">
        <v>1002</v>
      </c>
      <c r="U5078" s="14">
        <f>S5078/H5078</f>
        <v>0.45000154185153107</v>
      </c>
      <c r="V5078" s="19"/>
      <c r="W5078" s="19"/>
      <c r="X5078" s="37" t="s">
        <v>3463</v>
      </c>
    </row>
    <row r="5079" spans="1:24" ht="16.5" customHeight="1">
      <c r="A5079" s="38">
        <v>683</v>
      </c>
      <c r="B5079" s="39">
        <v>10729</v>
      </c>
      <c r="C5079" s="38">
        <v>10324624</v>
      </c>
      <c r="D5079" s="40" t="s">
        <v>3281</v>
      </c>
      <c r="E5079" s="58">
        <v>1</v>
      </c>
      <c r="F5079" s="38">
        <v>60</v>
      </c>
      <c r="G5079" s="38" t="s">
        <v>23</v>
      </c>
      <c r="H5079" s="42">
        <v>3767.44</v>
      </c>
      <c r="I5079" s="37"/>
      <c r="J5079" s="44">
        <v>44255</v>
      </c>
      <c r="K5079" s="42">
        <v>62.79</v>
      </c>
      <c r="L5079" s="42">
        <v>2009.2800000000002</v>
      </c>
      <c r="M5079" s="44">
        <v>45259</v>
      </c>
      <c r="N5079" s="42">
        <v>1695.37</v>
      </c>
      <c r="O5079" s="42">
        <v>0</v>
      </c>
      <c r="P5079" s="45">
        <f>IF(J5079&lt;DATEVALUE("2009-1-1"),3%,13%)</f>
        <v>0.13</v>
      </c>
      <c r="Q5079" s="42">
        <f>IF(P5079=13%,ROUND(O5079/(1+P5079)*P5079,2),ROUND(O5079/(1+0.03)*0.02,2))</f>
        <v>0</v>
      </c>
      <c r="R5079" s="42">
        <f>O5079-Q5079</f>
        <v>0</v>
      </c>
      <c r="S5079" s="42">
        <f>N5079-R5079</f>
        <v>1695.37</v>
      </c>
      <c r="T5079" s="38">
        <v>5000</v>
      </c>
      <c r="U5079" s="14">
        <f>S5079/H5079</f>
        <v>0.45000583950905654</v>
      </c>
      <c r="V5079" s="19"/>
      <c r="W5079" s="19"/>
      <c r="X5079" s="37" t="s">
        <v>3459</v>
      </c>
    </row>
    <row r="5080" spans="1:24" ht="16.5" customHeight="1">
      <c r="A5080" s="38">
        <v>680</v>
      </c>
      <c r="B5080" s="39">
        <v>10729</v>
      </c>
      <c r="C5080" s="38">
        <v>10324620</v>
      </c>
      <c r="D5080" s="40" t="s">
        <v>3278</v>
      </c>
      <c r="E5080" s="58">
        <v>3</v>
      </c>
      <c r="F5080" s="38">
        <v>60</v>
      </c>
      <c r="G5080" s="38" t="s">
        <v>23</v>
      </c>
      <c r="H5080" s="42">
        <v>6760.38</v>
      </c>
      <c r="I5080" s="37"/>
      <c r="J5080" s="44">
        <v>44255</v>
      </c>
      <c r="K5080" s="42">
        <v>112.67</v>
      </c>
      <c r="L5080" s="42">
        <v>3605.47</v>
      </c>
      <c r="M5080" s="44">
        <v>45259</v>
      </c>
      <c r="N5080" s="42">
        <v>3042.24</v>
      </c>
      <c r="O5080" s="42">
        <v>0</v>
      </c>
      <c r="P5080" s="45">
        <f>IF(J5080&lt;DATEVALUE("2009-1-1"),3%,13%)</f>
        <v>0.13</v>
      </c>
      <c r="Q5080" s="42">
        <f>IF(P5080=13%,ROUND(O5080/(1+P5080)*P5080,2),ROUND(O5080/(1+0.03)*0.02,2))</f>
        <v>0</v>
      </c>
      <c r="R5080" s="42">
        <f>O5080-Q5080</f>
        <v>0</v>
      </c>
      <c r="S5080" s="42">
        <f>N5080-R5080</f>
        <v>3042.24</v>
      </c>
      <c r="T5080" s="38">
        <v>5000</v>
      </c>
      <c r="U5080" s="14">
        <f>S5080/H5080</f>
        <v>0.45001020652685197</v>
      </c>
      <c r="V5080" s="19"/>
      <c r="W5080" s="19"/>
      <c r="X5080" s="37" t="s">
        <v>3459</v>
      </c>
    </row>
    <row r="5081" spans="1:24" ht="16.5" customHeight="1">
      <c r="A5081" s="38">
        <v>698</v>
      </c>
      <c r="B5081" s="39">
        <v>10729</v>
      </c>
      <c r="C5081" s="38">
        <v>10324692</v>
      </c>
      <c r="D5081" s="40" t="s">
        <v>2265</v>
      </c>
      <c r="E5081" s="58">
        <v>1</v>
      </c>
      <c r="F5081" s="38">
        <v>60</v>
      </c>
      <c r="G5081" s="38" t="s">
        <v>266</v>
      </c>
      <c r="H5081" s="42">
        <v>2901.71</v>
      </c>
      <c r="I5081" s="37"/>
      <c r="J5081" s="44">
        <v>44255</v>
      </c>
      <c r="K5081" s="42">
        <v>48.36</v>
      </c>
      <c r="L5081" s="42">
        <v>1547.5400000000002</v>
      </c>
      <c r="M5081" s="44">
        <v>45259</v>
      </c>
      <c r="N5081" s="42">
        <v>1305.81</v>
      </c>
      <c r="O5081" s="42">
        <v>0</v>
      </c>
      <c r="P5081" s="45">
        <f>IF(J5081&lt;DATEVALUE("2009-1-1"),3%,13%)</f>
        <v>0.13</v>
      </c>
      <c r="Q5081" s="42">
        <f>IF(P5081=13%,ROUND(O5081/(1+P5081)*P5081,2),ROUND(O5081/(1+0.03)*0.02,2))</f>
        <v>0</v>
      </c>
      <c r="R5081" s="42">
        <f>O5081-Q5081</f>
        <v>0</v>
      </c>
      <c r="S5081" s="42">
        <f>N5081-R5081</f>
        <v>1305.81</v>
      </c>
      <c r="T5081" s="38">
        <v>5000</v>
      </c>
      <c r="U5081" s="14">
        <f>S5081/H5081</f>
        <v>0.45001395728725474</v>
      </c>
      <c r="V5081" s="19"/>
      <c r="W5081" s="19"/>
      <c r="X5081" s="37" t="s">
        <v>3459</v>
      </c>
    </row>
    <row r="5082" spans="1:24" ht="16.5" customHeight="1">
      <c r="A5082" s="38">
        <v>679</v>
      </c>
      <c r="B5082" s="39">
        <v>10729</v>
      </c>
      <c r="C5082" s="38">
        <v>10324619</v>
      </c>
      <c r="D5082" s="40" t="s">
        <v>668</v>
      </c>
      <c r="E5082" s="58">
        <v>1</v>
      </c>
      <c r="F5082" s="38">
        <v>60</v>
      </c>
      <c r="G5082" s="38" t="s">
        <v>23</v>
      </c>
      <c r="H5082" s="42">
        <v>3720.77</v>
      </c>
      <c r="I5082" s="37"/>
      <c r="J5082" s="44">
        <v>44255</v>
      </c>
      <c r="K5082" s="42">
        <v>62.01</v>
      </c>
      <c r="L5082" s="42">
        <v>1984.35</v>
      </c>
      <c r="M5082" s="44">
        <v>45259</v>
      </c>
      <c r="N5082" s="42">
        <v>1674.41</v>
      </c>
      <c r="O5082" s="42">
        <v>0</v>
      </c>
      <c r="P5082" s="45">
        <f>IF(J5082&lt;DATEVALUE("2009-1-1"),3%,13%)</f>
        <v>0.13</v>
      </c>
      <c r="Q5082" s="42">
        <f>IF(P5082=13%,ROUND(O5082/(1+P5082)*P5082,2),ROUND(O5082/(1+0.03)*0.02,2))</f>
        <v>0</v>
      </c>
      <c r="R5082" s="42">
        <f>O5082-Q5082</f>
        <v>0</v>
      </c>
      <c r="S5082" s="42">
        <f>N5082-R5082</f>
        <v>1674.41</v>
      </c>
      <c r="T5082" s="38">
        <v>5000</v>
      </c>
      <c r="U5082" s="14">
        <f>S5082/H5082</f>
        <v>0.45001706635992017</v>
      </c>
      <c r="V5082" s="19"/>
      <c r="W5082" s="19"/>
      <c r="X5082" s="37" t="s">
        <v>3459</v>
      </c>
    </row>
    <row r="5083" spans="1:24" ht="16.5" customHeight="1">
      <c r="A5083" s="38">
        <v>676</v>
      </c>
      <c r="B5083" s="39">
        <v>10729</v>
      </c>
      <c r="C5083" s="38">
        <v>10324616</v>
      </c>
      <c r="D5083" s="40" t="s">
        <v>2229</v>
      </c>
      <c r="E5083" s="58">
        <v>1</v>
      </c>
      <c r="F5083" s="38">
        <v>60</v>
      </c>
      <c r="G5083" s="38" t="s">
        <v>23</v>
      </c>
      <c r="H5083" s="42">
        <v>2665.38</v>
      </c>
      <c r="I5083" s="37"/>
      <c r="J5083" s="44">
        <v>44255</v>
      </c>
      <c r="K5083" s="42">
        <v>44.42</v>
      </c>
      <c r="L5083" s="42">
        <v>1421.47</v>
      </c>
      <c r="M5083" s="44">
        <v>45259</v>
      </c>
      <c r="N5083" s="42">
        <v>1199.49</v>
      </c>
      <c r="O5083" s="42">
        <v>0</v>
      </c>
      <c r="P5083" s="45">
        <f>IF(J5083&lt;DATEVALUE("2009-1-1"),3%,13%)</f>
        <v>0.13</v>
      </c>
      <c r="Q5083" s="42">
        <f>IF(P5083=13%,ROUND(O5083/(1+P5083)*P5083,2),ROUND(O5083/(1+0.03)*0.02,2))</f>
        <v>0</v>
      </c>
      <c r="R5083" s="42">
        <f>O5083-Q5083</f>
        <v>0</v>
      </c>
      <c r="S5083" s="42">
        <f>N5083-R5083</f>
        <v>1199.49</v>
      </c>
      <c r="T5083" s="38">
        <v>5000</v>
      </c>
      <c r="U5083" s="14">
        <f>S5083/H5083</f>
        <v>0.45002588749071426</v>
      </c>
      <c r="V5083" s="19"/>
      <c r="W5083" s="19"/>
      <c r="X5083" s="37" t="s">
        <v>3459</v>
      </c>
    </row>
    <row r="5084" spans="1:24" ht="16.5" customHeight="1">
      <c r="A5084" s="38">
        <v>678</v>
      </c>
      <c r="B5084" s="39">
        <v>10729</v>
      </c>
      <c r="C5084" s="38">
        <v>10324618</v>
      </c>
      <c r="D5084" s="40" t="s">
        <v>3277</v>
      </c>
      <c r="E5084" s="58">
        <v>1</v>
      </c>
      <c r="F5084" s="38">
        <v>60</v>
      </c>
      <c r="G5084" s="38" t="s">
        <v>23</v>
      </c>
      <c r="H5084" s="42">
        <v>2665.38</v>
      </c>
      <c r="I5084" s="37"/>
      <c r="J5084" s="44">
        <v>44255</v>
      </c>
      <c r="K5084" s="42">
        <v>44.42</v>
      </c>
      <c r="L5084" s="42">
        <v>1421.47</v>
      </c>
      <c r="M5084" s="44">
        <v>45259</v>
      </c>
      <c r="N5084" s="42">
        <v>1199.49</v>
      </c>
      <c r="O5084" s="42">
        <v>0</v>
      </c>
      <c r="P5084" s="45">
        <f>IF(J5084&lt;DATEVALUE("2009-1-1"),3%,13%)</f>
        <v>0.13</v>
      </c>
      <c r="Q5084" s="42">
        <f>IF(P5084=13%,ROUND(O5084/(1+P5084)*P5084,2),ROUND(O5084/(1+0.03)*0.02,2))</f>
        <v>0</v>
      </c>
      <c r="R5084" s="42">
        <f>O5084-Q5084</f>
        <v>0</v>
      </c>
      <c r="S5084" s="42">
        <f>N5084-R5084</f>
        <v>1199.49</v>
      </c>
      <c r="T5084" s="38">
        <v>5000</v>
      </c>
      <c r="U5084" s="14">
        <f>S5084/H5084</f>
        <v>0.45002588749071426</v>
      </c>
      <c r="V5084" s="19"/>
      <c r="W5084" s="19"/>
      <c r="X5084" s="37" t="s">
        <v>3459</v>
      </c>
    </row>
    <row r="5085" spans="1:24" ht="16.5" customHeight="1">
      <c r="A5085" s="38">
        <v>653</v>
      </c>
      <c r="B5085" s="39">
        <v>40712</v>
      </c>
      <c r="C5085" s="38">
        <v>10322188</v>
      </c>
      <c r="D5085" s="40" t="s">
        <v>1801</v>
      </c>
      <c r="E5085" s="38">
        <v>1</v>
      </c>
      <c r="F5085" s="38">
        <v>60</v>
      </c>
      <c r="G5085" s="38" t="s">
        <v>36</v>
      </c>
      <c r="H5085" s="42">
        <v>1535</v>
      </c>
      <c r="I5085" s="55"/>
      <c r="J5085" s="44">
        <v>44105</v>
      </c>
      <c r="K5085" s="42">
        <v>25.58</v>
      </c>
      <c r="L5085" s="42">
        <v>818.6</v>
      </c>
      <c r="M5085" s="44">
        <v>45138</v>
      </c>
      <c r="N5085" s="42">
        <f>H5085-K5085-L5085</f>
        <v>690.82</v>
      </c>
      <c r="O5085" s="42">
        <v>0</v>
      </c>
      <c r="P5085" s="45">
        <v>0.13</v>
      </c>
      <c r="Q5085" s="42">
        <v>0</v>
      </c>
      <c r="R5085" s="42">
        <v>0</v>
      </c>
      <c r="S5085" s="42">
        <v>690.82</v>
      </c>
      <c r="T5085" s="38">
        <v>5000</v>
      </c>
      <c r="U5085" s="14">
        <f>S5085/H5085</f>
        <v>0.45004560260586324</v>
      </c>
      <c r="V5085" s="19"/>
      <c r="W5085" s="19"/>
      <c r="X5085" s="37" t="s">
        <v>3467</v>
      </c>
    </row>
    <row r="5086" spans="1:24" ht="16.5" customHeight="1">
      <c r="A5086" s="38">
        <v>1156</v>
      </c>
      <c r="B5086" s="39">
        <v>10800</v>
      </c>
      <c r="C5086" s="38">
        <v>10315710</v>
      </c>
      <c r="D5086" s="40" t="s">
        <v>3431</v>
      </c>
      <c r="E5086" s="58">
        <v>1</v>
      </c>
      <c r="F5086" s="38">
        <v>120</v>
      </c>
      <c r="G5086" s="38" t="s">
        <v>21</v>
      </c>
      <c r="H5086" s="42">
        <v>167244</v>
      </c>
      <c r="I5086" s="37"/>
      <c r="J5086" s="44">
        <v>43279</v>
      </c>
      <c r="K5086" s="42">
        <v>0</v>
      </c>
      <c r="L5086" s="42">
        <v>87385.19</v>
      </c>
      <c r="M5086" s="44">
        <v>45281</v>
      </c>
      <c r="N5086" s="42">
        <v>79858.81</v>
      </c>
      <c r="O5086" s="42">
        <v>4980.62</v>
      </c>
      <c r="P5086" s="45">
        <f>IF(J5086&lt;DATEVALUE("2009-1-1"),3%,13%)</f>
        <v>0.13</v>
      </c>
      <c r="Q5086" s="42">
        <f>IF(P5086=13%,ROUND(O5086/(1+P5086)*P5086,2),ROUND(O5086/(1+0.03)*0.02,2))</f>
        <v>572.99</v>
      </c>
      <c r="R5086" s="42">
        <f>O5086-Q5086</f>
        <v>4407.63</v>
      </c>
      <c r="S5086" s="42">
        <f>N5086-R5086</f>
        <v>75451.179999999993</v>
      </c>
      <c r="T5086" s="38">
        <v>2505</v>
      </c>
      <c r="U5086" s="14">
        <f>S5086/H5086</f>
        <v>0.45114431608906741</v>
      </c>
      <c r="V5086" s="19"/>
      <c r="W5086" s="19"/>
      <c r="X5086" s="37" t="s">
        <v>3465</v>
      </c>
    </row>
    <row r="5087" spans="1:24" ht="16.5" customHeight="1">
      <c r="A5087" s="38">
        <v>1</v>
      </c>
      <c r="B5087" s="39">
        <v>10723</v>
      </c>
      <c r="C5087" s="38">
        <v>10294710</v>
      </c>
      <c r="D5087" s="40" t="s">
        <v>144</v>
      </c>
      <c r="E5087" s="38">
        <v>1</v>
      </c>
      <c r="F5087" s="38">
        <v>75</v>
      </c>
      <c r="G5087" s="38" t="s">
        <v>23</v>
      </c>
      <c r="H5087" s="42">
        <v>3487.18</v>
      </c>
      <c r="I5087" s="2"/>
      <c r="J5087" s="44">
        <v>43582</v>
      </c>
      <c r="K5087" s="42">
        <v>0</v>
      </c>
      <c r="L5087" s="42">
        <v>1911.77</v>
      </c>
      <c r="M5087" s="44">
        <v>44985</v>
      </c>
      <c r="N5087" s="42">
        <f>H5087-K5087-L5087</f>
        <v>1575.4099999999999</v>
      </c>
      <c r="O5087" s="42">
        <v>0</v>
      </c>
      <c r="P5087" s="45">
        <v>0.13</v>
      </c>
      <c r="Q5087" s="42">
        <v>0</v>
      </c>
      <c r="R5087" s="42">
        <v>0</v>
      </c>
      <c r="S5087" s="42">
        <f>N5087-R5087</f>
        <v>1575.4099999999999</v>
      </c>
      <c r="T5087" s="38">
        <v>5000</v>
      </c>
      <c r="U5087" s="14">
        <f>S5087/H5087</f>
        <v>0.45177191885707074</v>
      </c>
      <c r="V5087" s="19"/>
      <c r="W5087" s="19"/>
      <c r="X5087" s="37" t="s">
        <v>3470</v>
      </c>
    </row>
    <row r="5088" spans="1:24" ht="16.5" customHeight="1">
      <c r="A5088" s="38">
        <v>579</v>
      </c>
      <c r="B5088" s="39">
        <v>10736</v>
      </c>
      <c r="C5088" s="38">
        <v>10284139</v>
      </c>
      <c r="D5088" s="40" t="s">
        <v>1482</v>
      </c>
      <c r="E5088" s="38">
        <v>1</v>
      </c>
      <c r="F5088" s="38">
        <v>120</v>
      </c>
      <c r="G5088" s="38" t="s">
        <v>262</v>
      </c>
      <c r="H5088" s="42">
        <v>69930</v>
      </c>
      <c r="I5088" s="55"/>
      <c r="J5088" s="44">
        <v>43035</v>
      </c>
      <c r="K5088" s="42">
        <v>0</v>
      </c>
      <c r="L5088" s="42">
        <v>38199.18</v>
      </c>
      <c r="M5088" s="44">
        <v>45138</v>
      </c>
      <c r="N5088" s="42">
        <f>H5088-K5088-L5088</f>
        <v>31730.82</v>
      </c>
      <c r="O5088" s="42">
        <v>150</v>
      </c>
      <c r="P5088" s="45">
        <v>0.13</v>
      </c>
      <c r="Q5088" s="42">
        <v>17.260000000000002</v>
      </c>
      <c r="R5088" s="42">
        <v>132.74</v>
      </c>
      <c r="S5088" s="42">
        <v>31598.080000000002</v>
      </c>
      <c r="T5088" s="38">
        <v>5000</v>
      </c>
      <c r="U5088" s="14">
        <f>S5088/H5088</f>
        <v>0.45185299585299588</v>
      </c>
      <c r="V5088" s="19"/>
      <c r="W5088" s="19"/>
      <c r="X5088" s="37" t="s">
        <v>3461</v>
      </c>
    </row>
    <row r="5089" spans="1:37" ht="16.5" customHeight="1">
      <c r="A5089" s="38">
        <v>1094</v>
      </c>
      <c r="B5089" s="39">
        <v>10800</v>
      </c>
      <c r="C5089" s="38">
        <v>10315912</v>
      </c>
      <c r="D5089" s="40" t="s">
        <v>1199</v>
      </c>
      <c r="E5089" s="38">
        <v>1</v>
      </c>
      <c r="F5089" s="38">
        <v>120</v>
      </c>
      <c r="G5089" s="38" t="s">
        <v>21</v>
      </c>
      <c r="H5089" s="42">
        <v>155669.39000000001</v>
      </c>
      <c r="I5089" s="53"/>
      <c r="J5089" s="44">
        <v>43249</v>
      </c>
      <c r="K5089" s="42">
        <v>0</v>
      </c>
      <c r="L5089" s="42">
        <v>76407.62</v>
      </c>
      <c r="M5089" s="44">
        <v>45138</v>
      </c>
      <c r="N5089" s="42">
        <f>H5089-K5089-L5089</f>
        <v>79261.770000000019</v>
      </c>
      <c r="O5089" s="42">
        <v>10000</v>
      </c>
      <c r="P5089" s="45">
        <v>0.13</v>
      </c>
      <c r="Q5089" s="42">
        <v>1150.44</v>
      </c>
      <c r="R5089" s="42">
        <v>8849.56</v>
      </c>
      <c r="S5089" s="42">
        <f>N5089-R5089</f>
        <v>70412.210000000021</v>
      </c>
      <c r="T5089" s="38">
        <v>2505</v>
      </c>
      <c r="U5089" s="14">
        <f>S5089/H5089</f>
        <v>0.452318917675466</v>
      </c>
      <c r="V5089" s="19"/>
      <c r="W5089" s="19"/>
      <c r="X5089" s="37" t="s">
        <v>3465</v>
      </c>
    </row>
    <row r="5090" spans="1:37" ht="16.5" customHeight="1">
      <c r="A5090" s="38">
        <v>380</v>
      </c>
      <c r="B5090" s="39">
        <v>10736</v>
      </c>
      <c r="C5090" s="38">
        <v>10284138</v>
      </c>
      <c r="D5090" s="40" t="s">
        <v>1334</v>
      </c>
      <c r="E5090" s="38">
        <v>1</v>
      </c>
      <c r="F5090" s="38">
        <v>120</v>
      </c>
      <c r="G5090" s="38" t="s">
        <v>21</v>
      </c>
      <c r="H5090" s="42">
        <v>70666.679999999993</v>
      </c>
      <c r="I5090" s="55"/>
      <c r="J5090" s="44">
        <v>43035</v>
      </c>
      <c r="K5090" s="42">
        <v>0</v>
      </c>
      <c r="L5090" s="42">
        <v>38601.519999999997</v>
      </c>
      <c r="M5090" s="44">
        <v>45138</v>
      </c>
      <c r="N5090" s="42">
        <f>H5090-K5090-L5090</f>
        <v>32065.159999999996</v>
      </c>
      <c r="O5090" s="42">
        <v>100</v>
      </c>
      <c r="P5090" s="45">
        <v>0.13</v>
      </c>
      <c r="Q5090" s="42">
        <v>11.5</v>
      </c>
      <c r="R5090" s="42">
        <v>88.5</v>
      </c>
      <c r="S5090" s="42">
        <v>31976.66</v>
      </c>
      <c r="T5090" s="38">
        <v>5000</v>
      </c>
      <c r="U5090" s="14">
        <f>S5090/H5090</f>
        <v>0.4524998202830528</v>
      </c>
      <c r="V5090" s="19"/>
      <c r="W5090" s="19"/>
      <c r="X5090" s="37" t="s">
        <v>3461</v>
      </c>
    </row>
    <row r="5091" spans="1:37" ht="16.5" customHeight="1">
      <c r="A5091" s="38">
        <v>144</v>
      </c>
      <c r="B5091" s="39">
        <v>50099</v>
      </c>
      <c r="C5091" s="38">
        <v>10297766</v>
      </c>
      <c r="D5091" s="40" t="s">
        <v>229</v>
      </c>
      <c r="E5091" s="38">
        <v>4</v>
      </c>
      <c r="F5091" s="38">
        <v>1</v>
      </c>
      <c r="G5091" s="38" t="s">
        <v>23</v>
      </c>
      <c r="H5091" s="42">
        <v>8376.07</v>
      </c>
      <c r="I5091" s="2"/>
      <c r="J5091" s="44">
        <v>43702</v>
      </c>
      <c r="K5091" s="42">
        <v>0</v>
      </c>
      <c r="L5091" s="42">
        <v>4584.2700000000004</v>
      </c>
      <c r="M5091" s="44">
        <v>45016</v>
      </c>
      <c r="N5091" s="42">
        <f>H5091-K5091-L5091</f>
        <v>3791.7999999999993</v>
      </c>
      <c r="O5091" s="42">
        <v>0</v>
      </c>
      <c r="P5091" s="45">
        <v>0.13</v>
      </c>
      <c r="Q5091" s="42">
        <v>0</v>
      </c>
      <c r="R5091" s="42">
        <v>0</v>
      </c>
      <c r="S5091" s="42">
        <v>3791.8</v>
      </c>
      <c r="T5091" s="38">
        <v>5000</v>
      </c>
      <c r="U5091" s="14">
        <f>S5091/H5091</f>
        <v>0.45269440202863637</v>
      </c>
      <c r="V5091" s="19"/>
      <c r="W5091" s="19"/>
      <c r="X5091" s="37" t="s">
        <v>3468</v>
      </c>
    </row>
    <row r="5092" spans="1:37" ht="16.5" customHeight="1">
      <c r="A5092" s="38">
        <v>6</v>
      </c>
      <c r="B5092" s="39">
        <v>10737</v>
      </c>
      <c r="C5092" s="38">
        <v>10287874</v>
      </c>
      <c r="D5092" s="40" t="s">
        <v>2857</v>
      </c>
      <c r="E5092" s="38">
        <v>3</v>
      </c>
      <c r="F5092" s="38">
        <v>74</v>
      </c>
      <c r="G5092" s="38" t="s">
        <v>23</v>
      </c>
      <c r="H5092" s="42">
        <v>5217.3100000000004</v>
      </c>
      <c r="I5092" s="2"/>
      <c r="J5092" s="44">
        <v>43613</v>
      </c>
      <c r="K5092" s="42">
        <v>0</v>
      </c>
      <c r="L5092" s="42">
        <v>2852.45</v>
      </c>
      <c r="M5092" s="44">
        <v>44985</v>
      </c>
      <c r="N5092" s="42">
        <f>H5092-K5092-L5092</f>
        <v>2364.8600000000006</v>
      </c>
      <c r="O5092" s="42">
        <v>0</v>
      </c>
      <c r="P5092" s="45">
        <v>0.13</v>
      </c>
      <c r="Q5092" s="42">
        <v>0</v>
      </c>
      <c r="R5092" s="42">
        <v>0</v>
      </c>
      <c r="S5092" s="42">
        <f>N5092-R5092</f>
        <v>2364.8600000000006</v>
      </c>
      <c r="T5092" s="38">
        <v>2506</v>
      </c>
      <c r="U5092" s="14">
        <f>S5092/H5092</f>
        <v>0.45327189682039221</v>
      </c>
      <c r="V5092" s="19"/>
      <c r="W5092" s="19"/>
      <c r="X5092" s="37" t="s">
        <v>3461</v>
      </c>
    </row>
    <row r="5093" spans="1:37" ht="16.5" customHeight="1">
      <c r="A5093" s="38">
        <v>86</v>
      </c>
      <c r="B5093" s="39">
        <v>10745</v>
      </c>
      <c r="C5093" s="38">
        <v>10308154</v>
      </c>
      <c r="D5093" s="40" t="s">
        <v>2212</v>
      </c>
      <c r="E5093" s="38">
        <v>2</v>
      </c>
      <c r="F5093" s="38">
        <v>62</v>
      </c>
      <c r="G5093" s="38" t="s">
        <v>23</v>
      </c>
      <c r="H5093" s="42">
        <v>859.86</v>
      </c>
      <c r="I5093" s="2"/>
      <c r="J5093" s="44">
        <v>43977</v>
      </c>
      <c r="K5093" s="42">
        <v>0</v>
      </c>
      <c r="L5093" s="42">
        <v>470.06</v>
      </c>
      <c r="M5093" s="44">
        <v>45077</v>
      </c>
      <c r="N5093" s="42">
        <f>H5093-K5093-L5093</f>
        <v>389.8</v>
      </c>
      <c r="O5093" s="42">
        <v>0</v>
      </c>
      <c r="P5093" s="45">
        <v>0.13</v>
      </c>
      <c r="Q5093" s="42">
        <v>0</v>
      </c>
      <c r="R5093" s="42">
        <v>0</v>
      </c>
      <c r="S5093" s="42">
        <f>N5093-R5093</f>
        <v>389.8</v>
      </c>
      <c r="T5093" s="38">
        <v>5000</v>
      </c>
      <c r="U5093" s="14">
        <f>S5093/H5093</f>
        <v>0.45332961179726933</v>
      </c>
      <c r="V5093" s="19"/>
      <c r="W5093" s="19"/>
      <c r="X5093" s="37" t="s">
        <v>3463</v>
      </c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</row>
    <row r="5094" spans="1:37" ht="16.5" customHeight="1">
      <c r="A5094" s="38">
        <v>578</v>
      </c>
      <c r="B5094" s="39">
        <v>10736</v>
      </c>
      <c r="C5094" s="38">
        <v>10284137</v>
      </c>
      <c r="D5094" s="40" t="s">
        <v>1482</v>
      </c>
      <c r="E5094" s="38">
        <v>1</v>
      </c>
      <c r="F5094" s="38">
        <v>120</v>
      </c>
      <c r="G5094" s="38" t="s">
        <v>262</v>
      </c>
      <c r="H5094" s="42">
        <v>49860</v>
      </c>
      <c r="I5094" s="55"/>
      <c r="J5094" s="44">
        <v>43035</v>
      </c>
      <c r="K5094" s="42">
        <v>0</v>
      </c>
      <c r="L5094" s="42">
        <v>27236.17</v>
      </c>
      <c r="M5094" s="44">
        <v>45138</v>
      </c>
      <c r="N5094" s="42">
        <f>H5094-K5094-L5094</f>
        <v>22623.83</v>
      </c>
      <c r="O5094" s="42">
        <v>10</v>
      </c>
      <c r="P5094" s="45">
        <v>0.13</v>
      </c>
      <c r="Q5094" s="42">
        <v>1.1499999999999999</v>
      </c>
      <c r="R5094" s="42">
        <v>8.85</v>
      </c>
      <c r="S5094" s="42">
        <v>22614.98</v>
      </c>
      <c r="T5094" s="38">
        <v>5000</v>
      </c>
      <c r="U5094" s="14">
        <f>S5094/H5094</f>
        <v>0.45356959486562376</v>
      </c>
      <c r="V5094" s="19"/>
      <c r="W5094" s="19"/>
      <c r="X5094" s="37" t="s">
        <v>3461</v>
      </c>
    </row>
    <row r="5095" spans="1:37" ht="16.5" customHeight="1">
      <c r="A5095" s="38">
        <v>332</v>
      </c>
      <c r="B5095" s="39">
        <v>10741</v>
      </c>
      <c r="C5095" s="38">
        <v>10281820</v>
      </c>
      <c r="D5095" s="40" t="s">
        <v>1103</v>
      </c>
      <c r="E5095" s="38">
        <v>1</v>
      </c>
      <c r="F5095" s="38">
        <v>120</v>
      </c>
      <c r="G5095" s="38" t="s">
        <v>21</v>
      </c>
      <c r="H5095" s="42">
        <v>17884.62</v>
      </c>
      <c r="I5095" s="56"/>
      <c r="J5095" s="44">
        <v>43067</v>
      </c>
      <c r="K5095" s="42">
        <v>0</v>
      </c>
      <c r="L5095" s="42">
        <v>9769.5499999999993</v>
      </c>
      <c r="M5095" s="44">
        <v>45169</v>
      </c>
      <c r="N5095" s="42">
        <f>H5095-K5095-L5095</f>
        <v>8115.07</v>
      </c>
      <c r="O5095" s="42">
        <v>0</v>
      </c>
      <c r="P5095" s="45">
        <v>0.13</v>
      </c>
      <c r="Q5095" s="42">
        <v>0</v>
      </c>
      <c r="R5095" s="42">
        <v>0</v>
      </c>
      <c r="S5095" s="42">
        <f>N5095-R5095</f>
        <v>8115.07</v>
      </c>
      <c r="T5095" s="38">
        <v>5000</v>
      </c>
      <c r="U5095" s="14">
        <f>S5095/H5095</f>
        <v>0.45374573236669274</v>
      </c>
      <c r="V5095" s="19"/>
      <c r="W5095" s="19"/>
      <c r="X5095" s="37" t="s">
        <v>3462</v>
      </c>
    </row>
    <row r="5096" spans="1:37" ht="16.5" customHeight="1">
      <c r="A5096" s="38">
        <v>359</v>
      </c>
      <c r="B5096" s="39">
        <v>40704</v>
      </c>
      <c r="C5096" s="38">
        <v>10303208</v>
      </c>
      <c r="D5096" s="40" t="s">
        <v>879</v>
      </c>
      <c r="E5096" s="58">
        <v>7</v>
      </c>
      <c r="F5096" s="38">
        <v>120</v>
      </c>
      <c r="G5096" s="38" t="s">
        <v>21</v>
      </c>
      <c r="H5096" s="42">
        <v>6150.41</v>
      </c>
      <c r="I5096" s="57"/>
      <c r="J5096" s="44">
        <v>43096</v>
      </c>
      <c r="K5096" s="42">
        <v>0</v>
      </c>
      <c r="L5096" s="42">
        <v>3359.68</v>
      </c>
      <c r="M5096" s="44">
        <v>45199</v>
      </c>
      <c r="N5096" s="42">
        <f>H5096-K5096-L5096</f>
        <v>2790.73</v>
      </c>
      <c r="O5096" s="42">
        <v>0</v>
      </c>
      <c r="P5096" s="45">
        <v>0.13</v>
      </c>
      <c r="Q5096" s="42">
        <v>0</v>
      </c>
      <c r="R5096" s="42">
        <v>0</v>
      </c>
      <c r="S5096" s="42">
        <f>N5096-R5096</f>
        <v>2790.73</v>
      </c>
      <c r="T5096" s="38">
        <v>5000</v>
      </c>
      <c r="U5096" s="14">
        <f>S5096/H5096</f>
        <v>0.45374698597329283</v>
      </c>
      <c r="V5096" s="19"/>
      <c r="W5096" s="19"/>
      <c r="X5096" s="37" t="s">
        <v>3463</v>
      </c>
    </row>
    <row r="5097" spans="1:37" ht="16.5" customHeight="1">
      <c r="A5097" s="38">
        <v>288</v>
      </c>
      <c r="B5097" s="39">
        <v>10736</v>
      </c>
      <c r="C5097" s="38">
        <v>10319115</v>
      </c>
      <c r="D5097" s="40" t="s">
        <v>1257</v>
      </c>
      <c r="E5097" s="38">
        <v>1</v>
      </c>
      <c r="F5097" s="38">
        <v>120</v>
      </c>
      <c r="G5097" s="38" t="s">
        <v>279</v>
      </c>
      <c r="H5097" s="42">
        <v>22200.959999999999</v>
      </c>
      <c r="I5097" s="55"/>
      <c r="J5097" s="44">
        <v>43035</v>
      </c>
      <c r="K5097" s="42">
        <v>0</v>
      </c>
      <c r="L5097" s="42">
        <v>12127.34</v>
      </c>
      <c r="M5097" s="44">
        <v>45138</v>
      </c>
      <c r="N5097" s="42">
        <f>H5097-K5097-L5097</f>
        <v>10073.619999999999</v>
      </c>
      <c r="O5097" s="42">
        <v>0</v>
      </c>
      <c r="P5097" s="45">
        <v>0.13</v>
      </c>
      <c r="Q5097" s="42">
        <v>0</v>
      </c>
      <c r="R5097" s="42">
        <v>0</v>
      </c>
      <c r="S5097" s="42">
        <v>10073.620000000001</v>
      </c>
      <c r="T5097" s="38">
        <v>1802</v>
      </c>
      <c r="U5097" s="14">
        <f>S5097/H5097</f>
        <v>0.45374704517282138</v>
      </c>
      <c r="V5097" s="19"/>
      <c r="W5097" s="19"/>
      <c r="X5097" s="37" t="s">
        <v>3461</v>
      </c>
    </row>
    <row r="5098" spans="1:37" ht="16.5" customHeight="1">
      <c r="A5098" s="38">
        <v>359</v>
      </c>
      <c r="B5098" s="39">
        <v>10741</v>
      </c>
      <c r="C5098" s="38">
        <v>10281833</v>
      </c>
      <c r="D5098" s="40" t="s">
        <v>495</v>
      </c>
      <c r="E5098" s="58">
        <v>1</v>
      </c>
      <c r="F5098" s="38">
        <v>120</v>
      </c>
      <c r="G5098" s="38" t="s">
        <v>262</v>
      </c>
      <c r="H5098" s="42">
        <v>43148.91</v>
      </c>
      <c r="I5098" s="57"/>
      <c r="J5098" s="44">
        <v>43096</v>
      </c>
      <c r="K5098" s="42">
        <v>0</v>
      </c>
      <c r="L5098" s="42">
        <v>23570.21</v>
      </c>
      <c r="M5098" s="44">
        <v>45199</v>
      </c>
      <c r="N5098" s="42">
        <f>H5098-K5098-L5098</f>
        <v>19578.700000000004</v>
      </c>
      <c r="O5098" s="42">
        <v>0</v>
      </c>
      <c r="P5098" s="45">
        <v>0.13</v>
      </c>
      <c r="Q5098" s="42">
        <v>0</v>
      </c>
      <c r="R5098" s="42">
        <v>0</v>
      </c>
      <c r="S5098" s="42">
        <v>19578.7</v>
      </c>
      <c r="T5098" s="38">
        <v>5000</v>
      </c>
      <c r="U5098" s="14">
        <f>S5098/H5098</f>
        <v>0.45374726731219861</v>
      </c>
      <c r="V5098" s="19"/>
      <c r="W5098" s="19"/>
      <c r="X5098" s="37" t="s">
        <v>3462</v>
      </c>
    </row>
    <row r="5099" spans="1:37" ht="16.5" customHeight="1">
      <c r="A5099" s="38">
        <v>360</v>
      </c>
      <c r="B5099" s="39">
        <v>40704</v>
      </c>
      <c r="C5099" s="38">
        <v>10303209</v>
      </c>
      <c r="D5099" s="40" t="s">
        <v>880</v>
      </c>
      <c r="E5099" s="58">
        <v>12</v>
      </c>
      <c r="F5099" s="38">
        <v>120</v>
      </c>
      <c r="G5099" s="38" t="s">
        <v>21</v>
      </c>
      <c r="H5099" s="42">
        <v>17148.72</v>
      </c>
      <c r="I5099" s="57"/>
      <c r="J5099" s="44">
        <v>43096</v>
      </c>
      <c r="K5099" s="42">
        <v>0</v>
      </c>
      <c r="L5099" s="42">
        <v>9367.51</v>
      </c>
      <c r="M5099" s="44">
        <v>45199</v>
      </c>
      <c r="N5099" s="42">
        <f>H5099-K5099-L5099</f>
        <v>7781.2100000000009</v>
      </c>
      <c r="O5099" s="42">
        <v>0</v>
      </c>
      <c r="P5099" s="45">
        <v>0.13</v>
      </c>
      <c r="Q5099" s="42">
        <v>0</v>
      </c>
      <c r="R5099" s="42">
        <v>0</v>
      </c>
      <c r="S5099" s="42">
        <f>N5099-R5099</f>
        <v>7781.2100000000009</v>
      </c>
      <c r="T5099" s="38">
        <v>5000</v>
      </c>
      <c r="U5099" s="14">
        <f>S5099/H5099</f>
        <v>0.45374873459943371</v>
      </c>
      <c r="V5099" s="19"/>
      <c r="W5099" s="19"/>
      <c r="X5099" s="37" t="s">
        <v>3463</v>
      </c>
    </row>
    <row r="5100" spans="1:37" ht="16.5" customHeight="1">
      <c r="A5100" s="38">
        <v>376</v>
      </c>
      <c r="B5100" s="39">
        <v>10741</v>
      </c>
      <c r="C5100" s="38">
        <v>10319382</v>
      </c>
      <c r="D5100" s="40" t="s">
        <v>495</v>
      </c>
      <c r="E5100" s="58">
        <v>1</v>
      </c>
      <c r="F5100" s="38">
        <v>120</v>
      </c>
      <c r="G5100" s="38" t="s">
        <v>279</v>
      </c>
      <c r="H5100" s="42">
        <v>25801.09</v>
      </c>
      <c r="I5100" s="57"/>
      <c r="J5100" s="44">
        <v>43096</v>
      </c>
      <c r="K5100" s="42">
        <v>0</v>
      </c>
      <c r="L5100" s="42">
        <v>14093.87</v>
      </c>
      <c r="M5100" s="44">
        <v>45199</v>
      </c>
      <c r="N5100" s="42">
        <f>H5100-K5100-L5100</f>
        <v>11707.22</v>
      </c>
      <c r="O5100" s="42">
        <v>0</v>
      </c>
      <c r="P5100" s="45">
        <v>0.13</v>
      </c>
      <c r="Q5100" s="42">
        <v>0</v>
      </c>
      <c r="R5100" s="42">
        <v>0</v>
      </c>
      <c r="S5100" s="42">
        <v>11707.22</v>
      </c>
      <c r="T5100" s="38">
        <v>1802</v>
      </c>
      <c r="U5100" s="14">
        <f>S5100/H5100</f>
        <v>0.45374904703638486</v>
      </c>
      <c r="V5100" s="19"/>
      <c r="W5100" s="19"/>
      <c r="X5100" s="37" t="s">
        <v>3462</v>
      </c>
    </row>
    <row r="5101" spans="1:37" ht="16.5" customHeight="1">
      <c r="A5101" s="38">
        <v>29</v>
      </c>
      <c r="B5101" s="39">
        <v>10873</v>
      </c>
      <c r="C5101" s="38">
        <v>10312857</v>
      </c>
      <c r="D5101" s="40" t="s">
        <v>3395</v>
      </c>
      <c r="E5101" s="58">
        <v>1</v>
      </c>
      <c r="F5101" s="38">
        <v>120</v>
      </c>
      <c r="G5101" s="38" t="s">
        <v>279</v>
      </c>
      <c r="H5101" s="42">
        <v>897218.78</v>
      </c>
      <c r="I5101" s="37"/>
      <c r="J5101" s="44">
        <v>43188</v>
      </c>
      <c r="K5101" s="42">
        <v>0</v>
      </c>
      <c r="L5101" s="42">
        <v>490105.66</v>
      </c>
      <c r="M5101" s="44">
        <v>45262</v>
      </c>
      <c r="N5101" s="42">
        <v>407113.12</v>
      </c>
      <c r="O5101" s="42">
        <v>0</v>
      </c>
      <c r="P5101" s="45">
        <f>IF(J5101&lt;DATEVALUE("2009-1-1"),3%,13%)</f>
        <v>0.13</v>
      </c>
      <c r="Q5101" s="42">
        <f>IF(P5101=13%,ROUND(O5101/(1+P5101)*P5101,2),ROUND(O5101/(1+0.03)*0.02,2))</f>
        <v>0</v>
      </c>
      <c r="R5101" s="42">
        <f>O5101-Q5101</f>
        <v>0</v>
      </c>
      <c r="S5101" s="42">
        <f>N5101-R5101</f>
        <v>407113.12</v>
      </c>
      <c r="T5101" s="38">
        <v>1802</v>
      </c>
      <c r="U5101" s="14">
        <f>S5101/H5101</f>
        <v>0.45375010986729458</v>
      </c>
      <c r="V5101" s="19"/>
      <c r="W5101" s="19"/>
      <c r="X5101" s="37" t="s">
        <v>3480</v>
      </c>
    </row>
    <row r="5102" spans="1:37" ht="16.5" customHeight="1">
      <c r="A5102" s="38">
        <v>290</v>
      </c>
      <c r="B5102" s="39">
        <v>10741</v>
      </c>
      <c r="C5102" s="38">
        <v>10281822</v>
      </c>
      <c r="D5102" s="40" t="s">
        <v>1070</v>
      </c>
      <c r="E5102" s="38">
        <v>1</v>
      </c>
      <c r="F5102" s="38">
        <v>120</v>
      </c>
      <c r="G5102" s="38" t="s">
        <v>21</v>
      </c>
      <c r="H5102" s="42">
        <v>25834.31</v>
      </c>
      <c r="I5102" s="56"/>
      <c r="J5102" s="44">
        <v>43067</v>
      </c>
      <c r="K5102" s="42">
        <v>0</v>
      </c>
      <c r="L5102" s="42">
        <v>14111.91</v>
      </c>
      <c r="M5102" s="44">
        <v>45169</v>
      </c>
      <c r="N5102" s="42">
        <f>H5102-K5102-L5102</f>
        <v>11722.400000000001</v>
      </c>
      <c r="O5102" s="42">
        <v>0</v>
      </c>
      <c r="P5102" s="45">
        <v>0.13</v>
      </c>
      <c r="Q5102" s="42">
        <v>0</v>
      </c>
      <c r="R5102" s="42">
        <v>0</v>
      </c>
      <c r="S5102" s="42">
        <f>N5102-R5102</f>
        <v>11722.400000000001</v>
      </c>
      <c r="T5102" s="38">
        <v>5000</v>
      </c>
      <c r="U5102" s="14">
        <f>S5102/H5102</f>
        <v>0.4537531677834632</v>
      </c>
      <c r="V5102" s="19"/>
      <c r="W5102" s="19"/>
      <c r="X5102" s="37" t="s">
        <v>3462</v>
      </c>
    </row>
    <row r="5103" spans="1:37" ht="16.5" customHeight="1">
      <c r="A5103" s="38">
        <v>25</v>
      </c>
      <c r="B5103" s="39">
        <v>10738</v>
      </c>
      <c r="C5103" s="38">
        <v>10286095</v>
      </c>
      <c r="D5103" s="40" t="s">
        <v>1512</v>
      </c>
      <c r="E5103" s="38">
        <v>8</v>
      </c>
      <c r="F5103" s="38">
        <v>67</v>
      </c>
      <c r="G5103" s="38" t="s">
        <v>23</v>
      </c>
      <c r="H5103" s="42">
        <v>15726.48</v>
      </c>
      <c r="I5103" s="2"/>
      <c r="J5103" s="44">
        <v>43828</v>
      </c>
      <c r="K5103" s="42">
        <v>0</v>
      </c>
      <c r="L5103" s="42">
        <v>8579.4699999999993</v>
      </c>
      <c r="M5103" s="44">
        <v>45077</v>
      </c>
      <c r="N5103" s="42">
        <f>H5103-K5103-L5103</f>
        <v>7147.01</v>
      </c>
      <c r="O5103" s="42">
        <v>0</v>
      </c>
      <c r="P5103" s="45">
        <v>0.13</v>
      </c>
      <c r="Q5103" s="42">
        <v>0</v>
      </c>
      <c r="R5103" s="42">
        <v>0</v>
      </c>
      <c r="S5103" s="42">
        <f>N5103-R5103</f>
        <v>7147.01</v>
      </c>
      <c r="T5103" s="38">
        <v>2506</v>
      </c>
      <c r="U5103" s="14">
        <f>S5103/H5103</f>
        <v>0.4544570685875034</v>
      </c>
      <c r="V5103" s="19"/>
      <c r="W5103" s="19"/>
      <c r="X5103" s="37" t="s">
        <v>3461</v>
      </c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</row>
    <row r="5104" spans="1:37" ht="16.5" customHeight="1">
      <c r="A5104" s="38">
        <v>236</v>
      </c>
      <c r="B5104" s="39">
        <v>10736</v>
      </c>
      <c r="C5104" s="38">
        <v>10323316</v>
      </c>
      <c r="D5104" s="40" t="s">
        <v>1986</v>
      </c>
      <c r="E5104" s="38">
        <v>4</v>
      </c>
      <c r="F5104" s="50">
        <v>55</v>
      </c>
      <c r="G5104" s="51" t="s">
        <v>23</v>
      </c>
      <c r="H5104" s="42">
        <v>14719.49</v>
      </c>
      <c r="I5104" s="49"/>
      <c r="J5104" s="44">
        <v>44196</v>
      </c>
      <c r="K5104" s="42">
        <v>267.63</v>
      </c>
      <c r="L5104" s="42">
        <v>7761.23</v>
      </c>
      <c r="M5104" s="44">
        <v>45107</v>
      </c>
      <c r="N5104" s="42">
        <f>H5104-K5104-L5104</f>
        <v>6690.630000000001</v>
      </c>
      <c r="O5104" s="42">
        <v>0</v>
      </c>
      <c r="P5104" s="45">
        <v>0.13</v>
      </c>
      <c r="Q5104" s="42">
        <v>0</v>
      </c>
      <c r="R5104" s="42">
        <v>0</v>
      </c>
      <c r="S5104" s="42">
        <f>N5104-R5104</f>
        <v>6690.630000000001</v>
      </c>
      <c r="T5104" s="38">
        <v>5000</v>
      </c>
      <c r="U5104" s="14">
        <f>S5104/H5104</f>
        <v>0.45454224297173346</v>
      </c>
      <c r="V5104" s="19"/>
      <c r="W5104" s="19"/>
      <c r="X5104" s="37" t="s">
        <v>3461</v>
      </c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</row>
    <row r="5105" spans="1:37" ht="16.5" customHeight="1">
      <c r="A5105" s="38">
        <v>62</v>
      </c>
      <c r="B5105" s="39">
        <v>10741</v>
      </c>
      <c r="C5105" s="38">
        <v>10282233</v>
      </c>
      <c r="D5105" s="40" t="s">
        <v>1371</v>
      </c>
      <c r="E5105" s="38">
        <v>1</v>
      </c>
      <c r="F5105" s="38">
        <v>62</v>
      </c>
      <c r="G5105" s="38" t="s">
        <v>23</v>
      </c>
      <c r="H5105" s="42">
        <v>3720.88</v>
      </c>
      <c r="I5105" s="2"/>
      <c r="J5105" s="44">
        <v>43977</v>
      </c>
      <c r="K5105" s="42">
        <v>0</v>
      </c>
      <c r="L5105" s="42">
        <v>2028.56</v>
      </c>
      <c r="M5105" s="44">
        <v>45077</v>
      </c>
      <c r="N5105" s="42">
        <f>H5105-K5105-L5105</f>
        <v>1692.3200000000002</v>
      </c>
      <c r="O5105" s="42">
        <v>0</v>
      </c>
      <c r="P5105" s="45">
        <v>0.13</v>
      </c>
      <c r="Q5105" s="42">
        <v>0</v>
      </c>
      <c r="R5105" s="42">
        <v>0</v>
      </c>
      <c r="S5105" s="42">
        <f>N5105-R5105</f>
        <v>1692.3200000000002</v>
      </c>
      <c r="T5105" s="38">
        <v>2101</v>
      </c>
      <c r="U5105" s="14">
        <f>S5105/H5105</f>
        <v>0.45481714003139045</v>
      </c>
      <c r="V5105" s="19"/>
      <c r="W5105" s="19"/>
      <c r="X5105" s="37" t="s">
        <v>3462</v>
      </c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</row>
    <row r="5106" spans="1:37" ht="16.5" customHeight="1">
      <c r="A5106" s="38">
        <v>57</v>
      </c>
      <c r="B5106" s="39">
        <v>10741</v>
      </c>
      <c r="C5106" s="38">
        <v>10282234</v>
      </c>
      <c r="D5106" s="40" t="s">
        <v>2226</v>
      </c>
      <c r="E5106" s="38">
        <v>1</v>
      </c>
      <c r="F5106" s="38">
        <v>62</v>
      </c>
      <c r="G5106" s="38" t="s">
        <v>23</v>
      </c>
      <c r="H5106" s="42">
        <v>2307.31</v>
      </c>
      <c r="I5106" s="2"/>
      <c r="J5106" s="44">
        <v>43977</v>
      </c>
      <c r="K5106" s="42">
        <v>0</v>
      </c>
      <c r="L5106" s="42">
        <v>1257.8599999999999</v>
      </c>
      <c r="M5106" s="44">
        <v>45077</v>
      </c>
      <c r="N5106" s="42">
        <f>H5106-K5106-L5106</f>
        <v>1049.45</v>
      </c>
      <c r="O5106" s="42">
        <v>0</v>
      </c>
      <c r="P5106" s="45">
        <v>0.13</v>
      </c>
      <c r="Q5106" s="42">
        <v>0</v>
      </c>
      <c r="R5106" s="42">
        <v>0</v>
      </c>
      <c r="S5106" s="42">
        <f>N5106-R5106</f>
        <v>1049.45</v>
      </c>
      <c r="T5106" s="38">
        <v>2101</v>
      </c>
      <c r="U5106" s="14">
        <f>S5106/H5106</f>
        <v>0.45483701799931525</v>
      </c>
      <c r="V5106" s="19"/>
      <c r="W5106" s="19"/>
      <c r="X5106" s="37" t="s">
        <v>3462</v>
      </c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</row>
    <row r="5107" spans="1:37" ht="16.5" customHeight="1">
      <c r="A5107" s="38">
        <v>7</v>
      </c>
      <c r="B5107" s="39">
        <v>10709</v>
      </c>
      <c r="C5107" s="38">
        <v>10309842</v>
      </c>
      <c r="D5107" s="40" t="s">
        <v>81</v>
      </c>
      <c r="E5107" s="46">
        <v>0.06</v>
      </c>
      <c r="F5107" s="38">
        <v>60</v>
      </c>
      <c r="G5107" s="38" t="s">
        <v>21</v>
      </c>
      <c r="H5107" s="42">
        <v>13184.02</v>
      </c>
      <c r="I5107" s="2"/>
      <c r="J5107" s="44">
        <v>43950</v>
      </c>
      <c r="K5107" s="42">
        <v>0</v>
      </c>
      <c r="L5107" s="42">
        <v>7097.4</v>
      </c>
      <c r="M5107" s="44">
        <v>44985</v>
      </c>
      <c r="N5107" s="42">
        <f>H5107-K5107-L5107</f>
        <v>6086.6200000000008</v>
      </c>
      <c r="O5107" s="42">
        <v>100</v>
      </c>
      <c r="P5107" s="45">
        <v>0.13</v>
      </c>
      <c r="Q5107" s="42">
        <v>11.5</v>
      </c>
      <c r="R5107" s="42">
        <v>88.5</v>
      </c>
      <c r="S5107" s="42">
        <f>N5107-R5107</f>
        <v>5998.1200000000008</v>
      </c>
      <c r="T5107" s="38">
        <v>5000</v>
      </c>
      <c r="U5107" s="14">
        <f>S5107/H5107</f>
        <v>0.45495380013076442</v>
      </c>
      <c r="V5107" s="19"/>
      <c r="W5107" s="19"/>
      <c r="X5107" s="37" t="s">
        <v>3456</v>
      </c>
    </row>
    <row r="5108" spans="1:37" ht="16.5" customHeight="1">
      <c r="A5108" s="38">
        <v>23</v>
      </c>
      <c r="B5108" s="39">
        <v>10800</v>
      </c>
      <c r="C5108" s="38">
        <v>10314821</v>
      </c>
      <c r="D5108" s="40" t="s">
        <v>2589</v>
      </c>
      <c r="E5108" s="38">
        <v>2</v>
      </c>
      <c r="F5108" s="38">
        <v>120</v>
      </c>
      <c r="G5108" s="38" t="s">
        <v>21</v>
      </c>
      <c r="H5108" s="42">
        <v>296984.62</v>
      </c>
      <c r="I5108" s="2"/>
      <c r="J5108" s="44">
        <v>43131</v>
      </c>
      <c r="K5108" s="42">
        <v>0</v>
      </c>
      <c r="L5108" s="42">
        <v>145770</v>
      </c>
      <c r="M5108" s="44">
        <v>45016</v>
      </c>
      <c r="N5108" s="42">
        <f>H5108-K5108-L5108</f>
        <v>151214.62</v>
      </c>
      <c r="O5108" s="42">
        <v>18000</v>
      </c>
      <c r="P5108" s="45">
        <v>0.13</v>
      </c>
      <c r="Q5108" s="42">
        <v>2070.8000000000002</v>
      </c>
      <c r="R5108" s="42">
        <v>15929.2</v>
      </c>
      <c r="S5108" s="42">
        <f>N5108-R5108</f>
        <v>135285.41999999998</v>
      </c>
      <c r="T5108" s="38">
        <v>2505</v>
      </c>
      <c r="U5108" s="14">
        <f>S5108/H5108</f>
        <v>0.45553005404791663</v>
      </c>
      <c r="V5108" s="19"/>
      <c r="W5108" s="19"/>
      <c r="X5108" s="37" t="s">
        <v>3465</v>
      </c>
    </row>
    <row r="5109" spans="1:37" ht="16.5" customHeight="1">
      <c r="A5109" s="38">
        <v>5</v>
      </c>
      <c r="B5109" s="39">
        <v>10737</v>
      </c>
      <c r="C5109" s="38">
        <v>10287871</v>
      </c>
      <c r="D5109" s="40" t="s">
        <v>476</v>
      </c>
      <c r="E5109" s="38">
        <v>2</v>
      </c>
      <c r="F5109" s="38">
        <v>74</v>
      </c>
      <c r="G5109" s="38" t="s">
        <v>23</v>
      </c>
      <c r="H5109" s="42">
        <v>4188.03</v>
      </c>
      <c r="I5109" s="2"/>
      <c r="J5109" s="44">
        <v>43613</v>
      </c>
      <c r="K5109" s="42">
        <v>0</v>
      </c>
      <c r="L5109" s="42">
        <v>2279.98</v>
      </c>
      <c r="M5109" s="44">
        <v>44985</v>
      </c>
      <c r="N5109" s="42">
        <f>H5109-K5109-L5109</f>
        <v>1908.0499999999997</v>
      </c>
      <c r="O5109" s="42">
        <v>0</v>
      </c>
      <c r="P5109" s="45">
        <v>0.13</v>
      </c>
      <c r="Q5109" s="42">
        <v>0</v>
      </c>
      <c r="R5109" s="42">
        <v>0</v>
      </c>
      <c r="S5109" s="42">
        <f>N5109-R5109</f>
        <v>1908.0499999999997</v>
      </c>
      <c r="T5109" s="38">
        <v>5000</v>
      </c>
      <c r="U5109" s="14">
        <f>S5109/H5109</f>
        <v>0.45559606784096573</v>
      </c>
      <c r="V5109" s="19"/>
      <c r="W5109" s="19"/>
      <c r="X5109" s="37" t="s">
        <v>3461</v>
      </c>
    </row>
    <row r="5110" spans="1:37" ht="16.5" customHeight="1">
      <c r="A5110" s="38">
        <v>2</v>
      </c>
      <c r="B5110" s="39">
        <v>10752</v>
      </c>
      <c r="C5110" s="38">
        <v>10305737</v>
      </c>
      <c r="D5110" s="40" t="s">
        <v>2872</v>
      </c>
      <c r="E5110" s="38">
        <v>1</v>
      </c>
      <c r="F5110" s="38">
        <v>74</v>
      </c>
      <c r="G5110" s="38" t="s">
        <v>23</v>
      </c>
      <c r="H5110" s="42">
        <v>2094.02</v>
      </c>
      <c r="I5110" s="2"/>
      <c r="J5110" s="44">
        <v>43613</v>
      </c>
      <c r="K5110" s="42">
        <v>0</v>
      </c>
      <c r="L5110" s="42">
        <v>1139.99</v>
      </c>
      <c r="M5110" s="44">
        <v>44985</v>
      </c>
      <c r="N5110" s="42">
        <f>H5110-K5110-L5110</f>
        <v>954.03</v>
      </c>
      <c r="O5110" s="42">
        <v>0</v>
      </c>
      <c r="P5110" s="45">
        <v>0.13</v>
      </c>
      <c r="Q5110" s="42">
        <v>0</v>
      </c>
      <c r="R5110" s="42">
        <v>0</v>
      </c>
      <c r="S5110" s="42">
        <f>N5110-R5110</f>
        <v>954.03</v>
      </c>
      <c r="T5110" s="38">
        <v>5000</v>
      </c>
      <c r="U5110" s="14">
        <f>S5110/H5110</f>
        <v>0.45559736774242843</v>
      </c>
      <c r="V5110" s="19"/>
      <c r="W5110" s="19"/>
      <c r="X5110" s="37" t="s">
        <v>3473</v>
      </c>
    </row>
    <row r="5111" spans="1:37" ht="16.5" customHeight="1">
      <c r="A5111" s="38">
        <v>3</v>
      </c>
      <c r="B5111" s="39">
        <v>10711</v>
      </c>
      <c r="C5111" s="38">
        <v>10282395</v>
      </c>
      <c r="D5111" s="40" t="s">
        <v>229</v>
      </c>
      <c r="E5111" s="38">
        <v>5</v>
      </c>
      <c r="F5111" s="38">
        <v>74</v>
      </c>
      <c r="G5111" s="38" t="s">
        <v>23</v>
      </c>
      <c r="H5111" s="42">
        <v>10470.09</v>
      </c>
      <c r="I5111" s="2"/>
      <c r="J5111" s="44">
        <v>43613</v>
      </c>
      <c r="K5111" s="42">
        <v>0</v>
      </c>
      <c r="L5111" s="42">
        <v>5699.94</v>
      </c>
      <c r="M5111" s="44">
        <v>44985</v>
      </c>
      <c r="N5111" s="42">
        <f>H5111-K5111-L5111</f>
        <v>4770.1500000000005</v>
      </c>
      <c r="O5111" s="42">
        <v>0</v>
      </c>
      <c r="P5111" s="45">
        <v>0.13</v>
      </c>
      <c r="Q5111" s="42">
        <v>0</v>
      </c>
      <c r="R5111" s="42">
        <v>0</v>
      </c>
      <c r="S5111" s="42">
        <f>N5111-R5111</f>
        <v>4770.1500000000005</v>
      </c>
      <c r="T5111" s="38">
        <v>5000</v>
      </c>
      <c r="U5111" s="14">
        <f>S5111/H5111</f>
        <v>0.45559780288421592</v>
      </c>
      <c r="V5111" s="19"/>
      <c r="W5111" s="19"/>
      <c r="X5111" s="37" t="s">
        <v>3457</v>
      </c>
    </row>
    <row r="5112" spans="1:37" ht="16.5" customHeight="1">
      <c r="A5112" s="38">
        <v>1109</v>
      </c>
      <c r="B5112" s="39">
        <v>10800</v>
      </c>
      <c r="C5112" s="38">
        <v>10315276</v>
      </c>
      <c r="D5112" s="40" t="s">
        <v>1154</v>
      </c>
      <c r="E5112" s="38">
        <v>1</v>
      </c>
      <c r="F5112" s="38">
        <v>120</v>
      </c>
      <c r="G5112" s="38" t="s">
        <v>21</v>
      </c>
      <c r="H5112" s="42">
        <v>163685.82</v>
      </c>
      <c r="I5112" s="53"/>
      <c r="J5112" s="44">
        <v>43311</v>
      </c>
      <c r="K5112" s="42">
        <v>0</v>
      </c>
      <c r="L5112" s="42">
        <v>79046.75</v>
      </c>
      <c r="M5112" s="44">
        <v>45169</v>
      </c>
      <c r="N5112" s="42">
        <f>H5112-K5112-L5112</f>
        <v>84639.07</v>
      </c>
      <c r="O5112" s="42">
        <v>11350.39</v>
      </c>
      <c r="P5112" s="45">
        <v>0.13</v>
      </c>
      <c r="Q5112" s="42">
        <v>1305.8</v>
      </c>
      <c r="R5112" s="42">
        <v>10044.59</v>
      </c>
      <c r="S5112" s="42">
        <f>N5112-R5112</f>
        <v>74594.48000000001</v>
      </c>
      <c r="T5112" s="38">
        <v>2505</v>
      </c>
      <c r="U5112" s="14">
        <f>S5112/H5112</f>
        <v>0.45571742255987724</v>
      </c>
      <c r="V5112" s="19"/>
      <c r="W5112" s="19"/>
      <c r="X5112" s="37" t="s">
        <v>3465</v>
      </c>
    </row>
    <row r="5113" spans="1:37" ht="16.5" customHeight="1">
      <c r="A5113" s="38">
        <v>1112</v>
      </c>
      <c r="B5113" s="39">
        <v>10800</v>
      </c>
      <c r="C5113" s="38">
        <v>10315335</v>
      </c>
      <c r="D5113" s="40" t="s">
        <v>1157</v>
      </c>
      <c r="E5113" s="38">
        <v>1</v>
      </c>
      <c r="F5113" s="38">
        <v>120</v>
      </c>
      <c r="G5113" s="38" t="s">
        <v>21</v>
      </c>
      <c r="H5113" s="42">
        <v>168584.43</v>
      </c>
      <c r="I5113" s="53"/>
      <c r="J5113" s="44">
        <v>43311</v>
      </c>
      <c r="K5113" s="42">
        <v>0</v>
      </c>
      <c r="L5113" s="42">
        <v>81412.350000000006</v>
      </c>
      <c r="M5113" s="44">
        <v>45169</v>
      </c>
      <c r="N5113" s="42">
        <f>H5113-K5113-L5113</f>
        <v>87172.079999999987</v>
      </c>
      <c r="O5113" s="42">
        <v>11690.07</v>
      </c>
      <c r="P5113" s="45">
        <v>0.13</v>
      </c>
      <c r="Q5113" s="42">
        <v>1344.88</v>
      </c>
      <c r="R5113" s="42">
        <v>10345.19</v>
      </c>
      <c r="S5113" s="42">
        <f>N5113-R5113</f>
        <v>76826.889999999985</v>
      </c>
      <c r="T5113" s="38">
        <v>2505</v>
      </c>
      <c r="U5113" s="14">
        <f>S5113/H5113</f>
        <v>0.45571758910357252</v>
      </c>
      <c r="V5113" s="19"/>
      <c r="W5113" s="19"/>
      <c r="X5113" s="37" t="s">
        <v>3465</v>
      </c>
    </row>
    <row r="5114" spans="1:37" ht="16.5" customHeight="1">
      <c r="A5114" s="38">
        <v>1110</v>
      </c>
      <c r="B5114" s="39">
        <v>10800</v>
      </c>
      <c r="C5114" s="38">
        <v>10315277</v>
      </c>
      <c r="D5114" s="40" t="s">
        <v>1155</v>
      </c>
      <c r="E5114" s="38">
        <v>1</v>
      </c>
      <c r="F5114" s="38">
        <v>120</v>
      </c>
      <c r="G5114" s="38" t="s">
        <v>21</v>
      </c>
      <c r="H5114" s="42">
        <v>162835.92000000001</v>
      </c>
      <c r="I5114" s="53"/>
      <c r="J5114" s="44">
        <v>43311</v>
      </c>
      <c r="K5114" s="42">
        <v>0</v>
      </c>
      <c r="L5114" s="42">
        <v>78636.259999999995</v>
      </c>
      <c r="M5114" s="44">
        <v>45169</v>
      </c>
      <c r="N5114" s="42">
        <f>H5114-K5114-L5114</f>
        <v>84199.660000000018</v>
      </c>
      <c r="O5114" s="42">
        <v>11291.45</v>
      </c>
      <c r="P5114" s="45">
        <v>0.13</v>
      </c>
      <c r="Q5114" s="42">
        <v>1299.02</v>
      </c>
      <c r="R5114" s="42">
        <v>9992.43</v>
      </c>
      <c r="S5114" s="42">
        <f>N5114-R5114</f>
        <v>74207.23000000001</v>
      </c>
      <c r="T5114" s="38">
        <v>2505</v>
      </c>
      <c r="U5114" s="14">
        <f>S5114/H5114</f>
        <v>0.45571781705166775</v>
      </c>
      <c r="V5114" s="19"/>
      <c r="W5114" s="19"/>
      <c r="X5114" s="37" t="s">
        <v>3465</v>
      </c>
    </row>
    <row r="5115" spans="1:37" ht="16.5" customHeight="1">
      <c r="A5115" s="38">
        <v>1111</v>
      </c>
      <c r="B5115" s="39">
        <v>10800</v>
      </c>
      <c r="C5115" s="38">
        <v>10315278</v>
      </c>
      <c r="D5115" s="40" t="s">
        <v>1156</v>
      </c>
      <c r="E5115" s="38">
        <v>1</v>
      </c>
      <c r="F5115" s="38">
        <v>120</v>
      </c>
      <c r="G5115" s="38" t="s">
        <v>21</v>
      </c>
      <c r="H5115" s="42">
        <v>167142.47</v>
      </c>
      <c r="I5115" s="53"/>
      <c r="J5115" s="44">
        <v>43311</v>
      </c>
      <c r="K5115" s="42">
        <v>0</v>
      </c>
      <c r="L5115" s="42">
        <v>80715.83</v>
      </c>
      <c r="M5115" s="44">
        <v>45169</v>
      </c>
      <c r="N5115" s="42">
        <f>H5115-K5115-L5115</f>
        <v>86426.64</v>
      </c>
      <c r="O5115" s="42">
        <v>11590.08</v>
      </c>
      <c r="P5115" s="45">
        <v>0.13</v>
      </c>
      <c r="Q5115" s="42">
        <v>1333.37</v>
      </c>
      <c r="R5115" s="42">
        <v>10256.709999999999</v>
      </c>
      <c r="S5115" s="42">
        <f>N5115-R5115</f>
        <v>76169.929999999993</v>
      </c>
      <c r="T5115" s="38">
        <v>2505</v>
      </c>
      <c r="U5115" s="14">
        <f>S5115/H5115</f>
        <v>0.45571858546783467</v>
      </c>
      <c r="V5115" s="19"/>
      <c r="W5115" s="19"/>
      <c r="X5115" s="37" t="s">
        <v>3465</v>
      </c>
    </row>
    <row r="5116" spans="1:37" ht="16.5" customHeight="1">
      <c r="A5116" s="38">
        <v>1108</v>
      </c>
      <c r="B5116" s="39">
        <v>10800</v>
      </c>
      <c r="C5116" s="38">
        <v>10315275</v>
      </c>
      <c r="D5116" s="40" t="s">
        <v>1153</v>
      </c>
      <c r="E5116" s="38">
        <v>1</v>
      </c>
      <c r="F5116" s="38">
        <v>120</v>
      </c>
      <c r="G5116" s="38" t="s">
        <v>21</v>
      </c>
      <c r="H5116" s="42">
        <v>176836.28</v>
      </c>
      <c r="I5116" s="53"/>
      <c r="J5116" s="44">
        <v>43311</v>
      </c>
      <c r="K5116" s="42">
        <v>0</v>
      </c>
      <c r="L5116" s="42">
        <v>85397.03</v>
      </c>
      <c r="M5116" s="44">
        <v>45169</v>
      </c>
      <c r="N5116" s="42">
        <f>H5116-K5116-L5116</f>
        <v>91439.25</v>
      </c>
      <c r="O5116" s="42">
        <v>12262.27</v>
      </c>
      <c r="P5116" s="45">
        <v>0.13</v>
      </c>
      <c r="Q5116" s="42">
        <v>1410.73</v>
      </c>
      <c r="R5116" s="42">
        <v>10851.54</v>
      </c>
      <c r="S5116" s="42">
        <f>N5116-R5116</f>
        <v>80587.709999999992</v>
      </c>
      <c r="T5116" s="38">
        <v>2505</v>
      </c>
      <c r="U5116" s="14">
        <f>S5116/H5116</f>
        <v>0.45571932411154542</v>
      </c>
      <c r="V5116" s="19"/>
      <c r="W5116" s="19"/>
      <c r="X5116" s="37" t="s">
        <v>3465</v>
      </c>
    </row>
    <row r="5117" spans="1:37" ht="16.5" customHeight="1">
      <c r="A5117" s="38">
        <v>582</v>
      </c>
      <c r="B5117" s="39">
        <v>10736</v>
      </c>
      <c r="C5117" s="38">
        <v>10284143</v>
      </c>
      <c r="D5117" s="40" t="s">
        <v>1484</v>
      </c>
      <c r="E5117" s="38">
        <v>1</v>
      </c>
      <c r="F5117" s="38">
        <v>120</v>
      </c>
      <c r="G5117" s="38" t="s">
        <v>262</v>
      </c>
      <c r="H5117" s="42">
        <v>83591.289999999994</v>
      </c>
      <c r="I5117" s="55"/>
      <c r="J5117" s="44">
        <v>43067</v>
      </c>
      <c r="K5117" s="42">
        <v>0</v>
      </c>
      <c r="L5117" s="42">
        <v>44999.83</v>
      </c>
      <c r="M5117" s="44">
        <v>45138</v>
      </c>
      <c r="N5117" s="42">
        <f>H5117-K5117-L5117</f>
        <v>38591.459999999992</v>
      </c>
      <c r="O5117" s="42">
        <v>500</v>
      </c>
      <c r="P5117" s="45">
        <v>0.13</v>
      </c>
      <c r="Q5117" s="42">
        <v>57.52</v>
      </c>
      <c r="R5117" s="42">
        <v>442.48</v>
      </c>
      <c r="S5117" s="42">
        <v>38148.980000000003</v>
      </c>
      <c r="T5117" s="38">
        <v>5000</v>
      </c>
      <c r="U5117" s="14">
        <f>S5117/H5117</f>
        <v>0.45637506012887236</v>
      </c>
      <c r="V5117" s="19"/>
      <c r="W5117" s="19"/>
      <c r="X5117" s="37" t="s">
        <v>3461</v>
      </c>
    </row>
    <row r="5118" spans="1:37" ht="16.5" customHeight="1">
      <c r="A5118" s="38">
        <v>80</v>
      </c>
      <c r="B5118" s="39">
        <v>50099</v>
      </c>
      <c r="C5118" s="38">
        <v>10297793</v>
      </c>
      <c r="D5118" s="40" t="s">
        <v>2231</v>
      </c>
      <c r="E5118" s="38">
        <v>1</v>
      </c>
      <c r="F5118" s="38">
        <v>68</v>
      </c>
      <c r="G5118" s="38" t="s">
        <v>23</v>
      </c>
      <c r="H5118" s="42">
        <v>3046.16</v>
      </c>
      <c r="I5118" s="2"/>
      <c r="J5118" s="44">
        <v>43797</v>
      </c>
      <c r="K5118" s="42">
        <v>0</v>
      </c>
      <c r="L5118" s="42">
        <v>1633.42</v>
      </c>
      <c r="M5118" s="44">
        <v>45016</v>
      </c>
      <c r="N5118" s="42">
        <f>H5118-K5118-L5118</f>
        <v>1412.7399999999998</v>
      </c>
      <c r="O5118" s="42">
        <v>25</v>
      </c>
      <c r="P5118" s="45">
        <v>0.13</v>
      </c>
      <c r="Q5118" s="42">
        <v>2.88</v>
      </c>
      <c r="R5118" s="42">
        <v>22.12</v>
      </c>
      <c r="S5118" s="42">
        <v>1390.62</v>
      </c>
      <c r="T5118" s="38">
        <v>2101</v>
      </c>
      <c r="U5118" s="14">
        <f>S5118/H5118</f>
        <v>0.45651574441263754</v>
      </c>
      <c r="V5118" s="19"/>
      <c r="W5118" s="19"/>
      <c r="X5118" s="37" t="s">
        <v>3468</v>
      </c>
    </row>
    <row r="5119" spans="1:37" ht="16.5" customHeight="1">
      <c r="A5119" s="38">
        <v>25</v>
      </c>
      <c r="B5119" s="39">
        <v>10749</v>
      </c>
      <c r="C5119" s="38">
        <v>10301245</v>
      </c>
      <c r="D5119" s="40" t="s">
        <v>405</v>
      </c>
      <c r="E5119" s="38">
        <v>234</v>
      </c>
      <c r="F5119" s="38">
        <v>72</v>
      </c>
      <c r="G5119" s="38" t="s">
        <v>23</v>
      </c>
      <c r="H5119" s="42">
        <v>18223.919999999998</v>
      </c>
      <c r="I5119" s="2"/>
      <c r="J5119" s="44">
        <v>43675</v>
      </c>
      <c r="K5119" s="42">
        <v>0</v>
      </c>
      <c r="L5119" s="42">
        <v>9877.84</v>
      </c>
      <c r="M5119" s="44">
        <v>45046</v>
      </c>
      <c r="N5119" s="42">
        <f>H5119-K5119-L5119</f>
        <v>8346.0799999999981</v>
      </c>
      <c r="O5119" s="42">
        <v>0</v>
      </c>
      <c r="P5119" s="45">
        <v>0.13</v>
      </c>
      <c r="Q5119" s="42">
        <v>0</v>
      </c>
      <c r="R5119" s="42">
        <v>0</v>
      </c>
      <c r="S5119" s="42">
        <v>8346.08</v>
      </c>
      <c r="T5119" s="38">
        <v>5000</v>
      </c>
      <c r="U5119" s="14">
        <f>S5119/H5119</f>
        <v>0.45797391560103429</v>
      </c>
      <c r="V5119" s="19"/>
      <c r="W5119" s="19"/>
      <c r="X5119" s="37" t="s">
        <v>3473</v>
      </c>
    </row>
    <row r="5120" spans="1:37" ht="16.5" customHeight="1">
      <c r="A5120" s="38">
        <v>47</v>
      </c>
      <c r="B5120" s="39">
        <v>50099</v>
      </c>
      <c r="C5120" s="38">
        <v>10297437</v>
      </c>
      <c r="D5120" s="40" t="s">
        <v>2176</v>
      </c>
      <c r="E5120" s="38">
        <v>1</v>
      </c>
      <c r="F5120" s="38">
        <v>67</v>
      </c>
      <c r="G5120" s="38" t="s">
        <v>23</v>
      </c>
      <c r="H5120" s="42">
        <v>217.65</v>
      </c>
      <c r="I5120" s="2"/>
      <c r="J5120" s="44">
        <v>43827</v>
      </c>
      <c r="K5120" s="42">
        <v>0</v>
      </c>
      <c r="L5120" s="42">
        <v>117.82</v>
      </c>
      <c r="M5120" s="44">
        <v>45016</v>
      </c>
      <c r="N5120" s="42">
        <f>H5120-K5120-L5120</f>
        <v>99.830000000000013</v>
      </c>
      <c r="O5120" s="42">
        <v>0</v>
      </c>
      <c r="P5120" s="45">
        <v>0.13</v>
      </c>
      <c r="Q5120" s="42">
        <v>0</v>
      </c>
      <c r="R5120" s="42">
        <v>0</v>
      </c>
      <c r="S5120" s="42">
        <v>99.83</v>
      </c>
      <c r="T5120" s="38">
        <v>5000</v>
      </c>
      <c r="U5120" s="14">
        <f>S5120/H5120</f>
        <v>0.45867218010567423</v>
      </c>
      <c r="V5120" s="19"/>
      <c r="W5120" s="19"/>
      <c r="X5120" s="37" t="s">
        <v>3468</v>
      </c>
    </row>
    <row r="5121" spans="1:24" ht="16.5" customHeight="1">
      <c r="A5121" s="38">
        <v>48</v>
      </c>
      <c r="B5121" s="39">
        <v>50099</v>
      </c>
      <c r="C5121" s="38">
        <v>10297438</v>
      </c>
      <c r="D5121" s="40" t="s">
        <v>406</v>
      </c>
      <c r="E5121" s="38">
        <v>1</v>
      </c>
      <c r="F5121" s="38">
        <v>67</v>
      </c>
      <c r="G5121" s="38" t="s">
        <v>23</v>
      </c>
      <c r="H5121" s="42">
        <v>217.65</v>
      </c>
      <c r="I5121" s="2"/>
      <c r="J5121" s="44">
        <v>43827</v>
      </c>
      <c r="K5121" s="42">
        <v>0</v>
      </c>
      <c r="L5121" s="42">
        <v>117.82</v>
      </c>
      <c r="M5121" s="44">
        <v>45016</v>
      </c>
      <c r="N5121" s="42">
        <f>H5121-K5121-L5121</f>
        <v>99.830000000000013</v>
      </c>
      <c r="O5121" s="42">
        <v>0</v>
      </c>
      <c r="P5121" s="45">
        <v>0.13</v>
      </c>
      <c r="Q5121" s="42">
        <v>0</v>
      </c>
      <c r="R5121" s="42">
        <v>0</v>
      </c>
      <c r="S5121" s="42">
        <v>99.83</v>
      </c>
      <c r="T5121" s="38">
        <v>5000</v>
      </c>
      <c r="U5121" s="14">
        <f>S5121/H5121</f>
        <v>0.45867218010567423</v>
      </c>
      <c r="V5121" s="19"/>
      <c r="W5121" s="19"/>
      <c r="X5121" s="37" t="s">
        <v>3468</v>
      </c>
    </row>
    <row r="5122" spans="1:24" ht="16.5" customHeight="1">
      <c r="A5122" s="38">
        <v>49</v>
      </c>
      <c r="B5122" s="39">
        <v>50099</v>
      </c>
      <c r="C5122" s="38">
        <v>10297824</v>
      </c>
      <c r="D5122" s="40" t="s">
        <v>2023</v>
      </c>
      <c r="E5122" s="38">
        <v>6</v>
      </c>
      <c r="F5122" s="38">
        <v>67</v>
      </c>
      <c r="G5122" s="38" t="s">
        <v>23</v>
      </c>
      <c r="H5122" s="42">
        <v>1305.92</v>
      </c>
      <c r="I5122" s="2"/>
      <c r="J5122" s="44">
        <v>43827</v>
      </c>
      <c r="K5122" s="42">
        <v>0</v>
      </c>
      <c r="L5122" s="42">
        <v>706.69</v>
      </c>
      <c r="M5122" s="44">
        <v>45016</v>
      </c>
      <c r="N5122" s="42">
        <f>H5122-K5122-L5122</f>
        <v>599.23</v>
      </c>
      <c r="O5122" s="42">
        <v>0</v>
      </c>
      <c r="P5122" s="45">
        <v>0.13</v>
      </c>
      <c r="Q5122" s="42">
        <v>0</v>
      </c>
      <c r="R5122" s="42">
        <v>0</v>
      </c>
      <c r="S5122" s="42">
        <v>599.23</v>
      </c>
      <c r="T5122" s="38">
        <v>5000</v>
      </c>
      <c r="U5122" s="14">
        <f>S5122/H5122</f>
        <v>0.45885659152168584</v>
      </c>
      <c r="V5122" s="19"/>
      <c r="W5122" s="19"/>
      <c r="X5122" s="37" t="s">
        <v>3468</v>
      </c>
    </row>
    <row r="5123" spans="1:24" ht="16.5" customHeight="1">
      <c r="A5123" s="38">
        <v>46</v>
      </c>
      <c r="B5123" s="39">
        <v>50099</v>
      </c>
      <c r="C5123" s="38">
        <v>10297436</v>
      </c>
      <c r="D5123" s="40" t="s">
        <v>2465</v>
      </c>
      <c r="E5123" s="38">
        <v>3</v>
      </c>
      <c r="F5123" s="38">
        <v>67</v>
      </c>
      <c r="G5123" s="38" t="s">
        <v>23</v>
      </c>
      <c r="H5123" s="42">
        <v>652.96</v>
      </c>
      <c r="I5123" s="2"/>
      <c r="J5123" s="44">
        <v>43827</v>
      </c>
      <c r="K5123" s="42">
        <v>0</v>
      </c>
      <c r="L5123" s="42">
        <v>353.34</v>
      </c>
      <c r="M5123" s="44">
        <v>45016</v>
      </c>
      <c r="N5123" s="42">
        <f>H5123-K5123-L5123</f>
        <v>299.62000000000006</v>
      </c>
      <c r="O5123" s="42">
        <v>0</v>
      </c>
      <c r="P5123" s="45">
        <v>0.13</v>
      </c>
      <c r="Q5123" s="42">
        <v>0</v>
      </c>
      <c r="R5123" s="42">
        <v>0</v>
      </c>
      <c r="S5123" s="42">
        <v>299.62</v>
      </c>
      <c r="T5123" s="38">
        <v>5000</v>
      </c>
      <c r="U5123" s="14">
        <f>S5123/H5123</f>
        <v>0.45886424895858857</v>
      </c>
      <c r="V5123" s="19"/>
      <c r="W5123" s="19"/>
      <c r="X5123" s="37" t="s">
        <v>3468</v>
      </c>
    </row>
    <row r="5124" spans="1:24" ht="16.5" customHeight="1">
      <c r="A5124" s="38">
        <v>110</v>
      </c>
      <c r="B5124" s="39">
        <v>50099</v>
      </c>
      <c r="C5124" s="38">
        <v>10297827</v>
      </c>
      <c r="D5124" s="40" t="s">
        <v>2565</v>
      </c>
      <c r="E5124" s="38">
        <v>8</v>
      </c>
      <c r="F5124" s="38">
        <v>67</v>
      </c>
      <c r="G5124" s="38" t="s">
        <v>23</v>
      </c>
      <c r="H5124" s="42">
        <v>760.46</v>
      </c>
      <c r="I5124" s="2"/>
      <c r="J5124" s="44">
        <v>43827</v>
      </c>
      <c r="K5124" s="42">
        <v>0</v>
      </c>
      <c r="L5124" s="42">
        <v>411.45</v>
      </c>
      <c r="M5124" s="44">
        <v>45016</v>
      </c>
      <c r="N5124" s="42">
        <f>H5124-K5124-L5124</f>
        <v>349.01000000000005</v>
      </c>
      <c r="O5124" s="42">
        <v>0</v>
      </c>
      <c r="P5124" s="45">
        <v>0.13</v>
      </c>
      <c r="Q5124" s="42">
        <v>0</v>
      </c>
      <c r="R5124" s="42">
        <v>0</v>
      </c>
      <c r="S5124" s="42">
        <v>349.01</v>
      </c>
      <c r="T5124" s="38">
        <v>5000</v>
      </c>
      <c r="U5124" s="14">
        <f>S5124/H5124</f>
        <v>0.45894590116508427</v>
      </c>
      <c r="V5124" s="19"/>
      <c r="W5124" s="19"/>
      <c r="X5124" s="37" t="s">
        <v>3468</v>
      </c>
    </row>
    <row r="5125" spans="1:24" ht="16.5" customHeight="1">
      <c r="A5125" s="38">
        <v>111</v>
      </c>
      <c r="B5125" s="39">
        <v>50099</v>
      </c>
      <c r="C5125" s="38">
        <v>10297829</v>
      </c>
      <c r="D5125" s="40" t="s">
        <v>2565</v>
      </c>
      <c r="E5125" s="38">
        <v>3</v>
      </c>
      <c r="F5125" s="38">
        <v>67</v>
      </c>
      <c r="G5125" s="38" t="s">
        <v>23</v>
      </c>
      <c r="H5125" s="42">
        <v>285.17</v>
      </c>
      <c r="I5125" s="2"/>
      <c r="J5125" s="44">
        <v>43827</v>
      </c>
      <c r="K5125" s="42">
        <v>0</v>
      </c>
      <c r="L5125" s="42">
        <v>154.24</v>
      </c>
      <c r="M5125" s="44">
        <v>45016</v>
      </c>
      <c r="N5125" s="42">
        <f>H5125-K5125-L5125</f>
        <v>130.93</v>
      </c>
      <c r="O5125" s="42">
        <v>0</v>
      </c>
      <c r="P5125" s="45">
        <v>0.13</v>
      </c>
      <c r="Q5125" s="42">
        <v>0</v>
      </c>
      <c r="R5125" s="42">
        <v>0</v>
      </c>
      <c r="S5125" s="42">
        <v>130.93</v>
      </c>
      <c r="T5125" s="38">
        <v>5000</v>
      </c>
      <c r="U5125" s="14">
        <f>S5125/H5125</f>
        <v>0.45912964196794892</v>
      </c>
      <c r="V5125" s="19"/>
      <c r="W5125" s="19"/>
      <c r="X5125" s="37" t="s">
        <v>3468</v>
      </c>
    </row>
    <row r="5126" spans="1:24" ht="16.5" customHeight="1">
      <c r="A5126" s="38">
        <v>54</v>
      </c>
      <c r="B5126" s="39">
        <v>50099</v>
      </c>
      <c r="C5126" s="38">
        <v>10297317</v>
      </c>
      <c r="D5126" s="40" t="s">
        <v>2196</v>
      </c>
      <c r="E5126" s="38">
        <v>1</v>
      </c>
      <c r="F5126" s="38">
        <v>120</v>
      </c>
      <c r="G5126" s="38" t="s">
        <v>21</v>
      </c>
      <c r="H5126" s="42">
        <v>11264.96</v>
      </c>
      <c r="I5126" s="2"/>
      <c r="J5126" s="44">
        <v>42943</v>
      </c>
      <c r="K5126" s="42">
        <v>0</v>
      </c>
      <c r="L5126" s="42">
        <v>6064.27</v>
      </c>
      <c r="M5126" s="44">
        <v>45016</v>
      </c>
      <c r="N5126" s="42">
        <f>H5126-K5126-L5126</f>
        <v>5200.6899999999987</v>
      </c>
      <c r="O5126" s="42">
        <v>20</v>
      </c>
      <c r="P5126" s="45">
        <v>0.13</v>
      </c>
      <c r="Q5126" s="42">
        <v>2.2999999999999998</v>
      </c>
      <c r="R5126" s="42">
        <v>17.7</v>
      </c>
      <c r="S5126" s="42">
        <v>5182.99</v>
      </c>
      <c r="T5126" s="38">
        <v>2107</v>
      </c>
      <c r="U5126" s="14">
        <f>S5126/H5126</f>
        <v>0.46009839360281796</v>
      </c>
      <c r="V5126" s="19"/>
      <c r="W5126" s="19"/>
      <c r="X5126" s="37" t="s">
        <v>3468</v>
      </c>
    </row>
    <row r="5127" spans="1:24" ht="16.5" customHeight="1">
      <c r="A5127" s="38">
        <v>55</v>
      </c>
      <c r="B5127" s="39">
        <v>50099</v>
      </c>
      <c r="C5127" s="38">
        <v>10297318</v>
      </c>
      <c r="D5127" s="40" t="s">
        <v>2196</v>
      </c>
      <c r="E5127" s="38">
        <v>1</v>
      </c>
      <c r="F5127" s="38">
        <v>120</v>
      </c>
      <c r="G5127" s="38" t="s">
        <v>21</v>
      </c>
      <c r="H5127" s="42">
        <v>11264.96</v>
      </c>
      <c r="I5127" s="2"/>
      <c r="J5127" s="44">
        <v>42943</v>
      </c>
      <c r="K5127" s="42">
        <v>0</v>
      </c>
      <c r="L5127" s="42">
        <v>6064.27</v>
      </c>
      <c r="M5127" s="44">
        <v>45016</v>
      </c>
      <c r="N5127" s="42">
        <f>H5127-K5127-L5127</f>
        <v>5200.6899999999987</v>
      </c>
      <c r="O5127" s="42">
        <v>20</v>
      </c>
      <c r="P5127" s="45">
        <v>0.13</v>
      </c>
      <c r="Q5127" s="42">
        <v>2.2999999999999998</v>
      </c>
      <c r="R5127" s="42">
        <v>17.7</v>
      </c>
      <c r="S5127" s="42">
        <v>5182.99</v>
      </c>
      <c r="T5127" s="38">
        <v>2109</v>
      </c>
      <c r="U5127" s="14">
        <f>S5127/H5127</f>
        <v>0.46009839360281796</v>
      </c>
      <c r="V5127" s="19"/>
      <c r="W5127" s="19"/>
      <c r="X5127" s="37" t="s">
        <v>3468</v>
      </c>
    </row>
    <row r="5128" spans="1:24" ht="16.5" customHeight="1">
      <c r="A5128" s="38">
        <v>50</v>
      </c>
      <c r="B5128" s="39">
        <v>50099</v>
      </c>
      <c r="C5128" s="38">
        <v>10297825</v>
      </c>
      <c r="D5128" s="40" t="s">
        <v>2541</v>
      </c>
      <c r="E5128" s="38">
        <v>2</v>
      </c>
      <c r="F5128" s="38">
        <v>67</v>
      </c>
      <c r="G5128" s="38" t="s">
        <v>23</v>
      </c>
      <c r="H5128" s="42">
        <v>657.23</v>
      </c>
      <c r="I5128" s="2"/>
      <c r="J5128" s="44">
        <v>43827</v>
      </c>
      <c r="K5128" s="42">
        <v>0</v>
      </c>
      <c r="L5128" s="42">
        <v>354.26</v>
      </c>
      <c r="M5128" s="44">
        <v>45016</v>
      </c>
      <c r="N5128" s="42">
        <f>H5128-K5128-L5128</f>
        <v>302.97000000000003</v>
      </c>
      <c r="O5128" s="42">
        <v>0</v>
      </c>
      <c r="P5128" s="45">
        <v>0.13</v>
      </c>
      <c r="Q5128" s="42">
        <v>0</v>
      </c>
      <c r="R5128" s="42">
        <v>0</v>
      </c>
      <c r="S5128" s="42">
        <v>302.97000000000003</v>
      </c>
      <c r="T5128" s="38">
        <v>5000</v>
      </c>
      <c r="U5128" s="14">
        <f>S5128/H5128</f>
        <v>0.46098017436818162</v>
      </c>
      <c r="V5128" s="19"/>
      <c r="W5128" s="19"/>
      <c r="X5128" s="37" t="s">
        <v>3468</v>
      </c>
    </row>
    <row r="5129" spans="1:24" ht="16.5" customHeight="1">
      <c r="A5129" s="38">
        <v>51</v>
      </c>
      <c r="B5129" s="39">
        <v>50099</v>
      </c>
      <c r="C5129" s="38">
        <v>10297826</v>
      </c>
      <c r="D5129" s="40" t="s">
        <v>2542</v>
      </c>
      <c r="E5129" s="38">
        <v>1</v>
      </c>
      <c r="F5129" s="38">
        <v>67</v>
      </c>
      <c r="G5129" s="38" t="s">
        <v>23</v>
      </c>
      <c r="H5129" s="42">
        <v>328.62</v>
      </c>
      <c r="I5129" s="2"/>
      <c r="J5129" s="44">
        <v>43827</v>
      </c>
      <c r="K5129" s="42">
        <v>0</v>
      </c>
      <c r="L5129" s="42">
        <v>177.04</v>
      </c>
      <c r="M5129" s="44">
        <v>45016</v>
      </c>
      <c r="N5129" s="42">
        <f>H5129-K5129-L5129</f>
        <v>151.58000000000001</v>
      </c>
      <c r="O5129" s="42">
        <v>0</v>
      </c>
      <c r="P5129" s="45">
        <v>0.13</v>
      </c>
      <c r="Q5129" s="42">
        <v>0</v>
      </c>
      <c r="R5129" s="42">
        <v>0</v>
      </c>
      <c r="S5129" s="42">
        <v>151.58000000000001</v>
      </c>
      <c r="T5129" s="38">
        <v>5000</v>
      </c>
      <c r="U5129" s="14">
        <f>S5129/H5129</f>
        <v>0.46126224818939809</v>
      </c>
      <c r="V5129" s="19"/>
      <c r="W5129" s="19"/>
      <c r="X5129" s="37" t="s">
        <v>3468</v>
      </c>
    </row>
    <row r="5130" spans="1:24" ht="16.5" customHeight="1">
      <c r="A5130" s="38">
        <v>25</v>
      </c>
      <c r="B5130" s="39">
        <v>10800</v>
      </c>
      <c r="C5130" s="38">
        <v>10314823</v>
      </c>
      <c r="D5130" s="40" t="s">
        <v>2591</v>
      </c>
      <c r="E5130" s="38">
        <v>1</v>
      </c>
      <c r="F5130" s="38">
        <v>120</v>
      </c>
      <c r="G5130" s="38" t="s">
        <v>21</v>
      </c>
      <c r="H5130" s="42">
        <v>174591.07</v>
      </c>
      <c r="I5130" s="2"/>
      <c r="J5130" s="44">
        <v>43131</v>
      </c>
      <c r="K5130" s="42">
        <v>0</v>
      </c>
      <c r="L5130" s="42">
        <v>85695.14</v>
      </c>
      <c r="M5130" s="44">
        <v>45016</v>
      </c>
      <c r="N5130" s="42">
        <f>H5130-K5130-L5130</f>
        <v>88895.930000000008</v>
      </c>
      <c r="O5130" s="42">
        <v>9448.9500000000007</v>
      </c>
      <c r="P5130" s="45">
        <v>0.13</v>
      </c>
      <c r="Q5130" s="42">
        <v>1087.0500000000011</v>
      </c>
      <c r="R5130" s="42">
        <v>8361.9</v>
      </c>
      <c r="S5130" s="42">
        <f>N5130-R5130</f>
        <v>80534.030000000013</v>
      </c>
      <c r="T5130" s="38">
        <v>2505</v>
      </c>
      <c r="U5130" s="14">
        <f>S5130/H5130</f>
        <v>0.46127233196978523</v>
      </c>
      <c r="V5130" s="19"/>
      <c r="W5130" s="19"/>
      <c r="X5130" s="37" t="s">
        <v>3465</v>
      </c>
    </row>
    <row r="5131" spans="1:24" ht="16.5" customHeight="1">
      <c r="A5131" s="38">
        <v>64</v>
      </c>
      <c r="B5131" s="39">
        <v>10733</v>
      </c>
      <c r="C5131" s="38">
        <v>10290781</v>
      </c>
      <c r="D5131" s="40" t="s">
        <v>1063</v>
      </c>
      <c r="E5131" s="38">
        <v>17</v>
      </c>
      <c r="F5131" s="38">
        <v>120</v>
      </c>
      <c r="G5131" s="38" t="s">
        <v>21</v>
      </c>
      <c r="H5131" s="42">
        <v>1769.53</v>
      </c>
      <c r="I5131" s="56"/>
      <c r="J5131" s="44">
        <v>43096</v>
      </c>
      <c r="K5131" s="42">
        <v>0</v>
      </c>
      <c r="L5131" s="42">
        <v>952.61</v>
      </c>
      <c r="M5131" s="44">
        <v>45169</v>
      </c>
      <c r="N5131" s="42">
        <f>H5131-K5131-L5131</f>
        <v>816.92</v>
      </c>
      <c r="O5131" s="42">
        <v>0</v>
      </c>
      <c r="P5131" s="45">
        <v>0.13</v>
      </c>
      <c r="Q5131" s="42">
        <v>0</v>
      </c>
      <c r="R5131" s="42">
        <v>0</v>
      </c>
      <c r="S5131" s="42">
        <v>816.92</v>
      </c>
      <c r="T5131" s="38">
        <v>5000</v>
      </c>
      <c r="U5131" s="14">
        <f>S5131/H5131</f>
        <v>0.46165931066441368</v>
      </c>
      <c r="V5131" s="19"/>
      <c r="W5131" s="19"/>
      <c r="X5131" s="37" t="s">
        <v>3460</v>
      </c>
    </row>
    <row r="5132" spans="1:24" ht="16.5" customHeight="1">
      <c r="A5132" s="38">
        <v>2</v>
      </c>
      <c r="B5132" s="39">
        <v>10877</v>
      </c>
      <c r="C5132" s="38">
        <v>10323723</v>
      </c>
      <c r="D5132" s="40" t="s">
        <v>2840</v>
      </c>
      <c r="E5132" s="38">
        <v>50</v>
      </c>
      <c r="F5132" s="38">
        <v>77</v>
      </c>
      <c r="G5132" s="38" t="s">
        <v>23</v>
      </c>
      <c r="H5132" s="42">
        <v>3110</v>
      </c>
      <c r="I5132" s="2"/>
      <c r="J5132" s="44">
        <v>43522</v>
      </c>
      <c r="K5132" s="42">
        <v>0</v>
      </c>
      <c r="L5132" s="42">
        <v>1669.78</v>
      </c>
      <c r="M5132" s="44">
        <v>45016</v>
      </c>
      <c r="N5132" s="42">
        <f>H5132-K5132-L5132</f>
        <v>1440.22</v>
      </c>
      <c r="O5132" s="42">
        <v>0</v>
      </c>
      <c r="P5132" s="45">
        <v>0.13</v>
      </c>
      <c r="Q5132" s="42">
        <v>0</v>
      </c>
      <c r="R5132" s="42">
        <v>0</v>
      </c>
      <c r="S5132" s="42">
        <f>N5132-R5132</f>
        <v>1440.22</v>
      </c>
      <c r="T5132" s="38">
        <v>2005</v>
      </c>
      <c r="U5132" s="14">
        <f>S5132/H5132</f>
        <v>0.46309324758842446</v>
      </c>
      <c r="V5132" s="19"/>
      <c r="W5132" s="19"/>
      <c r="X5132" s="37" t="s">
        <v>3462</v>
      </c>
    </row>
    <row r="5133" spans="1:24" ht="16.5" customHeight="1">
      <c r="A5133" s="38">
        <v>9</v>
      </c>
      <c r="B5133" s="39">
        <v>10737</v>
      </c>
      <c r="C5133" s="38">
        <v>10287895</v>
      </c>
      <c r="D5133" s="40" t="s">
        <v>258</v>
      </c>
      <c r="E5133" s="38">
        <v>5</v>
      </c>
      <c r="F5133" s="38">
        <v>67</v>
      </c>
      <c r="G5133" s="38" t="s">
        <v>23</v>
      </c>
      <c r="H5133" s="42">
        <v>8973.15</v>
      </c>
      <c r="I5133" s="2"/>
      <c r="J5133" s="44">
        <v>43827</v>
      </c>
      <c r="K5133" s="42">
        <v>0</v>
      </c>
      <c r="L5133" s="42">
        <v>4806.63</v>
      </c>
      <c r="M5133" s="44">
        <v>45016</v>
      </c>
      <c r="N5133" s="42">
        <f>H5133-K5133-L5133</f>
        <v>4166.5199999999995</v>
      </c>
      <c r="O5133" s="42">
        <v>0</v>
      </c>
      <c r="P5133" s="45">
        <v>0.13</v>
      </c>
      <c r="Q5133" s="42">
        <v>0</v>
      </c>
      <c r="R5133" s="42">
        <v>0</v>
      </c>
      <c r="S5133" s="42">
        <v>4166.5200000000004</v>
      </c>
      <c r="T5133" s="38">
        <v>2506</v>
      </c>
      <c r="U5133" s="14">
        <f>S5133/H5133</f>
        <v>0.46433192357198982</v>
      </c>
      <c r="V5133" s="19"/>
      <c r="W5133" s="19"/>
      <c r="X5133" s="37" t="s">
        <v>3461</v>
      </c>
    </row>
    <row r="5134" spans="1:24" ht="16.5" customHeight="1">
      <c r="A5134" s="38">
        <v>523</v>
      </c>
      <c r="B5134" s="39">
        <v>10729</v>
      </c>
      <c r="C5134" s="38">
        <v>10325756</v>
      </c>
      <c r="D5134" s="40" t="s">
        <v>3216</v>
      </c>
      <c r="E5134" s="58">
        <v>1</v>
      </c>
      <c r="F5134" s="38">
        <v>60</v>
      </c>
      <c r="G5134" s="38" t="s">
        <v>23</v>
      </c>
      <c r="H5134" s="42">
        <v>6514.6</v>
      </c>
      <c r="I5134" s="37"/>
      <c r="J5134" s="44">
        <v>44286</v>
      </c>
      <c r="K5134" s="42">
        <v>108.58</v>
      </c>
      <c r="L5134" s="42">
        <v>3365.94</v>
      </c>
      <c r="M5134" s="44">
        <v>45259</v>
      </c>
      <c r="N5134" s="42">
        <v>3040.08</v>
      </c>
      <c r="O5134" s="42">
        <v>0</v>
      </c>
      <c r="P5134" s="45">
        <f>IF(J5134&lt;DATEVALUE("2009-1-1"),3%,13%)</f>
        <v>0.13</v>
      </c>
      <c r="Q5134" s="42">
        <f>IF(P5134=13%,ROUND(O5134/(1+P5134)*P5134,2),ROUND(O5134/(1+0.03)*0.02,2))</f>
        <v>0</v>
      </c>
      <c r="R5134" s="42">
        <f>O5134-Q5134</f>
        <v>0</v>
      </c>
      <c r="S5134" s="42">
        <f>N5134-R5134</f>
        <v>3040.08</v>
      </c>
      <c r="T5134" s="38">
        <v>2101</v>
      </c>
      <c r="U5134" s="14">
        <f>S5134/H5134</f>
        <v>0.46665643324225581</v>
      </c>
      <c r="V5134" s="19"/>
      <c r="W5134" s="19"/>
      <c r="X5134" s="37" t="s">
        <v>3459</v>
      </c>
    </row>
    <row r="5135" spans="1:24" ht="16.5" customHeight="1">
      <c r="A5135" s="38">
        <v>704</v>
      </c>
      <c r="B5135" s="39">
        <v>10729</v>
      </c>
      <c r="C5135" s="38">
        <v>10326638</v>
      </c>
      <c r="D5135" s="40" t="s">
        <v>2163</v>
      </c>
      <c r="E5135" s="58">
        <v>1</v>
      </c>
      <c r="F5135" s="38">
        <v>60</v>
      </c>
      <c r="G5135" s="38" t="s">
        <v>266</v>
      </c>
      <c r="H5135" s="42">
        <v>8351.2800000000007</v>
      </c>
      <c r="I5135" s="37"/>
      <c r="J5135" s="44">
        <v>44286</v>
      </c>
      <c r="K5135" s="42">
        <v>139.19</v>
      </c>
      <c r="L5135" s="42">
        <v>4314.8600000000006</v>
      </c>
      <c r="M5135" s="44">
        <v>45259</v>
      </c>
      <c r="N5135" s="42">
        <v>3897.23</v>
      </c>
      <c r="O5135" s="42">
        <v>0</v>
      </c>
      <c r="P5135" s="45">
        <f>IF(J5135&lt;DATEVALUE("2009-1-1"),3%,13%)</f>
        <v>0.13</v>
      </c>
      <c r="Q5135" s="42">
        <f>IF(P5135=13%,ROUND(O5135/(1+P5135)*P5135,2),ROUND(O5135/(1+0.03)*0.02,2))</f>
        <v>0</v>
      </c>
      <c r="R5135" s="42">
        <f>O5135-Q5135</f>
        <v>0</v>
      </c>
      <c r="S5135" s="42">
        <f>N5135-R5135</f>
        <v>3897.23</v>
      </c>
      <c r="T5135" s="38">
        <v>5000</v>
      </c>
      <c r="U5135" s="14">
        <f>S5135/H5135</f>
        <v>0.4666625954344723</v>
      </c>
      <c r="V5135" s="19"/>
      <c r="W5135" s="19"/>
      <c r="X5135" s="37" t="s">
        <v>3459</v>
      </c>
    </row>
    <row r="5136" spans="1:24" ht="16.5" customHeight="1">
      <c r="A5136" s="38">
        <v>695</v>
      </c>
      <c r="B5136" s="39">
        <v>10729</v>
      </c>
      <c r="C5136" s="38">
        <v>10325755</v>
      </c>
      <c r="D5136" s="40" t="s">
        <v>2940</v>
      </c>
      <c r="E5136" s="58">
        <v>1</v>
      </c>
      <c r="F5136" s="38">
        <v>60</v>
      </c>
      <c r="G5136" s="38" t="s">
        <v>266</v>
      </c>
      <c r="H5136" s="42">
        <v>15074.87</v>
      </c>
      <c r="I5136" s="37"/>
      <c r="J5136" s="44">
        <v>44286</v>
      </c>
      <c r="K5136" s="42">
        <v>251.25</v>
      </c>
      <c r="L5136" s="42">
        <v>7788.72</v>
      </c>
      <c r="M5136" s="44">
        <v>45259</v>
      </c>
      <c r="N5136" s="42">
        <v>7034.9</v>
      </c>
      <c r="O5136" s="42">
        <v>0</v>
      </c>
      <c r="P5136" s="45">
        <f>IF(J5136&lt;DATEVALUE("2009-1-1"),3%,13%)</f>
        <v>0.13</v>
      </c>
      <c r="Q5136" s="42">
        <f>IF(P5136=13%,ROUND(O5136/(1+P5136)*P5136,2),ROUND(O5136/(1+0.03)*0.02,2))</f>
        <v>0</v>
      </c>
      <c r="R5136" s="42">
        <f>O5136-Q5136</f>
        <v>0</v>
      </c>
      <c r="S5136" s="42">
        <f>N5136-R5136</f>
        <v>7034.9</v>
      </c>
      <c r="T5136" s="38">
        <v>2506</v>
      </c>
      <c r="U5136" s="14">
        <f>S5136/H5136</f>
        <v>0.46666405746782552</v>
      </c>
      <c r="V5136" s="19"/>
      <c r="W5136" s="19"/>
      <c r="X5136" s="37" t="s">
        <v>3459</v>
      </c>
    </row>
    <row r="5137" spans="1:37" ht="16.5" customHeight="1">
      <c r="A5137" s="38">
        <v>825</v>
      </c>
      <c r="B5137" s="39">
        <v>10729</v>
      </c>
      <c r="C5137" s="38">
        <v>10325549</v>
      </c>
      <c r="D5137" s="40" t="s">
        <v>1196</v>
      </c>
      <c r="E5137" s="58">
        <v>1</v>
      </c>
      <c r="F5137" s="38">
        <v>60</v>
      </c>
      <c r="G5137" s="38" t="s">
        <v>36</v>
      </c>
      <c r="H5137" s="42">
        <v>38761.550000000003</v>
      </c>
      <c r="I5137" s="37"/>
      <c r="J5137" s="44">
        <v>44286</v>
      </c>
      <c r="K5137" s="42">
        <v>646.03</v>
      </c>
      <c r="L5137" s="42">
        <v>20026.88</v>
      </c>
      <c r="M5137" s="44">
        <v>45259</v>
      </c>
      <c r="N5137" s="42">
        <v>18088.64</v>
      </c>
      <c r="O5137" s="42">
        <v>0</v>
      </c>
      <c r="P5137" s="45">
        <f>IF(J5137&lt;DATEVALUE("2009-1-1"),3%,13%)</f>
        <v>0.13</v>
      </c>
      <c r="Q5137" s="42">
        <f>IF(P5137=13%,ROUND(O5137/(1+P5137)*P5137,2),ROUND(O5137/(1+0.03)*0.02,2))</f>
        <v>0</v>
      </c>
      <c r="R5137" s="42">
        <f>O5137-Q5137</f>
        <v>0</v>
      </c>
      <c r="S5137" s="42">
        <f>N5137-R5137</f>
        <v>18088.64</v>
      </c>
      <c r="T5137" s="38">
        <v>1001</v>
      </c>
      <c r="U5137" s="14">
        <f>S5137/H5137</f>
        <v>0.46666451676984017</v>
      </c>
      <c r="V5137" s="19"/>
      <c r="W5137" s="19"/>
      <c r="X5137" s="37" t="s">
        <v>3459</v>
      </c>
    </row>
    <row r="5138" spans="1:37" ht="16.5" customHeight="1">
      <c r="A5138" s="38">
        <v>880</v>
      </c>
      <c r="B5138" s="39">
        <v>10729</v>
      </c>
      <c r="C5138" s="38">
        <v>10326472</v>
      </c>
      <c r="D5138" s="40" t="s">
        <v>1076</v>
      </c>
      <c r="E5138" s="58">
        <v>1</v>
      </c>
      <c r="F5138" s="38">
        <v>60</v>
      </c>
      <c r="G5138" s="38" t="s">
        <v>511</v>
      </c>
      <c r="H5138" s="42">
        <v>30466.06</v>
      </c>
      <c r="I5138" s="37"/>
      <c r="J5138" s="44">
        <v>44286</v>
      </c>
      <c r="K5138" s="42">
        <v>507.77</v>
      </c>
      <c r="L5138" s="42">
        <v>15740.84</v>
      </c>
      <c r="M5138" s="44">
        <v>45259</v>
      </c>
      <c r="N5138" s="42">
        <v>14217.45</v>
      </c>
      <c r="O5138" s="42">
        <v>0</v>
      </c>
      <c r="P5138" s="45">
        <f>IF(J5138&lt;DATEVALUE("2009-1-1"),3%,13%)</f>
        <v>0.13</v>
      </c>
      <c r="Q5138" s="42">
        <f>IF(P5138=13%,ROUND(O5138/(1+P5138)*P5138,2),ROUND(O5138/(1+0.03)*0.02,2))</f>
        <v>0</v>
      </c>
      <c r="R5138" s="42">
        <f>O5138-Q5138</f>
        <v>0</v>
      </c>
      <c r="S5138" s="42">
        <f>N5138-R5138</f>
        <v>14217.45</v>
      </c>
      <c r="T5138" s="38">
        <v>1007</v>
      </c>
      <c r="U5138" s="14">
        <f>S5138/H5138</f>
        <v>0.46666520055432176</v>
      </c>
      <c r="V5138" s="19"/>
      <c r="W5138" s="19"/>
      <c r="X5138" s="37" t="s">
        <v>3459</v>
      </c>
    </row>
    <row r="5139" spans="1:37" ht="16.5" customHeight="1">
      <c r="A5139" s="38">
        <v>686</v>
      </c>
      <c r="B5139" s="39">
        <v>10729</v>
      </c>
      <c r="C5139" s="38">
        <v>10325741</v>
      </c>
      <c r="D5139" s="40" t="s">
        <v>3283</v>
      </c>
      <c r="E5139" s="58">
        <v>1</v>
      </c>
      <c r="F5139" s="38">
        <v>60</v>
      </c>
      <c r="G5139" s="38" t="s">
        <v>23</v>
      </c>
      <c r="H5139" s="42">
        <v>35330.26</v>
      </c>
      <c r="I5139" s="37"/>
      <c r="J5139" s="44">
        <v>44286</v>
      </c>
      <c r="K5139" s="42">
        <v>588.84</v>
      </c>
      <c r="L5139" s="42">
        <v>18254.009999999998</v>
      </c>
      <c r="M5139" s="44">
        <v>45259</v>
      </c>
      <c r="N5139" s="42">
        <v>16487.41</v>
      </c>
      <c r="O5139" s="42">
        <v>0</v>
      </c>
      <c r="P5139" s="45">
        <f>IF(J5139&lt;DATEVALUE("2009-1-1"),3%,13%)</f>
        <v>0.13</v>
      </c>
      <c r="Q5139" s="42">
        <f>IF(P5139=13%,ROUND(O5139/(1+P5139)*P5139,2),ROUND(O5139/(1+0.03)*0.02,2))</f>
        <v>0</v>
      </c>
      <c r="R5139" s="42">
        <f>O5139-Q5139</f>
        <v>0</v>
      </c>
      <c r="S5139" s="42">
        <f>N5139-R5139</f>
        <v>16487.41</v>
      </c>
      <c r="T5139" s="38">
        <v>5000</v>
      </c>
      <c r="U5139" s="14">
        <f>S5139/H5139</f>
        <v>0.46666540240575638</v>
      </c>
      <c r="V5139" s="19"/>
      <c r="W5139" s="19"/>
      <c r="X5139" s="37" t="s">
        <v>3459</v>
      </c>
    </row>
    <row r="5140" spans="1:37" ht="16.5" customHeight="1">
      <c r="A5140" s="38">
        <v>699</v>
      </c>
      <c r="B5140" s="39">
        <v>10729</v>
      </c>
      <c r="C5140" s="38">
        <v>10325748</v>
      </c>
      <c r="D5140" s="40" t="s">
        <v>1427</v>
      </c>
      <c r="E5140" s="58">
        <v>1</v>
      </c>
      <c r="F5140" s="38">
        <v>60</v>
      </c>
      <c r="G5140" s="38" t="s">
        <v>266</v>
      </c>
      <c r="H5140" s="42">
        <v>163618.1</v>
      </c>
      <c r="I5140" s="37"/>
      <c r="J5140" s="44">
        <v>44286</v>
      </c>
      <c r="K5140" s="42">
        <v>2726.97</v>
      </c>
      <c r="L5140" s="42">
        <v>84536.069999999992</v>
      </c>
      <c r="M5140" s="44">
        <v>45259</v>
      </c>
      <c r="N5140" s="42">
        <v>76355.06</v>
      </c>
      <c r="O5140" s="42">
        <v>0</v>
      </c>
      <c r="P5140" s="45">
        <f>IF(J5140&lt;DATEVALUE("2009-1-1"),3%,13%)</f>
        <v>0.13</v>
      </c>
      <c r="Q5140" s="42">
        <f>IF(P5140=13%,ROUND(O5140/(1+P5140)*P5140,2),ROUND(O5140/(1+0.03)*0.02,2))</f>
        <v>0</v>
      </c>
      <c r="R5140" s="42">
        <f>O5140-Q5140</f>
        <v>0</v>
      </c>
      <c r="S5140" s="42">
        <f>N5140-R5140</f>
        <v>76355.06</v>
      </c>
      <c r="T5140" s="38">
        <v>5000</v>
      </c>
      <c r="U5140" s="14">
        <f>S5140/H5140</f>
        <v>0.46666634070435969</v>
      </c>
      <c r="V5140" s="19"/>
      <c r="W5140" s="19"/>
      <c r="X5140" s="37" t="s">
        <v>3459</v>
      </c>
    </row>
    <row r="5141" spans="1:37" ht="16.5" customHeight="1">
      <c r="A5141" s="38">
        <v>700</v>
      </c>
      <c r="B5141" s="39">
        <v>10729</v>
      </c>
      <c r="C5141" s="38">
        <v>10325749</v>
      </c>
      <c r="D5141" s="40" t="s">
        <v>3293</v>
      </c>
      <c r="E5141" s="58">
        <v>1</v>
      </c>
      <c r="F5141" s="38">
        <v>60</v>
      </c>
      <c r="G5141" s="38" t="s">
        <v>266</v>
      </c>
      <c r="H5141" s="42">
        <v>67922.95</v>
      </c>
      <c r="I5141" s="37"/>
      <c r="J5141" s="44">
        <v>44286</v>
      </c>
      <c r="K5141" s="42">
        <v>1132.05</v>
      </c>
      <c r="L5141" s="42">
        <v>35093.539999999994</v>
      </c>
      <c r="M5141" s="44">
        <v>45259</v>
      </c>
      <c r="N5141" s="42">
        <v>31697.360000000001</v>
      </c>
      <c r="O5141" s="42">
        <v>0</v>
      </c>
      <c r="P5141" s="45">
        <f>IF(J5141&lt;DATEVALUE("2009-1-1"),3%,13%)</f>
        <v>0.13</v>
      </c>
      <c r="Q5141" s="42">
        <f>IF(P5141=13%,ROUND(O5141/(1+P5141)*P5141,2),ROUND(O5141/(1+0.03)*0.02,2))</f>
        <v>0</v>
      </c>
      <c r="R5141" s="42">
        <f>O5141-Q5141</f>
        <v>0</v>
      </c>
      <c r="S5141" s="42">
        <f>N5141-R5141</f>
        <v>31697.360000000001</v>
      </c>
      <c r="T5141" s="38">
        <v>5000</v>
      </c>
      <c r="U5141" s="14">
        <f>S5141/H5141</f>
        <v>0.46666642129059471</v>
      </c>
      <c r="V5141" s="19"/>
      <c r="W5141" s="19"/>
      <c r="X5141" s="37" t="s">
        <v>3459</v>
      </c>
    </row>
    <row r="5142" spans="1:37" ht="16.5" customHeight="1">
      <c r="A5142" s="38">
        <v>896</v>
      </c>
      <c r="B5142" s="39">
        <v>10729</v>
      </c>
      <c r="C5142" s="38">
        <v>10325738</v>
      </c>
      <c r="D5142" s="40" t="s">
        <v>1082</v>
      </c>
      <c r="E5142" s="58">
        <v>1</v>
      </c>
      <c r="F5142" s="38">
        <v>60</v>
      </c>
      <c r="G5142" s="38" t="s">
        <v>511</v>
      </c>
      <c r="H5142" s="42">
        <v>7324.78</v>
      </c>
      <c r="I5142" s="37"/>
      <c r="J5142" s="44">
        <v>44286</v>
      </c>
      <c r="K5142" s="42">
        <v>122.08</v>
      </c>
      <c r="L5142" s="42">
        <v>3784.4700000000003</v>
      </c>
      <c r="M5142" s="44">
        <v>45259</v>
      </c>
      <c r="N5142" s="42">
        <v>3418.23</v>
      </c>
      <c r="O5142" s="42">
        <v>0</v>
      </c>
      <c r="P5142" s="45">
        <f>IF(J5142&lt;DATEVALUE("2009-1-1"),3%,13%)</f>
        <v>0.13</v>
      </c>
      <c r="Q5142" s="42">
        <f>IF(P5142=13%,ROUND(O5142/(1+P5142)*P5142,2),ROUND(O5142/(1+0.03)*0.02,2))</f>
        <v>0</v>
      </c>
      <c r="R5142" s="42">
        <f>O5142-Q5142</f>
        <v>0</v>
      </c>
      <c r="S5142" s="42">
        <f>N5142-R5142</f>
        <v>3418.23</v>
      </c>
      <c r="T5142" s="38">
        <v>5000</v>
      </c>
      <c r="U5142" s="14">
        <f>S5142/H5142</f>
        <v>0.46666657565141889</v>
      </c>
      <c r="V5142" s="19"/>
      <c r="W5142" s="19"/>
      <c r="X5142" s="37" t="s">
        <v>3459</v>
      </c>
    </row>
    <row r="5143" spans="1:37" ht="16.5" customHeight="1">
      <c r="A5143" s="38">
        <v>701</v>
      </c>
      <c r="B5143" s="39">
        <v>10729</v>
      </c>
      <c r="C5143" s="38">
        <v>10326580</v>
      </c>
      <c r="D5143" s="40" t="s">
        <v>2163</v>
      </c>
      <c r="E5143" s="58">
        <v>1</v>
      </c>
      <c r="F5143" s="38">
        <v>60</v>
      </c>
      <c r="G5143" s="38" t="s">
        <v>266</v>
      </c>
      <c r="H5143" s="42">
        <v>224972.52</v>
      </c>
      <c r="I5143" s="37"/>
      <c r="J5143" s="44">
        <v>44286</v>
      </c>
      <c r="K5143" s="42">
        <v>3749.54</v>
      </c>
      <c r="L5143" s="42">
        <v>116235.76000000001</v>
      </c>
      <c r="M5143" s="44">
        <v>45259</v>
      </c>
      <c r="N5143" s="42">
        <v>104987.22</v>
      </c>
      <c r="O5143" s="42">
        <v>0</v>
      </c>
      <c r="P5143" s="45">
        <f>IF(J5143&lt;DATEVALUE("2009-1-1"),3%,13%)</f>
        <v>0.13</v>
      </c>
      <c r="Q5143" s="42">
        <f>IF(P5143=13%,ROUND(O5143/(1+P5143)*P5143,2),ROUND(O5143/(1+0.03)*0.02,2))</f>
        <v>0</v>
      </c>
      <c r="R5143" s="42">
        <f>O5143-Q5143</f>
        <v>0</v>
      </c>
      <c r="S5143" s="42">
        <f>N5143-R5143</f>
        <v>104987.22</v>
      </c>
      <c r="T5143" s="38">
        <v>5000</v>
      </c>
      <c r="U5143" s="14">
        <f>S5143/H5143</f>
        <v>0.46666686224610904</v>
      </c>
      <c r="V5143" s="19"/>
      <c r="W5143" s="19"/>
      <c r="X5143" s="37" t="s">
        <v>3459</v>
      </c>
    </row>
    <row r="5144" spans="1:37" ht="16.5" customHeight="1">
      <c r="A5144" s="38">
        <v>703</v>
      </c>
      <c r="B5144" s="39">
        <v>10729</v>
      </c>
      <c r="C5144" s="38">
        <v>10326637</v>
      </c>
      <c r="D5144" s="40" t="s">
        <v>2163</v>
      </c>
      <c r="E5144" s="58">
        <v>1</v>
      </c>
      <c r="F5144" s="38">
        <v>60</v>
      </c>
      <c r="G5144" s="38" t="s">
        <v>266</v>
      </c>
      <c r="H5144" s="42">
        <v>44630.45</v>
      </c>
      <c r="I5144" s="37"/>
      <c r="J5144" s="44">
        <v>44286</v>
      </c>
      <c r="K5144" s="42">
        <v>743.84</v>
      </c>
      <c r="L5144" s="42">
        <v>23059.05</v>
      </c>
      <c r="M5144" s="44">
        <v>45259</v>
      </c>
      <c r="N5144" s="42">
        <v>20827.560000000001</v>
      </c>
      <c r="O5144" s="42">
        <v>0</v>
      </c>
      <c r="P5144" s="45">
        <f>IF(J5144&lt;DATEVALUE("2009-1-1"),3%,13%)</f>
        <v>0.13</v>
      </c>
      <c r="Q5144" s="42">
        <f>IF(P5144=13%,ROUND(O5144/(1+P5144)*P5144,2),ROUND(O5144/(1+0.03)*0.02,2))</f>
        <v>0</v>
      </c>
      <c r="R5144" s="42">
        <f>O5144-Q5144</f>
        <v>0</v>
      </c>
      <c r="S5144" s="42">
        <f>N5144-R5144</f>
        <v>20827.560000000001</v>
      </c>
      <c r="T5144" s="38">
        <v>5000</v>
      </c>
      <c r="U5144" s="14">
        <f>S5144/H5144</f>
        <v>0.46666704010378568</v>
      </c>
      <c r="V5144" s="19"/>
      <c r="W5144" s="19"/>
      <c r="X5144" s="37" t="s">
        <v>3459</v>
      </c>
    </row>
    <row r="5145" spans="1:37" ht="16.5" customHeight="1">
      <c r="A5145" s="38">
        <v>805</v>
      </c>
      <c r="B5145" s="39">
        <v>10729</v>
      </c>
      <c r="C5145" s="38">
        <v>10325757</v>
      </c>
      <c r="D5145" s="40" t="s">
        <v>3339</v>
      </c>
      <c r="E5145" s="58">
        <v>1</v>
      </c>
      <c r="F5145" s="38">
        <v>60</v>
      </c>
      <c r="G5145" s="38" t="s">
        <v>83</v>
      </c>
      <c r="H5145" s="42">
        <v>26545.86</v>
      </c>
      <c r="I5145" s="37"/>
      <c r="J5145" s="44">
        <v>44286</v>
      </c>
      <c r="K5145" s="42">
        <v>442.43</v>
      </c>
      <c r="L5145" s="42">
        <v>13715.34</v>
      </c>
      <c r="M5145" s="44">
        <v>45259</v>
      </c>
      <c r="N5145" s="42">
        <v>12388.09</v>
      </c>
      <c r="O5145" s="42">
        <v>0</v>
      </c>
      <c r="P5145" s="45">
        <f>IF(J5145&lt;DATEVALUE("2009-1-1"),3%,13%)</f>
        <v>0.13</v>
      </c>
      <c r="Q5145" s="42">
        <f>IF(P5145=13%,ROUND(O5145/(1+P5145)*P5145,2),ROUND(O5145/(1+0.03)*0.02,2))</f>
        <v>0</v>
      </c>
      <c r="R5145" s="42">
        <f>O5145-Q5145</f>
        <v>0</v>
      </c>
      <c r="S5145" s="42">
        <f>N5145-R5145</f>
        <v>12388.09</v>
      </c>
      <c r="T5145" s="38">
        <v>2404</v>
      </c>
      <c r="U5145" s="14">
        <f>S5145/H5145</f>
        <v>0.46666749542113156</v>
      </c>
      <c r="V5145" s="19"/>
      <c r="W5145" s="19"/>
      <c r="X5145" s="37" t="s">
        <v>3459</v>
      </c>
    </row>
    <row r="5146" spans="1:37" ht="16.5" customHeight="1">
      <c r="A5146" s="38">
        <v>897</v>
      </c>
      <c r="B5146" s="39">
        <v>10729</v>
      </c>
      <c r="C5146" s="38">
        <v>10325743</v>
      </c>
      <c r="D5146" s="40" t="s">
        <v>508</v>
      </c>
      <c r="E5146" s="58">
        <v>1</v>
      </c>
      <c r="F5146" s="38">
        <v>60</v>
      </c>
      <c r="G5146" s="38" t="s">
        <v>511</v>
      </c>
      <c r="H5146" s="42">
        <v>19167.650000000001</v>
      </c>
      <c r="I5146" s="37"/>
      <c r="J5146" s="44">
        <v>44286</v>
      </c>
      <c r="K5146" s="42">
        <v>319.45999999999998</v>
      </c>
      <c r="L5146" s="42">
        <v>9903.27</v>
      </c>
      <c r="M5146" s="44">
        <v>45259</v>
      </c>
      <c r="N5146" s="42">
        <v>8944.92</v>
      </c>
      <c r="O5146" s="42">
        <v>0</v>
      </c>
      <c r="P5146" s="45">
        <f>IF(J5146&lt;DATEVALUE("2009-1-1"),3%,13%)</f>
        <v>0.13</v>
      </c>
      <c r="Q5146" s="42">
        <f>IF(P5146=13%,ROUND(O5146/(1+P5146)*P5146,2),ROUND(O5146/(1+0.03)*0.02,2))</f>
        <v>0</v>
      </c>
      <c r="R5146" s="42">
        <f>O5146-Q5146</f>
        <v>0</v>
      </c>
      <c r="S5146" s="42">
        <f>N5146-R5146</f>
        <v>8944.92</v>
      </c>
      <c r="T5146" s="38">
        <v>5000</v>
      </c>
      <c r="U5146" s="14">
        <f>S5146/H5146</f>
        <v>0.46666753618727386</v>
      </c>
      <c r="V5146" s="19"/>
      <c r="W5146" s="19"/>
      <c r="X5146" s="37" t="s">
        <v>3459</v>
      </c>
    </row>
    <row r="5147" spans="1:37" ht="16.5" customHeight="1">
      <c r="A5147" s="38">
        <v>702</v>
      </c>
      <c r="B5147" s="39">
        <v>10729</v>
      </c>
      <c r="C5147" s="38">
        <v>10326636</v>
      </c>
      <c r="D5147" s="40" t="s">
        <v>2163</v>
      </c>
      <c r="E5147" s="58">
        <v>1</v>
      </c>
      <c r="F5147" s="38">
        <v>60</v>
      </c>
      <c r="G5147" s="38" t="s">
        <v>266</v>
      </c>
      <c r="H5147" s="42">
        <v>79757.03</v>
      </c>
      <c r="I5147" s="37"/>
      <c r="J5147" s="44">
        <v>44286</v>
      </c>
      <c r="K5147" s="42">
        <v>1329.28</v>
      </c>
      <c r="L5147" s="42">
        <v>41207.72</v>
      </c>
      <c r="M5147" s="44">
        <v>45259</v>
      </c>
      <c r="N5147" s="42">
        <v>37220.03</v>
      </c>
      <c r="O5147" s="42">
        <v>0</v>
      </c>
      <c r="P5147" s="45">
        <f>IF(J5147&lt;DATEVALUE("2009-1-1"),3%,13%)</f>
        <v>0.13</v>
      </c>
      <c r="Q5147" s="42">
        <f>IF(P5147=13%,ROUND(O5147/(1+P5147)*P5147,2),ROUND(O5147/(1+0.03)*0.02,2))</f>
        <v>0</v>
      </c>
      <c r="R5147" s="42">
        <f>O5147-Q5147</f>
        <v>0</v>
      </c>
      <c r="S5147" s="42">
        <f>N5147-R5147</f>
        <v>37220.03</v>
      </c>
      <c r="T5147" s="38">
        <v>5000</v>
      </c>
      <c r="U5147" s="14">
        <f>S5147/H5147</f>
        <v>0.46666770314792311</v>
      </c>
      <c r="V5147" s="19"/>
      <c r="W5147" s="19"/>
      <c r="X5147" s="37" t="s">
        <v>3459</v>
      </c>
    </row>
    <row r="5148" spans="1:37" ht="16.5" customHeight="1">
      <c r="A5148" s="38">
        <v>694</v>
      </c>
      <c r="B5148" s="39">
        <v>10729</v>
      </c>
      <c r="C5148" s="38">
        <v>10326044</v>
      </c>
      <c r="D5148" s="40" t="s">
        <v>2940</v>
      </c>
      <c r="E5148" s="58">
        <v>1</v>
      </c>
      <c r="F5148" s="38">
        <v>60</v>
      </c>
      <c r="G5148" s="38" t="s">
        <v>266</v>
      </c>
      <c r="H5148" s="42">
        <v>17403.72</v>
      </c>
      <c r="I5148" s="37"/>
      <c r="J5148" s="44">
        <v>44286</v>
      </c>
      <c r="K5148" s="42">
        <v>290.06</v>
      </c>
      <c r="L5148" s="42">
        <v>8991.880000000001</v>
      </c>
      <c r="M5148" s="44">
        <v>45259</v>
      </c>
      <c r="N5148" s="42">
        <v>8121.78</v>
      </c>
      <c r="O5148" s="42">
        <v>0</v>
      </c>
      <c r="P5148" s="45">
        <f>IF(J5148&lt;DATEVALUE("2009-1-1"),3%,13%)</f>
        <v>0.13</v>
      </c>
      <c r="Q5148" s="42">
        <f>IF(P5148=13%,ROUND(O5148/(1+P5148)*P5148,2),ROUND(O5148/(1+0.03)*0.02,2))</f>
        <v>0</v>
      </c>
      <c r="R5148" s="42">
        <f>O5148-Q5148</f>
        <v>0</v>
      </c>
      <c r="S5148" s="42">
        <f>N5148-R5148</f>
        <v>8121.78</v>
      </c>
      <c r="T5148" s="38">
        <v>2101</v>
      </c>
      <c r="U5148" s="14">
        <f>S5148/H5148</f>
        <v>0.46666919486178815</v>
      </c>
      <c r="V5148" s="19"/>
      <c r="W5148" s="19"/>
      <c r="X5148" s="37" t="s">
        <v>3459</v>
      </c>
    </row>
    <row r="5149" spans="1:37" ht="16.5" customHeight="1">
      <c r="A5149" s="38">
        <v>216</v>
      </c>
      <c r="B5149" s="39">
        <v>10741</v>
      </c>
      <c r="C5149" s="38">
        <v>10322203</v>
      </c>
      <c r="D5149" s="40" t="s">
        <v>747</v>
      </c>
      <c r="E5149" s="38">
        <v>1</v>
      </c>
      <c r="F5149" s="38">
        <v>60</v>
      </c>
      <c r="G5149" s="38" t="s">
        <v>83</v>
      </c>
      <c r="H5149" s="42">
        <v>19153.39</v>
      </c>
      <c r="I5149" s="49"/>
      <c r="J5149" s="44">
        <v>44135</v>
      </c>
      <c r="K5149" s="42">
        <v>319.22000000000003</v>
      </c>
      <c r="L5149" s="42">
        <v>9895.85</v>
      </c>
      <c r="M5149" s="44">
        <v>45107</v>
      </c>
      <c r="N5149" s="42">
        <f>H5149-K5149-L5149</f>
        <v>8938.3199999999979</v>
      </c>
      <c r="O5149" s="42">
        <v>0</v>
      </c>
      <c r="P5149" s="45">
        <v>0.13</v>
      </c>
      <c r="Q5149" s="42">
        <v>0</v>
      </c>
      <c r="R5149" s="42">
        <v>0</v>
      </c>
      <c r="S5149" s="42">
        <f>N5149-R5149</f>
        <v>8938.3199999999979</v>
      </c>
      <c r="T5149" s="38">
        <v>5000</v>
      </c>
      <c r="U5149" s="14">
        <f>S5149/H5149</f>
        <v>0.46667039098561652</v>
      </c>
      <c r="V5149" s="19"/>
      <c r="W5149" s="19"/>
      <c r="X5149" s="37" t="s">
        <v>3462</v>
      </c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</row>
    <row r="5150" spans="1:37" ht="16.5" customHeight="1">
      <c r="A5150" s="38">
        <v>705</v>
      </c>
      <c r="B5150" s="39">
        <v>10729</v>
      </c>
      <c r="C5150" s="38">
        <v>10326642</v>
      </c>
      <c r="D5150" s="40" t="s">
        <v>2163</v>
      </c>
      <c r="E5150" s="58">
        <v>1</v>
      </c>
      <c r="F5150" s="38">
        <v>60</v>
      </c>
      <c r="G5150" s="38" t="s">
        <v>266</v>
      </c>
      <c r="H5150" s="42">
        <v>1798.46</v>
      </c>
      <c r="I5150" s="37"/>
      <c r="J5150" s="44">
        <v>44286</v>
      </c>
      <c r="K5150" s="42">
        <v>29.97</v>
      </c>
      <c r="L5150" s="42">
        <v>929.12</v>
      </c>
      <c r="M5150" s="44">
        <v>45259</v>
      </c>
      <c r="N5150" s="42">
        <v>839.37</v>
      </c>
      <c r="O5150" s="42">
        <v>0</v>
      </c>
      <c r="P5150" s="45">
        <f>IF(J5150&lt;DATEVALUE("2009-1-1"),3%,13%)</f>
        <v>0.13</v>
      </c>
      <c r="Q5150" s="42">
        <f>IF(P5150=13%,ROUND(O5150/(1+P5150)*P5150,2),ROUND(O5150/(1+0.03)*0.02,2))</f>
        <v>0</v>
      </c>
      <c r="R5150" s="42">
        <f>O5150-Q5150</f>
        <v>0</v>
      </c>
      <c r="S5150" s="42">
        <f>N5150-R5150</f>
        <v>839.37</v>
      </c>
      <c r="T5150" s="38">
        <v>5000</v>
      </c>
      <c r="U5150" s="14">
        <f>S5150/H5150</f>
        <v>0.46671596810604626</v>
      </c>
      <c r="V5150" s="19"/>
      <c r="W5150" s="19"/>
      <c r="X5150" s="37" t="s">
        <v>3459</v>
      </c>
    </row>
    <row r="5151" spans="1:37" ht="16.5" customHeight="1">
      <c r="A5151" s="38">
        <v>1177</v>
      </c>
      <c r="B5151" s="39">
        <v>10800</v>
      </c>
      <c r="C5151" s="38">
        <v>10316908</v>
      </c>
      <c r="D5151" s="40" t="s">
        <v>3019</v>
      </c>
      <c r="E5151" s="58">
        <v>1</v>
      </c>
      <c r="F5151" s="38">
        <v>120</v>
      </c>
      <c r="G5151" s="38" t="s">
        <v>21</v>
      </c>
      <c r="H5151" s="42">
        <v>3635.08</v>
      </c>
      <c r="I5151" s="61"/>
      <c r="J5151" s="44">
        <v>43462</v>
      </c>
      <c r="K5151" s="42">
        <v>0</v>
      </c>
      <c r="L5151" s="42">
        <v>1726.74</v>
      </c>
      <c r="M5151" s="44">
        <v>45281</v>
      </c>
      <c r="N5151" s="42">
        <v>1908.34</v>
      </c>
      <c r="O5151" s="42">
        <v>233.57</v>
      </c>
      <c r="P5151" s="45">
        <f>IF(J5151&lt;DATEVALUE("2009-1-1"),3%,13%)</f>
        <v>0.13</v>
      </c>
      <c r="Q5151" s="42">
        <f>IF(P5151=13%,ROUND(O5151/(1+P5151)*P5151,2),ROUND(O5151/(1+0.03)*0.02,2))</f>
        <v>26.87</v>
      </c>
      <c r="R5151" s="42">
        <f>O5151-Q5151</f>
        <v>206.7</v>
      </c>
      <c r="S5151" s="42">
        <f>N5151-R5151</f>
        <v>1701.6399999999999</v>
      </c>
      <c r="T5151" s="38">
        <v>2505</v>
      </c>
      <c r="U5151" s="14">
        <f>S5151/H5151</f>
        <v>0.46811624503449717</v>
      </c>
      <c r="V5151" s="19"/>
      <c r="W5151" s="19"/>
      <c r="X5151" s="37" t="s">
        <v>3465</v>
      </c>
    </row>
    <row r="5152" spans="1:37" ht="16.5" customHeight="1">
      <c r="A5152" s="38">
        <v>1176</v>
      </c>
      <c r="B5152" s="39">
        <v>10800</v>
      </c>
      <c r="C5152" s="38">
        <v>10316904</v>
      </c>
      <c r="D5152" s="40" t="s">
        <v>3436</v>
      </c>
      <c r="E5152" s="58">
        <v>1</v>
      </c>
      <c r="F5152" s="38">
        <v>120</v>
      </c>
      <c r="G5152" s="38" t="s">
        <v>21</v>
      </c>
      <c r="H5152" s="42">
        <v>151602.63</v>
      </c>
      <c r="I5152" s="61"/>
      <c r="J5152" s="44">
        <v>43462</v>
      </c>
      <c r="K5152" s="42">
        <v>0</v>
      </c>
      <c r="L5152" s="42">
        <v>72011.31</v>
      </c>
      <c r="M5152" s="44">
        <v>45281</v>
      </c>
      <c r="N5152" s="42">
        <v>79591.320000000007</v>
      </c>
      <c r="O5152" s="42">
        <v>9741.5</v>
      </c>
      <c r="P5152" s="45">
        <f>IF(J5152&lt;DATEVALUE("2009-1-1"),3%,13%)</f>
        <v>0.13</v>
      </c>
      <c r="Q5152" s="42">
        <f>IF(P5152=13%,ROUND(O5152/(1+P5152)*P5152,2),ROUND(O5152/(1+0.03)*0.02,2))</f>
        <v>1120.7</v>
      </c>
      <c r="R5152" s="42">
        <f>O5152-Q5152</f>
        <v>8620.7999999999993</v>
      </c>
      <c r="S5152" s="42">
        <f>N5152-R5152</f>
        <v>70970.52</v>
      </c>
      <c r="T5152" s="38">
        <v>2505</v>
      </c>
      <c r="U5152" s="14">
        <f>S5152/H5152</f>
        <v>0.46813515042582043</v>
      </c>
      <c r="V5152" s="19"/>
      <c r="W5152" s="19"/>
      <c r="X5152" s="37" t="s">
        <v>3465</v>
      </c>
    </row>
    <row r="5153" spans="1:24" ht="16.5" customHeight="1">
      <c r="A5153" s="38">
        <v>14</v>
      </c>
      <c r="B5153" s="39">
        <v>10738</v>
      </c>
      <c r="C5153" s="38">
        <v>10286095</v>
      </c>
      <c r="D5153" s="40" t="s">
        <v>1512</v>
      </c>
      <c r="E5153" s="38">
        <v>5</v>
      </c>
      <c r="F5153" s="38">
        <v>67</v>
      </c>
      <c r="G5153" s="38" t="s">
        <v>23</v>
      </c>
      <c r="H5153" s="42">
        <v>9829.0499999999993</v>
      </c>
      <c r="I5153" s="2"/>
      <c r="J5153" s="44">
        <v>43828</v>
      </c>
      <c r="K5153" s="42">
        <v>0</v>
      </c>
      <c r="L5153" s="42">
        <v>5222.8</v>
      </c>
      <c r="M5153" s="44">
        <v>45046</v>
      </c>
      <c r="N5153" s="42">
        <f>H5153-K5153-L5153</f>
        <v>4606.2499999999991</v>
      </c>
      <c r="O5153" s="42">
        <v>0</v>
      </c>
      <c r="P5153" s="45">
        <v>0.13</v>
      </c>
      <c r="Q5153" s="42">
        <v>0</v>
      </c>
      <c r="R5153" s="42">
        <v>0</v>
      </c>
      <c r="S5153" s="42">
        <v>4606.25</v>
      </c>
      <c r="T5153" s="38">
        <v>2506</v>
      </c>
      <c r="U5153" s="14">
        <f>S5153/H5153</f>
        <v>0.46863633820155565</v>
      </c>
      <c r="V5153" s="19"/>
      <c r="W5153" s="19"/>
      <c r="X5153" s="37" t="s">
        <v>3461</v>
      </c>
    </row>
    <row r="5154" spans="1:24" ht="16.5" customHeight="1">
      <c r="A5154" s="38">
        <v>27</v>
      </c>
      <c r="B5154" s="39">
        <v>10749</v>
      </c>
      <c r="C5154" s="38">
        <v>10301687</v>
      </c>
      <c r="D5154" s="40" t="s">
        <v>2399</v>
      </c>
      <c r="E5154" s="38">
        <v>51</v>
      </c>
      <c r="F5154" s="38">
        <v>120</v>
      </c>
      <c r="G5154" s="38" t="s">
        <v>21</v>
      </c>
      <c r="H5154" s="42">
        <v>3550.11</v>
      </c>
      <c r="I5154" s="2"/>
      <c r="J5154" s="44">
        <v>43004</v>
      </c>
      <c r="K5154" s="42">
        <v>0</v>
      </c>
      <c r="L5154" s="42">
        <v>1883.06</v>
      </c>
      <c r="M5154" s="44">
        <v>45046</v>
      </c>
      <c r="N5154" s="42">
        <f>H5154-K5154-L5154</f>
        <v>1667.0500000000002</v>
      </c>
      <c r="O5154" s="42">
        <v>0</v>
      </c>
      <c r="P5154" s="45">
        <v>0.13</v>
      </c>
      <c r="Q5154" s="42">
        <v>0</v>
      </c>
      <c r="R5154" s="42">
        <v>0</v>
      </c>
      <c r="S5154" s="42">
        <v>1667.05</v>
      </c>
      <c r="T5154" s="38">
        <v>5000</v>
      </c>
      <c r="U5154" s="14">
        <f>S5154/H5154</f>
        <v>0.46957699902256544</v>
      </c>
      <c r="V5154" s="19"/>
      <c r="W5154" s="19"/>
      <c r="X5154" s="37" t="s">
        <v>3473</v>
      </c>
    </row>
    <row r="5155" spans="1:24" ht="16.5" customHeight="1">
      <c r="A5155" s="38">
        <v>530</v>
      </c>
      <c r="B5155" s="39">
        <v>40712</v>
      </c>
      <c r="C5155" s="38">
        <v>10303696</v>
      </c>
      <c r="D5155" s="40" t="s">
        <v>1751</v>
      </c>
      <c r="E5155" s="38">
        <v>1</v>
      </c>
      <c r="F5155" s="38">
        <v>120</v>
      </c>
      <c r="G5155" s="38" t="s">
        <v>75</v>
      </c>
      <c r="H5155" s="42">
        <v>99712.67</v>
      </c>
      <c r="I5155" s="55"/>
      <c r="J5155" s="44">
        <v>43096</v>
      </c>
      <c r="K5155" s="42">
        <v>0</v>
      </c>
      <c r="L5155" s="42">
        <v>52889.19</v>
      </c>
      <c r="M5155" s="44">
        <v>45138</v>
      </c>
      <c r="N5155" s="42">
        <f>H5155-K5155-L5155</f>
        <v>46823.479999999996</v>
      </c>
      <c r="O5155" s="42">
        <v>0</v>
      </c>
      <c r="P5155" s="45">
        <v>0.13</v>
      </c>
      <c r="Q5155" s="42">
        <v>0</v>
      </c>
      <c r="R5155" s="42">
        <v>0</v>
      </c>
      <c r="S5155" s="42">
        <v>46823.48</v>
      </c>
      <c r="T5155" s="38">
        <v>5000</v>
      </c>
      <c r="U5155" s="14">
        <f>S5155/H5155</f>
        <v>0.46958405586772478</v>
      </c>
      <c r="V5155" s="19"/>
      <c r="W5155" s="19"/>
      <c r="X5155" s="37" t="s">
        <v>3467</v>
      </c>
    </row>
    <row r="5156" spans="1:24" ht="16.5" customHeight="1">
      <c r="A5156" s="38">
        <v>28</v>
      </c>
      <c r="B5156" s="39">
        <v>10749</v>
      </c>
      <c r="C5156" s="38">
        <v>10301688</v>
      </c>
      <c r="D5156" s="40" t="s">
        <v>2400</v>
      </c>
      <c r="E5156" s="38">
        <v>4</v>
      </c>
      <c r="F5156" s="38">
        <v>120</v>
      </c>
      <c r="G5156" s="38" t="s">
        <v>21</v>
      </c>
      <c r="H5156" s="42">
        <v>1612.32</v>
      </c>
      <c r="I5156" s="2"/>
      <c r="J5156" s="44">
        <v>43004</v>
      </c>
      <c r="K5156" s="42">
        <v>0</v>
      </c>
      <c r="L5156" s="42">
        <v>855.08</v>
      </c>
      <c r="M5156" s="44">
        <v>45046</v>
      </c>
      <c r="N5156" s="42">
        <f>H5156-K5156-L5156</f>
        <v>757.2399999999999</v>
      </c>
      <c r="O5156" s="42">
        <v>0</v>
      </c>
      <c r="P5156" s="45">
        <v>0.13</v>
      </c>
      <c r="Q5156" s="42">
        <v>0</v>
      </c>
      <c r="R5156" s="42">
        <v>0</v>
      </c>
      <c r="S5156" s="42">
        <v>757.24</v>
      </c>
      <c r="T5156" s="38">
        <v>5000</v>
      </c>
      <c r="U5156" s="14">
        <f>S5156/H5156</f>
        <v>0.46965862856008733</v>
      </c>
      <c r="V5156" s="19"/>
      <c r="W5156" s="19"/>
      <c r="X5156" s="37" t="s">
        <v>3473</v>
      </c>
    </row>
    <row r="5157" spans="1:24" ht="16.5" customHeight="1">
      <c r="A5157" s="38">
        <v>10</v>
      </c>
      <c r="B5157" s="39">
        <v>10877</v>
      </c>
      <c r="C5157" s="38">
        <v>10324404</v>
      </c>
      <c r="D5157" s="40" t="s">
        <v>2412</v>
      </c>
      <c r="E5157" s="38">
        <v>2</v>
      </c>
      <c r="F5157" s="38">
        <v>63</v>
      </c>
      <c r="G5157" s="38" t="s">
        <v>23</v>
      </c>
      <c r="H5157" s="42">
        <v>2148.48</v>
      </c>
      <c r="I5157" s="2"/>
      <c r="J5157" s="44">
        <v>43949</v>
      </c>
      <c r="K5157" s="42">
        <v>0</v>
      </c>
      <c r="L5157" s="42">
        <v>1135.0999999999999</v>
      </c>
      <c r="M5157" s="44">
        <v>45046</v>
      </c>
      <c r="N5157" s="42">
        <f>H5157-K5157-L5157</f>
        <v>1013.3800000000001</v>
      </c>
      <c r="O5157" s="42">
        <v>0</v>
      </c>
      <c r="P5157" s="45">
        <v>0.13</v>
      </c>
      <c r="Q5157" s="42">
        <v>0</v>
      </c>
      <c r="R5157" s="42">
        <v>0</v>
      </c>
      <c r="S5157" s="42">
        <f>N5157-R5157</f>
        <v>1013.3800000000001</v>
      </c>
      <c r="T5157" s="38">
        <v>2506</v>
      </c>
      <c r="U5157" s="14">
        <f>S5157/H5157</f>
        <v>0.47167299672326485</v>
      </c>
      <c r="V5157" s="19"/>
      <c r="W5157" s="19"/>
      <c r="X5157" s="37" t="s">
        <v>3462</v>
      </c>
    </row>
    <row r="5158" spans="1:24" ht="16.5" customHeight="1">
      <c r="A5158" s="38">
        <v>11</v>
      </c>
      <c r="B5158" s="39">
        <v>10877</v>
      </c>
      <c r="C5158" s="38">
        <v>10324408</v>
      </c>
      <c r="D5158" s="40" t="s">
        <v>2413</v>
      </c>
      <c r="E5158" s="38">
        <v>2</v>
      </c>
      <c r="F5158" s="38">
        <v>63</v>
      </c>
      <c r="G5158" s="38" t="s">
        <v>23</v>
      </c>
      <c r="H5158" s="42">
        <v>743.4</v>
      </c>
      <c r="I5158" s="2"/>
      <c r="J5158" s="44">
        <v>43949</v>
      </c>
      <c r="K5158" s="42">
        <v>0</v>
      </c>
      <c r="L5158" s="42">
        <v>392.75</v>
      </c>
      <c r="M5158" s="44">
        <v>45046</v>
      </c>
      <c r="N5158" s="42">
        <f>H5158-K5158-L5158</f>
        <v>350.65</v>
      </c>
      <c r="O5158" s="42">
        <v>0</v>
      </c>
      <c r="P5158" s="45">
        <v>0.13</v>
      </c>
      <c r="Q5158" s="42">
        <v>0</v>
      </c>
      <c r="R5158" s="42">
        <v>0</v>
      </c>
      <c r="S5158" s="42">
        <f>N5158-R5158</f>
        <v>350.65</v>
      </c>
      <c r="T5158" s="38">
        <v>2506</v>
      </c>
      <c r="U5158" s="14">
        <f>S5158/H5158</f>
        <v>0.4716841538875437</v>
      </c>
      <c r="V5158" s="19"/>
      <c r="W5158" s="19"/>
      <c r="X5158" s="37" t="s">
        <v>3462</v>
      </c>
    </row>
    <row r="5159" spans="1:24" ht="16.5" customHeight="1">
      <c r="A5159" s="38">
        <v>9</v>
      </c>
      <c r="B5159" s="39">
        <v>10877</v>
      </c>
      <c r="C5159" s="38">
        <v>10324400</v>
      </c>
      <c r="D5159" s="40" t="s">
        <v>2411</v>
      </c>
      <c r="E5159" s="38">
        <v>2</v>
      </c>
      <c r="F5159" s="38">
        <v>63</v>
      </c>
      <c r="G5159" s="38" t="s">
        <v>23</v>
      </c>
      <c r="H5159" s="42">
        <v>576.39</v>
      </c>
      <c r="I5159" s="2"/>
      <c r="J5159" s="44">
        <v>43949</v>
      </c>
      <c r="K5159" s="42">
        <v>0</v>
      </c>
      <c r="L5159" s="42">
        <v>304.47000000000003</v>
      </c>
      <c r="M5159" s="44">
        <v>45046</v>
      </c>
      <c r="N5159" s="42">
        <f>H5159-K5159-L5159</f>
        <v>271.91999999999996</v>
      </c>
      <c r="O5159" s="42">
        <v>0</v>
      </c>
      <c r="P5159" s="45">
        <v>0.13</v>
      </c>
      <c r="Q5159" s="42">
        <v>0</v>
      </c>
      <c r="R5159" s="42">
        <v>0</v>
      </c>
      <c r="S5159" s="42">
        <f>N5159-R5159</f>
        <v>271.91999999999996</v>
      </c>
      <c r="T5159" s="38">
        <v>2506</v>
      </c>
      <c r="U5159" s="14">
        <f>S5159/H5159</f>
        <v>0.47176390985270383</v>
      </c>
      <c r="V5159" s="19"/>
      <c r="W5159" s="19"/>
      <c r="X5159" s="37" t="s">
        <v>3462</v>
      </c>
    </row>
    <row r="5160" spans="1:24" ht="16.5" customHeight="1">
      <c r="A5160" s="38">
        <v>538</v>
      </c>
      <c r="B5160" s="39">
        <v>10736</v>
      </c>
      <c r="C5160" s="38">
        <v>10325193</v>
      </c>
      <c r="D5160" s="40" t="s">
        <v>1085</v>
      </c>
      <c r="E5160" s="38">
        <v>6</v>
      </c>
      <c r="F5160" s="38">
        <v>60</v>
      </c>
      <c r="G5160" s="38" t="s">
        <v>83</v>
      </c>
      <c r="H5160" s="42">
        <v>17366</v>
      </c>
      <c r="I5160" s="55"/>
      <c r="J5160" s="44">
        <v>44286</v>
      </c>
      <c r="K5160" s="42">
        <v>289.43</v>
      </c>
      <c r="L5160" s="42">
        <v>7814.65</v>
      </c>
      <c r="M5160" s="44">
        <v>45138</v>
      </c>
      <c r="N5160" s="42">
        <f>H5160-K5160-L5160</f>
        <v>9261.92</v>
      </c>
      <c r="O5160" s="42">
        <v>1200</v>
      </c>
      <c r="P5160" s="45">
        <v>0.13</v>
      </c>
      <c r="Q5160" s="42">
        <v>138.05000000000001</v>
      </c>
      <c r="R5160" s="42">
        <v>1061.95</v>
      </c>
      <c r="S5160" s="42">
        <v>8199.9699999999993</v>
      </c>
      <c r="T5160" s="38">
        <v>5000</v>
      </c>
      <c r="U5160" s="14">
        <f>S5160/H5160</f>
        <v>0.47218530461821945</v>
      </c>
      <c r="V5160" s="19"/>
      <c r="W5160" s="19"/>
      <c r="X5160" s="37" t="s">
        <v>3461</v>
      </c>
    </row>
    <row r="5161" spans="1:24" ht="16.5" customHeight="1">
      <c r="A5161" s="38">
        <v>18</v>
      </c>
      <c r="B5161" s="39">
        <v>10749</v>
      </c>
      <c r="C5161" s="38">
        <v>10300935</v>
      </c>
      <c r="D5161" s="40" t="s">
        <v>854</v>
      </c>
      <c r="E5161" s="38">
        <v>1</v>
      </c>
      <c r="F5161" s="38">
        <v>72</v>
      </c>
      <c r="G5161" s="38" t="s">
        <v>21</v>
      </c>
      <c r="H5161" s="42">
        <v>3695.47</v>
      </c>
      <c r="I5161" s="2"/>
      <c r="J5161" s="44">
        <v>43829</v>
      </c>
      <c r="K5161" s="42">
        <v>0</v>
      </c>
      <c r="L5161" s="42">
        <v>1950.38</v>
      </c>
      <c r="M5161" s="44">
        <v>45046</v>
      </c>
      <c r="N5161" s="42">
        <f>H5161-K5161-L5161</f>
        <v>1745.0899999999997</v>
      </c>
      <c r="O5161" s="42">
        <v>0</v>
      </c>
      <c r="P5161" s="45">
        <v>0.13</v>
      </c>
      <c r="Q5161" s="42">
        <v>0</v>
      </c>
      <c r="R5161" s="42">
        <v>0</v>
      </c>
      <c r="S5161" s="42">
        <v>1745.09</v>
      </c>
      <c r="T5161" s="38">
        <v>5000</v>
      </c>
      <c r="U5161" s="14">
        <f>S5161/H5161</f>
        <v>0.47222410139982196</v>
      </c>
      <c r="V5161" s="19"/>
      <c r="W5161" s="19"/>
      <c r="X5161" s="37" t="s">
        <v>3473</v>
      </c>
    </row>
    <row r="5162" spans="1:24" ht="16.5" customHeight="1">
      <c r="A5162" s="38">
        <v>3</v>
      </c>
      <c r="B5162" s="39">
        <v>10876</v>
      </c>
      <c r="C5162" s="38">
        <v>10323186</v>
      </c>
      <c r="D5162" s="40" t="s">
        <v>883</v>
      </c>
      <c r="E5162" s="38">
        <v>2</v>
      </c>
      <c r="F5162" s="38">
        <v>55</v>
      </c>
      <c r="G5162" s="38" t="s">
        <v>23</v>
      </c>
      <c r="H5162" s="42">
        <v>3011.05</v>
      </c>
      <c r="I5162" s="2"/>
      <c r="J5162" s="44">
        <v>44165</v>
      </c>
      <c r="K5162" s="42">
        <v>54.74</v>
      </c>
      <c r="L5162" s="42">
        <v>1532.9</v>
      </c>
      <c r="M5162" s="44">
        <v>45046</v>
      </c>
      <c r="N5162" s="42">
        <f>H5162-K5162-L5162</f>
        <v>1423.4100000000003</v>
      </c>
      <c r="O5162" s="42">
        <v>0</v>
      </c>
      <c r="P5162" s="45">
        <v>0.13</v>
      </c>
      <c r="Q5162" s="42">
        <v>0</v>
      </c>
      <c r="R5162" s="42">
        <v>0</v>
      </c>
      <c r="S5162" s="42">
        <v>1423.41</v>
      </c>
      <c r="T5162" s="38">
        <v>2506</v>
      </c>
      <c r="U5162" s="14">
        <f>S5162/H5162</f>
        <v>0.47272878231846033</v>
      </c>
      <c r="V5162" s="19"/>
      <c r="W5162" s="19"/>
      <c r="X5162" s="37" t="s">
        <v>3476</v>
      </c>
    </row>
    <row r="5163" spans="1:24" ht="16.5" customHeight="1">
      <c r="A5163" s="38">
        <v>1167</v>
      </c>
      <c r="B5163" s="39">
        <v>10800</v>
      </c>
      <c r="C5163" s="38">
        <v>10316579</v>
      </c>
      <c r="D5163" s="40" t="s">
        <v>3433</v>
      </c>
      <c r="E5163" s="58">
        <v>1</v>
      </c>
      <c r="F5163" s="38">
        <v>120</v>
      </c>
      <c r="G5163" s="38" t="s">
        <v>21</v>
      </c>
      <c r="H5163" s="42">
        <v>174544.15</v>
      </c>
      <c r="I5163" s="61"/>
      <c r="J5163" s="44">
        <v>43398</v>
      </c>
      <c r="K5163" s="42">
        <v>0</v>
      </c>
      <c r="L5163" s="42">
        <v>85672.16</v>
      </c>
      <c r="M5163" s="44">
        <v>45281</v>
      </c>
      <c r="N5163" s="42">
        <v>88871.99</v>
      </c>
      <c r="O5163" s="42">
        <v>6896.94</v>
      </c>
      <c r="P5163" s="45">
        <f>IF(J5163&lt;DATEVALUE("2009-1-1"),3%,13%)</f>
        <v>0.13</v>
      </c>
      <c r="Q5163" s="42">
        <f>IF(P5163=13%,ROUND(O5163/(1+P5163)*P5163,2),ROUND(O5163/(1+0.03)*0.02,2))</f>
        <v>793.45</v>
      </c>
      <c r="R5163" s="42">
        <f>O5163-Q5163</f>
        <v>6103.49</v>
      </c>
      <c r="S5163" s="42">
        <f>N5163-R5163</f>
        <v>82768.5</v>
      </c>
      <c r="T5163" s="38">
        <v>2505</v>
      </c>
      <c r="U5163" s="14">
        <f>S5163/H5163</f>
        <v>0.4741980753866572</v>
      </c>
      <c r="V5163" s="19"/>
      <c r="W5163" s="19"/>
      <c r="X5163" s="37" t="s">
        <v>3465</v>
      </c>
    </row>
    <row r="5164" spans="1:24" ht="16.5" customHeight="1">
      <c r="A5164" s="38">
        <v>1166</v>
      </c>
      <c r="B5164" s="39">
        <v>10800</v>
      </c>
      <c r="C5164" s="38">
        <v>10316578</v>
      </c>
      <c r="D5164" s="40" t="s">
        <v>3432</v>
      </c>
      <c r="E5164" s="58">
        <v>1</v>
      </c>
      <c r="F5164" s="38">
        <v>120</v>
      </c>
      <c r="G5164" s="38" t="s">
        <v>21</v>
      </c>
      <c r="H5164" s="42">
        <v>173544.14</v>
      </c>
      <c r="I5164" s="61"/>
      <c r="J5164" s="44">
        <v>43398</v>
      </c>
      <c r="K5164" s="42">
        <v>0</v>
      </c>
      <c r="L5164" s="42">
        <v>85181.2</v>
      </c>
      <c r="M5164" s="44">
        <v>45281</v>
      </c>
      <c r="N5164" s="42">
        <v>88362.94</v>
      </c>
      <c r="O5164" s="42">
        <v>6857.44</v>
      </c>
      <c r="P5164" s="45">
        <f>IF(J5164&lt;DATEVALUE("2009-1-1"),3%,13%)</f>
        <v>0.13</v>
      </c>
      <c r="Q5164" s="42">
        <f>IF(P5164=13%,ROUND(O5164/(1+P5164)*P5164,2),ROUND(O5164/(1+0.03)*0.02,2))</f>
        <v>788.91</v>
      </c>
      <c r="R5164" s="42">
        <f>O5164-Q5164</f>
        <v>6068.53</v>
      </c>
      <c r="S5164" s="42">
        <f>N5164-R5164</f>
        <v>82294.41</v>
      </c>
      <c r="T5164" s="38">
        <v>2505</v>
      </c>
      <c r="U5164" s="14">
        <f>S5164/H5164</f>
        <v>0.47419872546546371</v>
      </c>
      <c r="V5164" s="19"/>
      <c r="W5164" s="19"/>
      <c r="X5164" s="37" t="s">
        <v>3465</v>
      </c>
    </row>
    <row r="5165" spans="1:24" ht="16.5" customHeight="1">
      <c r="A5165" s="38">
        <v>1169</v>
      </c>
      <c r="B5165" s="39">
        <v>10800</v>
      </c>
      <c r="C5165" s="38">
        <v>10316582</v>
      </c>
      <c r="D5165" s="40" t="s">
        <v>3435</v>
      </c>
      <c r="E5165" s="58">
        <v>1</v>
      </c>
      <c r="F5165" s="38">
        <v>120</v>
      </c>
      <c r="G5165" s="38" t="s">
        <v>21</v>
      </c>
      <c r="H5165" s="42">
        <v>168254.24</v>
      </c>
      <c r="I5165" s="61"/>
      <c r="J5165" s="44">
        <v>43398</v>
      </c>
      <c r="K5165" s="42">
        <v>0</v>
      </c>
      <c r="L5165" s="42">
        <v>82584.679999999993</v>
      </c>
      <c r="M5165" s="44">
        <v>45281</v>
      </c>
      <c r="N5165" s="42">
        <v>85669.56</v>
      </c>
      <c r="O5165" s="42">
        <v>6648.42</v>
      </c>
      <c r="P5165" s="45">
        <f>IF(J5165&lt;DATEVALUE("2009-1-1"),3%,13%)</f>
        <v>0.13</v>
      </c>
      <c r="Q5165" s="42">
        <f>IF(P5165=13%,ROUND(O5165/(1+P5165)*P5165,2),ROUND(O5165/(1+0.03)*0.02,2))</f>
        <v>764.86</v>
      </c>
      <c r="R5165" s="42">
        <f>O5165-Q5165</f>
        <v>5883.56</v>
      </c>
      <c r="S5165" s="42">
        <f>N5165-R5165</f>
        <v>79786</v>
      </c>
      <c r="T5165" s="38">
        <v>2505</v>
      </c>
      <c r="U5165" s="14">
        <f>S5165/H5165</f>
        <v>0.4741990454445606</v>
      </c>
      <c r="V5165" s="19"/>
      <c r="W5165" s="19"/>
      <c r="X5165" s="37" t="s">
        <v>3465</v>
      </c>
    </row>
    <row r="5166" spans="1:24" ht="16.5" customHeight="1">
      <c r="A5166" s="38">
        <v>1168</v>
      </c>
      <c r="B5166" s="39">
        <v>10800</v>
      </c>
      <c r="C5166" s="38">
        <v>10316581</v>
      </c>
      <c r="D5166" s="40" t="s">
        <v>3434</v>
      </c>
      <c r="E5166" s="58">
        <v>1</v>
      </c>
      <c r="F5166" s="38">
        <v>120</v>
      </c>
      <c r="G5166" s="38" t="s">
        <v>21</v>
      </c>
      <c r="H5166" s="42">
        <v>167797.24</v>
      </c>
      <c r="I5166" s="61"/>
      <c r="J5166" s="44">
        <v>43398</v>
      </c>
      <c r="K5166" s="42">
        <v>0</v>
      </c>
      <c r="L5166" s="42">
        <v>82360.28</v>
      </c>
      <c r="M5166" s="44">
        <v>45281</v>
      </c>
      <c r="N5166" s="42">
        <v>85436.96</v>
      </c>
      <c r="O5166" s="42">
        <v>6630.37</v>
      </c>
      <c r="P5166" s="45">
        <f>IF(J5166&lt;DATEVALUE("2009-1-1"),3%,13%)</f>
        <v>0.13</v>
      </c>
      <c r="Q5166" s="42">
        <f>IF(P5166=13%,ROUND(O5166/(1+P5166)*P5166,2),ROUND(O5166/(1+0.03)*0.02,2))</f>
        <v>762.79</v>
      </c>
      <c r="R5166" s="42">
        <f>O5166-Q5166</f>
        <v>5867.58</v>
      </c>
      <c r="S5166" s="42">
        <f>N5166-R5166</f>
        <v>79569.38</v>
      </c>
      <c r="T5166" s="38">
        <v>2505</v>
      </c>
      <c r="U5166" s="14">
        <f>S5166/H5166</f>
        <v>0.47419957563068382</v>
      </c>
      <c r="V5166" s="19"/>
      <c r="W5166" s="19"/>
      <c r="X5166" s="37" t="s">
        <v>3465</v>
      </c>
    </row>
    <row r="5167" spans="1:24" ht="16.5" customHeight="1">
      <c r="A5167" s="38">
        <v>308</v>
      </c>
      <c r="B5167" s="39">
        <v>10736</v>
      </c>
      <c r="C5167" s="38">
        <v>10319117</v>
      </c>
      <c r="D5167" s="40" t="s">
        <v>1273</v>
      </c>
      <c r="E5167" s="38">
        <v>1</v>
      </c>
      <c r="F5167" s="38">
        <v>120</v>
      </c>
      <c r="G5167" s="38" t="s">
        <v>21</v>
      </c>
      <c r="H5167" s="42">
        <v>38189.230000000003</v>
      </c>
      <c r="I5167" s="55"/>
      <c r="J5167" s="44">
        <v>43126</v>
      </c>
      <c r="K5167" s="42">
        <v>0</v>
      </c>
      <c r="L5167" s="42">
        <v>19953.810000000001</v>
      </c>
      <c r="M5167" s="44">
        <v>45138</v>
      </c>
      <c r="N5167" s="42">
        <f>H5167-K5167-L5167</f>
        <v>18235.420000000002</v>
      </c>
      <c r="O5167" s="42">
        <v>100</v>
      </c>
      <c r="P5167" s="45">
        <v>0.13</v>
      </c>
      <c r="Q5167" s="42">
        <v>11.5</v>
      </c>
      <c r="R5167" s="42">
        <v>88.5</v>
      </c>
      <c r="S5167" s="42">
        <v>18146.919999999998</v>
      </c>
      <c r="T5167" s="38">
        <v>1802</v>
      </c>
      <c r="U5167" s="14">
        <f>S5167/H5167</f>
        <v>0.47518423387955183</v>
      </c>
      <c r="V5167" s="19"/>
      <c r="W5167" s="19"/>
      <c r="X5167" s="37" t="s">
        <v>3461</v>
      </c>
    </row>
    <row r="5168" spans="1:24" ht="16.5" customHeight="1">
      <c r="A5168" s="38">
        <v>672</v>
      </c>
      <c r="B5168" s="39">
        <v>10800</v>
      </c>
      <c r="C5168" s="38">
        <v>10315809</v>
      </c>
      <c r="D5168" s="40" t="s">
        <v>2742</v>
      </c>
      <c r="E5168" s="38">
        <v>1</v>
      </c>
      <c r="F5168" s="38">
        <v>120</v>
      </c>
      <c r="G5168" s="38" t="s">
        <v>21</v>
      </c>
      <c r="H5168" s="42">
        <v>20299.150000000001</v>
      </c>
      <c r="I5168" s="2"/>
      <c r="J5168" s="44">
        <v>43279</v>
      </c>
      <c r="K5168" s="42">
        <v>0</v>
      </c>
      <c r="L5168" s="42">
        <v>9159.91</v>
      </c>
      <c r="M5168" s="44">
        <v>45016</v>
      </c>
      <c r="N5168" s="42">
        <f>H5168-K5168-L5168</f>
        <v>11139.240000000002</v>
      </c>
      <c r="O5168" s="42">
        <v>1682.39</v>
      </c>
      <c r="P5168" s="45">
        <v>0.13</v>
      </c>
      <c r="Q5168" s="42">
        <v>193.55000000000018</v>
      </c>
      <c r="R5168" s="42">
        <v>1488.84</v>
      </c>
      <c r="S5168" s="42">
        <f>N5168-R5168</f>
        <v>9650.4000000000015</v>
      </c>
      <c r="T5168" s="38">
        <v>2505</v>
      </c>
      <c r="U5168" s="14">
        <f>S5168/H5168</f>
        <v>0.47540906885263673</v>
      </c>
      <c r="V5168" s="19"/>
      <c r="W5168" s="19"/>
      <c r="X5168" s="37" t="s">
        <v>3465</v>
      </c>
    </row>
    <row r="5169" spans="1:37" ht="16.5" customHeight="1">
      <c r="A5169" s="38">
        <v>684</v>
      </c>
      <c r="B5169" s="39">
        <v>10800</v>
      </c>
      <c r="C5169" s="38">
        <v>10315833</v>
      </c>
      <c r="D5169" s="40" t="s">
        <v>2744</v>
      </c>
      <c r="E5169" s="38">
        <v>1</v>
      </c>
      <c r="F5169" s="38">
        <v>120</v>
      </c>
      <c r="G5169" s="38" t="s">
        <v>21</v>
      </c>
      <c r="H5169" s="42">
        <v>3880.86</v>
      </c>
      <c r="I5169" s="2"/>
      <c r="J5169" s="44">
        <v>43279</v>
      </c>
      <c r="K5169" s="42">
        <v>0</v>
      </c>
      <c r="L5169" s="42">
        <v>1751.14</v>
      </c>
      <c r="M5169" s="44">
        <v>45016</v>
      </c>
      <c r="N5169" s="42">
        <f>H5169-K5169-L5169</f>
        <v>2129.7200000000003</v>
      </c>
      <c r="O5169" s="42">
        <v>321.66000000000003</v>
      </c>
      <c r="P5169" s="45">
        <v>0.13</v>
      </c>
      <c r="Q5169" s="42">
        <v>37.010000000000048</v>
      </c>
      <c r="R5169" s="42">
        <v>284.64999999999998</v>
      </c>
      <c r="S5169" s="42">
        <f>N5169-R5169</f>
        <v>1845.0700000000002</v>
      </c>
      <c r="T5169" s="38">
        <v>2505</v>
      </c>
      <c r="U5169" s="14">
        <f>S5169/H5169</f>
        <v>0.47542812675540991</v>
      </c>
      <c r="V5169" s="19"/>
      <c r="W5169" s="19"/>
      <c r="X5169" s="37" t="s">
        <v>3465</v>
      </c>
    </row>
    <row r="5170" spans="1:37" ht="16.5" customHeight="1">
      <c r="A5170" s="38">
        <v>381</v>
      </c>
      <c r="B5170" s="39">
        <v>10736</v>
      </c>
      <c r="C5170" s="38">
        <v>10284174</v>
      </c>
      <c r="D5170" s="40" t="s">
        <v>1273</v>
      </c>
      <c r="E5170" s="38">
        <v>1</v>
      </c>
      <c r="F5170" s="38">
        <v>120</v>
      </c>
      <c r="G5170" s="38" t="s">
        <v>21</v>
      </c>
      <c r="H5170" s="42">
        <v>47130.77</v>
      </c>
      <c r="I5170" s="55"/>
      <c r="J5170" s="44">
        <v>43126</v>
      </c>
      <c r="K5170" s="42">
        <v>0</v>
      </c>
      <c r="L5170" s="42">
        <v>24625.86</v>
      </c>
      <c r="M5170" s="44">
        <v>45138</v>
      </c>
      <c r="N5170" s="42">
        <f>H5170-K5170-L5170</f>
        <v>22504.909999999996</v>
      </c>
      <c r="O5170" s="42">
        <v>10</v>
      </c>
      <c r="P5170" s="45">
        <v>0.13</v>
      </c>
      <c r="Q5170" s="42">
        <v>1.1499999999999999</v>
      </c>
      <c r="R5170" s="42">
        <v>8.85</v>
      </c>
      <c r="S5170" s="42">
        <v>22496.06</v>
      </c>
      <c r="T5170" s="38">
        <v>5000</v>
      </c>
      <c r="U5170" s="14">
        <f>S5170/H5170</f>
        <v>0.47731153129897946</v>
      </c>
      <c r="V5170" s="19"/>
      <c r="W5170" s="19"/>
      <c r="X5170" s="37" t="s">
        <v>3461</v>
      </c>
    </row>
    <row r="5171" spans="1:37" ht="16.5" customHeight="1">
      <c r="A5171" s="38">
        <v>351</v>
      </c>
      <c r="B5171" s="39">
        <v>10729</v>
      </c>
      <c r="C5171" s="38">
        <v>10292901</v>
      </c>
      <c r="D5171" s="40" t="s">
        <v>3120</v>
      </c>
      <c r="E5171" s="58">
        <v>2</v>
      </c>
      <c r="F5171" s="38">
        <v>120</v>
      </c>
      <c r="G5171" s="38" t="s">
        <v>21</v>
      </c>
      <c r="H5171" s="42">
        <v>10769.24</v>
      </c>
      <c r="I5171" s="37"/>
      <c r="J5171" s="44">
        <v>43249</v>
      </c>
      <c r="K5171" s="42">
        <v>0</v>
      </c>
      <c r="L5171" s="42">
        <v>5627.03</v>
      </c>
      <c r="M5171" s="44">
        <v>45259</v>
      </c>
      <c r="N5171" s="42">
        <v>5142.21</v>
      </c>
      <c r="O5171" s="42">
        <v>0</v>
      </c>
      <c r="P5171" s="45">
        <f>IF(J5171&lt;DATEVALUE("2009-1-1"),3%,13%)</f>
        <v>0.13</v>
      </c>
      <c r="Q5171" s="42">
        <f>IF(P5171=13%,ROUND(O5171/(1+P5171)*P5171,2),ROUND(O5171/(1+0.03)*0.02,2))</f>
        <v>0</v>
      </c>
      <c r="R5171" s="42">
        <f>O5171-Q5171</f>
        <v>0</v>
      </c>
      <c r="S5171" s="42">
        <f>N5171-R5171</f>
        <v>5142.21</v>
      </c>
      <c r="T5171" s="38">
        <v>2101</v>
      </c>
      <c r="U5171" s="14">
        <f>S5171/H5171</f>
        <v>0.47749051929384062</v>
      </c>
      <c r="V5171" s="19"/>
      <c r="W5171" s="19"/>
      <c r="X5171" s="37" t="s">
        <v>3459</v>
      </c>
    </row>
    <row r="5172" spans="1:37" ht="16.5" customHeight="1">
      <c r="A5172" s="38">
        <v>4</v>
      </c>
      <c r="B5172" s="39">
        <v>10723</v>
      </c>
      <c r="C5172" s="38">
        <v>10294075</v>
      </c>
      <c r="D5172" s="40" t="s">
        <v>825</v>
      </c>
      <c r="E5172" s="38">
        <v>9</v>
      </c>
      <c r="F5172" s="38">
        <v>60</v>
      </c>
      <c r="G5172" s="38" t="s">
        <v>23</v>
      </c>
      <c r="H5172" s="42">
        <v>5487.61</v>
      </c>
      <c r="I5172" s="2"/>
      <c r="J5172" s="44">
        <v>43977</v>
      </c>
      <c r="K5172" s="42">
        <v>0</v>
      </c>
      <c r="L5172" s="42">
        <v>2867.32</v>
      </c>
      <c r="M5172" s="44">
        <v>44985</v>
      </c>
      <c r="N5172" s="42">
        <f>H5172-K5172-L5172</f>
        <v>2620.2899999999995</v>
      </c>
      <c r="O5172" s="42">
        <v>0</v>
      </c>
      <c r="P5172" s="45">
        <v>0.13</v>
      </c>
      <c r="Q5172" s="42">
        <v>0</v>
      </c>
      <c r="R5172" s="42">
        <v>0</v>
      </c>
      <c r="S5172" s="42">
        <f>N5172-R5172</f>
        <v>2620.2899999999995</v>
      </c>
      <c r="T5172" s="38">
        <v>5000</v>
      </c>
      <c r="U5172" s="14">
        <f>S5172/H5172</f>
        <v>0.47749202293894788</v>
      </c>
      <c r="V5172" s="19"/>
      <c r="W5172" s="19"/>
      <c r="X5172" s="37" t="s">
        <v>3470</v>
      </c>
    </row>
    <row r="5173" spans="1:37" ht="16.5" customHeight="1">
      <c r="A5173" s="38">
        <v>30</v>
      </c>
      <c r="B5173" s="39">
        <v>10873</v>
      </c>
      <c r="C5173" s="38">
        <v>10312862</v>
      </c>
      <c r="D5173" s="40" t="s">
        <v>3396</v>
      </c>
      <c r="E5173" s="58">
        <v>1</v>
      </c>
      <c r="F5173" s="38">
        <v>120</v>
      </c>
      <c r="G5173" s="38" t="s">
        <v>279</v>
      </c>
      <c r="H5173" s="42">
        <v>316492.25</v>
      </c>
      <c r="I5173" s="37"/>
      <c r="J5173" s="44">
        <v>43279</v>
      </c>
      <c r="K5173" s="42">
        <v>0</v>
      </c>
      <c r="L5173" s="42">
        <v>165367.06</v>
      </c>
      <c r="M5173" s="44">
        <v>45262</v>
      </c>
      <c r="N5173" s="42">
        <v>151125.19</v>
      </c>
      <c r="O5173" s="42">
        <v>0</v>
      </c>
      <c r="P5173" s="45">
        <f>IF(J5173&lt;DATEVALUE("2009-1-1"),3%,13%)</f>
        <v>0.13</v>
      </c>
      <c r="Q5173" s="42">
        <f>IF(P5173=13%,ROUND(O5173/(1+P5173)*P5173,2),ROUND(O5173/(1+0.03)*0.02,2))</f>
        <v>0</v>
      </c>
      <c r="R5173" s="42">
        <f>O5173-Q5173</f>
        <v>0</v>
      </c>
      <c r="S5173" s="42">
        <f>N5173-R5173</f>
        <v>151125.19</v>
      </c>
      <c r="T5173" s="38">
        <v>1802</v>
      </c>
      <c r="U5173" s="14">
        <f>S5173/H5173</f>
        <v>0.47750044432367617</v>
      </c>
      <c r="V5173" s="19"/>
      <c r="W5173" s="19"/>
      <c r="X5173" s="37" t="s">
        <v>3480</v>
      </c>
    </row>
    <row r="5174" spans="1:37" ht="16.5" customHeight="1">
      <c r="A5174" s="38">
        <v>291</v>
      </c>
      <c r="B5174" s="39">
        <v>10741</v>
      </c>
      <c r="C5174" s="38">
        <v>10282160</v>
      </c>
      <c r="D5174" s="40" t="s">
        <v>1071</v>
      </c>
      <c r="E5174" s="38">
        <v>1</v>
      </c>
      <c r="F5174" s="38">
        <v>120</v>
      </c>
      <c r="G5174" s="38" t="s">
        <v>21</v>
      </c>
      <c r="H5174" s="42">
        <v>24102.560000000001</v>
      </c>
      <c r="I5174" s="56"/>
      <c r="J5174" s="44">
        <v>43158</v>
      </c>
      <c r="K5174" s="42">
        <v>0</v>
      </c>
      <c r="L5174" s="42">
        <v>12593.52</v>
      </c>
      <c r="M5174" s="44">
        <v>45169</v>
      </c>
      <c r="N5174" s="42">
        <f>H5174-K5174-L5174</f>
        <v>11509.04</v>
      </c>
      <c r="O5174" s="42">
        <v>0</v>
      </c>
      <c r="P5174" s="45">
        <v>0.13</v>
      </c>
      <c r="Q5174" s="42">
        <v>0</v>
      </c>
      <c r="R5174" s="42">
        <v>0</v>
      </c>
      <c r="S5174" s="42">
        <f>N5174-R5174</f>
        <v>11509.04</v>
      </c>
      <c r="T5174" s="38">
        <v>5000</v>
      </c>
      <c r="U5174" s="14">
        <f>S5174/H5174</f>
        <v>0.47750280468132844</v>
      </c>
      <c r="V5174" s="19"/>
      <c r="W5174" s="19"/>
      <c r="X5174" s="37" t="s">
        <v>3462</v>
      </c>
    </row>
    <row r="5175" spans="1:37" ht="16.5" customHeight="1">
      <c r="A5175" s="38">
        <v>124</v>
      </c>
      <c r="B5175" s="39">
        <v>10736</v>
      </c>
      <c r="C5175" s="38">
        <v>10284146</v>
      </c>
      <c r="D5175" s="40" t="s">
        <v>1911</v>
      </c>
      <c r="E5175" s="31">
        <v>1</v>
      </c>
      <c r="F5175" s="38">
        <v>120</v>
      </c>
      <c r="G5175" s="38" t="s">
        <v>21</v>
      </c>
      <c r="H5175" s="42">
        <v>18555.13</v>
      </c>
      <c r="I5175" s="49"/>
      <c r="J5175" s="44">
        <v>43096</v>
      </c>
      <c r="K5175" s="42">
        <v>0</v>
      </c>
      <c r="L5175" s="42">
        <v>9694.89</v>
      </c>
      <c r="M5175" s="44">
        <v>45107</v>
      </c>
      <c r="N5175" s="42">
        <f>H5175-K5175-L5175</f>
        <v>8860.2400000000016</v>
      </c>
      <c r="O5175" s="42">
        <v>0</v>
      </c>
      <c r="P5175" s="45">
        <v>0.13</v>
      </c>
      <c r="Q5175" s="42">
        <v>0</v>
      </c>
      <c r="R5175" s="42">
        <v>0</v>
      </c>
      <c r="S5175" s="42">
        <f>N5175-R5175</f>
        <v>8860.2400000000016</v>
      </c>
      <c r="T5175" s="38">
        <v>2506</v>
      </c>
      <c r="U5175" s="14">
        <f>S5175/H5175</f>
        <v>0.47750891532422574</v>
      </c>
      <c r="V5175" s="19"/>
      <c r="W5175" s="19"/>
      <c r="X5175" s="37" t="s">
        <v>3461</v>
      </c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</row>
    <row r="5176" spans="1:37" ht="16.5" customHeight="1">
      <c r="A5176" s="38">
        <v>3</v>
      </c>
      <c r="B5176" s="39">
        <v>10723</v>
      </c>
      <c r="C5176" s="38">
        <v>10294071</v>
      </c>
      <c r="D5176" s="40" t="s">
        <v>1384</v>
      </c>
      <c r="E5176" s="38">
        <v>3</v>
      </c>
      <c r="F5176" s="38">
        <v>60</v>
      </c>
      <c r="G5176" s="38" t="s">
        <v>23</v>
      </c>
      <c r="H5176" s="42">
        <v>2121.2399999999998</v>
      </c>
      <c r="I5176" s="2"/>
      <c r="J5176" s="44">
        <v>43977</v>
      </c>
      <c r="K5176" s="42">
        <v>0</v>
      </c>
      <c r="L5176" s="42">
        <v>1108.32</v>
      </c>
      <c r="M5176" s="44">
        <v>44985</v>
      </c>
      <c r="N5176" s="42">
        <f>H5176-K5176-L5176</f>
        <v>1012.9199999999998</v>
      </c>
      <c r="O5176" s="42">
        <v>0</v>
      </c>
      <c r="P5176" s="45">
        <v>0.13</v>
      </c>
      <c r="Q5176" s="42">
        <v>0</v>
      </c>
      <c r="R5176" s="42">
        <v>0</v>
      </c>
      <c r="S5176" s="42">
        <f>N5176-R5176</f>
        <v>1012.9199999999998</v>
      </c>
      <c r="T5176" s="38">
        <v>5000</v>
      </c>
      <c r="U5176" s="14">
        <f>S5176/H5176</f>
        <v>0.47751315268427896</v>
      </c>
      <c r="V5176" s="19"/>
      <c r="W5176" s="19"/>
      <c r="X5176" s="37" t="s">
        <v>3470</v>
      </c>
    </row>
    <row r="5177" spans="1:37" ht="16.5" customHeight="1">
      <c r="A5177" s="38">
        <v>35</v>
      </c>
      <c r="B5177" s="39">
        <v>10727</v>
      </c>
      <c r="C5177" s="38">
        <v>10337934</v>
      </c>
      <c r="D5177" s="40" t="s">
        <v>231</v>
      </c>
      <c r="E5177" s="58">
        <v>2</v>
      </c>
      <c r="F5177" s="38">
        <v>46</v>
      </c>
      <c r="G5177" s="38" t="s">
        <v>23</v>
      </c>
      <c r="H5177" s="42">
        <v>2568.91</v>
      </c>
      <c r="I5177" s="57"/>
      <c r="J5177" s="44">
        <v>44469</v>
      </c>
      <c r="K5177" s="42">
        <v>55.85</v>
      </c>
      <c r="L5177" s="42">
        <v>1284.48</v>
      </c>
      <c r="M5177" s="44">
        <v>45199</v>
      </c>
      <c r="N5177" s="42">
        <f>H5177-K5177-L5177</f>
        <v>1228.58</v>
      </c>
      <c r="O5177" s="42">
        <v>0</v>
      </c>
      <c r="P5177" s="45">
        <v>0.13</v>
      </c>
      <c r="Q5177" s="42">
        <v>0</v>
      </c>
      <c r="R5177" s="42">
        <v>0</v>
      </c>
      <c r="S5177" s="42">
        <f>N5177</f>
        <v>1228.58</v>
      </c>
      <c r="T5177" s="38">
        <v>5000</v>
      </c>
      <c r="U5177" s="14">
        <f>S5177/H5177</f>
        <v>0.47824952995628495</v>
      </c>
      <c r="V5177" s="19"/>
      <c r="W5177" s="19"/>
      <c r="X5177" s="37" t="s">
        <v>3471</v>
      </c>
    </row>
    <row r="5178" spans="1:37" ht="16.5" customHeight="1">
      <c r="A5178" s="38">
        <v>48</v>
      </c>
      <c r="B5178" s="39">
        <v>10723</v>
      </c>
      <c r="C5178" s="38">
        <v>10337790</v>
      </c>
      <c r="D5178" s="40" t="s">
        <v>265</v>
      </c>
      <c r="E5178" s="58">
        <v>12</v>
      </c>
      <c r="F5178" s="38">
        <v>46</v>
      </c>
      <c r="G5178" s="38" t="s">
        <v>266</v>
      </c>
      <c r="H5178" s="42">
        <v>1907.81</v>
      </c>
      <c r="I5178" s="57"/>
      <c r="J5178" s="44">
        <v>44469</v>
      </c>
      <c r="K5178" s="42">
        <v>41.47</v>
      </c>
      <c r="L5178" s="42">
        <v>953.9</v>
      </c>
      <c r="M5178" s="44">
        <v>45199</v>
      </c>
      <c r="N5178" s="42">
        <f>H5178-K5178-L5178</f>
        <v>912.43999999999994</v>
      </c>
      <c r="O5178" s="42">
        <v>0</v>
      </c>
      <c r="P5178" s="45">
        <v>0.13</v>
      </c>
      <c r="Q5178" s="42">
        <v>0</v>
      </c>
      <c r="R5178" s="42">
        <v>0</v>
      </c>
      <c r="S5178" s="42">
        <f>N5178</f>
        <v>912.43999999999994</v>
      </c>
      <c r="T5178" s="38">
        <v>5000</v>
      </c>
      <c r="U5178" s="14">
        <f>S5178/H5178</f>
        <v>0.47826565538497018</v>
      </c>
      <c r="V5178" s="19"/>
      <c r="W5178" s="19"/>
      <c r="X5178" s="37" t="s">
        <v>3470</v>
      </c>
    </row>
    <row r="5179" spans="1:37" ht="16.5" customHeight="1">
      <c r="A5179" s="38">
        <v>424</v>
      </c>
      <c r="B5179" s="39">
        <v>10736</v>
      </c>
      <c r="C5179" s="38">
        <v>10337231</v>
      </c>
      <c r="D5179" s="40" t="s">
        <v>674</v>
      </c>
      <c r="E5179" s="38">
        <v>1</v>
      </c>
      <c r="F5179" s="38">
        <v>120</v>
      </c>
      <c r="G5179" s="38" t="s">
        <v>302</v>
      </c>
      <c r="H5179" s="42">
        <v>52822.12</v>
      </c>
      <c r="I5179" s="55"/>
      <c r="J5179" s="44">
        <v>44469</v>
      </c>
      <c r="K5179" s="42">
        <v>440.18</v>
      </c>
      <c r="L5179" s="42">
        <v>9243.84</v>
      </c>
      <c r="M5179" s="44">
        <v>45138</v>
      </c>
      <c r="N5179" s="42">
        <f>H5179-K5179-L5179</f>
        <v>43138.100000000006</v>
      </c>
      <c r="O5179" s="42">
        <f>5000+15180</f>
        <v>20180</v>
      </c>
      <c r="P5179" s="45">
        <v>0.13</v>
      </c>
      <c r="Q5179" s="42">
        <v>2321.59</v>
      </c>
      <c r="R5179" s="42">
        <v>17858.41</v>
      </c>
      <c r="S5179" s="42">
        <f>N5179-R5179</f>
        <v>25279.690000000006</v>
      </c>
      <c r="T5179" s="38">
        <v>5000</v>
      </c>
      <c r="U5179" s="14">
        <f>S5179/H5179</f>
        <v>0.47858151092761902</v>
      </c>
      <c r="V5179" s="19"/>
      <c r="W5179" s="19"/>
      <c r="X5179" s="37" t="s">
        <v>3461</v>
      </c>
    </row>
    <row r="5180" spans="1:37" ht="16.5" customHeight="1">
      <c r="A5180" s="38">
        <v>490</v>
      </c>
      <c r="B5180" s="39">
        <v>10736</v>
      </c>
      <c r="C5180" s="38">
        <v>10323318</v>
      </c>
      <c r="D5180" s="40" t="s">
        <v>1282</v>
      </c>
      <c r="E5180" s="38">
        <v>1</v>
      </c>
      <c r="F5180" s="38">
        <v>60</v>
      </c>
      <c r="G5180" s="38" t="s">
        <v>23</v>
      </c>
      <c r="H5180" s="42">
        <v>15641.07</v>
      </c>
      <c r="I5180" s="55"/>
      <c r="J5180" s="44">
        <v>44196</v>
      </c>
      <c r="K5180" s="42">
        <v>260.68</v>
      </c>
      <c r="L5180" s="42">
        <v>7820.45</v>
      </c>
      <c r="M5180" s="44">
        <v>45138</v>
      </c>
      <c r="N5180" s="42">
        <f>H5180-K5180-L5180</f>
        <v>7559.94</v>
      </c>
      <c r="O5180" s="42">
        <v>50</v>
      </c>
      <c r="P5180" s="45">
        <v>0.13</v>
      </c>
      <c r="Q5180" s="42">
        <v>5.75</v>
      </c>
      <c r="R5180" s="42">
        <v>44.25</v>
      </c>
      <c r="S5180" s="42">
        <v>7515.69</v>
      </c>
      <c r="T5180" s="38">
        <v>5000</v>
      </c>
      <c r="U5180" s="14">
        <f>S5180/H5180</f>
        <v>0.48050996511108252</v>
      </c>
      <c r="V5180" s="19"/>
      <c r="W5180" s="19"/>
      <c r="X5180" s="37" t="s">
        <v>3461</v>
      </c>
    </row>
    <row r="5181" spans="1:37" ht="16.5" customHeight="1">
      <c r="A5181" s="38">
        <v>1144</v>
      </c>
      <c r="B5181" s="39">
        <v>10800</v>
      </c>
      <c r="C5181" s="38">
        <v>10316315</v>
      </c>
      <c r="D5181" s="40" t="s">
        <v>2807</v>
      </c>
      <c r="E5181" s="58">
        <v>1</v>
      </c>
      <c r="F5181" s="38">
        <v>120</v>
      </c>
      <c r="G5181" s="38" t="s">
        <v>21</v>
      </c>
      <c r="H5181" s="42">
        <v>3880.86</v>
      </c>
      <c r="I5181" s="37"/>
      <c r="J5181" s="44">
        <v>43496</v>
      </c>
      <c r="K5181" s="42">
        <v>0</v>
      </c>
      <c r="L5181" s="42">
        <v>1781.84</v>
      </c>
      <c r="M5181" s="44">
        <v>45237</v>
      </c>
      <c r="N5181" s="42">
        <v>2099.02</v>
      </c>
      <c r="O5181" s="42">
        <v>262.93</v>
      </c>
      <c r="P5181" s="45">
        <f>IF(J5181&lt;DATEVALUE("2009-1-1"),3%,13%)</f>
        <v>0.13</v>
      </c>
      <c r="Q5181" s="42">
        <f>IF(P5181=13%,ROUND(O5181/(1+P5181)*P5181,2),ROUND(O5181/(1+0.03)*0.02,2))</f>
        <v>30.25</v>
      </c>
      <c r="R5181" s="42">
        <f>O5181-Q5181</f>
        <v>232.68</v>
      </c>
      <c r="S5181" s="42">
        <f>N5181-R5181</f>
        <v>1866.34</v>
      </c>
      <c r="T5181" s="38">
        <v>2505</v>
      </c>
      <c r="U5181" s="14">
        <f>S5181/H5181</f>
        <v>0.48090887071422311</v>
      </c>
      <c r="V5181" s="19"/>
      <c r="W5181" s="19"/>
      <c r="X5181" s="37" t="s">
        <v>3465</v>
      </c>
    </row>
    <row r="5182" spans="1:37" ht="16.5" customHeight="1">
      <c r="A5182" s="38">
        <v>38</v>
      </c>
      <c r="B5182" s="39">
        <v>50098</v>
      </c>
      <c r="C5182" s="38">
        <v>10308447</v>
      </c>
      <c r="D5182" s="40" t="s">
        <v>287</v>
      </c>
      <c r="E5182" s="38">
        <v>1</v>
      </c>
      <c r="F5182" s="38">
        <v>120</v>
      </c>
      <c r="G5182" s="38" t="s">
        <v>21</v>
      </c>
      <c r="H5182" s="42">
        <v>11264.96</v>
      </c>
      <c r="I5182" s="53"/>
      <c r="J5182" s="44">
        <v>43158</v>
      </c>
      <c r="K5182" s="42">
        <v>0</v>
      </c>
      <c r="L5182" s="42">
        <v>5796.73</v>
      </c>
      <c r="M5182" s="44">
        <v>45138</v>
      </c>
      <c r="N5182" s="42">
        <f>H5182-K5182-L5182</f>
        <v>5468.23</v>
      </c>
      <c r="O5182" s="42">
        <v>55</v>
      </c>
      <c r="P5182" s="45">
        <v>0.13</v>
      </c>
      <c r="Q5182" s="42">
        <v>6.33</v>
      </c>
      <c r="R5182" s="42">
        <v>48.67</v>
      </c>
      <c r="S5182" s="42">
        <v>5419.56</v>
      </c>
      <c r="T5182" s="38">
        <v>2101</v>
      </c>
      <c r="U5182" s="14">
        <f>S5182/H5182</f>
        <v>0.48109891202454341</v>
      </c>
      <c r="V5182" s="19"/>
      <c r="W5182" s="19"/>
      <c r="X5182" s="37" t="s">
        <v>3456</v>
      </c>
    </row>
    <row r="5183" spans="1:37" ht="16.5" customHeight="1">
      <c r="A5183" s="38">
        <v>103</v>
      </c>
      <c r="B5183" s="39">
        <v>10749</v>
      </c>
      <c r="C5183" s="38">
        <v>10300656</v>
      </c>
      <c r="D5183" s="40" t="s">
        <v>3086</v>
      </c>
      <c r="E5183" s="58">
        <v>4.4166665562500027E-2</v>
      </c>
      <c r="F5183" s="38">
        <v>120</v>
      </c>
      <c r="G5183" s="38" t="s">
        <v>262</v>
      </c>
      <c r="H5183" s="42">
        <v>5000</v>
      </c>
      <c r="I5183" s="37"/>
      <c r="J5183" s="44">
        <v>44006</v>
      </c>
      <c r="K5183" s="42">
        <v>0</v>
      </c>
      <c r="L5183" s="42">
        <v>1619.29</v>
      </c>
      <c r="M5183" s="44">
        <v>45250</v>
      </c>
      <c r="N5183" s="42">
        <v>3380.71</v>
      </c>
      <c r="O5183" s="42">
        <v>1100</v>
      </c>
      <c r="P5183" s="45">
        <f>IF(J5183&lt;DATEVALUE("2009-1-1"),3%,13%)</f>
        <v>0.13</v>
      </c>
      <c r="Q5183" s="42">
        <f>IF(P5183=13%,ROUND(O5183/(1+P5183)*P5183,2),ROUND(O5183/(1+0.03)*0.02,2))</f>
        <v>126.55</v>
      </c>
      <c r="R5183" s="42">
        <f>O5183-Q5183</f>
        <v>973.45</v>
      </c>
      <c r="S5183" s="42">
        <f>N5183-R5183</f>
        <v>2407.2600000000002</v>
      </c>
      <c r="T5183" s="38">
        <v>2506</v>
      </c>
      <c r="U5183" s="14">
        <f>S5183/H5183</f>
        <v>0.48145200000000005</v>
      </c>
      <c r="V5183" s="19"/>
      <c r="W5183" s="19"/>
      <c r="X5183" s="37" t="s">
        <v>3473</v>
      </c>
    </row>
    <row r="5184" spans="1:37" ht="16.5" customHeight="1">
      <c r="A5184" s="38">
        <v>5</v>
      </c>
      <c r="B5184" s="39">
        <v>10876</v>
      </c>
      <c r="C5184" s="38">
        <v>10322514</v>
      </c>
      <c r="D5184" s="40" t="s">
        <v>144</v>
      </c>
      <c r="E5184" s="38">
        <v>1</v>
      </c>
      <c r="F5184" s="38">
        <v>56</v>
      </c>
      <c r="G5184" s="38" t="s">
        <v>23</v>
      </c>
      <c r="H5184" s="42">
        <v>2927.11</v>
      </c>
      <c r="I5184" s="2"/>
      <c r="J5184" s="44">
        <v>44165</v>
      </c>
      <c r="K5184" s="42">
        <v>52.27</v>
      </c>
      <c r="L5184" s="42">
        <v>1463.56</v>
      </c>
      <c r="M5184" s="44">
        <v>45046</v>
      </c>
      <c r="N5184" s="42">
        <f>H5184-K5184-L5184</f>
        <v>1411.2800000000002</v>
      </c>
      <c r="O5184" s="42">
        <v>0</v>
      </c>
      <c r="P5184" s="45">
        <v>0.13</v>
      </c>
      <c r="Q5184" s="42">
        <v>0</v>
      </c>
      <c r="R5184" s="42">
        <v>0</v>
      </c>
      <c r="S5184" s="42">
        <v>1411.28</v>
      </c>
      <c r="T5184" s="38">
        <v>5000</v>
      </c>
      <c r="U5184" s="14">
        <f>S5184/H5184</f>
        <v>0.48214108796731242</v>
      </c>
      <c r="V5184" s="19"/>
      <c r="W5184" s="19"/>
      <c r="X5184" s="37" t="s">
        <v>3476</v>
      </c>
    </row>
    <row r="5185" spans="1:37" ht="16.5" customHeight="1">
      <c r="A5185" s="38">
        <v>7</v>
      </c>
      <c r="B5185" s="39">
        <v>10876</v>
      </c>
      <c r="C5185" s="38">
        <v>10322871</v>
      </c>
      <c r="D5185" s="40" t="s">
        <v>2435</v>
      </c>
      <c r="E5185" s="38">
        <v>1</v>
      </c>
      <c r="F5185" s="38">
        <v>56</v>
      </c>
      <c r="G5185" s="38" t="s">
        <v>23</v>
      </c>
      <c r="H5185" s="42">
        <v>712.29</v>
      </c>
      <c r="I5185" s="2"/>
      <c r="J5185" s="44">
        <v>44165</v>
      </c>
      <c r="K5185" s="42">
        <v>12.72</v>
      </c>
      <c r="L5185" s="42">
        <v>356.14</v>
      </c>
      <c r="M5185" s="44">
        <v>45046</v>
      </c>
      <c r="N5185" s="42">
        <f>H5185-K5185-L5185</f>
        <v>343.42999999999995</v>
      </c>
      <c r="O5185" s="42">
        <v>0</v>
      </c>
      <c r="P5185" s="45">
        <v>0.13</v>
      </c>
      <c r="Q5185" s="42">
        <v>0</v>
      </c>
      <c r="R5185" s="42">
        <v>0</v>
      </c>
      <c r="S5185" s="42">
        <v>343.43</v>
      </c>
      <c r="T5185" s="38">
        <v>5000</v>
      </c>
      <c r="U5185" s="14">
        <f>S5185/H5185</f>
        <v>0.48214912465428411</v>
      </c>
      <c r="V5185" s="19"/>
      <c r="W5185" s="19"/>
      <c r="X5185" s="37" t="s">
        <v>3476</v>
      </c>
    </row>
    <row r="5186" spans="1:37" ht="16.5" customHeight="1">
      <c r="A5186" s="38">
        <v>4</v>
      </c>
      <c r="B5186" s="39">
        <v>10876</v>
      </c>
      <c r="C5186" s="38">
        <v>10323493</v>
      </c>
      <c r="D5186" s="40" t="s">
        <v>883</v>
      </c>
      <c r="E5186" s="38">
        <v>1</v>
      </c>
      <c r="F5186" s="38">
        <v>56</v>
      </c>
      <c r="G5186" s="38" t="s">
        <v>23</v>
      </c>
      <c r="H5186" s="42">
        <v>1521.75</v>
      </c>
      <c r="I5186" s="2"/>
      <c r="J5186" s="44">
        <v>44165</v>
      </c>
      <c r="K5186" s="42">
        <v>27.17</v>
      </c>
      <c r="L5186" s="42">
        <v>760.85</v>
      </c>
      <c r="M5186" s="44">
        <v>45046</v>
      </c>
      <c r="N5186" s="42">
        <f>H5186-K5186-L5186</f>
        <v>733.7299999999999</v>
      </c>
      <c r="O5186" s="42">
        <v>0</v>
      </c>
      <c r="P5186" s="45">
        <v>0.13</v>
      </c>
      <c r="Q5186" s="42">
        <v>0</v>
      </c>
      <c r="R5186" s="42">
        <v>0</v>
      </c>
      <c r="S5186" s="42">
        <v>733.73</v>
      </c>
      <c r="T5186" s="38">
        <v>2506</v>
      </c>
      <c r="U5186" s="14">
        <f>S5186/H5186</f>
        <v>0.48216198455725318</v>
      </c>
      <c r="V5186" s="19"/>
      <c r="W5186" s="19"/>
      <c r="X5186" s="37" t="s">
        <v>3476</v>
      </c>
    </row>
    <row r="5187" spans="1:37" ht="16.5" customHeight="1">
      <c r="A5187" s="38">
        <v>541</v>
      </c>
      <c r="B5187" s="39">
        <v>10736</v>
      </c>
      <c r="C5187" s="38">
        <v>10323366</v>
      </c>
      <c r="D5187" s="40" t="s">
        <v>1462</v>
      </c>
      <c r="E5187" s="38">
        <v>1</v>
      </c>
      <c r="F5187" s="38">
        <v>60</v>
      </c>
      <c r="G5187" s="38" t="s">
        <v>36</v>
      </c>
      <c r="H5187" s="42">
        <v>89545.95</v>
      </c>
      <c r="I5187" s="55"/>
      <c r="J5187" s="44">
        <v>44196</v>
      </c>
      <c r="K5187" s="42">
        <v>1492.43</v>
      </c>
      <c r="L5187" s="42">
        <v>44772.93</v>
      </c>
      <c r="M5187" s="44">
        <v>45138</v>
      </c>
      <c r="N5187" s="42">
        <f>H5187-K5187-L5187</f>
        <v>43280.590000000004</v>
      </c>
      <c r="O5187" s="42">
        <v>100</v>
      </c>
      <c r="P5187" s="45">
        <v>0.13</v>
      </c>
      <c r="Q5187" s="42">
        <v>11.5</v>
      </c>
      <c r="R5187" s="42">
        <v>88.5</v>
      </c>
      <c r="S5187" s="42">
        <v>43192.09</v>
      </c>
      <c r="T5187" s="38">
        <v>5000</v>
      </c>
      <c r="U5187" s="14">
        <f>S5187/H5187</f>
        <v>0.48234554438252092</v>
      </c>
      <c r="V5187" s="19"/>
      <c r="W5187" s="19"/>
      <c r="X5187" s="37" t="s">
        <v>3461</v>
      </c>
    </row>
    <row r="5188" spans="1:37" ht="16.5" customHeight="1">
      <c r="A5188" s="38">
        <v>349</v>
      </c>
      <c r="B5188" s="39">
        <v>10800</v>
      </c>
      <c r="C5188" s="38">
        <v>10315067</v>
      </c>
      <c r="D5188" s="40" t="s">
        <v>1201</v>
      </c>
      <c r="E5188" s="38">
        <v>2</v>
      </c>
      <c r="F5188" s="38">
        <v>120</v>
      </c>
      <c r="G5188" s="38" t="s">
        <v>21</v>
      </c>
      <c r="H5188" s="42">
        <v>10000</v>
      </c>
      <c r="I5188" s="2"/>
      <c r="J5188" s="44">
        <v>43216</v>
      </c>
      <c r="K5188" s="42">
        <v>0</v>
      </c>
      <c r="L5188" s="42">
        <v>4670.92</v>
      </c>
      <c r="M5188" s="44">
        <v>45016</v>
      </c>
      <c r="N5188" s="42">
        <f>H5188-K5188-L5188</f>
        <v>5329.08</v>
      </c>
      <c r="O5188" s="42">
        <v>566.44000000000005</v>
      </c>
      <c r="P5188" s="45">
        <v>0.13</v>
      </c>
      <c r="Q5188" s="42">
        <v>65.170000000000073</v>
      </c>
      <c r="R5188" s="42">
        <v>501.27</v>
      </c>
      <c r="S5188" s="42">
        <f>N5188-R5188</f>
        <v>4827.8099999999995</v>
      </c>
      <c r="T5188" s="38">
        <v>2505</v>
      </c>
      <c r="U5188" s="14">
        <f>S5188/H5188</f>
        <v>0.48278099999999996</v>
      </c>
      <c r="V5188" s="19"/>
      <c r="W5188" s="19"/>
      <c r="X5188" s="37" t="s">
        <v>3465</v>
      </c>
    </row>
    <row r="5189" spans="1:37" ht="16.5" customHeight="1">
      <c r="A5189" s="38">
        <v>45</v>
      </c>
      <c r="B5189" s="39">
        <v>10800</v>
      </c>
      <c r="C5189" s="38">
        <v>10315064</v>
      </c>
      <c r="D5189" s="40" t="s">
        <v>2608</v>
      </c>
      <c r="E5189" s="38">
        <v>1</v>
      </c>
      <c r="F5189" s="38">
        <v>120</v>
      </c>
      <c r="G5189" s="38" t="s">
        <v>21</v>
      </c>
      <c r="H5189" s="42">
        <v>171203.42</v>
      </c>
      <c r="I5189" s="2"/>
      <c r="J5189" s="44">
        <v>43216</v>
      </c>
      <c r="K5189" s="42">
        <v>0</v>
      </c>
      <c r="L5189" s="42">
        <v>79966.240000000005</v>
      </c>
      <c r="M5189" s="44">
        <v>45016</v>
      </c>
      <c r="N5189" s="42">
        <f>H5189-K5189-L5189</f>
        <v>91237.180000000008</v>
      </c>
      <c r="O5189" s="42">
        <v>9697.81</v>
      </c>
      <c r="P5189" s="45">
        <v>0.13</v>
      </c>
      <c r="Q5189" s="42">
        <v>1115.6800000000003</v>
      </c>
      <c r="R5189" s="42">
        <v>8582.1299999999992</v>
      </c>
      <c r="S5189" s="42">
        <f>N5189-R5189</f>
        <v>82655.05</v>
      </c>
      <c r="T5189" s="38">
        <v>2505</v>
      </c>
      <c r="U5189" s="14">
        <f>S5189/H5189</f>
        <v>0.48278854476154737</v>
      </c>
      <c r="V5189" s="19"/>
      <c r="W5189" s="19"/>
      <c r="X5189" s="37" t="s">
        <v>3465</v>
      </c>
    </row>
    <row r="5190" spans="1:37" ht="16.5" customHeight="1">
      <c r="A5190" s="38">
        <v>899</v>
      </c>
      <c r="B5190" s="39">
        <v>10729</v>
      </c>
      <c r="C5190" s="38">
        <v>10327202</v>
      </c>
      <c r="D5190" s="40" t="s">
        <v>2525</v>
      </c>
      <c r="E5190" s="58">
        <v>1</v>
      </c>
      <c r="F5190" s="38">
        <v>60</v>
      </c>
      <c r="G5190" s="38" t="s">
        <v>511</v>
      </c>
      <c r="H5190" s="42">
        <v>24722.71</v>
      </c>
      <c r="I5190" s="37"/>
      <c r="J5190" s="44">
        <v>44316</v>
      </c>
      <c r="K5190" s="42">
        <v>412.05</v>
      </c>
      <c r="L5190" s="42">
        <v>12361.44</v>
      </c>
      <c r="M5190" s="44">
        <v>45259</v>
      </c>
      <c r="N5190" s="42">
        <v>11949.22</v>
      </c>
      <c r="O5190" s="42">
        <v>0</v>
      </c>
      <c r="P5190" s="45">
        <f>IF(J5190&lt;DATEVALUE("2009-1-1"),3%,13%)</f>
        <v>0.13</v>
      </c>
      <c r="Q5190" s="42">
        <f>IF(P5190=13%,ROUND(O5190/(1+P5190)*P5190,2),ROUND(O5190/(1+0.03)*0.02,2))</f>
        <v>0</v>
      </c>
      <c r="R5190" s="42">
        <f>O5190-Q5190</f>
        <v>0</v>
      </c>
      <c r="S5190" s="42">
        <f>N5190-R5190</f>
        <v>11949.22</v>
      </c>
      <c r="T5190" s="38">
        <v>5000</v>
      </c>
      <c r="U5190" s="14">
        <f>S5190/H5190</f>
        <v>0.483329699697161</v>
      </c>
      <c r="V5190" s="19"/>
      <c r="W5190" s="19"/>
      <c r="X5190" s="37" t="s">
        <v>3459</v>
      </c>
    </row>
    <row r="5191" spans="1:37" ht="16.5" customHeight="1">
      <c r="A5191" s="38">
        <v>898</v>
      </c>
      <c r="B5191" s="39">
        <v>10729</v>
      </c>
      <c r="C5191" s="38">
        <v>10327195</v>
      </c>
      <c r="D5191" s="40" t="s">
        <v>508</v>
      </c>
      <c r="E5191" s="58">
        <v>1</v>
      </c>
      <c r="F5191" s="38">
        <v>60</v>
      </c>
      <c r="G5191" s="38" t="s">
        <v>511</v>
      </c>
      <c r="H5191" s="42">
        <v>28000.01</v>
      </c>
      <c r="I5191" s="37"/>
      <c r="J5191" s="44">
        <v>44316</v>
      </c>
      <c r="K5191" s="42">
        <v>466.67</v>
      </c>
      <c r="L5191" s="42">
        <v>14000.06</v>
      </c>
      <c r="M5191" s="44">
        <v>45259</v>
      </c>
      <c r="N5191" s="42">
        <v>13533.28</v>
      </c>
      <c r="O5191" s="42">
        <v>0</v>
      </c>
      <c r="P5191" s="45">
        <f>IF(J5191&lt;DATEVALUE("2009-1-1"),3%,13%)</f>
        <v>0.13</v>
      </c>
      <c r="Q5191" s="42">
        <f>IF(P5191=13%,ROUND(O5191/(1+P5191)*P5191,2),ROUND(O5191/(1+0.03)*0.02,2))</f>
        <v>0</v>
      </c>
      <c r="R5191" s="42">
        <f>O5191-Q5191</f>
        <v>0</v>
      </c>
      <c r="S5191" s="42">
        <f>N5191-R5191</f>
        <v>13533.28</v>
      </c>
      <c r="T5191" s="38">
        <v>5000</v>
      </c>
      <c r="U5191" s="14">
        <f>S5191/H5191</f>
        <v>0.48333125595312293</v>
      </c>
      <c r="V5191" s="19"/>
      <c r="W5191" s="19"/>
      <c r="X5191" s="37" t="s">
        <v>3459</v>
      </c>
    </row>
    <row r="5192" spans="1:37" ht="16.5" customHeight="1">
      <c r="A5192" s="38">
        <v>240</v>
      </c>
      <c r="B5192" s="39">
        <v>10744</v>
      </c>
      <c r="C5192" s="38">
        <v>10324933</v>
      </c>
      <c r="D5192" s="40" t="s">
        <v>581</v>
      </c>
      <c r="E5192" s="58">
        <v>1</v>
      </c>
      <c r="F5192" s="38">
        <v>60</v>
      </c>
      <c r="G5192" s="38" t="s">
        <v>36</v>
      </c>
      <c r="H5192" s="42">
        <v>7002.56</v>
      </c>
      <c r="I5192" s="57"/>
      <c r="J5192" s="44">
        <v>44255</v>
      </c>
      <c r="K5192" s="42">
        <v>116.71</v>
      </c>
      <c r="L5192" s="42">
        <v>3501.29</v>
      </c>
      <c r="M5192" s="44">
        <v>45199</v>
      </c>
      <c r="N5192" s="42">
        <f>H5192-K5192-L5192</f>
        <v>3384.5600000000004</v>
      </c>
      <c r="O5192" s="42">
        <v>0</v>
      </c>
      <c r="P5192" s="45">
        <v>0.13</v>
      </c>
      <c r="Q5192" s="42">
        <v>0</v>
      </c>
      <c r="R5192" s="42">
        <v>0</v>
      </c>
      <c r="S5192" s="42">
        <f>N5192</f>
        <v>3384.5600000000004</v>
      </c>
      <c r="T5192" s="38">
        <v>2506</v>
      </c>
      <c r="U5192" s="14">
        <f>S5192/H5192</f>
        <v>0.48333181008088472</v>
      </c>
      <c r="V5192" s="19"/>
      <c r="W5192" s="19"/>
      <c r="X5192" s="37" t="s">
        <v>3463</v>
      </c>
    </row>
    <row r="5193" spans="1:37" ht="16.5" customHeight="1">
      <c r="A5193" s="38">
        <v>419</v>
      </c>
      <c r="B5193" s="39">
        <v>10741</v>
      </c>
      <c r="C5193" s="38">
        <v>10326496</v>
      </c>
      <c r="D5193" s="40" t="s">
        <v>508</v>
      </c>
      <c r="E5193" s="58">
        <v>1</v>
      </c>
      <c r="F5193" s="38">
        <v>60</v>
      </c>
      <c r="G5193" s="38" t="s">
        <v>266</v>
      </c>
      <c r="H5193" s="42">
        <v>160756.82999999999</v>
      </c>
      <c r="I5193" s="37"/>
      <c r="J5193" s="44">
        <v>44286</v>
      </c>
      <c r="K5193" s="42">
        <v>2679.28</v>
      </c>
      <c r="L5193" s="42">
        <v>80378.399999999994</v>
      </c>
      <c r="M5193" s="44">
        <v>45200</v>
      </c>
      <c r="N5193" s="42">
        <v>77699.149999999994</v>
      </c>
      <c r="O5193" s="42">
        <v>0</v>
      </c>
      <c r="P5193" s="45">
        <f>IF(J5193&lt;DATEVALUE("2009-1-1"),3%,13%)</f>
        <v>0.13</v>
      </c>
      <c r="Q5193" s="42">
        <f>IF(P5193=13%,ROUND(O5193/(1+P5193)*P5193,2),ROUND(O5193/(1+0.03)*0.02,2))</f>
        <v>0</v>
      </c>
      <c r="R5193" s="42">
        <f>O5193-Q5193</f>
        <v>0</v>
      </c>
      <c r="S5193" s="42">
        <f>N5193-R5193</f>
        <v>77699.149999999994</v>
      </c>
      <c r="T5193" s="38">
        <v>5000</v>
      </c>
      <c r="U5193" s="14">
        <f>S5193/H5193</f>
        <v>0.48333342975225374</v>
      </c>
      <c r="V5193" s="19"/>
      <c r="W5193" s="19"/>
      <c r="X5193" s="37" t="s">
        <v>3462</v>
      </c>
    </row>
    <row r="5194" spans="1:37" ht="16.5" customHeight="1">
      <c r="A5194" s="38">
        <v>427</v>
      </c>
      <c r="B5194" s="39">
        <v>10741</v>
      </c>
      <c r="C5194" s="38">
        <v>10326106</v>
      </c>
      <c r="D5194" s="40" t="s">
        <v>2952</v>
      </c>
      <c r="E5194" s="58">
        <v>1</v>
      </c>
      <c r="F5194" s="38">
        <v>60</v>
      </c>
      <c r="G5194" s="38" t="s">
        <v>266</v>
      </c>
      <c r="H5194" s="42">
        <v>95971.39</v>
      </c>
      <c r="I5194" s="37"/>
      <c r="J5194" s="44">
        <v>44286</v>
      </c>
      <c r="K5194" s="42">
        <v>1599.52</v>
      </c>
      <c r="L5194" s="42">
        <v>47985.63</v>
      </c>
      <c r="M5194" s="44">
        <v>45210</v>
      </c>
      <c r="N5194" s="42">
        <v>46386.239999999998</v>
      </c>
      <c r="O5194" s="42">
        <v>0</v>
      </c>
      <c r="P5194" s="45">
        <f>IF(J5194&lt;DATEVALUE("2009-1-1"),3%,13%)</f>
        <v>0.13</v>
      </c>
      <c r="Q5194" s="42">
        <f>IF(P5194=13%,ROUND(O5194/(1+P5194)*P5194,2),ROUND(O5194/(1+0.03)*0.02,2))</f>
        <v>0</v>
      </c>
      <c r="R5194" s="42">
        <f>O5194-Q5194</f>
        <v>0</v>
      </c>
      <c r="S5194" s="42">
        <f>N5194-R5194</f>
        <v>46386.239999999998</v>
      </c>
      <c r="T5194" s="38">
        <v>1001</v>
      </c>
      <c r="U5194" s="14">
        <f>S5194/H5194</f>
        <v>0.48333404361445631</v>
      </c>
      <c r="V5194" s="19"/>
      <c r="W5194" s="19"/>
      <c r="X5194" s="37" t="s">
        <v>3462</v>
      </c>
    </row>
    <row r="5195" spans="1:37" ht="16.5" customHeight="1">
      <c r="A5195" s="38">
        <v>706</v>
      </c>
      <c r="B5195" s="39">
        <v>10729</v>
      </c>
      <c r="C5195" s="38">
        <v>10327199</v>
      </c>
      <c r="D5195" s="40" t="s">
        <v>1428</v>
      </c>
      <c r="E5195" s="58">
        <v>1</v>
      </c>
      <c r="F5195" s="38">
        <v>60</v>
      </c>
      <c r="G5195" s="38" t="s">
        <v>266</v>
      </c>
      <c r="H5195" s="42">
        <v>18510.650000000001</v>
      </c>
      <c r="I5195" s="37"/>
      <c r="J5195" s="44">
        <v>44316</v>
      </c>
      <c r="K5195" s="42">
        <v>308.51</v>
      </c>
      <c r="L5195" s="42">
        <v>9255.31</v>
      </c>
      <c r="M5195" s="44">
        <v>45259</v>
      </c>
      <c r="N5195" s="42">
        <v>8946.83</v>
      </c>
      <c r="O5195" s="42">
        <v>0</v>
      </c>
      <c r="P5195" s="45">
        <f>IF(J5195&lt;DATEVALUE("2009-1-1"),3%,13%)</f>
        <v>0.13</v>
      </c>
      <c r="Q5195" s="42">
        <f>IF(P5195=13%,ROUND(O5195/(1+P5195)*P5195,2),ROUND(O5195/(1+0.03)*0.02,2))</f>
        <v>0</v>
      </c>
      <c r="R5195" s="42">
        <f>O5195-Q5195</f>
        <v>0</v>
      </c>
      <c r="S5195" s="42">
        <f>N5195-R5195</f>
        <v>8946.83</v>
      </c>
      <c r="T5195" s="38">
        <v>5000</v>
      </c>
      <c r="U5195" s="14">
        <f>S5195/H5195</f>
        <v>0.48333418869677724</v>
      </c>
      <c r="V5195" s="19"/>
      <c r="W5195" s="19"/>
      <c r="X5195" s="37" t="s">
        <v>3459</v>
      </c>
    </row>
    <row r="5196" spans="1:37" ht="16.5" customHeight="1">
      <c r="A5196" s="38">
        <v>881</v>
      </c>
      <c r="B5196" s="39">
        <v>10729</v>
      </c>
      <c r="C5196" s="38">
        <v>10327200</v>
      </c>
      <c r="D5196" s="40" t="s">
        <v>2525</v>
      </c>
      <c r="E5196" s="58">
        <v>1</v>
      </c>
      <c r="F5196" s="38">
        <v>60</v>
      </c>
      <c r="G5196" s="38" t="s">
        <v>511</v>
      </c>
      <c r="H5196" s="42">
        <v>93077.67</v>
      </c>
      <c r="I5196" s="37"/>
      <c r="J5196" s="44">
        <v>44316</v>
      </c>
      <c r="K5196" s="42">
        <v>1551.29</v>
      </c>
      <c r="L5196" s="42">
        <v>46538.75</v>
      </c>
      <c r="M5196" s="44">
        <v>45259</v>
      </c>
      <c r="N5196" s="42">
        <v>44987.63</v>
      </c>
      <c r="O5196" s="42">
        <v>0</v>
      </c>
      <c r="P5196" s="45">
        <f>IF(J5196&lt;DATEVALUE("2009-1-1"),3%,13%)</f>
        <v>0.13</v>
      </c>
      <c r="Q5196" s="42">
        <f>IF(P5196=13%,ROUND(O5196/(1+P5196)*P5196,2),ROUND(O5196/(1+0.03)*0.02,2))</f>
        <v>0</v>
      </c>
      <c r="R5196" s="42">
        <f>O5196-Q5196</f>
        <v>0</v>
      </c>
      <c r="S5196" s="42">
        <f>N5196-R5196</f>
        <v>44987.63</v>
      </c>
      <c r="T5196" s="38">
        <v>1007</v>
      </c>
      <c r="U5196" s="14">
        <f>S5196/H5196</f>
        <v>0.48333429489586488</v>
      </c>
      <c r="V5196" s="19"/>
      <c r="W5196" s="19"/>
      <c r="X5196" s="37" t="s">
        <v>3459</v>
      </c>
    </row>
    <row r="5197" spans="1:37" ht="16.5" customHeight="1">
      <c r="A5197" s="38">
        <v>418</v>
      </c>
      <c r="B5197" s="39">
        <v>10741</v>
      </c>
      <c r="C5197" s="38">
        <v>10326101</v>
      </c>
      <c r="D5197" s="40" t="s">
        <v>1427</v>
      </c>
      <c r="E5197" s="58">
        <v>1</v>
      </c>
      <c r="F5197" s="38">
        <v>60</v>
      </c>
      <c r="G5197" s="38" t="s">
        <v>266</v>
      </c>
      <c r="H5197" s="42">
        <v>12653.46</v>
      </c>
      <c r="I5197" s="37"/>
      <c r="J5197" s="44">
        <v>44286</v>
      </c>
      <c r="K5197" s="42">
        <v>210.89</v>
      </c>
      <c r="L5197" s="42">
        <v>6326.7</v>
      </c>
      <c r="M5197" s="44">
        <v>45200</v>
      </c>
      <c r="N5197" s="42">
        <v>6115.87</v>
      </c>
      <c r="O5197" s="42">
        <v>0</v>
      </c>
      <c r="P5197" s="45">
        <f>IF(J5197&lt;DATEVALUE("2009-1-1"),3%,13%)</f>
        <v>0.13</v>
      </c>
      <c r="Q5197" s="42">
        <f>IF(P5197=13%,ROUND(O5197/(1+P5197)*P5197,2),ROUND(O5197/(1+0.03)*0.02,2))</f>
        <v>0</v>
      </c>
      <c r="R5197" s="42">
        <f>O5197-Q5197</f>
        <v>0</v>
      </c>
      <c r="S5197" s="42">
        <f>N5197-R5197</f>
        <v>6115.87</v>
      </c>
      <c r="T5197" s="38">
        <v>5000</v>
      </c>
      <c r="U5197" s="14">
        <f>S5197/H5197</f>
        <v>0.48333578325612125</v>
      </c>
      <c r="V5197" s="19"/>
      <c r="W5197" s="19"/>
      <c r="X5197" s="37" t="s">
        <v>3462</v>
      </c>
    </row>
    <row r="5198" spans="1:37" ht="16.5" customHeight="1">
      <c r="A5198" s="38">
        <v>662</v>
      </c>
      <c r="B5198" s="39">
        <v>40712</v>
      </c>
      <c r="C5198" s="38">
        <v>10323947</v>
      </c>
      <c r="D5198" s="40" t="s">
        <v>1803</v>
      </c>
      <c r="E5198" s="38">
        <v>1</v>
      </c>
      <c r="F5198" s="38">
        <v>60</v>
      </c>
      <c r="G5198" s="38" t="s">
        <v>36</v>
      </c>
      <c r="H5198" s="42">
        <v>18820.34</v>
      </c>
      <c r="I5198" s="55"/>
      <c r="J5198" s="44">
        <v>44196</v>
      </c>
      <c r="K5198" s="42">
        <v>313.67</v>
      </c>
      <c r="L5198" s="42">
        <v>9410.1200000000008</v>
      </c>
      <c r="M5198" s="44">
        <v>45138</v>
      </c>
      <c r="N5198" s="42">
        <f>H5198-K5198-L5198</f>
        <v>9096.5500000000011</v>
      </c>
      <c r="O5198" s="42">
        <v>0</v>
      </c>
      <c r="P5198" s="45">
        <v>0.13</v>
      </c>
      <c r="Q5198" s="42">
        <v>0</v>
      </c>
      <c r="R5198" s="42">
        <v>0</v>
      </c>
      <c r="S5198" s="42">
        <v>9096.5499999999993</v>
      </c>
      <c r="T5198" s="38">
        <v>1002</v>
      </c>
      <c r="U5198" s="14">
        <f>S5198/H5198</f>
        <v>0.48333611401281801</v>
      </c>
      <c r="V5198" s="19"/>
      <c r="W5198" s="19"/>
      <c r="X5198" s="37" t="s">
        <v>3467</v>
      </c>
    </row>
    <row r="5199" spans="1:37" ht="16.5" customHeight="1">
      <c r="A5199" s="38">
        <v>2</v>
      </c>
      <c r="B5199" s="39">
        <v>10755</v>
      </c>
      <c r="C5199" s="38">
        <v>10325328</v>
      </c>
      <c r="D5199" s="40" t="s">
        <v>1073</v>
      </c>
      <c r="E5199" s="41">
        <v>1</v>
      </c>
      <c r="F5199" s="38">
        <v>60</v>
      </c>
      <c r="G5199" s="38" t="s">
        <v>36</v>
      </c>
      <c r="H5199" s="42">
        <v>2664.76</v>
      </c>
      <c r="I5199" s="2"/>
      <c r="J5199" s="44">
        <v>44255</v>
      </c>
      <c r="K5199" s="42">
        <v>44.41</v>
      </c>
      <c r="L5199" s="42">
        <v>977.08</v>
      </c>
      <c r="M5199" s="44">
        <v>44957</v>
      </c>
      <c r="N5199" s="42">
        <f>H5199-K5199-L5199</f>
        <v>1643.2700000000004</v>
      </c>
      <c r="O5199" s="42">
        <v>400</v>
      </c>
      <c r="P5199" s="45">
        <v>0.13</v>
      </c>
      <c r="Q5199" s="42">
        <v>46.02</v>
      </c>
      <c r="R5199" s="42">
        <v>353.98</v>
      </c>
      <c r="S5199" s="42">
        <f>N5199-R5199</f>
        <v>1289.2900000000004</v>
      </c>
      <c r="T5199" s="38">
        <v>5000</v>
      </c>
      <c r="U5199" s="14">
        <f>S5199/H5199</f>
        <v>0.4838296882270825</v>
      </c>
      <c r="V5199" s="19"/>
      <c r="W5199" s="19"/>
      <c r="X5199" s="37" t="s">
        <v>3464</v>
      </c>
      <c r="Y5199" s="20"/>
      <c r="Z5199" s="20"/>
      <c r="AA5199" s="20"/>
      <c r="AB5199" s="20"/>
      <c r="AC5199" s="20"/>
      <c r="AD5199" s="20"/>
      <c r="AE5199" s="20"/>
      <c r="AF5199" s="20"/>
      <c r="AG5199" s="20"/>
      <c r="AH5199" s="20"/>
      <c r="AI5199" s="20"/>
      <c r="AJ5199" s="20"/>
    </row>
    <row r="5200" spans="1:37" ht="16.5" customHeight="1">
      <c r="A5200" s="38">
        <v>58</v>
      </c>
      <c r="B5200" s="39">
        <v>10501</v>
      </c>
      <c r="C5200" s="38">
        <v>10369694</v>
      </c>
      <c r="D5200" s="40" t="s">
        <v>714</v>
      </c>
      <c r="E5200" s="38">
        <v>6</v>
      </c>
      <c r="F5200" s="38">
        <v>60</v>
      </c>
      <c r="G5200" s="38" t="s">
        <v>83</v>
      </c>
      <c r="H5200" s="42">
        <v>15003.1</v>
      </c>
      <c r="I5200" s="2"/>
      <c r="J5200" s="44">
        <v>44439</v>
      </c>
      <c r="K5200" s="42">
        <v>250.05</v>
      </c>
      <c r="L5200" s="42">
        <v>5001.0200000000004</v>
      </c>
      <c r="M5200" s="44">
        <v>45077</v>
      </c>
      <c r="N5200" s="42">
        <f>H5200-K5200-L5200</f>
        <v>9752.0300000000007</v>
      </c>
      <c r="O5200" s="42">
        <v>2797.93</v>
      </c>
      <c r="P5200" s="45">
        <v>0.13</v>
      </c>
      <c r="Q5200" s="42">
        <v>321.89</v>
      </c>
      <c r="R5200" s="42">
        <v>2476.04</v>
      </c>
      <c r="S5200" s="42">
        <v>7275.99</v>
      </c>
      <c r="T5200" s="38">
        <v>5000</v>
      </c>
      <c r="U5200" s="14">
        <f>S5200/H5200</f>
        <v>0.4849657737400937</v>
      </c>
      <c r="V5200" s="19"/>
      <c r="W5200" s="19"/>
      <c r="X5200" s="37" t="s">
        <v>3479</v>
      </c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</row>
    <row r="5201" spans="1:37" ht="16.5" customHeight="1">
      <c r="A5201" s="38">
        <v>363</v>
      </c>
      <c r="B5201" s="39">
        <v>40704</v>
      </c>
      <c r="C5201" s="38">
        <v>10303482</v>
      </c>
      <c r="D5201" s="40" t="s">
        <v>882</v>
      </c>
      <c r="E5201" s="58">
        <v>2</v>
      </c>
      <c r="F5201" s="38">
        <v>120</v>
      </c>
      <c r="G5201" s="38" t="s">
        <v>21</v>
      </c>
      <c r="H5201" s="42">
        <v>4700.8599999999997</v>
      </c>
      <c r="I5201" s="57"/>
      <c r="J5201" s="44">
        <v>43217</v>
      </c>
      <c r="K5201" s="42">
        <v>0</v>
      </c>
      <c r="L5201" s="42">
        <v>2419.16</v>
      </c>
      <c r="M5201" s="44">
        <v>45199</v>
      </c>
      <c r="N5201" s="42">
        <f>H5201-K5201-L5201</f>
        <v>2281.6999999999998</v>
      </c>
      <c r="O5201" s="42">
        <v>0</v>
      </c>
      <c r="P5201" s="45">
        <v>0.13</v>
      </c>
      <c r="Q5201" s="42">
        <v>0</v>
      </c>
      <c r="R5201" s="42">
        <v>0</v>
      </c>
      <c r="S5201" s="42">
        <f>N5201-R5201</f>
        <v>2281.6999999999998</v>
      </c>
      <c r="T5201" s="38">
        <v>2109</v>
      </c>
      <c r="U5201" s="14">
        <f>S5201/H5201</f>
        <v>0.48537927102700357</v>
      </c>
      <c r="V5201" s="19"/>
      <c r="W5201" s="19"/>
      <c r="X5201" s="37" t="s">
        <v>3463</v>
      </c>
    </row>
    <row r="5202" spans="1:37" ht="16.5" customHeight="1">
      <c r="A5202" s="38">
        <v>34</v>
      </c>
      <c r="B5202" s="39">
        <v>10749</v>
      </c>
      <c r="C5202" s="38">
        <v>10301939</v>
      </c>
      <c r="D5202" s="40" t="s">
        <v>2404</v>
      </c>
      <c r="E5202" s="38">
        <v>50</v>
      </c>
      <c r="F5202" s="38">
        <v>120</v>
      </c>
      <c r="G5202" s="38" t="s">
        <v>21</v>
      </c>
      <c r="H5202" s="42">
        <v>2456.5</v>
      </c>
      <c r="I5202" s="2"/>
      <c r="J5202" s="44">
        <v>43067</v>
      </c>
      <c r="K5202" s="42">
        <v>0</v>
      </c>
      <c r="L5202" s="42">
        <v>1264.1199999999999</v>
      </c>
      <c r="M5202" s="44">
        <v>45046</v>
      </c>
      <c r="N5202" s="42">
        <f>H5202-K5202-L5202</f>
        <v>1192.3800000000001</v>
      </c>
      <c r="O5202" s="42">
        <v>0</v>
      </c>
      <c r="P5202" s="45">
        <v>0.13</v>
      </c>
      <c r="Q5202" s="42">
        <v>0</v>
      </c>
      <c r="R5202" s="42">
        <v>0</v>
      </c>
      <c r="S5202" s="42">
        <v>1192.3800000000001</v>
      </c>
      <c r="T5202" s="38">
        <v>5000</v>
      </c>
      <c r="U5202" s="14">
        <f>S5202/H5202</f>
        <v>0.48539792387543257</v>
      </c>
      <c r="V5202" s="19"/>
      <c r="W5202" s="19"/>
      <c r="X5202" s="37" t="s">
        <v>3473</v>
      </c>
    </row>
    <row r="5203" spans="1:37" ht="16.5" customHeight="1">
      <c r="A5203" s="38">
        <v>32</v>
      </c>
      <c r="B5203" s="39">
        <v>10749</v>
      </c>
      <c r="C5203" s="38">
        <v>10301936</v>
      </c>
      <c r="D5203" s="40" t="s">
        <v>2403</v>
      </c>
      <c r="E5203" s="38">
        <v>1</v>
      </c>
      <c r="F5203" s="38">
        <v>120</v>
      </c>
      <c r="G5203" s="38" t="s">
        <v>21</v>
      </c>
      <c r="H5203" s="42">
        <v>2164.96</v>
      </c>
      <c r="I5203" s="2"/>
      <c r="J5203" s="44">
        <v>43067</v>
      </c>
      <c r="K5203" s="42">
        <v>0</v>
      </c>
      <c r="L5203" s="42">
        <v>1114.06</v>
      </c>
      <c r="M5203" s="44">
        <v>45046</v>
      </c>
      <c r="N5203" s="42">
        <f>H5203-K5203-L5203</f>
        <v>1050.9000000000001</v>
      </c>
      <c r="O5203" s="42">
        <v>0</v>
      </c>
      <c r="P5203" s="45">
        <v>0.13</v>
      </c>
      <c r="Q5203" s="42">
        <v>0</v>
      </c>
      <c r="R5203" s="42">
        <v>0</v>
      </c>
      <c r="S5203" s="42">
        <v>1050.9000000000001</v>
      </c>
      <c r="T5203" s="38">
        <v>5000</v>
      </c>
      <c r="U5203" s="14">
        <f>S5203/H5203</f>
        <v>0.48541312541571208</v>
      </c>
      <c r="V5203" s="19"/>
      <c r="W5203" s="19"/>
      <c r="X5203" s="37" t="s">
        <v>3473</v>
      </c>
    </row>
    <row r="5204" spans="1:37" ht="16.5" customHeight="1">
      <c r="A5204" s="38">
        <v>226</v>
      </c>
      <c r="B5204" s="39">
        <v>10741</v>
      </c>
      <c r="C5204" s="38">
        <v>10282159</v>
      </c>
      <c r="D5204" s="40" t="s">
        <v>1513</v>
      </c>
      <c r="E5204" s="38">
        <v>1</v>
      </c>
      <c r="F5204" s="38">
        <v>120</v>
      </c>
      <c r="G5204" s="38" t="s">
        <v>21</v>
      </c>
      <c r="H5204" s="42">
        <v>14786.32</v>
      </c>
      <c r="I5204" s="55"/>
      <c r="J5204" s="44">
        <v>43158</v>
      </c>
      <c r="K5204" s="42">
        <v>0</v>
      </c>
      <c r="L5204" s="42">
        <v>7608.84</v>
      </c>
      <c r="M5204" s="44">
        <v>45138</v>
      </c>
      <c r="N5204" s="42">
        <f>H5204-K5204-L5204</f>
        <v>7177.48</v>
      </c>
      <c r="O5204" s="42">
        <v>0</v>
      </c>
      <c r="P5204" s="45">
        <v>0.13</v>
      </c>
      <c r="Q5204" s="42">
        <v>0</v>
      </c>
      <c r="R5204" s="42">
        <v>0</v>
      </c>
      <c r="S5204" s="42">
        <f>N5204-R5204</f>
        <v>7177.48</v>
      </c>
      <c r="T5204" s="38">
        <v>5000</v>
      </c>
      <c r="U5204" s="14">
        <f>S5204/H5204</f>
        <v>0.48541354441132073</v>
      </c>
      <c r="V5204" s="19"/>
      <c r="W5204" s="19"/>
      <c r="X5204" s="37" t="s">
        <v>3462</v>
      </c>
    </row>
    <row r="5205" spans="1:37" ht="16.5" customHeight="1">
      <c r="A5205" s="38">
        <v>31</v>
      </c>
      <c r="B5205" s="39">
        <v>10749</v>
      </c>
      <c r="C5205" s="38">
        <v>10301930</v>
      </c>
      <c r="D5205" s="40" t="s">
        <v>2402</v>
      </c>
      <c r="E5205" s="38">
        <v>2</v>
      </c>
      <c r="F5205" s="38">
        <v>120</v>
      </c>
      <c r="G5205" s="38" t="s">
        <v>21</v>
      </c>
      <c r="H5205" s="42">
        <v>3499.1</v>
      </c>
      <c r="I5205" s="2"/>
      <c r="J5205" s="44">
        <v>43067</v>
      </c>
      <c r="K5205" s="42">
        <v>0</v>
      </c>
      <c r="L5205" s="42">
        <v>1800.53</v>
      </c>
      <c r="M5205" s="44">
        <v>45046</v>
      </c>
      <c r="N5205" s="42">
        <f>H5205-K5205-L5205</f>
        <v>1698.57</v>
      </c>
      <c r="O5205" s="42">
        <v>0</v>
      </c>
      <c r="P5205" s="45">
        <v>0.13</v>
      </c>
      <c r="Q5205" s="42">
        <v>0</v>
      </c>
      <c r="R5205" s="42">
        <v>0</v>
      </c>
      <c r="S5205" s="42">
        <v>1698.57</v>
      </c>
      <c r="T5205" s="38">
        <v>5000</v>
      </c>
      <c r="U5205" s="14">
        <f>S5205/H5205</f>
        <v>0.48543053928152952</v>
      </c>
      <c r="V5205" s="19"/>
      <c r="W5205" s="19"/>
      <c r="X5205" s="37" t="s">
        <v>3473</v>
      </c>
    </row>
    <row r="5206" spans="1:37" ht="16.5" customHeight="1">
      <c r="A5206" s="38">
        <v>362</v>
      </c>
      <c r="B5206" s="39">
        <v>40704</v>
      </c>
      <c r="C5206" s="38">
        <v>10303481</v>
      </c>
      <c r="D5206" s="40" t="s">
        <v>881</v>
      </c>
      <c r="E5206" s="58">
        <v>4</v>
      </c>
      <c r="F5206" s="38">
        <v>120</v>
      </c>
      <c r="G5206" s="38" t="s">
        <v>21</v>
      </c>
      <c r="H5206" s="42">
        <v>8547</v>
      </c>
      <c r="I5206" s="57"/>
      <c r="J5206" s="44">
        <v>43217</v>
      </c>
      <c r="K5206" s="42">
        <v>0</v>
      </c>
      <c r="L5206" s="42">
        <v>4398.01</v>
      </c>
      <c r="M5206" s="44">
        <v>45199</v>
      </c>
      <c r="N5206" s="42">
        <f>H5206-K5206-L5206</f>
        <v>4148.99</v>
      </c>
      <c r="O5206" s="42">
        <v>0</v>
      </c>
      <c r="P5206" s="45">
        <v>0.13</v>
      </c>
      <c r="Q5206" s="42">
        <v>0</v>
      </c>
      <c r="R5206" s="42">
        <v>0</v>
      </c>
      <c r="S5206" s="42">
        <f>N5206-R5206</f>
        <v>4148.99</v>
      </c>
      <c r="T5206" s="38">
        <v>2109</v>
      </c>
      <c r="U5206" s="14">
        <f>S5206/H5206</f>
        <v>0.48543231543231541</v>
      </c>
      <c r="V5206" s="19"/>
      <c r="W5206" s="19"/>
      <c r="X5206" s="37" t="s">
        <v>3463</v>
      </c>
    </row>
    <row r="5207" spans="1:37" ht="16.5" customHeight="1">
      <c r="A5207" s="38">
        <v>30</v>
      </c>
      <c r="B5207" s="39">
        <v>10749</v>
      </c>
      <c r="C5207" s="38">
        <v>10301929</v>
      </c>
      <c r="D5207" s="40" t="s">
        <v>2401</v>
      </c>
      <c r="E5207" s="38">
        <v>60</v>
      </c>
      <c r="F5207" s="38">
        <v>120</v>
      </c>
      <c r="G5207" s="38" t="s">
        <v>21</v>
      </c>
      <c r="H5207" s="42">
        <v>4176.6000000000004</v>
      </c>
      <c r="I5207" s="2"/>
      <c r="J5207" s="44">
        <v>43067</v>
      </c>
      <c r="K5207" s="42">
        <v>0</v>
      </c>
      <c r="L5207" s="42">
        <v>2149.0500000000002</v>
      </c>
      <c r="M5207" s="44">
        <v>45046</v>
      </c>
      <c r="N5207" s="42">
        <f>H5207-K5207-L5207</f>
        <v>2027.5500000000002</v>
      </c>
      <c r="O5207" s="42">
        <v>0</v>
      </c>
      <c r="P5207" s="45">
        <v>0.13</v>
      </c>
      <c r="Q5207" s="42">
        <v>0</v>
      </c>
      <c r="R5207" s="42">
        <v>0</v>
      </c>
      <c r="S5207" s="42">
        <v>2027.55</v>
      </c>
      <c r="T5207" s="38">
        <v>5000</v>
      </c>
      <c r="U5207" s="14">
        <f>S5207/H5207</f>
        <v>0.48545467605229131</v>
      </c>
      <c r="V5207" s="19"/>
      <c r="W5207" s="19"/>
      <c r="X5207" s="37" t="s">
        <v>3473</v>
      </c>
    </row>
    <row r="5208" spans="1:37" ht="16.5" customHeight="1">
      <c r="A5208" s="38">
        <v>33</v>
      </c>
      <c r="B5208" s="39">
        <v>10749</v>
      </c>
      <c r="C5208" s="38">
        <v>10301938</v>
      </c>
      <c r="D5208" s="40" t="s">
        <v>2401</v>
      </c>
      <c r="E5208" s="38">
        <v>20</v>
      </c>
      <c r="F5208" s="38">
        <v>120</v>
      </c>
      <c r="G5208" s="38" t="s">
        <v>21</v>
      </c>
      <c r="H5208" s="42">
        <v>1392.2</v>
      </c>
      <c r="I5208" s="2"/>
      <c r="J5208" s="44">
        <v>43067</v>
      </c>
      <c r="K5208" s="42">
        <v>0</v>
      </c>
      <c r="L5208" s="42">
        <v>716.33</v>
      </c>
      <c r="M5208" s="44">
        <v>45046</v>
      </c>
      <c r="N5208" s="42">
        <f>H5208-K5208-L5208</f>
        <v>675.87</v>
      </c>
      <c r="O5208" s="42">
        <v>0</v>
      </c>
      <c r="P5208" s="45">
        <v>0.13</v>
      </c>
      <c r="Q5208" s="42">
        <v>0</v>
      </c>
      <c r="R5208" s="42">
        <v>0</v>
      </c>
      <c r="S5208" s="42">
        <v>675.87</v>
      </c>
      <c r="T5208" s="38">
        <v>5000</v>
      </c>
      <c r="U5208" s="14">
        <f>S5208/H5208</f>
        <v>0.48546904180433842</v>
      </c>
      <c r="V5208" s="19"/>
      <c r="W5208" s="19"/>
      <c r="X5208" s="37" t="s">
        <v>3473</v>
      </c>
    </row>
    <row r="5209" spans="1:37" ht="16.5" customHeight="1">
      <c r="A5209" s="38">
        <v>28</v>
      </c>
      <c r="B5209" s="39">
        <v>10800</v>
      </c>
      <c r="C5209" s="38">
        <v>10314826</v>
      </c>
      <c r="D5209" s="40" t="s">
        <v>3438</v>
      </c>
      <c r="E5209" s="38">
        <v>2</v>
      </c>
      <c r="F5209" s="38">
        <v>120</v>
      </c>
      <c r="G5209" s="38" t="s">
        <v>21</v>
      </c>
      <c r="H5209" s="42">
        <v>303682.73</v>
      </c>
      <c r="I5209" s="2"/>
      <c r="J5209" s="44">
        <v>43131</v>
      </c>
      <c r="K5209" s="42">
        <v>0</v>
      </c>
      <c r="L5209" s="42">
        <v>149057.4</v>
      </c>
      <c r="M5209" s="44">
        <v>45016</v>
      </c>
      <c r="N5209" s="42">
        <f>H5209-K5209-L5209</f>
        <v>154625.32999999999</v>
      </c>
      <c r="O5209" s="42">
        <v>7858.51</v>
      </c>
      <c r="P5209" s="45">
        <v>0.13</v>
      </c>
      <c r="Q5209" s="42">
        <v>904.07999999999993</v>
      </c>
      <c r="R5209" s="42">
        <v>6954.43</v>
      </c>
      <c r="S5209" s="42">
        <f>N5209-R5209</f>
        <v>147670.9</v>
      </c>
      <c r="T5209" s="38">
        <v>2505</v>
      </c>
      <c r="U5209" s="14">
        <f>S5209/H5209</f>
        <v>0.48626703270218891</v>
      </c>
      <c r="V5209" s="19"/>
      <c r="W5209" s="19"/>
      <c r="X5209" s="37" t="s">
        <v>3465</v>
      </c>
    </row>
    <row r="5210" spans="1:37" ht="16.5" customHeight="1">
      <c r="A5210" s="38">
        <v>96</v>
      </c>
      <c r="B5210" s="39">
        <v>10800</v>
      </c>
      <c r="C5210" s="38">
        <v>10315617</v>
      </c>
      <c r="D5210" s="40" t="s">
        <v>2658</v>
      </c>
      <c r="E5210" s="38">
        <v>1</v>
      </c>
      <c r="F5210" s="38">
        <v>120</v>
      </c>
      <c r="G5210" s="38" t="s">
        <v>21</v>
      </c>
      <c r="H5210" s="42">
        <v>154882.07999999999</v>
      </c>
      <c r="I5210" s="2"/>
      <c r="J5210" s="44">
        <v>43249</v>
      </c>
      <c r="K5210" s="42">
        <v>0</v>
      </c>
      <c r="L5210" s="42">
        <v>71116.69</v>
      </c>
      <c r="M5210" s="44">
        <v>45016</v>
      </c>
      <c r="N5210" s="42">
        <f>H5210-K5210-L5210</f>
        <v>83765.389999999985</v>
      </c>
      <c r="O5210" s="42">
        <v>9239.36</v>
      </c>
      <c r="P5210" s="45">
        <v>0.13</v>
      </c>
      <c r="Q5210" s="42">
        <v>1062.94</v>
      </c>
      <c r="R5210" s="42">
        <v>8176.42</v>
      </c>
      <c r="S5210" s="42">
        <f>N5210-R5210</f>
        <v>75588.969999999987</v>
      </c>
      <c r="T5210" s="38">
        <v>2505</v>
      </c>
      <c r="U5210" s="14">
        <f>S5210/H5210</f>
        <v>0.48804206400120653</v>
      </c>
      <c r="V5210" s="19"/>
      <c r="W5210" s="19"/>
      <c r="X5210" s="37" t="s">
        <v>3465</v>
      </c>
    </row>
    <row r="5211" spans="1:37" ht="16.5" customHeight="1">
      <c r="A5211" s="38">
        <v>412</v>
      </c>
      <c r="B5211" s="39">
        <v>10729</v>
      </c>
      <c r="C5211" s="38">
        <v>10292285</v>
      </c>
      <c r="D5211" s="40" t="s">
        <v>3148</v>
      </c>
      <c r="E5211" s="58">
        <v>2</v>
      </c>
      <c r="F5211" s="38">
        <v>78</v>
      </c>
      <c r="G5211" s="38" t="s">
        <v>21</v>
      </c>
      <c r="H5211" s="42">
        <v>40649.58</v>
      </c>
      <c r="I5211" s="37"/>
      <c r="J5211" s="44">
        <v>43979</v>
      </c>
      <c r="K5211" s="42">
        <v>0</v>
      </c>
      <c r="L5211" s="42">
        <v>20793.79</v>
      </c>
      <c r="M5211" s="44">
        <v>45259</v>
      </c>
      <c r="N5211" s="42">
        <v>19855.79</v>
      </c>
      <c r="O5211" s="42">
        <v>0</v>
      </c>
      <c r="P5211" s="45">
        <f>IF(J5211&lt;DATEVALUE("2009-1-1"),3%,13%)</f>
        <v>0.13</v>
      </c>
      <c r="Q5211" s="42">
        <f>IF(P5211=13%,ROUND(O5211/(1+P5211)*P5211,2),ROUND(O5211/(1+0.03)*0.02,2))</f>
        <v>0</v>
      </c>
      <c r="R5211" s="42">
        <f>O5211-Q5211</f>
        <v>0</v>
      </c>
      <c r="S5211" s="42">
        <f>N5211-R5211</f>
        <v>19855.79</v>
      </c>
      <c r="T5211" s="38">
        <v>5000</v>
      </c>
      <c r="U5211" s="14">
        <f>S5211/H5211</f>
        <v>0.48846236541681365</v>
      </c>
      <c r="V5211" s="19"/>
      <c r="W5211" s="19"/>
      <c r="X5211" s="37" t="s">
        <v>3459</v>
      </c>
    </row>
    <row r="5212" spans="1:37" ht="16.5" customHeight="1">
      <c r="A5212" s="38">
        <v>344</v>
      </c>
      <c r="B5212" s="39">
        <v>10729</v>
      </c>
      <c r="C5212" s="38">
        <v>10292278</v>
      </c>
      <c r="D5212" s="40" t="s">
        <v>584</v>
      </c>
      <c r="E5212" s="58">
        <v>60</v>
      </c>
      <c r="F5212" s="38">
        <v>78</v>
      </c>
      <c r="G5212" s="38" t="s">
        <v>21</v>
      </c>
      <c r="H5212" s="42">
        <v>8200</v>
      </c>
      <c r="I5212" s="37"/>
      <c r="J5212" s="44">
        <v>43979</v>
      </c>
      <c r="K5212" s="42">
        <v>0</v>
      </c>
      <c r="L5212" s="42">
        <v>4194.5600000000004</v>
      </c>
      <c r="M5212" s="44">
        <v>45259</v>
      </c>
      <c r="N5212" s="42">
        <v>4005.44</v>
      </c>
      <c r="O5212" s="42">
        <v>0</v>
      </c>
      <c r="P5212" s="45">
        <f>IF(J5212&lt;DATEVALUE("2009-1-1"),3%,13%)</f>
        <v>0.13</v>
      </c>
      <c r="Q5212" s="42">
        <f>IF(P5212=13%,ROUND(O5212/(1+P5212)*P5212,2),ROUND(O5212/(1+0.03)*0.02,2))</f>
        <v>0</v>
      </c>
      <c r="R5212" s="42">
        <f>O5212-Q5212</f>
        <v>0</v>
      </c>
      <c r="S5212" s="42">
        <f>N5212-R5212</f>
        <v>4005.44</v>
      </c>
      <c r="T5212" s="38">
        <v>2101</v>
      </c>
      <c r="U5212" s="14">
        <f>S5212/H5212</f>
        <v>0.48846829268292685</v>
      </c>
      <c r="V5212" s="19"/>
      <c r="W5212" s="19"/>
      <c r="X5212" s="37" t="s">
        <v>3459</v>
      </c>
    </row>
    <row r="5213" spans="1:37" ht="16.5" customHeight="1">
      <c r="A5213" s="38">
        <v>296</v>
      </c>
      <c r="B5213" s="39">
        <v>10736</v>
      </c>
      <c r="C5213" s="38">
        <v>10284012</v>
      </c>
      <c r="D5213" s="40" t="s">
        <v>1264</v>
      </c>
      <c r="E5213" s="38">
        <v>1</v>
      </c>
      <c r="F5213" s="38">
        <v>360</v>
      </c>
      <c r="G5213" s="38" t="s">
        <v>727</v>
      </c>
      <c r="H5213" s="42">
        <v>49893.87</v>
      </c>
      <c r="I5213" s="55"/>
      <c r="J5213" s="44">
        <v>40206</v>
      </c>
      <c r="K5213" s="42">
        <v>0</v>
      </c>
      <c r="L5213" s="42">
        <v>21329.47</v>
      </c>
      <c r="M5213" s="44">
        <v>45138</v>
      </c>
      <c r="N5213" s="42">
        <f>H5213-K5213-L5213</f>
        <v>28564.400000000001</v>
      </c>
      <c r="O5213" s="42">
        <v>4500</v>
      </c>
      <c r="P5213" s="45">
        <v>0.13</v>
      </c>
      <c r="Q5213" s="42">
        <v>517.70000000000005</v>
      </c>
      <c r="R5213" s="42">
        <v>3982.3</v>
      </c>
      <c r="S5213" s="42">
        <v>24582.1</v>
      </c>
      <c r="T5213" s="38">
        <v>5000</v>
      </c>
      <c r="U5213" s="14">
        <f>S5213/H5213</f>
        <v>0.49268777907987488</v>
      </c>
      <c r="V5213" s="19"/>
      <c r="W5213" s="19"/>
      <c r="X5213" s="37" t="s">
        <v>3461</v>
      </c>
    </row>
    <row r="5214" spans="1:37" ht="16.5" customHeight="1">
      <c r="A5214" s="38">
        <v>333</v>
      </c>
      <c r="B5214" s="39">
        <v>10741</v>
      </c>
      <c r="C5214" s="38">
        <v>10282166</v>
      </c>
      <c r="D5214" s="40" t="s">
        <v>1104</v>
      </c>
      <c r="E5214" s="38">
        <v>2</v>
      </c>
      <c r="F5214" s="38">
        <v>120</v>
      </c>
      <c r="G5214" s="38" t="s">
        <v>21</v>
      </c>
      <c r="H5214" s="42">
        <v>10879.14</v>
      </c>
      <c r="I5214" s="56"/>
      <c r="J5214" s="44">
        <v>43217</v>
      </c>
      <c r="K5214" s="42">
        <v>0</v>
      </c>
      <c r="L5214" s="42">
        <v>5512.18</v>
      </c>
      <c r="M5214" s="44">
        <v>45169</v>
      </c>
      <c r="N5214" s="42">
        <f>H5214-K5214-L5214</f>
        <v>5366.9599999999991</v>
      </c>
      <c r="O5214" s="42">
        <v>0</v>
      </c>
      <c r="P5214" s="45">
        <v>0.13</v>
      </c>
      <c r="Q5214" s="42">
        <v>0</v>
      </c>
      <c r="R5214" s="42">
        <v>0</v>
      </c>
      <c r="S5214" s="42">
        <f>N5214-R5214</f>
        <v>5366.9599999999991</v>
      </c>
      <c r="T5214" s="38">
        <v>5000</v>
      </c>
      <c r="U5214" s="14">
        <f>S5214/H5214</f>
        <v>0.49332575920523125</v>
      </c>
      <c r="V5214" s="19"/>
      <c r="W5214" s="19"/>
      <c r="X5214" s="37" t="s">
        <v>3462</v>
      </c>
    </row>
    <row r="5215" spans="1:37" ht="16.5" customHeight="1">
      <c r="A5215" s="38">
        <v>11</v>
      </c>
      <c r="B5215" s="39">
        <v>10873</v>
      </c>
      <c r="C5215" s="38">
        <v>10312858</v>
      </c>
      <c r="D5215" s="40" t="s">
        <v>1594</v>
      </c>
      <c r="E5215" s="38">
        <v>2</v>
      </c>
      <c r="F5215" s="38">
        <v>120</v>
      </c>
      <c r="G5215" s="38" t="s">
        <v>21</v>
      </c>
      <c r="H5215" s="42">
        <v>19853.96</v>
      </c>
      <c r="I5215" s="55"/>
      <c r="J5215" s="44">
        <v>43188</v>
      </c>
      <c r="K5215" s="42">
        <v>0</v>
      </c>
      <c r="L5215" s="42">
        <v>10059.41</v>
      </c>
      <c r="M5215" s="44">
        <v>45138</v>
      </c>
      <c r="N5215" s="42">
        <f>H5215-K5215-L5215</f>
        <v>9794.5499999999993</v>
      </c>
      <c r="O5215" s="42">
        <v>0</v>
      </c>
      <c r="P5215" s="45">
        <v>0.13</v>
      </c>
      <c r="Q5215" s="42">
        <v>0</v>
      </c>
      <c r="R5215" s="42">
        <v>0</v>
      </c>
      <c r="S5215" s="42">
        <f>N5215-R5215</f>
        <v>9794.5499999999993</v>
      </c>
      <c r="T5215" s="38">
        <v>1802</v>
      </c>
      <c r="U5215" s="14">
        <f>S5215/H5215</f>
        <v>0.4933297941569339</v>
      </c>
      <c r="V5215" s="19"/>
      <c r="W5215" s="19"/>
      <c r="X5215" s="37" t="s">
        <v>3480</v>
      </c>
    </row>
    <row r="5216" spans="1:37" ht="16.5" customHeight="1">
      <c r="A5216" s="38">
        <v>94</v>
      </c>
      <c r="B5216" s="39">
        <v>10741</v>
      </c>
      <c r="C5216" s="38">
        <v>10281836</v>
      </c>
      <c r="D5216" s="40" t="s">
        <v>2255</v>
      </c>
      <c r="E5216" s="38">
        <v>1</v>
      </c>
      <c r="F5216" s="38">
        <v>120</v>
      </c>
      <c r="G5216" s="38" t="s">
        <v>21</v>
      </c>
      <c r="H5216" s="42">
        <v>84615.38</v>
      </c>
      <c r="I5216" s="2"/>
      <c r="J5216" s="44">
        <v>43126</v>
      </c>
      <c r="K5216" s="42">
        <v>0</v>
      </c>
      <c r="L5216" s="42">
        <v>42871.74</v>
      </c>
      <c r="M5216" s="44">
        <v>45077</v>
      </c>
      <c r="N5216" s="42">
        <f>H5216-K5216-L5216</f>
        <v>41743.640000000007</v>
      </c>
      <c r="O5216" s="42">
        <v>0</v>
      </c>
      <c r="P5216" s="45">
        <v>0.13</v>
      </c>
      <c r="Q5216" s="42">
        <v>0</v>
      </c>
      <c r="R5216" s="42">
        <v>0</v>
      </c>
      <c r="S5216" s="42">
        <f>N5216-R5216</f>
        <v>41743.640000000007</v>
      </c>
      <c r="T5216" s="38">
        <v>2102</v>
      </c>
      <c r="U5216" s="14">
        <f>S5216/H5216</f>
        <v>0.49333395418185211</v>
      </c>
      <c r="V5216" s="19"/>
      <c r="W5216" s="19"/>
      <c r="X5216" s="37" t="s">
        <v>3462</v>
      </c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</row>
    <row r="5217" spans="1:37" ht="16.5" customHeight="1">
      <c r="A5217" s="38">
        <v>92</v>
      </c>
      <c r="B5217" s="39">
        <v>10741</v>
      </c>
      <c r="C5217" s="38">
        <v>10281835</v>
      </c>
      <c r="D5217" s="40" t="s">
        <v>2253</v>
      </c>
      <c r="E5217" s="38">
        <v>1</v>
      </c>
      <c r="F5217" s="38">
        <v>120</v>
      </c>
      <c r="G5217" s="38" t="s">
        <v>21</v>
      </c>
      <c r="H5217" s="42">
        <v>55555.56</v>
      </c>
      <c r="I5217" s="2"/>
      <c r="J5217" s="44">
        <v>43126</v>
      </c>
      <c r="K5217" s="42">
        <v>0</v>
      </c>
      <c r="L5217" s="42">
        <v>28147.99</v>
      </c>
      <c r="M5217" s="44">
        <v>45077</v>
      </c>
      <c r="N5217" s="42">
        <f>H5217-K5217-L5217</f>
        <v>27407.569999999996</v>
      </c>
      <c r="O5217" s="42">
        <v>0</v>
      </c>
      <c r="P5217" s="45">
        <v>0.13</v>
      </c>
      <c r="Q5217" s="42">
        <v>0</v>
      </c>
      <c r="R5217" s="42">
        <v>0</v>
      </c>
      <c r="S5217" s="42">
        <f>N5217-R5217</f>
        <v>27407.569999999996</v>
      </c>
      <c r="T5217" s="38">
        <v>2102</v>
      </c>
      <c r="U5217" s="14">
        <f>S5217/H5217</f>
        <v>0.49333622053310233</v>
      </c>
      <c r="V5217" s="19"/>
      <c r="W5217" s="19"/>
      <c r="X5217" s="37" t="s">
        <v>3462</v>
      </c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</row>
    <row r="5218" spans="1:37" ht="16.5" customHeight="1">
      <c r="A5218" s="38">
        <v>60</v>
      </c>
      <c r="B5218" s="39">
        <v>10701</v>
      </c>
      <c r="C5218" s="38">
        <v>10275957</v>
      </c>
      <c r="D5218" s="40" t="s">
        <v>44</v>
      </c>
      <c r="E5218" s="38">
        <v>3</v>
      </c>
      <c r="F5218" s="38">
        <v>120</v>
      </c>
      <c r="G5218" s="38" t="s">
        <v>21</v>
      </c>
      <c r="H5218" s="42">
        <v>17948.73</v>
      </c>
      <c r="I5218" s="57"/>
      <c r="J5218" s="44">
        <v>43249</v>
      </c>
      <c r="K5218" s="42">
        <v>0</v>
      </c>
      <c r="L5218" s="42">
        <v>9093.8700000000008</v>
      </c>
      <c r="M5218" s="44">
        <v>45199</v>
      </c>
      <c r="N5218" s="42">
        <v>8854.86</v>
      </c>
      <c r="O5218" s="42">
        <v>0</v>
      </c>
      <c r="P5218" s="45">
        <v>0.13</v>
      </c>
      <c r="Q5218" s="42">
        <v>0</v>
      </c>
      <c r="R5218" s="42">
        <v>0</v>
      </c>
      <c r="S5218" s="42">
        <v>8854.86</v>
      </c>
      <c r="T5218" s="38">
        <v>5000</v>
      </c>
      <c r="U5218" s="14">
        <f>S5218/H5218</f>
        <v>0.49334186875617386</v>
      </c>
      <c r="V5218" s="19"/>
      <c r="W5218" s="19"/>
      <c r="X5218" s="37" t="s">
        <v>3455</v>
      </c>
    </row>
    <row r="5219" spans="1:37" ht="16.5" customHeight="1">
      <c r="A5219" s="38">
        <v>544</v>
      </c>
      <c r="B5219" s="39">
        <v>10736</v>
      </c>
      <c r="C5219" s="38">
        <v>10337852</v>
      </c>
      <c r="D5219" s="40" t="s">
        <v>767</v>
      </c>
      <c r="E5219" s="38">
        <v>3</v>
      </c>
      <c r="F5219" s="38">
        <v>46</v>
      </c>
      <c r="G5219" s="38" t="s">
        <v>36</v>
      </c>
      <c r="H5219" s="42">
        <v>4717.8500000000004</v>
      </c>
      <c r="I5219" s="55"/>
      <c r="J5219" s="44">
        <v>44469</v>
      </c>
      <c r="K5219" s="42">
        <v>102.56</v>
      </c>
      <c r="L5219" s="42">
        <v>2153.7800000000002</v>
      </c>
      <c r="M5219" s="44">
        <v>45138</v>
      </c>
      <c r="N5219" s="42">
        <f>H5219-K5219-L5219</f>
        <v>2461.5099999999998</v>
      </c>
      <c r="O5219" s="42">
        <v>150</v>
      </c>
      <c r="P5219" s="45">
        <v>0.13</v>
      </c>
      <c r="Q5219" s="42">
        <v>17.260000000000002</v>
      </c>
      <c r="R5219" s="42">
        <v>132.74</v>
      </c>
      <c r="S5219" s="42">
        <v>2328.77</v>
      </c>
      <c r="T5219" s="38">
        <v>5000</v>
      </c>
      <c r="U5219" s="14">
        <f>S5219/H5219</f>
        <v>0.49360831734794447</v>
      </c>
      <c r="V5219" s="19"/>
      <c r="W5219" s="19"/>
      <c r="X5219" s="37" t="s">
        <v>3461</v>
      </c>
    </row>
    <row r="5220" spans="1:37" ht="16.5" customHeight="1">
      <c r="A5220" s="38">
        <v>6</v>
      </c>
      <c r="B5220" s="39">
        <v>10878</v>
      </c>
      <c r="C5220" s="38">
        <v>10331450</v>
      </c>
      <c r="D5220" s="40" t="s">
        <v>2161</v>
      </c>
      <c r="E5220" s="38">
        <v>1</v>
      </c>
      <c r="F5220" s="38">
        <v>48</v>
      </c>
      <c r="G5220" s="38" t="s">
        <v>23</v>
      </c>
      <c r="H5220" s="42">
        <v>1695.25</v>
      </c>
      <c r="I5220" s="2"/>
      <c r="J5220" s="44">
        <v>44377</v>
      </c>
      <c r="K5220" s="42">
        <v>0</v>
      </c>
      <c r="L5220" s="42">
        <v>812.31</v>
      </c>
      <c r="M5220" s="44">
        <v>45077</v>
      </c>
      <c r="N5220" s="42">
        <f>H5220-K5220-L5220</f>
        <v>882.94</v>
      </c>
      <c r="O5220" s="42">
        <v>50</v>
      </c>
      <c r="P5220" s="45">
        <v>0.13</v>
      </c>
      <c r="Q5220" s="42">
        <v>5.75</v>
      </c>
      <c r="R5220" s="42">
        <v>44.25</v>
      </c>
      <c r="S5220" s="42">
        <v>838.69</v>
      </c>
      <c r="T5220" s="38">
        <v>5000</v>
      </c>
      <c r="U5220" s="14">
        <f>S5220/H5220</f>
        <v>0.49472939094528834</v>
      </c>
      <c r="V5220" s="19"/>
      <c r="W5220" s="19"/>
      <c r="X5220" s="37" t="s">
        <v>3475</v>
      </c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</row>
    <row r="5221" spans="1:37" ht="16.5" customHeight="1">
      <c r="A5221" s="38">
        <v>94</v>
      </c>
      <c r="B5221" s="39">
        <v>10704</v>
      </c>
      <c r="C5221" s="38">
        <v>10325182</v>
      </c>
      <c r="D5221" s="40" t="s">
        <v>85</v>
      </c>
      <c r="E5221" s="38">
        <v>1</v>
      </c>
      <c r="F5221" s="38">
        <v>60</v>
      </c>
      <c r="G5221" s="38" t="s">
        <v>23</v>
      </c>
      <c r="H5221" s="42">
        <v>2345.13</v>
      </c>
      <c r="I5221" s="57"/>
      <c r="J5221" s="44">
        <v>44286</v>
      </c>
      <c r="K5221" s="42">
        <v>39.08</v>
      </c>
      <c r="L5221" s="42">
        <v>1133.55</v>
      </c>
      <c r="M5221" s="44">
        <v>45199</v>
      </c>
      <c r="N5221" s="42">
        <v>1172.5</v>
      </c>
      <c r="O5221" s="42">
        <v>10</v>
      </c>
      <c r="P5221" s="45">
        <v>0.13</v>
      </c>
      <c r="Q5221" s="42">
        <v>1.1499999999999999</v>
      </c>
      <c r="R5221" s="42">
        <v>8.85</v>
      </c>
      <c r="S5221" s="42">
        <v>1163.6500000000001</v>
      </c>
      <c r="T5221" s="38">
        <v>5000</v>
      </c>
      <c r="U5221" s="14">
        <f>S5221/H5221</f>
        <v>0.49619850498693036</v>
      </c>
      <c r="V5221" s="19"/>
      <c r="W5221" s="19"/>
      <c r="X5221" s="37" t="s">
        <v>3455</v>
      </c>
    </row>
    <row r="5222" spans="1:37" ht="16.5" customHeight="1">
      <c r="A5222" s="38">
        <v>295</v>
      </c>
      <c r="B5222" s="39">
        <v>10736</v>
      </c>
      <c r="C5222" s="38">
        <v>10284009</v>
      </c>
      <c r="D5222" s="40" t="s">
        <v>1263</v>
      </c>
      <c r="E5222" s="38">
        <v>1</v>
      </c>
      <c r="F5222" s="38">
        <v>360</v>
      </c>
      <c r="G5222" s="38" t="s">
        <v>727</v>
      </c>
      <c r="H5222" s="42">
        <v>93305.09</v>
      </c>
      <c r="I5222" s="55"/>
      <c r="J5222" s="44">
        <v>39814</v>
      </c>
      <c r="K5222" s="42">
        <v>0</v>
      </c>
      <c r="L5222" s="42">
        <v>42842.52</v>
      </c>
      <c r="M5222" s="44">
        <v>45138</v>
      </c>
      <c r="N5222" s="42">
        <f>H5222-K5222-L5222</f>
        <v>50462.57</v>
      </c>
      <c r="O5222" s="42">
        <v>4500</v>
      </c>
      <c r="P5222" s="45">
        <v>0.13</v>
      </c>
      <c r="Q5222" s="42">
        <v>517.70000000000005</v>
      </c>
      <c r="R5222" s="42">
        <v>3982.3</v>
      </c>
      <c r="S5222" s="42">
        <v>46480.27</v>
      </c>
      <c r="T5222" s="38">
        <v>5000</v>
      </c>
      <c r="U5222" s="14">
        <f>S5222/H5222</f>
        <v>0.49815363770615301</v>
      </c>
      <c r="V5222" s="19"/>
      <c r="W5222" s="19"/>
      <c r="X5222" s="37" t="s">
        <v>3461</v>
      </c>
    </row>
    <row r="5223" spans="1:37" ht="16.5" customHeight="1">
      <c r="A5223" s="38">
        <v>380</v>
      </c>
      <c r="B5223" s="39">
        <v>10741</v>
      </c>
      <c r="C5223" s="38">
        <v>10326104</v>
      </c>
      <c r="D5223" s="40" t="s">
        <v>510</v>
      </c>
      <c r="E5223" s="58">
        <v>1</v>
      </c>
      <c r="F5223" s="38">
        <v>60</v>
      </c>
      <c r="G5223" s="38" t="s">
        <v>266</v>
      </c>
      <c r="H5223" s="42">
        <v>13310.11</v>
      </c>
      <c r="I5223" s="57"/>
      <c r="J5223" s="44">
        <v>44286</v>
      </c>
      <c r="K5223" s="42">
        <v>221.84</v>
      </c>
      <c r="L5223" s="42">
        <v>6433.3</v>
      </c>
      <c r="M5223" s="44">
        <v>45199</v>
      </c>
      <c r="N5223" s="42">
        <f>H5223-K5223-L5223</f>
        <v>6654.97</v>
      </c>
      <c r="O5223" s="42">
        <v>0</v>
      </c>
      <c r="P5223" s="45">
        <v>0.13</v>
      </c>
      <c r="Q5223" s="42">
        <v>0</v>
      </c>
      <c r="R5223" s="42">
        <v>0</v>
      </c>
      <c r="S5223" s="42">
        <v>6654.97</v>
      </c>
      <c r="T5223" s="38">
        <v>2506</v>
      </c>
      <c r="U5223" s="14">
        <f>S5223/H5223</f>
        <v>0.49999361387697022</v>
      </c>
      <c r="V5223" s="19"/>
      <c r="W5223" s="19"/>
      <c r="X5223" s="37" t="s">
        <v>3462</v>
      </c>
    </row>
    <row r="5224" spans="1:37" ht="16.5" customHeight="1">
      <c r="A5224" s="38">
        <v>49</v>
      </c>
      <c r="B5224" s="39">
        <v>10700</v>
      </c>
      <c r="C5224" s="38">
        <v>10348386</v>
      </c>
      <c r="D5224" s="40" t="s">
        <v>34</v>
      </c>
      <c r="E5224" s="38">
        <v>2</v>
      </c>
      <c r="F5224" s="38">
        <v>36</v>
      </c>
      <c r="G5224" s="38" t="s">
        <v>33</v>
      </c>
      <c r="H5224" s="42">
        <v>4355.13</v>
      </c>
      <c r="I5224" s="57"/>
      <c r="J5224" s="44">
        <v>44651</v>
      </c>
      <c r="K5224" s="42">
        <v>120.98</v>
      </c>
      <c r="L5224" s="42">
        <v>2056.59</v>
      </c>
      <c r="M5224" s="44">
        <v>45199</v>
      </c>
      <c r="N5224" s="42">
        <v>2177.56</v>
      </c>
      <c r="O5224" s="42">
        <v>0</v>
      </c>
      <c r="P5224" s="45">
        <v>0.13</v>
      </c>
      <c r="Q5224" s="42">
        <v>0</v>
      </c>
      <c r="R5224" s="42">
        <v>0</v>
      </c>
      <c r="S5224" s="42">
        <v>2177.56</v>
      </c>
      <c r="T5224" s="38">
        <v>2506</v>
      </c>
      <c r="U5224" s="14">
        <f>S5224/H5224</f>
        <v>0.49999885192864507</v>
      </c>
      <c r="V5224" s="19"/>
      <c r="W5224" s="19"/>
      <c r="X5224" s="37" t="s">
        <v>3455</v>
      </c>
    </row>
    <row r="5225" spans="1:37" ht="16.5" customHeight="1">
      <c r="A5225" s="38">
        <v>260</v>
      </c>
      <c r="B5225" s="39">
        <v>10736</v>
      </c>
      <c r="C5225" s="38">
        <v>10344508</v>
      </c>
      <c r="D5225" s="40" t="s">
        <v>1999</v>
      </c>
      <c r="E5225" s="38">
        <v>1</v>
      </c>
      <c r="F5225" s="50">
        <v>36</v>
      </c>
      <c r="G5225" s="51" t="s">
        <v>33</v>
      </c>
      <c r="H5225" s="42">
        <v>56184.06</v>
      </c>
      <c r="I5225" s="49"/>
      <c r="J5225" s="44">
        <v>44561</v>
      </c>
      <c r="K5225" s="42">
        <v>1560.67</v>
      </c>
      <c r="L5225" s="42">
        <v>26531.37</v>
      </c>
      <c r="M5225" s="44">
        <v>45107</v>
      </c>
      <c r="N5225" s="42">
        <f>H5225-K5225-L5225</f>
        <v>28092.02</v>
      </c>
      <c r="O5225" s="42">
        <v>0</v>
      </c>
      <c r="P5225" s="45">
        <v>0.13</v>
      </c>
      <c r="Q5225" s="42">
        <v>0</v>
      </c>
      <c r="R5225" s="42">
        <v>0</v>
      </c>
      <c r="S5225" s="42">
        <f>N5225-R5225</f>
        <v>28092.02</v>
      </c>
      <c r="T5225" s="38">
        <v>2506</v>
      </c>
      <c r="U5225" s="14">
        <f>S5225/H5225</f>
        <v>0.49999982201357468</v>
      </c>
      <c r="V5225" s="19"/>
      <c r="W5225" s="19"/>
      <c r="X5225" s="37" t="s">
        <v>3461</v>
      </c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</row>
    <row r="5226" spans="1:37" ht="16.5" customHeight="1">
      <c r="A5226" s="38">
        <v>8</v>
      </c>
      <c r="B5226" s="39">
        <v>10877</v>
      </c>
      <c r="C5226" s="38">
        <v>10340530</v>
      </c>
      <c r="D5226" s="40" t="s">
        <v>2410</v>
      </c>
      <c r="E5226" s="46">
        <v>0.26</v>
      </c>
      <c r="F5226" s="38">
        <v>36</v>
      </c>
      <c r="G5226" s="38" t="s">
        <v>33</v>
      </c>
      <c r="H5226" s="42">
        <v>5222.12</v>
      </c>
      <c r="I5226" s="2"/>
      <c r="J5226" s="44">
        <v>44500</v>
      </c>
      <c r="K5226" s="42">
        <v>145.06</v>
      </c>
      <c r="L5226" s="42">
        <v>2466</v>
      </c>
      <c r="M5226" s="44">
        <v>45046</v>
      </c>
      <c r="N5226" s="42">
        <f>H5226-K5226-L5226</f>
        <v>2611.0599999999995</v>
      </c>
      <c r="O5226" s="42">
        <v>0</v>
      </c>
      <c r="P5226" s="45">
        <v>0.13</v>
      </c>
      <c r="Q5226" s="42">
        <v>0</v>
      </c>
      <c r="R5226" s="42">
        <v>0</v>
      </c>
      <c r="S5226" s="42">
        <f>N5226-R5226</f>
        <v>2611.0599999999995</v>
      </c>
      <c r="T5226" s="38">
        <v>5000</v>
      </c>
      <c r="U5226" s="14">
        <f>S5226/H5226</f>
        <v>0.49999999999999989</v>
      </c>
      <c r="V5226" s="19"/>
      <c r="W5226" s="19"/>
      <c r="X5226" s="37" t="s">
        <v>3462</v>
      </c>
    </row>
    <row r="5227" spans="1:37" ht="16.5" customHeight="1">
      <c r="A5227" s="38">
        <v>2</v>
      </c>
      <c r="B5227" s="39">
        <v>10876</v>
      </c>
      <c r="C5227" s="38">
        <v>10322411</v>
      </c>
      <c r="D5227" s="40" t="s">
        <v>229</v>
      </c>
      <c r="E5227" s="38">
        <v>1</v>
      </c>
      <c r="F5227" s="38">
        <v>56</v>
      </c>
      <c r="G5227" s="38" t="s">
        <v>23</v>
      </c>
      <c r="H5227" s="42">
        <v>1744.78</v>
      </c>
      <c r="I5227" s="2"/>
      <c r="J5227" s="44">
        <v>44165</v>
      </c>
      <c r="K5227" s="42">
        <v>31.156839999999999</v>
      </c>
      <c r="L5227" s="42">
        <v>841.23</v>
      </c>
      <c r="M5227" s="44">
        <v>45016</v>
      </c>
      <c r="N5227" s="42">
        <f>H5227-K5227-L5227</f>
        <v>872.39315999999985</v>
      </c>
      <c r="O5227" s="42">
        <v>0</v>
      </c>
      <c r="P5227" s="45">
        <v>0.13</v>
      </c>
      <c r="Q5227" s="42">
        <v>0</v>
      </c>
      <c r="R5227" s="42">
        <v>0</v>
      </c>
      <c r="S5227" s="42">
        <v>872.39</v>
      </c>
      <c r="T5227" s="38">
        <v>5000</v>
      </c>
      <c r="U5227" s="14">
        <f>S5227/H5227</f>
        <v>0.5</v>
      </c>
      <c r="V5227" s="19"/>
      <c r="W5227" s="19"/>
      <c r="X5227" s="37" t="s">
        <v>3476</v>
      </c>
    </row>
    <row r="5228" spans="1:37" ht="16.5" customHeight="1">
      <c r="A5228" s="38">
        <v>379</v>
      </c>
      <c r="B5228" s="39">
        <v>10741</v>
      </c>
      <c r="C5228" s="38">
        <v>10326103</v>
      </c>
      <c r="D5228" s="40" t="s">
        <v>509</v>
      </c>
      <c r="E5228" s="58">
        <v>1</v>
      </c>
      <c r="F5228" s="38">
        <v>60</v>
      </c>
      <c r="G5228" s="38" t="s">
        <v>36</v>
      </c>
      <c r="H5228" s="42">
        <v>590122.93999999994</v>
      </c>
      <c r="I5228" s="57"/>
      <c r="J5228" s="44">
        <v>44286</v>
      </c>
      <c r="K5228" s="42">
        <v>9835.3799999999992</v>
      </c>
      <c r="L5228" s="42">
        <v>285226.03999999998</v>
      </c>
      <c r="M5228" s="44">
        <v>45199</v>
      </c>
      <c r="N5228" s="42">
        <f>H5228-K5228-L5228</f>
        <v>295061.51999999996</v>
      </c>
      <c r="O5228" s="42">
        <v>0</v>
      </c>
      <c r="P5228" s="45">
        <v>0.13</v>
      </c>
      <c r="Q5228" s="42">
        <v>0</v>
      </c>
      <c r="R5228" s="42">
        <v>0</v>
      </c>
      <c r="S5228" s="42">
        <v>295061.52</v>
      </c>
      <c r="T5228" s="38">
        <v>5000</v>
      </c>
      <c r="U5228" s="14">
        <f>S5228/H5228</f>
        <v>0.50000008472810775</v>
      </c>
      <c r="V5228" s="19"/>
      <c r="W5228" s="19"/>
      <c r="X5228" s="37" t="s">
        <v>3462</v>
      </c>
    </row>
    <row r="5229" spans="1:37" ht="16.5" customHeight="1">
      <c r="A5229" s="38">
        <v>378</v>
      </c>
      <c r="B5229" s="39">
        <v>10741</v>
      </c>
      <c r="C5229" s="38">
        <v>10326099</v>
      </c>
      <c r="D5229" s="40" t="s">
        <v>508</v>
      </c>
      <c r="E5229" s="58">
        <v>1</v>
      </c>
      <c r="F5229" s="38">
        <v>60</v>
      </c>
      <c r="G5229" s="38" t="s">
        <v>266</v>
      </c>
      <c r="H5229" s="42">
        <v>69952.88</v>
      </c>
      <c r="I5229" s="57"/>
      <c r="J5229" s="44">
        <v>44286</v>
      </c>
      <c r="K5229" s="42">
        <v>1165.8800000000001</v>
      </c>
      <c r="L5229" s="42">
        <v>33810.53</v>
      </c>
      <c r="M5229" s="44">
        <v>45199</v>
      </c>
      <c r="N5229" s="42">
        <f>H5229-K5229-L5229</f>
        <v>34976.47</v>
      </c>
      <c r="O5229" s="42">
        <v>0</v>
      </c>
      <c r="P5229" s="45">
        <v>0.13</v>
      </c>
      <c r="Q5229" s="42">
        <v>0</v>
      </c>
      <c r="R5229" s="42">
        <v>0</v>
      </c>
      <c r="S5229" s="42">
        <v>34976.47</v>
      </c>
      <c r="T5229" s="38">
        <v>5000</v>
      </c>
      <c r="U5229" s="14">
        <f>S5229/H5229</f>
        <v>0.50000042886011264</v>
      </c>
      <c r="V5229" s="19"/>
      <c r="W5229" s="19"/>
      <c r="X5229" s="37" t="s">
        <v>3462</v>
      </c>
    </row>
    <row r="5230" spans="1:37" ht="16.5" customHeight="1">
      <c r="A5230" s="38">
        <v>276</v>
      </c>
      <c r="B5230" s="39">
        <v>10741</v>
      </c>
      <c r="C5230" s="38">
        <v>10324830</v>
      </c>
      <c r="D5230" s="40" t="s">
        <v>1544</v>
      </c>
      <c r="E5230" s="38">
        <v>2</v>
      </c>
      <c r="F5230" s="38">
        <v>60</v>
      </c>
      <c r="G5230" s="38" t="s">
        <v>36</v>
      </c>
      <c r="H5230" s="42">
        <v>16135.38</v>
      </c>
      <c r="I5230" s="55"/>
      <c r="J5230" s="44">
        <v>44227</v>
      </c>
      <c r="K5230" s="42">
        <v>268.92</v>
      </c>
      <c r="L5230" s="42">
        <v>7798.71</v>
      </c>
      <c r="M5230" s="44">
        <v>45138</v>
      </c>
      <c r="N5230" s="42">
        <f>H5230-K5230-L5230</f>
        <v>8067.7499999999991</v>
      </c>
      <c r="O5230" s="42">
        <v>0</v>
      </c>
      <c r="P5230" s="45">
        <v>0.13</v>
      </c>
      <c r="Q5230" s="42">
        <v>0</v>
      </c>
      <c r="R5230" s="42">
        <v>0</v>
      </c>
      <c r="S5230" s="42">
        <f>N5230-R5230</f>
        <v>8067.7499999999991</v>
      </c>
      <c r="T5230" s="38">
        <v>5000</v>
      </c>
      <c r="U5230" s="14">
        <f>S5230/H5230</f>
        <v>0.50000371853653269</v>
      </c>
      <c r="V5230" s="19"/>
      <c r="W5230" s="19"/>
      <c r="X5230" s="37" t="s">
        <v>3462</v>
      </c>
    </row>
    <row r="5231" spans="1:37" ht="16.5" customHeight="1">
      <c r="A5231" s="38">
        <v>84</v>
      </c>
      <c r="B5231" s="39">
        <v>10878</v>
      </c>
      <c r="C5231" s="38">
        <v>10342408</v>
      </c>
      <c r="D5231" s="40" t="s">
        <v>799</v>
      </c>
      <c r="E5231" s="38">
        <v>1</v>
      </c>
      <c r="F5231" s="38">
        <v>44</v>
      </c>
      <c r="G5231" s="38" t="s">
        <v>23</v>
      </c>
      <c r="H5231" s="42">
        <v>2431.02</v>
      </c>
      <c r="I5231" s="57"/>
      <c r="J5231" s="44">
        <v>44530</v>
      </c>
      <c r="K5231" s="42">
        <v>55.25</v>
      </c>
      <c r="L5231" s="42">
        <v>1160.25</v>
      </c>
      <c r="M5231" s="44">
        <v>45199</v>
      </c>
      <c r="N5231" s="42">
        <v>1215.52</v>
      </c>
      <c r="O5231" s="42">
        <v>0</v>
      </c>
      <c r="P5231" s="45">
        <v>0.13</v>
      </c>
      <c r="Q5231" s="42">
        <v>0</v>
      </c>
      <c r="R5231" s="42">
        <v>0</v>
      </c>
      <c r="S5231" s="42">
        <v>1215.52</v>
      </c>
      <c r="T5231" s="38">
        <v>5000</v>
      </c>
      <c r="U5231" s="14">
        <f>S5231/H5231</f>
        <v>0.50000411349968321</v>
      </c>
      <c r="V5231" s="19"/>
      <c r="W5231" s="19"/>
      <c r="X5231" s="37" t="s">
        <v>3475</v>
      </c>
    </row>
    <row r="5232" spans="1:37" ht="16.5" customHeight="1">
      <c r="A5232" s="38">
        <v>150</v>
      </c>
      <c r="B5232" s="39">
        <v>10743</v>
      </c>
      <c r="C5232" s="38">
        <v>10324927</v>
      </c>
      <c r="D5232" s="40" t="s">
        <v>956</v>
      </c>
      <c r="E5232" s="38">
        <v>1</v>
      </c>
      <c r="F5232" s="38">
        <v>60</v>
      </c>
      <c r="G5232" s="38" t="s">
        <v>36</v>
      </c>
      <c r="H5232" s="42">
        <v>2577.7800000000002</v>
      </c>
      <c r="I5232" s="56"/>
      <c r="J5232" s="44">
        <v>44255</v>
      </c>
      <c r="K5232" s="42">
        <v>42.96</v>
      </c>
      <c r="L5232" s="42">
        <v>1245.8699999999999</v>
      </c>
      <c r="M5232" s="44">
        <v>45169</v>
      </c>
      <c r="N5232" s="42">
        <f>H5232-K5232-L5232</f>
        <v>1288.9500000000003</v>
      </c>
      <c r="O5232" s="42">
        <v>0</v>
      </c>
      <c r="P5232" s="45">
        <v>0.13</v>
      </c>
      <c r="Q5232" s="42">
        <v>0</v>
      </c>
      <c r="R5232" s="42">
        <v>0</v>
      </c>
      <c r="S5232" s="42">
        <f>N5232-R5232</f>
        <v>1288.9500000000003</v>
      </c>
      <c r="T5232" s="38">
        <v>5000</v>
      </c>
      <c r="U5232" s="14">
        <f>S5232/H5232</f>
        <v>0.50002327584200368</v>
      </c>
      <c r="V5232" s="19"/>
      <c r="W5232" s="19"/>
      <c r="X5232" s="37" t="s">
        <v>3463</v>
      </c>
    </row>
    <row r="5233" spans="1:37" ht="16.5" customHeight="1">
      <c r="A5233" s="38">
        <v>335</v>
      </c>
      <c r="B5233" s="39">
        <v>10729</v>
      </c>
      <c r="C5233" s="38">
        <v>10292917</v>
      </c>
      <c r="D5233" s="40" t="s">
        <v>425</v>
      </c>
      <c r="E5233" s="58">
        <v>1</v>
      </c>
      <c r="F5233" s="38">
        <v>120</v>
      </c>
      <c r="G5233" s="38" t="s">
        <v>21</v>
      </c>
      <c r="H5233" s="42">
        <v>97902.05</v>
      </c>
      <c r="I5233" s="37"/>
      <c r="J5233" s="44">
        <v>43343</v>
      </c>
      <c r="K5233" s="42">
        <v>0</v>
      </c>
      <c r="L5233" s="42">
        <v>48828.7</v>
      </c>
      <c r="M5233" s="44">
        <v>45259</v>
      </c>
      <c r="N5233" s="42">
        <v>49073.35</v>
      </c>
      <c r="O5233" s="42">
        <v>0</v>
      </c>
      <c r="P5233" s="45">
        <f>IF(J5233&lt;DATEVALUE("2009-1-1"),3%,13%)</f>
        <v>0.13</v>
      </c>
      <c r="Q5233" s="42">
        <f>IF(P5233=13%,ROUND(O5233/(1+P5233)*P5233,2),ROUND(O5233/(1+0.03)*0.02,2))</f>
        <v>0</v>
      </c>
      <c r="R5233" s="42">
        <f>O5233-Q5233</f>
        <v>0</v>
      </c>
      <c r="S5233" s="42">
        <f>N5233-R5233</f>
        <v>49073.35</v>
      </c>
      <c r="T5233" s="38">
        <v>2001</v>
      </c>
      <c r="U5233" s="14">
        <f>S5233/H5233</f>
        <v>0.50124946311134444</v>
      </c>
      <c r="V5233" s="19"/>
      <c r="W5233" s="19"/>
      <c r="X5233" s="37" t="s">
        <v>3459</v>
      </c>
    </row>
    <row r="5234" spans="1:37" ht="16.5" customHeight="1">
      <c r="A5234" s="38">
        <v>864</v>
      </c>
      <c r="B5234" s="39">
        <v>10729</v>
      </c>
      <c r="C5234" s="38">
        <v>10292914</v>
      </c>
      <c r="D5234" s="40" t="s">
        <v>3371</v>
      </c>
      <c r="E5234" s="58">
        <v>1</v>
      </c>
      <c r="F5234" s="38">
        <v>120</v>
      </c>
      <c r="G5234" s="38" t="s">
        <v>262</v>
      </c>
      <c r="H5234" s="42">
        <v>343798.55</v>
      </c>
      <c r="I5234" s="37"/>
      <c r="J5234" s="44">
        <v>43343</v>
      </c>
      <c r="K5234" s="42">
        <v>0</v>
      </c>
      <c r="L5234" s="42">
        <v>171469.6</v>
      </c>
      <c r="M5234" s="44">
        <v>45259</v>
      </c>
      <c r="N5234" s="42">
        <v>172328.95</v>
      </c>
      <c r="O5234" s="42">
        <v>0</v>
      </c>
      <c r="P5234" s="45">
        <f>IF(J5234&lt;DATEVALUE("2009-1-1"),3%,13%)</f>
        <v>0.13</v>
      </c>
      <c r="Q5234" s="42">
        <f>IF(P5234=13%,ROUND(O5234/(1+P5234)*P5234,2),ROUND(O5234/(1+0.03)*0.02,2))</f>
        <v>0</v>
      </c>
      <c r="R5234" s="42">
        <f>O5234-Q5234</f>
        <v>0</v>
      </c>
      <c r="S5234" s="42">
        <f>N5234-R5234</f>
        <v>172328.95</v>
      </c>
      <c r="T5234" s="38">
        <v>5000</v>
      </c>
      <c r="U5234" s="14">
        <f>S5234/H5234</f>
        <v>0.50124978712097545</v>
      </c>
      <c r="V5234" s="19"/>
      <c r="W5234" s="19"/>
      <c r="X5234" s="37" t="s">
        <v>3459</v>
      </c>
    </row>
    <row r="5235" spans="1:37" ht="16.5" customHeight="1">
      <c r="A5235" s="38">
        <v>435</v>
      </c>
      <c r="B5235" s="39">
        <v>10729</v>
      </c>
      <c r="C5235" s="38">
        <v>10292916</v>
      </c>
      <c r="D5235" s="40" t="s">
        <v>425</v>
      </c>
      <c r="E5235" s="58">
        <v>1</v>
      </c>
      <c r="F5235" s="38">
        <v>120</v>
      </c>
      <c r="G5235" s="38" t="s">
        <v>21</v>
      </c>
      <c r="H5235" s="42">
        <v>88331.45</v>
      </c>
      <c r="I5235" s="37"/>
      <c r="J5235" s="44">
        <v>43343</v>
      </c>
      <c r="K5235" s="42">
        <v>0</v>
      </c>
      <c r="L5235" s="42">
        <v>44055.27</v>
      </c>
      <c r="M5235" s="44">
        <v>45259</v>
      </c>
      <c r="N5235" s="42">
        <v>44276.18</v>
      </c>
      <c r="O5235" s="42">
        <v>0</v>
      </c>
      <c r="P5235" s="45">
        <f>IF(J5235&lt;DATEVALUE("2009-1-1"),3%,13%)</f>
        <v>0.13</v>
      </c>
      <c r="Q5235" s="42">
        <f>IF(P5235=13%,ROUND(O5235/(1+P5235)*P5235,2),ROUND(O5235/(1+0.03)*0.02,2))</f>
        <v>0</v>
      </c>
      <c r="R5235" s="42">
        <f>O5235-Q5235</f>
        <v>0</v>
      </c>
      <c r="S5235" s="42">
        <f>N5235-R5235</f>
        <v>44276.18</v>
      </c>
      <c r="T5235" s="38">
        <v>5000</v>
      </c>
      <c r="U5235" s="14">
        <f>S5235/H5235</f>
        <v>0.50125046062302836</v>
      </c>
      <c r="V5235" s="19"/>
      <c r="W5235" s="19"/>
      <c r="X5235" s="37" t="s">
        <v>3459</v>
      </c>
    </row>
    <row r="5236" spans="1:37" ht="16.5" customHeight="1">
      <c r="A5236" s="38">
        <v>117</v>
      </c>
      <c r="B5236" s="39">
        <v>10755</v>
      </c>
      <c r="C5236" s="38">
        <v>10286650</v>
      </c>
      <c r="D5236" s="40" t="s">
        <v>1911</v>
      </c>
      <c r="E5236" s="58">
        <v>1</v>
      </c>
      <c r="F5236" s="38">
        <v>120</v>
      </c>
      <c r="G5236" s="38" t="s">
        <v>21</v>
      </c>
      <c r="H5236" s="42">
        <v>18555.13</v>
      </c>
      <c r="I5236" s="37"/>
      <c r="J5236" s="44">
        <v>43311</v>
      </c>
      <c r="K5236" s="42">
        <v>0</v>
      </c>
      <c r="L5236" s="42">
        <v>9254.19</v>
      </c>
      <c r="M5236" s="44">
        <v>45219</v>
      </c>
      <c r="N5236" s="42">
        <v>9300.94</v>
      </c>
      <c r="O5236" s="42">
        <v>0</v>
      </c>
      <c r="P5236" s="45">
        <f>IF(J5236&lt;DATEVALUE("2009-1-1"),3%,13%)</f>
        <v>0.13</v>
      </c>
      <c r="Q5236" s="42">
        <f>IF(P5236=13%,ROUND(O5236/(1+P5236)*P5236,2),ROUND(O5236/(1+0.03)*0.02,2))</f>
        <v>0</v>
      </c>
      <c r="R5236" s="42">
        <f>O5236-Q5236</f>
        <v>0</v>
      </c>
      <c r="S5236" s="42">
        <f>N5236-R5236</f>
        <v>9300.94</v>
      </c>
      <c r="T5236" s="38">
        <v>2506</v>
      </c>
      <c r="U5236" s="14">
        <f>S5236/H5236</f>
        <v>0.5012597594304109</v>
      </c>
      <c r="V5236" s="19"/>
      <c r="W5236" s="19"/>
      <c r="X5236" s="37" t="s">
        <v>3464</v>
      </c>
    </row>
    <row r="5237" spans="1:37" ht="16.5" customHeight="1">
      <c r="A5237" s="38">
        <v>609</v>
      </c>
      <c r="B5237" s="39">
        <v>10736</v>
      </c>
      <c r="C5237" s="38">
        <v>10284404</v>
      </c>
      <c r="D5237" s="40" t="s">
        <v>1499</v>
      </c>
      <c r="E5237" s="38">
        <v>1</v>
      </c>
      <c r="F5237" s="38">
        <v>120</v>
      </c>
      <c r="G5237" s="38" t="s">
        <v>262</v>
      </c>
      <c r="H5237" s="42">
        <v>128085.47</v>
      </c>
      <c r="I5237" s="55"/>
      <c r="J5237" s="44">
        <v>43343</v>
      </c>
      <c r="K5237" s="42">
        <v>0</v>
      </c>
      <c r="L5237" s="42">
        <v>59826.559999999998</v>
      </c>
      <c r="M5237" s="44">
        <v>45138</v>
      </c>
      <c r="N5237" s="42">
        <f>H5237-K5237-L5237</f>
        <v>68258.91</v>
      </c>
      <c r="O5237" s="42">
        <v>4500</v>
      </c>
      <c r="P5237" s="45">
        <v>0.13</v>
      </c>
      <c r="Q5237" s="42">
        <v>517.70000000000005</v>
      </c>
      <c r="R5237" s="42">
        <v>3982.3</v>
      </c>
      <c r="S5237" s="42">
        <v>64276.61</v>
      </c>
      <c r="T5237" s="38">
        <v>5000</v>
      </c>
      <c r="U5237" s="14">
        <f>S5237/H5237</f>
        <v>0.50182592920180569</v>
      </c>
      <c r="V5237" s="19"/>
      <c r="W5237" s="19"/>
      <c r="X5237" s="37" t="s">
        <v>3461</v>
      </c>
    </row>
    <row r="5238" spans="1:37" ht="16.5" customHeight="1">
      <c r="A5238" s="38">
        <v>89</v>
      </c>
      <c r="B5238" s="39">
        <v>10800</v>
      </c>
      <c r="C5238" s="38">
        <v>10315380</v>
      </c>
      <c r="D5238" s="40" t="s">
        <v>2651</v>
      </c>
      <c r="E5238" s="38">
        <v>1</v>
      </c>
      <c r="F5238" s="38">
        <v>120</v>
      </c>
      <c r="G5238" s="38" t="s">
        <v>21</v>
      </c>
      <c r="H5238" s="42">
        <v>197039.82</v>
      </c>
      <c r="I5238" s="2"/>
      <c r="J5238" s="44">
        <v>43311</v>
      </c>
      <c r="K5238" s="42">
        <v>0</v>
      </c>
      <c r="L5238" s="42">
        <v>87354.36</v>
      </c>
      <c r="M5238" s="44">
        <v>45016</v>
      </c>
      <c r="N5238" s="42">
        <f>H5238-K5238-L5238</f>
        <v>109685.46</v>
      </c>
      <c r="O5238" s="42">
        <v>11754.24</v>
      </c>
      <c r="P5238" s="45">
        <v>0.13</v>
      </c>
      <c r="Q5238" s="42">
        <v>1352.26</v>
      </c>
      <c r="R5238" s="42">
        <v>10401.98</v>
      </c>
      <c r="S5238" s="42">
        <f>N5238-R5238</f>
        <v>99283.48000000001</v>
      </c>
      <c r="T5238" s="38">
        <v>2505</v>
      </c>
      <c r="U5238" s="14">
        <f>S5238/H5238</f>
        <v>0.50387520654454521</v>
      </c>
      <c r="V5238" s="19"/>
      <c r="W5238" s="19"/>
      <c r="X5238" s="37" t="s">
        <v>3465</v>
      </c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</row>
    <row r="5239" spans="1:37" ht="16.5" customHeight="1">
      <c r="A5239" s="38">
        <v>82</v>
      </c>
      <c r="B5239" s="39">
        <v>10800</v>
      </c>
      <c r="C5239" s="38">
        <v>10315286</v>
      </c>
      <c r="D5239" s="40" t="s">
        <v>2644</v>
      </c>
      <c r="E5239" s="38">
        <v>1</v>
      </c>
      <c r="F5239" s="38">
        <v>120</v>
      </c>
      <c r="G5239" s="38" t="s">
        <v>21</v>
      </c>
      <c r="H5239" s="42">
        <v>166662.47</v>
      </c>
      <c r="I5239" s="2"/>
      <c r="J5239" s="44">
        <v>43311</v>
      </c>
      <c r="K5239" s="42">
        <v>0</v>
      </c>
      <c r="L5239" s="42">
        <v>73886.98</v>
      </c>
      <c r="M5239" s="44">
        <v>45016</v>
      </c>
      <c r="N5239" s="42">
        <f>H5239-K5239-L5239</f>
        <v>92775.49</v>
      </c>
      <c r="O5239" s="42">
        <v>9942.11</v>
      </c>
      <c r="P5239" s="45">
        <v>0.13</v>
      </c>
      <c r="Q5239" s="42">
        <v>1143.79</v>
      </c>
      <c r="R5239" s="42">
        <v>8798.32</v>
      </c>
      <c r="S5239" s="42">
        <f>N5239-R5239</f>
        <v>83977.170000000013</v>
      </c>
      <c r="T5239" s="38">
        <v>2505</v>
      </c>
      <c r="U5239" s="14">
        <f>S5239/H5239</f>
        <v>0.50387570759031719</v>
      </c>
      <c r="V5239" s="19"/>
      <c r="W5239" s="19"/>
      <c r="X5239" s="37" t="s">
        <v>3465</v>
      </c>
    </row>
    <row r="5240" spans="1:37" ht="16.5" customHeight="1">
      <c r="A5240" s="38">
        <v>88</v>
      </c>
      <c r="B5240" s="39">
        <v>10800</v>
      </c>
      <c r="C5240" s="38">
        <v>10315379</v>
      </c>
      <c r="D5240" s="40" t="s">
        <v>2650</v>
      </c>
      <c r="E5240" s="38">
        <v>1</v>
      </c>
      <c r="F5240" s="38">
        <v>120</v>
      </c>
      <c r="G5240" s="38" t="s">
        <v>21</v>
      </c>
      <c r="H5240" s="42">
        <v>182161.74</v>
      </c>
      <c r="I5240" s="2"/>
      <c r="J5240" s="44">
        <v>43311</v>
      </c>
      <c r="K5240" s="42">
        <v>0</v>
      </c>
      <c r="L5240" s="42">
        <v>80758.240000000005</v>
      </c>
      <c r="M5240" s="44">
        <v>45016</v>
      </c>
      <c r="N5240" s="42">
        <f>H5240-K5240-L5240</f>
        <v>101403.49999999999</v>
      </c>
      <c r="O5240" s="42">
        <v>10866.7</v>
      </c>
      <c r="P5240" s="45">
        <v>0.13</v>
      </c>
      <c r="Q5240" s="42">
        <v>1250.1500000000001</v>
      </c>
      <c r="R5240" s="42">
        <v>9616.5499999999993</v>
      </c>
      <c r="S5240" s="42">
        <f>N5240-R5240</f>
        <v>91786.949999999983</v>
      </c>
      <c r="T5240" s="38">
        <v>2505</v>
      </c>
      <c r="U5240" s="14">
        <f>S5240/H5240</f>
        <v>0.50387611580785285</v>
      </c>
      <c r="V5240" s="19"/>
      <c r="W5240" s="19"/>
      <c r="X5240" s="37" t="s">
        <v>3465</v>
      </c>
    </row>
    <row r="5241" spans="1:37" ht="16.5" customHeight="1">
      <c r="A5241" s="38">
        <v>83</v>
      </c>
      <c r="B5241" s="39">
        <v>10800</v>
      </c>
      <c r="C5241" s="38">
        <v>10315293</v>
      </c>
      <c r="D5241" s="40" t="s">
        <v>2645</v>
      </c>
      <c r="E5241" s="38">
        <v>1</v>
      </c>
      <c r="F5241" s="38">
        <v>120</v>
      </c>
      <c r="G5241" s="38" t="s">
        <v>21</v>
      </c>
      <c r="H5241" s="42">
        <v>167302.54999999999</v>
      </c>
      <c r="I5241" s="2"/>
      <c r="J5241" s="44">
        <v>43311</v>
      </c>
      <c r="K5241" s="42">
        <v>0</v>
      </c>
      <c r="L5241" s="42">
        <v>74170.84</v>
      </c>
      <c r="M5241" s="44">
        <v>45016</v>
      </c>
      <c r="N5241" s="42">
        <f>H5241-K5241-L5241</f>
        <v>93131.709999999992</v>
      </c>
      <c r="O5241" s="42">
        <v>9899.18</v>
      </c>
      <c r="P5241" s="45">
        <v>0.13</v>
      </c>
      <c r="Q5241" s="42">
        <v>1138.8400000000001</v>
      </c>
      <c r="R5241" s="42">
        <v>8760.34</v>
      </c>
      <c r="S5241" s="42">
        <f>N5241-R5241</f>
        <v>84371.37</v>
      </c>
      <c r="T5241" s="38">
        <v>2505</v>
      </c>
      <c r="U5241" s="14">
        <f>S5241/H5241</f>
        <v>0.50430414838267557</v>
      </c>
      <c r="V5241" s="19"/>
      <c r="W5241" s="19"/>
      <c r="X5241" s="37" t="s">
        <v>3465</v>
      </c>
    </row>
    <row r="5242" spans="1:37" ht="16.5" customHeight="1">
      <c r="A5242" s="38">
        <v>92</v>
      </c>
      <c r="B5242" s="39">
        <v>10800</v>
      </c>
      <c r="C5242" s="38">
        <v>10315577</v>
      </c>
      <c r="D5242" s="40" t="s">
        <v>2654</v>
      </c>
      <c r="E5242" s="38">
        <v>1</v>
      </c>
      <c r="F5242" s="38">
        <v>120</v>
      </c>
      <c r="G5242" s="38" t="s">
        <v>21</v>
      </c>
      <c r="H5242" s="42">
        <v>155107.06</v>
      </c>
      <c r="I5242" s="2"/>
      <c r="J5242" s="44">
        <v>43216</v>
      </c>
      <c r="K5242" s="42">
        <v>0</v>
      </c>
      <c r="L5242" s="42">
        <v>72447.89</v>
      </c>
      <c r="M5242" s="44">
        <v>45016</v>
      </c>
      <c r="N5242" s="42">
        <f>H5242-K5242-L5242</f>
        <v>82659.17</v>
      </c>
      <c r="O5242" s="42">
        <v>5000</v>
      </c>
      <c r="P5242" s="45">
        <v>0.13</v>
      </c>
      <c r="Q5242" s="42">
        <v>575.22</v>
      </c>
      <c r="R5242" s="42">
        <v>4424.78</v>
      </c>
      <c r="S5242" s="42">
        <f>N5242-R5242</f>
        <v>78234.39</v>
      </c>
      <c r="T5242" s="38">
        <v>2505</v>
      </c>
      <c r="U5242" s="14">
        <f>S5242/H5242</f>
        <v>0.50438961321296405</v>
      </c>
      <c r="V5242" s="19"/>
      <c r="W5242" s="19"/>
      <c r="X5242" s="37" t="s">
        <v>3465</v>
      </c>
    </row>
    <row r="5243" spans="1:37" ht="16.5" customHeight="1">
      <c r="A5243" s="38">
        <v>175</v>
      </c>
      <c r="B5243" s="39">
        <v>10800</v>
      </c>
      <c r="C5243" s="38">
        <v>10317199</v>
      </c>
      <c r="D5243" s="40" t="s">
        <v>2737</v>
      </c>
      <c r="E5243" s="38">
        <v>1</v>
      </c>
      <c r="F5243" s="38">
        <v>112</v>
      </c>
      <c r="G5243" s="38" t="s">
        <v>21</v>
      </c>
      <c r="H5243" s="42">
        <v>154260.85999999999</v>
      </c>
      <c r="I5243" s="2"/>
      <c r="J5243" s="44">
        <v>43462</v>
      </c>
      <c r="K5243" s="42">
        <v>0</v>
      </c>
      <c r="L5243" s="42">
        <v>66731.490000000005</v>
      </c>
      <c r="M5243" s="44">
        <v>45016</v>
      </c>
      <c r="N5243" s="42">
        <f>H5243-K5243-L5243</f>
        <v>87529.369999999981</v>
      </c>
      <c r="O5243" s="42">
        <v>10964.14</v>
      </c>
      <c r="P5243" s="45">
        <v>0.13</v>
      </c>
      <c r="Q5243" s="42">
        <v>1261.3599999999999</v>
      </c>
      <c r="R5243" s="42">
        <v>9702.7799999999988</v>
      </c>
      <c r="S5243" s="42">
        <f>N5243-R5243</f>
        <v>77826.589999999982</v>
      </c>
      <c r="T5243" s="38">
        <v>2505</v>
      </c>
      <c r="U5243" s="14">
        <f>S5243/H5243</f>
        <v>0.5045128751389043</v>
      </c>
      <c r="V5243" s="19"/>
      <c r="W5243" s="19"/>
      <c r="X5243" s="37" t="s">
        <v>3465</v>
      </c>
    </row>
    <row r="5244" spans="1:37" ht="16.5" customHeight="1">
      <c r="A5244" s="38">
        <v>268</v>
      </c>
      <c r="B5244" s="39">
        <v>10736</v>
      </c>
      <c r="C5244" s="38">
        <v>10319087</v>
      </c>
      <c r="D5244" s="40" t="s">
        <v>1239</v>
      </c>
      <c r="E5244" s="38">
        <v>1</v>
      </c>
      <c r="F5244" s="38">
        <v>360</v>
      </c>
      <c r="G5244" s="38" t="s">
        <v>279</v>
      </c>
      <c r="H5244" s="42">
        <v>75613.210000000006</v>
      </c>
      <c r="I5244" s="55"/>
      <c r="J5244" s="44">
        <v>39814</v>
      </c>
      <c r="K5244" s="42">
        <v>0</v>
      </c>
      <c r="L5244" s="42">
        <v>34718.82</v>
      </c>
      <c r="M5244" s="44">
        <v>45138</v>
      </c>
      <c r="N5244" s="42">
        <f>H5244-K5244-L5244</f>
        <v>40894.390000000007</v>
      </c>
      <c r="O5244" s="42">
        <v>3000</v>
      </c>
      <c r="P5244" s="45">
        <v>0.13</v>
      </c>
      <c r="Q5244" s="42">
        <v>345.13</v>
      </c>
      <c r="R5244" s="42">
        <v>2654.87</v>
      </c>
      <c r="S5244" s="42">
        <v>38239.519999999997</v>
      </c>
      <c r="T5244" s="38">
        <v>1802</v>
      </c>
      <c r="U5244" s="14">
        <f>S5244/H5244</f>
        <v>0.50572538846056125</v>
      </c>
      <c r="V5244" s="19"/>
      <c r="W5244" s="19"/>
      <c r="X5244" s="37" t="s">
        <v>3461</v>
      </c>
    </row>
    <row r="5245" spans="1:37" ht="16.5" customHeight="1">
      <c r="A5245" s="38">
        <v>610</v>
      </c>
      <c r="B5245" s="39">
        <v>10736</v>
      </c>
      <c r="C5245" s="38">
        <v>10284405</v>
      </c>
      <c r="D5245" s="40" t="s">
        <v>1245</v>
      </c>
      <c r="E5245" s="38">
        <v>1</v>
      </c>
      <c r="F5245" s="38">
        <v>120</v>
      </c>
      <c r="G5245" s="38" t="s">
        <v>262</v>
      </c>
      <c r="H5245" s="42">
        <v>50710.87</v>
      </c>
      <c r="I5245" s="55"/>
      <c r="J5245" s="44">
        <v>43343</v>
      </c>
      <c r="K5245" s="42">
        <v>0</v>
      </c>
      <c r="L5245" s="42">
        <v>23686.16</v>
      </c>
      <c r="M5245" s="44">
        <v>45138</v>
      </c>
      <c r="N5245" s="42">
        <f>H5245-K5245-L5245</f>
        <v>27024.710000000003</v>
      </c>
      <c r="O5245" s="42">
        <v>1500</v>
      </c>
      <c r="P5245" s="45">
        <v>0.13</v>
      </c>
      <c r="Q5245" s="42">
        <v>172.57</v>
      </c>
      <c r="R5245" s="42">
        <v>1327.43</v>
      </c>
      <c r="S5245" s="42">
        <v>25697.279999999999</v>
      </c>
      <c r="T5245" s="38">
        <v>5000</v>
      </c>
      <c r="U5245" s="14">
        <f>S5245/H5245</f>
        <v>0.50674105965841243</v>
      </c>
      <c r="V5245" s="19"/>
      <c r="W5245" s="19"/>
      <c r="X5245" s="37" t="s">
        <v>3461</v>
      </c>
    </row>
    <row r="5246" spans="1:37" ht="16.5" customHeight="1">
      <c r="A5246" s="38">
        <v>53</v>
      </c>
      <c r="B5246" s="39">
        <v>10800</v>
      </c>
      <c r="C5246" s="38">
        <v>10315140</v>
      </c>
      <c r="D5246" s="40" t="s">
        <v>1152</v>
      </c>
      <c r="E5246" s="38">
        <v>3</v>
      </c>
      <c r="F5246" s="38">
        <v>120</v>
      </c>
      <c r="G5246" s="38" t="s">
        <v>21</v>
      </c>
      <c r="H5246" s="42">
        <v>466035.53</v>
      </c>
      <c r="I5246" s="2"/>
      <c r="J5246" s="44">
        <v>43158</v>
      </c>
      <c r="K5246" s="42">
        <v>0</v>
      </c>
      <c r="L5246" s="42">
        <v>225056.21</v>
      </c>
      <c r="M5246" s="44">
        <v>45016</v>
      </c>
      <c r="N5246" s="42">
        <f>H5246-K5246-L5246</f>
        <v>240979.32000000004</v>
      </c>
      <c r="O5246" s="42">
        <v>5000</v>
      </c>
      <c r="P5246" s="45">
        <v>0.13</v>
      </c>
      <c r="Q5246" s="42">
        <v>575.22</v>
      </c>
      <c r="R5246" s="42">
        <v>4424.78</v>
      </c>
      <c r="S5246" s="42">
        <f>N5246-R5246</f>
        <v>236554.54000000004</v>
      </c>
      <c r="T5246" s="38">
        <v>2505</v>
      </c>
      <c r="U5246" s="14">
        <f>S5246/H5246</f>
        <v>0.50758906729707931</v>
      </c>
      <c r="V5246" s="19"/>
      <c r="W5246" s="19"/>
      <c r="X5246" s="37" t="s">
        <v>3465</v>
      </c>
    </row>
    <row r="5247" spans="1:37" ht="16.5" customHeight="1">
      <c r="A5247" s="38">
        <v>228</v>
      </c>
      <c r="B5247" s="39">
        <v>10736</v>
      </c>
      <c r="C5247" s="38">
        <v>10324248</v>
      </c>
      <c r="D5247" s="40" t="s">
        <v>1983</v>
      </c>
      <c r="E5247" s="38">
        <v>1</v>
      </c>
      <c r="F5247" s="38">
        <v>59</v>
      </c>
      <c r="G5247" s="38" t="s">
        <v>23</v>
      </c>
      <c r="H5247" s="42">
        <v>4077.89</v>
      </c>
      <c r="I5247" s="49"/>
      <c r="J5247" s="44">
        <v>44227</v>
      </c>
      <c r="K5247" s="42">
        <v>69.12</v>
      </c>
      <c r="L5247" s="42">
        <v>1935.32</v>
      </c>
      <c r="M5247" s="44">
        <v>45107</v>
      </c>
      <c r="N5247" s="42">
        <f>H5247-K5247-L5247</f>
        <v>2073.4499999999998</v>
      </c>
      <c r="O5247" s="42">
        <v>0</v>
      </c>
      <c r="P5247" s="45">
        <v>0.13</v>
      </c>
      <c r="Q5247" s="42">
        <v>0</v>
      </c>
      <c r="R5247" s="42">
        <v>0</v>
      </c>
      <c r="S5247" s="42">
        <f>N5247-R5247</f>
        <v>2073.4499999999998</v>
      </c>
      <c r="T5247" s="38">
        <v>5000</v>
      </c>
      <c r="U5247" s="14">
        <f>S5247/H5247</f>
        <v>0.50846148375753142</v>
      </c>
      <c r="V5247" s="19"/>
      <c r="W5247" s="19"/>
      <c r="X5247" s="37" t="s">
        <v>3461</v>
      </c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</row>
    <row r="5248" spans="1:37" ht="16.5" customHeight="1">
      <c r="A5248" s="38">
        <v>56</v>
      </c>
      <c r="B5248" s="39">
        <v>10701</v>
      </c>
      <c r="C5248" s="38">
        <v>10275563</v>
      </c>
      <c r="D5248" s="40" t="s">
        <v>41</v>
      </c>
      <c r="E5248" s="38">
        <v>1</v>
      </c>
      <c r="F5248" s="38">
        <v>120</v>
      </c>
      <c r="G5248" s="38" t="s">
        <v>21</v>
      </c>
      <c r="H5248" s="42">
        <v>8952.99</v>
      </c>
      <c r="I5248" s="57"/>
      <c r="J5248" s="44">
        <v>43311</v>
      </c>
      <c r="K5248" s="42">
        <v>0</v>
      </c>
      <c r="L5248" s="42">
        <v>4394.49</v>
      </c>
      <c r="M5248" s="44">
        <v>45199</v>
      </c>
      <c r="N5248" s="42">
        <v>4558.5</v>
      </c>
      <c r="O5248" s="42">
        <v>0</v>
      </c>
      <c r="P5248" s="45">
        <v>0.13</v>
      </c>
      <c r="Q5248" s="42">
        <v>0</v>
      </c>
      <c r="R5248" s="42">
        <v>0</v>
      </c>
      <c r="S5248" s="42">
        <v>4558.5</v>
      </c>
      <c r="T5248" s="38">
        <v>2506</v>
      </c>
      <c r="U5248" s="14">
        <f>S5248/H5248</f>
        <v>0.50915950983972957</v>
      </c>
      <c r="V5248" s="19"/>
      <c r="W5248" s="19"/>
      <c r="X5248" s="37" t="s">
        <v>3455</v>
      </c>
    </row>
    <row r="5249" spans="1:37" ht="16.5" customHeight="1">
      <c r="A5249" s="38">
        <v>117</v>
      </c>
      <c r="B5249" s="39">
        <v>10733</v>
      </c>
      <c r="C5249" s="38">
        <v>10290747</v>
      </c>
      <c r="D5249" s="40" t="s">
        <v>2949</v>
      </c>
      <c r="E5249" s="58">
        <v>1</v>
      </c>
      <c r="F5249" s="38">
        <v>120</v>
      </c>
      <c r="G5249" s="38" t="s">
        <v>21</v>
      </c>
      <c r="H5249" s="42">
        <v>8952.99</v>
      </c>
      <c r="I5249" s="37"/>
      <c r="J5249" s="44">
        <v>43343</v>
      </c>
      <c r="K5249" s="42">
        <v>0</v>
      </c>
      <c r="L5249" s="42">
        <v>4394.49</v>
      </c>
      <c r="M5249" s="44">
        <v>45211</v>
      </c>
      <c r="N5249" s="42">
        <v>4558.5</v>
      </c>
      <c r="O5249" s="42">
        <v>0</v>
      </c>
      <c r="P5249" s="45">
        <f>IF(J5249&lt;DATEVALUE("2009-1-1"),3%,13%)</f>
        <v>0.13</v>
      </c>
      <c r="Q5249" s="42">
        <f>IF(P5249=13%,ROUND(O5249/(1+P5249)*P5249,2),ROUND(O5249/(1+0.03)*0.02,2))</f>
        <v>0</v>
      </c>
      <c r="R5249" s="42">
        <f>O5249-Q5249</f>
        <v>0</v>
      </c>
      <c r="S5249" s="42">
        <f>N5249-R5249</f>
        <v>4558.5</v>
      </c>
      <c r="T5249" s="38">
        <v>2506</v>
      </c>
      <c r="U5249" s="14">
        <f>S5249/H5249</f>
        <v>0.50915950983972957</v>
      </c>
      <c r="V5249" s="19"/>
      <c r="W5249" s="19"/>
      <c r="X5249" s="37" t="s">
        <v>3460</v>
      </c>
    </row>
    <row r="5250" spans="1:37" ht="16.5" customHeight="1">
      <c r="A5250" s="38">
        <v>1</v>
      </c>
      <c r="B5250" s="39">
        <v>10873</v>
      </c>
      <c r="C5250" s="38">
        <v>10312859</v>
      </c>
      <c r="D5250" s="40" t="s">
        <v>2268</v>
      </c>
      <c r="E5250" s="38">
        <v>1</v>
      </c>
      <c r="F5250" s="38">
        <v>120</v>
      </c>
      <c r="G5250" s="38" t="s">
        <v>21</v>
      </c>
      <c r="H5250" s="42">
        <v>7332.43</v>
      </c>
      <c r="I5250" s="2"/>
      <c r="J5250" s="44">
        <v>43188</v>
      </c>
      <c r="K5250" s="42">
        <v>0</v>
      </c>
      <c r="L5250" s="42">
        <v>3599.04</v>
      </c>
      <c r="M5250" s="44">
        <v>45077</v>
      </c>
      <c r="N5250" s="42">
        <f>H5250-K5250-L5250</f>
        <v>3733.3900000000003</v>
      </c>
      <c r="O5250" s="42">
        <v>0</v>
      </c>
      <c r="P5250" s="45">
        <v>0.13</v>
      </c>
      <c r="Q5250" s="42">
        <v>0</v>
      </c>
      <c r="R5250" s="42">
        <v>0</v>
      </c>
      <c r="S5250" s="42">
        <f>N5250-R5250</f>
        <v>3733.3900000000003</v>
      </c>
      <c r="T5250" s="38">
        <v>1802</v>
      </c>
      <c r="U5250" s="14">
        <f>S5250/H5250</f>
        <v>0.50916135578518995</v>
      </c>
      <c r="V5250" s="19"/>
      <c r="W5250" s="19"/>
      <c r="X5250" s="37" t="s">
        <v>3480</v>
      </c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</row>
    <row r="5251" spans="1:37" ht="16.5" customHeight="1">
      <c r="A5251" s="38">
        <v>644</v>
      </c>
      <c r="B5251" s="39">
        <v>40712</v>
      </c>
      <c r="C5251" s="38">
        <v>10319412</v>
      </c>
      <c r="D5251" s="40" t="s">
        <v>1795</v>
      </c>
      <c r="E5251" s="38">
        <v>1</v>
      </c>
      <c r="F5251" s="38">
        <v>120</v>
      </c>
      <c r="G5251" s="38" t="s">
        <v>75</v>
      </c>
      <c r="H5251" s="42">
        <v>84684</v>
      </c>
      <c r="I5251" s="55"/>
      <c r="J5251" s="44">
        <v>43250</v>
      </c>
      <c r="K5251" s="42">
        <v>0</v>
      </c>
      <c r="L5251" s="42">
        <v>41565.879999999997</v>
      </c>
      <c r="M5251" s="44">
        <v>45138</v>
      </c>
      <c r="N5251" s="42">
        <f>H5251-K5251-L5251</f>
        <v>43118.12</v>
      </c>
      <c r="O5251" s="42">
        <v>0</v>
      </c>
      <c r="P5251" s="45">
        <v>0.13</v>
      </c>
      <c r="Q5251" s="42">
        <v>0</v>
      </c>
      <c r="R5251" s="42">
        <v>0</v>
      </c>
      <c r="S5251" s="42">
        <v>43118.12</v>
      </c>
      <c r="T5251" s="38">
        <v>1802</v>
      </c>
      <c r="U5251" s="14">
        <f>S5251/H5251</f>
        <v>0.50916489537574983</v>
      </c>
      <c r="V5251" s="19"/>
      <c r="W5251" s="19"/>
      <c r="X5251" s="37" t="s">
        <v>3467</v>
      </c>
    </row>
    <row r="5252" spans="1:37" ht="16.5" customHeight="1">
      <c r="A5252" s="38">
        <v>24</v>
      </c>
      <c r="B5252" s="39">
        <v>10800</v>
      </c>
      <c r="C5252" s="38">
        <v>10314822</v>
      </c>
      <c r="D5252" s="40" t="s">
        <v>2590</v>
      </c>
      <c r="E5252" s="38">
        <v>1</v>
      </c>
      <c r="F5252" s="38">
        <v>120</v>
      </c>
      <c r="G5252" s="38" t="s">
        <v>21</v>
      </c>
      <c r="H5252" s="42">
        <v>153104.26</v>
      </c>
      <c r="I5252" s="2"/>
      <c r="J5252" s="44">
        <v>43131</v>
      </c>
      <c r="K5252" s="42">
        <v>0</v>
      </c>
      <c r="L5252" s="42">
        <v>75148.84</v>
      </c>
      <c r="M5252" s="44">
        <v>45016</v>
      </c>
      <c r="N5252" s="42">
        <f>H5252-K5252-L5252</f>
        <v>77955.420000000013</v>
      </c>
      <c r="O5252" s="42">
        <v>0</v>
      </c>
      <c r="P5252" s="45">
        <v>0.13</v>
      </c>
      <c r="Q5252" s="42">
        <v>0</v>
      </c>
      <c r="R5252" s="42">
        <v>0</v>
      </c>
      <c r="S5252" s="42">
        <f>N5252-R5252</f>
        <v>77955.420000000013</v>
      </c>
      <c r="T5252" s="38">
        <v>2505</v>
      </c>
      <c r="U5252" s="14">
        <f>S5252/H5252</f>
        <v>0.50916558428877168</v>
      </c>
      <c r="V5252" s="19"/>
      <c r="W5252" s="19"/>
      <c r="X5252" s="37" t="s">
        <v>3465</v>
      </c>
    </row>
    <row r="5253" spans="1:37" ht="16.5" customHeight="1">
      <c r="A5253" s="38">
        <v>41</v>
      </c>
      <c r="B5253" s="39">
        <v>10800</v>
      </c>
      <c r="C5253" s="38">
        <v>10315004</v>
      </c>
      <c r="D5253" s="40" t="s">
        <v>2604</v>
      </c>
      <c r="E5253" s="38">
        <v>1</v>
      </c>
      <c r="F5253" s="38">
        <v>120</v>
      </c>
      <c r="G5253" s="38" t="s">
        <v>21</v>
      </c>
      <c r="H5253" s="42">
        <v>149907.4</v>
      </c>
      <c r="I5253" s="2"/>
      <c r="J5253" s="44">
        <v>43131</v>
      </c>
      <c r="K5253" s="42">
        <v>0</v>
      </c>
      <c r="L5253" s="42">
        <v>73579.66</v>
      </c>
      <c r="M5253" s="44">
        <v>45016</v>
      </c>
      <c r="N5253" s="42">
        <f>H5253-K5253-L5253</f>
        <v>76327.739999999991</v>
      </c>
      <c r="O5253" s="42">
        <v>0</v>
      </c>
      <c r="P5253" s="45">
        <v>0.13</v>
      </c>
      <c r="Q5253" s="42">
        <v>0</v>
      </c>
      <c r="R5253" s="42">
        <v>0</v>
      </c>
      <c r="S5253" s="42">
        <f>N5253-R5253</f>
        <v>76327.739999999991</v>
      </c>
      <c r="T5253" s="38">
        <v>2505</v>
      </c>
      <c r="U5253" s="14">
        <f>S5253/H5253</f>
        <v>0.50916592509776026</v>
      </c>
      <c r="V5253" s="19"/>
      <c r="W5253" s="19"/>
      <c r="X5253" s="37" t="s">
        <v>3465</v>
      </c>
    </row>
    <row r="5254" spans="1:37" ht="16.5" customHeight="1">
      <c r="A5254" s="38">
        <v>430</v>
      </c>
      <c r="B5254" s="39">
        <v>10741</v>
      </c>
      <c r="C5254" s="38">
        <v>10282054</v>
      </c>
      <c r="D5254" s="40" t="s">
        <v>2953</v>
      </c>
      <c r="E5254" s="58">
        <v>1</v>
      </c>
      <c r="F5254" s="38">
        <v>120</v>
      </c>
      <c r="G5254" s="38" t="s">
        <v>262</v>
      </c>
      <c r="H5254" s="42">
        <v>125485.47</v>
      </c>
      <c r="I5254" s="37"/>
      <c r="J5254" s="44">
        <v>43343</v>
      </c>
      <c r="K5254" s="42">
        <v>0</v>
      </c>
      <c r="L5254" s="42">
        <v>61592.54</v>
      </c>
      <c r="M5254" s="44">
        <v>45213</v>
      </c>
      <c r="N5254" s="42">
        <v>63892.93</v>
      </c>
      <c r="O5254" s="42">
        <v>0</v>
      </c>
      <c r="P5254" s="45">
        <f>IF(J5254&lt;DATEVALUE("2009-1-1"),3%,13%)</f>
        <v>0.13</v>
      </c>
      <c r="Q5254" s="42">
        <f>IF(P5254=13%,ROUND(O5254/(1+P5254)*P5254,2),ROUND(O5254/(1+0.03)*0.02,2))</f>
        <v>0</v>
      </c>
      <c r="R5254" s="42">
        <f>O5254-Q5254</f>
        <v>0</v>
      </c>
      <c r="S5254" s="42">
        <f>N5254-R5254</f>
        <v>63892.93</v>
      </c>
      <c r="T5254" s="38">
        <v>5000</v>
      </c>
      <c r="U5254" s="14">
        <f>S5254/H5254</f>
        <v>0.50916596160495708</v>
      </c>
      <c r="V5254" s="19"/>
      <c r="W5254" s="19"/>
      <c r="X5254" s="37" t="s">
        <v>3462</v>
      </c>
    </row>
    <row r="5255" spans="1:37" ht="16.5" customHeight="1">
      <c r="A5255" s="38">
        <v>34</v>
      </c>
      <c r="B5255" s="39">
        <v>10800</v>
      </c>
      <c r="C5255" s="38">
        <v>10314994</v>
      </c>
      <c r="D5255" s="40" t="s">
        <v>2598</v>
      </c>
      <c r="E5255" s="38">
        <v>2</v>
      </c>
      <c r="F5255" s="38">
        <v>120</v>
      </c>
      <c r="G5255" s="38" t="s">
        <v>21</v>
      </c>
      <c r="H5255" s="42">
        <v>315362.15000000002</v>
      </c>
      <c r="I5255" s="2"/>
      <c r="J5255" s="44">
        <v>43131</v>
      </c>
      <c r="K5255" s="42">
        <v>0</v>
      </c>
      <c r="L5255" s="42">
        <v>154790.35999999999</v>
      </c>
      <c r="M5255" s="44">
        <v>45016</v>
      </c>
      <c r="N5255" s="42">
        <f>H5255-K5255-L5255</f>
        <v>160571.79000000004</v>
      </c>
      <c r="O5255" s="42">
        <v>0</v>
      </c>
      <c r="P5255" s="45">
        <v>0.13</v>
      </c>
      <c r="Q5255" s="42">
        <v>0</v>
      </c>
      <c r="R5255" s="42">
        <v>0</v>
      </c>
      <c r="S5255" s="42">
        <f>N5255-R5255</f>
        <v>160571.79000000004</v>
      </c>
      <c r="T5255" s="38">
        <v>2505</v>
      </c>
      <c r="U5255" s="14">
        <f>S5255/H5255</f>
        <v>0.50916633464098349</v>
      </c>
      <c r="V5255" s="19"/>
      <c r="W5255" s="19"/>
      <c r="X5255" s="37" t="s">
        <v>3465</v>
      </c>
    </row>
    <row r="5256" spans="1:37" ht="16.5" customHeight="1">
      <c r="A5256" s="38">
        <v>842</v>
      </c>
      <c r="B5256" s="39">
        <v>10729</v>
      </c>
      <c r="C5256" s="38">
        <v>10292922</v>
      </c>
      <c r="D5256" s="40" t="s">
        <v>3360</v>
      </c>
      <c r="E5256" s="58">
        <v>1</v>
      </c>
      <c r="F5256" s="38">
        <v>120</v>
      </c>
      <c r="G5256" s="38" t="s">
        <v>262</v>
      </c>
      <c r="H5256" s="42">
        <v>232197.29</v>
      </c>
      <c r="I5256" s="37"/>
      <c r="J5256" s="44">
        <v>43369</v>
      </c>
      <c r="K5256" s="42">
        <v>0</v>
      </c>
      <c r="L5256" s="42">
        <v>113970.22</v>
      </c>
      <c r="M5256" s="44">
        <v>45259</v>
      </c>
      <c r="N5256" s="42">
        <v>118227.07</v>
      </c>
      <c r="O5256" s="42">
        <v>0</v>
      </c>
      <c r="P5256" s="45">
        <f>IF(J5256&lt;DATEVALUE("2009-1-1"),3%,13%)</f>
        <v>0.13</v>
      </c>
      <c r="Q5256" s="42">
        <f>IF(P5256=13%,ROUND(O5256/(1+P5256)*P5256,2),ROUND(O5256/(1+0.03)*0.02,2))</f>
        <v>0</v>
      </c>
      <c r="R5256" s="42">
        <f>O5256-Q5256</f>
        <v>0</v>
      </c>
      <c r="S5256" s="42">
        <f>N5256-R5256</f>
        <v>118227.07</v>
      </c>
      <c r="T5256" s="38">
        <v>2506</v>
      </c>
      <c r="U5256" s="14">
        <f>S5256/H5256</f>
        <v>0.50916645065065147</v>
      </c>
      <c r="V5256" s="19"/>
      <c r="W5256" s="19"/>
      <c r="X5256" s="37" t="s">
        <v>3459</v>
      </c>
    </row>
    <row r="5257" spans="1:37" ht="16.5" customHeight="1">
      <c r="A5257" s="38">
        <v>57</v>
      </c>
      <c r="B5257" s="39">
        <v>10701</v>
      </c>
      <c r="C5257" s="38">
        <v>10275564</v>
      </c>
      <c r="D5257" s="40" t="s">
        <v>42</v>
      </c>
      <c r="E5257" s="38">
        <v>3</v>
      </c>
      <c r="F5257" s="38">
        <v>120</v>
      </c>
      <c r="G5257" s="38" t="s">
        <v>21</v>
      </c>
      <c r="H5257" s="42">
        <v>42243.06</v>
      </c>
      <c r="I5257" s="57"/>
      <c r="J5257" s="44">
        <v>43311</v>
      </c>
      <c r="K5257" s="42">
        <v>0</v>
      </c>
      <c r="L5257" s="42">
        <v>20734.310000000001</v>
      </c>
      <c r="M5257" s="44">
        <v>45199</v>
      </c>
      <c r="N5257" s="42">
        <v>21508.75</v>
      </c>
      <c r="O5257" s="42">
        <v>0</v>
      </c>
      <c r="P5257" s="45">
        <v>0.13</v>
      </c>
      <c r="Q5257" s="42">
        <v>0</v>
      </c>
      <c r="R5257" s="42">
        <v>0</v>
      </c>
      <c r="S5257" s="42">
        <v>21508.75</v>
      </c>
      <c r="T5257" s="38">
        <v>2506</v>
      </c>
      <c r="U5257" s="14">
        <f>S5257/H5257</f>
        <v>0.50916647610282018</v>
      </c>
      <c r="V5257" s="19"/>
      <c r="W5257" s="19"/>
      <c r="X5257" s="37" t="s">
        <v>3455</v>
      </c>
    </row>
    <row r="5258" spans="1:37" ht="16.5" customHeight="1">
      <c r="A5258" s="38">
        <v>32</v>
      </c>
      <c r="B5258" s="39">
        <v>10800</v>
      </c>
      <c r="C5258" s="38">
        <v>10314987</v>
      </c>
      <c r="D5258" s="40" t="s">
        <v>2596</v>
      </c>
      <c r="E5258" s="38">
        <v>1</v>
      </c>
      <c r="F5258" s="38">
        <v>120</v>
      </c>
      <c r="G5258" s="38" t="s">
        <v>21</v>
      </c>
      <c r="H5258" s="42">
        <v>170797.79</v>
      </c>
      <c r="I5258" s="2"/>
      <c r="J5258" s="44">
        <v>43131</v>
      </c>
      <c r="K5258" s="42">
        <v>0</v>
      </c>
      <c r="L5258" s="42">
        <v>83833.279999999999</v>
      </c>
      <c r="M5258" s="44">
        <v>45016</v>
      </c>
      <c r="N5258" s="42">
        <f>H5258-K5258-L5258</f>
        <v>86964.510000000009</v>
      </c>
      <c r="O5258" s="42">
        <v>0</v>
      </c>
      <c r="P5258" s="45">
        <v>0.13</v>
      </c>
      <c r="Q5258" s="42">
        <v>0</v>
      </c>
      <c r="R5258" s="42">
        <v>0</v>
      </c>
      <c r="S5258" s="42">
        <f>N5258-R5258</f>
        <v>86964.510000000009</v>
      </c>
      <c r="T5258" s="38">
        <v>2505</v>
      </c>
      <c r="U5258" s="14">
        <f>S5258/H5258</f>
        <v>0.50916648277474785</v>
      </c>
      <c r="V5258" s="19"/>
      <c r="W5258" s="19"/>
      <c r="X5258" s="37" t="s">
        <v>3465</v>
      </c>
    </row>
    <row r="5259" spans="1:37" ht="16.5" customHeight="1">
      <c r="A5259" s="38">
        <v>36</v>
      </c>
      <c r="B5259" s="39">
        <v>10800</v>
      </c>
      <c r="C5259" s="38">
        <v>10314996</v>
      </c>
      <c r="D5259" s="40" t="s">
        <v>2600</v>
      </c>
      <c r="E5259" s="38">
        <v>3</v>
      </c>
      <c r="F5259" s="38">
        <v>120</v>
      </c>
      <c r="G5259" s="38" t="s">
        <v>21</v>
      </c>
      <c r="H5259" s="42">
        <v>454653.19</v>
      </c>
      <c r="I5259" s="2"/>
      <c r="J5259" s="44">
        <v>43131</v>
      </c>
      <c r="K5259" s="42">
        <v>0</v>
      </c>
      <c r="L5259" s="42">
        <v>223159.02</v>
      </c>
      <c r="M5259" s="44">
        <v>45016</v>
      </c>
      <c r="N5259" s="42">
        <f>H5259-K5259-L5259</f>
        <v>231494.17</v>
      </c>
      <c r="O5259" s="42">
        <v>0</v>
      </c>
      <c r="P5259" s="45">
        <v>0.13</v>
      </c>
      <c r="Q5259" s="42">
        <v>0</v>
      </c>
      <c r="R5259" s="42">
        <v>0</v>
      </c>
      <c r="S5259" s="42">
        <f>N5259-R5259</f>
        <v>231494.17</v>
      </c>
      <c r="T5259" s="38">
        <v>2505</v>
      </c>
      <c r="U5259" s="14">
        <f>S5259/H5259</f>
        <v>0.50916649237630995</v>
      </c>
      <c r="V5259" s="19"/>
      <c r="W5259" s="19"/>
      <c r="X5259" s="37" t="s">
        <v>3465</v>
      </c>
    </row>
    <row r="5260" spans="1:37" ht="16.5" customHeight="1">
      <c r="A5260" s="38">
        <v>27</v>
      </c>
      <c r="B5260" s="39">
        <v>10800</v>
      </c>
      <c r="C5260" s="38">
        <v>10314825</v>
      </c>
      <c r="D5260" s="40" t="s">
        <v>2593</v>
      </c>
      <c r="E5260" s="38">
        <v>4</v>
      </c>
      <c r="F5260" s="38">
        <v>120</v>
      </c>
      <c r="G5260" s="38" t="s">
        <v>21</v>
      </c>
      <c r="H5260" s="42">
        <v>709428.71</v>
      </c>
      <c r="I5260" s="2"/>
      <c r="J5260" s="44">
        <v>43131</v>
      </c>
      <c r="K5260" s="42">
        <v>0</v>
      </c>
      <c r="L5260" s="42">
        <v>348211.3</v>
      </c>
      <c r="M5260" s="44">
        <v>45016</v>
      </c>
      <c r="N5260" s="42">
        <f>H5260-K5260-L5260</f>
        <v>361217.41</v>
      </c>
      <c r="O5260" s="42">
        <v>0</v>
      </c>
      <c r="P5260" s="45">
        <v>0.13</v>
      </c>
      <c r="Q5260" s="42">
        <v>0</v>
      </c>
      <c r="R5260" s="42">
        <v>0</v>
      </c>
      <c r="S5260" s="42">
        <f>N5260-R5260</f>
        <v>361217.41</v>
      </c>
      <c r="T5260" s="38">
        <v>2505</v>
      </c>
      <c r="U5260" s="14">
        <f>S5260/H5260</f>
        <v>0.50916660815714665</v>
      </c>
      <c r="V5260" s="19"/>
      <c r="W5260" s="19"/>
      <c r="X5260" s="37" t="s">
        <v>3465</v>
      </c>
    </row>
    <row r="5261" spans="1:37" ht="16.5" customHeight="1">
      <c r="A5261" s="38">
        <v>38</v>
      </c>
      <c r="B5261" s="39">
        <v>10800</v>
      </c>
      <c r="C5261" s="38">
        <v>10315001</v>
      </c>
      <c r="D5261" s="40" t="s">
        <v>2601</v>
      </c>
      <c r="E5261" s="38">
        <v>1</v>
      </c>
      <c r="F5261" s="38">
        <v>120</v>
      </c>
      <c r="G5261" s="38" t="s">
        <v>21</v>
      </c>
      <c r="H5261" s="42">
        <v>157750.69</v>
      </c>
      <c r="I5261" s="2"/>
      <c r="J5261" s="44">
        <v>43131</v>
      </c>
      <c r="K5261" s="42">
        <v>0</v>
      </c>
      <c r="L5261" s="42">
        <v>77429.3</v>
      </c>
      <c r="M5261" s="44">
        <v>45016</v>
      </c>
      <c r="N5261" s="42">
        <f>H5261-K5261-L5261</f>
        <v>80321.39</v>
      </c>
      <c r="O5261" s="42">
        <v>0</v>
      </c>
      <c r="P5261" s="45">
        <v>0.13</v>
      </c>
      <c r="Q5261" s="42">
        <v>0</v>
      </c>
      <c r="R5261" s="42">
        <v>0</v>
      </c>
      <c r="S5261" s="42">
        <f>N5261-R5261</f>
        <v>80321.39</v>
      </c>
      <c r="T5261" s="38">
        <v>2505</v>
      </c>
      <c r="U5261" s="14">
        <f>S5261/H5261</f>
        <v>0.50916664770214315</v>
      </c>
      <c r="V5261" s="19"/>
      <c r="W5261" s="19"/>
      <c r="X5261" s="37" t="s">
        <v>3465</v>
      </c>
    </row>
    <row r="5262" spans="1:37" ht="16.5" customHeight="1">
      <c r="A5262" s="38">
        <v>22</v>
      </c>
      <c r="B5262" s="39">
        <v>10873</v>
      </c>
      <c r="C5262" s="38">
        <v>10312863</v>
      </c>
      <c r="D5262" s="40" t="s">
        <v>1177</v>
      </c>
      <c r="E5262" s="38">
        <v>1</v>
      </c>
      <c r="F5262" s="38">
        <v>120</v>
      </c>
      <c r="G5262" s="38" t="s">
        <v>279</v>
      </c>
      <c r="H5262" s="42">
        <v>51000</v>
      </c>
      <c r="I5262" s="56"/>
      <c r="J5262" s="44">
        <v>43279</v>
      </c>
      <c r="K5262" s="42">
        <v>0</v>
      </c>
      <c r="L5262" s="42">
        <v>25032.5</v>
      </c>
      <c r="M5262" s="44">
        <v>45169</v>
      </c>
      <c r="N5262" s="42">
        <f>H5262-K5262-L5262</f>
        <v>25967.5</v>
      </c>
      <c r="O5262" s="42">
        <v>0</v>
      </c>
      <c r="P5262" s="45">
        <v>0.13</v>
      </c>
      <c r="Q5262" s="42">
        <v>0</v>
      </c>
      <c r="R5262" s="42">
        <v>0</v>
      </c>
      <c r="S5262" s="42">
        <f>N5262-R5262</f>
        <v>25967.5</v>
      </c>
      <c r="T5262" s="38">
        <v>1802</v>
      </c>
      <c r="U5262" s="14">
        <f>S5262/H5262</f>
        <v>0.50916666666666666</v>
      </c>
      <c r="V5262" s="19"/>
      <c r="W5262" s="19"/>
      <c r="X5262" s="37" t="s">
        <v>3480</v>
      </c>
    </row>
    <row r="5263" spans="1:37" ht="16.5" customHeight="1">
      <c r="A5263" s="38">
        <v>26</v>
      </c>
      <c r="B5263" s="39">
        <v>10800</v>
      </c>
      <c r="C5263" s="38">
        <v>10314824</v>
      </c>
      <c r="D5263" s="40" t="s">
        <v>2592</v>
      </c>
      <c r="E5263" s="38">
        <v>2</v>
      </c>
      <c r="F5263" s="38">
        <v>120</v>
      </c>
      <c r="G5263" s="38" t="s">
        <v>21</v>
      </c>
      <c r="H5263" s="42">
        <v>414171.79</v>
      </c>
      <c r="I5263" s="2"/>
      <c r="J5263" s="44">
        <v>43131</v>
      </c>
      <c r="K5263" s="42">
        <v>0</v>
      </c>
      <c r="L5263" s="42">
        <v>203289.32</v>
      </c>
      <c r="M5263" s="44">
        <v>45016</v>
      </c>
      <c r="N5263" s="42">
        <f>H5263-K5263-L5263</f>
        <v>210882.46999999997</v>
      </c>
      <c r="O5263" s="42">
        <v>0</v>
      </c>
      <c r="P5263" s="45">
        <v>0.13</v>
      </c>
      <c r="Q5263" s="42">
        <v>0</v>
      </c>
      <c r="R5263" s="42">
        <v>0</v>
      </c>
      <c r="S5263" s="42">
        <f>N5263-R5263</f>
        <v>210882.46999999997</v>
      </c>
      <c r="T5263" s="38">
        <v>2505</v>
      </c>
      <c r="U5263" s="14">
        <f>S5263/H5263</f>
        <v>0.50916666729040139</v>
      </c>
      <c r="V5263" s="19"/>
      <c r="W5263" s="19"/>
      <c r="X5263" s="37" t="s">
        <v>3465</v>
      </c>
    </row>
    <row r="5264" spans="1:37" ht="16.5" customHeight="1">
      <c r="A5264" s="38">
        <v>42</v>
      </c>
      <c r="B5264" s="39">
        <v>10800</v>
      </c>
      <c r="C5264" s="38">
        <v>10315006</v>
      </c>
      <c r="D5264" s="40" t="s">
        <v>2605</v>
      </c>
      <c r="E5264" s="38">
        <v>1</v>
      </c>
      <c r="F5264" s="38">
        <v>120</v>
      </c>
      <c r="G5264" s="38" t="s">
        <v>21</v>
      </c>
      <c r="H5264" s="42">
        <v>177401.66</v>
      </c>
      <c r="I5264" s="2"/>
      <c r="J5264" s="44">
        <v>43131</v>
      </c>
      <c r="K5264" s="42">
        <v>0</v>
      </c>
      <c r="L5264" s="42">
        <v>87074.64</v>
      </c>
      <c r="M5264" s="44">
        <v>45016</v>
      </c>
      <c r="N5264" s="42">
        <f>H5264-K5264-L5264</f>
        <v>90327.02</v>
      </c>
      <c r="O5264" s="42">
        <v>0</v>
      </c>
      <c r="P5264" s="45">
        <v>0.13</v>
      </c>
      <c r="Q5264" s="42">
        <v>0</v>
      </c>
      <c r="R5264" s="42">
        <v>0</v>
      </c>
      <c r="S5264" s="42">
        <f>N5264-R5264</f>
        <v>90327.02</v>
      </c>
      <c r="T5264" s="38">
        <v>2505</v>
      </c>
      <c r="U5264" s="14">
        <f>S5264/H5264</f>
        <v>0.50916671241971467</v>
      </c>
      <c r="V5264" s="19"/>
      <c r="W5264" s="19"/>
      <c r="X5264" s="37" t="s">
        <v>3465</v>
      </c>
    </row>
    <row r="5265" spans="1:24" ht="16.5" customHeight="1">
      <c r="A5265" s="38">
        <v>37</v>
      </c>
      <c r="B5265" s="39">
        <v>10800</v>
      </c>
      <c r="C5265" s="38">
        <v>10314997</v>
      </c>
      <c r="D5265" s="40" t="s">
        <v>2089</v>
      </c>
      <c r="E5265" s="38">
        <v>1</v>
      </c>
      <c r="F5265" s="38">
        <v>120</v>
      </c>
      <c r="G5265" s="38" t="s">
        <v>21</v>
      </c>
      <c r="H5265" s="42">
        <v>159634.10999999999</v>
      </c>
      <c r="I5265" s="2"/>
      <c r="J5265" s="44">
        <v>43131</v>
      </c>
      <c r="K5265" s="42">
        <v>0</v>
      </c>
      <c r="L5265" s="42">
        <v>78353.73</v>
      </c>
      <c r="M5265" s="44">
        <v>45016</v>
      </c>
      <c r="N5265" s="42">
        <f>H5265-K5265-L5265</f>
        <v>81280.37999999999</v>
      </c>
      <c r="O5265" s="42">
        <v>0</v>
      </c>
      <c r="P5265" s="45">
        <v>0.13</v>
      </c>
      <c r="Q5265" s="42">
        <v>0</v>
      </c>
      <c r="R5265" s="42">
        <v>0</v>
      </c>
      <c r="S5265" s="42">
        <f>N5265-R5265</f>
        <v>81280.37999999999</v>
      </c>
      <c r="T5265" s="38">
        <v>2505</v>
      </c>
      <c r="U5265" s="14">
        <f>S5265/H5265</f>
        <v>0.50916674387447647</v>
      </c>
      <c r="V5265" s="19"/>
      <c r="W5265" s="19"/>
      <c r="X5265" s="37" t="s">
        <v>3465</v>
      </c>
    </row>
    <row r="5266" spans="1:24" ht="16.5" customHeight="1">
      <c r="A5266" s="38">
        <v>31</v>
      </c>
      <c r="B5266" s="39">
        <v>10800</v>
      </c>
      <c r="C5266" s="38">
        <v>10314986</v>
      </c>
      <c r="D5266" s="40" t="s">
        <v>1198</v>
      </c>
      <c r="E5266" s="38">
        <v>1</v>
      </c>
      <c r="F5266" s="38">
        <v>120</v>
      </c>
      <c r="G5266" s="38" t="s">
        <v>21</v>
      </c>
      <c r="H5266" s="42">
        <v>147108.66</v>
      </c>
      <c r="I5266" s="2"/>
      <c r="J5266" s="44">
        <v>43131</v>
      </c>
      <c r="K5266" s="42">
        <v>0</v>
      </c>
      <c r="L5266" s="42">
        <v>72205.820000000007</v>
      </c>
      <c r="M5266" s="44">
        <v>45016</v>
      </c>
      <c r="N5266" s="42">
        <f>H5266-K5266-L5266</f>
        <v>74902.84</v>
      </c>
      <c r="O5266" s="42">
        <v>0</v>
      </c>
      <c r="P5266" s="45">
        <v>0.13</v>
      </c>
      <c r="Q5266" s="42">
        <v>0</v>
      </c>
      <c r="R5266" s="42">
        <v>0</v>
      </c>
      <c r="S5266" s="42">
        <f>N5266-R5266</f>
        <v>74902.84</v>
      </c>
      <c r="T5266" s="38">
        <v>2505</v>
      </c>
      <c r="U5266" s="14">
        <f>S5266/H5266</f>
        <v>0.50916676149453055</v>
      </c>
      <c r="V5266" s="19"/>
      <c r="W5266" s="19"/>
      <c r="X5266" s="37" t="s">
        <v>3465</v>
      </c>
    </row>
    <row r="5267" spans="1:24" ht="16.5" customHeight="1">
      <c r="A5267" s="38">
        <v>40</v>
      </c>
      <c r="B5267" s="39">
        <v>10800</v>
      </c>
      <c r="C5267" s="38">
        <v>10315003</v>
      </c>
      <c r="D5267" s="40" t="s">
        <v>2603</v>
      </c>
      <c r="E5267" s="38">
        <v>1</v>
      </c>
      <c r="F5267" s="38">
        <v>120</v>
      </c>
      <c r="G5267" s="38" t="s">
        <v>21</v>
      </c>
      <c r="H5267" s="42">
        <v>154435.70000000001</v>
      </c>
      <c r="I5267" s="2"/>
      <c r="J5267" s="44">
        <v>43131</v>
      </c>
      <c r="K5267" s="42">
        <v>0</v>
      </c>
      <c r="L5267" s="42">
        <v>75802.149999999994</v>
      </c>
      <c r="M5267" s="44">
        <v>45016</v>
      </c>
      <c r="N5267" s="42">
        <f>H5267-K5267-L5267</f>
        <v>78633.550000000017</v>
      </c>
      <c r="O5267" s="42">
        <v>0</v>
      </c>
      <c r="P5267" s="45">
        <v>0.13</v>
      </c>
      <c r="Q5267" s="42">
        <v>0</v>
      </c>
      <c r="R5267" s="42">
        <v>0</v>
      </c>
      <c r="S5267" s="42">
        <f>N5267-R5267</f>
        <v>78633.550000000017</v>
      </c>
      <c r="T5267" s="38">
        <v>2505</v>
      </c>
      <c r="U5267" s="14">
        <f>S5267/H5267</f>
        <v>0.5091669218969449</v>
      </c>
      <c r="V5267" s="19"/>
      <c r="W5267" s="19"/>
      <c r="X5267" s="37" t="s">
        <v>3465</v>
      </c>
    </row>
    <row r="5268" spans="1:24" ht="16.5" customHeight="1">
      <c r="A5268" s="38">
        <v>22</v>
      </c>
      <c r="B5268" s="39">
        <v>10800</v>
      </c>
      <c r="C5268" s="38">
        <v>10314820</v>
      </c>
      <c r="D5268" s="40" t="s">
        <v>2588</v>
      </c>
      <c r="E5268" s="38">
        <v>2</v>
      </c>
      <c r="F5268" s="38">
        <v>120</v>
      </c>
      <c r="G5268" s="38" t="s">
        <v>21</v>
      </c>
      <c r="H5268" s="42">
        <v>292361.96999999997</v>
      </c>
      <c r="I5268" s="2"/>
      <c r="J5268" s="44">
        <v>43131</v>
      </c>
      <c r="K5268" s="42">
        <v>0</v>
      </c>
      <c r="L5268" s="42">
        <v>143500.9</v>
      </c>
      <c r="M5268" s="44">
        <v>45016</v>
      </c>
      <c r="N5268" s="42">
        <f>H5268-K5268-L5268</f>
        <v>148861.06999999998</v>
      </c>
      <c r="O5268" s="42">
        <v>0</v>
      </c>
      <c r="P5268" s="45">
        <v>0.13</v>
      </c>
      <c r="Q5268" s="42">
        <v>0</v>
      </c>
      <c r="R5268" s="42">
        <v>0</v>
      </c>
      <c r="S5268" s="42">
        <f>N5268-R5268</f>
        <v>148861.06999999998</v>
      </c>
      <c r="T5268" s="38">
        <v>2505</v>
      </c>
      <c r="U5268" s="14">
        <f>S5268/H5268</f>
        <v>0.50916700964903194</v>
      </c>
      <c r="V5268" s="19"/>
      <c r="W5268" s="19"/>
      <c r="X5268" s="37" t="s">
        <v>3465</v>
      </c>
    </row>
    <row r="5269" spans="1:24" ht="16.5" customHeight="1">
      <c r="A5269" s="38">
        <v>21</v>
      </c>
      <c r="B5269" s="39">
        <v>10800</v>
      </c>
      <c r="C5269" s="38">
        <v>10314818</v>
      </c>
      <c r="D5269" s="40" t="s">
        <v>2587</v>
      </c>
      <c r="E5269" s="38">
        <v>1</v>
      </c>
      <c r="F5269" s="38">
        <v>120</v>
      </c>
      <c r="G5269" s="38" t="s">
        <v>21</v>
      </c>
      <c r="H5269" s="42">
        <v>159996.82</v>
      </c>
      <c r="I5269" s="2"/>
      <c r="J5269" s="44">
        <v>43131</v>
      </c>
      <c r="K5269" s="42">
        <v>0</v>
      </c>
      <c r="L5269" s="42">
        <v>78531.7</v>
      </c>
      <c r="M5269" s="44">
        <v>45016</v>
      </c>
      <c r="N5269" s="42">
        <f>H5269-K5269-L5269</f>
        <v>81465.12000000001</v>
      </c>
      <c r="O5269" s="42">
        <v>0</v>
      </c>
      <c r="P5269" s="45">
        <v>0.13</v>
      </c>
      <c r="Q5269" s="42">
        <v>0</v>
      </c>
      <c r="R5269" s="42">
        <v>0</v>
      </c>
      <c r="S5269" s="42">
        <f>N5269-R5269</f>
        <v>81465.12000000001</v>
      </c>
      <c r="T5269" s="38">
        <v>2505</v>
      </c>
      <c r="U5269" s="14">
        <f>S5269/H5269</f>
        <v>0.50916711969650397</v>
      </c>
      <c r="V5269" s="19"/>
      <c r="W5269" s="19"/>
      <c r="X5269" s="37" t="s">
        <v>3465</v>
      </c>
    </row>
    <row r="5270" spans="1:24" ht="16.5" customHeight="1">
      <c r="A5270" s="38">
        <v>35</v>
      </c>
      <c r="B5270" s="39">
        <v>10800</v>
      </c>
      <c r="C5270" s="38">
        <v>10314995</v>
      </c>
      <c r="D5270" s="40" t="s">
        <v>2599</v>
      </c>
      <c r="E5270" s="38">
        <v>1</v>
      </c>
      <c r="F5270" s="38">
        <v>120</v>
      </c>
      <c r="G5270" s="38" t="s">
        <v>21</v>
      </c>
      <c r="H5270" s="42">
        <v>147548.39000000001</v>
      </c>
      <c r="I5270" s="2"/>
      <c r="J5270" s="44">
        <v>43131</v>
      </c>
      <c r="K5270" s="42">
        <v>0</v>
      </c>
      <c r="L5270" s="42">
        <v>72421.600000000006</v>
      </c>
      <c r="M5270" s="44">
        <v>45016</v>
      </c>
      <c r="N5270" s="42">
        <f>H5270-K5270-L5270</f>
        <v>75126.790000000008</v>
      </c>
      <c r="O5270" s="42">
        <v>0</v>
      </c>
      <c r="P5270" s="45">
        <v>0.13</v>
      </c>
      <c r="Q5270" s="42">
        <v>0</v>
      </c>
      <c r="R5270" s="42">
        <v>0</v>
      </c>
      <c r="S5270" s="42">
        <f>N5270-R5270</f>
        <v>75126.790000000008</v>
      </c>
      <c r="T5270" s="38">
        <v>2505</v>
      </c>
      <c r="U5270" s="14">
        <f>S5270/H5270</f>
        <v>0.5091671281536857</v>
      </c>
      <c r="V5270" s="19"/>
      <c r="W5270" s="19"/>
      <c r="X5270" s="37" t="s">
        <v>3465</v>
      </c>
    </row>
    <row r="5271" spans="1:24" ht="16.5" customHeight="1">
      <c r="A5271" s="38">
        <v>39</v>
      </c>
      <c r="B5271" s="39">
        <v>10800</v>
      </c>
      <c r="C5271" s="38">
        <v>10315002</v>
      </c>
      <c r="D5271" s="40" t="s">
        <v>2602</v>
      </c>
      <c r="E5271" s="38">
        <v>1</v>
      </c>
      <c r="F5271" s="38">
        <v>120</v>
      </c>
      <c r="G5271" s="38" t="s">
        <v>21</v>
      </c>
      <c r="H5271" s="42">
        <v>163216.70000000001</v>
      </c>
      <c r="I5271" s="2"/>
      <c r="J5271" s="44">
        <v>43131</v>
      </c>
      <c r="K5271" s="42">
        <v>0</v>
      </c>
      <c r="L5271" s="42">
        <v>80112.100000000006</v>
      </c>
      <c r="M5271" s="44">
        <v>45016</v>
      </c>
      <c r="N5271" s="42">
        <f>H5271-K5271-L5271</f>
        <v>83104.600000000006</v>
      </c>
      <c r="O5271" s="42">
        <v>0</v>
      </c>
      <c r="P5271" s="45">
        <v>0.13</v>
      </c>
      <c r="Q5271" s="42">
        <v>0</v>
      </c>
      <c r="R5271" s="42">
        <v>0</v>
      </c>
      <c r="S5271" s="42">
        <f>N5271-R5271</f>
        <v>83104.600000000006</v>
      </c>
      <c r="T5271" s="38">
        <v>2505</v>
      </c>
      <c r="U5271" s="14">
        <f>S5271/H5271</f>
        <v>0.50916726045802907</v>
      </c>
      <c r="V5271" s="19"/>
      <c r="W5271" s="19"/>
      <c r="X5271" s="37" t="s">
        <v>3465</v>
      </c>
    </row>
    <row r="5272" spans="1:24" ht="16.5" customHeight="1">
      <c r="A5272" s="38">
        <v>360</v>
      </c>
      <c r="B5272" s="39">
        <v>10741</v>
      </c>
      <c r="C5272" s="38">
        <v>10282050</v>
      </c>
      <c r="D5272" s="40" t="s">
        <v>496</v>
      </c>
      <c r="E5272" s="58">
        <v>1</v>
      </c>
      <c r="F5272" s="38">
        <v>120</v>
      </c>
      <c r="G5272" s="38" t="s">
        <v>262</v>
      </c>
      <c r="H5272" s="42">
        <v>58332.75</v>
      </c>
      <c r="I5272" s="57"/>
      <c r="J5272" s="44">
        <v>43311</v>
      </c>
      <c r="K5272" s="42">
        <v>0</v>
      </c>
      <c r="L5272" s="42">
        <v>28631.62</v>
      </c>
      <c r="M5272" s="44">
        <v>45199</v>
      </c>
      <c r="N5272" s="42">
        <f>H5272-K5272-L5272</f>
        <v>29701.13</v>
      </c>
      <c r="O5272" s="42">
        <v>0</v>
      </c>
      <c r="P5272" s="45">
        <v>0.13</v>
      </c>
      <c r="Q5272" s="42">
        <v>0</v>
      </c>
      <c r="R5272" s="42">
        <v>0</v>
      </c>
      <c r="S5272" s="42">
        <v>29701.13</v>
      </c>
      <c r="T5272" s="38">
        <v>2506</v>
      </c>
      <c r="U5272" s="14">
        <f>S5272/H5272</f>
        <v>0.50916732024463107</v>
      </c>
      <c r="V5272" s="19"/>
      <c r="W5272" s="19"/>
      <c r="X5272" s="37" t="s">
        <v>3462</v>
      </c>
    </row>
    <row r="5273" spans="1:24" ht="16.5" customHeight="1">
      <c r="A5273" s="38">
        <v>29</v>
      </c>
      <c r="B5273" s="39">
        <v>10800</v>
      </c>
      <c r="C5273" s="38">
        <v>10314831</v>
      </c>
      <c r="D5273" s="40" t="s">
        <v>2594</v>
      </c>
      <c r="E5273" s="38">
        <v>1</v>
      </c>
      <c r="F5273" s="38">
        <v>120</v>
      </c>
      <c r="G5273" s="38" t="s">
        <v>21</v>
      </c>
      <c r="H5273" s="42">
        <v>152737.59</v>
      </c>
      <c r="I5273" s="2"/>
      <c r="J5273" s="44">
        <v>43131</v>
      </c>
      <c r="K5273" s="42">
        <v>0</v>
      </c>
      <c r="L5273" s="42">
        <v>74968.600000000006</v>
      </c>
      <c r="M5273" s="44">
        <v>45016</v>
      </c>
      <c r="N5273" s="42">
        <f>H5273-K5273-L5273</f>
        <v>77768.989999999991</v>
      </c>
      <c r="O5273" s="42">
        <v>0</v>
      </c>
      <c r="P5273" s="45">
        <v>0.13</v>
      </c>
      <c r="Q5273" s="42">
        <v>0</v>
      </c>
      <c r="R5273" s="42">
        <v>0</v>
      </c>
      <c r="S5273" s="42">
        <f>N5273-R5273</f>
        <v>77768.989999999991</v>
      </c>
      <c r="T5273" s="38">
        <v>2505</v>
      </c>
      <c r="U5273" s="14">
        <f>S5273/H5273</f>
        <v>0.50916732416689303</v>
      </c>
      <c r="V5273" s="19"/>
      <c r="W5273" s="19"/>
      <c r="X5273" s="37" t="s">
        <v>3465</v>
      </c>
    </row>
    <row r="5274" spans="1:24" ht="16.5" customHeight="1">
      <c r="A5274" s="38">
        <v>33</v>
      </c>
      <c r="B5274" s="39">
        <v>10800</v>
      </c>
      <c r="C5274" s="38">
        <v>10314991</v>
      </c>
      <c r="D5274" s="40" t="s">
        <v>2597</v>
      </c>
      <c r="E5274" s="38">
        <v>1</v>
      </c>
      <c r="F5274" s="38">
        <v>120</v>
      </c>
      <c r="G5274" s="38" t="s">
        <v>21</v>
      </c>
      <c r="H5274" s="42">
        <v>165682.57</v>
      </c>
      <c r="I5274" s="2"/>
      <c r="J5274" s="44">
        <v>43131</v>
      </c>
      <c r="K5274" s="42">
        <v>0</v>
      </c>
      <c r="L5274" s="42">
        <v>81322.38</v>
      </c>
      <c r="M5274" s="44">
        <v>45016</v>
      </c>
      <c r="N5274" s="42">
        <f>H5274-K5274-L5274</f>
        <v>84360.19</v>
      </c>
      <c r="O5274" s="42">
        <v>0</v>
      </c>
      <c r="P5274" s="45">
        <v>0.13</v>
      </c>
      <c r="Q5274" s="42">
        <v>0</v>
      </c>
      <c r="R5274" s="42">
        <v>0</v>
      </c>
      <c r="S5274" s="42">
        <f>N5274-R5274</f>
        <v>84360.19</v>
      </c>
      <c r="T5274" s="38">
        <v>2505</v>
      </c>
      <c r="U5274" s="14">
        <f>S5274/H5274</f>
        <v>0.50916756059493762</v>
      </c>
      <c r="V5274" s="19"/>
      <c r="W5274" s="19"/>
      <c r="X5274" s="37" t="s">
        <v>3465</v>
      </c>
    </row>
    <row r="5275" spans="1:24" ht="16.5" customHeight="1">
      <c r="A5275" s="38">
        <v>382</v>
      </c>
      <c r="B5275" s="39">
        <v>10729</v>
      </c>
      <c r="C5275" s="38">
        <v>10292919</v>
      </c>
      <c r="D5275" s="40" t="s">
        <v>3133</v>
      </c>
      <c r="E5275" s="58">
        <v>3</v>
      </c>
      <c r="F5275" s="38">
        <v>120</v>
      </c>
      <c r="G5275" s="38" t="s">
        <v>21</v>
      </c>
      <c r="H5275" s="42">
        <v>42243.06</v>
      </c>
      <c r="I5275" s="37"/>
      <c r="J5275" s="44">
        <v>43369</v>
      </c>
      <c r="K5275" s="42">
        <v>0</v>
      </c>
      <c r="L5275" s="42">
        <v>20734.150000000001</v>
      </c>
      <c r="M5275" s="44">
        <v>45259</v>
      </c>
      <c r="N5275" s="42">
        <v>21508.91</v>
      </c>
      <c r="O5275" s="42">
        <v>0</v>
      </c>
      <c r="P5275" s="45">
        <f>IF(J5275&lt;DATEVALUE("2009-1-1"),3%,13%)</f>
        <v>0.13</v>
      </c>
      <c r="Q5275" s="42">
        <f>IF(P5275=13%,ROUND(O5275/(1+P5275)*P5275,2),ROUND(O5275/(1+0.03)*0.02,2))</f>
        <v>0</v>
      </c>
      <c r="R5275" s="42">
        <f>O5275-Q5275</f>
        <v>0</v>
      </c>
      <c r="S5275" s="42">
        <f>N5275-R5275</f>
        <v>21508.91</v>
      </c>
      <c r="T5275" s="38">
        <v>2506</v>
      </c>
      <c r="U5275" s="14">
        <f>S5275/H5275</f>
        <v>0.50917026370722196</v>
      </c>
      <c r="V5275" s="19"/>
      <c r="W5275" s="19"/>
      <c r="X5275" s="37" t="s">
        <v>3459</v>
      </c>
    </row>
    <row r="5276" spans="1:24" ht="16.5" customHeight="1">
      <c r="A5276" s="38">
        <v>201</v>
      </c>
      <c r="B5276" s="39">
        <v>10731</v>
      </c>
      <c r="C5276" s="38">
        <v>10288712</v>
      </c>
      <c r="D5276" s="40" t="s">
        <v>379</v>
      </c>
      <c r="E5276" s="58">
        <v>16</v>
      </c>
      <c r="F5276" s="38">
        <v>120</v>
      </c>
      <c r="G5276" s="38" t="s">
        <v>21</v>
      </c>
      <c r="H5276" s="42">
        <v>22208</v>
      </c>
      <c r="I5276" s="57"/>
      <c r="J5276" s="44">
        <v>43311</v>
      </c>
      <c r="K5276" s="42">
        <v>0</v>
      </c>
      <c r="L5276" s="42">
        <v>10900.32</v>
      </c>
      <c r="M5276" s="44">
        <v>45199</v>
      </c>
      <c r="N5276" s="42">
        <f>H5276-K5276-L5276</f>
        <v>11307.68</v>
      </c>
      <c r="O5276" s="42">
        <v>0</v>
      </c>
      <c r="P5276" s="45">
        <v>0.13</v>
      </c>
      <c r="Q5276" s="42">
        <v>0</v>
      </c>
      <c r="R5276" s="42">
        <v>0</v>
      </c>
      <c r="S5276" s="42">
        <f>N5276-R5276</f>
        <v>11307.68</v>
      </c>
      <c r="T5276" s="38">
        <v>2506</v>
      </c>
      <c r="U5276" s="14">
        <f>S5276/H5276</f>
        <v>0.50917146974063399</v>
      </c>
      <c r="V5276" s="19"/>
      <c r="W5276" s="19"/>
      <c r="X5276" s="37" t="s">
        <v>3459</v>
      </c>
    </row>
    <row r="5277" spans="1:24" ht="16.5" customHeight="1">
      <c r="A5277" s="38">
        <v>7</v>
      </c>
      <c r="B5277" s="39">
        <v>10753</v>
      </c>
      <c r="C5277" s="38">
        <v>10285908</v>
      </c>
      <c r="D5277" s="40" t="s">
        <v>2450</v>
      </c>
      <c r="E5277" s="38">
        <v>1</v>
      </c>
      <c r="F5277" s="38">
        <v>120</v>
      </c>
      <c r="G5277" s="38" t="s">
        <v>21</v>
      </c>
      <c r="H5277" s="42">
        <v>18555.13</v>
      </c>
      <c r="I5277" s="2"/>
      <c r="J5277" s="44">
        <v>43126</v>
      </c>
      <c r="K5277" s="42">
        <v>0</v>
      </c>
      <c r="L5277" s="42">
        <v>9107.33</v>
      </c>
      <c r="M5277" s="44">
        <v>45016</v>
      </c>
      <c r="N5277" s="42">
        <f>H5277-K5277-L5277</f>
        <v>9447.8000000000011</v>
      </c>
      <c r="O5277" s="42">
        <v>0</v>
      </c>
      <c r="P5277" s="45">
        <v>0.13</v>
      </c>
      <c r="Q5277" s="42">
        <v>0</v>
      </c>
      <c r="R5277" s="42">
        <v>0</v>
      </c>
      <c r="S5277" s="42">
        <v>9447.7999999999993</v>
      </c>
      <c r="T5277" s="38">
        <v>2506</v>
      </c>
      <c r="U5277" s="14">
        <f>S5277/H5277</f>
        <v>0.50917455172774317</v>
      </c>
      <c r="V5277" s="19"/>
      <c r="W5277" s="19"/>
      <c r="X5277" s="37" t="s">
        <v>3479</v>
      </c>
    </row>
    <row r="5278" spans="1:24" ht="16.5" customHeight="1">
      <c r="A5278" s="38">
        <v>436</v>
      </c>
      <c r="B5278" s="39">
        <v>10729</v>
      </c>
      <c r="C5278" s="38">
        <v>10292925</v>
      </c>
      <c r="D5278" s="40" t="s">
        <v>3161</v>
      </c>
      <c r="E5278" s="58">
        <v>1</v>
      </c>
      <c r="F5278" s="38">
        <v>120</v>
      </c>
      <c r="G5278" s="38" t="s">
        <v>21</v>
      </c>
      <c r="H5278" s="42">
        <v>5811.97</v>
      </c>
      <c r="I5278" s="37"/>
      <c r="J5278" s="44">
        <v>43369</v>
      </c>
      <c r="K5278" s="42">
        <v>0</v>
      </c>
      <c r="L5278" s="42">
        <v>2852.64</v>
      </c>
      <c r="M5278" s="44">
        <v>45259</v>
      </c>
      <c r="N5278" s="42">
        <v>2959.33</v>
      </c>
      <c r="O5278" s="42">
        <v>0</v>
      </c>
      <c r="P5278" s="45">
        <f>IF(J5278&lt;DATEVALUE("2009-1-1"),3%,13%)</f>
        <v>0.13</v>
      </c>
      <c r="Q5278" s="42">
        <f>IF(P5278=13%,ROUND(O5278/(1+P5278)*P5278,2),ROUND(O5278/(1+0.03)*0.02,2))</f>
        <v>0</v>
      </c>
      <c r="R5278" s="42">
        <f>O5278-Q5278</f>
        <v>0</v>
      </c>
      <c r="S5278" s="42">
        <f>N5278-R5278</f>
        <v>2959.33</v>
      </c>
      <c r="T5278" s="38">
        <v>5000</v>
      </c>
      <c r="U5278" s="14">
        <f>S5278/H5278</f>
        <v>0.509178471327278</v>
      </c>
      <c r="V5278" s="19"/>
      <c r="W5278" s="19"/>
      <c r="X5278" s="37" t="s">
        <v>3459</v>
      </c>
    </row>
    <row r="5279" spans="1:24" ht="16.5" customHeight="1">
      <c r="A5279" s="38">
        <v>58</v>
      </c>
      <c r="B5279" s="39">
        <v>10730</v>
      </c>
      <c r="C5279" s="38">
        <v>10323969</v>
      </c>
      <c r="D5279" s="40" t="s">
        <v>2069</v>
      </c>
      <c r="E5279" s="38">
        <v>1</v>
      </c>
      <c r="F5279" s="38">
        <v>60</v>
      </c>
      <c r="G5279" s="38" t="s">
        <v>36</v>
      </c>
      <c r="H5279" s="42">
        <v>4420.1099999999997</v>
      </c>
      <c r="I5279" s="2"/>
      <c r="J5279" s="44">
        <v>44196</v>
      </c>
      <c r="K5279" s="42">
        <v>73.67</v>
      </c>
      <c r="L5279" s="42">
        <v>1989.07</v>
      </c>
      <c r="M5279" s="44">
        <v>45046</v>
      </c>
      <c r="N5279" s="42">
        <f>H5279-K5279-L5279</f>
        <v>2357.37</v>
      </c>
      <c r="O5279" s="42">
        <v>120</v>
      </c>
      <c r="P5279" s="45">
        <v>0.13</v>
      </c>
      <c r="Q5279" s="42">
        <v>13.81</v>
      </c>
      <c r="R5279" s="42">
        <v>106.19</v>
      </c>
      <c r="S5279" s="42">
        <v>2251.1799999999998</v>
      </c>
      <c r="T5279" s="38">
        <v>5000</v>
      </c>
      <c r="U5279" s="14">
        <f>S5279/H5279</f>
        <v>0.50930406709335285</v>
      </c>
      <c r="V5279" s="19"/>
      <c r="W5279" s="19"/>
      <c r="X5279" s="37" t="s">
        <v>3459</v>
      </c>
    </row>
    <row r="5280" spans="1:24" ht="16.5" customHeight="1">
      <c r="A5280" s="38">
        <v>584</v>
      </c>
      <c r="B5280" s="39">
        <v>10736</v>
      </c>
      <c r="C5280" s="38">
        <v>10284182</v>
      </c>
      <c r="D5280" s="40" t="s">
        <v>1485</v>
      </c>
      <c r="E5280" s="38">
        <v>1</v>
      </c>
      <c r="F5280" s="38">
        <v>120</v>
      </c>
      <c r="G5280" s="38" t="s">
        <v>262</v>
      </c>
      <c r="H5280" s="42">
        <v>68797.16</v>
      </c>
      <c r="I5280" s="55"/>
      <c r="J5280" s="44">
        <v>43279</v>
      </c>
      <c r="K5280" s="42">
        <v>0</v>
      </c>
      <c r="L5280" s="42">
        <v>33223.160000000003</v>
      </c>
      <c r="M5280" s="44">
        <v>45138</v>
      </c>
      <c r="N5280" s="42">
        <f>H5280-K5280-L5280</f>
        <v>35574</v>
      </c>
      <c r="O5280" s="42">
        <v>500</v>
      </c>
      <c r="P5280" s="45">
        <v>0.13</v>
      </c>
      <c r="Q5280" s="42">
        <v>57.52</v>
      </c>
      <c r="R5280" s="42">
        <v>442.48</v>
      </c>
      <c r="S5280" s="42">
        <v>35131.519999999997</v>
      </c>
      <c r="T5280" s="38">
        <v>5000</v>
      </c>
      <c r="U5280" s="14">
        <f>S5280/H5280</f>
        <v>0.51065363744666192</v>
      </c>
      <c r="V5280" s="19"/>
      <c r="W5280" s="19"/>
      <c r="X5280" s="37" t="s">
        <v>3461</v>
      </c>
    </row>
    <row r="5281" spans="1:37" ht="16.5" customHeight="1">
      <c r="A5281" s="38">
        <v>382</v>
      </c>
      <c r="B5281" s="39">
        <v>10736</v>
      </c>
      <c r="C5281" s="38">
        <v>10284181</v>
      </c>
      <c r="D5281" s="40" t="s">
        <v>1335</v>
      </c>
      <c r="E5281" s="38">
        <v>1</v>
      </c>
      <c r="F5281" s="38">
        <v>120</v>
      </c>
      <c r="G5281" s="38" t="s">
        <v>21</v>
      </c>
      <c r="H5281" s="42">
        <v>14700.85</v>
      </c>
      <c r="I5281" s="55"/>
      <c r="J5281" s="44">
        <v>43279</v>
      </c>
      <c r="K5281" s="42">
        <v>0</v>
      </c>
      <c r="L5281" s="42">
        <v>7099.23</v>
      </c>
      <c r="M5281" s="44">
        <v>45138</v>
      </c>
      <c r="N5281" s="42">
        <f>H5281-K5281-L5281</f>
        <v>7601.6200000000008</v>
      </c>
      <c r="O5281" s="42">
        <v>100</v>
      </c>
      <c r="P5281" s="45">
        <v>0.13</v>
      </c>
      <c r="Q5281" s="42">
        <v>11.5</v>
      </c>
      <c r="R5281" s="42">
        <v>88.5</v>
      </c>
      <c r="S5281" s="42">
        <v>7513.12</v>
      </c>
      <c r="T5281" s="38">
        <v>5000</v>
      </c>
      <c r="U5281" s="14">
        <f>S5281/H5281</f>
        <v>0.51106704714353246</v>
      </c>
      <c r="V5281" s="19"/>
      <c r="W5281" s="19"/>
      <c r="X5281" s="37" t="s">
        <v>3461</v>
      </c>
    </row>
    <row r="5282" spans="1:37" ht="16.5" customHeight="1">
      <c r="A5282" s="38">
        <v>292</v>
      </c>
      <c r="B5282" s="39">
        <v>10736</v>
      </c>
      <c r="C5282" s="38">
        <v>10319122</v>
      </c>
      <c r="D5282" s="40" t="s">
        <v>1245</v>
      </c>
      <c r="E5282" s="38">
        <v>1</v>
      </c>
      <c r="F5282" s="38">
        <v>120</v>
      </c>
      <c r="G5282" s="38" t="s">
        <v>279</v>
      </c>
      <c r="H5282" s="42">
        <v>41090.129999999997</v>
      </c>
      <c r="I5282" s="55"/>
      <c r="J5282" s="44">
        <v>43343</v>
      </c>
      <c r="K5282" s="42">
        <v>0</v>
      </c>
      <c r="L5282" s="42">
        <v>19192.599999999999</v>
      </c>
      <c r="M5282" s="44">
        <v>45138</v>
      </c>
      <c r="N5282" s="42">
        <f>H5282-K5282-L5282</f>
        <v>21897.53</v>
      </c>
      <c r="O5282" s="42">
        <v>800</v>
      </c>
      <c r="P5282" s="45">
        <v>0.13</v>
      </c>
      <c r="Q5282" s="42">
        <v>92.04</v>
      </c>
      <c r="R5282" s="42">
        <v>707.96</v>
      </c>
      <c r="S5282" s="42">
        <v>21189.57</v>
      </c>
      <c r="T5282" s="38">
        <v>1802</v>
      </c>
      <c r="U5282" s="14">
        <f>S5282/H5282</f>
        <v>0.51568515358797851</v>
      </c>
      <c r="V5282" s="19"/>
      <c r="W5282" s="19"/>
      <c r="X5282" s="37" t="s">
        <v>3461</v>
      </c>
    </row>
    <row r="5283" spans="1:37" ht="16.5" customHeight="1">
      <c r="A5283" s="38">
        <v>200</v>
      </c>
      <c r="B5283" s="39">
        <v>40712</v>
      </c>
      <c r="C5283" s="38">
        <v>10343811</v>
      </c>
      <c r="D5283" s="40" t="s">
        <v>2371</v>
      </c>
      <c r="E5283" s="38">
        <v>1</v>
      </c>
      <c r="F5283" s="38">
        <v>36</v>
      </c>
      <c r="G5283" s="38" t="s">
        <v>33</v>
      </c>
      <c r="H5283" s="42">
        <v>7521.37</v>
      </c>
      <c r="I5283" s="2"/>
      <c r="J5283" s="44">
        <v>44561</v>
      </c>
      <c r="K5283" s="42">
        <v>208.93</v>
      </c>
      <c r="L5283" s="42">
        <v>3342.84</v>
      </c>
      <c r="M5283" s="44">
        <v>45077</v>
      </c>
      <c r="N5283" s="42">
        <f>H5283-K5283-L5283</f>
        <v>3969.5999999999995</v>
      </c>
      <c r="O5283" s="42">
        <v>98.7</v>
      </c>
      <c r="P5283" s="45">
        <v>0.13</v>
      </c>
      <c r="Q5283" s="42">
        <f>O5283-R5283</f>
        <v>11.340000000000003</v>
      </c>
      <c r="R5283" s="42">
        <v>87.36</v>
      </c>
      <c r="S5283" s="42">
        <f>N5283-R5283</f>
        <v>3882.2399999999993</v>
      </c>
      <c r="T5283" s="38">
        <v>1001</v>
      </c>
      <c r="U5283" s="14">
        <f>S5283/H5283</f>
        <v>0.51616128444684939</v>
      </c>
      <c r="V5283" s="19"/>
      <c r="W5283" s="19"/>
      <c r="X5283" s="37" t="s">
        <v>3467</v>
      </c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</row>
    <row r="5284" spans="1:37" ht="16.5" customHeight="1">
      <c r="A5284" s="38">
        <v>201</v>
      </c>
      <c r="B5284" s="39">
        <v>40712</v>
      </c>
      <c r="C5284" s="38">
        <v>10343812</v>
      </c>
      <c r="D5284" s="40" t="s">
        <v>2372</v>
      </c>
      <c r="E5284" s="38">
        <v>1</v>
      </c>
      <c r="F5284" s="38">
        <v>36</v>
      </c>
      <c r="G5284" s="38" t="s">
        <v>33</v>
      </c>
      <c r="H5284" s="42">
        <v>8849.56</v>
      </c>
      <c r="I5284" s="2"/>
      <c r="J5284" s="44">
        <v>44561</v>
      </c>
      <c r="K5284" s="42">
        <v>245.82</v>
      </c>
      <c r="L5284" s="42">
        <v>3933.13</v>
      </c>
      <c r="M5284" s="44">
        <v>45077</v>
      </c>
      <c r="N5284" s="42">
        <f>H5284-K5284-L5284</f>
        <v>4670.6099999999997</v>
      </c>
      <c r="O5284" s="42">
        <v>116.13</v>
      </c>
      <c r="P5284" s="45">
        <v>0.13</v>
      </c>
      <c r="Q5284" s="42">
        <f>O5284-R5284</f>
        <v>13.349999999999994</v>
      </c>
      <c r="R5284" s="42">
        <v>102.78</v>
      </c>
      <c r="S5284" s="42">
        <f>N5284-R5284</f>
        <v>4567.83</v>
      </c>
      <c r="T5284" s="38">
        <v>5000</v>
      </c>
      <c r="U5284" s="14">
        <f>S5284/H5284</f>
        <v>0.51616464547389929</v>
      </c>
      <c r="V5284" s="19"/>
      <c r="W5284" s="19"/>
      <c r="X5284" s="37" t="s">
        <v>3467</v>
      </c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</row>
    <row r="5285" spans="1:37" ht="16.5" customHeight="1">
      <c r="A5285" s="38">
        <v>294</v>
      </c>
      <c r="B5285" s="39">
        <v>10741</v>
      </c>
      <c r="C5285" s="38">
        <v>10326094</v>
      </c>
      <c r="D5285" s="40" t="s">
        <v>1073</v>
      </c>
      <c r="E5285" s="38">
        <v>3</v>
      </c>
      <c r="F5285" s="38">
        <v>60</v>
      </c>
      <c r="G5285" s="38" t="s">
        <v>36</v>
      </c>
      <c r="H5285" s="42">
        <v>26647.58</v>
      </c>
      <c r="I5285" s="56"/>
      <c r="J5285" s="44">
        <v>44286</v>
      </c>
      <c r="K5285" s="42">
        <v>444.13</v>
      </c>
      <c r="L5285" s="42">
        <v>12435.59</v>
      </c>
      <c r="M5285" s="44">
        <v>45169</v>
      </c>
      <c r="N5285" s="42">
        <f>H5285-K5285-L5285</f>
        <v>13767.86</v>
      </c>
      <c r="O5285" s="42">
        <v>0</v>
      </c>
      <c r="P5285" s="45">
        <v>0.13</v>
      </c>
      <c r="Q5285" s="42">
        <v>0</v>
      </c>
      <c r="R5285" s="42">
        <v>0</v>
      </c>
      <c r="S5285" s="42">
        <f>N5285-R5285</f>
        <v>13767.86</v>
      </c>
      <c r="T5285" s="38">
        <v>5000</v>
      </c>
      <c r="U5285" s="14">
        <f>S5285/H5285</f>
        <v>0.51666455265356181</v>
      </c>
      <c r="V5285" s="19"/>
      <c r="W5285" s="19"/>
      <c r="X5285" s="37" t="s">
        <v>3462</v>
      </c>
    </row>
    <row r="5286" spans="1:37" ht="16.5" customHeight="1">
      <c r="A5286" s="38">
        <v>882</v>
      </c>
      <c r="B5286" s="39">
        <v>10729</v>
      </c>
      <c r="C5286" s="38">
        <v>10330632</v>
      </c>
      <c r="D5286" s="40" t="s">
        <v>3373</v>
      </c>
      <c r="E5286" s="58">
        <v>1</v>
      </c>
      <c r="F5286" s="38">
        <v>60</v>
      </c>
      <c r="G5286" s="38" t="s">
        <v>511</v>
      </c>
      <c r="H5286" s="42">
        <v>46306.52</v>
      </c>
      <c r="I5286" s="37"/>
      <c r="J5286" s="44">
        <v>44377</v>
      </c>
      <c r="K5286" s="42">
        <v>771.78</v>
      </c>
      <c r="L5286" s="42">
        <v>21609.75</v>
      </c>
      <c r="M5286" s="44">
        <v>45259</v>
      </c>
      <c r="N5286" s="42">
        <v>23924.99</v>
      </c>
      <c r="O5286" s="42">
        <v>0</v>
      </c>
      <c r="P5286" s="45">
        <f>IF(J5286&lt;DATEVALUE("2009-1-1"),3%,13%)</f>
        <v>0.13</v>
      </c>
      <c r="Q5286" s="42">
        <f>IF(P5286=13%,ROUND(O5286/(1+P5286)*P5286,2),ROUND(O5286/(1+0.03)*0.02,2))</f>
        <v>0</v>
      </c>
      <c r="R5286" s="42">
        <f>O5286-Q5286</f>
        <v>0</v>
      </c>
      <c r="S5286" s="42">
        <f>N5286-R5286</f>
        <v>23924.99</v>
      </c>
      <c r="T5286" s="38">
        <v>1007</v>
      </c>
      <c r="U5286" s="14">
        <f>S5286/H5286</f>
        <v>0.5166656876828577</v>
      </c>
      <c r="V5286" s="19"/>
      <c r="W5286" s="19"/>
      <c r="X5286" s="37" t="s">
        <v>3459</v>
      </c>
    </row>
    <row r="5287" spans="1:37" ht="16.5" customHeight="1">
      <c r="A5287" s="38">
        <v>381</v>
      </c>
      <c r="B5287" s="39">
        <v>10741</v>
      </c>
      <c r="C5287" s="38">
        <v>10327102</v>
      </c>
      <c r="D5287" s="40" t="s">
        <v>508</v>
      </c>
      <c r="E5287" s="58">
        <v>1</v>
      </c>
      <c r="F5287" s="38">
        <v>60</v>
      </c>
      <c r="G5287" s="38" t="s">
        <v>511</v>
      </c>
      <c r="H5287" s="42">
        <v>69416.94</v>
      </c>
      <c r="I5287" s="57"/>
      <c r="J5287" s="44">
        <v>44316</v>
      </c>
      <c r="K5287" s="42">
        <v>1156.95</v>
      </c>
      <c r="L5287" s="42">
        <v>32394.58</v>
      </c>
      <c r="M5287" s="44">
        <v>45199</v>
      </c>
      <c r="N5287" s="42">
        <f>H5287-K5287-L5287</f>
        <v>35865.410000000003</v>
      </c>
      <c r="O5287" s="42">
        <v>0</v>
      </c>
      <c r="P5287" s="45">
        <v>0.13</v>
      </c>
      <c r="Q5287" s="42">
        <v>0</v>
      </c>
      <c r="R5287" s="42">
        <v>0</v>
      </c>
      <c r="S5287" s="42">
        <v>35865.410000000003</v>
      </c>
      <c r="T5287" s="38">
        <v>5000</v>
      </c>
      <c r="U5287" s="14">
        <f>S5287/H5287</f>
        <v>0.51666653701531651</v>
      </c>
      <c r="V5287" s="19"/>
      <c r="W5287" s="19"/>
      <c r="X5287" s="37" t="s">
        <v>3462</v>
      </c>
    </row>
    <row r="5288" spans="1:37" ht="16.5" customHeight="1">
      <c r="A5288" s="38">
        <v>29</v>
      </c>
      <c r="B5288" s="39">
        <v>10753</v>
      </c>
      <c r="C5288" s="38">
        <v>10322087</v>
      </c>
      <c r="D5288" s="40" t="s">
        <v>504</v>
      </c>
      <c r="E5288" s="38">
        <v>1</v>
      </c>
      <c r="F5288" s="38">
        <v>60</v>
      </c>
      <c r="G5288" s="38" t="s">
        <v>36</v>
      </c>
      <c r="H5288" s="42">
        <v>45219.57</v>
      </c>
      <c r="I5288" s="2"/>
      <c r="J5288" s="44">
        <v>44135</v>
      </c>
      <c r="K5288" s="42">
        <v>753.66</v>
      </c>
      <c r="L5288" s="42">
        <v>21102.46</v>
      </c>
      <c r="M5288" s="44">
        <v>45016</v>
      </c>
      <c r="N5288" s="42">
        <f>H5288-K5288-L5288</f>
        <v>23363.449999999997</v>
      </c>
      <c r="O5288" s="42">
        <v>0</v>
      </c>
      <c r="P5288" s="45">
        <v>0.13</v>
      </c>
      <c r="Q5288" s="42">
        <v>0</v>
      </c>
      <c r="R5288" s="42">
        <v>0</v>
      </c>
      <c r="S5288" s="42">
        <v>23363.45</v>
      </c>
      <c r="T5288" s="38">
        <v>1002</v>
      </c>
      <c r="U5288" s="14">
        <f>S5288/H5288</f>
        <v>0.51666678829542168</v>
      </c>
      <c r="V5288" s="19"/>
      <c r="W5288" s="19"/>
      <c r="X5288" s="37" t="s">
        <v>3479</v>
      </c>
    </row>
    <row r="5289" spans="1:37" ht="16.5" customHeight="1">
      <c r="A5289" s="38">
        <v>382</v>
      </c>
      <c r="B5289" s="39">
        <v>10741</v>
      </c>
      <c r="C5289" s="38">
        <v>10327109</v>
      </c>
      <c r="D5289" s="40" t="s">
        <v>512</v>
      </c>
      <c r="E5289" s="58">
        <v>1</v>
      </c>
      <c r="F5289" s="38">
        <v>60</v>
      </c>
      <c r="G5289" s="38" t="s">
        <v>511</v>
      </c>
      <c r="H5289" s="42">
        <v>55914.73</v>
      </c>
      <c r="I5289" s="57"/>
      <c r="J5289" s="44">
        <v>44316</v>
      </c>
      <c r="K5289" s="42">
        <v>931.91</v>
      </c>
      <c r="L5289" s="42">
        <v>26093.5</v>
      </c>
      <c r="M5289" s="44">
        <v>45199</v>
      </c>
      <c r="N5289" s="42">
        <f>H5289-K5289-L5289</f>
        <v>28889.32</v>
      </c>
      <c r="O5289" s="42">
        <v>0</v>
      </c>
      <c r="P5289" s="45">
        <v>0.13</v>
      </c>
      <c r="Q5289" s="42">
        <v>0</v>
      </c>
      <c r="R5289" s="42">
        <v>0</v>
      </c>
      <c r="S5289" s="42">
        <v>28889.32</v>
      </c>
      <c r="T5289" s="38">
        <v>1001</v>
      </c>
      <c r="U5289" s="14">
        <f>S5289/H5289</f>
        <v>0.51666743271406301</v>
      </c>
      <c r="V5289" s="19"/>
      <c r="W5289" s="19"/>
      <c r="X5289" s="37" t="s">
        <v>3462</v>
      </c>
    </row>
    <row r="5290" spans="1:37" ht="16.5" customHeight="1">
      <c r="A5290" s="38">
        <v>94</v>
      </c>
      <c r="B5290" s="39">
        <v>10730</v>
      </c>
      <c r="C5290" s="38">
        <v>10289522</v>
      </c>
      <c r="D5290" s="40" t="s">
        <v>41</v>
      </c>
      <c r="E5290" s="38">
        <v>1</v>
      </c>
      <c r="F5290" s="38">
        <v>120</v>
      </c>
      <c r="G5290" s="38" t="s">
        <v>21</v>
      </c>
      <c r="H5290" s="42">
        <v>8952.99</v>
      </c>
      <c r="I5290" s="56"/>
      <c r="J5290" s="44">
        <v>43311</v>
      </c>
      <c r="K5290" s="42">
        <v>0</v>
      </c>
      <c r="L5290" s="42">
        <v>4323.6099999999997</v>
      </c>
      <c r="M5290" s="44">
        <v>45169</v>
      </c>
      <c r="N5290" s="42">
        <f>H5290-K5290-L5290</f>
        <v>4629.38</v>
      </c>
      <c r="O5290" s="42">
        <v>0</v>
      </c>
      <c r="P5290" s="45">
        <v>0.13</v>
      </c>
      <c r="Q5290" s="42">
        <v>0</v>
      </c>
      <c r="R5290" s="42">
        <v>0</v>
      </c>
      <c r="S5290" s="42">
        <v>4629.38</v>
      </c>
      <c r="T5290" s="38">
        <v>2506</v>
      </c>
      <c r="U5290" s="14">
        <f>S5290/H5290</f>
        <v>0.51707641804581483</v>
      </c>
      <c r="V5290" s="19"/>
      <c r="W5290" s="19"/>
      <c r="X5290" s="37" t="s">
        <v>3459</v>
      </c>
    </row>
    <row r="5291" spans="1:37" ht="16.5" customHeight="1">
      <c r="A5291" s="38">
        <v>338</v>
      </c>
      <c r="B5291" s="39">
        <v>10741</v>
      </c>
      <c r="C5291" s="38">
        <v>10282052</v>
      </c>
      <c r="D5291" s="40" t="s">
        <v>1108</v>
      </c>
      <c r="E5291" s="38">
        <v>1</v>
      </c>
      <c r="F5291" s="38">
        <v>120</v>
      </c>
      <c r="G5291" s="38" t="s">
        <v>21</v>
      </c>
      <c r="H5291" s="42">
        <v>15390.18</v>
      </c>
      <c r="I5291" s="56"/>
      <c r="J5291" s="44">
        <v>43311</v>
      </c>
      <c r="K5291" s="42">
        <v>0</v>
      </c>
      <c r="L5291" s="42">
        <v>7432.19</v>
      </c>
      <c r="M5291" s="44">
        <v>45169</v>
      </c>
      <c r="N5291" s="42">
        <f>H5291-K5291-L5291</f>
        <v>7957.9900000000007</v>
      </c>
      <c r="O5291" s="42">
        <v>0</v>
      </c>
      <c r="P5291" s="45">
        <v>0.13</v>
      </c>
      <c r="Q5291" s="42">
        <v>0</v>
      </c>
      <c r="R5291" s="42">
        <v>0</v>
      </c>
      <c r="S5291" s="42">
        <f>N5291-R5291</f>
        <v>7957.9900000000007</v>
      </c>
      <c r="T5291" s="38">
        <v>2506</v>
      </c>
      <c r="U5291" s="14">
        <f>S5291/H5291</f>
        <v>0.51708232132437704</v>
      </c>
      <c r="V5291" s="19"/>
      <c r="W5291" s="19"/>
      <c r="X5291" s="37" t="s">
        <v>3462</v>
      </c>
    </row>
    <row r="5292" spans="1:37" ht="16.5" customHeight="1">
      <c r="A5292" s="38">
        <v>166</v>
      </c>
      <c r="B5292" s="39">
        <v>10800</v>
      </c>
      <c r="C5292" s="38">
        <v>10315486</v>
      </c>
      <c r="D5292" s="40" t="s">
        <v>2728</v>
      </c>
      <c r="E5292" s="38">
        <v>1</v>
      </c>
      <c r="F5292" s="38">
        <v>120</v>
      </c>
      <c r="G5292" s="38" t="s">
        <v>262</v>
      </c>
      <c r="H5292" s="42">
        <v>114618.42</v>
      </c>
      <c r="I5292" s="2"/>
      <c r="J5292" s="44">
        <v>43158</v>
      </c>
      <c r="K5292" s="42">
        <v>0</v>
      </c>
      <c r="L5292" s="42">
        <v>55351.23</v>
      </c>
      <c r="M5292" s="44">
        <v>45016</v>
      </c>
      <c r="N5292" s="42">
        <f>H5292-K5292-L5292</f>
        <v>59267.189999999995</v>
      </c>
      <c r="O5292" s="42">
        <v>0</v>
      </c>
      <c r="P5292" s="45">
        <v>0.13</v>
      </c>
      <c r="Q5292" s="42">
        <v>0</v>
      </c>
      <c r="R5292" s="42">
        <v>0</v>
      </c>
      <c r="S5292" s="42">
        <f>N5292-R5292</f>
        <v>59267.189999999995</v>
      </c>
      <c r="T5292" s="38">
        <v>2505</v>
      </c>
      <c r="U5292" s="14">
        <f>S5292/H5292</f>
        <v>0.51708259457773009</v>
      </c>
      <c r="V5292" s="19"/>
      <c r="W5292" s="19"/>
      <c r="X5292" s="37" t="s">
        <v>3465</v>
      </c>
    </row>
    <row r="5293" spans="1:37" ht="16.5" customHeight="1">
      <c r="A5293" s="38">
        <v>55</v>
      </c>
      <c r="B5293" s="39">
        <v>10800</v>
      </c>
      <c r="C5293" s="38">
        <v>10315142</v>
      </c>
      <c r="D5293" s="40" t="s">
        <v>2617</v>
      </c>
      <c r="E5293" s="38">
        <v>1</v>
      </c>
      <c r="F5293" s="38">
        <v>120</v>
      </c>
      <c r="G5293" s="38" t="s">
        <v>21</v>
      </c>
      <c r="H5293" s="42">
        <v>149825.4</v>
      </c>
      <c r="I5293" s="2"/>
      <c r="J5293" s="44">
        <v>43158</v>
      </c>
      <c r="K5293" s="42">
        <v>0</v>
      </c>
      <c r="L5293" s="42">
        <v>72353.259999999995</v>
      </c>
      <c r="M5293" s="44">
        <v>45016</v>
      </c>
      <c r="N5293" s="42">
        <f>H5293-K5293-L5293</f>
        <v>77472.14</v>
      </c>
      <c r="O5293" s="42">
        <v>0</v>
      </c>
      <c r="P5293" s="45">
        <v>0.13</v>
      </c>
      <c r="Q5293" s="42">
        <v>0</v>
      </c>
      <c r="R5293" s="42">
        <v>0</v>
      </c>
      <c r="S5293" s="42">
        <f>N5293-R5293</f>
        <v>77472.14</v>
      </c>
      <c r="T5293" s="38">
        <v>2505</v>
      </c>
      <c r="U5293" s="14">
        <f>S5293/H5293</f>
        <v>0.51708281773317477</v>
      </c>
      <c r="V5293" s="19"/>
      <c r="W5293" s="19"/>
      <c r="X5293" s="37" t="s">
        <v>3465</v>
      </c>
    </row>
    <row r="5294" spans="1:37" ht="16.5" customHeight="1">
      <c r="A5294" s="38">
        <v>290</v>
      </c>
      <c r="B5294" s="39">
        <v>10736</v>
      </c>
      <c r="C5294" s="38">
        <v>10319120</v>
      </c>
      <c r="D5294" s="40" t="s">
        <v>1259</v>
      </c>
      <c r="E5294" s="38">
        <v>1</v>
      </c>
      <c r="F5294" s="38">
        <v>120</v>
      </c>
      <c r="G5294" s="38" t="s">
        <v>279</v>
      </c>
      <c r="H5294" s="42">
        <v>57983.9</v>
      </c>
      <c r="I5294" s="55"/>
      <c r="J5294" s="44">
        <v>43279</v>
      </c>
      <c r="K5294" s="42">
        <v>0</v>
      </c>
      <c r="L5294" s="42">
        <v>28001.41</v>
      </c>
      <c r="M5294" s="44">
        <v>45138</v>
      </c>
      <c r="N5294" s="42">
        <f>H5294-K5294-L5294</f>
        <v>29982.49</v>
      </c>
      <c r="O5294" s="42">
        <v>0</v>
      </c>
      <c r="P5294" s="45">
        <v>0.13</v>
      </c>
      <c r="Q5294" s="42">
        <v>0</v>
      </c>
      <c r="R5294" s="42">
        <v>0</v>
      </c>
      <c r="S5294" s="42">
        <v>29982.49</v>
      </c>
      <c r="T5294" s="38">
        <v>1802</v>
      </c>
      <c r="U5294" s="14">
        <f>S5294/H5294</f>
        <v>0.51708301787220246</v>
      </c>
      <c r="V5294" s="19"/>
      <c r="W5294" s="19"/>
      <c r="X5294" s="37" t="s">
        <v>3461</v>
      </c>
    </row>
    <row r="5295" spans="1:37" ht="16.5" customHeight="1">
      <c r="A5295" s="38">
        <v>52</v>
      </c>
      <c r="B5295" s="39">
        <v>10800</v>
      </c>
      <c r="C5295" s="38">
        <v>10315139</v>
      </c>
      <c r="D5295" s="40" t="s">
        <v>2615</v>
      </c>
      <c r="E5295" s="38">
        <v>1</v>
      </c>
      <c r="F5295" s="38">
        <v>120</v>
      </c>
      <c r="G5295" s="38" t="s">
        <v>21</v>
      </c>
      <c r="H5295" s="42">
        <v>164705.65</v>
      </c>
      <c r="I5295" s="2"/>
      <c r="J5295" s="44">
        <v>43158</v>
      </c>
      <c r="K5295" s="42">
        <v>0</v>
      </c>
      <c r="L5295" s="42">
        <v>79539.11</v>
      </c>
      <c r="M5295" s="44">
        <v>45016</v>
      </c>
      <c r="N5295" s="42">
        <f>H5295-K5295-L5295</f>
        <v>85166.54</v>
      </c>
      <c r="O5295" s="42">
        <v>0</v>
      </c>
      <c r="P5295" s="45">
        <v>0.13</v>
      </c>
      <c r="Q5295" s="42">
        <v>0</v>
      </c>
      <c r="R5295" s="42">
        <v>0</v>
      </c>
      <c r="S5295" s="42">
        <f>N5295-R5295</f>
        <v>85166.54</v>
      </c>
      <c r="T5295" s="38">
        <v>2505</v>
      </c>
      <c r="U5295" s="14">
        <f>S5295/H5295</f>
        <v>0.51708329374250361</v>
      </c>
      <c r="V5295" s="19"/>
      <c r="W5295" s="19"/>
      <c r="X5295" s="37" t="s">
        <v>3465</v>
      </c>
    </row>
    <row r="5296" spans="1:37" ht="16.5" customHeight="1">
      <c r="A5296" s="38">
        <v>54</v>
      </c>
      <c r="B5296" s="39">
        <v>10800</v>
      </c>
      <c r="C5296" s="38">
        <v>10315141</v>
      </c>
      <c r="D5296" s="40" t="s">
        <v>2616</v>
      </c>
      <c r="E5296" s="38">
        <v>1</v>
      </c>
      <c r="F5296" s="38">
        <v>120</v>
      </c>
      <c r="G5296" s="38" t="s">
        <v>21</v>
      </c>
      <c r="H5296" s="42">
        <v>174062.03</v>
      </c>
      <c r="I5296" s="2"/>
      <c r="J5296" s="44">
        <v>43158</v>
      </c>
      <c r="K5296" s="42">
        <v>0</v>
      </c>
      <c r="L5296" s="42">
        <v>84057.41</v>
      </c>
      <c r="M5296" s="44">
        <v>45016</v>
      </c>
      <c r="N5296" s="42">
        <f>H5296-K5296-L5296</f>
        <v>90004.62</v>
      </c>
      <c r="O5296" s="42">
        <v>0</v>
      </c>
      <c r="P5296" s="45">
        <v>0.13</v>
      </c>
      <c r="Q5296" s="42">
        <v>0</v>
      </c>
      <c r="R5296" s="42">
        <v>0</v>
      </c>
      <c r="S5296" s="42">
        <f>N5296-R5296</f>
        <v>90004.62</v>
      </c>
      <c r="T5296" s="38">
        <v>2505</v>
      </c>
      <c r="U5296" s="14">
        <f>S5296/H5296</f>
        <v>0.51708359370507162</v>
      </c>
      <c r="V5296" s="19"/>
      <c r="W5296" s="19"/>
      <c r="X5296" s="37" t="s">
        <v>3465</v>
      </c>
    </row>
    <row r="5297" spans="1:37" ht="16.5" customHeight="1">
      <c r="A5297" s="38">
        <v>290</v>
      </c>
      <c r="B5297" s="39">
        <v>10729</v>
      </c>
      <c r="C5297" s="38">
        <v>10292931</v>
      </c>
      <c r="D5297" s="40" t="s">
        <v>1972</v>
      </c>
      <c r="E5297" s="58">
        <v>1</v>
      </c>
      <c r="F5297" s="38">
        <v>120</v>
      </c>
      <c r="G5297" s="38" t="s">
        <v>21</v>
      </c>
      <c r="H5297" s="42">
        <v>30946.17</v>
      </c>
      <c r="I5297" s="37"/>
      <c r="J5297" s="44">
        <v>43402</v>
      </c>
      <c r="K5297" s="42">
        <v>0</v>
      </c>
      <c r="L5297" s="42">
        <v>14944.39</v>
      </c>
      <c r="M5297" s="44">
        <v>45247</v>
      </c>
      <c r="N5297" s="42">
        <v>16001.78</v>
      </c>
      <c r="O5297" s="42">
        <v>0</v>
      </c>
      <c r="P5297" s="45">
        <f>IF(J5297&lt;DATEVALUE("2009-1-1"),3%,13%)</f>
        <v>0.13</v>
      </c>
      <c r="Q5297" s="42">
        <f>IF(P5297=13%,ROUND(O5297/(1+P5297)*P5297,2),ROUND(O5297/(1+0.03)*0.02,2))</f>
        <v>0</v>
      </c>
      <c r="R5297" s="42">
        <f>O5297-Q5297</f>
        <v>0</v>
      </c>
      <c r="S5297" s="42">
        <f>N5297-R5297</f>
        <v>16001.78</v>
      </c>
      <c r="T5297" s="38">
        <v>2506</v>
      </c>
      <c r="U5297" s="14">
        <f>S5297/H5297</f>
        <v>0.51708434355527688</v>
      </c>
      <c r="V5297" s="19"/>
      <c r="W5297" s="19"/>
      <c r="X5297" s="37" t="s">
        <v>3459</v>
      </c>
    </row>
    <row r="5298" spans="1:37" ht="16.5" customHeight="1">
      <c r="A5298" s="38">
        <v>26</v>
      </c>
      <c r="B5298" s="39">
        <v>10711</v>
      </c>
      <c r="C5298" s="38">
        <v>10282969</v>
      </c>
      <c r="D5298" s="40" t="s">
        <v>166</v>
      </c>
      <c r="E5298" s="38">
        <v>2</v>
      </c>
      <c r="F5298" s="38">
        <v>120</v>
      </c>
      <c r="G5298" s="38" t="s">
        <v>21</v>
      </c>
      <c r="H5298" s="42">
        <v>2776</v>
      </c>
      <c r="I5298" s="57"/>
      <c r="J5298" s="44">
        <v>43343</v>
      </c>
      <c r="K5298" s="42">
        <v>0</v>
      </c>
      <c r="L5298" s="42">
        <v>1340.57</v>
      </c>
      <c r="M5298" s="44">
        <v>45199</v>
      </c>
      <c r="N5298" s="42">
        <v>1435.43</v>
      </c>
      <c r="O5298" s="42">
        <v>0</v>
      </c>
      <c r="P5298" s="45">
        <v>0.13</v>
      </c>
      <c r="Q5298" s="42">
        <v>0</v>
      </c>
      <c r="R5298" s="42">
        <v>0</v>
      </c>
      <c r="S5298" s="42">
        <v>1435.43</v>
      </c>
      <c r="T5298" s="38">
        <v>2506</v>
      </c>
      <c r="U5298" s="14">
        <f>S5298/H5298</f>
        <v>0.51708573487031706</v>
      </c>
      <c r="V5298" s="19"/>
      <c r="W5298" s="19"/>
      <c r="X5298" s="37" t="s">
        <v>3457</v>
      </c>
    </row>
    <row r="5299" spans="1:37" ht="16.5" customHeight="1">
      <c r="A5299" s="38">
        <v>941</v>
      </c>
      <c r="B5299" s="39">
        <v>10800</v>
      </c>
      <c r="C5299" s="38">
        <v>10315970</v>
      </c>
      <c r="D5299" s="40" t="s">
        <v>1201</v>
      </c>
      <c r="E5299" s="38">
        <v>1</v>
      </c>
      <c r="F5299" s="38">
        <v>120</v>
      </c>
      <c r="G5299" s="38" t="s">
        <v>21</v>
      </c>
      <c r="H5299" s="42">
        <v>5000</v>
      </c>
      <c r="I5299" s="2"/>
      <c r="J5299" s="44">
        <v>43216</v>
      </c>
      <c r="K5299" s="42">
        <v>0</v>
      </c>
      <c r="L5299" s="42">
        <v>2414.4899999999998</v>
      </c>
      <c r="M5299" s="44">
        <v>45077</v>
      </c>
      <c r="N5299" s="42">
        <f>H5299-K5299-L5299</f>
        <v>2585.5100000000002</v>
      </c>
      <c r="O5299" s="42">
        <v>0</v>
      </c>
      <c r="P5299" s="45">
        <v>0.13</v>
      </c>
      <c r="Q5299" s="42">
        <v>0</v>
      </c>
      <c r="R5299" s="42">
        <v>0</v>
      </c>
      <c r="S5299" s="42">
        <f>N5299-R5299</f>
        <v>2585.5100000000002</v>
      </c>
      <c r="T5299" s="38">
        <v>2505</v>
      </c>
      <c r="U5299" s="14">
        <f>S5299/H5299</f>
        <v>0.51710200000000006</v>
      </c>
      <c r="V5299" s="19"/>
      <c r="W5299" s="19"/>
      <c r="X5299" s="37" t="s">
        <v>3465</v>
      </c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</row>
    <row r="5300" spans="1:37" ht="16.5" customHeight="1">
      <c r="A5300" s="38">
        <v>190</v>
      </c>
      <c r="B5300" s="39">
        <v>50098</v>
      </c>
      <c r="C5300" s="38">
        <v>10308104</v>
      </c>
      <c r="D5300" s="40" t="s">
        <v>3427</v>
      </c>
      <c r="E5300" s="58">
        <v>1</v>
      </c>
      <c r="F5300" s="38">
        <v>120</v>
      </c>
      <c r="G5300" s="38" t="s">
        <v>21</v>
      </c>
      <c r="H5300" s="42">
        <v>112651.5</v>
      </c>
      <c r="I5300" s="37"/>
      <c r="J5300" s="44">
        <v>43462</v>
      </c>
      <c r="K5300" s="42">
        <v>0</v>
      </c>
      <c r="L5300" s="42">
        <v>53509.3</v>
      </c>
      <c r="M5300" s="44">
        <v>45279</v>
      </c>
      <c r="N5300" s="42">
        <v>59142.2</v>
      </c>
      <c r="O5300" s="42">
        <v>1000</v>
      </c>
      <c r="P5300" s="45">
        <f>IF(J5300&lt;DATEVALUE("2009-1-1"),3%,13%)</f>
        <v>0.13</v>
      </c>
      <c r="Q5300" s="42">
        <f>IF(P5300=13%,ROUND(O5300/(1+P5300)*P5300,2),ROUND(O5300/(1+0.03)*0.02,2))</f>
        <v>115.04</v>
      </c>
      <c r="R5300" s="42">
        <f>O5300-Q5300</f>
        <v>884.96</v>
      </c>
      <c r="S5300" s="42">
        <f>N5300-R5300</f>
        <v>58257.24</v>
      </c>
      <c r="T5300" s="38">
        <v>5000</v>
      </c>
      <c r="U5300" s="14">
        <f>S5300/H5300</f>
        <v>0.51714571044326973</v>
      </c>
      <c r="V5300" s="19"/>
      <c r="W5300" s="19"/>
      <c r="X5300" s="37" t="s">
        <v>3456</v>
      </c>
    </row>
    <row r="5301" spans="1:37" ht="16.5" customHeight="1">
      <c r="A5301" s="38">
        <v>383</v>
      </c>
      <c r="B5301" s="39">
        <v>10736</v>
      </c>
      <c r="C5301" s="38">
        <v>10284187</v>
      </c>
      <c r="D5301" s="40" t="s">
        <v>1336</v>
      </c>
      <c r="E5301" s="38">
        <v>1</v>
      </c>
      <c r="F5301" s="38">
        <v>120</v>
      </c>
      <c r="G5301" s="38" t="s">
        <v>21</v>
      </c>
      <c r="H5301" s="42">
        <v>17521.37</v>
      </c>
      <c r="I5301" s="55"/>
      <c r="J5301" s="44">
        <v>43311</v>
      </c>
      <c r="K5301" s="42">
        <v>0</v>
      </c>
      <c r="L5301" s="42">
        <v>8322.6200000000008</v>
      </c>
      <c r="M5301" s="44">
        <v>45138</v>
      </c>
      <c r="N5301" s="42">
        <f>H5301-K5301-L5301</f>
        <v>9198.7499999999982</v>
      </c>
      <c r="O5301" s="42">
        <v>150</v>
      </c>
      <c r="P5301" s="45">
        <v>0.13</v>
      </c>
      <c r="Q5301" s="42">
        <v>17.260000000000002</v>
      </c>
      <c r="R5301" s="42">
        <v>132.74</v>
      </c>
      <c r="S5301" s="42">
        <v>9066.01</v>
      </c>
      <c r="T5301" s="38">
        <v>5000</v>
      </c>
      <c r="U5301" s="14">
        <f>S5301/H5301</f>
        <v>0.51742586338853647</v>
      </c>
      <c r="V5301" s="19"/>
      <c r="W5301" s="19"/>
      <c r="X5301" s="37" t="s">
        <v>3461</v>
      </c>
    </row>
    <row r="5302" spans="1:37" ht="16.5" customHeight="1">
      <c r="A5302" s="38">
        <v>1</v>
      </c>
      <c r="B5302" s="39">
        <v>10876</v>
      </c>
      <c r="C5302" s="38">
        <v>10323490</v>
      </c>
      <c r="D5302" s="40" t="s">
        <v>178</v>
      </c>
      <c r="E5302" s="38">
        <v>200</v>
      </c>
      <c r="F5302" s="38">
        <v>56</v>
      </c>
      <c r="G5302" s="38" t="s">
        <v>23</v>
      </c>
      <c r="H5302" s="42">
        <v>3735.86</v>
      </c>
      <c r="I5302" s="2"/>
      <c r="J5302" s="44">
        <v>44165</v>
      </c>
      <c r="K5302" s="42">
        <v>66.709999999999994</v>
      </c>
      <c r="L5302" s="42">
        <v>1734.48</v>
      </c>
      <c r="M5302" s="44">
        <v>44985</v>
      </c>
      <c r="N5302" s="42">
        <f>H5302-K5302-L5302</f>
        <v>1934.67</v>
      </c>
      <c r="O5302" s="42">
        <v>0</v>
      </c>
      <c r="P5302" s="45">
        <v>0.13</v>
      </c>
      <c r="Q5302" s="42">
        <v>0</v>
      </c>
      <c r="R5302" s="42">
        <v>0</v>
      </c>
      <c r="S5302" s="42">
        <f>N5302-R5302</f>
        <v>1934.67</v>
      </c>
      <c r="T5302" s="38">
        <v>2506</v>
      </c>
      <c r="U5302" s="14">
        <f>S5302/H5302</f>
        <v>0.51786469514382227</v>
      </c>
      <c r="V5302" s="19"/>
      <c r="W5302" s="19"/>
      <c r="X5302" s="37" t="s">
        <v>3476</v>
      </c>
    </row>
    <row r="5303" spans="1:37" ht="16.5" customHeight="1">
      <c r="A5303" s="38">
        <v>339</v>
      </c>
      <c r="B5303" s="39">
        <v>10729</v>
      </c>
      <c r="C5303" s="38">
        <v>10292837</v>
      </c>
      <c r="D5303" s="40" t="s">
        <v>3113</v>
      </c>
      <c r="E5303" s="58">
        <v>1</v>
      </c>
      <c r="F5303" s="38">
        <v>120</v>
      </c>
      <c r="G5303" s="38" t="s">
        <v>21</v>
      </c>
      <c r="H5303" s="42">
        <v>760</v>
      </c>
      <c r="I5303" s="37"/>
      <c r="J5303" s="44">
        <v>43434</v>
      </c>
      <c r="K5303" s="42">
        <v>0</v>
      </c>
      <c r="L5303" s="42">
        <v>361.11</v>
      </c>
      <c r="M5303" s="44">
        <v>45259</v>
      </c>
      <c r="N5303" s="42">
        <v>398.89</v>
      </c>
      <c r="O5303" s="42">
        <v>0</v>
      </c>
      <c r="P5303" s="45">
        <f>IF(J5303&lt;DATEVALUE("2009-1-1"),3%,13%)</f>
        <v>0.13</v>
      </c>
      <c r="Q5303" s="42">
        <f>IF(P5303=13%,ROUND(O5303/(1+P5303)*P5303,2),ROUND(O5303/(1+0.03)*0.02,2))</f>
        <v>0</v>
      </c>
      <c r="R5303" s="42">
        <f>O5303-Q5303</f>
        <v>0</v>
      </c>
      <c r="S5303" s="42">
        <f>N5303-R5303</f>
        <v>398.89</v>
      </c>
      <c r="T5303" s="38">
        <v>2004</v>
      </c>
      <c r="U5303" s="14">
        <f>S5303/H5303</f>
        <v>0.52485526315789477</v>
      </c>
      <c r="V5303" s="19"/>
      <c r="W5303" s="19"/>
      <c r="X5303" s="37" t="s">
        <v>3459</v>
      </c>
    </row>
    <row r="5304" spans="1:37" ht="16.5" customHeight="1">
      <c r="A5304" s="38">
        <v>528</v>
      </c>
      <c r="B5304" s="39">
        <v>10800</v>
      </c>
      <c r="C5304" s="38">
        <v>10315543</v>
      </c>
      <c r="D5304" s="40" t="s">
        <v>2742</v>
      </c>
      <c r="E5304" s="38">
        <v>4</v>
      </c>
      <c r="F5304" s="38">
        <v>120</v>
      </c>
      <c r="G5304" s="38" t="s">
        <v>21</v>
      </c>
      <c r="H5304" s="42">
        <v>81196.62</v>
      </c>
      <c r="I5304" s="2"/>
      <c r="J5304" s="44">
        <v>43188</v>
      </c>
      <c r="K5304" s="42">
        <v>0</v>
      </c>
      <c r="L5304" s="42">
        <v>38568.550000000003</v>
      </c>
      <c r="M5304" s="44">
        <v>45016</v>
      </c>
      <c r="N5304" s="42">
        <f>H5304-K5304-L5304</f>
        <v>42628.069999999992</v>
      </c>
      <c r="O5304" s="42">
        <v>0</v>
      </c>
      <c r="P5304" s="45">
        <v>0.13</v>
      </c>
      <c r="Q5304" s="42">
        <v>0</v>
      </c>
      <c r="R5304" s="42">
        <v>0</v>
      </c>
      <c r="S5304" s="42">
        <f>N5304-R5304</f>
        <v>42628.069999999992</v>
      </c>
      <c r="T5304" s="38">
        <v>2505</v>
      </c>
      <c r="U5304" s="14">
        <f>S5304/H5304</f>
        <v>0.52499808489565203</v>
      </c>
      <c r="V5304" s="19"/>
      <c r="W5304" s="19"/>
      <c r="X5304" s="37" t="s">
        <v>3465</v>
      </c>
    </row>
    <row r="5305" spans="1:37" ht="16.5" customHeight="1">
      <c r="A5305" s="38">
        <v>59</v>
      </c>
      <c r="B5305" s="39">
        <v>10800</v>
      </c>
      <c r="C5305" s="38">
        <v>10315149</v>
      </c>
      <c r="D5305" s="40" t="s">
        <v>2621</v>
      </c>
      <c r="E5305" s="38">
        <v>1</v>
      </c>
      <c r="F5305" s="38">
        <v>120</v>
      </c>
      <c r="G5305" s="38" t="s">
        <v>21</v>
      </c>
      <c r="H5305" s="42">
        <v>152396.98000000001</v>
      </c>
      <c r="I5305" s="2"/>
      <c r="J5305" s="44">
        <v>43188</v>
      </c>
      <c r="K5305" s="42">
        <v>0</v>
      </c>
      <c r="L5305" s="42">
        <v>72388.7</v>
      </c>
      <c r="M5305" s="44">
        <v>45016</v>
      </c>
      <c r="N5305" s="42">
        <f>H5305-K5305-L5305</f>
        <v>80008.280000000013</v>
      </c>
      <c r="O5305" s="42">
        <v>0</v>
      </c>
      <c r="P5305" s="45">
        <v>0.13</v>
      </c>
      <c r="Q5305" s="42">
        <v>0</v>
      </c>
      <c r="R5305" s="42">
        <v>0</v>
      </c>
      <c r="S5305" s="42">
        <f>N5305-R5305</f>
        <v>80008.280000000013</v>
      </c>
      <c r="T5305" s="38">
        <v>2505</v>
      </c>
      <c r="U5305" s="14">
        <f>S5305/H5305</f>
        <v>0.52499911743657912</v>
      </c>
      <c r="V5305" s="19"/>
      <c r="W5305" s="19"/>
      <c r="X5305" s="37" t="s">
        <v>3465</v>
      </c>
    </row>
    <row r="5306" spans="1:37" ht="16.5" customHeight="1">
      <c r="A5306" s="38">
        <v>70</v>
      </c>
      <c r="B5306" s="39">
        <v>10800</v>
      </c>
      <c r="C5306" s="38">
        <v>10315163</v>
      </c>
      <c r="D5306" s="40" t="s">
        <v>2632</v>
      </c>
      <c r="E5306" s="38">
        <v>1</v>
      </c>
      <c r="F5306" s="38">
        <v>120</v>
      </c>
      <c r="G5306" s="38" t="s">
        <v>21</v>
      </c>
      <c r="H5306" s="42">
        <v>173202.35</v>
      </c>
      <c r="I5306" s="2"/>
      <c r="J5306" s="44">
        <v>43188</v>
      </c>
      <c r="K5306" s="42">
        <v>0</v>
      </c>
      <c r="L5306" s="42">
        <v>82271.259999999995</v>
      </c>
      <c r="M5306" s="44">
        <v>45016</v>
      </c>
      <c r="N5306" s="42">
        <f>H5306-K5306-L5306</f>
        <v>90931.090000000011</v>
      </c>
      <c r="O5306" s="42">
        <v>0</v>
      </c>
      <c r="P5306" s="45">
        <v>0.13</v>
      </c>
      <c r="Q5306" s="42">
        <v>0</v>
      </c>
      <c r="R5306" s="42">
        <v>0</v>
      </c>
      <c r="S5306" s="42">
        <f>N5306-R5306</f>
        <v>90931.090000000011</v>
      </c>
      <c r="T5306" s="38">
        <v>2505</v>
      </c>
      <c r="U5306" s="14">
        <f>S5306/H5306</f>
        <v>0.52499917004590302</v>
      </c>
      <c r="V5306" s="19"/>
      <c r="W5306" s="19"/>
      <c r="X5306" s="37" t="s">
        <v>3465</v>
      </c>
    </row>
    <row r="5307" spans="1:37" ht="16.5" customHeight="1">
      <c r="A5307" s="38">
        <v>67</v>
      </c>
      <c r="B5307" s="39">
        <v>10800</v>
      </c>
      <c r="C5307" s="38">
        <v>10315160</v>
      </c>
      <c r="D5307" s="40" t="s">
        <v>2629</v>
      </c>
      <c r="E5307" s="38">
        <v>1</v>
      </c>
      <c r="F5307" s="38">
        <v>120</v>
      </c>
      <c r="G5307" s="38" t="s">
        <v>21</v>
      </c>
      <c r="H5307" s="42">
        <v>161321.20000000001</v>
      </c>
      <c r="I5307" s="2"/>
      <c r="J5307" s="44">
        <v>43188</v>
      </c>
      <c r="K5307" s="42">
        <v>0</v>
      </c>
      <c r="L5307" s="42">
        <v>76627.7</v>
      </c>
      <c r="M5307" s="44">
        <v>45016</v>
      </c>
      <c r="N5307" s="42">
        <f>H5307-K5307-L5307</f>
        <v>84693.500000000015</v>
      </c>
      <c r="O5307" s="42">
        <v>0</v>
      </c>
      <c r="P5307" s="45">
        <v>0.13</v>
      </c>
      <c r="Q5307" s="42">
        <v>0</v>
      </c>
      <c r="R5307" s="42">
        <v>0</v>
      </c>
      <c r="S5307" s="42">
        <f>N5307-R5307</f>
        <v>84693.500000000015</v>
      </c>
      <c r="T5307" s="38">
        <v>2505</v>
      </c>
      <c r="U5307" s="14">
        <f>S5307/H5307</f>
        <v>0.52499919415427121</v>
      </c>
      <c r="V5307" s="19"/>
      <c r="W5307" s="19"/>
      <c r="X5307" s="37" t="s">
        <v>3465</v>
      </c>
    </row>
    <row r="5308" spans="1:37" ht="16.5" customHeight="1">
      <c r="A5308" s="38">
        <v>64</v>
      </c>
      <c r="B5308" s="39">
        <v>10800</v>
      </c>
      <c r="C5308" s="38">
        <v>10315156</v>
      </c>
      <c r="D5308" s="40" t="s">
        <v>2626</v>
      </c>
      <c r="E5308" s="38">
        <v>1</v>
      </c>
      <c r="F5308" s="38">
        <v>120</v>
      </c>
      <c r="G5308" s="38" t="s">
        <v>21</v>
      </c>
      <c r="H5308" s="42">
        <v>147706.95000000001</v>
      </c>
      <c r="I5308" s="2"/>
      <c r="J5308" s="44">
        <v>43188</v>
      </c>
      <c r="K5308" s="42">
        <v>0</v>
      </c>
      <c r="L5308" s="42">
        <v>70160.92</v>
      </c>
      <c r="M5308" s="44">
        <v>45016</v>
      </c>
      <c r="N5308" s="42">
        <f>H5308-K5308-L5308</f>
        <v>77546.030000000013</v>
      </c>
      <c r="O5308" s="42">
        <v>0</v>
      </c>
      <c r="P5308" s="45">
        <v>0.13</v>
      </c>
      <c r="Q5308" s="42">
        <v>0</v>
      </c>
      <c r="R5308" s="42">
        <v>0</v>
      </c>
      <c r="S5308" s="42">
        <f>N5308-R5308</f>
        <v>77546.030000000013</v>
      </c>
      <c r="T5308" s="38">
        <v>2505</v>
      </c>
      <c r="U5308" s="14">
        <f>S5308/H5308</f>
        <v>0.52499919604324652</v>
      </c>
      <c r="V5308" s="19"/>
      <c r="W5308" s="19"/>
      <c r="X5308" s="37" t="s">
        <v>3465</v>
      </c>
    </row>
    <row r="5309" spans="1:37" ht="16.5" customHeight="1">
      <c r="A5309" s="38">
        <v>505</v>
      </c>
      <c r="B5309" s="39">
        <v>10800</v>
      </c>
      <c r="C5309" s="38">
        <v>10315519</v>
      </c>
      <c r="D5309" s="40" t="s">
        <v>2742</v>
      </c>
      <c r="E5309" s="38">
        <v>5</v>
      </c>
      <c r="F5309" s="38">
        <v>120</v>
      </c>
      <c r="G5309" s="38" t="s">
        <v>21</v>
      </c>
      <c r="H5309" s="42">
        <v>101495.77</v>
      </c>
      <c r="I5309" s="2"/>
      <c r="J5309" s="44">
        <v>43188</v>
      </c>
      <c r="K5309" s="42">
        <v>0</v>
      </c>
      <c r="L5309" s="42">
        <v>48210.57</v>
      </c>
      <c r="M5309" s="44">
        <v>45016</v>
      </c>
      <c r="N5309" s="42">
        <f>H5309-K5309-L5309</f>
        <v>53285.200000000004</v>
      </c>
      <c r="O5309" s="42">
        <v>0</v>
      </c>
      <c r="P5309" s="45">
        <v>0.13</v>
      </c>
      <c r="Q5309" s="42">
        <v>0</v>
      </c>
      <c r="R5309" s="42">
        <v>0</v>
      </c>
      <c r="S5309" s="42">
        <f>N5309-R5309</f>
        <v>53285.200000000004</v>
      </c>
      <c r="T5309" s="38">
        <v>2505</v>
      </c>
      <c r="U5309" s="14">
        <f>S5309/H5309</f>
        <v>0.52499921917928205</v>
      </c>
      <c r="V5309" s="19"/>
      <c r="W5309" s="19"/>
      <c r="X5309" s="37" t="s">
        <v>3465</v>
      </c>
    </row>
    <row r="5310" spans="1:37" ht="16.5" customHeight="1">
      <c r="A5310" s="38">
        <v>291</v>
      </c>
      <c r="B5310" s="39">
        <v>10736</v>
      </c>
      <c r="C5310" s="38">
        <v>10319121</v>
      </c>
      <c r="D5310" s="40" t="s">
        <v>1260</v>
      </c>
      <c r="E5310" s="38">
        <v>1</v>
      </c>
      <c r="F5310" s="38">
        <v>120</v>
      </c>
      <c r="G5310" s="38" t="s">
        <v>279</v>
      </c>
      <c r="H5310" s="42">
        <v>182179.6</v>
      </c>
      <c r="I5310" s="55"/>
      <c r="J5310" s="44">
        <v>43311</v>
      </c>
      <c r="K5310" s="42">
        <v>0</v>
      </c>
      <c r="L5310" s="42">
        <v>86535.45</v>
      </c>
      <c r="M5310" s="44">
        <v>45138</v>
      </c>
      <c r="N5310" s="42">
        <f>H5310-K5310-L5310</f>
        <v>95644.150000000009</v>
      </c>
      <c r="O5310" s="42">
        <v>0</v>
      </c>
      <c r="P5310" s="45">
        <v>0.13</v>
      </c>
      <c r="Q5310" s="42">
        <v>0</v>
      </c>
      <c r="R5310" s="42">
        <v>0</v>
      </c>
      <c r="S5310" s="42">
        <v>95644.15</v>
      </c>
      <c r="T5310" s="38">
        <v>1802</v>
      </c>
      <c r="U5310" s="14">
        <f>S5310/H5310</f>
        <v>0.52499923152756944</v>
      </c>
      <c r="V5310" s="19"/>
      <c r="W5310" s="19"/>
      <c r="X5310" s="37" t="s">
        <v>3461</v>
      </c>
    </row>
    <row r="5311" spans="1:37" ht="16.5" customHeight="1">
      <c r="A5311" s="38">
        <v>72</v>
      </c>
      <c r="B5311" s="39">
        <v>10800</v>
      </c>
      <c r="C5311" s="38">
        <v>10315166</v>
      </c>
      <c r="D5311" s="40" t="s">
        <v>2634</v>
      </c>
      <c r="E5311" s="38">
        <v>1</v>
      </c>
      <c r="F5311" s="38">
        <v>120</v>
      </c>
      <c r="G5311" s="38" t="s">
        <v>21</v>
      </c>
      <c r="H5311" s="42">
        <v>146547.4</v>
      </c>
      <c r="I5311" s="2"/>
      <c r="J5311" s="44">
        <v>43188</v>
      </c>
      <c r="K5311" s="42">
        <v>0</v>
      </c>
      <c r="L5311" s="42">
        <v>69610.12</v>
      </c>
      <c r="M5311" s="44">
        <v>45016</v>
      </c>
      <c r="N5311" s="42">
        <f>H5311-K5311-L5311</f>
        <v>76937.279999999999</v>
      </c>
      <c r="O5311" s="42">
        <v>0</v>
      </c>
      <c r="P5311" s="45">
        <v>0.13</v>
      </c>
      <c r="Q5311" s="42">
        <v>0</v>
      </c>
      <c r="R5311" s="42">
        <v>0</v>
      </c>
      <c r="S5311" s="42">
        <f>N5311-R5311</f>
        <v>76937.279999999999</v>
      </c>
      <c r="T5311" s="38">
        <v>2505</v>
      </c>
      <c r="U5311" s="14">
        <f>S5311/H5311</f>
        <v>0.52499928350827108</v>
      </c>
      <c r="V5311" s="19"/>
      <c r="W5311" s="19"/>
      <c r="X5311" s="37" t="s">
        <v>3465</v>
      </c>
    </row>
    <row r="5312" spans="1:37" ht="16.5" customHeight="1">
      <c r="A5312" s="38">
        <v>60</v>
      </c>
      <c r="B5312" s="39">
        <v>10800</v>
      </c>
      <c r="C5312" s="38">
        <v>10315151</v>
      </c>
      <c r="D5312" s="40" t="s">
        <v>2622</v>
      </c>
      <c r="E5312" s="38">
        <v>1</v>
      </c>
      <c r="F5312" s="38">
        <v>120</v>
      </c>
      <c r="G5312" s="38" t="s">
        <v>21</v>
      </c>
      <c r="H5312" s="42">
        <v>161306.14000000001</v>
      </c>
      <c r="I5312" s="2"/>
      <c r="J5312" s="44">
        <v>43188</v>
      </c>
      <c r="K5312" s="42">
        <v>0</v>
      </c>
      <c r="L5312" s="42">
        <v>76620.52</v>
      </c>
      <c r="M5312" s="44">
        <v>45016</v>
      </c>
      <c r="N5312" s="42">
        <f>H5312-K5312-L5312</f>
        <v>84685.62000000001</v>
      </c>
      <c r="O5312" s="42">
        <v>0</v>
      </c>
      <c r="P5312" s="45">
        <v>0.13</v>
      </c>
      <c r="Q5312" s="42">
        <v>0</v>
      </c>
      <c r="R5312" s="42">
        <v>0</v>
      </c>
      <c r="S5312" s="42">
        <f>N5312-R5312</f>
        <v>84685.62000000001</v>
      </c>
      <c r="T5312" s="38">
        <v>2505</v>
      </c>
      <c r="U5312" s="14">
        <f>S5312/H5312</f>
        <v>0.52499935836292411</v>
      </c>
      <c r="V5312" s="19"/>
      <c r="W5312" s="19"/>
      <c r="X5312" s="37" t="s">
        <v>3465</v>
      </c>
    </row>
    <row r="5313" spans="1:24" ht="16.5" customHeight="1">
      <c r="A5313" s="38">
        <v>68</v>
      </c>
      <c r="B5313" s="39">
        <v>10800</v>
      </c>
      <c r="C5313" s="38">
        <v>10315161</v>
      </c>
      <c r="D5313" s="40" t="s">
        <v>2630</v>
      </c>
      <c r="E5313" s="38">
        <v>1</v>
      </c>
      <c r="F5313" s="38">
        <v>120</v>
      </c>
      <c r="G5313" s="38" t="s">
        <v>21</v>
      </c>
      <c r="H5313" s="42">
        <v>149628.38</v>
      </c>
      <c r="I5313" s="2"/>
      <c r="J5313" s="44">
        <v>43188</v>
      </c>
      <c r="K5313" s="42">
        <v>0</v>
      </c>
      <c r="L5313" s="42">
        <v>71073.539999999994</v>
      </c>
      <c r="M5313" s="44">
        <v>45016</v>
      </c>
      <c r="N5313" s="42">
        <f>H5313-K5313-L5313</f>
        <v>78554.840000000011</v>
      </c>
      <c r="O5313" s="42">
        <v>0</v>
      </c>
      <c r="P5313" s="45">
        <v>0.13</v>
      </c>
      <c r="Q5313" s="42">
        <v>0</v>
      </c>
      <c r="R5313" s="42">
        <v>0</v>
      </c>
      <c r="S5313" s="42">
        <f>N5313-R5313</f>
        <v>78554.840000000011</v>
      </c>
      <c r="T5313" s="38">
        <v>2505</v>
      </c>
      <c r="U5313" s="14">
        <f>S5313/H5313</f>
        <v>0.52499960234816423</v>
      </c>
      <c r="V5313" s="19"/>
      <c r="W5313" s="19"/>
      <c r="X5313" s="37" t="s">
        <v>3465</v>
      </c>
    </row>
    <row r="5314" spans="1:24" ht="16.5" customHeight="1">
      <c r="A5314" s="38">
        <v>56</v>
      </c>
      <c r="B5314" s="39">
        <v>10800</v>
      </c>
      <c r="C5314" s="38">
        <v>10315146</v>
      </c>
      <c r="D5314" s="40" t="s">
        <v>2618</v>
      </c>
      <c r="E5314" s="38">
        <v>2</v>
      </c>
      <c r="F5314" s="38">
        <v>120</v>
      </c>
      <c r="G5314" s="38" t="s">
        <v>21</v>
      </c>
      <c r="H5314" s="42">
        <v>321262.26</v>
      </c>
      <c r="I5314" s="2"/>
      <c r="J5314" s="44">
        <v>43188</v>
      </c>
      <c r="K5314" s="42">
        <v>0</v>
      </c>
      <c r="L5314" s="42">
        <v>152599.70000000001</v>
      </c>
      <c r="M5314" s="44">
        <v>45016</v>
      </c>
      <c r="N5314" s="42">
        <f>H5314-K5314-L5314</f>
        <v>168662.56</v>
      </c>
      <c r="O5314" s="42">
        <v>0</v>
      </c>
      <c r="P5314" s="45">
        <v>0.13</v>
      </c>
      <c r="Q5314" s="42">
        <v>0</v>
      </c>
      <c r="R5314" s="42">
        <v>0</v>
      </c>
      <c r="S5314" s="42">
        <f>N5314-R5314</f>
        <v>168662.56</v>
      </c>
      <c r="T5314" s="38">
        <v>2505</v>
      </c>
      <c r="U5314" s="14">
        <f>S5314/H5314</f>
        <v>0.52499960624070807</v>
      </c>
      <c r="V5314" s="19"/>
      <c r="W5314" s="19"/>
      <c r="X5314" s="37" t="s">
        <v>3465</v>
      </c>
    </row>
    <row r="5315" spans="1:24" ht="16.5" customHeight="1">
      <c r="A5315" s="38">
        <v>66</v>
      </c>
      <c r="B5315" s="39">
        <v>10800</v>
      </c>
      <c r="C5315" s="38">
        <v>10315159</v>
      </c>
      <c r="D5315" s="40" t="s">
        <v>2628</v>
      </c>
      <c r="E5315" s="38">
        <v>2</v>
      </c>
      <c r="F5315" s="38">
        <v>120</v>
      </c>
      <c r="G5315" s="38" t="s">
        <v>21</v>
      </c>
      <c r="H5315" s="42">
        <v>316976.28000000003</v>
      </c>
      <c r="I5315" s="2"/>
      <c r="J5315" s="44">
        <v>43188</v>
      </c>
      <c r="K5315" s="42">
        <v>0</v>
      </c>
      <c r="L5315" s="42">
        <v>150563.85</v>
      </c>
      <c r="M5315" s="44">
        <v>45016</v>
      </c>
      <c r="N5315" s="42">
        <f>H5315-K5315-L5315</f>
        <v>166412.43000000002</v>
      </c>
      <c r="O5315" s="42">
        <v>0</v>
      </c>
      <c r="P5315" s="45">
        <v>0.13</v>
      </c>
      <c r="Q5315" s="42">
        <v>0</v>
      </c>
      <c r="R5315" s="42">
        <v>0</v>
      </c>
      <c r="S5315" s="42">
        <f>N5315-R5315</f>
        <v>166412.43000000002</v>
      </c>
      <c r="T5315" s="38">
        <v>2505</v>
      </c>
      <c r="U5315" s="14">
        <f>S5315/H5315</f>
        <v>0.52499963088720714</v>
      </c>
      <c r="V5315" s="19"/>
      <c r="W5315" s="19"/>
      <c r="X5315" s="37" t="s">
        <v>3465</v>
      </c>
    </row>
    <row r="5316" spans="1:24" ht="16.5" customHeight="1">
      <c r="A5316" s="38">
        <v>71</v>
      </c>
      <c r="B5316" s="39">
        <v>10800</v>
      </c>
      <c r="C5316" s="38">
        <v>10315165</v>
      </c>
      <c r="D5316" s="40" t="s">
        <v>2633</v>
      </c>
      <c r="E5316" s="38">
        <v>1</v>
      </c>
      <c r="F5316" s="38">
        <v>120</v>
      </c>
      <c r="G5316" s="38" t="s">
        <v>21</v>
      </c>
      <c r="H5316" s="42">
        <v>154763.15</v>
      </c>
      <c r="I5316" s="2"/>
      <c r="J5316" s="44">
        <v>43188</v>
      </c>
      <c r="K5316" s="42">
        <v>0</v>
      </c>
      <c r="L5316" s="42">
        <v>73512.539999999994</v>
      </c>
      <c r="M5316" s="44">
        <v>45016</v>
      </c>
      <c r="N5316" s="42">
        <f>H5316-K5316-L5316</f>
        <v>81250.61</v>
      </c>
      <c r="O5316" s="42">
        <v>0</v>
      </c>
      <c r="P5316" s="45">
        <v>0.13</v>
      </c>
      <c r="Q5316" s="42">
        <v>0</v>
      </c>
      <c r="R5316" s="42">
        <v>0</v>
      </c>
      <c r="S5316" s="42">
        <f>N5316-R5316</f>
        <v>81250.61</v>
      </c>
      <c r="T5316" s="38">
        <v>2505</v>
      </c>
      <c r="U5316" s="14">
        <f>S5316/H5316</f>
        <v>0.52499971730996686</v>
      </c>
      <c r="V5316" s="19"/>
      <c r="W5316" s="19"/>
      <c r="X5316" s="37" t="s">
        <v>3465</v>
      </c>
    </row>
    <row r="5317" spans="1:24" ht="16.5" customHeight="1">
      <c r="A5317" s="38">
        <v>90</v>
      </c>
      <c r="B5317" s="39">
        <v>10800</v>
      </c>
      <c r="C5317" s="38">
        <v>10315555</v>
      </c>
      <c r="D5317" s="40" t="s">
        <v>2652</v>
      </c>
      <c r="E5317" s="38">
        <v>1</v>
      </c>
      <c r="F5317" s="38">
        <v>120</v>
      </c>
      <c r="G5317" s="38" t="s">
        <v>21</v>
      </c>
      <c r="H5317" s="42">
        <v>148003.72</v>
      </c>
      <c r="I5317" s="2"/>
      <c r="J5317" s="44">
        <v>43188</v>
      </c>
      <c r="K5317" s="42">
        <v>0</v>
      </c>
      <c r="L5317" s="42">
        <v>70301.789999999994</v>
      </c>
      <c r="M5317" s="44">
        <v>45016</v>
      </c>
      <c r="N5317" s="42">
        <f>H5317-K5317-L5317</f>
        <v>77701.930000000008</v>
      </c>
      <c r="O5317" s="42">
        <v>0</v>
      </c>
      <c r="P5317" s="45">
        <v>0.13</v>
      </c>
      <c r="Q5317" s="42">
        <v>0</v>
      </c>
      <c r="R5317" s="42">
        <v>0</v>
      </c>
      <c r="S5317" s="42">
        <f>N5317-R5317</f>
        <v>77701.930000000008</v>
      </c>
      <c r="T5317" s="38">
        <v>2505</v>
      </c>
      <c r="U5317" s="14">
        <f>S5317/H5317</f>
        <v>0.52499984459850069</v>
      </c>
      <c r="V5317" s="19"/>
      <c r="W5317" s="19"/>
      <c r="X5317" s="37" t="s">
        <v>3465</v>
      </c>
    </row>
    <row r="5318" spans="1:24" ht="16.5" customHeight="1">
      <c r="A5318" s="38">
        <v>69</v>
      </c>
      <c r="B5318" s="39">
        <v>10800</v>
      </c>
      <c r="C5318" s="38">
        <v>10315162</v>
      </c>
      <c r="D5318" s="40" t="s">
        <v>2631</v>
      </c>
      <c r="E5318" s="38">
        <v>2</v>
      </c>
      <c r="F5318" s="38">
        <v>120</v>
      </c>
      <c r="G5318" s="38" t="s">
        <v>21</v>
      </c>
      <c r="H5318" s="42">
        <v>325259.31</v>
      </c>
      <c r="I5318" s="2"/>
      <c r="J5318" s="44">
        <v>43188</v>
      </c>
      <c r="K5318" s="42">
        <v>0</v>
      </c>
      <c r="L5318" s="42">
        <v>154498.18</v>
      </c>
      <c r="M5318" s="44">
        <v>45016</v>
      </c>
      <c r="N5318" s="42">
        <f>H5318-K5318-L5318</f>
        <v>170761.13</v>
      </c>
      <c r="O5318" s="42">
        <v>0</v>
      </c>
      <c r="P5318" s="45">
        <v>0.13</v>
      </c>
      <c r="Q5318" s="42">
        <v>0</v>
      </c>
      <c r="R5318" s="42">
        <v>0</v>
      </c>
      <c r="S5318" s="42">
        <f>N5318-R5318</f>
        <v>170761.13</v>
      </c>
      <c r="T5318" s="38">
        <v>2505</v>
      </c>
      <c r="U5318" s="14">
        <f>S5318/H5318</f>
        <v>0.52499997617285732</v>
      </c>
      <c r="V5318" s="19"/>
      <c r="W5318" s="19"/>
      <c r="X5318" s="37" t="s">
        <v>3465</v>
      </c>
    </row>
    <row r="5319" spans="1:24" ht="16.5" customHeight="1">
      <c r="A5319" s="38">
        <v>534</v>
      </c>
      <c r="B5319" s="39">
        <v>40712</v>
      </c>
      <c r="C5319" s="38">
        <v>10303704</v>
      </c>
      <c r="D5319" s="40" t="s">
        <v>379</v>
      </c>
      <c r="E5319" s="38">
        <v>90</v>
      </c>
      <c r="F5319" s="38">
        <v>120</v>
      </c>
      <c r="G5319" s="38" t="s">
        <v>21</v>
      </c>
      <c r="H5319" s="42">
        <v>124920</v>
      </c>
      <c r="I5319" s="55"/>
      <c r="J5319" s="44">
        <v>43311</v>
      </c>
      <c r="K5319" s="42">
        <v>0</v>
      </c>
      <c r="L5319" s="42">
        <v>59337</v>
      </c>
      <c r="M5319" s="44">
        <v>45138</v>
      </c>
      <c r="N5319" s="42">
        <f>H5319-K5319-L5319</f>
        <v>65583</v>
      </c>
      <c r="O5319" s="42">
        <v>0</v>
      </c>
      <c r="P5319" s="45">
        <v>0.13</v>
      </c>
      <c r="Q5319" s="42">
        <v>0</v>
      </c>
      <c r="R5319" s="42">
        <v>0</v>
      </c>
      <c r="S5319" s="42">
        <v>65583</v>
      </c>
      <c r="T5319" s="38">
        <v>2506</v>
      </c>
      <c r="U5319" s="14">
        <f>S5319/H5319</f>
        <v>0.52500000000000002</v>
      </c>
      <c r="V5319" s="19"/>
      <c r="W5319" s="19"/>
      <c r="X5319" s="37" t="s">
        <v>3467</v>
      </c>
    </row>
    <row r="5320" spans="1:24" ht="16.5" customHeight="1">
      <c r="A5320" s="38">
        <v>278</v>
      </c>
      <c r="B5320" s="39">
        <v>10741</v>
      </c>
      <c r="C5320" s="38">
        <v>10282178</v>
      </c>
      <c r="D5320" s="40" t="s">
        <v>1545</v>
      </c>
      <c r="E5320" s="38">
        <v>1</v>
      </c>
      <c r="F5320" s="38">
        <v>120</v>
      </c>
      <c r="G5320" s="38" t="s">
        <v>262</v>
      </c>
      <c r="H5320" s="42">
        <v>156487.81</v>
      </c>
      <c r="I5320" s="55"/>
      <c r="J5320" s="44">
        <v>43311</v>
      </c>
      <c r="K5320" s="42">
        <v>0</v>
      </c>
      <c r="L5320" s="42">
        <v>74331.69</v>
      </c>
      <c r="M5320" s="44">
        <v>45138</v>
      </c>
      <c r="N5320" s="42">
        <f>H5320-K5320-L5320</f>
        <v>82156.12</v>
      </c>
      <c r="O5320" s="42">
        <v>0</v>
      </c>
      <c r="P5320" s="45">
        <v>0.13</v>
      </c>
      <c r="Q5320" s="42">
        <v>0</v>
      </c>
      <c r="R5320" s="42">
        <v>0</v>
      </c>
      <c r="S5320" s="42">
        <f>N5320-R5320</f>
        <v>82156.12</v>
      </c>
      <c r="T5320" s="38">
        <v>2506</v>
      </c>
      <c r="U5320" s="14">
        <f>S5320/H5320</f>
        <v>0.52500012620791359</v>
      </c>
      <c r="V5320" s="19"/>
      <c r="W5320" s="19"/>
      <c r="X5320" s="37" t="s">
        <v>3462</v>
      </c>
    </row>
    <row r="5321" spans="1:24" ht="16.5" customHeight="1">
      <c r="A5321" s="38">
        <v>63</v>
      </c>
      <c r="B5321" s="39">
        <v>10800</v>
      </c>
      <c r="C5321" s="38">
        <v>10315155</v>
      </c>
      <c r="D5321" s="40" t="s">
        <v>2625</v>
      </c>
      <c r="E5321" s="38">
        <v>2</v>
      </c>
      <c r="F5321" s="38">
        <v>120</v>
      </c>
      <c r="G5321" s="38" t="s">
        <v>21</v>
      </c>
      <c r="H5321" s="42">
        <v>316556.03000000003</v>
      </c>
      <c r="I5321" s="2"/>
      <c r="J5321" s="44">
        <v>43188</v>
      </c>
      <c r="K5321" s="42">
        <v>0</v>
      </c>
      <c r="L5321" s="42">
        <v>150364.04</v>
      </c>
      <c r="M5321" s="44">
        <v>45016</v>
      </c>
      <c r="N5321" s="42">
        <f>H5321-K5321-L5321</f>
        <v>166191.99000000002</v>
      </c>
      <c r="O5321" s="42">
        <v>0</v>
      </c>
      <c r="P5321" s="45">
        <v>0.13</v>
      </c>
      <c r="Q5321" s="42">
        <v>0</v>
      </c>
      <c r="R5321" s="42">
        <v>0</v>
      </c>
      <c r="S5321" s="42">
        <f>N5321-R5321</f>
        <v>166191.99000000002</v>
      </c>
      <c r="T5321" s="38">
        <v>2505</v>
      </c>
      <c r="U5321" s="14">
        <f>S5321/H5321</f>
        <v>0.52500023455563305</v>
      </c>
      <c r="V5321" s="19"/>
      <c r="W5321" s="19"/>
      <c r="X5321" s="37" t="s">
        <v>3465</v>
      </c>
    </row>
    <row r="5322" spans="1:24" ht="16.5" customHeight="1">
      <c r="A5322" s="38">
        <v>361</v>
      </c>
      <c r="B5322" s="39">
        <v>10741</v>
      </c>
      <c r="C5322" s="38">
        <v>10282057</v>
      </c>
      <c r="D5322" s="40" t="s">
        <v>497</v>
      </c>
      <c r="E5322" s="58">
        <v>1</v>
      </c>
      <c r="F5322" s="38">
        <v>120</v>
      </c>
      <c r="G5322" s="38" t="s">
        <v>262</v>
      </c>
      <c r="H5322" s="42">
        <v>89770.22</v>
      </c>
      <c r="I5322" s="57"/>
      <c r="J5322" s="44">
        <v>43369</v>
      </c>
      <c r="K5322" s="42">
        <v>0</v>
      </c>
      <c r="L5322" s="42">
        <v>42640.82</v>
      </c>
      <c r="M5322" s="44">
        <v>45199</v>
      </c>
      <c r="N5322" s="42">
        <f>H5322-K5322-L5322</f>
        <v>47129.4</v>
      </c>
      <c r="O5322" s="42">
        <v>0</v>
      </c>
      <c r="P5322" s="45">
        <v>0.13</v>
      </c>
      <c r="Q5322" s="42">
        <v>0</v>
      </c>
      <c r="R5322" s="42">
        <v>0</v>
      </c>
      <c r="S5322" s="42">
        <v>47129.4</v>
      </c>
      <c r="T5322" s="38">
        <v>2506</v>
      </c>
      <c r="U5322" s="14">
        <f>S5322/H5322</f>
        <v>0.525000384314531</v>
      </c>
      <c r="V5322" s="19"/>
      <c r="W5322" s="19"/>
      <c r="X5322" s="37" t="s">
        <v>3462</v>
      </c>
    </row>
    <row r="5323" spans="1:24" ht="16.5" customHeight="1">
      <c r="A5323" s="38">
        <v>58</v>
      </c>
      <c r="B5323" s="39">
        <v>10800</v>
      </c>
      <c r="C5323" s="38">
        <v>10315148</v>
      </c>
      <c r="D5323" s="40" t="s">
        <v>2620</v>
      </c>
      <c r="E5323" s="38">
        <v>1</v>
      </c>
      <c r="F5323" s="38">
        <v>120</v>
      </c>
      <c r="G5323" s="38" t="s">
        <v>21</v>
      </c>
      <c r="H5323" s="42">
        <v>147548.39000000001</v>
      </c>
      <c r="I5323" s="2"/>
      <c r="J5323" s="44">
        <v>43188</v>
      </c>
      <c r="K5323" s="42">
        <v>0</v>
      </c>
      <c r="L5323" s="42">
        <v>70085.42</v>
      </c>
      <c r="M5323" s="44">
        <v>45016</v>
      </c>
      <c r="N5323" s="42">
        <f>H5323-K5323-L5323</f>
        <v>77462.970000000016</v>
      </c>
      <c r="O5323" s="42">
        <v>0</v>
      </c>
      <c r="P5323" s="45">
        <v>0.13</v>
      </c>
      <c r="Q5323" s="42">
        <v>0</v>
      </c>
      <c r="R5323" s="42">
        <v>0</v>
      </c>
      <c r="S5323" s="42">
        <f>N5323-R5323</f>
        <v>77462.970000000016</v>
      </c>
      <c r="T5323" s="38">
        <v>2505</v>
      </c>
      <c r="U5323" s="14">
        <f>S5323/H5323</f>
        <v>0.52500044222780073</v>
      </c>
      <c r="V5323" s="19"/>
      <c r="W5323" s="19"/>
      <c r="X5323" s="37" t="s">
        <v>3465</v>
      </c>
    </row>
    <row r="5324" spans="1:24" ht="16.5" customHeight="1">
      <c r="A5324" s="38">
        <v>91</v>
      </c>
      <c r="B5324" s="39">
        <v>10800</v>
      </c>
      <c r="C5324" s="38">
        <v>10315556</v>
      </c>
      <c r="D5324" s="40" t="s">
        <v>2653</v>
      </c>
      <c r="E5324" s="38">
        <v>1</v>
      </c>
      <c r="F5324" s="38">
        <v>120</v>
      </c>
      <c r="G5324" s="38" t="s">
        <v>21</v>
      </c>
      <c r="H5324" s="42">
        <v>168271.82</v>
      </c>
      <c r="I5324" s="2"/>
      <c r="J5324" s="44">
        <v>43188</v>
      </c>
      <c r="K5324" s="42">
        <v>0</v>
      </c>
      <c r="L5324" s="42">
        <v>79929.039999999994</v>
      </c>
      <c r="M5324" s="44">
        <v>45016</v>
      </c>
      <c r="N5324" s="42">
        <f>H5324-K5324-L5324</f>
        <v>88342.780000000013</v>
      </c>
      <c r="O5324" s="42">
        <v>0</v>
      </c>
      <c r="P5324" s="45">
        <v>0.13</v>
      </c>
      <c r="Q5324" s="42">
        <v>0</v>
      </c>
      <c r="R5324" s="42">
        <v>0</v>
      </c>
      <c r="S5324" s="42">
        <f>N5324-R5324</f>
        <v>88342.780000000013</v>
      </c>
      <c r="T5324" s="38">
        <v>2505</v>
      </c>
      <c r="U5324" s="14">
        <f>S5324/H5324</f>
        <v>0.52500044273604463</v>
      </c>
      <c r="V5324" s="19"/>
      <c r="W5324" s="19"/>
      <c r="X5324" s="37" t="s">
        <v>3465</v>
      </c>
    </row>
    <row r="5325" spans="1:24" ht="16.5" customHeight="1">
      <c r="A5325" s="38">
        <v>57</v>
      </c>
      <c r="B5325" s="39">
        <v>10800</v>
      </c>
      <c r="C5325" s="38">
        <v>10315147</v>
      </c>
      <c r="D5325" s="40" t="s">
        <v>2619</v>
      </c>
      <c r="E5325" s="38">
        <v>1</v>
      </c>
      <c r="F5325" s="38">
        <v>120</v>
      </c>
      <c r="G5325" s="38" t="s">
        <v>21</v>
      </c>
      <c r="H5325" s="42">
        <v>152759.65</v>
      </c>
      <c r="I5325" s="2"/>
      <c r="J5325" s="44">
        <v>43188</v>
      </c>
      <c r="K5325" s="42">
        <v>0</v>
      </c>
      <c r="L5325" s="42">
        <v>72560.75</v>
      </c>
      <c r="M5325" s="44">
        <v>45016</v>
      </c>
      <c r="N5325" s="42">
        <f>H5325-K5325-L5325</f>
        <v>80198.899999999994</v>
      </c>
      <c r="O5325" s="42">
        <v>0</v>
      </c>
      <c r="P5325" s="45">
        <v>0.13</v>
      </c>
      <c r="Q5325" s="42">
        <v>0</v>
      </c>
      <c r="R5325" s="42">
        <v>0</v>
      </c>
      <c r="S5325" s="42">
        <f>N5325-R5325</f>
        <v>80198.899999999994</v>
      </c>
      <c r="T5325" s="38">
        <v>2505</v>
      </c>
      <c r="U5325" s="14">
        <f>S5325/H5325</f>
        <v>0.52500054824687015</v>
      </c>
      <c r="V5325" s="19"/>
      <c r="W5325" s="19"/>
      <c r="X5325" s="37" t="s">
        <v>3465</v>
      </c>
    </row>
    <row r="5326" spans="1:24" ht="16.5" customHeight="1">
      <c r="A5326" s="38">
        <v>62</v>
      </c>
      <c r="B5326" s="39">
        <v>10800</v>
      </c>
      <c r="C5326" s="38">
        <v>10315154</v>
      </c>
      <c r="D5326" s="40" t="s">
        <v>2624</v>
      </c>
      <c r="E5326" s="38">
        <v>1</v>
      </c>
      <c r="F5326" s="38">
        <v>120</v>
      </c>
      <c r="G5326" s="38" t="s">
        <v>21</v>
      </c>
      <c r="H5326" s="42">
        <v>189151.99</v>
      </c>
      <c r="I5326" s="2"/>
      <c r="J5326" s="44">
        <v>43188</v>
      </c>
      <c r="K5326" s="42">
        <v>0</v>
      </c>
      <c r="L5326" s="42">
        <v>89847.06</v>
      </c>
      <c r="M5326" s="44">
        <v>45016</v>
      </c>
      <c r="N5326" s="42">
        <f>H5326-K5326-L5326</f>
        <v>99304.93</v>
      </c>
      <c r="O5326" s="42">
        <v>0</v>
      </c>
      <c r="P5326" s="45">
        <v>0.13</v>
      </c>
      <c r="Q5326" s="42">
        <v>0</v>
      </c>
      <c r="R5326" s="42">
        <v>0</v>
      </c>
      <c r="S5326" s="42">
        <f>N5326-R5326</f>
        <v>99304.93</v>
      </c>
      <c r="T5326" s="38">
        <v>2505</v>
      </c>
      <c r="U5326" s="14">
        <f>S5326/H5326</f>
        <v>0.52500071503345003</v>
      </c>
      <c r="V5326" s="19"/>
      <c r="W5326" s="19"/>
      <c r="X5326" s="37" t="s">
        <v>3465</v>
      </c>
    </row>
    <row r="5327" spans="1:24" ht="16.5" customHeight="1">
      <c r="A5327" s="38">
        <v>340</v>
      </c>
      <c r="B5327" s="39">
        <v>10877</v>
      </c>
      <c r="C5327" s="38">
        <v>10324153</v>
      </c>
      <c r="D5327" s="40" t="s">
        <v>1102</v>
      </c>
      <c r="E5327" s="38">
        <v>1</v>
      </c>
      <c r="F5327" s="38">
        <v>120</v>
      </c>
      <c r="G5327" s="38" t="s">
        <v>21</v>
      </c>
      <c r="H5327" s="42">
        <v>232717.24</v>
      </c>
      <c r="I5327" s="56"/>
      <c r="J5327" s="44">
        <v>43343</v>
      </c>
      <c r="K5327" s="42">
        <v>0</v>
      </c>
      <c r="L5327" s="42">
        <v>110540.52</v>
      </c>
      <c r="M5327" s="44">
        <v>45169</v>
      </c>
      <c r="N5327" s="42">
        <f>H5327-K5327-L5327</f>
        <v>122176.71999999999</v>
      </c>
      <c r="O5327" s="42">
        <v>0</v>
      </c>
      <c r="P5327" s="45">
        <v>0.13</v>
      </c>
      <c r="Q5327" s="42">
        <v>0</v>
      </c>
      <c r="R5327" s="42">
        <v>0</v>
      </c>
      <c r="S5327" s="42">
        <v>122176.72</v>
      </c>
      <c r="T5327" s="38">
        <v>2506</v>
      </c>
      <c r="U5327" s="14">
        <f>S5327/H5327</f>
        <v>0.52500072620318117</v>
      </c>
      <c r="V5327" s="19"/>
      <c r="W5327" s="19"/>
      <c r="X5327" s="37" t="s">
        <v>3462</v>
      </c>
    </row>
    <row r="5328" spans="1:24" ht="16.5" customHeight="1">
      <c r="A5328" s="38">
        <v>65</v>
      </c>
      <c r="B5328" s="39">
        <v>10800</v>
      </c>
      <c r="C5328" s="38">
        <v>10315158</v>
      </c>
      <c r="D5328" s="40" t="s">
        <v>2627</v>
      </c>
      <c r="E5328" s="38">
        <v>1</v>
      </c>
      <c r="F5328" s="38">
        <v>120</v>
      </c>
      <c r="G5328" s="38" t="s">
        <v>21</v>
      </c>
      <c r="H5328" s="42">
        <v>155952.39000000001</v>
      </c>
      <c r="I5328" s="2"/>
      <c r="J5328" s="44">
        <v>43188</v>
      </c>
      <c r="K5328" s="42">
        <v>0</v>
      </c>
      <c r="L5328" s="42">
        <v>74077.259999999995</v>
      </c>
      <c r="M5328" s="44">
        <v>45016</v>
      </c>
      <c r="N5328" s="42">
        <f>H5328-K5328-L5328</f>
        <v>81875.130000000019</v>
      </c>
      <c r="O5328" s="42">
        <v>0</v>
      </c>
      <c r="P5328" s="45">
        <v>0.13</v>
      </c>
      <c r="Q5328" s="42">
        <v>0</v>
      </c>
      <c r="R5328" s="42">
        <v>0</v>
      </c>
      <c r="S5328" s="42">
        <f>N5328-R5328</f>
        <v>81875.130000000019</v>
      </c>
      <c r="T5328" s="38">
        <v>2505</v>
      </c>
      <c r="U5328" s="14">
        <f>S5328/H5328</f>
        <v>0.52500080312972452</v>
      </c>
      <c r="V5328" s="19"/>
      <c r="W5328" s="19"/>
      <c r="X5328" s="37" t="s">
        <v>3465</v>
      </c>
    </row>
    <row r="5329" spans="1:24" ht="16.5" customHeight="1">
      <c r="A5329" s="38">
        <v>61</v>
      </c>
      <c r="B5329" s="39">
        <v>10800</v>
      </c>
      <c r="C5329" s="38">
        <v>10315153</v>
      </c>
      <c r="D5329" s="40" t="s">
        <v>2623</v>
      </c>
      <c r="E5329" s="38">
        <v>1</v>
      </c>
      <c r="F5329" s="38">
        <v>120</v>
      </c>
      <c r="G5329" s="38" t="s">
        <v>21</v>
      </c>
      <c r="H5329" s="42">
        <v>175379.85</v>
      </c>
      <c r="I5329" s="2"/>
      <c r="J5329" s="44">
        <v>43188</v>
      </c>
      <c r="K5329" s="42">
        <v>0</v>
      </c>
      <c r="L5329" s="42">
        <v>83305.279999999999</v>
      </c>
      <c r="M5329" s="44">
        <v>45016</v>
      </c>
      <c r="N5329" s="42">
        <f>H5329-K5329-L5329</f>
        <v>92074.57</v>
      </c>
      <c r="O5329" s="42">
        <v>0</v>
      </c>
      <c r="P5329" s="45">
        <v>0.13</v>
      </c>
      <c r="Q5329" s="42">
        <v>0</v>
      </c>
      <c r="R5329" s="42">
        <v>0</v>
      </c>
      <c r="S5329" s="42">
        <f>N5329-R5329</f>
        <v>92074.57</v>
      </c>
      <c r="T5329" s="38">
        <v>2505</v>
      </c>
      <c r="U5329" s="14">
        <f>S5329/H5329</f>
        <v>0.52500084815901027</v>
      </c>
      <c r="V5329" s="19"/>
      <c r="W5329" s="19"/>
      <c r="X5329" s="37" t="s">
        <v>3465</v>
      </c>
    </row>
    <row r="5330" spans="1:24" ht="16.5" customHeight="1">
      <c r="A5330" s="38">
        <v>383</v>
      </c>
      <c r="B5330" s="39">
        <v>10729</v>
      </c>
      <c r="C5330" s="38">
        <v>10292933</v>
      </c>
      <c r="D5330" s="40" t="s">
        <v>399</v>
      </c>
      <c r="E5330" s="58">
        <v>4</v>
      </c>
      <c r="F5330" s="38">
        <v>120</v>
      </c>
      <c r="G5330" s="38" t="s">
        <v>21</v>
      </c>
      <c r="H5330" s="42">
        <v>5552</v>
      </c>
      <c r="I5330" s="37"/>
      <c r="J5330" s="44">
        <v>43434</v>
      </c>
      <c r="K5330" s="42">
        <v>0</v>
      </c>
      <c r="L5330" s="42">
        <v>2637.19</v>
      </c>
      <c r="M5330" s="44">
        <v>45259</v>
      </c>
      <c r="N5330" s="42">
        <v>2914.81</v>
      </c>
      <c r="O5330" s="42">
        <v>0</v>
      </c>
      <c r="P5330" s="45">
        <f>IF(J5330&lt;DATEVALUE("2009-1-1"),3%,13%)</f>
        <v>0.13</v>
      </c>
      <c r="Q5330" s="42">
        <f>IF(P5330=13%,ROUND(O5330/(1+P5330)*P5330,2),ROUND(O5330/(1+0.03)*0.02,2))</f>
        <v>0</v>
      </c>
      <c r="R5330" s="42">
        <f>O5330-Q5330</f>
        <v>0</v>
      </c>
      <c r="S5330" s="42">
        <f>N5330-R5330</f>
        <v>2914.81</v>
      </c>
      <c r="T5330" s="38">
        <v>2506</v>
      </c>
      <c r="U5330" s="14">
        <f>S5330/H5330</f>
        <v>0.52500180115273776</v>
      </c>
      <c r="V5330" s="19"/>
      <c r="W5330" s="19"/>
      <c r="X5330" s="37" t="s">
        <v>3459</v>
      </c>
    </row>
    <row r="5331" spans="1:24" ht="16.5" customHeight="1">
      <c r="A5331" s="38">
        <v>517</v>
      </c>
      <c r="B5331" s="39">
        <v>10800</v>
      </c>
      <c r="C5331" s="38">
        <v>10315532</v>
      </c>
      <c r="D5331" s="40" t="s">
        <v>2742</v>
      </c>
      <c r="E5331" s="38">
        <v>3</v>
      </c>
      <c r="F5331" s="38">
        <v>120</v>
      </c>
      <c r="G5331" s="38" t="s">
        <v>21</v>
      </c>
      <c r="H5331" s="42">
        <v>60897.46</v>
      </c>
      <c r="I5331" s="2"/>
      <c r="J5331" s="44">
        <v>43188</v>
      </c>
      <c r="K5331" s="42">
        <v>0</v>
      </c>
      <c r="L5331" s="42">
        <v>28926.05</v>
      </c>
      <c r="M5331" s="44">
        <v>45016</v>
      </c>
      <c r="N5331" s="42">
        <f>H5331-K5331-L5331</f>
        <v>31971.41</v>
      </c>
      <c r="O5331" s="42">
        <v>0</v>
      </c>
      <c r="P5331" s="45">
        <v>0.13</v>
      </c>
      <c r="Q5331" s="42">
        <v>0</v>
      </c>
      <c r="R5331" s="42">
        <v>0</v>
      </c>
      <c r="S5331" s="42">
        <f>N5331-R5331</f>
        <v>31971.41</v>
      </c>
      <c r="T5331" s="38">
        <v>2505</v>
      </c>
      <c r="U5331" s="14">
        <f>S5331/H5331</f>
        <v>0.52500399852473323</v>
      </c>
      <c r="V5331" s="19"/>
      <c r="W5331" s="19"/>
      <c r="X5331" s="37" t="s">
        <v>3465</v>
      </c>
    </row>
    <row r="5332" spans="1:24" ht="16.5" customHeight="1">
      <c r="A5332" s="38">
        <v>502</v>
      </c>
      <c r="B5332" s="39">
        <v>10800</v>
      </c>
      <c r="C5332" s="38">
        <v>10315516</v>
      </c>
      <c r="D5332" s="40" t="s">
        <v>2742</v>
      </c>
      <c r="E5332" s="38">
        <v>2</v>
      </c>
      <c r="F5332" s="38">
        <v>120</v>
      </c>
      <c r="G5332" s="38" t="s">
        <v>21</v>
      </c>
      <c r="H5332" s="42">
        <v>40598.31</v>
      </c>
      <c r="I5332" s="2"/>
      <c r="J5332" s="44">
        <v>43188</v>
      </c>
      <c r="K5332" s="42">
        <v>0</v>
      </c>
      <c r="L5332" s="42">
        <v>19284.03</v>
      </c>
      <c r="M5332" s="44">
        <v>45016</v>
      </c>
      <c r="N5332" s="42">
        <f>H5332-K5332-L5332</f>
        <v>21314.28</v>
      </c>
      <c r="O5332" s="42">
        <v>0</v>
      </c>
      <c r="P5332" s="45">
        <v>0.13</v>
      </c>
      <c r="Q5332" s="42">
        <v>0</v>
      </c>
      <c r="R5332" s="42">
        <v>0</v>
      </c>
      <c r="S5332" s="42">
        <f>N5332-R5332</f>
        <v>21314.28</v>
      </c>
      <c r="T5332" s="38">
        <v>2505</v>
      </c>
      <c r="U5332" s="14">
        <f>S5332/H5332</f>
        <v>0.52500411962961024</v>
      </c>
      <c r="V5332" s="19"/>
      <c r="W5332" s="19"/>
      <c r="X5332" s="37" t="s">
        <v>3465</v>
      </c>
    </row>
    <row r="5333" spans="1:24" ht="16.5" customHeight="1">
      <c r="A5333" s="38">
        <v>506</v>
      </c>
      <c r="B5333" s="39">
        <v>10800</v>
      </c>
      <c r="C5333" s="38">
        <v>10315520</v>
      </c>
      <c r="D5333" s="40" t="s">
        <v>2742</v>
      </c>
      <c r="E5333" s="38">
        <v>2</v>
      </c>
      <c r="F5333" s="38">
        <v>120</v>
      </c>
      <c r="G5333" s="38" t="s">
        <v>21</v>
      </c>
      <c r="H5333" s="42">
        <v>40598.31</v>
      </c>
      <c r="I5333" s="2"/>
      <c r="J5333" s="44">
        <v>43188</v>
      </c>
      <c r="K5333" s="42">
        <v>0</v>
      </c>
      <c r="L5333" s="42">
        <v>19284.03</v>
      </c>
      <c r="M5333" s="44">
        <v>45016</v>
      </c>
      <c r="N5333" s="42">
        <f>H5333-K5333-L5333</f>
        <v>21314.28</v>
      </c>
      <c r="O5333" s="42">
        <v>0</v>
      </c>
      <c r="P5333" s="45">
        <v>0.13</v>
      </c>
      <c r="Q5333" s="42">
        <v>0</v>
      </c>
      <c r="R5333" s="42">
        <v>0</v>
      </c>
      <c r="S5333" s="42">
        <f>N5333-R5333</f>
        <v>21314.28</v>
      </c>
      <c r="T5333" s="38">
        <v>2505</v>
      </c>
      <c r="U5333" s="14">
        <f>S5333/H5333</f>
        <v>0.52500411962961024</v>
      </c>
      <c r="V5333" s="19"/>
      <c r="W5333" s="19"/>
      <c r="X5333" s="37" t="s">
        <v>3465</v>
      </c>
    </row>
    <row r="5334" spans="1:24" ht="16.5" customHeight="1">
      <c r="A5334" s="38">
        <v>516</v>
      </c>
      <c r="B5334" s="39">
        <v>10800</v>
      </c>
      <c r="C5334" s="38">
        <v>10315531</v>
      </c>
      <c r="D5334" s="40" t="s">
        <v>2742</v>
      </c>
      <c r="E5334" s="38">
        <v>2</v>
      </c>
      <c r="F5334" s="38">
        <v>120</v>
      </c>
      <c r="G5334" s="38" t="s">
        <v>21</v>
      </c>
      <c r="H5334" s="42">
        <v>40598.31</v>
      </c>
      <c r="I5334" s="2"/>
      <c r="J5334" s="44">
        <v>43188</v>
      </c>
      <c r="K5334" s="42">
        <v>0</v>
      </c>
      <c r="L5334" s="42">
        <v>19284.03</v>
      </c>
      <c r="M5334" s="44">
        <v>45016</v>
      </c>
      <c r="N5334" s="42">
        <f>H5334-K5334-L5334</f>
        <v>21314.28</v>
      </c>
      <c r="O5334" s="42">
        <v>0</v>
      </c>
      <c r="P5334" s="45">
        <v>0.13</v>
      </c>
      <c r="Q5334" s="42">
        <v>0</v>
      </c>
      <c r="R5334" s="42">
        <v>0</v>
      </c>
      <c r="S5334" s="42">
        <f>N5334-R5334</f>
        <v>21314.28</v>
      </c>
      <c r="T5334" s="38">
        <v>2505</v>
      </c>
      <c r="U5334" s="14">
        <f>S5334/H5334</f>
        <v>0.52500411962961024</v>
      </c>
      <c r="V5334" s="19"/>
      <c r="W5334" s="19"/>
      <c r="X5334" s="37" t="s">
        <v>3465</v>
      </c>
    </row>
    <row r="5335" spans="1:24" ht="16.5" customHeight="1">
      <c r="A5335" s="38">
        <v>518</v>
      </c>
      <c r="B5335" s="39">
        <v>10800</v>
      </c>
      <c r="C5335" s="38">
        <v>10315533</v>
      </c>
      <c r="D5335" s="40" t="s">
        <v>2742</v>
      </c>
      <c r="E5335" s="38">
        <v>2</v>
      </c>
      <c r="F5335" s="38">
        <v>120</v>
      </c>
      <c r="G5335" s="38" t="s">
        <v>21</v>
      </c>
      <c r="H5335" s="42">
        <v>40598.31</v>
      </c>
      <c r="I5335" s="2"/>
      <c r="J5335" s="44">
        <v>43188</v>
      </c>
      <c r="K5335" s="42">
        <v>0</v>
      </c>
      <c r="L5335" s="42">
        <v>19284.03</v>
      </c>
      <c r="M5335" s="44">
        <v>45016</v>
      </c>
      <c r="N5335" s="42">
        <f>H5335-K5335-L5335</f>
        <v>21314.28</v>
      </c>
      <c r="O5335" s="42">
        <v>0</v>
      </c>
      <c r="P5335" s="45">
        <v>0.13</v>
      </c>
      <c r="Q5335" s="42">
        <v>0</v>
      </c>
      <c r="R5335" s="42">
        <v>0</v>
      </c>
      <c r="S5335" s="42">
        <f>N5335-R5335</f>
        <v>21314.28</v>
      </c>
      <c r="T5335" s="38">
        <v>2505</v>
      </c>
      <c r="U5335" s="14">
        <f>S5335/H5335</f>
        <v>0.52500411962961024</v>
      </c>
      <c r="V5335" s="19"/>
      <c r="W5335" s="19"/>
      <c r="X5335" s="37" t="s">
        <v>3465</v>
      </c>
    </row>
    <row r="5336" spans="1:24" ht="16.5" customHeight="1">
      <c r="A5336" s="38">
        <v>519</v>
      </c>
      <c r="B5336" s="39">
        <v>10800</v>
      </c>
      <c r="C5336" s="38">
        <v>10315534</v>
      </c>
      <c r="D5336" s="40" t="s">
        <v>2742</v>
      </c>
      <c r="E5336" s="38">
        <v>2</v>
      </c>
      <c r="F5336" s="38">
        <v>120</v>
      </c>
      <c r="G5336" s="38" t="s">
        <v>21</v>
      </c>
      <c r="H5336" s="42">
        <v>40598.31</v>
      </c>
      <c r="I5336" s="2"/>
      <c r="J5336" s="44">
        <v>43188</v>
      </c>
      <c r="K5336" s="42">
        <v>0</v>
      </c>
      <c r="L5336" s="42">
        <v>19284.03</v>
      </c>
      <c r="M5336" s="44">
        <v>45016</v>
      </c>
      <c r="N5336" s="42">
        <f>H5336-K5336-L5336</f>
        <v>21314.28</v>
      </c>
      <c r="O5336" s="42">
        <v>0</v>
      </c>
      <c r="P5336" s="45">
        <v>0.13</v>
      </c>
      <c r="Q5336" s="42">
        <v>0</v>
      </c>
      <c r="R5336" s="42">
        <v>0</v>
      </c>
      <c r="S5336" s="42">
        <f>N5336-R5336</f>
        <v>21314.28</v>
      </c>
      <c r="T5336" s="38">
        <v>2505</v>
      </c>
      <c r="U5336" s="14">
        <f>S5336/H5336</f>
        <v>0.52500411962961024</v>
      </c>
      <c r="V5336" s="19"/>
      <c r="W5336" s="19"/>
      <c r="X5336" s="37" t="s">
        <v>3465</v>
      </c>
    </row>
    <row r="5337" spans="1:24" ht="16.5" customHeight="1">
      <c r="A5337" s="38">
        <v>521</v>
      </c>
      <c r="B5337" s="39">
        <v>10800</v>
      </c>
      <c r="C5337" s="38">
        <v>10315536</v>
      </c>
      <c r="D5337" s="40" t="s">
        <v>2742</v>
      </c>
      <c r="E5337" s="38">
        <v>2</v>
      </c>
      <c r="F5337" s="38">
        <v>120</v>
      </c>
      <c r="G5337" s="38" t="s">
        <v>21</v>
      </c>
      <c r="H5337" s="42">
        <v>40598.31</v>
      </c>
      <c r="I5337" s="2"/>
      <c r="J5337" s="44">
        <v>43188</v>
      </c>
      <c r="K5337" s="42">
        <v>0</v>
      </c>
      <c r="L5337" s="42">
        <v>19284.03</v>
      </c>
      <c r="M5337" s="44">
        <v>45016</v>
      </c>
      <c r="N5337" s="42">
        <f>H5337-K5337-L5337</f>
        <v>21314.28</v>
      </c>
      <c r="O5337" s="42">
        <v>0</v>
      </c>
      <c r="P5337" s="45">
        <v>0.13</v>
      </c>
      <c r="Q5337" s="42">
        <v>0</v>
      </c>
      <c r="R5337" s="42">
        <v>0</v>
      </c>
      <c r="S5337" s="42">
        <f>N5337-R5337</f>
        <v>21314.28</v>
      </c>
      <c r="T5337" s="38">
        <v>2505</v>
      </c>
      <c r="U5337" s="14">
        <f>S5337/H5337</f>
        <v>0.52500411962961024</v>
      </c>
      <c r="V5337" s="19"/>
      <c r="W5337" s="19"/>
      <c r="X5337" s="37" t="s">
        <v>3465</v>
      </c>
    </row>
    <row r="5338" spans="1:24" ht="16.5" customHeight="1">
      <c r="A5338" s="38">
        <v>522</v>
      </c>
      <c r="B5338" s="39">
        <v>10800</v>
      </c>
      <c r="C5338" s="38">
        <v>10315537</v>
      </c>
      <c r="D5338" s="40" t="s">
        <v>2742</v>
      </c>
      <c r="E5338" s="38">
        <v>2</v>
      </c>
      <c r="F5338" s="38">
        <v>120</v>
      </c>
      <c r="G5338" s="38" t="s">
        <v>21</v>
      </c>
      <c r="H5338" s="42">
        <v>40598.31</v>
      </c>
      <c r="I5338" s="2"/>
      <c r="J5338" s="44">
        <v>43188</v>
      </c>
      <c r="K5338" s="42">
        <v>0</v>
      </c>
      <c r="L5338" s="42">
        <v>19284.03</v>
      </c>
      <c r="M5338" s="44">
        <v>45016</v>
      </c>
      <c r="N5338" s="42">
        <f>H5338-K5338-L5338</f>
        <v>21314.28</v>
      </c>
      <c r="O5338" s="42">
        <v>0</v>
      </c>
      <c r="P5338" s="45">
        <v>0.13</v>
      </c>
      <c r="Q5338" s="42">
        <v>0</v>
      </c>
      <c r="R5338" s="42">
        <v>0</v>
      </c>
      <c r="S5338" s="42">
        <f>N5338-R5338</f>
        <v>21314.28</v>
      </c>
      <c r="T5338" s="38">
        <v>2505</v>
      </c>
      <c r="U5338" s="14">
        <f>S5338/H5338</f>
        <v>0.52500411962961024</v>
      </c>
      <c r="V5338" s="19"/>
      <c r="W5338" s="19"/>
      <c r="X5338" s="37" t="s">
        <v>3465</v>
      </c>
    </row>
    <row r="5339" spans="1:24" ht="16.5" customHeight="1">
      <c r="A5339" s="38">
        <v>523</v>
      </c>
      <c r="B5339" s="39">
        <v>10800</v>
      </c>
      <c r="C5339" s="38">
        <v>10315538</v>
      </c>
      <c r="D5339" s="40" t="s">
        <v>2742</v>
      </c>
      <c r="E5339" s="38">
        <v>2</v>
      </c>
      <c r="F5339" s="38">
        <v>120</v>
      </c>
      <c r="G5339" s="38" t="s">
        <v>21</v>
      </c>
      <c r="H5339" s="42">
        <v>40598.31</v>
      </c>
      <c r="I5339" s="2"/>
      <c r="J5339" s="44">
        <v>43188</v>
      </c>
      <c r="K5339" s="42">
        <v>0</v>
      </c>
      <c r="L5339" s="42">
        <v>19284.03</v>
      </c>
      <c r="M5339" s="44">
        <v>45016</v>
      </c>
      <c r="N5339" s="42">
        <f>H5339-K5339-L5339</f>
        <v>21314.28</v>
      </c>
      <c r="O5339" s="42">
        <v>0</v>
      </c>
      <c r="P5339" s="45">
        <v>0.13</v>
      </c>
      <c r="Q5339" s="42">
        <v>0</v>
      </c>
      <c r="R5339" s="42">
        <v>0</v>
      </c>
      <c r="S5339" s="42">
        <f>N5339-R5339</f>
        <v>21314.28</v>
      </c>
      <c r="T5339" s="38">
        <v>2505</v>
      </c>
      <c r="U5339" s="14">
        <f>S5339/H5339</f>
        <v>0.52500411962961024</v>
      </c>
      <c r="V5339" s="19"/>
      <c r="W5339" s="19"/>
      <c r="X5339" s="37" t="s">
        <v>3465</v>
      </c>
    </row>
    <row r="5340" spans="1:24" ht="16.5" customHeight="1">
      <c r="A5340" s="38">
        <v>525</v>
      </c>
      <c r="B5340" s="39">
        <v>10800</v>
      </c>
      <c r="C5340" s="38">
        <v>10315540</v>
      </c>
      <c r="D5340" s="40" t="s">
        <v>2742</v>
      </c>
      <c r="E5340" s="38">
        <v>2</v>
      </c>
      <c r="F5340" s="38">
        <v>120</v>
      </c>
      <c r="G5340" s="38" t="s">
        <v>21</v>
      </c>
      <c r="H5340" s="42">
        <v>40598.31</v>
      </c>
      <c r="I5340" s="2"/>
      <c r="J5340" s="44">
        <v>43188</v>
      </c>
      <c r="K5340" s="42">
        <v>0</v>
      </c>
      <c r="L5340" s="42">
        <v>19284.03</v>
      </c>
      <c r="M5340" s="44">
        <v>45016</v>
      </c>
      <c r="N5340" s="42">
        <f>H5340-K5340-L5340</f>
        <v>21314.28</v>
      </c>
      <c r="O5340" s="42">
        <v>0</v>
      </c>
      <c r="P5340" s="45">
        <v>0.13</v>
      </c>
      <c r="Q5340" s="42">
        <v>0</v>
      </c>
      <c r="R5340" s="42">
        <v>0</v>
      </c>
      <c r="S5340" s="42">
        <f>N5340-R5340</f>
        <v>21314.28</v>
      </c>
      <c r="T5340" s="38">
        <v>2505</v>
      </c>
      <c r="U5340" s="14">
        <f>S5340/H5340</f>
        <v>0.52500411962961024</v>
      </c>
      <c r="V5340" s="19"/>
      <c r="W5340" s="19"/>
      <c r="X5340" s="37" t="s">
        <v>3465</v>
      </c>
    </row>
    <row r="5341" spans="1:24" ht="16.5" customHeight="1">
      <c r="A5341" s="38">
        <v>526</v>
      </c>
      <c r="B5341" s="39">
        <v>10800</v>
      </c>
      <c r="C5341" s="38">
        <v>10315541</v>
      </c>
      <c r="D5341" s="40" t="s">
        <v>2742</v>
      </c>
      <c r="E5341" s="38">
        <v>2</v>
      </c>
      <c r="F5341" s="38">
        <v>120</v>
      </c>
      <c r="G5341" s="38" t="s">
        <v>21</v>
      </c>
      <c r="H5341" s="42">
        <v>40598.31</v>
      </c>
      <c r="I5341" s="2"/>
      <c r="J5341" s="44">
        <v>43188</v>
      </c>
      <c r="K5341" s="42">
        <v>0</v>
      </c>
      <c r="L5341" s="42">
        <v>19284.03</v>
      </c>
      <c r="M5341" s="44">
        <v>45016</v>
      </c>
      <c r="N5341" s="42">
        <f>H5341-K5341-L5341</f>
        <v>21314.28</v>
      </c>
      <c r="O5341" s="42">
        <v>0</v>
      </c>
      <c r="P5341" s="45">
        <v>0.13</v>
      </c>
      <c r="Q5341" s="42">
        <v>0</v>
      </c>
      <c r="R5341" s="42">
        <v>0</v>
      </c>
      <c r="S5341" s="42">
        <f>N5341-R5341</f>
        <v>21314.28</v>
      </c>
      <c r="T5341" s="38">
        <v>2505</v>
      </c>
      <c r="U5341" s="14">
        <f>S5341/H5341</f>
        <v>0.52500411962961024</v>
      </c>
      <c r="V5341" s="19"/>
      <c r="W5341" s="19"/>
      <c r="X5341" s="37" t="s">
        <v>3465</v>
      </c>
    </row>
    <row r="5342" spans="1:24" ht="16.5" customHeight="1">
      <c r="A5342" s="38">
        <v>529</v>
      </c>
      <c r="B5342" s="39">
        <v>10800</v>
      </c>
      <c r="C5342" s="38">
        <v>10315544</v>
      </c>
      <c r="D5342" s="40" t="s">
        <v>2742</v>
      </c>
      <c r="E5342" s="38">
        <v>2</v>
      </c>
      <c r="F5342" s="38">
        <v>120</v>
      </c>
      <c r="G5342" s="38" t="s">
        <v>21</v>
      </c>
      <c r="H5342" s="42">
        <v>40598.31</v>
      </c>
      <c r="I5342" s="2"/>
      <c r="J5342" s="44">
        <v>43188</v>
      </c>
      <c r="K5342" s="42">
        <v>0</v>
      </c>
      <c r="L5342" s="42">
        <v>19284.03</v>
      </c>
      <c r="M5342" s="44">
        <v>45016</v>
      </c>
      <c r="N5342" s="42">
        <f>H5342-K5342-L5342</f>
        <v>21314.28</v>
      </c>
      <c r="O5342" s="42">
        <v>0</v>
      </c>
      <c r="P5342" s="45">
        <v>0.13</v>
      </c>
      <c r="Q5342" s="42">
        <v>0</v>
      </c>
      <c r="R5342" s="42">
        <v>0</v>
      </c>
      <c r="S5342" s="42">
        <f>N5342-R5342</f>
        <v>21314.28</v>
      </c>
      <c r="T5342" s="38">
        <v>2505</v>
      </c>
      <c r="U5342" s="14">
        <f>S5342/H5342</f>
        <v>0.52500411962961024</v>
      </c>
      <c r="V5342" s="19"/>
      <c r="W5342" s="19"/>
      <c r="X5342" s="37" t="s">
        <v>3465</v>
      </c>
    </row>
    <row r="5343" spans="1:24" ht="16.5" customHeight="1">
      <c r="A5343" s="38">
        <v>530</v>
      </c>
      <c r="B5343" s="39">
        <v>10800</v>
      </c>
      <c r="C5343" s="38">
        <v>10315545</v>
      </c>
      <c r="D5343" s="40" t="s">
        <v>2742</v>
      </c>
      <c r="E5343" s="38">
        <v>2</v>
      </c>
      <c r="F5343" s="38">
        <v>120</v>
      </c>
      <c r="G5343" s="38" t="s">
        <v>21</v>
      </c>
      <c r="H5343" s="42">
        <v>40598.31</v>
      </c>
      <c r="I5343" s="2"/>
      <c r="J5343" s="44">
        <v>43188</v>
      </c>
      <c r="K5343" s="42">
        <v>0</v>
      </c>
      <c r="L5343" s="42">
        <v>19284.03</v>
      </c>
      <c r="M5343" s="44">
        <v>45016</v>
      </c>
      <c r="N5343" s="42">
        <f>H5343-K5343-L5343</f>
        <v>21314.28</v>
      </c>
      <c r="O5343" s="42">
        <v>0</v>
      </c>
      <c r="P5343" s="45">
        <v>0.13</v>
      </c>
      <c r="Q5343" s="42">
        <v>0</v>
      </c>
      <c r="R5343" s="42">
        <v>0</v>
      </c>
      <c r="S5343" s="42">
        <f>N5343-R5343</f>
        <v>21314.28</v>
      </c>
      <c r="T5343" s="38">
        <v>2505</v>
      </c>
      <c r="U5343" s="14">
        <f>S5343/H5343</f>
        <v>0.52500411962961024</v>
      </c>
      <c r="V5343" s="19"/>
      <c r="W5343" s="19"/>
      <c r="X5343" s="37" t="s">
        <v>3465</v>
      </c>
    </row>
    <row r="5344" spans="1:24" ht="16.5" customHeight="1">
      <c r="A5344" s="38">
        <v>531</v>
      </c>
      <c r="B5344" s="39">
        <v>10800</v>
      </c>
      <c r="C5344" s="38">
        <v>10315546</v>
      </c>
      <c r="D5344" s="40" t="s">
        <v>2742</v>
      </c>
      <c r="E5344" s="38">
        <v>2</v>
      </c>
      <c r="F5344" s="38">
        <v>120</v>
      </c>
      <c r="G5344" s="38" t="s">
        <v>21</v>
      </c>
      <c r="H5344" s="42">
        <v>40598.31</v>
      </c>
      <c r="I5344" s="2"/>
      <c r="J5344" s="44">
        <v>43188</v>
      </c>
      <c r="K5344" s="42">
        <v>0</v>
      </c>
      <c r="L5344" s="42">
        <v>19284.03</v>
      </c>
      <c r="M5344" s="44">
        <v>45016</v>
      </c>
      <c r="N5344" s="42">
        <f>H5344-K5344-L5344</f>
        <v>21314.28</v>
      </c>
      <c r="O5344" s="42">
        <v>0</v>
      </c>
      <c r="P5344" s="45">
        <v>0.13</v>
      </c>
      <c r="Q5344" s="42">
        <v>0</v>
      </c>
      <c r="R5344" s="42">
        <v>0</v>
      </c>
      <c r="S5344" s="42">
        <f>N5344-R5344</f>
        <v>21314.28</v>
      </c>
      <c r="T5344" s="38">
        <v>2505</v>
      </c>
      <c r="U5344" s="14">
        <f>S5344/H5344</f>
        <v>0.52500411962961024</v>
      </c>
      <c r="V5344" s="19"/>
      <c r="W5344" s="19"/>
      <c r="X5344" s="37" t="s">
        <v>3465</v>
      </c>
    </row>
    <row r="5345" spans="1:24" ht="16.5" customHeight="1">
      <c r="A5345" s="38">
        <v>537</v>
      </c>
      <c r="B5345" s="39">
        <v>10800</v>
      </c>
      <c r="C5345" s="38">
        <v>10315552</v>
      </c>
      <c r="D5345" s="40" t="s">
        <v>2742</v>
      </c>
      <c r="E5345" s="38">
        <v>2</v>
      </c>
      <c r="F5345" s="38">
        <v>120</v>
      </c>
      <c r="G5345" s="38" t="s">
        <v>21</v>
      </c>
      <c r="H5345" s="42">
        <v>40598.31</v>
      </c>
      <c r="I5345" s="2"/>
      <c r="J5345" s="44">
        <v>43188</v>
      </c>
      <c r="K5345" s="42">
        <v>0</v>
      </c>
      <c r="L5345" s="42">
        <v>19284.03</v>
      </c>
      <c r="M5345" s="44">
        <v>45016</v>
      </c>
      <c r="N5345" s="42">
        <f>H5345-K5345-L5345</f>
        <v>21314.28</v>
      </c>
      <c r="O5345" s="42">
        <v>0</v>
      </c>
      <c r="P5345" s="45">
        <v>0.13</v>
      </c>
      <c r="Q5345" s="42">
        <v>0</v>
      </c>
      <c r="R5345" s="42">
        <v>0</v>
      </c>
      <c r="S5345" s="42">
        <f>N5345-R5345</f>
        <v>21314.28</v>
      </c>
      <c r="T5345" s="38">
        <v>2505</v>
      </c>
      <c r="U5345" s="14">
        <f>S5345/H5345</f>
        <v>0.52500411962961024</v>
      </c>
      <c r="V5345" s="19"/>
      <c r="W5345" s="19"/>
      <c r="X5345" s="37" t="s">
        <v>3465</v>
      </c>
    </row>
    <row r="5346" spans="1:24" ht="16.5" customHeight="1">
      <c r="A5346" s="38">
        <v>500</v>
      </c>
      <c r="B5346" s="39">
        <v>10800</v>
      </c>
      <c r="C5346" s="38">
        <v>10315514</v>
      </c>
      <c r="D5346" s="40" t="s">
        <v>2742</v>
      </c>
      <c r="E5346" s="38">
        <v>1</v>
      </c>
      <c r="F5346" s="38">
        <v>120</v>
      </c>
      <c r="G5346" s="38" t="s">
        <v>21</v>
      </c>
      <c r="H5346" s="42">
        <v>20299.150000000001</v>
      </c>
      <c r="I5346" s="2"/>
      <c r="J5346" s="44">
        <v>43188</v>
      </c>
      <c r="K5346" s="42">
        <v>0</v>
      </c>
      <c r="L5346" s="42">
        <v>9642.01</v>
      </c>
      <c r="M5346" s="44">
        <v>45016</v>
      </c>
      <c r="N5346" s="42">
        <f>H5346-K5346-L5346</f>
        <v>10657.140000000001</v>
      </c>
      <c r="O5346" s="42">
        <v>0</v>
      </c>
      <c r="P5346" s="45">
        <v>0.13</v>
      </c>
      <c r="Q5346" s="42">
        <v>0</v>
      </c>
      <c r="R5346" s="42">
        <v>0</v>
      </c>
      <c r="S5346" s="42">
        <f>N5346-R5346</f>
        <v>10657.140000000001</v>
      </c>
      <c r="T5346" s="38">
        <v>2505</v>
      </c>
      <c r="U5346" s="14">
        <f>S5346/H5346</f>
        <v>0.52500424894638453</v>
      </c>
      <c r="V5346" s="19"/>
      <c r="W5346" s="19"/>
      <c r="X5346" s="37" t="s">
        <v>3465</v>
      </c>
    </row>
    <row r="5347" spans="1:24" ht="16.5" customHeight="1">
      <c r="A5347" s="38">
        <v>501</v>
      </c>
      <c r="B5347" s="39">
        <v>10800</v>
      </c>
      <c r="C5347" s="38">
        <v>10315515</v>
      </c>
      <c r="D5347" s="40" t="s">
        <v>2742</v>
      </c>
      <c r="E5347" s="38">
        <v>1</v>
      </c>
      <c r="F5347" s="38">
        <v>120</v>
      </c>
      <c r="G5347" s="38" t="s">
        <v>21</v>
      </c>
      <c r="H5347" s="42">
        <v>20299.150000000001</v>
      </c>
      <c r="I5347" s="2"/>
      <c r="J5347" s="44">
        <v>43188</v>
      </c>
      <c r="K5347" s="42">
        <v>0</v>
      </c>
      <c r="L5347" s="42">
        <v>9642.01</v>
      </c>
      <c r="M5347" s="44">
        <v>45016</v>
      </c>
      <c r="N5347" s="42">
        <f>H5347-K5347-L5347</f>
        <v>10657.140000000001</v>
      </c>
      <c r="O5347" s="42">
        <v>0</v>
      </c>
      <c r="P5347" s="45">
        <v>0.13</v>
      </c>
      <c r="Q5347" s="42">
        <v>0</v>
      </c>
      <c r="R5347" s="42">
        <v>0</v>
      </c>
      <c r="S5347" s="42">
        <f>N5347-R5347</f>
        <v>10657.140000000001</v>
      </c>
      <c r="T5347" s="38">
        <v>2505</v>
      </c>
      <c r="U5347" s="14">
        <f>S5347/H5347</f>
        <v>0.52500424894638453</v>
      </c>
      <c r="V5347" s="19"/>
      <c r="W5347" s="19"/>
      <c r="X5347" s="37" t="s">
        <v>3465</v>
      </c>
    </row>
    <row r="5348" spans="1:24" ht="16.5" customHeight="1">
      <c r="A5348" s="38">
        <v>503</v>
      </c>
      <c r="B5348" s="39">
        <v>10800</v>
      </c>
      <c r="C5348" s="38">
        <v>10315517</v>
      </c>
      <c r="D5348" s="40" t="s">
        <v>2742</v>
      </c>
      <c r="E5348" s="38">
        <v>1</v>
      </c>
      <c r="F5348" s="38">
        <v>120</v>
      </c>
      <c r="G5348" s="38" t="s">
        <v>21</v>
      </c>
      <c r="H5348" s="42">
        <v>20299.150000000001</v>
      </c>
      <c r="I5348" s="2"/>
      <c r="J5348" s="44">
        <v>43188</v>
      </c>
      <c r="K5348" s="42">
        <v>0</v>
      </c>
      <c r="L5348" s="42">
        <v>9642.01</v>
      </c>
      <c r="M5348" s="44">
        <v>45016</v>
      </c>
      <c r="N5348" s="42">
        <f>H5348-K5348-L5348</f>
        <v>10657.140000000001</v>
      </c>
      <c r="O5348" s="42">
        <v>0</v>
      </c>
      <c r="P5348" s="45">
        <v>0.13</v>
      </c>
      <c r="Q5348" s="42">
        <v>0</v>
      </c>
      <c r="R5348" s="42">
        <v>0</v>
      </c>
      <c r="S5348" s="42">
        <f>N5348-R5348</f>
        <v>10657.140000000001</v>
      </c>
      <c r="T5348" s="38">
        <v>2505</v>
      </c>
      <c r="U5348" s="14">
        <f>S5348/H5348</f>
        <v>0.52500424894638453</v>
      </c>
      <c r="V5348" s="19"/>
      <c r="W5348" s="19"/>
      <c r="X5348" s="37" t="s">
        <v>3465</v>
      </c>
    </row>
    <row r="5349" spans="1:24" ht="16.5" customHeight="1">
      <c r="A5349" s="38">
        <v>504</v>
      </c>
      <c r="B5349" s="39">
        <v>10800</v>
      </c>
      <c r="C5349" s="38">
        <v>10315518</v>
      </c>
      <c r="D5349" s="40" t="s">
        <v>2742</v>
      </c>
      <c r="E5349" s="38">
        <v>1</v>
      </c>
      <c r="F5349" s="38">
        <v>120</v>
      </c>
      <c r="G5349" s="38" t="s">
        <v>21</v>
      </c>
      <c r="H5349" s="42">
        <v>20299.150000000001</v>
      </c>
      <c r="I5349" s="2"/>
      <c r="J5349" s="44">
        <v>43188</v>
      </c>
      <c r="K5349" s="42">
        <v>0</v>
      </c>
      <c r="L5349" s="42">
        <v>9642.01</v>
      </c>
      <c r="M5349" s="44">
        <v>45016</v>
      </c>
      <c r="N5349" s="42">
        <f>H5349-K5349-L5349</f>
        <v>10657.140000000001</v>
      </c>
      <c r="O5349" s="42">
        <v>0</v>
      </c>
      <c r="P5349" s="45">
        <v>0.13</v>
      </c>
      <c r="Q5349" s="42">
        <v>0</v>
      </c>
      <c r="R5349" s="42">
        <v>0</v>
      </c>
      <c r="S5349" s="42">
        <f>N5349-R5349</f>
        <v>10657.140000000001</v>
      </c>
      <c r="T5349" s="38">
        <v>2505</v>
      </c>
      <c r="U5349" s="14">
        <f>S5349/H5349</f>
        <v>0.52500424894638453</v>
      </c>
      <c r="V5349" s="19"/>
      <c r="W5349" s="19"/>
      <c r="X5349" s="37" t="s">
        <v>3465</v>
      </c>
    </row>
    <row r="5350" spans="1:24" ht="16.5" customHeight="1">
      <c r="A5350" s="38">
        <v>507</v>
      </c>
      <c r="B5350" s="39">
        <v>10800</v>
      </c>
      <c r="C5350" s="38">
        <v>10315521</v>
      </c>
      <c r="D5350" s="40" t="s">
        <v>2742</v>
      </c>
      <c r="E5350" s="38">
        <v>1</v>
      </c>
      <c r="F5350" s="38">
        <v>120</v>
      </c>
      <c r="G5350" s="38" t="s">
        <v>21</v>
      </c>
      <c r="H5350" s="42">
        <v>20299.150000000001</v>
      </c>
      <c r="I5350" s="2"/>
      <c r="J5350" s="44">
        <v>43188</v>
      </c>
      <c r="K5350" s="42">
        <v>0</v>
      </c>
      <c r="L5350" s="42">
        <v>9642.01</v>
      </c>
      <c r="M5350" s="44">
        <v>45016</v>
      </c>
      <c r="N5350" s="42">
        <f>H5350-K5350-L5350</f>
        <v>10657.140000000001</v>
      </c>
      <c r="O5350" s="42">
        <v>0</v>
      </c>
      <c r="P5350" s="45">
        <v>0.13</v>
      </c>
      <c r="Q5350" s="42">
        <v>0</v>
      </c>
      <c r="R5350" s="42">
        <v>0</v>
      </c>
      <c r="S5350" s="42">
        <f>N5350-R5350</f>
        <v>10657.140000000001</v>
      </c>
      <c r="T5350" s="38">
        <v>2505</v>
      </c>
      <c r="U5350" s="14">
        <f>S5350/H5350</f>
        <v>0.52500424894638453</v>
      </c>
      <c r="V5350" s="19"/>
      <c r="W5350" s="19"/>
      <c r="X5350" s="37" t="s">
        <v>3465</v>
      </c>
    </row>
    <row r="5351" spans="1:24" ht="16.5" customHeight="1">
      <c r="A5351" s="38">
        <v>508</v>
      </c>
      <c r="B5351" s="39">
        <v>10800</v>
      </c>
      <c r="C5351" s="38">
        <v>10315522</v>
      </c>
      <c r="D5351" s="40" t="s">
        <v>2742</v>
      </c>
      <c r="E5351" s="38">
        <v>1</v>
      </c>
      <c r="F5351" s="38">
        <v>120</v>
      </c>
      <c r="G5351" s="38" t="s">
        <v>21</v>
      </c>
      <c r="H5351" s="42">
        <v>20299.150000000001</v>
      </c>
      <c r="I5351" s="2"/>
      <c r="J5351" s="44">
        <v>43188</v>
      </c>
      <c r="K5351" s="42">
        <v>0</v>
      </c>
      <c r="L5351" s="42">
        <v>9642.01</v>
      </c>
      <c r="M5351" s="44">
        <v>45016</v>
      </c>
      <c r="N5351" s="42">
        <f>H5351-K5351-L5351</f>
        <v>10657.140000000001</v>
      </c>
      <c r="O5351" s="42">
        <v>0</v>
      </c>
      <c r="P5351" s="45">
        <v>0.13</v>
      </c>
      <c r="Q5351" s="42">
        <v>0</v>
      </c>
      <c r="R5351" s="42">
        <v>0</v>
      </c>
      <c r="S5351" s="42">
        <f>N5351-R5351</f>
        <v>10657.140000000001</v>
      </c>
      <c r="T5351" s="38">
        <v>2505</v>
      </c>
      <c r="U5351" s="14">
        <f>S5351/H5351</f>
        <v>0.52500424894638453</v>
      </c>
      <c r="V5351" s="19"/>
      <c r="W5351" s="19"/>
      <c r="X5351" s="37" t="s">
        <v>3465</v>
      </c>
    </row>
    <row r="5352" spans="1:24" ht="16.5" customHeight="1">
      <c r="A5352" s="38">
        <v>509</v>
      </c>
      <c r="B5352" s="39">
        <v>10800</v>
      </c>
      <c r="C5352" s="38">
        <v>10315523</v>
      </c>
      <c r="D5352" s="40" t="s">
        <v>2742</v>
      </c>
      <c r="E5352" s="38">
        <v>1</v>
      </c>
      <c r="F5352" s="38">
        <v>120</v>
      </c>
      <c r="G5352" s="38" t="s">
        <v>21</v>
      </c>
      <c r="H5352" s="42">
        <v>20299.150000000001</v>
      </c>
      <c r="I5352" s="2"/>
      <c r="J5352" s="44">
        <v>43188</v>
      </c>
      <c r="K5352" s="42">
        <v>0</v>
      </c>
      <c r="L5352" s="42">
        <v>9642.01</v>
      </c>
      <c r="M5352" s="44">
        <v>45016</v>
      </c>
      <c r="N5352" s="42">
        <f>H5352-K5352-L5352</f>
        <v>10657.140000000001</v>
      </c>
      <c r="O5352" s="42">
        <v>0</v>
      </c>
      <c r="P5352" s="45">
        <v>0.13</v>
      </c>
      <c r="Q5352" s="42">
        <v>0</v>
      </c>
      <c r="R5352" s="42">
        <v>0</v>
      </c>
      <c r="S5352" s="42">
        <f>N5352-R5352</f>
        <v>10657.140000000001</v>
      </c>
      <c r="T5352" s="38">
        <v>2505</v>
      </c>
      <c r="U5352" s="14">
        <f>S5352/H5352</f>
        <v>0.52500424894638453</v>
      </c>
      <c r="V5352" s="19"/>
      <c r="W5352" s="19"/>
      <c r="X5352" s="37" t="s">
        <v>3465</v>
      </c>
    </row>
    <row r="5353" spans="1:24" ht="16.5" customHeight="1">
      <c r="A5353" s="38">
        <v>510</v>
      </c>
      <c r="B5353" s="39">
        <v>10800</v>
      </c>
      <c r="C5353" s="38">
        <v>10315524</v>
      </c>
      <c r="D5353" s="40" t="s">
        <v>2742</v>
      </c>
      <c r="E5353" s="38">
        <v>1</v>
      </c>
      <c r="F5353" s="38">
        <v>120</v>
      </c>
      <c r="G5353" s="38" t="s">
        <v>21</v>
      </c>
      <c r="H5353" s="42">
        <v>20299.150000000001</v>
      </c>
      <c r="I5353" s="2"/>
      <c r="J5353" s="44">
        <v>43188</v>
      </c>
      <c r="K5353" s="42">
        <v>0</v>
      </c>
      <c r="L5353" s="42">
        <v>9642.01</v>
      </c>
      <c r="M5353" s="44">
        <v>45016</v>
      </c>
      <c r="N5353" s="42">
        <f>H5353-K5353-L5353</f>
        <v>10657.140000000001</v>
      </c>
      <c r="O5353" s="42">
        <v>0</v>
      </c>
      <c r="P5353" s="45">
        <v>0.13</v>
      </c>
      <c r="Q5353" s="42">
        <v>0</v>
      </c>
      <c r="R5353" s="42">
        <v>0</v>
      </c>
      <c r="S5353" s="42">
        <f>N5353-R5353</f>
        <v>10657.140000000001</v>
      </c>
      <c r="T5353" s="38">
        <v>2505</v>
      </c>
      <c r="U5353" s="14">
        <f>S5353/H5353</f>
        <v>0.52500424894638453</v>
      </c>
      <c r="V5353" s="19"/>
      <c r="W5353" s="19"/>
      <c r="X5353" s="37" t="s">
        <v>3465</v>
      </c>
    </row>
    <row r="5354" spans="1:24" ht="16.5" customHeight="1">
      <c r="A5354" s="38">
        <v>511</v>
      </c>
      <c r="B5354" s="39">
        <v>10800</v>
      </c>
      <c r="C5354" s="38">
        <v>10315525</v>
      </c>
      <c r="D5354" s="40" t="s">
        <v>2742</v>
      </c>
      <c r="E5354" s="38">
        <v>1</v>
      </c>
      <c r="F5354" s="38">
        <v>120</v>
      </c>
      <c r="G5354" s="38" t="s">
        <v>21</v>
      </c>
      <c r="H5354" s="42">
        <v>20299.150000000001</v>
      </c>
      <c r="I5354" s="2"/>
      <c r="J5354" s="44">
        <v>43188</v>
      </c>
      <c r="K5354" s="42">
        <v>0</v>
      </c>
      <c r="L5354" s="42">
        <v>9642.01</v>
      </c>
      <c r="M5354" s="44">
        <v>45016</v>
      </c>
      <c r="N5354" s="42">
        <f>H5354-K5354-L5354</f>
        <v>10657.140000000001</v>
      </c>
      <c r="O5354" s="42">
        <v>0</v>
      </c>
      <c r="P5354" s="45">
        <v>0.13</v>
      </c>
      <c r="Q5354" s="42">
        <v>0</v>
      </c>
      <c r="R5354" s="42">
        <v>0</v>
      </c>
      <c r="S5354" s="42">
        <f>N5354-R5354</f>
        <v>10657.140000000001</v>
      </c>
      <c r="T5354" s="38">
        <v>2505</v>
      </c>
      <c r="U5354" s="14">
        <f>S5354/H5354</f>
        <v>0.52500424894638453</v>
      </c>
      <c r="V5354" s="19"/>
      <c r="W5354" s="19"/>
      <c r="X5354" s="37" t="s">
        <v>3465</v>
      </c>
    </row>
    <row r="5355" spans="1:24" ht="16.5" customHeight="1">
      <c r="A5355" s="38">
        <v>512</v>
      </c>
      <c r="B5355" s="39">
        <v>10800</v>
      </c>
      <c r="C5355" s="38">
        <v>10315527</v>
      </c>
      <c r="D5355" s="40" t="s">
        <v>2742</v>
      </c>
      <c r="E5355" s="38">
        <v>1</v>
      </c>
      <c r="F5355" s="38">
        <v>120</v>
      </c>
      <c r="G5355" s="38" t="s">
        <v>21</v>
      </c>
      <c r="H5355" s="42">
        <v>20299.150000000001</v>
      </c>
      <c r="I5355" s="2"/>
      <c r="J5355" s="44">
        <v>43188</v>
      </c>
      <c r="K5355" s="42">
        <v>0</v>
      </c>
      <c r="L5355" s="42">
        <v>9642.01</v>
      </c>
      <c r="M5355" s="44">
        <v>45016</v>
      </c>
      <c r="N5355" s="42">
        <f>H5355-K5355-L5355</f>
        <v>10657.140000000001</v>
      </c>
      <c r="O5355" s="42">
        <v>0</v>
      </c>
      <c r="P5355" s="45">
        <v>0.13</v>
      </c>
      <c r="Q5355" s="42">
        <v>0</v>
      </c>
      <c r="R5355" s="42">
        <v>0</v>
      </c>
      <c r="S5355" s="42">
        <f>N5355-R5355</f>
        <v>10657.140000000001</v>
      </c>
      <c r="T5355" s="38">
        <v>2505</v>
      </c>
      <c r="U5355" s="14">
        <f>S5355/H5355</f>
        <v>0.52500424894638453</v>
      </c>
      <c r="V5355" s="19"/>
      <c r="W5355" s="19"/>
      <c r="X5355" s="37" t="s">
        <v>3465</v>
      </c>
    </row>
    <row r="5356" spans="1:24" ht="16.5" customHeight="1">
      <c r="A5356" s="38">
        <v>513</v>
      </c>
      <c r="B5356" s="39">
        <v>10800</v>
      </c>
      <c r="C5356" s="38">
        <v>10315528</v>
      </c>
      <c r="D5356" s="40" t="s">
        <v>2742</v>
      </c>
      <c r="E5356" s="38">
        <v>1</v>
      </c>
      <c r="F5356" s="38">
        <v>120</v>
      </c>
      <c r="G5356" s="38" t="s">
        <v>21</v>
      </c>
      <c r="H5356" s="42">
        <v>20299.150000000001</v>
      </c>
      <c r="I5356" s="2"/>
      <c r="J5356" s="44">
        <v>43188</v>
      </c>
      <c r="K5356" s="42">
        <v>0</v>
      </c>
      <c r="L5356" s="42">
        <v>9642.01</v>
      </c>
      <c r="M5356" s="44">
        <v>45016</v>
      </c>
      <c r="N5356" s="42">
        <f>H5356-K5356-L5356</f>
        <v>10657.140000000001</v>
      </c>
      <c r="O5356" s="42">
        <v>0</v>
      </c>
      <c r="P5356" s="45">
        <v>0.13</v>
      </c>
      <c r="Q5356" s="42">
        <v>0</v>
      </c>
      <c r="R5356" s="42">
        <v>0</v>
      </c>
      <c r="S5356" s="42">
        <f>N5356-R5356</f>
        <v>10657.140000000001</v>
      </c>
      <c r="T5356" s="38">
        <v>2505</v>
      </c>
      <c r="U5356" s="14">
        <f>S5356/H5356</f>
        <v>0.52500424894638453</v>
      </c>
      <c r="V5356" s="19"/>
      <c r="W5356" s="19"/>
      <c r="X5356" s="37" t="s">
        <v>3465</v>
      </c>
    </row>
    <row r="5357" spans="1:24" ht="16.5" customHeight="1">
      <c r="A5357" s="38">
        <v>514</v>
      </c>
      <c r="B5357" s="39">
        <v>10800</v>
      </c>
      <c r="C5357" s="38">
        <v>10315529</v>
      </c>
      <c r="D5357" s="40" t="s">
        <v>2742</v>
      </c>
      <c r="E5357" s="38">
        <v>1</v>
      </c>
      <c r="F5357" s="38">
        <v>120</v>
      </c>
      <c r="G5357" s="38" t="s">
        <v>21</v>
      </c>
      <c r="H5357" s="42">
        <v>20299.150000000001</v>
      </c>
      <c r="I5357" s="2"/>
      <c r="J5357" s="44">
        <v>43188</v>
      </c>
      <c r="K5357" s="42">
        <v>0</v>
      </c>
      <c r="L5357" s="42">
        <v>9642.01</v>
      </c>
      <c r="M5357" s="44">
        <v>45016</v>
      </c>
      <c r="N5357" s="42">
        <f>H5357-K5357-L5357</f>
        <v>10657.140000000001</v>
      </c>
      <c r="O5357" s="42">
        <v>0</v>
      </c>
      <c r="P5357" s="45">
        <v>0.13</v>
      </c>
      <c r="Q5357" s="42">
        <v>0</v>
      </c>
      <c r="R5357" s="42">
        <v>0</v>
      </c>
      <c r="S5357" s="42">
        <f>N5357-R5357</f>
        <v>10657.140000000001</v>
      </c>
      <c r="T5357" s="38">
        <v>2505</v>
      </c>
      <c r="U5357" s="14">
        <f>S5357/H5357</f>
        <v>0.52500424894638453</v>
      </c>
      <c r="V5357" s="19"/>
      <c r="W5357" s="19"/>
      <c r="X5357" s="37" t="s">
        <v>3465</v>
      </c>
    </row>
    <row r="5358" spans="1:24" ht="16.5" customHeight="1">
      <c r="A5358" s="38">
        <v>515</v>
      </c>
      <c r="B5358" s="39">
        <v>10800</v>
      </c>
      <c r="C5358" s="38">
        <v>10315530</v>
      </c>
      <c r="D5358" s="40" t="s">
        <v>2742</v>
      </c>
      <c r="E5358" s="38">
        <v>1</v>
      </c>
      <c r="F5358" s="38">
        <v>120</v>
      </c>
      <c r="G5358" s="38" t="s">
        <v>21</v>
      </c>
      <c r="H5358" s="42">
        <v>20299.150000000001</v>
      </c>
      <c r="I5358" s="2"/>
      <c r="J5358" s="44">
        <v>43188</v>
      </c>
      <c r="K5358" s="42">
        <v>0</v>
      </c>
      <c r="L5358" s="42">
        <v>9642.01</v>
      </c>
      <c r="M5358" s="44">
        <v>45016</v>
      </c>
      <c r="N5358" s="42">
        <f>H5358-K5358-L5358</f>
        <v>10657.140000000001</v>
      </c>
      <c r="O5358" s="42">
        <v>0</v>
      </c>
      <c r="P5358" s="45">
        <v>0.13</v>
      </c>
      <c r="Q5358" s="42">
        <v>0</v>
      </c>
      <c r="R5358" s="42">
        <v>0</v>
      </c>
      <c r="S5358" s="42">
        <f>N5358-R5358</f>
        <v>10657.140000000001</v>
      </c>
      <c r="T5358" s="38">
        <v>2505</v>
      </c>
      <c r="U5358" s="14">
        <f>S5358/H5358</f>
        <v>0.52500424894638453</v>
      </c>
      <c r="V5358" s="19"/>
      <c r="W5358" s="19"/>
      <c r="X5358" s="37" t="s">
        <v>3465</v>
      </c>
    </row>
    <row r="5359" spans="1:24" ht="16.5" customHeight="1">
      <c r="A5359" s="38">
        <v>520</v>
      </c>
      <c r="B5359" s="39">
        <v>10800</v>
      </c>
      <c r="C5359" s="38">
        <v>10315535</v>
      </c>
      <c r="D5359" s="40" t="s">
        <v>2742</v>
      </c>
      <c r="E5359" s="38">
        <v>1</v>
      </c>
      <c r="F5359" s="38">
        <v>120</v>
      </c>
      <c r="G5359" s="38" t="s">
        <v>21</v>
      </c>
      <c r="H5359" s="42">
        <v>20299.150000000001</v>
      </c>
      <c r="I5359" s="2"/>
      <c r="J5359" s="44">
        <v>43188</v>
      </c>
      <c r="K5359" s="42">
        <v>0</v>
      </c>
      <c r="L5359" s="42">
        <v>9642.01</v>
      </c>
      <c r="M5359" s="44">
        <v>45016</v>
      </c>
      <c r="N5359" s="42">
        <f>H5359-K5359-L5359</f>
        <v>10657.140000000001</v>
      </c>
      <c r="O5359" s="42">
        <v>0</v>
      </c>
      <c r="P5359" s="45">
        <v>0.13</v>
      </c>
      <c r="Q5359" s="42">
        <v>0</v>
      </c>
      <c r="R5359" s="42">
        <v>0</v>
      </c>
      <c r="S5359" s="42">
        <f>N5359-R5359</f>
        <v>10657.140000000001</v>
      </c>
      <c r="T5359" s="38">
        <v>2505</v>
      </c>
      <c r="U5359" s="14">
        <f>S5359/H5359</f>
        <v>0.52500424894638453</v>
      </c>
      <c r="V5359" s="19"/>
      <c r="W5359" s="19"/>
      <c r="X5359" s="37" t="s">
        <v>3465</v>
      </c>
    </row>
    <row r="5360" spans="1:24" ht="16.5" customHeight="1">
      <c r="A5360" s="38">
        <v>524</v>
      </c>
      <c r="B5360" s="39">
        <v>10800</v>
      </c>
      <c r="C5360" s="38">
        <v>10315539</v>
      </c>
      <c r="D5360" s="40" t="s">
        <v>2742</v>
      </c>
      <c r="E5360" s="38">
        <v>1</v>
      </c>
      <c r="F5360" s="38">
        <v>120</v>
      </c>
      <c r="G5360" s="38" t="s">
        <v>21</v>
      </c>
      <c r="H5360" s="42">
        <v>20299.150000000001</v>
      </c>
      <c r="I5360" s="2"/>
      <c r="J5360" s="44">
        <v>43188</v>
      </c>
      <c r="K5360" s="42">
        <v>0</v>
      </c>
      <c r="L5360" s="42">
        <v>9642.01</v>
      </c>
      <c r="M5360" s="44">
        <v>45016</v>
      </c>
      <c r="N5360" s="42">
        <f>H5360-K5360-L5360</f>
        <v>10657.140000000001</v>
      </c>
      <c r="O5360" s="42">
        <v>0</v>
      </c>
      <c r="P5360" s="45">
        <v>0.13</v>
      </c>
      <c r="Q5360" s="42">
        <v>0</v>
      </c>
      <c r="R5360" s="42">
        <v>0</v>
      </c>
      <c r="S5360" s="42">
        <f>N5360-R5360</f>
        <v>10657.140000000001</v>
      </c>
      <c r="T5360" s="38">
        <v>2505</v>
      </c>
      <c r="U5360" s="14">
        <f>S5360/H5360</f>
        <v>0.52500424894638453</v>
      </c>
      <c r="V5360" s="19"/>
      <c r="W5360" s="19"/>
      <c r="X5360" s="37" t="s">
        <v>3465</v>
      </c>
    </row>
    <row r="5361" spans="1:37" ht="16.5" customHeight="1">
      <c r="A5361" s="38">
        <v>527</v>
      </c>
      <c r="B5361" s="39">
        <v>10800</v>
      </c>
      <c r="C5361" s="38">
        <v>10315542</v>
      </c>
      <c r="D5361" s="40" t="s">
        <v>2742</v>
      </c>
      <c r="E5361" s="38">
        <v>1</v>
      </c>
      <c r="F5361" s="38">
        <v>120</v>
      </c>
      <c r="G5361" s="38" t="s">
        <v>21</v>
      </c>
      <c r="H5361" s="42">
        <v>20299.150000000001</v>
      </c>
      <c r="I5361" s="2"/>
      <c r="J5361" s="44">
        <v>43188</v>
      </c>
      <c r="K5361" s="42">
        <v>0</v>
      </c>
      <c r="L5361" s="42">
        <v>9642.01</v>
      </c>
      <c r="M5361" s="44">
        <v>45016</v>
      </c>
      <c r="N5361" s="42">
        <f>H5361-K5361-L5361</f>
        <v>10657.140000000001</v>
      </c>
      <c r="O5361" s="42">
        <v>0</v>
      </c>
      <c r="P5361" s="45">
        <v>0.13</v>
      </c>
      <c r="Q5361" s="42">
        <v>0</v>
      </c>
      <c r="R5361" s="42">
        <v>0</v>
      </c>
      <c r="S5361" s="42">
        <f>N5361-R5361</f>
        <v>10657.140000000001</v>
      </c>
      <c r="T5361" s="38">
        <v>2505</v>
      </c>
      <c r="U5361" s="14">
        <f>S5361/H5361</f>
        <v>0.52500424894638453</v>
      </c>
      <c r="V5361" s="19"/>
      <c r="W5361" s="19"/>
      <c r="X5361" s="37" t="s">
        <v>3465</v>
      </c>
    </row>
    <row r="5362" spans="1:37" ht="16.5" customHeight="1">
      <c r="A5362" s="38">
        <v>532</v>
      </c>
      <c r="B5362" s="39">
        <v>10800</v>
      </c>
      <c r="C5362" s="38">
        <v>10315547</v>
      </c>
      <c r="D5362" s="40" t="s">
        <v>2742</v>
      </c>
      <c r="E5362" s="38">
        <v>1</v>
      </c>
      <c r="F5362" s="38">
        <v>120</v>
      </c>
      <c r="G5362" s="38" t="s">
        <v>21</v>
      </c>
      <c r="H5362" s="42">
        <v>20299.150000000001</v>
      </c>
      <c r="I5362" s="2"/>
      <c r="J5362" s="44">
        <v>43188</v>
      </c>
      <c r="K5362" s="42">
        <v>0</v>
      </c>
      <c r="L5362" s="42">
        <v>9642.01</v>
      </c>
      <c r="M5362" s="44">
        <v>45016</v>
      </c>
      <c r="N5362" s="42">
        <f>H5362-K5362-L5362</f>
        <v>10657.140000000001</v>
      </c>
      <c r="O5362" s="42">
        <v>0</v>
      </c>
      <c r="P5362" s="45">
        <v>0.13</v>
      </c>
      <c r="Q5362" s="42">
        <v>0</v>
      </c>
      <c r="R5362" s="42">
        <v>0</v>
      </c>
      <c r="S5362" s="42">
        <f>N5362-R5362</f>
        <v>10657.140000000001</v>
      </c>
      <c r="T5362" s="38">
        <v>2505</v>
      </c>
      <c r="U5362" s="14">
        <f>S5362/H5362</f>
        <v>0.52500424894638453</v>
      </c>
      <c r="V5362" s="19"/>
      <c r="W5362" s="19"/>
      <c r="X5362" s="37" t="s">
        <v>3465</v>
      </c>
    </row>
    <row r="5363" spans="1:37" ht="16.5" customHeight="1">
      <c r="A5363" s="38">
        <v>533</v>
      </c>
      <c r="B5363" s="39">
        <v>10800</v>
      </c>
      <c r="C5363" s="38">
        <v>10315548</v>
      </c>
      <c r="D5363" s="40" t="s">
        <v>2742</v>
      </c>
      <c r="E5363" s="38">
        <v>1</v>
      </c>
      <c r="F5363" s="38">
        <v>120</v>
      </c>
      <c r="G5363" s="38" t="s">
        <v>21</v>
      </c>
      <c r="H5363" s="42">
        <v>20299.150000000001</v>
      </c>
      <c r="I5363" s="2"/>
      <c r="J5363" s="44">
        <v>43188</v>
      </c>
      <c r="K5363" s="42">
        <v>0</v>
      </c>
      <c r="L5363" s="42">
        <v>9642.01</v>
      </c>
      <c r="M5363" s="44">
        <v>45016</v>
      </c>
      <c r="N5363" s="42">
        <f>H5363-K5363-L5363</f>
        <v>10657.140000000001</v>
      </c>
      <c r="O5363" s="42">
        <v>0</v>
      </c>
      <c r="P5363" s="45">
        <v>0.13</v>
      </c>
      <c r="Q5363" s="42">
        <v>0</v>
      </c>
      <c r="R5363" s="42">
        <v>0</v>
      </c>
      <c r="S5363" s="42">
        <f>N5363-R5363</f>
        <v>10657.140000000001</v>
      </c>
      <c r="T5363" s="38">
        <v>2505</v>
      </c>
      <c r="U5363" s="14">
        <f>S5363/H5363</f>
        <v>0.52500424894638453</v>
      </c>
      <c r="V5363" s="19"/>
      <c r="W5363" s="19"/>
      <c r="X5363" s="37" t="s">
        <v>3465</v>
      </c>
    </row>
    <row r="5364" spans="1:37" ht="16.5" customHeight="1">
      <c r="A5364" s="38">
        <v>534</v>
      </c>
      <c r="B5364" s="39">
        <v>10800</v>
      </c>
      <c r="C5364" s="38">
        <v>10315549</v>
      </c>
      <c r="D5364" s="40" t="s">
        <v>2742</v>
      </c>
      <c r="E5364" s="38">
        <v>1</v>
      </c>
      <c r="F5364" s="38">
        <v>120</v>
      </c>
      <c r="G5364" s="38" t="s">
        <v>21</v>
      </c>
      <c r="H5364" s="42">
        <v>20299.150000000001</v>
      </c>
      <c r="I5364" s="2"/>
      <c r="J5364" s="44">
        <v>43188</v>
      </c>
      <c r="K5364" s="42">
        <v>0</v>
      </c>
      <c r="L5364" s="42">
        <v>9642.01</v>
      </c>
      <c r="M5364" s="44">
        <v>45016</v>
      </c>
      <c r="N5364" s="42">
        <f>H5364-K5364-L5364</f>
        <v>10657.140000000001</v>
      </c>
      <c r="O5364" s="42">
        <v>0</v>
      </c>
      <c r="P5364" s="45">
        <v>0.13</v>
      </c>
      <c r="Q5364" s="42">
        <v>0</v>
      </c>
      <c r="R5364" s="42">
        <v>0</v>
      </c>
      <c r="S5364" s="42">
        <f>N5364-R5364</f>
        <v>10657.140000000001</v>
      </c>
      <c r="T5364" s="38">
        <v>2505</v>
      </c>
      <c r="U5364" s="14">
        <f>S5364/H5364</f>
        <v>0.52500424894638453</v>
      </c>
      <c r="V5364" s="19"/>
      <c r="W5364" s="19"/>
      <c r="X5364" s="37" t="s">
        <v>3465</v>
      </c>
    </row>
    <row r="5365" spans="1:37" ht="16.5" customHeight="1">
      <c r="A5365" s="38">
        <v>535</v>
      </c>
      <c r="B5365" s="39">
        <v>10800</v>
      </c>
      <c r="C5365" s="38">
        <v>10315550</v>
      </c>
      <c r="D5365" s="40" t="s">
        <v>2742</v>
      </c>
      <c r="E5365" s="38">
        <v>1</v>
      </c>
      <c r="F5365" s="38">
        <v>120</v>
      </c>
      <c r="G5365" s="38" t="s">
        <v>21</v>
      </c>
      <c r="H5365" s="42">
        <v>20299.150000000001</v>
      </c>
      <c r="I5365" s="2"/>
      <c r="J5365" s="44">
        <v>43188</v>
      </c>
      <c r="K5365" s="42">
        <v>0</v>
      </c>
      <c r="L5365" s="42">
        <v>9642.01</v>
      </c>
      <c r="M5365" s="44">
        <v>45016</v>
      </c>
      <c r="N5365" s="42">
        <f>H5365-K5365-L5365</f>
        <v>10657.140000000001</v>
      </c>
      <c r="O5365" s="42">
        <v>0</v>
      </c>
      <c r="P5365" s="45">
        <v>0.13</v>
      </c>
      <c r="Q5365" s="42">
        <v>0</v>
      </c>
      <c r="R5365" s="42">
        <v>0</v>
      </c>
      <c r="S5365" s="42">
        <f>N5365-R5365</f>
        <v>10657.140000000001</v>
      </c>
      <c r="T5365" s="38">
        <v>2505</v>
      </c>
      <c r="U5365" s="14">
        <f>S5365/H5365</f>
        <v>0.52500424894638453</v>
      </c>
      <c r="V5365" s="19"/>
      <c r="W5365" s="19"/>
      <c r="X5365" s="37" t="s">
        <v>3465</v>
      </c>
    </row>
    <row r="5366" spans="1:37" ht="16.5" customHeight="1">
      <c r="A5366" s="38">
        <v>536</v>
      </c>
      <c r="B5366" s="39">
        <v>10800</v>
      </c>
      <c r="C5366" s="38">
        <v>10315551</v>
      </c>
      <c r="D5366" s="40" t="s">
        <v>2742</v>
      </c>
      <c r="E5366" s="38">
        <v>1</v>
      </c>
      <c r="F5366" s="38">
        <v>120</v>
      </c>
      <c r="G5366" s="38" t="s">
        <v>21</v>
      </c>
      <c r="H5366" s="42">
        <v>20299.150000000001</v>
      </c>
      <c r="I5366" s="2"/>
      <c r="J5366" s="44">
        <v>43188</v>
      </c>
      <c r="K5366" s="42">
        <v>0</v>
      </c>
      <c r="L5366" s="42">
        <v>9642.01</v>
      </c>
      <c r="M5366" s="44">
        <v>45016</v>
      </c>
      <c r="N5366" s="42">
        <f>H5366-K5366-L5366</f>
        <v>10657.140000000001</v>
      </c>
      <c r="O5366" s="42">
        <v>0</v>
      </c>
      <c r="P5366" s="45">
        <v>0.13</v>
      </c>
      <c r="Q5366" s="42">
        <v>0</v>
      </c>
      <c r="R5366" s="42">
        <v>0</v>
      </c>
      <c r="S5366" s="42">
        <f>N5366-R5366</f>
        <v>10657.140000000001</v>
      </c>
      <c r="T5366" s="38">
        <v>2505</v>
      </c>
      <c r="U5366" s="14">
        <f>S5366/H5366</f>
        <v>0.52500424894638453</v>
      </c>
      <c r="V5366" s="19"/>
      <c r="W5366" s="19"/>
      <c r="X5366" s="37" t="s">
        <v>3465</v>
      </c>
    </row>
    <row r="5367" spans="1:37" ht="16.5" customHeight="1">
      <c r="A5367" s="38">
        <v>538</v>
      </c>
      <c r="B5367" s="39">
        <v>10800</v>
      </c>
      <c r="C5367" s="38">
        <v>10315553</v>
      </c>
      <c r="D5367" s="40" t="s">
        <v>2742</v>
      </c>
      <c r="E5367" s="38">
        <v>1</v>
      </c>
      <c r="F5367" s="38">
        <v>120</v>
      </c>
      <c r="G5367" s="38" t="s">
        <v>21</v>
      </c>
      <c r="H5367" s="42">
        <v>20299.150000000001</v>
      </c>
      <c r="I5367" s="2"/>
      <c r="J5367" s="44">
        <v>43188</v>
      </c>
      <c r="K5367" s="42">
        <v>0</v>
      </c>
      <c r="L5367" s="42">
        <v>9642.01</v>
      </c>
      <c r="M5367" s="44">
        <v>45016</v>
      </c>
      <c r="N5367" s="42">
        <f>H5367-K5367-L5367</f>
        <v>10657.140000000001</v>
      </c>
      <c r="O5367" s="42">
        <v>0</v>
      </c>
      <c r="P5367" s="45">
        <v>0.13</v>
      </c>
      <c r="Q5367" s="42">
        <v>0</v>
      </c>
      <c r="R5367" s="42">
        <v>0</v>
      </c>
      <c r="S5367" s="42">
        <f>N5367-R5367</f>
        <v>10657.140000000001</v>
      </c>
      <c r="T5367" s="38">
        <v>2505</v>
      </c>
      <c r="U5367" s="14">
        <f>S5367/H5367</f>
        <v>0.52500424894638453</v>
      </c>
      <c r="V5367" s="19"/>
      <c r="W5367" s="19"/>
      <c r="X5367" s="37" t="s">
        <v>3465</v>
      </c>
    </row>
    <row r="5368" spans="1:37" ht="16.5" customHeight="1">
      <c r="A5368" s="38">
        <v>539</v>
      </c>
      <c r="B5368" s="39">
        <v>10800</v>
      </c>
      <c r="C5368" s="38">
        <v>10315554</v>
      </c>
      <c r="D5368" s="40" t="s">
        <v>2742</v>
      </c>
      <c r="E5368" s="38">
        <v>1</v>
      </c>
      <c r="F5368" s="38">
        <v>120</v>
      </c>
      <c r="G5368" s="38" t="s">
        <v>21</v>
      </c>
      <c r="H5368" s="42">
        <v>20299.150000000001</v>
      </c>
      <c r="I5368" s="2"/>
      <c r="J5368" s="44">
        <v>43188</v>
      </c>
      <c r="K5368" s="42">
        <v>0</v>
      </c>
      <c r="L5368" s="42">
        <v>9642.01</v>
      </c>
      <c r="M5368" s="44">
        <v>45016</v>
      </c>
      <c r="N5368" s="42">
        <f>H5368-K5368-L5368</f>
        <v>10657.140000000001</v>
      </c>
      <c r="O5368" s="42">
        <v>0</v>
      </c>
      <c r="P5368" s="45">
        <v>0.13</v>
      </c>
      <c r="Q5368" s="42">
        <v>0</v>
      </c>
      <c r="R5368" s="42">
        <v>0</v>
      </c>
      <c r="S5368" s="42">
        <f>N5368-R5368</f>
        <v>10657.140000000001</v>
      </c>
      <c r="T5368" s="38">
        <v>2505</v>
      </c>
      <c r="U5368" s="14">
        <f>S5368/H5368</f>
        <v>0.52500424894638453</v>
      </c>
      <c r="V5368" s="19"/>
      <c r="W5368" s="19"/>
      <c r="X5368" s="37" t="s">
        <v>3465</v>
      </c>
    </row>
    <row r="5369" spans="1:37" ht="16.5" customHeight="1">
      <c r="A5369" s="38">
        <v>381</v>
      </c>
      <c r="B5369" s="39">
        <v>10729</v>
      </c>
      <c r="C5369" s="38">
        <v>10292827</v>
      </c>
      <c r="D5369" s="40" t="s">
        <v>399</v>
      </c>
      <c r="E5369" s="58">
        <v>5</v>
      </c>
      <c r="F5369" s="38">
        <v>120</v>
      </c>
      <c r="G5369" s="38" t="s">
        <v>21</v>
      </c>
      <c r="H5369" s="42">
        <v>6940</v>
      </c>
      <c r="I5369" s="37"/>
      <c r="J5369" s="44">
        <v>43434</v>
      </c>
      <c r="K5369" s="42">
        <v>0</v>
      </c>
      <c r="L5369" s="42">
        <v>3296.44</v>
      </c>
      <c r="M5369" s="44">
        <v>45259</v>
      </c>
      <c r="N5369" s="42">
        <v>3643.56</v>
      </c>
      <c r="O5369" s="42">
        <v>0</v>
      </c>
      <c r="P5369" s="45">
        <f>IF(J5369&lt;DATEVALUE("2009-1-1"),3%,13%)</f>
        <v>0.13</v>
      </c>
      <c r="Q5369" s="42">
        <f>IF(P5369=13%,ROUND(O5369/(1+P5369)*P5369,2),ROUND(O5369/(1+0.03)*0.02,2))</f>
        <v>0</v>
      </c>
      <c r="R5369" s="42">
        <f>O5369-Q5369</f>
        <v>0</v>
      </c>
      <c r="S5369" s="42">
        <f>N5369-R5369</f>
        <v>3643.56</v>
      </c>
      <c r="T5369" s="38">
        <v>2506</v>
      </c>
      <c r="U5369" s="14">
        <f>S5369/H5369</f>
        <v>0.52500864553314119</v>
      </c>
      <c r="V5369" s="19"/>
      <c r="W5369" s="19"/>
      <c r="X5369" s="37" t="s">
        <v>3459</v>
      </c>
    </row>
    <row r="5370" spans="1:37" ht="16.5" customHeight="1">
      <c r="A5370" s="38">
        <v>153</v>
      </c>
      <c r="B5370" s="39">
        <v>10800</v>
      </c>
      <c r="C5370" s="38">
        <v>10316576</v>
      </c>
      <c r="D5370" s="40" t="s">
        <v>2715</v>
      </c>
      <c r="E5370" s="38">
        <v>1</v>
      </c>
      <c r="F5370" s="38">
        <v>120</v>
      </c>
      <c r="G5370" s="38" t="s">
        <v>21</v>
      </c>
      <c r="H5370" s="42">
        <v>169762.12</v>
      </c>
      <c r="I5370" s="2"/>
      <c r="J5370" s="44">
        <v>43398</v>
      </c>
      <c r="K5370" s="42">
        <v>0</v>
      </c>
      <c r="L5370" s="42">
        <v>71229.350000000006</v>
      </c>
      <c r="M5370" s="44">
        <v>45016</v>
      </c>
      <c r="N5370" s="42">
        <f>H5370-K5370-L5370</f>
        <v>98532.76999999999</v>
      </c>
      <c r="O5370" s="42">
        <v>10127.01</v>
      </c>
      <c r="P5370" s="45">
        <v>0.13</v>
      </c>
      <c r="Q5370" s="42">
        <v>1165.05</v>
      </c>
      <c r="R5370" s="42">
        <v>8961.9599999999991</v>
      </c>
      <c r="S5370" s="42">
        <f>N5370-R5370</f>
        <v>89570.81</v>
      </c>
      <c r="T5370" s="38">
        <v>2505</v>
      </c>
      <c r="U5370" s="14">
        <f>S5370/H5370</f>
        <v>0.52762542079469787</v>
      </c>
      <c r="V5370" s="19"/>
      <c r="W5370" s="19"/>
      <c r="X5370" s="37" t="s">
        <v>3465</v>
      </c>
    </row>
    <row r="5371" spans="1:37" ht="16.5" customHeight="1">
      <c r="A5371" s="38">
        <v>152</v>
      </c>
      <c r="B5371" s="39">
        <v>10800</v>
      </c>
      <c r="C5371" s="38">
        <v>10316575</v>
      </c>
      <c r="D5371" s="40" t="s">
        <v>2714</v>
      </c>
      <c r="E5371" s="38">
        <v>1</v>
      </c>
      <c r="F5371" s="38">
        <v>120</v>
      </c>
      <c r="G5371" s="38" t="s">
        <v>21</v>
      </c>
      <c r="H5371" s="42">
        <v>146951.24</v>
      </c>
      <c r="I5371" s="2"/>
      <c r="J5371" s="44">
        <v>43398</v>
      </c>
      <c r="K5371" s="42">
        <v>0</v>
      </c>
      <c r="L5371" s="42">
        <v>61658.17</v>
      </c>
      <c r="M5371" s="44">
        <v>45016</v>
      </c>
      <c r="N5371" s="42">
        <f>H5371-K5371-L5371</f>
        <v>85293.069999999992</v>
      </c>
      <c r="O5371" s="42">
        <v>8766.25</v>
      </c>
      <c r="P5371" s="45">
        <v>0.13</v>
      </c>
      <c r="Q5371" s="42">
        <v>1008.51</v>
      </c>
      <c r="R5371" s="42">
        <v>7757.74</v>
      </c>
      <c r="S5371" s="42">
        <f>N5371-R5371</f>
        <v>77535.329999999987</v>
      </c>
      <c r="T5371" s="38">
        <v>2505</v>
      </c>
      <c r="U5371" s="14">
        <f>S5371/H5371</f>
        <v>0.5276262384720265</v>
      </c>
      <c r="V5371" s="19"/>
      <c r="W5371" s="19"/>
      <c r="X5371" s="37" t="s">
        <v>3465</v>
      </c>
    </row>
    <row r="5372" spans="1:37" ht="16.5" customHeight="1">
      <c r="A5372" s="38">
        <v>16</v>
      </c>
      <c r="B5372" s="39">
        <v>10876</v>
      </c>
      <c r="C5372" s="38">
        <v>10322586</v>
      </c>
      <c r="D5372" s="40" t="s">
        <v>732</v>
      </c>
      <c r="E5372" s="38">
        <v>1</v>
      </c>
      <c r="F5372" s="38">
        <v>72</v>
      </c>
      <c r="G5372" s="38" t="s">
        <v>21</v>
      </c>
      <c r="H5372" s="42">
        <v>6117.72</v>
      </c>
      <c r="I5372" s="57"/>
      <c r="J5372" s="44">
        <v>44165</v>
      </c>
      <c r="K5372" s="42">
        <v>84.97</v>
      </c>
      <c r="L5372" s="42">
        <v>2803.98</v>
      </c>
      <c r="M5372" s="44">
        <v>45199</v>
      </c>
      <c r="N5372" s="42">
        <v>3228.77</v>
      </c>
      <c r="O5372" s="42">
        <v>0</v>
      </c>
      <c r="P5372" s="45">
        <v>0.13</v>
      </c>
      <c r="Q5372" s="42">
        <v>0</v>
      </c>
      <c r="R5372" s="42">
        <v>0</v>
      </c>
      <c r="S5372" s="42">
        <v>3228.77</v>
      </c>
      <c r="T5372" s="38">
        <v>5000</v>
      </c>
      <c r="U5372" s="14">
        <f>S5372/H5372</f>
        <v>0.52777341885539053</v>
      </c>
      <c r="V5372" s="19"/>
      <c r="W5372" s="19"/>
      <c r="X5372" s="37" t="s">
        <v>3476</v>
      </c>
    </row>
    <row r="5373" spans="1:37" ht="16.5" customHeight="1">
      <c r="A5373" s="38">
        <v>123</v>
      </c>
      <c r="B5373" s="39">
        <v>40712</v>
      </c>
      <c r="C5373" s="38">
        <v>10303847</v>
      </c>
      <c r="D5373" s="40" t="s">
        <v>2312</v>
      </c>
      <c r="E5373" s="38">
        <v>9</v>
      </c>
      <c r="F5373" s="38">
        <v>120</v>
      </c>
      <c r="G5373" s="38" t="s">
        <v>21</v>
      </c>
      <c r="H5373" s="42">
        <v>115380</v>
      </c>
      <c r="I5373" s="2"/>
      <c r="J5373" s="44">
        <v>43311</v>
      </c>
      <c r="K5373" s="42">
        <v>0</v>
      </c>
      <c r="L5373" s="42">
        <v>52978.79</v>
      </c>
      <c r="M5373" s="44">
        <v>45077</v>
      </c>
      <c r="N5373" s="42">
        <f>H5373-K5373-L5373</f>
        <v>62401.21</v>
      </c>
      <c r="O5373" s="42">
        <v>1551.49</v>
      </c>
      <c r="P5373" s="45">
        <v>0.13</v>
      </c>
      <c r="Q5373" s="42">
        <f>O5373-R5373</f>
        <v>178.49</v>
      </c>
      <c r="R5373" s="42">
        <v>1373</v>
      </c>
      <c r="S5373" s="42">
        <f>N5373-R5373</f>
        <v>61028.21</v>
      </c>
      <c r="T5373" s="38">
        <v>2506</v>
      </c>
      <c r="U5373" s="14">
        <f>S5373/H5373</f>
        <v>0.52893231062575841</v>
      </c>
      <c r="V5373" s="19"/>
      <c r="W5373" s="19"/>
      <c r="X5373" s="37" t="s">
        <v>3467</v>
      </c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</row>
    <row r="5374" spans="1:37" ht="16.5" customHeight="1">
      <c r="A5374" s="38">
        <v>58</v>
      </c>
      <c r="B5374" s="39">
        <v>10741</v>
      </c>
      <c r="C5374" s="38">
        <v>10330714</v>
      </c>
      <c r="D5374" s="40" t="s">
        <v>2227</v>
      </c>
      <c r="E5374" s="38">
        <v>1</v>
      </c>
      <c r="F5374" s="38">
        <v>49</v>
      </c>
      <c r="G5374" s="38" t="s">
        <v>23</v>
      </c>
      <c r="H5374" s="42">
        <v>2212.86</v>
      </c>
      <c r="I5374" s="2"/>
      <c r="J5374" s="44">
        <v>44377</v>
      </c>
      <c r="K5374" s="42">
        <v>45.16</v>
      </c>
      <c r="L5374" s="42">
        <v>993.52</v>
      </c>
      <c r="M5374" s="44">
        <v>45077</v>
      </c>
      <c r="N5374" s="42">
        <f>H5374-K5374-L5374</f>
        <v>1174.1800000000003</v>
      </c>
      <c r="O5374" s="42">
        <v>0</v>
      </c>
      <c r="P5374" s="45">
        <v>0.13</v>
      </c>
      <c r="Q5374" s="42">
        <v>0</v>
      </c>
      <c r="R5374" s="42">
        <v>0</v>
      </c>
      <c r="S5374" s="42">
        <f>N5374-R5374</f>
        <v>1174.1800000000003</v>
      </c>
      <c r="T5374" s="38">
        <v>2106</v>
      </c>
      <c r="U5374" s="14">
        <f>S5374/H5374</f>
        <v>0.53061648726082999</v>
      </c>
      <c r="V5374" s="19"/>
      <c r="W5374" s="19"/>
      <c r="X5374" s="37" t="s">
        <v>3462</v>
      </c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</row>
    <row r="5375" spans="1:37" ht="16.5" customHeight="1">
      <c r="A5375" s="38">
        <v>35</v>
      </c>
      <c r="B5375" s="39">
        <v>10723</v>
      </c>
      <c r="C5375" s="38">
        <v>10295377</v>
      </c>
      <c r="D5375" s="40" t="s">
        <v>1837</v>
      </c>
      <c r="E5375" s="38">
        <v>1</v>
      </c>
      <c r="F5375" s="38">
        <v>120</v>
      </c>
      <c r="G5375" s="38" t="s">
        <v>21</v>
      </c>
      <c r="H5375" s="42">
        <v>14700.85</v>
      </c>
      <c r="I5375" s="49"/>
      <c r="J5375" s="44">
        <v>43311</v>
      </c>
      <c r="K5375" s="42">
        <v>0</v>
      </c>
      <c r="L5375" s="42">
        <v>6866.47</v>
      </c>
      <c r="M5375" s="44">
        <v>45107</v>
      </c>
      <c r="N5375" s="42">
        <f>H5375-K5375-L5375</f>
        <v>7834.38</v>
      </c>
      <c r="O5375" s="42">
        <v>10</v>
      </c>
      <c r="P5375" s="45">
        <v>0.13</v>
      </c>
      <c r="Q5375" s="42">
        <f>IF(P5375=13%,ROUND(O5375/(1+P5375)*P5375,2),ROUND(O5375/(1+0.03)*0.02,2))</f>
        <v>1.1499999999999999</v>
      </c>
      <c r="R5375" s="42">
        <f>O5375-Q5375</f>
        <v>8.85</v>
      </c>
      <c r="S5375" s="42">
        <f>N5375-R5375</f>
        <v>7825.53</v>
      </c>
      <c r="T5375" s="38">
        <v>5000</v>
      </c>
      <c r="U5375" s="14">
        <f>S5375/H5375</f>
        <v>0.53231819928779622</v>
      </c>
      <c r="V5375" s="19"/>
      <c r="W5375" s="19"/>
      <c r="X5375" s="37" t="s">
        <v>3470</v>
      </c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</row>
    <row r="5376" spans="1:37" ht="16.5" customHeight="1">
      <c r="A5376" s="38">
        <v>186</v>
      </c>
      <c r="B5376" s="39">
        <v>10800</v>
      </c>
      <c r="C5376" s="38">
        <v>10314426</v>
      </c>
      <c r="D5376" s="40" t="s">
        <v>2744</v>
      </c>
      <c r="E5376" s="38">
        <v>2</v>
      </c>
      <c r="F5376" s="38">
        <v>120</v>
      </c>
      <c r="G5376" s="38" t="s">
        <v>21</v>
      </c>
      <c r="H5376" s="42">
        <v>7761.72</v>
      </c>
      <c r="I5376" s="2"/>
      <c r="J5376" s="44">
        <v>43216</v>
      </c>
      <c r="K5376" s="42">
        <v>0</v>
      </c>
      <c r="L5376" s="42">
        <v>3625.44</v>
      </c>
      <c r="M5376" s="44">
        <v>45016</v>
      </c>
      <c r="N5376" s="42">
        <f>H5376-K5376-L5376</f>
        <v>4136.2800000000007</v>
      </c>
      <c r="O5376" s="42">
        <v>0</v>
      </c>
      <c r="P5376" s="45">
        <v>0.13</v>
      </c>
      <c r="Q5376" s="42">
        <v>0</v>
      </c>
      <c r="R5376" s="42">
        <v>0</v>
      </c>
      <c r="S5376" s="42">
        <f>N5376-R5376</f>
        <v>4136.2800000000007</v>
      </c>
      <c r="T5376" s="38">
        <v>2505</v>
      </c>
      <c r="U5376" s="14">
        <f>S5376/H5376</f>
        <v>0.5329076544889535</v>
      </c>
      <c r="V5376" s="19"/>
      <c r="W5376" s="19"/>
      <c r="X5376" s="37" t="s">
        <v>3465</v>
      </c>
    </row>
    <row r="5377" spans="1:24" ht="16.5" customHeight="1">
      <c r="A5377" s="38">
        <v>199</v>
      </c>
      <c r="B5377" s="39">
        <v>10800</v>
      </c>
      <c r="C5377" s="38">
        <v>10314444</v>
      </c>
      <c r="D5377" s="40" t="s">
        <v>2744</v>
      </c>
      <c r="E5377" s="38">
        <v>2</v>
      </c>
      <c r="F5377" s="38">
        <v>120</v>
      </c>
      <c r="G5377" s="38" t="s">
        <v>21</v>
      </c>
      <c r="H5377" s="42">
        <v>7761.72</v>
      </c>
      <c r="I5377" s="2"/>
      <c r="J5377" s="44">
        <v>43216</v>
      </c>
      <c r="K5377" s="42">
        <v>0</v>
      </c>
      <c r="L5377" s="42">
        <v>3625.44</v>
      </c>
      <c r="M5377" s="44">
        <v>45016</v>
      </c>
      <c r="N5377" s="42">
        <f>H5377-K5377-L5377</f>
        <v>4136.2800000000007</v>
      </c>
      <c r="O5377" s="42">
        <v>0</v>
      </c>
      <c r="P5377" s="45">
        <v>0.13</v>
      </c>
      <c r="Q5377" s="42">
        <v>0</v>
      </c>
      <c r="R5377" s="42">
        <v>0</v>
      </c>
      <c r="S5377" s="42">
        <f>N5377-R5377</f>
        <v>4136.2800000000007</v>
      </c>
      <c r="T5377" s="38">
        <v>2505</v>
      </c>
      <c r="U5377" s="14">
        <f>S5377/H5377</f>
        <v>0.5329076544889535</v>
      </c>
      <c r="V5377" s="19"/>
      <c r="W5377" s="19"/>
      <c r="X5377" s="37" t="s">
        <v>3465</v>
      </c>
    </row>
    <row r="5378" spans="1:24" ht="16.5" customHeight="1">
      <c r="A5378" s="38">
        <v>201</v>
      </c>
      <c r="B5378" s="39">
        <v>10800</v>
      </c>
      <c r="C5378" s="38">
        <v>10314447</v>
      </c>
      <c r="D5378" s="40" t="s">
        <v>2744</v>
      </c>
      <c r="E5378" s="38">
        <v>2</v>
      </c>
      <c r="F5378" s="38">
        <v>120</v>
      </c>
      <c r="G5378" s="38" t="s">
        <v>21</v>
      </c>
      <c r="H5378" s="42">
        <v>7761.72</v>
      </c>
      <c r="I5378" s="2"/>
      <c r="J5378" s="44">
        <v>43216</v>
      </c>
      <c r="K5378" s="42">
        <v>0</v>
      </c>
      <c r="L5378" s="42">
        <v>3625.44</v>
      </c>
      <c r="M5378" s="44">
        <v>45016</v>
      </c>
      <c r="N5378" s="42">
        <f>H5378-K5378-L5378</f>
        <v>4136.2800000000007</v>
      </c>
      <c r="O5378" s="42">
        <v>0</v>
      </c>
      <c r="P5378" s="45">
        <v>0.13</v>
      </c>
      <c r="Q5378" s="42">
        <v>0</v>
      </c>
      <c r="R5378" s="42">
        <v>0</v>
      </c>
      <c r="S5378" s="42">
        <f>N5378-R5378</f>
        <v>4136.2800000000007</v>
      </c>
      <c r="T5378" s="38">
        <v>2505</v>
      </c>
      <c r="U5378" s="14">
        <f>S5378/H5378</f>
        <v>0.5329076544889535</v>
      </c>
      <c r="V5378" s="19"/>
      <c r="W5378" s="19"/>
      <c r="X5378" s="37" t="s">
        <v>3465</v>
      </c>
    </row>
    <row r="5379" spans="1:24" ht="16.5" customHeight="1">
      <c r="A5379" s="38">
        <v>209</v>
      </c>
      <c r="B5379" s="39">
        <v>10800</v>
      </c>
      <c r="C5379" s="38">
        <v>10314459</v>
      </c>
      <c r="D5379" s="40" t="s">
        <v>2744</v>
      </c>
      <c r="E5379" s="38">
        <v>2</v>
      </c>
      <c r="F5379" s="38">
        <v>120</v>
      </c>
      <c r="G5379" s="38" t="s">
        <v>21</v>
      </c>
      <c r="H5379" s="42">
        <v>7761.72</v>
      </c>
      <c r="I5379" s="2"/>
      <c r="J5379" s="44">
        <v>43216</v>
      </c>
      <c r="K5379" s="42">
        <v>0</v>
      </c>
      <c r="L5379" s="42">
        <v>3625.44</v>
      </c>
      <c r="M5379" s="44">
        <v>45016</v>
      </c>
      <c r="N5379" s="42">
        <f>H5379-K5379-L5379</f>
        <v>4136.2800000000007</v>
      </c>
      <c r="O5379" s="42">
        <v>0</v>
      </c>
      <c r="P5379" s="45">
        <v>0.13</v>
      </c>
      <c r="Q5379" s="42">
        <v>0</v>
      </c>
      <c r="R5379" s="42">
        <v>0</v>
      </c>
      <c r="S5379" s="42">
        <f>N5379-R5379</f>
        <v>4136.2800000000007</v>
      </c>
      <c r="T5379" s="38">
        <v>2505</v>
      </c>
      <c r="U5379" s="14">
        <f>S5379/H5379</f>
        <v>0.5329076544889535</v>
      </c>
      <c r="V5379" s="19"/>
      <c r="W5379" s="19"/>
      <c r="X5379" s="37" t="s">
        <v>3465</v>
      </c>
    </row>
    <row r="5380" spans="1:24" ht="16.5" customHeight="1">
      <c r="A5380" s="38">
        <v>276</v>
      </c>
      <c r="B5380" s="39">
        <v>10800</v>
      </c>
      <c r="C5380" s="38">
        <v>10314609</v>
      </c>
      <c r="D5380" s="40" t="s">
        <v>2744</v>
      </c>
      <c r="E5380" s="38">
        <v>2</v>
      </c>
      <c r="F5380" s="38">
        <v>120</v>
      </c>
      <c r="G5380" s="38" t="s">
        <v>21</v>
      </c>
      <c r="H5380" s="42">
        <v>7761.72</v>
      </c>
      <c r="I5380" s="2"/>
      <c r="J5380" s="44">
        <v>43216</v>
      </c>
      <c r="K5380" s="42">
        <v>0</v>
      </c>
      <c r="L5380" s="42">
        <v>3625.44</v>
      </c>
      <c r="M5380" s="44">
        <v>45016</v>
      </c>
      <c r="N5380" s="42">
        <f>H5380-K5380-L5380</f>
        <v>4136.2800000000007</v>
      </c>
      <c r="O5380" s="42">
        <v>0</v>
      </c>
      <c r="P5380" s="45">
        <v>0.13</v>
      </c>
      <c r="Q5380" s="42">
        <v>0</v>
      </c>
      <c r="R5380" s="42">
        <v>0</v>
      </c>
      <c r="S5380" s="42">
        <f>N5380-R5380</f>
        <v>4136.2800000000007</v>
      </c>
      <c r="T5380" s="38">
        <v>2505</v>
      </c>
      <c r="U5380" s="14">
        <f>S5380/H5380</f>
        <v>0.5329076544889535</v>
      </c>
      <c r="V5380" s="19"/>
      <c r="W5380" s="19"/>
      <c r="X5380" s="37" t="s">
        <v>3465</v>
      </c>
    </row>
    <row r="5381" spans="1:24" ht="16.5" customHeight="1">
      <c r="A5381" s="38">
        <v>333</v>
      </c>
      <c r="B5381" s="39">
        <v>10800</v>
      </c>
      <c r="C5381" s="38">
        <v>10315039</v>
      </c>
      <c r="D5381" s="40" t="s">
        <v>2744</v>
      </c>
      <c r="E5381" s="38">
        <v>2</v>
      </c>
      <c r="F5381" s="38">
        <v>120</v>
      </c>
      <c r="G5381" s="38" t="s">
        <v>21</v>
      </c>
      <c r="H5381" s="42">
        <v>7761.72</v>
      </c>
      <c r="I5381" s="2"/>
      <c r="J5381" s="44">
        <v>43216</v>
      </c>
      <c r="K5381" s="42">
        <v>0</v>
      </c>
      <c r="L5381" s="42">
        <v>3625.44</v>
      </c>
      <c r="M5381" s="44">
        <v>45016</v>
      </c>
      <c r="N5381" s="42">
        <f>H5381-K5381-L5381</f>
        <v>4136.2800000000007</v>
      </c>
      <c r="O5381" s="42">
        <v>0</v>
      </c>
      <c r="P5381" s="45">
        <v>0.13</v>
      </c>
      <c r="Q5381" s="42">
        <v>0</v>
      </c>
      <c r="R5381" s="42">
        <v>0</v>
      </c>
      <c r="S5381" s="42">
        <f>N5381-R5381</f>
        <v>4136.2800000000007</v>
      </c>
      <c r="T5381" s="38">
        <v>2505</v>
      </c>
      <c r="U5381" s="14">
        <f>S5381/H5381</f>
        <v>0.5329076544889535</v>
      </c>
      <c r="V5381" s="19"/>
      <c r="W5381" s="19"/>
      <c r="X5381" s="37" t="s">
        <v>3465</v>
      </c>
    </row>
    <row r="5382" spans="1:24" ht="16.5" customHeight="1">
      <c r="A5382" s="38">
        <v>336</v>
      </c>
      <c r="B5382" s="39">
        <v>10800</v>
      </c>
      <c r="C5382" s="38">
        <v>10315043</v>
      </c>
      <c r="D5382" s="40" t="s">
        <v>2744</v>
      </c>
      <c r="E5382" s="38">
        <v>2</v>
      </c>
      <c r="F5382" s="38">
        <v>120</v>
      </c>
      <c r="G5382" s="38" t="s">
        <v>21</v>
      </c>
      <c r="H5382" s="42">
        <v>7761.72</v>
      </c>
      <c r="I5382" s="2"/>
      <c r="J5382" s="44">
        <v>43216</v>
      </c>
      <c r="K5382" s="42">
        <v>0</v>
      </c>
      <c r="L5382" s="42">
        <v>3625.44</v>
      </c>
      <c r="M5382" s="44">
        <v>45016</v>
      </c>
      <c r="N5382" s="42">
        <f>H5382-K5382-L5382</f>
        <v>4136.2800000000007</v>
      </c>
      <c r="O5382" s="42">
        <v>0</v>
      </c>
      <c r="P5382" s="45">
        <v>0.13</v>
      </c>
      <c r="Q5382" s="42">
        <v>0</v>
      </c>
      <c r="R5382" s="42">
        <v>0</v>
      </c>
      <c r="S5382" s="42">
        <f>N5382-R5382</f>
        <v>4136.2800000000007</v>
      </c>
      <c r="T5382" s="38">
        <v>2505</v>
      </c>
      <c r="U5382" s="14">
        <f>S5382/H5382</f>
        <v>0.5329076544889535</v>
      </c>
      <c r="V5382" s="19"/>
      <c r="W5382" s="19"/>
      <c r="X5382" s="37" t="s">
        <v>3465</v>
      </c>
    </row>
    <row r="5383" spans="1:24" ht="16.5" customHeight="1">
      <c r="A5383" s="38">
        <v>338</v>
      </c>
      <c r="B5383" s="39">
        <v>10800</v>
      </c>
      <c r="C5383" s="38">
        <v>10315046</v>
      </c>
      <c r="D5383" s="40" t="s">
        <v>2744</v>
      </c>
      <c r="E5383" s="38">
        <v>2</v>
      </c>
      <c r="F5383" s="38">
        <v>120</v>
      </c>
      <c r="G5383" s="38" t="s">
        <v>21</v>
      </c>
      <c r="H5383" s="42">
        <v>7761.72</v>
      </c>
      <c r="I5383" s="2"/>
      <c r="J5383" s="44">
        <v>43216</v>
      </c>
      <c r="K5383" s="42">
        <v>0</v>
      </c>
      <c r="L5383" s="42">
        <v>3625.44</v>
      </c>
      <c r="M5383" s="44">
        <v>45016</v>
      </c>
      <c r="N5383" s="42">
        <f>H5383-K5383-L5383</f>
        <v>4136.2800000000007</v>
      </c>
      <c r="O5383" s="42">
        <v>0</v>
      </c>
      <c r="P5383" s="45">
        <v>0.13</v>
      </c>
      <c r="Q5383" s="42">
        <v>0</v>
      </c>
      <c r="R5383" s="42">
        <v>0</v>
      </c>
      <c r="S5383" s="42">
        <f>N5383-R5383</f>
        <v>4136.2800000000007</v>
      </c>
      <c r="T5383" s="38">
        <v>2505</v>
      </c>
      <c r="U5383" s="14">
        <f>S5383/H5383</f>
        <v>0.5329076544889535</v>
      </c>
      <c r="V5383" s="19"/>
      <c r="W5383" s="19"/>
      <c r="X5383" s="37" t="s">
        <v>3465</v>
      </c>
    </row>
    <row r="5384" spans="1:24" ht="16.5" customHeight="1">
      <c r="A5384" s="38">
        <v>350</v>
      </c>
      <c r="B5384" s="39">
        <v>10800</v>
      </c>
      <c r="C5384" s="38">
        <v>10315068</v>
      </c>
      <c r="D5384" s="40" t="s">
        <v>2744</v>
      </c>
      <c r="E5384" s="38">
        <v>2</v>
      </c>
      <c r="F5384" s="38">
        <v>120</v>
      </c>
      <c r="G5384" s="38" t="s">
        <v>21</v>
      </c>
      <c r="H5384" s="42">
        <v>7761.72</v>
      </c>
      <c r="I5384" s="2"/>
      <c r="J5384" s="44">
        <v>43216</v>
      </c>
      <c r="K5384" s="42">
        <v>0</v>
      </c>
      <c r="L5384" s="42">
        <v>3625.44</v>
      </c>
      <c r="M5384" s="44">
        <v>45016</v>
      </c>
      <c r="N5384" s="42">
        <f>H5384-K5384-L5384</f>
        <v>4136.2800000000007</v>
      </c>
      <c r="O5384" s="42">
        <v>0</v>
      </c>
      <c r="P5384" s="45">
        <v>0.13</v>
      </c>
      <c r="Q5384" s="42">
        <v>0</v>
      </c>
      <c r="R5384" s="42">
        <v>0</v>
      </c>
      <c r="S5384" s="42">
        <f>N5384-R5384</f>
        <v>4136.2800000000007</v>
      </c>
      <c r="T5384" s="38">
        <v>2505</v>
      </c>
      <c r="U5384" s="14">
        <f>S5384/H5384</f>
        <v>0.5329076544889535</v>
      </c>
      <c r="V5384" s="19"/>
      <c r="W5384" s="19"/>
      <c r="X5384" s="37" t="s">
        <v>3465</v>
      </c>
    </row>
    <row r="5385" spans="1:24" ht="16.5" customHeight="1">
      <c r="A5385" s="38">
        <v>391</v>
      </c>
      <c r="B5385" s="39">
        <v>10800</v>
      </c>
      <c r="C5385" s="38">
        <v>10315241</v>
      </c>
      <c r="D5385" s="40" t="s">
        <v>2744</v>
      </c>
      <c r="E5385" s="38">
        <v>2</v>
      </c>
      <c r="F5385" s="38">
        <v>120</v>
      </c>
      <c r="G5385" s="38" t="s">
        <v>21</v>
      </c>
      <c r="H5385" s="42">
        <v>7761.72</v>
      </c>
      <c r="I5385" s="2"/>
      <c r="J5385" s="44">
        <v>43216</v>
      </c>
      <c r="K5385" s="42">
        <v>0</v>
      </c>
      <c r="L5385" s="42">
        <v>3625.44</v>
      </c>
      <c r="M5385" s="44">
        <v>45016</v>
      </c>
      <c r="N5385" s="42">
        <f>H5385-K5385-L5385</f>
        <v>4136.2800000000007</v>
      </c>
      <c r="O5385" s="42">
        <v>0</v>
      </c>
      <c r="P5385" s="45">
        <v>0.13</v>
      </c>
      <c r="Q5385" s="42">
        <v>0</v>
      </c>
      <c r="R5385" s="42">
        <v>0</v>
      </c>
      <c r="S5385" s="42">
        <f>N5385-R5385</f>
        <v>4136.2800000000007</v>
      </c>
      <c r="T5385" s="38">
        <v>2505</v>
      </c>
      <c r="U5385" s="14">
        <f>S5385/H5385</f>
        <v>0.5329076544889535</v>
      </c>
      <c r="V5385" s="19"/>
      <c r="W5385" s="19"/>
      <c r="X5385" s="37" t="s">
        <v>3465</v>
      </c>
    </row>
    <row r="5386" spans="1:24" ht="16.5" customHeight="1">
      <c r="A5386" s="38">
        <v>555</v>
      </c>
      <c r="B5386" s="39">
        <v>10800</v>
      </c>
      <c r="C5386" s="38">
        <v>10315582</v>
      </c>
      <c r="D5386" s="40" t="s">
        <v>2744</v>
      </c>
      <c r="E5386" s="38">
        <v>2</v>
      </c>
      <c r="F5386" s="38">
        <v>120</v>
      </c>
      <c r="G5386" s="38" t="s">
        <v>21</v>
      </c>
      <c r="H5386" s="42">
        <v>7761.72</v>
      </c>
      <c r="I5386" s="2"/>
      <c r="J5386" s="44">
        <v>43216</v>
      </c>
      <c r="K5386" s="42">
        <v>0</v>
      </c>
      <c r="L5386" s="42">
        <v>3625.44</v>
      </c>
      <c r="M5386" s="44">
        <v>45016</v>
      </c>
      <c r="N5386" s="42">
        <f>H5386-K5386-L5386</f>
        <v>4136.2800000000007</v>
      </c>
      <c r="O5386" s="42">
        <v>0</v>
      </c>
      <c r="P5386" s="45">
        <v>0.13</v>
      </c>
      <c r="Q5386" s="42">
        <v>0</v>
      </c>
      <c r="R5386" s="42">
        <v>0</v>
      </c>
      <c r="S5386" s="42">
        <f>N5386-R5386</f>
        <v>4136.2800000000007</v>
      </c>
      <c r="T5386" s="38">
        <v>2505</v>
      </c>
      <c r="U5386" s="14">
        <f>S5386/H5386</f>
        <v>0.5329076544889535</v>
      </c>
      <c r="V5386" s="19"/>
      <c r="W5386" s="19"/>
      <c r="X5386" s="37" t="s">
        <v>3465</v>
      </c>
    </row>
    <row r="5387" spans="1:24" ht="16.5" customHeight="1">
      <c r="A5387" s="38">
        <v>567</v>
      </c>
      <c r="B5387" s="39">
        <v>10800</v>
      </c>
      <c r="C5387" s="38">
        <v>10315599</v>
      </c>
      <c r="D5387" s="40" t="s">
        <v>2744</v>
      </c>
      <c r="E5387" s="38">
        <v>2</v>
      </c>
      <c r="F5387" s="38">
        <v>120</v>
      </c>
      <c r="G5387" s="38" t="s">
        <v>21</v>
      </c>
      <c r="H5387" s="42">
        <v>7761.72</v>
      </c>
      <c r="I5387" s="2"/>
      <c r="J5387" s="44">
        <v>43216</v>
      </c>
      <c r="K5387" s="42">
        <v>0</v>
      </c>
      <c r="L5387" s="42">
        <v>3625.44</v>
      </c>
      <c r="M5387" s="44">
        <v>45016</v>
      </c>
      <c r="N5387" s="42">
        <f>H5387-K5387-L5387</f>
        <v>4136.2800000000007</v>
      </c>
      <c r="O5387" s="42">
        <v>0</v>
      </c>
      <c r="P5387" s="45">
        <v>0.13</v>
      </c>
      <c r="Q5387" s="42">
        <v>0</v>
      </c>
      <c r="R5387" s="42">
        <v>0</v>
      </c>
      <c r="S5387" s="42">
        <f>N5387-R5387</f>
        <v>4136.2800000000007</v>
      </c>
      <c r="T5387" s="38">
        <v>2505</v>
      </c>
      <c r="U5387" s="14">
        <f>S5387/H5387</f>
        <v>0.5329076544889535</v>
      </c>
      <c r="V5387" s="19"/>
      <c r="W5387" s="19"/>
      <c r="X5387" s="37" t="s">
        <v>3465</v>
      </c>
    </row>
    <row r="5388" spans="1:24" ht="16.5" customHeight="1">
      <c r="A5388" s="38">
        <v>572</v>
      </c>
      <c r="B5388" s="39">
        <v>10800</v>
      </c>
      <c r="C5388" s="38">
        <v>10315608</v>
      </c>
      <c r="D5388" s="40" t="s">
        <v>2744</v>
      </c>
      <c r="E5388" s="38">
        <v>2</v>
      </c>
      <c r="F5388" s="38">
        <v>120</v>
      </c>
      <c r="G5388" s="38" t="s">
        <v>21</v>
      </c>
      <c r="H5388" s="42">
        <v>7761.72</v>
      </c>
      <c r="I5388" s="2"/>
      <c r="J5388" s="44">
        <v>43216</v>
      </c>
      <c r="K5388" s="42">
        <v>0</v>
      </c>
      <c r="L5388" s="42">
        <v>3625.44</v>
      </c>
      <c r="M5388" s="44">
        <v>45016</v>
      </c>
      <c r="N5388" s="42">
        <f>H5388-K5388-L5388</f>
        <v>4136.2800000000007</v>
      </c>
      <c r="O5388" s="42">
        <v>0</v>
      </c>
      <c r="P5388" s="45">
        <v>0.13</v>
      </c>
      <c r="Q5388" s="42">
        <v>0</v>
      </c>
      <c r="R5388" s="42">
        <v>0</v>
      </c>
      <c r="S5388" s="42">
        <f>N5388-R5388</f>
        <v>4136.2800000000007</v>
      </c>
      <c r="T5388" s="38">
        <v>2505</v>
      </c>
      <c r="U5388" s="14">
        <f>S5388/H5388</f>
        <v>0.5329076544889535</v>
      </c>
      <c r="V5388" s="19"/>
      <c r="W5388" s="19"/>
      <c r="X5388" s="37" t="s">
        <v>3465</v>
      </c>
    </row>
    <row r="5389" spans="1:24" ht="16.5" customHeight="1">
      <c r="A5389" s="38">
        <v>726</v>
      </c>
      <c r="B5389" s="39">
        <v>10800</v>
      </c>
      <c r="C5389" s="38">
        <v>10315957</v>
      </c>
      <c r="D5389" s="40" t="s">
        <v>2744</v>
      </c>
      <c r="E5389" s="38">
        <v>2</v>
      </c>
      <c r="F5389" s="38">
        <v>120</v>
      </c>
      <c r="G5389" s="38" t="s">
        <v>21</v>
      </c>
      <c r="H5389" s="42">
        <v>7761.72</v>
      </c>
      <c r="I5389" s="2"/>
      <c r="J5389" s="44">
        <v>43216</v>
      </c>
      <c r="K5389" s="42">
        <v>0</v>
      </c>
      <c r="L5389" s="42">
        <v>3625.44</v>
      </c>
      <c r="M5389" s="44">
        <v>45016</v>
      </c>
      <c r="N5389" s="42">
        <f>H5389-K5389-L5389</f>
        <v>4136.2800000000007</v>
      </c>
      <c r="O5389" s="42">
        <v>0</v>
      </c>
      <c r="P5389" s="45">
        <v>0.13</v>
      </c>
      <c r="Q5389" s="42">
        <v>0</v>
      </c>
      <c r="R5389" s="42">
        <v>0</v>
      </c>
      <c r="S5389" s="42">
        <f>N5389-R5389</f>
        <v>4136.2800000000007</v>
      </c>
      <c r="T5389" s="38">
        <v>2505</v>
      </c>
      <c r="U5389" s="14">
        <f>S5389/H5389</f>
        <v>0.5329076544889535</v>
      </c>
      <c r="V5389" s="19"/>
      <c r="W5389" s="19"/>
      <c r="X5389" s="37" t="s">
        <v>3465</v>
      </c>
    </row>
    <row r="5390" spans="1:24" ht="16.5" customHeight="1">
      <c r="A5390" s="38">
        <v>727</v>
      </c>
      <c r="B5390" s="39">
        <v>10800</v>
      </c>
      <c r="C5390" s="38">
        <v>10315963</v>
      </c>
      <c r="D5390" s="40" t="s">
        <v>2744</v>
      </c>
      <c r="E5390" s="38">
        <v>2</v>
      </c>
      <c r="F5390" s="38">
        <v>120</v>
      </c>
      <c r="G5390" s="38" t="s">
        <v>21</v>
      </c>
      <c r="H5390" s="42">
        <v>7761.72</v>
      </c>
      <c r="I5390" s="2"/>
      <c r="J5390" s="44">
        <v>43216</v>
      </c>
      <c r="K5390" s="42">
        <v>0</v>
      </c>
      <c r="L5390" s="42">
        <v>3625.44</v>
      </c>
      <c r="M5390" s="44">
        <v>45016</v>
      </c>
      <c r="N5390" s="42">
        <f>H5390-K5390-L5390</f>
        <v>4136.2800000000007</v>
      </c>
      <c r="O5390" s="42">
        <v>0</v>
      </c>
      <c r="P5390" s="45">
        <v>0.13</v>
      </c>
      <c r="Q5390" s="42">
        <v>0</v>
      </c>
      <c r="R5390" s="42">
        <v>0</v>
      </c>
      <c r="S5390" s="42">
        <f>N5390-R5390</f>
        <v>4136.2800000000007</v>
      </c>
      <c r="T5390" s="38">
        <v>2505</v>
      </c>
      <c r="U5390" s="14">
        <f>S5390/H5390</f>
        <v>0.5329076544889535</v>
      </c>
      <c r="V5390" s="19"/>
      <c r="W5390" s="19"/>
      <c r="X5390" s="37" t="s">
        <v>3465</v>
      </c>
    </row>
    <row r="5391" spans="1:24" ht="16.5" customHeight="1">
      <c r="A5391" s="38">
        <v>735</v>
      </c>
      <c r="B5391" s="39">
        <v>10800</v>
      </c>
      <c r="C5391" s="38">
        <v>10315983</v>
      </c>
      <c r="D5391" s="40" t="s">
        <v>2744</v>
      </c>
      <c r="E5391" s="38">
        <v>2</v>
      </c>
      <c r="F5391" s="38">
        <v>120</v>
      </c>
      <c r="G5391" s="38" t="s">
        <v>21</v>
      </c>
      <c r="H5391" s="42">
        <v>7761.72</v>
      </c>
      <c r="I5391" s="2"/>
      <c r="J5391" s="44">
        <v>43216</v>
      </c>
      <c r="K5391" s="42">
        <v>0</v>
      </c>
      <c r="L5391" s="42">
        <v>3625.44</v>
      </c>
      <c r="M5391" s="44">
        <v>45016</v>
      </c>
      <c r="N5391" s="42">
        <f>H5391-K5391-L5391</f>
        <v>4136.2800000000007</v>
      </c>
      <c r="O5391" s="42">
        <v>0</v>
      </c>
      <c r="P5391" s="45">
        <v>0.13</v>
      </c>
      <c r="Q5391" s="42">
        <v>0</v>
      </c>
      <c r="R5391" s="42">
        <v>0</v>
      </c>
      <c r="S5391" s="42">
        <f>N5391-R5391</f>
        <v>4136.2800000000007</v>
      </c>
      <c r="T5391" s="38">
        <v>2505</v>
      </c>
      <c r="U5391" s="14">
        <f>S5391/H5391</f>
        <v>0.5329076544889535</v>
      </c>
      <c r="V5391" s="19"/>
      <c r="W5391" s="19"/>
      <c r="X5391" s="37" t="s">
        <v>3465</v>
      </c>
    </row>
    <row r="5392" spans="1:24" ht="16.5" customHeight="1">
      <c r="A5392" s="38">
        <v>739</v>
      </c>
      <c r="B5392" s="39">
        <v>10800</v>
      </c>
      <c r="C5392" s="38">
        <v>10315997</v>
      </c>
      <c r="D5392" s="40" t="s">
        <v>2744</v>
      </c>
      <c r="E5392" s="38">
        <v>2</v>
      </c>
      <c r="F5392" s="38">
        <v>120</v>
      </c>
      <c r="G5392" s="38" t="s">
        <v>21</v>
      </c>
      <c r="H5392" s="42">
        <v>7761.72</v>
      </c>
      <c r="I5392" s="2"/>
      <c r="J5392" s="44">
        <v>43216</v>
      </c>
      <c r="K5392" s="42">
        <v>0</v>
      </c>
      <c r="L5392" s="42">
        <v>3625.44</v>
      </c>
      <c r="M5392" s="44">
        <v>45016</v>
      </c>
      <c r="N5392" s="42">
        <f>H5392-K5392-L5392</f>
        <v>4136.2800000000007</v>
      </c>
      <c r="O5392" s="42">
        <v>0</v>
      </c>
      <c r="P5392" s="45">
        <v>0.13</v>
      </c>
      <c r="Q5392" s="42">
        <v>0</v>
      </c>
      <c r="R5392" s="42">
        <v>0</v>
      </c>
      <c r="S5392" s="42">
        <f>N5392-R5392</f>
        <v>4136.2800000000007</v>
      </c>
      <c r="T5392" s="38">
        <v>2505</v>
      </c>
      <c r="U5392" s="14">
        <f>S5392/H5392</f>
        <v>0.5329076544889535</v>
      </c>
      <c r="V5392" s="19"/>
      <c r="W5392" s="19"/>
      <c r="X5392" s="37" t="s">
        <v>3465</v>
      </c>
    </row>
    <row r="5393" spans="1:37" ht="16.5" customHeight="1">
      <c r="A5393" s="38">
        <v>185</v>
      </c>
      <c r="B5393" s="39">
        <v>10800</v>
      </c>
      <c r="C5393" s="38">
        <v>10314425</v>
      </c>
      <c r="D5393" s="40" t="s">
        <v>1201</v>
      </c>
      <c r="E5393" s="38">
        <v>2</v>
      </c>
      <c r="F5393" s="38">
        <v>120</v>
      </c>
      <c r="G5393" s="38" t="s">
        <v>21</v>
      </c>
      <c r="H5393" s="42">
        <v>10000</v>
      </c>
      <c r="I5393" s="2"/>
      <c r="J5393" s="44">
        <v>43216</v>
      </c>
      <c r="K5393" s="42">
        <v>0</v>
      </c>
      <c r="L5393" s="42">
        <v>4670.92</v>
      </c>
      <c r="M5393" s="44">
        <v>45016</v>
      </c>
      <c r="N5393" s="42">
        <f>H5393-K5393-L5393</f>
        <v>5329.08</v>
      </c>
      <c r="O5393" s="42">
        <v>0</v>
      </c>
      <c r="P5393" s="45">
        <v>0.13</v>
      </c>
      <c r="Q5393" s="42">
        <v>0</v>
      </c>
      <c r="R5393" s="42">
        <v>0</v>
      </c>
      <c r="S5393" s="42">
        <f>N5393-R5393</f>
        <v>5329.08</v>
      </c>
      <c r="T5393" s="38">
        <v>2505</v>
      </c>
      <c r="U5393" s="14">
        <f>S5393/H5393</f>
        <v>0.53290799999999994</v>
      </c>
      <c r="V5393" s="19"/>
      <c r="W5393" s="19"/>
      <c r="X5393" s="37" t="s">
        <v>3465</v>
      </c>
    </row>
    <row r="5394" spans="1:37" ht="16.5" customHeight="1">
      <c r="A5394" s="38">
        <v>198</v>
      </c>
      <c r="B5394" s="39">
        <v>10800</v>
      </c>
      <c r="C5394" s="38">
        <v>10314443</v>
      </c>
      <c r="D5394" s="40" t="s">
        <v>1201</v>
      </c>
      <c r="E5394" s="38">
        <v>2</v>
      </c>
      <c r="F5394" s="38">
        <v>120</v>
      </c>
      <c r="G5394" s="38" t="s">
        <v>21</v>
      </c>
      <c r="H5394" s="42">
        <v>10000</v>
      </c>
      <c r="I5394" s="2"/>
      <c r="J5394" s="44">
        <v>43216</v>
      </c>
      <c r="K5394" s="42">
        <v>0</v>
      </c>
      <c r="L5394" s="42">
        <v>4670.92</v>
      </c>
      <c r="M5394" s="44">
        <v>45016</v>
      </c>
      <c r="N5394" s="42">
        <f>H5394-K5394-L5394</f>
        <v>5329.08</v>
      </c>
      <c r="O5394" s="42">
        <v>0</v>
      </c>
      <c r="P5394" s="45">
        <v>0.13</v>
      </c>
      <c r="Q5394" s="42">
        <v>0</v>
      </c>
      <c r="R5394" s="42">
        <v>0</v>
      </c>
      <c r="S5394" s="42">
        <f>N5394-R5394</f>
        <v>5329.08</v>
      </c>
      <c r="T5394" s="38">
        <v>2505</v>
      </c>
      <c r="U5394" s="14">
        <f>S5394/H5394</f>
        <v>0.53290799999999994</v>
      </c>
      <c r="V5394" s="19"/>
      <c r="W5394" s="19"/>
      <c r="X5394" s="37" t="s">
        <v>3465</v>
      </c>
    </row>
    <row r="5395" spans="1:37" ht="16.5" customHeight="1">
      <c r="A5395" s="38">
        <v>200</v>
      </c>
      <c r="B5395" s="39">
        <v>10800</v>
      </c>
      <c r="C5395" s="38">
        <v>10314446</v>
      </c>
      <c r="D5395" s="40" t="s">
        <v>1201</v>
      </c>
      <c r="E5395" s="38">
        <v>2</v>
      </c>
      <c r="F5395" s="38">
        <v>120</v>
      </c>
      <c r="G5395" s="38" t="s">
        <v>21</v>
      </c>
      <c r="H5395" s="42">
        <v>10000</v>
      </c>
      <c r="I5395" s="2"/>
      <c r="J5395" s="44">
        <v>43216</v>
      </c>
      <c r="K5395" s="42">
        <v>0</v>
      </c>
      <c r="L5395" s="42">
        <v>4670.92</v>
      </c>
      <c r="M5395" s="44">
        <v>45016</v>
      </c>
      <c r="N5395" s="42">
        <f>H5395-K5395-L5395</f>
        <v>5329.08</v>
      </c>
      <c r="O5395" s="42">
        <v>0</v>
      </c>
      <c r="P5395" s="45">
        <v>0.13</v>
      </c>
      <c r="Q5395" s="42">
        <v>0</v>
      </c>
      <c r="R5395" s="42">
        <v>0</v>
      </c>
      <c r="S5395" s="42">
        <f>N5395-R5395</f>
        <v>5329.08</v>
      </c>
      <c r="T5395" s="38">
        <v>2505</v>
      </c>
      <c r="U5395" s="14">
        <f>S5395/H5395</f>
        <v>0.53290799999999994</v>
      </c>
      <c r="V5395" s="19"/>
      <c r="W5395" s="19"/>
      <c r="X5395" s="37" t="s">
        <v>3465</v>
      </c>
    </row>
    <row r="5396" spans="1:37" ht="16.5" customHeight="1">
      <c r="A5396" s="38">
        <v>208</v>
      </c>
      <c r="B5396" s="39">
        <v>10800</v>
      </c>
      <c r="C5396" s="38">
        <v>10314458</v>
      </c>
      <c r="D5396" s="40" t="s">
        <v>1201</v>
      </c>
      <c r="E5396" s="38">
        <v>2</v>
      </c>
      <c r="F5396" s="38">
        <v>120</v>
      </c>
      <c r="G5396" s="38" t="s">
        <v>21</v>
      </c>
      <c r="H5396" s="42">
        <v>10000</v>
      </c>
      <c r="I5396" s="2"/>
      <c r="J5396" s="44">
        <v>43216</v>
      </c>
      <c r="K5396" s="42">
        <v>0</v>
      </c>
      <c r="L5396" s="42">
        <v>4670.92</v>
      </c>
      <c r="M5396" s="44">
        <v>45016</v>
      </c>
      <c r="N5396" s="42">
        <f>H5396-K5396-L5396</f>
        <v>5329.08</v>
      </c>
      <c r="O5396" s="42">
        <v>0</v>
      </c>
      <c r="P5396" s="45">
        <v>0.13</v>
      </c>
      <c r="Q5396" s="42">
        <v>0</v>
      </c>
      <c r="R5396" s="42">
        <v>0</v>
      </c>
      <c r="S5396" s="42">
        <f>N5396-R5396</f>
        <v>5329.08</v>
      </c>
      <c r="T5396" s="38">
        <v>2505</v>
      </c>
      <c r="U5396" s="14">
        <f>S5396/H5396</f>
        <v>0.53290799999999994</v>
      </c>
      <c r="V5396" s="19"/>
      <c r="W5396" s="19"/>
      <c r="X5396" s="37" t="s">
        <v>3465</v>
      </c>
    </row>
    <row r="5397" spans="1:37" ht="16.5" customHeight="1">
      <c r="A5397" s="38">
        <v>275</v>
      </c>
      <c r="B5397" s="39">
        <v>10800</v>
      </c>
      <c r="C5397" s="38">
        <v>10314608</v>
      </c>
      <c r="D5397" s="40" t="s">
        <v>1201</v>
      </c>
      <c r="E5397" s="38">
        <v>2</v>
      </c>
      <c r="F5397" s="38">
        <v>120</v>
      </c>
      <c r="G5397" s="38" t="s">
        <v>21</v>
      </c>
      <c r="H5397" s="42">
        <v>10000</v>
      </c>
      <c r="I5397" s="2"/>
      <c r="J5397" s="44">
        <v>43216</v>
      </c>
      <c r="K5397" s="42">
        <v>0</v>
      </c>
      <c r="L5397" s="42">
        <v>4670.92</v>
      </c>
      <c r="M5397" s="44">
        <v>45016</v>
      </c>
      <c r="N5397" s="42">
        <f>H5397-K5397-L5397</f>
        <v>5329.08</v>
      </c>
      <c r="O5397" s="42">
        <v>0</v>
      </c>
      <c r="P5397" s="45">
        <v>0.13</v>
      </c>
      <c r="Q5397" s="42">
        <v>0</v>
      </c>
      <c r="R5397" s="42">
        <v>0</v>
      </c>
      <c r="S5397" s="42">
        <f>N5397-R5397</f>
        <v>5329.08</v>
      </c>
      <c r="T5397" s="38">
        <v>2505</v>
      </c>
      <c r="U5397" s="14">
        <f>S5397/H5397</f>
        <v>0.53290799999999994</v>
      </c>
      <c r="V5397" s="19"/>
      <c r="W5397" s="19"/>
      <c r="X5397" s="37" t="s">
        <v>3465</v>
      </c>
    </row>
    <row r="5398" spans="1:37" ht="16.5" customHeight="1">
      <c r="A5398" s="38">
        <v>332</v>
      </c>
      <c r="B5398" s="39">
        <v>10800</v>
      </c>
      <c r="C5398" s="38">
        <v>10315038</v>
      </c>
      <c r="D5398" s="40" t="s">
        <v>1201</v>
      </c>
      <c r="E5398" s="38">
        <v>2</v>
      </c>
      <c r="F5398" s="38">
        <v>120</v>
      </c>
      <c r="G5398" s="38" t="s">
        <v>21</v>
      </c>
      <c r="H5398" s="42">
        <v>10000</v>
      </c>
      <c r="I5398" s="2"/>
      <c r="J5398" s="44">
        <v>43216</v>
      </c>
      <c r="K5398" s="42">
        <v>0</v>
      </c>
      <c r="L5398" s="42">
        <v>4670.92</v>
      </c>
      <c r="M5398" s="44">
        <v>45016</v>
      </c>
      <c r="N5398" s="42">
        <f>H5398-K5398-L5398</f>
        <v>5329.08</v>
      </c>
      <c r="O5398" s="42">
        <v>0</v>
      </c>
      <c r="P5398" s="45">
        <v>0.13</v>
      </c>
      <c r="Q5398" s="42">
        <v>0</v>
      </c>
      <c r="R5398" s="42">
        <v>0</v>
      </c>
      <c r="S5398" s="42">
        <f>N5398-R5398</f>
        <v>5329.08</v>
      </c>
      <c r="T5398" s="38">
        <v>2505</v>
      </c>
      <c r="U5398" s="14">
        <f>S5398/H5398</f>
        <v>0.53290799999999994</v>
      </c>
      <c r="V5398" s="19"/>
      <c r="W5398" s="19"/>
      <c r="X5398" s="37" t="s">
        <v>3465</v>
      </c>
    </row>
    <row r="5399" spans="1:37" ht="16.5" customHeight="1">
      <c r="A5399" s="38">
        <v>335</v>
      </c>
      <c r="B5399" s="39">
        <v>10800</v>
      </c>
      <c r="C5399" s="38">
        <v>10315042</v>
      </c>
      <c r="D5399" s="40" t="s">
        <v>1201</v>
      </c>
      <c r="E5399" s="38">
        <v>2</v>
      </c>
      <c r="F5399" s="38">
        <v>120</v>
      </c>
      <c r="G5399" s="38" t="s">
        <v>21</v>
      </c>
      <c r="H5399" s="42">
        <v>10000</v>
      </c>
      <c r="I5399" s="2"/>
      <c r="J5399" s="44">
        <v>43216</v>
      </c>
      <c r="K5399" s="42">
        <v>0</v>
      </c>
      <c r="L5399" s="42">
        <v>4670.92</v>
      </c>
      <c r="M5399" s="44">
        <v>45016</v>
      </c>
      <c r="N5399" s="42">
        <f>H5399-K5399-L5399</f>
        <v>5329.08</v>
      </c>
      <c r="O5399" s="42">
        <v>0</v>
      </c>
      <c r="P5399" s="45">
        <v>0.13</v>
      </c>
      <c r="Q5399" s="42">
        <v>0</v>
      </c>
      <c r="R5399" s="42">
        <v>0</v>
      </c>
      <c r="S5399" s="42">
        <f>N5399-R5399</f>
        <v>5329.08</v>
      </c>
      <c r="T5399" s="38">
        <v>2505</v>
      </c>
      <c r="U5399" s="14">
        <f>S5399/H5399</f>
        <v>0.53290799999999994</v>
      </c>
      <c r="V5399" s="19"/>
      <c r="W5399" s="19"/>
      <c r="X5399" s="37" t="s">
        <v>3465</v>
      </c>
    </row>
    <row r="5400" spans="1:37" ht="16.5" customHeight="1">
      <c r="A5400" s="38">
        <v>337</v>
      </c>
      <c r="B5400" s="39">
        <v>10800</v>
      </c>
      <c r="C5400" s="38">
        <v>10315045</v>
      </c>
      <c r="D5400" s="40" t="s">
        <v>1201</v>
      </c>
      <c r="E5400" s="38">
        <v>2</v>
      </c>
      <c r="F5400" s="38">
        <v>120</v>
      </c>
      <c r="G5400" s="38" t="s">
        <v>21</v>
      </c>
      <c r="H5400" s="42">
        <v>10000</v>
      </c>
      <c r="I5400" s="2"/>
      <c r="J5400" s="44">
        <v>43216</v>
      </c>
      <c r="K5400" s="42">
        <v>0</v>
      </c>
      <c r="L5400" s="42">
        <v>4670.92</v>
      </c>
      <c r="M5400" s="44">
        <v>45016</v>
      </c>
      <c r="N5400" s="42">
        <f>H5400-K5400-L5400</f>
        <v>5329.08</v>
      </c>
      <c r="O5400" s="42">
        <v>0</v>
      </c>
      <c r="P5400" s="45">
        <v>0.13</v>
      </c>
      <c r="Q5400" s="42">
        <v>0</v>
      </c>
      <c r="R5400" s="42">
        <v>0</v>
      </c>
      <c r="S5400" s="42">
        <f>N5400-R5400</f>
        <v>5329.08</v>
      </c>
      <c r="T5400" s="38">
        <v>2505</v>
      </c>
      <c r="U5400" s="14">
        <f>S5400/H5400</f>
        <v>0.53290799999999994</v>
      </c>
      <c r="V5400" s="19"/>
      <c r="W5400" s="19"/>
      <c r="X5400" s="37" t="s">
        <v>3465</v>
      </c>
    </row>
    <row r="5401" spans="1:37" ht="16.5" customHeight="1">
      <c r="A5401" s="38">
        <v>372</v>
      </c>
      <c r="B5401" s="39">
        <v>10800</v>
      </c>
      <c r="C5401" s="38">
        <v>10315203</v>
      </c>
      <c r="D5401" s="40" t="s">
        <v>1201</v>
      </c>
      <c r="E5401" s="38">
        <v>2</v>
      </c>
      <c r="F5401" s="38">
        <v>120</v>
      </c>
      <c r="G5401" s="38" t="s">
        <v>21</v>
      </c>
      <c r="H5401" s="42">
        <v>10000</v>
      </c>
      <c r="I5401" s="2"/>
      <c r="J5401" s="44">
        <v>43216</v>
      </c>
      <c r="K5401" s="42">
        <v>0</v>
      </c>
      <c r="L5401" s="42">
        <v>4670.92</v>
      </c>
      <c r="M5401" s="44">
        <v>45016</v>
      </c>
      <c r="N5401" s="42">
        <f>H5401-K5401-L5401</f>
        <v>5329.08</v>
      </c>
      <c r="O5401" s="42">
        <v>0</v>
      </c>
      <c r="P5401" s="45">
        <v>0.13</v>
      </c>
      <c r="Q5401" s="42">
        <v>0</v>
      </c>
      <c r="R5401" s="42">
        <v>0</v>
      </c>
      <c r="S5401" s="42">
        <f>N5401-R5401</f>
        <v>5329.08</v>
      </c>
      <c r="T5401" s="38">
        <v>2505</v>
      </c>
      <c r="U5401" s="14">
        <f>S5401/H5401</f>
        <v>0.53290799999999994</v>
      </c>
      <c r="V5401" s="19"/>
      <c r="W5401" s="19"/>
      <c r="X5401" s="37" t="s">
        <v>3465</v>
      </c>
    </row>
    <row r="5402" spans="1:37" ht="16.5" customHeight="1">
      <c r="A5402" s="38">
        <v>376</v>
      </c>
      <c r="B5402" s="39">
        <v>10800</v>
      </c>
      <c r="C5402" s="38">
        <v>10315211</v>
      </c>
      <c r="D5402" s="40" t="s">
        <v>1201</v>
      </c>
      <c r="E5402" s="38">
        <v>2</v>
      </c>
      <c r="F5402" s="38">
        <v>120</v>
      </c>
      <c r="G5402" s="38" t="s">
        <v>21</v>
      </c>
      <c r="H5402" s="42">
        <v>10000</v>
      </c>
      <c r="I5402" s="2"/>
      <c r="J5402" s="44">
        <v>43216</v>
      </c>
      <c r="K5402" s="42">
        <v>0</v>
      </c>
      <c r="L5402" s="42">
        <v>4670.92</v>
      </c>
      <c r="M5402" s="44">
        <v>45016</v>
      </c>
      <c r="N5402" s="42">
        <f>H5402-K5402-L5402</f>
        <v>5329.08</v>
      </c>
      <c r="O5402" s="42">
        <v>0</v>
      </c>
      <c r="P5402" s="45">
        <v>0.13</v>
      </c>
      <c r="Q5402" s="42">
        <v>0</v>
      </c>
      <c r="R5402" s="42">
        <v>0</v>
      </c>
      <c r="S5402" s="42">
        <f>N5402-R5402</f>
        <v>5329.08</v>
      </c>
      <c r="T5402" s="38">
        <v>2505</v>
      </c>
      <c r="U5402" s="14">
        <f>S5402/H5402</f>
        <v>0.53290799999999994</v>
      </c>
      <c r="V5402" s="19"/>
      <c r="W5402" s="19"/>
      <c r="X5402" s="37" t="s">
        <v>3465</v>
      </c>
    </row>
    <row r="5403" spans="1:37" ht="16.5" customHeight="1">
      <c r="A5403" s="38">
        <v>390</v>
      </c>
      <c r="B5403" s="39">
        <v>10800</v>
      </c>
      <c r="C5403" s="38">
        <v>10315240</v>
      </c>
      <c r="D5403" s="40" t="s">
        <v>1201</v>
      </c>
      <c r="E5403" s="38">
        <v>2</v>
      </c>
      <c r="F5403" s="38">
        <v>120</v>
      </c>
      <c r="G5403" s="38" t="s">
        <v>21</v>
      </c>
      <c r="H5403" s="42">
        <v>10000</v>
      </c>
      <c r="I5403" s="2"/>
      <c r="J5403" s="44">
        <v>43216</v>
      </c>
      <c r="K5403" s="42">
        <v>0</v>
      </c>
      <c r="L5403" s="42">
        <v>4670.92</v>
      </c>
      <c r="M5403" s="44">
        <v>45016</v>
      </c>
      <c r="N5403" s="42">
        <f>H5403-K5403-L5403</f>
        <v>5329.08</v>
      </c>
      <c r="O5403" s="42">
        <v>0</v>
      </c>
      <c r="P5403" s="45">
        <v>0.13</v>
      </c>
      <c r="Q5403" s="42">
        <v>0</v>
      </c>
      <c r="R5403" s="42">
        <v>0</v>
      </c>
      <c r="S5403" s="42">
        <f>N5403-R5403</f>
        <v>5329.08</v>
      </c>
      <c r="T5403" s="38">
        <v>2505</v>
      </c>
      <c r="U5403" s="14">
        <f>S5403/H5403</f>
        <v>0.53290799999999994</v>
      </c>
      <c r="V5403" s="19"/>
      <c r="W5403" s="19"/>
      <c r="X5403" s="37" t="s">
        <v>3465</v>
      </c>
    </row>
    <row r="5404" spans="1:37" ht="16.5" customHeight="1">
      <c r="A5404" s="38">
        <v>554</v>
      </c>
      <c r="B5404" s="39">
        <v>10800</v>
      </c>
      <c r="C5404" s="38">
        <v>10315581</v>
      </c>
      <c r="D5404" s="40" t="s">
        <v>1201</v>
      </c>
      <c r="E5404" s="38">
        <v>2</v>
      </c>
      <c r="F5404" s="38">
        <v>120</v>
      </c>
      <c r="G5404" s="38" t="s">
        <v>21</v>
      </c>
      <c r="H5404" s="42">
        <v>10000</v>
      </c>
      <c r="I5404" s="2"/>
      <c r="J5404" s="44">
        <v>43216</v>
      </c>
      <c r="K5404" s="42">
        <v>0</v>
      </c>
      <c r="L5404" s="42">
        <v>4670.92</v>
      </c>
      <c r="M5404" s="44">
        <v>45016</v>
      </c>
      <c r="N5404" s="42">
        <f>H5404-K5404-L5404</f>
        <v>5329.08</v>
      </c>
      <c r="O5404" s="42">
        <v>0</v>
      </c>
      <c r="P5404" s="45">
        <v>0.13</v>
      </c>
      <c r="Q5404" s="42">
        <v>0</v>
      </c>
      <c r="R5404" s="42">
        <v>0</v>
      </c>
      <c r="S5404" s="42">
        <f>N5404-R5404</f>
        <v>5329.08</v>
      </c>
      <c r="T5404" s="38">
        <v>2505</v>
      </c>
      <c r="U5404" s="14">
        <f>S5404/H5404</f>
        <v>0.53290799999999994</v>
      </c>
      <c r="V5404" s="19"/>
      <c r="W5404" s="19"/>
      <c r="X5404" s="37" t="s">
        <v>3465</v>
      </c>
    </row>
    <row r="5405" spans="1:37" ht="16.5" customHeight="1">
      <c r="A5405" s="38">
        <v>566</v>
      </c>
      <c r="B5405" s="39">
        <v>10800</v>
      </c>
      <c r="C5405" s="38">
        <v>10315598</v>
      </c>
      <c r="D5405" s="40" t="s">
        <v>1201</v>
      </c>
      <c r="E5405" s="38">
        <v>2</v>
      </c>
      <c r="F5405" s="38">
        <v>120</v>
      </c>
      <c r="G5405" s="38" t="s">
        <v>21</v>
      </c>
      <c r="H5405" s="42">
        <v>10000</v>
      </c>
      <c r="I5405" s="2"/>
      <c r="J5405" s="44">
        <v>43216</v>
      </c>
      <c r="K5405" s="42">
        <v>0</v>
      </c>
      <c r="L5405" s="42">
        <v>4670.92</v>
      </c>
      <c r="M5405" s="44">
        <v>45016</v>
      </c>
      <c r="N5405" s="42">
        <f>H5405-K5405-L5405</f>
        <v>5329.08</v>
      </c>
      <c r="O5405" s="42">
        <v>0</v>
      </c>
      <c r="P5405" s="45">
        <v>0.13</v>
      </c>
      <c r="Q5405" s="42">
        <v>0</v>
      </c>
      <c r="R5405" s="42">
        <v>0</v>
      </c>
      <c r="S5405" s="42">
        <f>N5405-R5405</f>
        <v>5329.08</v>
      </c>
      <c r="T5405" s="38">
        <v>2505</v>
      </c>
      <c r="U5405" s="14">
        <f>S5405/H5405</f>
        <v>0.53290799999999994</v>
      </c>
      <c r="V5405" s="19"/>
      <c r="W5405" s="19"/>
      <c r="X5405" s="37" t="s">
        <v>3465</v>
      </c>
    </row>
    <row r="5406" spans="1:37" ht="16.5" customHeight="1">
      <c r="A5406" s="38">
        <v>571</v>
      </c>
      <c r="B5406" s="39">
        <v>10800</v>
      </c>
      <c r="C5406" s="38">
        <v>10315607</v>
      </c>
      <c r="D5406" s="40" t="s">
        <v>1201</v>
      </c>
      <c r="E5406" s="38">
        <v>2</v>
      </c>
      <c r="F5406" s="38">
        <v>120</v>
      </c>
      <c r="G5406" s="38" t="s">
        <v>21</v>
      </c>
      <c r="H5406" s="42">
        <v>10000</v>
      </c>
      <c r="I5406" s="2"/>
      <c r="J5406" s="44">
        <v>43216</v>
      </c>
      <c r="K5406" s="42">
        <v>0</v>
      </c>
      <c r="L5406" s="42">
        <v>4670.92</v>
      </c>
      <c r="M5406" s="44">
        <v>45016</v>
      </c>
      <c r="N5406" s="42">
        <f>H5406-K5406-L5406</f>
        <v>5329.08</v>
      </c>
      <c r="O5406" s="42">
        <v>0</v>
      </c>
      <c r="P5406" s="45">
        <v>0.13</v>
      </c>
      <c r="Q5406" s="42">
        <v>0</v>
      </c>
      <c r="R5406" s="42">
        <v>0</v>
      </c>
      <c r="S5406" s="42">
        <f>N5406-R5406</f>
        <v>5329.08</v>
      </c>
      <c r="T5406" s="38">
        <v>2505</v>
      </c>
      <c r="U5406" s="14">
        <f>S5406/H5406</f>
        <v>0.53290799999999994</v>
      </c>
      <c r="V5406" s="19"/>
      <c r="W5406" s="19"/>
      <c r="X5406" s="37" t="s">
        <v>3465</v>
      </c>
    </row>
    <row r="5407" spans="1:37" ht="16.5" customHeight="1">
      <c r="A5407" s="38">
        <v>161</v>
      </c>
      <c r="B5407" s="39">
        <v>10741</v>
      </c>
      <c r="C5407" s="38">
        <v>10282190</v>
      </c>
      <c r="D5407" s="40" t="s">
        <v>2006</v>
      </c>
      <c r="E5407" s="38">
        <v>1</v>
      </c>
      <c r="F5407" s="38">
        <v>120</v>
      </c>
      <c r="G5407" s="38" t="s">
        <v>21</v>
      </c>
      <c r="H5407" s="42">
        <v>10661.96</v>
      </c>
      <c r="I5407" s="49"/>
      <c r="J5407" s="44">
        <v>43311</v>
      </c>
      <c r="K5407" s="42">
        <v>0</v>
      </c>
      <c r="L5407" s="42">
        <v>4980.09</v>
      </c>
      <c r="M5407" s="44">
        <v>45107</v>
      </c>
      <c r="N5407" s="42">
        <f>H5407-K5407-L5407</f>
        <v>5681.869999999999</v>
      </c>
      <c r="O5407" s="42">
        <v>0</v>
      </c>
      <c r="P5407" s="45">
        <v>0.13</v>
      </c>
      <c r="Q5407" s="42">
        <v>0</v>
      </c>
      <c r="R5407" s="42">
        <v>0</v>
      </c>
      <c r="S5407" s="42">
        <f>N5407-R5407</f>
        <v>5681.869999999999</v>
      </c>
      <c r="T5407" s="38">
        <v>2506</v>
      </c>
      <c r="U5407" s="14">
        <f>S5407/H5407</f>
        <v>0.53291045924013969</v>
      </c>
      <c r="V5407" s="19"/>
      <c r="W5407" s="19"/>
      <c r="X5407" s="37" t="s">
        <v>3462</v>
      </c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</row>
    <row r="5408" spans="1:37" ht="16.5" customHeight="1">
      <c r="A5408" s="38">
        <v>707</v>
      </c>
      <c r="B5408" s="39">
        <v>10800</v>
      </c>
      <c r="C5408" s="38">
        <v>10315905</v>
      </c>
      <c r="D5408" s="40" t="s">
        <v>2795</v>
      </c>
      <c r="E5408" s="38">
        <v>1</v>
      </c>
      <c r="F5408" s="38">
        <v>120</v>
      </c>
      <c r="G5408" s="38" t="s">
        <v>21</v>
      </c>
      <c r="H5408" s="42">
        <v>6500</v>
      </c>
      <c r="I5408" s="2"/>
      <c r="J5408" s="44">
        <v>43217</v>
      </c>
      <c r="K5408" s="42">
        <v>0</v>
      </c>
      <c r="L5408" s="42">
        <v>3036.08</v>
      </c>
      <c r="M5408" s="44">
        <v>45016</v>
      </c>
      <c r="N5408" s="42">
        <f>H5408-K5408-L5408</f>
        <v>3463.92</v>
      </c>
      <c r="O5408" s="42">
        <v>0</v>
      </c>
      <c r="P5408" s="45">
        <v>0.13</v>
      </c>
      <c r="Q5408" s="42">
        <v>0</v>
      </c>
      <c r="R5408" s="42">
        <v>0</v>
      </c>
      <c r="S5408" s="42">
        <f>N5408-R5408</f>
        <v>3463.92</v>
      </c>
      <c r="T5408" s="38">
        <v>2505</v>
      </c>
      <c r="U5408" s="14">
        <f>S5408/H5408</f>
        <v>0.53291076923076919</v>
      </c>
      <c r="V5408" s="19"/>
      <c r="W5408" s="19"/>
      <c r="X5408" s="37" t="s">
        <v>3465</v>
      </c>
    </row>
    <row r="5409" spans="1:24" ht="16.5" customHeight="1">
      <c r="A5409" s="38">
        <v>56</v>
      </c>
      <c r="B5409" s="39">
        <v>10723</v>
      </c>
      <c r="C5409" s="38">
        <v>10295111</v>
      </c>
      <c r="D5409" s="40" t="s">
        <v>272</v>
      </c>
      <c r="E5409" s="58">
        <v>2</v>
      </c>
      <c r="F5409" s="38">
        <v>120</v>
      </c>
      <c r="G5409" s="38" t="s">
        <v>21</v>
      </c>
      <c r="H5409" s="42">
        <v>27219.200000000001</v>
      </c>
      <c r="I5409" s="57"/>
      <c r="J5409" s="44">
        <v>43402</v>
      </c>
      <c r="K5409" s="42">
        <v>0</v>
      </c>
      <c r="L5409" s="42">
        <v>12713.77</v>
      </c>
      <c r="M5409" s="44">
        <v>45199</v>
      </c>
      <c r="N5409" s="42">
        <f>H5409-K5409-L5409</f>
        <v>14505.43</v>
      </c>
      <c r="O5409" s="42">
        <v>0</v>
      </c>
      <c r="P5409" s="45">
        <v>0.13</v>
      </c>
      <c r="Q5409" s="42">
        <v>0</v>
      </c>
      <c r="R5409" s="42">
        <v>0</v>
      </c>
      <c r="S5409" s="42">
        <f>N5409</f>
        <v>14505.43</v>
      </c>
      <c r="T5409" s="38">
        <v>5000</v>
      </c>
      <c r="U5409" s="14">
        <f>S5409/H5409</f>
        <v>0.53291169468610389</v>
      </c>
      <c r="V5409" s="19"/>
      <c r="W5409" s="19"/>
      <c r="X5409" s="37" t="s">
        <v>3470</v>
      </c>
    </row>
    <row r="5410" spans="1:24" ht="16.5" customHeight="1">
      <c r="A5410" s="38">
        <v>860</v>
      </c>
      <c r="B5410" s="39">
        <v>10729</v>
      </c>
      <c r="C5410" s="38">
        <v>10292847</v>
      </c>
      <c r="D5410" s="40" t="s">
        <v>3370</v>
      </c>
      <c r="E5410" s="58">
        <v>1</v>
      </c>
      <c r="F5410" s="38">
        <v>120</v>
      </c>
      <c r="G5410" s="38" t="s">
        <v>262</v>
      </c>
      <c r="H5410" s="42">
        <v>26320</v>
      </c>
      <c r="I5410" s="37"/>
      <c r="J5410" s="44">
        <v>43462</v>
      </c>
      <c r="K5410" s="42">
        <v>0</v>
      </c>
      <c r="L5410" s="42">
        <v>12293.74</v>
      </c>
      <c r="M5410" s="44">
        <v>45259</v>
      </c>
      <c r="N5410" s="42">
        <v>14026.26</v>
      </c>
      <c r="O5410" s="42">
        <v>0</v>
      </c>
      <c r="P5410" s="45">
        <f>IF(J5410&lt;DATEVALUE("2009-1-1"),3%,13%)</f>
        <v>0.13</v>
      </c>
      <c r="Q5410" s="42">
        <f>IF(P5410=13%,ROUND(O5410/(1+P5410)*P5410,2),ROUND(O5410/(1+0.03)*0.02,2))</f>
        <v>0</v>
      </c>
      <c r="R5410" s="42">
        <f>O5410-Q5410</f>
        <v>0</v>
      </c>
      <c r="S5410" s="42">
        <f>N5410-R5410</f>
        <v>14026.26</v>
      </c>
      <c r="T5410" s="38">
        <v>5000</v>
      </c>
      <c r="U5410" s="14">
        <f>S5410/H5410</f>
        <v>0.53291261398176293</v>
      </c>
      <c r="V5410" s="19"/>
      <c r="W5410" s="19"/>
      <c r="X5410" s="37" t="s">
        <v>3459</v>
      </c>
    </row>
    <row r="5411" spans="1:24" ht="16.5" customHeight="1">
      <c r="A5411" s="38">
        <v>379</v>
      </c>
      <c r="B5411" s="39">
        <v>10800</v>
      </c>
      <c r="C5411" s="38">
        <v>10315219</v>
      </c>
      <c r="D5411" s="40" t="s">
        <v>1201</v>
      </c>
      <c r="E5411" s="38">
        <v>4</v>
      </c>
      <c r="F5411" s="38">
        <v>120</v>
      </c>
      <c r="G5411" s="38" t="s">
        <v>21</v>
      </c>
      <c r="H5411" s="42">
        <v>20000</v>
      </c>
      <c r="I5411" s="2"/>
      <c r="J5411" s="44">
        <v>43216</v>
      </c>
      <c r="K5411" s="42">
        <v>0</v>
      </c>
      <c r="L5411" s="42">
        <v>9341.74</v>
      </c>
      <c r="M5411" s="44">
        <v>45016</v>
      </c>
      <c r="N5411" s="42">
        <f>H5411-K5411-L5411</f>
        <v>10658.26</v>
      </c>
      <c r="O5411" s="42">
        <v>0</v>
      </c>
      <c r="P5411" s="45">
        <v>0.13</v>
      </c>
      <c r="Q5411" s="42">
        <v>0</v>
      </c>
      <c r="R5411" s="42">
        <v>0</v>
      </c>
      <c r="S5411" s="42">
        <f>N5411-R5411</f>
        <v>10658.26</v>
      </c>
      <c r="T5411" s="38">
        <v>2505</v>
      </c>
      <c r="U5411" s="14">
        <f>S5411/H5411</f>
        <v>0.53291299999999997</v>
      </c>
      <c r="V5411" s="19"/>
      <c r="W5411" s="19"/>
      <c r="X5411" s="37" t="s">
        <v>3465</v>
      </c>
    </row>
    <row r="5412" spans="1:24" ht="16.5" customHeight="1">
      <c r="A5412" s="38">
        <v>265</v>
      </c>
      <c r="B5412" s="39">
        <v>10800</v>
      </c>
      <c r="C5412" s="38">
        <v>10314552</v>
      </c>
      <c r="D5412" s="40" t="s">
        <v>1201</v>
      </c>
      <c r="E5412" s="38">
        <v>5</v>
      </c>
      <c r="F5412" s="38">
        <v>120</v>
      </c>
      <c r="G5412" s="38" t="s">
        <v>21</v>
      </c>
      <c r="H5412" s="42">
        <v>25000</v>
      </c>
      <c r="I5412" s="2"/>
      <c r="J5412" s="44">
        <v>43216</v>
      </c>
      <c r="K5412" s="42">
        <v>0</v>
      </c>
      <c r="L5412" s="42">
        <v>11677.17</v>
      </c>
      <c r="M5412" s="44">
        <v>45016</v>
      </c>
      <c r="N5412" s="42">
        <f>H5412-K5412-L5412</f>
        <v>13322.83</v>
      </c>
      <c r="O5412" s="42">
        <v>0</v>
      </c>
      <c r="P5412" s="45">
        <v>0.13</v>
      </c>
      <c r="Q5412" s="42">
        <v>0</v>
      </c>
      <c r="R5412" s="42">
        <v>0</v>
      </c>
      <c r="S5412" s="42">
        <f>N5412-R5412</f>
        <v>13322.83</v>
      </c>
      <c r="T5412" s="38">
        <v>2505</v>
      </c>
      <c r="U5412" s="14">
        <f>S5412/H5412</f>
        <v>0.53291319999999998</v>
      </c>
      <c r="V5412" s="19"/>
      <c r="W5412" s="19"/>
      <c r="X5412" s="37" t="s">
        <v>3465</v>
      </c>
    </row>
    <row r="5413" spans="1:24" ht="16.5" customHeight="1">
      <c r="A5413" s="38">
        <v>369</v>
      </c>
      <c r="B5413" s="39">
        <v>10800</v>
      </c>
      <c r="C5413" s="38">
        <v>10315198</v>
      </c>
      <c r="D5413" s="40" t="s">
        <v>1201</v>
      </c>
      <c r="E5413" s="38">
        <v>5</v>
      </c>
      <c r="F5413" s="38">
        <v>120</v>
      </c>
      <c r="G5413" s="38" t="s">
        <v>21</v>
      </c>
      <c r="H5413" s="42">
        <v>25000</v>
      </c>
      <c r="I5413" s="2"/>
      <c r="J5413" s="44">
        <v>43216</v>
      </c>
      <c r="K5413" s="42">
        <v>0</v>
      </c>
      <c r="L5413" s="42">
        <v>11677.17</v>
      </c>
      <c r="M5413" s="44">
        <v>45016</v>
      </c>
      <c r="N5413" s="42">
        <f>H5413-K5413-L5413</f>
        <v>13322.83</v>
      </c>
      <c r="O5413" s="42">
        <v>0</v>
      </c>
      <c r="P5413" s="45">
        <v>0.13</v>
      </c>
      <c r="Q5413" s="42">
        <v>0</v>
      </c>
      <c r="R5413" s="42">
        <v>0</v>
      </c>
      <c r="S5413" s="42">
        <f>N5413-R5413</f>
        <v>13322.83</v>
      </c>
      <c r="T5413" s="38">
        <v>2505</v>
      </c>
      <c r="U5413" s="14">
        <f>S5413/H5413</f>
        <v>0.53291319999999998</v>
      </c>
      <c r="V5413" s="19"/>
      <c r="W5413" s="19"/>
      <c r="X5413" s="37" t="s">
        <v>3465</v>
      </c>
    </row>
    <row r="5414" spans="1:24" ht="16.5" customHeight="1">
      <c r="A5414" s="38">
        <v>382</v>
      </c>
      <c r="B5414" s="39">
        <v>10800</v>
      </c>
      <c r="C5414" s="38">
        <v>10315226</v>
      </c>
      <c r="D5414" s="40" t="s">
        <v>1201</v>
      </c>
      <c r="E5414" s="38">
        <v>5</v>
      </c>
      <c r="F5414" s="38">
        <v>120</v>
      </c>
      <c r="G5414" s="38" t="s">
        <v>21</v>
      </c>
      <c r="H5414" s="42">
        <v>25000</v>
      </c>
      <c r="I5414" s="2"/>
      <c r="J5414" s="44">
        <v>43216</v>
      </c>
      <c r="K5414" s="42">
        <v>0</v>
      </c>
      <c r="L5414" s="42">
        <v>11677.17</v>
      </c>
      <c r="M5414" s="44">
        <v>45016</v>
      </c>
      <c r="N5414" s="42">
        <f>H5414-K5414-L5414</f>
        <v>13322.83</v>
      </c>
      <c r="O5414" s="42">
        <v>0</v>
      </c>
      <c r="P5414" s="45">
        <v>0.13</v>
      </c>
      <c r="Q5414" s="42">
        <v>0</v>
      </c>
      <c r="R5414" s="42">
        <v>0</v>
      </c>
      <c r="S5414" s="42">
        <f>N5414-R5414</f>
        <v>13322.83</v>
      </c>
      <c r="T5414" s="38">
        <v>2505</v>
      </c>
      <c r="U5414" s="14">
        <f>S5414/H5414</f>
        <v>0.53291319999999998</v>
      </c>
      <c r="V5414" s="19"/>
      <c r="W5414" s="19"/>
      <c r="X5414" s="37" t="s">
        <v>3465</v>
      </c>
    </row>
    <row r="5415" spans="1:24" ht="16.5" customHeight="1">
      <c r="A5415" s="38">
        <v>226</v>
      </c>
      <c r="B5415" s="39">
        <v>10731</v>
      </c>
      <c r="C5415" s="38">
        <v>10289299</v>
      </c>
      <c r="D5415" s="40" t="s">
        <v>399</v>
      </c>
      <c r="E5415" s="58">
        <v>2</v>
      </c>
      <c r="F5415" s="38">
        <v>120</v>
      </c>
      <c r="G5415" s="38" t="s">
        <v>21</v>
      </c>
      <c r="H5415" s="42">
        <v>2776</v>
      </c>
      <c r="I5415" s="57"/>
      <c r="J5415" s="44">
        <v>43402</v>
      </c>
      <c r="K5415" s="42">
        <v>0</v>
      </c>
      <c r="L5415" s="42">
        <v>1296.6300000000001</v>
      </c>
      <c r="M5415" s="44">
        <v>45199</v>
      </c>
      <c r="N5415" s="42">
        <f>H5415-K5415-L5415</f>
        <v>1479.37</v>
      </c>
      <c r="O5415" s="42">
        <v>0</v>
      </c>
      <c r="P5415" s="45">
        <v>0.13</v>
      </c>
      <c r="Q5415" s="42">
        <v>0</v>
      </c>
      <c r="R5415" s="42">
        <v>0</v>
      </c>
      <c r="S5415" s="42">
        <f>N5415-R5415</f>
        <v>1479.37</v>
      </c>
      <c r="T5415" s="38">
        <v>2506</v>
      </c>
      <c r="U5415" s="14">
        <f>S5415/H5415</f>
        <v>0.53291426512968298</v>
      </c>
      <c r="V5415" s="19"/>
      <c r="W5415" s="19"/>
      <c r="X5415" s="37" t="s">
        <v>3459</v>
      </c>
    </row>
    <row r="5416" spans="1:24" ht="16.5" customHeight="1">
      <c r="A5416" s="38">
        <v>266</v>
      </c>
      <c r="B5416" s="39">
        <v>10800</v>
      </c>
      <c r="C5416" s="38">
        <v>10314553</v>
      </c>
      <c r="D5416" s="40" t="s">
        <v>2744</v>
      </c>
      <c r="E5416" s="38">
        <v>5</v>
      </c>
      <c r="F5416" s="38">
        <v>120</v>
      </c>
      <c r="G5416" s="38" t="s">
        <v>21</v>
      </c>
      <c r="H5416" s="42">
        <v>19404.3</v>
      </c>
      <c r="I5416" s="2"/>
      <c r="J5416" s="44">
        <v>43216</v>
      </c>
      <c r="K5416" s="42">
        <v>0</v>
      </c>
      <c r="L5416" s="42">
        <v>9063.4699999999993</v>
      </c>
      <c r="M5416" s="44">
        <v>45016</v>
      </c>
      <c r="N5416" s="42">
        <f>H5416-K5416-L5416</f>
        <v>10340.83</v>
      </c>
      <c r="O5416" s="42">
        <v>0</v>
      </c>
      <c r="P5416" s="45">
        <v>0.13</v>
      </c>
      <c r="Q5416" s="42">
        <v>0</v>
      </c>
      <c r="R5416" s="42">
        <v>0</v>
      </c>
      <c r="S5416" s="42">
        <f>N5416-R5416</f>
        <v>10340.83</v>
      </c>
      <c r="T5416" s="38">
        <v>2505</v>
      </c>
      <c r="U5416" s="14">
        <f>S5416/H5416</f>
        <v>0.53291435403493037</v>
      </c>
      <c r="V5416" s="19"/>
      <c r="W5416" s="19"/>
      <c r="X5416" s="37" t="s">
        <v>3465</v>
      </c>
    </row>
    <row r="5417" spans="1:24" ht="16.5" customHeight="1">
      <c r="A5417" s="38">
        <v>738</v>
      </c>
      <c r="B5417" s="39">
        <v>10800</v>
      </c>
      <c r="C5417" s="38">
        <v>10315994</v>
      </c>
      <c r="D5417" s="40" t="s">
        <v>2744</v>
      </c>
      <c r="E5417" s="38">
        <v>5</v>
      </c>
      <c r="F5417" s="38">
        <v>120</v>
      </c>
      <c r="G5417" s="38" t="s">
        <v>21</v>
      </c>
      <c r="H5417" s="42">
        <v>19404.3</v>
      </c>
      <c r="I5417" s="2"/>
      <c r="J5417" s="44">
        <v>43216</v>
      </c>
      <c r="K5417" s="42">
        <v>0</v>
      </c>
      <c r="L5417" s="42">
        <v>9063.4699999999993</v>
      </c>
      <c r="M5417" s="44">
        <v>45016</v>
      </c>
      <c r="N5417" s="42">
        <f>H5417-K5417-L5417</f>
        <v>10340.83</v>
      </c>
      <c r="O5417" s="42">
        <v>0</v>
      </c>
      <c r="P5417" s="45">
        <v>0.13</v>
      </c>
      <c r="Q5417" s="42">
        <v>0</v>
      </c>
      <c r="R5417" s="42">
        <v>0</v>
      </c>
      <c r="S5417" s="42">
        <f>N5417-R5417</f>
        <v>10340.83</v>
      </c>
      <c r="T5417" s="38">
        <v>2505</v>
      </c>
      <c r="U5417" s="14">
        <f>S5417/H5417</f>
        <v>0.53291435403493037</v>
      </c>
      <c r="V5417" s="19"/>
      <c r="W5417" s="19"/>
      <c r="X5417" s="37" t="s">
        <v>3465</v>
      </c>
    </row>
    <row r="5418" spans="1:24" ht="16.5" customHeight="1">
      <c r="A5418" s="38">
        <v>370</v>
      </c>
      <c r="B5418" s="39">
        <v>10800</v>
      </c>
      <c r="C5418" s="38">
        <v>10315200</v>
      </c>
      <c r="D5418" s="40" t="s">
        <v>2742</v>
      </c>
      <c r="E5418" s="38">
        <v>4</v>
      </c>
      <c r="F5418" s="38">
        <v>120</v>
      </c>
      <c r="G5418" s="38" t="s">
        <v>21</v>
      </c>
      <c r="H5418" s="42">
        <v>81196.600000000006</v>
      </c>
      <c r="I5418" s="2"/>
      <c r="J5418" s="44">
        <v>43216</v>
      </c>
      <c r="K5418" s="42">
        <v>0</v>
      </c>
      <c r="L5418" s="42">
        <v>37925.74</v>
      </c>
      <c r="M5418" s="44">
        <v>45016</v>
      </c>
      <c r="N5418" s="42">
        <f>H5418-K5418-L5418</f>
        <v>43270.860000000008</v>
      </c>
      <c r="O5418" s="42">
        <v>0</v>
      </c>
      <c r="P5418" s="45">
        <v>0.13</v>
      </c>
      <c r="Q5418" s="42">
        <v>0</v>
      </c>
      <c r="R5418" s="42">
        <v>0</v>
      </c>
      <c r="S5418" s="42">
        <f>N5418-R5418</f>
        <v>43270.860000000008</v>
      </c>
      <c r="T5418" s="38">
        <v>2505</v>
      </c>
      <c r="U5418" s="14">
        <f>S5418/H5418</f>
        <v>0.53291467869344289</v>
      </c>
      <c r="V5418" s="19"/>
      <c r="W5418" s="19"/>
      <c r="X5418" s="37" t="s">
        <v>3465</v>
      </c>
    </row>
    <row r="5419" spans="1:24" ht="16.5" customHeight="1">
      <c r="A5419" s="38">
        <v>380</v>
      </c>
      <c r="B5419" s="39">
        <v>10800</v>
      </c>
      <c r="C5419" s="38">
        <v>10315221</v>
      </c>
      <c r="D5419" s="40" t="s">
        <v>2742</v>
      </c>
      <c r="E5419" s="38">
        <v>4</v>
      </c>
      <c r="F5419" s="38">
        <v>120</v>
      </c>
      <c r="G5419" s="38" t="s">
        <v>21</v>
      </c>
      <c r="H5419" s="42">
        <v>81196.600000000006</v>
      </c>
      <c r="I5419" s="2"/>
      <c r="J5419" s="44">
        <v>43216</v>
      </c>
      <c r="K5419" s="42">
        <v>0</v>
      </c>
      <c r="L5419" s="42">
        <v>37925.74</v>
      </c>
      <c r="M5419" s="44">
        <v>45016</v>
      </c>
      <c r="N5419" s="42">
        <f>H5419-K5419-L5419</f>
        <v>43270.860000000008</v>
      </c>
      <c r="O5419" s="42">
        <v>0</v>
      </c>
      <c r="P5419" s="45">
        <v>0.13</v>
      </c>
      <c r="Q5419" s="42">
        <v>0</v>
      </c>
      <c r="R5419" s="42">
        <v>0</v>
      </c>
      <c r="S5419" s="42">
        <f>N5419-R5419</f>
        <v>43270.860000000008</v>
      </c>
      <c r="T5419" s="38">
        <v>2505</v>
      </c>
      <c r="U5419" s="14">
        <f>S5419/H5419</f>
        <v>0.53291467869344289</v>
      </c>
      <c r="V5419" s="19"/>
      <c r="W5419" s="19"/>
      <c r="X5419" s="37" t="s">
        <v>3465</v>
      </c>
    </row>
    <row r="5420" spans="1:24" ht="16.5" customHeight="1">
      <c r="A5420" s="38">
        <v>861</v>
      </c>
      <c r="B5420" s="39">
        <v>10729</v>
      </c>
      <c r="C5420" s="38">
        <v>10292849</v>
      </c>
      <c r="D5420" s="40" t="s">
        <v>3105</v>
      </c>
      <c r="E5420" s="58">
        <v>1</v>
      </c>
      <c r="F5420" s="38">
        <v>120</v>
      </c>
      <c r="G5420" s="38" t="s">
        <v>262</v>
      </c>
      <c r="H5420" s="42">
        <v>46534.45</v>
      </c>
      <c r="I5420" s="37"/>
      <c r="J5420" s="44">
        <v>43462</v>
      </c>
      <c r="K5420" s="42">
        <v>0</v>
      </c>
      <c r="L5420" s="42">
        <v>21735.53</v>
      </c>
      <c r="M5420" s="44">
        <v>45259</v>
      </c>
      <c r="N5420" s="42">
        <v>24798.92</v>
      </c>
      <c r="O5420" s="42">
        <v>0</v>
      </c>
      <c r="P5420" s="45">
        <f>IF(J5420&lt;DATEVALUE("2009-1-1"),3%,13%)</f>
        <v>0.13</v>
      </c>
      <c r="Q5420" s="42">
        <f>IF(P5420=13%,ROUND(O5420/(1+P5420)*P5420,2),ROUND(O5420/(1+0.03)*0.02,2))</f>
        <v>0</v>
      </c>
      <c r="R5420" s="42">
        <f>O5420-Q5420</f>
        <v>0</v>
      </c>
      <c r="S5420" s="42">
        <f>N5420-R5420</f>
        <v>24798.92</v>
      </c>
      <c r="T5420" s="38">
        <v>5000</v>
      </c>
      <c r="U5420" s="14">
        <f>S5420/H5420</f>
        <v>0.53291529178920138</v>
      </c>
      <c r="V5420" s="19"/>
      <c r="W5420" s="19"/>
      <c r="X5420" s="37" t="s">
        <v>3459</v>
      </c>
    </row>
    <row r="5421" spans="1:24" ht="16.5" customHeight="1">
      <c r="A5421" s="38">
        <v>104</v>
      </c>
      <c r="B5421" s="39">
        <v>10732</v>
      </c>
      <c r="C5421" s="38">
        <v>10321451</v>
      </c>
      <c r="D5421" s="40" t="s">
        <v>429</v>
      </c>
      <c r="E5421" s="58">
        <v>1</v>
      </c>
      <c r="F5421" s="38">
        <v>120</v>
      </c>
      <c r="G5421" s="38" t="s">
        <v>262</v>
      </c>
      <c r="H5421" s="42">
        <v>115851.29</v>
      </c>
      <c r="I5421" s="57"/>
      <c r="J5421" s="44">
        <v>43402</v>
      </c>
      <c r="K5421" s="42">
        <v>0</v>
      </c>
      <c r="L5421" s="42">
        <v>54112.34</v>
      </c>
      <c r="M5421" s="44">
        <v>45199</v>
      </c>
      <c r="N5421" s="42">
        <f>H5421-L5421</f>
        <v>61738.95</v>
      </c>
      <c r="O5421" s="42">
        <v>0</v>
      </c>
      <c r="P5421" s="45">
        <v>0.13</v>
      </c>
      <c r="Q5421" s="42">
        <v>0</v>
      </c>
      <c r="R5421" s="42">
        <v>0</v>
      </c>
      <c r="S5421" s="42">
        <f>N5421</f>
        <v>61738.95</v>
      </c>
      <c r="T5421" s="38">
        <v>5000</v>
      </c>
      <c r="U5421" s="14">
        <f>S5421/H5421</f>
        <v>0.53291551608963528</v>
      </c>
      <c r="V5421" s="19"/>
      <c r="W5421" s="19"/>
      <c r="X5421" s="37" t="s">
        <v>3460</v>
      </c>
    </row>
    <row r="5422" spans="1:24" ht="16.5" customHeight="1">
      <c r="A5422" s="38">
        <v>252</v>
      </c>
      <c r="B5422" s="39">
        <v>10800</v>
      </c>
      <c r="C5422" s="38">
        <v>10314529</v>
      </c>
      <c r="D5422" s="40" t="s">
        <v>2742</v>
      </c>
      <c r="E5422" s="38">
        <v>5</v>
      </c>
      <c r="F5422" s="38">
        <v>120</v>
      </c>
      <c r="G5422" s="38" t="s">
        <v>21</v>
      </c>
      <c r="H5422" s="42">
        <v>101495.75</v>
      </c>
      <c r="I5422" s="2"/>
      <c r="J5422" s="44">
        <v>43216</v>
      </c>
      <c r="K5422" s="42">
        <v>0</v>
      </c>
      <c r="L5422" s="42">
        <v>47407.06</v>
      </c>
      <c r="M5422" s="44">
        <v>45016</v>
      </c>
      <c r="N5422" s="42">
        <f>H5422-K5422-L5422</f>
        <v>54088.69</v>
      </c>
      <c r="O5422" s="42">
        <v>0</v>
      </c>
      <c r="P5422" s="45">
        <v>0.13</v>
      </c>
      <c r="Q5422" s="42">
        <v>0</v>
      </c>
      <c r="R5422" s="42">
        <v>0</v>
      </c>
      <c r="S5422" s="42">
        <f>N5422-R5422</f>
        <v>54088.69</v>
      </c>
      <c r="T5422" s="38">
        <v>2505</v>
      </c>
      <c r="U5422" s="14">
        <f>S5422/H5422</f>
        <v>0.53291581174581204</v>
      </c>
      <c r="V5422" s="19"/>
      <c r="W5422" s="19"/>
      <c r="X5422" s="37" t="s">
        <v>3465</v>
      </c>
    </row>
    <row r="5423" spans="1:24" ht="16.5" customHeight="1">
      <c r="A5423" s="38">
        <v>720</v>
      </c>
      <c r="B5423" s="39">
        <v>10800</v>
      </c>
      <c r="C5423" s="38">
        <v>10315941</v>
      </c>
      <c r="D5423" s="40" t="s">
        <v>2742</v>
      </c>
      <c r="E5423" s="38">
        <v>5</v>
      </c>
      <c r="F5423" s="38">
        <v>120</v>
      </c>
      <c r="G5423" s="38" t="s">
        <v>21</v>
      </c>
      <c r="H5423" s="42">
        <v>101495.75</v>
      </c>
      <c r="I5423" s="2"/>
      <c r="J5423" s="44">
        <v>43216</v>
      </c>
      <c r="K5423" s="42">
        <v>0</v>
      </c>
      <c r="L5423" s="42">
        <v>47407.06</v>
      </c>
      <c r="M5423" s="44">
        <v>45016</v>
      </c>
      <c r="N5423" s="42">
        <f>H5423-K5423-L5423</f>
        <v>54088.69</v>
      </c>
      <c r="O5423" s="42">
        <v>0</v>
      </c>
      <c r="P5423" s="45">
        <v>0.13</v>
      </c>
      <c r="Q5423" s="42">
        <v>0</v>
      </c>
      <c r="R5423" s="42">
        <v>0</v>
      </c>
      <c r="S5423" s="42">
        <f>N5423-R5423</f>
        <v>54088.69</v>
      </c>
      <c r="T5423" s="38">
        <v>2505</v>
      </c>
      <c r="U5423" s="14">
        <f>S5423/H5423</f>
        <v>0.53291581174581204</v>
      </c>
      <c r="V5423" s="19"/>
      <c r="W5423" s="19"/>
      <c r="X5423" s="37" t="s">
        <v>3465</v>
      </c>
    </row>
    <row r="5424" spans="1:24" ht="16.5" customHeight="1">
      <c r="A5424" s="38">
        <v>74</v>
      </c>
      <c r="B5424" s="39">
        <v>10800</v>
      </c>
      <c r="C5424" s="38">
        <v>10315215</v>
      </c>
      <c r="D5424" s="40" t="s">
        <v>2636</v>
      </c>
      <c r="E5424" s="38">
        <v>1</v>
      </c>
      <c r="F5424" s="38">
        <v>120</v>
      </c>
      <c r="G5424" s="38" t="s">
        <v>21</v>
      </c>
      <c r="H5424" s="42">
        <v>162456.79</v>
      </c>
      <c r="I5424" s="2"/>
      <c r="J5424" s="44">
        <v>43216</v>
      </c>
      <c r="K5424" s="42">
        <v>0</v>
      </c>
      <c r="L5424" s="42">
        <v>75880.98</v>
      </c>
      <c r="M5424" s="44">
        <v>45016</v>
      </c>
      <c r="N5424" s="42">
        <f>H5424-K5424-L5424</f>
        <v>86575.810000000012</v>
      </c>
      <c r="O5424" s="42">
        <v>0</v>
      </c>
      <c r="P5424" s="45">
        <v>0.13</v>
      </c>
      <c r="Q5424" s="42">
        <v>0</v>
      </c>
      <c r="R5424" s="42">
        <v>0</v>
      </c>
      <c r="S5424" s="42">
        <f>N5424-R5424</f>
        <v>86575.810000000012</v>
      </c>
      <c r="T5424" s="38">
        <v>2505</v>
      </c>
      <c r="U5424" s="14">
        <f>S5424/H5424</f>
        <v>0.53291592182758263</v>
      </c>
      <c r="V5424" s="19"/>
      <c r="W5424" s="19"/>
      <c r="X5424" s="37" t="s">
        <v>3465</v>
      </c>
    </row>
    <row r="5425" spans="1:24" ht="16.5" customHeight="1">
      <c r="A5425" s="38">
        <v>16</v>
      </c>
      <c r="B5425" s="39">
        <v>10800</v>
      </c>
      <c r="C5425" s="38">
        <v>10314495</v>
      </c>
      <c r="D5425" s="40" t="s">
        <v>2523</v>
      </c>
      <c r="E5425" s="38">
        <v>1</v>
      </c>
      <c r="F5425" s="38">
        <v>120</v>
      </c>
      <c r="G5425" s="38" t="s">
        <v>21</v>
      </c>
      <c r="H5425" s="42">
        <v>172775.53</v>
      </c>
      <c r="I5425" s="2"/>
      <c r="J5425" s="44">
        <v>43216</v>
      </c>
      <c r="K5425" s="42">
        <v>0</v>
      </c>
      <c r="L5425" s="42">
        <v>80700.69</v>
      </c>
      <c r="M5425" s="44">
        <v>45016</v>
      </c>
      <c r="N5425" s="42">
        <f>H5425-K5425-L5425</f>
        <v>92074.84</v>
      </c>
      <c r="O5425" s="42">
        <v>0</v>
      </c>
      <c r="P5425" s="45">
        <v>0.13</v>
      </c>
      <c r="Q5425" s="42">
        <v>0</v>
      </c>
      <c r="R5425" s="42">
        <v>0</v>
      </c>
      <c r="S5425" s="42">
        <f>N5425-R5425</f>
        <v>92074.84</v>
      </c>
      <c r="T5425" s="38">
        <v>2505</v>
      </c>
      <c r="U5425" s="14">
        <f>S5425/H5425</f>
        <v>0.53291597484898467</v>
      </c>
      <c r="V5425" s="19"/>
      <c r="W5425" s="19"/>
      <c r="X5425" s="37" t="s">
        <v>3465</v>
      </c>
    </row>
    <row r="5426" spans="1:24" ht="16.5" customHeight="1">
      <c r="A5426" s="38">
        <v>75</v>
      </c>
      <c r="B5426" s="39">
        <v>10800</v>
      </c>
      <c r="C5426" s="38">
        <v>10315217</v>
      </c>
      <c r="D5426" s="40" t="s">
        <v>2637</v>
      </c>
      <c r="E5426" s="38">
        <v>1</v>
      </c>
      <c r="F5426" s="38">
        <v>120</v>
      </c>
      <c r="G5426" s="38" t="s">
        <v>21</v>
      </c>
      <c r="H5426" s="42">
        <v>160462.29</v>
      </c>
      <c r="I5426" s="2"/>
      <c r="J5426" s="44">
        <v>43216</v>
      </c>
      <c r="K5426" s="42">
        <v>0</v>
      </c>
      <c r="L5426" s="42">
        <v>74949.37</v>
      </c>
      <c r="M5426" s="44">
        <v>45016</v>
      </c>
      <c r="N5426" s="42">
        <f>H5426-K5426-L5426</f>
        <v>85512.920000000013</v>
      </c>
      <c r="O5426" s="42">
        <v>0</v>
      </c>
      <c r="P5426" s="45">
        <v>0.13</v>
      </c>
      <c r="Q5426" s="42">
        <v>0</v>
      </c>
      <c r="R5426" s="42">
        <v>0</v>
      </c>
      <c r="S5426" s="42">
        <f>N5426-R5426</f>
        <v>85512.920000000013</v>
      </c>
      <c r="T5426" s="38">
        <v>2505</v>
      </c>
      <c r="U5426" s="14">
        <f>S5426/H5426</f>
        <v>0.53291598917103833</v>
      </c>
      <c r="V5426" s="19"/>
      <c r="W5426" s="19"/>
      <c r="X5426" s="37" t="s">
        <v>3465</v>
      </c>
    </row>
    <row r="5427" spans="1:24" ht="16.5" customHeight="1">
      <c r="A5427" s="38">
        <v>131</v>
      </c>
      <c r="B5427" s="39">
        <v>10800</v>
      </c>
      <c r="C5427" s="38">
        <v>10315946</v>
      </c>
      <c r="D5427" s="40" t="s">
        <v>2693</v>
      </c>
      <c r="E5427" s="38">
        <v>1</v>
      </c>
      <c r="F5427" s="38">
        <v>120</v>
      </c>
      <c r="G5427" s="38" t="s">
        <v>21</v>
      </c>
      <c r="H5427" s="42">
        <v>158812.62</v>
      </c>
      <c r="I5427" s="2"/>
      <c r="J5427" s="44">
        <v>43216</v>
      </c>
      <c r="K5427" s="42">
        <v>0</v>
      </c>
      <c r="L5427" s="42">
        <v>74178.83</v>
      </c>
      <c r="M5427" s="44">
        <v>45016</v>
      </c>
      <c r="N5427" s="42">
        <f>H5427-K5427-L5427</f>
        <v>84633.79</v>
      </c>
      <c r="O5427" s="42">
        <v>0</v>
      </c>
      <c r="P5427" s="45">
        <v>0.13</v>
      </c>
      <c r="Q5427" s="42">
        <v>0</v>
      </c>
      <c r="R5427" s="42">
        <v>0</v>
      </c>
      <c r="S5427" s="42">
        <f>N5427-R5427</f>
        <v>84633.79</v>
      </c>
      <c r="T5427" s="38">
        <v>2505</v>
      </c>
      <c r="U5427" s="14">
        <f>S5427/H5427</f>
        <v>0.53291602392807325</v>
      </c>
      <c r="V5427" s="19"/>
      <c r="W5427" s="19"/>
      <c r="X5427" s="37" t="s">
        <v>3465</v>
      </c>
    </row>
    <row r="5428" spans="1:24" ht="16.5" customHeight="1">
      <c r="A5428" s="38">
        <v>841</v>
      </c>
      <c r="B5428" s="39">
        <v>10729</v>
      </c>
      <c r="C5428" s="38">
        <v>10292841</v>
      </c>
      <c r="D5428" s="40" t="s">
        <v>3359</v>
      </c>
      <c r="E5428" s="58">
        <v>1</v>
      </c>
      <c r="F5428" s="38">
        <v>120</v>
      </c>
      <c r="G5428" s="38" t="s">
        <v>262</v>
      </c>
      <c r="H5428" s="42">
        <v>219156.14</v>
      </c>
      <c r="I5428" s="37"/>
      <c r="J5428" s="44">
        <v>43462</v>
      </c>
      <c r="K5428" s="42">
        <v>0</v>
      </c>
      <c r="L5428" s="42">
        <v>102364.3</v>
      </c>
      <c r="M5428" s="44">
        <v>45259</v>
      </c>
      <c r="N5428" s="42">
        <v>116791.84</v>
      </c>
      <c r="O5428" s="42">
        <v>0</v>
      </c>
      <c r="P5428" s="45">
        <f>IF(J5428&lt;DATEVALUE("2009-1-1"),3%,13%)</f>
        <v>0.13</v>
      </c>
      <c r="Q5428" s="42">
        <f>IF(P5428=13%,ROUND(O5428/(1+P5428)*P5428,2),ROUND(O5428/(1+0.03)*0.02,2))</f>
        <v>0</v>
      </c>
      <c r="R5428" s="42">
        <f>O5428-Q5428</f>
        <v>0</v>
      </c>
      <c r="S5428" s="42">
        <f>N5428-R5428</f>
        <v>116791.84</v>
      </c>
      <c r="T5428" s="38">
        <v>2506</v>
      </c>
      <c r="U5428" s="14">
        <f>S5428/H5428</f>
        <v>0.53291612089900831</v>
      </c>
      <c r="V5428" s="19"/>
      <c r="W5428" s="19"/>
      <c r="X5428" s="37" t="s">
        <v>3459</v>
      </c>
    </row>
    <row r="5429" spans="1:24" ht="16.5" customHeight="1">
      <c r="A5429" s="38">
        <v>50</v>
      </c>
      <c r="B5429" s="39">
        <v>10800</v>
      </c>
      <c r="C5429" s="38">
        <v>10315099</v>
      </c>
      <c r="D5429" s="40" t="s">
        <v>2613</v>
      </c>
      <c r="E5429" s="38">
        <v>1</v>
      </c>
      <c r="F5429" s="38">
        <v>120</v>
      </c>
      <c r="G5429" s="38" t="s">
        <v>21</v>
      </c>
      <c r="H5429" s="42">
        <v>155275.85999999999</v>
      </c>
      <c r="I5429" s="2"/>
      <c r="J5429" s="44">
        <v>43216</v>
      </c>
      <c r="K5429" s="42">
        <v>0</v>
      </c>
      <c r="L5429" s="42">
        <v>72526.850000000006</v>
      </c>
      <c r="M5429" s="44">
        <v>45016</v>
      </c>
      <c r="N5429" s="42">
        <f>H5429-K5429-L5429</f>
        <v>82749.00999999998</v>
      </c>
      <c r="O5429" s="42">
        <v>0</v>
      </c>
      <c r="P5429" s="45">
        <v>0.13</v>
      </c>
      <c r="Q5429" s="42">
        <v>0</v>
      </c>
      <c r="R5429" s="42">
        <v>0</v>
      </c>
      <c r="S5429" s="42">
        <f>N5429-R5429</f>
        <v>82749.00999999998</v>
      </c>
      <c r="T5429" s="38">
        <v>2505</v>
      </c>
      <c r="U5429" s="14">
        <f>S5429/H5429</f>
        <v>0.53291612746501604</v>
      </c>
      <c r="V5429" s="19"/>
      <c r="W5429" s="19"/>
      <c r="X5429" s="37" t="s">
        <v>3465</v>
      </c>
    </row>
    <row r="5430" spans="1:24" ht="16.5" customHeight="1">
      <c r="A5430" s="38">
        <v>94</v>
      </c>
      <c r="B5430" s="39">
        <v>10800</v>
      </c>
      <c r="C5430" s="38">
        <v>10315604</v>
      </c>
      <c r="D5430" s="40" t="s">
        <v>2656</v>
      </c>
      <c r="E5430" s="38">
        <v>1</v>
      </c>
      <c r="F5430" s="38">
        <v>120</v>
      </c>
      <c r="G5430" s="38" t="s">
        <v>21</v>
      </c>
      <c r="H5430" s="42">
        <v>153065.38</v>
      </c>
      <c r="I5430" s="2"/>
      <c r="J5430" s="44">
        <v>43216</v>
      </c>
      <c r="K5430" s="42">
        <v>0</v>
      </c>
      <c r="L5430" s="42">
        <v>71494.37</v>
      </c>
      <c r="M5430" s="44">
        <v>45016</v>
      </c>
      <c r="N5430" s="42">
        <f>H5430-K5430-L5430</f>
        <v>81571.010000000009</v>
      </c>
      <c r="O5430" s="42">
        <v>0</v>
      </c>
      <c r="P5430" s="45">
        <v>0.13</v>
      </c>
      <c r="Q5430" s="42">
        <v>0</v>
      </c>
      <c r="R5430" s="42">
        <v>0</v>
      </c>
      <c r="S5430" s="42">
        <f>N5430-R5430</f>
        <v>81571.010000000009</v>
      </c>
      <c r="T5430" s="38">
        <v>2505</v>
      </c>
      <c r="U5430" s="14">
        <f>S5430/H5430</f>
        <v>0.5329161303490052</v>
      </c>
      <c r="V5430" s="19"/>
      <c r="W5430" s="19"/>
      <c r="X5430" s="37" t="s">
        <v>3465</v>
      </c>
    </row>
    <row r="5431" spans="1:24" ht="16.5" customHeight="1">
      <c r="A5431" s="38">
        <v>12</v>
      </c>
      <c r="B5431" s="39">
        <v>10800</v>
      </c>
      <c r="C5431" s="38">
        <v>10314455</v>
      </c>
      <c r="D5431" s="40" t="s">
        <v>2519</v>
      </c>
      <c r="E5431" s="38">
        <v>1</v>
      </c>
      <c r="F5431" s="38">
        <v>120</v>
      </c>
      <c r="G5431" s="38" t="s">
        <v>21</v>
      </c>
      <c r="H5431" s="42">
        <v>154961.4</v>
      </c>
      <c r="I5431" s="2"/>
      <c r="J5431" s="44">
        <v>43216</v>
      </c>
      <c r="K5431" s="42">
        <v>0</v>
      </c>
      <c r="L5431" s="42">
        <v>72379.960000000006</v>
      </c>
      <c r="M5431" s="44">
        <v>45016</v>
      </c>
      <c r="N5431" s="42">
        <f>H5431-K5431-L5431</f>
        <v>82581.439999999988</v>
      </c>
      <c r="O5431" s="42">
        <v>0</v>
      </c>
      <c r="P5431" s="45">
        <v>0.13</v>
      </c>
      <c r="Q5431" s="42">
        <v>0</v>
      </c>
      <c r="R5431" s="42">
        <v>0</v>
      </c>
      <c r="S5431" s="42">
        <f>N5431-R5431</f>
        <v>82581.439999999988</v>
      </c>
      <c r="T5431" s="38">
        <v>2505</v>
      </c>
      <c r="U5431" s="14">
        <f>S5431/H5431</f>
        <v>0.53291619719491434</v>
      </c>
      <c r="V5431" s="19"/>
      <c r="W5431" s="19"/>
      <c r="X5431" s="37" t="s">
        <v>3465</v>
      </c>
    </row>
    <row r="5432" spans="1:24" ht="16.5" customHeight="1">
      <c r="A5432" s="38">
        <v>43</v>
      </c>
      <c r="B5432" s="39">
        <v>10800</v>
      </c>
      <c r="C5432" s="38">
        <v>10315049</v>
      </c>
      <c r="D5432" s="40" t="s">
        <v>2606</v>
      </c>
      <c r="E5432" s="38">
        <v>1</v>
      </c>
      <c r="F5432" s="38">
        <v>120</v>
      </c>
      <c r="G5432" s="38" t="s">
        <v>21</v>
      </c>
      <c r="H5432" s="42">
        <v>148400.4</v>
      </c>
      <c r="I5432" s="2"/>
      <c r="J5432" s="44">
        <v>43216</v>
      </c>
      <c r="K5432" s="42">
        <v>0</v>
      </c>
      <c r="L5432" s="42">
        <v>69315.42</v>
      </c>
      <c r="M5432" s="44">
        <v>45016</v>
      </c>
      <c r="N5432" s="42">
        <f>H5432-K5432-L5432</f>
        <v>79084.98</v>
      </c>
      <c r="O5432" s="42">
        <v>0</v>
      </c>
      <c r="P5432" s="45">
        <v>0.13</v>
      </c>
      <c r="Q5432" s="42">
        <v>0</v>
      </c>
      <c r="R5432" s="42">
        <v>0</v>
      </c>
      <c r="S5432" s="42">
        <f>N5432-R5432</f>
        <v>79084.98</v>
      </c>
      <c r="T5432" s="38">
        <v>2505</v>
      </c>
      <c r="U5432" s="14">
        <f>S5432/H5432</f>
        <v>0.53291621855466698</v>
      </c>
      <c r="V5432" s="19"/>
      <c r="W5432" s="19"/>
      <c r="X5432" s="37" t="s">
        <v>3465</v>
      </c>
    </row>
    <row r="5433" spans="1:24" ht="16.5" customHeight="1">
      <c r="A5433" s="38">
        <v>11</v>
      </c>
      <c r="B5433" s="39">
        <v>10800</v>
      </c>
      <c r="C5433" s="38">
        <v>10314436</v>
      </c>
      <c r="D5433" s="40" t="s">
        <v>2462</v>
      </c>
      <c r="E5433" s="38">
        <v>1</v>
      </c>
      <c r="F5433" s="38">
        <v>120</v>
      </c>
      <c r="G5433" s="38" t="s">
        <v>21</v>
      </c>
      <c r="H5433" s="42">
        <v>154218.74</v>
      </c>
      <c r="I5433" s="2"/>
      <c r="J5433" s="44">
        <v>43216</v>
      </c>
      <c r="K5433" s="42">
        <v>0</v>
      </c>
      <c r="L5433" s="42">
        <v>72033.06</v>
      </c>
      <c r="M5433" s="44">
        <v>45016</v>
      </c>
      <c r="N5433" s="42">
        <f>H5433-K5433-L5433</f>
        <v>82185.679999999993</v>
      </c>
      <c r="O5433" s="42">
        <v>0</v>
      </c>
      <c r="P5433" s="45">
        <v>0.13</v>
      </c>
      <c r="Q5433" s="42">
        <v>0</v>
      </c>
      <c r="R5433" s="42">
        <v>0</v>
      </c>
      <c r="S5433" s="42">
        <f>N5433-R5433</f>
        <v>82185.679999999993</v>
      </c>
      <c r="T5433" s="38">
        <v>2505</v>
      </c>
      <c r="U5433" s="14">
        <f>S5433/H5433</f>
        <v>0.53291629798038809</v>
      </c>
      <c r="V5433" s="19"/>
      <c r="W5433" s="19"/>
      <c r="X5433" s="37" t="s">
        <v>3465</v>
      </c>
    </row>
    <row r="5434" spans="1:24" ht="16.5" customHeight="1">
      <c r="A5434" s="38">
        <v>129</v>
      </c>
      <c r="B5434" s="39">
        <v>10800</v>
      </c>
      <c r="C5434" s="38">
        <v>10315934</v>
      </c>
      <c r="D5434" s="40" t="s">
        <v>2691</v>
      </c>
      <c r="E5434" s="38">
        <v>1</v>
      </c>
      <c r="F5434" s="38">
        <v>120</v>
      </c>
      <c r="G5434" s="38" t="s">
        <v>21</v>
      </c>
      <c r="H5434" s="42">
        <v>152245.65</v>
      </c>
      <c r="I5434" s="2"/>
      <c r="J5434" s="44">
        <v>43216</v>
      </c>
      <c r="K5434" s="42">
        <v>0</v>
      </c>
      <c r="L5434" s="42">
        <v>71111.460000000006</v>
      </c>
      <c r="M5434" s="44">
        <v>45016</v>
      </c>
      <c r="N5434" s="42">
        <f>H5434-K5434-L5434</f>
        <v>81134.189999999988</v>
      </c>
      <c r="O5434" s="42">
        <v>0</v>
      </c>
      <c r="P5434" s="45">
        <v>0.13</v>
      </c>
      <c r="Q5434" s="42">
        <v>0</v>
      </c>
      <c r="R5434" s="42">
        <v>0</v>
      </c>
      <c r="S5434" s="42">
        <f>N5434-R5434</f>
        <v>81134.189999999988</v>
      </c>
      <c r="T5434" s="38">
        <v>2505</v>
      </c>
      <c r="U5434" s="14">
        <f>S5434/H5434</f>
        <v>0.53291630992412586</v>
      </c>
      <c r="V5434" s="19"/>
      <c r="W5434" s="19"/>
      <c r="X5434" s="37" t="s">
        <v>3465</v>
      </c>
    </row>
    <row r="5435" spans="1:24" ht="16.5" customHeight="1">
      <c r="A5435" s="38">
        <v>17</v>
      </c>
      <c r="B5435" s="39">
        <v>10800</v>
      </c>
      <c r="C5435" s="38">
        <v>10314524</v>
      </c>
      <c r="D5435" s="40" t="s">
        <v>2583</v>
      </c>
      <c r="E5435" s="38">
        <v>1</v>
      </c>
      <c r="F5435" s="38">
        <v>120</v>
      </c>
      <c r="G5435" s="38" t="s">
        <v>21</v>
      </c>
      <c r="H5435" s="42">
        <v>157778.29999999999</v>
      </c>
      <c r="I5435" s="2"/>
      <c r="J5435" s="44">
        <v>43216</v>
      </c>
      <c r="K5435" s="42">
        <v>0</v>
      </c>
      <c r="L5435" s="42">
        <v>73695.66</v>
      </c>
      <c r="M5435" s="44">
        <v>45016</v>
      </c>
      <c r="N5435" s="42">
        <f>H5435-K5435-L5435</f>
        <v>84082.639999999985</v>
      </c>
      <c r="O5435" s="42">
        <v>0</v>
      </c>
      <c r="P5435" s="45">
        <v>0.13</v>
      </c>
      <c r="Q5435" s="42">
        <v>0</v>
      </c>
      <c r="R5435" s="42">
        <v>0</v>
      </c>
      <c r="S5435" s="42">
        <f>N5435-R5435</f>
        <v>84082.639999999985</v>
      </c>
      <c r="T5435" s="38">
        <v>2505</v>
      </c>
      <c r="U5435" s="14">
        <f>S5435/H5435</f>
        <v>0.53291637696692129</v>
      </c>
      <c r="V5435" s="19"/>
      <c r="W5435" s="19"/>
      <c r="X5435" s="37" t="s">
        <v>3465</v>
      </c>
    </row>
    <row r="5436" spans="1:24" ht="16.5" customHeight="1">
      <c r="A5436" s="38">
        <v>15</v>
      </c>
      <c r="B5436" s="39">
        <v>10800</v>
      </c>
      <c r="C5436" s="38">
        <v>10314488</v>
      </c>
      <c r="D5436" s="40" t="s">
        <v>2522</v>
      </c>
      <c r="E5436" s="38">
        <v>1</v>
      </c>
      <c r="F5436" s="38">
        <v>120</v>
      </c>
      <c r="G5436" s="38" t="s">
        <v>21</v>
      </c>
      <c r="H5436" s="42">
        <v>163423.35999999999</v>
      </c>
      <c r="I5436" s="2"/>
      <c r="J5436" s="44">
        <v>43216</v>
      </c>
      <c r="K5436" s="42">
        <v>0</v>
      </c>
      <c r="L5436" s="42">
        <v>76332.37</v>
      </c>
      <c r="M5436" s="44">
        <v>45016</v>
      </c>
      <c r="N5436" s="42">
        <f>H5436-K5436-L5436</f>
        <v>87090.989999999991</v>
      </c>
      <c r="O5436" s="42">
        <v>0</v>
      </c>
      <c r="P5436" s="45">
        <v>0.13</v>
      </c>
      <c r="Q5436" s="42">
        <v>0</v>
      </c>
      <c r="R5436" s="42">
        <v>0</v>
      </c>
      <c r="S5436" s="42">
        <f>N5436-R5436</f>
        <v>87090.989999999991</v>
      </c>
      <c r="T5436" s="38">
        <v>2505</v>
      </c>
      <c r="U5436" s="14">
        <f>S5436/H5436</f>
        <v>0.53291640803371076</v>
      </c>
      <c r="V5436" s="19"/>
      <c r="W5436" s="19"/>
      <c r="X5436" s="37" t="s">
        <v>3465</v>
      </c>
    </row>
    <row r="5437" spans="1:24" ht="16.5" customHeight="1">
      <c r="A5437" s="38">
        <v>537</v>
      </c>
      <c r="B5437" s="39">
        <v>40712</v>
      </c>
      <c r="C5437" s="38">
        <v>10303848</v>
      </c>
      <c r="D5437" s="40" t="s">
        <v>1755</v>
      </c>
      <c r="E5437" s="38">
        <v>1</v>
      </c>
      <c r="F5437" s="38">
        <v>120</v>
      </c>
      <c r="G5437" s="38" t="s">
        <v>75</v>
      </c>
      <c r="H5437" s="42">
        <v>102271.42</v>
      </c>
      <c r="I5437" s="55"/>
      <c r="J5437" s="44">
        <v>43343</v>
      </c>
      <c r="K5437" s="42">
        <v>0</v>
      </c>
      <c r="L5437" s="42">
        <v>47769.3</v>
      </c>
      <c r="M5437" s="44">
        <v>45138</v>
      </c>
      <c r="N5437" s="42">
        <f>H5437-K5437-L5437</f>
        <v>54502.119999999995</v>
      </c>
      <c r="O5437" s="42">
        <v>0</v>
      </c>
      <c r="P5437" s="45">
        <v>0.13</v>
      </c>
      <c r="Q5437" s="42">
        <v>0</v>
      </c>
      <c r="R5437" s="42">
        <v>0</v>
      </c>
      <c r="S5437" s="42">
        <v>54502.12</v>
      </c>
      <c r="T5437" s="38">
        <v>2506</v>
      </c>
      <c r="U5437" s="14">
        <f>S5437/H5437</f>
        <v>0.53291642963400732</v>
      </c>
      <c r="V5437" s="19"/>
      <c r="W5437" s="19"/>
      <c r="X5437" s="37" t="s">
        <v>3467</v>
      </c>
    </row>
    <row r="5438" spans="1:24" ht="16.5" customHeight="1">
      <c r="A5438" s="38">
        <v>737</v>
      </c>
      <c r="B5438" s="39">
        <v>10800</v>
      </c>
      <c r="C5438" s="38">
        <v>10315992</v>
      </c>
      <c r="D5438" s="40" t="s">
        <v>2742</v>
      </c>
      <c r="E5438" s="38">
        <v>6</v>
      </c>
      <c r="F5438" s="38">
        <v>120</v>
      </c>
      <c r="G5438" s="38" t="s">
        <v>21</v>
      </c>
      <c r="H5438" s="42">
        <v>121794.9</v>
      </c>
      <c r="I5438" s="2"/>
      <c r="J5438" s="44">
        <v>43216</v>
      </c>
      <c r="K5438" s="42">
        <v>0</v>
      </c>
      <c r="L5438" s="42">
        <v>56888.38</v>
      </c>
      <c r="M5438" s="44">
        <v>45016</v>
      </c>
      <c r="N5438" s="42">
        <f>H5438-K5438-L5438</f>
        <v>64906.52</v>
      </c>
      <c r="O5438" s="42">
        <v>0</v>
      </c>
      <c r="P5438" s="45">
        <v>0.13</v>
      </c>
      <c r="Q5438" s="42">
        <v>0</v>
      </c>
      <c r="R5438" s="42">
        <v>0</v>
      </c>
      <c r="S5438" s="42">
        <f>N5438-R5438</f>
        <v>64906.52</v>
      </c>
      <c r="T5438" s="38">
        <v>2505</v>
      </c>
      <c r="U5438" s="14">
        <f>S5438/H5438</f>
        <v>0.5329165671140581</v>
      </c>
      <c r="V5438" s="19"/>
      <c r="W5438" s="19"/>
      <c r="X5438" s="37" t="s">
        <v>3465</v>
      </c>
    </row>
    <row r="5439" spans="1:24" ht="16.5" customHeight="1">
      <c r="A5439" s="38">
        <v>133</v>
      </c>
      <c r="B5439" s="39">
        <v>10800</v>
      </c>
      <c r="C5439" s="38">
        <v>10315974</v>
      </c>
      <c r="D5439" s="40" t="s">
        <v>2695</v>
      </c>
      <c r="E5439" s="38">
        <v>1</v>
      </c>
      <c r="F5439" s="38">
        <v>120</v>
      </c>
      <c r="G5439" s="38" t="s">
        <v>21</v>
      </c>
      <c r="H5439" s="42">
        <v>164169.95000000001</v>
      </c>
      <c r="I5439" s="2"/>
      <c r="J5439" s="44">
        <v>43216</v>
      </c>
      <c r="K5439" s="42">
        <v>0</v>
      </c>
      <c r="L5439" s="42">
        <v>76681.06</v>
      </c>
      <c r="M5439" s="44">
        <v>45016</v>
      </c>
      <c r="N5439" s="42">
        <f>H5439-K5439-L5439</f>
        <v>87488.890000000014</v>
      </c>
      <c r="O5439" s="42">
        <v>0</v>
      </c>
      <c r="P5439" s="45">
        <v>0.13</v>
      </c>
      <c r="Q5439" s="42">
        <v>0</v>
      </c>
      <c r="R5439" s="42">
        <v>0</v>
      </c>
      <c r="S5439" s="42">
        <f>N5439-R5439</f>
        <v>87488.890000000014</v>
      </c>
      <c r="T5439" s="38">
        <v>2505</v>
      </c>
      <c r="U5439" s="14">
        <f>S5439/H5439</f>
        <v>0.53291659039915651</v>
      </c>
      <c r="V5439" s="19"/>
      <c r="W5439" s="19"/>
      <c r="X5439" s="37" t="s">
        <v>3465</v>
      </c>
    </row>
    <row r="5440" spans="1:24" ht="16.5" customHeight="1">
      <c r="A5440" s="38">
        <v>132</v>
      </c>
      <c r="B5440" s="39">
        <v>10800</v>
      </c>
      <c r="C5440" s="38">
        <v>10315959</v>
      </c>
      <c r="D5440" s="40" t="s">
        <v>2694</v>
      </c>
      <c r="E5440" s="38">
        <v>1</v>
      </c>
      <c r="F5440" s="38">
        <v>120</v>
      </c>
      <c r="G5440" s="38" t="s">
        <v>21</v>
      </c>
      <c r="H5440" s="42">
        <v>160775.89000000001</v>
      </c>
      <c r="I5440" s="2"/>
      <c r="J5440" s="44">
        <v>43216</v>
      </c>
      <c r="K5440" s="42">
        <v>0</v>
      </c>
      <c r="L5440" s="42">
        <v>75095.75</v>
      </c>
      <c r="M5440" s="44">
        <v>45016</v>
      </c>
      <c r="N5440" s="42">
        <f>H5440-K5440-L5440</f>
        <v>85680.140000000014</v>
      </c>
      <c r="O5440" s="42">
        <v>0</v>
      </c>
      <c r="P5440" s="45">
        <v>0.13</v>
      </c>
      <c r="Q5440" s="42">
        <v>0</v>
      </c>
      <c r="R5440" s="42">
        <v>0</v>
      </c>
      <c r="S5440" s="42">
        <f>N5440-R5440</f>
        <v>85680.140000000014</v>
      </c>
      <c r="T5440" s="38">
        <v>2505</v>
      </c>
      <c r="U5440" s="14">
        <f>S5440/H5440</f>
        <v>0.53291659589009277</v>
      </c>
      <c r="V5440" s="19"/>
      <c r="W5440" s="19"/>
      <c r="X5440" s="37" t="s">
        <v>3465</v>
      </c>
    </row>
    <row r="5441" spans="1:36" ht="16.5" customHeight="1">
      <c r="A5441" s="38">
        <v>230</v>
      </c>
      <c r="B5441" s="39">
        <v>10800</v>
      </c>
      <c r="C5441" s="38">
        <v>10314491</v>
      </c>
      <c r="D5441" s="40" t="s">
        <v>1201</v>
      </c>
      <c r="E5441" s="38">
        <v>3</v>
      </c>
      <c r="F5441" s="38">
        <v>120</v>
      </c>
      <c r="G5441" s="38" t="s">
        <v>21</v>
      </c>
      <c r="H5441" s="42">
        <v>15000</v>
      </c>
      <c r="I5441" s="2"/>
      <c r="J5441" s="44">
        <v>43216</v>
      </c>
      <c r="K5441" s="42">
        <v>0</v>
      </c>
      <c r="L5441" s="42">
        <v>7006.25</v>
      </c>
      <c r="M5441" s="44">
        <v>45016</v>
      </c>
      <c r="N5441" s="42">
        <f>H5441-K5441-L5441</f>
        <v>7993.75</v>
      </c>
      <c r="O5441" s="42">
        <v>0</v>
      </c>
      <c r="P5441" s="45">
        <v>0.13</v>
      </c>
      <c r="Q5441" s="42">
        <v>0</v>
      </c>
      <c r="R5441" s="42">
        <v>0</v>
      </c>
      <c r="S5441" s="42">
        <f>N5441-R5441</f>
        <v>7993.75</v>
      </c>
      <c r="T5441" s="38">
        <v>2505</v>
      </c>
      <c r="U5441" s="14">
        <f>S5441/H5441</f>
        <v>0.53291666666666671</v>
      </c>
      <c r="V5441" s="19"/>
      <c r="W5441" s="19"/>
      <c r="X5441" s="37" t="s">
        <v>3465</v>
      </c>
    </row>
    <row r="5442" spans="1:36" ht="16.5" customHeight="1">
      <c r="A5442" s="38">
        <v>234</v>
      </c>
      <c r="B5442" s="39">
        <v>10800</v>
      </c>
      <c r="C5442" s="38">
        <v>10314498</v>
      </c>
      <c r="D5442" s="40" t="s">
        <v>1201</v>
      </c>
      <c r="E5442" s="38">
        <v>3</v>
      </c>
      <c r="F5442" s="38">
        <v>120</v>
      </c>
      <c r="G5442" s="38" t="s">
        <v>21</v>
      </c>
      <c r="H5442" s="42">
        <v>15000</v>
      </c>
      <c r="I5442" s="2"/>
      <c r="J5442" s="44">
        <v>43216</v>
      </c>
      <c r="K5442" s="42">
        <v>0</v>
      </c>
      <c r="L5442" s="42">
        <v>7006.25</v>
      </c>
      <c r="M5442" s="44">
        <v>45016</v>
      </c>
      <c r="N5442" s="42">
        <f>H5442-K5442-L5442</f>
        <v>7993.75</v>
      </c>
      <c r="O5442" s="42">
        <v>0</v>
      </c>
      <c r="P5442" s="45">
        <v>0.13</v>
      </c>
      <c r="Q5442" s="42">
        <v>0</v>
      </c>
      <c r="R5442" s="42">
        <v>0</v>
      </c>
      <c r="S5442" s="42">
        <f>N5442-R5442</f>
        <v>7993.75</v>
      </c>
      <c r="T5442" s="38">
        <v>2505</v>
      </c>
      <c r="U5442" s="14">
        <f>S5442/H5442</f>
        <v>0.53291666666666671</v>
      </c>
      <c r="V5442" s="19"/>
      <c r="W5442" s="19"/>
      <c r="X5442" s="37" t="s">
        <v>3465</v>
      </c>
    </row>
    <row r="5443" spans="1:36" ht="16.5" customHeight="1">
      <c r="A5443" s="38">
        <v>237</v>
      </c>
      <c r="B5443" s="39">
        <v>10800</v>
      </c>
      <c r="C5443" s="38">
        <v>10314502</v>
      </c>
      <c r="D5443" s="40" t="s">
        <v>1201</v>
      </c>
      <c r="E5443" s="38">
        <v>3</v>
      </c>
      <c r="F5443" s="38">
        <v>120</v>
      </c>
      <c r="G5443" s="38" t="s">
        <v>21</v>
      </c>
      <c r="H5443" s="42">
        <v>15000</v>
      </c>
      <c r="I5443" s="2"/>
      <c r="J5443" s="44">
        <v>43216</v>
      </c>
      <c r="K5443" s="42">
        <v>0</v>
      </c>
      <c r="L5443" s="42">
        <v>7006.25</v>
      </c>
      <c r="M5443" s="44">
        <v>45016</v>
      </c>
      <c r="N5443" s="42">
        <f>H5443-K5443-L5443</f>
        <v>7993.75</v>
      </c>
      <c r="O5443" s="42">
        <v>0</v>
      </c>
      <c r="P5443" s="45">
        <v>0.13</v>
      </c>
      <c r="Q5443" s="42">
        <v>0</v>
      </c>
      <c r="R5443" s="42">
        <v>0</v>
      </c>
      <c r="S5443" s="42">
        <f>N5443-R5443</f>
        <v>7993.75</v>
      </c>
      <c r="T5443" s="38">
        <v>2505</v>
      </c>
      <c r="U5443" s="14">
        <f>S5443/H5443</f>
        <v>0.53291666666666671</v>
      </c>
      <c r="V5443" s="19"/>
      <c r="W5443" s="19"/>
      <c r="X5443" s="37" t="s">
        <v>3465</v>
      </c>
    </row>
    <row r="5444" spans="1:36" ht="16.5" customHeight="1">
      <c r="A5444" s="38">
        <v>244</v>
      </c>
      <c r="B5444" s="39">
        <v>10800</v>
      </c>
      <c r="C5444" s="38">
        <v>10314512</v>
      </c>
      <c r="D5444" s="40" t="s">
        <v>1201</v>
      </c>
      <c r="E5444" s="38">
        <v>3</v>
      </c>
      <c r="F5444" s="38">
        <v>120</v>
      </c>
      <c r="G5444" s="38" t="s">
        <v>21</v>
      </c>
      <c r="H5444" s="42">
        <v>15000</v>
      </c>
      <c r="I5444" s="2"/>
      <c r="J5444" s="44">
        <v>43216</v>
      </c>
      <c r="K5444" s="42">
        <v>0</v>
      </c>
      <c r="L5444" s="42">
        <v>7006.25</v>
      </c>
      <c r="M5444" s="44">
        <v>45016</v>
      </c>
      <c r="N5444" s="42">
        <f>H5444-K5444-L5444</f>
        <v>7993.75</v>
      </c>
      <c r="O5444" s="42">
        <v>0</v>
      </c>
      <c r="P5444" s="45">
        <v>0.13</v>
      </c>
      <c r="Q5444" s="42">
        <v>0</v>
      </c>
      <c r="R5444" s="42">
        <v>0</v>
      </c>
      <c r="S5444" s="42">
        <f>N5444-R5444</f>
        <v>7993.75</v>
      </c>
      <c r="T5444" s="38">
        <v>2505</v>
      </c>
      <c r="U5444" s="14">
        <f>S5444/H5444</f>
        <v>0.53291666666666671</v>
      </c>
      <c r="V5444" s="19"/>
      <c r="W5444" s="19"/>
      <c r="X5444" s="37" t="s">
        <v>3465</v>
      </c>
    </row>
    <row r="5445" spans="1:36" ht="16.5" customHeight="1">
      <c r="A5445" s="38">
        <v>269</v>
      </c>
      <c r="B5445" s="39">
        <v>10800</v>
      </c>
      <c r="C5445" s="38">
        <v>10314558</v>
      </c>
      <c r="D5445" s="40" t="s">
        <v>1201</v>
      </c>
      <c r="E5445" s="38">
        <v>3</v>
      </c>
      <c r="F5445" s="38">
        <v>120</v>
      </c>
      <c r="G5445" s="38" t="s">
        <v>21</v>
      </c>
      <c r="H5445" s="42">
        <v>15000</v>
      </c>
      <c r="I5445" s="2"/>
      <c r="J5445" s="44">
        <v>43216</v>
      </c>
      <c r="K5445" s="42">
        <v>0</v>
      </c>
      <c r="L5445" s="42">
        <v>7006.25</v>
      </c>
      <c r="M5445" s="44">
        <v>45016</v>
      </c>
      <c r="N5445" s="42">
        <f>H5445-K5445-L5445</f>
        <v>7993.75</v>
      </c>
      <c r="O5445" s="42">
        <v>0</v>
      </c>
      <c r="P5445" s="45">
        <v>0.13</v>
      </c>
      <c r="Q5445" s="42">
        <v>0</v>
      </c>
      <c r="R5445" s="42">
        <v>0</v>
      </c>
      <c r="S5445" s="42">
        <f>N5445-R5445</f>
        <v>7993.75</v>
      </c>
      <c r="T5445" s="38">
        <v>2505</v>
      </c>
      <c r="U5445" s="14">
        <f>S5445/H5445</f>
        <v>0.53291666666666671</v>
      </c>
      <c r="V5445" s="19"/>
      <c r="W5445" s="19"/>
      <c r="X5445" s="37" t="s">
        <v>3465</v>
      </c>
    </row>
    <row r="5446" spans="1:36" ht="16.5" customHeight="1">
      <c r="A5446" s="38">
        <v>272</v>
      </c>
      <c r="B5446" s="39">
        <v>10800</v>
      </c>
      <c r="C5446" s="38">
        <v>10314562</v>
      </c>
      <c r="D5446" s="40" t="s">
        <v>1201</v>
      </c>
      <c r="E5446" s="38">
        <v>3</v>
      </c>
      <c r="F5446" s="38">
        <v>120</v>
      </c>
      <c r="G5446" s="38" t="s">
        <v>21</v>
      </c>
      <c r="H5446" s="42">
        <v>15000</v>
      </c>
      <c r="I5446" s="2"/>
      <c r="J5446" s="44">
        <v>43216</v>
      </c>
      <c r="K5446" s="42">
        <v>0</v>
      </c>
      <c r="L5446" s="42">
        <v>7006.25</v>
      </c>
      <c r="M5446" s="44">
        <v>45016</v>
      </c>
      <c r="N5446" s="42">
        <f>H5446-K5446-L5446</f>
        <v>7993.75</v>
      </c>
      <c r="O5446" s="42">
        <v>0</v>
      </c>
      <c r="P5446" s="45">
        <v>0.13</v>
      </c>
      <c r="Q5446" s="42">
        <v>0</v>
      </c>
      <c r="R5446" s="42">
        <v>0</v>
      </c>
      <c r="S5446" s="42">
        <f>N5446-R5446</f>
        <v>7993.75</v>
      </c>
      <c r="T5446" s="38">
        <v>2505</v>
      </c>
      <c r="U5446" s="14">
        <f>S5446/H5446</f>
        <v>0.53291666666666671</v>
      </c>
      <c r="V5446" s="19"/>
      <c r="W5446" s="19"/>
      <c r="X5446" s="37" t="s">
        <v>3465</v>
      </c>
    </row>
    <row r="5447" spans="1:36" ht="16.5" customHeight="1">
      <c r="A5447" s="38">
        <v>345</v>
      </c>
      <c r="B5447" s="39">
        <v>10800</v>
      </c>
      <c r="C5447" s="38">
        <v>10315060</v>
      </c>
      <c r="D5447" s="40" t="s">
        <v>1201</v>
      </c>
      <c r="E5447" s="38">
        <v>3</v>
      </c>
      <c r="F5447" s="38">
        <v>120</v>
      </c>
      <c r="G5447" s="38" t="s">
        <v>21</v>
      </c>
      <c r="H5447" s="42">
        <v>15000</v>
      </c>
      <c r="I5447" s="2"/>
      <c r="J5447" s="44">
        <v>43216</v>
      </c>
      <c r="K5447" s="42">
        <v>0</v>
      </c>
      <c r="L5447" s="42">
        <v>7006.25</v>
      </c>
      <c r="M5447" s="44">
        <v>45016</v>
      </c>
      <c r="N5447" s="42">
        <f>H5447-K5447-L5447</f>
        <v>7993.75</v>
      </c>
      <c r="O5447" s="42">
        <v>0</v>
      </c>
      <c r="P5447" s="45">
        <v>0.13</v>
      </c>
      <c r="Q5447" s="42">
        <v>0</v>
      </c>
      <c r="R5447" s="42">
        <v>0</v>
      </c>
      <c r="S5447" s="42">
        <f>N5447-R5447</f>
        <v>7993.75</v>
      </c>
      <c r="T5447" s="38">
        <v>2505</v>
      </c>
      <c r="U5447" s="14">
        <f>S5447/H5447</f>
        <v>0.53291666666666671</v>
      </c>
      <c r="V5447" s="19"/>
      <c r="W5447" s="19"/>
      <c r="X5447" s="37" t="s">
        <v>3465</v>
      </c>
    </row>
    <row r="5448" spans="1:36" ht="16.5" customHeight="1">
      <c r="A5448" s="38">
        <v>357</v>
      </c>
      <c r="B5448" s="39">
        <v>10800</v>
      </c>
      <c r="C5448" s="38">
        <v>10315083</v>
      </c>
      <c r="D5448" s="40" t="s">
        <v>1201</v>
      </c>
      <c r="E5448" s="38">
        <v>3</v>
      </c>
      <c r="F5448" s="38">
        <v>120</v>
      </c>
      <c r="G5448" s="38" t="s">
        <v>21</v>
      </c>
      <c r="H5448" s="42">
        <v>15000</v>
      </c>
      <c r="I5448" s="2"/>
      <c r="J5448" s="44">
        <v>43216</v>
      </c>
      <c r="K5448" s="42">
        <v>0</v>
      </c>
      <c r="L5448" s="42">
        <v>7006.25</v>
      </c>
      <c r="M5448" s="44">
        <v>45016</v>
      </c>
      <c r="N5448" s="42">
        <f>H5448-K5448-L5448</f>
        <v>7993.75</v>
      </c>
      <c r="O5448" s="42">
        <v>0</v>
      </c>
      <c r="P5448" s="45">
        <v>0.13</v>
      </c>
      <c r="Q5448" s="42">
        <v>0</v>
      </c>
      <c r="R5448" s="42">
        <v>0</v>
      </c>
      <c r="S5448" s="42">
        <f>N5448-R5448</f>
        <v>7993.75</v>
      </c>
      <c r="T5448" s="38">
        <v>2505</v>
      </c>
      <c r="U5448" s="14">
        <f>S5448/H5448</f>
        <v>0.53291666666666671</v>
      </c>
      <c r="V5448" s="19"/>
      <c r="W5448" s="19"/>
      <c r="X5448" s="37" t="s">
        <v>3465</v>
      </c>
    </row>
    <row r="5449" spans="1:36" ht="16.5" customHeight="1">
      <c r="A5449" s="38">
        <v>361</v>
      </c>
      <c r="B5449" s="39">
        <v>10800</v>
      </c>
      <c r="C5449" s="38">
        <v>10315090</v>
      </c>
      <c r="D5449" s="40" t="s">
        <v>1201</v>
      </c>
      <c r="E5449" s="38">
        <v>3</v>
      </c>
      <c r="F5449" s="38">
        <v>120</v>
      </c>
      <c r="G5449" s="38" t="s">
        <v>21</v>
      </c>
      <c r="H5449" s="42">
        <v>15000</v>
      </c>
      <c r="I5449" s="2"/>
      <c r="J5449" s="44">
        <v>43216</v>
      </c>
      <c r="K5449" s="42">
        <v>0</v>
      </c>
      <c r="L5449" s="42">
        <v>7006.25</v>
      </c>
      <c r="M5449" s="44">
        <v>45016</v>
      </c>
      <c r="N5449" s="42">
        <f>H5449-K5449-L5449</f>
        <v>7993.75</v>
      </c>
      <c r="O5449" s="42">
        <v>0</v>
      </c>
      <c r="P5449" s="45">
        <v>0.13</v>
      </c>
      <c r="Q5449" s="42">
        <v>0</v>
      </c>
      <c r="R5449" s="42">
        <v>0</v>
      </c>
      <c r="S5449" s="42">
        <f>N5449-R5449</f>
        <v>7993.75</v>
      </c>
      <c r="T5449" s="38">
        <v>2505</v>
      </c>
      <c r="U5449" s="14">
        <f>S5449/H5449</f>
        <v>0.53291666666666671</v>
      </c>
      <c r="V5449" s="19"/>
      <c r="W5449" s="19"/>
      <c r="X5449" s="37" t="s">
        <v>3465</v>
      </c>
    </row>
    <row r="5450" spans="1:36" ht="16.5" customHeight="1">
      <c r="A5450" s="38">
        <v>374</v>
      </c>
      <c r="B5450" s="39">
        <v>10800</v>
      </c>
      <c r="C5450" s="38">
        <v>10315206</v>
      </c>
      <c r="D5450" s="40" t="s">
        <v>1201</v>
      </c>
      <c r="E5450" s="38">
        <v>3</v>
      </c>
      <c r="F5450" s="38">
        <v>120</v>
      </c>
      <c r="G5450" s="38" t="s">
        <v>21</v>
      </c>
      <c r="H5450" s="42">
        <v>15000</v>
      </c>
      <c r="I5450" s="2"/>
      <c r="J5450" s="44">
        <v>43216</v>
      </c>
      <c r="K5450" s="42">
        <v>0</v>
      </c>
      <c r="L5450" s="42">
        <v>7006.25</v>
      </c>
      <c r="M5450" s="44">
        <v>45016</v>
      </c>
      <c r="N5450" s="42">
        <f>H5450-K5450-L5450</f>
        <v>7993.75</v>
      </c>
      <c r="O5450" s="42">
        <v>0</v>
      </c>
      <c r="P5450" s="45">
        <v>0.13</v>
      </c>
      <c r="Q5450" s="42">
        <v>0</v>
      </c>
      <c r="R5450" s="42">
        <v>0</v>
      </c>
      <c r="S5450" s="42">
        <f>N5450-R5450</f>
        <v>7993.75</v>
      </c>
      <c r="T5450" s="38">
        <v>2505</v>
      </c>
      <c r="U5450" s="14">
        <f>S5450/H5450</f>
        <v>0.53291666666666671</v>
      </c>
      <c r="V5450" s="19"/>
      <c r="W5450" s="19"/>
      <c r="X5450" s="37" t="s">
        <v>3465</v>
      </c>
    </row>
    <row r="5451" spans="1:36" ht="16.5" customHeight="1">
      <c r="A5451" s="38">
        <v>385</v>
      </c>
      <c r="B5451" s="39">
        <v>10800</v>
      </c>
      <c r="C5451" s="38">
        <v>10315233</v>
      </c>
      <c r="D5451" s="40" t="s">
        <v>1201</v>
      </c>
      <c r="E5451" s="38">
        <v>3</v>
      </c>
      <c r="F5451" s="38">
        <v>120</v>
      </c>
      <c r="G5451" s="38" t="s">
        <v>21</v>
      </c>
      <c r="H5451" s="42">
        <v>15000</v>
      </c>
      <c r="I5451" s="2"/>
      <c r="J5451" s="44">
        <v>43216</v>
      </c>
      <c r="K5451" s="42">
        <v>0</v>
      </c>
      <c r="L5451" s="42">
        <v>7006.25</v>
      </c>
      <c r="M5451" s="44">
        <v>45016</v>
      </c>
      <c r="N5451" s="42">
        <f>H5451-K5451-L5451</f>
        <v>7993.75</v>
      </c>
      <c r="O5451" s="42">
        <v>0</v>
      </c>
      <c r="P5451" s="45">
        <v>0.13</v>
      </c>
      <c r="Q5451" s="42">
        <v>0</v>
      </c>
      <c r="R5451" s="42">
        <v>0</v>
      </c>
      <c r="S5451" s="42">
        <f>N5451-R5451</f>
        <v>7993.75</v>
      </c>
      <c r="T5451" s="38">
        <v>2505</v>
      </c>
      <c r="U5451" s="14">
        <f>S5451/H5451</f>
        <v>0.53291666666666671</v>
      </c>
      <c r="V5451" s="19"/>
      <c r="W5451" s="19"/>
      <c r="X5451" s="37" t="s">
        <v>3465</v>
      </c>
    </row>
    <row r="5452" spans="1:36" ht="16.5" customHeight="1">
      <c r="A5452" s="38">
        <v>574</v>
      </c>
      <c r="B5452" s="39">
        <v>10800</v>
      </c>
      <c r="C5452" s="38">
        <v>10315611</v>
      </c>
      <c r="D5452" s="40" t="s">
        <v>1201</v>
      </c>
      <c r="E5452" s="38">
        <v>3</v>
      </c>
      <c r="F5452" s="38">
        <v>120</v>
      </c>
      <c r="G5452" s="38" t="s">
        <v>21</v>
      </c>
      <c r="H5452" s="42">
        <v>15000</v>
      </c>
      <c r="I5452" s="2"/>
      <c r="J5452" s="44">
        <v>43216</v>
      </c>
      <c r="K5452" s="42">
        <v>0</v>
      </c>
      <c r="L5452" s="42">
        <v>7006.25</v>
      </c>
      <c r="M5452" s="44">
        <v>45016</v>
      </c>
      <c r="N5452" s="42">
        <f>H5452-K5452-L5452</f>
        <v>7993.75</v>
      </c>
      <c r="O5452" s="42">
        <v>0</v>
      </c>
      <c r="P5452" s="45">
        <v>0.13</v>
      </c>
      <c r="Q5452" s="42">
        <v>0</v>
      </c>
      <c r="R5452" s="42">
        <v>0</v>
      </c>
      <c r="S5452" s="42">
        <f>N5452-R5452</f>
        <v>7993.75</v>
      </c>
      <c r="T5452" s="38">
        <v>2505</v>
      </c>
      <c r="U5452" s="14">
        <f>S5452/H5452</f>
        <v>0.53291666666666671</v>
      </c>
      <c r="V5452" s="19"/>
      <c r="W5452" s="19"/>
      <c r="X5452" s="37" t="s">
        <v>3465</v>
      </c>
    </row>
    <row r="5453" spans="1:36" ht="16.5" customHeight="1">
      <c r="A5453" s="38">
        <v>714</v>
      </c>
      <c r="B5453" s="39">
        <v>10800</v>
      </c>
      <c r="C5453" s="38">
        <v>10315930</v>
      </c>
      <c r="D5453" s="40" t="s">
        <v>1201</v>
      </c>
      <c r="E5453" s="38">
        <v>3</v>
      </c>
      <c r="F5453" s="38">
        <v>120</v>
      </c>
      <c r="G5453" s="38" t="s">
        <v>21</v>
      </c>
      <c r="H5453" s="42">
        <v>15000</v>
      </c>
      <c r="I5453" s="2"/>
      <c r="J5453" s="44">
        <v>43216</v>
      </c>
      <c r="K5453" s="42">
        <v>0</v>
      </c>
      <c r="L5453" s="42">
        <v>7006.25</v>
      </c>
      <c r="M5453" s="44">
        <v>45016</v>
      </c>
      <c r="N5453" s="42">
        <f>H5453-K5453-L5453</f>
        <v>7993.75</v>
      </c>
      <c r="O5453" s="42">
        <v>0</v>
      </c>
      <c r="P5453" s="45">
        <v>0.13</v>
      </c>
      <c r="Q5453" s="42">
        <v>0</v>
      </c>
      <c r="R5453" s="42">
        <v>0</v>
      </c>
      <c r="S5453" s="42">
        <f>N5453-R5453</f>
        <v>7993.75</v>
      </c>
      <c r="T5453" s="38">
        <v>2505</v>
      </c>
      <c r="U5453" s="14">
        <f>S5453/H5453</f>
        <v>0.53291666666666671</v>
      </c>
      <c r="V5453" s="19"/>
      <c r="W5453" s="19"/>
      <c r="X5453" s="37" t="s">
        <v>3465</v>
      </c>
    </row>
    <row r="5454" spans="1:36" ht="16.5" customHeight="1">
      <c r="A5454" s="38">
        <v>718</v>
      </c>
      <c r="B5454" s="39">
        <v>10800</v>
      </c>
      <c r="C5454" s="38">
        <v>10315938</v>
      </c>
      <c r="D5454" s="40" t="s">
        <v>1201</v>
      </c>
      <c r="E5454" s="38">
        <v>6</v>
      </c>
      <c r="F5454" s="38">
        <v>120</v>
      </c>
      <c r="G5454" s="38" t="s">
        <v>21</v>
      </c>
      <c r="H5454" s="42">
        <v>30000</v>
      </c>
      <c r="I5454" s="2"/>
      <c r="J5454" s="44">
        <v>43216</v>
      </c>
      <c r="K5454" s="42">
        <v>0</v>
      </c>
      <c r="L5454" s="42">
        <v>14012.5</v>
      </c>
      <c r="M5454" s="44">
        <v>45016</v>
      </c>
      <c r="N5454" s="42">
        <f>H5454-K5454-L5454</f>
        <v>15987.5</v>
      </c>
      <c r="O5454" s="42">
        <v>0</v>
      </c>
      <c r="P5454" s="45">
        <v>0.13</v>
      </c>
      <c r="Q5454" s="42">
        <v>0</v>
      </c>
      <c r="R5454" s="42">
        <v>0</v>
      </c>
      <c r="S5454" s="42">
        <f>N5454-R5454</f>
        <v>15987.5</v>
      </c>
      <c r="T5454" s="38">
        <v>2505</v>
      </c>
      <c r="U5454" s="14">
        <f>S5454/H5454</f>
        <v>0.53291666666666671</v>
      </c>
      <c r="V5454" s="19"/>
      <c r="W5454" s="19"/>
      <c r="X5454" s="37" t="s">
        <v>3465</v>
      </c>
    </row>
    <row r="5455" spans="1:36" ht="16.5" customHeight="1">
      <c r="A5455" s="38">
        <v>130</v>
      </c>
      <c r="B5455" s="39">
        <v>10800</v>
      </c>
      <c r="C5455" s="38">
        <v>10315935</v>
      </c>
      <c r="D5455" s="40" t="s">
        <v>2692</v>
      </c>
      <c r="E5455" s="38">
        <v>1</v>
      </c>
      <c r="F5455" s="38">
        <v>120</v>
      </c>
      <c r="G5455" s="38" t="s">
        <v>21</v>
      </c>
      <c r="H5455" s="42">
        <v>159285.44</v>
      </c>
      <c r="I5455" s="2"/>
      <c r="J5455" s="44">
        <v>43216</v>
      </c>
      <c r="K5455" s="42">
        <v>0</v>
      </c>
      <c r="L5455" s="42">
        <v>74399.570000000007</v>
      </c>
      <c r="M5455" s="44">
        <v>45016</v>
      </c>
      <c r="N5455" s="42">
        <f>H5455-K5455-L5455</f>
        <v>84885.87</v>
      </c>
      <c r="O5455" s="42">
        <v>0</v>
      </c>
      <c r="P5455" s="45">
        <v>0.13</v>
      </c>
      <c r="Q5455" s="42">
        <v>0</v>
      </c>
      <c r="R5455" s="42">
        <v>0</v>
      </c>
      <c r="S5455" s="42">
        <f>N5455-R5455</f>
        <v>84885.87</v>
      </c>
      <c r="T5455" s="38">
        <v>2505</v>
      </c>
      <c r="U5455" s="14">
        <f>S5455/H5455</f>
        <v>0.53291669345296089</v>
      </c>
      <c r="V5455" s="19"/>
      <c r="W5455" s="19"/>
      <c r="X5455" s="37" t="s">
        <v>3465</v>
      </c>
    </row>
    <row r="5456" spans="1:36" ht="16.5" customHeight="1">
      <c r="A5456" s="38">
        <v>1</v>
      </c>
      <c r="B5456" s="39">
        <v>40708</v>
      </c>
      <c r="C5456" s="38">
        <v>10278722</v>
      </c>
      <c r="D5456" s="40" t="s">
        <v>2903</v>
      </c>
      <c r="E5456" s="46">
        <v>1.265001E-2</v>
      </c>
      <c r="F5456" s="38">
        <v>120</v>
      </c>
      <c r="G5456" s="38" t="s">
        <v>262</v>
      </c>
      <c r="H5456" s="42">
        <v>10133.61</v>
      </c>
      <c r="I5456" s="2"/>
      <c r="J5456" s="44">
        <v>43158</v>
      </c>
      <c r="K5456" s="42">
        <v>0</v>
      </c>
      <c r="L5456" s="42">
        <v>4733.24</v>
      </c>
      <c r="M5456" s="44">
        <v>44957</v>
      </c>
      <c r="N5456" s="42">
        <f>H5456-K5456-L5456</f>
        <v>5400.3700000000008</v>
      </c>
      <c r="O5456" s="42">
        <v>0</v>
      </c>
      <c r="P5456" s="45">
        <v>0.13</v>
      </c>
      <c r="Q5456" s="42">
        <v>0</v>
      </c>
      <c r="R5456" s="42">
        <v>0</v>
      </c>
      <c r="S5456" s="42">
        <f>N5456-R5456</f>
        <v>5400.3700000000008</v>
      </c>
      <c r="T5456" s="38">
        <v>5000</v>
      </c>
      <c r="U5456" s="14">
        <f>S5456/H5456</f>
        <v>0.53291669997167845</v>
      </c>
      <c r="V5456" s="19"/>
      <c r="W5456" s="19"/>
      <c r="X5456" s="37" t="s">
        <v>3467</v>
      </c>
      <c r="Y5456" s="20"/>
      <c r="Z5456" s="20"/>
      <c r="AA5456" s="20"/>
      <c r="AB5456" s="20"/>
      <c r="AC5456" s="20"/>
      <c r="AD5456" s="20"/>
      <c r="AE5456" s="20"/>
      <c r="AF5456" s="20"/>
      <c r="AG5456" s="20"/>
      <c r="AH5456" s="20"/>
      <c r="AI5456" s="20"/>
      <c r="AJ5456" s="20"/>
    </row>
    <row r="5457" spans="1:37" ht="16.5" customHeight="1">
      <c r="A5457" s="38">
        <v>73</v>
      </c>
      <c r="B5457" s="39">
        <v>10800</v>
      </c>
      <c r="C5457" s="38">
        <v>10315195</v>
      </c>
      <c r="D5457" s="40" t="s">
        <v>2635</v>
      </c>
      <c r="E5457" s="38">
        <v>1</v>
      </c>
      <c r="F5457" s="38">
        <v>120</v>
      </c>
      <c r="G5457" s="38" t="s">
        <v>21</v>
      </c>
      <c r="H5457" s="42">
        <v>147839.95000000001</v>
      </c>
      <c r="I5457" s="2"/>
      <c r="J5457" s="44">
        <v>43216</v>
      </c>
      <c r="K5457" s="42">
        <v>0</v>
      </c>
      <c r="L5457" s="42">
        <v>69053.570000000007</v>
      </c>
      <c r="M5457" s="44">
        <v>45016</v>
      </c>
      <c r="N5457" s="42">
        <f>H5457-K5457-L5457</f>
        <v>78786.38</v>
      </c>
      <c r="O5457" s="42">
        <v>0</v>
      </c>
      <c r="P5457" s="45">
        <v>0.13</v>
      </c>
      <c r="Q5457" s="42">
        <v>0</v>
      </c>
      <c r="R5457" s="42">
        <v>0</v>
      </c>
      <c r="S5457" s="42">
        <f>N5457-R5457</f>
        <v>78786.38</v>
      </c>
      <c r="T5457" s="38">
        <v>2505</v>
      </c>
      <c r="U5457" s="14">
        <f>S5457/H5457</f>
        <v>0.53291671161955889</v>
      </c>
      <c r="V5457" s="19"/>
      <c r="W5457" s="19"/>
      <c r="X5457" s="37" t="s">
        <v>3465</v>
      </c>
    </row>
    <row r="5458" spans="1:37" ht="16.5" customHeight="1">
      <c r="A5458" s="38">
        <v>18</v>
      </c>
      <c r="B5458" s="39">
        <v>10800</v>
      </c>
      <c r="C5458" s="38">
        <v>10314548</v>
      </c>
      <c r="D5458" s="40" t="s">
        <v>2584</v>
      </c>
      <c r="E5458" s="38">
        <v>1</v>
      </c>
      <c r="F5458" s="38">
        <v>120</v>
      </c>
      <c r="G5458" s="38" t="s">
        <v>21</v>
      </c>
      <c r="H5458" s="42">
        <v>166263.19</v>
      </c>
      <c r="I5458" s="2"/>
      <c r="J5458" s="44">
        <v>43216</v>
      </c>
      <c r="K5458" s="42">
        <v>0</v>
      </c>
      <c r="L5458" s="42">
        <v>77658.75</v>
      </c>
      <c r="M5458" s="44">
        <v>45016</v>
      </c>
      <c r="N5458" s="42">
        <f>H5458-K5458-L5458</f>
        <v>88604.44</v>
      </c>
      <c r="O5458" s="42">
        <v>0</v>
      </c>
      <c r="P5458" s="45">
        <v>0.13</v>
      </c>
      <c r="Q5458" s="42">
        <v>0</v>
      </c>
      <c r="R5458" s="42">
        <v>0</v>
      </c>
      <c r="S5458" s="42">
        <f>N5458-R5458</f>
        <v>88604.44</v>
      </c>
      <c r="T5458" s="38">
        <v>2505</v>
      </c>
      <c r="U5458" s="14">
        <f>S5458/H5458</f>
        <v>0.53291675686001216</v>
      </c>
      <c r="V5458" s="19"/>
      <c r="W5458" s="19"/>
      <c r="X5458" s="37" t="s">
        <v>3465</v>
      </c>
    </row>
    <row r="5459" spans="1:37" ht="16.5" customHeight="1">
      <c r="A5459" s="38">
        <v>19</v>
      </c>
      <c r="B5459" s="39">
        <v>10800</v>
      </c>
      <c r="C5459" s="38">
        <v>10314549</v>
      </c>
      <c r="D5459" s="40" t="s">
        <v>2585</v>
      </c>
      <c r="E5459" s="38">
        <v>1</v>
      </c>
      <c r="F5459" s="38">
        <v>120</v>
      </c>
      <c r="G5459" s="38" t="s">
        <v>21</v>
      </c>
      <c r="H5459" s="42">
        <v>148088.95000000001</v>
      </c>
      <c r="I5459" s="2"/>
      <c r="J5459" s="44">
        <v>43216</v>
      </c>
      <c r="K5459" s="42">
        <v>0</v>
      </c>
      <c r="L5459" s="42">
        <v>69169.850000000006</v>
      </c>
      <c r="M5459" s="44">
        <v>45016</v>
      </c>
      <c r="N5459" s="42">
        <f>H5459-K5459-L5459</f>
        <v>78919.100000000006</v>
      </c>
      <c r="O5459" s="42">
        <v>0</v>
      </c>
      <c r="P5459" s="45">
        <v>0.13</v>
      </c>
      <c r="Q5459" s="42">
        <v>0</v>
      </c>
      <c r="R5459" s="42">
        <v>0</v>
      </c>
      <c r="S5459" s="42">
        <f>N5459-R5459</f>
        <v>78919.100000000006</v>
      </c>
      <c r="T5459" s="38">
        <v>2505</v>
      </c>
      <c r="U5459" s="14">
        <f>S5459/H5459</f>
        <v>0.53291687192055859</v>
      </c>
      <c r="V5459" s="19"/>
      <c r="W5459" s="19"/>
      <c r="X5459" s="37" t="s">
        <v>3465</v>
      </c>
    </row>
    <row r="5460" spans="1:37" ht="16.5" customHeight="1">
      <c r="A5460" s="38">
        <v>20</v>
      </c>
      <c r="B5460" s="39">
        <v>10800</v>
      </c>
      <c r="C5460" s="38">
        <v>10314550</v>
      </c>
      <c r="D5460" s="40" t="s">
        <v>2586</v>
      </c>
      <c r="E5460" s="38">
        <v>1</v>
      </c>
      <c r="F5460" s="38">
        <v>120</v>
      </c>
      <c r="G5460" s="38" t="s">
        <v>21</v>
      </c>
      <c r="H5460" s="42">
        <v>148088.95000000001</v>
      </c>
      <c r="I5460" s="2"/>
      <c r="J5460" s="44">
        <v>43216</v>
      </c>
      <c r="K5460" s="42">
        <v>0</v>
      </c>
      <c r="L5460" s="42">
        <v>69169.850000000006</v>
      </c>
      <c r="M5460" s="44">
        <v>45016</v>
      </c>
      <c r="N5460" s="42">
        <f>H5460-K5460-L5460</f>
        <v>78919.100000000006</v>
      </c>
      <c r="O5460" s="42">
        <v>0</v>
      </c>
      <c r="P5460" s="45">
        <v>0.13</v>
      </c>
      <c r="Q5460" s="42">
        <v>0</v>
      </c>
      <c r="R5460" s="42">
        <v>0</v>
      </c>
      <c r="S5460" s="42">
        <f>N5460-R5460</f>
        <v>78919.100000000006</v>
      </c>
      <c r="T5460" s="38">
        <v>2505</v>
      </c>
      <c r="U5460" s="14">
        <f>S5460/H5460</f>
        <v>0.53291687192055859</v>
      </c>
      <c r="V5460" s="19"/>
      <c r="W5460" s="19"/>
      <c r="X5460" s="37" t="s">
        <v>3465</v>
      </c>
    </row>
    <row r="5461" spans="1:37" ht="16.5" customHeight="1">
      <c r="A5461" s="38">
        <v>81</v>
      </c>
      <c r="B5461" s="39">
        <v>10800</v>
      </c>
      <c r="C5461" s="38">
        <v>10315231</v>
      </c>
      <c r="D5461" s="40" t="s">
        <v>2643</v>
      </c>
      <c r="E5461" s="38">
        <v>1</v>
      </c>
      <c r="F5461" s="38">
        <v>120</v>
      </c>
      <c r="G5461" s="38" t="s">
        <v>21</v>
      </c>
      <c r="H5461" s="42">
        <v>161455.65</v>
      </c>
      <c r="I5461" s="2"/>
      <c r="J5461" s="44">
        <v>43216</v>
      </c>
      <c r="K5461" s="42">
        <v>0</v>
      </c>
      <c r="L5461" s="42">
        <v>75413.210000000006</v>
      </c>
      <c r="M5461" s="44">
        <v>45016</v>
      </c>
      <c r="N5461" s="42">
        <f>H5461-K5461-L5461</f>
        <v>86042.439999999988</v>
      </c>
      <c r="O5461" s="42">
        <v>0</v>
      </c>
      <c r="P5461" s="45">
        <v>0.13</v>
      </c>
      <c r="Q5461" s="42">
        <v>0</v>
      </c>
      <c r="R5461" s="42">
        <v>0</v>
      </c>
      <c r="S5461" s="42">
        <f>N5461-R5461</f>
        <v>86042.439999999988</v>
      </c>
      <c r="T5461" s="38">
        <v>2505</v>
      </c>
      <c r="U5461" s="14">
        <f>S5461/H5461</f>
        <v>0.53291687221846984</v>
      </c>
      <c r="V5461" s="19"/>
      <c r="W5461" s="19"/>
      <c r="X5461" s="37" t="s">
        <v>3465</v>
      </c>
    </row>
    <row r="5462" spans="1:37" ht="16.5" customHeight="1">
      <c r="A5462" s="38">
        <v>44</v>
      </c>
      <c r="B5462" s="39">
        <v>10800</v>
      </c>
      <c r="C5462" s="38">
        <v>10315057</v>
      </c>
      <c r="D5462" s="40" t="s">
        <v>2607</v>
      </c>
      <c r="E5462" s="38">
        <v>1</v>
      </c>
      <c r="F5462" s="38">
        <v>120</v>
      </c>
      <c r="G5462" s="38" t="s">
        <v>21</v>
      </c>
      <c r="H5462" s="42">
        <v>145928.95000000001</v>
      </c>
      <c r="I5462" s="2"/>
      <c r="J5462" s="44">
        <v>43216</v>
      </c>
      <c r="K5462" s="42">
        <v>0</v>
      </c>
      <c r="L5462" s="42">
        <v>68160.95</v>
      </c>
      <c r="M5462" s="44">
        <v>45016</v>
      </c>
      <c r="N5462" s="42">
        <f>H5462-K5462-L5462</f>
        <v>77768.000000000015</v>
      </c>
      <c r="O5462" s="42">
        <v>0</v>
      </c>
      <c r="P5462" s="45">
        <v>0.13</v>
      </c>
      <c r="Q5462" s="42">
        <v>0</v>
      </c>
      <c r="R5462" s="42">
        <v>0</v>
      </c>
      <c r="S5462" s="42">
        <f>N5462-R5462</f>
        <v>77768.000000000015</v>
      </c>
      <c r="T5462" s="38">
        <v>2505</v>
      </c>
      <c r="U5462" s="14">
        <f>S5462/H5462</f>
        <v>0.53291687495867002</v>
      </c>
      <c r="V5462" s="19"/>
      <c r="W5462" s="19"/>
      <c r="X5462" s="37" t="s">
        <v>3465</v>
      </c>
    </row>
    <row r="5463" spans="1:37" ht="16.5" customHeight="1">
      <c r="A5463" s="38">
        <v>93</v>
      </c>
      <c r="B5463" s="39">
        <v>10800</v>
      </c>
      <c r="C5463" s="38">
        <v>10315578</v>
      </c>
      <c r="D5463" s="40" t="s">
        <v>2655</v>
      </c>
      <c r="E5463" s="38">
        <v>1</v>
      </c>
      <c r="F5463" s="38">
        <v>120</v>
      </c>
      <c r="G5463" s="38" t="s">
        <v>21</v>
      </c>
      <c r="H5463" s="42">
        <v>155107.06</v>
      </c>
      <c r="I5463" s="2"/>
      <c r="J5463" s="44">
        <v>43216</v>
      </c>
      <c r="K5463" s="42">
        <v>0</v>
      </c>
      <c r="L5463" s="42">
        <v>72447.89</v>
      </c>
      <c r="M5463" s="44">
        <v>45016</v>
      </c>
      <c r="N5463" s="42">
        <f>H5463-K5463-L5463</f>
        <v>82659.17</v>
      </c>
      <c r="O5463" s="42">
        <v>0</v>
      </c>
      <c r="P5463" s="45">
        <v>0.13</v>
      </c>
      <c r="Q5463" s="42">
        <v>0</v>
      </c>
      <c r="R5463" s="42">
        <v>0</v>
      </c>
      <c r="S5463" s="42">
        <f>N5463-R5463</f>
        <v>82659.17</v>
      </c>
      <c r="T5463" s="38">
        <v>2505</v>
      </c>
      <c r="U5463" s="14">
        <f>S5463/H5463</f>
        <v>0.53291687689780209</v>
      </c>
      <c r="V5463" s="19"/>
      <c r="W5463" s="19"/>
      <c r="X5463" s="37" t="s">
        <v>3465</v>
      </c>
    </row>
    <row r="5464" spans="1:37" ht="16.5" customHeight="1">
      <c r="A5464" s="38">
        <v>14</v>
      </c>
      <c r="B5464" s="39">
        <v>10800</v>
      </c>
      <c r="C5464" s="38">
        <v>10314467</v>
      </c>
      <c r="D5464" s="40" t="s">
        <v>2521</v>
      </c>
      <c r="E5464" s="38">
        <v>1</v>
      </c>
      <c r="F5464" s="38">
        <v>120</v>
      </c>
      <c r="G5464" s="38" t="s">
        <v>21</v>
      </c>
      <c r="H5464" s="42">
        <v>163529.85</v>
      </c>
      <c r="I5464" s="2"/>
      <c r="J5464" s="44">
        <v>43216</v>
      </c>
      <c r="K5464" s="42">
        <v>0</v>
      </c>
      <c r="L5464" s="42">
        <v>76382.009999999995</v>
      </c>
      <c r="M5464" s="44">
        <v>45016</v>
      </c>
      <c r="N5464" s="42">
        <f>H5464-K5464-L5464</f>
        <v>87147.840000000011</v>
      </c>
      <c r="O5464" s="42">
        <v>0</v>
      </c>
      <c r="P5464" s="45">
        <v>0.13</v>
      </c>
      <c r="Q5464" s="42">
        <v>0</v>
      </c>
      <c r="R5464" s="42">
        <v>0</v>
      </c>
      <c r="S5464" s="42">
        <f>N5464-R5464</f>
        <v>87147.840000000011</v>
      </c>
      <c r="T5464" s="38">
        <v>2505</v>
      </c>
      <c r="U5464" s="14">
        <f>S5464/H5464</f>
        <v>0.53291701790223622</v>
      </c>
      <c r="V5464" s="19"/>
      <c r="W5464" s="19"/>
      <c r="X5464" s="37" t="s">
        <v>3465</v>
      </c>
    </row>
    <row r="5465" spans="1:37" ht="16.5" customHeight="1">
      <c r="A5465" s="38">
        <v>13</v>
      </c>
      <c r="B5465" s="39">
        <v>10800</v>
      </c>
      <c r="C5465" s="38">
        <v>10314462</v>
      </c>
      <c r="D5465" s="40" t="s">
        <v>2520</v>
      </c>
      <c r="E5465" s="38">
        <v>1</v>
      </c>
      <c r="F5465" s="38">
        <v>120</v>
      </c>
      <c r="G5465" s="38" t="s">
        <v>21</v>
      </c>
      <c r="H5465" s="42">
        <v>165550.93</v>
      </c>
      <c r="I5465" s="2"/>
      <c r="J5465" s="44">
        <v>43216</v>
      </c>
      <c r="K5465" s="42">
        <v>0</v>
      </c>
      <c r="L5465" s="42">
        <v>77326.02</v>
      </c>
      <c r="M5465" s="44">
        <v>45016</v>
      </c>
      <c r="N5465" s="42">
        <f>H5465-K5465-L5465</f>
        <v>88224.909999999989</v>
      </c>
      <c r="O5465" s="42">
        <v>0</v>
      </c>
      <c r="P5465" s="45">
        <v>0.13</v>
      </c>
      <c r="Q5465" s="42">
        <v>0</v>
      </c>
      <c r="R5465" s="42">
        <v>0</v>
      </c>
      <c r="S5465" s="42">
        <f>N5465-R5465</f>
        <v>88224.909999999989</v>
      </c>
      <c r="T5465" s="38">
        <v>2505</v>
      </c>
      <c r="U5465" s="14">
        <f>S5465/H5465</f>
        <v>0.53291703042682992</v>
      </c>
      <c r="V5465" s="19"/>
      <c r="W5465" s="19"/>
      <c r="X5465" s="37" t="s">
        <v>3465</v>
      </c>
    </row>
    <row r="5466" spans="1:37" ht="16.5" customHeight="1">
      <c r="A5466" s="38">
        <v>46</v>
      </c>
      <c r="B5466" s="39">
        <v>10800</v>
      </c>
      <c r="C5466" s="38">
        <v>10315071</v>
      </c>
      <c r="D5466" s="40" t="s">
        <v>2609</v>
      </c>
      <c r="E5466" s="38">
        <v>1</v>
      </c>
      <c r="F5466" s="38">
        <v>120</v>
      </c>
      <c r="G5466" s="38" t="s">
        <v>21</v>
      </c>
      <c r="H5466" s="42">
        <v>159285.72</v>
      </c>
      <c r="I5466" s="2"/>
      <c r="J5466" s="44">
        <v>43216</v>
      </c>
      <c r="K5466" s="42">
        <v>0</v>
      </c>
      <c r="L5466" s="42">
        <v>74399.64</v>
      </c>
      <c r="M5466" s="44">
        <v>45016</v>
      </c>
      <c r="N5466" s="42">
        <f>H5466-K5466-L5466</f>
        <v>84886.080000000002</v>
      </c>
      <c r="O5466" s="42">
        <v>0</v>
      </c>
      <c r="P5466" s="45">
        <v>0.13</v>
      </c>
      <c r="Q5466" s="42">
        <v>0</v>
      </c>
      <c r="R5466" s="42">
        <v>0</v>
      </c>
      <c r="S5466" s="42">
        <f>N5466-R5466</f>
        <v>84886.080000000002</v>
      </c>
      <c r="T5466" s="38">
        <v>2505</v>
      </c>
      <c r="U5466" s="14">
        <f>S5466/H5466</f>
        <v>0.53291707505230224</v>
      </c>
      <c r="V5466" s="19"/>
      <c r="W5466" s="19"/>
      <c r="X5466" s="37" t="s">
        <v>3465</v>
      </c>
    </row>
    <row r="5467" spans="1:37" ht="16.5" customHeight="1">
      <c r="A5467" s="38">
        <v>76</v>
      </c>
      <c r="B5467" s="39">
        <v>10800</v>
      </c>
      <c r="C5467" s="38">
        <v>10315222</v>
      </c>
      <c r="D5467" s="40" t="s">
        <v>2638</v>
      </c>
      <c r="E5467" s="38">
        <v>1</v>
      </c>
      <c r="F5467" s="38">
        <v>120</v>
      </c>
      <c r="G5467" s="38" t="s">
        <v>21</v>
      </c>
      <c r="H5467" s="42">
        <v>167052.82999999999</v>
      </c>
      <c r="I5467" s="2"/>
      <c r="J5467" s="44">
        <v>43216</v>
      </c>
      <c r="K5467" s="42">
        <v>0</v>
      </c>
      <c r="L5467" s="42">
        <v>78027.520000000004</v>
      </c>
      <c r="M5467" s="44">
        <v>45016</v>
      </c>
      <c r="N5467" s="42">
        <f>H5467-K5467-L5467</f>
        <v>89025.309999999983</v>
      </c>
      <c r="O5467" s="42">
        <v>0</v>
      </c>
      <c r="P5467" s="45">
        <v>0.13</v>
      </c>
      <c r="Q5467" s="42">
        <v>0</v>
      </c>
      <c r="R5467" s="42">
        <v>0</v>
      </c>
      <c r="S5467" s="42">
        <f>N5467-R5467</f>
        <v>89025.309999999983</v>
      </c>
      <c r="T5467" s="38">
        <v>2505</v>
      </c>
      <c r="U5467" s="14">
        <f>S5467/H5467</f>
        <v>0.53291710173362516</v>
      </c>
      <c r="V5467" s="19"/>
      <c r="W5467" s="19"/>
      <c r="X5467" s="37" t="s">
        <v>3465</v>
      </c>
    </row>
    <row r="5468" spans="1:37" ht="16.5" customHeight="1">
      <c r="A5468" s="38">
        <v>453</v>
      </c>
      <c r="B5468" s="39">
        <v>10800</v>
      </c>
      <c r="C5468" s="38">
        <v>10315402</v>
      </c>
      <c r="D5468" s="40" t="s">
        <v>2742</v>
      </c>
      <c r="E5468" s="38">
        <v>7</v>
      </c>
      <c r="F5468" s="38">
        <v>120</v>
      </c>
      <c r="G5468" s="38" t="s">
        <v>21</v>
      </c>
      <c r="H5468" s="42">
        <v>142094.04999999999</v>
      </c>
      <c r="I5468" s="2"/>
      <c r="J5468" s="44">
        <v>43216</v>
      </c>
      <c r="K5468" s="42">
        <v>0</v>
      </c>
      <c r="L5468" s="42">
        <v>66369.7</v>
      </c>
      <c r="M5468" s="44">
        <v>45016</v>
      </c>
      <c r="N5468" s="42">
        <f>H5468-K5468-L5468</f>
        <v>75724.349999999991</v>
      </c>
      <c r="O5468" s="42">
        <v>0</v>
      </c>
      <c r="P5468" s="45">
        <v>0.13</v>
      </c>
      <c r="Q5468" s="42">
        <v>0</v>
      </c>
      <c r="R5468" s="42">
        <v>0</v>
      </c>
      <c r="S5468" s="42">
        <f>N5468-R5468</f>
        <v>75724.349999999991</v>
      </c>
      <c r="T5468" s="38">
        <v>2505</v>
      </c>
      <c r="U5468" s="14">
        <f>S5468/H5468</f>
        <v>0.53291710666280534</v>
      </c>
      <c r="V5468" s="19"/>
      <c r="W5468" s="19"/>
      <c r="X5468" s="37" t="s">
        <v>3465</v>
      </c>
    </row>
    <row r="5469" spans="1:37" ht="16.5" customHeight="1">
      <c r="A5469" s="38">
        <v>200</v>
      </c>
      <c r="B5469" s="39">
        <v>10741</v>
      </c>
      <c r="C5469" s="38">
        <v>10282051</v>
      </c>
      <c r="D5469" s="40" t="s">
        <v>379</v>
      </c>
      <c r="E5469" s="38">
        <v>10</v>
      </c>
      <c r="F5469" s="38">
        <v>120</v>
      </c>
      <c r="G5469" s="38" t="s">
        <v>21</v>
      </c>
      <c r="H5469" s="42">
        <v>13880</v>
      </c>
      <c r="I5469" s="49"/>
      <c r="J5469" s="44">
        <v>43311</v>
      </c>
      <c r="K5469" s="42">
        <v>0</v>
      </c>
      <c r="L5469" s="42">
        <v>6483.11</v>
      </c>
      <c r="M5469" s="44">
        <v>45107</v>
      </c>
      <c r="N5469" s="42">
        <f>H5469-K5469-L5469</f>
        <v>7396.89</v>
      </c>
      <c r="O5469" s="42">
        <v>0</v>
      </c>
      <c r="P5469" s="45">
        <v>0.13</v>
      </c>
      <c r="Q5469" s="42">
        <v>0</v>
      </c>
      <c r="R5469" s="42">
        <v>0</v>
      </c>
      <c r="S5469" s="42">
        <f>N5469-R5469</f>
        <v>7396.89</v>
      </c>
      <c r="T5469" s="38">
        <v>2506</v>
      </c>
      <c r="U5469" s="14">
        <f>S5469/H5469</f>
        <v>0.53291714697406345</v>
      </c>
      <c r="V5469" s="19"/>
      <c r="W5469" s="19"/>
      <c r="X5469" s="37" t="s">
        <v>3462</v>
      </c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</row>
    <row r="5470" spans="1:37" ht="16.5" customHeight="1">
      <c r="A5470" s="38">
        <v>79</v>
      </c>
      <c r="B5470" s="39">
        <v>10800</v>
      </c>
      <c r="C5470" s="38">
        <v>10315229</v>
      </c>
      <c r="D5470" s="40" t="s">
        <v>2641</v>
      </c>
      <c r="E5470" s="38">
        <v>1</v>
      </c>
      <c r="F5470" s="38">
        <v>120</v>
      </c>
      <c r="G5470" s="38" t="s">
        <v>21</v>
      </c>
      <c r="H5470" s="42">
        <v>162336.21</v>
      </c>
      <c r="I5470" s="2"/>
      <c r="J5470" s="44">
        <v>43216</v>
      </c>
      <c r="K5470" s="42">
        <v>0</v>
      </c>
      <c r="L5470" s="42">
        <v>75824.460000000006</v>
      </c>
      <c r="M5470" s="44">
        <v>45016</v>
      </c>
      <c r="N5470" s="42">
        <f>H5470-K5470-L5470</f>
        <v>86511.749999999985</v>
      </c>
      <c r="O5470" s="42">
        <v>0</v>
      </c>
      <c r="P5470" s="45">
        <v>0.13</v>
      </c>
      <c r="Q5470" s="42">
        <v>0</v>
      </c>
      <c r="R5470" s="42">
        <v>0</v>
      </c>
      <c r="S5470" s="42">
        <f>N5470-R5470</f>
        <v>86511.749999999985</v>
      </c>
      <c r="T5470" s="38">
        <v>2505</v>
      </c>
      <c r="U5470" s="14">
        <f>S5470/H5470</f>
        <v>0.53291714768997001</v>
      </c>
      <c r="V5470" s="19"/>
      <c r="W5470" s="19"/>
      <c r="X5470" s="37" t="s">
        <v>3465</v>
      </c>
    </row>
    <row r="5471" spans="1:37" ht="16.5" customHeight="1">
      <c r="A5471" s="38">
        <v>49</v>
      </c>
      <c r="B5471" s="39">
        <v>10800</v>
      </c>
      <c r="C5471" s="38">
        <v>10315097</v>
      </c>
      <c r="D5471" s="40" t="s">
        <v>2612</v>
      </c>
      <c r="E5471" s="38">
        <v>1</v>
      </c>
      <c r="F5471" s="38">
        <v>120</v>
      </c>
      <c r="G5471" s="38" t="s">
        <v>21</v>
      </c>
      <c r="H5471" s="42">
        <v>171468.93</v>
      </c>
      <c r="I5471" s="2"/>
      <c r="J5471" s="44">
        <v>43216</v>
      </c>
      <c r="K5471" s="42">
        <v>0</v>
      </c>
      <c r="L5471" s="42">
        <v>80090.179999999993</v>
      </c>
      <c r="M5471" s="44">
        <v>45016</v>
      </c>
      <c r="N5471" s="42">
        <f>H5471-K5471-L5471</f>
        <v>91378.75</v>
      </c>
      <c r="O5471" s="42">
        <v>0</v>
      </c>
      <c r="P5471" s="45">
        <v>0.13</v>
      </c>
      <c r="Q5471" s="42">
        <v>0</v>
      </c>
      <c r="R5471" s="42">
        <v>0</v>
      </c>
      <c r="S5471" s="42">
        <f>N5471-R5471</f>
        <v>91378.75</v>
      </c>
      <c r="T5471" s="38">
        <v>2505</v>
      </c>
      <c r="U5471" s="14">
        <f>S5471/H5471</f>
        <v>0.53291724629062542</v>
      </c>
      <c r="V5471" s="19"/>
      <c r="W5471" s="19"/>
      <c r="X5471" s="37" t="s">
        <v>3465</v>
      </c>
    </row>
    <row r="5472" spans="1:37" ht="16.5" customHeight="1">
      <c r="A5472" s="38">
        <v>48</v>
      </c>
      <c r="B5472" s="39">
        <v>10800</v>
      </c>
      <c r="C5472" s="38">
        <v>10315081</v>
      </c>
      <c r="D5472" s="40" t="s">
        <v>2611</v>
      </c>
      <c r="E5472" s="38">
        <v>1</v>
      </c>
      <c r="F5472" s="38">
        <v>120</v>
      </c>
      <c r="G5472" s="38" t="s">
        <v>21</v>
      </c>
      <c r="H5472" s="42">
        <v>148565.4</v>
      </c>
      <c r="I5472" s="2"/>
      <c r="J5472" s="44">
        <v>43216</v>
      </c>
      <c r="K5472" s="42">
        <v>0</v>
      </c>
      <c r="L5472" s="42">
        <v>69392.320000000007</v>
      </c>
      <c r="M5472" s="44">
        <v>45016</v>
      </c>
      <c r="N5472" s="42">
        <f>H5472-K5472-L5472</f>
        <v>79173.079999999987</v>
      </c>
      <c r="O5472" s="42">
        <v>0</v>
      </c>
      <c r="P5472" s="45">
        <v>0.13</v>
      </c>
      <c r="Q5472" s="42">
        <v>0</v>
      </c>
      <c r="R5472" s="42">
        <v>0</v>
      </c>
      <c r="S5472" s="42">
        <f>N5472-R5472</f>
        <v>79173.079999999987</v>
      </c>
      <c r="T5472" s="38">
        <v>2505</v>
      </c>
      <c r="U5472" s="14">
        <f>S5472/H5472</f>
        <v>0.53291735491574743</v>
      </c>
      <c r="V5472" s="19"/>
      <c r="W5472" s="19"/>
      <c r="X5472" s="37" t="s">
        <v>3465</v>
      </c>
    </row>
    <row r="5473" spans="1:24" ht="16.5" customHeight="1">
      <c r="A5473" s="38">
        <v>645</v>
      </c>
      <c r="B5473" s="39">
        <v>40712</v>
      </c>
      <c r="C5473" s="38">
        <v>10319413</v>
      </c>
      <c r="D5473" s="40" t="s">
        <v>1796</v>
      </c>
      <c r="E5473" s="38">
        <v>1</v>
      </c>
      <c r="F5473" s="38">
        <v>120</v>
      </c>
      <c r="G5473" s="38" t="s">
        <v>75</v>
      </c>
      <c r="H5473" s="42">
        <v>188058.25</v>
      </c>
      <c r="I5473" s="55"/>
      <c r="J5473" s="44">
        <v>43343</v>
      </c>
      <c r="K5473" s="42">
        <v>0</v>
      </c>
      <c r="L5473" s="42">
        <v>87838.73</v>
      </c>
      <c r="M5473" s="44">
        <v>45138</v>
      </c>
      <c r="N5473" s="42">
        <f>H5473-K5473-L5473</f>
        <v>100219.52</v>
      </c>
      <c r="O5473" s="42">
        <v>0</v>
      </c>
      <c r="P5473" s="45">
        <v>0.13</v>
      </c>
      <c r="Q5473" s="42">
        <v>0</v>
      </c>
      <c r="R5473" s="42">
        <v>0</v>
      </c>
      <c r="S5473" s="42">
        <v>100219.52</v>
      </c>
      <c r="T5473" s="38">
        <v>1802</v>
      </c>
      <c r="U5473" s="14">
        <f>S5473/H5473</f>
        <v>0.53291743382701906</v>
      </c>
      <c r="V5473" s="19"/>
      <c r="W5473" s="19"/>
      <c r="X5473" s="37" t="s">
        <v>3467</v>
      </c>
    </row>
    <row r="5474" spans="1:24" ht="16.5" customHeight="1">
      <c r="A5474" s="38">
        <v>77</v>
      </c>
      <c r="B5474" s="39">
        <v>10800</v>
      </c>
      <c r="C5474" s="38">
        <v>10315223</v>
      </c>
      <c r="D5474" s="40" t="s">
        <v>2639</v>
      </c>
      <c r="E5474" s="38">
        <v>1</v>
      </c>
      <c r="F5474" s="38">
        <v>120</v>
      </c>
      <c r="G5474" s="38" t="s">
        <v>21</v>
      </c>
      <c r="H5474" s="42">
        <v>156520.88</v>
      </c>
      <c r="I5474" s="2"/>
      <c r="J5474" s="44">
        <v>43216</v>
      </c>
      <c r="K5474" s="42">
        <v>0</v>
      </c>
      <c r="L5474" s="42">
        <v>73108.160000000003</v>
      </c>
      <c r="M5474" s="44">
        <v>45016</v>
      </c>
      <c r="N5474" s="42">
        <f>H5474-K5474-L5474</f>
        <v>83412.72</v>
      </c>
      <c r="O5474" s="42">
        <v>0</v>
      </c>
      <c r="P5474" s="45">
        <v>0.13</v>
      </c>
      <c r="Q5474" s="42">
        <v>0</v>
      </c>
      <c r="R5474" s="42">
        <v>0</v>
      </c>
      <c r="S5474" s="42">
        <f>N5474-R5474</f>
        <v>83412.72</v>
      </c>
      <c r="T5474" s="38">
        <v>2505</v>
      </c>
      <c r="U5474" s="14">
        <f>S5474/H5474</f>
        <v>0.53291752512508239</v>
      </c>
      <c r="V5474" s="19"/>
      <c r="W5474" s="19"/>
      <c r="X5474" s="37" t="s">
        <v>3465</v>
      </c>
    </row>
    <row r="5475" spans="1:24" ht="16.5" customHeight="1">
      <c r="A5475" s="38">
        <v>78</v>
      </c>
      <c r="B5475" s="39">
        <v>10800</v>
      </c>
      <c r="C5475" s="38">
        <v>10315224</v>
      </c>
      <c r="D5475" s="40" t="s">
        <v>2640</v>
      </c>
      <c r="E5475" s="38">
        <v>1</v>
      </c>
      <c r="F5475" s="38">
        <v>120</v>
      </c>
      <c r="G5475" s="38" t="s">
        <v>21</v>
      </c>
      <c r="H5475" s="42">
        <v>156520.88</v>
      </c>
      <c r="I5475" s="2"/>
      <c r="J5475" s="44">
        <v>43216</v>
      </c>
      <c r="K5475" s="42">
        <v>0</v>
      </c>
      <c r="L5475" s="42">
        <v>73108.160000000003</v>
      </c>
      <c r="M5475" s="44">
        <v>45016</v>
      </c>
      <c r="N5475" s="42">
        <f>H5475-K5475-L5475</f>
        <v>83412.72</v>
      </c>
      <c r="O5475" s="42">
        <v>0</v>
      </c>
      <c r="P5475" s="45">
        <v>0.13</v>
      </c>
      <c r="Q5475" s="42">
        <v>0</v>
      </c>
      <c r="R5475" s="42">
        <v>0</v>
      </c>
      <c r="S5475" s="42">
        <f>N5475-R5475</f>
        <v>83412.72</v>
      </c>
      <c r="T5475" s="38">
        <v>2505</v>
      </c>
      <c r="U5475" s="14">
        <f>S5475/H5475</f>
        <v>0.53291752512508239</v>
      </c>
      <c r="V5475" s="19"/>
      <c r="W5475" s="19"/>
      <c r="X5475" s="37" t="s">
        <v>3465</v>
      </c>
    </row>
    <row r="5476" spans="1:24" ht="16.5" customHeight="1">
      <c r="A5476" s="38">
        <v>80</v>
      </c>
      <c r="B5476" s="39">
        <v>10800</v>
      </c>
      <c r="C5476" s="38">
        <v>10315230</v>
      </c>
      <c r="D5476" s="40" t="s">
        <v>2642</v>
      </c>
      <c r="E5476" s="38">
        <v>1</v>
      </c>
      <c r="F5476" s="38">
        <v>120</v>
      </c>
      <c r="G5476" s="38" t="s">
        <v>21</v>
      </c>
      <c r="H5476" s="42">
        <v>159023.22</v>
      </c>
      <c r="I5476" s="2"/>
      <c r="J5476" s="44">
        <v>43216</v>
      </c>
      <c r="K5476" s="42">
        <v>0</v>
      </c>
      <c r="L5476" s="42">
        <v>74276.95</v>
      </c>
      <c r="M5476" s="44">
        <v>45016</v>
      </c>
      <c r="N5476" s="42">
        <f>H5476-K5476-L5476</f>
        <v>84746.27</v>
      </c>
      <c r="O5476" s="42">
        <v>0</v>
      </c>
      <c r="P5476" s="45">
        <v>0.13</v>
      </c>
      <c r="Q5476" s="42">
        <v>0</v>
      </c>
      <c r="R5476" s="42">
        <v>0</v>
      </c>
      <c r="S5476" s="42">
        <f>N5476-R5476</f>
        <v>84746.27</v>
      </c>
      <c r="T5476" s="38">
        <v>2505</v>
      </c>
      <c r="U5476" s="14">
        <f>S5476/H5476</f>
        <v>0.53291758272785572</v>
      </c>
      <c r="V5476" s="19"/>
      <c r="W5476" s="19"/>
      <c r="X5476" s="37" t="s">
        <v>3465</v>
      </c>
    </row>
    <row r="5477" spans="1:24" ht="16.5" customHeight="1">
      <c r="A5477" s="38">
        <v>51</v>
      </c>
      <c r="B5477" s="39">
        <v>10800</v>
      </c>
      <c r="C5477" s="38">
        <v>10315100</v>
      </c>
      <c r="D5477" s="40" t="s">
        <v>2614</v>
      </c>
      <c r="E5477" s="38">
        <v>1</v>
      </c>
      <c r="F5477" s="38">
        <v>120</v>
      </c>
      <c r="G5477" s="38" t="s">
        <v>21</v>
      </c>
      <c r="H5477" s="42">
        <v>166896.56</v>
      </c>
      <c r="I5477" s="2"/>
      <c r="J5477" s="44">
        <v>43216</v>
      </c>
      <c r="K5477" s="42">
        <v>0</v>
      </c>
      <c r="L5477" s="42">
        <v>77954.44</v>
      </c>
      <c r="M5477" s="44">
        <v>45016</v>
      </c>
      <c r="N5477" s="42">
        <f>H5477-K5477-L5477</f>
        <v>88942.12</v>
      </c>
      <c r="O5477" s="42">
        <v>0</v>
      </c>
      <c r="P5477" s="45">
        <v>0.13</v>
      </c>
      <c r="Q5477" s="42">
        <v>0</v>
      </c>
      <c r="R5477" s="42">
        <v>0</v>
      </c>
      <c r="S5477" s="42">
        <f>N5477-R5477</f>
        <v>88942.12</v>
      </c>
      <c r="T5477" s="38">
        <v>2505</v>
      </c>
      <c r="U5477" s="14">
        <f>S5477/H5477</f>
        <v>0.53291763473135689</v>
      </c>
      <c r="V5477" s="19"/>
      <c r="W5477" s="19"/>
      <c r="X5477" s="37" t="s">
        <v>3465</v>
      </c>
    </row>
    <row r="5478" spans="1:24" ht="16.5" customHeight="1">
      <c r="A5478" s="38">
        <v>128</v>
      </c>
      <c r="B5478" s="39">
        <v>10800</v>
      </c>
      <c r="C5478" s="38">
        <v>10315920</v>
      </c>
      <c r="D5478" s="40" t="s">
        <v>2690</v>
      </c>
      <c r="E5478" s="38">
        <v>1</v>
      </c>
      <c r="F5478" s="38">
        <v>120</v>
      </c>
      <c r="G5478" s="38" t="s">
        <v>21</v>
      </c>
      <c r="H5478" s="42">
        <v>158356.39000000001</v>
      </c>
      <c r="I5478" s="2"/>
      <c r="J5478" s="44">
        <v>43216</v>
      </c>
      <c r="K5478" s="42">
        <v>0</v>
      </c>
      <c r="L5478" s="42">
        <v>73965.45</v>
      </c>
      <c r="M5478" s="44">
        <v>45016</v>
      </c>
      <c r="N5478" s="42">
        <f>H5478-K5478-L5478</f>
        <v>84390.940000000017</v>
      </c>
      <c r="O5478" s="42">
        <v>0</v>
      </c>
      <c r="P5478" s="45">
        <v>0.13</v>
      </c>
      <c r="Q5478" s="42">
        <v>0</v>
      </c>
      <c r="R5478" s="42">
        <v>0</v>
      </c>
      <c r="S5478" s="42">
        <f>N5478-R5478</f>
        <v>84390.940000000017</v>
      </c>
      <c r="T5478" s="38">
        <v>2505</v>
      </c>
      <c r="U5478" s="14">
        <f>S5478/H5478</f>
        <v>0.53291780647437093</v>
      </c>
      <c r="V5478" s="19"/>
      <c r="W5478" s="19"/>
      <c r="X5478" s="37" t="s">
        <v>3465</v>
      </c>
    </row>
    <row r="5479" spans="1:24" ht="16.5" customHeight="1">
      <c r="A5479" s="38">
        <v>719</v>
      </c>
      <c r="B5479" s="39">
        <v>10800</v>
      </c>
      <c r="C5479" s="38">
        <v>10315939</v>
      </c>
      <c r="D5479" s="40" t="s">
        <v>2744</v>
      </c>
      <c r="E5479" s="38">
        <v>6</v>
      </c>
      <c r="F5479" s="38">
        <v>120</v>
      </c>
      <c r="G5479" s="38" t="s">
        <v>21</v>
      </c>
      <c r="H5479" s="42">
        <v>23285.16</v>
      </c>
      <c r="I5479" s="2"/>
      <c r="J5479" s="44">
        <v>43216</v>
      </c>
      <c r="K5479" s="42">
        <v>0</v>
      </c>
      <c r="L5479" s="42">
        <v>10876.08</v>
      </c>
      <c r="M5479" s="44">
        <v>45016</v>
      </c>
      <c r="N5479" s="42">
        <f>H5479-K5479-L5479</f>
        <v>12409.08</v>
      </c>
      <c r="O5479" s="42">
        <v>0</v>
      </c>
      <c r="P5479" s="45">
        <v>0.13</v>
      </c>
      <c r="Q5479" s="42">
        <v>0</v>
      </c>
      <c r="R5479" s="42">
        <v>0</v>
      </c>
      <c r="S5479" s="42">
        <f>N5479-R5479</f>
        <v>12409.08</v>
      </c>
      <c r="T5479" s="38">
        <v>2505</v>
      </c>
      <c r="U5479" s="14">
        <f>S5479/H5479</f>
        <v>0.53291796148276416</v>
      </c>
      <c r="V5479" s="19"/>
      <c r="W5479" s="19"/>
      <c r="X5479" s="37" t="s">
        <v>3465</v>
      </c>
    </row>
    <row r="5480" spans="1:24" ht="16.5" customHeight="1">
      <c r="A5480" s="38">
        <v>736</v>
      </c>
      <c r="B5480" s="39">
        <v>10800</v>
      </c>
      <c r="C5480" s="38">
        <v>10315990</v>
      </c>
      <c r="D5480" s="40" t="s">
        <v>2744</v>
      </c>
      <c r="E5480" s="38">
        <v>6</v>
      </c>
      <c r="F5480" s="38">
        <v>120</v>
      </c>
      <c r="G5480" s="38" t="s">
        <v>21</v>
      </c>
      <c r="H5480" s="42">
        <v>23285.16</v>
      </c>
      <c r="I5480" s="2"/>
      <c r="J5480" s="44">
        <v>43216</v>
      </c>
      <c r="K5480" s="42">
        <v>0</v>
      </c>
      <c r="L5480" s="42">
        <v>10876.08</v>
      </c>
      <c r="M5480" s="44">
        <v>45016</v>
      </c>
      <c r="N5480" s="42">
        <f>H5480-K5480-L5480</f>
        <v>12409.08</v>
      </c>
      <c r="O5480" s="42">
        <v>0</v>
      </c>
      <c r="P5480" s="45">
        <v>0.13</v>
      </c>
      <c r="Q5480" s="42">
        <v>0</v>
      </c>
      <c r="R5480" s="42">
        <v>0</v>
      </c>
      <c r="S5480" s="42">
        <f>N5480-R5480</f>
        <v>12409.08</v>
      </c>
      <c r="T5480" s="38">
        <v>2505</v>
      </c>
      <c r="U5480" s="14">
        <f>S5480/H5480</f>
        <v>0.53291796148276416</v>
      </c>
      <c r="V5480" s="19"/>
      <c r="W5480" s="19"/>
      <c r="X5480" s="37" t="s">
        <v>3465</v>
      </c>
    </row>
    <row r="5481" spans="1:24" ht="16.5" customHeight="1">
      <c r="A5481" s="38">
        <v>47</v>
      </c>
      <c r="B5481" s="39">
        <v>10800</v>
      </c>
      <c r="C5481" s="38">
        <v>10315080</v>
      </c>
      <c r="D5481" s="40" t="s">
        <v>2610</v>
      </c>
      <c r="E5481" s="38">
        <v>1</v>
      </c>
      <c r="F5481" s="38">
        <v>120</v>
      </c>
      <c r="G5481" s="38" t="s">
        <v>21</v>
      </c>
      <c r="H5481" s="42">
        <v>148844.84</v>
      </c>
      <c r="I5481" s="2"/>
      <c r="J5481" s="44">
        <v>43216</v>
      </c>
      <c r="K5481" s="42">
        <v>0</v>
      </c>
      <c r="L5481" s="42">
        <v>69522.75</v>
      </c>
      <c r="M5481" s="44">
        <v>45016</v>
      </c>
      <c r="N5481" s="42">
        <f>H5481-K5481-L5481</f>
        <v>79322.09</v>
      </c>
      <c r="O5481" s="42">
        <v>0</v>
      </c>
      <c r="P5481" s="45">
        <v>0.13</v>
      </c>
      <c r="Q5481" s="42">
        <v>0</v>
      </c>
      <c r="R5481" s="42">
        <v>0</v>
      </c>
      <c r="S5481" s="42">
        <f>N5481-R5481</f>
        <v>79322.09</v>
      </c>
      <c r="T5481" s="38">
        <v>2505</v>
      </c>
      <c r="U5481" s="14">
        <f>S5481/H5481</f>
        <v>0.53291797014931785</v>
      </c>
      <c r="V5481" s="19"/>
      <c r="W5481" s="19"/>
      <c r="X5481" s="37" t="s">
        <v>3465</v>
      </c>
    </row>
    <row r="5482" spans="1:24" ht="16.5" customHeight="1">
      <c r="A5482" s="38">
        <v>204</v>
      </c>
      <c r="B5482" s="39">
        <v>10800</v>
      </c>
      <c r="C5482" s="38">
        <v>10314452</v>
      </c>
      <c r="D5482" s="40" t="s">
        <v>2744</v>
      </c>
      <c r="E5482" s="38">
        <v>3</v>
      </c>
      <c r="F5482" s="38">
        <v>120</v>
      </c>
      <c r="G5482" s="38" t="s">
        <v>21</v>
      </c>
      <c r="H5482" s="42">
        <v>11642.58</v>
      </c>
      <c r="I5482" s="2"/>
      <c r="J5482" s="44">
        <v>43216</v>
      </c>
      <c r="K5482" s="42">
        <v>0</v>
      </c>
      <c r="L5482" s="42">
        <v>5438.03</v>
      </c>
      <c r="M5482" s="44">
        <v>45016</v>
      </c>
      <c r="N5482" s="42">
        <f>H5482-K5482-L5482</f>
        <v>6204.55</v>
      </c>
      <c r="O5482" s="42">
        <v>0</v>
      </c>
      <c r="P5482" s="45">
        <v>0.13</v>
      </c>
      <c r="Q5482" s="42">
        <v>0</v>
      </c>
      <c r="R5482" s="42">
        <v>0</v>
      </c>
      <c r="S5482" s="42">
        <f>N5482-R5482</f>
        <v>6204.55</v>
      </c>
      <c r="T5482" s="38">
        <v>2505</v>
      </c>
      <c r="U5482" s="14">
        <f>S5482/H5482</f>
        <v>0.53291882039891503</v>
      </c>
      <c r="V5482" s="19"/>
      <c r="W5482" s="19"/>
      <c r="X5482" s="37" t="s">
        <v>3465</v>
      </c>
    </row>
    <row r="5483" spans="1:24" ht="16.5" customHeight="1">
      <c r="A5483" s="38">
        <v>231</v>
      </c>
      <c r="B5483" s="39">
        <v>10800</v>
      </c>
      <c r="C5483" s="38">
        <v>10314492</v>
      </c>
      <c r="D5483" s="40" t="s">
        <v>2744</v>
      </c>
      <c r="E5483" s="38">
        <v>3</v>
      </c>
      <c r="F5483" s="38">
        <v>120</v>
      </c>
      <c r="G5483" s="38" t="s">
        <v>21</v>
      </c>
      <c r="H5483" s="42">
        <v>11642.58</v>
      </c>
      <c r="I5483" s="2"/>
      <c r="J5483" s="44">
        <v>43216</v>
      </c>
      <c r="K5483" s="42">
        <v>0</v>
      </c>
      <c r="L5483" s="42">
        <v>5438.03</v>
      </c>
      <c r="M5483" s="44">
        <v>45016</v>
      </c>
      <c r="N5483" s="42">
        <f>H5483-K5483-L5483</f>
        <v>6204.55</v>
      </c>
      <c r="O5483" s="42">
        <v>0</v>
      </c>
      <c r="P5483" s="45">
        <v>0.13</v>
      </c>
      <c r="Q5483" s="42">
        <v>0</v>
      </c>
      <c r="R5483" s="42">
        <v>0</v>
      </c>
      <c r="S5483" s="42">
        <f>N5483-R5483</f>
        <v>6204.55</v>
      </c>
      <c r="T5483" s="38">
        <v>2505</v>
      </c>
      <c r="U5483" s="14">
        <f>S5483/H5483</f>
        <v>0.53291882039891503</v>
      </c>
      <c r="V5483" s="19"/>
      <c r="W5483" s="19"/>
      <c r="X5483" s="37" t="s">
        <v>3465</v>
      </c>
    </row>
    <row r="5484" spans="1:24" ht="16.5" customHeight="1">
      <c r="A5484" s="38">
        <v>235</v>
      </c>
      <c r="B5484" s="39">
        <v>10800</v>
      </c>
      <c r="C5484" s="38">
        <v>10314499</v>
      </c>
      <c r="D5484" s="40" t="s">
        <v>2744</v>
      </c>
      <c r="E5484" s="38">
        <v>3</v>
      </c>
      <c r="F5484" s="38">
        <v>120</v>
      </c>
      <c r="G5484" s="38" t="s">
        <v>21</v>
      </c>
      <c r="H5484" s="42">
        <v>11642.58</v>
      </c>
      <c r="I5484" s="2"/>
      <c r="J5484" s="44">
        <v>43216</v>
      </c>
      <c r="K5484" s="42">
        <v>0</v>
      </c>
      <c r="L5484" s="42">
        <v>5438.03</v>
      </c>
      <c r="M5484" s="44">
        <v>45016</v>
      </c>
      <c r="N5484" s="42">
        <f>H5484-K5484-L5484</f>
        <v>6204.55</v>
      </c>
      <c r="O5484" s="42">
        <v>0</v>
      </c>
      <c r="P5484" s="45">
        <v>0.13</v>
      </c>
      <c r="Q5484" s="42">
        <v>0</v>
      </c>
      <c r="R5484" s="42">
        <v>0</v>
      </c>
      <c r="S5484" s="42">
        <f>N5484-R5484</f>
        <v>6204.55</v>
      </c>
      <c r="T5484" s="38">
        <v>2505</v>
      </c>
      <c r="U5484" s="14">
        <f>S5484/H5484</f>
        <v>0.53291882039891503</v>
      </c>
      <c r="V5484" s="19"/>
      <c r="W5484" s="19"/>
      <c r="X5484" s="37" t="s">
        <v>3465</v>
      </c>
    </row>
    <row r="5485" spans="1:24" ht="16.5" customHeight="1">
      <c r="A5485" s="38">
        <v>238</v>
      </c>
      <c r="B5485" s="39">
        <v>10800</v>
      </c>
      <c r="C5485" s="38">
        <v>10314503</v>
      </c>
      <c r="D5485" s="40" t="s">
        <v>2744</v>
      </c>
      <c r="E5485" s="38">
        <v>3</v>
      </c>
      <c r="F5485" s="38">
        <v>120</v>
      </c>
      <c r="G5485" s="38" t="s">
        <v>21</v>
      </c>
      <c r="H5485" s="42">
        <v>11642.58</v>
      </c>
      <c r="I5485" s="2"/>
      <c r="J5485" s="44">
        <v>43216</v>
      </c>
      <c r="K5485" s="42">
        <v>0</v>
      </c>
      <c r="L5485" s="42">
        <v>5438.03</v>
      </c>
      <c r="M5485" s="44">
        <v>45016</v>
      </c>
      <c r="N5485" s="42">
        <f>H5485-K5485-L5485</f>
        <v>6204.55</v>
      </c>
      <c r="O5485" s="42">
        <v>0</v>
      </c>
      <c r="P5485" s="45">
        <v>0.13</v>
      </c>
      <c r="Q5485" s="42">
        <v>0</v>
      </c>
      <c r="R5485" s="42">
        <v>0</v>
      </c>
      <c r="S5485" s="42">
        <f>N5485-R5485</f>
        <v>6204.55</v>
      </c>
      <c r="T5485" s="38">
        <v>2505</v>
      </c>
      <c r="U5485" s="14">
        <f>S5485/H5485</f>
        <v>0.53291882039891503</v>
      </c>
      <c r="V5485" s="19"/>
      <c r="W5485" s="19"/>
      <c r="X5485" s="37" t="s">
        <v>3465</v>
      </c>
    </row>
    <row r="5486" spans="1:24" ht="16.5" customHeight="1">
      <c r="A5486" s="38">
        <v>245</v>
      </c>
      <c r="B5486" s="39">
        <v>10800</v>
      </c>
      <c r="C5486" s="38">
        <v>10314513</v>
      </c>
      <c r="D5486" s="40" t="s">
        <v>2744</v>
      </c>
      <c r="E5486" s="38">
        <v>3</v>
      </c>
      <c r="F5486" s="38">
        <v>120</v>
      </c>
      <c r="G5486" s="38" t="s">
        <v>21</v>
      </c>
      <c r="H5486" s="42">
        <v>11642.58</v>
      </c>
      <c r="I5486" s="2"/>
      <c r="J5486" s="44">
        <v>43216</v>
      </c>
      <c r="K5486" s="42">
        <v>0</v>
      </c>
      <c r="L5486" s="42">
        <v>5438.03</v>
      </c>
      <c r="M5486" s="44">
        <v>45016</v>
      </c>
      <c r="N5486" s="42">
        <f>H5486-K5486-L5486</f>
        <v>6204.55</v>
      </c>
      <c r="O5486" s="42">
        <v>0</v>
      </c>
      <c r="P5486" s="45">
        <v>0.13</v>
      </c>
      <c r="Q5486" s="42">
        <v>0</v>
      </c>
      <c r="R5486" s="42">
        <v>0</v>
      </c>
      <c r="S5486" s="42">
        <f>N5486-R5486</f>
        <v>6204.55</v>
      </c>
      <c r="T5486" s="38">
        <v>2505</v>
      </c>
      <c r="U5486" s="14">
        <f>S5486/H5486</f>
        <v>0.53291882039891503</v>
      </c>
      <c r="V5486" s="19"/>
      <c r="W5486" s="19"/>
      <c r="X5486" s="37" t="s">
        <v>3465</v>
      </c>
    </row>
    <row r="5487" spans="1:24" ht="16.5" customHeight="1">
      <c r="A5487" s="38">
        <v>270</v>
      </c>
      <c r="B5487" s="39">
        <v>10800</v>
      </c>
      <c r="C5487" s="38">
        <v>10314559</v>
      </c>
      <c r="D5487" s="40" t="s">
        <v>2744</v>
      </c>
      <c r="E5487" s="38">
        <v>3</v>
      </c>
      <c r="F5487" s="38">
        <v>120</v>
      </c>
      <c r="G5487" s="38" t="s">
        <v>21</v>
      </c>
      <c r="H5487" s="42">
        <v>11642.58</v>
      </c>
      <c r="I5487" s="2"/>
      <c r="J5487" s="44">
        <v>43216</v>
      </c>
      <c r="K5487" s="42">
        <v>0</v>
      </c>
      <c r="L5487" s="42">
        <v>5438.03</v>
      </c>
      <c r="M5487" s="44">
        <v>45016</v>
      </c>
      <c r="N5487" s="42">
        <f>H5487-K5487-L5487</f>
        <v>6204.55</v>
      </c>
      <c r="O5487" s="42">
        <v>0</v>
      </c>
      <c r="P5487" s="45">
        <v>0.13</v>
      </c>
      <c r="Q5487" s="42">
        <v>0</v>
      </c>
      <c r="R5487" s="42">
        <v>0</v>
      </c>
      <c r="S5487" s="42">
        <f>N5487-R5487</f>
        <v>6204.55</v>
      </c>
      <c r="T5487" s="38">
        <v>2505</v>
      </c>
      <c r="U5487" s="14">
        <f>S5487/H5487</f>
        <v>0.53291882039891503</v>
      </c>
      <c r="V5487" s="19"/>
      <c r="W5487" s="19"/>
      <c r="X5487" s="37" t="s">
        <v>3465</v>
      </c>
    </row>
    <row r="5488" spans="1:24" ht="16.5" customHeight="1">
      <c r="A5488" s="38">
        <v>346</v>
      </c>
      <c r="B5488" s="39">
        <v>10800</v>
      </c>
      <c r="C5488" s="38">
        <v>10315061</v>
      </c>
      <c r="D5488" s="40" t="s">
        <v>2744</v>
      </c>
      <c r="E5488" s="38">
        <v>3</v>
      </c>
      <c r="F5488" s="38">
        <v>120</v>
      </c>
      <c r="G5488" s="38" t="s">
        <v>21</v>
      </c>
      <c r="H5488" s="42">
        <v>11642.58</v>
      </c>
      <c r="I5488" s="2"/>
      <c r="J5488" s="44">
        <v>43216</v>
      </c>
      <c r="K5488" s="42">
        <v>0</v>
      </c>
      <c r="L5488" s="42">
        <v>5438.03</v>
      </c>
      <c r="M5488" s="44">
        <v>45016</v>
      </c>
      <c r="N5488" s="42">
        <f>H5488-K5488-L5488</f>
        <v>6204.55</v>
      </c>
      <c r="O5488" s="42">
        <v>0</v>
      </c>
      <c r="P5488" s="45">
        <v>0.13</v>
      </c>
      <c r="Q5488" s="42">
        <v>0</v>
      </c>
      <c r="R5488" s="42">
        <v>0</v>
      </c>
      <c r="S5488" s="42">
        <f>N5488-R5488</f>
        <v>6204.55</v>
      </c>
      <c r="T5488" s="38">
        <v>2505</v>
      </c>
      <c r="U5488" s="14">
        <f>S5488/H5488</f>
        <v>0.53291882039891503</v>
      </c>
      <c r="V5488" s="19"/>
      <c r="W5488" s="19"/>
      <c r="X5488" s="37" t="s">
        <v>3465</v>
      </c>
    </row>
    <row r="5489" spans="1:24" ht="16.5" customHeight="1">
      <c r="A5489" s="38">
        <v>358</v>
      </c>
      <c r="B5489" s="39">
        <v>10800</v>
      </c>
      <c r="C5489" s="38">
        <v>10315084</v>
      </c>
      <c r="D5489" s="40" t="s">
        <v>2744</v>
      </c>
      <c r="E5489" s="38">
        <v>3</v>
      </c>
      <c r="F5489" s="38">
        <v>120</v>
      </c>
      <c r="G5489" s="38" t="s">
        <v>21</v>
      </c>
      <c r="H5489" s="42">
        <v>11642.58</v>
      </c>
      <c r="I5489" s="2"/>
      <c r="J5489" s="44">
        <v>43216</v>
      </c>
      <c r="K5489" s="42">
        <v>0</v>
      </c>
      <c r="L5489" s="42">
        <v>5438.03</v>
      </c>
      <c r="M5489" s="44">
        <v>45016</v>
      </c>
      <c r="N5489" s="42">
        <f>H5489-K5489-L5489</f>
        <v>6204.55</v>
      </c>
      <c r="O5489" s="42">
        <v>0</v>
      </c>
      <c r="P5489" s="45">
        <v>0.13</v>
      </c>
      <c r="Q5489" s="42">
        <v>0</v>
      </c>
      <c r="R5489" s="42">
        <v>0</v>
      </c>
      <c r="S5489" s="42">
        <f>N5489-R5489</f>
        <v>6204.55</v>
      </c>
      <c r="T5489" s="38">
        <v>2505</v>
      </c>
      <c r="U5489" s="14">
        <f>S5489/H5489</f>
        <v>0.53291882039891503</v>
      </c>
      <c r="V5489" s="19"/>
      <c r="W5489" s="19"/>
      <c r="X5489" s="37" t="s">
        <v>3465</v>
      </c>
    </row>
    <row r="5490" spans="1:24" ht="16.5" customHeight="1">
      <c r="A5490" s="38">
        <v>362</v>
      </c>
      <c r="B5490" s="39">
        <v>10800</v>
      </c>
      <c r="C5490" s="38">
        <v>10315091</v>
      </c>
      <c r="D5490" s="40" t="s">
        <v>2744</v>
      </c>
      <c r="E5490" s="38">
        <v>3</v>
      </c>
      <c r="F5490" s="38">
        <v>120</v>
      </c>
      <c r="G5490" s="38" t="s">
        <v>21</v>
      </c>
      <c r="H5490" s="42">
        <v>11642.58</v>
      </c>
      <c r="I5490" s="2"/>
      <c r="J5490" s="44">
        <v>43216</v>
      </c>
      <c r="K5490" s="42">
        <v>0</v>
      </c>
      <c r="L5490" s="42">
        <v>5438.03</v>
      </c>
      <c r="M5490" s="44">
        <v>45016</v>
      </c>
      <c r="N5490" s="42">
        <f>H5490-K5490-L5490</f>
        <v>6204.55</v>
      </c>
      <c r="O5490" s="42">
        <v>0</v>
      </c>
      <c r="P5490" s="45">
        <v>0.13</v>
      </c>
      <c r="Q5490" s="42">
        <v>0</v>
      </c>
      <c r="R5490" s="42">
        <v>0</v>
      </c>
      <c r="S5490" s="42">
        <f>N5490-R5490</f>
        <v>6204.55</v>
      </c>
      <c r="T5490" s="38">
        <v>2505</v>
      </c>
      <c r="U5490" s="14">
        <f>S5490/H5490</f>
        <v>0.53291882039891503</v>
      </c>
      <c r="V5490" s="19"/>
      <c r="W5490" s="19"/>
      <c r="X5490" s="37" t="s">
        <v>3465</v>
      </c>
    </row>
    <row r="5491" spans="1:24" ht="16.5" customHeight="1">
      <c r="A5491" s="38">
        <v>386</v>
      </c>
      <c r="B5491" s="39">
        <v>10800</v>
      </c>
      <c r="C5491" s="38">
        <v>10315234</v>
      </c>
      <c r="D5491" s="40" t="s">
        <v>2744</v>
      </c>
      <c r="E5491" s="38">
        <v>3</v>
      </c>
      <c r="F5491" s="38">
        <v>120</v>
      </c>
      <c r="G5491" s="38" t="s">
        <v>21</v>
      </c>
      <c r="H5491" s="42">
        <v>11642.58</v>
      </c>
      <c r="I5491" s="2"/>
      <c r="J5491" s="44">
        <v>43216</v>
      </c>
      <c r="K5491" s="42">
        <v>0</v>
      </c>
      <c r="L5491" s="42">
        <v>5438.03</v>
      </c>
      <c r="M5491" s="44">
        <v>45016</v>
      </c>
      <c r="N5491" s="42">
        <f>H5491-K5491-L5491</f>
        <v>6204.55</v>
      </c>
      <c r="O5491" s="42">
        <v>0</v>
      </c>
      <c r="P5491" s="45">
        <v>0.13</v>
      </c>
      <c r="Q5491" s="42">
        <v>0</v>
      </c>
      <c r="R5491" s="42">
        <v>0</v>
      </c>
      <c r="S5491" s="42">
        <f>N5491-R5491</f>
        <v>6204.55</v>
      </c>
      <c r="T5491" s="38">
        <v>2505</v>
      </c>
      <c r="U5491" s="14">
        <f>S5491/H5491</f>
        <v>0.53291882039891503</v>
      </c>
      <c r="V5491" s="19"/>
      <c r="W5491" s="19"/>
      <c r="X5491" s="37" t="s">
        <v>3465</v>
      </c>
    </row>
    <row r="5492" spans="1:24" ht="16.5" customHeight="1">
      <c r="A5492" s="38">
        <v>575</v>
      </c>
      <c r="B5492" s="39">
        <v>10800</v>
      </c>
      <c r="C5492" s="38">
        <v>10315612</v>
      </c>
      <c r="D5492" s="40" t="s">
        <v>2744</v>
      </c>
      <c r="E5492" s="38">
        <v>3</v>
      </c>
      <c r="F5492" s="38">
        <v>120</v>
      </c>
      <c r="G5492" s="38" t="s">
        <v>21</v>
      </c>
      <c r="H5492" s="42">
        <v>11642.58</v>
      </c>
      <c r="I5492" s="2"/>
      <c r="J5492" s="44">
        <v>43216</v>
      </c>
      <c r="K5492" s="42">
        <v>0</v>
      </c>
      <c r="L5492" s="42">
        <v>5438.03</v>
      </c>
      <c r="M5492" s="44">
        <v>45016</v>
      </c>
      <c r="N5492" s="42">
        <f>H5492-K5492-L5492</f>
        <v>6204.55</v>
      </c>
      <c r="O5492" s="42">
        <v>0</v>
      </c>
      <c r="P5492" s="45">
        <v>0.13</v>
      </c>
      <c r="Q5492" s="42">
        <v>0</v>
      </c>
      <c r="R5492" s="42">
        <v>0</v>
      </c>
      <c r="S5492" s="42">
        <f>N5492-R5492</f>
        <v>6204.55</v>
      </c>
      <c r="T5492" s="38">
        <v>2505</v>
      </c>
      <c r="U5492" s="14">
        <f>S5492/H5492</f>
        <v>0.53291882039891503</v>
      </c>
      <c r="V5492" s="19"/>
      <c r="W5492" s="19"/>
      <c r="X5492" s="37" t="s">
        <v>3465</v>
      </c>
    </row>
    <row r="5493" spans="1:24" ht="16.5" customHeight="1">
      <c r="A5493" s="38">
        <v>715</v>
      </c>
      <c r="B5493" s="39">
        <v>10800</v>
      </c>
      <c r="C5493" s="38">
        <v>10315931</v>
      </c>
      <c r="D5493" s="40" t="s">
        <v>2744</v>
      </c>
      <c r="E5493" s="38">
        <v>3</v>
      </c>
      <c r="F5493" s="38">
        <v>120</v>
      </c>
      <c r="G5493" s="38" t="s">
        <v>21</v>
      </c>
      <c r="H5493" s="42">
        <v>11642.58</v>
      </c>
      <c r="I5493" s="2"/>
      <c r="J5493" s="44">
        <v>43216</v>
      </c>
      <c r="K5493" s="42">
        <v>0</v>
      </c>
      <c r="L5493" s="42">
        <v>5438.03</v>
      </c>
      <c r="M5493" s="44">
        <v>45016</v>
      </c>
      <c r="N5493" s="42">
        <f>H5493-K5493-L5493</f>
        <v>6204.55</v>
      </c>
      <c r="O5493" s="42">
        <v>0</v>
      </c>
      <c r="P5493" s="45">
        <v>0.13</v>
      </c>
      <c r="Q5493" s="42">
        <v>0</v>
      </c>
      <c r="R5493" s="42">
        <v>0</v>
      </c>
      <c r="S5493" s="42">
        <f>N5493-R5493</f>
        <v>6204.55</v>
      </c>
      <c r="T5493" s="38">
        <v>2505</v>
      </c>
      <c r="U5493" s="14">
        <f>S5493/H5493</f>
        <v>0.53291882039891503</v>
      </c>
      <c r="V5493" s="19"/>
      <c r="W5493" s="19"/>
      <c r="X5493" s="37" t="s">
        <v>3465</v>
      </c>
    </row>
    <row r="5494" spans="1:24" ht="16.5" customHeight="1">
      <c r="A5494" s="38">
        <v>724</v>
      </c>
      <c r="B5494" s="39">
        <v>10800</v>
      </c>
      <c r="C5494" s="38">
        <v>10315950</v>
      </c>
      <c r="D5494" s="40" t="s">
        <v>2744</v>
      </c>
      <c r="E5494" s="38">
        <v>3</v>
      </c>
      <c r="F5494" s="38">
        <v>120</v>
      </c>
      <c r="G5494" s="38" t="s">
        <v>21</v>
      </c>
      <c r="H5494" s="42">
        <v>11642.58</v>
      </c>
      <c r="I5494" s="2"/>
      <c r="J5494" s="44">
        <v>43216</v>
      </c>
      <c r="K5494" s="42">
        <v>0</v>
      </c>
      <c r="L5494" s="42">
        <v>5438.03</v>
      </c>
      <c r="M5494" s="44">
        <v>45016</v>
      </c>
      <c r="N5494" s="42">
        <f>H5494-K5494-L5494</f>
        <v>6204.55</v>
      </c>
      <c r="O5494" s="42">
        <v>0</v>
      </c>
      <c r="P5494" s="45">
        <v>0.13</v>
      </c>
      <c r="Q5494" s="42">
        <v>0</v>
      </c>
      <c r="R5494" s="42">
        <v>0</v>
      </c>
      <c r="S5494" s="42">
        <f>N5494-R5494</f>
        <v>6204.55</v>
      </c>
      <c r="T5494" s="38">
        <v>2505</v>
      </c>
      <c r="U5494" s="14">
        <f>S5494/H5494</f>
        <v>0.53291882039891503</v>
      </c>
      <c r="V5494" s="19"/>
      <c r="W5494" s="19"/>
      <c r="X5494" s="37" t="s">
        <v>3465</v>
      </c>
    </row>
    <row r="5495" spans="1:24" ht="16.5" customHeight="1">
      <c r="A5495" s="38">
        <v>195</v>
      </c>
      <c r="B5495" s="39">
        <v>10800</v>
      </c>
      <c r="C5495" s="38">
        <v>10314439</v>
      </c>
      <c r="D5495" s="40" t="s">
        <v>1201</v>
      </c>
      <c r="E5495" s="38">
        <v>7</v>
      </c>
      <c r="F5495" s="38">
        <v>120</v>
      </c>
      <c r="G5495" s="38" t="s">
        <v>21</v>
      </c>
      <c r="H5495" s="42">
        <v>35000</v>
      </c>
      <c r="I5495" s="2"/>
      <c r="J5495" s="44">
        <v>43216</v>
      </c>
      <c r="K5495" s="42">
        <v>0</v>
      </c>
      <c r="L5495" s="42">
        <v>16347.83</v>
      </c>
      <c r="M5495" s="44">
        <v>45016</v>
      </c>
      <c r="N5495" s="42">
        <f>H5495-K5495-L5495</f>
        <v>18652.169999999998</v>
      </c>
      <c r="O5495" s="42">
        <v>0</v>
      </c>
      <c r="P5495" s="45">
        <v>0.13</v>
      </c>
      <c r="Q5495" s="42">
        <v>0</v>
      </c>
      <c r="R5495" s="42">
        <v>0</v>
      </c>
      <c r="S5495" s="42">
        <f>N5495-R5495</f>
        <v>18652.169999999998</v>
      </c>
      <c r="T5495" s="38">
        <v>2505</v>
      </c>
      <c r="U5495" s="14">
        <f>S5495/H5495</f>
        <v>0.53291914285714281</v>
      </c>
      <c r="V5495" s="19"/>
      <c r="W5495" s="19"/>
      <c r="X5495" s="37" t="s">
        <v>3465</v>
      </c>
    </row>
    <row r="5496" spans="1:24" ht="16.5" customHeight="1">
      <c r="A5496" s="38">
        <v>311</v>
      </c>
      <c r="B5496" s="39">
        <v>10729</v>
      </c>
      <c r="C5496" s="38">
        <v>10319710</v>
      </c>
      <c r="D5496" s="40" t="s">
        <v>3105</v>
      </c>
      <c r="E5496" s="58">
        <v>1</v>
      </c>
      <c r="F5496" s="38">
        <v>120</v>
      </c>
      <c r="G5496" s="38" t="s">
        <v>279</v>
      </c>
      <c r="H5496" s="42">
        <v>31243.33</v>
      </c>
      <c r="I5496" s="37"/>
      <c r="J5496" s="44">
        <v>43462</v>
      </c>
      <c r="K5496" s="42">
        <v>0</v>
      </c>
      <c r="L5496" s="42">
        <v>14593.12</v>
      </c>
      <c r="M5496" s="44">
        <v>45259</v>
      </c>
      <c r="N5496" s="42">
        <v>16650.21</v>
      </c>
      <c r="O5496" s="42">
        <v>0</v>
      </c>
      <c r="P5496" s="45">
        <f>IF(J5496&lt;DATEVALUE("2009-1-1"),3%,13%)</f>
        <v>0.13</v>
      </c>
      <c r="Q5496" s="42">
        <f>IF(P5496=13%,ROUND(O5496/(1+P5496)*P5496,2),ROUND(O5496/(1+0.03)*0.02,2))</f>
        <v>0</v>
      </c>
      <c r="R5496" s="42">
        <f>O5496-Q5496</f>
        <v>0</v>
      </c>
      <c r="S5496" s="42">
        <f>N5496-R5496</f>
        <v>16650.21</v>
      </c>
      <c r="T5496" s="38">
        <v>1802</v>
      </c>
      <c r="U5496" s="14">
        <f>S5496/H5496</f>
        <v>0.53292046654437919</v>
      </c>
      <c r="V5496" s="19"/>
      <c r="W5496" s="19"/>
      <c r="X5496" s="37" t="s">
        <v>3459</v>
      </c>
    </row>
    <row r="5497" spans="1:24" ht="16.5" customHeight="1">
      <c r="A5497" s="38">
        <v>197</v>
      </c>
      <c r="B5497" s="39">
        <v>10800</v>
      </c>
      <c r="C5497" s="38">
        <v>10314442</v>
      </c>
      <c r="D5497" s="40" t="s">
        <v>2742</v>
      </c>
      <c r="E5497" s="38">
        <v>3</v>
      </c>
      <c r="F5497" s="38">
        <v>120</v>
      </c>
      <c r="G5497" s="38" t="s">
        <v>21</v>
      </c>
      <c r="H5497" s="42">
        <v>60897.45</v>
      </c>
      <c r="I5497" s="2"/>
      <c r="J5497" s="44">
        <v>43216</v>
      </c>
      <c r="K5497" s="42">
        <v>0</v>
      </c>
      <c r="L5497" s="42">
        <v>28443.95</v>
      </c>
      <c r="M5497" s="44">
        <v>45016</v>
      </c>
      <c r="N5497" s="42">
        <f>H5497-K5497-L5497</f>
        <v>32453.499999999996</v>
      </c>
      <c r="O5497" s="42">
        <v>0</v>
      </c>
      <c r="P5497" s="45">
        <v>0.13</v>
      </c>
      <c r="Q5497" s="42">
        <v>0</v>
      </c>
      <c r="R5497" s="42">
        <v>0</v>
      </c>
      <c r="S5497" s="42">
        <f>N5497-R5497</f>
        <v>32453.499999999996</v>
      </c>
      <c r="T5497" s="38">
        <v>2505</v>
      </c>
      <c r="U5497" s="14">
        <f>S5497/H5497</f>
        <v>0.53292050816577707</v>
      </c>
      <c r="V5497" s="19"/>
      <c r="W5497" s="19"/>
      <c r="X5497" s="37" t="s">
        <v>3465</v>
      </c>
    </row>
    <row r="5498" spans="1:24" ht="16.5" customHeight="1">
      <c r="A5498" s="38">
        <v>232</v>
      </c>
      <c r="B5498" s="39">
        <v>10800</v>
      </c>
      <c r="C5498" s="38">
        <v>10314494</v>
      </c>
      <c r="D5498" s="40" t="s">
        <v>2742</v>
      </c>
      <c r="E5498" s="38">
        <v>3</v>
      </c>
      <c r="F5498" s="38">
        <v>120</v>
      </c>
      <c r="G5498" s="38" t="s">
        <v>21</v>
      </c>
      <c r="H5498" s="42">
        <v>60897.45</v>
      </c>
      <c r="I5498" s="2"/>
      <c r="J5498" s="44">
        <v>43216</v>
      </c>
      <c r="K5498" s="42">
        <v>0</v>
      </c>
      <c r="L5498" s="42">
        <v>28443.95</v>
      </c>
      <c r="M5498" s="44">
        <v>45016</v>
      </c>
      <c r="N5498" s="42">
        <f>H5498-K5498-L5498</f>
        <v>32453.499999999996</v>
      </c>
      <c r="O5498" s="42">
        <v>0</v>
      </c>
      <c r="P5498" s="45">
        <v>0.13</v>
      </c>
      <c r="Q5498" s="42">
        <v>0</v>
      </c>
      <c r="R5498" s="42">
        <v>0</v>
      </c>
      <c r="S5498" s="42">
        <f>N5498-R5498</f>
        <v>32453.499999999996</v>
      </c>
      <c r="T5498" s="38">
        <v>2505</v>
      </c>
      <c r="U5498" s="14">
        <f>S5498/H5498</f>
        <v>0.53292050816577707</v>
      </c>
      <c r="V5498" s="19"/>
      <c r="W5498" s="19"/>
      <c r="X5498" s="37" t="s">
        <v>3465</v>
      </c>
    </row>
    <row r="5499" spans="1:24" ht="16.5" customHeight="1">
      <c r="A5499" s="38">
        <v>239</v>
      </c>
      <c r="B5499" s="39">
        <v>10800</v>
      </c>
      <c r="C5499" s="38">
        <v>10314505</v>
      </c>
      <c r="D5499" s="40" t="s">
        <v>2742</v>
      </c>
      <c r="E5499" s="38">
        <v>3</v>
      </c>
      <c r="F5499" s="38">
        <v>120</v>
      </c>
      <c r="G5499" s="38" t="s">
        <v>21</v>
      </c>
      <c r="H5499" s="42">
        <v>60897.45</v>
      </c>
      <c r="I5499" s="2"/>
      <c r="J5499" s="44">
        <v>43216</v>
      </c>
      <c r="K5499" s="42">
        <v>0</v>
      </c>
      <c r="L5499" s="42">
        <v>28443.95</v>
      </c>
      <c r="M5499" s="44">
        <v>45016</v>
      </c>
      <c r="N5499" s="42">
        <f>H5499-K5499-L5499</f>
        <v>32453.499999999996</v>
      </c>
      <c r="O5499" s="42">
        <v>0</v>
      </c>
      <c r="P5499" s="45">
        <v>0.13</v>
      </c>
      <c r="Q5499" s="42">
        <v>0</v>
      </c>
      <c r="R5499" s="42">
        <v>0</v>
      </c>
      <c r="S5499" s="42">
        <f>N5499-R5499</f>
        <v>32453.499999999996</v>
      </c>
      <c r="T5499" s="38">
        <v>2505</v>
      </c>
      <c r="U5499" s="14">
        <f>S5499/H5499</f>
        <v>0.53292050816577707</v>
      </c>
      <c r="V5499" s="19"/>
      <c r="W5499" s="19"/>
      <c r="X5499" s="37" t="s">
        <v>3465</v>
      </c>
    </row>
    <row r="5500" spans="1:24" ht="16.5" customHeight="1">
      <c r="A5500" s="38">
        <v>267</v>
      </c>
      <c r="B5500" s="39">
        <v>10800</v>
      </c>
      <c r="C5500" s="38">
        <v>10314555</v>
      </c>
      <c r="D5500" s="40" t="s">
        <v>2742</v>
      </c>
      <c r="E5500" s="38">
        <v>3</v>
      </c>
      <c r="F5500" s="38">
        <v>120</v>
      </c>
      <c r="G5500" s="38" t="s">
        <v>21</v>
      </c>
      <c r="H5500" s="42">
        <v>60897.45</v>
      </c>
      <c r="I5500" s="2"/>
      <c r="J5500" s="44">
        <v>43216</v>
      </c>
      <c r="K5500" s="42">
        <v>0</v>
      </c>
      <c r="L5500" s="42">
        <v>28443.95</v>
      </c>
      <c r="M5500" s="44">
        <v>45016</v>
      </c>
      <c r="N5500" s="42">
        <f>H5500-K5500-L5500</f>
        <v>32453.499999999996</v>
      </c>
      <c r="O5500" s="42">
        <v>0</v>
      </c>
      <c r="P5500" s="45">
        <v>0.13</v>
      </c>
      <c r="Q5500" s="42">
        <v>0</v>
      </c>
      <c r="R5500" s="42">
        <v>0</v>
      </c>
      <c r="S5500" s="42">
        <f>N5500-R5500</f>
        <v>32453.499999999996</v>
      </c>
      <c r="T5500" s="38">
        <v>2505</v>
      </c>
      <c r="U5500" s="14">
        <f>S5500/H5500</f>
        <v>0.53292050816577707</v>
      </c>
      <c r="V5500" s="19"/>
      <c r="W5500" s="19"/>
      <c r="X5500" s="37" t="s">
        <v>3465</v>
      </c>
    </row>
    <row r="5501" spans="1:24" ht="16.5" customHeight="1">
      <c r="A5501" s="38">
        <v>359</v>
      </c>
      <c r="B5501" s="39">
        <v>10800</v>
      </c>
      <c r="C5501" s="38">
        <v>10315086</v>
      </c>
      <c r="D5501" s="40" t="s">
        <v>2742</v>
      </c>
      <c r="E5501" s="38">
        <v>3</v>
      </c>
      <c r="F5501" s="38">
        <v>120</v>
      </c>
      <c r="G5501" s="38" t="s">
        <v>21</v>
      </c>
      <c r="H5501" s="42">
        <v>60897.45</v>
      </c>
      <c r="I5501" s="2"/>
      <c r="J5501" s="44">
        <v>43216</v>
      </c>
      <c r="K5501" s="42">
        <v>0</v>
      </c>
      <c r="L5501" s="42">
        <v>28443.95</v>
      </c>
      <c r="M5501" s="44">
        <v>45016</v>
      </c>
      <c r="N5501" s="42">
        <f>H5501-K5501-L5501</f>
        <v>32453.499999999996</v>
      </c>
      <c r="O5501" s="42">
        <v>0</v>
      </c>
      <c r="P5501" s="45">
        <v>0.13</v>
      </c>
      <c r="Q5501" s="42">
        <v>0</v>
      </c>
      <c r="R5501" s="42">
        <v>0</v>
      </c>
      <c r="S5501" s="42">
        <f>N5501-R5501</f>
        <v>32453.499999999996</v>
      </c>
      <c r="T5501" s="38">
        <v>2505</v>
      </c>
      <c r="U5501" s="14">
        <f>S5501/H5501</f>
        <v>0.53292050816577707</v>
      </c>
      <c r="V5501" s="19"/>
      <c r="W5501" s="19"/>
      <c r="X5501" s="37" t="s">
        <v>3465</v>
      </c>
    </row>
    <row r="5502" spans="1:24" ht="16.5" customHeight="1">
      <c r="A5502" s="38">
        <v>383</v>
      </c>
      <c r="B5502" s="39">
        <v>10800</v>
      </c>
      <c r="C5502" s="38">
        <v>10315228</v>
      </c>
      <c r="D5502" s="40" t="s">
        <v>2742</v>
      </c>
      <c r="E5502" s="38">
        <v>3</v>
      </c>
      <c r="F5502" s="38">
        <v>120</v>
      </c>
      <c r="G5502" s="38" t="s">
        <v>21</v>
      </c>
      <c r="H5502" s="42">
        <v>60897.45</v>
      </c>
      <c r="I5502" s="2"/>
      <c r="J5502" s="44">
        <v>43216</v>
      </c>
      <c r="K5502" s="42">
        <v>0</v>
      </c>
      <c r="L5502" s="42">
        <v>28443.95</v>
      </c>
      <c r="M5502" s="44">
        <v>45016</v>
      </c>
      <c r="N5502" s="42">
        <f>H5502-K5502-L5502</f>
        <v>32453.499999999996</v>
      </c>
      <c r="O5502" s="42">
        <v>0</v>
      </c>
      <c r="P5502" s="45">
        <v>0.13</v>
      </c>
      <c r="Q5502" s="42">
        <v>0</v>
      </c>
      <c r="R5502" s="42">
        <v>0</v>
      </c>
      <c r="S5502" s="42">
        <f>N5502-R5502</f>
        <v>32453.499999999996</v>
      </c>
      <c r="T5502" s="38">
        <v>2505</v>
      </c>
      <c r="U5502" s="14">
        <f>S5502/H5502</f>
        <v>0.53292050816577707</v>
      </c>
      <c r="V5502" s="19"/>
      <c r="W5502" s="19"/>
      <c r="X5502" s="37" t="s">
        <v>3465</v>
      </c>
    </row>
    <row r="5503" spans="1:24" ht="16.5" customHeight="1">
      <c r="A5503" s="38">
        <v>387</v>
      </c>
      <c r="B5503" s="39">
        <v>10800</v>
      </c>
      <c r="C5503" s="38">
        <v>10315236</v>
      </c>
      <c r="D5503" s="40" t="s">
        <v>2742</v>
      </c>
      <c r="E5503" s="38">
        <v>3</v>
      </c>
      <c r="F5503" s="38">
        <v>120</v>
      </c>
      <c r="G5503" s="38" t="s">
        <v>21</v>
      </c>
      <c r="H5503" s="42">
        <v>60897.45</v>
      </c>
      <c r="I5503" s="2"/>
      <c r="J5503" s="44">
        <v>43216</v>
      </c>
      <c r="K5503" s="42">
        <v>0</v>
      </c>
      <c r="L5503" s="42">
        <v>28443.95</v>
      </c>
      <c r="M5503" s="44">
        <v>45016</v>
      </c>
      <c r="N5503" s="42">
        <f>H5503-K5503-L5503</f>
        <v>32453.499999999996</v>
      </c>
      <c r="O5503" s="42">
        <v>0</v>
      </c>
      <c r="P5503" s="45">
        <v>0.13</v>
      </c>
      <c r="Q5503" s="42">
        <v>0</v>
      </c>
      <c r="R5503" s="42">
        <v>0</v>
      </c>
      <c r="S5503" s="42">
        <f>N5503-R5503</f>
        <v>32453.499999999996</v>
      </c>
      <c r="T5503" s="38">
        <v>2505</v>
      </c>
      <c r="U5503" s="14">
        <f>S5503/H5503</f>
        <v>0.53292050816577707</v>
      </c>
      <c r="V5503" s="19"/>
      <c r="W5503" s="19"/>
      <c r="X5503" s="37" t="s">
        <v>3465</v>
      </c>
    </row>
    <row r="5504" spans="1:24" ht="16.5" customHeight="1">
      <c r="A5504" s="38">
        <v>716</v>
      </c>
      <c r="B5504" s="39">
        <v>10800</v>
      </c>
      <c r="C5504" s="38">
        <v>10315933</v>
      </c>
      <c r="D5504" s="40" t="s">
        <v>2742</v>
      </c>
      <c r="E5504" s="38">
        <v>3</v>
      </c>
      <c r="F5504" s="38">
        <v>120</v>
      </c>
      <c r="G5504" s="38" t="s">
        <v>21</v>
      </c>
      <c r="H5504" s="42">
        <v>60897.45</v>
      </c>
      <c r="I5504" s="2"/>
      <c r="J5504" s="44">
        <v>43216</v>
      </c>
      <c r="K5504" s="42">
        <v>0</v>
      </c>
      <c r="L5504" s="42">
        <v>28443.95</v>
      </c>
      <c r="M5504" s="44">
        <v>45016</v>
      </c>
      <c r="N5504" s="42">
        <f>H5504-K5504-L5504</f>
        <v>32453.499999999996</v>
      </c>
      <c r="O5504" s="42">
        <v>0</v>
      </c>
      <c r="P5504" s="45">
        <v>0.13</v>
      </c>
      <c r="Q5504" s="42">
        <v>0</v>
      </c>
      <c r="R5504" s="42">
        <v>0</v>
      </c>
      <c r="S5504" s="42">
        <f>N5504-R5504</f>
        <v>32453.499999999996</v>
      </c>
      <c r="T5504" s="38">
        <v>2505</v>
      </c>
      <c r="U5504" s="14">
        <f>S5504/H5504</f>
        <v>0.53292050816577707</v>
      </c>
      <c r="V5504" s="19"/>
      <c r="W5504" s="19"/>
      <c r="X5504" s="37" t="s">
        <v>3465</v>
      </c>
    </row>
    <row r="5505" spans="1:24" ht="16.5" customHeight="1">
      <c r="A5505" s="38">
        <v>725</v>
      </c>
      <c r="B5505" s="39">
        <v>10800</v>
      </c>
      <c r="C5505" s="38">
        <v>10315952</v>
      </c>
      <c r="D5505" s="40" t="s">
        <v>2742</v>
      </c>
      <c r="E5505" s="38">
        <v>3</v>
      </c>
      <c r="F5505" s="38">
        <v>120</v>
      </c>
      <c r="G5505" s="38" t="s">
        <v>21</v>
      </c>
      <c r="H5505" s="42">
        <v>60897.45</v>
      </c>
      <c r="I5505" s="2"/>
      <c r="J5505" s="44">
        <v>43216</v>
      </c>
      <c r="K5505" s="42">
        <v>0</v>
      </c>
      <c r="L5505" s="42">
        <v>28443.95</v>
      </c>
      <c r="M5505" s="44">
        <v>45016</v>
      </c>
      <c r="N5505" s="42">
        <f>H5505-K5505-L5505</f>
        <v>32453.499999999996</v>
      </c>
      <c r="O5505" s="42">
        <v>0</v>
      </c>
      <c r="P5505" s="45">
        <v>0.13</v>
      </c>
      <c r="Q5505" s="42">
        <v>0</v>
      </c>
      <c r="R5505" s="42">
        <v>0</v>
      </c>
      <c r="S5505" s="42">
        <f>N5505-R5505</f>
        <v>32453.499999999996</v>
      </c>
      <c r="T5505" s="38">
        <v>2505</v>
      </c>
      <c r="U5505" s="14">
        <f>S5505/H5505</f>
        <v>0.53292050816577707</v>
      </c>
      <c r="V5505" s="19"/>
      <c r="W5505" s="19"/>
      <c r="X5505" s="37" t="s">
        <v>3465</v>
      </c>
    </row>
    <row r="5506" spans="1:24" ht="16.5" customHeight="1">
      <c r="A5506" s="38">
        <v>190</v>
      </c>
      <c r="B5506" s="39">
        <v>10800</v>
      </c>
      <c r="C5506" s="38">
        <v>10314432</v>
      </c>
      <c r="D5506" s="40" t="s">
        <v>2742</v>
      </c>
      <c r="E5506" s="38">
        <v>2</v>
      </c>
      <c r="F5506" s="38">
        <v>120</v>
      </c>
      <c r="G5506" s="38" t="s">
        <v>21</v>
      </c>
      <c r="H5506" s="42">
        <v>40598.300000000003</v>
      </c>
      <c r="I5506" s="2"/>
      <c r="J5506" s="44">
        <v>43216</v>
      </c>
      <c r="K5506" s="42">
        <v>0</v>
      </c>
      <c r="L5506" s="42">
        <v>18962.63</v>
      </c>
      <c r="M5506" s="44">
        <v>45016</v>
      </c>
      <c r="N5506" s="42">
        <f>H5506-K5506-L5506</f>
        <v>21635.670000000002</v>
      </c>
      <c r="O5506" s="42">
        <v>0</v>
      </c>
      <c r="P5506" s="45">
        <v>0.13</v>
      </c>
      <c r="Q5506" s="42">
        <v>0</v>
      </c>
      <c r="R5506" s="42">
        <v>0</v>
      </c>
      <c r="S5506" s="42">
        <f>N5506-R5506</f>
        <v>21635.670000000002</v>
      </c>
      <c r="T5506" s="38">
        <v>2505</v>
      </c>
      <c r="U5506" s="14">
        <f>S5506/H5506</f>
        <v>0.53292059027102123</v>
      </c>
      <c r="V5506" s="19"/>
      <c r="W5506" s="19"/>
      <c r="X5506" s="37" t="s">
        <v>3465</v>
      </c>
    </row>
    <row r="5507" spans="1:24" ht="16.5" customHeight="1">
      <c r="A5507" s="38">
        <v>217</v>
      </c>
      <c r="B5507" s="39">
        <v>10800</v>
      </c>
      <c r="C5507" s="38">
        <v>10314474</v>
      </c>
      <c r="D5507" s="40" t="s">
        <v>2742</v>
      </c>
      <c r="E5507" s="38">
        <v>2</v>
      </c>
      <c r="F5507" s="38">
        <v>120</v>
      </c>
      <c r="G5507" s="38" t="s">
        <v>21</v>
      </c>
      <c r="H5507" s="42">
        <v>40598.300000000003</v>
      </c>
      <c r="I5507" s="2"/>
      <c r="J5507" s="44">
        <v>43216</v>
      </c>
      <c r="K5507" s="42">
        <v>0</v>
      </c>
      <c r="L5507" s="42">
        <v>18962.63</v>
      </c>
      <c r="M5507" s="44">
        <v>45016</v>
      </c>
      <c r="N5507" s="42">
        <f>H5507-K5507-L5507</f>
        <v>21635.670000000002</v>
      </c>
      <c r="O5507" s="42">
        <v>0</v>
      </c>
      <c r="P5507" s="45">
        <v>0.13</v>
      </c>
      <c r="Q5507" s="42">
        <v>0</v>
      </c>
      <c r="R5507" s="42">
        <v>0</v>
      </c>
      <c r="S5507" s="42">
        <f>N5507-R5507</f>
        <v>21635.670000000002</v>
      </c>
      <c r="T5507" s="38">
        <v>2505</v>
      </c>
      <c r="U5507" s="14">
        <f>S5507/H5507</f>
        <v>0.53292059027102123</v>
      </c>
      <c r="V5507" s="19"/>
      <c r="W5507" s="19"/>
      <c r="X5507" s="37" t="s">
        <v>3465</v>
      </c>
    </row>
    <row r="5508" spans="1:24" ht="16.5" customHeight="1">
      <c r="A5508" s="38">
        <v>236</v>
      </c>
      <c r="B5508" s="39">
        <v>10800</v>
      </c>
      <c r="C5508" s="38">
        <v>10314501</v>
      </c>
      <c r="D5508" s="40" t="s">
        <v>2742</v>
      </c>
      <c r="E5508" s="38">
        <v>2</v>
      </c>
      <c r="F5508" s="38">
        <v>120</v>
      </c>
      <c r="G5508" s="38" t="s">
        <v>21</v>
      </c>
      <c r="H5508" s="42">
        <v>40598.300000000003</v>
      </c>
      <c r="I5508" s="2"/>
      <c r="J5508" s="44">
        <v>43216</v>
      </c>
      <c r="K5508" s="42">
        <v>0</v>
      </c>
      <c r="L5508" s="42">
        <v>18962.63</v>
      </c>
      <c r="M5508" s="44">
        <v>45016</v>
      </c>
      <c r="N5508" s="42">
        <f>H5508-K5508-L5508</f>
        <v>21635.670000000002</v>
      </c>
      <c r="O5508" s="42">
        <v>0</v>
      </c>
      <c r="P5508" s="45">
        <v>0.13</v>
      </c>
      <c r="Q5508" s="42">
        <v>0</v>
      </c>
      <c r="R5508" s="42">
        <v>0</v>
      </c>
      <c r="S5508" s="42">
        <f>N5508-R5508</f>
        <v>21635.670000000002</v>
      </c>
      <c r="T5508" s="38">
        <v>2505</v>
      </c>
      <c r="U5508" s="14">
        <f>S5508/H5508</f>
        <v>0.53292059027102123</v>
      </c>
      <c r="V5508" s="19"/>
      <c r="W5508" s="19"/>
      <c r="X5508" s="37" t="s">
        <v>3465</v>
      </c>
    </row>
    <row r="5509" spans="1:24" ht="16.5" customHeight="1">
      <c r="A5509" s="38">
        <v>246</v>
      </c>
      <c r="B5509" s="39">
        <v>10800</v>
      </c>
      <c r="C5509" s="38">
        <v>10314515</v>
      </c>
      <c r="D5509" s="40" t="s">
        <v>2742</v>
      </c>
      <c r="E5509" s="38">
        <v>2</v>
      </c>
      <c r="F5509" s="38">
        <v>120</v>
      </c>
      <c r="G5509" s="38" t="s">
        <v>21</v>
      </c>
      <c r="H5509" s="42">
        <v>40598.300000000003</v>
      </c>
      <c r="I5509" s="2"/>
      <c r="J5509" s="44">
        <v>43216</v>
      </c>
      <c r="K5509" s="42">
        <v>0</v>
      </c>
      <c r="L5509" s="42">
        <v>18962.63</v>
      </c>
      <c r="M5509" s="44">
        <v>45016</v>
      </c>
      <c r="N5509" s="42">
        <f>H5509-K5509-L5509</f>
        <v>21635.670000000002</v>
      </c>
      <c r="O5509" s="42">
        <v>0</v>
      </c>
      <c r="P5509" s="45">
        <v>0.13</v>
      </c>
      <c r="Q5509" s="42">
        <v>0</v>
      </c>
      <c r="R5509" s="42">
        <v>0</v>
      </c>
      <c r="S5509" s="42">
        <f>N5509-R5509</f>
        <v>21635.670000000002</v>
      </c>
      <c r="T5509" s="38">
        <v>2505</v>
      </c>
      <c r="U5509" s="14">
        <f>S5509/H5509</f>
        <v>0.53292059027102123</v>
      </c>
      <c r="V5509" s="19"/>
      <c r="W5509" s="19"/>
      <c r="X5509" s="37" t="s">
        <v>3465</v>
      </c>
    </row>
    <row r="5510" spans="1:24" ht="16.5" customHeight="1">
      <c r="A5510" s="38">
        <v>347</v>
      </c>
      <c r="B5510" s="39">
        <v>10800</v>
      </c>
      <c r="C5510" s="38">
        <v>10315063</v>
      </c>
      <c r="D5510" s="40" t="s">
        <v>2742</v>
      </c>
      <c r="E5510" s="38">
        <v>2</v>
      </c>
      <c r="F5510" s="38">
        <v>120</v>
      </c>
      <c r="G5510" s="38" t="s">
        <v>21</v>
      </c>
      <c r="H5510" s="42">
        <v>40598.300000000003</v>
      </c>
      <c r="I5510" s="2"/>
      <c r="J5510" s="44">
        <v>43216</v>
      </c>
      <c r="K5510" s="42">
        <v>0</v>
      </c>
      <c r="L5510" s="42">
        <v>18962.63</v>
      </c>
      <c r="M5510" s="44">
        <v>45016</v>
      </c>
      <c r="N5510" s="42">
        <f>H5510-K5510-L5510</f>
        <v>21635.670000000002</v>
      </c>
      <c r="O5510" s="42">
        <v>0</v>
      </c>
      <c r="P5510" s="45">
        <v>0.13</v>
      </c>
      <c r="Q5510" s="42">
        <v>0</v>
      </c>
      <c r="R5510" s="42">
        <v>0</v>
      </c>
      <c r="S5510" s="42">
        <f>N5510-R5510</f>
        <v>21635.670000000002</v>
      </c>
      <c r="T5510" s="38">
        <v>2505</v>
      </c>
      <c r="U5510" s="14">
        <f>S5510/H5510</f>
        <v>0.53292059027102123</v>
      </c>
      <c r="V5510" s="19"/>
      <c r="W5510" s="19"/>
      <c r="X5510" s="37" t="s">
        <v>3465</v>
      </c>
    </row>
    <row r="5511" spans="1:24" ht="16.5" customHeight="1">
      <c r="A5511" s="38">
        <v>556</v>
      </c>
      <c r="B5511" s="39">
        <v>10800</v>
      </c>
      <c r="C5511" s="38">
        <v>10315584</v>
      </c>
      <c r="D5511" s="40" t="s">
        <v>2742</v>
      </c>
      <c r="E5511" s="38">
        <v>2</v>
      </c>
      <c r="F5511" s="38">
        <v>120</v>
      </c>
      <c r="G5511" s="38" t="s">
        <v>21</v>
      </c>
      <c r="H5511" s="42">
        <v>40598.300000000003</v>
      </c>
      <c r="I5511" s="2"/>
      <c r="J5511" s="44">
        <v>43216</v>
      </c>
      <c r="K5511" s="42">
        <v>0</v>
      </c>
      <c r="L5511" s="42">
        <v>18962.63</v>
      </c>
      <c r="M5511" s="44">
        <v>45016</v>
      </c>
      <c r="N5511" s="42">
        <f>H5511-K5511-L5511</f>
        <v>21635.670000000002</v>
      </c>
      <c r="O5511" s="42">
        <v>0</v>
      </c>
      <c r="P5511" s="45">
        <v>0.13</v>
      </c>
      <c r="Q5511" s="42">
        <v>0</v>
      </c>
      <c r="R5511" s="42">
        <v>0</v>
      </c>
      <c r="S5511" s="42">
        <f>N5511-R5511</f>
        <v>21635.670000000002</v>
      </c>
      <c r="T5511" s="38">
        <v>2505</v>
      </c>
      <c r="U5511" s="14">
        <f>S5511/H5511</f>
        <v>0.53292059027102123</v>
      </c>
      <c r="V5511" s="19"/>
      <c r="W5511" s="19"/>
      <c r="X5511" s="37" t="s">
        <v>3465</v>
      </c>
    </row>
    <row r="5512" spans="1:24" ht="16.5" customHeight="1">
      <c r="A5512" s="38">
        <v>573</v>
      </c>
      <c r="B5512" s="39">
        <v>10800</v>
      </c>
      <c r="C5512" s="38">
        <v>10315610</v>
      </c>
      <c r="D5512" s="40" t="s">
        <v>2742</v>
      </c>
      <c r="E5512" s="38">
        <v>2</v>
      </c>
      <c r="F5512" s="38">
        <v>120</v>
      </c>
      <c r="G5512" s="38" t="s">
        <v>21</v>
      </c>
      <c r="H5512" s="42">
        <v>40598.300000000003</v>
      </c>
      <c r="I5512" s="2"/>
      <c r="J5512" s="44">
        <v>43216</v>
      </c>
      <c r="K5512" s="42">
        <v>0</v>
      </c>
      <c r="L5512" s="42">
        <v>18962.63</v>
      </c>
      <c r="M5512" s="44">
        <v>45016</v>
      </c>
      <c r="N5512" s="42">
        <f>H5512-K5512-L5512</f>
        <v>21635.670000000002</v>
      </c>
      <c r="O5512" s="42">
        <v>0</v>
      </c>
      <c r="P5512" s="45">
        <v>0.13</v>
      </c>
      <c r="Q5512" s="42">
        <v>0</v>
      </c>
      <c r="R5512" s="42">
        <v>0</v>
      </c>
      <c r="S5512" s="42">
        <f>N5512-R5512</f>
        <v>21635.670000000002</v>
      </c>
      <c r="T5512" s="38">
        <v>2505</v>
      </c>
      <c r="U5512" s="14">
        <f>S5512/H5512</f>
        <v>0.53292059027102123</v>
      </c>
      <c r="V5512" s="19"/>
      <c r="W5512" s="19"/>
      <c r="X5512" s="37" t="s">
        <v>3465</v>
      </c>
    </row>
    <row r="5513" spans="1:24" ht="16.5" customHeight="1">
      <c r="A5513" s="38">
        <v>705</v>
      </c>
      <c r="B5513" s="39">
        <v>10800</v>
      </c>
      <c r="C5513" s="38">
        <v>10315895</v>
      </c>
      <c r="D5513" s="40" t="s">
        <v>2742</v>
      </c>
      <c r="E5513" s="38">
        <v>2</v>
      </c>
      <c r="F5513" s="38">
        <v>120</v>
      </c>
      <c r="G5513" s="38" t="s">
        <v>21</v>
      </c>
      <c r="H5513" s="42">
        <v>40598.300000000003</v>
      </c>
      <c r="I5513" s="2"/>
      <c r="J5513" s="44">
        <v>43216</v>
      </c>
      <c r="K5513" s="42">
        <v>0</v>
      </c>
      <c r="L5513" s="42">
        <v>18962.63</v>
      </c>
      <c r="M5513" s="44">
        <v>45016</v>
      </c>
      <c r="N5513" s="42">
        <f>H5513-K5513-L5513</f>
        <v>21635.670000000002</v>
      </c>
      <c r="O5513" s="42">
        <v>0</v>
      </c>
      <c r="P5513" s="45">
        <v>0.13</v>
      </c>
      <c r="Q5513" s="42">
        <v>0</v>
      </c>
      <c r="R5513" s="42">
        <v>0</v>
      </c>
      <c r="S5513" s="42">
        <f>N5513-R5513</f>
        <v>21635.670000000002</v>
      </c>
      <c r="T5513" s="38">
        <v>2505</v>
      </c>
      <c r="U5513" s="14">
        <f>S5513/H5513</f>
        <v>0.53292059027102123</v>
      </c>
      <c r="V5513" s="19"/>
      <c r="W5513" s="19"/>
      <c r="X5513" s="37" t="s">
        <v>3465</v>
      </c>
    </row>
    <row r="5514" spans="1:24" ht="16.5" customHeight="1">
      <c r="A5514" s="38">
        <v>187</v>
      </c>
      <c r="B5514" s="39">
        <v>10800</v>
      </c>
      <c r="C5514" s="38">
        <v>10314428</v>
      </c>
      <c r="D5514" s="40" t="s">
        <v>2742</v>
      </c>
      <c r="E5514" s="38">
        <v>1</v>
      </c>
      <c r="F5514" s="38">
        <v>120</v>
      </c>
      <c r="G5514" s="38" t="s">
        <v>21</v>
      </c>
      <c r="H5514" s="42">
        <v>20299.150000000001</v>
      </c>
      <c r="I5514" s="2"/>
      <c r="J5514" s="44">
        <v>43216</v>
      </c>
      <c r="K5514" s="42">
        <v>0</v>
      </c>
      <c r="L5514" s="42">
        <v>9481.31</v>
      </c>
      <c r="M5514" s="44">
        <v>45016</v>
      </c>
      <c r="N5514" s="42">
        <f>H5514-K5514-L5514</f>
        <v>10817.840000000002</v>
      </c>
      <c r="O5514" s="42">
        <v>0</v>
      </c>
      <c r="P5514" s="45">
        <v>0.13</v>
      </c>
      <c r="Q5514" s="42">
        <v>0</v>
      </c>
      <c r="R5514" s="42">
        <v>0</v>
      </c>
      <c r="S5514" s="42">
        <f>N5514-R5514</f>
        <v>10817.840000000002</v>
      </c>
      <c r="T5514" s="38">
        <v>2505</v>
      </c>
      <c r="U5514" s="14">
        <f>S5514/H5514</f>
        <v>0.53292083658675371</v>
      </c>
      <c r="V5514" s="19"/>
      <c r="W5514" s="19"/>
      <c r="X5514" s="37" t="s">
        <v>3465</v>
      </c>
    </row>
    <row r="5515" spans="1:24" ht="16.5" customHeight="1">
      <c r="A5515" s="38">
        <v>205</v>
      </c>
      <c r="B5515" s="39">
        <v>10800</v>
      </c>
      <c r="C5515" s="38">
        <v>10314454</v>
      </c>
      <c r="D5515" s="40" t="s">
        <v>2742</v>
      </c>
      <c r="E5515" s="38">
        <v>1</v>
      </c>
      <c r="F5515" s="38">
        <v>120</v>
      </c>
      <c r="G5515" s="38" t="s">
        <v>21</v>
      </c>
      <c r="H5515" s="42">
        <v>20299.150000000001</v>
      </c>
      <c r="I5515" s="2"/>
      <c r="J5515" s="44">
        <v>43216</v>
      </c>
      <c r="K5515" s="42">
        <v>0</v>
      </c>
      <c r="L5515" s="42">
        <v>9481.31</v>
      </c>
      <c r="M5515" s="44">
        <v>45016</v>
      </c>
      <c r="N5515" s="42">
        <f>H5515-K5515-L5515</f>
        <v>10817.840000000002</v>
      </c>
      <c r="O5515" s="42">
        <v>0</v>
      </c>
      <c r="P5515" s="45">
        <v>0.13</v>
      </c>
      <c r="Q5515" s="42">
        <v>0</v>
      </c>
      <c r="R5515" s="42">
        <v>0</v>
      </c>
      <c r="S5515" s="42">
        <f>N5515-R5515</f>
        <v>10817.840000000002</v>
      </c>
      <c r="T5515" s="38">
        <v>2505</v>
      </c>
      <c r="U5515" s="14">
        <f>S5515/H5515</f>
        <v>0.53292083658675371</v>
      </c>
      <c r="V5515" s="19"/>
      <c r="W5515" s="19"/>
      <c r="X5515" s="37" t="s">
        <v>3465</v>
      </c>
    </row>
    <row r="5516" spans="1:24" ht="16.5" customHeight="1">
      <c r="A5516" s="38">
        <v>221</v>
      </c>
      <c r="B5516" s="39">
        <v>10800</v>
      </c>
      <c r="C5516" s="38">
        <v>10314479</v>
      </c>
      <c r="D5516" s="40" t="s">
        <v>2742</v>
      </c>
      <c r="E5516" s="38">
        <v>1</v>
      </c>
      <c r="F5516" s="38">
        <v>120</v>
      </c>
      <c r="G5516" s="38" t="s">
        <v>21</v>
      </c>
      <c r="H5516" s="42">
        <v>20299.150000000001</v>
      </c>
      <c r="I5516" s="2"/>
      <c r="J5516" s="44">
        <v>43216</v>
      </c>
      <c r="K5516" s="42">
        <v>0</v>
      </c>
      <c r="L5516" s="42">
        <v>9481.31</v>
      </c>
      <c r="M5516" s="44">
        <v>45016</v>
      </c>
      <c r="N5516" s="42">
        <f>H5516-K5516-L5516</f>
        <v>10817.840000000002</v>
      </c>
      <c r="O5516" s="42">
        <v>0</v>
      </c>
      <c r="P5516" s="45">
        <v>0.13</v>
      </c>
      <c r="Q5516" s="42">
        <v>0</v>
      </c>
      <c r="R5516" s="42">
        <v>0</v>
      </c>
      <c r="S5516" s="42">
        <f>N5516-R5516</f>
        <v>10817.840000000002</v>
      </c>
      <c r="T5516" s="38">
        <v>2505</v>
      </c>
      <c r="U5516" s="14">
        <f>S5516/H5516</f>
        <v>0.53292083658675371</v>
      </c>
      <c r="V5516" s="19"/>
      <c r="W5516" s="19"/>
      <c r="X5516" s="37" t="s">
        <v>3465</v>
      </c>
    </row>
    <row r="5517" spans="1:24" ht="16.5" customHeight="1">
      <c r="A5517" s="38">
        <v>224</v>
      </c>
      <c r="B5517" s="39">
        <v>10800</v>
      </c>
      <c r="C5517" s="38">
        <v>10314483</v>
      </c>
      <c r="D5517" s="40" t="s">
        <v>2742</v>
      </c>
      <c r="E5517" s="38">
        <v>1</v>
      </c>
      <c r="F5517" s="38">
        <v>120</v>
      </c>
      <c r="G5517" s="38" t="s">
        <v>21</v>
      </c>
      <c r="H5517" s="42">
        <v>20299.150000000001</v>
      </c>
      <c r="I5517" s="2"/>
      <c r="J5517" s="44">
        <v>43216</v>
      </c>
      <c r="K5517" s="42">
        <v>0</v>
      </c>
      <c r="L5517" s="42">
        <v>9481.31</v>
      </c>
      <c r="M5517" s="44">
        <v>45016</v>
      </c>
      <c r="N5517" s="42">
        <f>H5517-K5517-L5517</f>
        <v>10817.840000000002</v>
      </c>
      <c r="O5517" s="42">
        <v>0</v>
      </c>
      <c r="P5517" s="45">
        <v>0.13</v>
      </c>
      <c r="Q5517" s="42">
        <v>0</v>
      </c>
      <c r="R5517" s="42">
        <v>0</v>
      </c>
      <c r="S5517" s="42">
        <f>N5517-R5517</f>
        <v>10817.840000000002</v>
      </c>
      <c r="T5517" s="38">
        <v>2505</v>
      </c>
      <c r="U5517" s="14">
        <f>S5517/H5517</f>
        <v>0.53292083658675371</v>
      </c>
      <c r="V5517" s="19"/>
      <c r="W5517" s="19"/>
      <c r="X5517" s="37" t="s">
        <v>3465</v>
      </c>
    </row>
    <row r="5518" spans="1:24" ht="16.5" customHeight="1">
      <c r="A5518" s="38">
        <v>227</v>
      </c>
      <c r="B5518" s="39">
        <v>10800</v>
      </c>
      <c r="C5518" s="38">
        <v>10314487</v>
      </c>
      <c r="D5518" s="40" t="s">
        <v>2742</v>
      </c>
      <c r="E5518" s="38">
        <v>1</v>
      </c>
      <c r="F5518" s="38">
        <v>120</v>
      </c>
      <c r="G5518" s="38" t="s">
        <v>21</v>
      </c>
      <c r="H5518" s="42">
        <v>20299.150000000001</v>
      </c>
      <c r="I5518" s="2"/>
      <c r="J5518" s="44">
        <v>43216</v>
      </c>
      <c r="K5518" s="42">
        <v>0</v>
      </c>
      <c r="L5518" s="42">
        <v>9481.31</v>
      </c>
      <c r="M5518" s="44">
        <v>45016</v>
      </c>
      <c r="N5518" s="42">
        <f>H5518-K5518-L5518</f>
        <v>10817.840000000002</v>
      </c>
      <c r="O5518" s="42">
        <v>0</v>
      </c>
      <c r="P5518" s="45">
        <v>0.13</v>
      </c>
      <c r="Q5518" s="42">
        <v>0</v>
      </c>
      <c r="R5518" s="42">
        <v>0</v>
      </c>
      <c r="S5518" s="42">
        <f>N5518-R5518</f>
        <v>10817.840000000002</v>
      </c>
      <c r="T5518" s="38">
        <v>2505</v>
      </c>
      <c r="U5518" s="14">
        <f>S5518/H5518</f>
        <v>0.53292083658675371</v>
      </c>
      <c r="V5518" s="19"/>
      <c r="W5518" s="19"/>
      <c r="X5518" s="37" t="s">
        <v>3465</v>
      </c>
    </row>
    <row r="5519" spans="1:24" ht="16.5" customHeight="1">
      <c r="A5519" s="38">
        <v>240</v>
      </c>
      <c r="B5519" s="39">
        <v>10800</v>
      </c>
      <c r="C5519" s="38">
        <v>10314507</v>
      </c>
      <c r="D5519" s="40" t="s">
        <v>2742</v>
      </c>
      <c r="E5519" s="38">
        <v>1</v>
      </c>
      <c r="F5519" s="38">
        <v>120</v>
      </c>
      <c r="G5519" s="38" t="s">
        <v>21</v>
      </c>
      <c r="H5519" s="42">
        <v>20299.150000000001</v>
      </c>
      <c r="I5519" s="2"/>
      <c r="J5519" s="44">
        <v>43216</v>
      </c>
      <c r="K5519" s="42">
        <v>0</v>
      </c>
      <c r="L5519" s="42">
        <v>9481.31</v>
      </c>
      <c r="M5519" s="44">
        <v>45016</v>
      </c>
      <c r="N5519" s="42">
        <f>H5519-K5519-L5519</f>
        <v>10817.840000000002</v>
      </c>
      <c r="O5519" s="42">
        <v>0</v>
      </c>
      <c r="P5519" s="45">
        <v>0.13</v>
      </c>
      <c r="Q5519" s="42">
        <v>0</v>
      </c>
      <c r="R5519" s="42">
        <v>0</v>
      </c>
      <c r="S5519" s="42">
        <f>N5519-R5519</f>
        <v>10817.840000000002</v>
      </c>
      <c r="T5519" s="38">
        <v>2505</v>
      </c>
      <c r="U5519" s="14">
        <f>S5519/H5519</f>
        <v>0.53292083658675371</v>
      </c>
      <c r="V5519" s="19"/>
      <c r="W5519" s="19"/>
      <c r="X5519" s="37" t="s">
        <v>3465</v>
      </c>
    </row>
    <row r="5520" spans="1:24" ht="16.5" customHeight="1">
      <c r="A5520" s="38">
        <v>241</v>
      </c>
      <c r="B5520" s="39">
        <v>10800</v>
      </c>
      <c r="C5520" s="38">
        <v>10314508</v>
      </c>
      <c r="D5520" s="40" t="s">
        <v>2742</v>
      </c>
      <c r="E5520" s="38">
        <v>1</v>
      </c>
      <c r="F5520" s="38">
        <v>120</v>
      </c>
      <c r="G5520" s="38" t="s">
        <v>21</v>
      </c>
      <c r="H5520" s="42">
        <v>20299.150000000001</v>
      </c>
      <c r="I5520" s="2"/>
      <c r="J5520" s="44">
        <v>43216</v>
      </c>
      <c r="K5520" s="42">
        <v>0</v>
      </c>
      <c r="L5520" s="42">
        <v>9481.31</v>
      </c>
      <c r="M5520" s="44">
        <v>45016</v>
      </c>
      <c r="N5520" s="42">
        <f>H5520-K5520-L5520</f>
        <v>10817.840000000002</v>
      </c>
      <c r="O5520" s="42">
        <v>0</v>
      </c>
      <c r="P5520" s="45">
        <v>0.13</v>
      </c>
      <c r="Q5520" s="42">
        <v>0</v>
      </c>
      <c r="R5520" s="42">
        <v>0</v>
      </c>
      <c r="S5520" s="42">
        <f>N5520-R5520</f>
        <v>10817.840000000002</v>
      </c>
      <c r="T5520" s="38">
        <v>2505</v>
      </c>
      <c r="U5520" s="14">
        <f>S5520/H5520</f>
        <v>0.53292083658675371</v>
      </c>
      <c r="V5520" s="19"/>
      <c r="W5520" s="19"/>
      <c r="X5520" s="37" t="s">
        <v>3465</v>
      </c>
    </row>
    <row r="5521" spans="1:36" ht="16.5" customHeight="1">
      <c r="A5521" s="38">
        <v>249</v>
      </c>
      <c r="B5521" s="39">
        <v>10800</v>
      </c>
      <c r="C5521" s="38">
        <v>10314523</v>
      </c>
      <c r="D5521" s="40" t="s">
        <v>2742</v>
      </c>
      <c r="E5521" s="38">
        <v>1</v>
      </c>
      <c r="F5521" s="38">
        <v>120</v>
      </c>
      <c r="G5521" s="38" t="s">
        <v>21</v>
      </c>
      <c r="H5521" s="42">
        <v>20299.150000000001</v>
      </c>
      <c r="I5521" s="2"/>
      <c r="J5521" s="44">
        <v>43216</v>
      </c>
      <c r="K5521" s="42">
        <v>0</v>
      </c>
      <c r="L5521" s="42">
        <v>9481.31</v>
      </c>
      <c r="M5521" s="44">
        <v>45016</v>
      </c>
      <c r="N5521" s="42">
        <f>H5521-K5521-L5521</f>
        <v>10817.840000000002</v>
      </c>
      <c r="O5521" s="42">
        <v>0</v>
      </c>
      <c r="P5521" s="45">
        <v>0.13</v>
      </c>
      <c r="Q5521" s="42">
        <v>0</v>
      </c>
      <c r="R5521" s="42">
        <v>0</v>
      </c>
      <c r="S5521" s="42">
        <f>N5521-R5521</f>
        <v>10817.840000000002</v>
      </c>
      <c r="T5521" s="38">
        <v>2505</v>
      </c>
      <c r="U5521" s="14">
        <f>S5521/H5521</f>
        <v>0.53292083658675371</v>
      </c>
      <c r="V5521" s="19"/>
      <c r="W5521" s="19"/>
      <c r="X5521" s="37" t="s">
        <v>3465</v>
      </c>
    </row>
    <row r="5522" spans="1:36" ht="16.5" customHeight="1">
      <c r="A5522" s="38">
        <v>258</v>
      </c>
      <c r="B5522" s="39">
        <v>10800</v>
      </c>
      <c r="C5522" s="38">
        <v>10314540</v>
      </c>
      <c r="D5522" s="40" t="s">
        <v>2742</v>
      </c>
      <c r="E5522" s="38">
        <v>1</v>
      </c>
      <c r="F5522" s="38">
        <v>120</v>
      </c>
      <c r="G5522" s="38" t="s">
        <v>21</v>
      </c>
      <c r="H5522" s="42">
        <v>20299.150000000001</v>
      </c>
      <c r="I5522" s="2"/>
      <c r="J5522" s="44">
        <v>43216</v>
      </c>
      <c r="K5522" s="42">
        <v>0</v>
      </c>
      <c r="L5522" s="42">
        <v>9481.31</v>
      </c>
      <c r="M5522" s="44">
        <v>45016</v>
      </c>
      <c r="N5522" s="42">
        <f>H5522-K5522-L5522</f>
        <v>10817.840000000002</v>
      </c>
      <c r="O5522" s="42">
        <v>0</v>
      </c>
      <c r="P5522" s="45">
        <v>0.13</v>
      </c>
      <c r="Q5522" s="42">
        <v>0</v>
      </c>
      <c r="R5522" s="42">
        <v>0</v>
      </c>
      <c r="S5522" s="42">
        <f>N5522-R5522</f>
        <v>10817.840000000002</v>
      </c>
      <c r="T5522" s="38">
        <v>2505</v>
      </c>
      <c r="U5522" s="14">
        <f>S5522/H5522</f>
        <v>0.53292083658675371</v>
      </c>
      <c r="V5522" s="19"/>
      <c r="W5522" s="19"/>
      <c r="X5522" s="37" t="s">
        <v>3465</v>
      </c>
    </row>
    <row r="5523" spans="1:36" ht="16.5" customHeight="1">
      <c r="A5523" s="38">
        <v>261</v>
      </c>
      <c r="B5523" s="39">
        <v>10800</v>
      </c>
      <c r="C5523" s="38">
        <v>10314544</v>
      </c>
      <c r="D5523" s="40" t="s">
        <v>2742</v>
      </c>
      <c r="E5523" s="38">
        <v>1</v>
      </c>
      <c r="F5523" s="38">
        <v>120</v>
      </c>
      <c r="G5523" s="38" t="s">
        <v>21</v>
      </c>
      <c r="H5523" s="42">
        <v>20299.150000000001</v>
      </c>
      <c r="I5523" s="2"/>
      <c r="J5523" s="44">
        <v>43216</v>
      </c>
      <c r="K5523" s="42">
        <v>0</v>
      </c>
      <c r="L5523" s="42">
        <v>9481.31</v>
      </c>
      <c r="M5523" s="44">
        <v>45016</v>
      </c>
      <c r="N5523" s="42">
        <f>H5523-K5523-L5523</f>
        <v>10817.840000000002</v>
      </c>
      <c r="O5523" s="42">
        <v>0</v>
      </c>
      <c r="P5523" s="45">
        <v>0.13</v>
      </c>
      <c r="Q5523" s="42">
        <v>0</v>
      </c>
      <c r="R5523" s="42">
        <v>0</v>
      </c>
      <c r="S5523" s="42">
        <f>N5523-R5523</f>
        <v>10817.840000000002</v>
      </c>
      <c r="T5523" s="38">
        <v>2505</v>
      </c>
      <c r="U5523" s="14">
        <f>S5523/H5523</f>
        <v>0.53292083658675371</v>
      </c>
      <c r="V5523" s="19"/>
      <c r="W5523" s="19"/>
      <c r="X5523" s="37" t="s">
        <v>3465</v>
      </c>
    </row>
    <row r="5524" spans="1:36" ht="16.5" customHeight="1">
      <c r="A5524" s="38">
        <v>271</v>
      </c>
      <c r="B5524" s="39">
        <v>10800</v>
      </c>
      <c r="C5524" s="38">
        <v>10314561</v>
      </c>
      <c r="D5524" s="40" t="s">
        <v>2742</v>
      </c>
      <c r="E5524" s="38">
        <v>1</v>
      </c>
      <c r="F5524" s="38">
        <v>120</v>
      </c>
      <c r="G5524" s="38" t="s">
        <v>21</v>
      </c>
      <c r="H5524" s="42">
        <v>20299.150000000001</v>
      </c>
      <c r="I5524" s="2"/>
      <c r="J5524" s="44">
        <v>43216</v>
      </c>
      <c r="K5524" s="42">
        <v>0</v>
      </c>
      <c r="L5524" s="42">
        <v>9481.31</v>
      </c>
      <c r="M5524" s="44">
        <v>45016</v>
      </c>
      <c r="N5524" s="42">
        <f>H5524-K5524-L5524</f>
        <v>10817.840000000002</v>
      </c>
      <c r="O5524" s="42">
        <v>0</v>
      </c>
      <c r="P5524" s="45">
        <v>0.13</v>
      </c>
      <c r="Q5524" s="42">
        <v>0</v>
      </c>
      <c r="R5524" s="42">
        <v>0</v>
      </c>
      <c r="S5524" s="42">
        <f>N5524-R5524</f>
        <v>10817.840000000002</v>
      </c>
      <c r="T5524" s="38">
        <v>2505</v>
      </c>
      <c r="U5524" s="14">
        <f>S5524/H5524</f>
        <v>0.53292083658675371</v>
      </c>
      <c r="V5524" s="19"/>
      <c r="W5524" s="19"/>
      <c r="X5524" s="37" t="s">
        <v>3465</v>
      </c>
    </row>
    <row r="5525" spans="1:36" ht="16.5" customHeight="1">
      <c r="A5525" s="38">
        <v>277</v>
      </c>
      <c r="B5525" s="39">
        <v>10800</v>
      </c>
      <c r="C5525" s="38">
        <v>10314611</v>
      </c>
      <c r="D5525" s="40" t="s">
        <v>2742</v>
      </c>
      <c r="E5525" s="38">
        <v>1</v>
      </c>
      <c r="F5525" s="38">
        <v>120</v>
      </c>
      <c r="G5525" s="38" t="s">
        <v>21</v>
      </c>
      <c r="H5525" s="42">
        <v>20299.150000000001</v>
      </c>
      <c r="I5525" s="2"/>
      <c r="J5525" s="44">
        <v>43216</v>
      </c>
      <c r="K5525" s="42">
        <v>0</v>
      </c>
      <c r="L5525" s="42">
        <v>9481.31</v>
      </c>
      <c r="M5525" s="44">
        <v>45016</v>
      </c>
      <c r="N5525" s="42">
        <f>H5525-K5525-L5525</f>
        <v>10817.840000000002</v>
      </c>
      <c r="O5525" s="42">
        <v>0</v>
      </c>
      <c r="P5525" s="45">
        <v>0.13</v>
      </c>
      <c r="Q5525" s="42">
        <v>0</v>
      </c>
      <c r="R5525" s="42">
        <v>0</v>
      </c>
      <c r="S5525" s="42">
        <f>N5525-R5525</f>
        <v>10817.840000000002</v>
      </c>
      <c r="T5525" s="38">
        <v>2505</v>
      </c>
      <c r="U5525" s="14">
        <f>S5525/H5525</f>
        <v>0.53292083658675371</v>
      </c>
      <c r="V5525" s="19"/>
      <c r="W5525" s="19"/>
      <c r="X5525" s="37" t="s">
        <v>3465</v>
      </c>
    </row>
    <row r="5526" spans="1:36" ht="16.5" customHeight="1">
      <c r="A5526" s="38">
        <v>334</v>
      </c>
      <c r="B5526" s="39">
        <v>10800</v>
      </c>
      <c r="C5526" s="38">
        <v>10315041</v>
      </c>
      <c r="D5526" s="40" t="s">
        <v>2742</v>
      </c>
      <c r="E5526" s="38">
        <v>1</v>
      </c>
      <c r="F5526" s="38">
        <v>120</v>
      </c>
      <c r="G5526" s="38" t="s">
        <v>21</v>
      </c>
      <c r="H5526" s="42">
        <v>20299.150000000001</v>
      </c>
      <c r="I5526" s="2"/>
      <c r="J5526" s="44">
        <v>43216</v>
      </c>
      <c r="K5526" s="42">
        <v>0</v>
      </c>
      <c r="L5526" s="42">
        <v>9481.31</v>
      </c>
      <c r="M5526" s="44">
        <v>45016</v>
      </c>
      <c r="N5526" s="42">
        <f>H5526-K5526-L5526</f>
        <v>10817.840000000002</v>
      </c>
      <c r="O5526" s="42">
        <v>0</v>
      </c>
      <c r="P5526" s="45">
        <v>0.13</v>
      </c>
      <c r="Q5526" s="42">
        <v>0</v>
      </c>
      <c r="R5526" s="42">
        <v>0</v>
      </c>
      <c r="S5526" s="42">
        <f>N5526-R5526</f>
        <v>10817.840000000002</v>
      </c>
      <c r="T5526" s="38">
        <v>2505</v>
      </c>
      <c r="U5526" s="14">
        <f>S5526/H5526</f>
        <v>0.53292083658675371</v>
      </c>
      <c r="V5526" s="19"/>
      <c r="W5526" s="19"/>
      <c r="X5526" s="37" t="s">
        <v>3465</v>
      </c>
    </row>
    <row r="5527" spans="1:36" ht="16.5" customHeight="1">
      <c r="A5527" s="38">
        <v>339</v>
      </c>
      <c r="B5527" s="39">
        <v>10800</v>
      </c>
      <c r="C5527" s="38">
        <v>10315048</v>
      </c>
      <c r="D5527" s="40" t="s">
        <v>2742</v>
      </c>
      <c r="E5527" s="38">
        <v>1</v>
      </c>
      <c r="F5527" s="38">
        <v>120</v>
      </c>
      <c r="G5527" s="38" t="s">
        <v>21</v>
      </c>
      <c r="H5527" s="42">
        <v>20299.150000000001</v>
      </c>
      <c r="I5527" s="2"/>
      <c r="J5527" s="44">
        <v>43216</v>
      </c>
      <c r="K5527" s="42">
        <v>0</v>
      </c>
      <c r="L5527" s="42">
        <v>9481.31</v>
      </c>
      <c r="M5527" s="44">
        <v>45016</v>
      </c>
      <c r="N5527" s="42">
        <f>H5527-K5527-L5527</f>
        <v>10817.840000000002</v>
      </c>
      <c r="O5527" s="42">
        <v>0</v>
      </c>
      <c r="P5527" s="45">
        <v>0.13</v>
      </c>
      <c r="Q5527" s="42">
        <v>0</v>
      </c>
      <c r="R5527" s="42">
        <v>0</v>
      </c>
      <c r="S5527" s="42">
        <f>N5527-R5527</f>
        <v>10817.840000000002</v>
      </c>
      <c r="T5527" s="38">
        <v>2505</v>
      </c>
      <c r="U5527" s="14">
        <f>S5527/H5527</f>
        <v>0.53292083658675371</v>
      </c>
      <c r="V5527" s="19"/>
      <c r="W5527" s="19"/>
      <c r="X5527" s="37" t="s">
        <v>3465</v>
      </c>
    </row>
    <row r="5528" spans="1:36" ht="16.5" customHeight="1">
      <c r="A5528" s="38">
        <v>343</v>
      </c>
      <c r="B5528" s="39">
        <v>10800</v>
      </c>
      <c r="C5528" s="38">
        <v>10315056</v>
      </c>
      <c r="D5528" s="40" t="s">
        <v>2742</v>
      </c>
      <c r="E5528" s="38">
        <v>1</v>
      </c>
      <c r="F5528" s="38">
        <v>120</v>
      </c>
      <c r="G5528" s="38" t="s">
        <v>21</v>
      </c>
      <c r="H5528" s="42">
        <v>20299.150000000001</v>
      </c>
      <c r="I5528" s="2"/>
      <c r="J5528" s="44">
        <v>43216</v>
      </c>
      <c r="K5528" s="42">
        <v>0</v>
      </c>
      <c r="L5528" s="42">
        <v>9481.31</v>
      </c>
      <c r="M5528" s="44">
        <v>45016</v>
      </c>
      <c r="N5528" s="42">
        <f>H5528-K5528-L5528</f>
        <v>10817.840000000002</v>
      </c>
      <c r="O5528" s="42">
        <v>0</v>
      </c>
      <c r="P5528" s="45">
        <v>0.13</v>
      </c>
      <c r="Q5528" s="42">
        <v>0</v>
      </c>
      <c r="R5528" s="42">
        <v>0</v>
      </c>
      <c r="S5528" s="42">
        <f>N5528-R5528</f>
        <v>10817.840000000002</v>
      </c>
      <c r="T5528" s="38">
        <v>2505</v>
      </c>
      <c r="U5528" s="14">
        <f>S5528/H5528</f>
        <v>0.53292083658675371</v>
      </c>
      <c r="V5528" s="19"/>
      <c r="W5528" s="19"/>
      <c r="X5528" s="37" t="s">
        <v>3465</v>
      </c>
    </row>
    <row r="5529" spans="1:36" ht="16.5" customHeight="1">
      <c r="A5529" s="38">
        <v>351</v>
      </c>
      <c r="B5529" s="39">
        <v>10800</v>
      </c>
      <c r="C5529" s="38">
        <v>10315070</v>
      </c>
      <c r="D5529" s="40" t="s">
        <v>2742</v>
      </c>
      <c r="E5529" s="38">
        <v>1</v>
      </c>
      <c r="F5529" s="38">
        <v>120</v>
      </c>
      <c r="G5529" s="38" t="s">
        <v>21</v>
      </c>
      <c r="H5529" s="42">
        <v>20299.150000000001</v>
      </c>
      <c r="I5529" s="2"/>
      <c r="J5529" s="44">
        <v>43216</v>
      </c>
      <c r="K5529" s="42">
        <v>0</v>
      </c>
      <c r="L5529" s="42">
        <v>9481.31</v>
      </c>
      <c r="M5529" s="44">
        <v>45016</v>
      </c>
      <c r="N5529" s="42">
        <f>H5529-K5529-L5529</f>
        <v>10817.840000000002</v>
      </c>
      <c r="O5529" s="42">
        <v>0</v>
      </c>
      <c r="P5529" s="45">
        <v>0.13</v>
      </c>
      <c r="Q5529" s="42">
        <v>0</v>
      </c>
      <c r="R5529" s="42">
        <v>0</v>
      </c>
      <c r="S5529" s="42">
        <f>N5529-R5529</f>
        <v>10817.840000000002</v>
      </c>
      <c r="T5529" s="38">
        <v>2505</v>
      </c>
      <c r="U5529" s="14">
        <f>S5529/H5529</f>
        <v>0.53292083658675371</v>
      </c>
      <c r="V5529" s="19"/>
      <c r="W5529" s="19"/>
      <c r="X5529" s="37" t="s">
        <v>3465</v>
      </c>
    </row>
    <row r="5530" spans="1:36" ht="16.5" customHeight="1">
      <c r="A5530" s="38">
        <v>355</v>
      </c>
      <c r="B5530" s="39">
        <v>10800</v>
      </c>
      <c r="C5530" s="38">
        <v>10315078</v>
      </c>
      <c r="D5530" s="40" t="s">
        <v>2742</v>
      </c>
      <c r="E5530" s="38">
        <v>1</v>
      </c>
      <c r="F5530" s="38">
        <v>120</v>
      </c>
      <c r="G5530" s="38" t="s">
        <v>21</v>
      </c>
      <c r="H5530" s="42">
        <v>20299.150000000001</v>
      </c>
      <c r="I5530" s="2"/>
      <c r="J5530" s="44">
        <v>43216</v>
      </c>
      <c r="K5530" s="42">
        <v>0</v>
      </c>
      <c r="L5530" s="42">
        <v>9481.31</v>
      </c>
      <c r="M5530" s="44">
        <v>45016</v>
      </c>
      <c r="N5530" s="42">
        <f>H5530-K5530-L5530</f>
        <v>10817.840000000002</v>
      </c>
      <c r="O5530" s="42">
        <v>0</v>
      </c>
      <c r="P5530" s="45">
        <v>0.13</v>
      </c>
      <c r="Q5530" s="42">
        <v>0</v>
      </c>
      <c r="R5530" s="42">
        <v>0</v>
      </c>
      <c r="S5530" s="42">
        <f>N5530-R5530</f>
        <v>10817.840000000002</v>
      </c>
      <c r="T5530" s="38">
        <v>2505</v>
      </c>
      <c r="U5530" s="14">
        <f>S5530/H5530</f>
        <v>0.53292083658675371</v>
      </c>
      <c r="V5530" s="19"/>
      <c r="W5530" s="19"/>
      <c r="X5530" s="37" t="s">
        <v>3465</v>
      </c>
    </row>
    <row r="5531" spans="1:36" ht="16.5" customHeight="1">
      <c r="A5531" s="38">
        <v>363</v>
      </c>
      <c r="B5531" s="39">
        <v>10800</v>
      </c>
      <c r="C5531" s="38">
        <v>10315093</v>
      </c>
      <c r="D5531" s="40" t="s">
        <v>2742</v>
      </c>
      <c r="E5531" s="38">
        <v>1</v>
      </c>
      <c r="F5531" s="38">
        <v>120</v>
      </c>
      <c r="G5531" s="38" t="s">
        <v>21</v>
      </c>
      <c r="H5531" s="42">
        <v>20299.150000000001</v>
      </c>
      <c r="I5531" s="2"/>
      <c r="J5531" s="44">
        <v>43216</v>
      </c>
      <c r="K5531" s="42">
        <v>0</v>
      </c>
      <c r="L5531" s="42">
        <v>9481.31</v>
      </c>
      <c r="M5531" s="44">
        <v>45016</v>
      </c>
      <c r="N5531" s="42">
        <f>H5531-K5531-L5531</f>
        <v>10817.840000000002</v>
      </c>
      <c r="O5531" s="42">
        <v>0</v>
      </c>
      <c r="P5531" s="45">
        <v>0.13</v>
      </c>
      <c r="Q5531" s="42">
        <v>0</v>
      </c>
      <c r="R5531" s="42">
        <v>0</v>
      </c>
      <c r="S5531" s="42">
        <f>N5531-R5531</f>
        <v>10817.840000000002</v>
      </c>
      <c r="T5531" s="38">
        <v>2505</v>
      </c>
      <c r="U5531" s="14">
        <f>S5531/H5531</f>
        <v>0.53292083658675371</v>
      </c>
      <c r="V5531" s="19"/>
      <c r="W5531" s="19"/>
      <c r="X5531" s="37" t="s">
        <v>3465</v>
      </c>
    </row>
    <row r="5532" spans="1:36" ht="16.5" customHeight="1">
      <c r="A5532" s="38">
        <v>373</v>
      </c>
      <c r="B5532" s="39">
        <v>10800</v>
      </c>
      <c r="C5532" s="38">
        <v>10315205</v>
      </c>
      <c r="D5532" s="40" t="s">
        <v>2742</v>
      </c>
      <c r="E5532" s="38">
        <v>1</v>
      </c>
      <c r="F5532" s="38">
        <v>120</v>
      </c>
      <c r="G5532" s="38" t="s">
        <v>21</v>
      </c>
      <c r="H5532" s="42">
        <v>20299.150000000001</v>
      </c>
      <c r="I5532" s="2"/>
      <c r="J5532" s="44">
        <v>43216</v>
      </c>
      <c r="K5532" s="42">
        <v>0</v>
      </c>
      <c r="L5532" s="42">
        <v>9481.31</v>
      </c>
      <c r="M5532" s="44">
        <v>45016</v>
      </c>
      <c r="N5532" s="42">
        <f>H5532-K5532-L5532</f>
        <v>10817.840000000002</v>
      </c>
      <c r="O5532" s="42">
        <v>0</v>
      </c>
      <c r="P5532" s="45">
        <v>0.13</v>
      </c>
      <c r="Q5532" s="42">
        <v>0</v>
      </c>
      <c r="R5532" s="42">
        <v>0</v>
      </c>
      <c r="S5532" s="42">
        <f>N5532-R5532</f>
        <v>10817.840000000002</v>
      </c>
      <c r="T5532" s="38">
        <v>2505</v>
      </c>
      <c r="U5532" s="14">
        <f>S5532/H5532</f>
        <v>0.53292083658675371</v>
      </c>
      <c r="V5532" s="19"/>
      <c r="W5532" s="19"/>
      <c r="X5532" s="37" t="s">
        <v>3465</v>
      </c>
    </row>
    <row r="5533" spans="1:36" ht="16.5" customHeight="1">
      <c r="A5533" s="38">
        <v>377</v>
      </c>
      <c r="B5533" s="39">
        <v>10800</v>
      </c>
      <c r="C5533" s="38">
        <v>10315213</v>
      </c>
      <c r="D5533" s="40" t="s">
        <v>2742</v>
      </c>
      <c r="E5533" s="38">
        <v>1</v>
      </c>
      <c r="F5533" s="38">
        <v>120</v>
      </c>
      <c r="G5533" s="38" t="s">
        <v>21</v>
      </c>
      <c r="H5533" s="42">
        <v>20299.150000000001</v>
      </c>
      <c r="I5533" s="2"/>
      <c r="J5533" s="44">
        <v>43216</v>
      </c>
      <c r="K5533" s="42">
        <v>0</v>
      </c>
      <c r="L5533" s="42">
        <v>9481.31</v>
      </c>
      <c r="M5533" s="44">
        <v>45016</v>
      </c>
      <c r="N5533" s="42">
        <f>H5533-K5533-L5533</f>
        <v>10817.840000000002</v>
      </c>
      <c r="O5533" s="42">
        <v>0</v>
      </c>
      <c r="P5533" s="45">
        <v>0.13</v>
      </c>
      <c r="Q5533" s="42">
        <v>0</v>
      </c>
      <c r="R5533" s="42">
        <v>0</v>
      </c>
      <c r="S5533" s="42">
        <f>N5533-R5533</f>
        <v>10817.840000000002</v>
      </c>
      <c r="T5533" s="38">
        <v>2505</v>
      </c>
      <c r="U5533" s="14">
        <f>S5533/H5533</f>
        <v>0.53292083658675371</v>
      </c>
      <c r="V5533" s="19"/>
      <c r="W5533" s="19"/>
      <c r="X5533" s="37" t="s">
        <v>3465</v>
      </c>
    </row>
    <row r="5534" spans="1:36" ht="16.5" customHeight="1">
      <c r="A5534" s="38">
        <v>392</v>
      </c>
      <c r="B5534" s="39">
        <v>10800</v>
      </c>
      <c r="C5534" s="38">
        <v>10315243</v>
      </c>
      <c r="D5534" s="40" t="s">
        <v>2742</v>
      </c>
      <c r="E5534" s="38">
        <v>1</v>
      </c>
      <c r="F5534" s="38">
        <v>120</v>
      </c>
      <c r="G5534" s="38" t="s">
        <v>21</v>
      </c>
      <c r="H5534" s="42">
        <v>20299.150000000001</v>
      </c>
      <c r="I5534" s="2"/>
      <c r="J5534" s="44">
        <v>43216</v>
      </c>
      <c r="K5534" s="42">
        <v>0</v>
      </c>
      <c r="L5534" s="42">
        <v>9481.31</v>
      </c>
      <c r="M5534" s="44">
        <v>45016</v>
      </c>
      <c r="N5534" s="42">
        <f>H5534-K5534-L5534</f>
        <v>10817.840000000002</v>
      </c>
      <c r="O5534" s="42">
        <v>0</v>
      </c>
      <c r="P5534" s="45">
        <v>0.13</v>
      </c>
      <c r="Q5534" s="42">
        <v>0</v>
      </c>
      <c r="R5534" s="42">
        <v>0</v>
      </c>
      <c r="S5534" s="42">
        <f>N5534-R5534</f>
        <v>10817.840000000002</v>
      </c>
      <c r="T5534" s="38">
        <v>2505</v>
      </c>
      <c r="U5534" s="14">
        <f>S5534/H5534</f>
        <v>0.53292083658675371</v>
      </c>
      <c r="V5534" s="19"/>
      <c r="W5534" s="19"/>
      <c r="X5534" s="37" t="s">
        <v>3465</v>
      </c>
    </row>
    <row r="5535" spans="1:36" ht="16.5" customHeight="1">
      <c r="A5535" s="38">
        <v>414</v>
      </c>
      <c r="B5535" s="39">
        <v>10800</v>
      </c>
      <c r="C5535" s="38">
        <v>10315251</v>
      </c>
      <c r="D5535" s="40" t="s">
        <v>2742</v>
      </c>
      <c r="E5535" s="38">
        <v>1</v>
      </c>
      <c r="F5535" s="38">
        <v>120</v>
      </c>
      <c r="G5535" s="38" t="s">
        <v>21</v>
      </c>
      <c r="H5535" s="42">
        <v>20299.150000000001</v>
      </c>
      <c r="I5535" s="2"/>
      <c r="J5535" s="44">
        <v>43216</v>
      </c>
      <c r="K5535" s="42">
        <v>0</v>
      </c>
      <c r="L5535" s="42">
        <v>9481.31</v>
      </c>
      <c r="M5535" s="44">
        <v>45016</v>
      </c>
      <c r="N5535" s="42">
        <f>H5535-K5535-L5535</f>
        <v>10817.840000000002</v>
      </c>
      <c r="O5535" s="42">
        <v>0</v>
      </c>
      <c r="P5535" s="45">
        <v>0.13</v>
      </c>
      <c r="Q5535" s="42">
        <v>0</v>
      </c>
      <c r="R5535" s="42">
        <v>0</v>
      </c>
      <c r="S5535" s="42">
        <f>N5535-R5535</f>
        <v>10817.840000000002</v>
      </c>
      <c r="T5535" s="38">
        <v>2505</v>
      </c>
      <c r="U5535" s="14">
        <f>S5535/H5535</f>
        <v>0.53292083658675371</v>
      </c>
      <c r="V5535" s="19"/>
      <c r="W5535" s="19"/>
      <c r="X5535" s="37" t="s">
        <v>3465</v>
      </c>
      <c r="Y5535" s="93"/>
      <c r="Z5535" s="93"/>
      <c r="AA5535" s="93"/>
      <c r="AB5535" s="93"/>
      <c r="AC5535" s="93"/>
      <c r="AD5535" s="93"/>
      <c r="AE5535" s="93"/>
      <c r="AF5535" s="93"/>
      <c r="AG5535" s="93"/>
      <c r="AH5535" s="93"/>
      <c r="AI5535" s="93"/>
      <c r="AJ5535" s="93"/>
    </row>
    <row r="5536" spans="1:36" ht="16.5" customHeight="1">
      <c r="A5536" s="38">
        <v>552</v>
      </c>
      <c r="B5536" s="39">
        <v>10800</v>
      </c>
      <c r="C5536" s="38">
        <v>10315576</v>
      </c>
      <c r="D5536" s="40" t="s">
        <v>2742</v>
      </c>
      <c r="E5536" s="38">
        <v>1</v>
      </c>
      <c r="F5536" s="38">
        <v>120</v>
      </c>
      <c r="G5536" s="38" t="s">
        <v>21</v>
      </c>
      <c r="H5536" s="42">
        <v>20299.150000000001</v>
      </c>
      <c r="I5536" s="2"/>
      <c r="J5536" s="44">
        <v>43216</v>
      </c>
      <c r="K5536" s="42">
        <v>0</v>
      </c>
      <c r="L5536" s="42">
        <v>9481.31</v>
      </c>
      <c r="M5536" s="44">
        <v>45016</v>
      </c>
      <c r="N5536" s="42">
        <f>H5536-K5536-L5536</f>
        <v>10817.840000000002</v>
      </c>
      <c r="O5536" s="42">
        <v>0</v>
      </c>
      <c r="P5536" s="45">
        <v>0.13</v>
      </c>
      <c r="Q5536" s="42">
        <v>0</v>
      </c>
      <c r="R5536" s="42">
        <v>0</v>
      </c>
      <c r="S5536" s="42">
        <f>N5536-R5536</f>
        <v>10817.840000000002</v>
      </c>
      <c r="T5536" s="38">
        <v>2505</v>
      </c>
      <c r="U5536" s="14">
        <f>S5536/H5536</f>
        <v>0.53292083658675371</v>
      </c>
      <c r="V5536" s="19"/>
      <c r="W5536" s="19"/>
      <c r="X5536" s="37" t="s">
        <v>3465</v>
      </c>
    </row>
    <row r="5537" spans="1:24" ht="16.5" customHeight="1">
      <c r="A5537" s="38">
        <v>560</v>
      </c>
      <c r="B5537" s="39">
        <v>10800</v>
      </c>
      <c r="C5537" s="38">
        <v>10315590</v>
      </c>
      <c r="D5537" s="40" t="s">
        <v>2742</v>
      </c>
      <c r="E5537" s="38">
        <v>1</v>
      </c>
      <c r="F5537" s="38">
        <v>120</v>
      </c>
      <c r="G5537" s="38" t="s">
        <v>21</v>
      </c>
      <c r="H5537" s="42">
        <v>20299.150000000001</v>
      </c>
      <c r="I5537" s="2"/>
      <c r="J5537" s="44">
        <v>43216</v>
      </c>
      <c r="K5537" s="42">
        <v>0</v>
      </c>
      <c r="L5537" s="42">
        <v>9481.31</v>
      </c>
      <c r="M5537" s="44">
        <v>45016</v>
      </c>
      <c r="N5537" s="42">
        <f>H5537-K5537-L5537</f>
        <v>10817.840000000002</v>
      </c>
      <c r="O5537" s="42">
        <v>0</v>
      </c>
      <c r="P5537" s="45">
        <v>0.13</v>
      </c>
      <c r="Q5537" s="42">
        <v>0</v>
      </c>
      <c r="R5537" s="42">
        <v>0</v>
      </c>
      <c r="S5537" s="42">
        <f>N5537-R5537</f>
        <v>10817.840000000002</v>
      </c>
      <c r="T5537" s="38">
        <v>2505</v>
      </c>
      <c r="U5537" s="14">
        <f>S5537/H5537</f>
        <v>0.53292083658675371</v>
      </c>
      <c r="V5537" s="19"/>
      <c r="W5537" s="19"/>
      <c r="X5537" s="37" t="s">
        <v>3465</v>
      </c>
    </row>
    <row r="5538" spans="1:24" ht="16.5" customHeight="1">
      <c r="A5538" s="38">
        <v>565</v>
      </c>
      <c r="B5538" s="39">
        <v>10800</v>
      </c>
      <c r="C5538" s="38">
        <v>10315597</v>
      </c>
      <c r="D5538" s="40" t="s">
        <v>2742</v>
      </c>
      <c r="E5538" s="38">
        <v>1</v>
      </c>
      <c r="F5538" s="38">
        <v>120</v>
      </c>
      <c r="G5538" s="38" t="s">
        <v>21</v>
      </c>
      <c r="H5538" s="42">
        <v>20299.150000000001</v>
      </c>
      <c r="I5538" s="2"/>
      <c r="J5538" s="44">
        <v>43216</v>
      </c>
      <c r="K5538" s="42">
        <v>0</v>
      </c>
      <c r="L5538" s="42">
        <v>9481.31</v>
      </c>
      <c r="M5538" s="44">
        <v>45016</v>
      </c>
      <c r="N5538" s="42">
        <f>H5538-K5538-L5538</f>
        <v>10817.840000000002</v>
      </c>
      <c r="O5538" s="42">
        <v>0</v>
      </c>
      <c r="P5538" s="45">
        <v>0.13</v>
      </c>
      <c r="Q5538" s="42">
        <v>0</v>
      </c>
      <c r="R5538" s="42">
        <v>0</v>
      </c>
      <c r="S5538" s="42">
        <f>N5538-R5538</f>
        <v>10817.840000000002</v>
      </c>
      <c r="T5538" s="38">
        <v>2505</v>
      </c>
      <c r="U5538" s="14">
        <f>S5538/H5538</f>
        <v>0.53292083658675371</v>
      </c>
      <c r="V5538" s="19"/>
      <c r="W5538" s="19"/>
      <c r="X5538" s="37" t="s">
        <v>3465</v>
      </c>
    </row>
    <row r="5539" spans="1:24" ht="16.5" customHeight="1">
      <c r="A5539" s="38">
        <v>712</v>
      </c>
      <c r="B5539" s="39">
        <v>10800</v>
      </c>
      <c r="C5539" s="38">
        <v>10315927</v>
      </c>
      <c r="D5539" s="40" t="s">
        <v>2742</v>
      </c>
      <c r="E5539" s="38">
        <v>1</v>
      </c>
      <c r="F5539" s="38">
        <v>120</v>
      </c>
      <c r="G5539" s="38" t="s">
        <v>21</v>
      </c>
      <c r="H5539" s="42">
        <v>20299.150000000001</v>
      </c>
      <c r="I5539" s="2"/>
      <c r="J5539" s="44">
        <v>43216</v>
      </c>
      <c r="K5539" s="42">
        <v>0</v>
      </c>
      <c r="L5539" s="42">
        <v>9481.31</v>
      </c>
      <c r="M5539" s="44">
        <v>45016</v>
      </c>
      <c r="N5539" s="42">
        <f>H5539-K5539-L5539</f>
        <v>10817.840000000002</v>
      </c>
      <c r="O5539" s="42">
        <v>0</v>
      </c>
      <c r="P5539" s="45">
        <v>0.13</v>
      </c>
      <c r="Q5539" s="42">
        <v>0</v>
      </c>
      <c r="R5539" s="42">
        <v>0</v>
      </c>
      <c r="S5539" s="42">
        <f>N5539-R5539</f>
        <v>10817.840000000002</v>
      </c>
      <c r="T5539" s="38">
        <v>2505</v>
      </c>
      <c r="U5539" s="14">
        <f>S5539/H5539</f>
        <v>0.53292083658675371</v>
      </c>
      <c r="V5539" s="19"/>
      <c r="W5539" s="19"/>
      <c r="X5539" s="37" t="s">
        <v>3465</v>
      </c>
    </row>
    <row r="5540" spans="1:24" ht="16.5" customHeight="1">
      <c r="A5540" s="38">
        <v>723</v>
      </c>
      <c r="B5540" s="39">
        <v>10800</v>
      </c>
      <c r="C5540" s="38">
        <v>10315945</v>
      </c>
      <c r="D5540" s="40" t="s">
        <v>2742</v>
      </c>
      <c r="E5540" s="38">
        <v>1</v>
      </c>
      <c r="F5540" s="38">
        <v>120</v>
      </c>
      <c r="G5540" s="38" t="s">
        <v>21</v>
      </c>
      <c r="H5540" s="42">
        <v>20299.150000000001</v>
      </c>
      <c r="I5540" s="2"/>
      <c r="J5540" s="44">
        <v>43216</v>
      </c>
      <c r="K5540" s="42">
        <v>0</v>
      </c>
      <c r="L5540" s="42">
        <v>9481.31</v>
      </c>
      <c r="M5540" s="44">
        <v>45016</v>
      </c>
      <c r="N5540" s="42">
        <f>H5540-K5540-L5540</f>
        <v>10817.840000000002</v>
      </c>
      <c r="O5540" s="42">
        <v>0</v>
      </c>
      <c r="P5540" s="45">
        <v>0.13</v>
      </c>
      <c r="Q5540" s="42">
        <v>0</v>
      </c>
      <c r="R5540" s="42">
        <v>0</v>
      </c>
      <c r="S5540" s="42">
        <f>N5540-R5540</f>
        <v>10817.840000000002</v>
      </c>
      <c r="T5540" s="38">
        <v>2505</v>
      </c>
      <c r="U5540" s="14">
        <f>S5540/H5540</f>
        <v>0.53292083658675371</v>
      </c>
      <c r="V5540" s="19"/>
      <c r="W5540" s="19"/>
      <c r="X5540" s="37" t="s">
        <v>3465</v>
      </c>
    </row>
    <row r="5541" spans="1:24" ht="16.5" customHeight="1">
      <c r="A5541" s="38">
        <v>728</v>
      </c>
      <c r="B5541" s="39">
        <v>10800</v>
      </c>
      <c r="C5541" s="38">
        <v>10315965</v>
      </c>
      <c r="D5541" s="40" t="s">
        <v>2742</v>
      </c>
      <c r="E5541" s="38">
        <v>1</v>
      </c>
      <c r="F5541" s="38">
        <v>120</v>
      </c>
      <c r="G5541" s="38" t="s">
        <v>21</v>
      </c>
      <c r="H5541" s="42">
        <v>20299.150000000001</v>
      </c>
      <c r="I5541" s="2"/>
      <c r="J5541" s="44">
        <v>43216</v>
      </c>
      <c r="K5541" s="42">
        <v>0</v>
      </c>
      <c r="L5541" s="42">
        <v>9481.31</v>
      </c>
      <c r="M5541" s="44">
        <v>45016</v>
      </c>
      <c r="N5541" s="42">
        <f>H5541-K5541-L5541</f>
        <v>10817.840000000002</v>
      </c>
      <c r="O5541" s="42">
        <v>0</v>
      </c>
      <c r="P5541" s="45">
        <v>0.13</v>
      </c>
      <c r="Q5541" s="42">
        <v>0</v>
      </c>
      <c r="R5541" s="42">
        <v>0</v>
      </c>
      <c r="S5541" s="42">
        <f>N5541-R5541</f>
        <v>10817.840000000002</v>
      </c>
      <c r="T5541" s="38">
        <v>2505</v>
      </c>
      <c r="U5541" s="14">
        <f>S5541/H5541</f>
        <v>0.53292083658675371</v>
      </c>
      <c r="V5541" s="19"/>
      <c r="W5541" s="19"/>
      <c r="X5541" s="37" t="s">
        <v>3465</v>
      </c>
    </row>
    <row r="5542" spans="1:24" ht="16.5" customHeight="1">
      <c r="A5542" s="38">
        <v>731</v>
      </c>
      <c r="B5542" s="39">
        <v>10800</v>
      </c>
      <c r="C5542" s="38">
        <v>10315973</v>
      </c>
      <c r="D5542" s="40" t="s">
        <v>2742</v>
      </c>
      <c r="E5542" s="38">
        <v>1</v>
      </c>
      <c r="F5542" s="38">
        <v>120</v>
      </c>
      <c r="G5542" s="38" t="s">
        <v>21</v>
      </c>
      <c r="H5542" s="42">
        <v>20299.150000000001</v>
      </c>
      <c r="I5542" s="2"/>
      <c r="J5542" s="44">
        <v>43216</v>
      </c>
      <c r="K5542" s="42">
        <v>0</v>
      </c>
      <c r="L5542" s="42">
        <v>9481.31</v>
      </c>
      <c r="M5542" s="44">
        <v>45016</v>
      </c>
      <c r="N5542" s="42">
        <f>H5542-K5542-L5542</f>
        <v>10817.840000000002</v>
      </c>
      <c r="O5542" s="42">
        <v>0</v>
      </c>
      <c r="P5542" s="45">
        <v>0.13</v>
      </c>
      <c r="Q5542" s="42">
        <v>0</v>
      </c>
      <c r="R5542" s="42">
        <v>0</v>
      </c>
      <c r="S5542" s="42">
        <f>N5542-R5542</f>
        <v>10817.840000000002</v>
      </c>
      <c r="T5542" s="38">
        <v>2505</v>
      </c>
      <c r="U5542" s="14">
        <f>S5542/H5542</f>
        <v>0.53292083658675371</v>
      </c>
      <c r="V5542" s="19"/>
      <c r="W5542" s="19"/>
      <c r="X5542" s="37" t="s">
        <v>3465</v>
      </c>
    </row>
    <row r="5543" spans="1:24" ht="16.5" customHeight="1">
      <c r="A5543" s="38">
        <v>734</v>
      </c>
      <c r="B5543" s="39">
        <v>10800</v>
      </c>
      <c r="C5543" s="38">
        <v>10315981</v>
      </c>
      <c r="D5543" s="40" t="s">
        <v>2742</v>
      </c>
      <c r="E5543" s="38">
        <v>1</v>
      </c>
      <c r="F5543" s="38">
        <v>120</v>
      </c>
      <c r="G5543" s="38" t="s">
        <v>21</v>
      </c>
      <c r="H5543" s="42">
        <v>20299.150000000001</v>
      </c>
      <c r="I5543" s="2"/>
      <c r="J5543" s="44">
        <v>43216</v>
      </c>
      <c r="K5543" s="42">
        <v>0</v>
      </c>
      <c r="L5543" s="42">
        <v>9481.31</v>
      </c>
      <c r="M5543" s="44">
        <v>45016</v>
      </c>
      <c r="N5543" s="42">
        <f>H5543-K5543-L5543</f>
        <v>10817.840000000002</v>
      </c>
      <c r="O5543" s="42">
        <v>0</v>
      </c>
      <c r="P5543" s="45">
        <v>0.13</v>
      </c>
      <c r="Q5543" s="42">
        <v>0</v>
      </c>
      <c r="R5543" s="42">
        <v>0</v>
      </c>
      <c r="S5543" s="42">
        <f>N5543-R5543</f>
        <v>10817.840000000002</v>
      </c>
      <c r="T5543" s="38">
        <v>2505</v>
      </c>
      <c r="U5543" s="14">
        <f>S5543/H5543</f>
        <v>0.53292083658675371</v>
      </c>
      <c r="V5543" s="19"/>
      <c r="W5543" s="19"/>
      <c r="X5543" s="37" t="s">
        <v>3465</v>
      </c>
    </row>
    <row r="5544" spans="1:24" ht="16.5" customHeight="1">
      <c r="A5544" s="38">
        <v>740</v>
      </c>
      <c r="B5544" s="39">
        <v>10800</v>
      </c>
      <c r="C5544" s="38">
        <v>10316000</v>
      </c>
      <c r="D5544" s="40" t="s">
        <v>2742</v>
      </c>
      <c r="E5544" s="38">
        <v>1</v>
      </c>
      <c r="F5544" s="38">
        <v>120</v>
      </c>
      <c r="G5544" s="38" t="s">
        <v>21</v>
      </c>
      <c r="H5544" s="42">
        <v>20299.150000000001</v>
      </c>
      <c r="I5544" s="2"/>
      <c r="J5544" s="44">
        <v>43216</v>
      </c>
      <c r="K5544" s="42">
        <v>0</v>
      </c>
      <c r="L5544" s="42">
        <v>9481.31</v>
      </c>
      <c r="M5544" s="44">
        <v>45016</v>
      </c>
      <c r="N5544" s="42">
        <f>H5544-K5544-L5544</f>
        <v>10817.840000000002</v>
      </c>
      <c r="O5544" s="42">
        <v>0</v>
      </c>
      <c r="P5544" s="45">
        <v>0.13</v>
      </c>
      <c r="Q5544" s="42">
        <v>0</v>
      </c>
      <c r="R5544" s="42">
        <v>0</v>
      </c>
      <c r="S5544" s="42">
        <f>N5544-R5544</f>
        <v>10817.840000000002</v>
      </c>
      <c r="T5544" s="38">
        <v>2505</v>
      </c>
      <c r="U5544" s="14">
        <f>S5544/H5544</f>
        <v>0.53292083658675371</v>
      </c>
      <c r="V5544" s="19"/>
      <c r="W5544" s="19"/>
      <c r="X5544" s="37" t="s">
        <v>3465</v>
      </c>
    </row>
    <row r="5545" spans="1:24" ht="16.5" customHeight="1">
      <c r="A5545" s="38">
        <v>188</v>
      </c>
      <c r="B5545" s="39">
        <v>10800</v>
      </c>
      <c r="C5545" s="38">
        <v>10314429</v>
      </c>
      <c r="D5545" s="40" t="s">
        <v>1201</v>
      </c>
      <c r="E5545" s="38">
        <v>4</v>
      </c>
      <c r="F5545" s="38">
        <v>120</v>
      </c>
      <c r="G5545" s="38" t="s">
        <v>21</v>
      </c>
      <c r="H5545" s="42">
        <v>20000</v>
      </c>
      <c r="I5545" s="2"/>
      <c r="J5545" s="44">
        <v>43216</v>
      </c>
      <c r="K5545" s="42">
        <v>0</v>
      </c>
      <c r="L5545" s="42">
        <v>9341.58</v>
      </c>
      <c r="M5545" s="44">
        <v>45016</v>
      </c>
      <c r="N5545" s="42">
        <f>H5545-K5545-L5545</f>
        <v>10658.42</v>
      </c>
      <c r="O5545" s="42">
        <v>0</v>
      </c>
      <c r="P5545" s="45">
        <v>0.13</v>
      </c>
      <c r="Q5545" s="42">
        <v>0</v>
      </c>
      <c r="R5545" s="42">
        <v>0</v>
      </c>
      <c r="S5545" s="42">
        <f>N5545-R5545</f>
        <v>10658.42</v>
      </c>
      <c r="T5545" s="38">
        <v>2505</v>
      </c>
      <c r="U5545" s="14">
        <f>S5545/H5545</f>
        <v>0.53292099999999998</v>
      </c>
      <c r="V5545" s="19"/>
      <c r="W5545" s="19"/>
      <c r="X5545" s="37" t="s">
        <v>3465</v>
      </c>
    </row>
    <row r="5546" spans="1:24" ht="16.5" customHeight="1">
      <c r="A5546" s="38">
        <v>215</v>
      </c>
      <c r="B5546" s="39">
        <v>10800</v>
      </c>
      <c r="C5546" s="38">
        <v>10314471</v>
      </c>
      <c r="D5546" s="40" t="s">
        <v>1201</v>
      </c>
      <c r="E5546" s="38">
        <v>4</v>
      </c>
      <c r="F5546" s="38">
        <v>120</v>
      </c>
      <c r="G5546" s="38" t="s">
        <v>21</v>
      </c>
      <c r="H5546" s="42">
        <v>20000</v>
      </c>
      <c r="I5546" s="2"/>
      <c r="J5546" s="44">
        <v>43216</v>
      </c>
      <c r="K5546" s="42">
        <v>0</v>
      </c>
      <c r="L5546" s="42">
        <v>9341.58</v>
      </c>
      <c r="M5546" s="44">
        <v>45016</v>
      </c>
      <c r="N5546" s="42">
        <f>H5546-K5546-L5546</f>
        <v>10658.42</v>
      </c>
      <c r="O5546" s="42">
        <v>0</v>
      </c>
      <c r="P5546" s="45">
        <v>0.13</v>
      </c>
      <c r="Q5546" s="42">
        <v>0</v>
      </c>
      <c r="R5546" s="42">
        <v>0</v>
      </c>
      <c r="S5546" s="42">
        <f>N5546-R5546</f>
        <v>10658.42</v>
      </c>
      <c r="T5546" s="38">
        <v>2505</v>
      </c>
      <c r="U5546" s="14">
        <f>S5546/H5546</f>
        <v>0.53292099999999998</v>
      </c>
      <c r="V5546" s="19"/>
      <c r="W5546" s="19"/>
      <c r="X5546" s="37" t="s">
        <v>3465</v>
      </c>
    </row>
    <row r="5547" spans="1:24" ht="16.5" customHeight="1">
      <c r="A5547" s="38">
        <v>251</v>
      </c>
      <c r="B5547" s="39">
        <v>10800</v>
      </c>
      <c r="C5547" s="38">
        <v>10314526</v>
      </c>
      <c r="D5547" s="40" t="s">
        <v>1201</v>
      </c>
      <c r="E5547" s="38">
        <v>4</v>
      </c>
      <c r="F5547" s="38">
        <v>120</v>
      </c>
      <c r="G5547" s="38" t="s">
        <v>21</v>
      </c>
      <c r="H5547" s="42">
        <v>20000</v>
      </c>
      <c r="I5547" s="2"/>
      <c r="J5547" s="44">
        <v>43216</v>
      </c>
      <c r="K5547" s="42">
        <v>0</v>
      </c>
      <c r="L5547" s="42">
        <v>9341.58</v>
      </c>
      <c r="M5547" s="44">
        <v>45016</v>
      </c>
      <c r="N5547" s="42">
        <f>H5547-K5547-L5547</f>
        <v>10658.42</v>
      </c>
      <c r="O5547" s="42">
        <v>0</v>
      </c>
      <c r="P5547" s="45">
        <v>0.13</v>
      </c>
      <c r="Q5547" s="42">
        <v>0</v>
      </c>
      <c r="R5547" s="42">
        <v>0</v>
      </c>
      <c r="S5547" s="42">
        <f>N5547-R5547</f>
        <v>10658.42</v>
      </c>
      <c r="T5547" s="38">
        <v>2505</v>
      </c>
      <c r="U5547" s="14">
        <f>S5547/H5547</f>
        <v>0.53292099999999998</v>
      </c>
      <c r="V5547" s="19"/>
      <c r="W5547" s="19"/>
      <c r="X5547" s="37" t="s">
        <v>3465</v>
      </c>
    </row>
    <row r="5548" spans="1:24" ht="16.5" customHeight="1">
      <c r="A5548" s="38">
        <v>196</v>
      </c>
      <c r="B5548" s="39">
        <v>10800</v>
      </c>
      <c r="C5548" s="38">
        <v>10314440</v>
      </c>
      <c r="D5548" s="40" t="s">
        <v>2744</v>
      </c>
      <c r="E5548" s="38">
        <v>7</v>
      </c>
      <c r="F5548" s="38">
        <v>120</v>
      </c>
      <c r="G5548" s="38" t="s">
        <v>21</v>
      </c>
      <c r="H5548" s="42">
        <v>27166.02</v>
      </c>
      <c r="I5548" s="2"/>
      <c r="J5548" s="44">
        <v>43216</v>
      </c>
      <c r="K5548" s="42">
        <v>0</v>
      </c>
      <c r="L5548" s="42">
        <v>12688.67</v>
      </c>
      <c r="M5548" s="44">
        <v>45016</v>
      </c>
      <c r="N5548" s="42">
        <f>H5548-K5548-L5548</f>
        <v>14477.35</v>
      </c>
      <c r="O5548" s="42">
        <v>0</v>
      </c>
      <c r="P5548" s="45">
        <v>0.13</v>
      </c>
      <c r="Q5548" s="42">
        <v>0</v>
      </c>
      <c r="R5548" s="42">
        <v>0</v>
      </c>
      <c r="S5548" s="42">
        <f>N5548-R5548</f>
        <v>14477.35</v>
      </c>
      <c r="T5548" s="38">
        <v>2505</v>
      </c>
      <c r="U5548" s="14">
        <f>S5548/H5548</f>
        <v>0.53292127444506043</v>
      </c>
      <c r="V5548" s="19"/>
      <c r="W5548" s="19"/>
      <c r="X5548" s="37" t="s">
        <v>3465</v>
      </c>
    </row>
    <row r="5549" spans="1:24" ht="16.5" customHeight="1">
      <c r="A5549" s="38">
        <v>452</v>
      </c>
      <c r="B5549" s="39">
        <v>10800</v>
      </c>
      <c r="C5549" s="38">
        <v>10315400</v>
      </c>
      <c r="D5549" s="40" t="s">
        <v>2744</v>
      </c>
      <c r="E5549" s="38">
        <v>7</v>
      </c>
      <c r="F5549" s="38">
        <v>120</v>
      </c>
      <c r="G5549" s="38" t="s">
        <v>21</v>
      </c>
      <c r="H5549" s="42">
        <v>27166.02</v>
      </c>
      <c r="I5549" s="2"/>
      <c r="J5549" s="44">
        <v>43216</v>
      </c>
      <c r="K5549" s="42">
        <v>0</v>
      </c>
      <c r="L5549" s="42">
        <v>12688.67</v>
      </c>
      <c r="M5549" s="44">
        <v>45016</v>
      </c>
      <c r="N5549" s="42">
        <f>H5549-K5549-L5549</f>
        <v>14477.35</v>
      </c>
      <c r="O5549" s="42">
        <v>0</v>
      </c>
      <c r="P5549" s="45">
        <v>0.13</v>
      </c>
      <c r="Q5549" s="42">
        <v>0</v>
      </c>
      <c r="R5549" s="42">
        <v>0</v>
      </c>
      <c r="S5549" s="42">
        <f>N5549-R5549</f>
        <v>14477.35</v>
      </c>
      <c r="T5549" s="38">
        <v>2505</v>
      </c>
      <c r="U5549" s="14">
        <f>S5549/H5549</f>
        <v>0.53292127444506043</v>
      </c>
      <c r="V5549" s="19"/>
      <c r="W5549" s="19"/>
      <c r="X5549" s="37" t="s">
        <v>3465</v>
      </c>
    </row>
    <row r="5550" spans="1:24" ht="16.5" customHeight="1">
      <c r="A5550" s="38">
        <v>538</v>
      </c>
      <c r="B5550" s="39">
        <v>40712</v>
      </c>
      <c r="C5550" s="38">
        <v>10303850</v>
      </c>
      <c r="D5550" s="40" t="s">
        <v>1756</v>
      </c>
      <c r="E5550" s="38">
        <v>1</v>
      </c>
      <c r="F5550" s="38">
        <v>120</v>
      </c>
      <c r="G5550" s="38" t="s">
        <v>21</v>
      </c>
      <c r="H5550" s="42">
        <v>17070.72</v>
      </c>
      <c r="I5550" s="55"/>
      <c r="J5550" s="44">
        <v>43343</v>
      </c>
      <c r="K5550" s="42">
        <v>0</v>
      </c>
      <c r="L5550" s="42">
        <v>7973.33</v>
      </c>
      <c r="M5550" s="44">
        <v>45138</v>
      </c>
      <c r="N5550" s="42">
        <f>H5550-K5550-L5550</f>
        <v>9097.3900000000012</v>
      </c>
      <c r="O5550" s="42">
        <v>0</v>
      </c>
      <c r="P5550" s="45">
        <v>0.13</v>
      </c>
      <c r="Q5550" s="42">
        <v>0</v>
      </c>
      <c r="R5550" s="42">
        <v>0</v>
      </c>
      <c r="S5550" s="42">
        <v>9097.39</v>
      </c>
      <c r="T5550" s="38">
        <v>2506</v>
      </c>
      <c r="U5550" s="14">
        <f>S5550/H5550</f>
        <v>0.53292362595133647</v>
      </c>
      <c r="V5550" s="19"/>
      <c r="W5550" s="19"/>
      <c r="X5550" s="37" t="s">
        <v>3467</v>
      </c>
    </row>
    <row r="5551" spans="1:24" ht="16.5" customHeight="1">
      <c r="A5551" s="38">
        <v>189</v>
      </c>
      <c r="B5551" s="39">
        <v>10800</v>
      </c>
      <c r="C5551" s="38">
        <v>10314430</v>
      </c>
      <c r="D5551" s="40" t="s">
        <v>2744</v>
      </c>
      <c r="E5551" s="38">
        <v>4</v>
      </c>
      <c r="F5551" s="38">
        <v>120</v>
      </c>
      <c r="G5551" s="38" t="s">
        <v>21</v>
      </c>
      <c r="H5551" s="42">
        <v>15523.44</v>
      </c>
      <c r="I5551" s="2"/>
      <c r="J5551" s="44">
        <v>43216</v>
      </c>
      <c r="K5551" s="42">
        <v>0</v>
      </c>
      <c r="L5551" s="42">
        <v>7250.62</v>
      </c>
      <c r="M5551" s="44">
        <v>45016</v>
      </c>
      <c r="N5551" s="42">
        <f>H5551-K5551-L5551</f>
        <v>8272.82</v>
      </c>
      <c r="O5551" s="42">
        <v>0</v>
      </c>
      <c r="P5551" s="45">
        <v>0.13</v>
      </c>
      <c r="Q5551" s="42">
        <v>0</v>
      </c>
      <c r="R5551" s="42">
        <v>0</v>
      </c>
      <c r="S5551" s="42">
        <f>N5551-R5551</f>
        <v>8272.82</v>
      </c>
      <c r="T5551" s="38">
        <v>2505</v>
      </c>
      <c r="U5551" s="14">
        <f>S5551/H5551</f>
        <v>0.53292440335389579</v>
      </c>
      <c r="V5551" s="19"/>
      <c r="W5551" s="19"/>
      <c r="X5551" s="37" t="s">
        <v>3465</v>
      </c>
    </row>
    <row r="5552" spans="1:24" ht="16.5" customHeight="1">
      <c r="A5552" s="38">
        <v>216</v>
      </c>
      <c r="B5552" s="39">
        <v>10800</v>
      </c>
      <c r="C5552" s="38">
        <v>10314472</v>
      </c>
      <c r="D5552" s="40" t="s">
        <v>2744</v>
      </c>
      <c r="E5552" s="38">
        <v>4</v>
      </c>
      <c r="F5552" s="38">
        <v>120</v>
      </c>
      <c r="G5552" s="38" t="s">
        <v>21</v>
      </c>
      <c r="H5552" s="42">
        <v>15523.44</v>
      </c>
      <c r="I5552" s="2"/>
      <c r="J5552" s="44">
        <v>43216</v>
      </c>
      <c r="K5552" s="42">
        <v>0</v>
      </c>
      <c r="L5552" s="42">
        <v>7250.62</v>
      </c>
      <c r="M5552" s="44">
        <v>45016</v>
      </c>
      <c r="N5552" s="42">
        <f>H5552-K5552-L5552</f>
        <v>8272.82</v>
      </c>
      <c r="O5552" s="42">
        <v>0</v>
      </c>
      <c r="P5552" s="45">
        <v>0.13</v>
      </c>
      <c r="Q5552" s="42">
        <v>0</v>
      </c>
      <c r="R5552" s="42">
        <v>0</v>
      </c>
      <c r="S5552" s="42">
        <f>N5552-R5552</f>
        <v>8272.82</v>
      </c>
      <c r="T5552" s="38">
        <v>2505</v>
      </c>
      <c r="U5552" s="14">
        <f>S5552/H5552</f>
        <v>0.53292440335389579</v>
      </c>
      <c r="V5552" s="19"/>
      <c r="W5552" s="19"/>
      <c r="X5552" s="37" t="s">
        <v>3465</v>
      </c>
    </row>
    <row r="5553" spans="1:24" ht="16.5" customHeight="1">
      <c r="A5553" s="38">
        <v>151</v>
      </c>
      <c r="B5553" s="39">
        <v>50098</v>
      </c>
      <c r="C5553" s="38">
        <v>10308471</v>
      </c>
      <c r="D5553" s="40" t="s">
        <v>1008</v>
      </c>
      <c r="E5553" s="38">
        <v>1</v>
      </c>
      <c r="F5553" s="38">
        <v>120</v>
      </c>
      <c r="G5553" s="38" t="s">
        <v>21</v>
      </c>
      <c r="H5553" s="42">
        <v>14081.02</v>
      </c>
      <c r="I5553" s="57"/>
      <c r="J5553" s="44">
        <v>43402</v>
      </c>
      <c r="K5553" s="42">
        <v>0</v>
      </c>
      <c r="L5553" s="42">
        <v>6576.84</v>
      </c>
      <c r="M5553" s="44">
        <v>45199</v>
      </c>
      <c r="N5553" s="42">
        <v>7504.18</v>
      </c>
      <c r="O5553" s="42">
        <v>0</v>
      </c>
      <c r="P5553" s="45">
        <v>0.13</v>
      </c>
      <c r="Q5553" s="42">
        <v>0</v>
      </c>
      <c r="R5553" s="42">
        <v>0</v>
      </c>
      <c r="S5553" s="42">
        <v>7504.18</v>
      </c>
      <c r="T5553" s="38">
        <v>2506</v>
      </c>
      <c r="U5553" s="14">
        <f>S5553/H5553</f>
        <v>0.53292872249311485</v>
      </c>
      <c r="V5553" s="19"/>
      <c r="W5553" s="19"/>
      <c r="X5553" s="37" t="s">
        <v>3456</v>
      </c>
    </row>
    <row r="5554" spans="1:24" ht="16.5" customHeight="1">
      <c r="A5554" s="38">
        <v>191</v>
      </c>
      <c r="B5554" s="39">
        <v>10800</v>
      </c>
      <c r="C5554" s="38">
        <v>10314433</v>
      </c>
      <c r="D5554" s="40" t="s">
        <v>1201</v>
      </c>
      <c r="E5554" s="38">
        <v>1</v>
      </c>
      <c r="F5554" s="38">
        <v>120</v>
      </c>
      <c r="G5554" s="38" t="s">
        <v>21</v>
      </c>
      <c r="H5554" s="42">
        <v>5000</v>
      </c>
      <c r="I5554" s="2"/>
      <c r="J5554" s="44">
        <v>43216</v>
      </c>
      <c r="K5554" s="42">
        <v>0</v>
      </c>
      <c r="L5554" s="42">
        <v>2335.33</v>
      </c>
      <c r="M5554" s="44">
        <v>45016</v>
      </c>
      <c r="N5554" s="42">
        <f>H5554-K5554-L5554</f>
        <v>2664.67</v>
      </c>
      <c r="O5554" s="42">
        <v>0</v>
      </c>
      <c r="P5554" s="45">
        <v>0.13</v>
      </c>
      <c r="Q5554" s="42">
        <v>0</v>
      </c>
      <c r="R5554" s="42">
        <v>0</v>
      </c>
      <c r="S5554" s="42">
        <f>N5554-R5554</f>
        <v>2664.67</v>
      </c>
      <c r="T5554" s="38">
        <v>2505</v>
      </c>
      <c r="U5554" s="14">
        <f>S5554/H5554</f>
        <v>0.53293400000000002</v>
      </c>
      <c r="V5554" s="19"/>
      <c r="W5554" s="19"/>
      <c r="X5554" s="37" t="s">
        <v>3465</v>
      </c>
    </row>
    <row r="5555" spans="1:24" ht="16.5" customHeight="1">
      <c r="A5555" s="38">
        <v>202</v>
      </c>
      <c r="B5555" s="39">
        <v>10800</v>
      </c>
      <c r="C5555" s="38">
        <v>10314449</v>
      </c>
      <c r="D5555" s="40" t="s">
        <v>1201</v>
      </c>
      <c r="E5555" s="38">
        <v>1</v>
      </c>
      <c r="F5555" s="38">
        <v>120</v>
      </c>
      <c r="G5555" s="38" t="s">
        <v>21</v>
      </c>
      <c r="H5555" s="42">
        <v>5000</v>
      </c>
      <c r="I5555" s="2"/>
      <c r="J5555" s="44">
        <v>43216</v>
      </c>
      <c r="K5555" s="42">
        <v>0</v>
      </c>
      <c r="L5555" s="42">
        <v>2335.33</v>
      </c>
      <c r="M5555" s="44">
        <v>45016</v>
      </c>
      <c r="N5555" s="42">
        <f>H5555-K5555-L5555</f>
        <v>2664.67</v>
      </c>
      <c r="O5555" s="42">
        <v>0</v>
      </c>
      <c r="P5555" s="45">
        <v>0.13</v>
      </c>
      <c r="Q5555" s="42">
        <v>0</v>
      </c>
      <c r="R5555" s="42">
        <v>0</v>
      </c>
      <c r="S5555" s="42">
        <f>N5555-R5555</f>
        <v>2664.67</v>
      </c>
      <c r="T5555" s="38">
        <v>2505</v>
      </c>
      <c r="U5555" s="14">
        <f>S5555/H5555</f>
        <v>0.53293400000000002</v>
      </c>
      <c r="V5555" s="19"/>
      <c r="W5555" s="19"/>
      <c r="X5555" s="37" t="s">
        <v>3465</v>
      </c>
    </row>
    <row r="5556" spans="1:24" ht="16.5" customHeight="1">
      <c r="A5556" s="38">
        <v>212</v>
      </c>
      <c r="B5556" s="39">
        <v>10800</v>
      </c>
      <c r="C5556" s="38">
        <v>10314466</v>
      </c>
      <c r="D5556" s="40" t="s">
        <v>1201</v>
      </c>
      <c r="E5556" s="38">
        <v>1</v>
      </c>
      <c r="F5556" s="38">
        <v>120</v>
      </c>
      <c r="G5556" s="38" t="s">
        <v>21</v>
      </c>
      <c r="H5556" s="42">
        <v>5000</v>
      </c>
      <c r="I5556" s="2"/>
      <c r="J5556" s="44">
        <v>43216</v>
      </c>
      <c r="K5556" s="42">
        <v>0</v>
      </c>
      <c r="L5556" s="42">
        <v>2335.33</v>
      </c>
      <c r="M5556" s="44">
        <v>45016</v>
      </c>
      <c r="N5556" s="42">
        <f>H5556-K5556-L5556</f>
        <v>2664.67</v>
      </c>
      <c r="O5556" s="42">
        <v>0</v>
      </c>
      <c r="P5556" s="45">
        <v>0.13</v>
      </c>
      <c r="Q5556" s="42">
        <v>0</v>
      </c>
      <c r="R5556" s="42">
        <v>0</v>
      </c>
      <c r="S5556" s="42">
        <f>N5556-R5556</f>
        <v>2664.67</v>
      </c>
      <c r="T5556" s="38">
        <v>2505</v>
      </c>
      <c r="U5556" s="14">
        <f>S5556/H5556</f>
        <v>0.53293400000000002</v>
      </c>
      <c r="V5556" s="19"/>
      <c r="W5556" s="19"/>
      <c r="X5556" s="37" t="s">
        <v>3465</v>
      </c>
    </row>
    <row r="5557" spans="1:24" ht="16.5" customHeight="1">
      <c r="A5557" s="38">
        <v>219</v>
      </c>
      <c r="B5557" s="39">
        <v>10800</v>
      </c>
      <c r="C5557" s="38">
        <v>10314476</v>
      </c>
      <c r="D5557" s="40" t="s">
        <v>1201</v>
      </c>
      <c r="E5557" s="38">
        <v>1</v>
      </c>
      <c r="F5557" s="38">
        <v>120</v>
      </c>
      <c r="G5557" s="38" t="s">
        <v>21</v>
      </c>
      <c r="H5557" s="42">
        <v>5000</v>
      </c>
      <c r="I5557" s="2"/>
      <c r="J5557" s="44">
        <v>43216</v>
      </c>
      <c r="K5557" s="42">
        <v>0</v>
      </c>
      <c r="L5557" s="42">
        <v>2335.33</v>
      </c>
      <c r="M5557" s="44">
        <v>45016</v>
      </c>
      <c r="N5557" s="42">
        <f>H5557-K5557-L5557</f>
        <v>2664.67</v>
      </c>
      <c r="O5557" s="42">
        <v>0</v>
      </c>
      <c r="P5557" s="45">
        <v>0.13</v>
      </c>
      <c r="Q5557" s="42">
        <v>0</v>
      </c>
      <c r="R5557" s="42">
        <v>0</v>
      </c>
      <c r="S5557" s="42">
        <f>N5557-R5557</f>
        <v>2664.67</v>
      </c>
      <c r="T5557" s="38">
        <v>2505</v>
      </c>
      <c r="U5557" s="14">
        <f>S5557/H5557</f>
        <v>0.53293400000000002</v>
      </c>
      <c r="V5557" s="19"/>
      <c r="W5557" s="19"/>
      <c r="X5557" s="37" t="s">
        <v>3465</v>
      </c>
    </row>
    <row r="5558" spans="1:24" ht="16.5" customHeight="1">
      <c r="A5558" s="38">
        <v>222</v>
      </c>
      <c r="B5558" s="39">
        <v>10800</v>
      </c>
      <c r="C5558" s="38">
        <v>10314480</v>
      </c>
      <c r="D5558" s="40" t="s">
        <v>1201</v>
      </c>
      <c r="E5558" s="38">
        <v>1</v>
      </c>
      <c r="F5558" s="38">
        <v>120</v>
      </c>
      <c r="G5558" s="38" t="s">
        <v>21</v>
      </c>
      <c r="H5558" s="42">
        <v>5000</v>
      </c>
      <c r="I5558" s="2"/>
      <c r="J5558" s="44">
        <v>43216</v>
      </c>
      <c r="K5558" s="42">
        <v>0</v>
      </c>
      <c r="L5558" s="42">
        <v>2335.33</v>
      </c>
      <c r="M5558" s="44">
        <v>45016</v>
      </c>
      <c r="N5558" s="42">
        <f>H5558-K5558-L5558</f>
        <v>2664.67</v>
      </c>
      <c r="O5558" s="42">
        <v>0</v>
      </c>
      <c r="P5558" s="45">
        <v>0.13</v>
      </c>
      <c r="Q5558" s="42">
        <v>0</v>
      </c>
      <c r="R5558" s="42">
        <v>0</v>
      </c>
      <c r="S5558" s="42">
        <f>N5558-R5558</f>
        <v>2664.67</v>
      </c>
      <c r="T5558" s="38">
        <v>2505</v>
      </c>
      <c r="U5558" s="14">
        <f>S5558/H5558</f>
        <v>0.53293400000000002</v>
      </c>
      <c r="V5558" s="19"/>
      <c r="W5558" s="19"/>
      <c r="X5558" s="37" t="s">
        <v>3465</v>
      </c>
    </row>
    <row r="5559" spans="1:24" ht="16.5" customHeight="1">
      <c r="A5559" s="38">
        <v>225</v>
      </c>
      <c r="B5559" s="39">
        <v>10800</v>
      </c>
      <c r="C5559" s="38">
        <v>10314484</v>
      </c>
      <c r="D5559" s="40" t="s">
        <v>1201</v>
      </c>
      <c r="E5559" s="38">
        <v>1</v>
      </c>
      <c r="F5559" s="38">
        <v>120</v>
      </c>
      <c r="G5559" s="38" t="s">
        <v>21</v>
      </c>
      <c r="H5559" s="42">
        <v>5000</v>
      </c>
      <c r="I5559" s="2"/>
      <c r="J5559" s="44">
        <v>43216</v>
      </c>
      <c r="K5559" s="42">
        <v>0</v>
      </c>
      <c r="L5559" s="42">
        <v>2335.33</v>
      </c>
      <c r="M5559" s="44">
        <v>45016</v>
      </c>
      <c r="N5559" s="42">
        <f>H5559-K5559-L5559</f>
        <v>2664.67</v>
      </c>
      <c r="O5559" s="42">
        <v>0</v>
      </c>
      <c r="P5559" s="45">
        <v>0.13</v>
      </c>
      <c r="Q5559" s="42">
        <v>0</v>
      </c>
      <c r="R5559" s="42">
        <v>0</v>
      </c>
      <c r="S5559" s="42">
        <f>N5559-R5559</f>
        <v>2664.67</v>
      </c>
      <c r="T5559" s="38">
        <v>2505</v>
      </c>
      <c r="U5559" s="14">
        <f>S5559/H5559</f>
        <v>0.53293400000000002</v>
      </c>
      <c r="V5559" s="19"/>
      <c r="W5559" s="19"/>
      <c r="X5559" s="37" t="s">
        <v>3465</v>
      </c>
    </row>
    <row r="5560" spans="1:24" ht="16.5" customHeight="1">
      <c r="A5560" s="38">
        <v>253</v>
      </c>
      <c r="B5560" s="39">
        <v>10800</v>
      </c>
      <c r="C5560" s="38">
        <v>10314530</v>
      </c>
      <c r="D5560" s="40" t="s">
        <v>1201</v>
      </c>
      <c r="E5560" s="38">
        <v>1</v>
      </c>
      <c r="F5560" s="38">
        <v>120</v>
      </c>
      <c r="G5560" s="38" t="s">
        <v>21</v>
      </c>
      <c r="H5560" s="42">
        <v>5000</v>
      </c>
      <c r="I5560" s="2"/>
      <c r="J5560" s="44">
        <v>43216</v>
      </c>
      <c r="K5560" s="42">
        <v>0</v>
      </c>
      <c r="L5560" s="42">
        <v>2335.33</v>
      </c>
      <c r="M5560" s="44">
        <v>45016</v>
      </c>
      <c r="N5560" s="42">
        <f>H5560-K5560-L5560</f>
        <v>2664.67</v>
      </c>
      <c r="O5560" s="42">
        <v>0</v>
      </c>
      <c r="P5560" s="45">
        <v>0.13</v>
      </c>
      <c r="Q5560" s="42">
        <v>0</v>
      </c>
      <c r="R5560" s="42">
        <v>0</v>
      </c>
      <c r="S5560" s="42">
        <f>N5560-R5560</f>
        <v>2664.67</v>
      </c>
      <c r="T5560" s="38">
        <v>2505</v>
      </c>
      <c r="U5560" s="14">
        <f>S5560/H5560</f>
        <v>0.53293400000000002</v>
      </c>
      <c r="V5560" s="19"/>
      <c r="W5560" s="19"/>
      <c r="X5560" s="37" t="s">
        <v>3465</v>
      </c>
    </row>
    <row r="5561" spans="1:24" ht="16.5" customHeight="1">
      <c r="A5561" s="38">
        <v>256</v>
      </c>
      <c r="B5561" s="39">
        <v>10800</v>
      </c>
      <c r="C5561" s="38">
        <v>10314537</v>
      </c>
      <c r="D5561" s="40" t="s">
        <v>1201</v>
      </c>
      <c r="E5561" s="38">
        <v>1</v>
      </c>
      <c r="F5561" s="38">
        <v>120</v>
      </c>
      <c r="G5561" s="38" t="s">
        <v>21</v>
      </c>
      <c r="H5561" s="42">
        <v>5000</v>
      </c>
      <c r="I5561" s="2"/>
      <c r="J5561" s="44">
        <v>43216</v>
      </c>
      <c r="K5561" s="42">
        <v>0</v>
      </c>
      <c r="L5561" s="42">
        <v>2335.33</v>
      </c>
      <c r="M5561" s="44">
        <v>45016</v>
      </c>
      <c r="N5561" s="42">
        <f>H5561-K5561-L5561</f>
        <v>2664.67</v>
      </c>
      <c r="O5561" s="42">
        <v>0</v>
      </c>
      <c r="P5561" s="45">
        <v>0.13</v>
      </c>
      <c r="Q5561" s="42">
        <v>0</v>
      </c>
      <c r="R5561" s="42">
        <v>0</v>
      </c>
      <c r="S5561" s="42">
        <f>N5561-R5561</f>
        <v>2664.67</v>
      </c>
      <c r="T5561" s="38">
        <v>2505</v>
      </c>
      <c r="U5561" s="14">
        <f>S5561/H5561</f>
        <v>0.53293400000000002</v>
      </c>
      <c r="V5561" s="19"/>
      <c r="W5561" s="19"/>
      <c r="X5561" s="37" t="s">
        <v>3465</v>
      </c>
    </row>
    <row r="5562" spans="1:24" ht="16.5" customHeight="1">
      <c r="A5562" s="38">
        <v>259</v>
      </c>
      <c r="B5562" s="39">
        <v>10800</v>
      </c>
      <c r="C5562" s="38">
        <v>10314541</v>
      </c>
      <c r="D5562" s="40" t="s">
        <v>1201</v>
      </c>
      <c r="E5562" s="38">
        <v>1</v>
      </c>
      <c r="F5562" s="38">
        <v>120</v>
      </c>
      <c r="G5562" s="38" t="s">
        <v>21</v>
      </c>
      <c r="H5562" s="42">
        <v>5000</v>
      </c>
      <c r="I5562" s="2"/>
      <c r="J5562" s="44">
        <v>43216</v>
      </c>
      <c r="K5562" s="42">
        <v>0</v>
      </c>
      <c r="L5562" s="42">
        <v>2335.33</v>
      </c>
      <c r="M5562" s="44">
        <v>45016</v>
      </c>
      <c r="N5562" s="42">
        <f>H5562-K5562-L5562</f>
        <v>2664.67</v>
      </c>
      <c r="O5562" s="42">
        <v>0</v>
      </c>
      <c r="P5562" s="45">
        <v>0.13</v>
      </c>
      <c r="Q5562" s="42">
        <v>0</v>
      </c>
      <c r="R5562" s="42">
        <v>0</v>
      </c>
      <c r="S5562" s="42">
        <f>N5562-R5562</f>
        <v>2664.67</v>
      </c>
      <c r="T5562" s="38">
        <v>2505</v>
      </c>
      <c r="U5562" s="14">
        <f>S5562/H5562</f>
        <v>0.53293400000000002</v>
      </c>
      <c r="V5562" s="19"/>
      <c r="W5562" s="19"/>
      <c r="X5562" s="37" t="s">
        <v>3465</v>
      </c>
    </row>
    <row r="5563" spans="1:24" ht="16.5" customHeight="1">
      <c r="A5563" s="38">
        <v>262</v>
      </c>
      <c r="B5563" s="39">
        <v>10800</v>
      </c>
      <c r="C5563" s="38">
        <v>10314545</v>
      </c>
      <c r="D5563" s="40" t="s">
        <v>1201</v>
      </c>
      <c r="E5563" s="38">
        <v>1</v>
      </c>
      <c r="F5563" s="38">
        <v>120</v>
      </c>
      <c r="G5563" s="38" t="s">
        <v>21</v>
      </c>
      <c r="H5563" s="42">
        <v>5000</v>
      </c>
      <c r="I5563" s="2"/>
      <c r="J5563" s="44">
        <v>43216</v>
      </c>
      <c r="K5563" s="42">
        <v>0</v>
      </c>
      <c r="L5563" s="42">
        <v>2335.33</v>
      </c>
      <c r="M5563" s="44">
        <v>45016</v>
      </c>
      <c r="N5563" s="42">
        <f>H5563-K5563-L5563</f>
        <v>2664.67</v>
      </c>
      <c r="O5563" s="42">
        <v>0</v>
      </c>
      <c r="P5563" s="45">
        <v>0.13</v>
      </c>
      <c r="Q5563" s="42">
        <v>0</v>
      </c>
      <c r="R5563" s="42">
        <v>0</v>
      </c>
      <c r="S5563" s="42">
        <f>N5563-R5563</f>
        <v>2664.67</v>
      </c>
      <c r="T5563" s="38">
        <v>2505</v>
      </c>
      <c r="U5563" s="14">
        <f>S5563/H5563</f>
        <v>0.53293400000000002</v>
      </c>
      <c r="V5563" s="19"/>
      <c r="W5563" s="19"/>
      <c r="X5563" s="37" t="s">
        <v>3465</v>
      </c>
    </row>
    <row r="5564" spans="1:24" ht="16.5" customHeight="1">
      <c r="A5564" s="38">
        <v>273</v>
      </c>
      <c r="B5564" s="39">
        <v>10800</v>
      </c>
      <c r="C5564" s="38">
        <v>10314605</v>
      </c>
      <c r="D5564" s="40" t="s">
        <v>1201</v>
      </c>
      <c r="E5564" s="38">
        <v>1</v>
      </c>
      <c r="F5564" s="38">
        <v>120</v>
      </c>
      <c r="G5564" s="38" t="s">
        <v>21</v>
      </c>
      <c r="H5564" s="42">
        <v>5000</v>
      </c>
      <c r="I5564" s="2"/>
      <c r="J5564" s="44">
        <v>43216</v>
      </c>
      <c r="K5564" s="42">
        <v>0</v>
      </c>
      <c r="L5564" s="42">
        <v>2335.33</v>
      </c>
      <c r="M5564" s="44">
        <v>45016</v>
      </c>
      <c r="N5564" s="42">
        <f>H5564-K5564-L5564</f>
        <v>2664.67</v>
      </c>
      <c r="O5564" s="42">
        <v>0</v>
      </c>
      <c r="P5564" s="45">
        <v>0.13</v>
      </c>
      <c r="Q5564" s="42">
        <v>0</v>
      </c>
      <c r="R5564" s="42">
        <v>0</v>
      </c>
      <c r="S5564" s="42">
        <f>N5564-R5564</f>
        <v>2664.67</v>
      </c>
      <c r="T5564" s="38">
        <v>2505</v>
      </c>
      <c r="U5564" s="14">
        <f>S5564/H5564</f>
        <v>0.53293400000000002</v>
      </c>
      <c r="V5564" s="19"/>
      <c r="W5564" s="19"/>
      <c r="X5564" s="37" t="s">
        <v>3465</v>
      </c>
    </row>
    <row r="5565" spans="1:24" ht="16.5" customHeight="1">
      <c r="A5565" s="38">
        <v>278</v>
      </c>
      <c r="B5565" s="39">
        <v>10800</v>
      </c>
      <c r="C5565" s="38">
        <v>10314612</v>
      </c>
      <c r="D5565" s="40" t="s">
        <v>1201</v>
      </c>
      <c r="E5565" s="38">
        <v>1</v>
      </c>
      <c r="F5565" s="38">
        <v>120</v>
      </c>
      <c r="G5565" s="38" t="s">
        <v>21</v>
      </c>
      <c r="H5565" s="42">
        <v>5000</v>
      </c>
      <c r="I5565" s="2"/>
      <c r="J5565" s="44">
        <v>43216</v>
      </c>
      <c r="K5565" s="42">
        <v>0</v>
      </c>
      <c r="L5565" s="42">
        <v>2335.33</v>
      </c>
      <c r="M5565" s="44">
        <v>45016</v>
      </c>
      <c r="N5565" s="42">
        <f>H5565-K5565-L5565</f>
        <v>2664.67</v>
      </c>
      <c r="O5565" s="42">
        <v>0</v>
      </c>
      <c r="P5565" s="45">
        <v>0.13</v>
      </c>
      <c r="Q5565" s="42">
        <v>0</v>
      </c>
      <c r="R5565" s="42">
        <v>0</v>
      </c>
      <c r="S5565" s="42">
        <f>N5565-R5565</f>
        <v>2664.67</v>
      </c>
      <c r="T5565" s="38">
        <v>2505</v>
      </c>
      <c r="U5565" s="14">
        <f>S5565/H5565</f>
        <v>0.53293400000000002</v>
      </c>
      <c r="V5565" s="19"/>
      <c r="W5565" s="19"/>
      <c r="X5565" s="37" t="s">
        <v>3465</v>
      </c>
    </row>
    <row r="5566" spans="1:24" ht="16.5" customHeight="1">
      <c r="A5566" s="38">
        <v>341</v>
      </c>
      <c r="B5566" s="39">
        <v>10800</v>
      </c>
      <c r="C5566" s="38">
        <v>10315053</v>
      </c>
      <c r="D5566" s="40" t="s">
        <v>1201</v>
      </c>
      <c r="E5566" s="38">
        <v>1</v>
      </c>
      <c r="F5566" s="38">
        <v>120</v>
      </c>
      <c r="G5566" s="38" t="s">
        <v>21</v>
      </c>
      <c r="H5566" s="42">
        <v>5000</v>
      </c>
      <c r="I5566" s="2"/>
      <c r="J5566" s="44">
        <v>43216</v>
      </c>
      <c r="K5566" s="42">
        <v>0</v>
      </c>
      <c r="L5566" s="42">
        <v>2335.33</v>
      </c>
      <c r="M5566" s="44">
        <v>45016</v>
      </c>
      <c r="N5566" s="42">
        <f>H5566-K5566-L5566</f>
        <v>2664.67</v>
      </c>
      <c r="O5566" s="42">
        <v>0</v>
      </c>
      <c r="P5566" s="45">
        <v>0.13</v>
      </c>
      <c r="Q5566" s="42">
        <v>0</v>
      </c>
      <c r="R5566" s="42">
        <v>0</v>
      </c>
      <c r="S5566" s="42">
        <f>N5566-R5566</f>
        <v>2664.67</v>
      </c>
      <c r="T5566" s="38">
        <v>2505</v>
      </c>
      <c r="U5566" s="14">
        <f>S5566/H5566</f>
        <v>0.53293400000000002</v>
      </c>
      <c r="V5566" s="19"/>
      <c r="W5566" s="19"/>
      <c r="X5566" s="37" t="s">
        <v>3465</v>
      </c>
    </row>
    <row r="5567" spans="1:24" ht="16.5" customHeight="1">
      <c r="A5567" s="38">
        <v>353</v>
      </c>
      <c r="B5567" s="39">
        <v>10800</v>
      </c>
      <c r="C5567" s="38">
        <v>10315075</v>
      </c>
      <c r="D5567" s="40" t="s">
        <v>1201</v>
      </c>
      <c r="E5567" s="38">
        <v>1</v>
      </c>
      <c r="F5567" s="38">
        <v>120</v>
      </c>
      <c r="G5567" s="38" t="s">
        <v>21</v>
      </c>
      <c r="H5567" s="42">
        <v>5000</v>
      </c>
      <c r="I5567" s="2"/>
      <c r="J5567" s="44">
        <v>43216</v>
      </c>
      <c r="K5567" s="42">
        <v>0</v>
      </c>
      <c r="L5567" s="42">
        <v>2335.33</v>
      </c>
      <c r="M5567" s="44">
        <v>45016</v>
      </c>
      <c r="N5567" s="42">
        <f>H5567-K5567-L5567</f>
        <v>2664.67</v>
      </c>
      <c r="O5567" s="42">
        <v>0</v>
      </c>
      <c r="P5567" s="45">
        <v>0.13</v>
      </c>
      <c r="Q5567" s="42">
        <v>0</v>
      </c>
      <c r="R5567" s="42">
        <v>0</v>
      </c>
      <c r="S5567" s="42">
        <f>N5567-R5567</f>
        <v>2664.67</v>
      </c>
      <c r="T5567" s="38">
        <v>2505</v>
      </c>
      <c r="U5567" s="14">
        <f>S5567/H5567</f>
        <v>0.53293400000000002</v>
      </c>
      <c r="V5567" s="19"/>
      <c r="W5567" s="19"/>
      <c r="X5567" s="37" t="s">
        <v>3465</v>
      </c>
    </row>
    <row r="5568" spans="1:24" ht="16.5" customHeight="1">
      <c r="A5568" s="38">
        <v>364</v>
      </c>
      <c r="B5568" s="39">
        <v>10800</v>
      </c>
      <c r="C5568" s="38">
        <v>10315094</v>
      </c>
      <c r="D5568" s="40" t="s">
        <v>1201</v>
      </c>
      <c r="E5568" s="38">
        <v>1</v>
      </c>
      <c r="F5568" s="38">
        <v>120</v>
      </c>
      <c r="G5568" s="38" t="s">
        <v>21</v>
      </c>
      <c r="H5568" s="42">
        <v>5000</v>
      </c>
      <c r="I5568" s="2"/>
      <c r="J5568" s="44">
        <v>43216</v>
      </c>
      <c r="K5568" s="42">
        <v>0</v>
      </c>
      <c r="L5568" s="42">
        <v>2335.33</v>
      </c>
      <c r="M5568" s="44">
        <v>45016</v>
      </c>
      <c r="N5568" s="42">
        <f>H5568-K5568-L5568</f>
        <v>2664.67</v>
      </c>
      <c r="O5568" s="42">
        <v>0</v>
      </c>
      <c r="P5568" s="45">
        <v>0.13</v>
      </c>
      <c r="Q5568" s="42">
        <v>0</v>
      </c>
      <c r="R5568" s="42">
        <v>0</v>
      </c>
      <c r="S5568" s="42">
        <f>N5568-R5568</f>
        <v>2664.67</v>
      </c>
      <c r="T5568" s="38">
        <v>2505</v>
      </c>
      <c r="U5568" s="14">
        <f>S5568/H5568</f>
        <v>0.53293400000000002</v>
      </c>
      <c r="V5568" s="19"/>
      <c r="W5568" s="19"/>
      <c r="X5568" s="37" t="s">
        <v>3465</v>
      </c>
    </row>
    <row r="5569" spans="1:36" ht="16.5" customHeight="1">
      <c r="A5569" s="38">
        <v>388</v>
      </c>
      <c r="B5569" s="39">
        <v>10800</v>
      </c>
      <c r="C5569" s="38">
        <v>10315237</v>
      </c>
      <c r="D5569" s="40" t="s">
        <v>1201</v>
      </c>
      <c r="E5569" s="38">
        <v>1</v>
      </c>
      <c r="F5569" s="38">
        <v>120</v>
      </c>
      <c r="G5569" s="38" t="s">
        <v>21</v>
      </c>
      <c r="H5569" s="42">
        <v>5000</v>
      </c>
      <c r="I5569" s="2"/>
      <c r="J5569" s="44">
        <v>43216</v>
      </c>
      <c r="K5569" s="42">
        <v>0</v>
      </c>
      <c r="L5569" s="42">
        <v>2335.33</v>
      </c>
      <c r="M5569" s="44">
        <v>45016</v>
      </c>
      <c r="N5569" s="42">
        <f>H5569-K5569-L5569</f>
        <v>2664.67</v>
      </c>
      <c r="O5569" s="42">
        <v>0</v>
      </c>
      <c r="P5569" s="45">
        <v>0.13</v>
      </c>
      <c r="Q5569" s="42">
        <v>0</v>
      </c>
      <c r="R5569" s="42">
        <v>0</v>
      </c>
      <c r="S5569" s="42">
        <f>N5569-R5569</f>
        <v>2664.67</v>
      </c>
      <c r="T5569" s="38">
        <v>2505</v>
      </c>
      <c r="U5569" s="14">
        <f>S5569/H5569</f>
        <v>0.53293400000000002</v>
      </c>
      <c r="V5569" s="19"/>
      <c r="W5569" s="19"/>
      <c r="X5569" s="37" t="s">
        <v>3465</v>
      </c>
    </row>
    <row r="5570" spans="1:36" ht="16.5" customHeight="1">
      <c r="A5570" s="38">
        <v>394</v>
      </c>
      <c r="B5570" s="39">
        <v>10800</v>
      </c>
      <c r="C5570" s="38">
        <v>10315248</v>
      </c>
      <c r="D5570" s="40" t="s">
        <v>1201</v>
      </c>
      <c r="E5570" s="38">
        <v>1</v>
      </c>
      <c r="F5570" s="38">
        <v>120</v>
      </c>
      <c r="G5570" s="38" t="s">
        <v>21</v>
      </c>
      <c r="H5570" s="42">
        <v>5000</v>
      </c>
      <c r="I5570" s="2"/>
      <c r="J5570" s="44">
        <v>43216</v>
      </c>
      <c r="K5570" s="42">
        <v>0</v>
      </c>
      <c r="L5570" s="42">
        <v>2335.33</v>
      </c>
      <c r="M5570" s="44">
        <v>45016</v>
      </c>
      <c r="N5570" s="42">
        <f>H5570-K5570-L5570</f>
        <v>2664.67</v>
      </c>
      <c r="O5570" s="42">
        <v>0</v>
      </c>
      <c r="P5570" s="45">
        <v>0.13</v>
      </c>
      <c r="Q5570" s="42">
        <v>0</v>
      </c>
      <c r="R5570" s="42">
        <v>0</v>
      </c>
      <c r="S5570" s="42">
        <f>N5570-R5570</f>
        <v>2664.67</v>
      </c>
      <c r="T5570" s="38">
        <v>2505</v>
      </c>
      <c r="U5570" s="14">
        <f>S5570/H5570</f>
        <v>0.53293400000000002</v>
      </c>
      <c r="V5570" s="19"/>
      <c r="W5570" s="19"/>
      <c r="X5570" s="37" t="s">
        <v>3465</v>
      </c>
      <c r="Y5570" s="93"/>
      <c r="Z5570" s="93"/>
      <c r="AA5570" s="93"/>
      <c r="AB5570" s="93"/>
      <c r="AC5570" s="93"/>
      <c r="AD5570" s="93"/>
      <c r="AE5570" s="93"/>
      <c r="AF5570" s="93"/>
      <c r="AG5570" s="93"/>
      <c r="AH5570" s="93"/>
      <c r="AI5570" s="93"/>
      <c r="AJ5570" s="93"/>
    </row>
    <row r="5571" spans="1:36" ht="16.5" customHeight="1">
      <c r="A5571" s="38">
        <v>558</v>
      </c>
      <c r="B5571" s="39">
        <v>10800</v>
      </c>
      <c r="C5571" s="38">
        <v>10315587</v>
      </c>
      <c r="D5571" s="40" t="s">
        <v>1201</v>
      </c>
      <c r="E5571" s="38">
        <v>1</v>
      </c>
      <c r="F5571" s="38">
        <v>120</v>
      </c>
      <c r="G5571" s="38" t="s">
        <v>21</v>
      </c>
      <c r="H5571" s="42">
        <v>5000</v>
      </c>
      <c r="I5571" s="2"/>
      <c r="J5571" s="44">
        <v>43216</v>
      </c>
      <c r="K5571" s="42">
        <v>0</v>
      </c>
      <c r="L5571" s="42">
        <v>2335.33</v>
      </c>
      <c r="M5571" s="44">
        <v>45016</v>
      </c>
      <c r="N5571" s="42">
        <f>H5571-K5571-L5571</f>
        <v>2664.67</v>
      </c>
      <c r="O5571" s="42">
        <v>0</v>
      </c>
      <c r="P5571" s="45">
        <v>0.13</v>
      </c>
      <c r="Q5571" s="42">
        <v>0</v>
      </c>
      <c r="R5571" s="42">
        <v>0</v>
      </c>
      <c r="S5571" s="42">
        <f>N5571-R5571</f>
        <v>2664.67</v>
      </c>
      <c r="T5571" s="38">
        <v>2505</v>
      </c>
      <c r="U5571" s="14">
        <f>S5571/H5571</f>
        <v>0.53293400000000002</v>
      </c>
      <c r="V5571" s="19"/>
      <c r="W5571" s="19"/>
      <c r="X5571" s="37" t="s">
        <v>3465</v>
      </c>
    </row>
    <row r="5572" spans="1:36" ht="16.5" customHeight="1">
      <c r="A5572" s="38">
        <v>561</v>
      </c>
      <c r="B5572" s="39">
        <v>10800</v>
      </c>
      <c r="C5572" s="38">
        <v>10315591</v>
      </c>
      <c r="D5572" s="40" t="s">
        <v>1201</v>
      </c>
      <c r="E5572" s="38">
        <v>1</v>
      </c>
      <c r="F5572" s="38">
        <v>120</v>
      </c>
      <c r="G5572" s="38" t="s">
        <v>21</v>
      </c>
      <c r="H5572" s="42">
        <v>5000</v>
      </c>
      <c r="I5572" s="2"/>
      <c r="J5572" s="44">
        <v>43216</v>
      </c>
      <c r="K5572" s="42">
        <v>0</v>
      </c>
      <c r="L5572" s="42">
        <v>2335.33</v>
      </c>
      <c r="M5572" s="44">
        <v>45016</v>
      </c>
      <c r="N5572" s="42">
        <f>H5572-K5572-L5572</f>
        <v>2664.67</v>
      </c>
      <c r="O5572" s="42">
        <v>0</v>
      </c>
      <c r="P5572" s="45">
        <v>0.13</v>
      </c>
      <c r="Q5572" s="42">
        <v>0</v>
      </c>
      <c r="R5572" s="42">
        <v>0</v>
      </c>
      <c r="S5572" s="42">
        <f>N5572-R5572</f>
        <v>2664.67</v>
      </c>
      <c r="T5572" s="38">
        <v>2505</v>
      </c>
      <c r="U5572" s="14">
        <f>S5572/H5572</f>
        <v>0.53293400000000002</v>
      </c>
      <c r="V5572" s="19"/>
      <c r="W5572" s="19"/>
      <c r="X5572" s="37" t="s">
        <v>3465</v>
      </c>
    </row>
    <row r="5573" spans="1:36" ht="16.5" customHeight="1">
      <c r="A5573" s="38">
        <v>563</v>
      </c>
      <c r="B5573" s="39">
        <v>10800</v>
      </c>
      <c r="C5573" s="38">
        <v>10315594</v>
      </c>
      <c r="D5573" s="40" t="s">
        <v>1201</v>
      </c>
      <c r="E5573" s="38">
        <v>1</v>
      </c>
      <c r="F5573" s="38">
        <v>120</v>
      </c>
      <c r="G5573" s="38" t="s">
        <v>21</v>
      </c>
      <c r="H5573" s="42">
        <v>5000</v>
      </c>
      <c r="I5573" s="2"/>
      <c r="J5573" s="44">
        <v>43216</v>
      </c>
      <c r="K5573" s="42">
        <v>0</v>
      </c>
      <c r="L5573" s="42">
        <v>2335.33</v>
      </c>
      <c r="M5573" s="44">
        <v>45016</v>
      </c>
      <c r="N5573" s="42">
        <f>H5573-K5573-L5573</f>
        <v>2664.67</v>
      </c>
      <c r="O5573" s="42">
        <v>0</v>
      </c>
      <c r="P5573" s="45">
        <v>0.13</v>
      </c>
      <c r="Q5573" s="42">
        <v>0</v>
      </c>
      <c r="R5573" s="42">
        <v>0</v>
      </c>
      <c r="S5573" s="42">
        <f>N5573-R5573</f>
        <v>2664.67</v>
      </c>
      <c r="T5573" s="38">
        <v>2505</v>
      </c>
      <c r="U5573" s="14">
        <f>S5573/H5573</f>
        <v>0.53293400000000002</v>
      </c>
      <c r="V5573" s="19"/>
      <c r="W5573" s="19"/>
      <c r="X5573" s="37" t="s">
        <v>3465</v>
      </c>
    </row>
    <row r="5574" spans="1:36" ht="16.5" customHeight="1">
      <c r="A5574" s="38">
        <v>568</v>
      </c>
      <c r="B5574" s="39">
        <v>10800</v>
      </c>
      <c r="C5574" s="38">
        <v>10315601</v>
      </c>
      <c r="D5574" s="40" t="s">
        <v>1201</v>
      </c>
      <c r="E5574" s="38">
        <v>1</v>
      </c>
      <c r="F5574" s="38">
        <v>120</v>
      </c>
      <c r="G5574" s="38" t="s">
        <v>21</v>
      </c>
      <c r="H5574" s="42">
        <v>5000</v>
      </c>
      <c r="I5574" s="2"/>
      <c r="J5574" s="44">
        <v>43216</v>
      </c>
      <c r="K5574" s="42">
        <v>0</v>
      </c>
      <c r="L5574" s="42">
        <v>2335.33</v>
      </c>
      <c r="M5574" s="44">
        <v>45016</v>
      </c>
      <c r="N5574" s="42">
        <f>H5574-K5574-L5574</f>
        <v>2664.67</v>
      </c>
      <c r="O5574" s="42">
        <v>0</v>
      </c>
      <c r="P5574" s="45">
        <v>0.13</v>
      </c>
      <c r="Q5574" s="42">
        <v>0</v>
      </c>
      <c r="R5574" s="42">
        <v>0</v>
      </c>
      <c r="S5574" s="42">
        <f>N5574-R5574</f>
        <v>2664.67</v>
      </c>
      <c r="T5574" s="38">
        <v>2505</v>
      </c>
      <c r="U5574" s="14">
        <f>S5574/H5574</f>
        <v>0.53293400000000002</v>
      </c>
      <c r="V5574" s="19"/>
      <c r="W5574" s="19"/>
      <c r="X5574" s="37" t="s">
        <v>3465</v>
      </c>
    </row>
    <row r="5575" spans="1:36" ht="16.5" customHeight="1">
      <c r="A5575" s="38">
        <v>706</v>
      </c>
      <c r="B5575" s="39">
        <v>10800</v>
      </c>
      <c r="C5575" s="38">
        <v>10315904</v>
      </c>
      <c r="D5575" s="40" t="s">
        <v>2794</v>
      </c>
      <c r="E5575" s="38">
        <v>1</v>
      </c>
      <c r="F5575" s="38">
        <v>120</v>
      </c>
      <c r="G5575" s="38" t="s">
        <v>21</v>
      </c>
      <c r="H5575" s="42">
        <v>5000</v>
      </c>
      <c r="I5575" s="2"/>
      <c r="J5575" s="44">
        <v>43217</v>
      </c>
      <c r="K5575" s="42">
        <v>0</v>
      </c>
      <c r="L5575" s="42">
        <v>2335.33</v>
      </c>
      <c r="M5575" s="44">
        <v>45016</v>
      </c>
      <c r="N5575" s="42">
        <f>H5575-K5575-L5575</f>
        <v>2664.67</v>
      </c>
      <c r="O5575" s="42">
        <v>0</v>
      </c>
      <c r="P5575" s="45">
        <v>0.13</v>
      </c>
      <c r="Q5575" s="42">
        <v>0</v>
      </c>
      <c r="R5575" s="42">
        <v>0</v>
      </c>
      <c r="S5575" s="42">
        <f>N5575-R5575</f>
        <v>2664.67</v>
      </c>
      <c r="T5575" s="38">
        <v>2505</v>
      </c>
      <c r="U5575" s="14">
        <f>S5575/H5575</f>
        <v>0.53293400000000002</v>
      </c>
      <c r="V5575" s="19"/>
      <c r="W5575" s="19"/>
      <c r="X5575" s="37" t="s">
        <v>3465</v>
      </c>
    </row>
    <row r="5576" spans="1:36" ht="16.5" customHeight="1">
      <c r="A5576" s="38">
        <v>710</v>
      </c>
      <c r="B5576" s="39">
        <v>10800</v>
      </c>
      <c r="C5576" s="38">
        <v>10315924</v>
      </c>
      <c r="D5576" s="40" t="s">
        <v>1201</v>
      </c>
      <c r="E5576" s="38">
        <v>1</v>
      </c>
      <c r="F5576" s="38">
        <v>120</v>
      </c>
      <c r="G5576" s="38" t="s">
        <v>21</v>
      </c>
      <c r="H5576" s="42">
        <v>5000</v>
      </c>
      <c r="I5576" s="2"/>
      <c r="J5576" s="44">
        <v>43216</v>
      </c>
      <c r="K5576" s="42">
        <v>0</v>
      </c>
      <c r="L5576" s="42">
        <v>2335.33</v>
      </c>
      <c r="M5576" s="44">
        <v>45016</v>
      </c>
      <c r="N5576" s="42">
        <f>H5576-K5576-L5576</f>
        <v>2664.67</v>
      </c>
      <c r="O5576" s="42">
        <v>0</v>
      </c>
      <c r="P5576" s="45">
        <v>0.13</v>
      </c>
      <c r="Q5576" s="42">
        <v>0</v>
      </c>
      <c r="R5576" s="42">
        <v>0</v>
      </c>
      <c r="S5576" s="42">
        <f>N5576-R5576</f>
        <v>2664.67</v>
      </c>
      <c r="T5576" s="38">
        <v>2505</v>
      </c>
      <c r="U5576" s="14">
        <f>S5576/H5576</f>
        <v>0.53293400000000002</v>
      </c>
      <c r="V5576" s="19"/>
      <c r="W5576" s="19"/>
      <c r="X5576" s="37" t="s">
        <v>3465</v>
      </c>
    </row>
    <row r="5577" spans="1:36" ht="16.5" customHeight="1">
      <c r="A5577" s="38">
        <v>721</v>
      </c>
      <c r="B5577" s="39">
        <v>10800</v>
      </c>
      <c r="C5577" s="38">
        <v>10315942</v>
      </c>
      <c r="D5577" s="40" t="s">
        <v>1201</v>
      </c>
      <c r="E5577" s="38">
        <v>1</v>
      </c>
      <c r="F5577" s="38">
        <v>120</v>
      </c>
      <c r="G5577" s="38" t="s">
        <v>21</v>
      </c>
      <c r="H5577" s="42">
        <v>5000</v>
      </c>
      <c r="I5577" s="2"/>
      <c r="J5577" s="44">
        <v>43216</v>
      </c>
      <c r="K5577" s="42">
        <v>0</v>
      </c>
      <c r="L5577" s="42">
        <v>2335.33</v>
      </c>
      <c r="M5577" s="44">
        <v>45016</v>
      </c>
      <c r="N5577" s="42">
        <f>H5577-K5577-L5577</f>
        <v>2664.67</v>
      </c>
      <c r="O5577" s="42">
        <v>0</v>
      </c>
      <c r="P5577" s="45">
        <v>0.13</v>
      </c>
      <c r="Q5577" s="42">
        <v>0</v>
      </c>
      <c r="R5577" s="42">
        <v>0</v>
      </c>
      <c r="S5577" s="42">
        <f>N5577-R5577</f>
        <v>2664.67</v>
      </c>
      <c r="T5577" s="38">
        <v>2505</v>
      </c>
      <c r="U5577" s="14">
        <f>S5577/H5577</f>
        <v>0.53293400000000002</v>
      </c>
      <c r="V5577" s="19"/>
      <c r="W5577" s="19"/>
      <c r="X5577" s="37" t="s">
        <v>3465</v>
      </c>
    </row>
    <row r="5578" spans="1:36" ht="16.5" customHeight="1">
      <c r="A5578" s="38">
        <v>192</v>
      </c>
      <c r="B5578" s="39">
        <v>10800</v>
      </c>
      <c r="C5578" s="38">
        <v>10314434</v>
      </c>
      <c r="D5578" s="40" t="s">
        <v>2744</v>
      </c>
      <c r="E5578" s="38">
        <v>1</v>
      </c>
      <c r="F5578" s="38">
        <v>120</v>
      </c>
      <c r="G5578" s="38" t="s">
        <v>21</v>
      </c>
      <c r="H5578" s="42">
        <v>3880.86</v>
      </c>
      <c r="I5578" s="2"/>
      <c r="J5578" s="44">
        <v>43216</v>
      </c>
      <c r="K5578" s="42">
        <v>0</v>
      </c>
      <c r="L5578" s="42">
        <v>1812.59</v>
      </c>
      <c r="M5578" s="44">
        <v>45016</v>
      </c>
      <c r="N5578" s="42">
        <f>H5578-K5578-L5578</f>
        <v>2068.2700000000004</v>
      </c>
      <c r="O5578" s="42">
        <v>0</v>
      </c>
      <c r="P5578" s="45">
        <v>0.13</v>
      </c>
      <c r="Q5578" s="42">
        <v>0</v>
      </c>
      <c r="R5578" s="42">
        <v>0</v>
      </c>
      <c r="S5578" s="42">
        <f>N5578-R5578</f>
        <v>2068.2700000000004</v>
      </c>
      <c r="T5578" s="38">
        <v>2505</v>
      </c>
      <c r="U5578" s="14">
        <f>S5578/H5578</f>
        <v>0.5329411522188382</v>
      </c>
      <c r="V5578" s="19"/>
      <c r="W5578" s="19"/>
      <c r="X5578" s="37" t="s">
        <v>3465</v>
      </c>
    </row>
    <row r="5579" spans="1:36" ht="16.5" customHeight="1">
      <c r="A5579" s="38">
        <v>203</v>
      </c>
      <c r="B5579" s="39">
        <v>10800</v>
      </c>
      <c r="C5579" s="38">
        <v>10314450</v>
      </c>
      <c r="D5579" s="40" t="s">
        <v>2744</v>
      </c>
      <c r="E5579" s="38">
        <v>1</v>
      </c>
      <c r="F5579" s="38">
        <v>120</v>
      </c>
      <c r="G5579" s="38" t="s">
        <v>21</v>
      </c>
      <c r="H5579" s="42">
        <v>3880.86</v>
      </c>
      <c r="I5579" s="2"/>
      <c r="J5579" s="44">
        <v>43216</v>
      </c>
      <c r="K5579" s="42">
        <v>0</v>
      </c>
      <c r="L5579" s="42">
        <v>1812.59</v>
      </c>
      <c r="M5579" s="44">
        <v>45016</v>
      </c>
      <c r="N5579" s="42">
        <f>H5579-K5579-L5579</f>
        <v>2068.2700000000004</v>
      </c>
      <c r="O5579" s="42">
        <v>0</v>
      </c>
      <c r="P5579" s="45">
        <v>0.13</v>
      </c>
      <c r="Q5579" s="42">
        <v>0</v>
      </c>
      <c r="R5579" s="42">
        <v>0</v>
      </c>
      <c r="S5579" s="42">
        <f>N5579-R5579</f>
        <v>2068.2700000000004</v>
      </c>
      <c r="T5579" s="38">
        <v>2505</v>
      </c>
      <c r="U5579" s="14">
        <f>S5579/H5579</f>
        <v>0.5329411522188382</v>
      </c>
      <c r="V5579" s="19"/>
      <c r="W5579" s="19"/>
      <c r="X5579" s="37" t="s">
        <v>3465</v>
      </c>
    </row>
    <row r="5580" spans="1:36" ht="16.5" customHeight="1">
      <c r="A5580" s="38">
        <v>220</v>
      </c>
      <c r="B5580" s="39">
        <v>10800</v>
      </c>
      <c r="C5580" s="38">
        <v>10314477</v>
      </c>
      <c r="D5580" s="40" t="s">
        <v>2744</v>
      </c>
      <c r="E5580" s="38">
        <v>1</v>
      </c>
      <c r="F5580" s="38">
        <v>120</v>
      </c>
      <c r="G5580" s="38" t="s">
        <v>21</v>
      </c>
      <c r="H5580" s="42">
        <v>3880.86</v>
      </c>
      <c r="I5580" s="2"/>
      <c r="J5580" s="44">
        <v>43216</v>
      </c>
      <c r="K5580" s="42">
        <v>0</v>
      </c>
      <c r="L5580" s="42">
        <v>1812.59</v>
      </c>
      <c r="M5580" s="44">
        <v>45016</v>
      </c>
      <c r="N5580" s="42">
        <f>H5580-K5580-L5580</f>
        <v>2068.2700000000004</v>
      </c>
      <c r="O5580" s="42">
        <v>0</v>
      </c>
      <c r="P5580" s="45">
        <v>0.13</v>
      </c>
      <c r="Q5580" s="42">
        <v>0</v>
      </c>
      <c r="R5580" s="42">
        <v>0</v>
      </c>
      <c r="S5580" s="42">
        <f>N5580-R5580</f>
        <v>2068.2700000000004</v>
      </c>
      <c r="T5580" s="38">
        <v>2505</v>
      </c>
      <c r="U5580" s="14">
        <f>S5580/H5580</f>
        <v>0.5329411522188382</v>
      </c>
      <c r="V5580" s="19"/>
      <c r="W5580" s="19"/>
      <c r="X5580" s="37" t="s">
        <v>3465</v>
      </c>
    </row>
    <row r="5581" spans="1:36" ht="16.5" customHeight="1">
      <c r="A5581" s="38">
        <v>223</v>
      </c>
      <c r="B5581" s="39">
        <v>10800</v>
      </c>
      <c r="C5581" s="38">
        <v>10314481</v>
      </c>
      <c r="D5581" s="40" t="s">
        <v>2744</v>
      </c>
      <c r="E5581" s="38">
        <v>1</v>
      </c>
      <c r="F5581" s="38">
        <v>120</v>
      </c>
      <c r="G5581" s="38" t="s">
        <v>21</v>
      </c>
      <c r="H5581" s="42">
        <v>3880.86</v>
      </c>
      <c r="I5581" s="2"/>
      <c r="J5581" s="44">
        <v>43216</v>
      </c>
      <c r="K5581" s="42">
        <v>0</v>
      </c>
      <c r="L5581" s="42">
        <v>1812.59</v>
      </c>
      <c r="M5581" s="44">
        <v>45016</v>
      </c>
      <c r="N5581" s="42">
        <f>H5581-K5581-L5581</f>
        <v>2068.2700000000004</v>
      </c>
      <c r="O5581" s="42">
        <v>0</v>
      </c>
      <c r="P5581" s="45">
        <v>0.13</v>
      </c>
      <c r="Q5581" s="42">
        <v>0</v>
      </c>
      <c r="R5581" s="42">
        <v>0</v>
      </c>
      <c r="S5581" s="42">
        <f>N5581-R5581</f>
        <v>2068.2700000000004</v>
      </c>
      <c r="T5581" s="38">
        <v>2505</v>
      </c>
      <c r="U5581" s="14">
        <f>S5581/H5581</f>
        <v>0.5329411522188382</v>
      </c>
      <c r="V5581" s="19"/>
      <c r="W5581" s="19"/>
      <c r="X5581" s="37" t="s">
        <v>3465</v>
      </c>
    </row>
    <row r="5582" spans="1:36" ht="16.5" customHeight="1">
      <c r="A5582" s="38">
        <v>226</v>
      </c>
      <c r="B5582" s="39">
        <v>10800</v>
      </c>
      <c r="C5582" s="38">
        <v>10314485</v>
      </c>
      <c r="D5582" s="40" t="s">
        <v>2744</v>
      </c>
      <c r="E5582" s="38">
        <v>1</v>
      </c>
      <c r="F5582" s="38">
        <v>120</v>
      </c>
      <c r="G5582" s="38" t="s">
        <v>21</v>
      </c>
      <c r="H5582" s="42">
        <v>3880.86</v>
      </c>
      <c r="I5582" s="2"/>
      <c r="J5582" s="44">
        <v>43216</v>
      </c>
      <c r="K5582" s="42">
        <v>0</v>
      </c>
      <c r="L5582" s="42">
        <v>1812.59</v>
      </c>
      <c r="M5582" s="44">
        <v>45016</v>
      </c>
      <c r="N5582" s="42">
        <f>H5582-K5582-L5582</f>
        <v>2068.2700000000004</v>
      </c>
      <c r="O5582" s="42">
        <v>0</v>
      </c>
      <c r="P5582" s="45">
        <v>0.13</v>
      </c>
      <c r="Q5582" s="42">
        <v>0</v>
      </c>
      <c r="R5582" s="42">
        <v>0</v>
      </c>
      <c r="S5582" s="42">
        <f>N5582-R5582</f>
        <v>2068.2700000000004</v>
      </c>
      <c r="T5582" s="38">
        <v>2505</v>
      </c>
      <c r="U5582" s="14">
        <f>S5582/H5582</f>
        <v>0.5329411522188382</v>
      </c>
      <c r="V5582" s="19"/>
      <c r="W5582" s="19"/>
      <c r="X5582" s="37" t="s">
        <v>3465</v>
      </c>
    </row>
    <row r="5583" spans="1:36" ht="16.5" customHeight="1">
      <c r="A5583" s="38">
        <v>248</v>
      </c>
      <c r="B5583" s="39">
        <v>10800</v>
      </c>
      <c r="C5583" s="38">
        <v>10314521</v>
      </c>
      <c r="D5583" s="40" t="s">
        <v>2744</v>
      </c>
      <c r="E5583" s="38">
        <v>1</v>
      </c>
      <c r="F5583" s="38">
        <v>120</v>
      </c>
      <c r="G5583" s="38" t="s">
        <v>21</v>
      </c>
      <c r="H5583" s="42">
        <v>3880.86</v>
      </c>
      <c r="I5583" s="2"/>
      <c r="J5583" s="44">
        <v>43216</v>
      </c>
      <c r="K5583" s="42">
        <v>0</v>
      </c>
      <c r="L5583" s="42">
        <v>1812.59</v>
      </c>
      <c r="M5583" s="44">
        <v>45016</v>
      </c>
      <c r="N5583" s="42">
        <f>H5583-K5583-L5583</f>
        <v>2068.2700000000004</v>
      </c>
      <c r="O5583" s="42">
        <v>0</v>
      </c>
      <c r="P5583" s="45">
        <v>0.13</v>
      </c>
      <c r="Q5583" s="42">
        <v>0</v>
      </c>
      <c r="R5583" s="42">
        <v>0</v>
      </c>
      <c r="S5583" s="42">
        <f>N5583-R5583</f>
        <v>2068.2700000000004</v>
      </c>
      <c r="T5583" s="38">
        <v>2505</v>
      </c>
      <c r="U5583" s="14">
        <f>S5583/H5583</f>
        <v>0.5329411522188382</v>
      </c>
      <c r="V5583" s="19"/>
      <c r="W5583" s="19"/>
      <c r="X5583" s="37" t="s">
        <v>3465</v>
      </c>
    </row>
    <row r="5584" spans="1:36" ht="16.5" customHeight="1">
      <c r="A5584" s="38">
        <v>254</v>
      </c>
      <c r="B5584" s="39">
        <v>10800</v>
      </c>
      <c r="C5584" s="38">
        <v>10314531</v>
      </c>
      <c r="D5584" s="40" t="s">
        <v>2744</v>
      </c>
      <c r="E5584" s="38">
        <v>1</v>
      </c>
      <c r="F5584" s="38">
        <v>120</v>
      </c>
      <c r="G5584" s="38" t="s">
        <v>21</v>
      </c>
      <c r="H5584" s="42">
        <v>3880.86</v>
      </c>
      <c r="I5584" s="2"/>
      <c r="J5584" s="44">
        <v>43216</v>
      </c>
      <c r="K5584" s="42">
        <v>0</v>
      </c>
      <c r="L5584" s="42">
        <v>1812.59</v>
      </c>
      <c r="M5584" s="44">
        <v>45016</v>
      </c>
      <c r="N5584" s="42">
        <f>H5584-K5584-L5584</f>
        <v>2068.2700000000004</v>
      </c>
      <c r="O5584" s="42">
        <v>0</v>
      </c>
      <c r="P5584" s="45">
        <v>0.13</v>
      </c>
      <c r="Q5584" s="42">
        <v>0</v>
      </c>
      <c r="R5584" s="42">
        <v>0</v>
      </c>
      <c r="S5584" s="42">
        <f>N5584-R5584</f>
        <v>2068.2700000000004</v>
      </c>
      <c r="T5584" s="38">
        <v>2505</v>
      </c>
      <c r="U5584" s="14">
        <f>S5584/H5584</f>
        <v>0.5329411522188382</v>
      </c>
      <c r="V5584" s="19"/>
      <c r="W5584" s="19"/>
      <c r="X5584" s="37" t="s">
        <v>3465</v>
      </c>
    </row>
    <row r="5585" spans="1:36" ht="16.5" customHeight="1">
      <c r="A5585" s="38">
        <v>257</v>
      </c>
      <c r="B5585" s="39">
        <v>10800</v>
      </c>
      <c r="C5585" s="38">
        <v>10314538</v>
      </c>
      <c r="D5585" s="40" t="s">
        <v>2744</v>
      </c>
      <c r="E5585" s="38">
        <v>1</v>
      </c>
      <c r="F5585" s="38">
        <v>120</v>
      </c>
      <c r="G5585" s="38" t="s">
        <v>21</v>
      </c>
      <c r="H5585" s="42">
        <v>3880.86</v>
      </c>
      <c r="I5585" s="2"/>
      <c r="J5585" s="44">
        <v>43216</v>
      </c>
      <c r="K5585" s="42">
        <v>0</v>
      </c>
      <c r="L5585" s="42">
        <v>1812.59</v>
      </c>
      <c r="M5585" s="44">
        <v>45016</v>
      </c>
      <c r="N5585" s="42">
        <f>H5585-K5585-L5585</f>
        <v>2068.2700000000004</v>
      </c>
      <c r="O5585" s="42">
        <v>0</v>
      </c>
      <c r="P5585" s="45">
        <v>0.13</v>
      </c>
      <c r="Q5585" s="42">
        <v>0</v>
      </c>
      <c r="R5585" s="42">
        <v>0</v>
      </c>
      <c r="S5585" s="42">
        <f>N5585-R5585</f>
        <v>2068.2700000000004</v>
      </c>
      <c r="T5585" s="38">
        <v>2505</v>
      </c>
      <c r="U5585" s="14">
        <f>S5585/H5585</f>
        <v>0.5329411522188382</v>
      </c>
      <c r="V5585" s="19"/>
      <c r="W5585" s="19"/>
      <c r="X5585" s="37" t="s">
        <v>3465</v>
      </c>
    </row>
    <row r="5586" spans="1:36" ht="16.5" customHeight="1">
      <c r="A5586" s="38">
        <v>260</v>
      </c>
      <c r="B5586" s="39">
        <v>10800</v>
      </c>
      <c r="C5586" s="38">
        <v>10314542</v>
      </c>
      <c r="D5586" s="40" t="s">
        <v>2744</v>
      </c>
      <c r="E5586" s="38">
        <v>1</v>
      </c>
      <c r="F5586" s="38">
        <v>120</v>
      </c>
      <c r="G5586" s="38" t="s">
        <v>21</v>
      </c>
      <c r="H5586" s="42">
        <v>3880.86</v>
      </c>
      <c r="I5586" s="2"/>
      <c r="J5586" s="44">
        <v>43216</v>
      </c>
      <c r="K5586" s="42">
        <v>0</v>
      </c>
      <c r="L5586" s="42">
        <v>1812.59</v>
      </c>
      <c r="M5586" s="44">
        <v>45016</v>
      </c>
      <c r="N5586" s="42">
        <f>H5586-K5586-L5586</f>
        <v>2068.2700000000004</v>
      </c>
      <c r="O5586" s="42">
        <v>0</v>
      </c>
      <c r="P5586" s="45">
        <v>0.13</v>
      </c>
      <c r="Q5586" s="42">
        <v>0</v>
      </c>
      <c r="R5586" s="42">
        <v>0</v>
      </c>
      <c r="S5586" s="42">
        <f>N5586-R5586</f>
        <v>2068.2700000000004</v>
      </c>
      <c r="T5586" s="38">
        <v>2505</v>
      </c>
      <c r="U5586" s="14">
        <f>S5586/H5586</f>
        <v>0.5329411522188382</v>
      </c>
      <c r="V5586" s="19"/>
      <c r="W5586" s="19"/>
      <c r="X5586" s="37" t="s">
        <v>3465</v>
      </c>
    </row>
    <row r="5587" spans="1:36" ht="16.5" customHeight="1">
      <c r="A5587" s="38">
        <v>263</v>
      </c>
      <c r="B5587" s="39">
        <v>10800</v>
      </c>
      <c r="C5587" s="38">
        <v>10314546</v>
      </c>
      <c r="D5587" s="40" t="s">
        <v>2744</v>
      </c>
      <c r="E5587" s="38">
        <v>1</v>
      </c>
      <c r="F5587" s="38">
        <v>120</v>
      </c>
      <c r="G5587" s="38" t="s">
        <v>21</v>
      </c>
      <c r="H5587" s="42">
        <v>3880.86</v>
      </c>
      <c r="I5587" s="2"/>
      <c r="J5587" s="44">
        <v>43216</v>
      </c>
      <c r="K5587" s="42">
        <v>0</v>
      </c>
      <c r="L5587" s="42">
        <v>1812.59</v>
      </c>
      <c r="M5587" s="44">
        <v>45016</v>
      </c>
      <c r="N5587" s="42">
        <f>H5587-K5587-L5587</f>
        <v>2068.2700000000004</v>
      </c>
      <c r="O5587" s="42">
        <v>0</v>
      </c>
      <c r="P5587" s="45">
        <v>0.13</v>
      </c>
      <c r="Q5587" s="42">
        <v>0</v>
      </c>
      <c r="R5587" s="42">
        <v>0</v>
      </c>
      <c r="S5587" s="42">
        <f>N5587-R5587</f>
        <v>2068.2700000000004</v>
      </c>
      <c r="T5587" s="38">
        <v>2505</v>
      </c>
      <c r="U5587" s="14">
        <f>S5587/H5587</f>
        <v>0.5329411522188382</v>
      </c>
      <c r="V5587" s="19"/>
      <c r="W5587" s="19"/>
      <c r="X5587" s="37" t="s">
        <v>3465</v>
      </c>
    </row>
    <row r="5588" spans="1:36" ht="16.5" customHeight="1">
      <c r="A5588" s="38">
        <v>274</v>
      </c>
      <c r="B5588" s="39">
        <v>10800</v>
      </c>
      <c r="C5588" s="38">
        <v>10314606</v>
      </c>
      <c r="D5588" s="40" t="s">
        <v>2744</v>
      </c>
      <c r="E5588" s="38">
        <v>1</v>
      </c>
      <c r="F5588" s="38">
        <v>120</v>
      </c>
      <c r="G5588" s="38" t="s">
        <v>21</v>
      </c>
      <c r="H5588" s="42">
        <v>3880.86</v>
      </c>
      <c r="I5588" s="2"/>
      <c r="J5588" s="44">
        <v>43216</v>
      </c>
      <c r="K5588" s="42">
        <v>0</v>
      </c>
      <c r="L5588" s="42">
        <v>1812.59</v>
      </c>
      <c r="M5588" s="44">
        <v>45016</v>
      </c>
      <c r="N5588" s="42">
        <f>H5588-K5588-L5588</f>
        <v>2068.2700000000004</v>
      </c>
      <c r="O5588" s="42">
        <v>0</v>
      </c>
      <c r="P5588" s="45">
        <v>0.13</v>
      </c>
      <c r="Q5588" s="42">
        <v>0</v>
      </c>
      <c r="R5588" s="42">
        <v>0</v>
      </c>
      <c r="S5588" s="42">
        <f>N5588-R5588</f>
        <v>2068.2700000000004</v>
      </c>
      <c r="T5588" s="38">
        <v>2505</v>
      </c>
      <c r="U5588" s="14">
        <f>S5588/H5588</f>
        <v>0.5329411522188382</v>
      </c>
      <c r="V5588" s="19"/>
      <c r="W5588" s="19"/>
      <c r="X5588" s="37" t="s">
        <v>3465</v>
      </c>
    </row>
    <row r="5589" spans="1:36" ht="16.5" customHeight="1">
      <c r="A5589" s="38">
        <v>279</v>
      </c>
      <c r="B5589" s="39">
        <v>10800</v>
      </c>
      <c r="C5589" s="38">
        <v>10314613</v>
      </c>
      <c r="D5589" s="40" t="s">
        <v>2744</v>
      </c>
      <c r="E5589" s="38">
        <v>1</v>
      </c>
      <c r="F5589" s="38">
        <v>120</v>
      </c>
      <c r="G5589" s="38" t="s">
        <v>21</v>
      </c>
      <c r="H5589" s="42">
        <v>3880.86</v>
      </c>
      <c r="I5589" s="2"/>
      <c r="J5589" s="44">
        <v>43216</v>
      </c>
      <c r="K5589" s="42">
        <v>0</v>
      </c>
      <c r="L5589" s="42">
        <v>1812.59</v>
      </c>
      <c r="M5589" s="44">
        <v>45016</v>
      </c>
      <c r="N5589" s="42">
        <f>H5589-K5589-L5589</f>
        <v>2068.2700000000004</v>
      </c>
      <c r="O5589" s="42">
        <v>0</v>
      </c>
      <c r="P5589" s="45">
        <v>0.13</v>
      </c>
      <c r="Q5589" s="42">
        <v>0</v>
      </c>
      <c r="R5589" s="42">
        <v>0</v>
      </c>
      <c r="S5589" s="42">
        <f>N5589-R5589</f>
        <v>2068.2700000000004</v>
      </c>
      <c r="T5589" s="38">
        <v>2505</v>
      </c>
      <c r="U5589" s="14">
        <f>S5589/H5589</f>
        <v>0.5329411522188382</v>
      </c>
      <c r="V5589" s="19"/>
      <c r="W5589" s="19"/>
      <c r="X5589" s="37" t="s">
        <v>3465</v>
      </c>
    </row>
    <row r="5590" spans="1:36" ht="16.5" customHeight="1">
      <c r="A5590" s="38">
        <v>331</v>
      </c>
      <c r="B5590" s="39">
        <v>10800</v>
      </c>
      <c r="C5590" s="38">
        <v>10315036</v>
      </c>
      <c r="D5590" s="40" t="s">
        <v>2744</v>
      </c>
      <c r="E5590" s="38">
        <v>1</v>
      </c>
      <c r="F5590" s="38">
        <v>120</v>
      </c>
      <c r="G5590" s="38" t="s">
        <v>21</v>
      </c>
      <c r="H5590" s="42">
        <v>3880.86</v>
      </c>
      <c r="I5590" s="2"/>
      <c r="J5590" s="44">
        <v>43216</v>
      </c>
      <c r="K5590" s="42">
        <v>0</v>
      </c>
      <c r="L5590" s="42">
        <v>1812.59</v>
      </c>
      <c r="M5590" s="44">
        <v>45016</v>
      </c>
      <c r="N5590" s="42">
        <f>H5590-K5590-L5590</f>
        <v>2068.2700000000004</v>
      </c>
      <c r="O5590" s="42">
        <v>0</v>
      </c>
      <c r="P5590" s="45">
        <v>0.13</v>
      </c>
      <c r="Q5590" s="42">
        <v>0</v>
      </c>
      <c r="R5590" s="42">
        <v>0</v>
      </c>
      <c r="S5590" s="42">
        <f>N5590-R5590</f>
        <v>2068.2700000000004</v>
      </c>
      <c r="T5590" s="38">
        <v>2505</v>
      </c>
      <c r="U5590" s="14">
        <f>S5590/H5590</f>
        <v>0.5329411522188382</v>
      </c>
      <c r="V5590" s="19"/>
      <c r="W5590" s="19"/>
      <c r="X5590" s="37" t="s">
        <v>3465</v>
      </c>
    </row>
    <row r="5591" spans="1:36" ht="16.5" customHeight="1">
      <c r="A5591" s="38">
        <v>342</v>
      </c>
      <c r="B5591" s="39">
        <v>10800</v>
      </c>
      <c r="C5591" s="38">
        <v>10315054</v>
      </c>
      <c r="D5591" s="40" t="s">
        <v>2744</v>
      </c>
      <c r="E5591" s="38">
        <v>1</v>
      </c>
      <c r="F5591" s="38">
        <v>120</v>
      </c>
      <c r="G5591" s="38" t="s">
        <v>21</v>
      </c>
      <c r="H5591" s="42">
        <v>3880.86</v>
      </c>
      <c r="I5591" s="2"/>
      <c r="J5591" s="44">
        <v>43216</v>
      </c>
      <c r="K5591" s="42">
        <v>0</v>
      </c>
      <c r="L5591" s="42">
        <v>1812.59</v>
      </c>
      <c r="M5591" s="44">
        <v>45016</v>
      </c>
      <c r="N5591" s="42">
        <f>H5591-K5591-L5591</f>
        <v>2068.2700000000004</v>
      </c>
      <c r="O5591" s="42">
        <v>0</v>
      </c>
      <c r="P5591" s="45">
        <v>0.13</v>
      </c>
      <c r="Q5591" s="42">
        <v>0</v>
      </c>
      <c r="R5591" s="42">
        <v>0</v>
      </c>
      <c r="S5591" s="42">
        <f>N5591-R5591</f>
        <v>2068.2700000000004</v>
      </c>
      <c r="T5591" s="38">
        <v>2505</v>
      </c>
      <c r="U5591" s="14">
        <f>S5591/H5591</f>
        <v>0.5329411522188382</v>
      </c>
      <c r="V5591" s="19"/>
      <c r="W5591" s="19"/>
      <c r="X5591" s="37" t="s">
        <v>3465</v>
      </c>
    </row>
    <row r="5592" spans="1:36" ht="16.5" customHeight="1">
      <c r="A5592" s="38">
        <v>354</v>
      </c>
      <c r="B5592" s="39">
        <v>10800</v>
      </c>
      <c r="C5592" s="38">
        <v>10315076</v>
      </c>
      <c r="D5592" s="40" t="s">
        <v>2744</v>
      </c>
      <c r="E5592" s="38">
        <v>1</v>
      </c>
      <c r="F5592" s="38">
        <v>120</v>
      </c>
      <c r="G5592" s="38" t="s">
        <v>21</v>
      </c>
      <c r="H5592" s="42">
        <v>3880.86</v>
      </c>
      <c r="I5592" s="2"/>
      <c r="J5592" s="44">
        <v>43216</v>
      </c>
      <c r="K5592" s="42">
        <v>0</v>
      </c>
      <c r="L5592" s="42">
        <v>1812.59</v>
      </c>
      <c r="M5592" s="44">
        <v>45016</v>
      </c>
      <c r="N5592" s="42">
        <f>H5592-K5592-L5592</f>
        <v>2068.2700000000004</v>
      </c>
      <c r="O5592" s="42">
        <v>0</v>
      </c>
      <c r="P5592" s="45">
        <v>0.13</v>
      </c>
      <c r="Q5592" s="42">
        <v>0</v>
      </c>
      <c r="R5592" s="42">
        <v>0</v>
      </c>
      <c r="S5592" s="42">
        <f>N5592-R5592</f>
        <v>2068.2700000000004</v>
      </c>
      <c r="T5592" s="38">
        <v>2505</v>
      </c>
      <c r="U5592" s="14">
        <f>S5592/H5592</f>
        <v>0.5329411522188382</v>
      </c>
      <c r="V5592" s="19"/>
      <c r="W5592" s="19"/>
      <c r="X5592" s="37" t="s">
        <v>3465</v>
      </c>
    </row>
    <row r="5593" spans="1:36" ht="16.5" customHeight="1">
      <c r="A5593" s="38">
        <v>365</v>
      </c>
      <c r="B5593" s="39">
        <v>10800</v>
      </c>
      <c r="C5593" s="38">
        <v>10315095</v>
      </c>
      <c r="D5593" s="40" t="s">
        <v>2744</v>
      </c>
      <c r="E5593" s="38">
        <v>1</v>
      </c>
      <c r="F5593" s="38">
        <v>120</v>
      </c>
      <c r="G5593" s="38" t="s">
        <v>21</v>
      </c>
      <c r="H5593" s="42">
        <v>3880.86</v>
      </c>
      <c r="I5593" s="2"/>
      <c r="J5593" s="44">
        <v>43216</v>
      </c>
      <c r="K5593" s="42">
        <v>0</v>
      </c>
      <c r="L5593" s="42">
        <v>1812.59</v>
      </c>
      <c r="M5593" s="44">
        <v>45016</v>
      </c>
      <c r="N5593" s="42">
        <f>H5593-K5593-L5593</f>
        <v>2068.2700000000004</v>
      </c>
      <c r="O5593" s="42">
        <v>0</v>
      </c>
      <c r="P5593" s="45">
        <v>0.13</v>
      </c>
      <c r="Q5593" s="42">
        <v>0</v>
      </c>
      <c r="R5593" s="42">
        <v>0</v>
      </c>
      <c r="S5593" s="42">
        <f>N5593-R5593</f>
        <v>2068.2700000000004</v>
      </c>
      <c r="T5593" s="38">
        <v>2505</v>
      </c>
      <c r="U5593" s="14">
        <f>S5593/H5593</f>
        <v>0.5329411522188382</v>
      </c>
      <c r="V5593" s="19"/>
      <c r="W5593" s="19"/>
      <c r="X5593" s="37" t="s">
        <v>3465</v>
      </c>
    </row>
    <row r="5594" spans="1:36" ht="16.5" customHeight="1">
      <c r="A5594" s="38">
        <v>389</v>
      </c>
      <c r="B5594" s="39">
        <v>10800</v>
      </c>
      <c r="C5594" s="38">
        <v>10315238</v>
      </c>
      <c r="D5594" s="40" t="s">
        <v>2744</v>
      </c>
      <c r="E5594" s="38">
        <v>1</v>
      </c>
      <c r="F5594" s="38">
        <v>120</v>
      </c>
      <c r="G5594" s="38" t="s">
        <v>21</v>
      </c>
      <c r="H5594" s="42">
        <v>3880.86</v>
      </c>
      <c r="I5594" s="2"/>
      <c r="J5594" s="44">
        <v>43216</v>
      </c>
      <c r="K5594" s="42">
        <v>0</v>
      </c>
      <c r="L5594" s="42">
        <v>1812.59</v>
      </c>
      <c r="M5594" s="44">
        <v>45016</v>
      </c>
      <c r="N5594" s="42">
        <f>H5594-K5594-L5594</f>
        <v>2068.2700000000004</v>
      </c>
      <c r="O5594" s="42">
        <v>0</v>
      </c>
      <c r="P5594" s="45">
        <v>0.13</v>
      </c>
      <c r="Q5594" s="42">
        <v>0</v>
      </c>
      <c r="R5594" s="42">
        <v>0</v>
      </c>
      <c r="S5594" s="42">
        <f>N5594-R5594</f>
        <v>2068.2700000000004</v>
      </c>
      <c r="T5594" s="38">
        <v>2505</v>
      </c>
      <c r="U5594" s="14">
        <f>S5594/H5594</f>
        <v>0.5329411522188382</v>
      </c>
      <c r="V5594" s="19"/>
      <c r="W5594" s="19"/>
      <c r="X5594" s="37" t="s">
        <v>3465</v>
      </c>
    </row>
    <row r="5595" spans="1:36" ht="16.5" customHeight="1">
      <c r="A5595" s="38">
        <v>413</v>
      </c>
      <c r="B5595" s="39">
        <v>10800</v>
      </c>
      <c r="C5595" s="38">
        <v>10315249</v>
      </c>
      <c r="D5595" s="40" t="s">
        <v>2744</v>
      </c>
      <c r="E5595" s="38">
        <v>1</v>
      </c>
      <c r="F5595" s="38">
        <v>120</v>
      </c>
      <c r="G5595" s="38" t="s">
        <v>21</v>
      </c>
      <c r="H5595" s="42">
        <v>3880.86</v>
      </c>
      <c r="I5595" s="2"/>
      <c r="J5595" s="44">
        <v>43216</v>
      </c>
      <c r="K5595" s="42">
        <v>0</v>
      </c>
      <c r="L5595" s="42">
        <v>1812.59</v>
      </c>
      <c r="M5595" s="44">
        <v>45016</v>
      </c>
      <c r="N5595" s="42">
        <f>H5595-K5595-L5595</f>
        <v>2068.2700000000004</v>
      </c>
      <c r="O5595" s="42">
        <v>0</v>
      </c>
      <c r="P5595" s="45">
        <v>0.13</v>
      </c>
      <c r="Q5595" s="42">
        <v>0</v>
      </c>
      <c r="R5595" s="42">
        <v>0</v>
      </c>
      <c r="S5595" s="42">
        <f>N5595-R5595</f>
        <v>2068.2700000000004</v>
      </c>
      <c r="T5595" s="38">
        <v>2505</v>
      </c>
      <c r="U5595" s="14">
        <f>S5595/H5595</f>
        <v>0.5329411522188382</v>
      </c>
      <c r="V5595" s="19"/>
      <c r="W5595" s="19"/>
      <c r="X5595" s="37" t="s">
        <v>3465</v>
      </c>
      <c r="Y5595" s="93"/>
      <c r="Z5595" s="93"/>
      <c r="AA5595" s="93"/>
      <c r="AB5595" s="93"/>
      <c r="AC5595" s="93"/>
      <c r="AD5595" s="93"/>
      <c r="AE5595" s="93"/>
      <c r="AF5595" s="93"/>
      <c r="AG5595" s="93"/>
      <c r="AH5595" s="93"/>
      <c r="AI5595" s="93"/>
      <c r="AJ5595" s="93"/>
    </row>
    <row r="5596" spans="1:36" ht="16.5" customHeight="1">
      <c r="A5596" s="38">
        <v>551</v>
      </c>
      <c r="B5596" s="39">
        <v>10800</v>
      </c>
      <c r="C5596" s="38">
        <v>10315574</v>
      </c>
      <c r="D5596" s="40" t="s">
        <v>2744</v>
      </c>
      <c r="E5596" s="38">
        <v>1</v>
      </c>
      <c r="F5596" s="38">
        <v>120</v>
      </c>
      <c r="G5596" s="38" t="s">
        <v>21</v>
      </c>
      <c r="H5596" s="42">
        <v>3880.86</v>
      </c>
      <c r="I5596" s="2"/>
      <c r="J5596" s="44">
        <v>43216</v>
      </c>
      <c r="K5596" s="42">
        <v>0</v>
      </c>
      <c r="L5596" s="42">
        <v>1812.59</v>
      </c>
      <c r="M5596" s="44">
        <v>45016</v>
      </c>
      <c r="N5596" s="42">
        <f>H5596-K5596-L5596</f>
        <v>2068.2700000000004</v>
      </c>
      <c r="O5596" s="42">
        <v>0</v>
      </c>
      <c r="P5596" s="45">
        <v>0.13</v>
      </c>
      <c r="Q5596" s="42">
        <v>0</v>
      </c>
      <c r="R5596" s="42">
        <v>0</v>
      </c>
      <c r="S5596" s="42">
        <f>N5596-R5596</f>
        <v>2068.2700000000004</v>
      </c>
      <c r="T5596" s="38">
        <v>2505</v>
      </c>
      <c r="U5596" s="14">
        <f>S5596/H5596</f>
        <v>0.5329411522188382</v>
      </c>
      <c r="V5596" s="19"/>
      <c r="W5596" s="19"/>
      <c r="X5596" s="37" t="s">
        <v>3465</v>
      </c>
    </row>
    <row r="5597" spans="1:36" ht="16.5" customHeight="1">
      <c r="A5597" s="38">
        <v>557</v>
      </c>
      <c r="B5597" s="39">
        <v>10800</v>
      </c>
      <c r="C5597" s="38">
        <v>10315585</v>
      </c>
      <c r="D5597" s="40" t="s">
        <v>2744</v>
      </c>
      <c r="E5597" s="38">
        <v>1</v>
      </c>
      <c r="F5597" s="38">
        <v>120</v>
      </c>
      <c r="G5597" s="38" t="s">
        <v>21</v>
      </c>
      <c r="H5597" s="42">
        <v>3880.86</v>
      </c>
      <c r="I5597" s="2"/>
      <c r="J5597" s="44">
        <v>43216</v>
      </c>
      <c r="K5597" s="42">
        <v>0</v>
      </c>
      <c r="L5597" s="42">
        <v>1812.59</v>
      </c>
      <c r="M5597" s="44">
        <v>45016</v>
      </c>
      <c r="N5597" s="42">
        <f>H5597-K5597-L5597</f>
        <v>2068.2700000000004</v>
      </c>
      <c r="O5597" s="42">
        <v>0</v>
      </c>
      <c r="P5597" s="45">
        <v>0.13</v>
      </c>
      <c r="Q5597" s="42">
        <v>0</v>
      </c>
      <c r="R5597" s="42">
        <v>0</v>
      </c>
      <c r="S5597" s="42">
        <f>N5597-R5597</f>
        <v>2068.2700000000004</v>
      </c>
      <c r="T5597" s="38">
        <v>2505</v>
      </c>
      <c r="U5597" s="14">
        <f>S5597/H5597</f>
        <v>0.5329411522188382</v>
      </c>
      <c r="V5597" s="19"/>
      <c r="W5597" s="19"/>
      <c r="X5597" s="37" t="s">
        <v>3465</v>
      </c>
    </row>
    <row r="5598" spans="1:36" ht="16.5" customHeight="1">
      <c r="A5598" s="38">
        <v>559</v>
      </c>
      <c r="B5598" s="39">
        <v>10800</v>
      </c>
      <c r="C5598" s="38">
        <v>10315588</v>
      </c>
      <c r="D5598" s="40" t="s">
        <v>2744</v>
      </c>
      <c r="E5598" s="38">
        <v>1</v>
      </c>
      <c r="F5598" s="38">
        <v>120</v>
      </c>
      <c r="G5598" s="38" t="s">
        <v>21</v>
      </c>
      <c r="H5598" s="42">
        <v>3880.86</v>
      </c>
      <c r="I5598" s="2"/>
      <c r="J5598" s="44">
        <v>43216</v>
      </c>
      <c r="K5598" s="42">
        <v>0</v>
      </c>
      <c r="L5598" s="42">
        <v>1812.59</v>
      </c>
      <c r="M5598" s="44">
        <v>45016</v>
      </c>
      <c r="N5598" s="42">
        <f>H5598-K5598-L5598</f>
        <v>2068.2700000000004</v>
      </c>
      <c r="O5598" s="42">
        <v>0</v>
      </c>
      <c r="P5598" s="45">
        <v>0.13</v>
      </c>
      <c r="Q5598" s="42">
        <v>0</v>
      </c>
      <c r="R5598" s="42">
        <v>0</v>
      </c>
      <c r="S5598" s="42">
        <f>N5598-R5598</f>
        <v>2068.2700000000004</v>
      </c>
      <c r="T5598" s="38">
        <v>2505</v>
      </c>
      <c r="U5598" s="14">
        <f>S5598/H5598</f>
        <v>0.5329411522188382</v>
      </c>
      <c r="V5598" s="19"/>
      <c r="W5598" s="19"/>
      <c r="X5598" s="37" t="s">
        <v>3465</v>
      </c>
    </row>
    <row r="5599" spans="1:36" ht="16.5" customHeight="1">
      <c r="A5599" s="38">
        <v>562</v>
      </c>
      <c r="B5599" s="39">
        <v>10800</v>
      </c>
      <c r="C5599" s="38">
        <v>10315592</v>
      </c>
      <c r="D5599" s="40" t="s">
        <v>2744</v>
      </c>
      <c r="E5599" s="38">
        <v>1</v>
      </c>
      <c r="F5599" s="38">
        <v>120</v>
      </c>
      <c r="G5599" s="38" t="s">
        <v>21</v>
      </c>
      <c r="H5599" s="42">
        <v>3880.86</v>
      </c>
      <c r="I5599" s="2"/>
      <c r="J5599" s="44">
        <v>43216</v>
      </c>
      <c r="K5599" s="42">
        <v>0</v>
      </c>
      <c r="L5599" s="42">
        <v>1812.59</v>
      </c>
      <c r="M5599" s="44">
        <v>45016</v>
      </c>
      <c r="N5599" s="42">
        <f>H5599-K5599-L5599</f>
        <v>2068.2700000000004</v>
      </c>
      <c r="O5599" s="42">
        <v>0</v>
      </c>
      <c r="P5599" s="45">
        <v>0.13</v>
      </c>
      <c r="Q5599" s="42">
        <v>0</v>
      </c>
      <c r="R5599" s="42">
        <v>0</v>
      </c>
      <c r="S5599" s="42">
        <f>N5599-R5599</f>
        <v>2068.2700000000004</v>
      </c>
      <c r="T5599" s="38">
        <v>2505</v>
      </c>
      <c r="U5599" s="14">
        <f>S5599/H5599</f>
        <v>0.5329411522188382</v>
      </c>
      <c r="V5599" s="19"/>
      <c r="W5599" s="19"/>
      <c r="X5599" s="37" t="s">
        <v>3465</v>
      </c>
    </row>
    <row r="5600" spans="1:36" ht="16.5" customHeight="1">
      <c r="A5600" s="38">
        <v>564</v>
      </c>
      <c r="B5600" s="39">
        <v>10800</v>
      </c>
      <c r="C5600" s="38">
        <v>10315595</v>
      </c>
      <c r="D5600" s="40" t="s">
        <v>2744</v>
      </c>
      <c r="E5600" s="38">
        <v>1</v>
      </c>
      <c r="F5600" s="38">
        <v>120</v>
      </c>
      <c r="G5600" s="38" t="s">
        <v>21</v>
      </c>
      <c r="H5600" s="42">
        <v>3880.86</v>
      </c>
      <c r="I5600" s="2"/>
      <c r="J5600" s="44">
        <v>43216</v>
      </c>
      <c r="K5600" s="42">
        <v>0</v>
      </c>
      <c r="L5600" s="42">
        <v>1812.59</v>
      </c>
      <c r="M5600" s="44">
        <v>45016</v>
      </c>
      <c r="N5600" s="42">
        <f>H5600-K5600-L5600</f>
        <v>2068.2700000000004</v>
      </c>
      <c r="O5600" s="42">
        <v>0</v>
      </c>
      <c r="P5600" s="45">
        <v>0.13</v>
      </c>
      <c r="Q5600" s="42">
        <v>0</v>
      </c>
      <c r="R5600" s="42">
        <v>0</v>
      </c>
      <c r="S5600" s="42">
        <f>N5600-R5600</f>
        <v>2068.2700000000004</v>
      </c>
      <c r="T5600" s="38">
        <v>2505</v>
      </c>
      <c r="U5600" s="14">
        <f>S5600/H5600</f>
        <v>0.5329411522188382</v>
      </c>
      <c r="V5600" s="19"/>
      <c r="W5600" s="19"/>
      <c r="X5600" s="37" t="s">
        <v>3465</v>
      </c>
    </row>
    <row r="5601" spans="1:37" ht="16.5" customHeight="1">
      <c r="A5601" s="38">
        <v>569</v>
      </c>
      <c r="B5601" s="39">
        <v>10800</v>
      </c>
      <c r="C5601" s="38">
        <v>10315602</v>
      </c>
      <c r="D5601" s="40" t="s">
        <v>2744</v>
      </c>
      <c r="E5601" s="38">
        <v>1</v>
      </c>
      <c r="F5601" s="38">
        <v>120</v>
      </c>
      <c r="G5601" s="38" t="s">
        <v>21</v>
      </c>
      <c r="H5601" s="42">
        <v>3880.86</v>
      </c>
      <c r="I5601" s="2"/>
      <c r="J5601" s="44">
        <v>43216</v>
      </c>
      <c r="K5601" s="42">
        <v>0</v>
      </c>
      <c r="L5601" s="42">
        <v>1812.59</v>
      </c>
      <c r="M5601" s="44">
        <v>45016</v>
      </c>
      <c r="N5601" s="42">
        <f>H5601-K5601-L5601</f>
        <v>2068.2700000000004</v>
      </c>
      <c r="O5601" s="42">
        <v>0</v>
      </c>
      <c r="P5601" s="45">
        <v>0.13</v>
      </c>
      <c r="Q5601" s="42">
        <v>0</v>
      </c>
      <c r="R5601" s="42">
        <v>0</v>
      </c>
      <c r="S5601" s="42">
        <f>N5601-R5601</f>
        <v>2068.2700000000004</v>
      </c>
      <c r="T5601" s="38">
        <v>2505</v>
      </c>
      <c r="U5601" s="14">
        <f>S5601/H5601</f>
        <v>0.5329411522188382</v>
      </c>
      <c r="V5601" s="19"/>
      <c r="W5601" s="19"/>
      <c r="X5601" s="37" t="s">
        <v>3465</v>
      </c>
    </row>
    <row r="5602" spans="1:37" ht="16.5" customHeight="1">
      <c r="A5602" s="38">
        <v>711</v>
      </c>
      <c r="B5602" s="39">
        <v>10800</v>
      </c>
      <c r="C5602" s="38">
        <v>10315925</v>
      </c>
      <c r="D5602" s="40" t="s">
        <v>2744</v>
      </c>
      <c r="E5602" s="38">
        <v>1</v>
      </c>
      <c r="F5602" s="38">
        <v>120</v>
      </c>
      <c r="G5602" s="38" t="s">
        <v>21</v>
      </c>
      <c r="H5602" s="42">
        <v>3880.86</v>
      </c>
      <c r="I5602" s="2"/>
      <c r="J5602" s="44">
        <v>43216</v>
      </c>
      <c r="K5602" s="42">
        <v>0</v>
      </c>
      <c r="L5602" s="42">
        <v>1812.59</v>
      </c>
      <c r="M5602" s="44">
        <v>45016</v>
      </c>
      <c r="N5602" s="42">
        <f>H5602-K5602-L5602</f>
        <v>2068.2700000000004</v>
      </c>
      <c r="O5602" s="42">
        <v>0</v>
      </c>
      <c r="P5602" s="45">
        <v>0.13</v>
      </c>
      <c r="Q5602" s="42">
        <v>0</v>
      </c>
      <c r="R5602" s="42">
        <v>0</v>
      </c>
      <c r="S5602" s="42">
        <f>N5602-R5602</f>
        <v>2068.2700000000004</v>
      </c>
      <c r="T5602" s="38">
        <v>2505</v>
      </c>
      <c r="U5602" s="14">
        <f>S5602/H5602</f>
        <v>0.5329411522188382</v>
      </c>
      <c r="V5602" s="19"/>
      <c r="W5602" s="19"/>
      <c r="X5602" s="37" t="s">
        <v>3465</v>
      </c>
    </row>
    <row r="5603" spans="1:37" ht="16.5" customHeight="1">
      <c r="A5603" s="38">
        <v>722</v>
      </c>
      <c r="B5603" s="39">
        <v>10800</v>
      </c>
      <c r="C5603" s="38">
        <v>10315943</v>
      </c>
      <c r="D5603" s="40" t="s">
        <v>2744</v>
      </c>
      <c r="E5603" s="38">
        <v>1</v>
      </c>
      <c r="F5603" s="38">
        <v>120</v>
      </c>
      <c r="G5603" s="38" t="s">
        <v>21</v>
      </c>
      <c r="H5603" s="42">
        <v>3880.86</v>
      </c>
      <c r="I5603" s="2"/>
      <c r="J5603" s="44">
        <v>43216</v>
      </c>
      <c r="K5603" s="42">
        <v>0</v>
      </c>
      <c r="L5603" s="42">
        <v>1812.59</v>
      </c>
      <c r="M5603" s="44">
        <v>45016</v>
      </c>
      <c r="N5603" s="42">
        <f>H5603-K5603-L5603</f>
        <v>2068.2700000000004</v>
      </c>
      <c r="O5603" s="42">
        <v>0</v>
      </c>
      <c r="P5603" s="45">
        <v>0.13</v>
      </c>
      <c r="Q5603" s="42">
        <v>0</v>
      </c>
      <c r="R5603" s="42">
        <v>0</v>
      </c>
      <c r="S5603" s="42">
        <f>N5603-R5603</f>
        <v>2068.2700000000004</v>
      </c>
      <c r="T5603" s="38">
        <v>2505</v>
      </c>
      <c r="U5603" s="14">
        <f>S5603/H5603</f>
        <v>0.5329411522188382</v>
      </c>
      <c r="V5603" s="19"/>
      <c r="W5603" s="19"/>
      <c r="X5603" s="37" t="s">
        <v>3465</v>
      </c>
    </row>
    <row r="5604" spans="1:37" ht="16.5" customHeight="1">
      <c r="A5604" s="38">
        <v>730</v>
      </c>
      <c r="B5604" s="39">
        <v>10800</v>
      </c>
      <c r="C5604" s="38">
        <v>10315971</v>
      </c>
      <c r="D5604" s="40" t="s">
        <v>2744</v>
      </c>
      <c r="E5604" s="38">
        <v>1</v>
      </c>
      <c r="F5604" s="38">
        <v>120</v>
      </c>
      <c r="G5604" s="38" t="s">
        <v>21</v>
      </c>
      <c r="H5604" s="42">
        <v>3880.86</v>
      </c>
      <c r="I5604" s="2"/>
      <c r="J5604" s="44">
        <v>43216</v>
      </c>
      <c r="K5604" s="42">
        <v>0</v>
      </c>
      <c r="L5604" s="42">
        <v>1812.59</v>
      </c>
      <c r="M5604" s="44">
        <v>45016</v>
      </c>
      <c r="N5604" s="42">
        <f>H5604-K5604-L5604</f>
        <v>2068.2700000000004</v>
      </c>
      <c r="O5604" s="42">
        <v>0</v>
      </c>
      <c r="P5604" s="45">
        <v>0.13</v>
      </c>
      <c r="Q5604" s="42">
        <v>0</v>
      </c>
      <c r="R5604" s="42">
        <v>0</v>
      </c>
      <c r="S5604" s="42">
        <f>N5604-R5604</f>
        <v>2068.2700000000004</v>
      </c>
      <c r="T5604" s="38">
        <v>2505</v>
      </c>
      <c r="U5604" s="14">
        <f>S5604/H5604</f>
        <v>0.5329411522188382</v>
      </c>
      <c r="V5604" s="19"/>
      <c r="W5604" s="19"/>
      <c r="X5604" s="37" t="s">
        <v>3465</v>
      </c>
    </row>
    <row r="5605" spans="1:37" ht="16.5" customHeight="1">
      <c r="A5605" s="38">
        <v>733</v>
      </c>
      <c r="B5605" s="39">
        <v>10800</v>
      </c>
      <c r="C5605" s="38">
        <v>10315979</v>
      </c>
      <c r="D5605" s="40" t="s">
        <v>2744</v>
      </c>
      <c r="E5605" s="38">
        <v>1</v>
      </c>
      <c r="F5605" s="38">
        <v>120</v>
      </c>
      <c r="G5605" s="38" t="s">
        <v>21</v>
      </c>
      <c r="H5605" s="42">
        <v>3880.86</v>
      </c>
      <c r="I5605" s="2"/>
      <c r="J5605" s="44">
        <v>43216</v>
      </c>
      <c r="K5605" s="42">
        <v>0</v>
      </c>
      <c r="L5605" s="42">
        <v>1812.59</v>
      </c>
      <c r="M5605" s="44">
        <v>45016</v>
      </c>
      <c r="N5605" s="42">
        <f>H5605-K5605-L5605</f>
        <v>2068.2700000000004</v>
      </c>
      <c r="O5605" s="42">
        <v>0</v>
      </c>
      <c r="P5605" s="45">
        <v>0.13</v>
      </c>
      <c r="Q5605" s="42">
        <v>0</v>
      </c>
      <c r="R5605" s="42">
        <v>0</v>
      </c>
      <c r="S5605" s="42">
        <f>N5605-R5605</f>
        <v>2068.2700000000004</v>
      </c>
      <c r="T5605" s="38">
        <v>2505</v>
      </c>
      <c r="U5605" s="14">
        <f>S5605/H5605</f>
        <v>0.5329411522188382</v>
      </c>
      <c r="V5605" s="19"/>
      <c r="W5605" s="19"/>
      <c r="X5605" s="37" t="s">
        <v>3465</v>
      </c>
    </row>
    <row r="5606" spans="1:37" ht="16.5" customHeight="1">
      <c r="A5606" s="38">
        <v>687</v>
      </c>
      <c r="B5606" s="39">
        <v>10729</v>
      </c>
      <c r="C5606" s="38">
        <v>10332721</v>
      </c>
      <c r="D5606" s="40" t="s">
        <v>3284</v>
      </c>
      <c r="E5606" s="58">
        <v>1</v>
      </c>
      <c r="F5606" s="38">
        <v>60</v>
      </c>
      <c r="G5606" s="38" t="s">
        <v>23</v>
      </c>
      <c r="H5606" s="42">
        <v>3038.72</v>
      </c>
      <c r="I5606" s="37"/>
      <c r="J5606" s="44">
        <v>44408</v>
      </c>
      <c r="K5606" s="42">
        <v>50.64</v>
      </c>
      <c r="L5606" s="42">
        <v>1367.4599999999998</v>
      </c>
      <c r="M5606" s="44">
        <v>45259</v>
      </c>
      <c r="N5606" s="42">
        <v>1620.62</v>
      </c>
      <c r="O5606" s="42">
        <v>0</v>
      </c>
      <c r="P5606" s="45">
        <f>IF(J5606&lt;DATEVALUE("2009-1-1"),3%,13%)</f>
        <v>0.13</v>
      </c>
      <c r="Q5606" s="42">
        <f>IF(P5606=13%,ROUND(O5606/(1+P5606)*P5606,2),ROUND(O5606/(1+0.03)*0.02,2))</f>
        <v>0</v>
      </c>
      <c r="R5606" s="42">
        <f>O5606-Q5606</f>
        <v>0</v>
      </c>
      <c r="S5606" s="42">
        <f>N5606-R5606</f>
        <v>1620.62</v>
      </c>
      <c r="T5606" s="38">
        <v>5000</v>
      </c>
      <c r="U5606" s="14">
        <f>S5606/H5606</f>
        <v>0.53332324136478515</v>
      </c>
      <c r="V5606" s="19"/>
      <c r="W5606" s="19"/>
      <c r="X5606" s="37" t="s">
        <v>3459</v>
      </c>
    </row>
    <row r="5607" spans="1:37" ht="16.5" customHeight="1">
      <c r="A5607" s="38">
        <v>215</v>
      </c>
      <c r="B5607" s="39">
        <v>10741</v>
      </c>
      <c r="C5607" s="38">
        <v>10324656</v>
      </c>
      <c r="D5607" s="40" t="s">
        <v>2029</v>
      </c>
      <c r="E5607" s="38">
        <v>1</v>
      </c>
      <c r="F5607" s="38">
        <v>60</v>
      </c>
      <c r="G5607" s="38" t="s">
        <v>36</v>
      </c>
      <c r="H5607" s="42">
        <v>7078.53</v>
      </c>
      <c r="I5607" s="49"/>
      <c r="J5607" s="44">
        <v>44255</v>
      </c>
      <c r="K5607" s="42">
        <v>117.98</v>
      </c>
      <c r="L5607" s="42">
        <v>3185.4</v>
      </c>
      <c r="M5607" s="44">
        <v>45107</v>
      </c>
      <c r="N5607" s="42">
        <f>H5607-K5607-L5607</f>
        <v>3775.15</v>
      </c>
      <c r="O5607" s="42">
        <v>0</v>
      </c>
      <c r="P5607" s="45">
        <v>0.13</v>
      </c>
      <c r="Q5607" s="42">
        <v>0</v>
      </c>
      <c r="R5607" s="42">
        <v>0</v>
      </c>
      <c r="S5607" s="42">
        <f>N5607-R5607</f>
        <v>3775.15</v>
      </c>
      <c r="T5607" s="38">
        <v>5000</v>
      </c>
      <c r="U5607" s="14">
        <f>S5607/H5607</f>
        <v>0.53332400936352609</v>
      </c>
      <c r="V5607" s="19"/>
      <c r="W5607" s="19"/>
      <c r="X5607" s="37" t="s">
        <v>3462</v>
      </c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</row>
    <row r="5608" spans="1:37" ht="16.5" customHeight="1">
      <c r="A5608" s="38">
        <v>494</v>
      </c>
      <c r="B5608" s="39">
        <v>10736</v>
      </c>
      <c r="C5608" s="38">
        <v>10325196</v>
      </c>
      <c r="D5608" s="40" t="s">
        <v>1427</v>
      </c>
      <c r="E5608" s="38">
        <v>3</v>
      </c>
      <c r="F5608" s="38">
        <v>60</v>
      </c>
      <c r="G5608" s="38" t="s">
        <v>266</v>
      </c>
      <c r="H5608" s="42">
        <v>8151.54</v>
      </c>
      <c r="I5608" s="55"/>
      <c r="J5608" s="44">
        <v>44286</v>
      </c>
      <c r="K5608" s="42">
        <v>135.86000000000001</v>
      </c>
      <c r="L5608" s="42">
        <v>3668.22</v>
      </c>
      <c r="M5608" s="44">
        <v>45138</v>
      </c>
      <c r="N5608" s="42">
        <f>H5608-K5608-L5608</f>
        <v>4347.4600000000009</v>
      </c>
      <c r="O5608" s="42">
        <v>0</v>
      </c>
      <c r="P5608" s="45">
        <v>0.13</v>
      </c>
      <c r="Q5608" s="42">
        <v>0</v>
      </c>
      <c r="R5608" s="42">
        <v>0</v>
      </c>
      <c r="S5608" s="42">
        <v>4347.46</v>
      </c>
      <c r="T5608" s="38">
        <v>5000</v>
      </c>
      <c r="U5608" s="14">
        <f>S5608/H5608</f>
        <v>0.53332989839956624</v>
      </c>
      <c r="V5608" s="19"/>
      <c r="W5608" s="19"/>
      <c r="X5608" s="37" t="s">
        <v>3461</v>
      </c>
    </row>
    <row r="5609" spans="1:37" ht="16.5" customHeight="1">
      <c r="A5609" s="38">
        <v>492</v>
      </c>
      <c r="B5609" s="39">
        <v>10736</v>
      </c>
      <c r="C5609" s="38">
        <v>10325080</v>
      </c>
      <c r="D5609" s="40" t="s">
        <v>1425</v>
      </c>
      <c r="E5609" s="38">
        <v>1</v>
      </c>
      <c r="F5609" s="38">
        <v>60</v>
      </c>
      <c r="G5609" s="38" t="s">
        <v>266</v>
      </c>
      <c r="H5609" s="42">
        <v>21168.36</v>
      </c>
      <c r="I5609" s="55"/>
      <c r="J5609" s="44">
        <v>44286</v>
      </c>
      <c r="K5609" s="42">
        <v>352.81</v>
      </c>
      <c r="L5609" s="42">
        <v>9525.82</v>
      </c>
      <c r="M5609" s="44">
        <v>45138</v>
      </c>
      <c r="N5609" s="42">
        <f>H5609-K5609-L5609</f>
        <v>11289.73</v>
      </c>
      <c r="O5609" s="42">
        <v>0</v>
      </c>
      <c r="P5609" s="45">
        <v>0.13</v>
      </c>
      <c r="Q5609" s="42">
        <v>0</v>
      </c>
      <c r="R5609" s="42">
        <v>0</v>
      </c>
      <c r="S5609" s="42">
        <v>11289.73</v>
      </c>
      <c r="T5609" s="38">
        <v>5000</v>
      </c>
      <c r="U5609" s="14">
        <f>S5609/H5609</f>
        <v>0.53333040443378699</v>
      </c>
      <c r="V5609" s="19"/>
      <c r="W5609" s="19"/>
      <c r="X5609" s="37" t="s">
        <v>3461</v>
      </c>
    </row>
    <row r="5610" spans="1:37" ht="16.5" customHeight="1">
      <c r="A5610" s="38">
        <v>673</v>
      </c>
      <c r="B5610" s="39">
        <v>40712</v>
      </c>
      <c r="C5610" s="38">
        <v>10326464</v>
      </c>
      <c r="D5610" s="40" t="s">
        <v>508</v>
      </c>
      <c r="E5610" s="38">
        <v>1</v>
      </c>
      <c r="F5610" s="38">
        <v>60</v>
      </c>
      <c r="G5610" s="38" t="s">
        <v>511</v>
      </c>
      <c r="H5610" s="42">
        <v>33931.64</v>
      </c>
      <c r="I5610" s="55"/>
      <c r="J5610" s="44">
        <v>44286</v>
      </c>
      <c r="K5610" s="42">
        <v>565.53</v>
      </c>
      <c r="L5610" s="42">
        <v>15269.27</v>
      </c>
      <c r="M5610" s="44">
        <v>45138</v>
      </c>
      <c r="N5610" s="42">
        <f>H5610-K5610-L5610</f>
        <v>18096.84</v>
      </c>
      <c r="O5610" s="42">
        <v>0</v>
      </c>
      <c r="P5610" s="45">
        <v>0.13</v>
      </c>
      <c r="Q5610" s="42">
        <v>0</v>
      </c>
      <c r="R5610" s="42">
        <v>0</v>
      </c>
      <c r="S5610" s="42">
        <v>18096.84</v>
      </c>
      <c r="T5610" s="38">
        <v>5000</v>
      </c>
      <c r="U5610" s="14">
        <f>S5610/H5610</f>
        <v>0.53333231167134865</v>
      </c>
      <c r="V5610" s="19"/>
      <c r="W5610" s="19"/>
      <c r="X5610" s="37" t="s">
        <v>3467</v>
      </c>
    </row>
    <row r="5611" spans="1:37" ht="16.5" customHeight="1">
      <c r="A5611" s="38">
        <v>493</v>
      </c>
      <c r="B5611" s="39">
        <v>10736</v>
      </c>
      <c r="C5611" s="38">
        <v>10325195</v>
      </c>
      <c r="D5611" s="40" t="s">
        <v>1426</v>
      </c>
      <c r="E5611" s="38">
        <v>145</v>
      </c>
      <c r="F5611" s="38">
        <v>60</v>
      </c>
      <c r="G5611" s="38" t="s">
        <v>266</v>
      </c>
      <c r="H5611" s="42">
        <v>70931.240000000005</v>
      </c>
      <c r="I5611" s="55"/>
      <c r="J5611" s="44">
        <v>44286</v>
      </c>
      <c r="K5611" s="42">
        <v>1182.19</v>
      </c>
      <c r="L5611" s="42">
        <v>31919.06</v>
      </c>
      <c r="M5611" s="44">
        <v>45138</v>
      </c>
      <c r="N5611" s="42">
        <f>H5611-K5611-L5611</f>
        <v>37829.990000000005</v>
      </c>
      <c r="O5611" s="42">
        <v>0</v>
      </c>
      <c r="P5611" s="45">
        <v>0.13</v>
      </c>
      <c r="Q5611" s="42">
        <v>0</v>
      </c>
      <c r="R5611" s="42">
        <v>0</v>
      </c>
      <c r="S5611" s="42">
        <v>37829.99</v>
      </c>
      <c r="T5611" s="38">
        <v>5000</v>
      </c>
      <c r="U5611" s="14">
        <f>S5611/H5611</f>
        <v>0.53333326754191801</v>
      </c>
      <c r="V5611" s="19"/>
      <c r="W5611" s="19"/>
      <c r="X5611" s="37" t="s">
        <v>3461</v>
      </c>
    </row>
    <row r="5612" spans="1:37" ht="16.5" customHeight="1">
      <c r="A5612" s="38">
        <v>539</v>
      </c>
      <c r="B5612" s="39">
        <v>10736</v>
      </c>
      <c r="C5612" s="38">
        <v>10325202</v>
      </c>
      <c r="D5612" s="40" t="s">
        <v>1460</v>
      </c>
      <c r="E5612" s="38">
        <v>1</v>
      </c>
      <c r="F5612" s="38">
        <v>60</v>
      </c>
      <c r="G5612" s="38" t="s">
        <v>36</v>
      </c>
      <c r="H5612" s="42">
        <v>242629.73</v>
      </c>
      <c r="I5612" s="55"/>
      <c r="J5612" s="44">
        <v>44286</v>
      </c>
      <c r="K5612" s="42">
        <v>4043.83</v>
      </c>
      <c r="L5612" s="42">
        <v>109183.39</v>
      </c>
      <c r="M5612" s="44">
        <v>45138</v>
      </c>
      <c r="N5612" s="42">
        <f>H5612-K5612-L5612</f>
        <v>129402.51000000002</v>
      </c>
      <c r="O5612" s="42">
        <v>0</v>
      </c>
      <c r="P5612" s="45">
        <v>0.13</v>
      </c>
      <c r="Q5612" s="42">
        <v>0</v>
      </c>
      <c r="R5612" s="42">
        <v>0</v>
      </c>
      <c r="S5612" s="42">
        <v>129402.51</v>
      </c>
      <c r="T5612" s="38">
        <v>2203</v>
      </c>
      <c r="U5612" s="14">
        <f>S5612/H5612</f>
        <v>0.53333328112758482</v>
      </c>
      <c r="V5612" s="19"/>
      <c r="W5612" s="19"/>
      <c r="X5612" s="37" t="s">
        <v>3461</v>
      </c>
    </row>
    <row r="5613" spans="1:37" ht="16.5" customHeight="1">
      <c r="A5613" s="38">
        <v>496</v>
      </c>
      <c r="B5613" s="39">
        <v>10736</v>
      </c>
      <c r="C5613" s="38">
        <v>10325200</v>
      </c>
      <c r="D5613" s="40" t="s">
        <v>1429</v>
      </c>
      <c r="E5613" s="38">
        <v>1</v>
      </c>
      <c r="F5613" s="38">
        <v>60</v>
      </c>
      <c r="G5613" s="38" t="s">
        <v>266</v>
      </c>
      <c r="H5613" s="42">
        <v>77082</v>
      </c>
      <c r="I5613" s="55"/>
      <c r="J5613" s="44">
        <v>44286</v>
      </c>
      <c r="K5613" s="42">
        <v>1284.7</v>
      </c>
      <c r="L5613" s="42">
        <v>34686.9</v>
      </c>
      <c r="M5613" s="44">
        <v>45138</v>
      </c>
      <c r="N5613" s="42">
        <f>H5613-K5613-L5613</f>
        <v>41110.400000000001</v>
      </c>
      <c r="O5613" s="42">
        <v>0</v>
      </c>
      <c r="P5613" s="45">
        <v>0.13</v>
      </c>
      <c r="Q5613" s="42">
        <v>0</v>
      </c>
      <c r="R5613" s="42">
        <v>0</v>
      </c>
      <c r="S5613" s="42">
        <v>41110.400000000001</v>
      </c>
      <c r="T5613" s="38">
        <v>5000</v>
      </c>
      <c r="U5613" s="14">
        <f>S5613/H5613</f>
        <v>0.53333333333333333</v>
      </c>
      <c r="V5613" s="19"/>
      <c r="W5613" s="19"/>
      <c r="X5613" s="37" t="s">
        <v>3461</v>
      </c>
    </row>
    <row r="5614" spans="1:37" ht="16.5" customHeight="1">
      <c r="A5614" s="38">
        <v>284</v>
      </c>
      <c r="B5614" s="39">
        <v>10877</v>
      </c>
      <c r="C5614" s="38">
        <v>10326493</v>
      </c>
      <c r="D5614" s="40" t="s">
        <v>1596</v>
      </c>
      <c r="E5614" s="38">
        <v>0.186663</v>
      </c>
      <c r="F5614" s="38">
        <v>60</v>
      </c>
      <c r="G5614" s="38" t="s">
        <v>266</v>
      </c>
      <c r="H5614" s="42">
        <v>9555</v>
      </c>
      <c r="I5614" s="55"/>
      <c r="J5614" s="44">
        <v>44286</v>
      </c>
      <c r="K5614" s="42">
        <v>159.25</v>
      </c>
      <c r="L5614" s="42">
        <v>4299.75</v>
      </c>
      <c r="M5614" s="44">
        <v>45138</v>
      </c>
      <c r="N5614" s="42">
        <f>H5614-K5614-L5614</f>
        <v>5096</v>
      </c>
      <c r="O5614" s="42">
        <v>0</v>
      </c>
      <c r="P5614" s="45">
        <v>0.13</v>
      </c>
      <c r="Q5614" s="42">
        <v>0</v>
      </c>
      <c r="R5614" s="42">
        <v>0</v>
      </c>
      <c r="S5614" s="42">
        <v>5096</v>
      </c>
      <c r="T5614" s="38">
        <v>5000</v>
      </c>
      <c r="U5614" s="14">
        <f>S5614/H5614</f>
        <v>0.53333333333333333</v>
      </c>
      <c r="V5614" s="19"/>
      <c r="W5614" s="19"/>
      <c r="X5614" s="37" t="s">
        <v>3462</v>
      </c>
    </row>
    <row r="5615" spans="1:37" ht="16.5" customHeight="1">
      <c r="A5615" s="38">
        <v>302</v>
      </c>
      <c r="B5615" s="39">
        <v>10741</v>
      </c>
      <c r="C5615" s="38">
        <v>10327104</v>
      </c>
      <c r="D5615" s="40" t="s">
        <v>1081</v>
      </c>
      <c r="E5615" s="38">
        <v>1</v>
      </c>
      <c r="F5615" s="38">
        <v>60</v>
      </c>
      <c r="G5615" s="38" t="s">
        <v>36</v>
      </c>
      <c r="H5615" s="42">
        <v>124792.23</v>
      </c>
      <c r="I5615" s="56"/>
      <c r="J5615" s="44">
        <v>44316</v>
      </c>
      <c r="K5615" s="42">
        <v>2079.87</v>
      </c>
      <c r="L5615" s="42">
        <v>56156.49</v>
      </c>
      <c r="M5615" s="44">
        <v>45169</v>
      </c>
      <c r="N5615" s="42">
        <f>H5615-K5615-L5615</f>
        <v>66555.87</v>
      </c>
      <c r="O5615" s="42">
        <v>0</v>
      </c>
      <c r="P5615" s="45">
        <v>0.13</v>
      </c>
      <c r="Q5615" s="42">
        <v>0</v>
      </c>
      <c r="R5615" s="42">
        <v>0</v>
      </c>
      <c r="S5615" s="42">
        <f>N5615-R5615</f>
        <v>66555.87</v>
      </c>
      <c r="T5615" s="38">
        <v>1007</v>
      </c>
      <c r="U5615" s="14">
        <f>S5615/H5615</f>
        <v>0.53333344551980522</v>
      </c>
      <c r="V5615" s="19"/>
      <c r="W5615" s="19"/>
      <c r="X5615" s="37" t="s">
        <v>3462</v>
      </c>
    </row>
    <row r="5616" spans="1:37" ht="16.5" customHeight="1">
      <c r="A5616" s="38">
        <v>495</v>
      </c>
      <c r="B5616" s="39">
        <v>10736</v>
      </c>
      <c r="C5616" s="38">
        <v>10325199</v>
      </c>
      <c r="D5616" s="40" t="s">
        <v>1428</v>
      </c>
      <c r="E5616" s="38">
        <v>1</v>
      </c>
      <c r="F5616" s="38">
        <v>60</v>
      </c>
      <c r="G5616" s="38" t="s">
        <v>266</v>
      </c>
      <c r="H5616" s="42">
        <v>134551.29999999999</v>
      </c>
      <c r="I5616" s="55"/>
      <c r="J5616" s="44">
        <v>44286</v>
      </c>
      <c r="K5616" s="42">
        <v>2242.52</v>
      </c>
      <c r="L5616" s="42">
        <v>60548.06</v>
      </c>
      <c r="M5616" s="44">
        <v>45138</v>
      </c>
      <c r="N5616" s="42">
        <f>H5616-K5616-L5616</f>
        <v>71760.72</v>
      </c>
      <c r="O5616" s="42">
        <v>0</v>
      </c>
      <c r="P5616" s="45">
        <v>0.13</v>
      </c>
      <c r="Q5616" s="42">
        <v>0</v>
      </c>
      <c r="R5616" s="42">
        <v>0</v>
      </c>
      <c r="S5616" s="42">
        <v>71760.72</v>
      </c>
      <c r="T5616" s="38">
        <v>5000</v>
      </c>
      <c r="U5616" s="14">
        <f>S5616/H5616</f>
        <v>0.53333353152292107</v>
      </c>
      <c r="V5616" s="19"/>
      <c r="W5616" s="19"/>
      <c r="X5616" s="37" t="s">
        <v>3461</v>
      </c>
    </row>
    <row r="5617" spans="1:24" ht="16.5" customHeight="1">
      <c r="A5617" s="38">
        <v>669</v>
      </c>
      <c r="B5617" s="39">
        <v>40712</v>
      </c>
      <c r="C5617" s="38">
        <v>10325900</v>
      </c>
      <c r="D5617" s="40" t="s">
        <v>508</v>
      </c>
      <c r="E5617" s="38">
        <v>1</v>
      </c>
      <c r="F5617" s="38">
        <v>60</v>
      </c>
      <c r="G5617" s="38" t="s">
        <v>511</v>
      </c>
      <c r="H5617" s="42">
        <v>48474.1</v>
      </c>
      <c r="I5617" s="55"/>
      <c r="J5617" s="44">
        <v>44286</v>
      </c>
      <c r="K5617" s="42">
        <v>807.9</v>
      </c>
      <c r="L5617" s="42">
        <v>21813.32</v>
      </c>
      <c r="M5617" s="44">
        <v>45138</v>
      </c>
      <c r="N5617" s="42">
        <f>H5617-K5617-L5617</f>
        <v>25852.879999999997</v>
      </c>
      <c r="O5617" s="42">
        <v>0</v>
      </c>
      <c r="P5617" s="45">
        <v>0.13</v>
      </c>
      <c r="Q5617" s="42">
        <v>0</v>
      </c>
      <c r="R5617" s="42">
        <v>0</v>
      </c>
      <c r="S5617" s="42">
        <v>25852.880000000001</v>
      </c>
      <c r="T5617" s="38">
        <v>5000</v>
      </c>
      <c r="U5617" s="14">
        <f>S5617/H5617</f>
        <v>0.53333388345528854</v>
      </c>
      <c r="V5617" s="19"/>
      <c r="W5617" s="19"/>
      <c r="X5617" s="37" t="s">
        <v>3467</v>
      </c>
    </row>
    <row r="5618" spans="1:24" ht="16.5" customHeight="1">
      <c r="A5618" s="38">
        <v>674</v>
      </c>
      <c r="B5618" s="39">
        <v>40712</v>
      </c>
      <c r="C5618" s="38">
        <v>10326465</v>
      </c>
      <c r="D5618" s="40" t="s">
        <v>508</v>
      </c>
      <c r="E5618" s="38">
        <v>1</v>
      </c>
      <c r="F5618" s="38">
        <v>60</v>
      </c>
      <c r="G5618" s="38" t="s">
        <v>511</v>
      </c>
      <c r="H5618" s="42">
        <v>22244.45</v>
      </c>
      <c r="I5618" s="55"/>
      <c r="J5618" s="44">
        <v>44286</v>
      </c>
      <c r="K5618" s="42">
        <v>370.74</v>
      </c>
      <c r="L5618" s="42">
        <v>10009.99</v>
      </c>
      <c r="M5618" s="44">
        <v>45138</v>
      </c>
      <c r="N5618" s="42">
        <f>H5618-K5618-L5618</f>
        <v>11863.72</v>
      </c>
      <c r="O5618" s="42">
        <v>0</v>
      </c>
      <c r="P5618" s="45">
        <v>0.13</v>
      </c>
      <c r="Q5618" s="42">
        <v>0</v>
      </c>
      <c r="R5618" s="42">
        <v>0</v>
      </c>
      <c r="S5618" s="42">
        <v>11863.72</v>
      </c>
      <c r="T5618" s="38">
        <v>5000</v>
      </c>
      <c r="U5618" s="14">
        <f>S5618/H5618</f>
        <v>0.53333393273378293</v>
      </c>
      <c r="V5618" s="19"/>
      <c r="W5618" s="19"/>
      <c r="X5618" s="37" t="s">
        <v>3467</v>
      </c>
    </row>
    <row r="5619" spans="1:24" ht="16.5" customHeight="1">
      <c r="A5619" s="38">
        <v>688</v>
      </c>
      <c r="B5619" s="39">
        <v>10729</v>
      </c>
      <c r="C5619" s="38">
        <v>10332865</v>
      </c>
      <c r="D5619" s="40" t="s">
        <v>3285</v>
      </c>
      <c r="E5619" s="58">
        <v>1</v>
      </c>
      <c r="F5619" s="38">
        <v>60</v>
      </c>
      <c r="G5619" s="38" t="s">
        <v>23</v>
      </c>
      <c r="H5619" s="42">
        <v>2541.54</v>
      </c>
      <c r="I5619" s="37"/>
      <c r="J5619" s="44">
        <v>44408</v>
      </c>
      <c r="K5619" s="42">
        <v>42.36</v>
      </c>
      <c r="L5619" s="42">
        <v>1143.69</v>
      </c>
      <c r="M5619" s="44">
        <v>45259</v>
      </c>
      <c r="N5619" s="42">
        <v>1355.49</v>
      </c>
      <c r="O5619" s="42">
        <v>0</v>
      </c>
      <c r="P5619" s="45">
        <f>IF(J5619&lt;DATEVALUE("2009-1-1"),3%,13%)</f>
        <v>0.13</v>
      </c>
      <c r="Q5619" s="42">
        <f>IF(P5619=13%,ROUND(O5619/(1+P5619)*P5619,2),ROUND(O5619/(1+0.03)*0.02,2))</f>
        <v>0</v>
      </c>
      <c r="R5619" s="42">
        <f>O5619-Q5619</f>
        <v>0</v>
      </c>
      <c r="S5619" s="42">
        <f>N5619-R5619</f>
        <v>1355.49</v>
      </c>
      <c r="T5619" s="38">
        <v>5000</v>
      </c>
      <c r="U5619" s="14">
        <f>S5619/H5619</f>
        <v>0.53333412025779647</v>
      </c>
      <c r="V5619" s="19"/>
      <c r="W5619" s="19"/>
      <c r="X5619" s="37" t="s">
        <v>3459</v>
      </c>
    </row>
    <row r="5620" spans="1:24" ht="16.5" customHeight="1">
      <c r="A5620" s="38">
        <v>670</v>
      </c>
      <c r="B5620" s="39">
        <v>40712</v>
      </c>
      <c r="C5620" s="38">
        <v>10325902</v>
      </c>
      <c r="D5620" s="40" t="s">
        <v>1807</v>
      </c>
      <c r="E5620" s="38">
        <v>1</v>
      </c>
      <c r="F5620" s="38">
        <v>60</v>
      </c>
      <c r="G5620" s="38" t="s">
        <v>36</v>
      </c>
      <c r="H5620" s="42">
        <v>18161.48</v>
      </c>
      <c r="I5620" s="55"/>
      <c r="J5620" s="44">
        <v>44286</v>
      </c>
      <c r="K5620" s="42">
        <v>302.69</v>
      </c>
      <c r="L5620" s="42">
        <v>8172.64</v>
      </c>
      <c r="M5620" s="44">
        <v>45138</v>
      </c>
      <c r="N5620" s="42">
        <f>H5620-K5620-L5620</f>
        <v>9686.1500000000015</v>
      </c>
      <c r="O5620" s="42">
        <v>0</v>
      </c>
      <c r="P5620" s="45">
        <v>0.13</v>
      </c>
      <c r="Q5620" s="42">
        <v>0</v>
      </c>
      <c r="R5620" s="42">
        <v>0</v>
      </c>
      <c r="S5620" s="42">
        <v>9686.15</v>
      </c>
      <c r="T5620" s="38">
        <v>5000</v>
      </c>
      <c r="U5620" s="14">
        <f>S5620/H5620</f>
        <v>0.53333483835017848</v>
      </c>
      <c r="V5620" s="19"/>
      <c r="W5620" s="19"/>
      <c r="X5620" s="37" t="s">
        <v>3467</v>
      </c>
    </row>
    <row r="5621" spans="1:24" ht="16.5" customHeight="1">
      <c r="A5621" s="38">
        <v>777</v>
      </c>
      <c r="B5621" s="39">
        <v>40709</v>
      </c>
      <c r="C5621" s="38">
        <v>10327016</v>
      </c>
      <c r="D5621" s="40" t="s">
        <v>956</v>
      </c>
      <c r="E5621" s="58">
        <v>1</v>
      </c>
      <c r="F5621" s="38">
        <v>60</v>
      </c>
      <c r="G5621" s="38" t="s">
        <v>36</v>
      </c>
      <c r="H5621" s="42">
        <v>2577.7800000000002</v>
      </c>
      <c r="I5621" s="57"/>
      <c r="J5621" s="44">
        <v>44347</v>
      </c>
      <c r="K5621" s="42">
        <v>42.96</v>
      </c>
      <c r="L5621" s="42">
        <v>1160</v>
      </c>
      <c r="M5621" s="44">
        <v>45199</v>
      </c>
      <c r="N5621" s="42">
        <f>H5621-K5621-L5621</f>
        <v>1374.8200000000002</v>
      </c>
      <c r="O5621" s="42">
        <v>0</v>
      </c>
      <c r="P5621" s="45">
        <v>0.13</v>
      </c>
      <c r="Q5621" s="42">
        <v>0</v>
      </c>
      <c r="R5621" s="42">
        <v>0</v>
      </c>
      <c r="S5621" s="42">
        <f>N5621-R5621</f>
        <v>1374.8200000000002</v>
      </c>
      <c r="T5621" s="38">
        <v>2101</v>
      </c>
      <c r="U5621" s="14">
        <f>S5621/H5621</f>
        <v>0.53333488505613358</v>
      </c>
      <c r="V5621" s="19"/>
      <c r="W5621" s="19"/>
      <c r="X5621" s="37" t="s">
        <v>3467</v>
      </c>
    </row>
    <row r="5622" spans="1:24" ht="16.5" customHeight="1">
      <c r="A5622" s="38">
        <v>672</v>
      </c>
      <c r="B5622" s="39">
        <v>40712</v>
      </c>
      <c r="C5622" s="38">
        <v>10326463</v>
      </c>
      <c r="D5622" s="40" t="s">
        <v>1809</v>
      </c>
      <c r="E5622" s="38">
        <v>1</v>
      </c>
      <c r="F5622" s="38">
        <v>60</v>
      </c>
      <c r="G5622" s="38" t="s">
        <v>511</v>
      </c>
      <c r="H5622" s="42">
        <v>25510.43</v>
      </c>
      <c r="I5622" s="55"/>
      <c r="J5622" s="44">
        <v>44286</v>
      </c>
      <c r="K5622" s="42">
        <v>425.17</v>
      </c>
      <c r="L5622" s="42">
        <v>11479.63</v>
      </c>
      <c r="M5622" s="44">
        <v>45138</v>
      </c>
      <c r="N5622" s="42">
        <f>H5622-K5622-L5622</f>
        <v>13605.630000000003</v>
      </c>
      <c r="O5622" s="42">
        <v>0</v>
      </c>
      <c r="P5622" s="45">
        <v>0.13</v>
      </c>
      <c r="Q5622" s="42">
        <v>0</v>
      </c>
      <c r="R5622" s="42">
        <v>0</v>
      </c>
      <c r="S5622" s="42">
        <v>13605.63</v>
      </c>
      <c r="T5622" s="38">
        <v>5000</v>
      </c>
      <c r="U5622" s="14">
        <f>S5622/H5622</f>
        <v>0.53333597277662503</v>
      </c>
      <c r="V5622" s="19"/>
      <c r="W5622" s="19"/>
      <c r="X5622" s="37" t="s">
        <v>3467</v>
      </c>
    </row>
    <row r="5623" spans="1:24" ht="16.5" customHeight="1">
      <c r="A5623" s="38">
        <v>97</v>
      </c>
      <c r="B5623" s="39">
        <v>10755</v>
      </c>
      <c r="C5623" s="38">
        <v>10327001</v>
      </c>
      <c r="D5623" s="40" t="s">
        <v>270</v>
      </c>
      <c r="E5623" s="38">
        <v>2</v>
      </c>
      <c r="F5623" s="38">
        <v>60</v>
      </c>
      <c r="G5623" s="38" t="s">
        <v>23</v>
      </c>
      <c r="H5623" s="42">
        <v>4987.95</v>
      </c>
      <c r="I5623" s="57"/>
      <c r="J5623" s="44">
        <v>44347</v>
      </c>
      <c r="K5623" s="42">
        <v>83.13</v>
      </c>
      <c r="L5623" s="42">
        <v>2244.54</v>
      </c>
      <c r="M5623" s="44">
        <v>45199</v>
      </c>
      <c r="N5623" s="42">
        <v>2660.28</v>
      </c>
      <c r="O5623" s="42">
        <v>0</v>
      </c>
      <c r="P5623" s="45">
        <v>0.13</v>
      </c>
      <c r="Q5623" s="42">
        <v>0</v>
      </c>
      <c r="R5623" s="42">
        <v>0</v>
      </c>
      <c r="S5623" s="42">
        <v>2660.28</v>
      </c>
      <c r="T5623" s="38">
        <v>5000</v>
      </c>
      <c r="U5623" s="14">
        <f>S5623/H5623</f>
        <v>0.53334135265991045</v>
      </c>
      <c r="V5623" s="19"/>
      <c r="W5623" s="19"/>
      <c r="X5623" s="37" t="s">
        <v>3464</v>
      </c>
    </row>
    <row r="5624" spans="1:24" ht="16.5" customHeight="1">
      <c r="A5624" s="38">
        <v>167</v>
      </c>
      <c r="B5624" s="39">
        <v>10800</v>
      </c>
      <c r="C5624" s="38">
        <v>10316612</v>
      </c>
      <c r="D5624" s="40" t="s">
        <v>2729</v>
      </c>
      <c r="E5624" s="38">
        <v>1</v>
      </c>
      <c r="F5624" s="38">
        <v>120</v>
      </c>
      <c r="G5624" s="38" t="s">
        <v>21</v>
      </c>
      <c r="H5624" s="42">
        <v>164885.85</v>
      </c>
      <c r="I5624" s="2"/>
      <c r="J5624" s="44">
        <v>43429</v>
      </c>
      <c r="K5624" s="42">
        <v>0</v>
      </c>
      <c r="L5624" s="42">
        <v>67878.100000000006</v>
      </c>
      <c r="M5624" s="44">
        <v>45016</v>
      </c>
      <c r="N5624" s="42">
        <f>H5624-K5624-L5624</f>
        <v>97007.75</v>
      </c>
      <c r="O5624" s="42">
        <v>9836.1200000000008</v>
      </c>
      <c r="P5624" s="45">
        <v>0.13</v>
      </c>
      <c r="Q5624" s="42">
        <v>1131.5899999999999</v>
      </c>
      <c r="R5624" s="42">
        <v>8704.5300000000007</v>
      </c>
      <c r="S5624" s="42">
        <f>N5624-R5624</f>
        <v>88303.22</v>
      </c>
      <c r="T5624" s="38">
        <v>2505</v>
      </c>
      <c r="U5624" s="14">
        <f>S5624/H5624</f>
        <v>0.53554152766899044</v>
      </c>
      <c r="V5624" s="19"/>
      <c r="W5624" s="19"/>
      <c r="X5624" s="37" t="s">
        <v>3465</v>
      </c>
    </row>
    <row r="5625" spans="1:24" ht="16.5" customHeight="1">
      <c r="A5625" s="38">
        <v>156</v>
      </c>
      <c r="B5625" s="39">
        <v>10800</v>
      </c>
      <c r="C5625" s="38">
        <v>10316596</v>
      </c>
      <c r="D5625" s="40" t="s">
        <v>2718</v>
      </c>
      <c r="E5625" s="38">
        <v>1</v>
      </c>
      <c r="F5625" s="38">
        <v>120</v>
      </c>
      <c r="G5625" s="38" t="s">
        <v>21</v>
      </c>
      <c r="H5625" s="42">
        <v>158718.35999999999</v>
      </c>
      <c r="I5625" s="2"/>
      <c r="J5625" s="44">
        <v>43429</v>
      </c>
      <c r="K5625" s="42">
        <v>0</v>
      </c>
      <c r="L5625" s="42">
        <v>65339.040000000001</v>
      </c>
      <c r="M5625" s="44">
        <v>45016</v>
      </c>
      <c r="N5625" s="42">
        <f>H5625-K5625-L5625</f>
        <v>93379.319999999978</v>
      </c>
      <c r="O5625" s="42">
        <v>9468.2099999999991</v>
      </c>
      <c r="P5625" s="45">
        <v>0.13</v>
      </c>
      <c r="Q5625" s="42">
        <v>1089.26</v>
      </c>
      <c r="R5625" s="42">
        <v>8378.9500000000007</v>
      </c>
      <c r="S5625" s="42">
        <f>N5625-R5625</f>
        <v>85000.369999999981</v>
      </c>
      <c r="T5625" s="38">
        <v>2505</v>
      </c>
      <c r="U5625" s="14">
        <f>S5625/H5625</f>
        <v>0.53554213891826996</v>
      </c>
      <c r="V5625" s="19"/>
      <c r="W5625" s="19"/>
      <c r="X5625" s="37" t="s">
        <v>3465</v>
      </c>
    </row>
    <row r="5626" spans="1:24" ht="16.5" customHeight="1">
      <c r="A5626" s="38">
        <v>349</v>
      </c>
      <c r="B5626" s="39">
        <v>40712</v>
      </c>
      <c r="C5626" s="38">
        <v>10302669</v>
      </c>
      <c r="D5626" s="40" t="s">
        <v>584</v>
      </c>
      <c r="E5626" s="38">
        <v>6</v>
      </c>
      <c r="F5626" s="38">
        <v>78</v>
      </c>
      <c r="G5626" s="38" t="s">
        <v>21</v>
      </c>
      <c r="H5626" s="42">
        <v>414.01</v>
      </c>
      <c r="I5626" s="55"/>
      <c r="J5626" s="44">
        <v>43979</v>
      </c>
      <c r="K5626" s="42">
        <v>0</v>
      </c>
      <c r="L5626" s="42">
        <v>191.67</v>
      </c>
      <c r="M5626" s="44">
        <v>45138</v>
      </c>
      <c r="N5626" s="42">
        <f>H5626-K5626-L5626</f>
        <v>222.34</v>
      </c>
      <c r="O5626" s="42">
        <v>0</v>
      </c>
      <c r="P5626" s="45">
        <v>0.13</v>
      </c>
      <c r="Q5626" s="42">
        <v>0</v>
      </c>
      <c r="R5626" s="42">
        <v>0</v>
      </c>
      <c r="S5626" s="42">
        <v>222.34</v>
      </c>
      <c r="T5626" s="38">
        <v>2001</v>
      </c>
      <c r="U5626" s="14">
        <f>S5626/H5626</f>
        <v>0.53704016811188138</v>
      </c>
      <c r="V5626" s="19"/>
      <c r="W5626" s="19"/>
      <c r="X5626" s="37" t="s">
        <v>3467</v>
      </c>
    </row>
    <row r="5627" spans="1:24" ht="16.5" customHeight="1">
      <c r="A5627" s="38">
        <v>347</v>
      </c>
      <c r="B5627" s="39">
        <v>40712</v>
      </c>
      <c r="C5627" s="38">
        <v>10302668</v>
      </c>
      <c r="D5627" s="40" t="s">
        <v>1311</v>
      </c>
      <c r="E5627" s="38">
        <v>1</v>
      </c>
      <c r="F5627" s="38">
        <v>78</v>
      </c>
      <c r="G5627" s="38" t="s">
        <v>21</v>
      </c>
      <c r="H5627" s="42">
        <v>9811.9599999999991</v>
      </c>
      <c r="I5627" s="55"/>
      <c r="J5627" s="44">
        <v>43979</v>
      </c>
      <c r="K5627" s="42">
        <v>0</v>
      </c>
      <c r="L5627" s="42">
        <v>4541.05</v>
      </c>
      <c r="M5627" s="44">
        <v>45138</v>
      </c>
      <c r="N5627" s="42">
        <f>H5627-K5627-L5627</f>
        <v>5270.9099999999989</v>
      </c>
      <c r="O5627" s="42">
        <v>0</v>
      </c>
      <c r="P5627" s="45">
        <v>0.13</v>
      </c>
      <c r="Q5627" s="42">
        <v>0</v>
      </c>
      <c r="R5627" s="42">
        <v>0</v>
      </c>
      <c r="S5627" s="42">
        <v>5270.91</v>
      </c>
      <c r="T5627" s="38">
        <v>2101</v>
      </c>
      <c r="U5627" s="14">
        <f>S5627/H5627</f>
        <v>0.53719236523589586</v>
      </c>
      <c r="V5627" s="19"/>
      <c r="W5627" s="19"/>
      <c r="X5627" s="37" t="s">
        <v>3467</v>
      </c>
    </row>
    <row r="5628" spans="1:24" ht="16.5" customHeight="1">
      <c r="A5628" s="38">
        <v>136</v>
      </c>
      <c r="B5628" s="39">
        <v>10800</v>
      </c>
      <c r="C5628" s="38">
        <v>10316309</v>
      </c>
      <c r="D5628" s="40" t="s">
        <v>2698</v>
      </c>
      <c r="E5628" s="38">
        <v>1</v>
      </c>
      <c r="F5628" s="38">
        <v>120</v>
      </c>
      <c r="G5628" s="38" t="s">
        <v>21</v>
      </c>
      <c r="H5628" s="42">
        <v>161977.24</v>
      </c>
      <c r="I5628" s="2"/>
      <c r="J5628" s="44">
        <v>43496</v>
      </c>
      <c r="K5628" s="42">
        <v>0</v>
      </c>
      <c r="L5628" s="42">
        <v>64115.99</v>
      </c>
      <c r="M5628" s="44">
        <v>45016</v>
      </c>
      <c r="N5628" s="42">
        <f>H5628-K5628-L5628</f>
        <v>97861.25</v>
      </c>
      <c r="O5628" s="42">
        <v>12258.34</v>
      </c>
      <c r="P5628" s="45">
        <v>0.13</v>
      </c>
      <c r="Q5628" s="42">
        <v>1410.25</v>
      </c>
      <c r="R5628" s="42">
        <v>10848.09</v>
      </c>
      <c r="S5628" s="42">
        <f>N5628-R5628</f>
        <v>87013.16</v>
      </c>
      <c r="T5628" s="38">
        <v>2505</v>
      </c>
      <c r="U5628" s="14">
        <f>S5628/H5628</f>
        <v>0.53719374400996101</v>
      </c>
      <c r="V5628" s="19"/>
      <c r="W5628" s="19"/>
      <c r="X5628" s="37" t="s">
        <v>3465</v>
      </c>
    </row>
    <row r="5629" spans="1:24" ht="16.5" customHeight="1">
      <c r="A5629" s="38">
        <v>321</v>
      </c>
      <c r="B5629" s="39">
        <v>10736</v>
      </c>
      <c r="C5629" s="38">
        <v>10284427</v>
      </c>
      <c r="D5629" s="40" t="s">
        <v>1282</v>
      </c>
      <c r="E5629" s="38">
        <v>1</v>
      </c>
      <c r="F5629" s="38">
        <v>120</v>
      </c>
      <c r="G5629" s="38" t="s">
        <v>21</v>
      </c>
      <c r="H5629" s="42">
        <v>20512.82</v>
      </c>
      <c r="I5629" s="55"/>
      <c r="J5629" s="44">
        <v>43402</v>
      </c>
      <c r="K5629" s="42">
        <v>0</v>
      </c>
      <c r="L5629" s="42">
        <v>9256.2900000000009</v>
      </c>
      <c r="M5629" s="44">
        <v>45138</v>
      </c>
      <c r="N5629" s="42">
        <f>H5629-K5629-L5629</f>
        <v>11256.529999999999</v>
      </c>
      <c r="O5629" s="42">
        <v>200</v>
      </c>
      <c r="P5629" s="45">
        <v>0.13</v>
      </c>
      <c r="Q5629" s="42">
        <v>23.01</v>
      </c>
      <c r="R5629" s="42">
        <v>176.99</v>
      </c>
      <c r="S5629" s="42">
        <v>11079.54</v>
      </c>
      <c r="T5629" s="38">
        <v>2101</v>
      </c>
      <c r="U5629" s="14">
        <f>S5629/H5629</f>
        <v>0.54012758850318976</v>
      </c>
      <c r="V5629" s="19"/>
      <c r="W5629" s="19"/>
      <c r="X5629" s="37" t="s">
        <v>3461</v>
      </c>
    </row>
    <row r="5630" spans="1:24" ht="16.5" customHeight="1">
      <c r="A5630" s="38">
        <v>155</v>
      </c>
      <c r="B5630" s="39">
        <v>10800</v>
      </c>
      <c r="C5630" s="38">
        <v>10316580</v>
      </c>
      <c r="D5630" s="40" t="s">
        <v>2717</v>
      </c>
      <c r="E5630" s="38">
        <v>1</v>
      </c>
      <c r="F5630" s="38">
        <v>120</v>
      </c>
      <c r="G5630" s="38" t="s">
        <v>21</v>
      </c>
      <c r="H5630" s="42">
        <v>174192.68</v>
      </c>
      <c r="I5630" s="2"/>
      <c r="J5630" s="44">
        <v>43398</v>
      </c>
      <c r="K5630" s="42">
        <v>0</v>
      </c>
      <c r="L5630" s="42">
        <v>73088.45</v>
      </c>
      <c r="M5630" s="44">
        <v>45016</v>
      </c>
      <c r="N5630" s="42">
        <f>H5630-K5630-L5630</f>
        <v>101104.23</v>
      </c>
      <c r="O5630" s="42">
        <v>7846.23</v>
      </c>
      <c r="P5630" s="45">
        <v>0.13</v>
      </c>
      <c r="Q5630" s="42">
        <v>902.65999999999985</v>
      </c>
      <c r="R5630" s="42">
        <v>6943.57</v>
      </c>
      <c r="S5630" s="42">
        <f>N5630-R5630</f>
        <v>94160.66</v>
      </c>
      <c r="T5630" s="38">
        <v>2505</v>
      </c>
      <c r="U5630" s="14">
        <f>S5630/H5630</f>
        <v>0.54055463180197927</v>
      </c>
      <c r="V5630" s="19"/>
      <c r="W5630" s="19"/>
      <c r="X5630" s="37" t="s">
        <v>3465</v>
      </c>
    </row>
    <row r="5631" spans="1:24" ht="16.5" customHeight="1">
      <c r="A5631" s="38">
        <v>595</v>
      </c>
      <c r="B5631" s="39">
        <v>10800</v>
      </c>
      <c r="C5631" s="38">
        <v>10315643</v>
      </c>
      <c r="D5631" s="40" t="s">
        <v>2744</v>
      </c>
      <c r="E5631" s="38">
        <v>2</v>
      </c>
      <c r="F5631" s="38">
        <v>120</v>
      </c>
      <c r="G5631" s="38" t="s">
        <v>21</v>
      </c>
      <c r="H5631" s="42">
        <v>7761.72</v>
      </c>
      <c r="I5631" s="2"/>
      <c r="J5631" s="44">
        <v>43249</v>
      </c>
      <c r="K5631" s="42">
        <v>0</v>
      </c>
      <c r="L5631" s="42">
        <v>3563.99</v>
      </c>
      <c r="M5631" s="44">
        <v>45016</v>
      </c>
      <c r="N5631" s="42">
        <f>H5631-K5631-L5631</f>
        <v>4197.7300000000005</v>
      </c>
      <c r="O5631" s="42">
        <v>0</v>
      </c>
      <c r="P5631" s="45">
        <v>0.13</v>
      </c>
      <c r="Q5631" s="42">
        <v>0</v>
      </c>
      <c r="R5631" s="42">
        <v>0</v>
      </c>
      <c r="S5631" s="42">
        <f>N5631-R5631</f>
        <v>4197.7300000000005</v>
      </c>
      <c r="T5631" s="38">
        <v>2505</v>
      </c>
      <c r="U5631" s="14">
        <f>S5631/H5631</f>
        <v>0.54082471410975919</v>
      </c>
      <c r="V5631" s="19"/>
      <c r="W5631" s="19"/>
      <c r="X5631" s="37" t="s">
        <v>3465</v>
      </c>
    </row>
    <row r="5632" spans="1:24" ht="16.5" customHeight="1">
      <c r="A5632" s="38">
        <v>599</v>
      </c>
      <c r="B5632" s="39">
        <v>10800</v>
      </c>
      <c r="C5632" s="38">
        <v>10315647</v>
      </c>
      <c r="D5632" s="40" t="s">
        <v>2744</v>
      </c>
      <c r="E5632" s="38">
        <v>2</v>
      </c>
      <c r="F5632" s="38">
        <v>120</v>
      </c>
      <c r="G5632" s="38" t="s">
        <v>21</v>
      </c>
      <c r="H5632" s="42">
        <v>7761.72</v>
      </c>
      <c r="I5632" s="2"/>
      <c r="J5632" s="44">
        <v>43249</v>
      </c>
      <c r="K5632" s="42">
        <v>0</v>
      </c>
      <c r="L5632" s="42">
        <v>3563.99</v>
      </c>
      <c r="M5632" s="44">
        <v>45016</v>
      </c>
      <c r="N5632" s="42">
        <f>H5632-K5632-L5632</f>
        <v>4197.7300000000005</v>
      </c>
      <c r="O5632" s="42">
        <v>0</v>
      </c>
      <c r="P5632" s="45">
        <v>0.13</v>
      </c>
      <c r="Q5632" s="42">
        <v>0</v>
      </c>
      <c r="R5632" s="42">
        <v>0</v>
      </c>
      <c r="S5632" s="42">
        <f>N5632-R5632</f>
        <v>4197.7300000000005</v>
      </c>
      <c r="T5632" s="38">
        <v>2505</v>
      </c>
      <c r="U5632" s="14">
        <f>S5632/H5632</f>
        <v>0.54082471410975919</v>
      </c>
      <c r="V5632" s="19"/>
      <c r="W5632" s="19"/>
      <c r="X5632" s="37" t="s">
        <v>3465</v>
      </c>
    </row>
    <row r="5633" spans="1:37" ht="16.5" customHeight="1">
      <c r="A5633" s="38">
        <v>600</v>
      </c>
      <c r="B5633" s="39">
        <v>10800</v>
      </c>
      <c r="C5633" s="38">
        <v>10315648</v>
      </c>
      <c r="D5633" s="40" t="s">
        <v>2744</v>
      </c>
      <c r="E5633" s="38">
        <v>2</v>
      </c>
      <c r="F5633" s="38">
        <v>120</v>
      </c>
      <c r="G5633" s="38" t="s">
        <v>21</v>
      </c>
      <c r="H5633" s="42">
        <v>7761.72</v>
      </c>
      <c r="I5633" s="2"/>
      <c r="J5633" s="44">
        <v>43249</v>
      </c>
      <c r="K5633" s="42">
        <v>0</v>
      </c>
      <c r="L5633" s="42">
        <v>3563.99</v>
      </c>
      <c r="M5633" s="44">
        <v>45016</v>
      </c>
      <c r="N5633" s="42">
        <f>H5633-K5633-L5633</f>
        <v>4197.7300000000005</v>
      </c>
      <c r="O5633" s="42">
        <v>0</v>
      </c>
      <c r="P5633" s="45">
        <v>0.13</v>
      </c>
      <c r="Q5633" s="42">
        <v>0</v>
      </c>
      <c r="R5633" s="42">
        <v>0</v>
      </c>
      <c r="S5633" s="42">
        <f>N5633-R5633</f>
        <v>4197.7300000000005</v>
      </c>
      <c r="T5633" s="38">
        <v>2505</v>
      </c>
      <c r="U5633" s="14">
        <f>S5633/H5633</f>
        <v>0.54082471410975919</v>
      </c>
      <c r="V5633" s="19"/>
      <c r="W5633" s="19"/>
      <c r="X5633" s="37" t="s">
        <v>3465</v>
      </c>
    </row>
    <row r="5634" spans="1:37" ht="16.5" customHeight="1">
      <c r="A5634" s="38">
        <v>606</v>
      </c>
      <c r="B5634" s="39">
        <v>10800</v>
      </c>
      <c r="C5634" s="38">
        <v>10315654</v>
      </c>
      <c r="D5634" s="40" t="s">
        <v>2744</v>
      </c>
      <c r="E5634" s="38">
        <v>2</v>
      </c>
      <c r="F5634" s="38">
        <v>120</v>
      </c>
      <c r="G5634" s="38" t="s">
        <v>21</v>
      </c>
      <c r="H5634" s="42">
        <v>7761.72</v>
      </c>
      <c r="I5634" s="2"/>
      <c r="J5634" s="44">
        <v>43249</v>
      </c>
      <c r="K5634" s="42">
        <v>0</v>
      </c>
      <c r="L5634" s="42">
        <v>3563.99</v>
      </c>
      <c r="M5634" s="44">
        <v>45016</v>
      </c>
      <c r="N5634" s="42">
        <f>H5634-K5634-L5634</f>
        <v>4197.7300000000005</v>
      </c>
      <c r="O5634" s="42">
        <v>0</v>
      </c>
      <c r="P5634" s="45">
        <v>0.13</v>
      </c>
      <c r="Q5634" s="42">
        <v>0</v>
      </c>
      <c r="R5634" s="42">
        <v>0</v>
      </c>
      <c r="S5634" s="42">
        <f>N5634-R5634</f>
        <v>4197.7300000000005</v>
      </c>
      <c r="T5634" s="38">
        <v>2505</v>
      </c>
      <c r="U5634" s="14">
        <f>S5634/H5634</f>
        <v>0.54082471410975919</v>
      </c>
      <c r="V5634" s="19"/>
      <c r="W5634" s="19"/>
      <c r="X5634" s="37" t="s">
        <v>3465</v>
      </c>
    </row>
    <row r="5635" spans="1:37" ht="16.5" customHeight="1">
      <c r="A5635" s="38">
        <v>608</v>
      </c>
      <c r="B5635" s="39">
        <v>10800</v>
      </c>
      <c r="C5635" s="38">
        <v>10315656</v>
      </c>
      <c r="D5635" s="40" t="s">
        <v>2744</v>
      </c>
      <c r="E5635" s="38">
        <v>2</v>
      </c>
      <c r="F5635" s="38">
        <v>120</v>
      </c>
      <c r="G5635" s="38" t="s">
        <v>21</v>
      </c>
      <c r="H5635" s="42">
        <v>7761.72</v>
      </c>
      <c r="I5635" s="2"/>
      <c r="J5635" s="44">
        <v>43249</v>
      </c>
      <c r="K5635" s="42">
        <v>0</v>
      </c>
      <c r="L5635" s="42">
        <v>3563.99</v>
      </c>
      <c r="M5635" s="44">
        <v>45016</v>
      </c>
      <c r="N5635" s="42">
        <f>H5635-K5635-L5635</f>
        <v>4197.7300000000005</v>
      </c>
      <c r="O5635" s="42">
        <v>0</v>
      </c>
      <c r="P5635" s="45">
        <v>0.13</v>
      </c>
      <c r="Q5635" s="42">
        <v>0</v>
      </c>
      <c r="R5635" s="42">
        <v>0</v>
      </c>
      <c r="S5635" s="42">
        <f>N5635-R5635</f>
        <v>4197.7300000000005</v>
      </c>
      <c r="T5635" s="38">
        <v>2505</v>
      </c>
      <c r="U5635" s="14">
        <f>S5635/H5635</f>
        <v>0.54082471410975919</v>
      </c>
      <c r="V5635" s="19"/>
      <c r="W5635" s="19"/>
      <c r="X5635" s="37" t="s">
        <v>3465</v>
      </c>
    </row>
    <row r="5636" spans="1:37" ht="16.5" customHeight="1">
      <c r="A5636" s="38">
        <v>312</v>
      </c>
      <c r="B5636" s="39">
        <v>10729</v>
      </c>
      <c r="C5636" s="38">
        <v>10319711</v>
      </c>
      <c r="D5636" s="40" t="s">
        <v>1087</v>
      </c>
      <c r="E5636" s="58">
        <v>1</v>
      </c>
      <c r="F5636" s="38">
        <v>120</v>
      </c>
      <c r="G5636" s="38" t="s">
        <v>279</v>
      </c>
      <c r="H5636" s="42">
        <v>28198.13</v>
      </c>
      <c r="I5636" s="37"/>
      <c r="J5636" s="44">
        <v>43495</v>
      </c>
      <c r="K5636" s="42">
        <v>0</v>
      </c>
      <c r="L5636" s="42">
        <v>12947.8</v>
      </c>
      <c r="M5636" s="44">
        <v>45259</v>
      </c>
      <c r="N5636" s="42">
        <v>15250.33</v>
      </c>
      <c r="O5636" s="42">
        <v>0</v>
      </c>
      <c r="P5636" s="45">
        <f>IF(J5636&lt;DATEVALUE("2009-1-1"),3%,13%)</f>
        <v>0.13</v>
      </c>
      <c r="Q5636" s="42">
        <f>IF(P5636=13%,ROUND(O5636/(1+P5636)*P5636,2),ROUND(O5636/(1+0.03)*0.02,2))</f>
        <v>0</v>
      </c>
      <c r="R5636" s="42">
        <f>O5636-Q5636</f>
        <v>0</v>
      </c>
      <c r="S5636" s="42">
        <f>N5636-R5636</f>
        <v>15250.33</v>
      </c>
      <c r="T5636" s="38">
        <v>1802</v>
      </c>
      <c r="U5636" s="14">
        <f>S5636/H5636</f>
        <v>0.54082770736924757</v>
      </c>
      <c r="V5636" s="19"/>
      <c r="W5636" s="19"/>
      <c r="X5636" s="37" t="s">
        <v>3459</v>
      </c>
    </row>
    <row r="5637" spans="1:37" ht="16.5" customHeight="1">
      <c r="A5637" s="38">
        <v>29</v>
      </c>
      <c r="B5637" s="39">
        <v>10749</v>
      </c>
      <c r="C5637" s="38">
        <v>10301729</v>
      </c>
      <c r="D5637" s="40" t="s">
        <v>425</v>
      </c>
      <c r="E5637" s="38">
        <v>1</v>
      </c>
      <c r="F5637" s="38">
        <v>120</v>
      </c>
      <c r="G5637" s="38" t="s">
        <v>21</v>
      </c>
      <c r="H5637" s="42">
        <v>18388.79</v>
      </c>
      <c r="I5637" s="2"/>
      <c r="J5637" s="44">
        <v>43279</v>
      </c>
      <c r="K5637" s="42">
        <v>0</v>
      </c>
      <c r="L5637" s="42">
        <v>8443.56</v>
      </c>
      <c r="M5637" s="44">
        <v>45046</v>
      </c>
      <c r="N5637" s="42">
        <f>H5637-K5637-L5637</f>
        <v>9945.2300000000014</v>
      </c>
      <c r="O5637" s="42">
        <v>0</v>
      </c>
      <c r="P5637" s="45">
        <v>0.13</v>
      </c>
      <c r="Q5637" s="42">
        <v>0</v>
      </c>
      <c r="R5637" s="42">
        <v>0</v>
      </c>
      <c r="S5637" s="42">
        <v>9945.23</v>
      </c>
      <c r="T5637" s="38">
        <v>5000</v>
      </c>
      <c r="U5637" s="14">
        <f>S5637/H5637</f>
        <v>0.54083112591964988</v>
      </c>
      <c r="V5637" s="19"/>
      <c r="W5637" s="19"/>
      <c r="X5637" s="37" t="s">
        <v>3473</v>
      </c>
    </row>
    <row r="5638" spans="1:37" ht="16.5" customHeight="1">
      <c r="A5638" s="38">
        <v>211</v>
      </c>
      <c r="B5638" s="39">
        <v>10741</v>
      </c>
      <c r="C5638" s="38">
        <v>10282055</v>
      </c>
      <c r="D5638" s="40" t="s">
        <v>2027</v>
      </c>
      <c r="E5638" s="38">
        <v>9</v>
      </c>
      <c r="F5638" s="38">
        <v>120</v>
      </c>
      <c r="G5638" s="38" t="s">
        <v>21</v>
      </c>
      <c r="H5638" s="42">
        <v>115380</v>
      </c>
      <c r="I5638" s="49"/>
      <c r="J5638" s="44">
        <v>43343</v>
      </c>
      <c r="K5638" s="42">
        <v>0</v>
      </c>
      <c r="L5638" s="42">
        <v>52978.79</v>
      </c>
      <c r="M5638" s="44">
        <v>45107</v>
      </c>
      <c r="N5638" s="42">
        <f>H5638-K5638-L5638</f>
        <v>62401.21</v>
      </c>
      <c r="O5638" s="42">
        <v>0</v>
      </c>
      <c r="P5638" s="45">
        <v>0.13</v>
      </c>
      <c r="Q5638" s="42">
        <v>0</v>
      </c>
      <c r="R5638" s="42">
        <v>0</v>
      </c>
      <c r="S5638" s="42">
        <f>N5638-R5638</f>
        <v>62401.21</v>
      </c>
      <c r="T5638" s="38">
        <v>2506</v>
      </c>
      <c r="U5638" s="14">
        <f>S5638/H5638</f>
        <v>0.54083211995146474</v>
      </c>
      <c r="V5638" s="19"/>
      <c r="W5638" s="19"/>
      <c r="X5638" s="37" t="s">
        <v>3462</v>
      </c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</row>
    <row r="5639" spans="1:37" ht="16.5" customHeight="1">
      <c r="A5639" s="38">
        <v>127</v>
      </c>
      <c r="B5639" s="39">
        <v>10800</v>
      </c>
      <c r="C5639" s="38">
        <v>10315919</v>
      </c>
      <c r="D5639" s="40" t="s">
        <v>2689</v>
      </c>
      <c r="E5639" s="38">
        <v>1</v>
      </c>
      <c r="F5639" s="38">
        <v>120</v>
      </c>
      <c r="G5639" s="38" t="s">
        <v>21</v>
      </c>
      <c r="H5639" s="42">
        <v>154764.13</v>
      </c>
      <c r="I5639" s="2"/>
      <c r="J5639" s="44">
        <v>43249</v>
      </c>
      <c r="K5639" s="42">
        <v>0</v>
      </c>
      <c r="L5639" s="42">
        <v>71062.66</v>
      </c>
      <c r="M5639" s="44">
        <v>45016</v>
      </c>
      <c r="N5639" s="42">
        <f>H5639-K5639-L5639</f>
        <v>83701.47</v>
      </c>
      <c r="O5639" s="42">
        <v>0</v>
      </c>
      <c r="P5639" s="45">
        <v>0.13</v>
      </c>
      <c r="Q5639" s="42">
        <v>0</v>
      </c>
      <c r="R5639" s="42">
        <v>0</v>
      </c>
      <c r="S5639" s="42">
        <f>N5639-R5639</f>
        <v>83701.47</v>
      </c>
      <c r="T5639" s="38">
        <v>2505</v>
      </c>
      <c r="U5639" s="14">
        <f>S5639/H5639</f>
        <v>0.54083249135313205</v>
      </c>
      <c r="V5639" s="19"/>
      <c r="W5639" s="19"/>
      <c r="X5639" s="37" t="s">
        <v>3465</v>
      </c>
    </row>
    <row r="5640" spans="1:37" ht="16.5" customHeight="1">
      <c r="A5640" s="38">
        <v>125</v>
      </c>
      <c r="B5640" s="39">
        <v>10800</v>
      </c>
      <c r="C5640" s="38">
        <v>10315914</v>
      </c>
      <c r="D5640" s="40" t="s">
        <v>2687</v>
      </c>
      <c r="E5640" s="38">
        <v>1</v>
      </c>
      <c r="F5640" s="38">
        <v>120</v>
      </c>
      <c r="G5640" s="38" t="s">
        <v>21</v>
      </c>
      <c r="H5640" s="42">
        <v>152381.95000000001</v>
      </c>
      <c r="I5640" s="2"/>
      <c r="J5640" s="44">
        <v>43249</v>
      </c>
      <c r="K5640" s="42">
        <v>0</v>
      </c>
      <c r="L5640" s="42">
        <v>69968.800000000003</v>
      </c>
      <c r="M5640" s="44">
        <v>45016</v>
      </c>
      <c r="N5640" s="42">
        <f>H5640-K5640-L5640</f>
        <v>82413.150000000009</v>
      </c>
      <c r="O5640" s="42">
        <v>0</v>
      </c>
      <c r="P5640" s="45">
        <v>0.13</v>
      </c>
      <c r="Q5640" s="42">
        <v>0</v>
      </c>
      <c r="R5640" s="42">
        <v>0</v>
      </c>
      <c r="S5640" s="42">
        <f>N5640-R5640</f>
        <v>82413.150000000009</v>
      </c>
      <c r="T5640" s="38">
        <v>2505</v>
      </c>
      <c r="U5640" s="14">
        <f>S5640/H5640</f>
        <v>0.54083275611054982</v>
      </c>
      <c r="V5640" s="19"/>
      <c r="W5640" s="19"/>
      <c r="X5640" s="37" t="s">
        <v>3465</v>
      </c>
    </row>
    <row r="5641" spans="1:37" ht="16.5" customHeight="1">
      <c r="A5641" s="38">
        <v>98</v>
      </c>
      <c r="B5641" s="39">
        <v>10800</v>
      </c>
      <c r="C5641" s="38">
        <v>10315622</v>
      </c>
      <c r="D5641" s="40" t="s">
        <v>2660</v>
      </c>
      <c r="E5641" s="38">
        <v>1</v>
      </c>
      <c r="F5641" s="38">
        <v>120</v>
      </c>
      <c r="G5641" s="38" t="s">
        <v>21</v>
      </c>
      <c r="H5641" s="42">
        <v>148357.62</v>
      </c>
      <c r="I5641" s="2"/>
      <c r="J5641" s="44">
        <v>43249</v>
      </c>
      <c r="K5641" s="42">
        <v>0</v>
      </c>
      <c r="L5641" s="42">
        <v>68120.94</v>
      </c>
      <c r="M5641" s="44">
        <v>45016</v>
      </c>
      <c r="N5641" s="42">
        <f>H5641-K5641-L5641</f>
        <v>80236.679999999993</v>
      </c>
      <c r="O5641" s="42">
        <v>0</v>
      </c>
      <c r="P5641" s="45">
        <v>0.13</v>
      </c>
      <c r="Q5641" s="42">
        <v>0</v>
      </c>
      <c r="R5641" s="42">
        <v>0</v>
      </c>
      <c r="S5641" s="42">
        <f>N5641-R5641</f>
        <v>80236.679999999993</v>
      </c>
      <c r="T5641" s="38">
        <v>2505</v>
      </c>
      <c r="U5641" s="14">
        <f>S5641/H5641</f>
        <v>0.54083288745128155</v>
      </c>
      <c r="V5641" s="19"/>
      <c r="W5641" s="19"/>
      <c r="X5641" s="37" t="s">
        <v>3465</v>
      </c>
    </row>
    <row r="5642" spans="1:37" ht="16.5" customHeight="1">
      <c r="A5642" s="38">
        <v>97</v>
      </c>
      <c r="B5642" s="39">
        <v>10800</v>
      </c>
      <c r="C5642" s="38">
        <v>10315621</v>
      </c>
      <c r="D5642" s="40" t="s">
        <v>2659</v>
      </c>
      <c r="E5642" s="38">
        <v>1</v>
      </c>
      <c r="F5642" s="38">
        <v>120</v>
      </c>
      <c r="G5642" s="38" t="s">
        <v>21</v>
      </c>
      <c r="H5642" s="42">
        <v>172910.96</v>
      </c>
      <c r="I5642" s="2"/>
      <c r="J5642" s="44">
        <v>43249</v>
      </c>
      <c r="K5642" s="42">
        <v>0</v>
      </c>
      <c r="L5642" s="42">
        <v>79395</v>
      </c>
      <c r="M5642" s="44">
        <v>45016</v>
      </c>
      <c r="N5642" s="42">
        <f>H5642-K5642-L5642</f>
        <v>93515.959999999992</v>
      </c>
      <c r="O5642" s="42">
        <v>0</v>
      </c>
      <c r="P5642" s="45">
        <v>0.13</v>
      </c>
      <c r="Q5642" s="42">
        <v>0</v>
      </c>
      <c r="R5642" s="42">
        <v>0</v>
      </c>
      <c r="S5642" s="42">
        <f>N5642-R5642</f>
        <v>93515.959999999992</v>
      </c>
      <c r="T5642" s="38">
        <v>2505</v>
      </c>
      <c r="U5642" s="14">
        <f>S5642/H5642</f>
        <v>0.54083303915495007</v>
      </c>
      <c r="V5642" s="19"/>
      <c r="W5642" s="19"/>
      <c r="X5642" s="37" t="s">
        <v>3465</v>
      </c>
    </row>
    <row r="5643" spans="1:37" ht="16.5" customHeight="1">
      <c r="A5643" s="38">
        <v>95</v>
      </c>
      <c r="B5643" s="39">
        <v>10800</v>
      </c>
      <c r="C5643" s="38">
        <v>10315614</v>
      </c>
      <c r="D5643" s="40" t="s">
        <v>2657</v>
      </c>
      <c r="E5643" s="38">
        <v>1</v>
      </c>
      <c r="F5643" s="38">
        <v>120</v>
      </c>
      <c r="G5643" s="38" t="s">
        <v>21</v>
      </c>
      <c r="H5643" s="42">
        <v>155229.43</v>
      </c>
      <c r="I5643" s="2"/>
      <c r="J5643" s="44">
        <v>43249</v>
      </c>
      <c r="K5643" s="42">
        <v>0</v>
      </c>
      <c r="L5643" s="42">
        <v>71276.179999999993</v>
      </c>
      <c r="M5643" s="44">
        <v>45016</v>
      </c>
      <c r="N5643" s="42">
        <f>H5643-K5643-L5643</f>
        <v>83953.25</v>
      </c>
      <c r="O5643" s="42">
        <v>0</v>
      </c>
      <c r="P5643" s="45">
        <v>0.13</v>
      </c>
      <c r="Q5643" s="42">
        <v>0</v>
      </c>
      <c r="R5643" s="42">
        <v>0</v>
      </c>
      <c r="S5643" s="42">
        <f>N5643-R5643</f>
        <v>83953.25</v>
      </c>
      <c r="T5643" s="38">
        <v>2505</v>
      </c>
      <c r="U5643" s="14">
        <f>S5643/H5643</f>
        <v>0.54083333295754554</v>
      </c>
      <c r="V5643" s="19"/>
      <c r="W5643" s="19"/>
      <c r="X5643" s="37" t="s">
        <v>3465</v>
      </c>
    </row>
    <row r="5644" spans="1:37" ht="16.5" customHeight="1">
      <c r="A5644" s="38">
        <v>279</v>
      </c>
      <c r="B5644" s="39">
        <v>10730</v>
      </c>
      <c r="C5644" s="38">
        <v>10289724</v>
      </c>
      <c r="D5644" s="40" t="s">
        <v>2970</v>
      </c>
      <c r="E5644" s="58">
        <v>6.4933659444600764E-2</v>
      </c>
      <c r="F5644" s="38">
        <v>120</v>
      </c>
      <c r="G5644" s="38" t="s">
        <v>75</v>
      </c>
      <c r="H5644" s="42">
        <v>18000</v>
      </c>
      <c r="I5644" s="37"/>
      <c r="J5644" s="44">
        <v>43462</v>
      </c>
      <c r="K5644" s="42">
        <v>0</v>
      </c>
      <c r="L5644" s="42">
        <v>8265</v>
      </c>
      <c r="M5644" s="44">
        <v>45223</v>
      </c>
      <c r="N5644" s="42">
        <v>9735</v>
      </c>
      <c r="O5644" s="42">
        <v>0</v>
      </c>
      <c r="P5644" s="45">
        <f>IF(J5644&lt;DATEVALUE("2009-1-1"),3%,13%)</f>
        <v>0.13</v>
      </c>
      <c r="Q5644" s="42">
        <f>IF(P5644=13%,ROUND(O5644/(1+P5644)*P5644,2),ROUND(O5644/(1+0.03)*0.02,2))</f>
        <v>0</v>
      </c>
      <c r="R5644" s="42">
        <f>O5644-Q5644</f>
        <v>0</v>
      </c>
      <c r="S5644" s="42">
        <f>N5644-R5644</f>
        <v>9735</v>
      </c>
      <c r="T5644" s="38">
        <v>5000</v>
      </c>
      <c r="U5644" s="14">
        <f>S5644/H5644</f>
        <v>0.54083333333333339</v>
      </c>
      <c r="V5644" s="19"/>
      <c r="W5644" s="19"/>
      <c r="X5644" s="37" t="s">
        <v>3459</v>
      </c>
    </row>
    <row r="5645" spans="1:37" ht="16.5" customHeight="1">
      <c r="A5645" s="38">
        <v>863</v>
      </c>
      <c r="B5645" s="39">
        <v>10729</v>
      </c>
      <c r="C5645" s="38">
        <v>10292855</v>
      </c>
      <c r="D5645" s="40" t="s">
        <v>498</v>
      </c>
      <c r="E5645" s="58">
        <v>1</v>
      </c>
      <c r="F5645" s="38">
        <v>120</v>
      </c>
      <c r="G5645" s="38" t="s">
        <v>262</v>
      </c>
      <c r="H5645" s="42">
        <v>448341.79</v>
      </c>
      <c r="I5645" s="37"/>
      <c r="J5645" s="44">
        <v>43495</v>
      </c>
      <c r="K5645" s="42">
        <v>0</v>
      </c>
      <c r="L5645" s="42">
        <v>205863.49</v>
      </c>
      <c r="M5645" s="44">
        <v>45259</v>
      </c>
      <c r="N5645" s="42">
        <v>242478.3</v>
      </c>
      <c r="O5645" s="42">
        <v>0</v>
      </c>
      <c r="P5645" s="45">
        <f>IF(J5645&lt;DATEVALUE("2009-1-1"),3%,13%)</f>
        <v>0.13</v>
      </c>
      <c r="Q5645" s="42">
        <f>IF(P5645=13%,ROUND(O5645/(1+P5645)*P5645,2),ROUND(O5645/(1+0.03)*0.02,2))</f>
        <v>0</v>
      </c>
      <c r="R5645" s="42">
        <f>O5645-Q5645</f>
        <v>0</v>
      </c>
      <c r="S5645" s="42">
        <f>N5645-R5645</f>
        <v>242478.3</v>
      </c>
      <c r="T5645" s="38">
        <v>5000</v>
      </c>
      <c r="U5645" s="14">
        <f>S5645/H5645</f>
        <v>0.54083359037309464</v>
      </c>
      <c r="V5645" s="19"/>
      <c r="W5645" s="19"/>
      <c r="X5645" s="37" t="s">
        <v>3459</v>
      </c>
    </row>
    <row r="5646" spans="1:37" ht="16.5" customHeight="1">
      <c r="A5646" s="38">
        <v>607</v>
      </c>
      <c r="B5646" s="39">
        <v>10800</v>
      </c>
      <c r="C5646" s="38">
        <v>10315655</v>
      </c>
      <c r="D5646" s="40" t="s">
        <v>2744</v>
      </c>
      <c r="E5646" s="38">
        <v>2</v>
      </c>
      <c r="F5646" s="38">
        <v>120</v>
      </c>
      <c r="G5646" s="38" t="s">
        <v>21</v>
      </c>
      <c r="H5646" s="42">
        <v>7761.72</v>
      </c>
      <c r="I5646" s="2"/>
      <c r="J5646" s="44">
        <v>43249</v>
      </c>
      <c r="K5646" s="42">
        <v>0</v>
      </c>
      <c r="L5646" s="42">
        <v>3563.92</v>
      </c>
      <c r="M5646" s="44">
        <v>45016</v>
      </c>
      <c r="N5646" s="42">
        <f>H5646-K5646-L5646</f>
        <v>4197.8</v>
      </c>
      <c r="O5646" s="42">
        <v>0</v>
      </c>
      <c r="P5646" s="45">
        <v>0.13</v>
      </c>
      <c r="Q5646" s="42">
        <v>0</v>
      </c>
      <c r="R5646" s="42">
        <v>0</v>
      </c>
      <c r="S5646" s="42">
        <f>N5646-R5646</f>
        <v>4197.8</v>
      </c>
      <c r="T5646" s="38">
        <v>2505</v>
      </c>
      <c r="U5646" s="14">
        <f>S5646/H5646</f>
        <v>0.54083373272934354</v>
      </c>
      <c r="V5646" s="19"/>
      <c r="W5646" s="19"/>
      <c r="X5646" s="37" t="s">
        <v>3465</v>
      </c>
    </row>
    <row r="5647" spans="1:37" ht="16.5" customHeight="1">
      <c r="A5647" s="38">
        <v>123</v>
      </c>
      <c r="B5647" s="39">
        <v>10800</v>
      </c>
      <c r="C5647" s="38">
        <v>10315911</v>
      </c>
      <c r="D5647" s="40" t="s">
        <v>2685</v>
      </c>
      <c r="E5647" s="38">
        <v>1</v>
      </c>
      <c r="F5647" s="38">
        <v>120</v>
      </c>
      <c r="G5647" s="38" t="s">
        <v>21</v>
      </c>
      <c r="H5647" s="42">
        <v>155669.39000000001</v>
      </c>
      <c r="I5647" s="2"/>
      <c r="J5647" s="44">
        <v>43249</v>
      </c>
      <c r="K5647" s="42">
        <v>0</v>
      </c>
      <c r="L5647" s="42">
        <v>71478.100000000006</v>
      </c>
      <c r="M5647" s="44">
        <v>45016</v>
      </c>
      <c r="N5647" s="42">
        <f>H5647-K5647-L5647</f>
        <v>84191.290000000008</v>
      </c>
      <c r="O5647" s="42">
        <v>0</v>
      </c>
      <c r="P5647" s="45">
        <v>0.13</v>
      </c>
      <c r="Q5647" s="42">
        <v>0</v>
      </c>
      <c r="R5647" s="42">
        <v>0</v>
      </c>
      <c r="S5647" s="42">
        <f>N5647-R5647</f>
        <v>84191.290000000008</v>
      </c>
      <c r="T5647" s="38">
        <v>2505</v>
      </c>
      <c r="U5647" s="14">
        <f>S5647/H5647</f>
        <v>0.54083394301217469</v>
      </c>
      <c r="V5647" s="19"/>
      <c r="W5647" s="19"/>
      <c r="X5647" s="37" t="s">
        <v>3465</v>
      </c>
    </row>
    <row r="5648" spans="1:37" ht="16.5" customHeight="1">
      <c r="A5648" s="38">
        <v>121</v>
      </c>
      <c r="B5648" s="39">
        <v>10800</v>
      </c>
      <c r="C5648" s="38">
        <v>10315906</v>
      </c>
      <c r="D5648" s="40" t="s">
        <v>2683</v>
      </c>
      <c r="E5648" s="38">
        <v>1</v>
      </c>
      <c r="F5648" s="38">
        <v>120</v>
      </c>
      <c r="G5648" s="38" t="s">
        <v>21</v>
      </c>
      <c r="H5648" s="42">
        <v>146690.95000000001</v>
      </c>
      <c r="I5648" s="2"/>
      <c r="J5648" s="44">
        <v>43249</v>
      </c>
      <c r="K5648" s="42">
        <v>0</v>
      </c>
      <c r="L5648" s="42">
        <v>67355.5</v>
      </c>
      <c r="M5648" s="44">
        <v>45016</v>
      </c>
      <c r="N5648" s="42">
        <f>H5648-K5648-L5648</f>
        <v>79335.450000000012</v>
      </c>
      <c r="O5648" s="42">
        <v>0</v>
      </c>
      <c r="P5648" s="45">
        <v>0.13</v>
      </c>
      <c r="Q5648" s="42">
        <v>0</v>
      </c>
      <c r="R5648" s="42">
        <v>0</v>
      </c>
      <c r="S5648" s="42">
        <f>N5648-R5648</f>
        <v>79335.450000000012</v>
      </c>
      <c r="T5648" s="38">
        <v>2505</v>
      </c>
      <c r="U5648" s="14">
        <f>S5648/H5648</f>
        <v>0.54083397782889819</v>
      </c>
      <c r="V5648" s="19"/>
      <c r="W5648" s="19"/>
      <c r="X5648" s="37" t="s">
        <v>3465</v>
      </c>
    </row>
    <row r="5649" spans="1:24" ht="16.5" customHeight="1">
      <c r="A5649" s="38">
        <v>124</v>
      </c>
      <c r="B5649" s="39">
        <v>10800</v>
      </c>
      <c r="C5649" s="38">
        <v>10315913</v>
      </c>
      <c r="D5649" s="40" t="s">
        <v>2686</v>
      </c>
      <c r="E5649" s="38">
        <v>1</v>
      </c>
      <c r="F5649" s="38">
        <v>120</v>
      </c>
      <c r="G5649" s="38" t="s">
        <v>21</v>
      </c>
      <c r="H5649" s="42">
        <v>143114.95000000001</v>
      </c>
      <c r="I5649" s="2"/>
      <c r="J5649" s="44">
        <v>43249</v>
      </c>
      <c r="K5649" s="42">
        <v>0</v>
      </c>
      <c r="L5649" s="42">
        <v>65713.52</v>
      </c>
      <c r="M5649" s="44">
        <v>45016</v>
      </c>
      <c r="N5649" s="42">
        <f>H5649-K5649-L5649</f>
        <v>77401.430000000008</v>
      </c>
      <c r="O5649" s="42">
        <v>0</v>
      </c>
      <c r="P5649" s="45">
        <v>0.13</v>
      </c>
      <c r="Q5649" s="42">
        <v>0</v>
      </c>
      <c r="R5649" s="42">
        <v>0</v>
      </c>
      <c r="S5649" s="42">
        <f>N5649-R5649</f>
        <v>77401.430000000008</v>
      </c>
      <c r="T5649" s="38">
        <v>2505</v>
      </c>
      <c r="U5649" s="14">
        <f>S5649/H5649</f>
        <v>0.54083399393284914</v>
      </c>
      <c r="V5649" s="19"/>
      <c r="W5649" s="19"/>
      <c r="X5649" s="37" t="s">
        <v>3465</v>
      </c>
    </row>
    <row r="5650" spans="1:24" ht="16.5" customHeight="1">
      <c r="A5650" s="38">
        <v>122</v>
      </c>
      <c r="B5650" s="39">
        <v>10800</v>
      </c>
      <c r="C5650" s="38">
        <v>10315909</v>
      </c>
      <c r="D5650" s="40" t="s">
        <v>2684</v>
      </c>
      <c r="E5650" s="38">
        <v>1</v>
      </c>
      <c r="F5650" s="38">
        <v>120</v>
      </c>
      <c r="G5650" s="38" t="s">
        <v>21</v>
      </c>
      <c r="H5650" s="42">
        <v>150034.54</v>
      </c>
      <c r="I5650" s="2"/>
      <c r="J5650" s="44">
        <v>43249</v>
      </c>
      <c r="K5650" s="42">
        <v>0</v>
      </c>
      <c r="L5650" s="42">
        <v>68890.740000000005</v>
      </c>
      <c r="M5650" s="44">
        <v>45016</v>
      </c>
      <c r="N5650" s="42">
        <f>H5650-K5650-L5650</f>
        <v>81143.8</v>
      </c>
      <c r="O5650" s="42">
        <v>0</v>
      </c>
      <c r="P5650" s="45">
        <v>0.13</v>
      </c>
      <c r="Q5650" s="42">
        <v>0</v>
      </c>
      <c r="R5650" s="42">
        <v>0</v>
      </c>
      <c r="S5650" s="42">
        <f>N5650-R5650</f>
        <v>81143.8</v>
      </c>
      <c r="T5650" s="38">
        <v>2505</v>
      </c>
      <c r="U5650" s="14">
        <f>S5650/H5650</f>
        <v>0.54083413059419516</v>
      </c>
      <c r="V5650" s="19"/>
      <c r="W5650" s="19"/>
      <c r="X5650" s="37" t="s">
        <v>3465</v>
      </c>
    </row>
    <row r="5651" spans="1:24" ht="16.5" customHeight="1">
      <c r="A5651" s="38">
        <v>862</v>
      </c>
      <c r="B5651" s="39">
        <v>10729</v>
      </c>
      <c r="C5651" s="38">
        <v>10292854</v>
      </c>
      <c r="D5651" s="40" t="s">
        <v>1087</v>
      </c>
      <c r="E5651" s="58">
        <v>1</v>
      </c>
      <c r="F5651" s="38">
        <v>120</v>
      </c>
      <c r="G5651" s="38" t="s">
        <v>262</v>
      </c>
      <c r="H5651" s="42">
        <v>41998.87</v>
      </c>
      <c r="I5651" s="37"/>
      <c r="J5651" s="44">
        <v>43495</v>
      </c>
      <c r="K5651" s="42">
        <v>0</v>
      </c>
      <c r="L5651" s="42">
        <v>19284.439999999999</v>
      </c>
      <c r="M5651" s="44">
        <v>45259</v>
      </c>
      <c r="N5651" s="42">
        <v>22714.43</v>
      </c>
      <c r="O5651" s="42">
        <v>0</v>
      </c>
      <c r="P5651" s="45">
        <f>IF(J5651&lt;DATEVALUE("2009-1-1"),3%,13%)</f>
        <v>0.13</v>
      </c>
      <c r="Q5651" s="42">
        <f>IF(P5651=13%,ROUND(O5651/(1+P5651)*P5651,2),ROUND(O5651/(1+0.03)*0.02,2))</f>
        <v>0</v>
      </c>
      <c r="R5651" s="42">
        <f>O5651-Q5651</f>
        <v>0</v>
      </c>
      <c r="S5651" s="42">
        <f>N5651-R5651</f>
        <v>22714.43</v>
      </c>
      <c r="T5651" s="38">
        <v>5000</v>
      </c>
      <c r="U5651" s="14">
        <f>S5651/H5651</f>
        <v>0.54083431292318096</v>
      </c>
      <c r="V5651" s="19"/>
      <c r="W5651" s="19"/>
      <c r="X5651" s="37" t="s">
        <v>3459</v>
      </c>
    </row>
    <row r="5652" spans="1:24" ht="16.5" customHeight="1">
      <c r="A5652" s="38">
        <v>609</v>
      </c>
      <c r="B5652" s="39">
        <v>10800</v>
      </c>
      <c r="C5652" s="38">
        <v>10315657</v>
      </c>
      <c r="D5652" s="40" t="s">
        <v>2744</v>
      </c>
      <c r="E5652" s="38">
        <v>3</v>
      </c>
      <c r="F5652" s="38">
        <v>120</v>
      </c>
      <c r="G5652" s="38" t="s">
        <v>21</v>
      </c>
      <c r="H5652" s="42">
        <v>11642.58</v>
      </c>
      <c r="I5652" s="2"/>
      <c r="J5652" s="44">
        <v>43249</v>
      </c>
      <c r="K5652" s="42">
        <v>0</v>
      </c>
      <c r="L5652" s="42">
        <v>5345.86</v>
      </c>
      <c r="M5652" s="44">
        <v>45016</v>
      </c>
      <c r="N5652" s="42">
        <f>H5652-K5652-L5652</f>
        <v>6296.72</v>
      </c>
      <c r="O5652" s="42">
        <v>0</v>
      </c>
      <c r="P5652" s="45">
        <v>0.13</v>
      </c>
      <c r="Q5652" s="42">
        <v>0</v>
      </c>
      <c r="R5652" s="42">
        <v>0</v>
      </c>
      <c r="S5652" s="42">
        <f>N5652-R5652</f>
        <v>6296.72</v>
      </c>
      <c r="T5652" s="38">
        <v>2505</v>
      </c>
      <c r="U5652" s="14">
        <f>S5652/H5652</f>
        <v>0.54083545056164528</v>
      </c>
      <c r="V5652" s="19"/>
      <c r="W5652" s="19"/>
      <c r="X5652" s="37" t="s">
        <v>3465</v>
      </c>
    </row>
    <row r="5653" spans="1:24" ht="16.5" customHeight="1">
      <c r="A5653" s="38">
        <v>362</v>
      </c>
      <c r="B5653" s="39">
        <v>10741</v>
      </c>
      <c r="C5653" s="38">
        <v>10282066</v>
      </c>
      <c r="D5653" s="40" t="s">
        <v>495</v>
      </c>
      <c r="E5653" s="58">
        <v>1</v>
      </c>
      <c r="F5653" s="38">
        <v>120</v>
      </c>
      <c r="G5653" s="38" t="s">
        <v>262</v>
      </c>
      <c r="H5653" s="42">
        <v>45097.78</v>
      </c>
      <c r="I5653" s="57"/>
      <c r="J5653" s="44">
        <v>43434</v>
      </c>
      <c r="K5653" s="42">
        <v>0</v>
      </c>
      <c r="L5653" s="42">
        <v>20707.240000000002</v>
      </c>
      <c r="M5653" s="44">
        <v>45199</v>
      </c>
      <c r="N5653" s="42">
        <f>H5653-K5653-L5653</f>
        <v>24390.539999999997</v>
      </c>
      <c r="O5653" s="42">
        <v>0</v>
      </c>
      <c r="P5653" s="45">
        <v>0.13</v>
      </c>
      <c r="Q5653" s="42">
        <v>0</v>
      </c>
      <c r="R5653" s="42">
        <v>0</v>
      </c>
      <c r="S5653" s="42">
        <v>24390.54</v>
      </c>
      <c r="T5653" s="38">
        <v>5000</v>
      </c>
      <c r="U5653" s="14">
        <f>S5653/H5653</f>
        <v>0.54083682167947078</v>
      </c>
      <c r="V5653" s="19"/>
      <c r="W5653" s="19"/>
      <c r="X5653" s="37" t="s">
        <v>3462</v>
      </c>
    </row>
    <row r="5654" spans="1:24" ht="16.5" customHeight="1">
      <c r="A5654" s="38">
        <v>698</v>
      </c>
      <c r="B5654" s="39">
        <v>10800</v>
      </c>
      <c r="C5654" s="38">
        <v>10315847</v>
      </c>
      <c r="D5654" s="40" t="s">
        <v>2742</v>
      </c>
      <c r="E5654" s="38">
        <v>3</v>
      </c>
      <c r="F5654" s="38">
        <v>120</v>
      </c>
      <c r="G5654" s="38" t="s">
        <v>21</v>
      </c>
      <c r="H5654" s="42">
        <v>60897.45</v>
      </c>
      <c r="I5654" s="2"/>
      <c r="J5654" s="44">
        <v>43249</v>
      </c>
      <c r="K5654" s="42">
        <v>0</v>
      </c>
      <c r="L5654" s="42">
        <v>27961.85</v>
      </c>
      <c r="M5654" s="44">
        <v>45016</v>
      </c>
      <c r="N5654" s="42">
        <f>H5654-K5654-L5654</f>
        <v>32935.599999999999</v>
      </c>
      <c r="O5654" s="42">
        <v>0</v>
      </c>
      <c r="P5654" s="45">
        <v>0.13</v>
      </c>
      <c r="Q5654" s="42">
        <v>0</v>
      </c>
      <c r="R5654" s="42">
        <v>0</v>
      </c>
      <c r="S5654" s="42">
        <f>N5654-R5654</f>
        <v>32935.599999999999</v>
      </c>
      <c r="T5654" s="38">
        <v>2505</v>
      </c>
      <c r="U5654" s="14">
        <f>S5654/H5654</f>
        <v>0.54083709580614625</v>
      </c>
      <c r="V5654" s="19"/>
      <c r="W5654" s="19"/>
      <c r="X5654" s="37" t="s">
        <v>3465</v>
      </c>
    </row>
    <row r="5655" spans="1:24" ht="16.5" customHeight="1">
      <c r="A5655" s="38">
        <v>612</v>
      </c>
      <c r="B5655" s="39">
        <v>10800</v>
      </c>
      <c r="C5655" s="38">
        <v>10315693</v>
      </c>
      <c r="D5655" s="40" t="s">
        <v>2742</v>
      </c>
      <c r="E5655" s="38">
        <v>2</v>
      </c>
      <c r="F5655" s="38">
        <v>120</v>
      </c>
      <c r="G5655" s="38" t="s">
        <v>21</v>
      </c>
      <c r="H5655" s="42">
        <v>40598.300000000003</v>
      </c>
      <c r="I5655" s="2"/>
      <c r="J5655" s="44">
        <v>43249</v>
      </c>
      <c r="K5655" s="42">
        <v>0</v>
      </c>
      <c r="L5655" s="42">
        <v>18641.23</v>
      </c>
      <c r="M5655" s="44">
        <v>45016</v>
      </c>
      <c r="N5655" s="42">
        <f>H5655-K5655-L5655</f>
        <v>21957.070000000003</v>
      </c>
      <c r="O5655" s="42">
        <v>0</v>
      </c>
      <c r="P5655" s="45">
        <v>0.13</v>
      </c>
      <c r="Q5655" s="42">
        <v>0</v>
      </c>
      <c r="R5655" s="42">
        <v>0</v>
      </c>
      <c r="S5655" s="42">
        <f>N5655-R5655</f>
        <v>21957.070000000003</v>
      </c>
      <c r="T5655" s="38">
        <v>2505</v>
      </c>
      <c r="U5655" s="14">
        <f>S5655/H5655</f>
        <v>0.54083717791139041</v>
      </c>
      <c r="V5655" s="19"/>
      <c r="W5655" s="19"/>
      <c r="X5655" s="37" t="s">
        <v>3465</v>
      </c>
    </row>
    <row r="5656" spans="1:24" ht="16.5" customHeight="1">
      <c r="A5656" s="38">
        <v>616</v>
      </c>
      <c r="B5656" s="39">
        <v>10800</v>
      </c>
      <c r="C5656" s="38">
        <v>10315697</v>
      </c>
      <c r="D5656" s="40" t="s">
        <v>2742</v>
      </c>
      <c r="E5656" s="38">
        <v>2</v>
      </c>
      <c r="F5656" s="38">
        <v>120</v>
      </c>
      <c r="G5656" s="38" t="s">
        <v>21</v>
      </c>
      <c r="H5656" s="42">
        <v>40598.300000000003</v>
      </c>
      <c r="I5656" s="2"/>
      <c r="J5656" s="44">
        <v>43249</v>
      </c>
      <c r="K5656" s="42">
        <v>0</v>
      </c>
      <c r="L5656" s="42">
        <v>18641.23</v>
      </c>
      <c r="M5656" s="44">
        <v>45016</v>
      </c>
      <c r="N5656" s="42">
        <f>H5656-K5656-L5656</f>
        <v>21957.070000000003</v>
      </c>
      <c r="O5656" s="42">
        <v>0</v>
      </c>
      <c r="P5656" s="45">
        <v>0.13</v>
      </c>
      <c r="Q5656" s="42">
        <v>0</v>
      </c>
      <c r="R5656" s="42">
        <v>0</v>
      </c>
      <c r="S5656" s="42">
        <f>N5656-R5656</f>
        <v>21957.070000000003</v>
      </c>
      <c r="T5656" s="38">
        <v>2505</v>
      </c>
      <c r="U5656" s="14">
        <f>S5656/H5656</f>
        <v>0.54083717791139041</v>
      </c>
      <c r="V5656" s="19"/>
      <c r="W5656" s="19"/>
      <c r="X5656" s="37" t="s">
        <v>3465</v>
      </c>
    </row>
    <row r="5657" spans="1:24" ht="16.5" customHeight="1">
      <c r="A5657" s="38">
        <v>617</v>
      </c>
      <c r="B5657" s="39">
        <v>10800</v>
      </c>
      <c r="C5657" s="38">
        <v>10315698</v>
      </c>
      <c r="D5657" s="40" t="s">
        <v>2742</v>
      </c>
      <c r="E5657" s="38">
        <v>2</v>
      </c>
      <c r="F5657" s="38">
        <v>120</v>
      </c>
      <c r="G5657" s="38" t="s">
        <v>21</v>
      </c>
      <c r="H5657" s="42">
        <v>40598.300000000003</v>
      </c>
      <c r="I5657" s="2"/>
      <c r="J5657" s="44">
        <v>43249</v>
      </c>
      <c r="K5657" s="42">
        <v>0</v>
      </c>
      <c r="L5657" s="42">
        <v>18641.23</v>
      </c>
      <c r="M5657" s="44">
        <v>45016</v>
      </c>
      <c r="N5657" s="42">
        <f>H5657-K5657-L5657</f>
        <v>21957.070000000003</v>
      </c>
      <c r="O5657" s="42">
        <v>0</v>
      </c>
      <c r="P5657" s="45">
        <v>0.13</v>
      </c>
      <c r="Q5657" s="42">
        <v>0</v>
      </c>
      <c r="R5657" s="42">
        <v>0</v>
      </c>
      <c r="S5657" s="42">
        <f>N5657-R5657</f>
        <v>21957.070000000003</v>
      </c>
      <c r="T5657" s="38">
        <v>2505</v>
      </c>
      <c r="U5657" s="14">
        <f>S5657/H5657</f>
        <v>0.54083717791139041</v>
      </c>
      <c r="V5657" s="19"/>
      <c r="W5657" s="19"/>
      <c r="X5657" s="37" t="s">
        <v>3465</v>
      </c>
    </row>
    <row r="5658" spans="1:24" ht="16.5" customHeight="1">
      <c r="A5658" s="38">
        <v>695</v>
      </c>
      <c r="B5658" s="39">
        <v>10800</v>
      </c>
      <c r="C5658" s="38">
        <v>10315844</v>
      </c>
      <c r="D5658" s="40" t="s">
        <v>2742</v>
      </c>
      <c r="E5658" s="38">
        <v>2</v>
      </c>
      <c r="F5658" s="38">
        <v>120</v>
      </c>
      <c r="G5658" s="38" t="s">
        <v>21</v>
      </c>
      <c r="H5658" s="42">
        <v>40598.300000000003</v>
      </c>
      <c r="I5658" s="2"/>
      <c r="J5658" s="44">
        <v>43249</v>
      </c>
      <c r="K5658" s="42">
        <v>0</v>
      </c>
      <c r="L5658" s="42">
        <v>18641.23</v>
      </c>
      <c r="M5658" s="44">
        <v>45016</v>
      </c>
      <c r="N5658" s="42">
        <f>H5658-K5658-L5658</f>
        <v>21957.070000000003</v>
      </c>
      <c r="O5658" s="42">
        <v>0</v>
      </c>
      <c r="P5658" s="45">
        <v>0.13</v>
      </c>
      <c r="Q5658" s="42">
        <v>0</v>
      </c>
      <c r="R5658" s="42">
        <v>0</v>
      </c>
      <c r="S5658" s="42">
        <f>N5658-R5658</f>
        <v>21957.070000000003</v>
      </c>
      <c r="T5658" s="38">
        <v>2505</v>
      </c>
      <c r="U5658" s="14">
        <f>S5658/H5658</f>
        <v>0.54083717791139041</v>
      </c>
      <c r="V5658" s="19"/>
      <c r="W5658" s="19"/>
      <c r="X5658" s="37" t="s">
        <v>3465</v>
      </c>
    </row>
    <row r="5659" spans="1:24" ht="16.5" customHeight="1">
      <c r="A5659" s="38">
        <v>696</v>
      </c>
      <c r="B5659" s="39">
        <v>10800</v>
      </c>
      <c r="C5659" s="38">
        <v>10315845</v>
      </c>
      <c r="D5659" s="40" t="s">
        <v>2742</v>
      </c>
      <c r="E5659" s="38">
        <v>2</v>
      </c>
      <c r="F5659" s="38">
        <v>120</v>
      </c>
      <c r="G5659" s="38" t="s">
        <v>21</v>
      </c>
      <c r="H5659" s="42">
        <v>40598.300000000003</v>
      </c>
      <c r="I5659" s="2"/>
      <c r="J5659" s="44">
        <v>43249</v>
      </c>
      <c r="K5659" s="42">
        <v>0</v>
      </c>
      <c r="L5659" s="42">
        <v>18641.23</v>
      </c>
      <c r="M5659" s="44">
        <v>45016</v>
      </c>
      <c r="N5659" s="42">
        <f>H5659-K5659-L5659</f>
        <v>21957.070000000003</v>
      </c>
      <c r="O5659" s="42">
        <v>0</v>
      </c>
      <c r="P5659" s="45">
        <v>0.13</v>
      </c>
      <c r="Q5659" s="42">
        <v>0</v>
      </c>
      <c r="R5659" s="42">
        <v>0</v>
      </c>
      <c r="S5659" s="42">
        <f>N5659-R5659</f>
        <v>21957.070000000003</v>
      </c>
      <c r="T5659" s="38">
        <v>2505</v>
      </c>
      <c r="U5659" s="14">
        <f>S5659/H5659</f>
        <v>0.54083717791139041</v>
      </c>
      <c r="V5659" s="19"/>
      <c r="W5659" s="19"/>
      <c r="X5659" s="37" t="s">
        <v>3465</v>
      </c>
    </row>
    <row r="5660" spans="1:24" ht="16.5" customHeight="1">
      <c r="A5660" s="38">
        <v>697</v>
      </c>
      <c r="B5660" s="39">
        <v>10800</v>
      </c>
      <c r="C5660" s="38">
        <v>10315846</v>
      </c>
      <c r="D5660" s="40" t="s">
        <v>2742</v>
      </c>
      <c r="E5660" s="38">
        <v>2</v>
      </c>
      <c r="F5660" s="38">
        <v>120</v>
      </c>
      <c r="G5660" s="38" t="s">
        <v>21</v>
      </c>
      <c r="H5660" s="42">
        <v>40598.300000000003</v>
      </c>
      <c r="I5660" s="2"/>
      <c r="J5660" s="44">
        <v>43249</v>
      </c>
      <c r="K5660" s="42">
        <v>0</v>
      </c>
      <c r="L5660" s="42">
        <v>18641.23</v>
      </c>
      <c r="M5660" s="44">
        <v>45016</v>
      </c>
      <c r="N5660" s="42">
        <f>H5660-K5660-L5660</f>
        <v>21957.070000000003</v>
      </c>
      <c r="O5660" s="42">
        <v>0</v>
      </c>
      <c r="P5660" s="45">
        <v>0.13</v>
      </c>
      <c r="Q5660" s="42">
        <v>0</v>
      </c>
      <c r="R5660" s="42">
        <v>0</v>
      </c>
      <c r="S5660" s="42">
        <f>N5660-R5660</f>
        <v>21957.070000000003</v>
      </c>
      <c r="T5660" s="38">
        <v>2505</v>
      </c>
      <c r="U5660" s="14">
        <f>S5660/H5660</f>
        <v>0.54083717791139041</v>
      </c>
      <c r="V5660" s="19"/>
      <c r="W5660" s="19"/>
      <c r="X5660" s="37" t="s">
        <v>3465</v>
      </c>
    </row>
    <row r="5661" spans="1:24" ht="16.5" customHeight="1">
      <c r="A5661" s="38">
        <v>610</v>
      </c>
      <c r="B5661" s="39">
        <v>10800</v>
      </c>
      <c r="C5661" s="38">
        <v>10315691</v>
      </c>
      <c r="D5661" s="40" t="s">
        <v>2742</v>
      </c>
      <c r="E5661" s="38">
        <v>1</v>
      </c>
      <c r="F5661" s="38">
        <v>120</v>
      </c>
      <c r="G5661" s="38" t="s">
        <v>21</v>
      </c>
      <c r="H5661" s="42">
        <v>20299.150000000001</v>
      </c>
      <c r="I5661" s="2"/>
      <c r="J5661" s="44">
        <v>43249</v>
      </c>
      <c r="K5661" s="42">
        <v>0</v>
      </c>
      <c r="L5661" s="42">
        <v>9320.61</v>
      </c>
      <c r="M5661" s="44">
        <v>45016</v>
      </c>
      <c r="N5661" s="42">
        <f>H5661-K5661-L5661</f>
        <v>10978.54</v>
      </c>
      <c r="O5661" s="42">
        <v>0</v>
      </c>
      <c r="P5661" s="45">
        <v>0.13</v>
      </c>
      <c r="Q5661" s="42">
        <v>0</v>
      </c>
      <c r="R5661" s="42">
        <v>0</v>
      </c>
      <c r="S5661" s="42">
        <f>N5661-R5661</f>
        <v>10978.54</v>
      </c>
      <c r="T5661" s="38">
        <v>2505</v>
      </c>
      <c r="U5661" s="14">
        <f>S5661/H5661</f>
        <v>0.54083742422712278</v>
      </c>
      <c r="V5661" s="19"/>
      <c r="W5661" s="19"/>
      <c r="X5661" s="37" t="s">
        <v>3465</v>
      </c>
    </row>
    <row r="5662" spans="1:24" ht="16.5" customHeight="1">
      <c r="A5662" s="38">
        <v>611</v>
      </c>
      <c r="B5662" s="39">
        <v>10800</v>
      </c>
      <c r="C5662" s="38">
        <v>10315692</v>
      </c>
      <c r="D5662" s="40" t="s">
        <v>2742</v>
      </c>
      <c r="E5662" s="38">
        <v>1</v>
      </c>
      <c r="F5662" s="38">
        <v>120</v>
      </c>
      <c r="G5662" s="38" t="s">
        <v>21</v>
      </c>
      <c r="H5662" s="42">
        <v>20299.150000000001</v>
      </c>
      <c r="I5662" s="2"/>
      <c r="J5662" s="44">
        <v>43249</v>
      </c>
      <c r="K5662" s="42">
        <v>0</v>
      </c>
      <c r="L5662" s="42">
        <v>9320.61</v>
      </c>
      <c r="M5662" s="44">
        <v>45016</v>
      </c>
      <c r="N5662" s="42">
        <f>H5662-K5662-L5662</f>
        <v>10978.54</v>
      </c>
      <c r="O5662" s="42">
        <v>0</v>
      </c>
      <c r="P5662" s="45">
        <v>0.13</v>
      </c>
      <c r="Q5662" s="42">
        <v>0</v>
      </c>
      <c r="R5662" s="42">
        <v>0</v>
      </c>
      <c r="S5662" s="42">
        <f>N5662-R5662</f>
        <v>10978.54</v>
      </c>
      <c r="T5662" s="38">
        <v>2505</v>
      </c>
      <c r="U5662" s="14">
        <f>S5662/H5662</f>
        <v>0.54083742422712278</v>
      </c>
      <c r="V5662" s="19"/>
      <c r="W5662" s="19"/>
      <c r="X5662" s="37" t="s">
        <v>3465</v>
      </c>
    </row>
    <row r="5663" spans="1:24" ht="16.5" customHeight="1">
      <c r="A5663" s="38">
        <v>613</v>
      </c>
      <c r="B5663" s="39">
        <v>10800</v>
      </c>
      <c r="C5663" s="38">
        <v>10315694</v>
      </c>
      <c r="D5663" s="40" t="s">
        <v>2742</v>
      </c>
      <c r="E5663" s="38">
        <v>1</v>
      </c>
      <c r="F5663" s="38">
        <v>120</v>
      </c>
      <c r="G5663" s="38" t="s">
        <v>21</v>
      </c>
      <c r="H5663" s="42">
        <v>20299.150000000001</v>
      </c>
      <c r="I5663" s="2"/>
      <c r="J5663" s="44">
        <v>43249</v>
      </c>
      <c r="K5663" s="42">
        <v>0</v>
      </c>
      <c r="L5663" s="42">
        <v>9320.61</v>
      </c>
      <c r="M5663" s="44">
        <v>45016</v>
      </c>
      <c r="N5663" s="42">
        <f>H5663-K5663-L5663</f>
        <v>10978.54</v>
      </c>
      <c r="O5663" s="42">
        <v>0</v>
      </c>
      <c r="P5663" s="45">
        <v>0.13</v>
      </c>
      <c r="Q5663" s="42">
        <v>0</v>
      </c>
      <c r="R5663" s="42">
        <v>0</v>
      </c>
      <c r="S5663" s="42">
        <f>N5663-R5663</f>
        <v>10978.54</v>
      </c>
      <c r="T5663" s="38">
        <v>2505</v>
      </c>
      <c r="U5663" s="14">
        <f>S5663/H5663</f>
        <v>0.54083742422712278</v>
      </c>
      <c r="V5663" s="19"/>
      <c r="W5663" s="19"/>
      <c r="X5663" s="37" t="s">
        <v>3465</v>
      </c>
    </row>
    <row r="5664" spans="1:24" ht="16.5" customHeight="1">
      <c r="A5664" s="38">
        <v>614</v>
      </c>
      <c r="B5664" s="39">
        <v>10800</v>
      </c>
      <c r="C5664" s="38">
        <v>10315695</v>
      </c>
      <c r="D5664" s="40" t="s">
        <v>2742</v>
      </c>
      <c r="E5664" s="38">
        <v>1</v>
      </c>
      <c r="F5664" s="38">
        <v>120</v>
      </c>
      <c r="G5664" s="38" t="s">
        <v>21</v>
      </c>
      <c r="H5664" s="42">
        <v>20299.150000000001</v>
      </c>
      <c r="I5664" s="2"/>
      <c r="J5664" s="44">
        <v>43249</v>
      </c>
      <c r="K5664" s="42">
        <v>0</v>
      </c>
      <c r="L5664" s="42">
        <v>9320.61</v>
      </c>
      <c r="M5664" s="44">
        <v>45016</v>
      </c>
      <c r="N5664" s="42">
        <f>H5664-K5664-L5664</f>
        <v>10978.54</v>
      </c>
      <c r="O5664" s="42">
        <v>0</v>
      </c>
      <c r="P5664" s="45">
        <v>0.13</v>
      </c>
      <c r="Q5664" s="42">
        <v>0</v>
      </c>
      <c r="R5664" s="42">
        <v>0</v>
      </c>
      <c r="S5664" s="42">
        <f>N5664-R5664</f>
        <v>10978.54</v>
      </c>
      <c r="T5664" s="38">
        <v>2505</v>
      </c>
      <c r="U5664" s="14">
        <f>S5664/H5664</f>
        <v>0.54083742422712278</v>
      </c>
      <c r="V5664" s="19"/>
      <c r="W5664" s="19"/>
      <c r="X5664" s="37" t="s">
        <v>3465</v>
      </c>
    </row>
    <row r="5665" spans="1:37" ht="16.5" customHeight="1">
      <c r="A5665" s="38">
        <v>615</v>
      </c>
      <c r="B5665" s="39">
        <v>10800</v>
      </c>
      <c r="C5665" s="38">
        <v>10315696</v>
      </c>
      <c r="D5665" s="40" t="s">
        <v>2742</v>
      </c>
      <c r="E5665" s="38">
        <v>1</v>
      </c>
      <c r="F5665" s="38">
        <v>120</v>
      </c>
      <c r="G5665" s="38" t="s">
        <v>21</v>
      </c>
      <c r="H5665" s="42">
        <v>20299.150000000001</v>
      </c>
      <c r="I5665" s="2"/>
      <c r="J5665" s="44">
        <v>43249</v>
      </c>
      <c r="K5665" s="42">
        <v>0</v>
      </c>
      <c r="L5665" s="42">
        <v>9320.61</v>
      </c>
      <c r="M5665" s="44">
        <v>45016</v>
      </c>
      <c r="N5665" s="42">
        <f>H5665-K5665-L5665</f>
        <v>10978.54</v>
      </c>
      <c r="O5665" s="42">
        <v>0</v>
      </c>
      <c r="P5665" s="45">
        <v>0.13</v>
      </c>
      <c r="Q5665" s="42">
        <v>0</v>
      </c>
      <c r="R5665" s="42">
        <v>0</v>
      </c>
      <c r="S5665" s="42">
        <f>N5665-R5665</f>
        <v>10978.54</v>
      </c>
      <c r="T5665" s="38">
        <v>2505</v>
      </c>
      <c r="U5665" s="14">
        <f>S5665/H5665</f>
        <v>0.54083742422712278</v>
      </c>
      <c r="V5665" s="19"/>
      <c r="W5665" s="19"/>
      <c r="X5665" s="37" t="s">
        <v>3465</v>
      </c>
    </row>
    <row r="5666" spans="1:37" ht="16.5" customHeight="1">
      <c r="A5666" s="38">
        <v>690</v>
      </c>
      <c r="B5666" s="39">
        <v>10800</v>
      </c>
      <c r="C5666" s="38">
        <v>10315839</v>
      </c>
      <c r="D5666" s="40" t="s">
        <v>2742</v>
      </c>
      <c r="E5666" s="38">
        <v>1</v>
      </c>
      <c r="F5666" s="38">
        <v>120</v>
      </c>
      <c r="G5666" s="38" t="s">
        <v>21</v>
      </c>
      <c r="H5666" s="42">
        <v>20299.150000000001</v>
      </c>
      <c r="I5666" s="2"/>
      <c r="J5666" s="44">
        <v>43249</v>
      </c>
      <c r="K5666" s="42">
        <v>0</v>
      </c>
      <c r="L5666" s="42">
        <v>9320.61</v>
      </c>
      <c r="M5666" s="44">
        <v>45016</v>
      </c>
      <c r="N5666" s="42">
        <f>H5666-K5666-L5666</f>
        <v>10978.54</v>
      </c>
      <c r="O5666" s="42">
        <v>0</v>
      </c>
      <c r="P5666" s="45">
        <v>0.13</v>
      </c>
      <c r="Q5666" s="42">
        <v>0</v>
      </c>
      <c r="R5666" s="42">
        <v>0</v>
      </c>
      <c r="S5666" s="42">
        <f>N5666-R5666</f>
        <v>10978.54</v>
      </c>
      <c r="T5666" s="38">
        <v>2505</v>
      </c>
      <c r="U5666" s="14">
        <f>S5666/H5666</f>
        <v>0.54083742422712278</v>
      </c>
      <c r="V5666" s="19"/>
      <c r="W5666" s="19"/>
      <c r="X5666" s="37" t="s">
        <v>3465</v>
      </c>
    </row>
    <row r="5667" spans="1:37" ht="16.5" customHeight="1">
      <c r="A5667" s="38">
        <v>691</v>
      </c>
      <c r="B5667" s="39">
        <v>10800</v>
      </c>
      <c r="C5667" s="38">
        <v>10315840</v>
      </c>
      <c r="D5667" s="40" t="s">
        <v>2742</v>
      </c>
      <c r="E5667" s="38">
        <v>1</v>
      </c>
      <c r="F5667" s="38">
        <v>120</v>
      </c>
      <c r="G5667" s="38" t="s">
        <v>21</v>
      </c>
      <c r="H5667" s="42">
        <v>20299.150000000001</v>
      </c>
      <c r="I5667" s="2"/>
      <c r="J5667" s="44">
        <v>43249</v>
      </c>
      <c r="K5667" s="42">
        <v>0</v>
      </c>
      <c r="L5667" s="42">
        <v>9320.61</v>
      </c>
      <c r="M5667" s="44">
        <v>45016</v>
      </c>
      <c r="N5667" s="42">
        <f>H5667-K5667-L5667</f>
        <v>10978.54</v>
      </c>
      <c r="O5667" s="42">
        <v>0</v>
      </c>
      <c r="P5667" s="45">
        <v>0.13</v>
      </c>
      <c r="Q5667" s="42">
        <v>0</v>
      </c>
      <c r="R5667" s="42">
        <v>0</v>
      </c>
      <c r="S5667" s="42">
        <f>N5667-R5667</f>
        <v>10978.54</v>
      </c>
      <c r="T5667" s="38">
        <v>2505</v>
      </c>
      <c r="U5667" s="14">
        <f>S5667/H5667</f>
        <v>0.54083742422712278</v>
      </c>
      <c r="V5667" s="19"/>
      <c r="W5667" s="19"/>
      <c r="X5667" s="37" t="s">
        <v>3465</v>
      </c>
    </row>
    <row r="5668" spans="1:37" ht="16.5" customHeight="1">
      <c r="A5668" s="38">
        <v>692</v>
      </c>
      <c r="B5668" s="39">
        <v>10800</v>
      </c>
      <c r="C5668" s="38">
        <v>10315841</v>
      </c>
      <c r="D5668" s="40" t="s">
        <v>2742</v>
      </c>
      <c r="E5668" s="38">
        <v>1</v>
      </c>
      <c r="F5668" s="38">
        <v>120</v>
      </c>
      <c r="G5668" s="38" t="s">
        <v>21</v>
      </c>
      <c r="H5668" s="42">
        <v>20299.150000000001</v>
      </c>
      <c r="I5668" s="2"/>
      <c r="J5668" s="44">
        <v>43249</v>
      </c>
      <c r="K5668" s="42">
        <v>0</v>
      </c>
      <c r="L5668" s="42">
        <v>9320.61</v>
      </c>
      <c r="M5668" s="44">
        <v>45016</v>
      </c>
      <c r="N5668" s="42">
        <f>H5668-K5668-L5668</f>
        <v>10978.54</v>
      </c>
      <c r="O5668" s="42">
        <v>0</v>
      </c>
      <c r="P5668" s="45">
        <v>0.13</v>
      </c>
      <c r="Q5668" s="42">
        <v>0</v>
      </c>
      <c r="R5668" s="42">
        <v>0</v>
      </c>
      <c r="S5668" s="42">
        <f>N5668-R5668</f>
        <v>10978.54</v>
      </c>
      <c r="T5668" s="38">
        <v>2505</v>
      </c>
      <c r="U5668" s="14">
        <f>S5668/H5668</f>
        <v>0.54083742422712278</v>
      </c>
      <c r="V5668" s="19"/>
      <c r="W5668" s="19"/>
      <c r="X5668" s="37" t="s">
        <v>3465</v>
      </c>
    </row>
    <row r="5669" spans="1:37" ht="16.5" customHeight="1">
      <c r="A5669" s="38">
        <v>693</v>
      </c>
      <c r="B5669" s="39">
        <v>10800</v>
      </c>
      <c r="C5669" s="38">
        <v>10315842</v>
      </c>
      <c r="D5669" s="40" t="s">
        <v>2742</v>
      </c>
      <c r="E5669" s="38">
        <v>1</v>
      </c>
      <c r="F5669" s="38">
        <v>120</v>
      </c>
      <c r="G5669" s="38" t="s">
        <v>21</v>
      </c>
      <c r="H5669" s="42">
        <v>20299.150000000001</v>
      </c>
      <c r="I5669" s="2"/>
      <c r="J5669" s="44">
        <v>43249</v>
      </c>
      <c r="K5669" s="42">
        <v>0</v>
      </c>
      <c r="L5669" s="42">
        <v>9320.61</v>
      </c>
      <c r="M5669" s="44">
        <v>45016</v>
      </c>
      <c r="N5669" s="42">
        <f>H5669-K5669-L5669</f>
        <v>10978.54</v>
      </c>
      <c r="O5669" s="42">
        <v>0</v>
      </c>
      <c r="P5669" s="45">
        <v>0.13</v>
      </c>
      <c r="Q5669" s="42">
        <v>0</v>
      </c>
      <c r="R5669" s="42">
        <v>0</v>
      </c>
      <c r="S5669" s="42">
        <f>N5669-R5669</f>
        <v>10978.54</v>
      </c>
      <c r="T5669" s="38">
        <v>2505</v>
      </c>
      <c r="U5669" s="14">
        <f>S5669/H5669</f>
        <v>0.54083742422712278</v>
      </c>
      <c r="V5669" s="19"/>
      <c r="W5669" s="19"/>
      <c r="X5669" s="37" t="s">
        <v>3465</v>
      </c>
    </row>
    <row r="5670" spans="1:37" ht="16.5" customHeight="1">
      <c r="A5670" s="38">
        <v>694</v>
      </c>
      <c r="B5670" s="39">
        <v>10800</v>
      </c>
      <c r="C5670" s="38">
        <v>10315843</v>
      </c>
      <c r="D5670" s="40" t="s">
        <v>2742</v>
      </c>
      <c r="E5670" s="38">
        <v>1</v>
      </c>
      <c r="F5670" s="38">
        <v>120</v>
      </c>
      <c r="G5670" s="38" t="s">
        <v>21</v>
      </c>
      <c r="H5670" s="42">
        <v>20299.150000000001</v>
      </c>
      <c r="I5670" s="2"/>
      <c r="J5670" s="44">
        <v>43249</v>
      </c>
      <c r="K5670" s="42">
        <v>0</v>
      </c>
      <c r="L5670" s="42">
        <v>9320.61</v>
      </c>
      <c r="M5670" s="44">
        <v>45016</v>
      </c>
      <c r="N5670" s="42">
        <f>H5670-K5670-L5670</f>
        <v>10978.54</v>
      </c>
      <c r="O5670" s="42">
        <v>0</v>
      </c>
      <c r="P5670" s="45">
        <v>0.13</v>
      </c>
      <c r="Q5670" s="42">
        <v>0</v>
      </c>
      <c r="R5670" s="42">
        <v>0</v>
      </c>
      <c r="S5670" s="42">
        <f>N5670-R5670</f>
        <v>10978.54</v>
      </c>
      <c r="T5670" s="38">
        <v>2505</v>
      </c>
      <c r="U5670" s="14">
        <f>S5670/H5670</f>
        <v>0.54083742422712278</v>
      </c>
      <c r="V5670" s="19"/>
      <c r="W5670" s="19"/>
      <c r="X5670" s="37" t="s">
        <v>3465</v>
      </c>
    </row>
    <row r="5671" spans="1:37" ht="16.5" customHeight="1">
      <c r="A5671" s="38">
        <v>699</v>
      </c>
      <c r="B5671" s="39">
        <v>10800</v>
      </c>
      <c r="C5671" s="38">
        <v>10315848</v>
      </c>
      <c r="D5671" s="40" t="s">
        <v>2742</v>
      </c>
      <c r="E5671" s="38">
        <v>1</v>
      </c>
      <c r="F5671" s="38">
        <v>120</v>
      </c>
      <c r="G5671" s="38" t="s">
        <v>21</v>
      </c>
      <c r="H5671" s="42">
        <v>20299.150000000001</v>
      </c>
      <c r="I5671" s="2"/>
      <c r="J5671" s="44">
        <v>43249</v>
      </c>
      <c r="K5671" s="42">
        <v>0</v>
      </c>
      <c r="L5671" s="42">
        <v>9320.61</v>
      </c>
      <c r="M5671" s="44">
        <v>45016</v>
      </c>
      <c r="N5671" s="42">
        <f>H5671-K5671-L5671</f>
        <v>10978.54</v>
      </c>
      <c r="O5671" s="42">
        <v>0</v>
      </c>
      <c r="P5671" s="45">
        <v>0.13</v>
      </c>
      <c r="Q5671" s="42">
        <v>0</v>
      </c>
      <c r="R5671" s="42">
        <v>0</v>
      </c>
      <c r="S5671" s="42">
        <f>N5671-R5671</f>
        <v>10978.54</v>
      </c>
      <c r="T5671" s="38">
        <v>2505</v>
      </c>
      <c r="U5671" s="14">
        <f>S5671/H5671</f>
        <v>0.54083742422712278</v>
      </c>
      <c r="V5671" s="19"/>
      <c r="W5671" s="19"/>
      <c r="X5671" s="37" t="s">
        <v>3465</v>
      </c>
    </row>
    <row r="5672" spans="1:37" ht="16.5" customHeight="1">
      <c r="A5672" s="38">
        <v>377</v>
      </c>
      <c r="B5672" s="39">
        <v>10741</v>
      </c>
      <c r="C5672" s="38">
        <v>10319383</v>
      </c>
      <c r="D5672" s="40" t="s">
        <v>495</v>
      </c>
      <c r="E5672" s="58">
        <v>1</v>
      </c>
      <c r="F5672" s="38">
        <v>120</v>
      </c>
      <c r="G5672" s="38" t="s">
        <v>279</v>
      </c>
      <c r="H5672" s="42">
        <v>26966.43</v>
      </c>
      <c r="I5672" s="57"/>
      <c r="J5672" s="44">
        <v>43434</v>
      </c>
      <c r="K5672" s="42">
        <v>0</v>
      </c>
      <c r="L5672" s="42">
        <v>12381.94</v>
      </c>
      <c r="M5672" s="44">
        <v>45199</v>
      </c>
      <c r="N5672" s="42">
        <f>H5672-K5672-L5672</f>
        <v>14584.49</v>
      </c>
      <c r="O5672" s="42">
        <v>0</v>
      </c>
      <c r="P5672" s="45">
        <v>0.13</v>
      </c>
      <c r="Q5672" s="42">
        <v>0</v>
      </c>
      <c r="R5672" s="42">
        <v>0</v>
      </c>
      <c r="S5672" s="42">
        <v>14584.49</v>
      </c>
      <c r="T5672" s="38">
        <v>1802</v>
      </c>
      <c r="U5672" s="14">
        <f>S5672/H5672</f>
        <v>0.54083873912861291</v>
      </c>
      <c r="V5672" s="19"/>
      <c r="W5672" s="19"/>
      <c r="X5672" s="37" t="s">
        <v>3462</v>
      </c>
    </row>
    <row r="5673" spans="1:37" ht="16.5" customHeight="1">
      <c r="A5673" s="38">
        <v>107</v>
      </c>
      <c r="B5673" s="39">
        <v>10741</v>
      </c>
      <c r="C5673" s="38">
        <v>10282177</v>
      </c>
      <c r="D5673" s="40" t="s">
        <v>2263</v>
      </c>
      <c r="E5673" s="38">
        <v>1</v>
      </c>
      <c r="F5673" s="38">
        <v>120</v>
      </c>
      <c r="G5673" s="38" t="s">
        <v>21</v>
      </c>
      <c r="H5673" s="42">
        <v>7521.37</v>
      </c>
      <c r="I5673" s="2"/>
      <c r="J5673" s="44">
        <v>43311</v>
      </c>
      <c r="K5673" s="42">
        <v>0</v>
      </c>
      <c r="L5673" s="42">
        <v>3453.44</v>
      </c>
      <c r="M5673" s="44">
        <v>45077</v>
      </c>
      <c r="N5673" s="42">
        <f>H5673-K5673-L5673</f>
        <v>4067.93</v>
      </c>
      <c r="O5673" s="42">
        <v>0</v>
      </c>
      <c r="P5673" s="45">
        <v>0.13</v>
      </c>
      <c r="Q5673" s="42">
        <v>0</v>
      </c>
      <c r="R5673" s="42">
        <v>0</v>
      </c>
      <c r="S5673" s="42">
        <f>N5673-R5673</f>
        <v>4067.93</v>
      </c>
      <c r="T5673" s="38">
        <v>5000</v>
      </c>
      <c r="U5673" s="14">
        <f>S5673/H5673</f>
        <v>0.54084960585637987</v>
      </c>
      <c r="V5673" s="19"/>
      <c r="W5673" s="19"/>
      <c r="X5673" s="37" t="s">
        <v>3462</v>
      </c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</row>
    <row r="5674" spans="1:37" ht="16.5" customHeight="1">
      <c r="A5674" s="38">
        <v>593</v>
      </c>
      <c r="B5674" s="39">
        <v>10800</v>
      </c>
      <c r="C5674" s="38">
        <v>10315641</v>
      </c>
      <c r="D5674" s="40" t="s">
        <v>2744</v>
      </c>
      <c r="E5674" s="38">
        <v>1</v>
      </c>
      <c r="F5674" s="38">
        <v>120</v>
      </c>
      <c r="G5674" s="38" t="s">
        <v>21</v>
      </c>
      <c r="H5674" s="42">
        <v>3880.86</v>
      </c>
      <c r="I5674" s="2"/>
      <c r="J5674" s="44">
        <v>43249</v>
      </c>
      <c r="K5674" s="42">
        <v>0</v>
      </c>
      <c r="L5674" s="42">
        <v>1781.86</v>
      </c>
      <c r="M5674" s="44">
        <v>45016</v>
      </c>
      <c r="N5674" s="42">
        <f>H5674-K5674-L5674</f>
        <v>2099</v>
      </c>
      <c r="O5674" s="42">
        <v>0</v>
      </c>
      <c r="P5674" s="45">
        <v>0.13</v>
      </c>
      <c r="Q5674" s="42">
        <v>0</v>
      </c>
      <c r="R5674" s="42">
        <v>0</v>
      </c>
      <c r="S5674" s="42">
        <f>N5674-R5674</f>
        <v>2099</v>
      </c>
      <c r="T5674" s="38">
        <v>2505</v>
      </c>
      <c r="U5674" s="14">
        <f>S5674/H5674</f>
        <v>0.54085950021387008</v>
      </c>
      <c r="V5674" s="19"/>
      <c r="W5674" s="19"/>
      <c r="X5674" s="37" t="s">
        <v>3465</v>
      </c>
    </row>
    <row r="5675" spans="1:37" ht="16.5" customHeight="1">
      <c r="A5675" s="38">
        <v>594</v>
      </c>
      <c r="B5675" s="39">
        <v>10800</v>
      </c>
      <c r="C5675" s="38">
        <v>10315642</v>
      </c>
      <c r="D5675" s="40" t="s">
        <v>2744</v>
      </c>
      <c r="E5675" s="38">
        <v>1</v>
      </c>
      <c r="F5675" s="38">
        <v>120</v>
      </c>
      <c r="G5675" s="38" t="s">
        <v>21</v>
      </c>
      <c r="H5675" s="42">
        <v>3880.86</v>
      </c>
      <c r="I5675" s="2"/>
      <c r="J5675" s="44">
        <v>43249</v>
      </c>
      <c r="K5675" s="42">
        <v>0</v>
      </c>
      <c r="L5675" s="42">
        <v>1781.86</v>
      </c>
      <c r="M5675" s="44">
        <v>45016</v>
      </c>
      <c r="N5675" s="42">
        <f>H5675-K5675-L5675</f>
        <v>2099</v>
      </c>
      <c r="O5675" s="42">
        <v>0</v>
      </c>
      <c r="P5675" s="45">
        <v>0.13</v>
      </c>
      <c r="Q5675" s="42">
        <v>0</v>
      </c>
      <c r="R5675" s="42">
        <v>0</v>
      </c>
      <c r="S5675" s="42">
        <f>N5675-R5675</f>
        <v>2099</v>
      </c>
      <c r="T5675" s="38">
        <v>2505</v>
      </c>
      <c r="U5675" s="14">
        <f>S5675/H5675</f>
        <v>0.54085950021387008</v>
      </c>
      <c r="V5675" s="19"/>
      <c r="W5675" s="19"/>
      <c r="X5675" s="37" t="s">
        <v>3465</v>
      </c>
    </row>
    <row r="5676" spans="1:37" ht="16.5" customHeight="1">
      <c r="A5676" s="38">
        <v>596</v>
      </c>
      <c r="B5676" s="39">
        <v>10800</v>
      </c>
      <c r="C5676" s="38">
        <v>10315644</v>
      </c>
      <c r="D5676" s="40" t="s">
        <v>2744</v>
      </c>
      <c r="E5676" s="38">
        <v>1</v>
      </c>
      <c r="F5676" s="38">
        <v>120</v>
      </c>
      <c r="G5676" s="38" t="s">
        <v>21</v>
      </c>
      <c r="H5676" s="42">
        <v>3880.86</v>
      </c>
      <c r="I5676" s="2"/>
      <c r="J5676" s="44">
        <v>43249</v>
      </c>
      <c r="K5676" s="42">
        <v>0</v>
      </c>
      <c r="L5676" s="42">
        <v>1781.86</v>
      </c>
      <c r="M5676" s="44">
        <v>45016</v>
      </c>
      <c r="N5676" s="42">
        <f>H5676-K5676-L5676</f>
        <v>2099</v>
      </c>
      <c r="O5676" s="42">
        <v>0</v>
      </c>
      <c r="P5676" s="45">
        <v>0.13</v>
      </c>
      <c r="Q5676" s="42">
        <v>0</v>
      </c>
      <c r="R5676" s="42">
        <v>0</v>
      </c>
      <c r="S5676" s="42">
        <f>N5676-R5676</f>
        <v>2099</v>
      </c>
      <c r="T5676" s="38">
        <v>2505</v>
      </c>
      <c r="U5676" s="14">
        <f>S5676/H5676</f>
        <v>0.54085950021387008</v>
      </c>
      <c r="V5676" s="19"/>
      <c r="W5676" s="19"/>
      <c r="X5676" s="37" t="s">
        <v>3465</v>
      </c>
    </row>
    <row r="5677" spans="1:37" ht="16.5" customHeight="1">
      <c r="A5677" s="38">
        <v>597</v>
      </c>
      <c r="B5677" s="39">
        <v>10800</v>
      </c>
      <c r="C5677" s="38">
        <v>10315645</v>
      </c>
      <c r="D5677" s="40" t="s">
        <v>2744</v>
      </c>
      <c r="E5677" s="38">
        <v>1</v>
      </c>
      <c r="F5677" s="38">
        <v>120</v>
      </c>
      <c r="G5677" s="38" t="s">
        <v>21</v>
      </c>
      <c r="H5677" s="42">
        <v>3880.86</v>
      </c>
      <c r="I5677" s="2"/>
      <c r="J5677" s="44">
        <v>43249</v>
      </c>
      <c r="K5677" s="42">
        <v>0</v>
      </c>
      <c r="L5677" s="42">
        <v>1781.86</v>
      </c>
      <c r="M5677" s="44">
        <v>45016</v>
      </c>
      <c r="N5677" s="42">
        <f>H5677-K5677-L5677</f>
        <v>2099</v>
      </c>
      <c r="O5677" s="42">
        <v>0</v>
      </c>
      <c r="P5677" s="45">
        <v>0.13</v>
      </c>
      <c r="Q5677" s="42">
        <v>0</v>
      </c>
      <c r="R5677" s="42">
        <v>0</v>
      </c>
      <c r="S5677" s="42">
        <f>N5677-R5677</f>
        <v>2099</v>
      </c>
      <c r="T5677" s="38">
        <v>2505</v>
      </c>
      <c r="U5677" s="14">
        <f>S5677/H5677</f>
        <v>0.54085950021387008</v>
      </c>
      <c r="V5677" s="19"/>
      <c r="W5677" s="19"/>
      <c r="X5677" s="37" t="s">
        <v>3465</v>
      </c>
    </row>
    <row r="5678" spans="1:37" ht="16.5" customHeight="1">
      <c r="A5678" s="38">
        <v>598</v>
      </c>
      <c r="B5678" s="39">
        <v>10800</v>
      </c>
      <c r="C5678" s="38">
        <v>10315646</v>
      </c>
      <c r="D5678" s="40" t="s">
        <v>2744</v>
      </c>
      <c r="E5678" s="38">
        <v>1</v>
      </c>
      <c r="F5678" s="38">
        <v>120</v>
      </c>
      <c r="G5678" s="38" t="s">
        <v>21</v>
      </c>
      <c r="H5678" s="42">
        <v>3880.86</v>
      </c>
      <c r="I5678" s="2"/>
      <c r="J5678" s="44">
        <v>43249</v>
      </c>
      <c r="K5678" s="42">
        <v>0</v>
      </c>
      <c r="L5678" s="42">
        <v>1781.86</v>
      </c>
      <c r="M5678" s="44">
        <v>45016</v>
      </c>
      <c r="N5678" s="42">
        <f>H5678-K5678-L5678</f>
        <v>2099</v>
      </c>
      <c r="O5678" s="42">
        <v>0</v>
      </c>
      <c r="P5678" s="45">
        <v>0.13</v>
      </c>
      <c r="Q5678" s="42">
        <v>0</v>
      </c>
      <c r="R5678" s="42">
        <v>0</v>
      </c>
      <c r="S5678" s="42">
        <f>N5678-R5678</f>
        <v>2099</v>
      </c>
      <c r="T5678" s="38">
        <v>2505</v>
      </c>
      <c r="U5678" s="14">
        <f>S5678/H5678</f>
        <v>0.54085950021387008</v>
      </c>
      <c r="V5678" s="19"/>
      <c r="W5678" s="19"/>
      <c r="X5678" s="37" t="s">
        <v>3465</v>
      </c>
    </row>
    <row r="5679" spans="1:37" ht="16.5" customHeight="1">
      <c r="A5679" s="38">
        <v>601</v>
      </c>
      <c r="B5679" s="39">
        <v>10800</v>
      </c>
      <c r="C5679" s="38">
        <v>10315649</v>
      </c>
      <c r="D5679" s="40" t="s">
        <v>2744</v>
      </c>
      <c r="E5679" s="38">
        <v>1</v>
      </c>
      <c r="F5679" s="38">
        <v>120</v>
      </c>
      <c r="G5679" s="38" t="s">
        <v>21</v>
      </c>
      <c r="H5679" s="42">
        <v>3880.86</v>
      </c>
      <c r="I5679" s="2"/>
      <c r="J5679" s="44">
        <v>43249</v>
      </c>
      <c r="K5679" s="42">
        <v>0</v>
      </c>
      <c r="L5679" s="42">
        <v>1781.86</v>
      </c>
      <c r="M5679" s="44">
        <v>45016</v>
      </c>
      <c r="N5679" s="42">
        <f>H5679-K5679-L5679</f>
        <v>2099</v>
      </c>
      <c r="O5679" s="42">
        <v>0</v>
      </c>
      <c r="P5679" s="45">
        <v>0.13</v>
      </c>
      <c r="Q5679" s="42">
        <v>0</v>
      </c>
      <c r="R5679" s="42">
        <v>0</v>
      </c>
      <c r="S5679" s="42">
        <f>N5679-R5679</f>
        <v>2099</v>
      </c>
      <c r="T5679" s="38">
        <v>2505</v>
      </c>
      <c r="U5679" s="14">
        <f>S5679/H5679</f>
        <v>0.54085950021387008</v>
      </c>
      <c r="V5679" s="19"/>
      <c r="W5679" s="19"/>
      <c r="X5679" s="37" t="s">
        <v>3465</v>
      </c>
    </row>
    <row r="5680" spans="1:37" ht="16.5" customHeight="1">
      <c r="A5680" s="38">
        <v>602</v>
      </c>
      <c r="B5680" s="39">
        <v>10800</v>
      </c>
      <c r="C5680" s="38">
        <v>10315650</v>
      </c>
      <c r="D5680" s="40" t="s">
        <v>2744</v>
      </c>
      <c r="E5680" s="38">
        <v>1</v>
      </c>
      <c r="F5680" s="38">
        <v>120</v>
      </c>
      <c r="G5680" s="38" t="s">
        <v>21</v>
      </c>
      <c r="H5680" s="42">
        <v>3880.86</v>
      </c>
      <c r="I5680" s="2"/>
      <c r="J5680" s="44">
        <v>43249</v>
      </c>
      <c r="K5680" s="42">
        <v>0</v>
      </c>
      <c r="L5680" s="42">
        <v>1781.86</v>
      </c>
      <c r="M5680" s="44">
        <v>45016</v>
      </c>
      <c r="N5680" s="42">
        <f>H5680-K5680-L5680</f>
        <v>2099</v>
      </c>
      <c r="O5680" s="42">
        <v>0</v>
      </c>
      <c r="P5680" s="45">
        <v>0.13</v>
      </c>
      <c r="Q5680" s="42">
        <v>0</v>
      </c>
      <c r="R5680" s="42">
        <v>0</v>
      </c>
      <c r="S5680" s="42">
        <f>N5680-R5680</f>
        <v>2099</v>
      </c>
      <c r="T5680" s="38">
        <v>2505</v>
      </c>
      <c r="U5680" s="14">
        <f>S5680/H5680</f>
        <v>0.54085950021387008</v>
      </c>
      <c r="V5680" s="19"/>
      <c r="W5680" s="19"/>
      <c r="X5680" s="37" t="s">
        <v>3465</v>
      </c>
    </row>
    <row r="5681" spans="1:24" ht="16.5" customHeight="1">
      <c r="A5681" s="38">
        <v>603</v>
      </c>
      <c r="B5681" s="39">
        <v>10800</v>
      </c>
      <c r="C5681" s="38">
        <v>10315651</v>
      </c>
      <c r="D5681" s="40" t="s">
        <v>2744</v>
      </c>
      <c r="E5681" s="38">
        <v>1</v>
      </c>
      <c r="F5681" s="38">
        <v>120</v>
      </c>
      <c r="G5681" s="38" t="s">
        <v>21</v>
      </c>
      <c r="H5681" s="42">
        <v>3880.86</v>
      </c>
      <c r="I5681" s="2"/>
      <c r="J5681" s="44">
        <v>43249</v>
      </c>
      <c r="K5681" s="42">
        <v>0</v>
      </c>
      <c r="L5681" s="42">
        <v>1781.86</v>
      </c>
      <c r="M5681" s="44">
        <v>45016</v>
      </c>
      <c r="N5681" s="42">
        <f>H5681-K5681-L5681</f>
        <v>2099</v>
      </c>
      <c r="O5681" s="42">
        <v>0</v>
      </c>
      <c r="P5681" s="45">
        <v>0.13</v>
      </c>
      <c r="Q5681" s="42">
        <v>0</v>
      </c>
      <c r="R5681" s="42">
        <v>0</v>
      </c>
      <c r="S5681" s="42">
        <f>N5681-R5681</f>
        <v>2099</v>
      </c>
      <c r="T5681" s="38">
        <v>2505</v>
      </c>
      <c r="U5681" s="14">
        <f>S5681/H5681</f>
        <v>0.54085950021387008</v>
      </c>
      <c r="V5681" s="19"/>
      <c r="W5681" s="19"/>
      <c r="X5681" s="37" t="s">
        <v>3465</v>
      </c>
    </row>
    <row r="5682" spans="1:24" ht="16.5" customHeight="1">
      <c r="A5682" s="38">
        <v>604</v>
      </c>
      <c r="B5682" s="39">
        <v>10800</v>
      </c>
      <c r="C5682" s="38">
        <v>10315652</v>
      </c>
      <c r="D5682" s="40" t="s">
        <v>2744</v>
      </c>
      <c r="E5682" s="38">
        <v>1</v>
      </c>
      <c r="F5682" s="38">
        <v>120</v>
      </c>
      <c r="G5682" s="38" t="s">
        <v>21</v>
      </c>
      <c r="H5682" s="42">
        <v>3880.86</v>
      </c>
      <c r="I5682" s="2"/>
      <c r="J5682" s="44">
        <v>43249</v>
      </c>
      <c r="K5682" s="42">
        <v>0</v>
      </c>
      <c r="L5682" s="42">
        <v>1781.86</v>
      </c>
      <c r="M5682" s="44">
        <v>45016</v>
      </c>
      <c r="N5682" s="42">
        <f>H5682-K5682-L5682</f>
        <v>2099</v>
      </c>
      <c r="O5682" s="42">
        <v>0</v>
      </c>
      <c r="P5682" s="45">
        <v>0.13</v>
      </c>
      <c r="Q5682" s="42">
        <v>0</v>
      </c>
      <c r="R5682" s="42">
        <v>0</v>
      </c>
      <c r="S5682" s="42">
        <f>N5682-R5682</f>
        <v>2099</v>
      </c>
      <c r="T5682" s="38">
        <v>2505</v>
      </c>
      <c r="U5682" s="14">
        <f>S5682/H5682</f>
        <v>0.54085950021387008</v>
      </c>
      <c r="V5682" s="19"/>
      <c r="W5682" s="19"/>
      <c r="X5682" s="37" t="s">
        <v>3465</v>
      </c>
    </row>
    <row r="5683" spans="1:24" ht="16.5" customHeight="1">
      <c r="A5683" s="38">
        <v>605</v>
      </c>
      <c r="B5683" s="39">
        <v>10800</v>
      </c>
      <c r="C5683" s="38">
        <v>10315653</v>
      </c>
      <c r="D5683" s="40" t="s">
        <v>2744</v>
      </c>
      <c r="E5683" s="38">
        <v>1</v>
      </c>
      <c r="F5683" s="38">
        <v>120</v>
      </c>
      <c r="G5683" s="38" t="s">
        <v>21</v>
      </c>
      <c r="H5683" s="42">
        <v>3880.86</v>
      </c>
      <c r="I5683" s="2"/>
      <c r="J5683" s="44">
        <v>43249</v>
      </c>
      <c r="K5683" s="42">
        <v>0</v>
      </c>
      <c r="L5683" s="42">
        <v>1781.86</v>
      </c>
      <c r="M5683" s="44">
        <v>45016</v>
      </c>
      <c r="N5683" s="42">
        <f>H5683-K5683-L5683</f>
        <v>2099</v>
      </c>
      <c r="O5683" s="42">
        <v>0</v>
      </c>
      <c r="P5683" s="45">
        <v>0.13</v>
      </c>
      <c r="Q5683" s="42">
        <v>0</v>
      </c>
      <c r="R5683" s="42">
        <v>0</v>
      </c>
      <c r="S5683" s="42">
        <f>N5683-R5683</f>
        <v>2099</v>
      </c>
      <c r="T5683" s="38">
        <v>2505</v>
      </c>
      <c r="U5683" s="14">
        <f>S5683/H5683</f>
        <v>0.54085950021387008</v>
      </c>
      <c r="V5683" s="19"/>
      <c r="W5683" s="19"/>
      <c r="X5683" s="37" t="s">
        <v>3465</v>
      </c>
    </row>
    <row r="5684" spans="1:24" ht="16.5" customHeight="1">
      <c r="A5684" s="38">
        <v>352</v>
      </c>
      <c r="B5684" s="39">
        <v>10736</v>
      </c>
      <c r="C5684" s="38">
        <v>10284613</v>
      </c>
      <c r="D5684" s="40" t="s">
        <v>1312</v>
      </c>
      <c r="E5684" s="38">
        <v>1</v>
      </c>
      <c r="F5684" s="38">
        <v>120</v>
      </c>
      <c r="G5684" s="38" t="s">
        <v>21</v>
      </c>
      <c r="H5684" s="42">
        <v>5641.03</v>
      </c>
      <c r="I5684" s="55"/>
      <c r="J5684" s="44">
        <v>43462</v>
      </c>
      <c r="K5684" s="42">
        <v>0</v>
      </c>
      <c r="L5684" s="42">
        <v>2456.23</v>
      </c>
      <c r="M5684" s="44">
        <v>45138</v>
      </c>
      <c r="N5684" s="42">
        <f>H5684-K5684-L5684</f>
        <v>3184.7999999999997</v>
      </c>
      <c r="O5684" s="42">
        <v>150</v>
      </c>
      <c r="P5684" s="45">
        <v>0.13</v>
      </c>
      <c r="Q5684" s="42">
        <v>17.260000000000002</v>
      </c>
      <c r="R5684" s="42">
        <v>132.74</v>
      </c>
      <c r="S5684" s="42">
        <v>3052.06</v>
      </c>
      <c r="T5684" s="38">
        <v>2105</v>
      </c>
      <c r="U5684" s="14">
        <f>S5684/H5684</f>
        <v>0.54104658191855037</v>
      </c>
      <c r="V5684" s="19"/>
      <c r="W5684" s="19"/>
      <c r="X5684" s="37" t="s">
        <v>3461</v>
      </c>
    </row>
    <row r="5685" spans="1:24" ht="16.5" customHeight="1">
      <c r="A5685" s="38">
        <v>36</v>
      </c>
      <c r="B5685" s="39">
        <v>10749</v>
      </c>
      <c r="C5685" s="38">
        <v>10321328</v>
      </c>
      <c r="D5685" s="40" t="s">
        <v>2405</v>
      </c>
      <c r="E5685" s="38">
        <v>1</v>
      </c>
      <c r="F5685" s="38">
        <v>72</v>
      </c>
      <c r="G5685" s="38" t="s">
        <v>302</v>
      </c>
      <c r="H5685" s="42">
        <v>11214.72</v>
      </c>
      <c r="I5685" s="2"/>
      <c r="J5685" s="44">
        <v>44043</v>
      </c>
      <c r="K5685" s="42">
        <v>155.76</v>
      </c>
      <c r="L5685" s="42">
        <v>4984.32</v>
      </c>
      <c r="M5685" s="44">
        <v>45046</v>
      </c>
      <c r="N5685" s="42">
        <f>H5685-K5685-L5685</f>
        <v>6074.6399999999994</v>
      </c>
      <c r="O5685" s="42">
        <v>0</v>
      </c>
      <c r="P5685" s="45">
        <v>0.13</v>
      </c>
      <c r="Q5685" s="42">
        <v>0</v>
      </c>
      <c r="R5685" s="42">
        <v>0</v>
      </c>
      <c r="S5685" s="42">
        <v>6074.64</v>
      </c>
      <c r="T5685" s="38">
        <v>5000</v>
      </c>
      <c r="U5685" s="14">
        <f>S5685/H5685</f>
        <v>0.54166666666666674</v>
      </c>
      <c r="V5685" s="19"/>
      <c r="W5685" s="19"/>
      <c r="X5685" s="37" t="s">
        <v>3473</v>
      </c>
    </row>
    <row r="5686" spans="1:24" ht="16.5" customHeight="1">
      <c r="A5686" s="38">
        <v>302</v>
      </c>
      <c r="B5686" s="39">
        <v>10736</v>
      </c>
      <c r="C5686" s="38">
        <v>10283021</v>
      </c>
      <c r="D5686" s="40" t="s">
        <v>1268</v>
      </c>
      <c r="E5686" s="38">
        <v>1</v>
      </c>
      <c r="F5686" s="38">
        <v>120</v>
      </c>
      <c r="G5686" s="38" t="s">
        <v>21</v>
      </c>
      <c r="H5686" s="42">
        <v>39882.06</v>
      </c>
      <c r="I5686" s="55"/>
      <c r="J5686" s="44">
        <v>43890</v>
      </c>
      <c r="K5686" s="42">
        <v>0</v>
      </c>
      <c r="L5686" s="42">
        <v>12944.96</v>
      </c>
      <c r="M5686" s="44">
        <v>45138</v>
      </c>
      <c r="N5686" s="42">
        <f>H5686-K5686-L5686</f>
        <v>26937.1</v>
      </c>
      <c r="O5686" s="42">
        <v>6000</v>
      </c>
      <c r="P5686" s="45">
        <v>0.13</v>
      </c>
      <c r="Q5686" s="42">
        <v>690.27</v>
      </c>
      <c r="R5686" s="42">
        <v>5309.73</v>
      </c>
      <c r="S5686" s="42">
        <v>21627.37</v>
      </c>
      <c r="T5686" s="38">
        <v>1602</v>
      </c>
      <c r="U5686" s="14">
        <f>S5686/H5686</f>
        <v>0.5422831719324428</v>
      </c>
      <c r="V5686" s="19"/>
      <c r="W5686" s="19"/>
      <c r="X5686" s="37" t="s">
        <v>3461</v>
      </c>
    </row>
    <row r="5687" spans="1:24" ht="16.5" customHeight="1">
      <c r="A5687" s="38">
        <v>43</v>
      </c>
      <c r="B5687" s="39">
        <v>10867</v>
      </c>
      <c r="C5687" s="38">
        <v>10331637</v>
      </c>
      <c r="D5687" s="40" t="s">
        <v>714</v>
      </c>
      <c r="E5687" s="38">
        <v>2</v>
      </c>
      <c r="F5687" s="38">
        <v>59</v>
      </c>
      <c r="G5687" s="38" t="s">
        <v>83</v>
      </c>
      <c r="H5687" s="42">
        <v>5911.12</v>
      </c>
      <c r="I5687" s="57"/>
      <c r="J5687" s="44">
        <v>44377</v>
      </c>
      <c r="K5687" s="42">
        <v>0</v>
      </c>
      <c r="L5687" s="42">
        <v>2705.1</v>
      </c>
      <c r="M5687" s="44">
        <v>45199</v>
      </c>
      <c r="N5687" s="42">
        <v>3206.02</v>
      </c>
      <c r="O5687" s="42">
        <v>0</v>
      </c>
      <c r="P5687" s="45">
        <v>0.13</v>
      </c>
      <c r="Q5687" s="42">
        <v>0</v>
      </c>
      <c r="R5687" s="42">
        <v>0</v>
      </c>
      <c r="S5687" s="42">
        <v>3206.02</v>
      </c>
      <c r="T5687" s="38">
        <v>5000</v>
      </c>
      <c r="U5687" s="14">
        <f>S5687/H5687</f>
        <v>0.54237098891580615</v>
      </c>
      <c r="V5687" s="19"/>
      <c r="W5687" s="19"/>
      <c r="X5687" s="37" t="s">
        <v>3475</v>
      </c>
    </row>
    <row r="5688" spans="1:24" ht="16.5" customHeight="1">
      <c r="A5688" s="38">
        <v>339</v>
      </c>
      <c r="B5688" s="39">
        <v>10736</v>
      </c>
      <c r="C5688" s="38">
        <v>10284604</v>
      </c>
      <c r="D5688" s="40" t="s">
        <v>1300</v>
      </c>
      <c r="E5688" s="38">
        <v>1</v>
      </c>
      <c r="F5688" s="38">
        <v>120</v>
      </c>
      <c r="G5688" s="38" t="s">
        <v>21</v>
      </c>
      <c r="H5688" s="42">
        <v>8205.1299999999992</v>
      </c>
      <c r="I5688" s="55"/>
      <c r="J5688" s="44">
        <v>43462</v>
      </c>
      <c r="K5688" s="42">
        <v>0</v>
      </c>
      <c r="L5688" s="42">
        <v>3572.71</v>
      </c>
      <c r="M5688" s="44">
        <v>45138</v>
      </c>
      <c r="N5688" s="42">
        <f>H5688-K5688-L5688</f>
        <v>4632.4199999999992</v>
      </c>
      <c r="O5688" s="42">
        <v>200</v>
      </c>
      <c r="P5688" s="45">
        <v>0.13</v>
      </c>
      <c r="Q5688" s="42">
        <v>23.01</v>
      </c>
      <c r="R5688" s="42">
        <v>176.99</v>
      </c>
      <c r="S5688" s="42">
        <v>4455.43</v>
      </c>
      <c r="T5688" s="38">
        <v>2103</v>
      </c>
      <c r="U5688" s="14">
        <f>S5688/H5688</f>
        <v>0.54300541246756606</v>
      </c>
      <c r="V5688" s="19"/>
      <c r="W5688" s="19"/>
      <c r="X5688" s="37" t="s">
        <v>3461</v>
      </c>
    </row>
    <row r="5689" spans="1:24" ht="16.5" customHeight="1">
      <c r="A5689" s="38">
        <v>9</v>
      </c>
      <c r="B5689" s="39">
        <v>10721</v>
      </c>
      <c r="C5689" s="38">
        <v>10277376</v>
      </c>
      <c r="D5689" s="40" t="s">
        <v>1217</v>
      </c>
      <c r="E5689" s="38">
        <v>8</v>
      </c>
      <c r="F5689" s="38">
        <v>120</v>
      </c>
      <c r="G5689" s="38" t="s">
        <v>21</v>
      </c>
      <c r="H5689" s="42">
        <v>52293.65</v>
      </c>
      <c r="I5689" s="55"/>
      <c r="J5689" s="44">
        <v>43434</v>
      </c>
      <c r="K5689" s="42">
        <v>0</v>
      </c>
      <c r="L5689" s="42">
        <v>23183.52</v>
      </c>
      <c r="M5689" s="44">
        <v>45138</v>
      </c>
      <c r="N5689" s="42">
        <f>H5689-K5689-L5689</f>
        <v>29110.13</v>
      </c>
      <c r="O5689" s="42">
        <v>800</v>
      </c>
      <c r="P5689" s="45">
        <v>0.13</v>
      </c>
      <c r="Q5689" s="42">
        <v>92.04</v>
      </c>
      <c r="R5689" s="42">
        <v>707.96</v>
      </c>
      <c r="S5689" s="42">
        <v>28402.17</v>
      </c>
      <c r="T5689" s="38">
        <v>2506</v>
      </c>
      <c r="U5689" s="14">
        <f>S5689/H5689</f>
        <v>0.54312846779675916</v>
      </c>
      <c r="V5689" s="19"/>
      <c r="W5689" s="19"/>
      <c r="X5689" s="37" t="s">
        <v>3469</v>
      </c>
    </row>
    <row r="5690" spans="1:24" ht="16.5" customHeight="1">
      <c r="A5690" s="38">
        <v>21</v>
      </c>
      <c r="B5690" s="39">
        <v>10753</v>
      </c>
      <c r="C5690" s="38">
        <v>10324527</v>
      </c>
      <c r="D5690" s="40" t="s">
        <v>2080</v>
      </c>
      <c r="E5690" s="38">
        <v>3</v>
      </c>
      <c r="F5690" s="38">
        <v>60</v>
      </c>
      <c r="G5690" s="38" t="s">
        <v>266</v>
      </c>
      <c r="H5690" s="42">
        <v>4592.92</v>
      </c>
      <c r="I5690" s="2"/>
      <c r="J5690" s="44">
        <v>44227</v>
      </c>
      <c r="K5690" s="42">
        <v>76.55</v>
      </c>
      <c r="L5690" s="42">
        <v>1913.73</v>
      </c>
      <c r="M5690" s="44">
        <v>45016</v>
      </c>
      <c r="N5690" s="42">
        <f>H5690-K5690-L5690</f>
        <v>2602.64</v>
      </c>
      <c r="O5690" s="42">
        <v>100</v>
      </c>
      <c r="P5690" s="45">
        <v>0.13</v>
      </c>
      <c r="Q5690" s="42">
        <v>11.5</v>
      </c>
      <c r="R5690" s="42">
        <v>88.5</v>
      </c>
      <c r="S5690" s="42">
        <v>2514.14</v>
      </c>
      <c r="T5690" s="38">
        <v>5000</v>
      </c>
      <c r="U5690" s="14">
        <f>S5690/H5690</f>
        <v>0.54739468573369443</v>
      </c>
      <c r="V5690" s="19"/>
      <c r="W5690" s="19"/>
      <c r="X5690" s="37" t="s">
        <v>3479</v>
      </c>
    </row>
    <row r="5691" spans="1:24" ht="16.5" customHeight="1">
      <c r="A5691" s="38">
        <v>350</v>
      </c>
      <c r="B5691" s="39">
        <v>10736</v>
      </c>
      <c r="C5691" s="38">
        <v>10284607</v>
      </c>
      <c r="D5691" s="40" t="s">
        <v>1310</v>
      </c>
      <c r="E5691" s="38">
        <v>1</v>
      </c>
      <c r="F5691" s="38">
        <v>120</v>
      </c>
      <c r="G5691" s="38" t="s">
        <v>21</v>
      </c>
      <c r="H5691" s="42">
        <v>8034.19</v>
      </c>
      <c r="I5691" s="55"/>
      <c r="J5691" s="44">
        <v>43462</v>
      </c>
      <c r="K5691" s="42">
        <v>0</v>
      </c>
      <c r="L5691" s="42">
        <v>3498.08</v>
      </c>
      <c r="M5691" s="44">
        <v>45138</v>
      </c>
      <c r="N5691" s="42">
        <f>H5691-K5691-L5691</f>
        <v>4536.1099999999997</v>
      </c>
      <c r="O5691" s="42">
        <v>150</v>
      </c>
      <c r="P5691" s="45">
        <v>0.13</v>
      </c>
      <c r="Q5691" s="42">
        <v>17.260000000000002</v>
      </c>
      <c r="R5691" s="42">
        <v>132.74</v>
      </c>
      <c r="S5691" s="42">
        <v>4403.37</v>
      </c>
      <c r="T5691" s="38">
        <v>2105</v>
      </c>
      <c r="U5691" s="14">
        <f>S5691/H5691</f>
        <v>0.54807889781048247</v>
      </c>
      <c r="V5691" s="19"/>
      <c r="W5691" s="19"/>
      <c r="X5691" s="37" t="s">
        <v>3461</v>
      </c>
    </row>
    <row r="5692" spans="1:24" ht="16.5" customHeight="1">
      <c r="A5692" s="38">
        <v>691</v>
      </c>
      <c r="B5692" s="39">
        <v>10738</v>
      </c>
      <c r="C5692" s="38">
        <v>10286540</v>
      </c>
      <c r="D5692" s="40" t="s">
        <v>480</v>
      </c>
      <c r="E5692" s="58">
        <v>1</v>
      </c>
      <c r="F5692" s="38">
        <v>120</v>
      </c>
      <c r="G5692" s="38" t="s">
        <v>21</v>
      </c>
      <c r="H5692" s="42">
        <v>8974.36</v>
      </c>
      <c r="I5692" s="57"/>
      <c r="J5692" s="44">
        <v>43462</v>
      </c>
      <c r="K5692" s="42">
        <v>0</v>
      </c>
      <c r="L5692" s="42">
        <v>4049.76</v>
      </c>
      <c r="M5692" s="44">
        <v>45199</v>
      </c>
      <c r="N5692" s="42">
        <f>H5692-K5692-L5692</f>
        <v>4924.6000000000004</v>
      </c>
      <c r="O5692" s="42">
        <v>0</v>
      </c>
      <c r="P5692" s="45">
        <v>0.13</v>
      </c>
      <c r="Q5692" s="42">
        <v>0</v>
      </c>
      <c r="R5692" s="42">
        <v>0</v>
      </c>
      <c r="S5692" s="42">
        <f>N5692-R5692</f>
        <v>4924.6000000000004</v>
      </c>
      <c r="T5692" s="38">
        <v>2106</v>
      </c>
      <c r="U5692" s="14">
        <f>S5692/H5692</f>
        <v>0.54874108014387657</v>
      </c>
      <c r="V5692" s="19"/>
      <c r="W5692" s="19"/>
      <c r="X5692" s="37" t="s">
        <v>3461</v>
      </c>
    </row>
    <row r="5693" spans="1:24" ht="16.5" customHeight="1">
      <c r="A5693" s="38">
        <v>756</v>
      </c>
      <c r="B5693" s="39">
        <v>10800</v>
      </c>
      <c r="C5693" s="38">
        <v>10316054</v>
      </c>
      <c r="D5693" s="40" t="s">
        <v>2742</v>
      </c>
      <c r="E5693" s="38">
        <v>1</v>
      </c>
      <c r="F5693" s="38">
        <v>120</v>
      </c>
      <c r="G5693" s="38" t="s">
        <v>21</v>
      </c>
      <c r="H5693" s="42">
        <v>18931.62</v>
      </c>
      <c r="I5693" s="2"/>
      <c r="J5693" s="44">
        <v>43279</v>
      </c>
      <c r="K5693" s="42">
        <v>0</v>
      </c>
      <c r="L5693" s="42">
        <v>8543</v>
      </c>
      <c r="M5693" s="44">
        <v>45016</v>
      </c>
      <c r="N5693" s="42">
        <f>H5693-K5693-L5693</f>
        <v>10388.619999999999</v>
      </c>
      <c r="O5693" s="42">
        <v>0</v>
      </c>
      <c r="P5693" s="45">
        <v>0.13</v>
      </c>
      <c r="Q5693" s="42">
        <v>0</v>
      </c>
      <c r="R5693" s="42">
        <v>0</v>
      </c>
      <c r="S5693" s="42">
        <f>N5693-R5693</f>
        <v>10388.619999999999</v>
      </c>
      <c r="T5693" s="38">
        <v>2505</v>
      </c>
      <c r="U5693" s="14">
        <f>S5693/H5693</f>
        <v>0.54874437581147306</v>
      </c>
      <c r="V5693" s="19"/>
      <c r="W5693" s="19"/>
      <c r="X5693" s="37" t="s">
        <v>3465</v>
      </c>
    </row>
    <row r="5694" spans="1:24" ht="16.5" customHeight="1">
      <c r="A5694" s="38">
        <v>101</v>
      </c>
      <c r="B5694" s="39">
        <v>10800</v>
      </c>
      <c r="C5694" s="38">
        <v>10315713</v>
      </c>
      <c r="D5694" s="40" t="s">
        <v>2663</v>
      </c>
      <c r="E5694" s="38">
        <v>1</v>
      </c>
      <c r="F5694" s="38">
        <v>120</v>
      </c>
      <c r="G5694" s="38" t="s">
        <v>21</v>
      </c>
      <c r="H5694" s="42">
        <v>154074.45000000001</v>
      </c>
      <c r="I5694" s="2"/>
      <c r="J5694" s="44">
        <v>43279</v>
      </c>
      <c r="K5694" s="42">
        <v>0</v>
      </c>
      <c r="L5694" s="42">
        <v>69526.27</v>
      </c>
      <c r="M5694" s="44">
        <v>45016</v>
      </c>
      <c r="N5694" s="42">
        <f>H5694-K5694-L5694</f>
        <v>84548.180000000008</v>
      </c>
      <c r="O5694" s="42">
        <v>0</v>
      </c>
      <c r="P5694" s="45">
        <v>0.13</v>
      </c>
      <c r="Q5694" s="42">
        <v>0</v>
      </c>
      <c r="R5694" s="42">
        <v>0</v>
      </c>
      <c r="S5694" s="42">
        <f>N5694-R5694</f>
        <v>84548.180000000008</v>
      </c>
      <c r="T5694" s="38">
        <v>2505</v>
      </c>
      <c r="U5694" s="14">
        <f>S5694/H5694</f>
        <v>0.54874886783629606</v>
      </c>
      <c r="V5694" s="19"/>
      <c r="W5694" s="19"/>
      <c r="X5694" s="37" t="s">
        <v>3465</v>
      </c>
    </row>
    <row r="5695" spans="1:24" ht="16.5" customHeight="1">
      <c r="A5695" s="38">
        <v>105</v>
      </c>
      <c r="B5695" s="39">
        <v>10800</v>
      </c>
      <c r="C5695" s="38">
        <v>10315719</v>
      </c>
      <c r="D5695" s="40" t="s">
        <v>2667</v>
      </c>
      <c r="E5695" s="38">
        <v>1</v>
      </c>
      <c r="F5695" s="38">
        <v>120</v>
      </c>
      <c r="G5695" s="38" t="s">
        <v>21</v>
      </c>
      <c r="H5695" s="42">
        <v>166453.37</v>
      </c>
      <c r="I5695" s="2"/>
      <c r="J5695" s="44">
        <v>43279</v>
      </c>
      <c r="K5695" s="42">
        <v>0</v>
      </c>
      <c r="L5695" s="42">
        <v>75112.22</v>
      </c>
      <c r="M5695" s="44">
        <v>45016</v>
      </c>
      <c r="N5695" s="42">
        <f>H5695-K5695-L5695</f>
        <v>91341.15</v>
      </c>
      <c r="O5695" s="42">
        <v>0</v>
      </c>
      <c r="P5695" s="45">
        <v>0.13</v>
      </c>
      <c r="Q5695" s="42">
        <v>0</v>
      </c>
      <c r="R5695" s="42">
        <v>0</v>
      </c>
      <c r="S5695" s="42">
        <f>N5695-R5695</f>
        <v>91341.15</v>
      </c>
      <c r="T5695" s="38">
        <v>2505</v>
      </c>
      <c r="U5695" s="14">
        <f>S5695/H5695</f>
        <v>0.5487491782233066</v>
      </c>
      <c r="V5695" s="19"/>
      <c r="W5695" s="19"/>
      <c r="X5695" s="37" t="s">
        <v>3465</v>
      </c>
    </row>
    <row r="5696" spans="1:24" ht="16.5" customHeight="1">
      <c r="A5696" s="38">
        <v>103</v>
      </c>
      <c r="B5696" s="39">
        <v>10800</v>
      </c>
      <c r="C5696" s="38">
        <v>10315715</v>
      </c>
      <c r="D5696" s="40" t="s">
        <v>2665</v>
      </c>
      <c r="E5696" s="38">
        <v>1</v>
      </c>
      <c r="F5696" s="38">
        <v>120</v>
      </c>
      <c r="G5696" s="38" t="s">
        <v>21</v>
      </c>
      <c r="H5696" s="42">
        <v>168506.03</v>
      </c>
      <c r="I5696" s="2"/>
      <c r="J5696" s="44">
        <v>43279</v>
      </c>
      <c r="K5696" s="42">
        <v>0</v>
      </c>
      <c r="L5696" s="42">
        <v>76038.47</v>
      </c>
      <c r="M5696" s="44">
        <v>45016</v>
      </c>
      <c r="N5696" s="42">
        <f>H5696-K5696-L5696</f>
        <v>92467.56</v>
      </c>
      <c r="O5696" s="42">
        <v>0</v>
      </c>
      <c r="P5696" s="45">
        <v>0.13</v>
      </c>
      <c r="Q5696" s="42">
        <v>0</v>
      </c>
      <c r="R5696" s="42">
        <v>0</v>
      </c>
      <c r="S5696" s="42">
        <f>N5696-R5696</f>
        <v>92467.56</v>
      </c>
      <c r="T5696" s="38">
        <v>2505</v>
      </c>
      <c r="U5696" s="14">
        <f>S5696/H5696</f>
        <v>0.54874926434383386</v>
      </c>
      <c r="V5696" s="19"/>
      <c r="W5696" s="19"/>
      <c r="X5696" s="37" t="s">
        <v>3465</v>
      </c>
    </row>
    <row r="5697" spans="1:24" ht="16.5" customHeight="1">
      <c r="A5697" s="38">
        <v>100</v>
      </c>
      <c r="B5697" s="39">
        <v>10800</v>
      </c>
      <c r="C5697" s="38">
        <v>10315712</v>
      </c>
      <c r="D5697" s="40" t="s">
        <v>2662</v>
      </c>
      <c r="E5697" s="38">
        <v>1</v>
      </c>
      <c r="F5697" s="38">
        <v>120</v>
      </c>
      <c r="G5697" s="38" t="s">
        <v>21</v>
      </c>
      <c r="H5697" s="42">
        <v>154327.29</v>
      </c>
      <c r="I5697" s="2"/>
      <c r="J5697" s="44">
        <v>43279</v>
      </c>
      <c r="K5697" s="42">
        <v>0</v>
      </c>
      <c r="L5697" s="42">
        <v>69640.289999999994</v>
      </c>
      <c r="M5697" s="44">
        <v>45016</v>
      </c>
      <c r="N5697" s="42">
        <f>H5697-K5697-L5697</f>
        <v>84687.000000000015</v>
      </c>
      <c r="O5697" s="42">
        <v>0</v>
      </c>
      <c r="P5697" s="45">
        <v>0.13</v>
      </c>
      <c r="Q5697" s="42">
        <v>0</v>
      </c>
      <c r="R5697" s="42">
        <v>0</v>
      </c>
      <c r="S5697" s="42">
        <f>N5697-R5697</f>
        <v>84687.000000000015</v>
      </c>
      <c r="T5697" s="38">
        <v>2505</v>
      </c>
      <c r="U5697" s="14">
        <f>S5697/H5697</f>
        <v>0.54874934951556531</v>
      </c>
      <c r="V5697" s="19"/>
      <c r="W5697" s="19"/>
      <c r="X5697" s="37" t="s">
        <v>3465</v>
      </c>
    </row>
    <row r="5698" spans="1:24" ht="16.5" customHeight="1">
      <c r="A5698" s="38">
        <v>56</v>
      </c>
      <c r="B5698" s="39">
        <v>10705</v>
      </c>
      <c r="C5698" s="38">
        <v>10279167</v>
      </c>
      <c r="D5698" s="40" t="s">
        <v>1047</v>
      </c>
      <c r="E5698" s="38">
        <v>36</v>
      </c>
      <c r="F5698" s="38">
        <v>120</v>
      </c>
      <c r="G5698" s="38" t="s">
        <v>21</v>
      </c>
      <c r="H5698" s="42">
        <v>49968</v>
      </c>
      <c r="I5698" s="53"/>
      <c r="J5698" s="44">
        <v>43434</v>
      </c>
      <c r="K5698" s="42">
        <v>0</v>
      </c>
      <c r="L5698" s="42">
        <v>22548.09</v>
      </c>
      <c r="M5698" s="44">
        <v>45169</v>
      </c>
      <c r="N5698" s="42">
        <f>H5698-K5698-L5698</f>
        <v>27419.91</v>
      </c>
      <c r="O5698" s="42">
        <v>0</v>
      </c>
      <c r="P5698" s="45">
        <v>0.13</v>
      </c>
      <c r="Q5698" s="42">
        <v>0</v>
      </c>
      <c r="R5698" s="42">
        <v>0</v>
      </c>
      <c r="S5698" s="42">
        <v>27419.91</v>
      </c>
      <c r="T5698" s="38">
        <v>2506</v>
      </c>
      <c r="U5698" s="14">
        <f>S5698/H5698</f>
        <v>0.54874939961575409</v>
      </c>
      <c r="V5698" s="19"/>
      <c r="W5698" s="19"/>
      <c r="X5698" s="37" t="s">
        <v>3456</v>
      </c>
    </row>
    <row r="5699" spans="1:24" ht="16.5" customHeight="1">
      <c r="A5699" s="38">
        <v>104</v>
      </c>
      <c r="B5699" s="39">
        <v>10800</v>
      </c>
      <c r="C5699" s="38">
        <v>10315716</v>
      </c>
      <c r="D5699" s="40" t="s">
        <v>2666</v>
      </c>
      <c r="E5699" s="38">
        <v>1</v>
      </c>
      <c r="F5699" s="38">
        <v>120</v>
      </c>
      <c r="G5699" s="38" t="s">
        <v>21</v>
      </c>
      <c r="H5699" s="42">
        <v>153065.38</v>
      </c>
      <c r="I5699" s="2"/>
      <c r="J5699" s="44">
        <v>43279</v>
      </c>
      <c r="K5699" s="42">
        <v>0</v>
      </c>
      <c r="L5699" s="42">
        <v>69070.81</v>
      </c>
      <c r="M5699" s="44">
        <v>45016</v>
      </c>
      <c r="N5699" s="42">
        <f>H5699-K5699-L5699</f>
        <v>83994.57</v>
      </c>
      <c r="O5699" s="42">
        <v>0</v>
      </c>
      <c r="P5699" s="45">
        <v>0.13</v>
      </c>
      <c r="Q5699" s="42">
        <v>0</v>
      </c>
      <c r="R5699" s="42">
        <v>0</v>
      </c>
      <c r="S5699" s="42">
        <f>N5699-R5699</f>
        <v>83994.57</v>
      </c>
      <c r="T5699" s="38">
        <v>2505</v>
      </c>
      <c r="U5699" s="14">
        <f>S5699/H5699</f>
        <v>0.54874962581349229</v>
      </c>
      <c r="V5699" s="19"/>
      <c r="W5699" s="19"/>
      <c r="X5699" s="37" t="s">
        <v>3465</v>
      </c>
    </row>
    <row r="5700" spans="1:24" ht="16.5" customHeight="1">
      <c r="A5700" s="38">
        <v>99</v>
      </c>
      <c r="B5700" s="39">
        <v>10800</v>
      </c>
      <c r="C5700" s="38">
        <v>10315709</v>
      </c>
      <c r="D5700" s="40" t="s">
        <v>2661</v>
      </c>
      <c r="E5700" s="38">
        <v>1</v>
      </c>
      <c r="F5700" s="38">
        <v>120</v>
      </c>
      <c r="G5700" s="38" t="s">
        <v>21</v>
      </c>
      <c r="H5700" s="42">
        <v>153966.28</v>
      </c>
      <c r="I5700" s="2"/>
      <c r="J5700" s="44">
        <v>43279</v>
      </c>
      <c r="K5700" s="42">
        <v>0</v>
      </c>
      <c r="L5700" s="42">
        <v>69477.27</v>
      </c>
      <c r="M5700" s="44">
        <v>45016</v>
      </c>
      <c r="N5700" s="42">
        <f>H5700-K5700-L5700</f>
        <v>84489.01</v>
      </c>
      <c r="O5700" s="42">
        <v>0</v>
      </c>
      <c r="P5700" s="45">
        <v>0.13</v>
      </c>
      <c r="Q5700" s="42">
        <v>0</v>
      </c>
      <c r="R5700" s="42">
        <v>0</v>
      </c>
      <c r="S5700" s="42">
        <f>N5700-R5700</f>
        <v>84489.01</v>
      </c>
      <c r="T5700" s="38">
        <v>2505</v>
      </c>
      <c r="U5700" s="14">
        <f>S5700/H5700</f>
        <v>0.54875008995476149</v>
      </c>
      <c r="V5700" s="19"/>
      <c r="W5700" s="19"/>
      <c r="X5700" s="37" t="s">
        <v>3465</v>
      </c>
    </row>
    <row r="5701" spans="1:24" ht="16.5" customHeight="1">
      <c r="A5701" s="38">
        <v>109</v>
      </c>
      <c r="B5701" s="39">
        <v>10800</v>
      </c>
      <c r="C5701" s="38">
        <v>10315785</v>
      </c>
      <c r="D5701" s="40" t="s">
        <v>2671</v>
      </c>
      <c r="E5701" s="38">
        <v>1</v>
      </c>
      <c r="F5701" s="38">
        <v>120</v>
      </c>
      <c r="G5701" s="38" t="s">
        <v>21</v>
      </c>
      <c r="H5701" s="42">
        <v>160807.62</v>
      </c>
      <c r="I5701" s="2"/>
      <c r="J5701" s="44">
        <v>43279</v>
      </c>
      <c r="K5701" s="42">
        <v>0</v>
      </c>
      <c r="L5701" s="42">
        <v>72564.42</v>
      </c>
      <c r="M5701" s="44">
        <v>45016</v>
      </c>
      <c r="N5701" s="42">
        <f>H5701-K5701-L5701</f>
        <v>88243.199999999997</v>
      </c>
      <c r="O5701" s="42">
        <v>0</v>
      </c>
      <c r="P5701" s="45">
        <v>0.13</v>
      </c>
      <c r="Q5701" s="42">
        <v>0</v>
      </c>
      <c r="R5701" s="42">
        <v>0</v>
      </c>
      <c r="S5701" s="42">
        <f>N5701-R5701</f>
        <v>88243.199999999997</v>
      </c>
      <c r="T5701" s="38">
        <v>2505</v>
      </c>
      <c r="U5701" s="14">
        <f>S5701/H5701</f>
        <v>0.5487501151997648</v>
      </c>
      <c r="V5701" s="19"/>
      <c r="W5701" s="19"/>
      <c r="X5701" s="37" t="s">
        <v>3465</v>
      </c>
    </row>
    <row r="5702" spans="1:24" ht="16.5" customHeight="1">
      <c r="A5702" s="38">
        <v>107</v>
      </c>
      <c r="B5702" s="39">
        <v>10800</v>
      </c>
      <c r="C5702" s="38">
        <v>10315783</v>
      </c>
      <c r="D5702" s="40" t="s">
        <v>2669</v>
      </c>
      <c r="E5702" s="38">
        <v>1</v>
      </c>
      <c r="F5702" s="38">
        <v>120</v>
      </c>
      <c r="G5702" s="38" t="s">
        <v>21</v>
      </c>
      <c r="H5702" s="42">
        <v>160555.01</v>
      </c>
      <c r="I5702" s="2"/>
      <c r="J5702" s="44">
        <v>43279</v>
      </c>
      <c r="K5702" s="42">
        <v>0</v>
      </c>
      <c r="L5702" s="42">
        <v>72450.42</v>
      </c>
      <c r="M5702" s="44">
        <v>45016</v>
      </c>
      <c r="N5702" s="42">
        <f>H5702-K5702-L5702</f>
        <v>88104.590000000011</v>
      </c>
      <c r="O5702" s="42">
        <v>0</v>
      </c>
      <c r="P5702" s="45">
        <v>0.13</v>
      </c>
      <c r="Q5702" s="42">
        <v>0</v>
      </c>
      <c r="R5702" s="42">
        <v>0</v>
      </c>
      <c r="S5702" s="42">
        <f>N5702-R5702</f>
        <v>88104.590000000011</v>
      </c>
      <c r="T5702" s="38">
        <v>2505</v>
      </c>
      <c r="U5702" s="14">
        <f>S5702/H5702</f>
        <v>0.54875017603000997</v>
      </c>
      <c r="V5702" s="19"/>
      <c r="W5702" s="19"/>
      <c r="X5702" s="37" t="s">
        <v>3465</v>
      </c>
    </row>
    <row r="5703" spans="1:24" ht="16.5" customHeight="1">
      <c r="A5703" s="38">
        <v>114</v>
      </c>
      <c r="B5703" s="39">
        <v>10800</v>
      </c>
      <c r="C5703" s="38">
        <v>10315790</v>
      </c>
      <c r="D5703" s="40" t="s">
        <v>2676</v>
      </c>
      <c r="E5703" s="38">
        <v>1</v>
      </c>
      <c r="F5703" s="38">
        <v>120</v>
      </c>
      <c r="G5703" s="38" t="s">
        <v>21</v>
      </c>
      <c r="H5703" s="42">
        <v>162789.6</v>
      </c>
      <c r="I5703" s="2"/>
      <c r="J5703" s="44">
        <v>43279</v>
      </c>
      <c r="K5703" s="42">
        <v>0</v>
      </c>
      <c r="L5703" s="42">
        <v>73458.77</v>
      </c>
      <c r="M5703" s="44">
        <v>45016</v>
      </c>
      <c r="N5703" s="42">
        <f>H5703-K5703-L5703</f>
        <v>89330.83</v>
      </c>
      <c r="O5703" s="42">
        <v>0</v>
      </c>
      <c r="P5703" s="45">
        <v>0.13</v>
      </c>
      <c r="Q5703" s="42">
        <v>0</v>
      </c>
      <c r="R5703" s="42">
        <v>0</v>
      </c>
      <c r="S5703" s="42">
        <f>N5703-R5703</f>
        <v>89330.83</v>
      </c>
      <c r="T5703" s="38">
        <v>2505</v>
      </c>
      <c r="U5703" s="14">
        <f>S5703/H5703</f>
        <v>0.54875022728724687</v>
      </c>
      <c r="V5703" s="19"/>
      <c r="W5703" s="19"/>
      <c r="X5703" s="37" t="s">
        <v>3465</v>
      </c>
    </row>
    <row r="5704" spans="1:24" ht="16.5" customHeight="1">
      <c r="A5704" s="38">
        <v>117</v>
      </c>
      <c r="B5704" s="39">
        <v>10800</v>
      </c>
      <c r="C5704" s="38">
        <v>10315795</v>
      </c>
      <c r="D5704" s="40" t="s">
        <v>2679</v>
      </c>
      <c r="E5704" s="38">
        <v>1</v>
      </c>
      <c r="F5704" s="38">
        <v>120</v>
      </c>
      <c r="G5704" s="38" t="s">
        <v>21</v>
      </c>
      <c r="H5704" s="42">
        <v>173175.39</v>
      </c>
      <c r="I5704" s="2"/>
      <c r="J5704" s="44">
        <v>43279</v>
      </c>
      <c r="K5704" s="42">
        <v>0</v>
      </c>
      <c r="L5704" s="42">
        <v>78145.33</v>
      </c>
      <c r="M5704" s="44">
        <v>45016</v>
      </c>
      <c r="N5704" s="42">
        <f>H5704-K5704-L5704</f>
        <v>95030.060000000012</v>
      </c>
      <c r="O5704" s="42">
        <v>0</v>
      </c>
      <c r="P5704" s="45">
        <v>0.13</v>
      </c>
      <c r="Q5704" s="42">
        <v>0</v>
      </c>
      <c r="R5704" s="42">
        <v>0</v>
      </c>
      <c r="S5704" s="42">
        <f>N5704-R5704</f>
        <v>95030.060000000012</v>
      </c>
      <c r="T5704" s="38">
        <v>2505</v>
      </c>
      <c r="U5704" s="14">
        <f>S5704/H5704</f>
        <v>0.54875037382621172</v>
      </c>
      <c r="V5704" s="19"/>
      <c r="W5704" s="19"/>
      <c r="X5704" s="37" t="s">
        <v>3465</v>
      </c>
    </row>
    <row r="5705" spans="1:24" ht="16.5" customHeight="1">
      <c r="A5705" s="38">
        <v>108</v>
      </c>
      <c r="B5705" s="39">
        <v>10800</v>
      </c>
      <c r="C5705" s="38">
        <v>10315784</v>
      </c>
      <c r="D5705" s="40" t="s">
        <v>2670</v>
      </c>
      <c r="E5705" s="38">
        <v>1</v>
      </c>
      <c r="F5705" s="38">
        <v>120</v>
      </c>
      <c r="G5705" s="38" t="s">
        <v>21</v>
      </c>
      <c r="H5705" s="42">
        <v>170445.69</v>
      </c>
      <c r="I5705" s="2"/>
      <c r="J5705" s="44">
        <v>43279</v>
      </c>
      <c r="K5705" s="42">
        <v>0</v>
      </c>
      <c r="L5705" s="42">
        <v>76913.539999999994</v>
      </c>
      <c r="M5705" s="44">
        <v>45016</v>
      </c>
      <c r="N5705" s="42">
        <f>H5705-K5705-L5705</f>
        <v>93532.150000000009</v>
      </c>
      <c r="O5705" s="42">
        <v>0</v>
      </c>
      <c r="P5705" s="45">
        <v>0.13</v>
      </c>
      <c r="Q5705" s="42">
        <v>0</v>
      </c>
      <c r="R5705" s="42">
        <v>0</v>
      </c>
      <c r="S5705" s="42">
        <f>N5705-R5705</f>
        <v>93532.150000000009</v>
      </c>
      <c r="T5705" s="38">
        <v>2505</v>
      </c>
      <c r="U5705" s="14">
        <f>S5705/H5705</f>
        <v>0.54875045535032307</v>
      </c>
      <c r="V5705" s="19"/>
      <c r="W5705" s="19"/>
      <c r="X5705" s="37" t="s">
        <v>3465</v>
      </c>
    </row>
    <row r="5706" spans="1:24" ht="16.5" customHeight="1">
      <c r="A5706" s="38">
        <v>112</v>
      </c>
      <c r="B5706" s="39">
        <v>10800</v>
      </c>
      <c r="C5706" s="38">
        <v>10315788</v>
      </c>
      <c r="D5706" s="40" t="s">
        <v>2674</v>
      </c>
      <c r="E5706" s="38">
        <v>1</v>
      </c>
      <c r="F5706" s="38">
        <v>120</v>
      </c>
      <c r="G5706" s="38" t="s">
        <v>21</v>
      </c>
      <c r="H5706" s="42">
        <v>170596.11</v>
      </c>
      <c r="I5706" s="2"/>
      <c r="J5706" s="44">
        <v>43279</v>
      </c>
      <c r="K5706" s="42">
        <v>0</v>
      </c>
      <c r="L5706" s="42">
        <v>76981.41</v>
      </c>
      <c r="M5706" s="44">
        <v>45016</v>
      </c>
      <c r="N5706" s="42">
        <f>H5706-K5706-L5706</f>
        <v>93614.699999999983</v>
      </c>
      <c r="O5706" s="42">
        <v>0</v>
      </c>
      <c r="P5706" s="45">
        <v>0.13</v>
      </c>
      <c r="Q5706" s="42">
        <v>0</v>
      </c>
      <c r="R5706" s="42">
        <v>0</v>
      </c>
      <c r="S5706" s="42">
        <f>N5706-R5706</f>
        <v>93614.699999999983</v>
      </c>
      <c r="T5706" s="38">
        <v>2505</v>
      </c>
      <c r="U5706" s="14">
        <f>S5706/H5706</f>
        <v>0.54875049612795967</v>
      </c>
      <c r="V5706" s="19"/>
      <c r="W5706" s="19"/>
      <c r="X5706" s="37" t="s">
        <v>3465</v>
      </c>
    </row>
    <row r="5707" spans="1:24" ht="16.5" customHeight="1">
      <c r="A5707" s="38">
        <v>118</v>
      </c>
      <c r="B5707" s="39">
        <v>10800</v>
      </c>
      <c r="C5707" s="38">
        <v>10315796</v>
      </c>
      <c r="D5707" s="40" t="s">
        <v>2680</v>
      </c>
      <c r="E5707" s="38">
        <v>1</v>
      </c>
      <c r="F5707" s="38">
        <v>120</v>
      </c>
      <c r="G5707" s="38" t="s">
        <v>21</v>
      </c>
      <c r="H5707" s="42">
        <v>170889.12</v>
      </c>
      <c r="I5707" s="2"/>
      <c r="J5707" s="44">
        <v>43279</v>
      </c>
      <c r="K5707" s="42">
        <v>0</v>
      </c>
      <c r="L5707" s="42">
        <v>77113.63</v>
      </c>
      <c r="M5707" s="44">
        <v>45016</v>
      </c>
      <c r="N5707" s="42">
        <f>H5707-K5707-L5707</f>
        <v>93775.489999999991</v>
      </c>
      <c r="O5707" s="42">
        <v>0</v>
      </c>
      <c r="P5707" s="45">
        <v>0.13</v>
      </c>
      <c r="Q5707" s="42">
        <v>0</v>
      </c>
      <c r="R5707" s="42">
        <v>0</v>
      </c>
      <c r="S5707" s="42">
        <f>N5707-R5707</f>
        <v>93775.489999999991</v>
      </c>
      <c r="T5707" s="38">
        <v>2505</v>
      </c>
      <c r="U5707" s="14">
        <f>S5707/H5707</f>
        <v>0.54875049973924606</v>
      </c>
      <c r="V5707" s="19"/>
      <c r="W5707" s="19"/>
      <c r="X5707" s="37" t="s">
        <v>3465</v>
      </c>
    </row>
    <row r="5708" spans="1:24" ht="16.5" customHeight="1">
      <c r="A5708" s="38">
        <v>106</v>
      </c>
      <c r="B5708" s="39">
        <v>10800</v>
      </c>
      <c r="C5708" s="38">
        <v>10315724</v>
      </c>
      <c r="D5708" s="40" t="s">
        <v>2668</v>
      </c>
      <c r="E5708" s="38">
        <v>1</v>
      </c>
      <c r="F5708" s="38">
        <v>120</v>
      </c>
      <c r="G5708" s="38" t="s">
        <v>21</v>
      </c>
      <c r="H5708" s="42">
        <v>165174.68</v>
      </c>
      <c r="I5708" s="2"/>
      <c r="J5708" s="44">
        <v>43279</v>
      </c>
      <c r="K5708" s="42">
        <v>0</v>
      </c>
      <c r="L5708" s="42">
        <v>74534.97</v>
      </c>
      <c r="M5708" s="44">
        <v>45016</v>
      </c>
      <c r="N5708" s="42">
        <f>H5708-K5708-L5708</f>
        <v>90639.709999999992</v>
      </c>
      <c r="O5708" s="42">
        <v>0</v>
      </c>
      <c r="P5708" s="45">
        <v>0.13</v>
      </c>
      <c r="Q5708" s="42">
        <v>0</v>
      </c>
      <c r="R5708" s="42">
        <v>0</v>
      </c>
      <c r="S5708" s="42">
        <f>N5708-R5708</f>
        <v>90639.709999999992</v>
      </c>
      <c r="T5708" s="38">
        <v>2505</v>
      </c>
      <c r="U5708" s="14">
        <f>S5708/H5708</f>
        <v>0.54875063175542393</v>
      </c>
      <c r="V5708" s="19"/>
      <c r="W5708" s="19"/>
      <c r="X5708" s="37" t="s">
        <v>3465</v>
      </c>
    </row>
    <row r="5709" spans="1:24" ht="16.5" customHeight="1">
      <c r="A5709" s="38">
        <v>120</v>
      </c>
      <c r="B5709" s="39">
        <v>10800</v>
      </c>
      <c r="C5709" s="38">
        <v>10315799</v>
      </c>
      <c r="D5709" s="40" t="s">
        <v>2682</v>
      </c>
      <c r="E5709" s="38">
        <v>1</v>
      </c>
      <c r="F5709" s="38">
        <v>120</v>
      </c>
      <c r="G5709" s="38" t="s">
        <v>21</v>
      </c>
      <c r="H5709" s="42">
        <v>149774.24</v>
      </c>
      <c r="I5709" s="2"/>
      <c r="J5709" s="44">
        <v>43279</v>
      </c>
      <c r="K5709" s="42">
        <v>0</v>
      </c>
      <c r="L5709" s="42">
        <v>67585.53</v>
      </c>
      <c r="M5709" s="44">
        <v>45016</v>
      </c>
      <c r="N5709" s="42">
        <f>H5709-K5709-L5709</f>
        <v>82188.709999999992</v>
      </c>
      <c r="O5709" s="42">
        <v>0</v>
      </c>
      <c r="P5709" s="45">
        <v>0.13</v>
      </c>
      <c r="Q5709" s="42">
        <v>0</v>
      </c>
      <c r="R5709" s="42">
        <v>0</v>
      </c>
      <c r="S5709" s="42">
        <f>N5709-R5709</f>
        <v>82188.709999999992</v>
      </c>
      <c r="T5709" s="38">
        <v>2505</v>
      </c>
      <c r="U5709" s="14">
        <f>S5709/H5709</f>
        <v>0.54875063962935144</v>
      </c>
      <c r="V5709" s="19"/>
      <c r="W5709" s="19"/>
      <c r="X5709" s="37" t="s">
        <v>3465</v>
      </c>
    </row>
    <row r="5710" spans="1:24" ht="16.5" customHeight="1">
      <c r="A5710" s="38">
        <v>102</v>
      </c>
      <c r="B5710" s="39">
        <v>10800</v>
      </c>
      <c r="C5710" s="38">
        <v>10315714</v>
      </c>
      <c r="D5710" s="40" t="s">
        <v>2664</v>
      </c>
      <c r="E5710" s="38">
        <v>1</v>
      </c>
      <c r="F5710" s="38">
        <v>120</v>
      </c>
      <c r="G5710" s="38" t="s">
        <v>21</v>
      </c>
      <c r="H5710" s="42">
        <v>167673.25</v>
      </c>
      <c r="I5710" s="2"/>
      <c r="J5710" s="44">
        <v>43279</v>
      </c>
      <c r="K5710" s="42">
        <v>0</v>
      </c>
      <c r="L5710" s="42">
        <v>75662.429999999993</v>
      </c>
      <c r="M5710" s="44">
        <v>45016</v>
      </c>
      <c r="N5710" s="42">
        <f>H5710-K5710-L5710</f>
        <v>92010.82</v>
      </c>
      <c r="O5710" s="42">
        <v>0</v>
      </c>
      <c r="P5710" s="45">
        <v>0.13</v>
      </c>
      <c r="Q5710" s="42">
        <v>0</v>
      </c>
      <c r="R5710" s="42">
        <v>0</v>
      </c>
      <c r="S5710" s="42">
        <f>N5710-R5710</f>
        <v>92010.82</v>
      </c>
      <c r="T5710" s="38">
        <v>2505</v>
      </c>
      <c r="U5710" s="14">
        <f>S5710/H5710</f>
        <v>0.54875073990633572</v>
      </c>
      <c r="V5710" s="19"/>
      <c r="W5710" s="19"/>
      <c r="X5710" s="37" t="s">
        <v>3465</v>
      </c>
    </row>
    <row r="5711" spans="1:24" ht="16.5" customHeight="1">
      <c r="A5711" s="38">
        <v>119</v>
      </c>
      <c r="B5711" s="39">
        <v>10800</v>
      </c>
      <c r="C5711" s="38">
        <v>10315798</v>
      </c>
      <c r="D5711" s="40" t="s">
        <v>2681</v>
      </c>
      <c r="E5711" s="38">
        <v>1</v>
      </c>
      <c r="F5711" s="38">
        <v>120</v>
      </c>
      <c r="G5711" s="38" t="s">
        <v>21</v>
      </c>
      <c r="H5711" s="42">
        <v>156801.26</v>
      </c>
      <c r="I5711" s="2"/>
      <c r="J5711" s="44">
        <v>43279</v>
      </c>
      <c r="K5711" s="42">
        <v>0</v>
      </c>
      <c r="L5711" s="42">
        <v>70756.44</v>
      </c>
      <c r="M5711" s="44">
        <v>45016</v>
      </c>
      <c r="N5711" s="42">
        <f>H5711-K5711-L5711</f>
        <v>86044.82</v>
      </c>
      <c r="O5711" s="42">
        <v>0</v>
      </c>
      <c r="P5711" s="45">
        <v>0.13</v>
      </c>
      <c r="Q5711" s="42">
        <v>0</v>
      </c>
      <c r="R5711" s="42">
        <v>0</v>
      </c>
      <c r="S5711" s="42">
        <f>N5711-R5711</f>
        <v>86044.82</v>
      </c>
      <c r="T5711" s="38">
        <v>2505</v>
      </c>
      <c r="U5711" s="14">
        <f>S5711/H5711</f>
        <v>0.54875081998703323</v>
      </c>
      <c r="V5711" s="19"/>
      <c r="W5711" s="19"/>
      <c r="X5711" s="37" t="s">
        <v>3465</v>
      </c>
    </row>
    <row r="5712" spans="1:24" ht="16.5" customHeight="1">
      <c r="A5712" s="38">
        <v>110</v>
      </c>
      <c r="B5712" s="39">
        <v>10800</v>
      </c>
      <c r="C5712" s="38">
        <v>10315786</v>
      </c>
      <c r="D5712" s="40" t="s">
        <v>2672</v>
      </c>
      <c r="E5712" s="38">
        <v>1</v>
      </c>
      <c r="F5712" s="38">
        <v>120</v>
      </c>
      <c r="G5712" s="38" t="s">
        <v>21</v>
      </c>
      <c r="H5712" s="42">
        <v>159788.68</v>
      </c>
      <c r="I5712" s="2"/>
      <c r="J5712" s="44">
        <v>43279</v>
      </c>
      <c r="K5712" s="42">
        <v>0</v>
      </c>
      <c r="L5712" s="42">
        <v>72104.509999999995</v>
      </c>
      <c r="M5712" s="44">
        <v>45016</v>
      </c>
      <c r="N5712" s="42">
        <f>H5712-K5712-L5712</f>
        <v>87684.17</v>
      </c>
      <c r="O5712" s="42">
        <v>0</v>
      </c>
      <c r="P5712" s="45">
        <v>0.13</v>
      </c>
      <c r="Q5712" s="42">
        <v>0</v>
      </c>
      <c r="R5712" s="42">
        <v>0</v>
      </c>
      <c r="S5712" s="42">
        <f>N5712-R5712</f>
        <v>87684.17</v>
      </c>
      <c r="T5712" s="38">
        <v>2505</v>
      </c>
      <c r="U5712" s="14">
        <f>S5712/H5712</f>
        <v>0.54875082515231999</v>
      </c>
      <c r="V5712" s="19"/>
      <c r="W5712" s="19"/>
      <c r="X5712" s="37" t="s">
        <v>3465</v>
      </c>
    </row>
    <row r="5713" spans="1:37" ht="16.5" customHeight="1">
      <c r="A5713" s="38">
        <v>111</v>
      </c>
      <c r="B5713" s="39">
        <v>10800</v>
      </c>
      <c r="C5713" s="38">
        <v>10315787</v>
      </c>
      <c r="D5713" s="40" t="s">
        <v>2673</v>
      </c>
      <c r="E5713" s="38">
        <v>1</v>
      </c>
      <c r="F5713" s="38">
        <v>120</v>
      </c>
      <c r="G5713" s="38" t="s">
        <v>21</v>
      </c>
      <c r="H5713" s="42">
        <v>160357.17000000001</v>
      </c>
      <c r="I5713" s="2"/>
      <c r="J5713" s="44">
        <v>43279</v>
      </c>
      <c r="K5713" s="42">
        <v>0</v>
      </c>
      <c r="L5713" s="42">
        <v>72361.03</v>
      </c>
      <c r="M5713" s="44">
        <v>45016</v>
      </c>
      <c r="N5713" s="42">
        <f>H5713-K5713-L5713</f>
        <v>87996.140000000014</v>
      </c>
      <c r="O5713" s="42">
        <v>0</v>
      </c>
      <c r="P5713" s="45">
        <v>0.13</v>
      </c>
      <c r="Q5713" s="42">
        <v>0</v>
      </c>
      <c r="R5713" s="42">
        <v>0</v>
      </c>
      <c r="S5713" s="42">
        <f>N5713-R5713</f>
        <v>87996.140000000014</v>
      </c>
      <c r="T5713" s="38">
        <v>2505</v>
      </c>
      <c r="U5713" s="14">
        <f>S5713/H5713</f>
        <v>0.54875089152546164</v>
      </c>
      <c r="V5713" s="19"/>
      <c r="W5713" s="19"/>
      <c r="X5713" s="37" t="s">
        <v>3465</v>
      </c>
    </row>
    <row r="5714" spans="1:37" ht="16.5" customHeight="1">
      <c r="A5714" s="38">
        <v>113</v>
      </c>
      <c r="B5714" s="39">
        <v>10800</v>
      </c>
      <c r="C5714" s="38">
        <v>10315789</v>
      </c>
      <c r="D5714" s="40" t="s">
        <v>2675</v>
      </c>
      <c r="E5714" s="38">
        <v>1</v>
      </c>
      <c r="F5714" s="38">
        <v>120</v>
      </c>
      <c r="G5714" s="38" t="s">
        <v>21</v>
      </c>
      <c r="H5714" s="42">
        <v>160357.17000000001</v>
      </c>
      <c r="I5714" s="2"/>
      <c r="J5714" s="44">
        <v>43279</v>
      </c>
      <c r="K5714" s="42">
        <v>0</v>
      </c>
      <c r="L5714" s="42">
        <v>72361.03</v>
      </c>
      <c r="M5714" s="44">
        <v>45016</v>
      </c>
      <c r="N5714" s="42">
        <f>H5714-K5714-L5714</f>
        <v>87996.140000000014</v>
      </c>
      <c r="O5714" s="42">
        <v>0</v>
      </c>
      <c r="P5714" s="45">
        <v>0.13</v>
      </c>
      <c r="Q5714" s="42">
        <v>0</v>
      </c>
      <c r="R5714" s="42">
        <v>0</v>
      </c>
      <c r="S5714" s="42">
        <f>N5714-R5714</f>
        <v>87996.140000000014</v>
      </c>
      <c r="T5714" s="38">
        <v>2505</v>
      </c>
      <c r="U5714" s="14">
        <f>S5714/H5714</f>
        <v>0.54875089152546164</v>
      </c>
      <c r="V5714" s="19"/>
      <c r="W5714" s="19"/>
      <c r="X5714" s="37" t="s">
        <v>3465</v>
      </c>
    </row>
    <row r="5715" spans="1:37" ht="16.5" customHeight="1">
      <c r="A5715" s="38">
        <v>116</v>
      </c>
      <c r="B5715" s="39">
        <v>10800</v>
      </c>
      <c r="C5715" s="38">
        <v>10315793</v>
      </c>
      <c r="D5715" s="40" t="s">
        <v>2678</v>
      </c>
      <c r="E5715" s="38">
        <v>1</v>
      </c>
      <c r="F5715" s="38">
        <v>120</v>
      </c>
      <c r="G5715" s="38" t="s">
        <v>21</v>
      </c>
      <c r="H5715" s="42">
        <v>160357.17000000001</v>
      </c>
      <c r="I5715" s="2"/>
      <c r="J5715" s="44">
        <v>43279</v>
      </c>
      <c r="K5715" s="42">
        <v>0</v>
      </c>
      <c r="L5715" s="42">
        <v>72361.03</v>
      </c>
      <c r="M5715" s="44">
        <v>45016</v>
      </c>
      <c r="N5715" s="42">
        <f>H5715-K5715-L5715</f>
        <v>87996.140000000014</v>
      </c>
      <c r="O5715" s="42">
        <v>0</v>
      </c>
      <c r="P5715" s="45">
        <v>0.13</v>
      </c>
      <c r="Q5715" s="42">
        <v>0</v>
      </c>
      <c r="R5715" s="42">
        <v>0</v>
      </c>
      <c r="S5715" s="42">
        <f>N5715-R5715</f>
        <v>87996.140000000014</v>
      </c>
      <c r="T5715" s="38">
        <v>2505</v>
      </c>
      <c r="U5715" s="14">
        <f>S5715/H5715</f>
        <v>0.54875089152546164</v>
      </c>
      <c r="V5715" s="19"/>
      <c r="W5715" s="19"/>
      <c r="X5715" s="37" t="s">
        <v>3465</v>
      </c>
    </row>
    <row r="5716" spans="1:37" ht="16.5" customHeight="1">
      <c r="A5716" s="38">
        <v>212</v>
      </c>
      <c r="B5716" s="39">
        <v>10736</v>
      </c>
      <c r="C5716" s="38">
        <v>10284408</v>
      </c>
      <c r="D5716" s="40" t="s">
        <v>1972</v>
      </c>
      <c r="E5716" s="31">
        <v>1</v>
      </c>
      <c r="F5716" s="38">
        <v>120</v>
      </c>
      <c r="G5716" s="38" t="s">
        <v>21</v>
      </c>
      <c r="H5716" s="42">
        <v>30946.17</v>
      </c>
      <c r="I5716" s="49"/>
      <c r="J5716" s="44">
        <v>43369</v>
      </c>
      <c r="K5716" s="42">
        <v>0</v>
      </c>
      <c r="L5716" s="42">
        <v>13964.43</v>
      </c>
      <c r="M5716" s="44">
        <v>45107</v>
      </c>
      <c r="N5716" s="42">
        <f>H5716-K5716-L5716</f>
        <v>16981.739999999998</v>
      </c>
      <c r="O5716" s="42">
        <v>0</v>
      </c>
      <c r="P5716" s="45">
        <v>0.13</v>
      </c>
      <c r="Q5716" s="42">
        <v>0</v>
      </c>
      <c r="R5716" s="42">
        <v>0</v>
      </c>
      <c r="S5716" s="42">
        <f>N5716-R5716</f>
        <v>16981.739999999998</v>
      </c>
      <c r="T5716" s="38">
        <v>2506</v>
      </c>
      <c r="U5716" s="14">
        <f>S5716/H5716</f>
        <v>0.5487509439778816</v>
      </c>
      <c r="V5716" s="19"/>
      <c r="W5716" s="19"/>
      <c r="X5716" s="37" t="s">
        <v>3461</v>
      </c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</row>
    <row r="5717" spans="1:37" ht="16.5" customHeight="1">
      <c r="A5717" s="38">
        <v>318</v>
      </c>
      <c r="B5717" s="39">
        <v>10741</v>
      </c>
      <c r="C5717" s="38">
        <v>10319384</v>
      </c>
      <c r="D5717" s="40" t="s">
        <v>1095</v>
      </c>
      <c r="E5717" s="38">
        <v>1</v>
      </c>
      <c r="F5717" s="38">
        <v>120</v>
      </c>
      <c r="G5717" s="38" t="s">
        <v>279</v>
      </c>
      <c r="H5717" s="42">
        <v>44348.31</v>
      </c>
      <c r="I5717" s="56"/>
      <c r="J5717" s="44">
        <v>43434</v>
      </c>
      <c r="K5717" s="42">
        <v>0</v>
      </c>
      <c r="L5717" s="42">
        <v>20012.13</v>
      </c>
      <c r="M5717" s="44">
        <v>45169</v>
      </c>
      <c r="N5717" s="42">
        <f>H5717-K5717-L5717</f>
        <v>24336.179999999997</v>
      </c>
      <c r="O5717" s="42">
        <v>0</v>
      </c>
      <c r="P5717" s="45">
        <v>0.13</v>
      </c>
      <c r="Q5717" s="42">
        <v>0</v>
      </c>
      <c r="R5717" s="42">
        <v>0</v>
      </c>
      <c r="S5717" s="42">
        <f>N5717-R5717</f>
        <v>24336.179999999997</v>
      </c>
      <c r="T5717" s="38">
        <v>1802</v>
      </c>
      <c r="U5717" s="14">
        <f>S5717/H5717</f>
        <v>0.5487510121580732</v>
      </c>
      <c r="V5717" s="19"/>
      <c r="W5717" s="19"/>
      <c r="X5717" s="37" t="s">
        <v>3462</v>
      </c>
    </row>
    <row r="5718" spans="1:37" ht="16.5" customHeight="1">
      <c r="A5718" s="38">
        <v>306</v>
      </c>
      <c r="B5718" s="39">
        <v>10741</v>
      </c>
      <c r="C5718" s="38">
        <v>10282067</v>
      </c>
      <c r="D5718" s="40" t="s">
        <v>1084</v>
      </c>
      <c r="E5718" s="38">
        <v>1</v>
      </c>
      <c r="F5718" s="38">
        <v>120</v>
      </c>
      <c r="G5718" s="38" t="s">
        <v>262</v>
      </c>
      <c r="H5718" s="42">
        <v>74166.69</v>
      </c>
      <c r="I5718" s="56"/>
      <c r="J5718" s="44">
        <v>43434</v>
      </c>
      <c r="K5718" s="42">
        <v>0</v>
      </c>
      <c r="L5718" s="42">
        <v>33467.61</v>
      </c>
      <c r="M5718" s="44">
        <v>45169</v>
      </c>
      <c r="N5718" s="42">
        <f>H5718-K5718-L5718</f>
        <v>40699.08</v>
      </c>
      <c r="O5718" s="42">
        <v>0</v>
      </c>
      <c r="P5718" s="45">
        <v>0.13</v>
      </c>
      <c r="Q5718" s="42">
        <v>0</v>
      </c>
      <c r="R5718" s="42">
        <v>0</v>
      </c>
      <c r="S5718" s="42">
        <f>N5718-R5718</f>
        <v>40699.08</v>
      </c>
      <c r="T5718" s="38">
        <v>5000</v>
      </c>
      <c r="U5718" s="14">
        <f>S5718/H5718</f>
        <v>0.54875146780852702</v>
      </c>
      <c r="V5718" s="19"/>
      <c r="W5718" s="19"/>
      <c r="X5718" s="37" t="s">
        <v>3462</v>
      </c>
    </row>
    <row r="5719" spans="1:37" ht="16.5" customHeight="1">
      <c r="A5719" s="38">
        <v>218</v>
      </c>
      <c r="B5719" s="39">
        <v>10736</v>
      </c>
      <c r="C5719" s="38">
        <v>10284418</v>
      </c>
      <c r="D5719" s="40" t="s">
        <v>1975</v>
      </c>
      <c r="E5719" s="31">
        <v>1</v>
      </c>
      <c r="F5719" s="38">
        <v>120</v>
      </c>
      <c r="G5719" s="38" t="s">
        <v>262</v>
      </c>
      <c r="H5719" s="42">
        <v>79036.3</v>
      </c>
      <c r="I5719" s="49"/>
      <c r="J5719" s="44">
        <v>43369</v>
      </c>
      <c r="K5719" s="42">
        <v>0</v>
      </c>
      <c r="L5719" s="42">
        <v>35664.94</v>
      </c>
      <c r="M5719" s="44">
        <v>45107</v>
      </c>
      <c r="N5719" s="42">
        <f>H5719-K5719-L5719</f>
        <v>43371.360000000001</v>
      </c>
      <c r="O5719" s="42">
        <v>0</v>
      </c>
      <c r="P5719" s="45">
        <v>0.13</v>
      </c>
      <c r="Q5719" s="42">
        <v>0</v>
      </c>
      <c r="R5719" s="42">
        <v>0</v>
      </c>
      <c r="S5719" s="42">
        <f>N5719-R5719</f>
        <v>43371.360000000001</v>
      </c>
      <c r="T5719" s="38">
        <v>2506</v>
      </c>
      <c r="U5719" s="14">
        <f>S5719/H5719</f>
        <v>0.54875240870334263</v>
      </c>
      <c r="V5719" s="19"/>
      <c r="W5719" s="19"/>
      <c r="X5719" s="37" t="s">
        <v>3461</v>
      </c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</row>
    <row r="5720" spans="1:37" ht="16.5" customHeight="1">
      <c r="A5720" s="38">
        <v>199</v>
      </c>
      <c r="B5720" s="39">
        <v>10741</v>
      </c>
      <c r="C5720" s="38">
        <v>10282062</v>
      </c>
      <c r="D5720" s="40" t="s">
        <v>2021</v>
      </c>
      <c r="E5720" s="38">
        <v>2</v>
      </c>
      <c r="F5720" s="38">
        <v>120</v>
      </c>
      <c r="G5720" s="38" t="s">
        <v>21</v>
      </c>
      <c r="H5720" s="42">
        <v>10598</v>
      </c>
      <c r="I5720" s="49"/>
      <c r="J5720" s="44">
        <v>43369</v>
      </c>
      <c r="K5720" s="42">
        <v>0</v>
      </c>
      <c r="L5720" s="42">
        <v>4782.32</v>
      </c>
      <c r="M5720" s="44">
        <v>45107</v>
      </c>
      <c r="N5720" s="42">
        <f>H5720-K5720-L5720</f>
        <v>5815.68</v>
      </c>
      <c r="O5720" s="42">
        <v>0</v>
      </c>
      <c r="P5720" s="45">
        <v>0.13</v>
      </c>
      <c r="Q5720" s="42">
        <v>0</v>
      </c>
      <c r="R5720" s="42">
        <v>0</v>
      </c>
      <c r="S5720" s="42">
        <f>N5720-R5720</f>
        <v>5815.68</v>
      </c>
      <c r="T5720" s="38">
        <v>2506</v>
      </c>
      <c r="U5720" s="14">
        <f>S5720/H5720</f>
        <v>0.54875259482921313</v>
      </c>
      <c r="V5720" s="19"/>
      <c r="W5720" s="19"/>
      <c r="X5720" s="37" t="s">
        <v>3462</v>
      </c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</row>
    <row r="5721" spans="1:37" ht="16.5" customHeight="1">
      <c r="A5721" s="38">
        <v>56</v>
      </c>
      <c r="B5721" s="39">
        <v>10730</v>
      </c>
      <c r="C5721" s="38">
        <v>10289521</v>
      </c>
      <c r="D5721" s="40" t="s">
        <v>42</v>
      </c>
      <c r="E5721" s="38">
        <v>1</v>
      </c>
      <c r="F5721" s="38">
        <v>120</v>
      </c>
      <c r="G5721" s="38" t="s">
        <v>21</v>
      </c>
      <c r="H5721" s="42">
        <v>14081.02</v>
      </c>
      <c r="I5721" s="2"/>
      <c r="J5721" s="44">
        <v>43311</v>
      </c>
      <c r="K5721" s="42">
        <v>0</v>
      </c>
      <c r="L5721" s="42">
        <v>6354.02</v>
      </c>
      <c r="M5721" s="44">
        <v>45046</v>
      </c>
      <c r="N5721" s="42">
        <f>H5721-K5721-L5721</f>
        <v>7727</v>
      </c>
      <c r="O5721" s="42">
        <v>0</v>
      </c>
      <c r="P5721" s="45">
        <v>0.13</v>
      </c>
      <c r="Q5721" s="42">
        <v>0</v>
      </c>
      <c r="R5721" s="42">
        <v>0</v>
      </c>
      <c r="S5721" s="42">
        <v>7727</v>
      </c>
      <c r="T5721" s="38">
        <v>2506</v>
      </c>
      <c r="U5721" s="14">
        <f>S5721/H5721</f>
        <v>0.54875286023313652</v>
      </c>
      <c r="V5721" s="19"/>
      <c r="W5721" s="19"/>
      <c r="X5721" s="37" t="s">
        <v>3459</v>
      </c>
    </row>
    <row r="5722" spans="1:37" ht="16.5" customHeight="1">
      <c r="A5722" s="38">
        <v>741</v>
      </c>
      <c r="B5722" s="39">
        <v>10800</v>
      </c>
      <c r="C5722" s="38">
        <v>10316022</v>
      </c>
      <c r="D5722" s="40" t="s">
        <v>2742</v>
      </c>
      <c r="E5722" s="38">
        <v>1</v>
      </c>
      <c r="F5722" s="38">
        <v>120</v>
      </c>
      <c r="G5722" s="38" t="s">
        <v>21</v>
      </c>
      <c r="H5722" s="42">
        <v>20299.150000000001</v>
      </c>
      <c r="I5722" s="2"/>
      <c r="J5722" s="44">
        <v>43279</v>
      </c>
      <c r="K5722" s="42">
        <v>0</v>
      </c>
      <c r="L5722" s="42">
        <v>9159.93</v>
      </c>
      <c r="M5722" s="44">
        <v>45016</v>
      </c>
      <c r="N5722" s="42">
        <f>H5722-K5722-L5722</f>
        <v>11139.220000000001</v>
      </c>
      <c r="O5722" s="42">
        <v>0</v>
      </c>
      <c r="P5722" s="45">
        <v>0.13</v>
      </c>
      <c r="Q5722" s="42">
        <v>0</v>
      </c>
      <c r="R5722" s="42">
        <v>0</v>
      </c>
      <c r="S5722" s="42">
        <f>N5722-R5722</f>
        <v>11139.220000000001</v>
      </c>
      <c r="T5722" s="38">
        <v>2505</v>
      </c>
      <c r="U5722" s="14">
        <f>S5722/H5722</f>
        <v>0.54875302660456227</v>
      </c>
      <c r="V5722" s="19"/>
      <c r="W5722" s="19"/>
      <c r="X5722" s="37" t="s">
        <v>3465</v>
      </c>
    </row>
    <row r="5723" spans="1:37" ht="16.5" customHeight="1">
      <c r="A5723" s="38">
        <v>742</v>
      </c>
      <c r="B5723" s="39">
        <v>10800</v>
      </c>
      <c r="C5723" s="38">
        <v>10316023</v>
      </c>
      <c r="D5723" s="40" t="s">
        <v>2742</v>
      </c>
      <c r="E5723" s="38">
        <v>1</v>
      </c>
      <c r="F5723" s="38">
        <v>120</v>
      </c>
      <c r="G5723" s="38" t="s">
        <v>21</v>
      </c>
      <c r="H5723" s="42">
        <v>20299.150000000001</v>
      </c>
      <c r="I5723" s="2"/>
      <c r="J5723" s="44">
        <v>43279</v>
      </c>
      <c r="K5723" s="42">
        <v>0</v>
      </c>
      <c r="L5723" s="42">
        <v>9159.93</v>
      </c>
      <c r="M5723" s="44">
        <v>45016</v>
      </c>
      <c r="N5723" s="42">
        <f>H5723-K5723-L5723</f>
        <v>11139.220000000001</v>
      </c>
      <c r="O5723" s="42">
        <v>0</v>
      </c>
      <c r="P5723" s="45">
        <v>0.13</v>
      </c>
      <c r="Q5723" s="42">
        <v>0</v>
      </c>
      <c r="R5723" s="42">
        <v>0</v>
      </c>
      <c r="S5723" s="42">
        <f>N5723-R5723</f>
        <v>11139.220000000001</v>
      </c>
      <c r="T5723" s="38">
        <v>2505</v>
      </c>
      <c r="U5723" s="14">
        <f>S5723/H5723</f>
        <v>0.54875302660456227</v>
      </c>
      <c r="V5723" s="19"/>
      <c r="W5723" s="19"/>
      <c r="X5723" s="37" t="s">
        <v>3465</v>
      </c>
    </row>
    <row r="5724" spans="1:37" ht="16.5" customHeight="1">
      <c r="A5724" s="38">
        <v>743</v>
      </c>
      <c r="B5724" s="39">
        <v>10800</v>
      </c>
      <c r="C5724" s="38">
        <v>10316024</v>
      </c>
      <c r="D5724" s="40" t="s">
        <v>2742</v>
      </c>
      <c r="E5724" s="38">
        <v>1</v>
      </c>
      <c r="F5724" s="38">
        <v>120</v>
      </c>
      <c r="G5724" s="38" t="s">
        <v>21</v>
      </c>
      <c r="H5724" s="42">
        <v>20299.150000000001</v>
      </c>
      <c r="I5724" s="2"/>
      <c r="J5724" s="44">
        <v>43279</v>
      </c>
      <c r="K5724" s="42">
        <v>0</v>
      </c>
      <c r="L5724" s="42">
        <v>9159.93</v>
      </c>
      <c r="M5724" s="44">
        <v>45016</v>
      </c>
      <c r="N5724" s="42">
        <f>H5724-K5724-L5724</f>
        <v>11139.220000000001</v>
      </c>
      <c r="O5724" s="42">
        <v>0</v>
      </c>
      <c r="P5724" s="45">
        <v>0.13</v>
      </c>
      <c r="Q5724" s="42">
        <v>0</v>
      </c>
      <c r="R5724" s="42">
        <v>0</v>
      </c>
      <c r="S5724" s="42">
        <f>N5724-R5724</f>
        <v>11139.220000000001</v>
      </c>
      <c r="T5724" s="38">
        <v>2505</v>
      </c>
      <c r="U5724" s="14">
        <f>S5724/H5724</f>
        <v>0.54875302660456227</v>
      </c>
      <c r="V5724" s="19"/>
      <c r="W5724" s="19"/>
      <c r="X5724" s="37" t="s">
        <v>3465</v>
      </c>
    </row>
    <row r="5725" spans="1:37" ht="16.5" customHeight="1">
      <c r="A5725" s="38">
        <v>744</v>
      </c>
      <c r="B5725" s="39">
        <v>10800</v>
      </c>
      <c r="C5725" s="38">
        <v>10316025</v>
      </c>
      <c r="D5725" s="40" t="s">
        <v>2742</v>
      </c>
      <c r="E5725" s="38">
        <v>1</v>
      </c>
      <c r="F5725" s="38">
        <v>120</v>
      </c>
      <c r="G5725" s="38" t="s">
        <v>21</v>
      </c>
      <c r="H5725" s="42">
        <v>20299.150000000001</v>
      </c>
      <c r="I5725" s="2"/>
      <c r="J5725" s="44">
        <v>43279</v>
      </c>
      <c r="K5725" s="42">
        <v>0</v>
      </c>
      <c r="L5725" s="42">
        <v>9159.93</v>
      </c>
      <c r="M5725" s="44">
        <v>45016</v>
      </c>
      <c r="N5725" s="42">
        <f>H5725-K5725-L5725</f>
        <v>11139.220000000001</v>
      </c>
      <c r="O5725" s="42">
        <v>0</v>
      </c>
      <c r="P5725" s="45">
        <v>0.13</v>
      </c>
      <c r="Q5725" s="42">
        <v>0</v>
      </c>
      <c r="R5725" s="42">
        <v>0</v>
      </c>
      <c r="S5725" s="42">
        <f>N5725-R5725</f>
        <v>11139.220000000001</v>
      </c>
      <c r="T5725" s="38">
        <v>2505</v>
      </c>
      <c r="U5725" s="14">
        <f>S5725/H5725</f>
        <v>0.54875302660456227</v>
      </c>
      <c r="V5725" s="19"/>
      <c r="W5725" s="19"/>
      <c r="X5725" s="37" t="s">
        <v>3465</v>
      </c>
    </row>
    <row r="5726" spans="1:37" ht="16.5" customHeight="1">
      <c r="A5726" s="38">
        <v>745</v>
      </c>
      <c r="B5726" s="39">
        <v>10800</v>
      </c>
      <c r="C5726" s="38">
        <v>10316026</v>
      </c>
      <c r="D5726" s="40" t="s">
        <v>2742</v>
      </c>
      <c r="E5726" s="38">
        <v>1</v>
      </c>
      <c r="F5726" s="38">
        <v>120</v>
      </c>
      <c r="G5726" s="38" t="s">
        <v>21</v>
      </c>
      <c r="H5726" s="42">
        <v>20299.150000000001</v>
      </c>
      <c r="I5726" s="2"/>
      <c r="J5726" s="44">
        <v>43279</v>
      </c>
      <c r="K5726" s="42">
        <v>0</v>
      </c>
      <c r="L5726" s="42">
        <v>9159.93</v>
      </c>
      <c r="M5726" s="44">
        <v>45016</v>
      </c>
      <c r="N5726" s="42">
        <f>H5726-K5726-L5726</f>
        <v>11139.220000000001</v>
      </c>
      <c r="O5726" s="42">
        <v>0</v>
      </c>
      <c r="P5726" s="45">
        <v>0.13</v>
      </c>
      <c r="Q5726" s="42">
        <v>0</v>
      </c>
      <c r="R5726" s="42">
        <v>0</v>
      </c>
      <c r="S5726" s="42">
        <f>N5726-R5726</f>
        <v>11139.220000000001</v>
      </c>
      <c r="T5726" s="38">
        <v>2505</v>
      </c>
      <c r="U5726" s="14">
        <f>S5726/H5726</f>
        <v>0.54875302660456227</v>
      </c>
      <c r="V5726" s="19"/>
      <c r="W5726" s="19"/>
      <c r="X5726" s="37" t="s">
        <v>3465</v>
      </c>
    </row>
    <row r="5727" spans="1:37" ht="16.5" customHeight="1">
      <c r="A5727" s="38">
        <v>746</v>
      </c>
      <c r="B5727" s="39">
        <v>10800</v>
      </c>
      <c r="C5727" s="38">
        <v>10316027</v>
      </c>
      <c r="D5727" s="40" t="s">
        <v>2742</v>
      </c>
      <c r="E5727" s="38">
        <v>1</v>
      </c>
      <c r="F5727" s="38">
        <v>120</v>
      </c>
      <c r="G5727" s="38" t="s">
        <v>21</v>
      </c>
      <c r="H5727" s="42">
        <v>20299.150000000001</v>
      </c>
      <c r="I5727" s="2"/>
      <c r="J5727" s="44">
        <v>43279</v>
      </c>
      <c r="K5727" s="42">
        <v>0</v>
      </c>
      <c r="L5727" s="42">
        <v>9159.93</v>
      </c>
      <c r="M5727" s="44">
        <v>45016</v>
      </c>
      <c r="N5727" s="42">
        <f>H5727-K5727-L5727</f>
        <v>11139.220000000001</v>
      </c>
      <c r="O5727" s="42">
        <v>0</v>
      </c>
      <c r="P5727" s="45">
        <v>0.13</v>
      </c>
      <c r="Q5727" s="42">
        <v>0</v>
      </c>
      <c r="R5727" s="42">
        <v>0</v>
      </c>
      <c r="S5727" s="42">
        <f>N5727-R5727</f>
        <v>11139.220000000001</v>
      </c>
      <c r="T5727" s="38">
        <v>2505</v>
      </c>
      <c r="U5727" s="14">
        <f>S5727/H5727</f>
        <v>0.54875302660456227</v>
      </c>
      <c r="V5727" s="19"/>
      <c r="W5727" s="19"/>
      <c r="X5727" s="37" t="s">
        <v>3465</v>
      </c>
    </row>
    <row r="5728" spans="1:37" ht="16.5" customHeight="1">
      <c r="A5728" s="38">
        <v>747</v>
      </c>
      <c r="B5728" s="39">
        <v>10800</v>
      </c>
      <c r="C5728" s="38">
        <v>10316028</v>
      </c>
      <c r="D5728" s="40" t="s">
        <v>2742</v>
      </c>
      <c r="E5728" s="38">
        <v>1</v>
      </c>
      <c r="F5728" s="38">
        <v>120</v>
      </c>
      <c r="G5728" s="38" t="s">
        <v>21</v>
      </c>
      <c r="H5728" s="42">
        <v>20299.150000000001</v>
      </c>
      <c r="I5728" s="2"/>
      <c r="J5728" s="44">
        <v>43279</v>
      </c>
      <c r="K5728" s="42">
        <v>0</v>
      </c>
      <c r="L5728" s="42">
        <v>9159.93</v>
      </c>
      <c r="M5728" s="44">
        <v>45016</v>
      </c>
      <c r="N5728" s="42">
        <f>H5728-K5728-L5728</f>
        <v>11139.220000000001</v>
      </c>
      <c r="O5728" s="42">
        <v>0</v>
      </c>
      <c r="P5728" s="45">
        <v>0.13</v>
      </c>
      <c r="Q5728" s="42">
        <v>0</v>
      </c>
      <c r="R5728" s="42">
        <v>0</v>
      </c>
      <c r="S5728" s="42">
        <f>N5728-R5728</f>
        <v>11139.220000000001</v>
      </c>
      <c r="T5728" s="38">
        <v>2505</v>
      </c>
      <c r="U5728" s="14">
        <f>S5728/H5728</f>
        <v>0.54875302660456227</v>
      </c>
      <c r="V5728" s="19"/>
      <c r="W5728" s="19"/>
      <c r="X5728" s="37" t="s">
        <v>3465</v>
      </c>
    </row>
    <row r="5729" spans="1:24" ht="16.5" customHeight="1">
      <c r="A5729" s="38">
        <v>748</v>
      </c>
      <c r="B5729" s="39">
        <v>10800</v>
      </c>
      <c r="C5729" s="38">
        <v>10316029</v>
      </c>
      <c r="D5729" s="40" t="s">
        <v>2742</v>
      </c>
      <c r="E5729" s="38">
        <v>1</v>
      </c>
      <c r="F5729" s="38">
        <v>120</v>
      </c>
      <c r="G5729" s="38" t="s">
        <v>21</v>
      </c>
      <c r="H5729" s="42">
        <v>20299.150000000001</v>
      </c>
      <c r="I5729" s="2"/>
      <c r="J5729" s="44">
        <v>43279</v>
      </c>
      <c r="K5729" s="42">
        <v>0</v>
      </c>
      <c r="L5729" s="42">
        <v>9159.93</v>
      </c>
      <c r="M5729" s="44">
        <v>45016</v>
      </c>
      <c r="N5729" s="42">
        <f>H5729-K5729-L5729</f>
        <v>11139.220000000001</v>
      </c>
      <c r="O5729" s="42">
        <v>0</v>
      </c>
      <c r="P5729" s="45">
        <v>0.13</v>
      </c>
      <c r="Q5729" s="42">
        <v>0</v>
      </c>
      <c r="R5729" s="42">
        <v>0</v>
      </c>
      <c r="S5729" s="42">
        <f>N5729-R5729</f>
        <v>11139.220000000001</v>
      </c>
      <c r="T5729" s="38">
        <v>2505</v>
      </c>
      <c r="U5729" s="14">
        <f>S5729/H5729</f>
        <v>0.54875302660456227</v>
      </c>
      <c r="V5729" s="19"/>
      <c r="W5729" s="19"/>
      <c r="X5729" s="37" t="s">
        <v>3465</v>
      </c>
    </row>
    <row r="5730" spans="1:24" ht="16.5" customHeight="1">
      <c r="A5730" s="38">
        <v>749</v>
      </c>
      <c r="B5730" s="39">
        <v>10800</v>
      </c>
      <c r="C5730" s="38">
        <v>10316030</v>
      </c>
      <c r="D5730" s="40" t="s">
        <v>2742</v>
      </c>
      <c r="E5730" s="38">
        <v>1</v>
      </c>
      <c r="F5730" s="38">
        <v>120</v>
      </c>
      <c r="G5730" s="38" t="s">
        <v>21</v>
      </c>
      <c r="H5730" s="42">
        <v>20299.150000000001</v>
      </c>
      <c r="I5730" s="2"/>
      <c r="J5730" s="44">
        <v>43279</v>
      </c>
      <c r="K5730" s="42">
        <v>0</v>
      </c>
      <c r="L5730" s="42">
        <v>9159.93</v>
      </c>
      <c r="M5730" s="44">
        <v>45016</v>
      </c>
      <c r="N5730" s="42">
        <f>H5730-K5730-L5730</f>
        <v>11139.220000000001</v>
      </c>
      <c r="O5730" s="42">
        <v>0</v>
      </c>
      <c r="P5730" s="45">
        <v>0.13</v>
      </c>
      <c r="Q5730" s="42">
        <v>0</v>
      </c>
      <c r="R5730" s="42">
        <v>0</v>
      </c>
      <c r="S5730" s="42">
        <f>N5730-R5730</f>
        <v>11139.220000000001</v>
      </c>
      <c r="T5730" s="38">
        <v>2505</v>
      </c>
      <c r="U5730" s="14">
        <f>S5730/H5730</f>
        <v>0.54875302660456227</v>
      </c>
      <c r="V5730" s="19"/>
      <c r="W5730" s="19"/>
      <c r="X5730" s="37" t="s">
        <v>3465</v>
      </c>
    </row>
    <row r="5731" spans="1:24" ht="16.5" customHeight="1">
      <c r="A5731" s="38">
        <v>818</v>
      </c>
      <c r="B5731" s="39">
        <v>10800</v>
      </c>
      <c r="C5731" s="38">
        <v>10316368</v>
      </c>
      <c r="D5731" s="40" t="s">
        <v>2742</v>
      </c>
      <c r="E5731" s="38">
        <v>1</v>
      </c>
      <c r="F5731" s="38">
        <v>120</v>
      </c>
      <c r="G5731" s="38" t="s">
        <v>21</v>
      </c>
      <c r="H5731" s="42">
        <v>20299.150000000001</v>
      </c>
      <c r="I5731" s="2"/>
      <c r="J5731" s="44">
        <v>43279</v>
      </c>
      <c r="K5731" s="42">
        <v>0</v>
      </c>
      <c r="L5731" s="42">
        <v>9159.93</v>
      </c>
      <c r="M5731" s="44">
        <v>45016</v>
      </c>
      <c r="N5731" s="42">
        <f>H5731-K5731-L5731</f>
        <v>11139.220000000001</v>
      </c>
      <c r="O5731" s="42">
        <v>0</v>
      </c>
      <c r="P5731" s="45">
        <v>0.13</v>
      </c>
      <c r="Q5731" s="42">
        <v>0</v>
      </c>
      <c r="R5731" s="42">
        <v>0</v>
      </c>
      <c r="S5731" s="42">
        <f>N5731-R5731</f>
        <v>11139.220000000001</v>
      </c>
      <c r="T5731" s="38">
        <v>2505</v>
      </c>
      <c r="U5731" s="14">
        <f>S5731/H5731</f>
        <v>0.54875302660456227</v>
      </c>
      <c r="V5731" s="19"/>
      <c r="W5731" s="19"/>
      <c r="X5731" s="37" t="s">
        <v>3465</v>
      </c>
    </row>
    <row r="5732" spans="1:24" ht="16.5" customHeight="1">
      <c r="A5732" s="38">
        <v>819</v>
      </c>
      <c r="B5732" s="39">
        <v>10800</v>
      </c>
      <c r="C5732" s="38">
        <v>10316369</v>
      </c>
      <c r="D5732" s="40" t="s">
        <v>2742</v>
      </c>
      <c r="E5732" s="38">
        <v>1</v>
      </c>
      <c r="F5732" s="38">
        <v>120</v>
      </c>
      <c r="G5732" s="38" t="s">
        <v>21</v>
      </c>
      <c r="H5732" s="42">
        <v>20299.150000000001</v>
      </c>
      <c r="I5732" s="2"/>
      <c r="J5732" s="44">
        <v>43279</v>
      </c>
      <c r="K5732" s="42">
        <v>0</v>
      </c>
      <c r="L5732" s="42">
        <v>9159.93</v>
      </c>
      <c r="M5732" s="44">
        <v>45016</v>
      </c>
      <c r="N5732" s="42">
        <f>H5732-K5732-L5732</f>
        <v>11139.220000000001</v>
      </c>
      <c r="O5732" s="42">
        <v>0</v>
      </c>
      <c r="P5732" s="45">
        <v>0.13</v>
      </c>
      <c r="Q5732" s="42">
        <v>0</v>
      </c>
      <c r="R5732" s="42">
        <v>0</v>
      </c>
      <c r="S5732" s="42">
        <f>N5732-R5732</f>
        <v>11139.220000000001</v>
      </c>
      <c r="T5732" s="38">
        <v>2505</v>
      </c>
      <c r="U5732" s="14">
        <f>S5732/H5732</f>
        <v>0.54875302660456227</v>
      </c>
      <c r="V5732" s="19"/>
      <c r="W5732" s="19"/>
      <c r="X5732" s="37" t="s">
        <v>3465</v>
      </c>
    </row>
    <row r="5733" spans="1:24" ht="16.5" customHeight="1">
      <c r="A5733" s="38">
        <v>820</v>
      </c>
      <c r="B5733" s="39">
        <v>10800</v>
      </c>
      <c r="C5733" s="38">
        <v>10316370</v>
      </c>
      <c r="D5733" s="40" t="s">
        <v>2742</v>
      </c>
      <c r="E5733" s="38">
        <v>1</v>
      </c>
      <c r="F5733" s="38">
        <v>120</v>
      </c>
      <c r="G5733" s="38" t="s">
        <v>21</v>
      </c>
      <c r="H5733" s="42">
        <v>20299.150000000001</v>
      </c>
      <c r="I5733" s="2"/>
      <c r="J5733" s="44">
        <v>43279</v>
      </c>
      <c r="K5733" s="42">
        <v>0</v>
      </c>
      <c r="L5733" s="42">
        <v>9159.93</v>
      </c>
      <c r="M5733" s="44">
        <v>45016</v>
      </c>
      <c r="N5733" s="42">
        <f>H5733-K5733-L5733</f>
        <v>11139.220000000001</v>
      </c>
      <c r="O5733" s="42">
        <v>0</v>
      </c>
      <c r="P5733" s="45">
        <v>0.13</v>
      </c>
      <c r="Q5733" s="42">
        <v>0</v>
      </c>
      <c r="R5733" s="42">
        <v>0</v>
      </c>
      <c r="S5733" s="42">
        <f>N5733-R5733</f>
        <v>11139.220000000001</v>
      </c>
      <c r="T5733" s="38">
        <v>2505</v>
      </c>
      <c r="U5733" s="14">
        <f>S5733/H5733</f>
        <v>0.54875302660456227</v>
      </c>
      <c r="V5733" s="19"/>
      <c r="W5733" s="19"/>
      <c r="X5733" s="37" t="s">
        <v>3465</v>
      </c>
    </row>
    <row r="5734" spans="1:24" ht="16.5" customHeight="1">
      <c r="A5734" s="38">
        <v>821</v>
      </c>
      <c r="B5734" s="39">
        <v>10800</v>
      </c>
      <c r="C5734" s="38">
        <v>10316371</v>
      </c>
      <c r="D5734" s="40" t="s">
        <v>2742</v>
      </c>
      <c r="E5734" s="38">
        <v>1</v>
      </c>
      <c r="F5734" s="38">
        <v>120</v>
      </c>
      <c r="G5734" s="38" t="s">
        <v>21</v>
      </c>
      <c r="H5734" s="42">
        <v>20299.150000000001</v>
      </c>
      <c r="I5734" s="2"/>
      <c r="J5734" s="44">
        <v>43279</v>
      </c>
      <c r="K5734" s="42">
        <v>0</v>
      </c>
      <c r="L5734" s="42">
        <v>9159.93</v>
      </c>
      <c r="M5734" s="44">
        <v>45016</v>
      </c>
      <c r="N5734" s="42">
        <f>H5734-K5734-L5734</f>
        <v>11139.220000000001</v>
      </c>
      <c r="O5734" s="42">
        <v>0</v>
      </c>
      <c r="P5734" s="45">
        <v>0.13</v>
      </c>
      <c r="Q5734" s="42">
        <v>0</v>
      </c>
      <c r="R5734" s="42">
        <v>0</v>
      </c>
      <c r="S5734" s="42">
        <f>N5734-R5734</f>
        <v>11139.220000000001</v>
      </c>
      <c r="T5734" s="38">
        <v>2505</v>
      </c>
      <c r="U5734" s="14">
        <f>S5734/H5734</f>
        <v>0.54875302660456227</v>
      </c>
      <c r="V5734" s="19"/>
      <c r="W5734" s="19"/>
      <c r="X5734" s="37" t="s">
        <v>3465</v>
      </c>
    </row>
    <row r="5735" spans="1:24" ht="16.5" customHeight="1">
      <c r="A5735" s="38">
        <v>822</v>
      </c>
      <c r="B5735" s="39">
        <v>10800</v>
      </c>
      <c r="C5735" s="38">
        <v>10316372</v>
      </c>
      <c r="D5735" s="40" t="s">
        <v>2742</v>
      </c>
      <c r="E5735" s="38">
        <v>1</v>
      </c>
      <c r="F5735" s="38">
        <v>120</v>
      </c>
      <c r="G5735" s="38" t="s">
        <v>21</v>
      </c>
      <c r="H5735" s="42">
        <v>20299.150000000001</v>
      </c>
      <c r="I5735" s="2"/>
      <c r="J5735" s="44">
        <v>43279</v>
      </c>
      <c r="K5735" s="42">
        <v>0</v>
      </c>
      <c r="L5735" s="42">
        <v>9159.93</v>
      </c>
      <c r="M5735" s="44">
        <v>45016</v>
      </c>
      <c r="N5735" s="42">
        <f>H5735-K5735-L5735</f>
        <v>11139.220000000001</v>
      </c>
      <c r="O5735" s="42">
        <v>0</v>
      </c>
      <c r="P5735" s="45">
        <v>0.13</v>
      </c>
      <c r="Q5735" s="42">
        <v>0</v>
      </c>
      <c r="R5735" s="42">
        <v>0</v>
      </c>
      <c r="S5735" s="42">
        <f>N5735-R5735</f>
        <v>11139.220000000001</v>
      </c>
      <c r="T5735" s="38">
        <v>2505</v>
      </c>
      <c r="U5735" s="14">
        <f>S5735/H5735</f>
        <v>0.54875302660456227</v>
      </c>
      <c r="V5735" s="19"/>
      <c r="W5735" s="19"/>
      <c r="X5735" s="37" t="s">
        <v>3465</v>
      </c>
    </row>
    <row r="5736" spans="1:24" ht="16.5" customHeight="1">
      <c r="A5736" s="38">
        <v>823</v>
      </c>
      <c r="B5736" s="39">
        <v>10800</v>
      </c>
      <c r="C5736" s="38">
        <v>10316373</v>
      </c>
      <c r="D5736" s="40" t="s">
        <v>2742</v>
      </c>
      <c r="E5736" s="38">
        <v>1</v>
      </c>
      <c r="F5736" s="38">
        <v>120</v>
      </c>
      <c r="G5736" s="38" t="s">
        <v>21</v>
      </c>
      <c r="H5736" s="42">
        <v>20299.150000000001</v>
      </c>
      <c r="I5736" s="2"/>
      <c r="J5736" s="44">
        <v>43279</v>
      </c>
      <c r="K5736" s="42">
        <v>0</v>
      </c>
      <c r="L5736" s="42">
        <v>9159.93</v>
      </c>
      <c r="M5736" s="44">
        <v>45016</v>
      </c>
      <c r="N5736" s="42">
        <f>H5736-K5736-L5736</f>
        <v>11139.220000000001</v>
      </c>
      <c r="O5736" s="42">
        <v>0</v>
      </c>
      <c r="P5736" s="45">
        <v>0.13</v>
      </c>
      <c r="Q5736" s="42">
        <v>0</v>
      </c>
      <c r="R5736" s="42">
        <v>0</v>
      </c>
      <c r="S5736" s="42">
        <f>N5736-R5736</f>
        <v>11139.220000000001</v>
      </c>
      <c r="T5736" s="38">
        <v>2505</v>
      </c>
      <c r="U5736" s="14">
        <f>S5736/H5736</f>
        <v>0.54875302660456227</v>
      </c>
      <c r="V5736" s="19"/>
      <c r="W5736" s="19"/>
      <c r="X5736" s="37" t="s">
        <v>3465</v>
      </c>
    </row>
    <row r="5737" spans="1:24" ht="16.5" customHeight="1">
      <c r="A5737" s="38">
        <v>824</v>
      </c>
      <c r="B5737" s="39">
        <v>10800</v>
      </c>
      <c r="C5737" s="38">
        <v>10316374</v>
      </c>
      <c r="D5737" s="40" t="s">
        <v>2742</v>
      </c>
      <c r="E5737" s="38">
        <v>1</v>
      </c>
      <c r="F5737" s="38">
        <v>120</v>
      </c>
      <c r="G5737" s="38" t="s">
        <v>21</v>
      </c>
      <c r="H5737" s="42">
        <v>20299.150000000001</v>
      </c>
      <c r="I5737" s="2"/>
      <c r="J5737" s="44">
        <v>43279</v>
      </c>
      <c r="K5737" s="42">
        <v>0</v>
      </c>
      <c r="L5737" s="42">
        <v>9159.93</v>
      </c>
      <c r="M5737" s="44">
        <v>45016</v>
      </c>
      <c r="N5737" s="42">
        <f>H5737-K5737-L5737</f>
        <v>11139.220000000001</v>
      </c>
      <c r="O5737" s="42">
        <v>0</v>
      </c>
      <c r="P5737" s="45">
        <v>0.13</v>
      </c>
      <c r="Q5737" s="42">
        <v>0</v>
      </c>
      <c r="R5737" s="42">
        <v>0</v>
      </c>
      <c r="S5737" s="42">
        <f>N5737-R5737</f>
        <v>11139.220000000001</v>
      </c>
      <c r="T5737" s="38">
        <v>2505</v>
      </c>
      <c r="U5737" s="14">
        <f>S5737/H5737</f>
        <v>0.54875302660456227</v>
      </c>
      <c r="V5737" s="19"/>
      <c r="W5737" s="19"/>
      <c r="X5737" s="37" t="s">
        <v>3465</v>
      </c>
    </row>
    <row r="5738" spans="1:24" ht="16.5" customHeight="1">
      <c r="A5738" s="38">
        <v>825</v>
      </c>
      <c r="B5738" s="39">
        <v>10800</v>
      </c>
      <c r="C5738" s="38">
        <v>10316375</v>
      </c>
      <c r="D5738" s="40" t="s">
        <v>2742</v>
      </c>
      <c r="E5738" s="38">
        <v>1</v>
      </c>
      <c r="F5738" s="38">
        <v>120</v>
      </c>
      <c r="G5738" s="38" t="s">
        <v>21</v>
      </c>
      <c r="H5738" s="42">
        <v>20299.150000000001</v>
      </c>
      <c r="I5738" s="2"/>
      <c r="J5738" s="44">
        <v>43279</v>
      </c>
      <c r="K5738" s="42">
        <v>0</v>
      </c>
      <c r="L5738" s="42">
        <v>9159.93</v>
      </c>
      <c r="M5738" s="44">
        <v>45016</v>
      </c>
      <c r="N5738" s="42">
        <f>H5738-K5738-L5738</f>
        <v>11139.220000000001</v>
      </c>
      <c r="O5738" s="42">
        <v>0</v>
      </c>
      <c r="P5738" s="45">
        <v>0.13</v>
      </c>
      <c r="Q5738" s="42">
        <v>0</v>
      </c>
      <c r="R5738" s="42">
        <v>0</v>
      </c>
      <c r="S5738" s="42">
        <f>N5738-R5738</f>
        <v>11139.220000000001</v>
      </c>
      <c r="T5738" s="38">
        <v>2505</v>
      </c>
      <c r="U5738" s="14">
        <f>S5738/H5738</f>
        <v>0.54875302660456227</v>
      </c>
      <c r="V5738" s="19"/>
      <c r="W5738" s="19"/>
      <c r="X5738" s="37" t="s">
        <v>3465</v>
      </c>
    </row>
    <row r="5739" spans="1:24" ht="16.5" customHeight="1">
      <c r="A5739" s="38">
        <v>826</v>
      </c>
      <c r="B5739" s="39">
        <v>10800</v>
      </c>
      <c r="C5739" s="38">
        <v>10316376</v>
      </c>
      <c r="D5739" s="40" t="s">
        <v>2742</v>
      </c>
      <c r="E5739" s="38">
        <v>1</v>
      </c>
      <c r="F5739" s="38">
        <v>120</v>
      </c>
      <c r="G5739" s="38" t="s">
        <v>21</v>
      </c>
      <c r="H5739" s="42">
        <v>20299.150000000001</v>
      </c>
      <c r="I5739" s="2"/>
      <c r="J5739" s="44">
        <v>43279</v>
      </c>
      <c r="K5739" s="42">
        <v>0</v>
      </c>
      <c r="L5739" s="42">
        <v>9159.93</v>
      </c>
      <c r="M5739" s="44">
        <v>45016</v>
      </c>
      <c r="N5739" s="42">
        <f>H5739-K5739-L5739</f>
        <v>11139.220000000001</v>
      </c>
      <c r="O5739" s="42">
        <v>0</v>
      </c>
      <c r="P5739" s="45">
        <v>0.13</v>
      </c>
      <c r="Q5739" s="42">
        <v>0</v>
      </c>
      <c r="R5739" s="42">
        <v>0</v>
      </c>
      <c r="S5739" s="42">
        <f>N5739-R5739</f>
        <v>11139.220000000001</v>
      </c>
      <c r="T5739" s="38">
        <v>2505</v>
      </c>
      <c r="U5739" s="14">
        <f>S5739/H5739</f>
        <v>0.54875302660456227</v>
      </c>
      <c r="V5739" s="19"/>
      <c r="W5739" s="19"/>
      <c r="X5739" s="37" t="s">
        <v>3465</v>
      </c>
    </row>
    <row r="5740" spans="1:24" ht="16.5" customHeight="1">
      <c r="A5740" s="38">
        <v>827</v>
      </c>
      <c r="B5740" s="39">
        <v>10800</v>
      </c>
      <c r="C5740" s="38">
        <v>10316377</v>
      </c>
      <c r="D5740" s="40" t="s">
        <v>2742</v>
      </c>
      <c r="E5740" s="38">
        <v>1</v>
      </c>
      <c r="F5740" s="38">
        <v>120</v>
      </c>
      <c r="G5740" s="38" t="s">
        <v>21</v>
      </c>
      <c r="H5740" s="42">
        <v>20299.150000000001</v>
      </c>
      <c r="I5740" s="2"/>
      <c r="J5740" s="44">
        <v>43279</v>
      </c>
      <c r="K5740" s="42">
        <v>0</v>
      </c>
      <c r="L5740" s="42">
        <v>9159.93</v>
      </c>
      <c r="M5740" s="44">
        <v>45016</v>
      </c>
      <c r="N5740" s="42">
        <f>H5740-K5740-L5740</f>
        <v>11139.220000000001</v>
      </c>
      <c r="O5740" s="42">
        <v>0</v>
      </c>
      <c r="P5740" s="45">
        <v>0.13</v>
      </c>
      <c r="Q5740" s="42">
        <v>0</v>
      </c>
      <c r="R5740" s="42">
        <v>0</v>
      </c>
      <c r="S5740" s="42">
        <f>N5740-R5740</f>
        <v>11139.220000000001</v>
      </c>
      <c r="T5740" s="38">
        <v>2505</v>
      </c>
      <c r="U5740" s="14">
        <f>S5740/H5740</f>
        <v>0.54875302660456227</v>
      </c>
      <c r="V5740" s="19"/>
      <c r="W5740" s="19"/>
      <c r="X5740" s="37" t="s">
        <v>3465</v>
      </c>
    </row>
    <row r="5741" spans="1:24" ht="16.5" customHeight="1">
      <c r="A5741" s="38">
        <v>828</v>
      </c>
      <c r="B5741" s="39">
        <v>10800</v>
      </c>
      <c r="C5741" s="38">
        <v>10316378</v>
      </c>
      <c r="D5741" s="40" t="s">
        <v>2742</v>
      </c>
      <c r="E5741" s="38">
        <v>1</v>
      </c>
      <c r="F5741" s="38">
        <v>120</v>
      </c>
      <c r="G5741" s="38" t="s">
        <v>21</v>
      </c>
      <c r="H5741" s="42">
        <v>20299.150000000001</v>
      </c>
      <c r="I5741" s="2"/>
      <c r="J5741" s="44">
        <v>43279</v>
      </c>
      <c r="K5741" s="42">
        <v>0</v>
      </c>
      <c r="L5741" s="42">
        <v>9159.93</v>
      </c>
      <c r="M5741" s="44">
        <v>45016</v>
      </c>
      <c r="N5741" s="42">
        <f>H5741-K5741-L5741</f>
        <v>11139.220000000001</v>
      </c>
      <c r="O5741" s="42">
        <v>0</v>
      </c>
      <c r="P5741" s="45">
        <v>0.13</v>
      </c>
      <c r="Q5741" s="42">
        <v>0</v>
      </c>
      <c r="R5741" s="42">
        <v>0</v>
      </c>
      <c r="S5741" s="42">
        <f>N5741-R5741</f>
        <v>11139.220000000001</v>
      </c>
      <c r="T5741" s="38">
        <v>2505</v>
      </c>
      <c r="U5741" s="14">
        <f>S5741/H5741</f>
        <v>0.54875302660456227</v>
      </c>
      <c r="V5741" s="19"/>
      <c r="W5741" s="19"/>
      <c r="X5741" s="37" t="s">
        <v>3465</v>
      </c>
    </row>
    <row r="5742" spans="1:24" ht="16.5" customHeight="1">
      <c r="A5742" s="38">
        <v>829</v>
      </c>
      <c r="B5742" s="39">
        <v>10800</v>
      </c>
      <c r="C5742" s="38">
        <v>10316379</v>
      </c>
      <c r="D5742" s="40" t="s">
        <v>2742</v>
      </c>
      <c r="E5742" s="38">
        <v>1</v>
      </c>
      <c r="F5742" s="38">
        <v>120</v>
      </c>
      <c r="G5742" s="38" t="s">
        <v>21</v>
      </c>
      <c r="H5742" s="42">
        <v>20299.150000000001</v>
      </c>
      <c r="I5742" s="2"/>
      <c r="J5742" s="44">
        <v>43279</v>
      </c>
      <c r="K5742" s="42">
        <v>0</v>
      </c>
      <c r="L5742" s="42">
        <v>9159.93</v>
      </c>
      <c r="M5742" s="44">
        <v>45016</v>
      </c>
      <c r="N5742" s="42">
        <f>H5742-K5742-L5742</f>
        <v>11139.220000000001</v>
      </c>
      <c r="O5742" s="42">
        <v>0</v>
      </c>
      <c r="P5742" s="45">
        <v>0.13</v>
      </c>
      <c r="Q5742" s="42">
        <v>0</v>
      </c>
      <c r="R5742" s="42">
        <v>0</v>
      </c>
      <c r="S5742" s="42">
        <f>N5742-R5742</f>
        <v>11139.220000000001</v>
      </c>
      <c r="T5742" s="38">
        <v>2505</v>
      </c>
      <c r="U5742" s="14">
        <f>S5742/H5742</f>
        <v>0.54875302660456227</v>
      </c>
      <c r="V5742" s="19"/>
      <c r="W5742" s="19"/>
      <c r="X5742" s="37" t="s">
        <v>3465</v>
      </c>
    </row>
    <row r="5743" spans="1:24" ht="16.5" customHeight="1">
      <c r="A5743" s="38">
        <v>830</v>
      </c>
      <c r="B5743" s="39">
        <v>10800</v>
      </c>
      <c r="C5743" s="38">
        <v>10316380</v>
      </c>
      <c r="D5743" s="40" t="s">
        <v>2742</v>
      </c>
      <c r="E5743" s="38">
        <v>1</v>
      </c>
      <c r="F5743" s="38">
        <v>120</v>
      </c>
      <c r="G5743" s="38" t="s">
        <v>21</v>
      </c>
      <c r="H5743" s="42">
        <v>20299.150000000001</v>
      </c>
      <c r="I5743" s="2"/>
      <c r="J5743" s="44">
        <v>43279</v>
      </c>
      <c r="K5743" s="42">
        <v>0</v>
      </c>
      <c r="L5743" s="42">
        <v>9159.93</v>
      </c>
      <c r="M5743" s="44">
        <v>45016</v>
      </c>
      <c r="N5743" s="42">
        <f>H5743-K5743-L5743</f>
        <v>11139.220000000001</v>
      </c>
      <c r="O5743" s="42">
        <v>0</v>
      </c>
      <c r="P5743" s="45">
        <v>0.13</v>
      </c>
      <c r="Q5743" s="42">
        <v>0</v>
      </c>
      <c r="R5743" s="42">
        <v>0</v>
      </c>
      <c r="S5743" s="42">
        <f>N5743-R5743</f>
        <v>11139.220000000001</v>
      </c>
      <c r="T5743" s="38">
        <v>2505</v>
      </c>
      <c r="U5743" s="14">
        <f>S5743/H5743</f>
        <v>0.54875302660456227</v>
      </c>
      <c r="V5743" s="19"/>
      <c r="W5743" s="19"/>
      <c r="X5743" s="37" t="s">
        <v>3465</v>
      </c>
    </row>
    <row r="5744" spans="1:24" ht="16.5" customHeight="1">
      <c r="A5744" s="38">
        <v>641</v>
      </c>
      <c r="B5744" s="39">
        <v>10800</v>
      </c>
      <c r="C5744" s="38">
        <v>10315800</v>
      </c>
      <c r="D5744" s="40" t="s">
        <v>2742</v>
      </c>
      <c r="E5744" s="38">
        <v>1</v>
      </c>
      <c r="F5744" s="38">
        <v>120</v>
      </c>
      <c r="G5744" s="38" t="s">
        <v>21</v>
      </c>
      <c r="H5744" s="42">
        <v>20299.150000000001</v>
      </c>
      <c r="I5744" s="2"/>
      <c r="J5744" s="44">
        <v>43279</v>
      </c>
      <c r="K5744" s="42">
        <v>0</v>
      </c>
      <c r="L5744" s="42">
        <v>9159.91</v>
      </c>
      <c r="M5744" s="44">
        <v>45016</v>
      </c>
      <c r="N5744" s="42">
        <f>H5744-K5744-L5744</f>
        <v>11139.240000000002</v>
      </c>
      <c r="O5744" s="42">
        <v>0</v>
      </c>
      <c r="P5744" s="45">
        <v>0.13</v>
      </c>
      <c r="Q5744" s="42">
        <v>0</v>
      </c>
      <c r="R5744" s="42">
        <v>0</v>
      </c>
      <c r="S5744" s="42">
        <f>N5744-R5744</f>
        <v>11139.240000000002</v>
      </c>
      <c r="T5744" s="38">
        <v>2505</v>
      </c>
      <c r="U5744" s="14">
        <f>S5744/H5744</f>
        <v>0.54875401186749206</v>
      </c>
      <c r="V5744" s="19"/>
      <c r="W5744" s="19"/>
      <c r="X5744" s="37" t="s">
        <v>3465</v>
      </c>
    </row>
    <row r="5745" spans="1:24" ht="16.5" customHeight="1">
      <c r="A5745" s="38">
        <v>642</v>
      </c>
      <c r="B5745" s="39">
        <v>10800</v>
      </c>
      <c r="C5745" s="38">
        <v>10315801</v>
      </c>
      <c r="D5745" s="40" t="s">
        <v>2742</v>
      </c>
      <c r="E5745" s="38">
        <v>1</v>
      </c>
      <c r="F5745" s="38">
        <v>120</v>
      </c>
      <c r="G5745" s="38" t="s">
        <v>21</v>
      </c>
      <c r="H5745" s="42">
        <v>20299.150000000001</v>
      </c>
      <c r="I5745" s="2"/>
      <c r="J5745" s="44">
        <v>43279</v>
      </c>
      <c r="K5745" s="42">
        <v>0</v>
      </c>
      <c r="L5745" s="42">
        <v>9159.91</v>
      </c>
      <c r="M5745" s="44">
        <v>45016</v>
      </c>
      <c r="N5745" s="42">
        <f>H5745-K5745-L5745</f>
        <v>11139.240000000002</v>
      </c>
      <c r="O5745" s="42">
        <v>0</v>
      </c>
      <c r="P5745" s="45">
        <v>0.13</v>
      </c>
      <c r="Q5745" s="42">
        <v>0</v>
      </c>
      <c r="R5745" s="42">
        <v>0</v>
      </c>
      <c r="S5745" s="42">
        <f>N5745-R5745</f>
        <v>11139.240000000002</v>
      </c>
      <c r="T5745" s="38">
        <v>2505</v>
      </c>
      <c r="U5745" s="14">
        <f>S5745/H5745</f>
        <v>0.54875401186749206</v>
      </c>
      <c r="V5745" s="19"/>
      <c r="W5745" s="19"/>
      <c r="X5745" s="37" t="s">
        <v>3465</v>
      </c>
    </row>
    <row r="5746" spans="1:24" ht="16.5" customHeight="1">
      <c r="A5746" s="38">
        <v>643</v>
      </c>
      <c r="B5746" s="39">
        <v>10800</v>
      </c>
      <c r="C5746" s="38">
        <v>10315802</v>
      </c>
      <c r="D5746" s="40" t="s">
        <v>2742</v>
      </c>
      <c r="E5746" s="38">
        <v>1</v>
      </c>
      <c r="F5746" s="38">
        <v>120</v>
      </c>
      <c r="G5746" s="38" t="s">
        <v>21</v>
      </c>
      <c r="H5746" s="42">
        <v>20299.150000000001</v>
      </c>
      <c r="I5746" s="2"/>
      <c r="J5746" s="44">
        <v>43279</v>
      </c>
      <c r="K5746" s="42">
        <v>0</v>
      </c>
      <c r="L5746" s="42">
        <v>9159.91</v>
      </c>
      <c r="M5746" s="44">
        <v>45016</v>
      </c>
      <c r="N5746" s="42">
        <f>H5746-K5746-L5746</f>
        <v>11139.240000000002</v>
      </c>
      <c r="O5746" s="42">
        <v>0</v>
      </c>
      <c r="P5746" s="45">
        <v>0.13</v>
      </c>
      <c r="Q5746" s="42">
        <v>0</v>
      </c>
      <c r="R5746" s="42">
        <v>0</v>
      </c>
      <c r="S5746" s="42">
        <f>N5746-R5746</f>
        <v>11139.240000000002</v>
      </c>
      <c r="T5746" s="38">
        <v>2505</v>
      </c>
      <c r="U5746" s="14">
        <f>S5746/H5746</f>
        <v>0.54875401186749206</v>
      </c>
      <c r="V5746" s="19"/>
      <c r="W5746" s="19"/>
      <c r="X5746" s="37" t="s">
        <v>3465</v>
      </c>
    </row>
    <row r="5747" spans="1:24" ht="16.5" customHeight="1">
      <c r="A5747" s="38">
        <v>644</v>
      </c>
      <c r="B5747" s="39">
        <v>10800</v>
      </c>
      <c r="C5747" s="38">
        <v>10315803</v>
      </c>
      <c r="D5747" s="40" t="s">
        <v>2742</v>
      </c>
      <c r="E5747" s="38">
        <v>1</v>
      </c>
      <c r="F5747" s="38">
        <v>120</v>
      </c>
      <c r="G5747" s="38" t="s">
        <v>21</v>
      </c>
      <c r="H5747" s="42">
        <v>20299.150000000001</v>
      </c>
      <c r="I5747" s="2"/>
      <c r="J5747" s="44">
        <v>43279</v>
      </c>
      <c r="K5747" s="42">
        <v>0</v>
      </c>
      <c r="L5747" s="42">
        <v>9159.91</v>
      </c>
      <c r="M5747" s="44">
        <v>45016</v>
      </c>
      <c r="N5747" s="42">
        <f>H5747-K5747-L5747</f>
        <v>11139.240000000002</v>
      </c>
      <c r="O5747" s="42">
        <v>0</v>
      </c>
      <c r="P5747" s="45">
        <v>0.13</v>
      </c>
      <c r="Q5747" s="42">
        <v>0</v>
      </c>
      <c r="R5747" s="42">
        <v>0</v>
      </c>
      <c r="S5747" s="42">
        <f>N5747-R5747</f>
        <v>11139.240000000002</v>
      </c>
      <c r="T5747" s="38">
        <v>2505</v>
      </c>
      <c r="U5747" s="14">
        <f>S5747/H5747</f>
        <v>0.54875401186749206</v>
      </c>
      <c r="V5747" s="19"/>
      <c r="W5747" s="19"/>
      <c r="X5747" s="37" t="s">
        <v>3465</v>
      </c>
    </row>
    <row r="5748" spans="1:24" ht="16.5" customHeight="1">
      <c r="A5748" s="38">
        <v>645</v>
      </c>
      <c r="B5748" s="39">
        <v>10800</v>
      </c>
      <c r="C5748" s="38">
        <v>10315804</v>
      </c>
      <c r="D5748" s="40" t="s">
        <v>2742</v>
      </c>
      <c r="E5748" s="38">
        <v>1</v>
      </c>
      <c r="F5748" s="38">
        <v>120</v>
      </c>
      <c r="G5748" s="38" t="s">
        <v>21</v>
      </c>
      <c r="H5748" s="42">
        <v>20299.150000000001</v>
      </c>
      <c r="I5748" s="2"/>
      <c r="J5748" s="44">
        <v>43279</v>
      </c>
      <c r="K5748" s="42">
        <v>0</v>
      </c>
      <c r="L5748" s="42">
        <v>9159.91</v>
      </c>
      <c r="M5748" s="44">
        <v>45016</v>
      </c>
      <c r="N5748" s="42">
        <f>H5748-K5748-L5748</f>
        <v>11139.240000000002</v>
      </c>
      <c r="O5748" s="42">
        <v>0</v>
      </c>
      <c r="P5748" s="45">
        <v>0.13</v>
      </c>
      <c r="Q5748" s="42">
        <v>0</v>
      </c>
      <c r="R5748" s="42">
        <v>0</v>
      </c>
      <c r="S5748" s="42">
        <f>N5748-R5748</f>
        <v>11139.240000000002</v>
      </c>
      <c r="T5748" s="38">
        <v>2505</v>
      </c>
      <c r="U5748" s="14">
        <f>S5748/H5748</f>
        <v>0.54875401186749206</v>
      </c>
      <c r="V5748" s="19"/>
      <c r="W5748" s="19"/>
      <c r="X5748" s="37" t="s">
        <v>3465</v>
      </c>
    </row>
    <row r="5749" spans="1:24" ht="16.5" customHeight="1">
      <c r="A5749" s="38">
        <v>668</v>
      </c>
      <c r="B5749" s="39">
        <v>10800</v>
      </c>
      <c r="C5749" s="38">
        <v>10315805</v>
      </c>
      <c r="D5749" s="40" t="s">
        <v>2742</v>
      </c>
      <c r="E5749" s="38">
        <v>1</v>
      </c>
      <c r="F5749" s="38">
        <v>120</v>
      </c>
      <c r="G5749" s="38" t="s">
        <v>21</v>
      </c>
      <c r="H5749" s="42">
        <v>20299.150000000001</v>
      </c>
      <c r="I5749" s="2"/>
      <c r="J5749" s="44">
        <v>43279</v>
      </c>
      <c r="K5749" s="42">
        <v>0</v>
      </c>
      <c r="L5749" s="42">
        <v>9159.91</v>
      </c>
      <c r="M5749" s="44">
        <v>45016</v>
      </c>
      <c r="N5749" s="42">
        <f>H5749-K5749-L5749</f>
        <v>11139.240000000002</v>
      </c>
      <c r="O5749" s="42">
        <v>0</v>
      </c>
      <c r="P5749" s="45">
        <v>0.13</v>
      </c>
      <c r="Q5749" s="42">
        <v>0</v>
      </c>
      <c r="R5749" s="42">
        <v>0</v>
      </c>
      <c r="S5749" s="42">
        <f>N5749-R5749</f>
        <v>11139.240000000002</v>
      </c>
      <c r="T5749" s="38">
        <v>2505</v>
      </c>
      <c r="U5749" s="14">
        <f>S5749/H5749</f>
        <v>0.54875401186749206</v>
      </c>
      <c r="V5749" s="19"/>
      <c r="W5749" s="19"/>
      <c r="X5749" s="37" t="s">
        <v>3465</v>
      </c>
    </row>
    <row r="5750" spans="1:24" ht="16.5" customHeight="1">
      <c r="A5750" s="38">
        <v>669</v>
      </c>
      <c r="B5750" s="39">
        <v>10800</v>
      </c>
      <c r="C5750" s="38">
        <v>10315806</v>
      </c>
      <c r="D5750" s="40" t="s">
        <v>2742</v>
      </c>
      <c r="E5750" s="38">
        <v>1</v>
      </c>
      <c r="F5750" s="38">
        <v>120</v>
      </c>
      <c r="G5750" s="38" t="s">
        <v>21</v>
      </c>
      <c r="H5750" s="42">
        <v>20299.150000000001</v>
      </c>
      <c r="I5750" s="2"/>
      <c r="J5750" s="44">
        <v>43279</v>
      </c>
      <c r="K5750" s="42">
        <v>0</v>
      </c>
      <c r="L5750" s="42">
        <v>9159.91</v>
      </c>
      <c r="M5750" s="44">
        <v>45016</v>
      </c>
      <c r="N5750" s="42">
        <f>H5750-K5750-L5750</f>
        <v>11139.240000000002</v>
      </c>
      <c r="O5750" s="42">
        <v>0</v>
      </c>
      <c r="P5750" s="45">
        <v>0.13</v>
      </c>
      <c r="Q5750" s="42">
        <v>0</v>
      </c>
      <c r="R5750" s="42">
        <v>0</v>
      </c>
      <c r="S5750" s="42">
        <f>N5750-R5750</f>
        <v>11139.240000000002</v>
      </c>
      <c r="T5750" s="38">
        <v>2505</v>
      </c>
      <c r="U5750" s="14">
        <f>S5750/H5750</f>
        <v>0.54875401186749206</v>
      </c>
      <c r="V5750" s="19"/>
      <c r="W5750" s="19"/>
      <c r="X5750" s="37" t="s">
        <v>3465</v>
      </c>
    </row>
    <row r="5751" spans="1:24" ht="16.5" customHeight="1">
      <c r="A5751" s="38">
        <v>670</v>
      </c>
      <c r="B5751" s="39">
        <v>10800</v>
      </c>
      <c r="C5751" s="38">
        <v>10315807</v>
      </c>
      <c r="D5751" s="40" t="s">
        <v>2742</v>
      </c>
      <c r="E5751" s="38">
        <v>1</v>
      </c>
      <c r="F5751" s="38">
        <v>120</v>
      </c>
      <c r="G5751" s="38" t="s">
        <v>21</v>
      </c>
      <c r="H5751" s="42">
        <v>20299.150000000001</v>
      </c>
      <c r="I5751" s="2"/>
      <c r="J5751" s="44">
        <v>43279</v>
      </c>
      <c r="K5751" s="42">
        <v>0</v>
      </c>
      <c r="L5751" s="42">
        <v>9159.91</v>
      </c>
      <c r="M5751" s="44">
        <v>45016</v>
      </c>
      <c r="N5751" s="42">
        <f>H5751-K5751-L5751</f>
        <v>11139.240000000002</v>
      </c>
      <c r="O5751" s="42">
        <v>0</v>
      </c>
      <c r="P5751" s="45">
        <v>0.13</v>
      </c>
      <c r="Q5751" s="42">
        <v>0</v>
      </c>
      <c r="R5751" s="42">
        <v>0</v>
      </c>
      <c r="S5751" s="42">
        <f>N5751-R5751</f>
        <v>11139.240000000002</v>
      </c>
      <c r="T5751" s="38">
        <v>2505</v>
      </c>
      <c r="U5751" s="14">
        <f>S5751/H5751</f>
        <v>0.54875401186749206</v>
      </c>
      <c r="V5751" s="19"/>
      <c r="W5751" s="19"/>
      <c r="X5751" s="37" t="s">
        <v>3465</v>
      </c>
    </row>
    <row r="5752" spans="1:24" ht="16.5" customHeight="1">
      <c r="A5752" s="38">
        <v>671</v>
      </c>
      <c r="B5752" s="39">
        <v>10800</v>
      </c>
      <c r="C5752" s="38">
        <v>10315808</v>
      </c>
      <c r="D5752" s="40" t="s">
        <v>2742</v>
      </c>
      <c r="E5752" s="38">
        <v>1</v>
      </c>
      <c r="F5752" s="38">
        <v>120</v>
      </c>
      <c r="G5752" s="38" t="s">
        <v>21</v>
      </c>
      <c r="H5752" s="42">
        <v>20299.150000000001</v>
      </c>
      <c r="I5752" s="2"/>
      <c r="J5752" s="44">
        <v>43279</v>
      </c>
      <c r="K5752" s="42">
        <v>0</v>
      </c>
      <c r="L5752" s="42">
        <v>9159.91</v>
      </c>
      <c r="M5752" s="44">
        <v>45016</v>
      </c>
      <c r="N5752" s="42">
        <f>H5752-K5752-L5752</f>
        <v>11139.240000000002</v>
      </c>
      <c r="O5752" s="42">
        <v>0</v>
      </c>
      <c r="P5752" s="45">
        <v>0.13</v>
      </c>
      <c r="Q5752" s="42">
        <v>0</v>
      </c>
      <c r="R5752" s="42">
        <v>0</v>
      </c>
      <c r="S5752" s="42">
        <f>N5752-R5752</f>
        <v>11139.240000000002</v>
      </c>
      <c r="T5752" s="38">
        <v>2505</v>
      </c>
      <c r="U5752" s="14">
        <f>S5752/H5752</f>
        <v>0.54875401186749206</v>
      </c>
      <c r="V5752" s="19"/>
      <c r="W5752" s="19"/>
      <c r="X5752" s="37" t="s">
        <v>3465</v>
      </c>
    </row>
    <row r="5753" spans="1:24" ht="16.5" customHeight="1">
      <c r="A5753" s="38">
        <v>673</v>
      </c>
      <c r="B5753" s="39">
        <v>10800</v>
      </c>
      <c r="C5753" s="38">
        <v>10315810</v>
      </c>
      <c r="D5753" s="40" t="s">
        <v>2742</v>
      </c>
      <c r="E5753" s="38">
        <v>1</v>
      </c>
      <c r="F5753" s="38">
        <v>120</v>
      </c>
      <c r="G5753" s="38" t="s">
        <v>21</v>
      </c>
      <c r="H5753" s="42">
        <v>20299.150000000001</v>
      </c>
      <c r="I5753" s="2"/>
      <c r="J5753" s="44">
        <v>43279</v>
      </c>
      <c r="K5753" s="42">
        <v>0</v>
      </c>
      <c r="L5753" s="42">
        <v>9159.91</v>
      </c>
      <c r="M5753" s="44">
        <v>45016</v>
      </c>
      <c r="N5753" s="42">
        <f>H5753-K5753-L5753</f>
        <v>11139.240000000002</v>
      </c>
      <c r="O5753" s="42">
        <v>0</v>
      </c>
      <c r="P5753" s="45">
        <v>0.13</v>
      </c>
      <c r="Q5753" s="42">
        <v>0</v>
      </c>
      <c r="R5753" s="42">
        <v>0</v>
      </c>
      <c r="S5753" s="42">
        <f>N5753-R5753</f>
        <v>11139.240000000002</v>
      </c>
      <c r="T5753" s="38">
        <v>2505</v>
      </c>
      <c r="U5753" s="14">
        <f>S5753/H5753</f>
        <v>0.54875401186749206</v>
      </c>
      <c r="V5753" s="19"/>
      <c r="W5753" s="19"/>
      <c r="X5753" s="37" t="s">
        <v>3465</v>
      </c>
    </row>
    <row r="5754" spans="1:24" ht="16.5" customHeight="1">
      <c r="A5754" s="38">
        <v>674</v>
      </c>
      <c r="B5754" s="39">
        <v>10800</v>
      </c>
      <c r="C5754" s="38">
        <v>10315811</v>
      </c>
      <c r="D5754" s="40" t="s">
        <v>2742</v>
      </c>
      <c r="E5754" s="38">
        <v>1</v>
      </c>
      <c r="F5754" s="38">
        <v>120</v>
      </c>
      <c r="G5754" s="38" t="s">
        <v>21</v>
      </c>
      <c r="H5754" s="42">
        <v>20299.150000000001</v>
      </c>
      <c r="I5754" s="2"/>
      <c r="J5754" s="44">
        <v>43279</v>
      </c>
      <c r="K5754" s="42">
        <v>0</v>
      </c>
      <c r="L5754" s="42">
        <v>9159.91</v>
      </c>
      <c r="M5754" s="44">
        <v>45016</v>
      </c>
      <c r="N5754" s="42">
        <f>H5754-K5754-L5754</f>
        <v>11139.240000000002</v>
      </c>
      <c r="O5754" s="42">
        <v>0</v>
      </c>
      <c r="P5754" s="45">
        <v>0.13</v>
      </c>
      <c r="Q5754" s="42">
        <v>0</v>
      </c>
      <c r="R5754" s="42">
        <v>0</v>
      </c>
      <c r="S5754" s="42">
        <f>N5754-R5754</f>
        <v>11139.240000000002</v>
      </c>
      <c r="T5754" s="38">
        <v>2505</v>
      </c>
      <c r="U5754" s="14">
        <f>S5754/H5754</f>
        <v>0.54875401186749206</v>
      </c>
      <c r="V5754" s="19"/>
      <c r="W5754" s="19"/>
      <c r="X5754" s="37" t="s">
        <v>3465</v>
      </c>
    </row>
    <row r="5755" spans="1:24" ht="16.5" customHeight="1">
      <c r="A5755" s="38">
        <v>675</v>
      </c>
      <c r="B5755" s="39">
        <v>10800</v>
      </c>
      <c r="C5755" s="38">
        <v>10315824</v>
      </c>
      <c r="D5755" s="40" t="s">
        <v>2744</v>
      </c>
      <c r="E5755" s="38">
        <v>1</v>
      </c>
      <c r="F5755" s="38">
        <v>120</v>
      </c>
      <c r="G5755" s="38" t="s">
        <v>21</v>
      </c>
      <c r="H5755" s="42">
        <v>3880.86</v>
      </c>
      <c r="I5755" s="2"/>
      <c r="J5755" s="44">
        <v>43279</v>
      </c>
      <c r="K5755" s="42">
        <v>0</v>
      </c>
      <c r="L5755" s="42">
        <v>1751.14</v>
      </c>
      <c r="M5755" s="44">
        <v>45016</v>
      </c>
      <c r="N5755" s="42">
        <f>H5755-K5755-L5755</f>
        <v>2129.7200000000003</v>
      </c>
      <c r="O5755" s="42">
        <v>0</v>
      </c>
      <c r="P5755" s="45">
        <v>0.13</v>
      </c>
      <c r="Q5755" s="42">
        <v>0</v>
      </c>
      <c r="R5755" s="42">
        <v>0</v>
      </c>
      <c r="S5755" s="42">
        <f>N5755-R5755</f>
        <v>2129.7200000000003</v>
      </c>
      <c r="T5755" s="38">
        <v>2505</v>
      </c>
      <c r="U5755" s="14">
        <f>S5755/H5755</f>
        <v>0.54877527146044958</v>
      </c>
      <c r="V5755" s="19"/>
      <c r="W5755" s="19"/>
      <c r="X5755" s="37" t="s">
        <v>3465</v>
      </c>
    </row>
    <row r="5756" spans="1:24" ht="16.5" customHeight="1">
      <c r="A5756" s="38">
        <v>676</v>
      </c>
      <c r="B5756" s="39">
        <v>10800</v>
      </c>
      <c r="C5756" s="38">
        <v>10315825</v>
      </c>
      <c r="D5756" s="40" t="s">
        <v>2744</v>
      </c>
      <c r="E5756" s="38">
        <v>1</v>
      </c>
      <c r="F5756" s="38">
        <v>120</v>
      </c>
      <c r="G5756" s="38" t="s">
        <v>21</v>
      </c>
      <c r="H5756" s="42">
        <v>3880.86</v>
      </c>
      <c r="I5756" s="2"/>
      <c r="J5756" s="44">
        <v>43279</v>
      </c>
      <c r="K5756" s="42">
        <v>0</v>
      </c>
      <c r="L5756" s="42">
        <v>1751.14</v>
      </c>
      <c r="M5756" s="44">
        <v>45016</v>
      </c>
      <c r="N5756" s="42">
        <f>H5756-K5756-L5756</f>
        <v>2129.7200000000003</v>
      </c>
      <c r="O5756" s="42">
        <v>0</v>
      </c>
      <c r="P5756" s="45">
        <v>0.13</v>
      </c>
      <c r="Q5756" s="42">
        <v>0</v>
      </c>
      <c r="R5756" s="42">
        <v>0</v>
      </c>
      <c r="S5756" s="42">
        <f>N5756-R5756</f>
        <v>2129.7200000000003</v>
      </c>
      <c r="T5756" s="38">
        <v>2505</v>
      </c>
      <c r="U5756" s="14">
        <f>S5756/H5756</f>
        <v>0.54877527146044958</v>
      </c>
      <c r="V5756" s="19"/>
      <c r="W5756" s="19"/>
      <c r="X5756" s="37" t="s">
        <v>3465</v>
      </c>
    </row>
    <row r="5757" spans="1:24" ht="16.5" customHeight="1">
      <c r="A5757" s="38">
        <v>677</v>
      </c>
      <c r="B5757" s="39">
        <v>10800</v>
      </c>
      <c r="C5757" s="38">
        <v>10315826</v>
      </c>
      <c r="D5757" s="40" t="s">
        <v>2744</v>
      </c>
      <c r="E5757" s="38">
        <v>1</v>
      </c>
      <c r="F5757" s="38">
        <v>120</v>
      </c>
      <c r="G5757" s="38" t="s">
        <v>21</v>
      </c>
      <c r="H5757" s="42">
        <v>3880.86</v>
      </c>
      <c r="I5757" s="2"/>
      <c r="J5757" s="44">
        <v>43279</v>
      </c>
      <c r="K5757" s="42">
        <v>0</v>
      </c>
      <c r="L5757" s="42">
        <v>1751.14</v>
      </c>
      <c r="M5757" s="44">
        <v>45016</v>
      </c>
      <c r="N5757" s="42">
        <f>H5757-K5757-L5757</f>
        <v>2129.7200000000003</v>
      </c>
      <c r="O5757" s="42">
        <v>0</v>
      </c>
      <c r="P5757" s="45">
        <v>0.13</v>
      </c>
      <c r="Q5757" s="42">
        <v>0</v>
      </c>
      <c r="R5757" s="42">
        <v>0</v>
      </c>
      <c r="S5757" s="42">
        <f>N5757-R5757</f>
        <v>2129.7200000000003</v>
      </c>
      <c r="T5757" s="38">
        <v>2505</v>
      </c>
      <c r="U5757" s="14">
        <f>S5757/H5757</f>
        <v>0.54877527146044958</v>
      </c>
      <c r="V5757" s="19"/>
      <c r="W5757" s="19"/>
      <c r="X5757" s="37" t="s">
        <v>3465</v>
      </c>
    </row>
    <row r="5758" spans="1:24" ht="16.5" customHeight="1">
      <c r="A5758" s="38">
        <v>678</v>
      </c>
      <c r="B5758" s="39">
        <v>10800</v>
      </c>
      <c r="C5758" s="38">
        <v>10315827</v>
      </c>
      <c r="D5758" s="40" t="s">
        <v>2744</v>
      </c>
      <c r="E5758" s="38">
        <v>1</v>
      </c>
      <c r="F5758" s="38">
        <v>120</v>
      </c>
      <c r="G5758" s="38" t="s">
        <v>21</v>
      </c>
      <c r="H5758" s="42">
        <v>3880.86</v>
      </c>
      <c r="I5758" s="2"/>
      <c r="J5758" s="44">
        <v>43279</v>
      </c>
      <c r="K5758" s="42">
        <v>0</v>
      </c>
      <c r="L5758" s="42">
        <v>1751.14</v>
      </c>
      <c r="M5758" s="44">
        <v>45016</v>
      </c>
      <c r="N5758" s="42">
        <f>H5758-K5758-L5758</f>
        <v>2129.7200000000003</v>
      </c>
      <c r="O5758" s="42">
        <v>0</v>
      </c>
      <c r="P5758" s="45">
        <v>0.13</v>
      </c>
      <c r="Q5758" s="42">
        <v>0</v>
      </c>
      <c r="R5758" s="42">
        <v>0</v>
      </c>
      <c r="S5758" s="42">
        <f>N5758-R5758</f>
        <v>2129.7200000000003</v>
      </c>
      <c r="T5758" s="38">
        <v>2505</v>
      </c>
      <c r="U5758" s="14">
        <f>S5758/H5758</f>
        <v>0.54877527146044958</v>
      </c>
      <c r="V5758" s="19"/>
      <c r="W5758" s="19"/>
      <c r="X5758" s="37" t="s">
        <v>3465</v>
      </c>
    </row>
    <row r="5759" spans="1:24" ht="16.5" customHeight="1">
      <c r="A5759" s="38">
        <v>679</v>
      </c>
      <c r="B5759" s="39">
        <v>10800</v>
      </c>
      <c r="C5759" s="38">
        <v>10315828</v>
      </c>
      <c r="D5759" s="40" t="s">
        <v>2744</v>
      </c>
      <c r="E5759" s="38">
        <v>1</v>
      </c>
      <c r="F5759" s="38">
        <v>120</v>
      </c>
      <c r="G5759" s="38" t="s">
        <v>21</v>
      </c>
      <c r="H5759" s="42">
        <v>3880.86</v>
      </c>
      <c r="I5759" s="2"/>
      <c r="J5759" s="44">
        <v>43279</v>
      </c>
      <c r="K5759" s="42">
        <v>0</v>
      </c>
      <c r="L5759" s="42">
        <v>1751.14</v>
      </c>
      <c r="M5759" s="44">
        <v>45016</v>
      </c>
      <c r="N5759" s="42">
        <f>H5759-K5759-L5759</f>
        <v>2129.7200000000003</v>
      </c>
      <c r="O5759" s="42">
        <v>0</v>
      </c>
      <c r="P5759" s="45">
        <v>0.13</v>
      </c>
      <c r="Q5759" s="42">
        <v>0</v>
      </c>
      <c r="R5759" s="42">
        <v>0</v>
      </c>
      <c r="S5759" s="42">
        <f>N5759-R5759</f>
        <v>2129.7200000000003</v>
      </c>
      <c r="T5759" s="38">
        <v>2505</v>
      </c>
      <c r="U5759" s="14">
        <f>S5759/H5759</f>
        <v>0.54877527146044958</v>
      </c>
      <c r="V5759" s="19"/>
      <c r="W5759" s="19"/>
      <c r="X5759" s="37" t="s">
        <v>3465</v>
      </c>
    </row>
    <row r="5760" spans="1:24" ht="16.5" customHeight="1">
      <c r="A5760" s="38">
        <v>680</v>
      </c>
      <c r="B5760" s="39">
        <v>10800</v>
      </c>
      <c r="C5760" s="38">
        <v>10315829</v>
      </c>
      <c r="D5760" s="40" t="s">
        <v>2744</v>
      </c>
      <c r="E5760" s="38">
        <v>1</v>
      </c>
      <c r="F5760" s="38">
        <v>120</v>
      </c>
      <c r="G5760" s="38" t="s">
        <v>21</v>
      </c>
      <c r="H5760" s="42">
        <v>3880.86</v>
      </c>
      <c r="I5760" s="2"/>
      <c r="J5760" s="44">
        <v>43279</v>
      </c>
      <c r="K5760" s="42">
        <v>0</v>
      </c>
      <c r="L5760" s="42">
        <v>1751.14</v>
      </c>
      <c r="M5760" s="44">
        <v>45016</v>
      </c>
      <c r="N5760" s="42">
        <f>H5760-K5760-L5760</f>
        <v>2129.7200000000003</v>
      </c>
      <c r="O5760" s="42">
        <v>0</v>
      </c>
      <c r="P5760" s="45">
        <v>0.13</v>
      </c>
      <c r="Q5760" s="42">
        <v>0</v>
      </c>
      <c r="R5760" s="42">
        <v>0</v>
      </c>
      <c r="S5760" s="42">
        <f>N5760-R5760</f>
        <v>2129.7200000000003</v>
      </c>
      <c r="T5760" s="38">
        <v>2505</v>
      </c>
      <c r="U5760" s="14">
        <f>S5760/H5760</f>
        <v>0.54877527146044958</v>
      </c>
      <c r="V5760" s="19"/>
      <c r="W5760" s="19"/>
      <c r="X5760" s="37" t="s">
        <v>3465</v>
      </c>
    </row>
    <row r="5761" spans="1:37" ht="16.5" customHeight="1">
      <c r="A5761" s="38">
        <v>681</v>
      </c>
      <c r="B5761" s="39">
        <v>10800</v>
      </c>
      <c r="C5761" s="38">
        <v>10315830</v>
      </c>
      <c r="D5761" s="40" t="s">
        <v>2744</v>
      </c>
      <c r="E5761" s="38">
        <v>1</v>
      </c>
      <c r="F5761" s="38">
        <v>120</v>
      </c>
      <c r="G5761" s="38" t="s">
        <v>21</v>
      </c>
      <c r="H5761" s="42">
        <v>3880.86</v>
      </c>
      <c r="I5761" s="2"/>
      <c r="J5761" s="44">
        <v>43279</v>
      </c>
      <c r="K5761" s="42">
        <v>0</v>
      </c>
      <c r="L5761" s="42">
        <v>1751.14</v>
      </c>
      <c r="M5761" s="44">
        <v>45016</v>
      </c>
      <c r="N5761" s="42">
        <f>H5761-K5761-L5761</f>
        <v>2129.7200000000003</v>
      </c>
      <c r="O5761" s="42">
        <v>0</v>
      </c>
      <c r="P5761" s="45">
        <v>0.13</v>
      </c>
      <c r="Q5761" s="42">
        <v>0</v>
      </c>
      <c r="R5761" s="42">
        <v>0</v>
      </c>
      <c r="S5761" s="42">
        <f>N5761-R5761</f>
        <v>2129.7200000000003</v>
      </c>
      <c r="T5761" s="38">
        <v>2505</v>
      </c>
      <c r="U5761" s="14">
        <f>S5761/H5761</f>
        <v>0.54877527146044958</v>
      </c>
      <c r="V5761" s="19"/>
      <c r="W5761" s="19"/>
      <c r="X5761" s="37" t="s">
        <v>3465</v>
      </c>
    </row>
    <row r="5762" spans="1:37" ht="16.5" customHeight="1">
      <c r="A5762" s="38">
        <v>682</v>
      </c>
      <c r="B5762" s="39">
        <v>10800</v>
      </c>
      <c r="C5762" s="38">
        <v>10315831</v>
      </c>
      <c r="D5762" s="40" t="s">
        <v>2744</v>
      </c>
      <c r="E5762" s="38">
        <v>1</v>
      </c>
      <c r="F5762" s="38">
        <v>120</v>
      </c>
      <c r="G5762" s="38" t="s">
        <v>21</v>
      </c>
      <c r="H5762" s="42">
        <v>3880.86</v>
      </c>
      <c r="I5762" s="2"/>
      <c r="J5762" s="44">
        <v>43279</v>
      </c>
      <c r="K5762" s="42">
        <v>0</v>
      </c>
      <c r="L5762" s="42">
        <v>1751.14</v>
      </c>
      <c r="M5762" s="44">
        <v>45016</v>
      </c>
      <c r="N5762" s="42">
        <f>H5762-K5762-L5762</f>
        <v>2129.7200000000003</v>
      </c>
      <c r="O5762" s="42">
        <v>0</v>
      </c>
      <c r="P5762" s="45">
        <v>0.13</v>
      </c>
      <c r="Q5762" s="42">
        <v>0</v>
      </c>
      <c r="R5762" s="42">
        <v>0</v>
      </c>
      <c r="S5762" s="42">
        <f>N5762-R5762</f>
        <v>2129.7200000000003</v>
      </c>
      <c r="T5762" s="38">
        <v>2505</v>
      </c>
      <c r="U5762" s="14">
        <f>S5762/H5762</f>
        <v>0.54877527146044958</v>
      </c>
      <c r="V5762" s="19"/>
      <c r="W5762" s="19"/>
      <c r="X5762" s="37" t="s">
        <v>3465</v>
      </c>
    </row>
    <row r="5763" spans="1:37" ht="16.5" customHeight="1">
      <c r="A5763" s="38">
        <v>683</v>
      </c>
      <c r="B5763" s="39">
        <v>10800</v>
      </c>
      <c r="C5763" s="38">
        <v>10315832</v>
      </c>
      <c r="D5763" s="40" t="s">
        <v>2744</v>
      </c>
      <c r="E5763" s="38">
        <v>1</v>
      </c>
      <c r="F5763" s="38">
        <v>120</v>
      </c>
      <c r="G5763" s="38" t="s">
        <v>21</v>
      </c>
      <c r="H5763" s="42">
        <v>3880.86</v>
      </c>
      <c r="I5763" s="2"/>
      <c r="J5763" s="44">
        <v>43279</v>
      </c>
      <c r="K5763" s="42">
        <v>0</v>
      </c>
      <c r="L5763" s="42">
        <v>1751.14</v>
      </c>
      <c r="M5763" s="44">
        <v>45016</v>
      </c>
      <c r="N5763" s="42">
        <f>H5763-K5763-L5763</f>
        <v>2129.7200000000003</v>
      </c>
      <c r="O5763" s="42">
        <v>0</v>
      </c>
      <c r="P5763" s="45">
        <v>0.13</v>
      </c>
      <c r="Q5763" s="42">
        <v>0</v>
      </c>
      <c r="R5763" s="42">
        <v>0</v>
      </c>
      <c r="S5763" s="42">
        <f>N5763-R5763</f>
        <v>2129.7200000000003</v>
      </c>
      <c r="T5763" s="38">
        <v>2505</v>
      </c>
      <c r="U5763" s="14">
        <f>S5763/H5763</f>
        <v>0.54877527146044958</v>
      </c>
      <c r="V5763" s="19"/>
      <c r="W5763" s="19"/>
      <c r="X5763" s="37" t="s">
        <v>3465</v>
      </c>
    </row>
    <row r="5764" spans="1:37" ht="16.5" customHeight="1">
      <c r="A5764" s="38">
        <v>685</v>
      </c>
      <c r="B5764" s="39">
        <v>10800</v>
      </c>
      <c r="C5764" s="38">
        <v>10315834</v>
      </c>
      <c r="D5764" s="40" t="s">
        <v>2744</v>
      </c>
      <c r="E5764" s="38">
        <v>1</v>
      </c>
      <c r="F5764" s="38">
        <v>120</v>
      </c>
      <c r="G5764" s="38" t="s">
        <v>21</v>
      </c>
      <c r="H5764" s="42">
        <v>3880.86</v>
      </c>
      <c r="I5764" s="2"/>
      <c r="J5764" s="44">
        <v>43279</v>
      </c>
      <c r="K5764" s="42">
        <v>0</v>
      </c>
      <c r="L5764" s="42">
        <v>1751.14</v>
      </c>
      <c r="M5764" s="44">
        <v>45016</v>
      </c>
      <c r="N5764" s="42">
        <f>H5764-K5764-L5764</f>
        <v>2129.7200000000003</v>
      </c>
      <c r="O5764" s="42">
        <v>0</v>
      </c>
      <c r="P5764" s="45">
        <v>0.13</v>
      </c>
      <c r="Q5764" s="42">
        <v>0</v>
      </c>
      <c r="R5764" s="42">
        <v>0</v>
      </c>
      <c r="S5764" s="42">
        <f>N5764-R5764</f>
        <v>2129.7200000000003</v>
      </c>
      <c r="T5764" s="38">
        <v>2505</v>
      </c>
      <c r="U5764" s="14">
        <f>S5764/H5764</f>
        <v>0.54877527146044958</v>
      </c>
      <c r="V5764" s="19"/>
      <c r="W5764" s="19"/>
      <c r="X5764" s="37" t="s">
        <v>3465</v>
      </c>
    </row>
    <row r="5765" spans="1:37" ht="16.5" customHeight="1">
      <c r="A5765" s="38">
        <v>686</v>
      </c>
      <c r="B5765" s="39">
        <v>10800</v>
      </c>
      <c r="C5765" s="38">
        <v>10315835</v>
      </c>
      <c r="D5765" s="40" t="s">
        <v>2744</v>
      </c>
      <c r="E5765" s="38">
        <v>1</v>
      </c>
      <c r="F5765" s="38">
        <v>120</v>
      </c>
      <c r="G5765" s="38" t="s">
        <v>21</v>
      </c>
      <c r="H5765" s="42">
        <v>3880.86</v>
      </c>
      <c r="I5765" s="2"/>
      <c r="J5765" s="44">
        <v>43279</v>
      </c>
      <c r="K5765" s="42">
        <v>0</v>
      </c>
      <c r="L5765" s="42">
        <v>1751.14</v>
      </c>
      <c r="M5765" s="44">
        <v>45016</v>
      </c>
      <c r="N5765" s="42">
        <f>H5765-K5765-L5765</f>
        <v>2129.7200000000003</v>
      </c>
      <c r="O5765" s="42">
        <v>0</v>
      </c>
      <c r="P5765" s="45">
        <v>0.13</v>
      </c>
      <c r="Q5765" s="42">
        <v>0</v>
      </c>
      <c r="R5765" s="42">
        <v>0</v>
      </c>
      <c r="S5765" s="42">
        <f>N5765-R5765</f>
        <v>2129.7200000000003</v>
      </c>
      <c r="T5765" s="38">
        <v>2505</v>
      </c>
      <c r="U5765" s="14">
        <f>S5765/H5765</f>
        <v>0.54877527146044958</v>
      </c>
      <c r="V5765" s="19"/>
      <c r="W5765" s="19"/>
      <c r="X5765" s="37" t="s">
        <v>3465</v>
      </c>
    </row>
    <row r="5766" spans="1:37" ht="16.5" customHeight="1">
      <c r="A5766" s="38">
        <v>41</v>
      </c>
      <c r="B5766" s="39">
        <v>50098</v>
      </c>
      <c r="C5766" s="38">
        <v>10308477</v>
      </c>
      <c r="D5766" s="40" t="s">
        <v>1207</v>
      </c>
      <c r="E5766" s="38">
        <v>2</v>
      </c>
      <c r="F5766" s="38">
        <v>120</v>
      </c>
      <c r="G5766" s="38" t="s">
        <v>21</v>
      </c>
      <c r="H5766" s="42">
        <v>13108.75</v>
      </c>
      <c r="I5766" s="53"/>
      <c r="J5766" s="44">
        <v>43434</v>
      </c>
      <c r="K5766" s="42">
        <v>0</v>
      </c>
      <c r="L5766" s="42">
        <v>5811.55</v>
      </c>
      <c r="M5766" s="44">
        <v>45138</v>
      </c>
      <c r="N5766" s="42">
        <f>H5766-K5766-L5766</f>
        <v>7297.2</v>
      </c>
      <c r="O5766" s="42">
        <v>100</v>
      </c>
      <c r="P5766" s="45">
        <v>0.13</v>
      </c>
      <c r="Q5766" s="42">
        <v>11.5</v>
      </c>
      <c r="R5766" s="42">
        <v>88.5</v>
      </c>
      <c r="S5766" s="42">
        <v>7208.7</v>
      </c>
      <c r="T5766" s="38">
        <v>2506</v>
      </c>
      <c r="U5766" s="14">
        <f>S5766/H5766</f>
        <v>0.54991513302183659</v>
      </c>
      <c r="V5766" s="19"/>
      <c r="W5766" s="19"/>
      <c r="X5766" s="37" t="s">
        <v>3456</v>
      </c>
    </row>
    <row r="5767" spans="1:37" ht="16.5" customHeight="1">
      <c r="A5767" s="38">
        <v>239</v>
      </c>
      <c r="B5767" s="39">
        <v>10741</v>
      </c>
      <c r="C5767" s="38">
        <v>10327103</v>
      </c>
      <c r="D5767" s="40" t="s">
        <v>1428</v>
      </c>
      <c r="E5767" s="38">
        <v>1</v>
      </c>
      <c r="F5767" s="38">
        <v>60</v>
      </c>
      <c r="G5767" s="38" t="s">
        <v>266</v>
      </c>
      <c r="H5767" s="42">
        <v>35742.65</v>
      </c>
      <c r="I5767" s="55"/>
      <c r="J5767" s="44">
        <v>44316</v>
      </c>
      <c r="K5767" s="42">
        <v>595.71</v>
      </c>
      <c r="L5767" s="42">
        <v>15488.47</v>
      </c>
      <c r="M5767" s="44">
        <v>45138</v>
      </c>
      <c r="N5767" s="42">
        <f>H5767-K5767-L5767</f>
        <v>19658.47</v>
      </c>
      <c r="O5767" s="42">
        <v>0</v>
      </c>
      <c r="P5767" s="45">
        <v>0.13</v>
      </c>
      <c r="Q5767" s="42">
        <v>0</v>
      </c>
      <c r="R5767" s="42">
        <v>0</v>
      </c>
      <c r="S5767" s="42">
        <f>N5767-R5767</f>
        <v>19658.47</v>
      </c>
      <c r="T5767" s="38">
        <v>5000</v>
      </c>
      <c r="U5767" s="14">
        <f>S5767/H5767</f>
        <v>0.55000034972225065</v>
      </c>
      <c r="V5767" s="19"/>
      <c r="W5767" s="19"/>
      <c r="X5767" s="37" t="s">
        <v>3462</v>
      </c>
    </row>
    <row r="5768" spans="1:37" ht="16.5" customHeight="1">
      <c r="A5768" s="38">
        <v>274</v>
      </c>
      <c r="B5768" s="39">
        <v>10741</v>
      </c>
      <c r="C5768" s="38">
        <v>10327106</v>
      </c>
      <c r="D5768" s="40" t="s">
        <v>747</v>
      </c>
      <c r="E5768" s="38">
        <v>1</v>
      </c>
      <c r="F5768" s="38">
        <v>60</v>
      </c>
      <c r="G5768" s="38" t="s">
        <v>83</v>
      </c>
      <c r="H5768" s="42">
        <v>55623.85</v>
      </c>
      <c r="I5768" s="55"/>
      <c r="J5768" s="44">
        <v>44316</v>
      </c>
      <c r="K5768" s="42">
        <v>927.06</v>
      </c>
      <c r="L5768" s="42">
        <v>24103.61</v>
      </c>
      <c r="M5768" s="44">
        <v>45138</v>
      </c>
      <c r="N5768" s="42">
        <f>H5768-K5768-L5768</f>
        <v>30593.18</v>
      </c>
      <c r="O5768" s="42">
        <v>0</v>
      </c>
      <c r="P5768" s="45">
        <v>0.13</v>
      </c>
      <c r="Q5768" s="42">
        <v>0</v>
      </c>
      <c r="R5768" s="42">
        <v>0</v>
      </c>
      <c r="S5768" s="42">
        <f>N5768-R5768</f>
        <v>30593.18</v>
      </c>
      <c r="T5768" s="38">
        <v>2506</v>
      </c>
      <c r="U5768" s="14">
        <f>S5768/H5768</f>
        <v>0.55000112361873554</v>
      </c>
      <c r="V5768" s="19"/>
      <c r="W5768" s="19"/>
      <c r="X5768" s="37" t="s">
        <v>3462</v>
      </c>
    </row>
    <row r="5769" spans="1:37" ht="16.5" customHeight="1">
      <c r="A5769" s="38">
        <v>42</v>
      </c>
      <c r="B5769" s="39">
        <v>10730</v>
      </c>
      <c r="C5769" s="38">
        <v>10289521</v>
      </c>
      <c r="D5769" s="40" t="s">
        <v>42</v>
      </c>
      <c r="E5769" s="38">
        <v>1</v>
      </c>
      <c r="F5769" s="38">
        <v>120</v>
      </c>
      <c r="G5769" s="38" t="s">
        <v>21</v>
      </c>
      <c r="H5769" s="42">
        <v>14081.02</v>
      </c>
      <c r="I5769" s="2"/>
      <c r="J5769" s="44">
        <v>43311</v>
      </c>
      <c r="K5769" s="42">
        <v>0</v>
      </c>
      <c r="L5769" s="42">
        <v>6242.55</v>
      </c>
      <c r="M5769" s="44">
        <v>45016</v>
      </c>
      <c r="N5769" s="42">
        <f>H5769-K5769-L5769</f>
        <v>7838.47</v>
      </c>
      <c r="O5769" s="42">
        <v>100</v>
      </c>
      <c r="P5769" s="45">
        <v>0.13</v>
      </c>
      <c r="Q5769" s="42">
        <v>11.5</v>
      </c>
      <c r="R5769" s="42">
        <v>88.5</v>
      </c>
      <c r="S5769" s="42">
        <v>7749.97</v>
      </c>
      <c r="T5769" s="38">
        <v>2506</v>
      </c>
      <c r="U5769" s="14">
        <f>S5769/H5769</f>
        <v>0.5503841341039214</v>
      </c>
      <c r="V5769" s="19"/>
      <c r="W5769" s="19"/>
      <c r="X5769" s="37" t="s">
        <v>3459</v>
      </c>
    </row>
    <row r="5770" spans="1:37" ht="16.5" customHeight="1">
      <c r="A5770" s="38">
        <v>125</v>
      </c>
      <c r="B5770" s="39">
        <v>40712</v>
      </c>
      <c r="C5770" s="38">
        <v>10303854</v>
      </c>
      <c r="D5770" s="40" t="s">
        <v>2314</v>
      </c>
      <c r="E5770" s="38">
        <v>1</v>
      </c>
      <c r="F5770" s="38">
        <v>120</v>
      </c>
      <c r="G5770" s="38" t="s">
        <v>21</v>
      </c>
      <c r="H5770" s="42">
        <v>30946.17</v>
      </c>
      <c r="I5770" s="2"/>
      <c r="J5770" s="44">
        <v>43402</v>
      </c>
      <c r="K5770" s="42">
        <v>0</v>
      </c>
      <c r="L5770" s="42">
        <v>13474.45</v>
      </c>
      <c r="M5770" s="44">
        <v>45077</v>
      </c>
      <c r="N5770" s="42">
        <f>H5770-K5770-L5770</f>
        <v>17471.719999999998</v>
      </c>
      <c r="O5770" s="42">
        <v>434.4</v>
      </c>
      <c r="P5770" s="45">
        <v>0.13</v>
      </c>
      <c r="Q5770" s="42">
        <f>O5770-R5770</f>
        <v>49.979999999999961</v>
      </c>
      <c r="R5770" s="42">
        <v>384.42</v>
      </c>
      <c r="S5770" s="42">
        <f>N5770-R5770</f>
        <v>17087.3</v>
      </c>
      <c r="T5770" s="38">
        <v>2506</v>
      </c>
      <c r="U5770" s="14">
        <f>S5770/H5770</f>
        <v>0.55216202845133988</v>
      </c>
      <c r="V5770" s="19"/>
      <c r="W5770" s="19"/>
      <c r="X5770" s="37" t="s">
        <v>3467</v>
      </c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</row>
    <row r="5771" spans="1:37" ht="16.5" customHeight="1">
      <c r="A5771" s="38">
        <v>351</v>
      </c>
      <c r="B5771" s="39">
        <v>10736</v>
      </c>
      <c r="C5771" s="38">
        <v>10284611</v>
      </c>
      <c r="D5771" s="40" t="s">
        <v>1311</v>
      </c>
      <c r="E5771" s="38">
        <v>1</v>
      </c>
      <c r="F5771" s="38">
        <v>120</v>
      </c>
      <c r="G5771" s="38" t="s">
        <v>21</v>
      </c>
      <c r="H5771" s="42">
        <v>14358.97</v>
      </c>
      <c r="I5771" s="55"/>
      <c r="J5771" s="44">
        <v>43462</v>
      </c>
      <c r="K5771" s="42">
        <v>0</v>
      </c>
      <c r="L5771" s="42">
        <v>6252.27</v>
      </c>
      <c r="M5771" s="44">
        <v>45138</v>
      </c>
      <c r="N5771" s="42">
        <f>H5771-K5771-L5771</f>
        <v>8106.6999999999989</v>
      </c>
      <c r="O5771" s="42">
        <v>200</v>
      </c>
      <c r="P5771" s="45">
        <v>0.13</v>
      </c>
      <c r="Q5771" s="42">
        <v>23.01</v>
      </c>
      <c r="R5771" s="42">
        <v>176.99</v>
      </c>
      <c r="S5771" s="42">
        <v>7929.71</v>
      </c>
      <c r="T5771" s="38">
        <v>2105</v>
      </c>
      <c r="U5771" s="14">
        <f>S5771/H5771</f>
        <v>0.55224782836094788</v>
      </c>
      <c r="V5771" s="19"/>
      <c r="W5771" s="19"/>
      <c r="X5771" s="37" t="s">
        <v>3461</v>
      </c>
    </row>
    <row r="5772" spans="1:37" ht="16.5" customHeight="1">
      <c r="A5772" s="38">
        <v>403</v>
      </c>
      <c r="B5772" s="39">
        <v>10877</v>
      </c>
      <c r="C5772" s="38">
        <v>10350160</v>
      </c>
      <c r="D5772" s="40" t="s">
        <v>796</v>
      </c>
      <c r="E5772" s="58">
        <v>1</v>
      </c>
      <c r="F5772" s="38">
        <v>36</v>
      </c>
      <c r="G5772" s="38" t="s">
        <v>33</v>
      </c>
      <c r="H5772" s="42">
        <v>2889</v>
      </c>
      <c r="I5772" s="57"/>
      <c r="J5772" s="44">
        <v>44712</v>
      </c>
      <c r="K5772" s="42">
        <v>80.25</v>
      </c>
      <c r="L5772" s="42">
        <v>1203.75</v>
      </c>
      <c r="M5772" s="44">
        <v>45199</v>
      </c>
      <c r="N5772" s="42">
        <f>H5772-K5772-L5772</f>
        <v>1605</v>
      </c>
      <c r="O5772" s="42">
        <v>0</v>
      </c>
      <c r="P5772" s="45">
        <v>0.13</v>
      </c>
      <c r="Q5772" s="42">
        <v>0</v>
      </c>
      <c r="R5772" s="42">
        <v>0</v>
      </c>
      <c r="S5772" s="42">
        <f>N5772-R5772</f>
        <v>1605</v>
      </c>
      <c r="T5772" s="38">
        <v>5000</v>
      </c>
      <c r="U5772" s="14">
        <f>S5772/H5772</f>
        <v>0.55555555555555558</v>
      </c>
      <c r="V5772" s="19"/>
      <c r="W5772" s="19"/>
      <c r="X5772" s="37" t="s">
        <v>3462</v>
      </c>
    </row>
    <row r="5773" spans="1:37" ht="16.5" customHeight="1">
      <c r="A5773" s="38">
        <v>355</v>
      </c>
      <c r="B5773" s="39">
        <v>10736</v>
      </c>
      <c r="C5773" s="38">
        <v>10284610</v>
      </c>
      <c r="D5773" s="40" t="s">
        <v>1282</v>
      </c>
      <c r="E5773" s="38">
        <v>1</v>
      </c>
      <c r="F5773" s="38">
        <v>120</v>
      </c>
      <c r="G5773" s="38" t="s">
        <v>21</v>
      </c>
      <c r="H5773" s="42">
        <v>20512.82</v>
      </c>
      <c r="I5773" s="55"/>
      <c r="J5773" s="44">
        <v>43462</v>
      </c>
      <c r="K5773" s="42">
        <v>0</v>
      </c>
      <c r="L5773" s="42">
        <v>8931.51</v>
      </c>
      <c r="M5773" s="44">
        <v>45138</v>
      </c>
      <c r="N5773" s="42">
        <f>H5773-K5773-L5773</f>
        <v>11581.31</v>
      </c>
      <c r="O5773" s="42">
        <v>200</v>
      </c>
      <c r="P5773" s="45">
        <v>0.13</v>
      </c>
      <c r="Q5773" s="42">
        <v>23.01</v>
      </c>
      <c r="R5773" s="42">
        <v>176.99</v>
      </c>
      <c r="S5773" s="42">
        <v>11404.32</v>
      </c>
      <c r="T5773" s="38">
        <v>2106</v>
      </c>
      <c r="U5773" s="14">
        <f>S5773/H5773</f>
        <v>0.5559606138990153</v>
      </c>
      <c r="V5773" s="19"/>
      <c r="W5773" s="19"/>
      <c r="X5773" s="37" t="s">
        <v>3461</v>
      </c>
    </row>
    <row r="5774" spans="1:37" ht="16.5" customHeight="1">
      <c r="A5774" s="38">
        <v>52</v>
      </c>
      <c r="B5774" s="39">
        <v>10723</v>
      </c>
      <c r="C5774" s="38">
        <v>10295162</v>
      </c>
      <c r="D5774" s="40" t="s">
        <v>269</v>
      </c>
      <c r="E5774" s="58">
        <v>1</v>
      </c>
      <c r="F5774" s="38">
        <v>120</v>
      </c>
      <c r="G5774" s="38" t="s">
        <v>21</v>
      </c>
      <c r="H5774" s="42">
        <v>13333.33</v>
      </c>
      <c r="I5774" s="57"/>
      <c r="J5774" s="44">
        <v>43495</v>
      </c>
      <c r="K5774" s="42">
        <v>0</v>
      </c>
      <c r="L5774" s="42">
        <v>5911.24</v>
      </c>
      <c r="M5774" s="44">
        <v>45199</v>
      </c>
      <c r="N5774" s="42">
        <f>H5774-K5774-L5774</f>
        <v>7422.09</v>
      </c>
      <c r="O5774" s="42">
        <v>0</v>
      </c>
      <c r="P5774" s="45">
        <v>0.13</v>
      </c>
      <c r="Q5774" s="42">
        <v>0</v>
      </c>
      <c r="R5774" s="42">
        <v>0</v>
      </c>
      <c r="S5774" s="42">
        <f>N5774</f>
        <v>7422.09</v>
      </c>
      <c r="T5774" s="38">
        <v>2101</v>
      </c>
      <c r="U5774" s="14">
        <f>S5774/H5774</f>
        <v>0.55665688916422229</v>
      </c>
      <c r="V5774" s="19"/>
      <c r="W5774" s="19"/>
      <c r="X5774" s="37" t="s">
        <v>3470</v>
      </c>
    </row>
    <row r="5775" spans="1:37" ht="16.5" customHeight="1">
      <c r="A5775" s="38">
        <v>220</v>
      </c>
      <c r="B5775" s="39">
        <v>10736</v>
      </c>
      <c r="C5775" s="38">
        <v>10284423</v>
      </c>
      <c r="D5775" s="40" t="s">
        <v>1977</v>
      </c>
      <c r="E5775" s="31">
        <v>1</v>
      </c>
      <c r="F5775" s="38">
        <v>120</v>
      </c>
      <c r="G5775" s="38" t="s">
        <v>262</v>
      </c>
      <c r="H5775" s="42">
        <v>19409.099999999999</v>
      </c>
      <c r="I5775" s="49"/>
      <c r="J5775" s="44">
        <v>43402</v>
      </c>
      <c r="K5775" s="42">
        <v>0</v>
      </c>
      <c r="L5775" s="42">
        <v>8604.82</v>
      </c>
      <c r="M5775" s="44">
        <v>45107</v>
      </c>
      <c r="N5775" s="42">
        <f>H5775-K5775-L5775</f>
        <v>10804.279999999999</v>
      </c>
      <c r="O5775" s="42">
        <v>0</v>
      </c>
      <c r="P5775" s="45">
        <v>0.13</v>
      </c>
      <c r="Q5775" s="42">
        <v>0</v>
      </c>
      <c r="R5775" s="42">
        <v>0</v>
      </c>
      <c r="S5775" s="42">
        <f>N5775-R5775</f>
        <v>10804.279999999999</v>
      </c>
      <c r="T5775" s="38">
        <v>2506</v>
      </c>
      <c r="U5775" s="14">
        <f>S5775/H5775</f>
        <v>0.55666053552199735</v>
      </c>
      <c r="V5775" s="19"/>
      <c r="W5775" s="19"/>
      <c r="X5775" s="37" t="s">
        <v>3461</v>
      </c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</row>
    <row r="5776" spans="1:37" ht="16.5" customHeight="1">
      <c r="A5776" s="38">
        <v>110</v>
      </c>
      <c r="B5776" s="39">
        <v>10724</v>
      </c>
      <c r="C5776" s="38">
        <v>10277364</v>
      </c>
      <c r="D5776" s="40" t="s">
        <v>288</v>
      </c>
      <c r="E5776" s="58">
        <v>4</v>
      </c>
      <c r="F5776" s="38">
        <v>120</v>
      </c>
      <c r="G5776" s="38" t="s">
        <v>21</v>
      </c>
      <c r="H5776" s="42">
        <v>42051.28</v>
      </c>
      <c r="I5776" s="57"/>
      <c r="J5776" s="44">
        <v>43495</v>
      </c>
      <c r="K5776" s="42">
        <v>0</v>
      </c>
      <c r="L5776" s="42">
        <v>18642.86</v>
      </c>
      <c r="M5776" s="44">
        <v>45199</v>
      </c>
      <c r="N5776" s="42">
        <f>H5776-K5776-L5776</f>
        <v>23408.42</v>
      </c>
      <c r="O5776" s="42">
        <v>0</v>
      </c>
      <c r="P5776" s="45">
        <v>0.13</v>
      </c>
      <c r="Q5776" s="42">
        <v>0</v>
      </c>
      <c r="R5776" s="42">
        <v>0</v>
      </c>
      <c r="S5776" s="42">
        <f>N5776-R5776</f>
        <v>23408.42</v>
      </c>
      <c r="T5776" s="38">
        <v>5000</v>
      </c>
      <c r="U5776" s="14">
        <f>S5776/H5776</f>
        <v>0.55666367349578894</v>
      </c>
      <c r="V5776" s="19"/>
      <c r="W5776" s="19"/>
      <c r="X5776" s="37" t="s">
        <v>3459</v>
      </c>
    </row>
    <row r="5777" spans="1:36" ht="16.5" customHeight="1">
      <c r="A5777" s="38">
        <v>363</v>
      </c>
      <c r="B5777" s="39">
        <v>10741</v>
      </c>
      <c r="C5777" s="38">
        <v>10282094</v>
      </c>
      <c r="D5777" s="40" t="s">
        <v>498</v>
      </c>
      <c r="E5777" s="58">
        <v>1</v>
      </c>
      <c r="F5777" s="38">
        <v>120</v>
      </c>
      <c r="G5777" s="38" t="s">
        <v>262</v>
      </c>
      <c r="H5777" s="42">
        <v>50763.18</v>
      </c>
      <c r="I5777" s="57"/>
      <c r="J5777" s="44">
        <v>43495</v>
      </c>
      <c r="K5777" s="42">
        <v>0</v>
      </c>
      <c r="L5777" s="42">
        <v>22505.16</v>
      </c>
      <c r="M5777" s="44">
        <v>45199</v>
      </c>
      <c r="N5777" s="42">
        <f>H5777-K5777-L5777</f>
        <v>28258.02</v>
      </c>
      <c r="O5777" s="42">
        <v>0</v>
      </c>
      <c r="P5777" s="45">
        <v>0.13</v>
      </c>
      <c r="Q5777" s="42">
        <v>0</v>
      </c>
      <c r="R5777" s="42">
        <v>0</v>
      </c>
      <c r="S5777" s="42">
        <v>28258.02</v>
      </c>
      <c r="T5777" s="38">
        <v>5000</v>
      </c>
      <c r="U5777" s="14">
        <f>S5777/H5777</f>
        <v>0.55666370782917851</v>
      </c>
      <c r="V5777" s="19"/>
      <c r="W5777" s="19"/>
      <c r="X5777" s="37" t="s">
        <v>3462</v>
      </c>
    </row>
    <row r="5778" spans="1:36" ht="16.5" customHeight="1">
      <c r="A5778" s="38">
        <v>403</v>
      </c>
      <c r="B5778" s="39">
        <v>10800</v>
      </c>
      <c r="C5778" s="38">
        <v>10315333</v>
      </c>
      <c r="D5778" s="40" t="s">
        <v>2048</v>
      </c>
      <c r="E5778" s="38">
        <v>2</v>
      </c>
      <c r="F5778" s="38">
        <v>120</v>
      </c>
      <c r="G5778" s="38" t="s">
        <v>21</v>
      </c>
      <c r="H5778" s="42">
        <v>17606.84</v>
      </c>
      <c r="I5778" s="2"/>
      <c r="J5778" s="44">
        <v>43311</v>
      </c>
      <c r="K5778" s="42">
        <v>0</v>
      </c>
      <c r="L5778" s="42">
        <v>7805.74</v>
      </c>
      <c r="M5778" s="44">
        <v>45016</v>
      </c>
      <c r="N5778" s="42">
        <f>H5778-K5778-L5778</f>
        <v>9801.1</v>
      </c>
      <c r="O5778" s="42">
        <v>0</v>
      </c>
      <c r="P5778" s="45">
        <v>0.13</v>
      </c>
      <c r="Q5778" s="42">
        <v>0</v>
      </c>
      <c r="R5778" s="42">
        <v>0</v>
      </c>
      <c r="S5778" s="42">
        <f>N5778-R5778</f>
        <v>9801.1</v>
      </c>
      <c r="T5778" s="38">
        <v>2505</v>
      </c>
      <c r="U5778" s="14">
        <f>S5778/H5778</f>
        <v>0.55666434181261371</v>
      </c>
      <c r="V5778" s="19"/>
      <c r="W5778" s="19"/>
      <c r="X5778" s="37" t="s">
        <v>3465</v>
      </c>
      <c r="Y5778" s="93"/>
      <c r="Z5778" s="93"/>
      <c r="AA5778" s="93"/>
      <c r="AB5778" s="93"/>
      <c r="AC5778" s="93"/>
      <c r="AD5778" s="93"/>
      <c r="AE5778" s="93"/>
      <c r="AF5778" s="93"/>
      <c r="AG5778" s="93"/>
      <c r="AH5778" s="93"/>
      <c r="AI5778" s="93"/>
      <c r="AJ5778" s="93"/>
    </row>
    <row r="5779" spans="1:36" ht="16.5" customHeight="1">
      <c r="A5779" s="38">
        <v>427</v>
      </c>
      <c r="B5779" s="39">
        <v>10800</v>
      </c>
      <c r="C5779" s="38">
        <v>10315300</v>
      </c>
      <c r="D5779" s="40" t="s">
        <v>2048</v>
      </c>
      <c r="E5779" s="38">
        <v>2</v>
      </c>
      <c r="F5779" s="38">
        <v>120</v>
      </c>
      <c r="G5779" s="38" t="s">
        <v>21</v>
      </c>
      <c r="H5779" s="42">
        <v>17606.84</v>
      </c>
      <c r="I5779" s="2"/>
      <c r="J5779" s="44">
        <v>43311</v>
      </c>
      <c r="K5779" s="42">
        <v>0</v>
      </c>
      <c r="L5779" s="42">
        <v>7805.74</v>
      </c>
      <c r="M5779" s="44">
        <v>45016</v>
      </c>
      <c r="N5779" s="42">
        <f>H5779-K5779-L5779</f>
        <v>9801.1</v>
      </c>
      <c r="O5779" s="42">
        <v>0</v>
      </c>
      <c r="P5779" s="45">
        <v>0.13</v>
      </c>
      <c r="Q5779" s="42">
        <v>0</v>
      </c>
      <c r="R5779" s="42">
        <v>0</v>
      </c>
      <c r="S5779" s="42">
        <f>N5779-R5779</f>
        <v>9801.1</v>
      </c>
      <c r="T5779" s="38">
        <v>2505</v>
      </c>
      <c r="U5779" s="14">
        <f>S5779/H5779</f>
        <v>0.55666434181261371</v>
      </c>
      <c r="V5779" s="19"/>
      <c r="W5779" s="19"/>
      <c r="X5779" s="37" t="s">
        <v>3465</v>
      </c>
    </row>
    <row r="5780" spans="1:36" ht="16.5" customHeight="1">
      <c r="A5780" s="38">
        <v>442</v>
      </c>
      <c r="B5780" s="39">
        <v>10800</v>
      </c>
      <c r="C5780" s="38">
        <v>10315321</v>
      </c>
      <c r="D5780" s="40" t="s">
        <v>2048</v>
      </c>
      <c r="E5780" s="38">
        <v>2</v>
      </c>
      <c r="F5780" s="38">
        <v>120</v>
      </c>
      <c r="G5780" s="38" t="s">
        <v>21</v>
      </c>
      <c r="H5780" s="42">
        <v>17606.84</v>
      </c>
      <c r="I5780" s="2"/>
      <c r="J5780" s="44">
        <v>43311</v>
      </c>
      <c r="K5780" s="42">
        <v>0</v>
      </c>
      <c r="L5780" s="42">
        <v>7805.74</v>
      </c>
      <c r="M5780" s="44">
        <v>45016</v>
      </c>
      <c r="N5780" s="42">
        <f>H5780-K5780-L5780</f>
        <v>9801.1</v>
      </c>
      <c r="O5780" s="42">
        <v>0</v>
      </c>
      <c r="P5780" s="45">
        <v>0.13</v>
      </c>
      <c r="Q5780" s="42">
        <v>0</v>
      </c>
      <c r="R5780" s="42">
        <v>0</v>
      </c>
      <c r="S5780" s="42">
        <f>N5780-R5780</f>
        <v>9801.1</v>
      </c>
      <c r="T5780" s="38">
        <v>2505</v>
      </c>
      <c r="U5780" s="14">
        <f>S5780/H5780</f>
        <v>0.55666434181261371</v>
      </c>
      <c r="V5780" s="19"/>
      <c r="W5780" s="19"/>
      <c r="X5780" s="37" t="s">
        <v>3465</v>
      </c>
    </row>
    <row r="5781" spans="1:36" ht="16.5" customHeight="1">
      <c r="A5781" s="38">
        <v>461</v>
      </c>
      <c r="B5781" s="39">
        <v>10800</v>
      </c>
      <c r="C5781" s="38">
        <v>10315411</v>
      </c>
      <c r="D5781" s="40" t="s">
        <v>2048</v>
      </c>
      <c r="E5781" s="38">
        <v>2</v>
      </c>
      <c r="F5781" s="38">
        <v>120</v>
      </c>
      <c r="G5781" s="38" t="s">
        <v>21</v>
      </c>
      <c r="H5781" s="42">
        <v>17606.84</v>
      </c>
      <c r="I5781" s="2"/>
      <c r="J5781" s="44">
        <v>43311</v>
      </c>
      <c r="K5781" s="42">
        <v>0</v>
      </c>
      <c r="L5781" s="42">
        <v>7805.74</v>
      </c>
      <c r="M5781" s="44">
        <v>45016</v>
      </c>
      <c r="N5781" s="42">
        <f>H5781-K5781-L5781</f>
        <v>9801.1</v>
      </c>
      <c r="O5781" s="42">
        <v>0</v>
      </c>
      <c r="P5781" s="45">
        <v>0.13</v>
      </c>
      <c r="Q5781" s="42">
        <v>0</v>
      </c>
      <c r="R5781" s="42">
        <v>0</v>
      </c>
      <c r="S5781" s="42">
        <f>N5781-R5781</f>
        <v>9801.1</v>
      </c>
      <c r="T5781" s="38">
        <v>2505</v>
      </c>
      <c r="U5781" s="14">
        <f>S5781/H5781</f>
        <v>0.55666434181261371</v>
      </c>
      <c r="V5781" s="19"/>
      <c r="W5781" s="19"/>
      <c r="X5781" s="37" t="s">
        <v>3465</v>
      </c>
    </row>
    <row r="5782" spans="1:36" ht="16.5" customHeight="1">
      <c r="A5782" s="38">
        <v>462</v>
      </c>
      <c r="B5782" s="39">
        <v>10800</v>
      </c>
      <c r="C5782" s="38">
        <v>10315412</v>
      </c>
      <c r="D5782" s="40" t="s">
        <v>2048</v>
      </c>
      <c r="E5782" s="38">
        <v>2</v>
      </c>
      <c r="F5782" s="38">
        <v>120</v>
      </c>
      <c r="G5782" s="38" t="s">
        <v>21</v>
      </c>
      <c r="H5782" s="42">
        <v>17606.84</v>
      </c>
      <c r="I5782" s="2"/>
      <c r="J5782" s="44">
        <v>43311</v>
      </c>
      <c r="K5782" s="42">
        <v>0</v>
      </c>
      <c r="L5782" s="42">
        <v>7805.74</v>
      </c>
      <c r="M5782" s="44">
        <v>45016</v>
      </c>
      <c r="N5782" s="42">
        <f>H5782-K5782-L5782</f>
        <v>9801.1</v>
      </c>
      <c r="O5782" s="42">
        <v>0</v>
      </c>
      <c r="P5782" s="45">
        <v>0.13</v>
      </c>
      <c r="Q5782" s="42">
        <v>0</v>
      </c>
      <c r="R5782" s="42">
        <v>0</v>
      </c>
      <c r="S5782" s="42">
        <f>N5782-R5782</f>
        <v>9801.1</v>
      </c>
      <c r="T5782" s="38">
        <v>2505</v>
      </c>
      <c r="U5782" s="14">
        <f>S5782/H5782</f>
        <v>0.55666434181261371</v>
      </c>
      <c r="V5782" s="19"/>
      <c r="W5782" s="19"/>
      <c r="X5782" s="37" t="s">
        <v>3465</v>
      </c>
    </row>
    <row r="5783" spans="1:36" ht="16.5" customHeight="1">
      <c r="A5783" s="38">
        <v>540</v>
      </c>
      <c r="B5783" s="39">
        <v>10800</v>
      </c>
      <c r="C5783" s="38">
        <v>10315557</v>
      </c>
      <c r="D5783" s="40" t="s">
        <v>2048</v>
      </c>
      <c r="E5783" s="38">
        <v>2</v>
      </c>
      <c r="F5783" s="38">
        <v>120</v>
      </c>
      <c r="G5783" s="38" t="s">
        <v>21</v>
      </c>
      <c r="H5783" s="42">
        <v>17606.84</v>
      </c>
      <c r="I5783" s="2"/>
      <c r="J5783" s="44">
        <v>43311</v>
      </c>
      <c r="K5783" s="42">
        <v>0</v>
      </c>
      <c r="L5783" s="42">
        <v>7805.74</v>
      </c>
      <c r="M5783" s="44">
        <v>45016</v>
      </c>
      <c r="N5783" s="42">
        <f>H5783-K5783-L5783</f>
        <v>9801.1</v>
      </c>
      <c r="O5783" s="42">
        <v>0</v>
      </c>
      <c r="P5783" s="45">
        <v>0.13</v>
      </c>
      <c r="Q5783" s="42">
        <v>0</v>
      </c>
      <c r="R5783" s="42">
        <v>0</v>
      </c>
      <c r="S5783" s="42">
        <f>N5783-R5783</f>
        <v>9801.1</v>
      </c>
      <c r="T5783" s="38">
        <v>2505</v>
      </c>
      <c r="U5783" s="14">
        <f>S5783/H5783</f>
        <v>0.55666434181261371</v>
      </c>
      <c r="V5783" s="19"/>
      <c r="W5783" s="19"/>
      <c r="X5783" s="37" t="s">
        <v>3465</v>
      </c>
    </row>
    <row r="5784" spans="1:36" ht="16.5" customHeight="1">
      <c r="A5784" s="38">
        <v>550</v>
      </c>
      <c r="B5784" s="39">
        <v>10800</v>
      </c>
      <c r="C5784" s="38">
        <v>10315570</v>
      </c>
      <c r="D5784" s="40" t="s">
        <v>2048</v>
      </c>
      <c r="E5784" s="38">
        <v>2</v>
      </c>
      <c r="F5784" s="38">
        <v>120</v>
      </c>
      <c r="G5784" s="38" t="s">
        <v>21</v>
      </c>
      <c r="H5784" s="42">
        <v>17606.84</v>
      </c>
      <c r="I5784" s="2"/>
      <c r="J5784" s="44">
        <v>43311</v>
      </c>
      <c r="K5784" s="42">
        <v>0</v>
      </c>
      <c r="L5784" s="42">
        <v>7805.74</v>
      </c>
      <c r="M5784" s="44">
        <v>45016</v>
      </c>
      <c r="N5784" s="42">
        <f>H5784-K5784-L5784</f>
        <v>9801.1</v>
      </c>
      <c r="O5784" s="42">
        <v>0</v>
      </c>
      <c r="P5784" s="45">
        <v>0.13</v>
      </c>
      <c r="Q5784" s="42">
        <v>0</v>
      </c>
      <c r="R5784" s="42">
        <v>0</v>
      </c>
      <c r="S5784" s="42">
        <f>N5784-R5784</f>
        <v>9801.1</v>
      </c>
      <c r="T5784" s="38">
        <v>2505</v>
      </c>
      <c r="U5784" s="14">
        <f>S5784/H5784</f>
        <v>0.55666434181261371</v>
      </c>
      <c r="V5784" s="19"/>
      <c r="W5784" s="19"/>
      <c r="X5784" s="37" t="s">
        <v>3465</v>
      </c>
    </row>
    <row r="5785" spans="1:36" ht="16.5" customHeight="1">
      <c r="A5785" s="38">
        <v>766</v>
      </c>
      <c r="B5785" s="39">
        <v>10800</v>
      </c>
      <c r="C5785" s="38">
        <v>10316082</v>
      </c>
      <c r="D5785" s="40" t="s">
        <v>2048</v>
      </c>
      <c r="E5785" s="38">
        <v>2</v>
      </c>
      <c r="F5785" s="38">
        <v>120</v>
      </c>
      <c r="G5785" s="38" t="s">
        <v>21</v>
      </c>
      <c r="H5785" s="42">
        <v>17606.84</v>
      </c>
      <c r="I5785" s="2"/>
      <c r="J5785" s="44">
        <v>43311</v>
      </c>
      <c r="K5785" s="42">
        <v>0</v>
      </c>
      <c r="L5785" s="42">
        <v>7805.74</v>
      </c>
      <c r="M5785" s="44">
        <v>45016</v>
      </c>
      <c r="N5785" s="42">
        <f>H5785-K5785-L5785</f>
        <v>9801.1</v>
      </c>
      <c r="O5785" s="42">
        <v>0</v>
      </c>
      <c r="P5785" s="45">
        <v>0.13</v>
      </c>
      <c r="Q5785" s="42">
        <v>0</v>
      </c>
      <c r="R5785" s="42">
        <v>0</v>
      </c>
      <c r="S5785" s="42">
        <f>N5785-R5785</f>
        <v>9801.1</v>
      </c>
      <c r="T5785" s="38">
        <v>2505</v>
      </c>
      <c r="U5785" s="14">
        <f>S5785/H5785</f>
        <v>0.55666434181261371</v>
      </c>
      <c r="V5785" s="19"/>
      <c r="W5785" s="19"/>
      <c r="X5785" s="37" t="s">
        <v>3465</v>
      </c>
    </row>
    <row r="5786" spans="1:36" ht="16.5" customHeight="1">
      <c r="A5786" s="38">
        <v>772</v>
      </c>
      <c r="B5786" s="39">
        <v>10800</v>
      </c>
      <c r="C5786" s="38">
        <v>10316091</v>
      </c>
      <c r="D5786" s="40" t="s">
        <v>2048</v>
      </c>
      <c r="E5786" s="38">
        <v>2</v>
      </c>
      <c r="F5786" s="38">
        <v>120</v>
      </c>
      <c r="G5786" s="38" t="s">
        <v>21</v>
      </c>
      <c r="H5786" s="42">
        <v>17606.84</v>
      </c>
      <c r="I5786" s="2"/>
      <c r="J5786" s="44">
        <v>43311</v>
      </c>
      <c r="K5786" s="42">
        <v>0</v>
      </c>
      <c r="L5786" s="42">
        <v>7805.74</v>
      </c>
      <c r="M5786" s="44">
        <v>45016</v>
      </c>
      <c r="N5786" s="42">
        <f>H5786-K5786-L5786</f>
        <v>9801.1</v>
      </c>
      <c r="O5786" s="42">
        <v>0</v>
      </c>
      <c r="P5786" s="45">
        <v>0.13</v>
      </c>
      <c r="Q5786" s="42">
        <v>0</v>
      </c>
      <c r="R5786" s="42">
        <v>0</v>
      </c>
      <c r="S5786" s="42">
        <f>N5786-R5786</f>
        <v>9801.1</v>
      </c>
      <c r="T5786" s="38">
        <v>2505</v>
      </c>
      <c r="U5786" s="14">
        <f>S5786/H5786</f>
        <v>0.55666434181261371</v>
      </c>
      <c r="V5786" s="19"/>
      <c r="W5786" s="19"/>
      <c r="X5786" s="37" t="s">
        <v>3465</v>
      </c>
    </row>
    <row r="5787" spans="1:36" ht="16.5" customHeight="1">
      <c r="A5787" s="38">
        <v>796</v>
      </c>
      <c r="B5787" s="39">
        <v>10800</v>
      </c>
      <c r="C5787" s="38">
        <v>10316214</v>
      </c>
      <c r="D5787" s="40" t="s">
        <v>2048</v>
      </c>
      <c r="E5787" s="38">
        <v>2</v>
      </c>
      <c r="F5787" s="38">
        <v>120</v>
      </c>
      <c r="G5787" s="38" t="s">
        <v>21</v>
      </c>
      <c r="H5787" s="42">
        <v>17606.84</v>
      </c>
      <c r="I5787" s="2"/>
      <c r="J5787" s="44">
        <v>43311</v>
      </c>
      <c r="K5787" s="42">
        <v>0</v>
      </c>
      <c r="L5787" s="42">
        <v>7805.74</v>
      </c>
      <c r="M5787" s="44">
        <v>45016</v>
      </c>
      <c r="N5787" s="42">
        <f>H5787-K5787-L5787</f>
        <v>9801.1</v>
      </c>
      <c r="O5787" s="42">
        <v>0</v>
      </c>
      <c r="P5787" s="45">
        <v>0.13</v>
      </c>
      <c r="Q5787" s="42">
        <v>0</v>
      </c>
      <c r="R5787" s="42">
        <v>0</v>
      </c>
      <c r="S5787" s="42">
        <f>N5787-R5787</f>
        <v>9801.1</v>
      </c>
      <c r="T5787" s="38">
        <v>2505</v>
      </c>
      <c r="U5787" s="14">
        <f>S5787/H5787</f>
        <v>0.55666434181261371</v>
      </c>
      <c r="V5787" s="19"/>
      <c r="W5787" s="19"/>
      <c r="X5787" s="37" t="s">
        <v>3465</v>
      </c>
    </row>
    <row r="5788" spans="1:36" ht="16.5" customHeight="1">
      <c r="A5788" s="38">
        <v>898</v>
      </c>
      <c r="B5788" s="39">
        <v>10800</v>
      </c>
      <c r="C5788" s="38">
        <v>10316811</v>
      </c>
      <c r="D5788" s="40" t="s">
        <v>2048</v>
      </c>
      <c r="E5788" s="38">
        <v>2</v>
      </c>
      <c r="F5788" s="38">
        <v>120</v>
      </c>
      <c r="G5788" s="38" t="s">
        <v>21</v>
      </c>
      <c r="H5788" s="42">
        <v>17606.84</v>
      </c>
      <c r="I5788" s="2"/>
      <c r="J5788" s="44">
        <v>43311</v>
      </c>
      <c r="K5788" s="42">
        <v>0</v>
      </c>
      <c r="L5788" s="42">
        <v>7805.74</v>
      </c>
      <c r="M5788" s="44">
        <v>45016</v>
      </c>
      <c r="N5788" s="42">
        <f>H5788-K5788-L5788</f>
        <v>9801.1</v>
      </c>
      <c r="O5788" s="42">
        <v>0</v>
      </c>
      <c r="P5788" s="45">
        <v>0.13</v>
      </c>
      <c r="Q5788" s="42">
        <v>0</v>
      </c>
      <c r="R5788" s="42">
        <v>0</v>
      </c>
      <c r="S5788" s="42">
        <f>N5788-R5788</f>
        <v>9801.1</v>
      </c>
      <c r="T5788" s="38">
        <v>2505</v>
      </c>
      <c r="U5788" s="14">
        <f>S5788/H5788</f>
        <v>0.55666434181261371</v>
      </c>
      <c r="V5788" s="19"/>
      <c r="W5788" s="19"/>
      <c r="X5788" s="37" t="s">
        <v>3465</v>
      </c>
    </row>
    <row r="5789" spans="1:36" ht="16.5" customHeight="1">
      <c r="A5789" s="38">
        <v>906</v>
      </c>
      <c r="B5789" s="39">
        <v>10800</v>
      </c>
      <c r="C5789" s="38">
        <v>10316819</v>
      </c>
      <c r="D5789" s="40" t="s">
        <v>2048</v>
      </c>
      <c r="E5789" s="38">
        <v>2</v>
      </c>
      <c r="F5789" s="38">
        <v>120</v>
      </c>
      <c r="G5789" s="38" t="s">
        <v>21</v>
      </c>
      <c r="H5789" s="42">
        <v>17606.84</v>
      </c>
      <c r="I5789" s="2"/>
      <c r="J5789" s="44">
        <v>43311</v>
      </c>
      <c r="K5789" s="42">
        <v>0</v>
      </c>
      <c r="L5789" s="42">
        <v>7805.74</v>
      </c>
      <c r="M5789" s="44">
        <v>45016</v>
      </c>
      <c r="N5789" s="42">
        <f>H5789-K5789-L5789</f>
        <v>9801.1</v>
      </c>
      <c r="O5789" s="42">
        <v>0</v>
      </c>
      <c r="P5789" s="45">
        <v>0.13</v>
      </c>
      <c r="Q5789" s="42">
        <v>0</v>
      </c>
      <c r="R5789" s="42">
        <v>0</v>
      </c>
      <c r="S5789" s="42">
        <f>N5789-R5789</f>
        <v>9801.1</v>
      </c>
      <c r="T5789" s="38">
        <v>2505</v>
      </c>
      <c r="U5789" s="14">
        <f>S5789/H5789</f>
        <v>0.55666434181261371</v>
      </c>
      <c r="V5789" s="19"/>
      <c r="W5789" s="19"/>
      <c r="X5789" s="37" t="s">
        <v>3465</v>
      </c>
    </row>
    <row r="5790" spans="1:36" ht="16.5" customHeight="1">
      <c r="A5790" s="38">
        <v>908</v>
      </c>
      <c r="B5790" s="39">
        <v>10800</v>
      </c>
      <c r="C5790" s="38">
        <v>10316828</v>
      </c>
      <c r="D5790" s="40" t="s">
        <v>2048</v>
      </c>
      <c r="E5790" s="38">
        <v>2</v>
      </c>
      <c r="F5790" s="38">
        <v>120</v>
      </c>
      <c r="G5790" s="38" t="s">
        <v>21</v>
      </c>
      <c r="H5790" s="42">
        <v>17606.84</v>
      </c>
      <c r="I5790" s="2"/>
      <c r="J5790" s="44">
        <v>43311</v>
      </c>
      <c r="K5790" s="42">
        <v>0</v>
      </c>
      <c r="L5790" s="42">
        <v>7805.74</v>
      </c>
      <c r="M5790" s="44">
        <v>45016</v>
      </c>
      <c r="N5790" s="42">
        <f>H5790-K5790-L5790</f>
        <v>9801.1</v>
      </c>
      <c r="O5790" s="42">
        <v>0</v>
      </c>
      <c r="P5790" s="45">
        <v>0.13</v>
      </c>
      <c r="Q5790" s="42">
        <v>0</v>
      </c>
      <c r="R5790" s="42">
        <v>0</v>
      </c>
      <c r="S5790" s="42">
        <f>N5790-R5790</f>
        <v>9801.1</v>
      </c>
      <c r="T5790" s="38">
        <v>2505</v>
      </c>
      <c r="U5790" s="14">
        <f>S5790/H5790</f>
        <v>0.55666434181261371</v>
      </c>
      <c r="V5790" s="19"/>
      <c r="W5790" s="19"/>
      <c r="X5790" s="37" t="s">
        <v>3465</v>
      </c>
    </row>
    <row r="5791" spans="1:36" ht="16.5" customHeight="1">
      <c r="A5791" s="38">
        <v>58</v>
      </c>
      <c r="B5791" s="39">
        <v>10723</v>
      </c>
      <c r="C5791" s="38">
        <v>10295158</v>
      </c>
      <c r="D5791" s="40" t="s">
        <v>274</v>
      </c>
      <c r="E5791" s="58">
        <v>1</v>
      </c>
      <c r="F5791" s="38">
        <v>120</v>
      </c>
      <c r="G5791" s="38" t="s">
        <v>21</v>
      </c>
      <c r="H5791" s="42">
        <v>34878</v>
      </c>
      <c r="I5791" s="57"/>
      <c r="J5791" s="44">
        <v>43495</v>
      </c>
      <c r="K5791" s="42">
        <v>0</v>
      </c>
      <c r="L5791" s="42">
        <v>15462.66</v>
      </c>
      <c r="M5791" s="44">
        <v>45199</v>
      </c>
      <c r="N5791" s="42">
        <f>H5791-K5791-L5791</f>
        <v>19415.34</v>
      </c>
      <c r="O5791" s="42">
        <v>0</v>
      </c>
      <c r="P5791" s="45">
        <v>0.13</v>
      </c>
      <c r="Q5791" s="42">
        <v>0</v>
      </c>
      <c r="R5791" s="42">
        <v>0</v>
      </c>
      <c r="S5791" s="42">
        <f>N5791</f>
        <v>19415.34</v>
      </c>
      <c r="T5791" s="38">
        <v>2101</v>
      </c>
      <c r="U5791" s="14">
        <f>S5791/H5791</f>
        <v>0.55666437295716498</v>
      </c>
      <c r="V5791" s="19"/>
      <c r="W5791" s="19"/>
      <c r="X5791" s="37" t="s">
        <v>3470</v>
      </c>
    </row>
    <row r="5792" spans="1:36" ht="16.5" customHeight="1">
      <c r="A5792" s="38">
        <v>905</v>
      </c>
      <c r="B5792" s="39">
        <v>10800</v>
      </c>
      <c r="C5792" s="38">
        <v>10316818</v>
      </c>
      <c r="D5792" s="40" t="s">
        <v>2048</v>
      </c>
      <c r="E5792" s="38">
        <v>7</v>
      </c>
      <c r="F5792" s="38">
        <v>120</v>
      </c>
      <c r="G5792" s="38" t="s">
        <v>21</v>
      </c>
      <c r="H5792" s="42">
        <v>61623.94</v>
      </c>
      <c r="I5792" s="2"/>
      <c r="J5792" s="44">
        <v>43311</v>
      </c>
      <c r="K5792" s="42">
        <v>0</v>
      </c>
      <c r="L5792" s="42">
        <v>27320.04</v>
      </c>
      <c r="M5792" s="44">
        <v>45016</v>
      </c>
      <c r="N5792" s="42">
        <f>H5792-K5792-L5792</f>
        <v>34303.9</v>
      </c>
      <c r="O5792" s="42">
        <v>0</v>
      </c>
      <c r="P5792" s="45">
        <v>0.13</v>
      </c>
      <c r="Q5792" s="42">
        <v>0</v>
      </c>
      <c r="R5792" s="42">
        <v>0</v>
      </c>
      <c r="S5792" s="42">
        <f>N5792-R5792</f>
        <v>34303.9</v>
      </c>
      <c r="T5792" s="38">
        <v>2505</v>
      </c>
      <c r="U5792" s="14">
        <f>S5792/H5792</f>
        <v>0.5566651531855964</v>
      </c>
      <c r="V5792" s="19"/>
      <c r="W5792" s="19"/>
      <c r="X5792" s="37" t="s">
        <v>3465</v>
      </c>
    </row>
    <row r="5793" spans="1:37" ht="16.5" customHeight="1">
      <c r="A5793" s="38">
        <v>458</v>
      </c>
      <c r="B5793" s="39">
        <v>10800</v>
      </c>
      <c r="C5793" s="38">
        <v>10315408</v>
      </c>
      <c r="D5793" s="40" t="s">
        <v>2048</v>
      </c>
      <c r="E5793" s="38">
        <v>7</v>
      </c>
      <c r="F5793" s="38">
        <v>120</v>
      </c>
      <c r="G5793" s="38" t="s">
        <v>21</v>
      </c>
      <c r="H5793" s="42">
        <v>61623.94</v>
      </c>
      <c r="I5793" s="2"/>
      <c r="J5793" s="44">
        <v>43311</v>
      </c>
      <c r="K5793" s="42">
        <v>0</v>
      </c>
      <c r="L5793" s="42">
        <v>27320.03</v>
      </c>
      <c r="M5793" s="44">
        <v>45016</v>
      </c>
      <c r="N5793" s="42">
        <f>H5793-K5793-L5793</f>
        <v>34303.910000000003</v>
      </c>
      <c r="O5793" s="42">
        <v>0</v>
      </c>
      <c r="P5793" s="45">
        <v>0.13</v>
      </c>
      <c r="Q5793" s="42">
        <v>0</v>
      </c>
      <c r="R5793" s="42">
        <v>0</v>
      </c>
      <c r="S5793" s="42">
        <f>N5793-R5793</f>
        <v>34303.910000000003</v>
      </c>
      <c r="T5793" s="38">
        <v>2505</v>
      </c>
      <c r="U5793" s="14">
        <f>S5793/H5793</f>
        <v>0.55666531546019293</v>
      </c>
      <c r="V5793" s="19"/>
      <c r="W5793" s="19"/>
      <c r="X5793" s="37" t="s">
        <v>3465</v>
      </c>
    </row>
    <row r="5794" spans="1:37" ht="16.5" customHeight="1">
      <c r="A5794" s="38">
        <v>543</v>
      </c>
      <c r="B5794" s="39">
        <v>10800</v>
      </c>
      <c r="C5794" s="38">
        <v>10315560</v>
      </c>
      <c r="D5794" s="40" t="s">
        <v>2048</v>
      </c>
      <c r="E5794" s="38">
        <v>7</v>
      </c>
      <c r="F5794" s="38">
        <v>120</v>
      </c>
      <c r="G5794" s="38" t="s">
        <v>21</v>
      </c>
      <c r="H5794" s="42">
        <v>61623.94</v>
      </c>
      <c r="I5794" s="2"/>
      <c r="J5794" s="44">
        <v>43311</v>
      </c>
      <c r="K5794" s="42">
        <v>0</v>
      </c>
      <c r="L5794" s="42">
        <v>27320.03</v>
      </c>
      <c r="M5794" s="44">
        <v>45016</v>
      </c>
      <c r="N5794" s="42">
        <f>H5794-K5794-L5794</f>
        <v>34303.910000000003</v>
      </c>
      <c r="O5794" s="42">
        <v>0</v>
      </c>
      <c r="P5794" s="45">
        <v>0.13</v>
      </c>
      <c r="Q5794" s="42">
        <v>0</v>
      </c>
      <c r="R5794" s="42">
        <v>0</v>
      </c>
      <c r="S5794" s="42">
        <f>N5794-R5794</f>
        <v>34303.910000000003</v>
      </c>
      <c r="T5794" s="38">
        <v>2505</v>
      </c>
      <c r="U5794" s="14">
        <f>S5794/H5794</f>
        <v>0.55666531546019293</v>
      </c>
      <c r="V5794" s="19"/>
      <c r="W5794" s="19"/>
      <c r="X5794" s="37" t="s">
        <v>3465</v>
      </c>
    </row>
    <row r="5795" spans="1:37" ht="16.5" customHeight="1">
      <c r="A5795" s="38">
        <v>293</v>
      </c>
      <c r="B5795" s="39">
        <v>10736</v>
      </c>
      <c r="C5795" s="38">
        <v>10319125</v>
      </c>
      <c r="D5795" s="40" t="s">
        <v>1261</v>
      </c>
      <c r="E5795" s="38">
        <v>1</v>
      </c>
      <c r="F5795" s="38">
        <v>120</v>
      </c>
      <c r="G5795" s="38" t="s">
        <v>279</v>
      </c>
      <c r="H5795" s="42">
        <v>90091.82</v>
      </c>
      <c r="I5795" s="55"/>
      <c r="J5795" s="44">
        <v>43434</v>
      </c>
      <c r="K5795" s="42">
        <v>0</v>
      </c>
      <c r="L5795" s="42">
        <v>39940.79</v>
      </c>
      <c r="M5795" s="44">
        <v>45138</v>
      </c>
      <c r="N5795" s="42">
        <f>H5795-K5795-L5795</f>
        <v>50151.030000000006</v>
      </c>
      <c r="O5795" s="42">
        <v>0</v>
      </c>
      <c r="P5795" s="45">
        <v>0.13</v>
      </c>
      <c r="Q5795" s="42">
        <v>0</v>
      </c>
      <c r="R5795" s="42">
        <v>0</v>
      </c>
      <c r="S5795" s="42">
        <v>50151.03</v>
      </c>
      <c r="T5795" s="38">
        <v>1802</v>
      </c>
      <c r="U5795" s="14">
        <f>S5795/H5795</f>
        <v>0.5566657439043855</v>
      </c>
      <c r="V5795" s="19"/>
      <c r="W5795" s="19"/>
      <c r="X5795" s="37" t="s">
        <v>3461</v>
      </c>
    </row>
    <row r="5796" spans="1:37" ht="16.5" customHeight="1">
      <c r="A5796" s="38">
        <v>221</v>
      </c>
      <c r="B5796" s="39">
        <v>10736</v>
      </c>
      <c r="C5796" s="38">
        <v>10284424</v>
      </c>
      <c r="D5796" s="40" t="s">
        <v>1978</v>
      </c>
      <c r="E5796" s="31">
        <v>1</v>
      </c>
      <c r="F5796" s="38">
        <v>120</v>
      </c>
      <c r="G5796" s="38" t="s">
        <v>262</v>
      </c>
      <c r="H5796" s="42">
        <v>18027.64</v>
      </c>
      <c r="I5796" s="49"/>
      <c r="J5796" s="44">
        <v>43402</v>
      </c>
      <c r="K5796" s="42">
        <v>0</v>
      </c>
      <c r="L5796" s="42">
        <v>7992.27</v>
      </c>
      <c r="M5796" s="44">
        <v>45107</v>
      </c>
      <c r="N5796" s="42">
        <f>H5796-K5796-L5796</f>
        <v>10035.369999999999</v>
      </c>
      <c r="O5796" s="42">
        <v>0</v>
      </c>
      <c r="P5796" s="45">
        <v>0.13</v>
      </c>
      <c r="Q5796" s="42">
        <v>0</v>
      </c>
      <c r="R5796" s="42">
        <v>0</v>
      </c>
      <c r="S5796" s="42">
        <f>N5796-R5796</f>
        <v>10035.369999999999</v>
      </c>
      <c r="T5796" s="38">
        <v>2506</v>
      </c>
      <c r="U5796" s="14">
        <f>S5796/H5796</f>
        <v>0.55666576434852255</v>
      </c>
      <c r="V5796" s="19"/>
      <c r="W5796" s="19"/>
      <c r="X5796" s="37" t="s">
        <v>3461</v>
      </c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</row>
    <row r="5797" spans="1:37" ht="16.5" customHeight="1">
      <c r="A5797" s="38">
        <v>134</v>
      </c>
      <c r="B5797" s="39">
        <v>10800</v>
      </c>
      <c r="C5797" s="38">
        <v>10316083</v>
      </c>
      <c r="D5797" s="40" t="s">
        <v>2696</v>
      </c>
      <c r="E5797" s="38">
        <v>1</v>
      </c>
      <c r="F5797" s="38">
        <v>120</v>
      </c>
      <c r="G5797" s="38" t="s">
        <v>21</v>
      </c>
      <c r="H5797" s="42">
        <v>157596.24</v>
      </c>
      <c r="I5797" s="2"/>
      <c r="J5797" s="44">
        <v>43311</v>
      </c>
      <c r="K5797" s="42">
        <v>0</v>
      </c>
      <c r="L5797" s="42">
        <v>69867.8</v>
      </c>
      <c r="M5797" s="44">
        <v>45016</v>
      </c>
      <c r="N5797" s="42">
        <f>H5797-K5797-L5797</f>
        <v>87728.439999999988</v>
      </c>
      <c r="O5797" s="42">
        <v>0</v>
      </c>
      <c r="P5797" s="45">
        <v>0.13</v>
      </c>
      <c r="Q5797" s="42">
        <v>0</v>
      </c>
      <c r="R5797" s="42">
        <v>0</v>
      </c>
      <c r="S5797" s="42">
        <f>N5797-R5797</f>
        <v>87728.439999999988</v>
      </c>
      <c r="T5797" s="38">
        <v>2505</v>
      </c>
      <c r="U5797" s="14">
        <f>S5797/H5797</f>
        <v>0.55666581893070544</v>
      </c>
      <c r="V5797" s="19"/>
      <c r="W5797" s="19"/>
      <c r="X5797" s="37" t="s">
        <v>3465</v>
      </c>
    </row>
    <row r="5798" spans="1:37" ht="16.5" customHeight="1">
      <c r="A5798" s="38">
        <v>357</v>
      </c>
      <c r="B5798" s="39">
        <v>10736</v>
      </c>
      <c r="C5798" s="38">
        <v>10284586</v>
      </c>
      <c r="D5798" s="40" t="s">
        <v>1315</v>
      </c>
      <c r="E5798" s="38">
        <v>18</v>
      </c>
      <c r="F5798" s="38">
        <v>120</v>
      </c>
      <c r="G5798" s="38" t="s">
        <v>21</v>
      </c>
      <c r="H5798" s="42">
        <v>117758.72</v>
      </c>
      <c r="I5798" s="55"/>
      <c r="J5798" s="44">
        <v>43434</v>
      </c>
      <c r="K5798" s="42">
        <v>0</v>
      </c>
      <c r="L5798" s="42">
        <v>52206.45</v>
      </c>
      <c r="M5798" s="44">
        <v>45138</v>
      </c>
      <c r="N5798" s="42">
        <f>H5798-K5798-L5798</f>
        <v>65552.27</v>
      </c>
      <c r="O5798" s="42">
        <v>0</v>
      </c>
      <c r="P5798" s="45">
        <v>0.13</v>
      </c>
      <c r="Q5798" s="42">
        <v>0</v>
      </c>
      <c r="R5798" s="42">
        <v>0</v>
      </c>
      <c r="S5798" s="42">
        <v>65552.27</v>
      </c>
      <c r="T5798" s="38">
        <v>2506</v>
      </c>
      <c r="U5798" s="14">
        <f>S5798/H5798</f>
        <v>0.55666595221143711</v>
      </c>
      <c r="V5798" s="19"/>
      <c r="W5798" s="19"/>
      <c r="X5798" s="37" t="s">
        <v>3461</v>
      </c>
    </row>
    <row r="5799" spans="1:37" ht="16.5" customHeight="1">
      <c r="A5799" s="38">
        <v>396</v>
      </c>
      <c r="B5799" s="39">
        <v>10800</v>
      </c>
      <c r="C5799" s="38">
        <v>10315323</v>
      </c>
      <c r="D5799" s="40" t="s">
        <v>2048</v>
      </c>
      <c r="E5799" s="38">
        <v>5</v>
      </c>
      <c r="F5799" s="38">
        <v>120</v>
      </c>
      <c r="G5799" s="38" t="s">
        <v>21</v>
      </c>
      <c r="H5799" s="42">
        <v>44017.1</v>
      </c>
      <c r="I5799" s="2"/>
      <c r="J5799" s="44">
        <v>43311</v>
      </c>
      <c r="K5799" s="42">
        <v>0</v>
      </c>
      <c r="L5799" s="42">
        <v>19514.27</v>
      </c>
      <c r="M5799" s="44">
        <v>45016</v>
      </c>
      <c r="N5799" s="42">
        <f>H5799-K5799-L5799</f>
        <v>24502.829999999998</v>
      </c>
      <c r="O5799" s="42">
        <v>0</v>
      </c>
      <c r="P5799" s="45">
        <v>0.13</v>
      </c>
      <c r="Q5799" s="42">
        <v>0</v>
      </c>
      <c r="R5799" s="42">
        <v>0</v>
      </c>
      <c r="S5799" s="42">
        <f>N5799-R5799</f>
        <v>24502.829999999998</v>
      </c>
      <c r="T5799" s="38">
        <v>2505</v>
      </c>
      <c r="U5799" s="14">
        <f>S5799/H5799</f>
        <v>0.55666615928809482</v>
      </c>
      <c r="V5799" s="19"/>
      <c r="W5799" s="19"/>
      <c r="X5799" s="37" t="s">
        <v>3465</v>
      </c>
      <c r="Y5799" s="93"/>
      <c r="Z5799" s="93"/>
      <c r="AA5799" s="93"/>
      <c r="AB5799" s="93"/>
      <c r="AC5799" s="93"/>
      <c r="AD5799" s="93"/>
      <c r="AE5799" s="93"/>
      <c r="AF5799" s="93"/>
      <c r="AG5799" s="93"/>
      <c r="AH5799" s="93"/>
      <c r="AI5799" s="93"/>
      <c r="AJ5799" s="93"/>
    </row>
    <row r="5800" spans="1:37" ht="16.5" customHeight="1">
      <c r="A5800" s="38">
        <v>773</v>
      </c>
      <c r="B5800" s="39">
        <v>10800</v>
      </c>
      <c r="C5800" s="38">
        <v>10316092</v>
      </c>
      <c r="D5800" s="40" t="s">
        <v>2048</v>
      </c>
      <c r="E5800" s="38">
        <v>5</v>
      </c>
      <c r="F5800" s="38">
        <v>120</v>
      </c>
      <c r="G5800" s="38" t="s">
        <v>21</v>
      </c>
      <c r="H5800" s="42">
        <v>44017.1</v>
      </c>
      <c r="I5800" s="2"/>
      <c r="J5800" s="44">
        <v>43311</v>
      </c>
      <c r="K5800" s="42">
        <v>0</v>
      </c>
      <c r="L5800" s="42">
        <v>19514.27</v>
      </c>
      <c r="M5800" s="44">
        <v>45016</v>
      </c>
      <c r="N5800" s="42">
        <f>H5800-K5800-L5800</f>
        <v>24502.829999999998</v>
      </c>
      <c r="O5800" s="42">
        <v>0</v>
      </c>
      <c r="P5800" s="45">
        <v>0.13</v>
      </c>
      <c r="Q5800" s="42">
        <v>0</v>
      </c>
      <c r="R5800" s="42">
        <v>0</v>
      </c>
      <c r="S5800" s="42">
        <f>N5800-R5800</f>
        <v>24502.829999999998</v>
      </c>
      <c r="T5800" s="38">
        <v>2505</v>
      </c>
      <c r="U5800" s="14">
        <f>S5800/H5800</f>
        <v>0.55666615928809482</v>
      </c>
      <c r="V5800" s="19"/>
      <c r="W5800" s="19"/>
      <c r="X5800" s="37" t="s">
        <v>3465</v>
      </c>
    </row>
    <row r="5801" spans="1:37" ht="16.5" customHeight="1">
      <c r="A5801" s="38">
        <v>900</v>
      </c>
      <c r="B5801" s="39">
        <v>10800</v>
      </c>
      <c r="C5801" s="38">
        <v>10316813</v>
      </c>
      <c r="D5801" s="40" t="s">
        <v>2048</v>
      </c>
      <c r="E5801" s="38">
        <v>5</v>
      </c>
      <c r="F5801" s="38">
        <v>120</v>
      </c>
      <c r="G5801" s="38" t="s">
        <v>21</v>
      </c>
      <c r="H5801" s="42">
        <v>44017.1</v>
      </c>
      <c r="I5801" s="2"/>
      <c r="J5801" s="44">
        <v>43311</v>
      </c>
      <c r="K5801" s="42">
        <v>0</v>
      </c>
      <c r="L5801" s="42">
        <v>19514.27</v>
      </c>
      <c r="M5801" s="44">
        <v>45016</v>
      </c>
      <c r="N5801" s="42">
        <f>H5801-K5801-L5801</f>
        <v>24502.829999999998</v>
      </c>
      <c r="O5801" s="42">
        <v>0</v>
      </c>
      <c r="P5801" s="45">
        <v>0.13</v>
      </c>
      <c r="Q5801" s="42">
        <v>0</v>
      </c>
      <c r="R5801" s="42">
        <v>0</v>
      </c>
      <c r="S5801" s="42">
        <f>N5801-R5801</f>
        <v>24502.829999999998</v>
      </c>
      <c r="T5801" s="38">
        <v>2505</v>
      </c>
      <c r="U5801" s="14">
        <f>S5801/H5801</f>
        <v>0.55666615928809482</v>
      </c>
      <c r="V5801" s="19"/>
      <c r="W5801" s="19"/>
      <c r="X5801" s="37" t="s">
        <v>3465</v>
      </c>
    </row>
    <row r="5802" spans="1:37" ht="16.5" customHeight="1">
      <c r="A5802" s="38">
        <v>86</v>
      </c>
      <c r="B5802" s="39">
        <v>10800</v>
      </c>
      <c r="C5802" s="38">
        <v>10315326</v>
      </c>
      <c r="D5802" s="40" t="s">
        <v>2648</v>
      </c>
      <c r="E5802" s="38">
        <v>1</v>
      </c>
      <c r="F5802" s="38">
        <v>120</v>
      </c>
      <c r="G5802" s="38" t="s">
        <v>21</v>
      </c>
      <c r="H5802" s="42">
        <v>160131.24</v>
      </c>
      <c r="I5802" s="2"/>
      <c r="J5802" s="44">
        <v>43311</v>
      </c>
      <c r="K5802" s="42">
        <v>0</v>
      </c>
      <c r="L5802" s="42">
        <v>70991.59</v>
      </c>
      <c r="M5802" s="44">
        <v>45016</v>
      </c>
      <c r="N5802" s="42">
        <f>H5802-K5802-L5802</f>
        <v>89139.65</v>
      </c>
      <c r="O5802" s="42">
        <v>0</v>
      </c>
      <c r="P5802" s="45">
        <v>0.13</v>
      </c>
      <c r="Q5802" s="42">
        <v>0</v>
      </c>
      <c r="R5802" s="42">
        <v>0</v>
      </c>
      <c r="S5802" s="42">
        <f>N5802-R5802</f>
        <v>89139.65</v>
      </c>
      <c r="T5802" s="38">
        <v>2505</v>
      </c>
      <c r="U5802" s="14">
        <f>S5802/H5802</f>
        <v>0.55666620704367242</v>
      </c>
      <c r="V5802" s="19"/>
      <c r="W5802" s="19"/>
      <c r="X5802" s="37" t="s">
        <v>3465</v>
      </c>
    </row>
    <row r="5803" spans="1:37" ht="16.5" customHeight="1">
      <c r="A5803" s="38">
        <v>295</v>
      </c>
      <c r="B5803" s="39">
        <v>10741</v>
      </c>
      <c r="C5803" s="38">
        <v>10282073</v>
      </c>
      <c r="D5803" s="40" t="s">
        <v>1074</v>
      </c>
      <c r="E5803" s="38">
        <v>1</v>
      </c>
      <c r="F5803" s="38">
        <v>120</v>
      </c>
      <c r="G5803" s="38" t="s">
        <v>262</v>
      </c>
      <c r="H5803" s="42">
        <v>12000</v>
      </c>
      <c r="I5803" s="56"/>
      <c r="J5803" s="44">
        <v>43462</v>
      </c>
      <c r="K5803" s="42">
        <v>0</v>
      </c>
      <c r="L5803" s="42">
        <v>5320</v>
      </c>
      <c r="M5803" s="44">
        <v>45169</v>
      </c>
      <c r="N5803" s="42">
        <f>H5803-K5803-L5803</f>
        <v>6680</v>
      </c>
      <c r="O5803" s="42">
        <v>0</v>
      </c>
      <c r="P5803" s="45">
        <v>0.13</v>
      </c>
      <c r="Q5803" s="42">
        <v>0</v>
      </c>
      <c r="R5803" s="42">
        <v>0</v>
      </c>
      <c r="S5803" s="42">
        <f>N5803-R5803</f>
        <v>6680</v>
      </c>
      <c r="T5803" s="38">
        <v>5000</v>
      </c>
      <c r="U5803" s="14">
        <f>S5803/H5803</f>
        <v>0.55666666666666664</v>
      </c>
      <c r="V5803" s="19"/>
      <c r="W5803" s="19"/>
      <c r="X5803" s="37" t="s">
        <v>3462</v>
      </c>
    </row>
    <row r="5804" spans="1:37" ht="16.5" customHeight="1">
      <c r="A5804" s="38">
        <v>84</v>
      </c>
      <c r="B5804" s="39">
        <v>10800</v>
      </c>
      <c r="C5804" s="38">
        <v>10315305</v>
      </c>
      <c r="D5804" s="40" t="s">
        <v>2646</v>
      </c>
      <c r="E5804" s="38">
        <v>1</v>
      </c>
      <c r="F5804" s="38">
        <v>120</v>
      </c>
      <c r="G5804" s="38" t="s">
        <v>21</v>
      </c>
      <c r="H5804" s="42">
        <v>165309.6</v>
      </c>
      <c r="I5804" s="2"/>
      <c r="J5804" s="44">
        <v>43311</v>
      </c>
      <c r="K5804" s="42">
        <v>0</v>
      </c>
      <c r="L5804" s="42">
        <v>73287.22</v>
      </c>
      <c r="M5804" s="44">
        <v>45016</v>
      </c>
      <c r="N5804" s="42">
        <f>H5804-K5804-L5804</f>
        <v>92022.38</v>
      </c>
      <c r="O5804" s="42">
        <v>0</v>
      </c>
      <c r="P5804" s="45">
        <v>0.13</v>
      </c>
      <c r="Q5804" s="42">
        <v>0</v>
      </c>
      <c r="R5804" s="42">
        <v>0</v>
      </c>
      <c r="S5804" s="42">
        <f>N5804-R5804</f>
        <v>92022.38</v>
      </c>
      <c r="T5804" s="38">
        <v>2505</v>
      </c>
      <c r="U5804" s="14">
        <f>S5804/H5804</f>
        <v>0.55666688443986312</v>
      </c>
      <c r="V5804" s="19"/>
      <c r="W5804" s="19"/>
      <c r="X5804" s="37" t="s">
        <v>3465</v>
      </c>
    </row>
    <row r="5805" spans="1:37" ht="16.5" customHeight="1">
      <c r="A5805" s="38">
        <v>471</v>
      </c>
      <c r="B5805" s="39">
        <v>10800</v>
      </c>
      <c r="C5805" s="38">
        <v>10315427</v>
      </c>
      <c r="D5805" s="40" t="s">
        <v>2048</v>
      </c>
      <c r="E5805" s="38">
        <v>8</v>
      </c>
      <c r="F5805" s="38">
        <v>120</v>
      </c>
      <c r="G5805" s="38" t="s">
        <v>21</v>
      </c>
      <c r="H5805" s="42">
        <v>70427.360000000001</v>
      </c>
      <c r="I5805" s="2"/>
      <c r="J5805" s="44">
        <v>43311</v>
      </c>
      <c r="K5805" s="42">
        <v>0</v>
      </c>
      <c r="L5805" s="42">
        <v>31222.77</v>
      </c>
      <c r="M5805" s="44">
        <v>45016</v>
      </c>
      <c r="N5805" s="42">
        <f>H5805-K5805-L5805</f>
        <v>39204.589999999997</v>
      </c>
      <c r="O5805" s="42">
        <v>0</v>
      </c>
      <c r="P5805" s="45">
        <v>0.13</v>
      </c>
      <c r="Q5805" s="42">
        <v>0</v>
      </c>
      <c r="R5805" s="42">
        <v>0</v>
      </c>
      <c r="S5805" s="42">
        <f>N5805-R5805</f>
        <v>39204.589999999997</v>
      </c>
      <c r="T5805" s="38">
        <v>2505</v>
      </c>
      <c r="U5805" s="14">
        <f>S5805/H5805</f>
        <v>0.55666703962778097</v>
      </c>
      <c r="V5805" s="19"/>
      <c r="W5805" s="19"/>
      <c r="X5805" s="37" t="s">
        <v>3465</v>
      </c>
    </row>
    <row r="5806" spans="1:37" ht="16.5" customHeight="1">
      <c r="A5806" s="38">
        <v>899</v>
      </c>
      <c r="B5806" s="39">
        <v>10800</v>
      </c>
      <c r="C5806" s="38">
        <v>10316812</v>
      </c>
      <c r="D5806" s="40" t="s">
        <v>2048</v>
      </c>
      <c r="E5806" s="38">
        <v>8</v>
      </c>
      <c r="F5806" s="38">
        <v>120</v>
      </c>
      <c r="G5806" s="38" t="s">
        <v>21</v>
      </c>
      <c r="H5806" s="42">
        <v>70427.360000000001</v>
      </c>
      <c r="I5806" s="2"/>
      <c r="J5806" s="44">
        <v>43311</v>
      </c>
      <c r="K5806" s="42">
        <v>0</v>
      </c>
      <c r="L5806" s="42">
        <v>31222.77</v>
      </c>
      <c r="M5806" s="44">
        <v>45016</v>
      </c>
      <c r="N5806" s="42">
        <f>H5806-K5806-L5806</f>
        <v>39204.589999999997</v>
      </c>
      <c r="O5806" s="42">
        <v>0</v>
      </c>
      <c r="P5806" s="45">
        <v>0.13</v>
      </c>
      <c r="Q5806" s="42">
        <v>0</v>
      </c>
      <c r="R5806" s="42">
        <v>0</v>
      </c>
      <c r="S5806" s="42">
        <f>N5806-R5806</f>
        <v>39204.589999999997</v>
      </c>
      <c r="T5806" s="38">
        <v>2505</v>
      </c>
      <c r="U5806" s="14">
        <f>S5806/H5806</f>
        <v>0.55666703962778097</v>
      </c>
      <c r="V5806" s="19"/>
      <c r="W5806" s="19"/>
      <c r="X5806" s="37" t="s">
        <v>3465</v>
      </c>
    </row>
    <row r="5807" spans="1:37" ht="16.5" customHeight="1">
      <c r="A5807" s="38">
        <v>87</v>
      </c>
      <c r="B5807" s="39">
        <v>10800</v>
      </c>
      <c r="C5807" s="38">
        <v>10315368</v>
      </c>
      <c r="D5807" s="40" t="s">
        <v>2649</v>
      </c>
      <c r="E5807" s="38">
        <v>1</v>
      </c>
      <c r="F5807" s="38">
        <v>120</v>
      </c>
      <c r="G5807" s="38" t="s">
        <v>21</v>
      </c>
      <c r="H5807" s="42">
        <v>163561.47</v>
      </c>
      <c r="I5807" s="2"/>
      <c r="J5807" s="44">
        <v>43311</v>
      </c>
      <c r="K5807" s="42">
        <v>0</v>
      </c>
      <c r="L5807" s="42">
        <v>72512.179999999993</v>
      </c>
      <c r="M5807" s="44">
        <v>45016</v>
      </c>
      <c r="N5807" s="42">
        <f>H5807-K5807-L5807</f>
        <v>91049.290000000008</v>
      </c>
      <c r="O5807" s="42">
        <v>0</v>
      </c>
      <c r="P5807" s="45">
        <v>0.13</v>
      </c>
      <c r="Q5807" s="42">
        <v>0</v>
      </c>
      <c r="R5807" s="42">
        <v>0</v>
      </c>
      <c r="S5807" s="42">
        <f>N5807-R5807</f>
        <v>91049.290000000008</v>
      </c>
      <c r="T5807" s="38">
        <v>2505</v>
      </c>
      <c r="U5807" s="14">
        <f>S5807/H5807</f>
        <v>0.55666710503396677</v>
      </c>
      <c r="V5807" s="19"/>
      <c r="W5807" s="19"/>
      <c r="X5807" s="37" t="s">
        <v>3465</v>
      </c>
    </row>
    <row r="5808" spans="1:37" ht="16.5" customHeight="1">
      <c r="A5808" s="38">
        <v>85</v>
      </c>
      <c r="B5808" s="39">
        <v>10800</v>
      </c>
      <c r="C5808" s="38">
        <v>10315314</v>
      </c>
      <c r="D5808" s="40" t="s">
        <v>2647</v>
      </c>
      <c r="E5808" s="38">
        <v>1</v>
      </c>
      <c r="F5808" s="38">
        <v>120</v>
      </c>
      <c r="G5808" s="38" t="s">
        <v>21</v>
      </c>
      <c r="H5808" s="42">
        <v>151749.69</v>
      </c>
      <c r="I5808" s="2"/>
      <c r="J5808" s="44">
        <v>43311</v>
      </c>
      <c r="K5808" s="42">
        <v>0</v>
      </c>
      <c r="L5808" s="42">
        <v>67275.62</v>
      </c>
      <c r="M5808" s="44">
        <v>45016</v>
      </c>
      <c r="N5808" s="42">
        <f>H5808-K5808-L5808</f>
        <v>84474.07</v>
      </c>
      <c r="O5808" s="42">
        <v>0</v>
      </c>
      <c r="P5808" s="45">
        <v>0.13</v>
      </c>
      <c r="Q5808" s="42">
        <v>0</v>
      </c>
      <c r="R5808" s="42">
        <v>0</v>
      </c>
      <c r="S5808" s="42">
        <f>N5808-R5808</f>
        <v>84474.07</v>
      </c>
      <c r="T5808" s="38">
        <v>2505</v>
      </c>
      <c r="U5808" s="14">
        <f>S5808/H5808</f>
        <v>0.55666716683243311</v>
      </c>
      <c r="V5808" s="19"/>
      <c r="W5808" s="19"/>
      <c r="X5808" s="37" t="s">
        <v>3465</v>
      </c>
    </row>
    <row r="5809" spans="1:36" ht="16.5" customHeight="1">
      <c r="A5809" s="38">
        <v>901</v>
      </c>
      <c r="B5809" s="39">
        <v>10800</v>
      </c>
      <c r="C5809" s="38">
        <v>10316814</v>
      </c>
      <c r="D5809" s="40" t="s">
        <v>2048</v>
      </c>
      <c r="E5809" s="38">
        <v>4</v>
      </c>
      <c r="F5809" s="38">
        <v>120</v>
      </c>
      <c r="G5809" s="38" t="s">
        <v>21</v>
      </c>
      <c r="H5809" s="42">
        <v>35213.68</v>
      </c>
      <c r="I5809" s="2"/>
      <c r="J5809" s="44">
        <v>43311</v>
      </c>
      <c r="K5809" s="42">
        <v>0</v>
      </c>
      <c r="L5809" s="42">
        <v>15611.38</v>
      </c>
      <c r="M5809" s="44">
        <v>45016</v>
      </c>
      <c r="N5809" s="42">
        <f>H5809-K5809-L5809</f>
        <v>19602.300000000003</v>
      </c>
      <c r="O5809" s="42">
        <v>0</v>
      </c>
      <c r="P5809" s="45">
        <v>0.13</v>
      </c>
      <c r="Q5809" s="42">
        <v>0</v>
      </c>
      <c r="R5809" s="42">
        <v>0</v>
      </c>
      <c r="S5809" s="42">
        <f>N5809-R5809</f>
        <v>19602.300000000003</v>
      </c>
      <c r="T5809" s="38">
        <v>2505</v>
      </c>
      <c r="U5809" s="14">
        <f>S5809/H5809</f>
        <v>0.55666718161805306</v>
      </c>
      <c r="V5809" s="19"/>
      <c r="W5809" s="19"/>
      <c r="X5809" s="37" t="s">
        <v>3465</v>
      </c>
    </row>
    <row r="5810" spans="1:36" ht="16.5" customHeight="1">
      <c r="A5810" s="38">
        <v>436</v>
      </c>
      <c r="B5810" s="39">
        <v>10800</v>
      </c>
      <c r="C5810" s="38">
        <v>10315312</v>
      </c>
      <c r="D5810" s="40" t="s">
        <v>2048</v>
      </c>
      <c r="E5810" s="38">
        <v>6</v>
      </c>
      <c r="F5810" s="38">
        <v>120</v>
      </c>
      <c r="G5810" s="38" t="s">
        <v>21</v>
      </c>
      <c r="H5810" s="42">
        <v>52820.52</v>
      </c>
      <c r="I5810" s="2"/>
      <c r="J5810" s="44">
        <v>43311</v>
      </c>
      <c r="K5810" s="42">
        <v>0</v>
      </c>
      <c r="L5810" s="42">
        <v>23417.01</v>
      </c>
      <c r="M5810" s="44">
        <v>45016</v>
      </c>
      <c r="N5810" s="42">
        <f>H5810-K5810-L5810</f>
        <v>29403.51</v>
      </c>
      <c r="O5810" s="42">
        <v>0</v>
      </c>
      <c r="P5810" s="45">
        <v>0.13</v>
      </c>
      <c r="Q5810" s="42">
        <v>0</v>
      </c>
      <c r="R5810" s="42">
        <v>0</v>
      </c>
      <c r="S5810" s="42">
        <f>N5810-R5810</f>
        <v>29403.51</v>
      </c>
      <c r="T5810" s="38">
        <v>2505</v>
      </c>
      <c r="U5810" s="14">
        <f>S5810/H5810</f>
        <v>0.55666831754022872</v>
      </c>
      <c r="V5810" s="19"/>
      <c r="W5810" s="19"/>
      <c r="X5810" s="37" t="s">
        <v>3465</v>
      </c>
    </row>
    <row r="5811" spans="1:36" ht="16.5" customHeight="1">
      <c r="A5811" s="38">
        <v>765</v>
      </c>
      <c r="B5811" s="39">
        <v>10800</v>
      </c>
      <c r="C5811" s="38">
        <v>10316081</v>
      </c>
      <c r="D5811" s="40" t="s">
        <v>2048</v>
      </c>
      <c r="E5811" s="38">
        <v>6</v>
      </c>
      <c r="F5811" s="38">
        <v>120</v>
      </c>
      <c r="G5811" s="38" t="s">
        <v>21</v>
      </c>
      <c r="H5811" s="42">
        <v>52820.52</v>
      </c>
      <c r="I5811" s="2"/>
      <c r="J5811" s="44">
        <v>43311</v>
      </c>
      <c r="K5811" s="42">
        <v>0</v>
      </c>
      <c r="L5811" s="42">
        <v>23417.01</v>
      </c>
      <c r="M5811" s="44">
        <v>45016</v>
      </c>
      <c r="N5811" s="42">
        <f>H5811-K5811-L5811</f>
        <v>29403.51</v>
      </c>
      <c r="O5811" s="42">
        <v>0</v>
      </c>
      <c r="P5811" s="45">
        <v>0.13</v>
      </c>
      <c r="Q5811" s="42">
        <v>0</v>
      </c>
      <c r="R5811" s="42">
        <v>0</v>
      </c>
      <c r="S5811" s="42">
        <f>N5811-R5811</f>
        <v>29403.51</v>
      </c>
      <c r="T5811" s="38">
        <v>2505</v>
      </c>
      <c r="U5811" s="14">
        <f>S5811/H5811</f>
        <v>0.55666831754022872</v>
      </c>
      <c r="V5811" s="19"/>
      <c r="W5811" s="19"/>
      <c r="X5811" s="37" t="s">
        <v>3465</v>
      </c>
    </row>
    <row r="5812" spans="1:36" ht="16.5" customHeight="1">
      <c r="A5812" s="38">
        <v>397</v>
      </c>
      <c r="B5812" s="39">
        <v>10800</v>
      </c>
      <c r="C5812" s="38">
        <v>10315324</v>
      </c>
      <c r="D5812" s="40" t="s">
        <v>2048</v>
      </c>
      <c r="E5812" s="38">
        <v>3</v>
      </c>
      <c r="F5812" s="38">
        <v>120</v>
      </c>
      <c r="G5812" s="38" t="s">
        <v>21</v>
      </c>
      <c r="H5812" s="42">
        <v>26410.26</v>
      </c>
      <c r="I5812" s="2"/>
      <c r="J5812" s="44">
        <v>43311</v>
      </c>
      <c r="K5812" s="42">
        <v>0</v>
      </c>
      <c r="L5812" s="42">
        <v>11708.5</v>
      </c>
      <c r="M5812" s="44">
        <v>45016</v>
      </c>
      <c r="N5812" s="42">
        <f>H5812-K5812-L5812</f>
        <v>14701.759999999998</v>
      </c>
      <c r="O5812" s="42">
        <v>0</v>
      </c>
      <c r="P5812" s="45">
        <v>0.13</v>
      </c>
      <c r="Q5812" s="42">
        <v>0</v>
      </c>
      <c r="R5812" s="42">
        <v>0</v>
      </c>
      <c r="S5812" s="42">
        <f>N5812-R5812</f>
        <v>14701.759999999998</v>
      </c>
      <c r="T5812" s="38">
        <v>2505</v>
      </c>
      <c r="U5812" s="14">
        <f>S5812/H5812</f>
        <v>0.55666850686059133</v>
      </c>
      <c r="V5812" s="19"/>
      <c r="W5812" s="19"/>
      <c r="X5812" s="37" t="s">
        <v>3465</v>
      </c>
      <c r="Y5812" s="93"/>
      <c r="Z5812" s="93"/>
      <c r="AA5812" s="93"/>
      <c r="AB5812" s="93"/>
      <c r="AC5812" s="93"/>
      <c r="AD5812" s="93"/>
      <c r="AE5812" s="93"/>
      <c r="AF5812" s="93"/>
      <c r="AG5812" s="93"/>
      <c r="AH5812" s="93"/>
      <c r="AI5812" s="93"/>
      <c r="AJ5812" s="93"/>
    </row>
    <row r="5813" spans="1:36" ht="16.5" customHeight="1">
      <c r="A5813" s="38">
        <v>398</v>
      </c>
      <c r="B5813" s="39">
        <v>10800</v>
      </c>
      <c r="C5813" s="38">
        <v>10315325</v>
      </c>
      <c r="D5813" s="40" t="s">
        <v>2048</v>
      </c>
      <c r="E5813" s="38">
        <v>3</v>
      </c>
      <c r="F5813" s="38">
        <v>120</v>
      </c>
      <c r="G5813" s="38" t="s">
        <v>21</v>
      </c>
      <c r="H5813" s="42">
        <v>26410.26</v>
      </c>
      <c r="I5813" s="2"/>
      <c r="J5813" s="44">
        <v>43311</v>
      </c>
      <c r="K5813" s="42">
        <v>0</v>
      </c>
      <c r="L5813" s="42">
        <v>11708.5</v>
      </c>
      <c r="M5813" s="44">
        <v>45016</v>
      </c>
      <c r="N5813" s="42">
        <f>H5813-K5813-L5813</f>
        <v>14701.759999999998</v>
      </c>
      <c r="O5813" s="42">
        <v>0</v>
      </c>
      <c r="P5813" s="45">
        <v>0.13</v>
      </c>
      <c r="Q5813" s="42">
        <v>0</v>
      </c>
      <c r="R5813" s="42">
        <v>0</v>
      </c>
      <c r="S5813" s="42">
        <f>N5813-R5813</f>
        <v>14701.759999999998</v>
      </c>
      <c r="T5813" s="38">
        <v>2505</v>
      </c>
      <c r="U5813" s="14">
        <f>S5813/H5813</f>
        <v>0.55666850686059133</v>
      </c>
      <c r="V5813" s="19"/>
      <c r="W5813" s="19"/>
      <c r="X5813" s="37" t="s">
        <v>3465</v>
      </c>
      <c r="Y5813" s="93"/>
      <c r="Z5813" s="93"/>
      <c r="AA5813" s="93"/>
      <c r="AB5813" s="93"/>
      <c r="AC5813" s="93"/>
      <c r="AD5813" s="93"/>
      <c r="AE5813" s="93"/>
      <c r="AF5813" s="93"/>
      <c r="AG5813" s="93"/>
      <c r="AH5813" s="93"/>
      <c r="AI5813" s="93"/>
      <c r="AJ5813" s="93"/>
    </row>
    <row r="5814" spans="1:36" ht="16.5" customHeight="1">
      <c r="A5814" s="38">
        <v>411</v>
      </c>
      <c r="B5814" s="39">
        <v>10800</v>
      </c>
      <c r="C5814" s="38">
        <v>10315375</v>
      </c>
      <c r="D5814" s="40" t="s">
        <v>2048</v>
      </c>
      <c r="E5814" s="38">
        <v>3</v>
      </c>
      <c r="F5814" s="38">
        <v>120</v>
      </c>
      <c r="G5814" s="38" t="s">
        <v>21</v>
      </c>
      <c r="H5814" s="42">
        <v>26410.26</v>
      </c>
      <c r="I5814" s="2"/>
      <c r="J5814" s="44">
        <v>43311</v>
      </c>
      <c r="K5814" s="42">
        <v>0</v>
      </c>
      <c r="L5814" s="42">
        <v>11708.5</v>
      </c>
      <c r="M5814" s="44">
        <v>45016</v>
      </c>
      <c r="N5814" s="42">
        <f>H5814-K5814-L5814</f>
        <v>14701.759999999998</v>
      </c>
      <c r="O5814" s="42">
        <v>0</v>
      </c>
      <c r="P5814" s="45">
        <v>0.13</v>
      </c>
      <c r="Q5814" s="42">
        <v>0</v>
      </c>
      <c r="R5814" s="42">
        <v>0</v>
      </c>
      <c r="S5814" s="42">
        <f>N5814-R5814</f>
        <v>14701.759999999998</v>
      </c>
      <c r="T5814" s="38">
        <v>2505</v>
      </c>
      <c r="U5814" s="14">
        <f>S5814/H5814</f>
        <v>0.55666850686059133</v>
      </c>
      <c r="V5814" s="19"/>
      <c r="W5814" s="19"/>
      <c r="X5814" s="37" t="s">
        <v>3465</v>
      </c>
      <c r="Y5814" s="93"/>
      <c r="Z5814" s="93"/>
      <c r="AA5814" s="93"/>
      <c r="AB5814" s="93"/>
      <c r="AC5814" s="93"/>
      <c r="AD5814" s="93"/>
      <c r="AE5814" s="93"/>
      <c r="AF5814" s="93"/>
      <c r="AG5814" s="93"/>
      <c r="AH5814" s="93"/>
      <c r="AI5814" s="93"/>
      <c r="AJ5814" s="93"/>
    </row>
    <row r="5815" spans="1:36" ht="16.5" customHeight="1">
      <c r="A5815" s="38">
        <v>429</v>
      </c>
      <c r="B5815" s="39">
        <v>10800</v>
      </c>
      <c r="C5815" s="38">
        <v>10315302</v>
      </c>
      <c r="D5815" s="40" t="s">
        <v>2048</v>
      </c>
      <c r="E5815" s="38">
        <v>3</v>
      </c>
      <c r="F5815" s="38">
        <v>120</v>
      </c>
      <c r="G5815" s="38" t="s">
        <v>21</v>
      </c>
      <c r="H5815" s="42">
        <v>26410.26</v>
      </c>
      <c r="I5815" s="2"/>
      <c r="J5815" s="44">
        <v>43311</v>
      </c>
      <c r="K5815" s="42">
        <v>0</v>
      </c>
      <c r="L5815" s="42">
        <v>11708.5</v>
      </c>
      <c r="M5815" s="44">
        <v>45016</v>
      </c>
      <c r="N5815" s="42">
        <f>H5815-K5815-L5815</f>
        <v>14701.759999999998</v>
      </c>
      <c r="O5815" s="42">
        <v>0</v>
      </c>
      <c r="P5815" s="45">
        <v>0.13</v>
      </c>
      <c r="Q5815" s="42">
        <v>0</v>
      </c>
      <c r="R5815" s="42">
        <v>0</v>
      </c>
      <c r="S5815" s="42">
        <f>N5815-R5815</f>
        <v>14701.759999999998</v>
      </c>
      <c r="T5815" s="38">
        <v>2505</v>
      </c>
      <c r="U5815" s="14">
        <f>S5815/H5815</f>
        <v>0.55666850686059133</v>
      </c>
      <c r="V5815" s="19"/>
      <c r="W5815" s="19"/>
      <c r="X5815" s="37" t="s">
        <v>3465</v>
      </c>
    </row>
    <row r="5816" spans="1:36" ht="16.5" customHeight="1">
      <c r="A5816" s="38">
        <v>437</v>
      </c>
      <c r="B5816" s="39">
        <v>10800</v>
      </c>
      <c r="C5816" s="38">
        <v>10315313</v>
      </c>
      <c r="D5816" s="40" t="s">
        <v>2048</v>
      </c>
      <c r="E5816" s="38">
        <v>3</v>
      </c>
      <c r="F5816" s="38">
        <v>120</v>
      </c>
      <c r="G5816" s="38" t="s">
        <v>21</v>
      </c>
      <c r="H5816" s="42">
        <v>26410.26</v>
      </c>
      <c r="I5816" s="2"/>
      <c r="J5816" s="44">
        <v>43311</v>
      </c>
      <c r="K5816" s="42">
        <v>0</v>
      </c>
      <c r="L5816" s="42">
        <v>11708.5</v>
      </c>
      <c r="M5816" s="44">
        <v>45016</v>
      </c>
      <c r="N5816" s="42">
        <f>H5816-K5816-L5816</f>
        <v>14701.759999999998</v>
      </c>
      <c r="O5816" s="42">
        <v>0</v>
      </c>
      <c r="P5816" s="45">
        <v>0.13</v>
      </c>
      <c r="Q5816" s="42">
        <v>0</v>
      </c>
      <c r="R5816" s="42">
        <v>0</v>
      </c>
      <c r="S5816" s="42">
        <f>N5816-R5816</f>
        <v>14701.759999999998</v>
      </c>
      <c r="T5816" s="38">
        <v>2505</v>
      </c>
      <c r="U5816" s="14">
        <f>S5816/H5816</f>
        <v>0.55666850686059133</v>
      </c>
      <c r="V5816" s="19"/>
      <c r="W5816" s="19"/>
      <c r="X5816" s="37" t="s">
        <v>3465</v>
      </c>
    </row>
    <row r="5817" spans="1:36" ht="16.5" customHeight="1">
      <c r="A5817" s="38">
        <v>443</v>
      </c>
      <c r="B5817" s="39">
        <v>10800</v>
      </c>
      <c r="C5817" s="38">
        <v>10315377</v>
      </c>
      <c r="D5817" s="40" t="s">
        <v>2048</v>
      </c>
      <c r="E5817" s="38">
        <v>3</v>
      </c>
      <c r="F5817" s="38">
        <v>120</v>
      </c>
      <c r="G5817" s="38" t="s">
        <v>21</v>
      </c>
      <c r="H5817" s="42">
        <v>26410.26</v>
      </c>
      <c r="I5817" s="2"/>
      <c r="J5817" s="44">
        <v>43311</v>
      </c>
      <c r="K5817" s="42">
        <v>0</v>
      </c>
      <c r="L5817" s="42">
        <v>11708.5</v>
      </c>
      <c r="M5817" s="44">
        <v>45016</v>
      </c>
      <c r="N5817" s="42">
        <f>H5817-K5817-L5817</f>
        <v>14701.759999999998</v>
      </c>
      <c r="O5817" s="42">
        <v>0</v>
      </c>
      <c r="P5817" s="45">
        <v>0.13</v>
      </c>
      <c r="Q5817" s="42">
        <v>0</v>
      </c>
      <c r="R5817" s="42">
        <v>0</v>
      </c>
      <c r="S5817" s="42">
        <f>N5817-R5817</f>
        <v>14701.759999999998</v>
      </c>
      <c r="T5817" s="38">
        <v>2505</v>
      </c>
      <c r="U5817" s="14">
        <f>S5817/H5817</f>
        <v>0.55666850686059133</v>
      </c>
      <c r="V5817" s="19"/>
      <c r="W5817" s="19"/>
      <c r="X5817" s="37" t="s">
        <v>3465</v>
      </c>
    </row>
    <row r="5818" spans="1:36" ht="16.5" customHeight="1">
      <c r="A5818" s="38">
        <v>459</v>
      </c>
      <c r="B5818" s="39">
        <v>10800</v>
      </c>
      <c r="C5818" s="38">
        <v>10315409</v>
      </c>
      <c r="D5818" s="40" t="s">
        <v>2048</v>
      </c>
      <c r="E5818" s="38">
        <v>3</v>
      </c>
      <c r="F5818" s="38">
        <v>120</v>
      </c>
      <c r="G5818" s="38" t="s">
        <v>21</v>
      </c>
      <c r="H5818" s="42">
        <v>26410.26</v>
      </c>
      <c r="I5818" s="2"/>
      <c r="J5818" s="44">
        <v>43311</v>
      </c>
      <c r="K5818" s="42">
        <v>0</v>
      </c>
      <c r="L5818" s="42">
        <v>11708.5</v>
      </c>
      <c r="M5818" s="44">
        <v>45016</v>
      </c>
      <c r="N5818" s="42">
        <f>H5818-K5818-L5818</f>
        <v>14701.759999999998</v>
      </c>
      <c r="O5818" s="42">
        <v>0</v>
      </c>
      <c r="P5818" s="45">
        <v>0.13</v>
      </c>
      <c r="Q5818" s="42">
        <v>0</v>
      </c>
      <c r="R5818" s="42">
        <v>0</v>
      </c>
      <c r="S5818" s="42">
        <f>N5818-R5818</f>
        <v>14701.759999999998</v>
      </c>
      <c r="T5818" s="38">
        <v>2505</v>
      </c>
      <c r="U5818" s="14">
        <f>S5818/H5818</f>
        <v>0.55666850686059133</v>
      </c>
      <c r="V5818" s="19"/>
      <c r="W5818" s="19"/>
      <c r="X5818" s="37" t="s">
        <v>3465</v>
      </c>
    </row>
    <row r="5819" spans="1:36" ht="16.5" customHeight="1">
      <c r="A5819" s="38">
        <v>545</v>
      </c>
      <c r="B5819" s="39">
        <v>10800</v>
      </c>
      <c r="C5819" s="38">
        <v>10315562</v>
      </c>
      <c r="D5819" s="40" t="s">
        <v>2048</v>
      </c>
      <c r="E5819" s="38">
        <v>3</v>
      </c>
      <c r="F5819" s="38">
        <v>120</v>
      </c>
      <c r="G5819" s="38" t="s">
        <v>21</v>
      </c>
      <c r="H5819" s="42">
        <v>26410.26</v>
      </c>
      <c r="I5819" s="2"/>
      <c r="J5819" s="44">
        <v>43311</v>
      </c>
      <c r="K5819" s="42">
        <v>0</v>
      </c>
      <c r="L5819" s="42">
        <v>11708.5</v>
      </c>
      <c r="M5819" s="44">
        <v>45016</v>
      </c>
      <c r="N5819" s="42">
        <f>H5819-K5819-L5819</f>
        <v>14701.759999999998</v>
      </c>
      <c r="O5819" s="42">
        <v>0</v>
      </c>
      <c r="P5819" s="45">
        <v>0.13</v>
      </c>
      <c r="Q5819" s="42">
        <v>0</v>
      </c>
      <c r="R5819" s="42">
        <v>0</v>
      </c>
      <c r="S5819" s="42">
        <f>N5819-R5819</f>
        <v>14701.759999999998</v>
      </c>
      <c r="T5819" s="38">
        <v>2505</v>
      </c>
      <c r="U5819" s="14">
        <f>S5819/H5819</f>
        <v>0.55666850686059133</v>
      </c>
      <c r="V5819" s="19"/>
      <c r="W5819" s="19"/>
      <c r="X5819" s="37" t="s">
        <v>3465</v>
      </c>
    </row>
    <row r="5820" spans="1:36" ht="16.5" customHeight="1">
      <c r="A5820" s="38">
        <v>904</v>
      </c>
      <c r="B5820" s="39">
        <v>10800</v>
      </c>
      <c r="C5820" s="38">
        <v>10316817</v>
      </c>
      <c r="D5820" s="40" t="s">
        <v>2048</v>
      </c>
      <c r="E5820" s="38">
        <v>3</v>
      </c>
      <c r="F5820" s="38">
        <v>120</v>
      </c>
      <c r="G5820" s="38" t="s">
        <v>21</v>
      </c>
      <c r="H5820" s="42">
        <v>26410.26</v>
      </c>
      <c r="I5820" s="2"/>
      <c r="J5820" s="44">
        <v>43311</v>
      </c>
      <c r="K5820" s="42">
        <v>0</v>
      </c>
      <c r="L5820" s="42">
        <v>11708.5</v>
      </c>
      <c r="M5820" s="44">
        <v>45016</v>
      </c>
      <c r="N5820" s="42">
        <f>H5820-K5820-L5820</f>
        <v>14701.759999999998</v>
      </c>
      <c r="O5820" s="42">
        <v>0</v>
      </c>
      <c r="P5820" s="45">
        <v>0.13</v>
      </c>
      <c r="Q5820" s="42">
        <v>0</v>
      </c>
      <c r="R5820" s="42">
        <v>0</v>
      </c>
      <c r="S5820" s="42">
        <f>N5820-R5820</f>
        <v>14701.759999999998</v>
      </c>
      <c r="T5820" s="38">
        <v>2505</v>
      </c>
      <c r="U5820" s="14">
        <f>S5820/H5820</f>
        <v>0.55666850686059133</v>
      </c>
      <c r="V5820" s="19"/>
      <c r="W5820" s="19"/>
      <c r="X5820" s="37" t="s">
        <v>3465</v>
      </c>
    </row>
    <row r="5821" spans="1:36" ht="16.5" customHeight="1">
      <c r="A5821" s="38">
        <v>909</v>
      </c>
      <c r="B5821" s="39">
        <v>10800</v>
      </c>
      <c r="C5821" s="38">
        <v>10316829</v>
      </c>
      <c r="D5821" s="40" t="s">
        <v>2048</v>
      </c>
      <c r="E5821" s="38">
        <v>3</v>
      </c>
      <c r="F5821" s="38">
        <v>120</v>
      </c>
      <c r="G5821" s="38" t="s">
        <v>21</v>
      </c>
      <c r="H5821" s="42">
        <v>26410.26</v>
      </c>
      <c r="I5821" s="2"/>
      <c r="J5821" s="44">
        <v>43311</v>
      </c>
      <c r="K5821" s="42">
        <v>0</v>
      </c>
      <c r="L5821" s="42">
        <v>11708.5</v>
      </c>
      <c r="M5821" s="44">
        <v>45016</v>
      </c>
      <c r="N5821" s="42">
        <f>H5821-K5821-L5821</f>
        <v>14701.759999999998</v>
      </c>
      <c r="O5821" s="42">
        <v>0</v>
      </c>
      <c r="P5821" s="45">
        <v>0.13</v>
      </c>
      <c r="Q5821" s="42">
        <v>0</v>
      </c>
      <c r="R5821" s="42">
        <v>0</v>
      </c>
      <c r="S5821" s="42">
        <f>N5821-R5821</f>
        <v>14701.759999999998</v>
      </c>
      <c r="T5821" s="38">
        <v>2505</v>
      </c>
      <c r="U5821" s="14">
        <f>S5821/H5821</f>
        <v>0.55666850686059133</v>
      </c>
      <c r="V5821" s="19"/>
      <c r="W5821" s="19"/>
      <c r="X5821" s="37" t="s">
        <v>3465</v>
      </c>
    </row>
    <row r="5822" spans="1:36" ht="16.5" customHeight="1">
      <c r="A5822" s="38">
        <v>317</v>
      </c>
      <c r="B5822" s="39">
        <v>10741</v>
      </c>
      <c r="C5822" s="38">
        <v>10319385</v>
      </c>
      <c r="D5822" s="40" t="s">
        <v>1094</v>
      </c>
      <c r="E5822" s="38">
        <v>1</v>
      </c>
      <c r="F5822" s="38">
        <v>120</v>
      </c>
      <c r="G5822" s="38" t="s">
        <v>279</v>
      </c>
      <c r="H5822" s="42">
        <v>58750</v>
      </c>
      <c r="I5822" s="56"/>
      <c r="J5822" s="44">
        <v>43462</v>
      </c>
      <c r="K5822" s="42">
        <v>0</v>
      </c>
      <c r="L5822" s="42">
        <v>26045.7</v>
      </c>
      <c r="M5822" s="44">
        <v>45169</v>
      </c>
      <c r="N5822" s="42">
        <f>H5822-K5822-L5822</f>
        <v>32704.3</v>
      </c>
      <c r="O5822" s="42">
        <v>0</v>
      </c>
      <c r="P5822" s="45">
        <v>0.13</v>
      </c>
      <c r="Q5822" s="42">
        <v>0</v>
      </c>
      <c r="R5822" s="42">
        <v>0</v>
      </c>
      <c r="S5822" s="42">
        <f>N5822-R5822</f>
        <v>32704.3</v>
      </c>
      <c r="T5822" s="38">
        <v>1802</v>
      </c>
      <c r="U5822" s="14">
        <f>S5822/H5822</f>
        <v>0.55666893617021274</v>
      </c>
      <c r="V5822" s="19"/>
      <c r="W5822" s="19"/>
      <c r="X5822" s="37" t="s">
        <v>3462</v>
      </c>
    </row>
    <row r="5823" spans="1:36" ht="16.5" customHeight="1">
      <c r="A5823" s="38">
        <v>853</v>
      </c>
      <c r="B5823" s="39">
        <v>10729</v>
      </c>
      <c r="C5823" s="38">
        <v>10292628</v>
      </c>
      <c r="D5823" s="40" t="s">
        <v>3366</v>
      </c>
      <c r="E5823" s="58">
        <v>1</v>
      </c>
      <c r="F5823" s="38">
        <v>120</v>
      </c>
      <c r="G5823" s="38" t="s">
        <v>262</v>
      </c>
      <c r="H5823" s="42">
        <v>61703.25</v>
      </c>
      <c r="I5823" s="37"/>
      <c r="J5823" s="44">
        <v>43552</v>
      </c>
      <c r="K5823" s="42">
        <v>0</v>
      </c>
      <c r="L5823" s="42">
        <v>27354.959999999999</v>
      </c>
      <c r="M5823" s="44">
        <v>45259</v>
      </c>
      <c r="N5823" s="42">
        <v>34348.29</v>
      </c>
      <c r="O5823" s="42">
        <v>0</v>
      </c>
      <c r="P5823" s="45">
        <f>IF(J5823&lt;DATEVALUE("2009-1-1"),3%,13%)</f>
        <v>0.13</v>
      </c>
      <c r="Q5823" s="42">
        <f>IF(P5823=13%,ROUND(O5823/(1+P5823)*P5823,2),ROUND(O5823/(1+0.03)*0.02,2))</f>
        <v>0</v>
      </c>
      <c r="R5823" s="42">
        <f>O5823-Q5823</f>
        <v>0</v>
      </c>
      <c r="S5823" s="42">
        <f>N5823-R5823</f>
        <v>34348.29</v>
      </c>
      <c r="T5823" s="38">
        <v>5000</v>
      </c>
      <c r="U5823" s="14">
        <f>S5823/H5823</f>
        <v>0.55666905714042614</v>
      </c>
      <c r="V5823" s="19"/>
      <c r="W5823" s="19"/>
      <c r="X5823" s="37" t="s">
        <v>3459</v>
      </c>
    </row>
    <row r="5824" spans="1:36" ht="16.5" customHeight="1">
      <c r="A5824" s="38">
        <v>400</v>
      </c>
      <c r="B5824" s="39">
        <v>10800</v>
      </c>
      <c r="C5824" s="38">
        <v>10315329</v>
      </c>
      <c r="D5824" s="40" t="s">
        <v>2746</v>
      </c>
      <c r="E5824" s="38">
        <v>1</v>
      </c>
      <c r="F5824" s="38">
        <v>120</v>
      </c>
      <c r="G5824" s="38" t="s">
        <v>21</v>
      </c>
      <c r="H5824" s="42">
        <v>20299.150000000001</v>
      </c>
      <c r="I5824" s="2"/>
      <c r="J5824" s="44">
        <v>43311</v>
      </c>
      <c r="K5824" s="42">
        <v>0</v>
      </c>
      <c r="L5824" s="42">
        <v>8999.2199999999993</v>
      </c>
      <c r="M5824" s="44">
        <v>45016</v>
      </c>
      <c r="N5824" s="42">
        <f>H5824-K5824-L5824</f>
        <v>11299.930000000002</v>
      </c>
      <c r="O5824" s="42">
        <v>0</v>
      </c>
      <c r="P5824" s="45">
        <v>0.13</v>
      </c>
      <c r="Q5824" s="42">
        <v>0</v>
      </c>
      <c r="R5824" s="42">
        <v>0</v>
      </c>
      <c r="S5824" s="42">
        <f>N5824-R5824</f>
        <v>11299.930000000002</v>
      </c>
      <c r="T5824" s="38">
        <v>2505</v>
      </c>
      <c r="U5824" s="14">
        <f>S5824/H5824</f>
        <v>0.5566701068763964</v>
      </c>
      <c r="V5824" s="19"/>
      <c r="W5824" s="19"/>
      <c r="X5824" s="37" t="s">
        <v>3465</v>
      </c>
      <c r="Y5824" s="93"/>
      <c r="Z5824" s="93"/>
      <c r="AA5824" s="93"/>
      <c r="AB5824" s="93"/>
      <c r="AC5824" s="93"/>
      <c r="AD5824" s="93"/>
      <c r="AE5824" s="93"/>
      <c r="AF5824" s="93"/>
      <c r="AG5824" s="93"/>
      <c r="AH5824" s="93"/>
      <c r="AI5824" s="93"/>
      <c r="AJ5824" s="93"/>
    </row>
    <row r="5825" spans="1:36" ht="16.5" customHeight="1">
      <c r="A5825" s="38">
        <v>408</v>
      </c>
      <c r="B5825" s="39">
        <v>10800</v>
      </c>
      <c r="C5825" s="38">
        <v>10315371</v>
      </c>
      <c r="D5825" s="40" t="s">
        <v>2750</v>
      </c>
      <c r="E5825" s="38">
        <v>1</v>
      </c>
      <c r="F5825" s="38">
        <v>120</v>
      </c>
      <c r="G5825" s="38" t="s">
        <v>21</v>
      </c>
      <c r="H5825" s="42">
        <v>20299.150000000001</v>
      </c>
      <c r="I5825" s="2"/>
      <c r="J5825" s="44">
        <v>43311</v>
      </c>
      <c r="K5825" s="42">
        <v>0</v>
      </c>
      <c r="L5825" s="42">
        <v>8999.2199999999993</v>
      </c>
      <c r="M5825" s="44">
        <v>45016</v>
      </c>
      <c r="N5825" s="42">
        <f>H5825-K5825-L5825</f>
        <v>11299.930000000002</v>
      </c>
      <c r="O5825" s="42">
        <v>0</v>
      </c>
      <c r="P5825" s="45">
        <v>0.13</v>
      </c>
      <c r="Q5825" s="42">
        <v>0</v>
      </c>
      <c r="R5825" s="42">
        <v>0</v>
      </c>
      <c r="S5825" s="42">
        <f>N5825-R5825</f>
        <v>11299.930000000002</v>
      </c>
      <c r="T5825" s="38">
        <v>2505</v>
      </c>
      <c r="U5825" s="14">
        <f>S5825/H5825</f>
        <v>0.5566701068763964</v>
      </c>
      <c r="V5825" s="19"/>
      <c r="W5825" s="19"/>
      <c r="X5825" s="37" t="s">
        <v>3465</v>
      </c>
      <c r="Y5825" s="93"/>
      <c r="Z5825" s="93"/>
      <c r="AA5825" s="93"/>
      <c r="AB5825" s="93"/>
      <c r="AC5825" s="93"/>
      <c r="AD5825" s="93"/>
      <c r="AE5825" s="93"/>
      <c r="AF5825" s="93"/>
      <c r="AG5825" s="93"/>
      <c r="AH5825" s="93"/>
      <c r="AI5825" s="93"/>
      <c r="AJ5825" s="93"/>
    </row>
    <row r="5826" spans="1:36" ht="16.5" customHeight="1">
      <c r="A5826" s="38">
        <v>420</v>
      </c>
      <c r="B5826" s="39">
        <v>10800</v>
      </c>
      <c r="C5826" s="38">
        <v>10315289</v>
      </c>
      <c r="D5826" s="40" t="s">
        <v>2756</v>
      </c>
      <c r="E5826" s="38">
        <v>1</v>
      </c>
      <c r="F5826" s="38">
        <v>120</v>
      </c>
      <c r="G5826" s="38" t="s">
        <v>21</v>
      </c>
      <c r="H5826" s="42">
        <v>20299.150000000001</v>
      </c>
      <c r="I5826" s="2"/>
      <c r="J5826" s="44">
        <v>43311</v>
      </c>
      <c r="K5826" s="42">
        <v>0</v>
      </c>
      <c r="L5826" s="42">
        <v>8999.2199999999993</v>
      </c>
      <c r="M5826" s="44">
        <v>45016</v>
      </c>
      <c r="N5826" s="42">
        <f>H5826-K5826-L5826</f>
        <v>11299.930000000002</v>
      </c>
      <c r="O5826" s="42">
        <v>0</v>
      </c>
      <c r="P5826" s="45">
        <v>0.13</v>
      </c>
      <c r="Q5826" s="42">
        <v>0</v>
      </c>
      <c r="R5826" s="42">
        <v>0</v>
      </c>
      <c r="S5826" s="42">
        <f>N5826-R5826</f>
        <v>11299.930000000002</v>
      </c>
      <c r="T5826" s="38">
        <v>2505</v>
      </c>
      <c r="U5826" s="14">
        <f>S5826/H5826</f>
        <v>0.5566701068763964</v>
      </c>
      <c r="V5826" s="19"/>
      <c r="W5826" s="19"/>
      <c r="X5826" s="37" t="s">
        <v>3465</v>
      </c>
    </row>
    <row r="5827" spans="1:36" ht="16.5" customHeight="1">
      <c r="A5827" s="38">
        <v>424</v>
      </c>
      <c r="B5827" s="39">
        <v>10800</v>
      </c>
      <c r="C5827" s="38">
        <v>10315296</v>
      </c>
      <c r="D5827" s="40" t="s">
        <v>2760</v>
      </c>
      <c r="E5827" s="38">
        <v>1</v>
      </c>
      <c r="F5827" s="38">
        <v>120</v>
      </c>
      <c r="G5827" s="38" t="s">
        <v>21</v>
      </c>
      <c r="H5827" s="42">
        <v>20299.150000000001</v>
      </c>
      <c r="I5827" s="2"/>
      <c r="J5827" s="44">
        <v>43311</v>
      </c>
      <c r="K5827" s="42">
        <v>0</v>
      </c>
      <c r="L5827" s="42">
        <v>8999.2199999999993</v>
      </c>
      <c r="M5827" s="44">
        <v>45016</v>
      </c>
      <c r="N5827" s="42">
        <f>H5827-K5827-L5827</f>
        <v>11299.930000000002</v>
      </c>
      <c r="O5827" s="42">
        <v>0</v>
      </c>
      <c r="P5827" s="45">
        <v>0.13</v>
      </c>
      <c r="Q5827" s="42">
        <v>0</v>
      </c>
      <c r="R5827" s="42">
        <v>0</v>
      </c>
      <c r="S5827" s="42">
        <f>N5827-R5827</f>
        <v>11299.930000000002</v>
      </c>
      <c r="T5827" s="38">
        <v>2505</v>
      </c>
      <c r="U5827" s="14">
        <f>S5827/H5827</f>
        <v>0.5566701068763964</v>
      </c>
      <c r="V5827" s="19"/>
      <c r="W5827" s="19"/>
      <c r="X5827" s="37" t="s">
        <v>3465</v>
      </c>
    </row>
    <row r="5828" spans="1:36" ht="16.5" customHeight="1">
      <c r="A5828" s="38">
        <v>433</v>
      </c>
      <c r="B5828" s="39">
        <v>10800</v>
      </c>
      <c r="C5828" s="38">
        <v>10315308</v>
      </c>
      <c r="D5828" s="40" t="s">
        <v>2764</v>
      </c>
      <c r="E5828" s="38">
        <v>1</v>
      </c>
      <c r="F5828" s="38">
        <v>120</v>
      </c>
      <c r="G5828" s="38" t="s">
        <v>21</v>
      </c>
      <c r="H5828" s="42">
        <v>20299.150000000001</v>
      </c>
      <c r="I5828" s="2"/>
      <c r="J5828" s="44">
        <v>43311</v>
      </c>
      <c r="K5828" s="42">
        <v>0</v>
      </c>
      <c r="L5828" s="42">
        <v>8999.2199999999993</v>
      </c>
      <c r="M5828" s="44">
        <v>45016</v>
      </c>
      <c r="N5828" s="42">
        <f>H5828-K5828-L5828</f>
        <v>11299.930000000002</v>
      </c>
      <c r="O5828" s="42">
        <v>0</v>
      </c>
      <c r="P5828" s="45">
        <v>0.13</v>
      </c>
      <c r="Q5828" s="42">
        <v>0</v>
      </c>
      <c r="R5828" s="42">
        <v>0</v>
      </c>
      <c r="S5828" s="42">
        <f>N5828-R5828</f>
        <v>11299.930000000002</v>
      </c>
      <c r="T5828" s="38">
        <v>2505</v>
      </c>
      <c r="U5828" s="14">
        <f>S5828/H5828</f>
        <v>0.5566701068763964</v>
      </c>
      <c r="V5828" s="19"/>
      <c r="W5828" s="19"/>
      <c r="X5828" s="37" t="s">
        <v>3465</v>
      </c>
    </row>
    <row r="5829" spans="1:36" ht="16.5" customHeight="1">
      <c r="A5829" s="38">
        <v>439</v>
      </c>
      <c r="B5829" s="39">
        <v>10800</v>
      </c>
      <c r="C5829" s="38">
        <v>10315317</v>
      </c>
      <c r="D5829" s="40" t="s">
        <v>2768</v>
      </c>
      <c r="E5829" s="38">
        <v>1</v>
      </c>
      <c r="F5829" s="38">
        <v>120</v>
      </c>
      <c r="G5829" s="38" t="s">
        <v>21</v>
      </c>
      <c r="H5829" s="42">
        <v>20299.150000000001</v>
      </c>
      <c r="I5829" s="2"/>
      <c r="J5829" s="44">
        <v>43311</v>
      </c>
      <c r="K5829" s="42">
        <v>0</v>
      </c>
      <c r="L5829" s="42">
        <v>8999.2199999999993</v>
      </c>
      <c r="M5829" s="44">
        <v>45016</v>
      </c>
      <c r="N5829" s="42">
        <f>H5829-K5829-L5829</f>
        <v>11299.930000000002</v>
      </c>
      <c r="O5829" s="42">
        <v>0</v>
      </c>
      <c r="P5829" s="45">
        <v>0.13</v>
      </c>
      <c r="Q5829" s="42">
        <v>0</v>
      </c>
      <c r="R5829" s="42">
        <v>0</v>
      </c>
      <c r="S5829" s="42">
        <f>N5829-R5829</f>
        <v>11299.930000000002</v>
      </c>
      <c r="T5829" s="38">
        <v>2505</v>
      </c>
      <c r="U5829" s="14">
        <f>S5829/H5829</f>
        <v>0.5566701068763964</v>
      </c>
      <c r="V5829" s="19"/>
      <c r="W5829" s="19"/>
      <c r="X5829" s="37" t="s">
        <v>3465</v>
      </c>
    </row>
    <row r="5830" spans="1:36" ht="16.5" customHeight="1">
      <c r="A5830" s="38">
        <v>447</v>
      </c>
      <c r="B5830" s="39">
        <v>10800</v>
      </c>
      <c r="C5830" s="38">
        <v>10315385</v>
      </c>
      <c r="D5830" s="40" t="s">
        <v>2773</v>
      </c>
      <c r="E5830" s="38">
        <v>1</v>
      </c>
      <c r="F5830" s="38">
        <v>120</v>
      </c>
      <c r="G5830" s="38" t="s">
        <v>21</v>
      </c>
      <c r="H5830" s="42">
        <v>20299.150000000001</v>
      </c>
      <c r="I5830" s="2"/>
      <c r="J5830" s="44">
        <v>43311</v>
      </c>
      <c r="K5830" s="42">
        <v>0</v>
      </c>
      <c r="L5830" s="42">
        <v>8999.2199999999993</v>
      </c>
      <c r="M5830" s="44">
        <v>45016</v>
      </c>
      <c r="N5830" s="42">
        <f>H5830-K5830-L5830</f>
        <v>11299.930000000002</v>
      </c>
      <c r="O5830" s="42">
        <v>0</v>
      </c>
      <c r="P5830" s="45">
        <v>0.13</v>
      </c>
      <c r="Q5830" s="42">
        <v>0</v>
      </c>
      <c r="R5830" s="42">
        <v>0</v>
      </c>
      <c r="S5830" s="42">
        <f>N5830-R5830</f>
        <v>11299.930000000002</v>
      </c>
      <c r="T5830" s="38">
        <v>2505</v>
      </c>
      <c r="U5830" s="14">
        <f>S5830/H5830</f>
        <v>0.5566701068763964</v>
      </c>
      <c r="V5830" s="19"/>
      <c r="W5830" s="19"/>
      <c r="X5830" s="37" t="s">
        <v>3465</v>
      </c>
    </row>
    <row r="5831" spans="1:36" ht="16.5" customHeight="1">
      <c r="A5831" s="38">
        <v>448</v>
      </c>
      <c r="B5831" s="39">
        <v>10800</v>
      </c>
      <c r="C5831" s="38">
        <v>10315386</v>
      </c>
      <c r="D5831" s="40" t="s">
        <v>2774</v>
      </c>
      <c r="E5831" s="38">
        <v>1</v>
      </c>
      <c r="F5831" s="38">
        <v>120</v>
      </c>
      <c r="G5831" s="38" t="s">
        <v>21</v>
      </c>
      <c r="H5831" s="42">
        <v>20299.150000000001</v>
      </c>
      <c r="I5831" s="2"/>
      <c r="J5831" s="44">
        <v>43311</v>
      </c>
      <c r="K5831" s="42">
        <v>0</v>
      </c>
      <c r="L5831" s="42">
        <v>8999.2199999999993</v>
      </c>
      <c r="M5831" s="44">
        <v>45016</v>
      </c>
      <c r="N5831" s="42">
        <f>H5831-K5831-L5831</f>
        <v>11299.930000000002</v>
      </c>
      <c r="O5831" s="42">
        <v>0</v>
      </c>
      <c r="P5831" s="45">
        <v>0.13</v>
      </c>
      <c r="Q5831" s="42">
        <v>0</v>
      </c>
      <c r="R5831" s="42">
        <v>0</v>
      </c>
      <c r="S5831" s="42">
        <f>N5831-R5831</f>
        <v>11299.930000000002</v>
      </c>
      <c r="T5831" s="38">
        <v>2505</v>
      </c>
      <c r="U5831" s="14">
        <f>S5831/H5831</f>
        <v>0.5566701068763964</v>
      </c>
      <c r="V5831" s="19"/>
      <c r="W5831" s="19"/>
      <c r="X5831" s="37" t="s">
        <v>3465</v>
      </c>
    </row>
    <row r="5832" spans="1:36" ht="16.5" customHeight="1">
      <c r="A5832" s="38">
        <v>455</v>
      </c>
      <c r="B5832" s="39">
        <v>10800</v>
      </c>
      <c r="C5832" s="38">
        <v>10315404</v>
      </c>
      <c r="D5832" s="40" t="s">
        <v>2778</v>
      </c>
      <c r="E5832" s="38">
        <v>1</v>
      </c>
      <c r="F5832" s="38">
        <v>120</v>
      </c>
      <c r="G5832" s="38" t="s">
        <v>21</v>
      </c>
      <c r="H5832" s="42">
        <v>20299.150000000001</v>
      </c>
      <c r="I5832" s="2"/>
      <c r="J5832" s="44">
        <v>43311</v>
      </c>
      <c r="K5832" s="42">
        <v>0</v>
      </c>
      <c r="L5832" s="42">
        <v>8999.2199999999993</v>
      </c>
      <c r="M5832" s="44">
        <v>45016</v>
      </c>
      <c r="N5832" s="42">
        <f>H5832-K5832-L5832</f>
        <v>11299.930000000002</v>
      </c>
      <c r="O5832" s="42">
        <v>0</v>
      </c>
      <c r="P5832" s="45">
        <v>0.13</v>
      </c>
      <c r="Q5832" s="42">
        <v>0</v>
      </c>
      <c r="R5832" s="42">
        <v>0</v>
      </c>
      <c r="S5832" s="42">
        <f>N5832-R5832</f>
        <v>11299.930000000002</v>
      </c>
      <c r="T5832" s="38">
        <v>2505</v>
      </c>
      <c r="U5832" s="14">
        <f>S5832/H5832</f>
        <v>0.5566701068763964</v>
      </c>
      <c r="V5832" s="19"/>
      <c r="W5832" s="19"/>
      <c r="X5832" s="37" t="s">
        <v>3465</v>
      </c>
    </row>
    <row r="5833" spans="1:36" ht="16.5" customHeight="1">
      <c r="A5833" s="38">
        <v>465</v>
      </c>
      <c r="B5833" s="39">
        <v>10800</v>
      </c>
      <c r="C5833" s="38">
        <v>10315419</v>
      </c>
      <c r="D5833" s="40" t="s">
        <v>2783</v>
      </c>
      <c r="E5833" s="38">
        <v>1</v>
      </c>
      <c r="F5833" s="38">
        <v>120</v>
      </c>
      <c r="G5833" s="38" t="s">
        <v>21</v>
      </c>
      <c r="H5833" s="42">
        <v>20299.150000000001</v>
      </c>
      <c r="I5833" s="2"/>
      <c r="J5833" s="44">
        <v>43311</v>
      </c>
      <c r="K5833" s="42">
        <v>0</v>
      </c>
      <c r="L5833" s="42">
        <v>8999.2199999999993</v>
      </c>
      <c r="M5833" s="44">
        <v>45016</v>
      </c>
      <c r="N5833" s="42">
        <f>H5833-K5833-L5833</f>
        <v>11299.930000000002</v>
      </c>
      <c r="O5833" s="42">
        <v>0</v>
      </c>
      <c r="P5833" s="45">
        <v>0.13</v>
      </c>
      <c r="Q5833" s="42">
        <v>0</v>
      </c>
      <c r="R5833" s="42">
        <v>0</v>
      </c>
      <c r="S5833" s="42">
        <f>N5833-R5833</f>
        <v>11299.930000000002</v>
      </c>
      <c r="T5833" s="38">
        <v>2505</v>
      </c>
      <c r="U5833" s="14">
        <f>S5833/H5833</f>
        <v>0.5566701068763964</v>
      </c>
      <c r="V5833" s="19"/>
      <c r="W5833" s="19"/>
      <c r="X5833" s="37" t="s">
        <v>3465</v>
      </c>
    </row>
    <row r="5834" spans="1:36" ht="16.5" customHeight="1">
      <c r="A5834" s="38">
        <v>466</v>
      </c>
      <c r="B5834" s="39">
        <v>10800</v>
      </c>
      <c r="C5834" s="38">
        <v>10315420</v>
      </c>
      <c r="D5834" s="40" t="s">
        <v>2784</v>
      </c>
      <c r="E5834" s="38">
        <v>1</v>
      </c>
      <c r="F5834" s="38">
        <v>120</v>
      </c>
      <c r="G5834" s="38" t="s">
        <v>21</v>
      </c>
      <c r="H5834" s="42">
        <v>20299.150000000001</v>
      </c>
      <c r="I5834" s="2"/>
      <c r="J5834" s="44">
        <v>43311</v>
      </c>
      <c r="K5834" s="42">
        <v>0</v>
      </c>
      <c r="L5834" s="42">
        <v>8999.2199999999993</v>
      </c>
      <c r="M5834" s="44">
        <v>45016</v>
      </c>
      <c r="N5834" s="42">
        <f>H5834-K5834-L5834</f>
        <v>11299.930000000002</v>
      </c>
      <c r="O5834" s="42">
        <v>0</v>
      </c>
      <c r="P5834" s="45">
        <v>0.13</v>
      </c>
      <c r="Q5834" s="42">
        <v>0</v>
      </c>
      <c r="R5834" s="42">
        <v>0</v>
      </c>
      <c r="S5834" s="42">
        <f>N5834-R5834</f>
        <v>11299.930000000002</v>
      </c>
      <c r="T5834" s="38">
        <v>2505</v>
      </c>
      <c r="U5834" s="14">
        <f>S5834/H5834</f>
        <v>0.5566701068763964</v>
      </c>
      <c r="V5834" s="19"/>
      <c r="W5834" s="19"/>
      <c r="X5834" s="37" t="s">
        <v>3465</v>
      </c>
    </row>
    <row r="5835" spans="1:36" ht="16.5" customHeight="1">
      <c r="A5835" s="38">
        <v>547</v>
      </c>
      <c r="B5835" s="39">
        <v>10800</v>
      </c>
      <c r="C5835" s="38">
        <v>10315566</v>
      </c>
      <c r="D5835" s="40" t="s">
        <v>2791</v>
      </c>
      <c r="E5835" s="38">
        <v>1</v>
      </c>
      <c r="F5835" s="38">
        <v>120</v>
      </c>
      <c r="G5835" s="38" t="s">
        <v>21</v>
      </c>
      <c r="H5835" s="42">
        <v>20299.150000000001</v>
      </c>
      <c r="I5835" s="2"/>
      <c r="J5835" s="44">
        <v>43311</v>
      </c>
      <c r="K5835" s="42">
        <v>0</v>
      </c>
      <c r="L5835" s="42">
        <v>8999.2199999999993</v>
      </c>
      <c r="M5835" s="44">
        <v>45016</v>
      </c>
      <c r="N5835" s="42">
        <f>H5835-K5835-L5835</f>
        <v>11299.930000000002</v>
      </c>
      <c r="O5835" s="42">
        <v>0</v>
      </c>
      <c r="P5835" s="45">
        <v>0.13</v>
      </c>
      <c r="Q5835" s="42">
        <v>0</v>
      </c>
      <c r="R5835" s="42">
        <v>0</v>
      </c>
      <c r="S5835" s="42">
        <f>N5835-R5835</f>
        <v>11299.930000000002</v>
      </c>
      <c r="T5835" s="38">
        <v>2505</v>
      </c>
      <c r="U5835" s="14">
        <f>S5835/H5835</f>
        <v>0.5566701068763964</v>
      </c>
      <c r="V5835" s="19"/>
      <c r="W5835" s="19"/>
      <c r="X5835" s="37" t="s">
        <v>3465</v>
      </c>
    </row>
    <row r="5836" spans="1:36" ht="16.5" customHeight="1">
      <c r="A5836" s="38">
        <v>768</v>
      </c>
      <c r="B5836" s="39">
        <v>10800</v>
      </c>
      <c r="C5836" s="38">
        <v>10316086</v>
      </c>
      <c r="D5836" s="40" t="s">
        <v>2804</v>
      </c>
      <c r="E5836" s="38">
        <v>1</v>
      </c>
      <c r="F5836" s="38">
        <v>120</v>
      </c>
      <c r="G5836" s="38" t="s">
        <v>21</v>
      </c>
      <c r="H5836" s="42">
        <v>20299.150000000001</v>
      </c>
      <c r="I5836" s="2"/>
      <c r="J5836" s="44">
        <v>43311</v>
      </c>
      <c r="K5836" s="42">
        <v>0</v>
      </c>
      <c r="L5836" s="42">
        <v>8999.2199999999993</v>
      </c>
      <c r="M5836" s="44">
        <v>45016</v>
      </c>
      <c r="N5836" s="42">
        <f>H5836-K5836-L5836</f>
        <v>11299.930000000002</v>
      </c>
      <c r="O5836" s="42">
        <v>0</v>
      </c>
      <c r="P5836" s="45">
        <v>0.13</v>
      </c>
      <c r="Q5836" s="42">
        <v>0</v>
      </c>
      <c r="R5836" s="42">
        <v>0</v>
      </c>
      <c r="S5836" s="42">
        <f>N5836-R5836</f>
        <v>11299.930000000002</v>
      </c>
      <c r="T5836" s="38">
        <v>2505</v>
      </c>
      <c r="U5836" s="14">
        <f>S5836/H5836</f>
        <v>0.5566701068763964</v>
      </c>
      <c r="V5836" s="19"/>
      <c r="W5836" s="19"/>
      <c r="X5836" s="37" t="s">
        <v>3465</v>
      </c>
    </row>
    <row r="5837" spans="1:36" ht="16.5" customHeight="1">
      <c r="A5837" s="38">
        <v>800</v>
      </c>
      <c r="B5837" s="39">
        <v>10800</v>
      </c>
      <c r="C5837" s="38">
        <v>10316224</v>
      </c>
      <c r="D5837" s="40" t="s">
        <v>2811</v>
      </c>
      <c r="E5837" s="38">
        <v>1</v>
      </c>
      <c r="F5837" s="38">
        <v>120</v>
      </c>
      <c r="G5837" s="38" t="s">
        <v>21</v>
      </c>
      <c r="H5837" s="42">
        <v>20299.150000000001</v>
      </c>
      <c r="I5837" s="2"/>
      <c r="J5837" s="44">
        <v>43311</v>
      </c>
      <c r="K5837" s="42">
        <v>0</v>
      </c>
      <c r="L5837" s="42">
        <v>8999.2199999999993</v>
      </c>
      <c r="M5837" s="44">
        <v>45016</v>
      </c>
      <c r="N5837" s="42">
        <f>H5837-K5837-L5837</f>
        <v>11299.930000000002</v>
      </c>
      <c r="O5837" s="42">
        <v>0</v>
      </c>
      <c r="P5837" s="45">
        <v>0.13</v>
      </c>
      <c r="Q5837" s="42">
        <v>0</v>
      </c>
      <c r="R5837" s="42">
        <v>0</v>
      </c>
      <c r="S5837" s="42">
        <f>N5837-R5837</f>
        <v>11299.930000000002</v>
      </c>
      <c r="T5837" s="38">
        <v>2505</v>
      </c>
      <c r="U5837" s="14">
        <f>S5837/H5837</f>
        <v>0.5566701068763964</v>
      </c>
      <c r="V5837" s="19"/>
      <c r="W5837" s="19"/>
      <c r="X5837" s="37" t="s">
        <v>3465</v>
      </c>
    </row>
    <row r="5838" spans="1:36" ht="16.5" customHeight="1">
      <c r="A5838" s="38">
        <v>801</v>
      </c>
      <c r="B5838" s="39">
        <v>10800</v>
      </c>
      <c r="C5838" s="38">
        <v>10316225</v>
      </c>
      <c r="D5838" s="40" t="s">
        <v>2812</v>
      </c>
      <c r="E5838" s="38">
        <v>1</v>
      </c>
      <c r="F5838" s="38">
        <v>120</v>
      </c>
      <c r="G5838" s="38" t="s">
        <v>21</v>
      </c>
      <c r="H5838" s="42">
        <v>20299.150000000001</v>
      </c>
      <c r="I5838" s="2"/>
      <c r="J5838" s="44">
        <v>43311</v>
      </c>
      <c r="K5838" s="42">
        <v>0</v>
      </c>
      <c r="L5838" s="42">
        <v>8999.2199999999993</v>
      </c>
      <c r="M5838" s="44">
        <v>45016</v>
      </c>
      <c r="N5838" s="42">
        <f>H5838-K5838-L5838</f>
        <v>11299.930000000002</v>
      </c>
      <c r="O5838" s="42">
        <v>0</v>
      </c>
      <c r="P5838" s="45">
        <v>0.13</v>
      </c>
      <c r="Q5838" s="42">
        <v>0</v>
      </c>
      <c r="R5838" s="42">
        <v>0</v>
      </c>
      <c r="S5838" s="42">
        <f>N5838-R5838</f>
        <v>11299.930000000002</v>
      </c>
      <c r="T5838" s="38">
        <v>2505</v>
      </c>
      <c r="U5838" s="14">
        <f>S5838/H5838</f>
        <v>0.5566701068763964</v>
      </c>
      <c r="V5838" s="19"/>
      <c r="W5838" s="19"/>
      <c r="X5838" s="37" t="s">
        <v>3465</v>
      </c>
    </row>
    <row r="5839" spans="1:36" ht="16.5" customHeight="1">
      <c r="A5839" s="38">
        <v>802</v>
      </c>
      <c r="B5839" s="39">
        <v>10800</v>
      </c>
      <c r="C5839" s="38">
        <v>10316226</v>
      </c>
      <c r="D5839" s="40" t="s">
        <v>2813</v>
      </c>
      <c r="E5839" s="38">
        <v>1</v>
      </c>
      <c r="F5839" s="38">
        <v>120</v>
      </c>
      <c r="G5839" s="38" t="s">
        <v>21</v>
      </c>
      <c r="H5839" s="42">
        <v>20299.150000000001</v>
      </c>
      <c r="I5839" s="2"/>
      <c r="J5839" s="44">
        <v>43311</v>
      </c>
      <c r="K5839" s="42">
        <v>0</v>
      </c>
      <c r="L5839" s="42">
        <v>8999.2199999999993</v>
      </c>
      <c r="M5839" s="44">
        <v>45016</v>
      </c>
      <c r="N5839" s="42">
        <f>H5839-K5839-L5839</f>
        <v>11299.930000000002</v>
      </c>
      <c r="O5839" s="42">
        <v>0</v>
      </c>
      <c r="P5839" s="45">
        <v>0.13</v>
      </c>
      <c r="Q5839" s="42">
        <v>0</v>
      </c>
      <c r="R5839" s="42">
        <v>0</v>
      </c>
      <c r="S5839" s="42">
        <f>N5839-R5839</f>
        <v>11299.930000000002</v>
      </c>
      <c r="T5839" s="38">
        <v>2505</v>
      </c>
      <c r="U5839" s="14">
        <f>S5839/H5839</f>
        <v>0.5566701068763964</v>
      </c>
      <c r="V5839" s="19"/>
      <c r="W5839" s="19"/>
      <c r="X5839" s="37" t="s">
        <v>3465</v>
      </c>
    </row>
    <row r="5840" spans="1:36" ht="16.5" customHeight="1">
      <c r="A5840" s="38">
        <v>891</v>
      </c>
      <c r="B5840" s="39">
        <v>10800</v>
      </c>
      <c r="C5840" s="38">
        <v>10316798</v>
      </c>
      <c r="D5840" s="40" t="s">
        <v>2829</v>
      </c>
      <c r="E5840" s="38">
        <v>1</v>
      </c>
      <c r="F5840" s="38">
        <v>120</v>
      </c>
      <c r="G5840" s="38" t="s">
        <v>21</v>
      </c>
      <c r="H5840" s="42">
        <v>20299.150000000001</v>
      </c>
      <c r="I5840" s="2"/>
      <c r="J5840" s="44">
        <v>43311</v>
      </c>
      <c r="K5840" s="42">
        <v>0</v>
      </c>
      <c r="L5840" s="42">
        <v>8999.2199999999993</v>
      </c>
      <c r="M5840" s="44">
        <v>45016</v>
      </c>
      <c r="N5840" s="42">
        <f>H5840-K5840-L5840</f>
        <v>11299.930000000002</v>
      </c>
      <c r="O5840" s="42">
        <v>0</v>
      </c>
      <c r="P5840" s="45">
        <v>0.13</v>
      </c>
      <c r="Q5840" s="42">
        <v>0</v>
      </c>
      <c r="R5840" s="42">
        <v>0</v>
      </c>
      <c r="S5840" s="42">
        <f>N5840-R5840</f>
        <v>11299.930000000002</v>
      </c>
      <c r="T5840" s="38">
        <v>2505</v>
      </c>
      <c r="U5840" s="14">
        <f>S5840/H5840</f>
        <v>0.5566701068763964</v>
      </c>
      <c r="V5840" s="19"/>
      <c r="W5840" s="19"/>
      <c r="X5840" s="37" t="s">
        <v>3465</v>
      </c>
    </row>
    <row r="5841" spans="1:36" ht="16.5" customHeight="1">
      <c r="A5841" s="38">
        <v>892</v>
      </c>
      <c r="B5841" s="39">
        <v>10800</v>
      </c>
      <c r="C5841" s="38">
        <v>10316799</v>
      </c>
      <c r="D5841" s="40" t="s">
        <v>2830</v>
      </c>
      <c r="E5841" s="38">
        <v>1</v>
      </c>
      <c r="F5841" s="38">
        <v>120</v>
      </c>
      <c r="G5841" s="38" t="s">
        <v>21</v>
      </c>
      <c r="H5841" s="42">
        <v>20299.150000000001</v>
      </c>
      <c r="I5841" s="2"/>
      <c r="J5841" s="44">
        <v>43311</v>
      </c>
      <c r="K5841" s="42">
        <v>0</v>
      </c>
      <c r="L5841" s="42">
        <v>8999.2199999999993</v>
      </c>
      <c r="M5841" s="44">
        <v>45016</v>
      </c>
      <c r="N5841" s="42">
        <f>H5841-K5841-L5841</f>
        <v>11299.930000000002</v>
      </c>
      <c r="O5841" s="42">
        <v>0</v>
      </c>
      <c r="P5841" s="45">
        <v>0.13</v>
      </c>
      <c r="Q5841" s="42">
        <v>0</v>
      </c>
      <c r="R5841" s="42">
        <v>0</v>
      </c>
      <c r="S5841" s="42">
        <f>N5841-R5841</f>
        <v>11299.930000000002</v>
      </c>
      <c r="T5841" s="38">
        <v>2505</v>
      </c>
      <c r="U5841" s="14">
        <f>S5841/H5841</f>
        <v>0.5566701068763964</v>
      </c>
      <c r="V5841" s="19"/>
      <c r="W5841" s="19"/>
      <c r="X5841" s="37" t="s">
        <v>3465</v>
      </c>
    </row>
    <row r="5842" spans="1:36" ht="16.5" customHeight="1">
      <c r="A5842" s="38">
        <v>412</v>
      </c>
      <c r="B5842" s="39">
        <v>10800</v>
      </c>
      <c r="C5842" s="38">
        <v>10315376</v>
      </c>
      <c r="D5842" s="40" t="s">
        <v>2048</v>
      </c>
      <c r="E5842" s="38">
        <v>4</v>
      </c>
      <c r="F5842" s="38">
        <v>120</v>
      </c>
      <c r="G5842" s="38" t="s">
        <v>21</v>
      </c>
      <c r="H5842" s="42">
        <v>35213.68</v>
      </c>
      <c r="I5842" s="2"/>
      <c r="J5842" s="44">
        <v>43311</v>
      </c>
      <c r="K5842" s="42">
        <v>0</v>
      </c>
      <c r="L5842" s="42">
        <v>15611.24</v>
      </c>
      <c r="M5842" s="44">
        <v>45016</v>
      </c>
      <c r="N5842" s="42">
        <f>H5842-K5842-L5842</f>
        <v>19602.440000000002</v>
      </c>
      <c r="O5842" s="42">
        <v>0</v>
      </c>
      <c r="P5842" s="45">
        <v>0.13</v>
      </c>
      <c r="Q5842" s="42">
        <v>0</v>
      </c>
      <c r="R5842" s="42">
        <v>0</v>
      </c>
      <c r="S5842" s="42">
        <f>N5842-R5842</f>
        <v>19602.440000000002</v>
      </c>
      <c r="T5842" s="38">
        <v>2505</v>
      </c>
      <c r="U5842" s="14">
        <f>S5842/H5842</f>
        <v>0.55667115734566797</v>
      </c>
      <c r="V5842" s="19"/>
      <c r="W5842" s="19"/>
      <c r="X5842" s="37" t="s">
        <v>3465</v>
      </c>
      <c r="Y5842" s="93"/>
      <c r="Z5842" s="93"/>
      <c r="AA5842" s="93"/>
      <c r="AB5842" s="93"/>
      <c r="AC5842" s="93"/>
      <c r="AD5842" s="93"/>
      <c r="AE5842" s="93"/>
      <c r="AF5842" s="93"/>
      <c r="AG5842" s="93"/>
      <c r="AH5842" s="93"/>
      <c r="AI5842" s="93"/>
      <c r="AJ5842" s="93"/>
    </row>
    <row r="5843" spans="1:36" ht="16.5" customHeight="1">
      <c r="A5843" s="38">
        <v>417</v>
      </c>
      <c r="B5843" s="39">
        <v>10800</v>
      </c>
      <c r="C5843" s="38">
        <v>10315283</v>
      </c>
      <c r="D5843" s="40" t="s">
        <v>2048</v>
      </c>
      <c r="E5843" s="38">
        <v>4</v>
      </c>
      <c r="F5843" s="38">
        <v>120</v>
      </c>
      <c r="G5843" s="38" t="s">
        <v>21</v>
      </c>
      <c r="H5843" s="42">
        <v>35213.68</v>
      </c>
      <c r="I5843" s="2"/>
      <c r="J5843" s="44">
        <v>43311</v>
      </c>
      <c r="K5843" s="42">
        <v>0</v>
      </c>
      <c r="L5843" s="42">
        <v>15611.24</v>
      </c>
      <c r="M5843" s="44">
        <v>45016</v>
      </c>
      <c r="N5843" s="42">
        <f>H5843-K5843-L5843</f>
        <v>19602.440000000002</v>
      </c>
      <c r="O5843" s="42">
        <v>0</v>
      </c>
      <c r="P5843" s="45">
        <v>0.13</v>
      </c>
      <c r="Q5843" s="42">
        <v>0</v>
      </c>
      <c r="R5843" s="42">
        <v>0</v>
      </c>
      <c r="S5843" s="42">
        <f>N5843-R5843</f>
        <v>19602.440000000002</v>
      </c>
      <c r="T5843" s="38">
        <v>2505</v>
      </c>
      <c r="U5843" s="14">
        <f>S5843/H5843</f>
        <v>0.55667115734566797</v>
      </c>
      <c r="V5843" s="19"/>
      <c r="W5843" s="19"/>
      <c r="X5843" s="37" t="s">
        <v>3465</v>
      </c>
    </row>
    <row r="5844" spans="1:36" ht="16.5" customHeight="1">
      <c r="A5844" s="38">
        <v>418</v>
      </c>
      <c r="B5844" s="39">
        <v>10800</v>
      </c>
      <c r="C5844" s="38">
        <v>10315285</v>
      </c>
      <c r="D5844" s="40" t="s">
        <v>2048</v>
      </c>
      <c r="E5844" s="38">
        <v>4</v>
      </c>
      <c r="F5844" s="38">
        <v>120</v>
      </c>
      <c r="G5844" s="38" t="s">
        <v>21</v>
      </c>
      <c r="H5844" s="42">
        <v>35213.68</v>
      </c>
      <c r="I5844" s="2"/>
      <c r="J5844" s="44">
        <v>43311</v>
      </c>
      <c r="K5844" s="42">
        <v>0</v>
      </c>
      <c r="L5844" s="42">
        <v>15611.24</v>
      </c>
      <c r="M5844" s="44">
        <v>45016</v>
      </c>
      <c r="N5844" s="42">
        <f>H5844-K5844-L5844</f>
        <v>19602.440000000002</v>
      </c>
      <c r="O5844" s="42">
        <v>0</v>
      </c>
      <c r="P5844" s="45">
        <v>0.13</v>
      </c>
      <c r="Q5844" s="42">
        <v>0</v>
      </c>
      <c r="R5844" s="42">
        <v>0</v>
      </c>
      <c r="S5844" s="42">
        <f>N5844-R5844</f>
        <v>19602.440000000002</v>
      </c>
      <c r="T5844" s="38">
        <v>2505</v>
      </c>
      <c r="U5844" s="14">
        <f>S5844/H5844</f>
        <v>0.55667115734566797</v>
      </c>
      <c r="V5844" s="19"/>
      <c r="W5844" s="19"/>
      <c r="X5844" s="37" t="s">
        <v>3465</v>
      </c>
    </row>
    <row r="5845" spans="1:36" ht="16.5" customHeight="1">
      <c r="A5845" s="38">
        <v>430</v>
      </c>
      <c r="B5845" s="39">
        <v>10800</v>
      </c>
      <c r="C5845" s="38">
        <v>10315303</v>
      </c>
      <c r="D5845" s="40" t="s">
        <v>2048</v>
      </c>
      <c r="E5845" s="38">
        <v>4</v>
      </c>
      <c r="F5845" s="38">
        <v>120</v>
      </c>
      <c r="G5845" s="38" t="s">
        <v>21</v>
      </c>
      <c r="H5845" s="42">
        <v>35213.68</v>
      </c>
      <c r="I5845" s="2"/>
      <c r="J5845" s="44">
        <v>43311</v>
      </c>
      <c r="K5845" s="42">
        <v>0</v>
      </c>
      <c r="L5845" s="42">
        <v>15611.24</v>
      </c>
      <c r="M5845" s="44">
        <v>45016</v>
      </c>
      <c r="N5845" s="42">
        <f>H5845-K5845-L5845</f>
        <v>19602.440000000002</v>
      </c>
      <c r="O5845" s="42">
        <v>0</v>
      </c>
      <c r="P5845" s="45">
        <v>0.13</v>
      </c>
      <c r="Q5845" s="42">
        <v>0</v>
      </c>
      <c r="R5845" s="42">
        <v>0</v>
      </c>
      <c r="S5845" s="42">
        <f>N5845-R5845</f>
        <v>19602.440000000002</v>
      </c>
      <c r="T5845" s="38">
        <v>2505</v>
      </c>
      <c r="U5845" s="14">
        <f>S5845/H5845</f>
        <v>0.55667115734566797</v>
      </c>
      <c r="V5845" s="19"/>
      <c r="W5845" s="19"/>
      <c r="X5845" s="37" t="s">
        <v>3465</v>
      </c>
    </row>
    <row r="5846" spans="1:36" ht="16.5" customHeight="1">
      <c r="A5846" s="38">
        <v>542</v>
      </c>
      <c r="B5846" s="39">
        <v>10800</v>
      </c>
      <c r="C5846" s="38">
        <v>10315559</v>
      </c>
      <c r="D5846" s="40" t="s">
        <v>2048</v>
      </c>
      <c r="E5846" s="38">
        <v>4</v>
      </c>
      <c r="F5846" s="38">
        <v>120</v>
      </c>
      <c r="G5846" s="38" t="s">
        <v>21</v>
      </c>
      <c r="H5846" s="42">
        <v>35213.68</v>
      </c>
      <c r="I5846" s="2"/>
      <c r="J5846" s="44">
        <v>43311</v>
      </c>
      <c r="K5846" s="42">
        <v>0</v>
      </c>
      <c r="L5846" s="42">
        <v>15611.24</v>
      </c>
      <c r="M5846" s="44">
        <v>45016</v>
      </c>
      <c r="N5846" s="42">
        <f>H5846-K5846-L5846</f>
        <v>19602.440000000002</v>
      </c>
      <c r="O5846" s="42">
        <v>0</v>
      </c>
      <c r="P5846" s="45">
        <v>0.13</v>
      </c>
      <c r="Q5846" s="42">
        <v>0</v>
      </c>
      <c r="R5846" s="42">
        <v>0</v>
      </c>
      <c r="S5846" s="42">
        <f>N5846-R5846</f>
        <v>19602.440000000002</v>
      </c>
      <c r="T5846" s="38">
        <v>2505</v>
      </c>
      <c r="U5846" s="14">
        <f>S5846/H5846</f>
        <v>0.55667115734566797</v>
      </c>
      <c r="V5846" s="19"/>
      <c r="W5846" s="19"/>
      <c r="X5846" s="37" t="s">
        <v>3465</v>
      </c>
    </row>
    <row r="5847" spans="1:36" ht="16.5" customHeight="1">
      <c r="A5847" s="38">
        <v>771</v>
      </c>
      <c r="B5847" s="39">
        <v>10800</v>
      </c>
      <c r="C5847" s="38">
        <v>10316090</v>
      </c>
      <c r="D5847" s="40" t="s">
        <v>2048</v>
      </c>
      <c r="E5847" s="38">
        <v>4</v>
      </c>
      <c r="F5847" s="38">
        <v>120</v>
      </c>
      <c r="G5847" s="38" t="s">
        <v>21</v>
      </c>
      <c r="H5847" s="42">
        <v>35213.68</v>
      </c>
      <c r="I5847" s="2"/>
      <c r="J5847" s="44">
        <v>43311</v>
      </c>
      <c r="K5847" s="42">
        <v>0</v>
      </c>
      <c r="L5847" s="42">
        <v>15611.24</v>
      </c>
      <c r="M5847" s="44">
        <v>45016</v>
      </c>
      <c r="N5847" s="42">
        <f>H5847-K5847-L5847</f>
        <v>19602.440000000002</v>
      </c>
      <c r="O5847" s="42">
        <v>0</v>
      </c>
      <c r="P5847" s="45">
        <v>0.13</v>
      </c>
      <c r="Q5847" s="42">
        <v>0</v>
      </c>
      <c r="R5847" s="42">
        <v>0</v>
      </c>
      <c r="S5847" s="42">
        <f>N5847-R5847</f>
        <v>19602.440000000002</v>
      </c>
      <c r="T5847" s="38">
        <v>2505</v>
      </c>
      <c r="U5847" s="14">
        <f>S5847/H5847</f>
        <v>0.55667115734566797</v>
      </c>
      <c r="V5847" s="19"/>
      <c r="W5847" s="19"/>
      <c r="X5847" s="37" t="s">
        <v>3465</v>
      </c>
    </row>
    <row r="5848" spans="1:36" ht="16.5" customHeight="1">
      <c r="A5848" s="38">
        <v>16</v>
      </c>
      <c r="B5848" s="39">
        <v>10723</v>
      </c>
      <c r="C5848" s="38">
        <v>10295380</v>
      </c>
      <c r="D5848" s="40" t="s">
        <v>2469</v>
      </c>
      <c r="E5848" s="38">
        <v>1</v>
      </c>
      <c r="F5848" s="38">
        <v>120</v>
      </c>
      <c r="G5848" s="38" t="s">
        <v>21</v>
      </c>
      <c r="H5848" s="42">
        <v>20512.82</v>
      </c>
      <c r="I5848" s="2"/>
      <c r="J5848" s="44">
        <v>43311</v>
      </c>
      <c r="K5848" s="42">
        <v>0</v>
      </c>
      <c r="L5848" s="42">
        <v>9093.91</v>
      </c>
      <c r="M5848" s="44">
        <v>45016</v>
      </c>
      <c r="N5848" s="42">
        <f>H5848-K5848-L5848</f>
        <v>11418.91</v>
      </c>
      <c r="O5848" s="42">
        <v>0</v>
      </c>
      <c r="P5848" s="45">
        <v>0.13</v>
      </c>
      <c r="Q5848" s="42">
        <v>0</v>
      </c>
      <c r="R5848" s="42">
        <v>0</v>
      </c>
      <c r="S5848" s="42">
        <v>11418.91</v>
      </c>
      <c r="T5848" s="38">
        <v>5000</v>
      </c>
      <c r="U5848" s="14">
        <f>S5848/H5848</f>
        <v>0.55667187641679694</v>
      </c>
      <c r="V5848" s="19"/>
      <c r="W5848" s="19"/>
      <c r="X5848" s="37" t="s">
        <v>3470</v>
      </c>
    </row>
    <row r="5849" spans="1:36" ht="16.5" customHeight="1">
      <c r="A5849" s="38">
        <v>19</v>
      </c>
      <c r="B5849" s="39">
        <v>10723</v>
      </c>
      <c r="C5849" s="38">
        <v>10295381</v>
      </c>
      <c r="D5849" s="40" t="s">
        <v>2471</v>
      </c>
      <c r="E5849" s="38">
        <v>1</v>
      </c>
      <c r="F5849" s="38">
        <v>120</v>
      </c>
      <c r="G5849" s="38" t="s">
        <v>21</v>
      </c>
      <c r="H5849" s="42">
        <v>17948.72</v>
      </c>
      <c r="I5849" s="2"/>
      <c r="J5849" s="44">
        <v>43311</v>
      </c>
      <c r="K5849" s="42">
        <v>0</v>
      </c>
      <c r="L5849" s="42">
        <v>7957.14</v>
      </c>
      <c r="M5849" s="44">
        <v>45016</v>
      </c>
      <c r="N5849" s="42">
        <f>H5849-K5849-L5849</f>
        <v>9991.5800000000017</v>
      </c>
      <c r="O5849" s="42">
        <v>0</v>
      </c>
      <c r="P5849" s="45">
        <v>0.13</v>
      </c>
      <c r="Q5849" s="42">
        <v>0</v>
      </c>
      <c r="R5849" s="42">
        <v>0</v>
      </c>
      <c r="S5849" s="42">
        <v>9991.58</v>
      </c>
      <c r="T5849" s="38">
        <v>5000</v>
      </c>
      <c r="U5849" s="14">
        <f>S5849/H5849</f>
        <v>0.55667367923729372</v>
      </c>
      <c r="V5849" s="19"/>
      <c r="W5849" s="19"/>
      <c r="X5849" s="37" t="s">
        <v>3470</v>
      </c>
    </row>
    <row r="5850" spans="1:36" ht="16.5" customHeight="1">
      <c r="A5850" s="38">
        <v>395</v>
      </c>
      <c r="B5850" s="39">
        <v>10800</v>
      </c>
      <c r="C5850" s="38">
        <v>10315322</v>
      </c>
      <c r="D5850" s="40" t="s">
        <v>2048</v>
      </c>
      <c r="E5850" s="38">
        <v>1</v>
      </c>
      <c r="F5850" s="38">
        <v>120</v>
      </c>
      <c r="G5850" s="38" t="s">
        <v>21</v>
      </c>
      <c r="H5850" s="42">
        <v>8803.42</v>
      </c>
      <c r="I5850" s="2"/>
      <c r="J5850" s="44">
        <v>43311</v>
      </c>
      <c r="K5850" s="42">
        <v>0</v>
      </c>
      <c r="L5850" s="42">
        <v>3902.74</v>
      </c>
      <c r="M5850" s="44">
        <v>45016</v>
      </c>
      <c r="N5850" s="42">
        <f>H5850-K5850-L5850</f>
        <v>4900.68</v>
      </c>
      <c r="O5850" s="42">
        <v>0</v>
      </c>
      <c r="P5850" s="45">
        <v>0.13</v>
      </c>
      <c r="Q5850" s="42">
        <v>0</v>
      </c>
      <c r="R5850" s="42">
        <v>0</v>
      </c>
      <c r="S5850" s="42">
        <f>N5850-R5850</f>
        <v>4900.68</v>
      </c>
      <c r="T5850" s="38">
        <v>2505</v>
      </c>
      <c r="U5850" s="14">
        <f>S5850/H5850</f>
        <v>0.55667910880089788</v>
      </c>
      <c r="V5850" s="19"/>
      <c r="W5850" s="19"/>
      <c r="X5850" s="37" t="s">
        <v>3465</v>
      </c>
      <c r="Y5850" s="93"/>
      <c r="Z5850" s="93"/>
      <c r="AA5850" s="93"/>
      <c r="AB5850" s="93"/>
      <c r="AC5850" s="93"/>
      <c r="AD5850" s="93"/>
      <c r="AE5850" s="93"/>
      <c r="AF5850" s="93"/>
      <c r="AG5850" s="93"/>
      <c r="AH5850" s="93"/>
      <c r="AI5850" s="93"/>
      <c r="AJ5850" s="93"/>
    </row>
    <row r="5851" spans="1:36" ht="16.5" customHeight="1">
      <c r="A5851" s="38">
        <v>404</v>
      </c>
      <c r="B5851" s="39">
        <v>10800</v>
      </c>
      <c r="C5851" s="38">
        <v>10315334</v>
      </c>
      <c r="D5851" s="40" t="s">
        <v>2048</v>
      </c>
      <c r="E5851" s="38">
        <v>1</v>
      </c>
      <c r="F5851" s="38">
        <v>120</v>
      </c>
      <c r="G5851" s="38" t="s">
        <v>21</v>
      </c>
      <c r="H5851" s="42">
        <v>8803.42</v>
      </c>
      <c r="I5851" s="2"/>
      <c r="J5851" s="44">
        <v>43311</v>
      </c>
      <c r="K5851" s="42">
        <v>0</v>
      </c>
      <c r="L5851" s="42">
        <v>3902.74</v>
      </c>
      <c r="M5851" s="44">
        <v>45016</v>
      </c>
      <c r="N5851" s="42">
        <f>H5851-K5851-L5851</f>
        <v>4900.68</v>
      </c>
      <c r="O5851" s="42">
        <v>0</v>
      </c>
      <c r="P5851" s="45">
        <v>0.13</v>
      </c>
      <c r="Q5851" s="42">
        <v>0</v>
      </c>
      <c r="R5851" s="42">
        <v>0</v>
      </c>
      <c r="S5851" s="42">
        <f>N5851-R5851</f>
        <v>4900.68</v>
      </c>
      <c r="T5851" s="38">
        <v>2505</v>
      </c>
      <c r="U5851" s="14">
        <f>S5851/H5851</f>
        <v>0.55667910880089788</v>
      </c>
      <c r="V5851" s="19"/>
      <c r="W5851" s="19"/>
      <c r="X5851" s="37" t="s">
        <v>3465</v>
      </c>
      <c r="Y5851" s="93"/>
      <c r="Z5851" s="93"/>
      <c r="AA5851" s="93"/>
      <c r="AB5851" s="93"/>
      <c r="AC5851" s="93"/>
      <c r="AD5851" s="93"/>
      <c r="AE5851" s="93"/>
      <c r="AF5851" s="93"/>
      <c r="AG5851" s="93"/>
      <c r="AH5851" s="93"/>
      <c r="AI5851" s="93"/>
      <c r="AJ5851" s="93"/>
    </row>
    <row r="5852" spans="1:36" ht="16.5" customHeight="1">
      <c r="A5852" s="38">
        <v>405</v>
      </c>
      <c r="B5852" s="39">
        <v>10800</v>
      </c>
      <c r="C5852" s="38">
        <v>10315366</v>
      </c>
      <c r="D5852" s="40" t="s">
        <v>2048</v>
      </c>
      <c r="E5852" s="38">
        <v>1</v>
      </c>
      <c r="F5852" s="38">
        <v>120</v>
      </c>
      <c r="G5852" s="38" t="s">
        <v>21</v>
      </c>
      <c r="H5852" s="42">
        <v>8803.42</v>
      </c>
      <c r="I5852" s="2"/>
      <c r="J5852" s="44">
        <v>43311</v>
      </c>
      <c r="K5852" s="42">
        <v>0</v>
      </c>
      <c r="L5852" s="42">
        <v>3902.74</v>
      </c>
      <c r="M5852" s="44">
        <v>45016</v>
      </c>
      <c r="N5852" s="42">
        <f>H5852-K5852-L5852</f>
        <v>4900.68</v>
      </c>
      <c r="O5852" s="42">
        <v>0</v>
      </c>
      <c r="P5852" s="45">
        <v>0.13</v>
      </c>
      <c r="Q5852" s="42">
        <v>0</v>
      </c>
      <c r="R5852" s="42">
        <v>0</v>
      </c>
      <c r="S5852" s="42">
        <f>N5852-R5852</f>
        <v>4900.68</v>
      </c>
      <c r="T5852" s="38">
        <v>2505</v>
      </c>
      <c r="U5852" s="14">
        <f>S5852/H5852</f>
        <v>0.55667910880089788</v>
      </c>
      <c r="V5852" s="19"/>
      <c r="W5852" s="19"/>
      <c r="X5852" s="37" t="s">
        <v>3465</v>
      </c>
      <c r="Y5852" s="93"/>
      <c r="Z5852" s="93"/>
      <c r="AA5852" s="93"/>
      <c r="AB5852" s="93"/>
      <c r="AC5852" s="93"/>
      <c r="AD5852" s="93"/>
      <c r="AE5852" s="93"/>
      <c r="AF5852" s="93"/>
      <c r="AG5852" s="93"/>
      <c r="AH5852" s="93"/>
      <c r="AI5852" s="93"/>
      <c r="AJ5852" s="93"/>
    </row>
    <row r="5853" spans="1:36" ht="16.5" customHeight="1">
      <c r="A5853" s="38">
        <v>406</v>
      </c>
      <c r="B5853" s="39">
        <v>10800</v>
      </c>
      <c r="C5853" s="38">
        <v>10315367</v>
      </c>
      <c r="D5853" s="40" t="s">
        <v>2048</v>
      </c>
      <c r="E5853" s="38">
        <v>1</v>
      </c>
      <c r="F5853" s="38">
        <v>120</v>
      </c>
      <c r="G5853" s="38" t="s">
        <v>21</v>
      </c>
      <c r="H5853" s="42">
        <v>8803.42</v>
      </c>
      <c r="I5853" s="2"/>
      <c r="J5853" s="44">
        <v>43311</v>
      </c>
      <c r="K5853" s="42">
        <v>0</v>
      </c>
      <c r="L5853" s="42">
        <v>3902.74</v>
      </c>
      <c r="M5853" s="44">
        <v>45016</v>
      </c>
      <c r="N5853" s="42">
        <f>H5853-K5853-L5853</f>
        <v>4900.68</v>
      </c>
      <c r="O5853" s="42">
        <v>0</v>
      </c>
      <c r="P5853" s="45">
        <v>0.13</v>
      </c>
      <c r="Q5853" s="42">
        <v>0</v>
      </c>
      <c r="R5853" s="42">
        <v>0</v>
      </c>
      <c r="S5853" s="42">
        <f>N5853-R5853</f>
        <v>4900.68</v>
      </c>
      <c r="T5853" s="38">
        <v>2505</v>
      </c>
      <c r="U5853" s="14">
        <f>S5853/H5853</f>
        <v>0.55667910880089788</v>
      </c>
      <c r="V5853" s="19"/>
      <c r="W5853" s="19"/>
      <c r="X5853" s="37" t="s">
        <v>3465</v>
      </c>
      <c r="Y5853" s="93"/>
      <c r="Z5853" s="93"/>
      <c r="AA5853" s="93"/>
      <c r="AB5853" s="93"/>
      <c r="AC5853" s="93"/>
      <c r="AD5853" s="93"/>
      <c r="AE5853" s="93"/>
      <c r="AF5853" s="93"/>
      <c r="AG5853" s="93"/>
      <c r="AH5853" s="93"/>
      <c r="AI5853" s="93"/>
      <c r="AJ5853" s="93"/>
    </row>
    <row r="5854" spans="1:36" ht="16.5" customHeight="1">
      <c r="A5854" s="38">
        <v>428</v>
      </c>
      <c r="B5854" s="39">
        <v>10800</v>
      </c>
      <c r="C5854" s="38">
        <v>10315301</v>
      </c>
      <c r="D5854" s="40" t="s">
        <v>2048</v>
      </c>
      <c r="E5854" s="38">
        <v>1</v>
      </c>
      <c r="F5854" s="38">
        <v>120</v>
      </c>
      <c r="G5854" s="38" t="s">
        <v>21</v>
      </c>
      <c r="H5854" s="42">
        <v>8803.42</v>
      </c>
      <c r="I5854" s="2"/>
      <c r="J5854" s="44">
        <v>43311</v>
      </c>
      <c r="K5854" s="42">
        <v>0</v>
      </c>
      <c r="L5854" s="42">
        <v>3902.74</v>
      </c>
      <c r="M5854" s="44">
        <v>45016</v>
      </c>
      <c r="N5854" s="42">
        <f>H5854-K5854-L5854</f>
        <v>4900.68</v>
      </c>
      <c r="O5854" s="42">
        <v>0</v>
      </c>
      <c r="P5854" s="45">
        <v>0.13</v>
      </c>
      <c r="Q5854" s="42">
        <v>0</v>
      </c>
      <c r="R5854" s="42">
        <v>0</v>
      </c>
      <c r="S5854" s="42">
        <f>N5854-R5854</f>
        <v>4900.68</v>
      </c>
      <c r="T5854" s="38">
        <v>2505</v>
      </c>
      <c r="U5854" s="14">
        <f>S5854/H5854</f>
        <v>0.55667910880089788</v>
      </c>
      <c r="V5854" s="19"/>
      <c r="W5854" s="19"/>
      <c r="X5854" s="37" t="s">
        <v>3465</v>
      </c>
    </row>
    <row r="5855" spans="1:36" ht="16.5" customHeight="1">
      <c r="A5855" s="38">
        <v>431</v>
      </c>
      <c r="B5855" s="39">
        <v>10800</v>
      </c>
      <c r="C5855" s="38">
        <v>10315304</v>
      </c>
      <c r="D5855" s="40" t="s">
        <v>2048</v>
      </c>
      <c r="E5855" s="38">
        <v>1</v>
      </c>
      <c r="F5855" s="38">
        <v>120</v>
      </c>
      <c r="G5855" s="38" t="s">
        <v>21</v>
      </c>
      <c r="H5855" s="42">
        <v>8803.42</v>
      </c>
      <c r="I5855" s="2"/>
      <c r="J5855" s="44">
        <v>43311</v>
      </c>
      <c r="K5855" s="42">
        <v>0</v>
      </c>
      <c r="L5855" s="42">
        <v>3902.74</v>
      </c>
      <c r="M5855" s="44">
        <v>45016</v>
      </c>
      <c r="N5855" s="42">
        <f>H5855-K5855-L5855</f>
        <v>4900.68</v>
      </c>
      <c r="O5855" s="42">
        <v>0</v>
      </c>
      <c r="P5855" s="45">
        <v>0.13</v>
      </c>
      <c r="Q5855" s="42">
        <v>0</v>
      </c>
      <c r="R5855" s="42">
        <v>0</v>
      </c>
      <c r="S5855" s="42">
        <f>N5855-R5855</f>
        <v>4900.68</v>
      </c>
      <c r="T5855" s="38">
        <v>2505</v>
      </c>
      <c r="U5855" s="14">
        <f>S5855/H5855</f>
        <v>0.55667910880089788</v>
      </c>
      <c r="V5855" s="19"/>
      <c r="W5855" s="19"/>
      <c r="X5855" s="37" t="s">
        <v>3465</v>
      </c>
    </row>
    <row r="5856" spans="1:36" ht="16.5" customHeight="1">
      <c r="A5856" s="38">
        <v>444</v>
      </c>
      <c r="B5856" s="39">
        <v>10800</v>
      </c>
      <c r="C5856" s="38">
        <v>10315378</v>
      </c>
      <c r="D5856" s="40" t="s">
        <v>2048</v>
      </c>
      <c r="E5856" s="38">
        <v>1</v>
      </c>
      <c r="F5856" s="38">
        <v>120</v>
      </c>
      <c r="G5856" s="38" t="s">
        <v>21</v>
      </c>
      <c r="H5856" s="42">
        <v>8803.42</v>
      </c>
      <c r="I5856" s="2"/>
      <c r="J5856" s="44">
        <v>43311</v>
      </c>
      <c r="K5856" s="42">
        <v>0</v>
      </c>
      <c r="L5856" s="42">
        <v>3902.74</v>
      </c>
      <c r="M5856" s="44">
        <v>45016</v>
      </c>
      <c r="N5856" s="42">
        <f>H5856-K5856-L5856</f>
        <v>4900.68</v>
      </c>
      <c r="O5856" s="42">
        <v>0</v>
      </c>
      <c r="P5856" s="45">
        <v>0.13</v>
      </c>
      <c r="Q5856" s="42">
        <v>0</v>
      </c>
      <c r="R5856" s="42">
        <v>0</v>
      </c>
      <c r="S5856" s="42">
        <f>N5856-R5856</f>
        <v>4900.68</v>
      </c>
      <c r="T5856" s="38">
        <v>2505</v>
      </c>
      <c r="U5856" s="14">
        <f>S5856/H5856</f>
        <v>0.55667910880089788</v>
      </c>
      <c r="V5856" s="19"/>
      <c r="W5856" s="19"/>
      <c r="X5856" s="37" t="s">
        <v>3465</v>
      </c>
    </row>
    <row r="5857" spans="1:37" ht="16.5" customHeight="1">
      <c r="A5857" s="38">
        <v>460</v>
      </c>
      <c r="B5857" s="39">
        <v>10800</v>
      </c>
      <c r="C5857" s="38">
        <v>10315410</v>
      </c>
      <c r="D5857" s="40" t="s">
        <v>2048</v>
      </c>
      <c r="E5857" s="38">
        <v>1</v>
      </c>
      <c r="F5857" s="38">
        <v>120</v>
      </c>
      <c r="G5857" s="38" t="s">
        <v>21</v>
      </c>
      <c r="H5857" s="42">
        <v>8803.42</v>
      </c>
      <c r="I5857" s="2"/>
      <c r="J5857" s="44">
        <v>43311</v>
      </c>
      <c r="K5857" s="42">
        <v>0</v>
      </c>
      <c r="L5857" s="42">
        <v>3902.74</v>
      </c>
      <c r="M5857" s="44">
        <v>45016</v>
      </c>
      <c r="N5857" s="42">
        <f>H5857-K5857-L5857</f>
        <v>4900.68</v>
      </c>
      <c r="O5857" s="42">
        <v>0</v>
      </c>
      <c r="P5857" s="45">
        <v>0.13</v>
      </c>
      <c r="Q5857" s="42">
        <v>0</v>
      </c>
      <c r="R5857" s="42">
        <v>0</v>
      </c>
      <c r="S5857" s="42">
        <f>N5857-R5857</f>
        <v>4900.68</v>
      </c>
      <c r="T5857" s="38">
        <v>2505</v>
      </c>
      <c r="U5857" s="14">
        <f>S5857/H5857</f>
        <v>0.55667910880089788</v>
      </c>
      <c r="V5857" s="19"/>
      <c r="W5857" s="19"/>
      <c r="X5857" s="37" t="s">
        <v>3465</v>
      </c>
    </row>
    <row r="5858" spans="1:37" ht="16.5" customHeight="1">
      <c r="A5858" s="38">
        <v>541</v>
      </c>
      <c r="B5858" s="39">
        <v>10800</v>
      </c>
      <c r="C5858" s="38">
        <v>10315558</v>
      </c>
      <c r="D5858" s="40" t="s">
        <v>2048</v>
      </c>
      <c r="E5858" s="38">
        <v>1</v>
      </c>
      <c r="F5858" s="38">
        <v>120</v>
      </c>
      <c r="G5858" s="38" t="s">
        <v>21</v>
      </c>
      <c r="H5858" s="42">
        <v>8803.42</v>
      </c>
      <c r="I5858" s="2"/>
      <c r="J5858" s="44">
        <v>43311</v>
      </c>
      <c r="K5858" s="42">
        <v>0</v>
      </c>
      <c r="L5858" s="42">
        <v>3902.74</v>
      </c>
      <c r="M5858" s="44">
        <v>45016</v>
      </c>
      <c r="N5858" s="42">
        <f>H5858-K5858-L5858</f>
        <v>4900.68</v>
      </c>
      <c r="O5858" s="42">
        <v>0</v>
      </c>
      <c r="P5858" s="45">
        <v>0.13</v>
      </c>
      <c r="Q5858" s="42">
        <v>0</v>
      </c>
      <c r="R5858" s="42">
        <v>0</v>
      </c>
      <c r="S5858" s="42">
        <f>N5858-R5858</f>
        <v>4900.68</v>
      </c>
      <c r="T5858" s="38">
        <v>2505</v>
      </c>
      <c r="U5858" s="14">
        <f>S5858/H5858</f>
        <v>0.55667910880089788</v>
      </c>
      <c r="V5858" s="19"/>
      <c r="W5858" s="19"/>
      <c r="X5858" s="37" t="s">
        <v>3465</v>
      </c>
    </row>
    <row r="5859" spans="1:37" ht="16.5" customHeight="1">
      <c r="A5859" s="38">
        <v>544</v>
      </c>
      <c r="B5859" s="39">
        <v>10800</v>
      </c>
      <c r="C5859" s="38">
        <v>10315561</v>
      </c>
      <c r="D5859" s="40" t="s">
        <v>2048</v>
      </c>
      <c r="E5859" s="38">
        <v>1</v>
      </c>
      <c r="F5859" s="38">
        <v>120</v>
      </c>
      <c r="G5859" s="38" t="s">
        <v>21</v>
      </c>
      <c r="H5859" s="42">
        <v>8803.42</v>
      </c>
      <c r="I5859" s="2"/>
      <c r="J5859" s="44">
        <v>43311</v>
      </c>
      <c r="K5859" s="42">
        <v>0</v>
      </c>
      <c r="L5859" s="42">
        <v>3902.74</v>
      </c>
      <c r="M5859" s="44">
        <v>45016</v>
      </c>
      <c r="N5859" s="42">
        <f>H5859-K5859-L5859</f>
        <v>4900.68</v>
      </c>
      <c r="O5859" s="42">
        <v>0</v>
      </c>
      <c r="P5859" s="45">
        <v>0.13</v>
      </c>
      <c r="Q5859" s="42">
        <v>0</v>
      </c>
      <c r="R5859" s="42">
        <v>0</v>
      </c>
      <c r="S5859" s="42">
        <f>N5859-R5859</f>
        <v>4900.68</v>
      </c>
      <c r="T5859" s="38">
        <v>2505</v>
      </c>
      <c r="U5859" s="14">
        <f>S5859/H5859</f>
        <v>0.55667910880089788</v>
      </c>
      <c r="V5859" s="19"/>
      <c r="W5859" s="19"/>
      <c r="X5859" s="37" t="s">
        <v>3465</v>
      </c>
    </row>
    <row r="5860" spans="1:37" ht="16.5" customHeight="1">
      <c r="A5860" s="38">
        <v>888</v>
      </c>
      <c r="B5860" s="39">
        <v>10800</v>
      </c>
      <c r="C5860" s="38">
        <v>10316788</v>
      </c>
      <c r="D5860" s="40" t="s">
        <v>2048</v>
      </c>
      <c r="E5860" s="38">
        <v>1</v>
      </c>
      <c r="F5860" s="38">
        <v>120</v>
      </c>
      <c r="G5860" s="38" t="s">
        <v>21</v>
      </c>
      <c r="H5860" s="42">
        <v>8803.42</v>
      </c>
      <c r="I5860" s="2"/>
      <c r="J5860" s="44">
        <v>43311</v>
      </c>
      <c r="K5860" s="42">
        <v>0</v>
      </c>
      <c r="L5860" s="42">
        <v>3902.74</v>
      </c>
      <c r="M5860" s="44">
        <v>45016</v>
      </c>
      <c r="N5860" s="42">
        <f>H5860-K5860-L5860</f>
        <v>4900.68</v>
      </c>
      <c r="O5860" s="42">
        <v>0</v>
      </c>
      <c r="P5860" s="45">
        <v>0.13</v>
      </c>
      <c r="Q5860" s="42">
        <v>0</v>
      </c>
      <c r="R5860" s="42">
        <v>0</v>
      </c>
      <c r="S5860" s="42">
        <f>N5860-R5860</f>
        <v>4900.68</v>
      </c>
      <c r="T5860" s="38">
        <v>2505</v>
      </c>
      <c r="U5860" s="14">
        <f>S5860/H5860</f>
        <v>0.55667910880089788</v>
      </c>
      <c r="V5860" s="19"/>
      <c r="W5860" s="19"/>
      <c r="X5860" s="37" t="s">
        <v>3465</v>
      </c>
    </row>
    <row r="5861" spans="1:37" ht="16.5" customHeight="1">
      <c r="A5861" s="38">
        <v>897</v>
      </c>
      <c r="B5861" s="39">
        <v>10800</v>
      </c>
      <c r="C5861" s="38">
        <v>10316810</v>
      </c>
      <c r="D5861" s="40" t="s">
        <v>2048</v>
      </c>
      <c r="E5861" s="38">
        <v>1</v>
      </c>
      <c r="F5861" s="38">
        <v>120</v>
      </c>
      <c r="G5861" s="38" t="s">
        <v>21</v>
      </c>
      <c r="H5861" s="42">
        <v>8803.42</v>
      </c>
      <c r="I5861" s="2"/>
      <c r="J5861" s="44">
        <v>43311</v>
      </c>
      <c r="K5861" s="42">
        <v>0</v>
      </c>
      <c r="L5861" s="42">
        <v>3902.74</v>
      </c>
      <c r="M5861" s="44">
        <v>45016</v>
      </c>
      <c r="N5861" s="42">
        <f>H5861-K5861-L5861</f>
        <v>4900.68</v>
      </c>
      <c r="O5861" s="42">
        <v>0</v>
      </c>
      <c r="P5861" s="45">
        <v>0.13</v>
      </c>
      <c r="Q5861" s="42">
        <v>0</v>
      </c>
      <c r="R5861" s="42">
        <v>0</v>
      </c>
      <c r="S5861" s="42">
        <f>N5861-R5861</f>
        <v>4900.68</v>
      </c>
      <c r="T5861" s="38">
        <v>2505</v>
      </c>
      <c r="U5861" s="14">
        <f>S5861/H5861</f>
        <v>0.55667910880089788</v>
      </c>
      <c r="V5861" s="19"/>
      <c r="W5861" s="19"/>
      <c r="X5861" s="37" t="s">
        <v>3465</v>
      </c>
    </row>
    <row r="5862" spans="1:37" ht="16.5" customHeight="1">
      <c r="A5862" s="38">
        <v>902</v>
      </c>
      <c r="B5862" s="39">
        <v>10800</v>
      </c>
      <c r="C5862" s="38">
        <v>10316815</v>
      </c>
      <c r="D5862" s="40" t="s">
        <v>2048</v>
      </c>
      <c r="E5862" s="38">
        <v>1</v>
      </c>
      <c r="F5862" s="38">
        <v>120</v>
      </c>
      <c r="G5862" s="38" t="s">
        <v>21</v>
      </c>
      <c r="H5862" s="42">
        <v>8803.42</v>
      </c>
      <c r="I5862" s="2"/>
      <c r="J5862" s="44">
        <v>43311</v>
      </c>
      <c r="K5862" s="42">
        <v>0</v>
      </c>
      <c r="L5862" s="42">
        <v>3902.74</v>
      </c>
      <c r="M5862" s="44">
        <v>45016</v>
      </c>
      <c r="N5862" s="42">
        <f>H5862-K5862-L5862</f>
        <v>4900.68</v>
      </c>
      <c r="O5862" s="42">
        <v>0</v>
      </c>
      <c r="P5862" s="45">
        <v>0.13</v>
      </c>
      <c r="Q5862" s="42">
        <v>0</v>
      </c>
      <c r="R5862" s="42">
        <v>0</v>
      </c>
      <c r="S5862" s="42">
        <f>N5862-R5862</f>
        <v>4900.68</v>
      </c>
      <c r="T5862" s="38">
        <v>2505</v>
      </c>
      <c r="U5862" s="14">
        <f>S5862/H5862</f>
        <v>0.55667910880089788</v>
      </c>
      <c r="V5862" s="19"/>
      <c r="W5862" s="19"/>
      <c r="X5862" s="37" t="s">
        <v>3465</v>
      </c>
    </row>
    <row r="5863" spans="1:37" ht="16.5" customHeight="1">
      <c r="A5863" s="38">
        <v>903</v>
      </c>
      <c r="B5863" s="39">
        <v>10800</v>
      </c>
      <c r="C5863" s="38">
        <v>10316816</v>
      </c>
      <c r="D5863" s="40" t="s">
        <v>2048</v>
      </c>
      <c r="E5863" s="38">
        <v>1</v>
      </c>
      <c r="F5863" s="38">
        <v>120</v>
      </c>
      <c r="G5863" s="38" t="s">
        <v>21</v>
      </c>
      <c r="H5863" s="42">
        <v>8803.42</v>
      </c>
      <c r="I5863" s="2"/>
      <c r="J5863" s="44">
        <v>43311</v>
      </c>
      <c r="K5863" s="42">
        <v>0</v>
      </c>
      <c r="L5863" s="42">
        <v>3902.74</v>
      </c>
      <c r="M5863" s="44">
        <v>45016</v>
      </c>
      <c r="N5863" s="42">
        <f>H5863-K5863-L5863</f>
        <v>4900.68</v>
      </c>
      <c r="O5863" s="42">
        <v>0</v>
      </c>
      <c r="P5863" s="45">
        <v>0.13</v>
      </c>
      <c r="Q5863" s="42">
        <v>0</v>
      </c>
      <c r="R5863" s="42">
        <v>0</v>
      </c>
      <c r="S5863" s="42">
        <f>N5863-R5863</f>
        <v>4900.68</v>
      </c>
      <c r="T5863" s="38">
        <v>2505</v>
      </c>
      <c r="U5863" s="14">
        <f>S5863/H5863</f>
        <v>0.55667910880089788</v>
      </c>
      <c r="V5863" s="19"/>
      <c r="W5863" s="19"/>
      <c r="X5863" s="37" t="s">
        <v>3465</v>
      </c>
    </row>
    <row r="5864" spans="1:37" ht="16.5" customHeight="1">
      <c r="A5864" s="38">
        <v>907</v>
      </c>
      <c r="B5864" s="39">
        <v>10800</v>
      </c>
      <c r="C5864" s="38">
        <v>10316820</v>
      </c>
      <c r="D5864" s="40" t="s">
        <v>2048</v>
      </c>
      <c r="E5864" s="38">
        <v>1</v>
      </c>
      <c r="F5864" s="38">
        <v>120</v>
      </c>
      <c r="G5864" s="38" t="s">
        <v>21</v>
      </c>
      <c r="H5864" s="42">
        <v>8803.42</v>
      </c>
      <c r="I5864" s="2"/>
      <c r="J5864" s="44">
        <v>43311</v>
      </c>
      <c r="K5864" s="42">
        <v>0</v>
      </c>
      <c r="L5864" s="42">
        <v>3902.74</v>
      </c>
      <c r="M5864" s="44">
        <v>45016</v>
      </c>
      <c r="N5864" s="42">
        <f>H5864-K5864-L5864</f>
        <v>4900.68</v>
      </c>
      <c r="O5864" s="42">
        <v>0</v>
      </c>
      <c r="P5864" s="45">
        <v>0.13</v>
      </c>
      <c r="Q5864" s="42">
        <v>0</v>
      </c>
      <c r="R5864" s="42">
        <v>0</v>
      </c>
      <c r="S5864" s="42">
        <f>N5864-R5864</f>
        <v>4900.68</v>
      </c>
      <c r="T5864" s="38">
        <v>2505</v>
      </c>
      <c r="U5864" s="14">
        <f>S5864/H5864</f>
        <v>0.55667910880089788</v>
      </c>
      <c r="V5864" s="19"/>
      <c r="W5864" s="19"/>
      <c r="X5864" s="37" t="s">
        <v>3465</v>
      </c>
    </row>
    <row r="5865" spans="1:37" ht="16.5" customHeight="1">
      <c r="A5865" s="38">
        <v>238</v>
      </c>
      <c r="B5865" s="39">
        <v>10736</v>
      </c>
      <c r="C5865" s="38">
        <v>10284581</v>
      </c>
      <c r="D5865" s="40" t="s">
        <v>1987</v>
      </c>
      <c r="E5865" s="31">
        <v>1</v>
      </c>
      <c r="F5865" s="38">
        <v>120</v>
      </c>
      <c r="G5865" s="38" t="s">
        <v>21</v>
      </c>
      <c r="H5865" s="42">
        <v>9401</v>
      </c>
      <c r="I5865" s="49"/>
      <c r="J5865" s="44">
        <v>43402</v>
      </c>
      <c r="K5865" s="42">
        <v>0</v>
      </c>
      <c r="L5865" s="42">
        <v>4167.63</v>
      </c>
      <c r="M5865" s="44">
        <v>45107</v>
      </c>
      <c r="N5865" s="42">
        <f>H5865-K5865-L5865</f>
        <v>5233.37</v>
      </c>
      <c r="O5865" s="42">
        <v>0</v>
      </c>
      <c r="P5865" s="45">
        <v>0.13</v>
      </c>
      <c r="Q5865" s="42">
        <v>0</v>
      </c>
      <c r="R5865" s="42">
        <v>0</v>
      </c>
      <c r="S5865" s="42">
        <f>N5865-R5865</f>
        <v>5233.37</v>
      </c>
      <c r="T5865" s="38">
        <v>2101</v>
      </c>
      <c r="U5865" s="14">
        <f>S5865/H5865</f>
        <v>0.55668226784384633</v>
      </c>
      <c r="V5865" s="19"/>
      <c r="W5865" s="19"/>
      <c r="X5865" s="37" t="s">
        <v>3461</v>
      </c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</row>
    <row r="5866" spans="1:37" ht="16.5" customHeight="1">
      <c r="A5866" s="38">
        <v>845</v>
      </c>
      <c r="B5866" s="39">
        <v>10800</v>
      </c>
      <c r="C5866" s="38">
        <v>10316486</v>
      </c>
      <c r="D5866" s="40" t="s">
        <v>2819</v>
      </c>
      <c r="E5866" s="38">
        <v>1</v>
      </c>
      <c r="F5866" s="38">
        <v>120</v>
      </c>
      <c r="G5866" s="38" t="s">
        <v>21</v>
      </c>
      <c r="H5866" s="42">
        <v>5000</v>
      </c>
      <c r="I5866" s="2"/>
      <c r="J5866" s="44">
        <v>43311</v>
      </c>
      <c r="K5866" s="42">
        <v>0</v>
      </c>
      <c r="L5866" s="42">
        <v>2216.58</v>
      </c>
      <c r="M5866" s="44">
        <v>45016</v>
      </c>
      <c r="N5866" s="42">
        <f>H5866-K5866-L5866</f>
        <v>2783.42</v>
      </c>
      <c r="O5866" s="42">
        <v>0</v>
      </c>
      <c r="P5866" s="45">
        <v>0.13</v>
      </c>
      <c r="Q5866" s="42">
        <v>0</v>
      </c>
      <c r="R5866" s="42">
        <v>0</v>
      </c>
      <c r="S5866" s="42">
        <f>N5866-R5866</f>
        <v>2783.42</v>
      </c>
      <c r="T5866" s="38">
        <v>2505</v>
      </c>
      <c r="U5866" s="14">
        <f>S5866/H5866</f>
        <v>0.55668400000000007</v>
      </c>
      <c r="V5866" s="19"/>
      <c r="W5866" s="19"/>
      <c r="X5866" s="37" t="s">
        <v>3465</v>
      </c>
    </row>
    <row r="5867" spans="1:37" ht="16.5" customHeight="1">
      <c r="A5867" s="38">
        <v>223</v>
      </c>
      <c r="B5867" s="39">
        <v>10736</v>
      </c>
      <c r="C5867" s="38">
        <v>10284429</v>
      </c>
      <c r="D5867" s="40" t="s">
        <v>865</v>
      </c>
      <c r="E5867" s="31">
        <v>1</v>
      </c>
      <c r="F5867" s="38">
        <v>120</v>
      </c>
      <c r="G5867" s="38" t="s">
        <v>21</v>
      </c>
      <c r="H5867" s="42">
        <v>5196.99</v>
      </c>
      <c r="I5867" s="49"/>
      <c r="J5867" s="44">
        <v>43402</v>
      </c>
      <c r="K5867" s="42">
        <v>0</v>
      </c>
      <c r="L5867" s="42">
        <v>2303.9</v>
      </c>
      <c r="M5867" s="44">
        <v>45107</v>
      </c>
      <c r="N5867" s="42">
        <f>H5867-K5867-L5867</f>
        <v>2893.0899999999997</v>
      </c>
      <c r="O5867" s="42">
        <v>0</v>
      </c>
      <c r="P5867" s="45">
        <v>0.13</v>
      </c>
      <c r="Q5867" s="42">
        <v>0</v>
      </c>
      <c r="R5867" s="42">
        <v>0</v>
      </c>
      <c r="S5867" s="42">
        <f>N5867-R5867</f>
        <v>2893.0899999999997</v>
      </c>
      <c r="T5867" s="38">
        <v>2101</v>
      </c>
      <c r="U5867" s="14">
        <f>S5867/H5867</f>
        <v>0.55668569691302072</v>
      </c>
      <c r="V5867" s="19"/>
      <c r="W5867" s="19"/>
      <c r="X5867" s="37" t="s">
        <v>3461</v>
      </c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</row>
    <row r="5868" spans="1:37" ht="16.5" customHeight="1">
      <c r="A5868" s="38">
        <v>402</v>
      </c>
      <c r="B5868" s="39">
        <v>10800</v>
      </c>
      <c r="C5868" s="38">
        <v>10315332</v>
      </c>
      <c r="D5868" s="40" t="s">
        <v>2748</v>
      </c>
      <c r="E5868" s="38">
        <v>1</v>
      </c>
      <c r="F5868" s="38">
        <v>120</v>
      </c>
      <c r="G5868" s="38" t="s">
        <v>21</v>
      </c>
      <c r="H5868" s="42">
        <v>3880.86</v>
      </c>
      <c r="I5868" s="2"/>
      <c r="J5868" s="44">
        <v>43311</v>
      </c>
      <c r="K5868" s="42">
        <v>0</v>
      </c>
      <c r="L5868" s="42">
        <v>1720.42</v>
      </c>
      <c r="M5868" s="44">
        <v>45016</v>
      </c>
      <c r="N5868" s="42">
        <f>H5868-K5868-L5868</f>
        <v>2160.44</v>
      </c>
      <c r="O5868" s="42">
        <v>0</v>
      </c>
      <c r="P5868" s="45">
        <v>0.13</v>
      </c>
      <c r="Q5868" s="42">
        <v>0</v>
      </c>
      <c r="R5868" s="42">
        <v>0</v>
      </c>
      <c r="S5868" s="42">
        <f>N5868-R5868</f>
        <v>2160.44</v>
      </c>
      <c r="T5868" s="38">
        <v>2505</v>
      </c>
      <c r="U5868" s="14">
        <f>S5868/H5868</f>
        <v>0.55669104270702885</v>
      </c>
      <c r="V5868" s="19"/>
      <c r="W5868" s="19"/>
      <c r="X5868" s="37" t="s">
        <v>3465</v>
      </c>
      <c r="Y5868" s="93"/>
      <c r="Z5868" s="93"/>
      <c r="AA5868" s="93"/>
      <c r="AB5868" s="93"/>
      <c r="AC5868" s="93"/>
      <c r="AD5868" s="93"/>
      <c r="AE5868" s="93"/>
      <c r="AF5868" s="93"/>
      <c r="AG5868" s="93"/>
      <c r="AH5868" s="93"/>
      <c r="AI5868" s="93"/>
      <c r="AJ5868" s="93"/>
    </row>
    <row r="5869" spans="1:37" ht="16.5" customHeight="1">
      <c r="A5869" s="38">
        <v>410</v>
      </c>
      <c r="B5869" s="39">
        <v>10800</v>
      </c>
      <c r="C5869" s="38">
        <v>10315374</v>
      </c>
      <c r="D5869" s="40" t="s">
        <v>2752</v>
      </c>
      <c r="E5869" s="38">
        <v>1</v>
      </c>
      <c r="F5869" s="38">
        <v>120</v>
      </c>
      <c r="G5869" s="38" t="s">
        <v>21</v>
      </c>
      <c r="H5869" s="42">
        <v>3880.86</v>
      </c>
      <c r="I5869" s="2"/>
      <c r="J5869" s="44">
        <v>43311</v>
      </c>
      <c r="K5869" s="42">
        <v>0</v>
      </c>
      <c r="L5869" s="42">
        <v>1720.42</v>
      </c>
      <c r="M5869" s="44">
        <v>45016</v>
      </c>
      <c r="N5869" s="42">
        <f>H5869-K5869-L5869</f>
        <v>2160.44</v>
      </c>
      <c r="O5869" s="42">
        <v>0</v>
      </c>
      <c r="P5869" s="45">
        <v>0.13</v>
      </c>
      <c r="Q5869" s="42">
        <v>0</v>
      </c>
      <c r="R5869" s="42">
        <v>0</v>
      </c>
      <c r="S5869" s="42">
        <f>N5869-R5869</f>
        <v>2160.44</v>
      </c>
      <c r="T5869" s="38">
        <v>2505</v>
      </c>
      <c r="U5869" s="14">
        <f>S5869/H5869</f>
        <v>0.55669104270702885</v>
      </c>
      <c r="V5869" s="19"/>
      <c r="W5869" s="19"/>
      <c r="X5869" s="37" t="s">
        <v>3465</v>
      </c>
      <c r="Y5869" s="93"/>
      <c r="Z5869" s="93"/>
      <c r="AA5869" s="93"/>
      <c r="AB5869" s="93"/>
      <c r="AC5869" s="93"/>
      <c r="AD5869" s="93"/>
      <c r="AE5869" s="93"/>
      <c r="AF5869" s="93"/>
      <c r="AG5869" s="93"/>
      <c r="AH5869" s="93"/>
      <c r="AI5869" s="93"/>
      <c r="AJ5869" s="93"/>
    </row>
    <row r="5870" spans="1:37" ht="16.5" customHeight="1">
      <c r="A5870" s="38">
        <v>415</v>
      </c>
      <c r="B5870" s="39">
        <v>10800</v>
      </c>
      <c r="C5870" s="38">
        <v>10315279</v>
      </c>
      <c r="D5870" s="40" t="s">
        <v>2753</v>
      </c>
      <c r="E5870" s="38">
        <v>1</v>
      </c>
      <c r="F5870" s="38">
        <v>120</v>
      </c>
      <c r="G5870" s="38" t="s">
        <v>21</v>
      </c>
      <c r="H5870" s="42">
        <v>3880.86</v>
      </c>
      <c r="I5870" s="2"/>
      <c r="J5870" s="44">
        <v>43311</v>
      </c>
      <c r="K5870" s="42">
        <v>0</v>
      </c>
      <c r="L5870" s="42">
        <v>1720.42</v>
      </c>
      <c r="M5870" s="44">
        <v>45016</v>
      </c>
      <c r="N5870" s="42">
        <f>H5870-K5870-L5870</f>
        <v>2160.44</v>
      </c>
      <c r="O5870" s="42">
        <v>0</v>
      </c>
      <c r="P5870" s="45">
        <v>0.13</v>
      </c>
      <c r="Q5870" s="42">
        <v>0</v>
      </c>
      <c r="R5870" s="42">
        <v>0</v>
      </c>
      <c r="S5870" s="42">
        <f>N5870-R5870</f>
        <v>2160.44</v>
      </c>
      <c r="T5870" s="38">
        <v>2505</v>
      </c>
      <c r="U5870" s="14">
        <f>S5870/H5870</f>
        <v>0.55669104270702885</v>
      </c>
      <c r="V5870" s="19"/>
      <c r="W5870" s="19"/>
      <c r="X5870" s="37" t="s">
        <v>3465</v>
      </c>
    </row>
    <row r="5871" spans="1:37" ht="16.5" customHeight="1">
      <c r="A5871" s="38">
        <v>416</v>
      </c>
      <c r="B5871" s="39">
        <v>10800</v>
      </c>
      <c r="C5871" s="38">
        <v>10315280</v>
      </c>
      <c r="D5871" s="40" t="s">
        <v>2754</v>
      </c>
      <c r="E5871" s="38">
        <v>1</v>
      </c>
      <c r="F5871" s="38">
        <v>120</v>
      </c>
      <c r="G5871" s="38" t="s">
        <v>21</v>
      </c>
      <c r="H5871" s="42">
        <v>3880.86</v>
      </c>
      <c r="I5871" s="2"/>
      <c r="J5871" s="44">
        <v>43311</v>
      </c>
      <c r="K5871" s="42">
        <v>0</v>
      </c>
      <c r="L5871" s="42">
        <v>1720.42</v>
      </c>
      <c r="M5871" s="44">
        <v>45016</v>
      </c>
      <c r="N5871" s="42">
        <f>H5871-K5871-L5871</f>
        <v>2160.44</v>
      </c>
      <c r="O5871" s="42">
        <v>0</v>
      </c>
      <c r="P5871" s="45">
        <v>0.13</v>
      </c>
      <c r="Q5871" s="42">
        <v>0</v>
      </c>
      <c r="R5871" s="42">
        <v>0</v>
      </c>
      <c r="S5871" s="42">
        <f>N5871-R5871</f>
        <v>2160.44</v>
      </c>
      <c r="T5871" s="38">
        <v>2505</v>
      </c>
      <c r="U5871" s="14">
        <f>S5871/H5871</f>
        <v>0.55669104270702885</v>
      </c>
      <c r="V5871" s="19"/>
      <c r="W5871" s="19"/>
      <c r="X5871" s="37" t="s">
        <v>3465</v>
      </c>
    </row>
    <row r="5872" spans="1:37" ht="16.5" customHeight="1">
      <c r="A5872" s="38">
        <v>422</v>
      </c>
      <c r="B5872" s="39">
        <v>10800</v>
      </c>
      <c r="C5872" s="38">
        <v>10315292</v>
      </c>
      <c r="D5872" s="40" t="s">
        <v>2758</v>
      </c>
      <c r="E5872" s="38">
        <v>1</v>
      </c>
      <c r="F5872" s="38">
        <v>120</v>
      </c>
      <c r="G5872" s="38" t="s">
        <v>21</v>
      </c>
      <c r="H5872" s="42">
        <v>3880.86</v>
      </c>
      <c r="I5872" s="2"/>
      <c r="J5872" s="44">
        <v>43311</v>
      </c>
      <c r="K5872" s="42">
        <v>0</v>
      </c>
      <c r="L5872" s="42">
        <v>1720.42</v>
      </c>
      <c r="M5872" s="44">
        <v>45016</v>
      </c>
      <c r="N5872" s="42">
        <f>H5872-K5872-L5872</f>
        <v>2160.44</v>
      </c>
      <c r="O5872" s="42">
        <v>0</v>
      </c>
      <c r="P5872" s="45">
        <v>0.13</v>
      </c>
      <c r="Q5872" s="42">
        <v>0</v>
      </c>
      <c r="R5872" s="42">
        <v>0</v>
      </c>
      <c r="S5872" s="42">
        <f>N5872-R5872</f>
        <v>2160.44</v>
      </c>
      <c r="T5872" s="38">
        <v>2505</v>
      </c>
      <c r="U5872" s="14">
        <f>S5872/H5872</f>
        <v>0.55669104270702885</v>
      </c>
      <c r="V5872" s="19"/>
      <c r="W5872" s="19"/>
      <c r="X5872" s="37" t="s">
        <v>3465</v>
      </c>
    </row>
    <row r="5873" spans="1:24" ht="16.5" customHeight="1">
      <c r="A5873" s="38">
        <v>426</v>
      </c>
      <c r="B5873" s="39">
        <v>10800</v>
      </c>
      <c r="C5873" s="38">
        <v>10315299</v>
      </c>
      <c r="D5873" s="40" t="s">
        <v>2762</v>
      </c>
      <c r="E5873" s="38">
        <v>1</v>
      </c>
      <c r="F5873" s="38">
        <v>120</v>
      </c>
      <c r="G5873" s="38" t="s">
        <v>21</v>
      </c>
      <c r="H5873" s="42">
        <v>3880.86</v>
      </c>
      <c r="I5873" s="2"/>
      <c r="J5873" s="44">
        <v>43311</v>
      </c>
      <c r="K5873" s="42">
        <v>0</v>
      </c>
      <c r="L5873" s="42">
        <v>1720.42</v>
      </c>
      <c r="M5873" s="44">
        <v>45016</v>
      </c>
      <c r="N5873" s="42">
        <f>H5873-K5873-L5873</f>
        <v>2160.44</v>
      </c>
      <c r="O5873" s="42">
        <v>0</v>
      </c>
      <c r="P5873" s="45">
        <v>0.13</v>
      </c>
      <c r="Q5873" s="42">
        <v>0</v>
      </c>
      <c r="R5873" s="42">
        <v>0</v>
      </c>
      <c r="S5873" s="42">
        <f>N5873-R5873</f>
        <v>2160.44</v>
      </c>
      <c r="T5873" s="38">
        <v>2505</v>
      </c>
      <c r="U5873" s="14">
        <f>S5873/H5873</f>
        <v>0.55669104270702885</v>
      </c>
      <c r="V5873" s="19"/>
      <c r="W5873" s="19"/>
      <c r="X5873" s="37" t="s">
        <v>3465</v>
      </c>
    </row>
    <row r="5874" spans="1:24" ht="16.5" customHeight="1">
      <c r="A5874" s="38">
        <v>435</v>
      </c>
      <c r="B5874" s="39">
        <v>10800</v>
      </c>
      <c r="C5874" s="38">
        <v>10315311</v>
      </c>
      <c r="D5874" s="40" t="s">
        <v>2766</v>
      </c>
      <c r="E5874" s="38">
        <v>1</v>
      </c>
      <c r="F5874" s="38">
        <v>120</v>
      </c>
      <c r="G5874" s="38" t="s">
        <v>21</v>
      </c>
      <c r="H5874" s="42">
        <v>3880.86</v>
      </c>
      <c r="I5874" s="2"/>
      <c r="J5874" s="44">
        <v>43311</v>
      </c>
      <c r="K5874" s="42">
        <v>0</v>
      </c>
      <c r="L5874" s="42">
        <v>1720.42</v>
      </c>
      <c r="M5874" s="44">
        <v>45016</v>
      </c>
      <c r="N5874" s="42">
        <f>H5874-K5874-L5874</f>
        <v>2160.44</v>
      </c>
      <c r="O5874" s="42">
        <v>0</v>
      </c>
      <c r="P5874" s="45">
        <v>0.13</v>
      </c>
      <c r="Q5874" s="42">
        <v>0</v>
      </c>
      <c r="R5874" s="42">
        <v>0</v>
      </c>
      <c r="S5874" s="42">
        <f>N5874-R5874</f>
        <v>2160.44</v>
      </c>
      <c r="T5874" s="38">
        <v>2505</v>
      </c>
      <c r="U5874" s="14">
        <f>S5874/H5874</f>
        <v>0.55669104270702885</v>
      </c>
      <c r="V5874" s="19"/>
      <c r="W5874" s="19"/>
      <c r="X5874" s="37" t="s">
        <v>3465</v>
      </c>
    </row>
    <row r="5875" spans="1:24" ht="16.5" customHeight="1">
      <c r="A5875" s="38">
        <v>441</v>
      </c>
      <c r="B5875" s="39">
        <v>10800</v>
      </c>
      <c r="C5875" s="38">
        <v>10315320</v>
      </c>
      <c r="D5875" s="40" t="s">
        <v>2770</v>
      </c>
      <c r="E5875" s="38">
        <v>1</v>
      </c>
      <c r="F5875" s="38">
        <v>120</v>
      </c>
      <c r="G5875" s="38" t="s">
        <v>21</v>
      </c>
      <c r="H5875" s="42">
        <v>3880.86</v>
      </c>
      <c r="I5875" s="2"/>
      <c r="J5875" s="44">
        <v>43311</v>
      </c>
      <c r="K5875" s="42">
        <v>0</v>
      </c>
      <c r="L5875" s="42">
        <v>1720.42</v>
      </c>
      <c r="M5875" s="44">
        <v>45016</v>
      </c>
      <c r="N5875" s="42">
        <f>H5875-K5875-L5875</f>
        <v>2160.44</v>
      </c>
      <c r="O5875" s="42">
        <v>0</v>
      </c>
      <c r="P5875" s="45">
        <v>0.13</v>
      </c>
      <c r="Q5875" s="42">
        <v>0</v>
      </c>
      <c r="R5875" s="42">
        <v>0</v>
      </c>
      <c r="S5875" s="42">
        <f>N5875-R5875</f>
        <v>2160.44</v>
      </c>
      <c r="T5875" s="38">
        <v>2505</v>
      </c>
      <c r="U5875" s="14">
        <f>S5875/H5875</f>
        <v>0.55669104270702885</v>
      </c>
      <c r="V5875" s="19"/>
      <c r="W5875" s="19"/>
      <c r="X5875" s="37" t="s">
        <v>3465</v>
      </c>
    </row>
    <row r="5876" spans="1:24" ht="16.5" customHeight="1">
      <c r="A5876" s="38">
        <v>457</v>
      </c>
      <c r="B5876" s="39">
        <v>10800</v>
      </c>
      <c r="C5876" s="38">
        <v>10315407</v>
      </c>
      <c r="D5876" s="40" t="s">
        <v>2780</v>
      </c>
      <c r="E5876" s="38">
        <v>1</v>
      </c>
      <c r="F5876" s="38">
        <v>120</v>
      </c>
      <c r="G5876" s="38" t="s">
        <v>21</v>
      </c>
      <c r="H5876" s="42">
        <v>3880.86</v>
      </c>
      <c r="I5876" s="2"/>
      <c r="J5876" s="44">
        <v>43311</v>
      </c>
      <c r="K5876" s="42">
        <v>0</v>
      </c>
      <c r="L5876" s="42">
        <v>1720.42</v>
      </c>
      <c r="M5876" s="44">
        <v>45016</v>
      </c>
      <c r="N5876" s="42">
        <f>H5876-K5876-L5876</f>
        <v>2160.44</v>
      </c>
      <c r="O5876" s="42">
        <v>0</v>
      </c>
      <c r="P5876" s="45">
        <v>0.13</v>
      </c>
      <c r="Q5876" s="42">
        <v>0</v>
      </c>
      <c r="R5876" s="42">
        <v>0</v>
      </c>
      <c r="S5876" s="42">
        <f>N5876-R5876</f>
        <v>2160.44</v>
      </c>
      <c r="T5876" s="38">
        <v>2505</v>
      </c>
      <c r="U5876" s="14">
        <f>S5876/H5876</f>
        <v>0.55669104270702885</v>
      </c>
      <c r="V5876" s="19"/>
      <c r="W5876" s="19"/>
      <c r="X5876" s="37" t="s">
        <v>3465</v>
      </c>
    </row>
    <row r="5877" spans="1:24" ht="16.5" customHeight="1">
      <c r="A5877" s="38">
        <v>469</v>
      </c>
      <c r="B5877" s="39">
        <v>10800</v>
      </c>
      <c r="C5877" s="38">
        <v>10315425</v>
      </c>
      <c r="D5877" s="40" t="s">
        <v>2787</v>
      </c>
      <c r="E5877" s="38">
        <v>1</v>
      </c>
      <c r="F5877" s="38">
        <v>120</v>
      </c>
      <c r="G5877" s="38" t="s">
        <v>21</v>
      </c>
      <c r="H5877" s="42">
        <v>3880.86</v>
      </c>
      <c r="I5877" s="2"/>
      <c r="J5877" s="44">
        <v>43311</v>
      </c>
      <c r="K5877" s="42">
        <v>0</v>
      </c>
      <c r="L5877" s="42">
        <v>1720.42</v>
      </c>
      <c r="M5877" s="44">
        <v>45016</v>
      </c>
      <c r="N5877" s="42">
        <f>H5877-K5877-L5877</f>
        <v>2160.44</v>
      </c>
      <c r="O5877" s="42">
        <v>0</v>
      </c>
      <c r="P5877" s="45">
        <v>0.13</v>
      </c>
      <c r="Q5877" s="42">
        <v>0</v>
      </c>
      <c r="R5877" s="42">
        <v>0</v>
      </c>
      <c r="S5877" s="42">
        <f>N5877-R5877</f>
        <v>2160.44</v>
      </c>
      <c r="T5877" s="38">
        <v>2505</v>
      </c>
      <c r="U5877" s="14">
        <f>S5877/H5877</f>
        <v>0.55669104270702885</v>
      </c>
      <c r="V5877" s="19"/>
      <c r="W5877" s="19"/>
      <c r="X5877" s="37" t="s">
        <v>3465</v>
      </c>
    </row>
    <row r="5878" spans="1:24" ht="16.5" customHeight="1">
      <c r="A5878" s="38">
        <v>470</v>
      </c>
      <c r="B5878" s="39">
        <v>10800</v>
      </c>
      <c r="C5878" s="38">
        <v>10315426</v>
      </c>
      <c r="D5878" s="40" t="s">
        <v>2788</v>
      </c>
      <c r="E5878" s="38">
        <v>1</v>
      </c>
      <c r="F5878" s="38">
        <v>120</v>
      </c>
      <c r="G5878" s="38" t="s">
        <v>21</v>
      </c>
      <c r="H5878" s="42">
        <v>3880.86</v>
      </c>
      <c r="I5878" s="2"/>
      <c r="J5878" s="44">
        <v>43311</v>
      </c>
      <c r="K5878" s="42">
        <v>0</v>
      </c>
      <c r="L5878" s="42">
        <v>1720.42</v>
      </c>
      <c r="M5878" s="44">
        <v>45016</v>
      </c>
      <c r="N5878" s="42">
        <f>H5878-K5878-L5878</f>
        <v>2160.44</v>
      </c>
      <c r="O5878" s="42">
        <v>0</v>
      </c>
      <c r="P5878" s="45">
        <v>0.13</v>
      </c>
      <c r="Q5878" s="42">
        <v>0</v>
      </c>
      <c r="R5878" s="42">
        <v>0</v>
      </c>
      <c r="S5878" s="42">
        <f>N5878-R5878</f>
        <v>2160.44</v>
      </c>
      <c r="T5878" s="38">
        <v>2505</v>
      </c>
      <c r="U5878" s="14">
        <f>S5878/H5878</f>
        <v>0.55669104270702885</v>
      </c>
      <c r="V5878" s="19"/>
      <c r="W5878" s="19"/>
      <c r="X5878" s="37" t="s">
        <v>3465</v>
      </c>
    </row>
    <row r="5879" spans="1:24" ht="16.5" customHeight="1">
      <c r="A5879" s="38">
        <v>549</v>
      </c>
      <c r="B5879" s="39">
        <v>10800</v>
      </c>
      <c r="C5879" s="38">
        <v>10315569</v>
      </c>
      <c r="D5879" s="40" t="s">
        <v>2793</v>
      </c>
      <c r="E5879" s="38">
        <v>1</v>
      </c>
      <c r="F5879" s="38">
        <v>120</v>
      </c>
      <c r="G5879" s="38" t="s">
        <v>21</v>
      </c>
      <c r="H5879" s="42">
        <v>3880.86</v>
      </c>
      <c r="I5879" s="2"/>
      <c r="J5879" s="44">
        <v>43311</v>
      </c>
      <c r="K5879" s="42">
        <v>0</v>
      </c>
      <c r="L5879" s="42">
        <v>1720.42</v>
      </c>
      <c r="M5879" s="44">
        <v>45016</v>
      </c>
      <c r="N5879" s="42">
        <f>H5879-K5879-L5879</f>
        <v>2160.44</v>
      </c>
      <c r="O5879" s="42">
        <v>0</v>
      </c>
      <c r="P5879" s="45">
        <v>0.13</v>
      </c>
      <c r="Q5879" s="42">
        <v>0</v>
      </c>
      <c r="R5879" s="42">
        <v>0</v>
      </c>
      <c r="S5879" s="42">
        <f>N5879-R5879</f>
        <v>2160.44</v>
      </c>
      <c r="T5879" s="38">
        <v>2505</v>
      </c>
      <c r="U5879" s="14">
        <f>S5879/H5879</f>
        <v>0.55669104270702885</v>
      </c>
      <c r="V5879" s="19"/>
      <c r="W5879" s="19"/>
      <c r="X5879" s="37" t="s">
        <v>3465</v>
      </c>
    </row>
    <row r="5880" spans="1:24" ht="16.5" customHeight="1">
      <c r="A5880" s="38">
        <v>770</v>
      </c>
      <c r="B5880" s="39">
        <v>10800</v>
      </c>
      <c r="C5880" s="38">
        <v>10316089</v>
      </c>
      <c r="D5880" s="40" t="s">
        <v>2806</v>
      </c>
      <c r="E5880" s="38">
        <v>1</v>
      </c>
      <c r="F5880" s="38">
        <v>120</v>
      </c>
      <c r="G5880" s="38" t="s">
        <v>21</v>
      </c>
      <c r="H5880" s="42">
        <v>3880.86</v>
      </c>
      <c r="I5880" s="2"/>
      <c r="J5880" s="44">
        <v>43311</v>
      </c>
      <c r="K5880" s="42">
        <v>0</v>
      </c>
      <c r="L5880" s="42">
        <v>1720.42</v>
      </c>
      <c r="M5880" s="44">
        <v>45016</v>
      </c>
      <c r="N5880" s="42">
        <f>H5880-K5880-L5880</f>
        <v>2160.44</v>
      </c>
      <c r="O5880" s="42">
        <v>0</v>
      </c>
      <c r="P5880" s="45">
        <v>0.13</v>
      </c>
      <c r="Q5880" s="42">
        <v>0</v>
      </c>
      <c r="R5880" s="42">
        <v>0</v>
      </c>
      <c r="S5880" s="42">
        <f>N5880-R5880</f>
        <v>2160.44</v>
      </c>
      <c r="T5880" s="38">
        <v>2505</v>
      </c>
      <c r="U5880" s="14">
        <f>S5880/H5880</f>
        <v>0.55669104270702885</v>
      </c>
      <c r="V5880" s="19"/>
      <c r="W5880" s="19"/>
      <c r="X5880" s="37" t="s">
        <v>3465</v>
      </c>
    </row>
    <row r="5881" spans="1:24" ht="16.5" customHeight="1">
      <c r="A5881" s="38">
        <v>885</v>
      </c>
      <c r="B5881" s="39">
        <v>10800</v>
      </c>
      <c r="C5881" s="38">
        <v>10316785</v>
      </c>
      <c r="D5881" s="40" t="s">
        <v>2824</v>
      </c>
      <c r="E5881" s="38">
        <v>1</v>
      </c>
      <c r="F5881" s="38">
        <v>120</v>
      </c>
      <c r="G5881" s="38" t="s">
        <v>21</v>
      </c>
      <c r="H5881" s="42">
        <v>3880.86</v>
      </c>
      <c r="I5881" s="2"/>
      <c r="J5881" s="44">
        <v>43311</v>
      </c>
      <c r="K5881" s="42">
        <v>0</v>
      </c>
      <c r="L5881" s="42">
        <v>1720.42</v>
      </c>
      <c r="M5881" s="44">
        <v>45016</v>
      </c>
      <c r="N5881" s="42">
        <f>H5881-K5881-L5881</f>
        <v>2160.44</v>
      </c>
      <c r="O5881" s="42">
        <v>0</v>
      </c>
      <c r="P5881" s="45">
        <v>0.13</v>
      </c>
      <c r="Q5881" s="42">
        <v>0</v>
      </c>
      <c r="R5881" s="42">
        <v>0</v>
      </c>
      <c r="S5881" s="42">
        <f>N5881-R5881</f>
        <v>2160.44</v>
      </c>
      <c r="T5881" s="38">
        <v>2505</v>
      </c>
      <c r="U5881" s="14">
        <f>S5881/H5881</f>
        <v>0.55669104270702885</v>
      </c>
      <c r="V5881" s="19"/>
      <c r="W5881" s="19"/>
      <c r="X5881" s="37" t="s">
        <v>3465</v>
      </c>
    </row>
    <row r="5882" spans="1:24" ht="16.5" customHeight="1">
      <c r="A5882" s="38">
        <v>886</v>
      </c>
      <c r="B5882" s="39">
        <v>10800</v>
      </c>
      <c r="C5882" s="38">
        <v>10316786</v>
      </c>
      <c r="D5882" s="40" t="s">
        <v>2825</v>
      </c>
      <c r="E5882" s="38">
        <v>1</v>
      </c>
      <c r="F5882" s="38">
        <v>120</v>
      </c>
      <c r="G5882" s="38" t="s">
        <v>21</v>
      </c>
      <c r="H5882" s="42">
        <v>3880.86</v>
      </c>
      <c r="I5882" s="2"/>
      <c r="J5882" s="44">
        <v>43311</v>
      </c>
      <c r="K5882" s="42">
        <v>0</v>
      </c>
      <c r="L5882" s="42">
        <v>1720.42</v>
      </c>
      <c r="M5882" s="44">
        <v>45016</v>
      </c>
      <c r="N5882" s="42">
        <f>H5882-K5882-L5882</f>
        <v>2160.44</v>
      </c>
      <c r="O5882" s="42">
        <v>0</v>
      </c>
      <c r="P5882" s="45">
        <v>0.13</v>
      </c>
      <c r="Q5882" s="42">
        <v>0</v>
      </c>
      <c r="R5882" s="42">
        <v>0</v>
      </c>
      <c r="S5882" s="42">
        <f>N5882-R5882</f>
        <v>2160.44</v>
      </c>
      <c r="T5882" s="38">
        <v>2505</v>
      </c>
      <c r="U5882" s="14">
        <f>S5882/H5882</f>
        <v>0.55669104270702885</v>
      </c>
      <c r="V5882" s="19"/>
      <c r="W5882" s="19"/>
      <c r="X5882" s="37" t="s">
        <v>3465</v>
      </c>
    </row>
    <row r="5883" spans="1:24" ht="16.5" customHeight="1">
      <c r="A5883" s="38">
        <v>887</v>
      </c>
      <c r="B5883" s="39">
        <v>10800</v>
      </c>
      <c r="C5883" s="38">
        <v>10316787</v>
      </c>
      <c r="D5883" s="40" t="s">
        <v>2826</v>
      </c>
      <c r="E5883" s="38">
        <v>1</v>
      </c>
      <c r="F5883" s="38">
        <v>120</v>
      </c>
      <c r="G5883" s="38" t="s">
        <v>21</v>
      </c>
      <c r="H5883" s="42">
        <v>3880.86</v>
      </c>
      <c r="I5883" s="2"/>
      <c r="J5883" s="44">
        <v>43311</v>
      </c>
      <c r="K5883" s="42">
        <v>0</v>
      </c>
      <c r="L5883" s="42">
        <v>1720.42</v>
      </c>
      <c r="M5883" s="44">
        <v>45016</v>
      </c>
      <c r="N5883" s="42">
        <f>H5883-K5883-L5883</f>
        <v>2160.44</v>
      </c>
      <c r="O5883" s="42">
        <v>0</v>
      </c>
      <c r="P5883" s="45">
        <v>0.13</v>
      </c>
      <c r="Q5883" s="42">
        <v>0</v>
      </c>
      <c r="R5883" s="42">
        <v>0</v>
      </c>
      <c r="S5883" s="42">
        <f>N5883-R5883</f>
        <v>2160.44</v>
      </c>
      <c r="T5883" s="38">
        <v>2505</v>
      </c>
      <c r="U5883" s="14">
        <f>S5883/H5883</f>
        <v>0.55669104270702885</v>
      </c>
      <c r="V5883" s="19"/>
      <c r="W5883" s="19"/>
      <c r="X5883" s="37" t="s">
        <v>3465</v>
      </c>
    </row>
    <row r="5884" spans="1:24" ht="16.5" customHeight="1">
      <c r="A5884" s="38">
        <v>895</v>
      </c>
      <c r="B5884" s="39">
        <v>10800</v>
      </c>
      <c r="C5884" s="38">
        <v>10316807</v>
      </c>
      <c r="D5884" s="40" t="s">
        <v>2833</v>
      </c>
      <c r="E5884" s="38">
        <v>1</v>
      </c>
      <c r="F5884" s="38">
        <v>120</v>
      </c>
      <c r="G5884" s="38" t="s">
        <v>21</v>
      </c>
      <c r="H5884" s="42">
        <v>3880.86</v>
      </c>
      <c r="I5884" s="2"/>
      <c r="J5884" s="44">
        <v>43311</v>
      </c>
      <c r="K5884" s="42">
        <v>0</v>
      </c>
      <c r="L5884" s="42">
        <v>1720.42</v>
      </c>
      <c r="M5884" s="44">
        <v>45016</v>
      </c>
      <c r="N5884" s="42">
        <f>H5884-K5884-L5884</f>
        <v>2160.44</v>
      </c>
      <c r="O5884" s="42">
        <v>0</v>
      </c>
      <c r="P5884" s="45">
        <v>0.13</v>
      </c>
      <c r="Q5884" s="42">
        <v>0</v>
      </c>
      <c r="R5884" s="42">
        <v>0</v>
      </c>
      <c r="S5884" s="42">
        <f>N5884-R5884</f>
        <v>2160.44</v>
      </c>
      <c r="T5884" s="38">
        <v>2505</v>
      </c>
      <c r="U5884" s="14">
        <f>S5884/H5884</f>
        <v>0.55669104270702885</v>
      </c>
      <c r="V5884" s="19"/>
      <c r="W5884" s="19"/>
      <c r="X5884" s="37" t="s">
        <v>3465</v>
      </c>
    </row>
    <row r="5885" spans="1:24" ht="16.5" customHeight="1">
      <c r="A5885" s="38">
        <v>896</v>
      </c>
      <c r="B5885" s="39">
        <v>10800</v>
      </c>
      <c r="C5885" s="38">
        <v>10316808</v>
      </c>
      <c r="D5885" s="40" t="s">
        <v>2834</v>
      </c>
      <c r="E5885" s="38">
        <v>1</v>
      </c>
      <c r="F5885" s="38">
        <v>120</v>
      </c>
      <c r="G5885" s="38" t="s">
        <v>21</v>
      </c>
      <c r="H5885" s="42">
        <v>3880.86</v>
      </c>
      <c r="I5885" s="2"/>
      <c r="J5885" s="44">
        <v>43311</v>
      </c>
      <c r="K5885" s="42">
        <v>0</v>
      </c>
      <c r="L5885" s="42">
        <v>1720.42</v>
      </c>
      <c r="M5885" s="44">
        <v>45016</v>
      </c>
      <c r="N5885" s="42">
        <f>H5885-K5885-L5885</f>
        <v>2160.44</v>
      </c>
      <c r="O5885" s="42">
        <v>0</v>
      </c>
      <c r="P5885" s="45">
        <v>0.13</v>
      </c>
      <c r="Q5885" s="42">
        <v>0</v>
      </c>
      <c r="R5885" s="42">
        <v>0</v>
      </c>
      <c r="S5885" s="42">
        <f>N5885-R5885</f>
        <v>2160.44</v>
      </c>
      <c r="T5885" s="38">
        <v>2505</v>
      </c>
      <c r="U5885" s="14">
        <f>S5885/H5885</f>
        <v>0.55669104270702885</v>
      </c>
      <c r="V5885" s="19"/>
      <c r="W5885" s="19"/>
      <c r="X5885" s="37" t="s">
        <v>3465</v>
      </c>
    </row>
    <row r="5886" spans="1:24" ht="16.5" customHeight="1">
      <c r="A5886" s="38">
        <v>20</v>
      </c>
      <c r="B5886" s="39">
        <v>10753</v>
      </c>
      <c r="C5886" s="38">
        <v>10324526</v>
      </c>
      <c r="D5886" s="40" t="s">
        <v>2080</v>
      </c>
      <c r="E5886" s="38">
        <v>7</v>
      </c>
      <c r="F5886" s="38">
        <v>60</v>
      </c>
      <c r="G5886" s="38" t="s">
        <v>266</v>
      </c>
      <c r="H5886" s="42">
        <v>9570.7999999999993</v>
      </c>
      <c r="I5886" s="2"/>
      <c r="J5886" s="44">
        <v>44227</v>
      </c>
      <c r="K5886" s="42">
        <v>159.51</v>
      </c>
      <c r="L5886" s="42">
        <v>3987.83</v>
      </c>
      <c r="M5886" s="44">
        <v>45016</v>
      </c>
      <c r="N5886" s="42">
        <f>H5886-K5886-L5886</f>
        <v>5423.4599999999991</v>
      </c>
      <c r="O5886" s="42">
        <v>100</v>
      </c>
      <c r="P5886" s="45">
        <v>0.13</v>
      </c>
      <c r="Q5886" s="42">
        <v>11.5</v>
      </c>
      <c r="R5886" s="42">
        <v>88.5</v>
      </c>
      <c r="S5886" s="42">
        <v>5334.96</v>
      </c>
      <c r="T5886" s="38">
        <v>5000</v>
      </c>
      <c r="U5886" s="14">
        <f>S5886/H5886</f>
        <v>0.55742048731558491</v>
      </c>
      <c r="V5886" s="19"/>
      <c r="W5886" s="19"/>
      <c r="X5886" s="37" t="s">
        <v>3479</v>
      </c>
    </row>
    <row r="5887" spans="1:24" ht="16.5" customHeight="1">
      <c r="A5887" s="38">
        <v>270</v>
      </c>
      <c r="B5887" s="39">
        <v>10736</v>
      </c>
      <c r="C5887" s="38">
        <v>10319089</v>
      </c>
      <c r="D5887" s="40" t="s">
        <v>1241</v>
      </c>
      <c r="E5887" s="38">
        <v>1</v>
      </c>
      <c r="F5887" s="38">
        <v>360</v>
      </c>
      <c r="G5887" s="38" t="s">
        <v>279</v>
      </c>
      <c r="H5887" s="42">
        <v>40428.120000000003</v>
      </c>
      <c r="I5887" s="55"/>
      <c r="J5887" s="44">
        <v>40206</v>
      </c>
      <c r="K5887" s="42">
        <v>0</v>
      </c>
      <c r="L5887" s="42">
        <v>17283.169999999998</v>
      </c>
      <c r="M5887" s="44">
        <v>45138</v>
      </c>
      <c r="N5887" s="42">
        <f>H5887-K5887-L5887</f>
        <v>23144.950000000004</v>
      </c>
      <c r="O5887" s="42">
        <v>600</v>
      </c>
      <c r="P5887" s="45">
        <v>0.13</v>
      </c>
      <c r="Q5887" s="42">
        <v>69.03</v>
      </c>
      <c r="R5887" s="42">
        <v>530.97</v>
      </c>
      <c r="S5887" s="42">
        <v>22613.98</v>
      </c>
      <c r="T5887" s="38">
        <v>1802</v>
      </c>
      <c r="U5887" s="14">
        <f>S5887/H5887</f>
        <v>0.55936264164645788</v>
      </c>
      <c r="V5887" s="19"/>
      <c r="W5887" s="19"/>
      <c r="X5887" s="37" t="s">
        <v>3461</v>
      </c>
    </row>
    <row r="5888" spans="1:24" ht="16.5" customHeight="1">
      <c r="A5888" s="38">
        <v>294</v>
      </c>
      <c r="B5888" s="39">
        <v>10736</v>
      </c>
      <c r="C5888" s="38">
        <v>10319126</v>
      </c>
      <c r="D5888" s="40" t="s">
        <v>1262</v>
      </c>
      <c r="E5888" s="38">
        <v>1</v>
      </c>
      <c r="F5888" s="38">
        <v>120</v>
      </c>
      <c r="G5888" s="38" t="s">
        <v>279</v>
      </c>
      <c r="H5888" s="42">
        <v>22641.64</v>
      </c>
      <c r="I5888" s="55"/>
      <c r="J5888" s="44">
        <v>43462</v>
      </c>
      <c r="K5888" s="42">
        <v>0</v>
      </c>
      <c r="L5888" s="42">
        <v>9858.64</v>
      </c>
      <c r="M5888" s="44">
        <v>45138</v>
      </c>
      <c r="N5888" s="42">
        <f>H5888-K5888-L5888</f>
        <v>12783</v>
      </c>
      <c r="O5888" s="42">
        <v>100</v>
      </c>
      <c r="P5888" s="45">
        <v>0.13</v>
      </c>
      <c r="Q5888" s="42">
        <v>11.5</v>
      </c>
      <c r="R5888" s="42">
        <v>88.5</v>
      </c>
      <c r="S5888" s="42">
        <v>12694.5</v>
      </c>
      <c r="T5888" s="38">
        <v>1802</v>
      </c>
      <c r="U5888" s="14">
        <f>S5888/H5888</f>
        <v>0.56067051680001978</v>
      </c>
      <c r="V5888" s="19"/>
      <c r="W5888" s="19"/>
      <c r="X5888" s="37" t="s">
        <v>3461</v>
      </c>
    </row>
    <row r="5889" spans="1:37" ht="16.5" customHeight="1">
      <c r="A5889" s="38">
        <v>611</v>
      </c>
      <c r="B5889" s="39">
        <v>10736</v>
      </c>
      <c r="C5889" s="38">
        <v>10284601</v>
      </c>
      <c r="D5889" s="40" t="s">
        <v>1262</v>
      </c>
      <c r="E5889" s="38">
        <v>1</v>
      </c>
      <c r="F5889" s="38">
        <v>120</v>
      </c>
      <c r="G5889" s="38" t="s">
        <v>262</v>
      </c>
      <c r="H5889" s="42">
        <v>27942.91</v>
      </c>
      <c r="I5889" s="55"/>
      <c r="J5889" s="44">
        <v>43462</v>
      </c>
      <c r="K5889" s="42">
        <v>0</v>
      </c>
      <c r="L5889" s="42">
        <v>12166.65</v>
      </c>
      <c r="M5889" s="44">
        <v>45138</v>
      </c>
      <c r="N5889" s="42">
        <f>H5889-K5889-L5889</f>
        <v>15776.26</v>
      </c>
      <c r="O5889" s="42">
        <v>100</v>
      </c>
      <c r="P5889" s="45">
        <v>0.13</v>
      </c>
      <c r="Q5889" s="42">
        <v>11.5</v>
      </c>
      <c r="R5889" s="42">
        <v>88.5</v>
      </c>
      <c r="S5889" s="42">
        <v>15687.76</v>
      </c>
      <c r="T5889" s="38">
        <v>5000</v>
      </c>
      <c r="U5889" s="14">
        <f>S5889/H5889</f>
        <v>0.56142184189119893</v>
      </c>
      <c r="V5889" s="19"/>
      <c r="W5889" s="19"/>
      <c r="X5889" s="37" t="s">
        <v>3461</v>
      </c>
    </row>
    <row r="5890" spans="1:37" ht="16.5" customHeight="1">
      <c r="A5890" s="38">
        <v>13</v>
      </c>
      <c r="B5890" s="39">
        <v>50098</v>
      </c>
      <c r="C5890" s="38">
        <v>10308477</v>
      </c>
      <c r="D5890" s="40" t="s">
        <v>1207</v>
      </c>
      <c r="E5890" s="38">
        <v>4</v>
      </c>
      <c r="F5890" s="38">
        <v>120</v>
      </c>
      <c r="G5890" s="38" t="s">
        <v>21</v>
      </c>
      <c r="H5890" s="42">
        <v>26217.49</v>
      </c>
      <c r="I5890" s="2"/>
      <c r="J5890" s="44">
        <v>43434</v>
      </c>
      <c r="K5890" s="42">
        <v>0</v>
      </c>
      <c r="L5890" s="42">
        <v>10792.87</v>
      </c>
      <c r="M5890" s="44">
        <v>45016</v>
      </c>
      <c r="N5890" s="42">
        <f>H5890-K5890-L5890</f>
        <v>15424.62</v>
      </c>
      <c r="O5890" s="42">
        <v>790</v>
      </c>
      <c r="P5890" s="45">
        <v>0.13</v>
      </c>
      <c r="Q5890" s="42">
        <v>90.89</v>
      </c>
      <c r="R5890" s="42">
        <v>699.11</v>
      </c>
      <c r="S5890" s="42">
        <f>N5890-R5890</f>
        <v>14725.51</v>
      </c>
      <c r="T5890" s="38">
        <v>2506</v>
      </c>
      <c r="U5890" s="14">
        <f>S5890/H5890</f>
        <v>0.5616674212519962</v>
      </c>
      <c r="V5890" s="19"/>
      <c r="W5890" s="19"/>
      <c r="X5890" s="37" t="s">
        <v>3456</v>
      </c>
    </row>
    <row r="5891" spans="1:37" ht="16.5" customHeight="1">
      <c r="A5891" s="38">
        <v>612</v>
      </c>
      <c r="B5891" s="39">
        <v>10736</v>
      </c>
      <c r="C5891" s="38">
        <v>10284620</v>
      </c>
      <c r="D5891" s="40" t="s">
        <v>1500</v>
      </c>
      <c r="E5891" s="38">
        <v>1</v>
      </c>
      <c r="F5891" s="38">
        <v>120</v>
      </c>
      <c r="G5891" s="38" t="s">
        <v>262</v>
      </c>
      <c r="H5891" s="42">
        <v>273284.12</v>
      </c>
      <c r="I5891" s="55"/>
      <c r="J5891" s="44">
        <v>43495</v>
      </c>
      <c r="K5891" s="42">
        <v>0</v>
      </c>
      <c r="L5891" s="42">
        <v>116828.98</v>
      </c>
      <c r="M5891" s="44">
        <v>45138</v>
      </c>
      <c r="N5891" s="42">
        <f>H5891-K5891-L5891</f>
        <v>156455.14000000001</v>
      </c>
      <c r="O5891" s="42">
        <v>2500</v>
      </c>
      <c r="P5891" s="45">
        <v>0.13</v>
      </c>
      <c r="Q5891" s="42">
        <v>287.61</v>
      </c>
      <c r="R5891" s="42">
        <v>2212.39</v>
      </c>
      <c r="S5891" s="42">
        <v>154242.75</v>
      </c>
      <c r="T5891" s="38">
        <v>5000</v>
      </c>
      <c r="U5891" s="14">
        <f>S5891/H5891</f>
        <v>0.5644043642199188</v>
      </c>
      <c r="V5891" s="19"/>
      <c r="W5891" s="19"/>
      <c r="X5891" s="37" t="s">
        <v>3461</v>
      </c>
    </row>
    <row r="5892" spans="1:37" ht="16.5" customHeight="1">
      <c r="A5892" s="38">
        <v>242</v>
      </c>
      <c r="B5892" s="39">
        <v>10736</v>
      </c>
      <c r="C5892" s="38">
        <v>10284594</v>
      </c>
      <c r="D5892" s="40" t="s">
        <v>399</v>
      </c>
      <c r="E5892" s="31">
        <v>3</v>
      </c>
      <c r="F5892" s="38">
        <v>120</v>
      </c>
      <c r="G5892" s="38" t="s">
        <v>21</v>
      </c>
      <c r="H5892" s="42">
        <v>4164</v>
      </c>
      <c r="I5892" s="49"/>
      <c r="J5892" s="44">
        <v>43434</v>
      </c>
      <c r="K5892" s="42">
        <v>0</v>
      </c>
      <c r="L5892" s="42">
        <v>1813.22</v>
      </c>
      <c r="M5892" s="44">
        <v>45107</v>
      </c>
      <c r="N5892" s="42">
        <f>H5892-K5892-L5892</f>
        <v>2350.7799999999997</v>
      </c>
      <c r="O5892" s="42">
        <v>0</v>
      </c>
      <c r="P5892" s="45">
        <v>0.13</v>
      </c>
      <c r="Q5892" s="42">
        <v>0</v>
      </c>
      <c r="R5892" s="42">
        <v>0</v>
      </c>
      <c r="S5892" s="42">
        <f>N5892-R5892</f>
        <v>2350.7799999999997</v>
      </c>
      <c r="T5892" s="38">
        <v>2506</v>
      </c>
      <c r="U5892" s="14">
        <f>S5892/H5892</f>
        <v>0.56454851104707005</v>
      </c>
      <c r="V5892" s="19"/>
      <c r="W5892" s="19"/>
      <c r="X5892" s="37" t="s">
        <v>3461</v>
      </c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</row>
    <row r="5893" spans="1:37" ht="16.5" customHeight="1">
      <c r="A5893" s="38">
        <v>240</v>
      </c>
      <c r="B5893" s="39">
        <v>10736</v>
      </c>
      <c r="C5893" s="38">
        <v>10284589</v>
      </c>
      <c r="D5893" s="40" t="s">
        <v>399</v>
      </c>
      <c r="E5893" s="31">
        <v>1</v>
      </c>
      <c r="F5893" s="38">
        <v>120</v>
      </c>
      <c r="G5893" s="38" t="s">
        <v>21</v>
      </c>
      <c r="H5893" s="42">
        <v>1388</v>
      </c>
      <c r="I5893" s="49"/>
      <c r="J5893" s="44">
        <v>43434</v>
      </c>
      <c r="K5893" s="42">
        <v>0</v>
      </c>
      <c r="L5893" s="42">
        <v>604.4</v>
      </c>
      <c r="M5893" s="44">
        <v>45107</v>
      </c>
      <c r="N5893" s="42">
        <f>H5893-K5893-L5893</f>
        <v>783.6</v>
      </c>
      <c r="O5893" s="42">
        <v>0</v>
      </c>
      <c r="P5893" s="45">
        <v>0.13</v>
      </c>
      <c r="Q5893" s="42">
        <v>0</v>
      </c>
      <c r="R5893" s="42">
        <v>0</v>
      </c>
      <c r="S5893" s="42">
        <f>N5893-R5893</f>
        <v>783.6</v>
      </c>
      <c r="T5893" s="38">
        <v>2506</v>
      </c>
      <c r="U5893" s="14">
        <f>S5893/H5893</f>
        <v>0.56455331412103749</v>
      </c>
      <c r="V5893" s="19"/>
      <c r="W5893" s="19"/>
      <c r="X5893" s="37" t="s">
        <v>3461</v>
      </c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</row>
    <row r="5894" spans="1:37" ht="16.5" customHeight="1">
      <c r="A5894" s="38">
        <v>422</v>
      </c>
      <c r="B5894" s="39">
        <v>10729</v>
      </c>
      <c r="C5894" s="38">
        <v>10292629</v>
      </c>
      <c r="D5894" s="40" t="s">
        <v>3067</v>
      </c>
      <c r="E5894" s="58">
        <v>1</v>
      </c>
      <c r="F5894" s="38">
        <v>120</v>
      </c>
      <c r="G5894" s="38" t="s">
        <v>21</v>
      </c>
      <c r="H5894" s="42">
        <v>17884.62</v>
      </c>
      <c r="I5894" s="37"/>
      <c r="J5894" s="44">
        <v>43584</v>
      </c>
      <c r="K5894" s="42">
        <v>0</v>
      </c>
      <c r="L5894" s="42">
        <v>7787.36</v>
      </c>
      <c r="M5894" s="44">
        <v>45259</v>
      </c>
      <c r="N5894" s="42">
        <v>10097.26</v>
      </c>
      <c r="O5894" s="42">
        <v>0</v>
      </c>
      <c r="P5894" s="45">
        <f>IF(J5894&lt;DATEVALUE("2009-1-1"),3%,13%)</f>
        <v>0.13</v>
      </c>
      <c r="Q5894" s="42">
        <f>IF(P5894=13%,ROUND(O5894/(1+P5894)*P5894,2),ROUND(O5894/(1+0.03)*0.02,2))</f>
        <v>0</v>
      </c>
      <c r="R5894" s="42">
        <f>O5894-Q5894</f>
        <v>0</v>
      </c>
      <c r="S5894" s="42">
        <f>N5894-R5894</f>
        <v>10097.26</v>
      </c>
      <c r="T5894" s="38">
        <v>5000</v>
      </c>
      <c r="U5894" s="14">
        <f>S5894/H5894</f>
        <v>0.56457783279711848</v>
      </c>
      <c r="V5894" s="19"/>
      <c r="W5894" s="19"/>
      <c r="X5894" s="37" t="s">
        <v>3459</v>
      </c>
    </row>
    <row r="5895" spans="1:37" ht="16.5" customHeight="1">
      <c r="A5895" s="38">
        <v>316</v>
      </c>
      <c r="B5895" s="39">
        <v>10741</v>
      </c>
      <c r="C5895" s="38">
        <v>10319386</v>
      </c>
      <c r="D5895" s="40" t="s">
        <v>1087</v>
      </c>
      <c r="E5895" s="38">
        <v>1</v>
      </c>
      <c r="F5895" s="38">
        <v>120</v>
      </c>
      <c r="G5895" s="38" t="s">
        <v>279</v>
      </c>
      <c r="H5895" s="42">
        <v>35317.74</v>
      </c>
      <c r="I5895" s="56"/>
      <c r="J5895" s="44">
        <v>43495</v>
      </c>
      <c r="K5895" s="42">
        <v>0</v>
      </c>
      <c r="L5895" s="42">
        <v>15377.96</v>
      </c>
      <c r="M5895" s="44">
        <v>45169</v>
      </c>
      <c r="N5895" s="42">
        <f>H5895-K5895-L5895</f>
        <v>19939.78</v>
      </c>
      <c r="O5895" s="42">
        <v>0</v>
      </c>
      <c r="P5895" s="45">
        <v>0.13</v>
      </c>
      <c r="Q5895" s="42">
        <v>0</v>
      </c>
      <c r="R5895" s="42">
        <v>0</v>
      </c>
      <c r="S5895" s="42">
        <f>N5895-R5895</f>
        <v>19939.78</v>
      </c>
      <c r="T5895" s="38">
        <v>1802</v>
      </c>
      <c r="U5895" s="14">
        <f>S5895/H5895</f>
        <v>0.5645825582271119</v>
      </c>
      <c r="V5895" s="19"/>
      <c r="W5895" s="19"/>
      <c r="X5895" s="37" t="s">
        <v>3462</v>
      </c>
    </row>
    <row r="5896" spans="1:37" ht="16.5" customHeight="1">
      <c r="A5896" s="38">
        <v>139</v>
      </c>
      <c r="B5896" s="39">
        <v>10800</v>
      </c>
      <c r="C5896" s="38">
        <v>10316516</v>
      </c>
      <c r="D5896" s="40" t="s">
        <v>2701</v>
      </c>
      <c r="E5896" s="38">
        <v>1</v>
      </c>
      <c r="F5896" s="38">
        <v>120</v>
      </c>
      <c r="G5896" s="38" t="s">
        <v>21</v>
      </c>
      <c r="H5896" s="42">
        <v>155202.85</v>
      </c>
      <c r="I5896" s="2"/>
      <c r="J5896" s="44">
        <v>43343</v>
      </c>
      <c r="K5896" s="42">
        <v>0</v>
      </c>
      <c r="L5896" s="42">
        <v>67577.929999999993</v>
      </c>
      <c r="M5896" s="44">
        <v>45016</v>
      </c>
      <c r="N5896" s="42">
        <f>H5896-K5896-L5896</f>
        <v>87624.920000000013</v>
      </c>
      <c r="O5896" s="42">
        <v>0</v>
      </c>
      <c r="P5896" s="45">
        <v>0.13</v>
      </c>
      <c r="Q5896" s="42">
        <v>0</v>
      </c>
      <c r="R5896" s="42">
        <v>0</v>
      </c>
      <c r="S5896" s="42">
        <f>N5896-R5896</f>
        <v>87624.920000000013</v>
      </c>
      <c r="T5896" s="38">
        <v>2505</v>
      </c>
      <c r="U5896" s="14">
        <f>S5896/H5896</f>
        <v>0.56458318903293336</v>
      </c>
      <c r="V5896" s="19"/>
      <c r="W5896" s="19"/>
      <c r="X5896" s="37" t="s">
        <v>3465</v>
      </c>
    </row>
    <row r="5897" spans="1:37" ht="16.5" customHeight="1">
      <c r="A5897" s="38">
        <v>854</v>
      </c>
      <c r="B5897" s="39">
        <v>10729</v>
      </c>
      <c r="C5897" s="38">
        <v>10292631</v>
      </c>
      <c r="D5897" s="40" t="s">
        <v>3367</v>
      </c>
      <c r="E5897" s="58">
        <v>1</v>
      </c>
      <c r="F5897" s="38">
        <v>120</v>
      </c>
      <c r="G5897" s="38" t="s">
        <v>262</v>
      </c>
      <c r="H5897" s="42">
        <v>654730</v>
      </c>
      <c r="I5897" s="37"/>
      <c r="J5897" s="44">
        <v>43584</v>
      </c>
      <c r="K5897" s="42">
        <v>0</v>
      </c>
      <c r="L5897" s="42">
        <v>285080.38</v>
      </c>
      <c r="M5897" s="44">
        <v>45259</v>
      </c>
      <c r="N5897" s="42">
        <v>369649.62</v>
      </c>
      <c r="O5897" s="42">
        <v>0</v>
      </c>
      <c r="P5897" s="45">
        <f>IF(J5897&lt;DATEVALUE("2009-1-1"),3%,13%)</f>
        <v>0.13</v>
      </c>
      <c r="Q5897" s="42">
        <f>IF(P5897=13%,ROUND(O5897/(1+P5897)*P5897,2),ROUND(O5897/(1+0.03)*0.02,2))</f>
        <v>0</v>
      </c>
      <c r="R5897" s="42">
        <f>O5897-Q5897</f>
        <v>0</v>
      </c>
      <c r="S5897" s="42">
        <f>N5897-R5897</f>
        <v>369649.62</v>
      </c>
      <c r="T5897" s="38">
        <v>5000</v>
      </c>
      <c r="U5897" s="14">
        <f>S5897/H5897</f>
        <v>0.56458329387686523</v>
      </c>
      <c r="V5897" s="19"/>
      <c r="W5897" s="19"/>
      <c r="X5897" s="37" t="s">
        <v>3459</v>
      </c>
    </row>
    <row r="5898" spans="1:37" ht="16.5" customHeight="1">
      <c r="A5898" s="38">
        <v>138</v>
      </c>
      <c r="B5898" s="39">
        <v>10800</v>
      </c>
      <c r="C5898" s="38">
        <v>10316514</v>
      </c>
      <c r="D5898" s="40" t="s">
        <v>2700</v>
      </c>
      <c r="E5898" s="38">
        <v>1</v>
      </c>
      <c r="F5898" s="38">
        <v>120</v>
      </c>
      <c r="G5898" s="38" t="s">
        <v>21</v>
      </c>
      <c r="H5898" s="42">
        <v>158543.95000000001</v>
      </c>
      <c r="I5898" s="2"/>
      <c r="J5898" s="44">
        <v>43343</v>
      </c>
      <c r="K5898" s="42">
        <v>0</v>
      </c>
      <c r="L5898" s="42">
        <v>69032.679999999993</v>
      </c>
      <c r="M5898" s="44">
        <v>45016</v>
      </c>
      <c r="N5898" s="42">
        <f>H5898-K5898-L5898</f>
        <v>89511.270000000019</v>
      </c>
      <c r="O5898" s="42">
        <v>0</v>
      </c>
      <c r="P5898" s="45">
        <v>0.13</v>
      </c>
      <c r="Q5898" s="42">
        <v>0</v>
      </c>
      <c r="R5898" s="42">
        <v>0</v>
      </c>
      <c r="S5898" s="42">
        <f>N5898-R5898</f>
        <v>89511.270000000019</v>
      </c>
      <c r="T5898" s="38">
        <v>2505</v>
      </c>
      <c r="U5898" s="14">
        <f>S5898/H5898</f>
        <v>0.56458332216398044</v>
      </c>
      <c r="V5898" s="19"/>
      <c r="W5898" s="19"/>
      <c r="X5898" s="37" t="s">
        <v>3465</v>
      </c>
    </row>
    <row r="5899" spans="1:37" ht="16.5" customHeight="1">
      <c r="A5899" s="38">
        <v>141</v>
      </c>
      <c r="B5899" s="39">
        <v>10800</v>
      </c>
      <c r="C5899" s="38">
        <v>10316519</v>
      </c>
      <c r="D5899" s="40" t="s">
        <v>2703</v>
      </c>
      <c r="E5899" s="38">
        <v>1</v>
      </c>
      <c r="F5899" s="38">
        <v>120</v>
      </c>
      <c r="G5899" s="38" t="s">
        <v>21</v>
      </c>
      <c r="H5899" s="42">
        <v>155290.12</v>
      </c>
      <c r="I5899" s="2"/>
      <c r="J5899" s="44">
        <v>43343</v>
      </c>
      <c r="K5899" s="42">
        <v>0</v>
      </c>
      <c r="L5899" s="42">
        <v>67615.899999999994</v>
      </c>
      <c r="M5899" s="44">
        <v>45016</v>
      </c>
      <c r="N5899" s="42">
        <f>H5899-K5899-L5899</f>
        <v>87674.22</v>
      </c>
      <c r="O5899" s="42">
        <v>0</v>
      </c>
      <c r="P5899" s="45">
        <v>0.13</v>
      </c>
      <c r="Q5899" s="42">
        <v>0</v>
      </c>
      <c r="R5899" s="42">
        <v>0</v>
      </c>
      <c r="S5899" s="42">
        <f>N5899-R5899</f>
        <v>87674.22</v>
      </c>
      <c r="T5899" s="38">
        <v>2505</v>
      </c>
      <c r="U5899" s="14">
        <f>S5899/H5899</f>
        <v>0.56458337465384145</v>
      </c>
      <c r="V5899" s="19"/>
      <c r="W5899" s="19"/>
      <c r="X5899" s="37" t="s">
        <v>3465</v>
      </c>
    </row>
    <row r="5900" spans="1:37" ht="16.5" customHeight="1">
      <c r="A5900" s="38">
        <v>137</v>
      </c>
      <c r="B5900" s="39">
        <v>10800</v>
      </c>
      <c r="C5900" s="38">
        <v>10316513</v>
      </c>
      <c r="D5900" s="40" t="s">
        <v>2699</v>
      </c>
      <c r="E5900" s="38">
        <v>1</v>
      </c>
      <c r="F5900" s="38">
        <v>120</v>
      </c>
      <c r="G5900" s="38" t="s">
        <v>21</v>
      </c>
      <c r="H5900" s="42">
        <v>150990.69</v>
      </c>
      <c r="I5900" s="2"/>
      <c r="J5900" s="44">
        <v>43343</v>
      </c>
      <c r="K5900" s="42">
        <v>0</v>
      </c>
      <c r="L5900" s="42">
        <v>65743.73</v>
      </c>
      <c r="M5900" s="44">
        <v>45016</v>
      </c>
      <c r="N5900" s="42">
        <f>H5900-K5900-L5900</f>
        <v>85246.96</v>
      </c>
      <c r="O5900" s="42">
        <v>0</v>
      </c>
      <c r="P5900" s="45">
        <v>0.13</v>
      </c>
      <c r="Q5900" s="42">
        <v>0</v>
      </c>
      <c r="R5900" s="42">
        <v>0</v>
      </c>
      <c r="S5900" s="42">
        <f>N5900-R5900</f>
        <v>85246.96</v>
      </c>
      <c r="T5900" s="38">
        <v>2505</v>
      </c>
      <c r="U5900" s="14">
        <f>S5900/H5900</f>
        <v>0.56458421376841184</v>
      </c>
      <c r="V5900" s="19"/>
      <c r="W5900" s="19"/>
      <c r="X5900" s="37" t="s">
        <v>3465</v>
      </c>
    </row>
    <row r="5901" spans="1:37" ht="16.5" customHeight="1">
      <c r="A5901" s="38">
        <v>140</v>
      </c>
      <c r="B5901" s="39">
        <v>10800</v>
      </c>
      <c r="C5901" s="38">
        <v>10316518</v>
      </c>
      <c r="D5901" s="40" t="s">
        <v>2702</v>
      </c>
      <c r="E5901" s="38">
        <v>1</v>
      </c>
      <c r="F5901" s="38">
        <v>120</v>
      </c>
      <c r="G5901" s="38" t="s">
        <v>21</v>
      </c>
      <c r="H5901" s="42">
        <v>154383.67000000001</v>
      </c>
      <c r="I5901" s="2"/>
      <c r="J5901" s="44">
        <v>43343</v>
      </c>
      <c r="K5901" s="42">
        <v>0</v>
      </c>
      <c r="L5901" s="42">
        <v>67221.08</v>
      </c>
      <c r="M5901" s="44">
        <v>45016</v>
      </c>
      <c r="N5901" s="42">
        <f>H5901-K5901-L5901</f>
        <v>87162.590000000011</v>
      </c>
      <c r="O5901" s="42">
        <v>0</v>
      </c>
      <c r="P5901" s="45">
        <v>0.13</v>
      </c>
      <c r="Q5901" s="42">
        <v>0</v>
      </c>
      <c r="R5901" s="42">
        <v>0</v>
      </c>
      <c r="S5901" s="42">
        <f>N5901-R5901</f>
        <v>87162.590000000011</v>
      </c>
      <c r="T5901" s="38">
        <v>2505</v>
      </c>
      <c r="U5901" s="14">
        <f>S5901/H5901</f>
        <v>0.56458425946215685</v>
      </c>
      <c r="V5901" s="19"/>
      <c r="W5901" s="19"/>
      <c r="X5901" s="37" t="s">
        <v>3465</v>
      </c>
    </row>
    <row r="5902" spans="1:37" ht="16.5" customHeight="1">
      <c r="A5902" s="38">
        <v>309</v>
      </c>
      <c r="B5902" s="39">
        <v>10741</v>
      </c>
      <c r="C5902" s="38">
        <v>10282092</v>
      </c>
      <c r="D5902" s="40" t="s">
        <v>1087</v>
      </c>
      <c r="E5902" s="38">
        <v>1</v>
      </c>
      <c r="F5902" s="38">
        <v>120</v>
      </c>
      <c r="G5902" s="38" t="s">
        <v>262</v>
      </c>
      <c r="H5902" s="42">
        <v>59064.26</v>
      </c>
      <c r="I5902" s="56"/>
      <c r="J5902" s="44">
        <v>43495</v>
      </c>
      <c r="K5902" s="42">
        <v>0</v>
      </c>
      <c r="L5902" s="42">
        <v>25717.49</v>
      </c>
      <c r="M5902" s="44">
        <v>45169</v>
      </c>
      <c r="N5902" s="42">
        <f>H5902-K5902-L5902</f>
        <v>33346.770000000004</v>
      </c>
      <c r="O5902" s="42">
        <v>0</v>
      </c>
      <c r="P5902" s="45">
        <v>0.13</v>
      </c>
      <c r="Q5902" s="42">
        <v>0</v>
      </c>
      <c r="R5902" s="42">
        <v>0</v>
      </c>
      <c r="S5902" s="42">
        <f>N5902-R5902</f>
        <v>33346.770000000004</v>
      </c>
      <c r="T5902" s="38">
        <v>5000</v>
      </c>
      <c r="U5902" s="14">
        <f>S5902/H5902</f>
        <v>0.56458457280257135</v>
      </c>
      <c r="V5902" s="19"/>
      <c r="W5902" s="19"/>
      <c r="X5902" s="37" t="s">
        <v>3462</v>
      </c>
    </row>
    <row r="5903" spans="1:37" ht="16.5" customHeight="1">
      <c r="A5903" s="38">
        <v>10</v>
      </c>
      <c r="B5903" s="39">
        <v>10725</v>
      </c>
      <c r="C5903" s="38">
        <v>10302114</v>
      </c>
      <c r="D5903" s="40" t="s">
        <v>2394</v>
      </c>
      <c r="E5903" s="38">
        <v>2</v>
      </c>
      <c r="F5903" s="38">
        <v>120</v>
      </c>
      <c r="G5903" s="38" t="s">
        <v>21</v>
      </c>
      <c r="H5903" s="42">
        <v>64957.26</v>
      </c>
      <c r="I5903" s="2"/>
      <c r="J5903" s="44">
        <v>43311</v>
      </c>
      <c r="K5903" s="42">
        <v>0</v>
      </c>
      <c r="L5903" s="42">
        <v>28283.32</v>
      </c>
      <c r="M5903" s="44">
        <v>44985</v>
      </c>
      <c r="N5903" s="42">
        <f>H5903-K5903-L5903</f>
        <v>36673.94</v>
      </c>
      <c r="O5903" s="42">
        <v>0</v>
      </c>
      <c r="P5903" s="45">
        <v>0.13</v>
      </c>
      <c r="Q5903" s="42">
        <v>0</v>
      </c>
      <c r="R5903" s="42">
        <v>0</v>
      </c>
      <c r="S5903" s="42">
        <f>N5903-R5903</f>
        <v>36673.94</v>
      </c>
      <c r="T5903" s="38">
        <v>2103</v>
      </c>
      <c r="U5903" s="14">
        <f>S5903/H5903</f>
        <v>0.5645856983499612</v>
      </c>
      <c r="V5903" s="19"/>
      <c r="W5903" s="19"/>
      <c r="X5903" s="37" t="s">
        <v>3459</v>
      </c>
    </row>
    <row r="5904" spans="1:37" ht="16.5" customHeight="1">
      <c r="A5904" s="38">
        <v>40</v>
      </c>
      <c r="B5904" s="39">
        <v>50098</v>
      </c>
      <c r="C5904" s="38">
        <v>10308096</v>
      </c>
      <c r="D5904" s="40" t="s">
        <v>1206</v>
      </c>
      <c r="E5904" s="38">
        <v>1</v>
      </c>
      <c r="F5904" s="38">
        <v>120</v>
      </c>
      <c r="G5904" s="38" t="s">
        <v>21</v>
      </c>
      <c r="H5904" s="42">
        <v>11264.96</v>
      </c>
      <c r="I5904" s="53"/>
      <c r="J5904" s="44">
        <v>43462</v>
      </c>
      <c r="K5904" s="42">
        <v>0</v>
      </c>
      <c r="L5904" s="42">
        <v>4904.92</v>
      </c>
      <c r="M5904" s="44">
        <v>45138</v>
      </c>
      <c r="N5904" s="42">
        <f>H5904-K5904-L5904</f>
        <v>6360.0399999999991</v>
      </c>
      <c r="O5904" s="42">
        <v>0</v>
      </c>
      <c r="P5904" s="45">
        <v>0.13</v>
      </c>
      <c r="Q5904" s="42">
        <v>0</v>
      </c>
      <c r="R5904" s="42">
        <v>0</v>
      </c>
      <c r="S5904" s="42">
        <v>6360.04</v>
      </c>
      <c r="T5904" s="38">
        <v>2506</v>
      </c>
      <c r="U5904" s="14">
        <f>S5904/H5904</f>
        <v>0.56458611481975973</v>
      </c>
      <c r="V5904" s="19"/>
      <c r="W5904" s="19"/>
      <c r="X5904" s="37" t="s">
        <v>3456</v>
      </c>
    </row>
    <row r="5905" spans="1:37" ht="16.5" customHeight="1">
      <c r="A5905" s="38">
        <v>241</v>
      </c>
      <c r="B5905" s="39">
        <v>10736</v>
      </c>
      <c r="C5905" s="38">
        <v>10284592</v>
      </c>
      <c r="D5905" s="40" t="s">
        <v>399</v>
      </c>
      <c r="E5905" s="31">
        <v>5</v>
      </c>
      <c r="F5905" s="38">
        <v>120</v>
      </c>
      <c r="G5905" s="38" t="s">
        <v>21</v>
      </c>
      <c r="H5905" s="42">
        <v>6940</v>
      </c>
      <c r="I5905" s="49"/>
      <c r="J5905" s="44">
        <v>43434</v>
      </c>
      <c r="K5905" s="42">
        <v>0</v>
      </c>
      <c r="L5905" s="42">
        <v>3021.74</v>
      </c>
      <c r="M5905" s="44">
        <v>45107</v>
      </c>
      <c r="N5905" s="42">
        <f>H5905-K5905-L5905</f>
        <v>3918.26</v>
      </c>
      <c r="O5905" s="42">
        <v>0</v>
      </c>
      <c r="P5905" s="45">
        <v>0.13</v>
      </c>
      <c r="Q5905" s="42">
        <v>0</v>
      </c>
      <c r="R5905" s="42">
        <v>0</v>
      </c>
      <c r="S5905" s="42">
        <f>N5905-R5905</f>
        <v>3918.26</v>
      </c>
      <c r="T5905" s="38">
        <v>2506</v>
      </c>
      <c r="U5905" s="14">
        <f>S5905/H5905</f>
        <v>0.56459077809798275</v>
      </c>
      <c r="V5905" s="19"/>
      <c r="W5905" s="19"/>
      <c r="X5905" s="37" t="s">
        <v>3461</v>
      </c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</row>
    <row r="5906" spans="1:37" ht="16.5" customHeight="1">
      <c r="A5906" s="38">
        <v>76</v>
      </c>
      <c r="B5906" s="39">
        <v>10876</v>
      </c>
      <c r="C5906" s="38">
        <v>10332748</v>
      </c>
      <c r="D5906" s="40" t="s">
        <v>165</v>
      </c>
      <c r="E5906" s="38">
        <v>1</v>
      </c>
      <c r="F5906" s="38">
        <v>60</v>
      </c>
      <c r="G5906" s="38" t="s">
        <v>23</v>
      </c>
      <c r="H5906" s="42">
        <v>2448.21</v>
      </c>
      <c r="I5906" s="57"/>
      <c r="J5906" s="44">
        <v>44408</v>
      </c>
      <c r="K5906" s="42">
        <v>40.81</v>
      </c>
      <c r="L5906" s="42">
        <v>1020.1</v>
      </c>
      <c r="M5906" s="44">
        <v>45199</v>
      </c>
      <c r="N5906" s="42">
        <v>1387.3</v>
      </c>
      <c r="O5906" s="42">
        <v>0</v>
      </c>
      <c r="P5906" s="45">
        <v>0.13</v>
      </c>
      <c r="Q5906" s="42">
        <v>0</v>
      </c>
      <c r="R5906" s="42">
        <v>0</v>
      </c>
      <c r="S5906" s="42">
        <v>1387.3</v>
      </c>
      <c r="T5906" s="38">
        <v>2101</v>
      </c>
      <c r="U5906" s="14">
        <f>S5906/H5906</f>
        <v>0.56665890589451062</v>
      </c>
      <c r="V5906" s="19"/>
      <c r="W5906" s="19"/>
      <c r="X5906" s="37" t="s">
        <v>3476</v>
      </c>
    </row>
    <row r="5907" spans="1:37" ht="16.5" customHeight="1">
      <c r="A5907" s="38">
        <v>75</v>
      </c>
      <c r="B5907" s="39">
        <v>10876</v>
      </c>
      <c r="C5907" s="38">
        <v>10332746</v>
      </c>
      <c r="D5907" s="40" t="s">
        <v>781</v>
      </c>
      <c r="E5907" s="38">
        <v>1</v>
      </c>
      <c r="F5907" s="38">
        <v>60</v>
      </c>
      <c r="G5907" s="38" t="s">
        <v>266</v>
      </c>
      <c r="H5907" s="42">
        <v>4318.58</v>
      </c>
      <c r="I5907" s="57"/>
      <c r="J5907" s="44">
        <v>44408</v>
      </c>
      <c r="K5907" s="42">
        <v>71.98</v>
      </c>
      <c r="L5907" s="42">
        <v>1799.43</v>
      </c>
      <c r="M5907" s="44">
        <v>45199</v>
      </c>
      <c r="N5907" s="42">
        <v>2447.17</v>
      </c>
      <c r="O5907" s="42">
        <v>0</v>
      </c>
      <c r="P5907" s="45">
        <v>0.13</v>
      </c>
      <c r="Q5907" s="42">
        <v>0</v>
      </c>
      <c r="R5907" s="42">
        <v>0</v>
      </c>
      <c r="S5907" s="42">
        <v>2447.17</v>
      </c>
      <c r="T5907" s="38">
        <v>2403</v>
      </c>
      <c r="U5907" s="14">
        <f>S5907/H5907</f>
        <v>0.56666080054091861</v>
      </c>
      <c r="V5907" s="19"/>
      <c r="W5907" s="19"/>
      <c r="X5907" s="37" t="s">
        <v>3476</v>
      </c>
    </row>
    <row r="5908" spans="1:37" ht="16.5" customHeight="1">
      <c r="A5908" s="38">
        <v>256</v>
      </c>
      <c r="B5908" s="39">
        <v>10736</v>
      </c>
      <c r="C5908" s="38">
        <v>10326523</v>
      </c>
      <c r="D5908" s="40" t="s">
        <v>1996</v>
      </c>
      <c r="E5908" s="38">
        <v>1</v>
      </c>
      <c r="F5908" s="50">
        <v>60</v>
      </c>
      <c r="G5908" s="51" t="s">
        <v>21</v>
      </c>
      <c r="H5908" s="42">
        <v>5405.31</v>
      </c>
      <c r="I5908" s="49"/>
      <c r="J5908" s="44">
        <v>44316</v>
      </c>
      <c r="K5908" s="42">
        <v>90.09</v>
      </c>
      <c r="L5908" s="42">
        <v>2252.23</v>
      </c>
      <c r="M5908" s="44">
        <v>45107</v>
      </c>
      <c r="N5908" s="42">
        <f>H5908-K5908-L5908</f>
        <v>3062.9900000000002</v>
      </c>
      <c r="O5908" s="42">
        <v>0</v>
      </c>
      <c r="P5908" s="45">
        <v>0.13</v>
      </c>
      <c r="Q5908" s="42">
        <v>0</v>
      </c>
      <c r="R5908" s="42">
        <v>0</v>
      </c>
      <c r="S5908" s="42">
        <f>N5908-R5908</f>
        <v>3062.9900000000002</v>
      </c>
      <c r="T5908" s="38">
        <v>2506</v>
      </c>
      <c r="U5908" s="14">
        <f>S5908/H5908</f>
        <v>0.56666315160462577</v>
      </c>
      <c r="V5908" s="19"/>
      <c r="W5908" s="19"/>
      <c r="X5908" s="37" t="s">
        <v>3461</v>
      </c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</row>
    <row r="5909" spans="1:37" ht="16.5" customHeight="1">
      <c r="A5909" s="38">
        <v>331</v>
      </c>
      <c r="B5909" s="39">
        <v>10741</v>
      </c>
      <c r="C5909" s="38">
        <v>10330679</v>
      </c>
      <c r="D5909" s="40" t="s">
        <v>513</v>
      </c>
      <c r="E5909" s="38">
        <v>1</v>
      </c>
      <c r="F5909" s="38">
        <v>60</v>
      </c>
      <c r="G5909" s="38" t="s">
        <v>511</v>
      </c>
      <c r="H5909" s="42">
        <v>56603.77</v>
      </c>
      <c r="I5909" s="56"/>
      <c r="J5909" s="44">
        <v>44377</v>
      </c>
      <c r="K5909" s="42">
        <v>943.4</v>
      </c>
      <c r="L5909" s="42">
        <v>23584.92</v>
      </c>
      <c r="M5909" s="44">
        <v>45169</v>
      </c>
      <c r="N5909" s="42">
        <f>H5909-K5909-L5909</f>
        <v>32075.449999999997</v>
      </c>
      <c r="O5909" s="42">
        <v>0</v>
      </c>
      <c r="P5909" s="45">
        <v>0.13</v>
      </c>
      <c r="Q5909" s="42">
        <v>0</v>
      </c>
      <c r="R5909" s="42">
        <v>0</v>
      </c>
      <c r="S5909" s="42">
        <f>N5909-R5909</f>
        <v>32075.449999999997</v>
      </c>
      <c r="T5909" s="38">
        <v>2506</v>
      </c>
      <c r="U5909" s="14">
        <f>S5909/H5909</f>
        <v>0.56666631922220023</v>
      </c>
      <c r="V5909" s="19"/>
      <c r="W5909" s="19"/>
      <c r="X5909" s="37" t="s">
        <v>3462</v>
      </c>
    </row>
    <row r="5910" spans="1:37" ht="16.5" customHeight="1">
      <c r="A5910" s="38">
        <v>441</v>
      </c>
      <c r="B5910" s="39">
        <v>10741</v>
      </c>
      <c r="C5910" s="38">
        <v>10335521</v>
      </c>
      <c r="D5910" s="40" t="s">
        <v>2987</v>
      </c>
      <c r="E5910" s="58">
        <v>1</v>
      </c>
      <c r="F5910" s="38">
        <v>60</v>
      </c>
      <c r="G5910" s="38" t="s">
        <v>511</v>
      </c>
      <c r="H5910" s="42">
        <v>137887.16</v>
      </c>
      <c r="I5910" s="37"/>
      <c r="J5910" s="44">
        <v>44439</v>
      </c>
      <c r="K5910" s="42">
        <v>2298.12</v>
      </c>
      <c r="L5910" s="42">
        <v>57452.98</v>
      </c>
      <c r="M5910" s="44">
        <v>45225</v>
      </c>
      <c r="N5910" s="42">
        <v>78136.06</v>
      </c>
      <c r="O5910" s="42">
        <v>0</v>
      </c>
      <c r="P5910" s="45">
        <f>IF(J5910&lt;DATEVALUE("2009-1-1"),3%,13%)</f>
        <v>0.13</v>
      </c>
      <c r="Q5910" s="42">
        <f>IF(P5910=13%,ROUND(O5910/(1+P5910)*P5910,2),ROUND(O5910/(1+0.03)*0.02,2))</f>
        <v>0</v>
      </c>
      <c r="R5910" s="42">
        <f>O5910-Q5910</f>
        <v>0</v>
      </c>
      <c r="S5910" s="42">
        <f>N5910-R5910</f>
        <v>78136.06</v>
      </c>
      <c r="T5910" s="38">
        <v>5000</v>
      </c>
      <c r="U5910" s="14">
        <f>S5910/H5910</f>
        <v>0.56666668600615167</v>
      </c>
      <c r="V5910" s="19"/>
      <c r="W5910" s="19"/>
      <c r="X5910" s="37" t="s">
        <v>3462</v>
      </c>
    </row>
    <row r="5911" spans="1:37" ht="16.5" customHeight="1">
      <c r="A5911" s="38">
        <v>883</v>
      </c>
      <c r="B5911" s="39">
        <v>10729</v>
      </c>
      <c r="C5911" s="38">
        <v>10337543</v>
      </c>
      <c r="D5911" s="40" t="s">
        <v>508</v>
      </c>
      <c r="E5911" s="58">
        <v>1</v>
      </c>
      <c r="F5911" s="38">
        <v>60</v>
      </c>
      <c r="G5911" s="38" t="s">
        <v>511</v>
      </c>
      <c r="H5911" s="42">
        <v>95717.43</v>
      </c>
      <c r="I5911" s="37"/>
      <c r="J5911" s="44">
        <v>44469</v>
      </c>
      <c r="K5911" s="42">
        <v>1595.29</v>
      </c>
      <c r="L5911" s="42">
        <v>39882.25</v>
      </c>
      <c r="M5911" s="44">
        <v>45259</v>
      </c>
      <c r="N5911" s="42">
        <v>54239.89</v>
      </c>
      <c r="O5911" s="42">
        <v>0</v>
      </c>
      <c r="P5911" s="45">
        <f>IF(J5911&lt;DATEVALUE("2009-1-1"),3%,13%)</f>
        <v>0.13</v>
      </c>
      <c r="Q5911" s="42">
        <f>IF(P5911=13%,ROUND(O5911/(1+P5911)*P5911,2),ROUND(O5911/(1+0.03)*0.02,2))</f>
        <v>0</v>
      </c>
      <c r="R5911" s="42">
        <f>O5911-Q5911</f>
        <v>0</v>
      </c>
      <c r="S5911" s="42">
        <f>N5911-R5911</f>
        <v>54239.89</v>
      </c>
      <c r="T5911" s="38">
        <v>1007</v>
      </c>
      <c r="U5911" s="14">
        <f>S5911/H5911</f>
        <v>0.56666680248310053</v>
      </c>
      <c r="V5911" s="19"/>
      <c r="W5911" s="19"/>
      <c r="X5911" s="37" t="s">
        <v>3459</v>
      </c>
    </row>
    <row r="5912" spans="1:37" ht="16.5" customHeight="1">
      <c r="A5912" s="38">
        <v>142</v>
      </c>
      <c r="B5912" s="39">
        <v>50099</v>
      </c>
      <c r="C5912" s="38">
        <v>10297065</v>
      </c>
      <c r="D5912" s="40" t="s">
        <v>2577</v>
      </c>
      <c r="E5912" s="38">
        <v>1</v>
      </c>
      <c r="F5912" s="38">
        <v>1</v>
      </c>
      <c r="G5912" s="38" t="s">
        <v>21</v>
      </c>
      <c r="H5912" s="42">
        <v>7521.37</v>
      </c>
      <c r="I5912" s="2"/>
      <c r="J5912" s="44">
        <v>43402</v>
      </c>
      <c r="K5912" s="42">
        <v>0</v>
      </c>
      <c r="L5912" s="42">
        <v>3155.73</v>
      </c>
      <c r="M5912" s="44">
        <v>45016</v>
      </c>
      <c r="N5912" s="42">
        <f>H5912-K5912-L5912</f>
        <v>4365.6399999999994</v>
      </c>
      <c r="O5912" s="42">
        <v>100</v>
      </c>
      <c r="P5912" s="45">
        <v>0.13</v>
      </c>
      <c r="Q5912" s="42">
        <v>11.5</v>
      </c>
      <c r="R5912" s="42">
        <v>88.5</v>
      </c>
      <c r="S5912" s="42">
        <v>4277.1400000000003</v>
      </c>
      <c r="T5912" s="38">
        <v>5000</v>
      </c>
      <c r="U5912" s="14">
        <f>S5912/H5912</f>
        <v>0.56866501714448303</v>
      </c>
      <c r="V5912" s="19"/>
      <c r="W5912" s="19"/>
      <c r="X5912" s="37" t="s">
        <v>3468</v>
      </c>
    </row>
    <row r="5913" spans="1:37" ht="16.5" customHeight="1">
      <c r="A5913" s="38">
        <v>247</v>
      </c>
      <c r="B5913" s="39">
        <v>10736</v>
      </c>
      <c r="C5913" s="38">
        <v>10284602</v>
      </c>
      <c r="D5913" s="40" t="s">
        <v>1992</v>
      </c>
      <c r="E5913" s="31">
        <v>8</v>
      </c>
      <c r="F5913" s="38">
        <v>119</v>
      </c>
      <c r="G5913" s="38" t="s">
        <v>21</v>
      </c>
      <c r="H5913" s="42">
        <v>9093.7900000000009</v>
      </c>
      <c r="I5913" s="49"/>
      <c r="J5913" s="44">
        <v>43462</v>
      </c>
      <c r="K5913" s="42">
        <v>0</v>
      </c>
      <c r="L5913" s="42">
        <v>3920.31</v>
      </c>
      <c r="M5913" s="44">
        <v>45107</v>
      </c>
      <c r="N5913" s="42">
        <f>H5913-K5913-L5913</f>
        <v>5173.4800000000014</v>
      </c>
      <c r="O5913" s="42">
        <v>0</v>
      </c>
      <c r="P5913" s="45">
        <v>0.13</v>
      </c>
      <c r="Q5913" s="42">
        <v>0</v>
      </c>
      <c r="R5913" s="42">
        <v>0</v>
      </c>
      <c r="S5913" s="42">
        <f>N5913-R5913</f>
        <v>5173.4800000000014</v>
      </c>
      <c r="T5913" s="38">
        <v>2506</v>
      </c>
      <c r="U5913" s="14">
        <f>S5913/H5913</f>
        <v>0.5689025147930622</v>
      </c>
      <c r="V5913" s="19"/>
      <c r="W5913" s="19"/>
      <c r="X5913" s="37" t="s">
        <v>3461</v>
      </c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</row>
    <row r="5914" spans="1:37" ht="16.5" customHeight="1">
      <c r="A5914" s="38">
        <v>57</v>
      </c>
      <c r="B5914" s="39">
        <v>10876</v>
      </c>
      <c r="C5914" s="38">
        <v>10323157</v>
      </c>
      <c r="D5914" s="40" t="s">
        <v>766</v>
      </c>
      <c r="E5914" s="38">
        <v>1</v>
      </c>
      <c r="F5914" s="38">
        <v>79</v>
      </c>
      <c r="G5914" s="38" t="s">
        <v>21</v>
      </c>
      <c r="H5914" s="42">
        <v>7986.7</v>
      </c>
      <c r="I5914" s="57"/>
      <c r="J5914" s="44">
        <v>44165</v>
      </c>
      <c r="K5914" s="42">
        <v>101.1</v>
      </c>
      <c r="L5914" s="42">
        <v>3336.25</v>
      </c>
      <c r="M5914" s="44">
        <v>45199</v>
      </c>
      <c r="N5914" s="42">
        <v>4549.3500000000004</v>
      </c>
      <c r="O5914" s="42">
        <v>0</v>
      </c>
      <c r="P5914" s="45">
        <v>0.13</v>
      </c>
      <c r="Q5914" s="42">
        <v>0</v>
      </c>
      <c r="R5914" s="42">
        <v>0</v>
      </c>
      <c r="S5914" s="42">
        <v>4549.3500000000004</v>
      </c>
      <c r="T5914" s="38">
        <v>2102</v>
      </c>
      <c r="U5914" s="14">
        <f>S5914/H5914</f>
        <v>0.56961573616136829</v>
      </c>
      <c r="V5914" s="19"/>
      <c r="W5914" s="19"/>
      <c r="X5914" s="37" t="s">
        <v>3476</v>
      </c>
    </row>
    <row r="5915" spans="1:37" ht="16.5" customHeight="1">
      <c r="A5915" s="38">
        <v>471</v>
      </c>
      <c r="B5915" s="39">
        <v>10729</v>
      </c>
      <c r="C5915" s="38">
        <v>10323445</v>
      </c>
      <c r="D5915" s="40" t="s">
        <v>3185</v>
      </c>
      <c r="E5915" s="58">
        <v>40</v>
      </c>
      <c r="F5915" s="38">
        <v>84</v>
      </c>
      <c r="G5915" s="38" t="s">
        <v>302</v>
      </c>
      <c r="H5915" s="42">
        <v>663.83</v>
      </c>
      <c r="I5915" s="37"/>
      <c r="J5915" s="44">
        <v>44165</v>
      </c>
      <c r="K5915" s="42">
        <v>7.9</v>
      </c>
      <c r="L5915" s="42">
        <v>276.53000000000003</v>
      </c>
      <c r="M5915" s="44">
        <v>45259</v>
      </c>
      <c r="N5915" s="42">
        <v>379.4</v>
      </c>
      <c r="O5915" s="42">
        <v>0</v>
      </c>
      <c r="P5915" s="45">
        <f>IF(J5915&lt;DATEVALUE("2009-1-1"),3%,13%)</f>
        <v>0.13</v>
      </c>
      <c r="Q5915" s="42">
        <f>IF(P5915=13%,ROUND(O5915/(1+P5915)*P5915,2),ROUND(O5915/(1+0.03)*0.02,2))</f>
        <v>0</v>
      </c>
      <c r="R5915" s="42">
        <f>O5915-Q5915</f>
        <v>0</v>
      </c>
      <c r="S5915" s="42">
        <f>N5915-R5915</f>
        <v>379.4</v>
      </c>
      <c r="T5915" s="38">
        <v>5000</v>
      </c>
      <c r="U5915" s="14">
        <f>S5915/H5915</f>
        <v>0.57153186809876011</v>
      </c>
      <c r="V5915" s="19"/>
      <c r="W5915" s="19"/>
      <c r="X5915" s="37" t="s">
        <v>3459</v>
      </c>
    </row>
    <row r="5916" spans="1:37" ht="16.5" customHeight="1">
      <c r="A5916" s="38">
        <v>472</v>
      </c>
      <c r="B5916" s="39">
        <v>10729</v>
      </c>
      <c r="C5916" s="38">
        <v>10323456</v>
      </c>
      <c r="D5916" s="40" t="s">
        <v>3186</v>
      </c>
      <c r="E5916" s="58">
        <v>6</v>
      </c>
      <c r="F5916" s="38">
        <v>84</v>
      </c>
      <c r="G5916" s="38" t="s">
        <v>302</v>
      </c>
      <c r="H5916" s="42">
        <v>485.91</v>
      </c>
      <c r="I5916" s="37"/>
      <c r="J5916" s="44">
        <v>44165</v>
      </c>
      <c r="K5916" s="42">
        <v>5.78</v>
      </c>
      <c r="L5916" s="42">
        <v>202.35</v>
      </c>
      <c r="M5916" s="44">
        <v>45259</v>
      </c>
      <c r="N5916" s="42">
        <v>277.77999999999997</v>
      </c>
      <c r="O5916" s="42">
        <v>0</v>
      </c>
      <c r="P5916" s="45">
        <f>IF(J5916&lt;DATEVALUE("2009-1-1"),3%,13%)</f>
        <v>0.13</v>
      </c>
      <c r="Q5916" s="42">
        <f>IF(P5916=13%,ROUND(O5916/(1+P5916)*P5916,2),ROUND(O5916/(1+0.03)*0.02,2))</f>
        <v>0</v>
      </c>
      <c r="R5916" s="42">
        <f>O5916-Q5916</f>
        <v>0</v>
      </c>
      <c r="S5916" s="42">
        <f>N5916-R5916</f>
        <v>277.77999999999997</v>
      </c>
      <c r="T5916" s="38">
        <v>5000</v>
      </c>
      <c r="U5916" s="14">
        <f>S5916/H5916</f>
        <v>0.57166965075837084</v>
      </c>
      <c r="V5916" s="19"/>
      <c r="W5916" s="19"/>
      <c r="X5916" s="37" t="s">
        <v>3459</v>
      </c>
    </row>
    <row r="5917" spans="1:37" ht="16.5" customHeight="1">
      <c r="A5917" s="38">
        <v>300</v>
      </c>
      <c r="B5917" s="39">
        <v>10736</v>
      </c>
      <c r="C5917" s="38">
        <v>10283124</v>
      </c>
      <c r="D5917" s="40" t="s">
        <v>425</v>
      </c>
      <c r="E5917" s="38">
        <v>1</v>
      </c>
      <c r="F5917" s="38">
        <v>120</v>
      </c>
      <c r="G5917" s="38" t="s">
        <v>21</v>
      </c>
      <c r="H5917" s="42">
        <v>55701.2</v>
      </c>
      <c r="I5917" s="55"/>
      <c r="J5917" s="44">
        <v>43860</v>
      </c>
      <c r="K5917" s="42">
        <v>0</v>
      </c>
      <c r="L5917" s="42">
        <v>18520.71</v>
      </c>
      <c r="M5917" s="44">
        <v>45138</v>
      </c>
      <c r="N5917" s="42">
        <f>H5917-K5917-L5917</f>
        <v>37180.49</v>
      </c>
      <c r="O5917" s="42">
        <v>6000</v>
      </c>
      <c r="P5917" s="45">
        <v>0.13</v>
      </c>
      <c r="Q5917" s="42">
        <v>690.27</v>
      </c>
      <c r="R5917" s="42">
        <v>5309.73</v>
      </c>
      <c r="S5917" s="42">
        <v>31870.76</v>
      </c>
      <c r="T5917" s="38">
        <v>1601</v>
      </c>
      <c r="U5917" s="14">
        <f>S5917/H5917</f>
        <v>0.57217366950801773</v>
      </c>
      <c r="V5917" s="19"/>
      <c r="W5917" s="19"/>
      <c r="X5917" s="37" t="s">
        <v>3461</v>
      </c>
    </row>
    <row r="5918" spans="1:37" ht="16.5" customHeight="1">
      <c r="A5918" s="38">
        <v>28</v>
      </c>
      <c r="B5918" s="39">
        <v>10725</v>
      </c>
      <c r="C5918" s="38">
        <v>10325035</v>
      </c>
      <c r="D5918" s="40" t="s">
        <v>2480</v>
      </c>
      <c r="E5918" s="38">
        <v>3</v>
      </c>
      <c r="F5918" s="38">
        <v>60</v>
      </c>
      <c r="G5918" s="38" t="s">
        <v>36</v>
      </c>
      <c r="H5918" s="42">
        <v>16248.21</v>
      </c>
      <c r="I5918" s="2"/>
      <c r="J5918" s="44">
        <v>44255</v>
      </c>
      <c r="K5918" s="42">
        <v>270.8</v>
      </c>
      <c r="L5918" s="42">
        <v>6499.24</v>
      </c>
      <c r="M5918" s="44">
        <v>45016</v>
      </c>
      <c r="N5918" s="42">
        <f>H5918-K5918-L5918</f>
        <v>9478.17</v>
      </c>
      <c r="O5918" s="42">
        <v>200</v>
      </c>
      <c r="P5918" s="45">
        <v>0.13</v>
      </c>
      <c r="Q5918" s="42">
        <v>23.01</v>
      </c>
      <c r="R5918" s="42">
        <v>176.99</v>
      </c>
      <c r="S5918" s="42">
        <v>9301.18</v>
      </c>
      <c r="T5918" s="38">
        <v>5000</v>
      </c>
      <c r="U5918" s="14">
        <f>S5918/H5918</f>
        <v>0.57244336453061606</v>
      </c>
      <c r="V5918" s="19"/>
      <c r="W5918" s="19"/>
      <c r="X5918" s="37" t="s">
        <v>3459</v>
      </c>
    </row>
    <row r="5919" spans="1:37" ht="16.5" customHeight="1">
      <c r="A5919" s="38">
        <v>329</v>
      </c>
      <c r="B5919" s="39">
        <v>10729</v>
      </c>
      <c r="C5919" s="38">
        <v>10319687</v>
      </c>
      <c r="D5919" s="40" t="s">
        <v>3109</v>
      </c>
      <c r="E5919" s="58">
        <v>4</v>
      </c>
      <c r="F5919" s="38">
        <v>120</v>
      </c>
      <c r="G5919" s="38" t="s">
        <v>21</v>
      </c>
      <c r="H5919" s="42">
        <v>40594.879999999997</v>
      </c>
      <c r="I5919" s="37"/>
      <c r="J5919" s="44">
        <v>43615</v>
      </c>
      <c r="K5919" s="42">
        <v>0</v>
      </c>
      <c r="L5919" s="42">
        <v>17354.43</v>
      </c>
      <c r="M5919" s="44">
        <v>45259</v>
      </c>
      <c r="N5919" s="42">
        <v>23240.45</v>
      </c>
      <c r="O5919" s="42">
        <v>0</v>
      </c>
      <c r="P5919" s="45">
        <f>IF(J5919&lt;DATEVALUE("2009-1-1"),3%,13%)</f>
        <v>0.13</v>
      </c>
      <c r="Q5919" s="42">
        <f>IF(P5919=13%,ROUND(O5919/(1+P5919)*P5919,2),ROUND(O5919/(1+0.03)*0.02,2))</f>
        <v>0</v>
      </c>
      <c r="R5919" s="42">
        <f>O5919-Q5919</f>
        <v>0</v>
      </c>
      <c r="S5919" s="42">
        <f>N5919-R5919</f>
        <v>23240.45</v>
      </c>
      <c r="T5919" s="38">
        <v>1802</v>
      </c>
      <c r="U5919" s="14">
        <f>S5919/H5919</f>
        <v>0.5724970735225724</v>
      </c>
      <c r="V5919" s="19"/>
      <c r="W5919" s="19"/>
      <c r="X5919" s="37" t="s">
        <v>3459</v>
      </c>
    </row>
    <row r="5920" spans="1:37" ht="16.5" customHeight="1">
      <c r="A5920" s="38">
        <v>646</v>
      </c>
      <c r="B5920" s="39">
        <v>40712</v>
      </c>
      <c r="C5920" s="38">
        <v>10319414</v>
      </c>
      <c r="D5920" s="40" t="s">
        <v>1797</v>
      </c>
      <c r="E5920" s="38">
        <v>3</v>
      </c>
      <c r="F5920" s="38">
        <v>120</v>
      </c>
      <c r="G5920" s="38" t="s">
        <v>21</v>
      </c>
      <c r="H5920" s="42">
        <v>38212.800000000003</v>
      </c>
      <c r="I5920" s="55"/>
      <c r="J5920" s="44">
        <v>43495</v>
      </c>
      <c r="K5920" s="42">
        <v>0</v>
      </c>
      <c r="L5920" s="42">
        <v>16336.02</v>
      </c>
      <c r="M5920" s="44">
        <v>45138</v>
      </c>
      <c r="N5920" s="42">
        <f>H5920-K5920-L5920</f>
        <v>21876.780000000002</v>
      </c>
      <c r="O5920" s="42">
        <v>0</v>
      </c>
      <c r="P5920" s="45">
        <v>0.13</v>
      </c>
      <c r="Q5920" s="42">
        <v>0</v>
      </c>
      <c r="R5920" s="42">
        <v>0</v>
      </c>
      <c r="S5920" s="42">
        <v>21876.78</v>
      </c>
      <c r="T5920" s="38">
        <v>1802</v>
      </c>
      <c r="U5920" s="14">
        <f>S5920/H5920</f>
        <v>0.57249874387639732</v>
      </c>
      <c r="V5920" s="19"/>
      <c r="W5920" s="19"/>
      <c r="X5920" s="37" t="s">
        <v>3467</v>
      </c>
    </row>
    <row r="5921" spans="1:37" ht="16.5" customHeight="1">
      <c r="A5921" s="38">
        <v>374</v>
      </c>
      <c r="B5921" s="39">
        <v>10741</v>
      </c>
      <c r="C5921" s="38">
        <v>10282523</v>
      </c>
      <c r="D5921" s="40" t="s">
        <v>507</v>
      </c>
      <c r="E5921" s="58">
        <v>1</v>
      </c>
      <c r="F5921" s="38">
        <v>120</v>
      </c>
      <c r="G5921" s="38" t="s">
        <v>262</v>
      </c>
      <c r="H5921" s="42">
        <v>112874</v>
      </c>
      <c r="I5921" s="57"/>
      <c r="J5921" s="44">
        <v>43552</v>
      </c>
      <c r="K5921" s="42">
        <v>0</v>
      </c>
      <c r="L5921" s="42">
        <v>48253.760000000002</v>
      </c>
      <c r="M5921" s="44">
        <v>45199</v>
      </c>
      <c r="N5921" s="42">
        <f>H5921-K5921-L5921</f>
        <v>64620.24</v>
      </c>
      <c r="O5921" s="42">
        <v>0</v>
      </c>
      <c r="P5921" s="45">
        <v>0.13</v>
      </c>
      <c r="Q5921" s="42">
        <v>0</v>
      </c>
      <c r="R5921" s="42">
        <v>0</v>
      </c>
      <c r="S5921" s="42">
        <v>64620.24</v>
      </c>
      <c r="T5921" s="38">
        <v>5000</v>
      </c>
      <c r="U5921" s="14">
        <f>S5921/H5921</f>
        <v>0.57249889257047681</v>
      </c>
      <c r="V5921" s="19"/>
      <c r="W5921" s="19"/>
      <c r="X5921" s="37" t="s">
        <v>3462</v>
      </c>
    </row>
    <row r="5922" spans="1:37" ht="16.5" customHeight="1">
      <c r="A5922" s="38">
        <v>148</v>
      </c>
      <c r="B5922" s="39">
        <v>10800</v>
      </c>
      <c r="C5922" s="38">
        <v>10316558</v>
      </c>
      <c r="D5922" s="40" t="s">
        <v>2710</v>
      </c>
      <c r="E5922" s="38">
        <v>1</v>
      </c>
      <c r="F5922" s="38">
        <v>120</v>
      </c>
      <c r="G5922" s="38" t="s">
        <v>21</v>
      </c>
      <c r="H5922" s="42">
        <v>152236.69</v>
      </c>
      <c r="I5922" s="2"/>
      <c r="J5922" s="44">
        <v>43373</v>
      </c>
      <c r="K5922" s="42">
        <v>0</v>
      </c>
      <c r="L5922" s="42">
        <v>65081.3</v>
      </c>
      <c r="M5922" s="44">
        <v>45016</v>
      </c>
      <c r="N5922" s="42">
        <f>H5922-K5922-L5922</f>
        <v>87155.39</v>
      </c>
      <c r="O5922" s="42">
        <v>0</v>
      </c>
      <c r="P5922" s="45">
        <v>0.13</v>
      </c>
      <c r="Q5922" s="42">
        <v>0</v>
      </c>
      <c r="R5922" s="42">
        <v>0</v>
      </c>
      <c r="S5922" s="42">
        <f>N5922-R5922</f>
        <v>87155.39</v>
      </c>
      <c r="T5922" s="38">
        <v>2505</v>
      </c>
      <c r="U5922" s="14">
        <f>S5922/H5922</f>
        <v>0.57249924443312583</v>
      </c>
      <c r="V5922" s="19"/>
      <c r="W5922" s="19"/>
      <c r="X5922" s="37" t="s">
        <v>3465</v>
      </c>
    </row>
    <row r="5923" spans="1:37" ht="16.5" customHeight="1">
      <c r="A5923" s="38">
        <v>172</v>
      </c>
      <c r="B5923" s="39">
        <v>10800</v>
      </c>
      <c r="C5923" s="38">
        <v>10316696</v>
      </c>
      <c r="D5923" s="40" t="s">
        <v>2734</v>
      </c>
      <c r="E5923" s="38">
        <v>1</v>
      </c>
      <c r="F5923" s="38">
        <v>120</v>
      </c>
      <c r="G5923" s="38" t="s">
        <v>21</v>
      </c>
      <c r="H5923" s="42">
        <v>160582.39999999999</v>
      </c>
      <c r="I5923" s="2"/>
      <c r="J5923" s="44">
        <v>43373</v>
      </c>
      <c r="K5923" s="42">
        <v>0</v>
      </c>
      <c r="L5923" s="42">
        <v>68649.08</v>
      </c>
      <c r="M5923" s="44">
        <v>45016</v>
      </c>
      <c r="N5923" s="42">
        <f>H5923-K5923-L5923</f>
        <v>91933.319999999992</v>
      </c>
      <c r="O5923" s="42">
        <v>0</v>
      </c>
      <c r="P5923" s="45">
        <v>0.13</v>
      </c>
      <c r="Q5923" s="42">
        <v>0</v>
      </c>
      <c r="R5923" s="42">
        <v>0</v>
      </c>
      <c r="S5923" s="42">
        <f>N5923-R5923</f>
        <v>91933.319999999992</v>
      </c>
      <c r="T5923" s="38">
        <v>2505</v>
      </c>
      <c r="U5923" s="14">
        <f>S5923/H5923</f>
        <v>0.572499352357419</v>
      </c>
      <c r="V5923" s="19"/>
      <c r="W5923" s="19"/>
      <c r="X5923" s="37" t="s">
        <v>3465</v>
      </c>
    </row>
    <row r="5924" spans="1:37" ht="16.5" customHeight="1">
      <c r="A5924" s="38">
        <v>147</v>
      </c>
      <c r="B5924" s="39">
        <v>10800</v>
      </c>
      <c r="C5924" s="38">
        <v>10316556</v>
      </c>
      <c r="D5924" s="40" t="s">
        <v>2709</v>
      </c>
      <c r="E5924" s="38">
        <v>1</v>
      </c>
      <c r="F5924" s="38">
        <v>120</v>
      </c>
      <c r="G5924" s="38" t="s">
        <v>21</v>
      </c>
      <c r="H5924" s="42">
        <v>156320.46</v>
      </c>
      <c r="I5924" s="2"/>
      <c r="J5924" s="44">
        <v>43373</v>
      </c>
      <c r="K5924" s="42">
        <v>0</v>
      </c>
      <c r="L5924" s="42">
        <v>66827.08</v>
      </c>
      <c r="M5924" s="44">
        <v>45016</v>
      </c>
      <c r="N5924" s="42">
        <f>H5924-K5924-L5924</f>
        <v>89493.37999999999</v>
      </c>
      <c r="O5924" s="42">
        <v>0</v>
      </c>
      <c r="P5924" s="45">
        <v>0.13</v>
      </c>
      <c r="Q5924" s="42">
        <v>0</v>
      </c>
      <c r="R5924" s="42">
        <v>0</v>
      </c>
      <c r="S5924" s="42">
        <f>N5924-R5924</f>
        <v>89493.37999999999</v>
      </c>
      <c r="T5924" s="38">
        <v>2505</v>
      </c>
      <c r="U5924" s="14">
        <f>S5924/H5924</f>
        <v>0.57249946680044306</v>
      </c>
      <c r="V5924" s="19"/>
      <c r="W5924" s="19"/>
      <c r="X5924" s="37" t="s">
        <v>3465</v>
      </c>
    </row>
    <row r="5925" spans="1:37" ht="16.5" customHeight="1">
      <c r="A5925" s="38">
        <v>142</v>
      </c>
      <c r="B5925" s="39">
        <v>10800</v>
      </c>
      <c r="C5925" s="38">
        <v>10316549</v>
      </c>
      <c r="D5925" s="40" t="s">
        <v>2704</v>
      </c>
      <c r="E5925" s="38">
        <v>1</v>
      </c>
      <c r="F5925" s="38">
        <v>120</v>
      </c>
      <c r="G5925" s="38" t="s">
        <v>21</v>
      </c>
      <c r="H5925" s="42">
        <v>165724.85</v>
      </c>
      <c r="I5925" s="2"/>
      <c r="J5925" s="44">
        <v>43373</v>
      </c>
      <c r="K5925" s="42">
        <v>0</v>
      </c>
      <c r="L5925" s="42">
        <v>70847.42</v>
      </c>
      <c r="M5925" s="44">
        <v>45016</v>
      </c>
      <c r="N5925" s="42">
        <f>H5925-K5925-L5925</f>
        <v>94877.430000000008</v>
      </c>
      <c r="O5925" s="42">
        <v>0</v>
      </c>
      <c r="P5925" s="45">
        <v>0.13</v>
      </c>
      <c r="Q5925" s="42">
        <v>0</v>
      </c>
      <c r="R5925" s="42">
        <v>0</v>
      </c>
      <c r="S5925" s="42">
        <f>N5925-R5925</f>
        <v>94877.430000000008</v>
      </c>
      <c r="T5925" s="38">
        <v>2505</v>
      </c>
      <c r="U5925" s="14">
        <f>S5925/H5925</f>
        <v>0.57249971866017679</v>
      </c>
      <c r="V5925" s="19"/>
      <c r="W5925" s="19"/>
      <c r="X5925" s="37" t="s">
        <v>3465</v>
      </c>
    </row>
    <row r="5926" spans="1:37" ht="16.5" customHeight="1">
      <c r="A5926" s="38">
        <v>149</v>
      </c>
      <c r="B5926" s="39">
        <v>10800</v>
      </c>
      <c r="C5926" s="38">
        <v>10316559</v>
      </c>
      <c r="D5926" s="40" t="s">
        <v>2711</v>
      </c>
      <c r="E5926" s="38">
        <v>1</v>
      </c>
      <c r="F5926" s="38">
        <v>120</v>
      </c>
      <c r="G5926" s="38" t="s">
        <v>21</v>
      </c>
      <c r="H5926" s="42">
        <v>156901.67000000001</v>
      </c>
      <c r="I5926" s="2"/>
      <c r="J5926" s="44">
        <v>43373</v>
      </c>
      <c r="K5926" s="42">
        <v>0</v>
      </c>
      <c r="L5926" s="42">
        <v>67075.5</v>
      </c>
      <c r="M5926" s="44">
        <v>45016</v>
      </c>
      <c r="N5926" s="42">
        <f>H5926-K5926-L5926</f>
        <v>89826.170000000013</v>
      </c>
      <c r="O5926" s="42">
        <v>0</v>
      </c>
      <c r="P5926" s="45">
        <v>0.13</v>
      </c>
      <c r="Q5926" s="42">
        <v>0</v>
      </c>
      <c r="R5926" s="42">
        <v>0</v>
      </c>
      <c r="S5926" s="42">
        <f>N5926-R5926</f>
        <v>89826.170000000013</v>
      </c>
      <c r="T5926" s="38">
        <v>2505</v>
      </c>
      <c r="U5926" s="14">
        <f>S5926/H5926</f>
        <v>0.57249977007892905</v>
      </c>
      <c r="V5926" s="19"/>
      <c r="W5926" s="19"/>
      <c r="X5926" s="37" t="s">
        <v>3465</v>
      </c>
    </row>
    <row r="5927" spans="1:37" ht="16.5" customHeight="1">
      <c r="A5927" s="38">
        <v>68</v>
      </c>
      <c r="B5927" s="39">
        <v>10732</v>
      </c>
      <c r="C5927" s="38">
        <v>10320334</v>
      </c>
      <c r="D5927" s="40" t="s">
        <v>410</v>
      </c>
      <c r="E5927" s="58">
        <v>2</v>
      </c>
      <c r="F5927" s="38">
        <v>120</v>
      </c>
      <c r="G5927" s="38" t="s">
        <v>21</v>
      </c>
      <c r="H5927" s="42">
        <v>14400</v>
      </c>
      <c r="I5927" s="57"/>
      <c r="J5927" s="44">
        <v>43552</v>
      </c>
      <c r="K5927" s="42">
        <v>0</v>
      </c>
      <c r="L5927" s="42">
        <v>6156</v>
      </c>
      <c r="M5927" s="44">
        <v>45199</v>
      </c>
      <c r="N5927" s="42">
        <f>H5927-L5927</f>
        <v>8244</v>
      </c>
      <c r="O5927" s="42">
        <v>0</v>
      </c>
      <c r="P5927" s="45">
        <v>0.13</v>
      </c>
      <c r="Q5927" s="42">
        <v>0</v>
      </c>
      <c r="R5927" s="42">
        <v>0</v>
      </c>
      <c r="S5927" s="42">
        <f>N5927</f>
        <v>8244</v>
      </c>
      <c r="T5927" s="38">
        <v>1601</v>
      </c>
      <c r="U5927" s="14">
        <f>S5927/H5927</f>
        <v>0.57250000000000001</v>
      </c>
      <c r="V5927" s="19"/>
      <c r="W5927" s="19"/>
      <c r="X5927" s="37" t="s">
        <v>3460</v>
      </c>
    </row>
    <row r="5928" spans="1:37" ht="16.5" customHeight="1">
      <c r="A5928" s="38">
        <v>69</v>
      </c>
      <c r="B5928" s="39">
        <v>10732</v>
      </c>
      <c r="C5928" s="38">
        <v>10320335</v>
      </c>
      <c r="D5928" s="40" t="s">
        <v>411</v>
      </c>
      <c r="E5928" s="58">
        <v>3</v>
      </c>
      <c r="F5928" s="38">
        <v>120</v>
      </c>
      <c r="G5928" s="38" t="s">
        <v>21</v>
      </c>
      <c r="H5928" s="42">
        <v>21600</v>
      </c>
      <c r="I5928" s="57"/>
      <c r="J5928" s="44">
        <v>43552</v>
      </c>
      <c r="K5928" s="42">
        <v>0</v>
      </c>
      <c r="L5928" s="42">
        <v>9234</v>
      </c>
      <c r="M5928" s="44">
        <v>45199</v>
      </c>
      <c r="N5928" s="42">
        <f>H5928-L5928</f>
        <v>12366</v>
      </c>
      <c r="O5928" s="42">
        <v>0</v>
      </c>
      <c r="P5928" s="45">
        <v>0.13</v>
      </c>
      <c r="Q5928" s="42">
        <v>0</v>
      </c>
      <c r="R5928" s="42">
        <v>0</v>
      </c>
      <c r="S5928" s="42">
        <f>N5928</f>
        <v>12366</v>
      </c>
      <c r="T5928" s="38">
        <v>1601</v>
      </c>
      <c r="U5928" s="14">
        <f>S5928/H5928</f>
        <v>0.57250000000000001</v>
      </c>
      <c r="V5928" s="19"/>
      <c r="W5928" s="19"/>
      <c r="X5928" s="37" t="s">
        <v>3460</v>
      </c>
    </row>
    <row r="5929" spans="1:37" ht="16.5" customHeight="1">
      <c r="A5929" s="38">
        <v>553</v>
      </c>
      <c r="B5929" s="39">
        <v>40712</v>
      </c>
      <c r="C5929" s="38">
        <v>10303869</v>
      </c>
      <c r="D5929" s="40" t="s">
        <v>1765</v>
      </c>
      <c r="E5929" s="38">
        <v>1</v>
      </c>
      <c r="F5929" s="38">
        <v>120</v>
      </c>
      <c r="G5929" s="38" t="s">
        <v>75</v>
      </c>
      <c r="H5929" s="42">
        <v>143685.6</v>
      </c>
      <c r="I5929" s="55"/>
      <c r="J5929" s="44">
        <v>43495</v>
      </c>
      <c r="K5929" s="42">
        <v>0</v>
      </c>
      <c r="L5929" s="42">
        <v>61425.56</v>
      </c>
      <c r="M5929" s="44">
        <v>45138</v>
      </c>
      <c r="N5929" s="42">
        <f>H5929-K5929-L5929</f>
        <v>82260.040000000008</v>
      </c>
      <c r="O5929" s="42">
        <v>0</v>
      </c>
      <c r="P5929" s="45">
        <v>0.13</v>
      </c>
      <c r="Q5929" s="42">
        <v>0</v>
      </c>
      <c r="R5929" s="42">
        <v>0</v>
      </c>
      <c r="S5929" s="42">
        <v>82260.039999999994</v>
      </c>
      <c r="T5929" s="38">
        <v>5000</v>
      </c>
      <c r="U5929" s="14">
        <f>S5929/H5929</f>
        <v>0.57250023662774829</v>
      </c>
      <c r="V5929" s="19"/>
      <c r="W5929" s="19"/>
      <c r="X5929" s="37" t="s">
        <v>3467</v>
      </c>
    </row>
    <row r="5930" spans="1:37" ht="16.5" customHeight="1">
      <c r="A5930" s="38">
        <v>556</v>
      </c>
      <c r="B5930" s="39">
        <v>40712</v>
      </c>
      <c r="C5930" s="38">
        <v>10303872</v>
      </c>
      <c r="D5930" s="40" t="s">
        <v>1766</v>
      </c>
      <c r="E5930" s="38">
        <v>1</v>
      </c>
      <c r="F5930" s="38">
        <v>120</v>
      </c>
      <c r="G5930" s="38" t="s">
        <v>75</v>
      </c>
      <c r="H5930" s="42">
        <v>73103.45</v>
      </c>
      <c r="I5930" s="55"/>
      <c r="J5930" s="44">
        <v>43493</v>
      </c>
      <c r="K5930" s="42">
        <v>0</v>
      </c>
      <c r="L5930" s="42">
        <v>31251.7</v>
      </c>
      <c r="M5930" s="44">
        <v>45138</v>
      </c>
      <c r="N5930" s="42">
        <f>H5930-K5930-L5930</f>
        <v>41851.75</v>
      </c>
      <c r="O5930" s="42">
        <v>0</v>
      </c>
      <c r="P5930" s="45">
        <v>0.13</v>
      </c>
      <c r="Q5930" s="42">
        <v>0</v>
      </c>
      <c r="R5930" s="42">
        <v>0</v>
      </c>
      <c r="S5930" s="42">
        <v>41851.75</v>
      </c>
      <c r="T5930" s="38">
        <v>2506</v>
      </c>
      <c r="U5930" s="14">
        <f>S5930/H5930</f>
        <v>0.57250034027121843</v>
      </c>
      <c r="V5930" s="19"/>
      <c r="W5930" s="19"/>
      <c r="X5930" s="37" t="s">
        <v>3467</v>
      </c>
    </row>
    <row r="5931" spans="1:37" ht="16.5" customHeight="1">
      <c r="A5931" s="38">
        <v>557</v>
      </c>
      <c r="B5931" s="39">
        <v>40712</v>
      </c>
      <c r="C5931" s="38">
        <v>10303873</v>
      </c>
      <c r="D5931" s="40" t="s">
        <v>1767</v>
      </c>
      <c r="E5931" s="38">
        <v>1</v>
      </c>
      <c r="F5931" s="38">
        <v>120</v>
      </c>
      <c r="G5931" s="38" t="s">
        <v>75</v>
      </c>
      <c r="H5931" s="42">
        <v>318098.93</v>
      </c>
      <c r="I5931" s="55"/>
      <c r="J5931" s="44">
        <v>43495</v>
      </c>
      <c r="K5931" s="42">
        <v>0</v>
      </c>
      <c r="L5931" s="42">
        <v>135987.15</v>
      </c>
      <c r="M5931" s="44">
        <v>45138</v>
      </c>
      <c r="N5931" s="42">
        <f>H5931-K5931-L5931</f>
        <v>182111.78</v>
      </c>
      <c r="O5931" s="42">
        <v>0</v>
      </c>
      <c r="P5931" s="45">
        <v>0.13</v>
      </c>
      <c r="Q5931" s="42">
        <v>0</v>
      </c>
      <c r="R5931" s="42">
        <v>0</v>
      </c>
      <c r="S5931" s="42">
        <v>182111.78</v>
      </c>
      <c r="T5931" s="38">
        <v>2506</v>
      </c>
      <c r="U5931" s="14">
        <f>S5931/H5931</f>
        <v>0.57250044820961832</v>
      </c>
      <c r="V5931" s="19"/>
      <c r="W5931" s="19"/>
      <c r="X5931" s="37" t="s">
        <v>3467</v>
      </c>
    </row>
    <row r="5932" spans="1:37" ht="16.5" customHeight="1">
      <c r="A5932" s="38">
        <v>143</v>
      </c>
      <c r="B5932" s="39">
        <v>10800</v>
      </c>
      <c r="C5932" s="38">
        <v>10316550</v>
      </c>
      <c r="D5932" s="40" t="s">
        <v>2705</v>
      </c>
      <c r="E5932" s="38">
        <v>1</v>
      </c>
      <c r="F5932" s="38">
        <v>120</v>
      </c>
      <c r="G5932" s="38" t="s">
        <v>21</v>
      </c>
      <c r="H5932" s="42">
        <v>162572.57</v>
      </c>
      <c r="I5932" s="2"/>
      <c r="J5932" s="44">
        <v>43373</v>
      </c>
      <c r="K5932" s="42">
        <v>0</v>
      </c>
      <c r="L5932" s="42">
        <v>69499.679999999993</v>
      </c>
      <c r="M5932" s="44">
        <v>45016</v>
      </c>
      <c r="N5932" s="42">
        <f>H5932-K5932-L5932</f>
        <v>93072.890000000014</v>
      </c>
      <c r="O5932" s="42">
        <v>0</v>
      </c>
      <c r="P5932" s="45">
        <v>0.13</v>
      </c>
      <c r="Q5932" s="42">
        <v>0</v>
      </c>
      <c r="R5932" s="42">
        <v>0</v>
      </c>
      <c r="S5932" s="42">
        <f>N5932-R5932</f>
        <v>93072.890000000014</v>
      </c>
      <c r="T5932" s="38">
        <v>2505</v>
      </c>
      <c r="U5932" s="14">
        <f>S5932/H5932</f>
        <v>0.57250057620421457</v>
      </c>
      <c r="V5932" s="19"/>
      <c r="W5932" s="19"/>
      <c r="X5932" s="37" t="s">
        <v>3465</v>
      </c>
    </row>
    <row r="5933" spans="1:37" ht="16.5" customHeight="1">
      <c r="A5933" s="38">
        <v>329</v>
      </c>
      <c r="B5933" s="39">
        <v>10741</v>
      </c>
      <c r="C5933" s="38">
        <v>10282097</v>
      </c>
      <c r="D5933" s="40" t="s">
        <v>1101</v>
      </c>
      <c r="E5933" s="38">
        <v>1</v>
      </c>
      <c r="F5933" s="38">
        <v>120</v>
      </c>
      <c r="G5933" s="38" t="s">
        <v>262</v>
      </c>
      <c r="H5933" s="42">
        <v>197586.2</v>
      </c>
      <c r="I5933" s="56"/>
      <c r="J5933" s="44">
        <v>43523</v>
      </c>
      <c r="K5933" s="42">
        <v>0</v>
      </c>
      <c r="L5933" s="42">
        <v>84467.96</v>
      </c>
      <c r="M5933" s="44">
        <v>45169</v>
      </c>
      <c r="N5933" s="42">
        <f>H5933-K5933-L5933</f>
        <v>113118.24</v>
      </c>
      <c r="O5933" s="42">
        <v>0</v>
      </c>
      <c r="P5933" s="45">
        <v>0.13</v>
      </c>
      <c r="Q5933" s="42">
        <v>0</v>
      </c>
      <c r="R5933" s="42">
        <v>0</v>
      </c>
      <c r="S5933" s="42">
        <f>N5933-R5933</f>
        <v>113118.24</v>
      </c>
      <c r="T5933" s="38">
        <v>2506</v>
      </c>
      <c r="U5933" s="14">
        <f>S5933/H5933</f>
        <v>0.57250071108204925</v>
      </c>
      <c r="V5933" s="19"/>
      <c r="W5933" s="19"/>
      <c r="X5933" s="37" t="s">
        <v>3462</v>
      </c>
    </row>
    <row r="5934" spans="1:37" ht="16.5" customHeight="1">
      <c r="A5934" s="38">
        <v>144</v>
      </c>
      <c r="B5934" s="39">
        <v>10800</v>
      </c>
      <c r="C5934" s="38">
        <v>10316551</v>
      </c>
      <c r="D5934" s="40" t="s">
        <v>2706</v>
      </c>
      <c r="E5934" s="38">
        <v>1</v>
      </c>
      <c r="F5934" s="38">
        <v>120</v>
      </c>
      <c r="G5934" s="38" t="s">
        <v>21</v>
      </c>
      <c r="H5934" s="42">
        <v>146951.24</v>
      </c>
      <c r="I5934" s="2"/>
      <c r="J5934" s="44">
        <v>43373</v>
      </c>
      <c r="K5934" s="42">
        <v>0</v>
      </c>
      <c r="L5934" s="42">
        <v>62821.53</v>
      </c>
      <c r="M5934" s="44">
        <v>45016</v>
      </c>
      <c r="N5934" s="42">
        <f>H5934-K5934-L5934</f>
        <v>84129.709999999992</v>
      </c>
      <c r="O5934" s="42">
        <v>0</v>
      </c>
      <c r="P5934" s="45">
        <v>0.13</v>
      </c>
      <c r="Q5934" s="42">
        <v>0</v>
      </c>
      <c r="R5934" s="42">
        <v>0</v>
      </c>
      <c r="S5934" s="42">
        <f>N5934-R5934</f>
        <v>84129.709999999992</v>
      </c>
      <c r="T5934" s="38">
        <v>2505</v>
      </c>
      <c r="U5934" s="14">
        <f>S5934/H5934</f>
        <v>0.57250085130278583</v>
      </c>
      <c r="V5934" s="19"/>
      <c r="W5934" s="19"/>
      <c r="X5934" s="37" t="s">
        <v>3465</v>
      </c>
    </row>
    <row r="5935" spans="1:37" ht="16.5" customHeight="1">
      <c r="A5935" s="38">
        <v>137</v>
      </c>
      <c r="B5935" s="39">
        <v>10741</v>
      </c>
      <c r="C5935" s="38">
        <v>10282065</v>
      </c>
      <c r="D5935" s="40" t="s">
        <v>2314</v>
      </c>
      <c r="E5935" s="38">
        <v>1</v>
      </c>
      <c r="F5935" s="38">
        <v>120</v>
      </c>
      <c r="G5935" s="38" t="s">
        <v>21</v>
      </c>
      <c r="H5935" s="42">
        <v>30946.17</v>
      </c>
      <c r="I5935" s="2"/>
      <c r="J5935" s="44">
        <v>43434</v>
      </c>
      <c r="K5935" s="42">
        <v>0</v>
      </c>
      <c r="L5935" s="42">
        <v>13229.46</v>
      </c>
      <c r="M5935" s="44">
        <v>45077</v>
      </c>
      <c r="N5935" s="42">
        <f>H5935-K5935-L5935</f>
        <v>17716.71</v>
      </c>
      <c r="O5935" s="42">
        <v>0</v>
      </c>
      <c r="P5935" s="45">
        <v>0.13</v>
      </c>
      <c r="Q5935" s="42">
        <v>0</v>
      </c>
      <c r="R5935" s="42">
        <v>0</v>
      </c>
      <c r="S5935" s="42">
        <f>N5935-R5935</f>
        <v>17716.71</v>
      </c>
      <c r="T5935" s="38">
        <v>2506</v>
      </c>
      <c r="U5935" s="14">
        <f>S5935/H5935</f>
        <v>0.57250089429483519</v>
      </c>
      <c r="V5935" s="19"/>
      <c r="W5935" s="19"/>
      <c r="X5935" s="37" t="s">
        <v>3462</v>
      </c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</row>
    <row r="5936" spans="1:37" ht="16.5" customHeight="1">
      <c r="A5936" s="38">
        <v>146</v>
      </c>
      <c r="B5936" s="39">
        <v>10800</v>
      </c>
      <c r="C5936" s="38">
        <v>10316554</v>
      </c>
      <c r="D5936" s="40" t="s">
        <v>2708</v>
      </c>
      <c r="E5936" s="38">
        <v>1</v>
      </c>
      <c r="F5936" s="38">
        <v>120</v>
      </c>
      <c r="G5936" s="38" t="s">
        <v>21</v>
      </c>
      <c r="H5936" s="42">
        <v>153191.13</v>
      </c>
      <c r="I5936" s="2"/>
      <c r="J5936" s="44">
        <v>43373</v>
      </c>
      <c r="K5936" s="42">
        <v>0</v>
      </c>
      <c r="L5936" s="42">
        <v>65489.07</v>
      </c>
      <c r="M5936" s="44">
        <v>45016</v>
      </c>
      <c r="N5936" s="42">
        <f>H5936-K5936-L5936</f>
        <v>87702.06</v>
      </c>
      <c r="O5936" s="42">
        <v>0</v>
      </c>
      <c r="P5936" s="45">
        <v>0.13</v>
      </c>
      <c r="Q5936" s="42">
        <v>0</v>
      </c>
      <c r="R5936" s="42">
        <v>0</v>
      </c>
      <c r="S5936" s="42">
        <f>N5936-R5936</f>
        <v>87702.06</v>
      </c>
      <c r="T5936" s="38">
        <v>2505</v>
      </c>
      <c r="U5936" s="14">
        <f>S5936/H5936</f>
        <v>0.57250090132503095</v>
      </c>
      <c r="V5936" s="19"/>
      <c r="W5936" s="19"/>
      <c r="X5936" s="37" t="s">
        <v>3465</v>
      </c>
    </row>
    <row r="5937" spans="1:37" ht="16.5" customHeight="1">
      <c r="A5937" s="38">
        <v>145</v>
      </c>
      <c r="B5937" s="39">
        <v>10800</v>
      </c>
      <c r="C5937" s="38">
        <v>10316552</v>
      </c>
      <c r="D5937" s="40" t="s">
        <v>2707</v>
      </c>
      <c r="E5937" s="38">
        <v>1</v>
      </c>
      <c r="F5937" s="38">
        <v>120</v>
      </c>
      <c r="G5937" s="38" t="s">
        <v>21</v>
      </c>
      <c r="H5937" s="42">
        <v>149918.47</v>
      </c>
      <c r="I5937" s="2"/>
      <c r="J5937" s="44">
        <v>43373</v>
      </c>
      <c r="K5937" s="42">
        <v>0</v>
      </c>
      <c r="L5937" s="42">
        <v>64089.95</v>
      </c>
      <c r="M5937" s="44">
        <v>45016</v>
      </c>
      <c r="N5937" s="42">
        <f>H5937-K5937-L5937</f>
        <v>85828.52</v>
      </c>
      <c r="O5937" s="42">
        <v>0</v>
      </c>
      <c r="P5937" s="45">
        <v>0.13</v>
      </c>
      <c r="Q5937" s="42">
        <v>0</v>
      </c>
      <c r="R5937" s="42">
        <v>0</v>
      </c>
      <c r="S5937" s="42">
        <f>N5937-R5937</f>
        <v>85828.52</v>
      </c>
      <c r="T5937" s="38">
        <v>2505</v>
      </c>
      <c r="U5937" s="14">
        <f>S5937/H5937</f>
        <v>0.57250130687699785</v>
      </c>
      <c r="V5937" s="19"/>
      <c r="W5937" s="19"/>
      <c r="X5937" s="37" t="s">
        <v>3465</v>
      </c>
    </row>
    <row r="5938" spans="1:37" ht="16.5" customHeight="1">
      <c r="A5938" s="38">
        <v>647</v>
      </c>
      <c r="B5938" s="39">
        <v>40712</v>
      </c>
      <c r="C5938" s="38">
        <v>10319415</v>
      </c>
      <c r="D5938" s="40" t="s">
        <v>1798</v>
      </c>
      <c r="E5938" s="38">
        <v>1</v>
      </c>
      <c r="F5938" s="38">
        <v>120</v>
      </c>
      <c r="G5938" s="38" t="s">
        <v>21</v>
      </c>
      <c r="H5938" s="42">
        <v>20497.41</v>
      </c>
      <c r="I5938" s="55"/>
      <c r="J5938" s="44">
        <v>43495</v>
      </c>
      <c r="K5938" s="42">
        <v>0</v>
      </c>
      <c r="L5938" s="42">
        <v>8762.6</v>
      </c>
      <c r="M5938" s="44">
        <v>45138</v>
      </c>
      <c r="N5938" s="42">
        <f>H5938-K5938-L5938</f>
        <v>11734.81</v>
      </c>
      <c r="O5938" s="42">
        <v>0</v>
      </c>
      <c r="P5938" s="45">
        <v>0.13</v>
      </c>
      <c r="Q5938" s="42">
        <v>0</v>
      </c>
      <c r="R5938" s="42">
        <v>0</v>
      </c>
      <c r="S5938" s="42">
        <v>11734.81</v>
      </c>
      <c r="T5938" s="38">
        <v>1802</v>
      </c>
      <c r="U5938" s="14">
        <f>S5938/H5938</f>
        <v>0.57250208684902137</v>
      </c>
      <c r="V5938" s="19"/>
      <c r="W5938" s="19"/>
      <c r="X5938" s="37" t="s">
        <v>3467</v>
      </c>
    </row>
    <row r="5939" spans="1:37" ht="16.5" customHeight="1">
      <c r="A5939" s="38">
        <v>934</v>
      </c>
      <c r="B5939" s="39">
        <v>10800</v>
      </c>
      <c r="C5939" s="38">
        <v>10317299</v>
      </c>
      <c r="D5939" s="40" t="s">
        <v>2836</v>
      </c>
      <c r="E5939" s="38">
        <v>1</v>
      </c>
      <c r="F5939" s="38">
        <v>116</v>
      </c>
      <c r="G5939" s="38" t="s">
        <v>21</v>
      </c>
      <c r="H5939" s="42">
        <v>8524.64</v>
      </c>
      <c r="I5939" s="2"/>
      <c r="J5939" s="44">
        <v>43434</v>
      </c>
      <c r="K5939" s="42">
        <v>0</v>
      </c>
      <c r="L5939" s="42">
        <v>3630.2</v>
      </c>
      <c r="M5939" s="44">
        <v>45016</v>
      </c>
      <c r="N5939" s="42">
        <f>H5939-K5939-L5939</f>
        <v>4894.4399999999996</v>
      </c>
      <c r="O5939" s="42">
        <v>0</v>
      </c>
      <c r="P5939" s="45">
        <v>0.13</v>
      </c>
      <c r="Q5939" s="42">
        <v>0</v>
      </c>
      <c r="R5939" s="42">
        <v>0</v>
      </c>
      <c r="S5939" s="42">
        <f>N5939-R5939</f>
        <v>4894.4399999999996</v>
      </c>
      <c r="T5939" s="38">
        <v>2505</v>
      </c>
      <c r="U5939" s="14">
        <f>S5939/H5939</f>
        <v>0.57415210495692481</v>
      </c>
      <c r="V5939" s="19"/>
      <c r="W5939" s="19"/>
      <c r="X5939" s="37" t="s">
        <v>3465</v>
      </c>
    </row>
    <row r="5940" spans="1:37" ht="16.5" customHeight="1">
      <c r="A5940" s="38">
        <v>27</v>
      </c>
      <c r="B5940" s="39">
        <v>10725</v>
      </c>
      <c r="C5940" s="38">
        <v>10325034</v>
      </c>
      <c r="D5940" s="40" t="s">
        <v>2069</v>
      </c>
      <c r="E5940" s="38">
        <v>2</v>
      </c>
      <c r="F5940" s="38">
        <v>60</v>
      </c>
      <c r="G5940" s="38" t="s">
        <v>36</v>
      </c>
      <c r="H5940" s="42">
        <v>10399.370000000001</v>
      </c>
      <c r="I5940" s="2"/>
      <c r="J5940" s="44">
        <v>44255</v>
      </c>
      <c r="K5940" s="42">
        <v>173.32</v>
      </c>
      <c r="L5940" s="42">
        <v>4159.71</v>
      </c>
      <c r="M5940" s="44">
        <v>45016</v>
      </c>
      <c r="N5940" s="42">
        <f>H5940-K5940-L5940</f>
        <v>6066.3400000000011</v>
      </c>
      <c r="O5940" s="42">
        <v>100</v>
      </c>
      <c r="P5940" s="45">
        <v>0.13</v>
      </c>
      <c r="Q5940" s="42">
        <v>11.5</v>
      </c>
      <c r="R5940" s="42">
        <v>88.5</v>
      </c>
      <c r="S5940" s="42">
        <v>5977.84</v>
      </c>
      <c r="T5940" s="38">
        <v>5000</v>
      </c>
      <c r="U5940" s="14">
        <f>S5940/H5940</f>
        <v>0.57482712895108068</v>
      </c>
      <c r="V5940" s="19"/>
      <c r="W5940" s="19"/>
      <c r="X5940" s="37" t="s">
        <v>3459</v>
      </c>
    </row>
    <row r="5941" spans="1:37" ht="16.5" customHeight="1">
      <c r="A5941" s="38">
        <v>130</v>
      </c>
      <c r="B5941" s="39">
        <v>40712</v>
      </c>
      <c r="C5941" s="38">
        <v>10303871</v>
      </c>
      <c r="D5941" s="40" t="s">
        <v>2318</v>
      </c>
      <c r="E5941" s="38">
        <v>1</v>
      </c>
      <c r="F5941" s="38">
        <v>120</v>
      </c>
      <c r="G5941" s="38" t="s">
        <v>2908</v>
      </c>
      <c r="H5941" s="42">
        <v>56202.59</v>
      </c>
      <c r="I5941" s="2"/>
      <c r="J5941" s="44">
        <v>43495</v>
      </c>
      <c r="K5941" s="42">
        <v>0</v>
      </c>
      <c r="L5941" s="42">
        <v>23136.799999999999</v>
      </c>
      <c r="M5941" s="44">
        <v>45077</v>
      </c>
      <c r="N5941" s="42">
        <f>H5941-K5941-L5941</f>
        <v>33065.789999999994</v>
      </c>
      <c r="O5941" s="42">
        <v>822.12</v>
      </c>
      <c r="P5941" s="45">
        <v>0.13</v>
      </c>
      <c r="Q5941" s="42">
        <f>O5941-R5941</f>
        <v>94.580000000000041</v>
      </c>
      <c r="R5941" s="42">
        <v>727.54</v>
      </c>
      <c r="S5941" s="42">
        <f>N5941-R5941</f>
        <v>32338.249999999993</v>
      </c>
      <c r="T5941" s="38">
        <v>2506</v>
      </c>
      <c r="U5941" s="14">
        <f>S5941/H5941</f>
        <v>0.57538718411375689</v>
      </c>
      <c r="V5941" s="19"/>
      <c r="W5941" s="19"/>
      <c r="X5941" s="37" t="s">
        <v>3467</v>
      </c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</row>
    <row r="5942" spans="1:37" ht="16.5" customHeight="1">
      <c r="A5942" s="38">
        <v>931</v>
      </c>
      <c r="B5942" s="39">
        <v>10800</v>
      </c>
      <c r="C5942" s="38">
        <v>10317207</v>
      </c>
      <c r="D5942" s="40" t="s">
        <v>2836</v>
      </c>
      <c r="E5942" s="38">
        <v>1</v>
      </c>
      <c r="F5942" s="38">
        <v>115</v>
      </c>
      <c r="G5942" s="38" t="s">
        <v>21</v>
      </c>
      <c r="H5942" s="42">
        <v>8454.9699999999993</v>
      </c>
      <c r="I5942" s="2"/>
      <c r="J5942" s="44">
        <v>43462</v>
      </c>
      <c r="K5942" s="42">
        <v>0</v>
      </c>
      <c r="L5942" s="42">
        <v>3562.22</v>
      </c>
      <c r="M5942" s="44">
        <v>45016</v>
      </c>
      <c r="N5942" s="42">
        <f>H5942-K5942-L5942</f>
        <v>4892.75</v>
      </c>
      <c r="O5942" s="42">
        <v>0</v>
      </c>
      <c r="P5942" s="45">
        <v>0.13</v>
      </c>
      <c r="Q5942" s="42">
        <v>0</v>
      </c>
      <c r="R5942" s="42">
        <v>0</v>
      </c>
      <c r="S5942" s="42">
        <f>N5942-R5942</f>
        <v>4892.75</v>
      </c>
      <c r="T5942" s="38">
        <v>2505</v>
      </c>
      <c r="U5942" s="14">
        <f>S5942/H5942</f>
        <v>0.57868330697802595</v>
      </c>
      <c r="V5942" s="19"/>
      <c r="W5942" s="19"/>
      <c r="X5942" s="37" t="s">
        <v>3465</v>
      </c>
    </row>
    <row r="5943" spans="1:37" ht="16.5" customHeight="1">
      <c r="A5943" s="38">
        <v>3</v>
      </c>
      <c r="B5943" s="39">
        <v>10879</v>
      </c>
      <c r="C5943" s="38">
        <v>10350342</v>
      </c>
      <c r="D5943" s="40" t="s">
        <v>343</v>
      </c>
      <c r="E5943" s="38">
        <v>2</v>
      </c>
      <c r="F5943" s="38">
        <v>38</v>
      </c>
      <c r="G5943" s="38" t="s">
        <v>23</v>
      </c>
      <c r="H5943" s="42">
        <v>422.88</v>
      </c>
      <c r="I5943" s="57"/>
      <c r="J5943" s="44">
        <v>44712</v>
      </c>
      <c r="K5943" s="42">
        <v>0</v>
      </c>
      <c r="L5943" s="42">
        <v>178.06</v>
      </c>
      <c r="M5943" s="44">
        <v>45199</v>
      </c>
      <c r="N5943" s="42">
        <v>244.82</v>
      </c>
      <c r="O5943" s="42">
        <v>0</v>
      </c>
      <c r="P5943" s="45">
        <v>0.13</v>
      </c>
      <c r="Q5943" s="42">
        <v>0</v>
      </c>
      <c r="R5943" s="42">
        <v>0</v>
      </c>
      <c r="S5943" s="42">
        <v>244.82</v>
      </c>
      <c r="T5943" s="38">
        <v>2506</v>
      </c>
      <c r="U5943" s="14">
        <f>S5943/H5943</f>
        <v>0.57893492243662503</v>
      </c>
      <c r="V5943" s="19"/>
      <c r="W5943" s="19"/>
      <c r="X5943" s="37" t="s">
        <v>3483</v>
      </c>
    </row>
    <row r="5944" spans="1:37" ht="16.5" customHeight="1">
      <c r="A5944" s="38">
        <v>7</v>
      </c>
      <c r="B5944" s="39">
        <v>10879</v>
      </c>
      <c r="C5944" s="38">
        <v>10350054</v>
      </c>
      <c r="D5944" s="40" t="s">
        <v>806</v>
      </c>
      <c r="E5944" s="38">
        <v>2</v>
      </c>
      <c r="F5944" s="38">
        <v>38</v>
      </c>
      <c r="G5944" s="38" t="s">
        <v>23</v>
      </c>
      <c r="H5944" s="42">
        <v>3093.2</v>
      </c>
      <c r="I5944" s="57"/>
      <c r="J5944" s="44">
        <v>44712</v>
      </c>
      <c r="K5944" s="42">
        <v>0</v>
      </c>
      <c r="L5944" s="42">
        <v>1302.4000000000001</v>
      </c>
      <c r="M5944" s="44">
        <v>45199</v>
      </c>
      <c r="N5944" s="42">
        <v>1790.8</v>
      </c>
      <c r="O5944" s="42">
        <v>0</v>
      </c>
      <c r="P5944" s="45">
        <v>0.13</v>
      </c>
      <c r="Q5944" s="42">
        <v>0</v>
      </c>
      <c r="R5944" s="42">
        <v>0</v>
      </c>
      <c r="S5944" s="42">
        <v>1790.8</v>
      </c>
      <c r="T5944" s="38">
        <v>5000</v>
      </c>
      <c r="U5944" s="14">
        <f>S5944/H5944</f>
        <v>0.57894736842105265</v>
      </c>
      <c r="V5944" s="19"/>
      <c r="W5944" s="19"/>
      <c r="X5944" s="37" t="s">
        <v>3483</v>
      </c>
    </row>
    <row r="5945" spans="1:37" ht="16.5" customHeight="1">
      <c r="A5945" s="38">
        <v>2</v>
      </c>
      <c r="B5945" s="39">
        <v>10879</v>
      </c>
      <c r="C5945" s="38">
        <v>10350007</v>
      </c>
      <c r="D5945" s="40" t="s">
        <v>804</v>
      </c>
      <c r="E5945" s="38">
        <v>2</v>
      </c>
      <c r="F5945" s="38">
        <v>38</v>
      </c>
      <c r="G5945" s="38" t="s">
        <v>23</v>
      </c>
      <c r="H5945" s="42">
        <v>755.43</v>
      </c>
      <c r="I5945" s="57"/>
      <c r="J5945" s="44">
        <v>44712</v>
      </c>
      <c r="K5945" s="42">
        <v>0</v>
      </c>
      <c r="L5945" s="42">
        <v>318.07</v>
      </c>
      <c r="M5945" s="44">
        <v>45199</v>
      </c>
      <c r="N5945" s="42">
        <v>437.36</v>
      </c>
      <c r="O5945" s="42">
        <v>0</v>
      </c>
      <c r="P5945" s="45">
        <v>0.13</v>
      </c>
      <c r="Q5945" s="42">
        <v>0</v>
      </c>
      <c r="R5945" s="42">
        <v>0</v>
      </c>
      <c r="S5945" s="42">
        <v>437.36</v>
      </c>
      <c r="T5945" s="38">
        <v>2506</v>
      </c>
      <c r="U5945" s="14">
        <f>S5945/H5945</f>
        <v>0.5789550322332977</v>
      </c>
      <c r="V5945" s="19"/>
      <c r="W5945" s="19"/>
      <c r="X5945" s="37" t="s">
        <v>3483</v>
      </c>
    </row>
    <row r="5946" spans="1:37" ht="16.5" customHeight="1">
      <c r="A5946" s="38">
        <v>4</v>
      </c>
      <c r="B5946" s="39">
        <v>10879</v>
      </c>
      <c r="C5946" s="38">
        <v>10349955</v>
      </c>
      <c r="D5946" s="40" t="s">
        <v>805</v>
      </c>
      <c r="E5946" s="38">
        <v>8</v>
      </c>
      <c r="F5946" s="38">
        <v>38</v>
      </c>
      <c r="G5946" s="38" t="s">
        <v>23</v>
      </c>
      <c r="H5946" s="42">
        <v>1459.97</v>
      </c>
      <c r="I5946" s="57"/>
      <c r="J5946" s="44">
        <v>44712</v>
      </c>
      <c r="K5946" s="42">
        <v>0</v>
      </c>
      <c r="L5946" s="42">
        <v>614.71</v>
      </c>
      <c r="M5946" s="44">
        <v>45199</v>
      </c>
      <c r="N5946" s="42">
        <v>845.26</v>
      </c>
      <c r="O5946" s="42">
        <v>0</v>
      </c>
      <c r="P5946" s="45">
        <v>0.13</v>
      </c>
      <c r="Q5946" s="42">
        <v>0</v>
      </c>
      <c r="R5946" s="42">
        <v>0</v>
      </c>
      <c r="S5946" s="42">
        <v>845.26</v>
      </c>
      <c r="T5946" s="38">
        <v>5000</v>
      </c>
      <c r="U5946" s="14">
        <f>S5946/H5946</f>
        <v>0.57895710185825733</v>
      </c>
      <c r="V5946" s="19"/>
      <c r="W5946" s="19"/>
      <c r="X5946" s="37" t="s">
        <v>3483</v>
      </c>
    </row>
    <row r="5947" spans="1:37" ht="16.5" customHeight="1">
      <c r="A5947" s="38">
        <v>6</v>
      </c>
      <c r="B5947" s="39">
        <v>10879</v>
      </c>
      <c r="C5947" s="38">
        <v>10350040</v>
      </c>
      <c r="D5947" s="40" t="s">
        <v>764</v>
      </c>
      <c r="E5947" s="38">
        <v>20</v>
      </c>
      <c r="F5947" s="38">
        <v>38</v>
      </c>
      <c r="G5947" s="38" t="s">
        <v>23</v>
      </c>
      <c r="H5947" s="42">
        <v>98.97</v>
      </c>
      <c r="I5947" s="57"/>
      <c r="J5947" s="44">
        <v>44712</v>
      </c>
      <c r="K5947" s="42">
        <v>0</v>
      </c>
      <c r="L5947" s="42">
        <v>41.67</v>
      </c>
      <c r="M5947" s="44">
        <v>45199</v>
      </c>
      <c r="N5947" s="42">
        <v>57.3</v>
      </c>
      <c r="O5947" s="42">
        <v>0</v>
      </c>
      <c r="P5947" s="45">
        <v>0.13</v>
      </c>
      <c r="Q5947" s="42">
        <v>0</v>
      </c>
      <c r="R5947" s="42">
        <v>0</v>
      </c>
      <c r="S5947" s="42">
        <v>57.3</v>
      </c>
      <c r="T5947" s="38">
        <v>5000</v>
      </c>
      <c r="U5947" s="14">
        <f>S5947/H5947</f>
        <v>0.57896332221885416</v>
      </c>
      <c r="V5947" s="19"/>
      <c r="W5947" s="19"/>
      <c r="X5947" s="37" t="s">
        <v>3483</v>
      </c>
    </row>
    <row r="5948" spans="1:37" ht="16.5" customHeight="1">
      <c r="A5948" s="38">
        <v>510</v>
      </c>
      <c r="B5948" s="39">
        <v>40712</v>
      </c>
      <c r="C5948" s="38">
        <v>10303660</v>
      </c>
      <c r="D5948" s="40" t="s">
        <v>1736</v>
      </c>
      <c r="E5948" s="38">
        <v>1</v>
      </c>
      <c r="F5948" s="38">
        <v>240</v>
      </c>
      <c r="G5948" s="38" t="s">
        <v>75</v>
      </c>
      <c r="H5948" s="42">
        <v>3660588.97</v>
      </c>
      <c r="I5948" s="55"/>
      <c r="J5948" s="44">
        <v>42276</v>
      </c>
      <c r="K5948" s="42">
        <v>0</v>
      </c>
      <c r="L5948" s="42">
        <v>1433730.46</v>
      </c>
      <c r="M5948" s="44">
        <v>45138</v>
      </c>
      <c r="N5948" s="42">
        <f>H5948-K5948-L5948</f>
        <v>2226858.5100000002</v>
      </c>
      <c r="O5948" s="42">
        <v>119380.5</v>
      </c>
      <c r="P5948" s="45">
        <v>0.13</v>
      </c>
      <c r="Q5948" s="42">
        <v>13734.04</v>
      </c>
      <c r="R5948" s="42">
        <v>105646.46</v>
      </c>
      <c r="S5948" s="42">
        <v>2121212.0499999998</v>
      </c>
      <c r="T5948" s="38">
        <v>5000</v>
      </c>
      <c r="U5948" s="14">
        <f>S5948/H5948</f>
        <v>0.57947288465986924</v>
      </c>
      <c r="V5948" s="19"/>
      <c r="W5948" s="19"/>
      <c r="X5948" s="37" t="s">
        <v>3467</v>
      </c>
    </row>
    <row r="5949" spans="1:37" ht="16.5" customHeight="1">
      <c r="A5949" s="38">
        <v>173</v>
      </c>
      <c r="B5949" s="39">
        <v>10741</v>
      </c>
      <c r="C5949" s="38">
        <v>10282088</v>
      </c>
      <c r="D5949" s="40" t="s">
        <v>2012</v>
      </c>
      <c r="E5949" s="38">
        <v>1</v>
      </c>
      <c r="F5949" s="38">
        <v>120</v>
      </c>
      <c r="G5949" s="38" t="s">
        <v>21</v>
      </c>
      <c r="H5949" s="42">
        <v>20689</v>
      </c>
      <c r="I5949" s="49"/>
      <c r="J5949" s="44">
        <v>43495</v>
      </c>
      <c r="K5949" s="42">
        <v>0</v>
      </c>
      <c r="L5949" s="42">
        <v>8680.81</v>
      </c>
      <c r="M5949" s="44">
        <v>45107</v>
      </c>
      <c r="N5949" s="42">
        <f>H5949-K5949-L5949</f>
        <v>12008.19</v>
      </c>
      <c r="O5949" s="42">
        <v>0</v>
      </c>
      <c r="P5949" s="45">
        <v>0.13</v>
      </c>
      <c r="Q5949" s="42">
        <v>0</v>
      </c>
      <c r="R5949" s="42">
        <v>0</v>
      </c>
      <c r="S5949" s="42">
        <f>N5949-R5949</f>
        <v>12008.19</v>
      </c>
      <c r="T5949" s="38">
        <v>2201</v>
      </c>
      <c r="U5949" s="14">
        <f>S5949/H5949</f>
        <v>0.58041422978394319</v>
      </c>
      <c r="V5949" s="19"/>
      <c r="W5949" s="19"/>
      <c r="X5949" s="37" t="s">
        <v>3462</v>
      </c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</row>
    <row r="5950" spans="1:37" ht="16.5" customHeight="1">
      <c r="A5950" s="38">
        <v>423</v>
      </c>
      <c r="B5950" s="39">
        <v>10741</v>
      </c>
      <c r="C5950" s="38">
        <v>10282533</v>
      </c>
      <c r="D5950" s="40" t="s">
        <v>2945</v>
      </c>
      <c r="E5950" s="58">
        <v>1</v>
      </c>
      <c r="F5950" s="38">
        <v>120</v>
      </c>
      <c r="G5950" s="38" t="s">
        <v>262</v>
      </c>
      <c r="H5950" s="42">
        <v>125434.83</v>
      </c>
      <c r="I5950" s="37"/>
      <c r="J5950" s="44">
        <v>43615</v>
      </c>
      <c r="K5950" s="42">
        <v>0</v>
      </c>
      <c r="L5950" s="42">
        <v>52630.49</v>
      </c>
      <c r="M5950" s="44">
        <v>45200</v>
      </c>
      <c r="N5950" s="42">
        <v>72804.34</v>
      </c>
      <c r="O5950" s="42">
        <v>0</v>
      </c>
      <c r="P5950" s="45">
        <f>IF(J5950&lt;DATEVALUE("2009-1-1"),3%,13%)</f>
        <v>0.13</v>
      </c>
      <c r="Q5950" s="42">
        <f>IF(P5950=13%,ROUND(O5950/(1+P5950)*P5950,2),ROUND(O5950/(1+0.03)*0.02,2))</f>
        <v>0</v>
      </c>
      <c r="R5950" s="42">
        <f>O5950-Q5950</f>
        <v>0</v>
      </c>
      <c r="S5950" s="42">
        <f>N5950-R5950</f>
        <v>72804.34</v>
      </c>
      <c r="T5950" s="38">
        <v>5000</v>
      </c>
      <c r="U5950" s="14">
        <f>S5950/H5950</f>
        <v>0.58041566285855373</v>
      </c>
      <c r="V5950" s="19"/>
      <c r="W5950" s="19"/>
      <c r="X5950" s="37" t="s">
        <v>3462</v>
      </c>
    </row>
    <row r="5951" spans="1:37" ht="16.5" customHeight="1">
      <c r="A5951" s="38">
        <v>154</v>
      </c>
      <c r="B5951" s="39">
        <v>10800</v>
      </c>
      <c r="C5951" s="38">
        <v>10316577</v>
      </c>
      <c r="D5951" s="40" t="s">
        <v>2716</v>
      </c>
      <c r="E5951" s="38">
        <v>1</v>
      </c>
      <c r="F5951" s="38">
        <v>120</v>
      </c>
      <c r="G5951" s="38" t="s">
        <v>21</v>
      </c>
      <c r="H5951" s="42">
        <v>168456.69</v>
      </c>
      <c r="I5951" s="2"/>
      <c r="J5951" s="44">
        <v>43398</v>
      </c>
      <c r="K5951" s="42">
        <v>0</v>
      </c>
      <c r="L5951" s="42">
        <v>70681.77</v>
      </c>
      <c r="M5951" s="44">
        <v>45016</v>
      </c>
      <c r="N5951" s="42">
        <f>H5951-K5951-L5951</f>
        <v>97774.92</v>
      </c>
      <c r="O5951" s="42">
        <v>0</v>
      </c>
      <c r="P5951" s="45">
        <v>0.13</v>
      </c>
      <c r="Q5951" s="42">
        <v>0</v>
      </c>
      <c r="R5951" s="42">
        <v>0</v>
      </c>
      <c r="S5951" s="42">
        <f>N5951-R5951</f>
        <v>97774.92</v>
      </c>
      <c r="T5951" s="38">
        <v>2505</v>
      </c>
      <c r="U5951" s="14">
        <f>S5951/H5951</f>
        <v>0.58041577333616134</v>
      </c>
      <c r="V5951" s="19"/>
      <c r="W5951" s="19"/>
      <c r="X5951" s="37" t="s">
        <v>3465</v>
      </c>
    </row>
    <row r="5952" spans="1:37" ht="16.5" customHeight="1">
      <c r="A5952" s="38">
        <v>150</v>
      </c>
      <c r="B5952" s="39">
        <v>10800</v>
      </c>
      <c r="C5952" s="38">
        <v>10316573</v>
      </c>
      <c r="D5952" s="40" t="s">
        <v>2712</v>
      </c>
      <c r="E5952" s="38">
        <v>1</v>
      </c>
      <c r="F5952" s="38">
        <v>120</v>
      </c>
      <c r="G5952" s="38" t="s">
        <v>21</v>
      </c>
      <c r="H5952" s="42">
        <v>153830.12</v>
      </c>
      <c r="I5952" s="2"/>
      <c r="J5952" s="44">
        <v>43398</v>
      </c>
      <c r="K5952" s="42">
        <v>0</v>
      </c>
      <c r="L5952" s="42">
        <v>64544.480000000003</v>
      </c>
      <c r="M5952" s="44">
        <v>45016</v>
      </c>
      <c r="N5952" s="42">
        <f>H5952-K5952-L5952</f>
        <v>89285.639999999985</v>
      </c>
      <c r="O5952" s="42">
        <v>0</v>
      </c>
      <c r="P5952" s="45">
        <v>0.13</v>
      </c>
      <c r="Q5952" s="42">
        <v>0</v>
      </c>
      <c r="R5952" s="42">
        <v>0</v>
      </c>
      <c r="S5952" s="42">
        <f>N5952-R5952</f>
        <v>89285.639999999985</v>
      </c>
      <c r="T5952" s="38">
        <v>2505</v>
      </c>
      <c r="U5952" s="14">
        <f>S5952/H5952</f>
        <v>0.58041715107548497</v>
      </c>
      <c r="V5952" s="19"/>
      <c r="W5952" s="19"/>
      <c r="X5952" s="37" t="s">
        <v>3465</v>
      </c>
    </row>
    <row r="5953" spans="1:37" ht="16.5" customHeight="1">
      <c r="A5953" s="38">
        <v>330</v>
      </c>
      <c r="B5953" s="39">
        <v>10741</v>
      </c>
      <c r="C5953" s="38">
        <v>10282522</v>
      </c>
      <c r="D5953" s="40" t="s">
        <v>1102</v>
      </c>
      <c r="E5953" s="38">
        <v>1</v>
      </c>
      <c r="F5953" s="38">
        <v>120</v>
      </c>
      <c r="G5953" s="38" t="s">
        <v>21</v>
      </c>
      <c r="H5953" s="42">
        <v>164287.93</v>
      </c>
      <c r="I5953" s="56"/>
      <c r="J5953" s="44">
        <v>43552</v>
      </c>
      <c r="K5953" s="42">
        <v>0</v>
      </c>
      <c r="L5953" s="42">
        <v>68932.38</v>
      </c>
      <c r="M5953" s="44">
        <v>45169</v>
      </c>
      <c r="N5953" s="42">
        <f>H5953-K5953-L5953</f>
        <v>95355.549999999988</v>
      </c>
      <c r="O5953" s="42">
        <v>0</v>
      </c>
      <c r="P5953" s="45">
        <v>0.13</v>
      </c>
      <c r="Q5953" s="42">
        <v>0</v>
      </c>
      <c r="R5953" s="42">
        <v>0</v>
      </c>
      <c r="S5953" s="42">
        <f>N5953-R5953</f>
        <v>95355.549999999988</v>
      </c>
      <c r="T5953" s="38">
        <v>2506</v>
      </c>
      <c r="U5953" s="14">
        <f>S5953/H5953</f>
        <v>0.58041725889418649</v>
      </c>
      <c r="V5953" s="19"/>
      <c r="W5953" s="19"/>
      <c r="X5953" s="37" t="s">
        <v>3462</v>
      </c>
    </row>
    <row r="5954" spans="1:37" ht="16.5" customHeight="1">
      <c r="A5954" s="38">
        <v>151</v>
      </c>
      <c r="B5954" s="39">
        <v>10800</v>
      </c>
      <c r="C5954" s="38">
        <v>10316574</v>
      </c>
      <c r="D5954" s="40" t="s">
        <v>2713</v>
      </c>
      <c r="E5954" s="38">
        <v>1</v>
      </c>
      <c r="F5954" s="38">
        <v>120</v>
      </c>
      <c r="G5954" s="38" t="s">
        <v>21</v>
      </c>
      <c r="H5954" s="42">
        <v>153211.24</v>
      </c>
      <c r="I5954" s="2"/>
      <c r="J5954" s="44">
        <v>43398</v>
      </c>
      <c r="K5954" s="42">
        <v>0</v>
      </c>
      <c r="L5954" s="42">
        <v>64284.78</v>
      </c>
      <c r="M5954" s="44">
        <v>45016</v>
      </c>
      <c r="N5954" s="42">
        <f>H5954-K5954-L5954</f>
        <v>88926.459999999992</v>
      </c>
      <c r="O5954" s="42">
        <v>0</v>
      </c>
      <c r="P5954" s="45">
        <v>0.13</v>
      </c>
      <c r="Q5954" s="42">
        <v>0</v>
      </c>
      <c r="R5954" s="42">
        <v>0</v>
      </c>
      <c r="S5954" s="42">
        <f>N5954-R5954</f>
        <v>88926.459999999992</v>
      </c>
      <c r="T5954" s="38">
        <v>2505</v>
      </c>
      <c r="U5954" s="14">
        <f>S5954/H5954</f>
        <v>0.58041733752693336</v>
      </c>
      <c r="V5954" s="19"/>
      <c r="W5954" s="19"/>
      <c r="X5954" s="37" t="s">
        <v>3465</v>
      </c>
    </row>
    <row r="5955" spans="1:37" ht="16.5" customHeight="1">
      <c r="A5955" s="38">
        <v>339</v>
      </c>
      <c r="B5955" s="39">
        <v>10877</v>
      </c>
      <c r="C5955" s="38">
        <v>10324010</v>
      </c>
      <c r="D5955" s="40" t="s">
        <v>1102</v>
      </c>
      <c r="E5955" s="38">
        <v>1</v>
      </c>
      <c r="F5955" s="38">
        <v>120</v>
      </c>
      <c r="G5955" s="38" t="s">
        <v>21</v>
      </c>
      <c r="H5955" s="42">
        <v>232717.24</v>
      </c>
      <c r="I5955" s="56"/>
      <c r="J5955" s="44">
        <v>43552</v>
      </c>
      <c r="K5955" s="42">
        <v>0</v>
      </c>
      <c r="L5955" s="42">
        <v>97644.11</v>
      </c>
      <c r="M5955" s="44">
        <v>45169</v>
      </c>
      <c r="N5955" s="42">
        <f>H5955-K5955-L5955</f>
        <v>135073.13</v>
      </c>
      <c r="O5955" s="42">
        <v>0</v>
      </c>
      <c r="P5955" s="45">
        <v>0.13</v>
      </c>
      <c r="Q5955" s="42">
        <v>0</v>
      </c>
      <c r="R5955" s="42">
        <v>0</v>
      </c>
      <c r="S5955" s="42">
        <v>135073.13</v>
      </c>
      <c r="T5955" s="38">
        <v>2506</v>
      </c>
      <c r="U5955" s="14">
        <f>S5955/H5955</f>
        <v>0.58041737689910733</v>
      </c>
      <c r="V5955" s="19"/>
      <c r="W5955" s="19"/>
      <c r="X5955" s="37" t="s">
        <v>3462</v>
      </c>
    </row>
    <row r="5956" spans="1:37" ht="16.5" customHeight="1">
      <c r="A5956" s="38">
        <v>157</v>
      </c>
      <c r="B5956" s="39">
        <v>10741</v>
      </c>
      <c r="C5956" s="38">
        <v>10282093</v>
      </c>
      <c r="D5956" s="40" t="s">
        <v>2002</v>
      </c>
      <c r="E5956" s="38">
        <v>1</v>
      </c>
      <c r="F5956" s="38">
        <v>120</v>
      </c>
      <c r="G5956" s="38" t="s">
        <v>21</v>
      </c>
      <c r="H5956" s="42">
        <v>99316.24</v>
      </c>
      <c r="I5956" s="49"/>
      <c r="J5956" s="44">
        <v>43495</v>
      </c>
      <c r="K5956" s="42">
        <v>0</v>
      </c>
      <c r="L5956" s="42">
        <v>41671.33</v>
      </c>
      <c r="M5956" s="44">
        <v>45107</v>
      </c>
      <c r="N5956" s="42">
        <f>H5956-K5956-L5956</f>
        <v>57644.91</v>
      </c>
      <c r="O5956" s="42">
        <v>0</v>
      </c>
      <c r="P5956" s="45">
        <v>0.13</v>
      </c>
      <c r="Q5956" s="42">
        <v>0</v>
      </c>
      <c r="R5956" s="42">
        <v>0</v>
      </c>
      <c r="S5956" s="42">
        <f>N5956-R5956</f>
        <v>57644.91</v>
      </c>
      <c r="T5956" s="38">
        <v>5000</v>
      </c>
      <c r="U5956" s="14">
        <f>S5956/H5956</f>
        <v>0.58041776450659022</v>
      </c>
      <c r="V5956" s="19"/>
      <c r="W5956" s="19"/>
      <c r="X5956" s="37" t="s">
        <v>3462</v>
      </c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</row>
    <row r="5957" spans="1:37" ht="16.5" customHeight="1">
      <c r="A5957" s="38">
        <v>858</v>
      </c>
      <c r="B5957" s="39">
        <v>10800</v>
      </c>
      <c r="C5957" s="38">
        <v>10316648</v>
      </c>
      <c r="D5957" s="40" t="s">
        <v>2742</v>
      </c>
      <c r="E5957" s="38">
        <v>1</v>
      </c>
      <c r="F5957" s="38">
        <v>120</v>
      </c>
      <c r="G5957" s="38" t="s">
        <v>21</v>
      </c>
      <c r="H5957" s="42">
        <v>20299.150000000001</v>
      </c>
      <c r="I5957" s="2"/>
      <c r="J5957" s="44">
        <v>43398</v>
      </c>
      <c r="K5957" s="42">
        <v>0</v>
      </c>
      <c r="L5957" s="42">
        <v>8517.1200000000008</v>
      </c>
      <c r="M5957" s="44">
        <v>45016</v>
      </c>
      <c r="N5957" s="42">
        <f>H5957-K5957-L5957</f>
        <v>11782.03</v>
      </c>
      <c r="O5957" s="42">
        <v>0</v>
      </c>
      <c r="P5957" s="45">
        <v>0.13</v>
      </c>
      <c r="Q5957" s="42">
        <v>0</v>
      </c>
      <c r="R5957" s="42">
        <v>0</v>
      </c>
      <c r="S5957" s="42">
        <f>N5957-R5957</f>
        <v>11782.03</v>
      </c>
      <c r="T5957" s="38">
        <v>2505</v>
      </c>
      <c r="U5957" s="14">
        <f>S5957/H5957</f>
        <v>0.58041986979750382</v>
      </c>
      <c r="V5957" s="19"/>
      <c r="W5957" s="19"/>
      <c r="X5957" s="37" t="s">
        <v>3465</v>
      </c>
    </row>
    <row r="5958" spans="1:37" ht="16.5" customHeight="1">
      <c r="A5958" s="38">
        <v>859</v>
      </c>
      <c r="B5958" s="39">
        <v>10800</v>
      </c>
      <c r="C5958" s="38">
        <v>10316649</v>
      </c>
      <c r="D5958" s="40" t="s">
        <v>2742</v>
      </c>
      <c r="E5958" s="38">
        <v>1</v>
      </c>
      <c r="F5958" s="38">
        <v>120</v>
      </c>
      <c r="G5958" s="38" t="s">
        <v>21</v>
      </c>
      <c r="H5958" s="42">
        <v>20299.150000000001</v>
      </c>
      <c r="I5958" s="2"/>
      <c r="J5958" s="44">
        <v>43398</v>
      </c>
      <c r="K5958" s="42">
        <v>0</v>
      </c>
      <c r="L5958" s="42">
        <v>8517.1200000000008</v>
      </c>
      <c r="M5958" s="44">
        <v>45016</v>
      </c>
      <c r="N5958" s="42">
        <f>H5958-K5958-L5958</f>
        <v>11782.03</v>
      </c>
      <c r="O5958" s="42">
        <v>0</v>
      </c>
      <c r="P5958" s="45">
        <v>0.13</v>
      </c>
      <c r="Q5958" s="42">
        <v>0</v>
      </c>
      <c r="R5958" s="42">
        <v>0</v>
      </c>
      <c r="S5958" s="42">
        <f>N5958-R5958</f>
        <v>11782.03</v>
      </c>
      <c r="T5958" s="38">
        <v>2505</v>
      </c>
      <c r="U5958" s="14">
        <f>S5958/H5958</f>
        <v>0.58041986979750382</v>
      </c>
      <c r="V5958" s="19"/>
      <c r="W5958" s="19"/>
      <c r="X5958" s="37" t="s">
        <v>3465</v>
      </c>
    </row>
    <row r="5959" spans="1:37" ht="16.5" customHeight="1">
      <c r="A5959" s="38">
        <v>860</v>
      </c>
      <c r="B5959" s="39">
        <v>10800</v>
      </c>
      <c r="C5959" s="38">
        <v>10316650</v>
      </c>
      <c r="D5959" s="40" t="s">
        <v>2742</v>
      </c>
      <c r="E5959" s="38">
        <v>1</v>
      </c>
      <c r="F5959" s="38">
        <v>120</v>
      </c>
      <c r="G5959" s="38" t="s">
        <v>21</v>
      </c>
      <c r="H5959" s="42">
        <v>20299.150000000001</v>
      </c>
      <c r="I5959" s="2"/>
      <c r="J5959" s="44">
        <v>43398</v>
      </c>
      <c r="K5959" s="42">
        <v>0</v>
      </c>
      <c r="L5959" s="42">
        <v>8517.1200000000008</v>
      </c>
      <c r="M5959" s="44">
        <v>45016</v>
      </c>
      <c r="N5959" s="42">
        <f>H5959-K5959-L5959</f>
        <v>11782.03</v>
      </c>
      <c r="O5959" s="42">
        <v>0</v>
      </c>
      <c r="P5959" s="45">
        <v>0.13</v>
      </c>
      <c r="Q5959" s="42">
        <v>0</v>
      </c>
      <c r="R5959" s="42">
        <v>0</v>
      </c>
      <c r="S5959" s="42">
        <f>N5959-R5959</f>
        <v>11782.03</v>
      </c>
      <c r="T5959" s="38">
        <v>2505</v>
      </c>
      <c r="U5959" s="14">
        <f>S5959/H5959</f>
        <v>0.58041986979750382</v>
      </c>
      <c r="V5959" s="19"/>
      <c r="W5959" s="19"/>
      <c r="X5959" s="37" t="s">
        <v>3465</v>
      </c>
    </row>
    <row r="5960" spans="1:37" ht="16.5" customHeight="1">
      <c r="A5960" s="38">
        <v>861</v>
      </c>
      <c r="B5960" s="39">
        <v>10800</v>
      </c>
      <c r="C5960" s="38">
        <v>10316651</v>
      </c>
      <c r="D5960" s="40" t="s">
        <v>2742</v>
      </c>
      <c r="E5960" s="38">
        <v>1</v>
      </c>
      <c r="F5960" s="38">
        <v>120</v>
      </c>
      <c r="G5960" s="38" t="s">
        <v>21</v>
      </c>
      <c r="H5960" s="42">
        <v>20299.150000000001</v>
      </c>
      <c r="I5960" s="2"/>
      <c r="J5960" s="44">
        <v>43398</v>
      </c>
      <c r="K5960" s="42">
        <v>0</v>
      </c>
      <c r="L5960" s="42">
        <v>8517.1200000000008</v>
      </c>
      <c r="M5960" s="44">
        <v>45016</v>
      </c>
      <c r="N5960" s="42">
        <f>H5960-K5960-L5960</f>
        <v>11782.03</v>
      </c>
      <c r="O5960" s="42">
        <v>0</v>
      </c>
      <c r="P5960" s="45">
        <v>0.13</v>
      </c>
      <c r="Q5960" s="42">
        <v>0</v>
      </c>
      <c r="R5960" s="42">
        <v>0</v>
      </c>
      <c r="S5960" s="42">
        <f>N5960-R5960</f>
        <v>11782.03</v>
      </c>
      <c r="T5960" s="38">
        <v>2505</v>
      </c>
      <c r="U5960" s="14">
        <f>S5960/H5960</f>
        <v>0.58041986979750382</v>
      </c>
      <c r="V5960" s="19"/>
      <c r="W5960" s="19"/>
      <c r="X5960" s="37" t="s">
        <v>3465</v>
      </c>
    </row>
    <row r="5961" spans="1:37" ht="16.5" customHeight="1">
      <c r="A5961" s="38">
        <v>862</v>
      </c>
      <c r="B5961" s="39">
        <v>10800</v>
      </c>
      <c r="C5961" s="38">
        <v>10316652</v>
      </c>
      <c r="D5961" s="40" t="s">
        <v>2742</v>
      </c>
      <c r="E5961" s="38">
        <v>1</v>
      </c>
      <c r="F5961" s="38">
        <v>120</v>
      </c>
      <c r="G5961" s="38" t="s">
        <v>21</v>
      </c>
      <c r="H5961" s="42">
        <v>20299.150000000001</v>
      </c>
      <c r="I5961" s="2"/>
      <c r="J5961" s="44">
        <v>43398</v>
      </c>
      <c r="K5961" s="42">
        <v>0</v>
      </c>
      <c r="L5961" s="42">
        <v>8517.1200000000008</v>
      </c>
      <c r="M5961" s="44">
        <v>45016</v>
      </c>
      <c r="N5961" s="42">
        <f>H5961-K5961-L5961</f>
        <v>11782.03</v>
      </c>
      <c r="O5961" s="42">
        <v>0</v>
      </c>
      <c r="P5961" s="45">
        <v>0.13</v>
      </c>
      <c r="Q5961" s="42">
        <v>0</v>
      </c>
      <c r="R5961" s="42">
        <v>0</v>
      </c>
      <c r="S5961" s="42">
        <f>N5961-R5961</f>
        <v>11782.03</v>
      </c>
      <c r="T5961" s="38">
        <v>2505</v>
      </c>
      <c r="U5961" s="14">
        <f>S5961/H5961</f>
        <v>0.58041986979750382</v>
      </c>
      <c r="V5961" s="19"/>
      <c r="W5961" s="19"/>
      <c r="X5961" s="37" t="s">
        <v>3465</v>
      </c>
    </row>
    <row r="5962" spans="1:37" ht="16.5" customHeight="1">
      <c r="A5962" s="38">
        <v>863</v>
      </c>
      <c r="B5962" s="39">
        <v>10800</v>
      </c>
      <c r="C5962" s="38">
        <v>10316653</v>
      </c>
      <c r="D5962" s="40" t="s">
        <v>2742</v>
      </c>
      <c r="E5962" s="38">
        <v>1</v>
      </c>
      <c r="F5962" s="38">
        <v>120</v>
      </c>
      <c r="G5962" s="38" t="s">
        <v>21</v>
      </c>
      <c r="H5962" s="42">
        <v>20299.150000000001</v>
      </c>
      <c r="I5962" s="2"/>
      <c r="J5962" s="44">
        <v>43398</v>
      </c>
      <c r="K5962" s="42">
        <v>0</v>
      </c>
      <c r="L5962" s="42">
        <v>8517.1200000000008</v>
      </c>
      <c r="M5962" s="44">
        <v>45016</v>
      </c>
      <c r="N5962" s="42">
        <f>H5962-K5962-L5962</f>
        <v>11782.03</v>
      </c>
      <c r="O5962" s="42">
        <v>0</v>
      </c>
      <c r="P5962" s="45">
        <v>0.13</v>
      </c>
      <c r="Q5962" s="42">
        <v>0</v>
      </c>
      <c r="R5962" s="42">
        <v>0</v>
      </c>
      <c r="S5962" s="42">
        <f>N5962-R5962</f>
        <v>11782.03</v>
      </c>
      <c r="T5962" s="38">
        <v>2505</v>
      </c>
      <c r="U5962" s="14">
        <f>S5962/H5962</f>
        <v>0.58041986979750382</v>
      </c>
      <c r="V5962" s="19"/>
      <c r="W5962" s="19"/>
      <c r="X5962" s="37" t="s">
        <v>3465</v>
      </c>
    </row>
    <row r="5963" spans="1:37" ht="16.5" customHeight="1">
      <c r="A5963" s="38">
        <v>864</v>
      </c>
      <c r="B5963" s="39">
        <v>10800</v>
      </c>
      <c r="C5963" s="38">
        <v>10316654</v>
      </c>
      <c r="D5963" s="40" t="s">
        <v>2742</v>
      </c>
      <c r="E5963" s="38">
        <v>1</v>
      </c>
      <c r="F5963" s="38">
        <v>120</v>
      </c>
      <c r="G5963" s="38" t="s">
        <v>21</v>
      </c>
      <c r="H5963" s="42">
        <v>20299.150000000001</v>
      </c>
      <c r="I5963" s="2"/>
      <c r="J5963" s="44">
        <v>43398</v>
      </c>
      <c r="K5963" s="42">
        <v>0</v>
      </c>
      <c r="L5963" s="42">
        <v>8517.1200000000008</v>
      </c>
      <c r="M5963" s="44">
        <v>45016</v>
      </c>
      <c r="N5963" s="42">
        <f>H5963-K5963-L5963</f>
        <v>11782.03</v>
      </c>
      <c r="O5963" s="42">
        <v>0</v>
      </c>
      <c r="P5963" s="45">
        <v>0.13</v>
      </c>
      <c r="Q5963" s="42">
        <v>0</v>
      </c>
      <c r="R5963" s="42">
        <v>0</v>
      </c>
      <c r="S5963" s="42">
        <f>N5963-R5963</f>
        <v>11782.03</v>
      </c>
      <c r="T5963" s="38">
        <v>2505</v>
      </c>
      <c r="U5963" s="14">
        <f>S5963/H5963</f>
        <v>0.58041986979750382</v>
      </c>
      <c r="V5963" s="19"/>
      <c r="W5963" s="19"/>
      <c r="X5963" s="37" t="s">
        <v>3465</v>
      </c>
    </row>
    <row r="5964" spans="1:37" ht="16.5" customHeight="1">
      <c r="A5964" s="38">
        <v>865</v>
      </c>
      <c r="B5964" s="39">
        <v>10800</v>
      </c>
      <c r="C5964" s="38">
        <v>10316655</v>
      </c>
      <c r="D5964" s="40" t="s">
        <v>2742</v>
      </c>
      <c r="E5964" s="38">
        <v>1</v>
      </c>
      <c r="F5964" s="38">
        <v>120</v>
      </c>
      <c r="G5964" s="38" t="s">
        <v>21</v>
      </c>
      <c r="H5964" s="42">
        <v>20299.150000000001</v>
      </c>
      <c r="I5964" s="2"/>
      <c r="J5964" s="44">
        <v>43398</v>
      </c>
      <c r="K5964" s="42">
        <v>0</v>
      </c>
      <c r="L5964" s="42">
        <v>8517.1200000000008</v>
      </c>
      <c r="M5964" s="44">
        <v>45016</v>
      </c>
      <c r="N5964" s="42">
        <f>H5964-K5964-L5964</f>
        <v>11782.03</v>
      </c>
      <c r="O5964" s="42">
        <v>0</v>
      </c>
      <c r="P5964" s="45">
        <v>0.13</v>
      </c>
      <c r="Q5964" s="42">
        <v>0</v>
      </c>
      <c r="R5964" s="42">
        <v>0</v>
      </c>
      <c r="S5964" s="42">
        <f>N5964-R5964</f>
        <v>11782.03</v>
      </c>
      <c r="T5964" s="38">
        <v>2505</v>
      </c>
      <c r="U5964" s="14">
        <f>S5964/H5964</f>
        <v>0.58041986979750382</v>
      </c>
      <c r="V5964" s="19"/>
      <c r="W5964" s="19"/>
      <c r="X5964" s="37" t="s">
        <v>3465</v>
      </c>
    </row>
    <row r="5965" spans="1:37" ht="16.5" customHeight="1">
      <c r="A5965" s="38">
        <v>866</v>
      </c>
      <c r="B5965" s="39">
        <v>10800</v>
      </c>
      <c r="C5965" s="38">
        <v>10316656</v>
      </c>
      <c r="D5965" s="40" t="s">
        <v>2742</v>
      </c>
      <c r="E5965" s="38">
        <v>1</v>
      </c>
      <c r="F5965" s="38">
        <v>120</v>
      </c>
      <c r="G5965" s="38" t="s">
        <v>21</v>
      </c>
      <c r="H5965" s="42">
        <v>20299.150000000001</v>
      </c>
      <c r="I5965" s="2"/>
      <c r="J5965" s="44">
        <v>43398</v>
      </c>
      <c r="K5965" s="42">
        <v>0</v>
      </c>
      <c r="L5965" s="42">
        <v>8517.1200000000008</v>
      </c>
      <c r="M5965" s="44">
        <v>45016</v>
      </c>
      <c r="N5965" s="42">
        <f>H5965-K5965-L5965</f>
        <v>11782.03</v>
      </c>
      <c r="O5965" s="42">
        <v>0</v>
      </c>
      <c r="P5965" s="45">
        <v>0.13</v>
      </c>
      <c r="Q5965" s="42">
        <v>0</v>
      </c>
      <c r="R5965" s="42">
        <v>0</v>
      </c>
      <c r="S5965" s="42">
        <f>N5965-R5965</f>
        <v>11782.03</v>
      </c>
      <c r="T5965" s="38">
        <v>2505</v>
      </c>
      <c r="U5965" s="14">
        <f>S5965/H5965</f>
        <v>0.58041986979750382</v>
      </c>
      <c r="V5965" s="19"/>
      <c r="W5965" s="19"/>
      <c r="X5965" s="37" t="s">
        <v>3465</v>
      </c>
    </row>
    <row r="5966" spans="1:37" ht="16.5" customHeight="1">
      <c r="A5966" s="38">
        <v>867</v>
      </c>
      <c r="B5966" s="39">
        <v>10800</v>
      </c>
      <c r="C5966" s="38">
        <v>10316657</v>
      </c>
      <c r="D5966" s="40" t="s">
        <v>2742</v>
      </c>
      <c r="E5966" s="38">
        <v>1</v>
      </c>
      <c r="F5966" s="38">
        <v>120</v>
      </c>
      <c r="G5966" s="38" t="s">
        <v>21</v>
      </c>
      <c r="H5966" s="42">
        <v>20299.150000000001</v>
      </c>
      <c r="I5966" s="2"/>
      <c r="J5966" s="44">
        <v>43398</v>
      </c>
      <c r="K5966" s="42">
        <v>0</v>
      </c>
      <c r="L5966" s="42">
        <v>8517.1200000000008</v>
      </c>
      <c r="M5966" s="44">
        <v>45016</v>
      </c>
      <c r="N5966" s="42">
        <f>H5966-K5966-L5966</f>
        <v>11782.03</v>
      </c>
      <c r="O5966" s="42">
        <v>0</v>
      </c>
      <c r="P5966" s="45">
        <v>0.13</v>
      </c>
      <c r="Q5966" s="42">
        <v>0</v>
      </c>
      <c r="R5966" s="42">
        <v>0</v>
      </c>
      <c r="S5966" s="42">
        <f>N5966-R5966</f>
        <v>11782.03</v>
      </c>
      <c r="T5966" s="38">
        <v>2505</v>
      </c>
      <c r="U5966" s="14">
        <f>S5966/H5966</f>
        <v>0.58041986979750382</v>
      </c>
      <c r="V5966" s="19"/>
      <c r="W5966" s="19"/>
      <c r="X5966" s="37" t="s">
        <v>3465</v>
      </c>
    </row>
    <row r="5967" spans="1:37" ht="16.5" customHeight="1">
      <c r="A5967" s="38">
        <v>67</v>
      </c>
      <c r="B5967" s="39">
        <v>10742</v>
      </c>
      <c r="C5967" s="38">
        <v>10326733</v>
      </c>
      <c r="D5967" s="40" t="s">
        <v>1596</v>
      </c>
      <c r="E5967" s="38">
        <v>5.6283E-2</v>
      </c>
      <c r="F5967" s="38">
        <v>60</v>
      </c>
      <c r="G5967" s="38" t="s">
        <v>266</v>
      </c>
      <c r="H5967" s="42">
        <v>26551.07</v>
      </c>
      <c r="I5967" s="2"/>
      <c r="J5967" s="44">
        <v>44286</v>
      </c>
      <c r="K5967" s="42">
        <v>442.52</v>
      </c>
      <c r="L5967" s="42">
        <v>10620.43</v>
      </c>
      <c r="M5967" s="44">
        <v>45046</v>
      </c>
      <c r="N5967" s="42">
        <f>H5967-K5967-L5967</f>
        <v>15488.119999999999</v>
      </c>
      <c r="O5967" s="42">
        <v>0</v>
      </c>
      <c r="P5967" s="45">
        <v>0.13</v>
      </c>
      <c r="Q5967" s="42">
        <v>0</v>
      </c>
      <c r="R5967" s="42">
        <v>0</v>
      </c>
      <c r="S5967" s="42">
        <v>15488.12</v>
      </c>
      <c r="T5967" s="38">
        <v>5000</v>
      </c>
      <c r="U5967" s="14">
        <f>S5967/H5967</f>
        <v>0.58333317640306026</v>
      </c>
      <c r="V5967" s="19"/>
      <c r="W5967" s="19"/>
      <c r="X5967" s="37" t="s">
        <v>3463</v>
      </c>
    </row>
    <row r="5968" spans="1:37" ht="16.5" customHeight="1">
      <c r="A5968" s="38">
        <v>22</v>
      </c>
      <c r="B5968" s="39">
        <v>10753</v>
      </c>
      <c r="C5968" s="38">
        <v>10325315</v>
      </c>
      <c r="D5968" s="40" t="s">
        <v>956</v>
      </c>
      <c r="E5968" s="38">
        <v>1</v>
      </c>
      <c r="F5968" s="38">
        <v>60</v>
      </c>
      <c r="G5968" s="38" t="s">
        <v>36</v>
      </c>
      <c r="H5968" s="42">
        <v>2577.7800000000002</v>
      </c>
      <c r="I5968" s="2"/>
      <c r="J5968" s="44">
        <v>44255</v>
      </c>
      <c r="K5968" s="42">
        <v>42.96</v>
      </c>
      <c r="L5968" s="42">
        <v>1031.07</v>
      </c>
      <c r="M5968" s="44">
        <v>45016</v>
      </c>
      <c r="N5968" s="42">
        <f>H5968-K5968-L5968</f>
        <v>1503.7500000000002</v>
      </c>
      <c r="O5968" s="42">
        <v>0</v>
      </c>
      <c r="P5968" s="45">
        <v>0.13</v>
      </c>
      <c r="Q5968" s="42">
        <v>0</v>
      </c>
      <c r="R5968" s="42">
        <v>0</v>
      </c>
      <c r="S5968" s="42">
        <v>1503.75</v>
      </c>
      <c r="T5968" s="38">
        <v>5000</v>
      </c>
      <c r="U5968" s="14">
        <f>S5968/H5968</f>
        <v>0.58335079021483593</v>
      </c>
      <c r="V5968" s="19"/>
      <c r="W5968" s="19"/>
      <c r="X5968" s="37" t="s">
        <v>3479</v>
      </c>
    </row>
    <row r="5969" spans="1:37" ht="16.5" customHeight="1">
      <c r="A5969" s="38">
        <v>31</v>
      </c>
      <c r="B5969" s="39">
        <v>10867</v>
      </c>
      <c r="C5969" s="38">
        <v>10331292</v>
      </c>
      <c r="D5969" s="40" t="s">
        <v>702</v>
      </c>
      <c r="E5969" s="38">
        <v>1</v>
      </c>
      <c r="F5969" s="38">
        <v>65</v>
      </c>
      <c r="G5969" s="38" t="s">
        <v>21</v>
      </c>
      <c r="H5969" s="42">
        <v>4325.82</v>
      </c>
      <c r="I5969" s="57"/>
      <c r="J5969" s="44">
        <v>44377</v>
      </c>
      <c r="K5969" s="42">
        <v>0</v>
      </c>
      <c r="L5969" s="42">
        <v>1796.86</v>
      </c>
      <c r="M5969" s="44">
        <v>45199</v>
      </c>
      <c r="N5969" s="42">
        <v>2528.96</v>
      </c>
      <c r="O5969" s="42">
        <v>0</v>
      </c>
      <c r="P5969" s="45">
        <v>0.13</v>
      </c>
      <c r="Q5969" s="42">
        <v>0</v>
      </c>
      <c r="R5969" s="42">
        <v>0</v>
      </c>
      <c r="S5969" s="42">
        <v>2528.96</v>
      </c>
      <c r="T5969" s="38">
        <v>2101</v>
      </c>
      <c r="U5969" s="14">
        <f>S5969/H5969</f>
        <v>0.58461979462853286</v>
      </c>
      <c r="V5969" s="19"/>
      <c r="W5969" s="19"/>
      <c r="X5969" s="37" t="s">
        <v>3475</v>
      </c>
    </row>
    <row r="5970" spans="1:37" ht="16.5" customHeight="1">
      <c r="A5970" s="38">
        <v>168</v>
      </c>
      <c r="B5970" s="39">
        <v>10800</v>
      </c>
      <c r="C5970" s="38">
        <v>10316614</v>
      </c>
      <c r="D5970" s="40" t="s">
        <v>2730</v>
      </c>
      <c r="E5970" s="38">
        <v>1</v>
      </c>
      <c r="F5970" s="38">
        <v>120</v>
      </c>
      <c r="G5970" s="38" t="s">
        <v>21</v>
      </c>
      <c r="H5970" s="42">
        <v>177372.03</v>
      </c>
      <c r="I5970" s="2"/>
      <c r="J5970" s="44">
        <v>43429</v>
      </c>
      <c r="K5970" s="42">
        <v>0</v>
      </c>
      <c r="L5970" s="42">
        <v>73018.33</v>
      </c>
      <c r="M5970" s="44">
        <v>45016</v>
      </c>
      <c r="N5970" s="42">
        <f>H5970-K5970-L5970</f>
        <v>104353.7</v>
      </c>
      <c r="O5970" s="42">
        <v>0</v>
      </c>
      <c r="P5970" s="45">
        <v>0.13</v>
      </c>
      <c r="Q5970" s="42">
        <v>0</v>
      </c>
      <c r="R5970" s="42">
        <v>0</v>
      </c>
      <c r="S5970" s="42">
        <f>N5970-R5970</f>
        <v>104353.7</v>
      </c>
      <c r="T5970" s="38">
        <v>2505</v>
      </c>
      <c r="U5970" s="14">
        <f>S5970/H5970</f>
        <v>0.58833233176617528</v>
      </c>
      <c r="V5970" s="19"/>
      <c r="W5970" s="19"/>
      <c r="X5970" s="37" t="s">
        <v>3465</v>
      </c>
    </row>
    <row r="5971" spans="1:37" ht="16.5" customHeight="1">
      <c r="A5971" s="38">
        <v>162</v>
      </c>
      <c r="B5971" s="39">
        <v>10800</v>
      </c>
      <c r="C5971" s="38">
        <v>10316606</v>
      </c>
      <c r="D5971" s="40" t="s">
        <v>2724</v>
      </c>
      <c r="E5971" s="38">
        <v>1</v>
      </c>
      <c r="F5971" s="38">
        <v>120</v>
      </c>
      <c r="G5971" s="38" t="s">
        <v>21</v>
      </c>
      <c r="H5971" s="42">
        <v>158672.24</v>
      </c>
      <c r="I5971" s="2"/>
      <c r="J5971" s="44">
        <v>43429</v>
      </c>
      <c r="K5971" s="42">
        <v>0</v>
      </c>
      <c r="L5971" s="42">
        <v>65320.2</v>
      </c>
      <c r="M5971" s="44">
        <v>45016</v>
      </c>
      <c r="N5971" s="42">
        <f>H5971-K5971-L5971</f>
        <v>93352.04</v>
      </c>
      <c r="O5971" s="42">
        <v>0</v>
      </c>
      <c r="P5971" s="45">
        <v>0.13</v>
      </c>
      <c r="Q5971" s="42">
        <v>0</v>
      </c>
      <c r="R5971" s="42">
        <v>0</v>
      </c>
      <c r="S5971" s="42">
        <f>N5971-R5971</f>
        <v>93352.04</v>
      </c>
      <c r="T5971" s="38">
        <v>2505</v>
      </c>
      <c r="U5971" s="14">
        <f>S5971/H5971</f>
        <v>0.58833252747928688</v>
      </c>
      <c r="V5971" s="19"/>
      <c r="W5971" s="19"/>
      <c r="X5971" s="37" t="s">
        <v>3465</v>
      </c>
    </row>
    <row r="5972" spans="1:37" ht="16.5" customHeight="1">
      <c r="A5972" s="38">
        <v>171</v>
      </c>
      <c r="B5972" s="39">
        <v>10800</v>
      </c>
      <c r="C5972" s="38">
        <v>10316618</v>
      </c>
      <c r="D5972" s="40" t="s">
        <v>2733</v>
      </c>
      <c r="E5972" s="38">
        <v>1</v>
      </c>
      <c r="F5972" s="38">
        <v>120</v>
      </c>
      <c r="G5972" s="38" t="s">
        <v>21</v>
      </c>
      <c r="H5972" s="42">
        <v>152635.67000000001</v>
      </c>
      <c r="I5972" s="2"/>
      <c r="J5972" s="44">
        <v>43429</v>
      </c>
      <c r="K5972" s="42">
        <v>0</v>
      </c>
      <c r="L5972" s="42">
        <v>62835.12</v>
      </c>
      <c r="M5972" s="44">
        <v>45016</v>
      </c>
      <c r="N5972" s="42">
        <f>H5972-K5972-L5972</f>
        <v>89800.550000000017</v>
      </c>
      <c r="O5972" s="42">
        <v>0</v>
      </c>
      <c r="P5972" s="45">
        <v>0.13</v>
      </c>
      <c r="Q5972" s="42">
        <v>0</v>
      </c>
      <c r="R5972" s="42">
        <v>0</v>
      </c>
      <c r="S5972" s="42">
        <f>N5972-R5972</f>
        <v>89800.550000000017</v>
      </c>
      <c r="T5972" s="38">
        <v>2505</v>
      </c>
      <c r="U5972" s="14">
        <f>S5972/H5972</f>
        <v>0.5883326616904162</v>
      </c>
      <c r="V5972" s="19"/>
      <c r="W5972" s="19"/>
      <c r="X5972" s="37" t="s">
        <v>3465</v>
      </c>
    </row>
    <row r="5973" spans="1:37" ht="16.5" customHeight="1">
      <c r="A5973" s="38">
        <v>165</v>
      </c>
      <c r="B5973" s="39">
        <v>10800</v>
      </c>
      <c r="C5973" s="38">
        <v>10316609</v>
      </c>
      <c r="D5973" s="40" t="s">
        <v>2727</v>
      </c>
      <c r="E5973" s="38">
        <v>1</v>
      </c>
      <c r="F5973" s="38">
        <v>120</v>
      </c>
      <c r="G5973" s="38" t="s">
        <v>21</v>
      </c>
      <c r="H5973" s="42">
        <v>160140.29999999999</v>
      </c>
      <c r="I5973" s="2"/>
      <c r="J5973" s="44">
        <v>43429</v>
      </c>
      <c r="K5973" s="42">
        <v>0</v>
      </c>
      <c r="L5973" s="42">
        <v>65924.52</v>
      </c>
      <c r="M5973" s="44">
        <v>45016</v>
      </c>
      <c r="N5973" s="42">
        <f>H5973-K5973-L5973</f>
        <v>94215.779999999984</v>
      </c>
      <c r="O5973" s="42">
        <v>0</v>
      </c>
      <c r="P5973" s="45">
        <v>0.13</v>
      </c>
      <c r="Q5973" s="42">
        <v>0</v>
      </c>
      <c r="R5973" s="42">
        <v>0</v>
      </c>
      <c r="S5973" s="42">
        <f>N5973-R5973</f>
        <v>94215.779999999984</v>
      </c>
      <c r="T5973" s="38">
        <v>2505</v>
      </c>
      <c r="U5973" s="14">
        <f>S5973/H5973</f>
        <v>0.5883327307367352</v>
      </c>
      <c r="V5973" s="19"/>
      <c r="W5973" s="19"/>
      <c r="X5973" s="37" t="s">
        <v>3465</v>
      </c>
    </row>
    <row r="5974" spans="1:37" ht="16.5" customHeight="1">
      <c r="A5974" s="38">
        <v>159</v>
      </c>
      <c r="B5974" s="39">
        <v>10800</v>
      </c>
      <c r="C5974" s="38">
        <v>10316599</v>
      </c>
      <c r="D5974" s="40" t="s">
        <v>2721</v>
      </c>
      <c r="E5974" s="38">
        <v>1</v>
      </c>
      <c r="F5974" s="38">
        <v>120</v>
      </c>
      <c r="G5974" s="38" t="s">
        <v>21</v>
      </c>
      <c r="H5974" s="42">
        <v>204628.54</v>
      </c>
      <c r="I5974" s="2"/>
      <c r="J5974" s="44">
        <v>43429</v>
      </c>
      <c r="K5974" s="42">
        <v>0</v>
      </c>
      <c r="L5974" s="42">
        <v>84238.86</v>
      </c>
      <c r="M5974" s="44">
        <v>45016</v>
      </c>
      <c r="N5974" s="42">
        <f>H5974-K5974-L5974</f>
        <v>120389.68000000001</v>
      </c>
      <c r="O5974" s="42">
        <v>0</v>
      </c>
      <c r="P5974" s="45">
        <v>0.13</v>
      </c>
      <c r="Q5974" s="42">
        <v>0</v>
      </c>
      <c r="R5974" s="42">
        <v>0</v>
      </c>
      <c r="S5974" s="42">
        <f>N5974-R5974</f>
        <v>120389.68000000001</v>
      </c>
      <c r="T5974" s="38">
        <v>2505</v>
      </c>
      <c r="U5974" s="14">
        <f>S5974/H5974</f>
        <v>0.58833279072410916</v>
      </c>
      <c r="V5974" s="19"/>
      <c r="W5974" s="19"/>
      <c r="X5974" s="37" t="s">
        <v>3465</v>
      </c>
    </row>
    <row r="5975" spans="1:37" ht="16.5" customHeight="1">
      <c r="A5975" s="38">
        <v>158</v>
      </c>
      <c r="B5975" s="39">
        <v>10800</v>
      </c>
      <c r="C5975" s="38">
        <v>10316598</v>
      </c>
      <c r="D5975" s="40" t="s">
        <v>2720</v>
      </c>
      <c r="E5975" s="38">
        <v>1</v>
      </c>
      <c r="F5975" s="38">
        <v>120</v>
      </c>
      <c r="G5975" s="38" t="s">
        <v>21</v>
      </c>
      <c r="H5975" s="42">
        <v>157924.74</v>
      </c>
      <c r="I5975" s="2"/>
      <c r="J5975" s="44">
        <v>43429</v>
      </c>
      <c r="K5975" s="42">
        <v>0</v>
      </c>
      <c r="L5975" s="42">
        <v>65012.42</v>
      </c>
      <c r="M5975" s="44">
        <v>45016</v>
      </c>
      <c r="N5975" s="42">
        <f>H5975-K5975-L5975</f>
        <v>92912.319999999992</v>
      </c>
      <c r="O5975" s="42">
        <v>0</v>
      </c>
      <c r="P5975" s="45">
        <v>0.13</v>
      </c>
      <c r="Q5975" s="42">
        <v>0</v>
      </c>
      <c r="R5975" s="42">
        <v>0</v>
      </c>
      <c r="S5975" s="42">
        <f>N5975-R5975</f>
        <v>92912.319999999992</v>
      </c>
      <c r="T5975" s="38">
        <v>2505</v>
      </c>
      <c r="U5975" s="14">
        <f>S5975/H5975</f>
        <v>0.58833289831599533</v>
      </c>
      <c r="V5975" s="19"/>
      <c r="W5975" s="19"/>
      <c r="X5975" s="37" t="s">
        <v>3465</v>
      </c>
    </row>
    <row r="5976" spans="1:37" ht="16.5" customHeight="1">
      <c r="A5976" s="38">
        <v>169</v>
      </c>
      <c r="B5976" s="39">
        <v>10800</v>
      </c>
      <c r="C5976" s="38">
        <v>10316615</v>
      </c>
      <c r="D5976" s="40" t="s">
        <v>2731</v>
      </c>
      <c r="E5976" s="38">
        <v>1</v>
      </c>
      <c r="F5976" s="38">
        <v>120</v>
      </c>
      <c r="G5976" s="38" t="s">
        <v>21</v>
      </c>
      <c r="H5976" s="42">
        <v>159685.56</v>
      </c>
      <c r="I5976" s="2"/>
      <c r="J5976" s="44">
        <v>43429</v>
      </c>
      <c r="K5976" s="42">
        <v>0</v>
      </c>
      <c r="L5976" s="42">
        <v>65737.279999999999</v>
      </c>
      <c r="M5976" s="44">
        <v>45016</v>
      </c>
      <c r="N5976" s="42">
        <f>H5976-K5976-L5976</f>
        <v>93948.28</v>
      </c>
      <c r="O5976" s="42">
        <v>0</v>
      </c>
      <c r="P5976" s="45">
        <v>0.13</v>
      </c>
      <c r="Q5976" s="42">
        <v>0</v>
      </c>
      <c r="R5976" s="42">
        <v>0</v>
      </c>
      <c r="S5976" s="42">
        <f>N5976-R5976</f>
        <v>93948.28</v>
      </c>
      <c r="T5976" s="38">
        <v>2505</v>
      </c>
      <c r="U5976" s="14">
        <f>S5976/H5976</f>
        <v>0.58833297137198881</v>
      </c>
      <c r="V5976" s="19"/>
      <c r="W5976" s="19"/>
      <c r="X5976" s="37" t="s">
        <v>3465</v>
      </c>
    </row>
    <row r="5977" spans="1:37" ht="16.5" customHeight="1">
      <c r="A5977" s="38">
        <v>161</v>
      </c>
      <c r="B5977" s="39">
        <v>10800</v>
      </c>
      <c r="C5977" s="38">
        <v>10316605</v>
      </c>
      <c r="D5977" s="40" t="s">
        <v>2723</v>
      </c>
      <c r="E5977" s="38">
        <v>1</v>
      </c>
      <c r="F5977" s="38">
        <v>120</v>
      </c>
      <c r="G5977" s="38" t="s">
        <v>21</v>
      </c>
      <c r="H5977" s="42">
        <v>166172.24</v>
      </c>
      <c r="I5977" s="2"/>
      <c r="J5977" s="44">
        <v>43429</v>
      </c>
      <c r="K5977" s="42">
        <v>0</v>
      </c>
      <c r="L5977" s="42">
        <v>68407.56</v>
      </c>
      <c r="M5977" s="44">
        <v>45016</v>
      </c>
      <c r="N5977" s="42">
        <f>H5977-K5977-L5977</f>
        <v>97764.68</v>
      </c>
      <c r="O5977" s="42">
        <v>0</v>
      </c>
      <c r="P5977" s="45">
        <v>0.13</v>
      </c>
      <c r="Q5977" s="42">
        <v>0</v>
      </c>
      <c r="R5977" s="42">
        <v>0</v>
      </c>
      <c r="S5977" s="42">
        <f>N5977-R5977</f>
        <v>97764.68</v>
      </c>
      <c r="T5977" s="38">
        <v>2505</v>
      </c>
      <c r="U5977" s="14">
        <f>S5977/H5977</f>
        <v>0.58833340634994147</v>
      </c>
      <c r="V5977" s="19"/>
      <c r="W5977" s="19"/>
      <c r="X5977" s="37" t="s">
        <v>3465</v>
      </c>
    </row>
    <row r="5978" spans="1:37" ht="16.5" customHeight="1">
      <c r="A5978" s="38">
        <v>163</v>
      </c>
      <c r="B5978" s="39">
        <v>10800</v>
      </c>
      <c r="C5978" s="38">
        <v>10316607</v>
      </c>
      <c r="D5978" s="40" t="s">
        <v>2725</v>
      </c>
      <c r="E5978" s="38">
        <v>1</v>
      </c>
      <c r="F5978" s="38">
        <v>120</v>
      </c>
      <c r="G5978" s="38" t="s">
        <v>21</v>
      </c>
      <c r="H5978" s="42">
        <v>154042.23999999999</v>
      </c>
      <c r="I5978" s="2"/>
      <c r="J5978" s="44">
        <v>43429</v>
      </c>
      <c r="K5978" s="42">
        <v>0</v>
      </c>
      <c r="L5978" s="42">
        <v>63414.01</v>
      </c>
      <c r="M5978" s="44">
        <v>45016</v>
      </c>
      <c r="N5978" s="42">
        <f>H5978-K5978-L5978</f>
        <v>90628.229999999981</v>
      </c>
      <c r="O5978" s="42">
        <v>0</v>
      </c>
      <c r="P5978" s="45">
        <v>0.13</v>
      </c>
      <c r="Q5978" s="42">
        <v>0</v>
      </c>
      <c r="R5978" s="42">
        <v>0</v>
      </c>
      <c r="S5978" s="42">
        <f>N5978-R5978</f>
        <v>90628.229999999981</v>
      </c>
      <c r="T5978" s="38">
        <v>2505</v>
      </c>
      <c r="U5978" s="14">
        <f>S5978/H5978</f>
        <v>0.58833362849047111</v>
      </c>
      <c r="V5978" s="19"/>
      <c r="W5978" s="19"/>
      <c r="X5978" s="37" t="s">
        <v>3465</v>
      </c>
    </row>
    <row r="5979" spans="1:37" ht="16.5" customHeight="1">
      <c r="A5979" s="38">
        <v>170</v>
      </c>
      <c r="B5979" s="39">
        <v>10800</v>
      </c>
      <c r="C5979" s="38">
        <v>10316617</v>
      </c>
      <c r="D5979" s="40" t="s">
        <v>2732</v>
      </c>
      <c r="E5979" s="38">
        <v>1</v>
      </c>
      <c r="F5979" s="38">
        <v>120</v>
      </c>
      <c r="G5979" s="38" t="s">
        <v>21</v>
      </c>
      <c r="H5979" s="42">
        <v>172577.87</v>
      </c>
      <c r="I5979" s="2"/>
      <c r="J5979" s="44">
        <v>43429</v>
      </c>
      <c r="K5979" s="42">
        <v>0</v>
      </c>
      <c r="L5979" s="42">
        <v>71044.490000000005</v>
      </c>
      <c r="M5979" s="44">
        <v>45016</v>
      </c>
      <c r="N5979" s="42">
        <f>H5979-K5979-L5979</f>
        <v>101533.37999999999</v>
      </c>
      <c r="O5979" s="42">
        <v>0</v>
      </c>
      <c r="P5979" s="45">
        <v>0.13</v>
      </c>
      <c r="Q5979" s="42">
        <v>0</v>
      </c>
      <c r="R5979" s="42">
        <v>0</v>
      </c>
      <c r="S5979" s="42">
        <f>N5979-R5979</f>
        <v>101533.37999999999</v>
      </c>
      <c r="T5979" s="38">
        <v>2505</v>
      </c>
      <c r="U5979" s="14">
        <f>S5979/H5979</f>
        <v>0.58833371857005767</v>
      </c>
      <c r="V5979" s="19"/>
      <c r="W5979" s="19"/>
      <c r="X5979" s="37" t="s">
        <v>3465</v>
      </c>
    </row>
    <row r="5980" spans="1:37" ht="16.5" customHeight="1">
      <c r="A5980" s="38">
        <v>160</v>
      </c>
      <c r="B5980" s="39">
        <v>10800</v>
      </c>
      <c r="C5980" s="38">
        <v>10316603</v>
      </c>
      <c r="D5980" s="40" t="s">
        <v>2722</v>
      </c>
      <c r="E5980" s="38">
        <v>1</v>
      </c>
      <c r="F5980" s="38">
        <v>120</v>
      </c>
      <c r="G5980" s="38" t="s">
        <v>21</v>
      </c>
      <c r="H5980" s="42">
        <v>162572.57</v>
      </c>
      <c r="I5980" s="2"/>
      <c r="J5980" s="44">
        <v>43429</v>
      </c>
      <c r="K5980" s="42">
        <v>0</v>
      </c>
      <c r="L5980" s="42">
        <v>66925.62</v>
      </c>
      <c r="M5980" s="44">
        <v>45016</v>
      </c>
      <c r="N5980" s="42">
        <f>H5980-K5980-L5980</f>
        <v>95646.950000000012</v>
      </c>
      <c r="O5980" s="42">
        <v>0</v>
      </c>
      <c r="P5980" s="45">
        <v>0.13</v>
      </c>
      <c r="Q5980" s="42">
        <v>0</v>
      </c>
      <c r="R5980" s="42">
        <v>0</v>
      </c>
      <c r="S5980" s="42">
        <f>N5980-R5980</f>
        <v>95646.950000000012</v>
      </c>
      <c r="T5980" s="38">
        <v>2505</v>
      </c>
      <c r="U5980" s="14">
        <f>S5980/H5980</f>
        <v>0.58833387452754182</v>
      </c>
      <c r="V5980" s="19"/>
      <c r="W5980" s="19"/>
      <c r="X5980" s="37" t="s">
        <v>3465</v>
      </c>
    </row>
    <row r="5981" spans="1:37" ht="16.5" customHeight="1">
      <c r="A5981" s="38">
        <v>178</v>
      </c>
      <c r="B5981" s="39">
        <v>10800</v>
      </c>
      <c r="C5981" s="38">
        <v>10316611</v>
      </c>
      <c r="D5981" s="40" t="s">
        <v>2740</v>
      </c>
      <c r="E5981" s="38">
        <v>1</v>
      </c>
      <c r="F5981" s="38">
        <v>120</v>
      </c>
      <c r="G5981" s="38" t="s">
        <v>21</v>
      </c>
      <c r="H5981" s="42">
        <v>168317.44</v>
      </c>
      <c r="I5981" s="2"/>
      <c r="J5981" s="44">
        <v>43429</v>
      </c>
      <c r="K5981" s="42">
        <v>0</v>
      </c>
      <c r="L5981" s="42">
        <v>69290.55</v>
      </c>
      <c r="M5981" s="44">
        <v>45016</v>
      </c>
      <c r="N5981" s="42">
        <f>H5981-K5981-L5981</f>
        <v>99026.89</v>
      </c>
      <c r="O5981" s="42">
        <v>0</v>
      </c>
      <c r="P5981" s="45">
        <v>0.13</v>
      </c>
      <c r="Q5981" s="42">
        <v>0</v>
      </c>
      <c r="R5981" s="42">
        <v>0</v>
      </c>
      <c r="S5981" s="42">
        <f>N5981-R5981</f>
        <v>99026.89</v>
      </c>
      <c r="T5981" s="38">
        <v>2505</v>
      </c>
      <c r="U5981" s="14">
        <f>S5981/H5981</f>
        <v>0.58833410251486717</v>
      </c>
      <c r="V5981" s="19"/>
      <c r="W5981" s="19"/>
      <c r="X5981" s="37" t="s">
        <v>3465</v>
      </c>
    </row>
    <row r="5982" spans="1:37" ht="16.5" customHeight="1">
      <c r="A5982" s="38">
        <v>157</v>
      </c>
      <c r="B5982" s="39">
        <v>10800</v>
      </c>
      <c r="C5982" s="38">
        <v>10316597</v>
      </c>
      <c r="D5982" s="40" t="s">
        <v>2719</v>
      </c>
      <c r="E5982" s="38">
        <v>1</v>
      </c>
      <c r="F5982" s="38">
        <v>120</v>
      </c>
      <c r="G5982" s="38" t="s">
        <v>21</v>
      </c>
      <c r="H5982" s="42">
        <v>152401.69</v>
      </c>
      <c r="I5982" s="2"/>
      <c r="J5982" s="44">
        <v>43429</v>
      </c>
      <c r="K5982" s="42">
        <v>0</v>
      </c>
      <c r="L5982" s="42">
        <v>62738.559999999998</v>
      </c>
      <c r="M5982" s="44">
        <v>45016</v>
      </c>
      <c r="N5982" s="42">
        <f>H5982-K5982-L5982</f>
        <v>89663.13</v>
      </c>
      <c r="O5982" s="42">
        <v>0</v>
      </c>
      <c r="P5982" s="45">
        <v>0.13</v>
      </c>
      <c r="Q5982" s="42">
        <v>0</v>
      </c>
      <c r="R5982" s="42">
        <v>0</v>
      </c>
      <c r="S5982" s="42">
        <f>N5982-R5982</f>
        <v>89663.13</v>
      </c>
      <c r="T5982" s="38">
        <v>2505</v>
      </c>
      <c r="U5982" s="14">
        <f>S5982/H5982</f>
        <v>0.58833422385276701</v>
      </c>
      <c r="V5982" s="19"/>
      <c r="W5982" s="19"/>
      <c r="X5982" s="37" t="s">
        <v>3465</v>
      </c>
    </row>
    <row r="5983" spans="1:37" ht="16.5" customHeight="1">
      <c r="A5983" s="38">
        <v>164</v>
      </c>
      <c r="B5983" s="39">
        <v>10800</v>
      </c>
      <c r="C5983" s="38">
        <v>10316608</v>
      </c>
      <c r="D5983" s="40" t="s">
        <v>2726</v>
      </c>
      <c r="E5983" s="38">
        <v>1</v>
      </c>
      <c r="F5983" s="38">
        <v>120</v>
      </c>
      <c r="G5983" s="38" t="s">
        <v>21</v>
      </c>
      <c r="H5983" s="42">
        <v>165080.20000000001</v>
      </c>
      <c r="I5983" s="2"/>
      <c r="J5983" s="44">
        <v>43429</v>
      </c>
      <c r="K5983" s="42">
        <v>0</v>
      </c>
      <c r="L5983" s="42">
        <v>67957.81</v>
      </c>
      <c r="M5983" s="44">
        <v>45016</v>
      </c>
      <c r="N5983" s="42">
        <f>H5983-K5983-L5983</f>
        <v>97122.390000000014</v>
      </c>
      <c r="O5983" s="42">
        <v>0</v>
      </c>
      <c r="P5983" s="45">
        <v>0.13</v>
      </c>
      <c r="Q5983" s="42">
        <v>0</v>
      </c>
      <c r="R5983" s="42">
        <v>0</v>
      </c>
      <c r="S5983" s="42">
        <f>N5983-R5983</f>
        <v>97122.390000000014</v>
      </c>
      <c r="T5983" s="38">
        <v>2505</v>
      </c>
      <c r="U5983" s="14">
        <f>S5983/H5983</f>
        <v>0.58833457919241683</v>
      </c>
      <c r="V5983" s="19"/>
      <c r="W5983" s="19"/>
      <c r="X5983" s="37" t="s">
        <v>3465</v>
      </c>
    </row>
    <row r="5984" spans="1:37" ht="16.5" customHeight="1">
      <c r="A5984" s="38">
        <v>2</v>
      </c>
      <c r="B5984" s="39">
        <v>20704</v>
      </c>
      <c r="C5984" s="38">
        <v>10296130</v>
      </c>
      <c r="D5984" s="40" t="s">
        <v>301</v>
      </c>
      <c r="E5984" s="38">
        <v>5.2585E-2</v>
      </c>
      <c r="F5984" s="38">
        <v>120</v>
      </c>
      <c r="G5984" s="38" t="s">
        <v>21</v>
      </c>
      <c r="H5984" s="42">
        <v>13849.88</v>
      </c>
      <c r="I5984" s="2"/>
      <c r="J5984" s="44">
        <v>44006</v>
      </c>
      <c r="K5984" s="42">
        <v>0</v>
      </c>
      <c r="L5984" s="42">
        <v>3717.88</v>
      </c>
      <c r="M5984" s="44">
        <v>45046</v>
      </c>
      <c r="N5984" s="42">
        <f>H5984-K5984-L5984</f>
        <v>10132</v>
      </c>
      <c r="O5984" s="42">
        <v>2151</v>
      </c>
      <c r="P5984" s="45">
        <v>0.13</v>
      </c>
      <c r="Q5984" s="42">
        <v>247.46</v>
      </c>
      <c r="R5984" s="42">
        <v>1903.54</v>
      </c>
      <c r="S5984" s="42">
        <f>N5984-R5984</f>
        <v>8228.4599999999991</v>
      </c>
      <c r="T5984" s="38">
        <v>5000</v>
      </c>
      <c r="U5984" s="14">
        <f>S5984/H5984</f>
        <v>0.59411778296996076</v>
      </c>
      <c r="V5984" s="19"/>
      <c r="W5984" s="19"/>
      <c r="X5984" s="37" t="s">
        <v>3466</v>
      </c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</row>
    <row r="5985" spans="1:37" ht="16.5" customHeight="1">
      <c r="A5985" s="38">
        <v>72</v>
      </c>
      <c r="B5985" s="39">
        <v>10876</v>
      </c>
      <c r="C5985" s="38">
        <v>10323550</v>
      </c>
      <c r="D5985" s="40" t="s">
        <v>779</v>
      </c>
      <c r="E5985" s="38">
        <v>4</v>
      </c>
      <c r="F5985" s="38">
        <v>84</v>
      </c>
      <c r="G5985" s="38" t="s">
        <v>21</v>
      </c>
      <c r="H5985" s="42">
        <v>1844.24</v>
      </c>
      <c r="I5985" s="57"/>
      <c r="J5985" s="44">
        <v>44165</v>
      </c>
      <c r="K5985" s="42">
        <v>21.96</v>
      </c>
      <c r="L5985" s="42">
        <v>724.53</v>
      </c>
      <c r="M5985" s="44">
        <v>45199</v>
      </c>
      <c r="N5985" s="42">
        <v>1097.75</v>
      </c>
      <c r="O5985" s="42">
        <v>0</v>
      </c>
      <c r="P5985" s="45">
        <v>0.13</v>
      </c>
      <c r="Q5985" s="42">
        <v>0</v>
      </c>
      <c r="R5985" s="42">
        <v>0</v>
      </c>
      <c r="S5985" s="42">
        <v>1097.75</v>
      </c>
      <c r="T5985" s="38">
        <v>5000</v>
      </c>
      <c r="U5985" s="14">
        <f>S5985/H5985</f>
        <v>0.59523164013360519</v>
      </c>
      <c r="V5985" s="19"/>
      <c r="W5985" s="19"/>
      <c r="X5985" s="37" t="s">
        <v>3476</v>
      </c>
    </row>
    <row r="5986" spans="1:37" ht="16.5" customHeight="1">
      <c r="A5986" s="38">
        <v>358</v>
      </c>
      <c r="B5986" s="39">
        <v>10736</v>
      </c>
      <c r="C5986" s="38">
        <v>10283086</v>
      </c>
      <c r="D5986" s="40" t="s">
        <v>1316</v>
      </c>
      <c r="E5986" s="38">
        <v>2</v>
      </c>
      <c r="F5986" s="38">
        <v>120</v>
      </c>
      <c r="G5986" s="38" t="s">
        <v>21</v>
      </c>
      <c r="H5986" s="42">
        <v>10905.98</v>
      </c>
      <c r="I5986" s="55"/>
      <c r="J5986" s="44">
        <v>43615</v>
      </c>
      <c r="K5986" s="42">
        <v>0</v>
      </c>
      <c r="L5986" s="42">
        <v>4316.97</v>
      </c>
      <c r="M5986" s="44">
        <v>45138</v>
      </c>
      <c r="N5986" s="42">
        <f>H5986-K5986-L5986</f>
        <v>6589.0099999999993</v>
      </c>
      <c r="O5986" s="42">
        <v>100</v>
      </c>
      <c r="P5986" s="45">
        <v>0.13</v>
      </c>
      <c r="Q5986" s="42">
        <v>11.5</v>
      </c>
      <c r="R5986" s="42">
        <v>88.5</v>
      </c>
      <c r="S5986" s="42">
        <v>6500.51</v>
      </c>
      <c r="T5986" s="38">
        <v>5000</v>
      </c>
      <c r="U5986" s="14">
        <f>S5986/H5986</f>
        <v>0.5960500569412378</v>
      </c>
      <c r="V5986" s="19"/>
      <c r="W5986" s="19"/>
      <c r="X5986" s="37" t="s">
        <v>3461</v>
      </c>
    </row>
    <row r="5987" spans="1:37" ht="16.5" customHeight="1">
      <c r="A5987" s="38">
        <v>258</v>
      </c>
      <c r="B5987" s="39">
        <v>10736</v>
      </c>
      <c r="C5987" s="38">
        <v>10337786</v>
      </c>
      <c r="D5987" s="40" t="s">
        <v>1997</v>
      </c>
      <c r="E5987" s="38">
        <v>1</v>
      </c>
      <c r="F5987" s="50">
        <v>52</v>
      </c>
      <c r="G5987" s="51" t="s">
        <v>23</v>
      </c>
      <c r="H5987" s="42">
        <v>4816.21</v>
      </c>
      <c r="I5987" s="49"/>
      <c r="J5987" s="44">
        <v>44469</v>
      </c>
      <c r="K5987" s="42">
        <v>92.62</v>
      </c>
      <c r="L5987" s="42">
        <v>1852.38</v>
      </c>
      <c r="M5987" s="44">
        <v>45107</v>
      </c>
      <c r="N5987" s="42">
        <f>H5987-K5987-L5987</f>
        <v>2871.21</v>
      </c>
      <c r="O5987" s="42">
        <v>0</v>
      </c>
      <c r="P5987" s="45">
        <v>0.13</v>
      </c>
      <c r="Q5987" s="42">
        <v>0</v>
      </c>
      <c r="R5987" s="42">
        <v>0</v>
      </c>
      <c r="S5987" s="42">
        <f>N5987-R5987</f>
        <v>2871.21</v>
      </c>
      <c r="T5987" s="38">
        <v>5000</v>
      </c>
      <c r="U5987" s="14">
        <f>S5987/H5987</f>
        <v>0.5961554832534296</v>
      </c>
      <c r="V5987" s="19"/>
      <c r="W5987" s="19"/>
      <c r="X5987" s="37" t="s">
        <v>3461</v>
      </c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</row>
    <row r="5988" spans="1:37" ht="16.5" customHeight="1">
      <c r="A5988" s="38">
        <v>929</v>
      </c>
      <c r="B5988" s="39">
        <v>10800</v>
      </c>
      <c r="C5988" s="38">
        <v>10316911</v>
      </c>
      <c r="D5988" s="40" t="s">
        <v>2836</v>
      </c>
      <c r="E5988" s="38">
        <v>1</v>
      </c>
      <c r="F5988" s="38">
        <v>120</v>
      </c>
      <c r="G5988" s="38" t="s">
        <v>21</v>
      </c>
      <c r="H5988" s="42">
        <v>8454.9500000000007</v>
      </c>
      <c r="I5988" s="2"/>
      <c r="J5988" s="44">
        <v>43462</v>
      </c>
      <c r="K5988" s="42">
        <v>0</v>
      </c>
      <c r="L5988" s="42">
        <v>3413.81</v>
      </c>
      <c r="M5988" s="44">
        <v>45016</v>
      </c>
      <c r="N5988" s="42">
        <f>H5988-K5988-L5988</f>
        <v>5041.1400000000012</v>
      </c>
      <c r="O5988" s="42">
        <v>0</v>
      </c>
      <c r="P5988" s="45">
        <v>0.13</v>
      </c>
      <c r="Q5988" s="42">
        <v>0</v>
      </c>
      <c r="R5988" s="42">
        <v>0</v>
      </c>
      <c r="S5988" s="42">
        <f>N5988-R5988</f>
        <v>5041.1400000000012</v>
      </c>
      <c r="T5988" s="38">
        <v>2505</v>
      </c>
      <c r="U5988" s="14">
        <f>S5988/H5988</f>
        <v>0.59623534142721135</v>
      </c>
      <c r="V5988" s="19"/>
      <c r="W5988" s="19"/>
      <c r="X5988" s="37" t="s">
        <v>3465</v>
      </c>
    </row>
    <row r="5989" spans="1:37" ht="16.5" customHeight="1">
      <c r="A5989" s="38">
        <v>227</v>
      </c>
      <c r="B5989" s="39">
        <v>10741</v>
      </c>
      <c r="C5989" s="38">
        <v>10282525</v>
      </c>
      <c r="D5989" s="40" t="s">
        <v>1514</v>
      </c>
      <c r="E5989" s="38">
        <v>1</v>
      </c>
      <c r="F5989" s="38">
        <v>120</v>
      </c>
      <c r="G5989" s="38" t="s">
        <v>21</v>
      </c>
      <c r="H5989" s="42">
        <v>5452.99</v>
      </c>
      <c r="I5989" s="55"/>
      <c r="J5989" s="44">
        <v>43584</v>
      </c>
      <c r="K5989" s="42">
        <v>0</v>
      </c>
      <c r="L5989" s="42">
        <v>2201.65</v>
      </c>
      <c r="M5989" s="44">
        <v>45138</v>
      </c>
      <c r="N5989" s="42">
        <f>H5989-K5989-L5989</f>
        <v>3251.3399999999997</v>
      </c>
      <c r="O5989" s="42">
        <v>0</v>
      </c>
      <c r="P5989" s="45">
        <v>0.13</v>
      </c>
      <c r="Q5989" s="42">
        <v>0</v>
      </c>
      <c r="R5989" s="42">
        <v>0</v>
      </c>
      <c r="S5989" s="42">
        <f>N5989-R5989</f>
        <v>3251.3399999999997</v>
      </c>
      <c r="T5989" s="38">
        <v>5000</v>
      </c>
      <c r="U5989" s="14">
        <f>S5989/H5989</f>
        <v>0.59624903034848764</v>
      </c>
      <c r="V5989" s="19"/>
      <c r="W5989" s="19"/>
      <c r="X5989" s="37" t="s">
        <v>3462</v>
      </c>
    </row>
    <row r="5990" spans="1:37" ht="16.5" customHeight="1">
      <c r="A5990" s="38">
        <v>556</v>
      </c>
      <c r="B5990" s="39">
        <v>10736</v>
      </c>
      <c r="C5990" s="38">
        <v>10283011</v>
      </c>
      <c r="D5990" s="40" t="s">
        <v>1469</v>
      </c>
      <c r="E5990" s="38">
        <v>1</v>
      </c>
      <c r="F5990" s="38">
        <v>120</v>
      </c>
      <c r="G5990" s="38" t="s">
        <v>262</v>
      </c>
      <c r="H5990" s="42">
        <v>19922.7</v>
      </c>
      <c r="I5990" s="55"/>
      <c r="J5990" s="44">
        <v>43584</v>
      </c>
      <c r="K5990" s="42">
        <v>0</v>
      </c>
      <c r="L5990" s="42">
        <v>8043.74</v>
      </c>
      <c r="M5990" s="44">
        <v>45138</v>
      </c>
      <c r="N5990" s="42">
        <f>H5990-K5990-L5990</f>
        <v>11878.960000000001</v>
      </c>
      <c r="O5990" s="42">
        <v>0</v>
      </c>
      <c r="P5990" s="45">
        <v>0.13</v>
      </c>
      <c r="Q5990" s="42">
        <v>0</v>
      </c>
      <c r="R5990" s="42">
        <v>0</v>
      </c>
      <c r="S5990" s="42">
        <v>11878.96</v>
      </c>
      <c r="T5990" s="38">
        <v>5000</v>
      </c>
      <c r="U5990" s="14">
        <f>S5990/H5990</f>
        <v>0.59625251597424034</v>
      </c>
      <c r="V5990" s="19"/>
      <c r="W5990" s="19"/>
      <c r="X5990" s="37" t="s">
        <v>3461</v>
      </c>
    </row>
    <row r="5991" spans="1:37" ht="16.5" customHeight="1">
      <c r="A5991" s="38">
        <v>12</v>
      </c>
      <c r="B5991" s="39">
        <v>10723</v>
      </c>
      <c r="C5991" s="38">
        <v>10295135</v>
      </c>
      <c r="D5991" s="40" t="s">
        <v>2467</v>
      </c>
      <c r="E5991" s="38">
        <v>1</v>
      </c>
      <c r="F5991" s="38">
        <v>120</v>
      </c>
      <c r="G5991" s="38" t="s">
        <v>21</v>
      </c>
      <c r="H5991" s="42">
        <v>8952.99</v>
      </c>
      <c r="I5991" s="2"/>
      <c r="J5991" s="44">
        <v>43462</v>
      </c>
      <c r="K5991" s="42">
        <v>0</v>
      </c>
      <c r="L5991" s="42">
        <v>3614.74</v>
      </c>
      <c r="M5991" s="44">
        <v>45016</v>
      </c>
      <c r="N5991" s="42">
        <f>H5991-K5991-L5991</f>
        <v>5338.25</v>
      </c>
      <c r="O5991" s="42">
        <v>0</v>
      </c>
      <c r="P5991" s="45">
        <v>0.13</v>
      </c>
      <c r="Q5991" s="42">
        <v>0</v>
      </c>
      <c r="R5991" s="42">
        <v>0</v>
      </c>
      <c r="S5991" s="42">
        <v>5338.25</v>
      </c>
      <c r="T5991" s="38">
        <v>2506</v>
      </c>
      <c r="U5991" s="14">
        <f>S5991/H5991</f>
        <v>0.59625331872368892</v>
      </c>
      <c r="V5991" s="19"/>
      <c r="W5991" s="19"/>
      <c r="X5991" s="37" t="s">
        <v>3470</v>
      </c>
    </row>
    <row r="5992" spans="1:37" ht="16.5" customHeight="1">
      <c r="A5992" s="38">
        <v>558</v>
      </c>
      <c r="B5992" s="39">
        <v>10736</v>
      </c>
      <c r="C5992" s="38">
        <v>10283100</v>
      </c>
      <c r="D5992" s="40" t="s">
        <v>1087</v>
      </c>
      <c r="E5992" s="38">
        <v>1</v>
      </c>
      <c r="F5992" s="38">
        <v>120</v>
      </c>
      <c r="G5992" s="38" t="s">
        <v>262</v>
      </c>
      <c r="H5992" s="42">
        <v>67953</v>
      </c>
      <c r="I5992" s="55"/>
      <c r="J5992" s="44">
        <v>43643</v>
      </c>
      <c r="K5992" s="42">
        <v>0</v>
      </c>
      <c r="L5992" s="42">
        <v>26360.05</v>
      </c>
      <c r="M5992" s="44">
        <v>45138</v>
      </c>
      <c r="N5992" s="42">
        <f>H5992-K5992-L5992</f>
        <v>41592.949999999997</v>
      </c>
      <c r="O5992" s="42">
        <v>1000</v>
      </c>
      <c r="P5992" s="45">
        <v>0.13</v>
      </c>
      <c r="Q5992" s="42">
        <v>115.04</v>
      </c>
      <c r="R5992" s="42">
        <v>884.96</v>
      </c>
      <c r="S5992" s="42">
        <v>40707.99</v>
      </c>
      <c r="T5992" s="38">
        <v>5000</v>
      </c>
      <c r="U5992" s="14">
        <f>S5992/H5992</f>
        <v>0.59906096861065739</v>
      </c>
      <c r="V5992" s="19"/>
      <c r="W5992" s="19"/>
      <c r="X5992" s="37" t="s">
        <v>3461</v>
      </c>
    </row>
    <row r="5993" spans="1:37" ht="16.5" customHeight="1">
      <c r="A5993" s="38">
        <v>491</v>
      </c>
      <c r="B5993" s="39">
        <v>10736</v>
      </c>
      <c r="C5993" s="38">
        <v>10332765</v>
      </c>
      <c r="D5993" s="40" t="s">
        <v>781</v>
      </c>
      <c r="E5993" s="38">
        <v>1</v>
      </c>
      <c r="F5993" s="38">
        <v>60</v>
      </c>
      <c r="G5993" s="38" t="s">
        <v>266</v>
      </c>
      <c r="H5993" s="42">
        <v>4318.58</v>
      </c>
      <c r="I5993" s="55"/>
      <c r="J5993" s="44">
        <v>44408</v>
      </c>
      <c r="K5993" s="42">
        <v>71.98</v>
      </c>
      <c r="L5993" s="42">
        <v>1655.47</v>
      </c>
      <c r="M5993" s="44">
        <v>45138</v>
      </c>
      <c r="N5993" s="42">
        <f>H5993-K5993-L5993</f>
        <v>2591.13</v>
      </c>
      <c r="O5993" s="42">
        <v>0</v>
      </c>
      <c r="P5993" s="45">
        <v>0.13</v>
      </c>
      <c r="Q5993" s="42">
        <v>0</v>
      </c>
      <c r="R5993" s="42">
        <v>0</v>
      </c>
      <c r="S5993" s="42">
        <v>2591.13</v>
      </c>
      <c r="T5993" s="38">
        <v>2401</v>
      </c>
      <c r="U5993" s="14">
        <f>S5993/H5993</f>
        <v>0.59999583196328421</v>
      </c>
      <c r="V5993" s="19"/>
      <c r="W5993" s="19"/>
      <c r="X5993" s="37" t="s">
        <v>3461</v>
      </c>
    </row>
    <row r="5994" spans="1:37" ht="16.5" customHeight="1">
      <c r="A5994" s="38">
        <v>884</v>
      </c>
      <c r="B5994" s="39">
        <v>10729</v>
      </c>
      <c r="C5994" s="38">
        <v>10342203</v>
      </c>
      <c r="D5994" s="40" t="s">
        <v>3374</v>
      </c>
      <c r="E5994" s="58">
        <v>1</v>
      </c>
      <c r="F5994" s="38">
        <v>60</v>
      </c>
      <c r="G5994" s="38" t="s">
        <v>511</v>
      </c>
      <c r="H5994" s="42">
        <v>384750.46</v>
      </c>
      <c r="I5994" s="37"/>
      <c r="J5994" s="44">
        <v>44530</v>
      </c>
      <c r="K5994" s="42">
        <v>6412.51</v>
      </c>
      <c r="L5994" s="42">
        <v>147487.69</v>
      </c>
      <c r="M5994" s="44">
        <v>45259</v>
      </c>
      <c r="N5994" s="42">
        <v>230850.26</v>
      </c>
      <c r="O5994" s="42">
        <v>0</v>
      </c>
      <c r="P5994" s="45">
        <f>IF(J5994&lt;DATEVALUE("2009-1-1"),3%,13%)</f>
        <v>0.13</v>
      </c>
      <c r="Q5994" s="42">
        <f>IF(P5994=13%,ROUND(O5994/(1+P5994)*P5994,2),ROUND(O5994/(1+0.03)*0.02,2))</f>
        <v>0</v>
      </c>
      <c r="R5994" s="42">
        <f>O5994-Q5994</f>
        <v>0</v>
      </c>
      <c r="S5994" s="42">
        <f>N5994-R5994</f>
        <v>230850.26</v>
      </c>
      <c r="T5994" s="38">
        <v>1007</v>
      </c>
      <c r="U5994" s="14">
        <f>S5994/H5994</f>
        <v>0.59999995841460463</v>
      </c>
      <c r="V5994" s="19"/>
      <c r="W5994" s="19"/>
      <c r="X5994" s="37" t="s">
        <v>3459</v>
      </c>
    </row>
    <row r="5995" spans="1:37" ht="16.5" customHeight="1">
      <c r="A5995" s="38">
        <v>297</v>
      </c>
      <c r="B5995" s="39">
        <v>10741</v>
      </c>
      <c r="C5995" s="38">
        <v>10335030</v>
      </c>
      <c r="D5995" s="40" t="s">
        <v>1076</v>
      </c>
      <c r="E5995" s="38">
        <v>1</v>
      </c>
      <c r="F5995" s="38">
        <v>60</v>
      </c>
      <c r="G5995" s="38" t="s">
        <v>36</v>
      </c>
      <c r="H5995" s="42">
        <v>812843.6</v>
      </c>
      <c r="I5995" s="56"/>
      <c r="J5995" s="44">
        <v>44439</v>
      </c>
      <c r="K5995" s="42">
        <v>13547.39</v>
      </c>
      <c r="L5995" s="42">
        <v>311590.02</v>
      </c>
      <c r="M5995" s="44">
        <v>45169</v>
      </c>
      <c r="N5995" s="42">
        <f>H5995-K5995-L5995</f>
        <v>487706.18999999994</v>
      </c>
      <c r="O5995" s="42">
        <v>0</v>
      </c>
      <c r="P5995" s="45">
        <v>0.13</v>
      </c>
      <c r="Q5995" s="42">
        <v>0</v>
      </c>
      <c r="R5995" s="42">
        <v>0</v>
      </c>
      <c r="S5995" s="42">
        <f>N5995-R5995</f>
        <v>487706.18999999994</v>
      </c>
      <c r="T5995" s="38">
        <v>5000</v>
      </c>
      <c r="U5995" s="14">
        <f>S5995/H5995</f>
        <v>0.60000003690746895</v>
      </c>
      <c r="V5995" s="19"/>
      <c r="W5995" s="19"/>
      <c r="X5995" s="37" t="s">
        <v>3462</v>
      </c>
    </row>
    <row r="5996" spans="1:37" ht="16.5" customHeight="1">
      <c r="A5996" s="38">
        <v>543</v>
      </c>
      <c r="B5996" s="39">
        <v>10736</v>
      </c>
      <c r="C5996" s="38">
        <v>10332764</v>
      </c>
      <c r="D5996" s="40" t="s">
        <v>1076</v>
      </c>
      <c r="E5996" s="38">
        <v>1</v>
      </c>
      <c r="F5996" s="38">
        <v>60</v>
      </c>
      <c r="G5996" s="38" t="s">
        <v>36</v>
      </c>
      <c r="H5996" s="42">
        <v>392709.85</v>
      </c>
      <c r="I5996" s="55"/>
      <c r="J5996" s="44">
        <v>44408</v>
      </c>
      <c r="K5996" s="42">
        <v>6545.16</v>
      </c>
      <c r="L5996" s="42">
        <v>150538.73000000001</v>
      </c>
      <c r="M5996" s="44">
        <v>45138</v>
      </c>
      <c r="N5996" s="42">
        <f>H5996-K5996-L5996</f>
        <v>235625.96</v>
      </c>
      <c r="O5996" s="42">
        <v>0</v>
      </c>
      <c r="P5996" s="45">
        <v>0.13</v>
      </c>
      <c r="Q5996" s="42">
        <v>0</v>
      </c>
      <c r="R5996" s="42">
        <v>0</v>
      </c>
      <c r="S5996" s="42">
        <v>235625.96</v>
      </c>
      <c r="T5996" s="38">
        <v>5000</v>
      </c>
      <c r="U5996" s="14">
        <f>S5996/H5996</f>
        <v>0.60000012732046315</v>
      </c>
      <c r="V5996" s="19"/>
      <c r="W5996" s="19"/>
      <c r="X5996" s="37" t="s">
        <v>3461</v>
      </c>
    </row>
    <row r="5997" spans="1:37" ht="16.5" customHeight="1">
      <c r="A5997" s="38">
        <v>570</v>
      </c>
      <c r="B5997" s="39">
        <v>10729</v>
      </c>
      <c r="C5997" s="38">
        <v>10341789</v>
      </c>
      <c r="D5997" s="40" t="s">
        <v>1810</v>
      </c>
      <c r="E5997" s="58">
        <v>1</v>
      </c>
      <c r="F5997" s="38">
        <v>60</v>
      </c>
      <c r="G5997" s="38" t="s">
        <v>23</v>
      </c>
      <c r="H5997" s="42">
        <v>3853.36</v>
      </c>
      <c r="I5997" s="37"/>
      <c r="J5997" s="44">
        <v>44530</v>
      </c>
      <c r="K5997" s="42">
        <v>64.22</v>
      </c>
      <c r="L5997" s="42">
        <v>1477.09</v>
      </c>
      <c r="M5997" s="44">
        <v>45259</v>
      </c>
      <c r="N5997" s="42">
        <v>2312.0500000000002</v>
      </c>
      <c r="O5997" s="42">
        <v>0</v>
      </c>
      <c r="P5997" s="45">
        <f>IF(J5997&lt;DATEVALUE("2009-1-1"),3%,13%)</f>
        <v>0.13</v>
      </c>
      <c r="Q5997" s="42">
        <f>IF(P5997=13%,ROUND(O5997/(1+P5997)*P5997,2),ROUND(O5997/(1+0.03)*0.02,2))</f>
        <v>0</v>
      </c>
      <c r="R5997" s="42">
        <f>O5997-Q5997</f>
        <v>0</v>
      </c>
      <c r="S5997" s="42">
        <f>N5997-R5997</f>
        <v>2312.0500000000002</v>
      </c>
      <c r="T5997" s="38">
        <v>2105</v>
      </c>
      <c r="U5997" s="14">
        <f>S5997/H5997</f>
        <v>0.60000882346834972</v>
      </c>
      <c r="V5997" s="19"/>
      <c r="W5997" s="19"/>
      <c r="X5997" s="37" t="s">
        <v>3459</v>
      </c>
    </row>
    <row r="5998" spans="1:37" ht="16.5" customHeight="1">
      <c r="A5998" s="38">
        <v>324</v>
      </c>
      <c r="B5998" s="39">
        <v>10741</v>
      </c>
      <c r="C5998" s="38">
        <v>10335031</v>
      </c>
      <c r="D5998" s="40" t="s">
        <v>1098</v>
      </c>
      <c r="E5998" s="38">
        <v>1</v>
      </c>
      <c r="F5998" s="38">
        <v>60</v>
      </c>
      <c r="G5998" s="38" t="s">
        <v>36</v>
      </c>
      <c r="H5998" s="42">
        <v>2118.1</v>
      </c>
      <c r="I5998" s="56"/>
      <c r="J5998" s="44">
        <v>44439</v>
      </c>
      <c r="K5998" s="42">
        <v>35.299999999999997</v>
      </c>
      <c r="L5998" s="42">
        <v>811.92</v>
      </c>
      <c r="M5998" s="44">
        <v>45169</v>
      </c>
      <c r="N5998" s="42">
        <f>H5998-K5998-L5998</f>
        <v>1270.8799999999997</v>
      </c>
      <c r="O5998" s="42">
        <v>0</v>
      </c>
      <c r="P5998" s="45">
        <v>0.13</v>
      </c>
      <c r="Q5998" s="42">
        <v>0</v>
      </c>
      <c r="R5998" s="42">
        <v>0</v>
      </c>
      <c r="S5998" s="42">
        <f>N5998-R5998</f>
        <v>1270.8799999999997</v>
      </c>
      <c r="T5998" s="38">
        <v>5000</v>
      </c>
      <c r="U5998" s="14">
        <f>S5998/H5998</f>
        <v>0.60000944242481458</v>
      </c>
      <c r="V5998" s="19"/>
      <c r="W5998" s="19"/>
      <c r="X5998" s="37" t="s">
        <v>3462</v>
      </c>
    </row>
    <row r="5999" spans="1:37" ht="16.5" customHeight="1">
      <c r="A5999" s="38">
        <v>7</v>
      </c>
      <c r="B5999" s="39">
        <v>10878</v>
      </c>
      <c r="C5999" s="38">
        <v>10331049</v>
      </c>
      <c r="D5999" s="40" t="s">
        <v>788</v>
      </c>
      <c r="E5999" s="38">
        <v>1</v>
      </c>
      <c r="F5999" s="38">
        <v>60</v>
      </c>
      <c r="G5999" s="38" t="s">
        <v>36</v>
      </c>
      <c r="H5999" s="42">
        <v>2577.7800000000002</v>
      </c>
      <c r="I5999" s="48"/>
      <c r="J5999" s="44">
        <v>44377</v>
      </c>
      <c r="K5999" s="42">
        <v>42.96</v>
      </c>
      <c r="L5999" s="42">
        <v>988.12</v>
      </c>
      <c r="M5999" s="44">
        <v>45107</v>
      </c>
      <c r="N5999" s="42">
        <f>H5999-K5999-L5999</f>
        <v>1546.7000000000003</v>
      </c>
      <c r="O5999" s="42">
        <v>0</v>
      </c>
      <c r="P5999" s="45">
        <v>0.13</v>
      </c>
      <c r="Q5999" s="42">
        <v>0</v>
      </c>
      <c r="R5999" s="42">
        <v>0</v>
      </c>
      <c r="S5999" s="42">
        <f>N5999-R5999</f>
        <v>1546.7000000000003</v>
      </c>
      <c r="T5999" s="38">
        <v>5000</v>
      </c>
      <c r="U5999" s="14">
        <f>S5999/H5999</f>
        <v>0.600012413782402</v>
      </c>
      <c r="V5999" s="19"/>
      <c r="W5999" s="19"/>
      <c r="X5999" s="37" t="s">
        <v>3475</v>
      </c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</row>
    <row r="6000" spans="1:37" ht="16.5" customHeight="1">
      <c r="A6000" s="38">
        <v>623</v>
      </c>
      <c r="B6000" s="39">
        <v>10736</v>
      </c>
      <c r="C6000" s="38">
        <v>10337233</v>
      </c>
      <c r="D6000" s="40" t="s">
        <v>1082</v>
      </c>
      <c r="E6000" s="38">
        <v>1</v>
      </c>
      <c r="F6000" s="38">
        <v>60</v>
      </c>
      <c r="G6000" s="38" t="s">
        <v>511</v>
      </c>
      <c r="H6000" s="42">
        <v>68186.33</v>
      </c>
      <c r="I6000" s="55"/>
      <c r="J6000" s="44">
        <v>44469</v>
      </c>
      <c r="K6000" s="42">
        <v>1136.44</v>
      </c>
      <c r="L6000" s="42">
        <v>23865.21</v>
      </c>
      <c r="M6000" s="44">
        <v>45138</v>
      </c>
      <c r="N6000" s="42">
        <f>H6000-K6000-L6000</f>
        <v>43184.68</v>
      </c>
      <c r="O6000" s="42">
        <v>2500</v>
      </c>
      <c r="P6000" s="45">
        <v>0.13</v>
      </c>
      <c r="Q6000" s="42">
        <v>287.61</v>
      </c>
      <c r="R6000" s="42">
        <v>2212.39</v>
      </c>
      <c r="S6000" s="42">
        <v>40972.29</v>
      </c>
      <c r="T6000" s="38">
        <v>5000</v>
      </c>
      <c r="U6000" s="14">
        <f>S6000/H6000</f>
        <v>0.60088715729384468</v>
      </c>
      <c r="V6000" s="19"/>
      <c r="W6000" s="19"/>
      <c r="X6000" s="37" t="s">
        <v>3461</v>
      </c>
    </row>
    <row r="6001" spans="1:37" ht="16.5" customHeight="1">
      <c r="A6001" s="38">
        <v>198</v>
      </c>
      <c r="B6001" s="39">
        <v>40712</v>
      </c>
      <c r="C6001" s="38">
        <v>10330493</v>
      </c>
      <c r="D6001" s="40" t="s">
        <v>781</v>
      </c>
      <c r="E6001" s="38">
        <v>1</v>
      </c>
      <c r="F6001" s="38">
        <v>60</v>
      </c>
      <c r="G6001" s="38" t="s">
        <v>266</v>
      </c>
      <c r="H6001" s="42">
        <v>4318.58</v>
      </c>
      <c r="I6001" s="2"/>
      <c r="J6001" s="44">
        <v>44377</v>
      </c>
      <c r="K6001" s="42">
        <v>71.98</v>
      </c>
      <c r="L6001" s="42">
        <v>1583.48</v>
      </c>
      <c r="M6001" s="44">
        <v>45077</v>
      </c>
      <c r="N6001" s="42">
        <f>H6001-K6001-L6001</f>
        <v>2663.1200000000003</v>
      </c>
      <c r="O6001" s="42">
        <v>66.209999999999994</v>
      </c>
      <c r="P6001" s="45">
        <v>0.13</v>
      </c>
      <c r="Q6001" s="42">
        <f>O6001-R6001</f>
        <v>7.6099999999999923</v>
      </c>
      <c r="R6001" s="42">
        <v>58.6</v>
      </c>
      <c r="S6001" s="42">
        <f>N6001-R6001</f>
        <v>2604.5200000000004</v>
      </c>
      <c r="T6001" s="38">
        <v>2401</v>
      </c>
      <c r="U6001" s="14">
        <f>S6001/H6001</f>
        <v>0.60309638816462829</v>
      </c>
      <c r="V6001" s="19"/>
      <c r="W6001" s="19"/>
      <c r="X6001" s="37" t="s">
        <v>3467</v>
      </c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</row>
    <row r="6002" spans="1:37" ht="16.5" customHeight="1">
      <c r="A6002" s="38">
        <v>304</v>
      </c>
      <c r="B6002" s="39">
        <v>10736</v>
      </c>
      <c r="C6002" s="38">
        <v>10319071</v>
      </c>
      <c r="D6002" s="40" t="s">
        <v>1269</v>
      </c>
      <c r="E6002" s="38">
        <v>2</v>
      </c>
      <c r="F6002" s="38">
        <v>120</v>
      </c>
      <c r="G6002" s="38" t="s">
        <v>21</v>
      </c>
      <c r="H6002" s="42">
        <v>20297.439999999999</v>
      </c>
      <c r="I6002" s="55"/>
      <c r="J6002" s="44">
        <v>43615</v>
      </c>
      <c r="K6002" s="42">
        <v>0</v>
      </c>
      <c r="L6002" s="42">
        <v>8034.45</v>
      </c>
      <c r="M6002" s="44">
        <v>45138</v>
      </c>
      <c r="N6002" s="42">
        <f>H6002-K6002-L6002</f>
        <v>12262.989999999998</v>
      </c>
      <c r="O6002" s="42">
        <v>0</v>
      </c>
      <c r="P6002" s="45">
        <v>0.13</v>
      </c>
      <c r="Q6002" s="42">
        <v>0</v>
      </c>
      <c r="R6002" s="42">
        <v>0</v>
      </c>
      <c r="S6002" s="42">
        <v>12262.99</v>
      </c>
      <c r="T6002" s="38">
        <v>1802</v>
      </c>
      <c r="U6002" s="14">
        <f>S6002/H6002</f>
        <v>0.6041643675261511</v>
      </c>
      <c r="V6002" s="19"/>
      <c r="W6002" s="19"/>
      <c r="X6002" s="37" t="s">
        <v>3461</v>
      </c>
    </row>
    <row r="6003" spans="1:37" ht="16.5" customHeight="1">
      <c r="A6003" s="38">
        <v>177</v>
      </c>
      <c r="B6003" s="39">
        <v>10800</v>
      </c>
      <c r="C6003" s="38">
        <v>10317213</v>
      </c>
      <c r="D6003" s="40" t="s">
        <v>2739</v>
      </c>
      <c r="E6003" s="38">
        <v>1</v>
      </c>
      <c r="F6003" s="38">
        <v>120</v>
      </c>
      <c r="G6003" s="38" t="s">
        <v>21</v>
      </c>
      <c r="H6003" s="42">
        <v>147843.24</v>
      </c>
      <c r="I6003" s="2"/>
      <c r="J6003" s="44">
        <v>43496</v>
      </c>
      <c r="K6003" s="42">
        <v>0</v>
      </c>
      <c r="L6003" s="42">
        <v>58521.440000000002</v>
      </c>
      <c r="M6003" s="44">
        <v>45016</v>
      </c>
      <c r="N6003" s="42">
        <f>H6003-K6003-L6003</f>
        <v>89321.799999999988</v>
      </c>
      <c r="O6003" s="42">
        <v>0</v>
      </c>
      <c r="P6003" s="45">
        <v>0.13</v>
      </c>
      <c r="Q6003" s="42">
        <v>0</v>
      </c>
      <c r="R6003" s="42">
        <v>0</v>
      </c>
      <c r="S6003" s="42">
        <f>N6003-R6003</f>
        <v>89321.799999999988</v>
      </c>
      <c r="T6003" s="38">
        <v>2505</v>
      </c>
      <c r="U6003" s="14">
        <f>S6003/H6003</f>
        <v>0.60416560134910458</v>
      </c>
      <c r="V6003" s="19"/>
      <c r="W6003" s="19"/>
      <c r="X6003" s="37" t="s">
        <v>3465</v>
      </c>
    </row>
    <row r="6004" spans="1:37" ht="16.5" customHeight="1">
      <c r="A6004" s="38">
        <v>174</v>
      </c>
      <c r="B6004" s="39">
        <v>10800</v>
      </c>
      <c r="C6004" s="38">
        <v>10316914</v>
      </c>
      <c r="D6004" s="40" t="s">
        <v>2736</v>
      </c>
      <c r="E6004" s="38">
        <v>1</v>
      </c>
      <c r="F6004" s="38">
        <v>120</v>
      </c>
      <c r="G6004" s="38" t="s">
        <v>21</v>
      </c>
      <c r="H6004" s="42">
        <v>156901.67000000001</v>
      </c>
      <c r="I6004" s="2"/>
      <c r="J6004" s="44">
        <v>43496</v>
      </c>
      <c r="K6004" s="42">
        <v>0</v>
      </c>
      <c r="L6004" s="42">
        <v>62106.97</v>
      </c>
      <c r="M6004" s="44">
        <v>45016</v>
      </c>
      <c r="N6004" s="42">
        <f>H6004-K6004-L6004</f>
        <v>94794.700000000012</v>
      </c>
      <c r="O6004" s="42">
        <v>0</v>
      </c>
      <c r="P6004" s="45">
        <v>0.13</v>
      </c>
      <c r="Q6004" s="42">
        <v>0</v>
      </c>
      <c r="R6004" s="42">
        <v>0</v>
      </c>
      <c r="S6004" s="42">
        <f>N6004-R6004</f>
        <v>94794.700000000012</v>
      </c>
      <c r="T6004" s="38">
        <v>2505</v>
      </c>
      <c r="U6004" s="14">
        <f>S6004/H6004</f>
        <v>0.60416629090053664</v>
      </c>
      <c r="V6004" s="19"/>
      <c r="W6004" s="19"/>
      <c r="X6004" s="37" t="s">
        <v>3465</v>
      </c>
    </row>
    <row r="6005" spans="1:37" ht="16.5" customHeight="1">
      <c r="A6005" s="38">
        <v>23</v>
      </c>
      <c r="B6005" s="39">
        <v>10753</v>
      </c>
      <c r="C6005" s="38">
        <v>10285962</v>
      </c>
      <c r="D6005" s="40" t="s">
        <v>2515</v>
      </c>
      <c r="E6005" s="38">
        <v>1</v>
      </c>
      <c r="F6005" s="38">
        <v>120</v>
      </c>
      <c r="G6005" s="38" t="s">
        <v>2909</v>
      </c>
      <c r="H6005" s="42">
        <v>229944.98</v>
      </c>
      <c r="I6005" s="2"/>
      <c r="J6005" s="44">
        <v>43495</v>
      </c>
      <c r="K6005" s="42">
        <v>0</v>
      </c>
      <c r="L6005" s="42">
        <v>91019.94</v>
      </c>
      <c r="M6005" s="44">
        <v>45016</v>
      </c>
      <c r="N6005" s="42">
        <f>H6005-K6005-L6005</f>
        <v>138925.04</v>
      </c>
      <c r="O6005" s="42">
        <v>0</v>
      </c>
      <c r="P6005" s="45">
        <v>0.13</v>
      </c>
      <c r="Q6005" s="42">
        <v>0</v>
      </c>
      <c r="R6005" s="42">
        <v>0</v>
      </c>
      <c r="S6005" s="42">
        <v>138925.04</v>
      </c>
      <c r="T6005" s="38">
        <v>5000</v>
      </c>
      <c r="U6005" s="14">
        <f>S6005/H6005</f>
        <v>0.60416644016320775</v>
      </c>
      <c r="V6005" s="19"/>
      <c r="W6005" s="19"/>
      <c r="X6005" s="37" t="s">
        <v>3479</v>
      </c>
    </row>
    <row r="6006" spans="1:37" ht="16.5" customHeight="1">
      <c r="A6006" s="38">
        <v>24</v>
      </c>
      <c r="B6006" s="39">
        <v>10753</v>
      </c>
      <c r="C6006" s="38">
        <v>10319002</v>
      </c>
      <c r="D6006" s="40" t="s">
        <v>2515</v>
      </c>
      <c r="E6006" s="38">
        <v>1</v>
      </c>
      <c r="F6006" s="38">
        <v>120</v>
      </c>
      <c r="G6006" s="38" t="s">
        <v>2910</v>
      </c>
      <c r="H6006" s="42">
        <v>129175.71</v>
      </c>
      <c r="I6006" s="2"/>
      <c r="J6006" s="44">
        <v>43495</v>
      </c>
      <c r="K6006" s="42">
        <v>0</v>
      </c>
      <c r="L6006" s="42">
        <v>51132.02</v>
      </c>
      <c r="M6006" s="44">
        <v>45016</v>
      </c>
      <c r="N6006" s="42">
        <f>H6006-K6006-L6006</f>
        <v>78043.69</v>
      </c>
      <c r="O6006" s="42">
        <v>0</v>
      </c>
      <c r="P6006" s="45">
        <v>0.13</v>
      </c>
      <c r="Q6006" s="42">
        <v>0</v>
      </c>
      <c r="R6006" s="42">
        <v>0</v>
      </c>
      <c r="S6006" s="42">
        <v>78043.69</v>
      </c>
      <c r="T6006" s="38">
        <v>1802</v>
      </c>
      <c r="U6006" s="14">
        <f>S6006/H6006</f>
        <v>0.60416691342358408</v>
      </c>
      <c r="V6006" s="19"/>
      <c r="W6006" s="19"/>
      <c r="X6006" s="37" t="s">
        <v>3479</v>
      </c>
    </row>
    <row r="6007" spans="1:37" ht="16.5" customHeight="1">
      <c r="A6007" s="38">
        <v>176</v>
      </c>
      <c r="B6007" s="39">
        <v>10800</v>
      </c>
      <c r="C6007" s="38">
        <v>10317211</v>
      </c>
      <c r="D6007" s="40" t="s">
        <v>2738</v>
      </c>
      <c r="E6007" s="38">
        <v>1</v>
      </c>
      <c r="F6007" s="38">
        <v>120</v>
      </c>
      <c r="G6007" s="38" t="s">
        <v>21</v>
      </c>
      <c r="H6007" s="42">
        <v>146951.24</v>
      </c>
      <c r="I6007" s="2"/>
      <c r="J6007" s="44">
        <v>43496</v>
      </c>
      <c r="K6007" s="42">
        <v>0</v>
      </c>
      <c r="L6007" s="42">
        <v>58168.08</v>
      </c>
      <c r="M6007" s="44">
        <v>45016</v>
      </c>
      <c r="N6007" s="42">
        <f>H6007-K6007-L6007</f>
        <v>88783.159999999989</v>
      </c>
      <c r="O6007" s="42">
        <v>0</v>
      </c>
      <c r="P6007" s="45">
        <v>0.13</v>
      </c>
      <c r="Q6007" s="42">
        <v>0</v>
      </c>
      <c r="R6007" s="42">
        <v>0</v>
      </c>
      <c r="S6007" s="42">
        <f>N6007-R6007</f>
        <v>88783.159999999989</v>
      </c>
      <c r="T6007" s="38">
        <v>2505</v>
      </c>
      <c r="U6007" s="14">
        <f>S6007/H6007</f>
        <v>0.60416747759324785</v>
      </c>
      <c r="V6007" s="19"/>
      <c r="W6007" s="19"/>
      <c r="X6007" s="37" t="s">
        <v>3465</v>
      </c>
    </row>
    <row r="6008" spans="1:37" ht="16.5" customHeight="1">
      <c r="A6008" s="38">
        <v>778</v>
      </c>
      <c r="B6008" s="39">
        <v>10800</v>
      </c>
      <c r="C6008" s="38">
        <v>10316099</v>
      </c>
      <c r="D6008" s="40" t="s">
        <v>2742</v>
      </c>
      <c r="E6008" s="38">
        <v>1</v>
      </c>
      <c r="F6008" s="38">
        <v>120</v>
      </c>
      <c r="G6008" s="38" t="s">
        <v>21</v>
      </c>
      <c r="H6008" s="42">
        <v>20299.150000000001</v>
      </c>
      <c r="I6008" s="2"/>
      <c r="J6008" s="44">
        <v>43496</v>
      </c>
      <c r="K6008" s="42">
        <v>0</v>
      </c>
      <c r="L6008" s="42">
        <v>8035.02</v>
      </c>
      <c r="M6008" s="44">
        <v>45016</v>
      </c>
      <c r="N6008" s="42">
        <f>H6008-K6008-L6008</f>
        <v>12264.130000000001</v>
      </c>
      <c r="O6008" s="42">
        <v>0</v>
      </c>
      <c r="P6008" s="45">
        <v>0.13</v>
      </c>
      <c r="Q6008" s="42">
        <v>0</v>
      </c>
      <c r="R6008" s="42">
        <v>0</v>
      </c>
      <c r="S6008" s="42">
        <f>N6008-R6008</f>
        <v>12264.130000000001</v>
      </c>
      <c r="T6008" s="38">
        <v>2505</v>
      </c>
      <c r="U6008" s="14">
        <f>S6008/H6008</f>
        <v>0.60416963271861135</v>
      </c>
      <c r="V6008" s="19"/>
      <c r="W6008" s="19"/>
      <c r="X6008" s="37" t="s">
        <v>3465</v>
      </c>
    </row>
    <row r="6009" spans="1:37" ht="16.5" customHeight="1">
      <c r="A6009" s="38">
        <v>779</v>
      </c>
      <c r="B6009" s="39">
        <v>10800</v>
      </c>
      <c r="C6009" s="38">
        <v>10316100</v>
      </c>
      <c r="D6009" s="40" t="s">
        <v>2742</v>
      </c>
      <c r="E6009" s="38">
        <v>1</v>
      </c>
      <c r="F6009" s="38">
        <v>120</v>
      </c>
      <c r="G6009" s="38" t="s">
        <v>21</v>
      </c>
      <c r="H6009" s="42">
        <v>20299.150000000001</v>
      </c>
      <c r="I6009" s="2"/>
      <c r="J6009" s="44">
        <v>43496</v>
      </c>
      <c r="K6009" s="42">
        <v>0</v>
      </c>
      <c r="L6009" s="42">
        <v>8035.02</v>
      </c>
      <c r="M6009" s="44">
        <v>45016</v>
      </c>
      <c r="N6009" s="42">
        <f>H6009-K6009-L6009</f>
        <v>12264.130000000001</v>
      </c>
      <c r="O6009" s="42">
        <v>0</v>
      </c>
      <c r="P6009" s="45">
        <v>0.13</v>
      </c>
      <c r="Q6009" s="42">
        <v>0</v>
      </c>
      <c r="R6009" s="42">
        <v>0</v>
      </c>
      <c r="S6009" s="42">
        <f>N6009-R6009</f>
        <v>12264.130000000001</v>
      </c>
      <c r="T6009" s="38">
        <v>2505</v>
      </c>
      <c r="U6009" s="14">
        <f>S6009/H6009</f>
        <v>0.60416963271861135</v>
      </c>
      <c r="V6009" s="19"/>
      <c r="W6009" s="19"/>
      <c r="X6009" s="37" t="s">
        <v>3465</v>
      </c>
    </row>
    <row r="6010" spans="1:37" ht="16.5" customHeight="1">
      <c r="A6010" s="38">
        <v>780</v>
      </c>
      <c r="B6010" s="39">
        <v>10800</v>
      </c>
      <c r="C6010" s="38">
        <v>10316101</v>
      </c>
      <c r="D6010" s="40" t="s">
        <v>2742</v>
      </c>
      <c r="E6010" s="38">
        <v>1</v>
      </c>
      <c r="F6010" s="38">
        <v>120</v>
      </c>
      <c r="G6010" s="38" t="s">
        <v>21</v>
      </c>
      <c r="H6010" s="42">
        <v>20299.150000000001</v>
      </c>
      <c r="I6010" s="2"/>
      <c r="J6010" s="44">
        <v>43496</v>
      </c>
      <c r="K6010" s="42">
        <v>0</v>
      </c>
      <c r="L6010" s="42">
        <v>8035.02</v>
      </c>
      <c r="M6010" s="44">
        <v>45016</v>
      </c>
      <c r="N6010" s="42">
        <f>H6010-K6010-L6010</f>
        <v>12264.130000000001</v>
      </c>
      <c r="O6010" s="42">
        <v>0</v>
      </c>
      <c r="P6010" s="45">
        <v>0.13</v>
      </c>
      <c r="Q6010" s="42">
        <v>0</v>
      </c>
      <c r="R6010" s="42">
        <v>0</v>
      </c>
      <c r="S6010" s="42">
        <f>N6010-R6010</f>
        <v>12264.130000000001</v>
      </c>
      <c r="T6010" s="38">
        <v>2505</v>
      </c>
      <c r="U6010" s="14">
        <f>S6010/H6010</f>
        <v>0.60416963271861135</v>
      </c>
      <c r="V6010" s="19"/>
      <c r="W6010" s="19"/>
      <c r="X6010" s="37" t="s">
        <v>3465</v>
      </c>
    </row>
    <row r="6011" spans="1:37" ht="16.5" customHeight="1">
      <c r="A6011" s="38">
        <v>781</v>
      </c>
      <c r="B6011" s="39">
        <v>10800</v>
      </c>
      <c r="C6011" s="38">
        <v>10316102</v>
      </c>
      <c r="D6011" s="40" t="s">
        <v>2742</v>
      </c>
      <c r="E6011" s="38">
        <v>1</v>
      </c>
      <c r="F6011" s="38">
        <v>120</v>
      </c>
      <c r="G6011" s="38" t="s">
        <v>21</v>
      </c>
      <c r="H6011" s="42">
        <v>20299.150000000001</v>
      </c>
      <c r="I6011" s="2"/>
      <c r="J6011" s="44">
        <v>43496</v>
      </c>
      <c r="K6011" s="42">
        <v>0</v>
      </c>
      <c r="L6011" s="42">
        <v>8035.02</v>
      </c>
      <c r="M6011" s="44">
        <v>45016</v>
      </c>
      <c r="N6011" s="42">
        <f>H6011-K6011-L6011</f>
        <v>12264.130000000001</v>
      </c>
      <c r="O6011" s="42">
        <v>0</v>
      </c>
      <c r="P6011" s="45">
        <v>0.13</v>
      </c>
      <c r="Q6011" s="42">
        <v>0</v>
      </c>
      <c r="R6011" s="42">
        <v>0</v>
      </c>
      <c r="S6011" s="42">
        <f>N6011-R6011</f>
        <v>12264.130000000001</v>
      </c>
      <c r="T6011" s="38">
        <v>2505</v>
      </c>
      <c r="U6011" s="14">
        <f>S6011/H6011</f>
        <v>0.60416963271861135</v>
      </c>
      <c r="V6011" s="19"/>
      <c r="W6011" s="19"/>
      <c r="X6011" s="37" t="s">
        <v>3465</v>
      </c>
    </row>
    <row r="6012" spans="1:37" ht="16.5" customHeight="1">
      <c r="A6012" s="38">
        <v>782</v>
      </c>
      <c r="B6012" s="39">
        <v>10800</v>
      </c>
      <c r="C6012" s="38">
        <v>10316103</v>
      </c>
      <c r="D6012" s="40" t="s">
        <v>2742</v>
      </c>
      <c r="E6012" s="38">
        <v>1</v>
      </c>
      <c r="F6012" s="38">
        <v>120</v>
      </c>
      <c r="G6012" s="38" t="s">
        <v>21</v>
      </c>
      <c r="H6012" s="42">
        <v>20299.150000000001</v>
      </c>
      <c r="I6012" s="2"/>
      <c r="J6012" s="44">
        <v>43496</v>
      </c>
      <c r="K6012" s="42">
        <v>0</v>
      </c>
      <c r="L6012" s="42">
        <v>8035.02</v>
      </c>
      <c r="M6012" s="44">
        <v>45016</v>
      </c>
      <c r="N6012" s="42">
        <f>H6012-K6012-L6012</f>
        <v>12264.130000000001</v>
      </c>
      <c r="O6012" s="42">
        <v>0</v>
      </c>
      <c r="P6012" s="45">
        <v>0.13</v>
      </c>
      <c r="Q6012" s="42">
        <v>0</v>
      </c>
      <c r="R6012" s="42">
        <v>0</v>
      </c>
      <c r="S6012" s="42">
        <f>N6012-R6012</f>
        <v>12264.130000000001</v>
      </c>
      <c r="T6012" s="38">
        <v>2505</v>
      </c>
      <c r="U6012" s="14">
        <f>S6012/H6012</f>
        <v>0.60416963271861135</v>
      </c>
      <c r="V6012" s="19"/>
      <c r="W6012" s="19"/>
      <c r="X6012" s="37" t="s">
        <v>3465</v>
      </c>
    </row>
    <row r="6013" spans="1:37" ht="16.5" customHeight="1">
      <c r="A6013" s="38">
        <v>783</v>
      </c>
      <c r="B6013" s="39">
        <v>10800</v>
      </c>
      <c r="C6013" s="38">
        <v>10316104</v>
      </c>
      <c r="D6013" s="40" t="s">
        <v>2742</v>
      </c>
      <c r="E6013" s="38">
        <v>1</v>
      </c>
      <c r="F6013" s="38">
        <v>120</v>
      </c>
      <c r="G6013" s="38" t="s">
        <v>21</v>
      </c>
      <c r="H6013" s="42">
        <v>20299.150000000001</v>
      </c>
      <c r="I6013" s="2"/>
      <c r="J6013" s="44">
        <v>43496</v>
      </c>
      <c r="K6013" s="42">
        <v>0</v>
      </c>
      <c r="L6013" s="42">
        <v>8035.02</v>
      </c>
      <c r="M6013" s="44">
        <v>45016</v>
      </c>
      <c r="N6013" s="42">
        <f>H6013-K6013-L6013</f>
        <v>12264.130000000001</v>
      </c>
      <c r="O6013" s="42">
        <v>0</v>
      </c>
      <c r="P6013" s="45">
        <v>0.13</v>
      </c>
      <c r="Q6013" s="42">
        <v>0</v>
      </c>
      <c r="R6013" s="42">
        <v>0</v>
      </c>
      <c r="S6013" s="42">
        <f>N6013-R6013</f>
        <v>12264.130000000001</v>
      </c>
      <c r="T6013" s="38">
        <v>2505</v>
      </c>
      <c r="U6013" s="14">
        <f>S6013/H6013</f>
        <v>0.60416963271861135</v>
      </c>
      <c r="V6013" s="19"/>
      <c r="W6013" s="19"/>
      <c r="X6013" s="37" t="s">
        <v>3465</v>
      </c>
    </row>
    <row r="6014" spans="1:37" ht="16.5" customHeight="1">
      <c r="A6014" s="38">
        <v>784</v>
      </c>
      <c r="B6014" s="39">
        <v>10800</v>
      </c>
      <c r="C6014" s="38">
        <v>10316105</v>
      </c>
      <c r="D6014" s="40" t="s">
        <v>2742</v>
      </c>
      <c r="E6014" s="38">
        <v>1</v>
      </c>
      <c r="F6014" s="38">
        <v>120</v>
      </c>
      <c r="G6014" s="38" t="s">
        <v>21</v>
      </c>
      <c r="H6014" s="42">
        <v>20299.150000000001</v>
      </c>
      <c r="I6014" s="2"/>
      <c r="J6014" s="44">
        <v>43496</v>
      </c>
      <c r="K6014" s="42">
        <v>0</v>
      </c>
      <c r="L6014" s="42">
        <v>8035.02</v>
      </c>
      <c r="M6014" s="44">
        <v>45016</v>
      </c>
      <c r="N6014" s="42">
        <f>H6014-K6014-L6014</f>
        <v>12264.130000000001</v>
      </c>
      <c r="O6014" s="42">
        <v>0</v>
      </c>
      <c r="P6014" s="45">
        <v>0.13</v>
      </c>
      <c r="Q6014" s="42">
        <v>0</v>
      </c>
      <c r="R6014" s="42">
        <v>0</v>
      </c>
      <c r="S6014" s="42">
        <f>N6014-R6014</f>
        <v>12264.130000000001</v>
      </c>
      <c r="T6014" s="38">
        <v>2505</v>
      </c>
      <c r="U6014" s="14">
        <f>S6014/H6014</f>
        <v>0.60416963271861135</v>
      </c>
      <c r="V6014" s="19"/>
      <c r="W6014" s="19"/>
      <c r="X6014" s="37" t="s">
        <v>3465</v>
      </c>
    </row>
    <row r="6015" spans="1:37" ht="16.5" customHeight="1">
      <c r="A6015" s="38">
        <v>785</v>
      </c>
      <c r="B6015" s="39">
        <v>10800</v>
      </c>
      <c r="C6015" s="38">
        <v>10316106</v>
      </c>
      <c r="D6015" s="40" t="s">
        <v>2742</v>
      </c>
      <c r="E6015" s="38">
        <v>1</v>
      </c>
      <c r="F6015" s="38">
        <v>120</v>
      </c>
      <c r="G6015" s="38" t="s">
        <v>21</v>
      </c>
      <c r="H6015" s="42">
        <v>20299.150000000001</v>
      </c>
      <c r="I6015" s="2"/>
      <c r="J6015" s="44">
        <v>43496</v>
      </c>
      <c r="K6015" s="42">
        <v>0</v>
      </c>
      <c r="L6015" s="42">
        <v>8035.02</v>
      </c>
      <c r="M6015" s="44">
        <v>45016</v>
      </c>
      <c r="N6015" s="42">
        <f>H6015-K6015-L6015</f>
        <v>12264.130000000001</v>
      </c>
      <c r="O6015" s="42">
        <v>0</v>
      </c>
      <c r="P6015" s="45">
        <v>0.13</v>
      </c>
      <c r="Q6015" s="42">
        <v>0</v>
      </c>
      <c r="R6015" s="42">
        <v>0</v>
      </c>
      <c r="S6015" s="42">
        <f>N6015-R6015</f>
        <v>12264.130000000001</v>
      </c>
      <c r="T6015" s="38">
        <v>2505</v>
      </c>
      <c r="U6015" s="14">
        <f>S6015/H6015</f>
        <v>0.60416963271861135</v>
      </c>
      <c r="V6015" s="19"/>
      <c r="W6015" s="19"/>
      <c r="X6015" s="37" t="s">
        <v>3465</v>
      </c>
    </row>
    <row r="6016" spans="1:37" ht="16.5" customHeight="1">
      <c r="A6016" s="38">
        <v>786</v>
      </c>
      <c r="B6016" s="39">
        <v>10800</v>
      </c>
      <c r="C6016" s="38">
        <v>10316107</v>
      </c>
      <c r="D6016" s="40" t="s">
        <v>2742</v>
      </c>
      <c r="E6016" s="38">
        <v>1</v>
      </c>
      <c r="F6016" s="38">
        <v>120</v>
      </c>
      <c r="G6016" s="38" t="s">
        <v>21</v>
      </c>
      <c r="H6016" s="42">
        <v>20299.150000000001</v>
      </c>
      <c r="I6016" s="2"/>
      <c r="J6016" s="44">
        <v>43496</v>
      </c>
      <c r="K6016" s="42">
        <v>0</v>
      </c>
      <c r="L6016" s="42">
        <v>8035.02</v>
      </c>
      <c r="M6016" s="44">
        <v>45016</v>
      </c>
      <c r="N6016" s="42">
        <f>H6016-K6016-L6016</f>
        <v>12264.130000000001</v>
      </c>
      <c r="O6016" s="42">
        <v>0</v>
      </c>
      <c r="P6016" s="45">
        <v>0.13</v>
      </c>
      <c r="Q6016" s="42">
        <v>0</v>
      </c>
      <c r="R6016" s="42">
        <v>0</v>
      </c>
      <c r="S6016" s="42">
        <f>N6016-R6016</f>
        <v>12264.130000000001</v>
      </c>
      <c r="T6016" s="38">
        <v>2505</v>
      </c>
      <c r="U6016" s="14">
        <f>S6016/H6016</f>
        <v>0.60416963271861135</v>
      </c>
      <c r="V6016" s="19"/>
      <c r="W6016" s="19"/>
      <c r="X6016" s="37" t="s">
        <v>3465</v>
      </c>
    </row>
    <row r="6017" spans="1:24" ht="16.5" customHeight="1">
      <c r="A6017" s="38">
        <v>787</v>
      </c>
      <c r="B6017" s="39">
        <v>10800</v>
      </c>
      <c r="C6017" s="38">
        <v>10316108</v>
      </c>
      <c r="D6017" s="40" t="s">
        <v>2742</v>
      </c>
      <c r="E6017" s="38">
        <v>1</v>
      </c>
      <c r="F6017" s="38">
        <v>120</v>
      </c>
      <c r="G6017" s="38" t="s">
        <v>21</v>
      </c>
      <c r="H6017" s="42">
        <v>20299.150000000001</v>
      </c>
      <c r="I6017" s="2"/>
      <c r="J6017" s="44">
        <v>43496</v>
      </c>
      <c r="K6017" s="42">
        <v>0</v>
      </c>
      <c r="L6017" s="42">
        <v>8035.02</v>
      </c>
      <c r="M6017" s="44">
        <v>45016</v>
      </c>
      <c r="N6017" s="42">
        <f>H6017-K6017-L6017</f>
        <v>12264.130000000001</v>
      </c>
      <c r="O6017" s="42">
        <v>0</v>
      </c>
      <c r="P6017" s="45">
        <v>0.13</v>
      </c>
      <c r="Q6017" s="42">
        <v>0</v>
      </c>
      <c r="R6017" s="42">
        <v>0</v>
      </c>
      <c r="S6017" s="42">
        <f>N6017-R6017</f>
        <v>12264.130000000001</v>
      </c>
      <c r="T6017" s="38">
        <v>2505</v>
      </c>
      <c r="U6017" s="14">
        <f>S6017/H6017</f>
        <v>0.60416963271861135</v>
      </c>
      <c r="V6017" s="19"/>
      <c r="W6017" s="19"/>
      <c r="X6017" s="37" t="s">
        <v>3465</v>
      </c>
    </row>
    <row r="6018" spans="1:24" ht="16.5" customHeight="1">
      <c r="A6018" s="38">
        <v>788</v>
      </c>
      <c r="B6018" s="39">
        <v>10800</v>
      </c>
      <c r="C6018" s="38">
        <v>10316109</v>
      </c>
      <c r="D6018" s="40" t="s">
        <v>2742</v>
      </c>
      <c r="E6018" s="38">
        <v>1</v>
      </c>
      <c r="F6018" s="38">
        <v>120</v>
      </c>
      <c r="G6018" s="38" t="s">
        <v>21</v>
      </c>
      <c r="H6018" s="42">
        <v>20299.150000000001</v>
      </c>
      <c r="I6018" s="2"/>
      <c r="J6018" s="44">
        <v>43496</v>
      </c>
      <c r="K6018" s="42">
        <v>0</v>
      </c>
      <c r="L6018" s="42">
        <v>8035.02</v>
      </c>
      <c r="M6018" s="44">
        <v>45016</v>
      </c>
      <c r="N6018" s="42">
        <f>H6018-K6018-L6018</f>
        <v>12264.130000000001</v>
      </c>
      <c r="O6018" s="42">
        <v>0</v>
      </c>
      <c r="P6018" s="45">
        <v>0.13</v>
      </c>
      <c r="Q6018" s="42">
        <v>0</v>
      </c>
      <c r="R6018" s="42">
        <v>0</v>
      </c>
      <c r="S6018" s="42">
        <f>N6018-R6018</f>
        <v>12264.130000000001</v>
      </c>
      <c r="T6018" s="38">
        <v>2505</v>
      </c>
      <c r="U6018" s="14">
        <f>S6018/H6018</f>
        <v>0.60416963271861135</v>
      </c>
      <c r="V6018" s="19"/>
      <c r="W6018" s="19"/>
      <c r="X6018" s="37" t="s">
        <v>3465</v>
      </c>
    </row>
    <row r="6019" spans="1:24" ht="16.5" customHeight="1">
      <c r="A6019" s="38">
        <v>789</v>
      </c>
      <c r="B6019" s="39">
        <v>10800</v>
      </c>
      <c r="C6019" s="38">
        <v>10316110</v>
      </c>
      <c r="D6019" s="40" t="s">
        <v>2742</v>
      </c>
      <c r="E6019" s="38">
        <v>1</v>
      </c>
      <c r="F6019" s="38">
        <v>120</v>
      </c>
      <c r="G6019" s="38" t="s">
        <v>21</v>
      </c>
      <c r="H6019" s="42">
        <v>20299.150000000001</v>
      </c>
      <c r="I6019" s="2"/>
      <c r="J6019" s="44">
        <v>43496</v>
      </c>
      <c r="K6019" s="42">
        <v>0</v>
      </c>
      <c r="L6019" s="42">
        <v>8035.02</v>
      </c>
      <c r="M6019" s="44">
        <v>45016</v>
      </c>
      <c r="N6019" s="42">
        <f>H6019-K6019-L6019</f>
        <v>12264.130000000001</v>
      </c>
      <c r="O6019" s="42">
        <v>0</v>
      </c>
      <c r="P6019" s="45">
        <v>0.13</v>
      </c>
      <c r="Q6019" s="42">
        <v>0</v>
      </c>
      <c r="R6019" s="42">
        <v>0</v>
      </c>
      <c r="S6019" s="42">
        <f>N6019-R6019</f>
        <v>12264.130000000001</v>
      </c>
      <c r="T6019" s="38">
        <v>2505</v>
      </c>
      <c r="U6019" s="14">
        <f>S6019/H6019</f>
        <v>0.60416963271861135</v>
      </c>
      <c r="V6019" s="19"/>
      <c r="W6019" s="19"/>
      <c r="X6019" s="37" t="s">
        <v>3465</v>
      </c>
    </row>
    <row r="6020" spans="1:24" ht="16.5" customHeight="1">
      <c r="A6020" s="38">
        <v>790</v>
      </c>
      <c r="B6020" s="39">
        <v>10800</v>
      </c>
      <c r="C6020" s="38">
        <v>10316111</v>
      </c>
      <c r="D6020" s="40" t="s">
        <v>2742</v>
      </c>
      <c r="E6020" s="38">
        <v>1</v>
      </c>
      <c r="F6020" s="38">
        <v>120</v>
      </c>
      <c r="G6020" s="38" t="s">
        <v>21</v>
      </c>
      <c r="H6020" s="42">
        <v>20299.150000000001</v>
      </c>
      <c r="I6020" s="2"/>
      <c r="J6020" s="44">
        <v>43496</v>
      </c>
      <c r="K6020" s="42">
        <v>0</v>
      </c>
      <c r="L6020" s="42">
        <v>8035.02</v>
      </c>
      <c r="M6020" s="44">
        <v>45016</v>
      </c>
      <c r="N6020" s="42">
        <f>H6020-K6020-L6020</f>
        <v>12264.130000000001</v>
      </c>
      <c r="O6020" s="42">
        <v>0</v>
      </c>
      <c r="P6020" s="45">
        <v>0.13</v>
      </c>
      <c r="Q6020" s="42">
        <v>0</v>
      </c>
      <c r="R6020" s="42">
        <v>0</v>
      </c>
      <c r="S6020" s="42">
        <f>N6020-R6020</f>
        <v>12264.130000000001</v>
      </c>
      <c r="T6020" s="38">
        <v>2505</v>
      </c>
      <c r="U6020" s="14">
        <f>S6020/H6020</f>
        <v>0.60416963271861135</v>
      </c>
      <c r="V6020" s="19"/>
      <c r="W6020" s="19"/>
      <c r="X6020" s="37" t="s">
        <v>3465</v>
      </c>
    </row>
    <row r="6021" spans="1:24" ht="16.5" customHeight="1">
      <c r="A6021" s="38">
        <v>791</v>
      </c>
      <c r="B6021" s="39">
        <v>10800</v>
      </c>
      <c r="C6021" s="38">
        <v>10316112</v>
      </c>
      <c r="D6021" s="40" t="s">
        <v>2742</v>
      </c>
      <c r="E6021" s="38">
        <v>1</v>
      </c>
      <c r="F6021" s="38">
        <v>120</v>
      </c>
      <c r="G6021" s="38" t="s">
        <v>21</v>
      </c>
      <c r="H6021" s="42">
        <v>20299.150000000001</v>
      </c>
      <c r="I6021" s="2"/>
      <c r="J6021" s="44">
        <v>43496</v>
      </c>
      <c r="K6021" s="42">
        <v>0</v>
      </c>
      <c r="L6021" s="42">
        <v>8035.02</v>
      </c>
      <c r="M6021" s="44">
        <v>45016</v>
      </c>
      <c r="N6021" s="42">
        <f>H6021-K6021-L6021</f>
        <v>12264.130000000001</v>
      </c>
      <c r="O6021" s="42">
        <v>0</v>
      </c>
      <c r="P6021" s="45">
        <v>0.13</v>
      </c>
      <c r="Q6021" s="42">
        <v>0</v>
      </c>
      <c r="R6021" s="42">
        <v>0</v>
      </c>
      <c r="S6021" s="42">
        <f>N6021-R6021</f>
        <v>12264.130000000001</v>
      </c>
      <c r="T6021" s="38">
        <v>2505</v>
      </c>
      <c r="U6021" s="14">
        <f>S6021/H6021</f>
        <v>0.60416963271861135</v>
      </c>
      <c r="V6021" s="19"/>
      <c r="W6021" s="19"/>
      <c r="X6021" s="37" t="s">
        <v>3465</v>
      </c>
    </row>
    <row r="6022" spans="1:24" ht="16.5" customHeight="1">
      <c r="A6022" s="38">
        <v>792</v>
      </c>
      <c r="B6022" s="39">
        <v>10800</v>
      </c>
      <c r="C6022" s="38">
        <v>10316113</v>
      </c>
      <c r="D6022" s="40" t="s">
        <v>2742</v>
      </c>
      <c r="E6022" s="38">
        <v>1</v>
      </c>
      <c r="F6022" s="38">
        <v>120</v>
      </c>
      <c r="G6022" s="38" t="s">
        <v>21</v>
      </c>
      <c r="H6022" s="42">
        <v>20299.150000000001</v>
      </c>
      <c r="I6022" s="2"/>
      <c r="J6022" s="44">
        <v>43496</v>
      </c>
      <c r="K6022" s="42">
        <v>0</v>
      </c>
      <c r="L6022" s="42">
        <v>8035.02</v>
      </c>
      <c r="M6022" s="44">
        <v>45016</v>
      </c>
      <c r="N6022" s="42">
        <f>H6022-K6022-L6022</f>
        <v>12264.130000000001</v>
      </c>
      <c r="O6022" s="42">
        <v>0</v>
      </c>
      <c r="P6022" s="45">
        <v>0.13</v>
      </c>
      <c r="Q6022" s="42">
        <v>0</v>
      </c>
      <c r="R6022" s="42">
        <v>0</v>
      </c>
      <c r="S6022" s="42">
        <f>N6022-R6022</f>
        <v>12264.130000000001</v>
      </c>
      <c r="T6022" s="38">
        <v>2505</v>
      </c>
      <c r="U6022" s="14">
        <f>S6022/H6022</f>
        <v>0.60416963271861135</v>
      </c>
      <c r="V6022" s="19"/>
      <c r="W6022" s="19"/>
      <c r="X6022" s="37" t="s">
        <v>3465</v>
      </c>
    </row>
    <row r="6023" spans="1:24" ht="16.5" customHeight="1">
      <c r="A6023" s="38">
        <v>793</v>
      </c>
      <c r="B6023" s="39">
        <v>10800</v>
      </c>
      <c r="C6023" s="38">
        <v>10316114</v>
      </c>
      <c r="D6023" s="40" t="s">
        <v>2742</v>
      </c>
      <c r="E6023" s="38">
        <v>1</v>
      </c>
      <c r="F6023" s="38">
        <v>120</v>
      </c>
      <c r="G6023" s="38" t="s">
        <v>21</v>
      </c>
      <c r="H6023" s="42">
        <v>20299.150000000001</v>
      </c>
      <c r="I6023" s="2"/>
      <c r="J6023" s="44">
        <v>43496</v>
      </c>
      <c r="K6023" s="42">
        <v>0</v>
      </c>
      <c r="L6023" s="42">
        <v>8035.02</v>
      </c>
      <c r="M6023" s="44">
        <v>45016</v>
      </c>
      <c r="N6023" s="42">
        <f>H6023-K6023-L6023</f>
        <v>12264.130000000001</v>
      </c>
      <c r="O6023" s="42">
        <v>0</v>
      </c>
      <c r="P6023" s="45">
        <v>0.13</v>
      </c>
      <c r="Q6023" s="42">
        <v>0</v>
      </c>
      <c r="R6023" s="42">
        <v>0</v>
      </c>
      <c r="S6023" s="42">
        <f>N6023-R6023</f>
        <v>12264.130000000001</v>
      </c>
      <c r="T6023" s="38">
        <v>2505</v>
      </c>
      <c r="U6023" s="14">
        <f>S6023/H6023</f>
        <v>0.60416963271861135</v>
      </c>
      <c r="V6023" s="19"/>
      <c r="W6023" s="19"/>
      <c r="X6023" s="37" t="s">
        <v>3465</v>
      </c>
    </row>
    <row r="6024" spans="1:24" ht="16.5" customHeight="1">
      <c r="A6024" s="38">
        <v>794</v>
      </c>
      <c r="B6024" s="39">
        <v>10800</v>
      </c>
      <c r="C6024" s="38">
        <v>10316115</v>
      </c>
      <c r="D6024" s="40" t="s">
        <v>2742</v>
      </c>
      <c r="E6024" s="38">
        <v>1</v>
      </c>
      <c r="F6024" s="38">
        <v>120</v>
      </c>
      <c r="G6024" s="38" t="s">
        <v>21</v>
      </c>
      <c r="H6024" s="42">
        <v>20299.150000000001</v>
      </c>
      <c r="I6024" s="2"/>
      <c r="J6024" s="44">
        <v>43496</v>
      </c>
      <c r="K6024" s="42">
        <v>0</v>
      </c>
      <c r="L6024" s="42">
        <v>8035.02</v>
      </c>
      <c r="M6024" s="44">
        <v>45016</v>
      </c>
      <c r="N6024" s="42">
        <f>H6024-K6024-L6024</f>
        <v>12264.130000000001</v>
      </c>
      <c r="O6024" s="42">
        <v>0</v>
      </c>
      <c r="P6024" s="45">
        <v>0.13</v>
      </c>
      <c r="Q6024" s="42">
        <v>0</v>
      </c>
      <c r="R6024" s="42">
        <v>0</v>
      </c>
      <c r="S6024" s="42">
        <f>N6024-R6024</f>
        <v>12264.130000000001</v>
      </c>
      <c r="T6024" s="38">
        <v>2505</v>
      </c>
      <c r="U6024" s="14">
        <f>S6024/H6024</f>
        <v>0.60416963271861135</v>
      </c>
      <c r="V6024" s="19"/>
      <c r="W6024" s="19"/>
      <c r="X6024" s="37" t="s">
        <v>3465</v>
      </c>
    </row>
    <row r="6025" spans="1:24" ht="16.5" customHeight="1">
      <c r="A6025" s="38">
        <v>795</v>
      </c>
      <c r="B6025" s="39">
        <v>10800</v>
      </c>
      <c r="C6025" s="38">
        <v>10316116</v>
      </c>
      <c r="D6025" s="40" t="s">
        <v>2742</v>
      </c>
      <c r="E6025" s="38">
        <v>1</v>
      </c>
      <c r="F6025" s="38">
        <v>120</v>
      </c>
      <c r="G6025" s="38" t="s">
        <v>21</v>
      </c>
      <c r="H6025" s="42">
        <v>20299.150000000001</v>
      </c>
      <c r="I6025" s="2"/>
      <c r="J6025" s="44">
        <v>43496</v>
      </c>
      <c r="K6025" s="42">
        <v>0</v>
      </c>
      <c r="L6025" s="42">
        <v>8035.02</v>
      </c>
      <c r="M6025" s="44">
        <v>45016</v>
      </c>
      <c r="N6025" s="42">
        <f>H6025-K6025-L6025</f>
        <v>12264.130000000001</v>
      </c>
      <c r="O6025" s="42">
        <v>0</v>
      </c>
      <c r="P6025" s="45">
        <v>0.13</v>
      </c>
      <c r="Q6025" s="42">
        <v>0</v>
      </c>
      <c r="R6025" s="42">
        <v>0</v>
      </c>
      <c r="S6025" s="42">
        <f>N6025-R6025</f>
        <v>12264.130000000001</v>
      </c>
      <c r="T6025" s="38">
        <v>2505</v>
      </c>
      <c r="U6025" s="14">
        <f>S6025/H6025</f>
        <v>0.60416963271861135</v>
      </c>
      <c r="V6025" s="19"/>
      <c r="W6025" s="19"/>
      <c r="X6025" s="37" t="s">
        <v>3465</v>
      </c>
    </row>
    <row r="6026" spans="1:24" ht="16.5" customHeight="1">
      <c r="A6026" s="38">
        <v>803</v>
      </c>
      <c r="B6026" s="39">
        <v>10800</v>
      </c>
      <c r="C6026" s="38">
        <v>10316312</v>
      </c>
      <c r="D6026" s="40" t="s">
        <v>2742</v>
      </c>
      <c r="E6026" s="38">
        <v>1</v>
      </c>
      <c r="F6026" s="38">
        <v>120</v>
      </c>
      <c r="G6026" s="38" t="s">
        <v>21</v>
      </c>
      <c r="H6026" s="42">
        <v>20299.150000000001</v>
      </c>
      <c r="I6026" s="2"/>
      <c r="J6026" s="44">
        <v>43496</v>
      </c>
      <c r="K6026" s="42">
        <v>0</v>
      </c>
      <c r="L6026" s="42">
        <v>8035.02</v>
      </c>
      <c r="M6026" s="44">
        <v>45016</v>
      </c>
      <c r="N6026" s="42">
        <f>H6026-K6026-L6026</f>
        <v>12264.130000000001</v>
      </c>
      <c r="O6026" s="42">
        <v>0</v>
      </c>
      <c r="P6026" s="45">
        <v>0.13</v>
      </c>
      <c r="Q6026" s="42">
        <v>0</v>
      </c>
      <c r="R6026" s="42">
        <v>0</v>
      </c>
      <c r="S6026" s="42">
        <f>N6026-R6026</f>
        <v>12264.130000000001</v>
      </c>
      <c r="T6026" s="38">
        <v>2505</v>
      </c>
      <c r="U6026" s="14">
        <f>S6026/H6026</f>
        <v>0.60416963271861135</v>
      </c>
      <c r="V6026" s="19"/>
      <c r="W6026" s="19"/>
      <c r="X6026" s="37" t="s">
        <v>3465</v>
      </c>
    </row>
    <row r="6027" spans="1:24" ht="16.5" customHeight="1">
      <c r="A6027" s="38">
        <v>804</v>
      </c>
      <c r="B6027" s="39">
        <v>10800</v>
      </c>
      <c r="C6027" s="38">
        <v>10316313</v>
      </c>
      <c r="D6027" s="40" t="s">
        <v>2742</v>
      </c>
      <c r="E6027" s="38">
        <v>1</v>
      </c>
      <c r="F6027" s="38">
        <v>120</v>
      </c>
      <c r="G6027" s="38" t="s">
        <v>21</v>
      </c>
      <c r="H6027" s="42">
        <v>20299.150000000001</v>
      </c>
      <c r="I6027" s="2"/>
      <c r="J6027" s="44">
        <v>43496</v>
      </c>
      <c r="K6027" s="42">
        <v>0</v>
      </c>
      <c r="L6027" s="42">
        <v>8035.02</v>
      </c>
      <c r="M6027" s="44">
        <v>45016</v>
      </c>
      <c r="N6027" s="42">
        <f>H6027-K6027-L6027</f>
        <v>12264.130000000001</v>
      </c>
      <c r="O6027" s="42">
        <v>0</v>
      </c>
      <c r="P6027" s="45">
        <v>0.13</v>
      </c>
      <c r="Q6027" s="42">
        <v>0</v>
      </c>
      <c r="R6027" s="42">
        <v>0</v>
      </c>
      <c r="S6027" s="42">
        <f>N6027-R6027</f>
        <v>12264.130000000001</v>
      </c>
      <c r="T6027" s="38">
        <v>2505</v>
      </c>
      <c r="U6027" s="14">
        <f>S6027/H6027</f>
        <v>0.60416963271861135</v>
      </c>
      <c r="V6027" s="19"/>
      <c r="W6027" s="19"/>
      <c r="X6027" s="37" t="s">
        <v>3465</v>
      </c>
    </row>
    <row r="6028" spans="1:24" ht="16.5" customHeight="1">
      <c r="A6028" s="38">
        <v>303</v>
      </c>
      <c r="B6028" s="39">
        <v>10736</v>
      </c>
      <c r="C6028" s="38">
        <v>10319070</v>
      </c>
      <c r="D6028" s="40" t="s">
        <v>1269</v>
      </c>
      <c r="E6028" s="38">
        <v>1</v>
      </c>
      <c r="F6028" s="38">
        <v>120</v>
      </c>
      <c r="G6028" s="38" t="s">
        <v>21</v>
      </c>
      <c r="H6028" s="42">
        <v>10148.719999999999</v>
      </c>
      <c r="I6028" s="55"/>
      <c r="J6028" s="44">
        <v>43615</v>
      </c>
      <c r="K6028" s="42">
        <v>0</v>
      </c>
      <c r="L6028" s="42">
        <v>4017.07</v>
      </c>
      <c r="M6028" s="44">
        <v>45138</v>
      </c>
      <c r="N6028" s="42">
        <f>H6028-K6028-L6028</f>
        <v>6131.65</v>
      </c>
      <c r="O6028" s="42">
        <v>0</v>
      </c>
      <c r="P6028" s="45">
        <v>0.13</v>
      </c>
      <c r="Q6028" s="42">
        <v>0</v>
      </c>
      <c r="R6028" s="42">
        <v>0</v>
      </c>
      <c r="S6028" s="42">
        <v>6131.65</v>
      </c>
      <c r="T6028" s="38">
        <v>1802</v>
      </c>
      <c r="U6028" s="14">
        <f>S6028/H6028</f>
        <v>0.60417964038814742</v>
      </c>
      <c r="V6028" s="19"/>
      <c r="W6028" s="19"/>
      <c r="X6028" s="37" t="s">
        <v>3461</v>
      </c>
    </row>
    <row r="6029" spans="1:24" ht="16.5" customHeight="1">
      <c r="A6029" s="38">
        <v>774</v>
      </c>
      <c r="B6029" s="39">
        <v>10800</v>
      </c>
      <c r="C6029" s="38">
        <v>10316095</v>
      </c>
      <c r="D6029" s="40" t="s">
        <v>2807</v>
      </c>
      <c r="E6029" s="38">
        <v>1</v>
      </c>
      <c r="F6029" s="38">
        <v>120</v>
      </c>
      <c r="G6029" s="38" t="s">
        <v>21</v>
      </c>
      <c r="H6029" s="42">
        <v>3880.86</v>
      </c>
      <c r="I6029" s="2"/>
      <c r="J6029" s="44">
        <v>43496</v>
      </c>
      <c r="K6029" s="42">
        <v>0</v>
      </c>
      <c r="L6029" s="42">
        <v>1536.08</v>
      </c>
      <c r="M6029" s="44">
        <v>45016</v>
      </c>
      <c r="N6029" s="42">
        <f>H6029-K6029-L6029</f>
        <v>2344.7800000000002</v>
      </c>
      <c r="O6029" s="42">
        <v>0</v>
      </c>
      <c r="P6029" s="45">
        <v>0.13</v>
      </c>
      <c r="Q6029" s="42">
        <v>0</v>
      </c>
      <c r="R6029" s="42">
        <v>0</v>
      </c>
      <c r="S6029" s="42">
        <f>N6029-R6029</f>
        <v>2344.7800000000002</v>
      </c>
      <c r="T6029" s="38">
        <v>2505</v>
      </c>
      <c r="U6029" s="14">
        <f>S6029/H6029</f>
        <v>0.60419082368341037</v>
      </c>
      <c r="V6029" s="19"/>
      <c r="W6029" s="19"/>
      <c r="X6029" s="37" t="s">
        <v>3465</v>
      </c>
    </row>
    <row r="6030" spans="1:24" ht="16.5" customHeight="1">
      <c r="A6030" s="38">
        <v>775</v>
      </c>
      <c r="B6030" s="39">
        <v>10800</v>
      </c>
      <c r="C6030" s="38">
        <v>10316096</v>
      </c>
      <c r="D6030" s="40" t="s">
        <v>2807</v>
      </c>
      <c r="E6030" s="38">
        <v>1</v>
      </c>
      <c r="F6030" s="38">
        <v>120</v>
      </c>
      <c r="G6030" s="38" t="s">
        <v>21</v>
      </c>
      <c r="H6030" s="42">
        <v>3880.86</v>
      </c>
      <c r="I6030" s="2"/>
      <c r="J6030" s="44">
        <v>43496</v>
      </c>
      <c r="K6030" s="42">
        <v>0</v>
      </c>
      <c r="L6030" s="42">
        <v>1536.08</v>
      </c>
      <c r="M6030" s="44">
        <v>45016</v>
      </c>
      <c r="N6030" s="42">
        <f>H6030-K6030-L6030</f>
        <v>2344.7800000000002</v>
      </c>
      <c r="O6030" s="42">
        <v>0</v>
      </c>
      <c r="P6030" s="45">
        <v>0.13</v>
      </c>
      <c r="Q6030" s="42">
        <v>0</v>
      </c>
      <c r="R6030" s="42">
        <v>0</v>
      </c>
      <c r="S6030" s="42">
        <f>N6030-R6030</f>
        <v>2344.7800000000002</v>
      </c>
      <c r="T6030" s="38">
        <v>2505</v>
      </c>
      <c r="U6030" s="14">
        <f>S6030/H6030</f>
        <v>0.60419082368341037</v>
      </c>
      <c r="V6030" s="19"/>
      <c r="W6030" s="19"/>
      <c r="X6030" s="37" t="s">
        <v>3465</v>
      </c>
    </row>
    <row r="6031" spans="1:24" ht="16.5" customHeight="1">
      <c r="A6031" s="38">
        <v>776</v>
      </c>
      <c r="B6031" s="39">
        <v>10800</v>
      </c>
      <c r="C6031" s="38">
        <v>10316097</v>
      </c>
      <c r="D6031" s="40" t="s">
        <v>2807</v>
      </c>
      <c r="E6031" s="38">
        <v>1</v>
      </c>
      <c r="F6031" s="38">
        <v>120</v>
      </c>
      <c r="G6031" s="38" t="s">
        <v>21</v>
      </c>
      <c r="H6031" s="42">
        <v>3880.86</v>
      </c>
      <c r="I6031" s="2"/>
      <c r="J6031" s="44">
        <v>43496</v>
      </c>
      <c r="K6031" s="42">
        <v>0</v>
      </c>
      <c r="L6031" s="42">
        <v>1536.08</v>
      </c>
      <c r="M6031" s="44">
        <v>45016</v>
      </c>
      <c r="N6031" s="42">
        <f>H6031-K6031-L6031</f>
        <v>2344.7800000000002</v>
      </c>
      <c r="O6031" s="42">
        <v>0</v>
      </c>
      <c r="P6031" s="45">
        <v>0.13</v>
      </c>
      <c r="Q6031" s="42">
        <v>0</v>
      </c>
      <c r="R6031" s="42">
        <v>0</v>
      </c>
      <c r="S6031" s="42">
        <f>N6031-R6031</f>
        <v>2344.7800000000002</v>
      </c>
      <c r="T6031" s="38">
        <v>2505</v>
      </c>
      <c r="U6031" s="14">
        <f>S6031/H6031</f>
        <v>0.60419082368341037</v>
      </c>
      <c r="V6031" s="19"/>
      <c r="W6031" s="19"/>
      <c r="X6031" s="37" t="s">
        <v>3465</v>
      </c>
    </row>
    <row r="6032" spans="1:24" ht="16.5" customHeight="1">
      <c r="A6032" s="38">
        <v>777</v>
      </c>
      <c r="B6032" s="39">
        <v>10800</v>
      </c>
      <c r="C6032" s="38">
        <v>10316098</v>
      </c>
      <c r="D6032" s="40" t="s">
        <v>2807</v>
      </c>
      <c r="E6032" s="38">
        <v>1</v>
      </c>
      <c r="F6032" s="38">
        <v>120</v>
      </c>
      <c r="G6032" s="38" t="s">
        <v>21</v>
      </c>
      <c r="H6032" s="42">
        <v>3880.86</v>
      </c>
      <c r="I6032" s="2"/>
      <c r="J6032" s="44">
        <v>43496</v>
      </c>
      <c r="K6032" s="42">
        <v>0</v>
      </c>
      <c r="L6032" s="42">
        <v>1536.08</v>
      </c>
      <c r="M6032" s="44">
        <v>45016</v>
      </c>
      <c r="N6032" s="42">
        <f>H6032-K6032-L6032</f>
        <v>2344.7800000000002</v>
      </c>
      <c r="O6032" s="42">
        <v>0</v>
      </c>
      <c r="P6032" s="45">
        <v>0.13</v>
      </c>
      <c r="Q6032" s="42">
        <v>0</v>
      </c>
      <c r="R6032" s="42">
        <v>0</v>
      </c>
      <c r="S6032" s="42">
        <f>N6032-R6032</f>
        <v>2344.7800000000002</v>
      </c>
      <c r="T6032" s="38">
        <v>2505</v>
      </c>
      <c r="U6032" s="14">
        <f>S6032/H6032</f>
        <v>0.60419082368341037</v>
      </c>
      <c r="V6032" s="19"/>
      <c r="W6032" s="19"/>
      <c r="X6032" s="37" t="s">
        <v>3465</v>
      </c>
    </row>
    <row r="6033" spans="1:37" ht="16.5" customHeight="1">
      <c r="A6033" s="38">
        <v>532</v>
      </c>
      <c r="B6033" s="39">
        <v>10736</v>
      </c>
      <c r="C6033" s="38">
        <v>10350480</v>
      </c>
      <c r="D6033" s="40" t="s">
        <v>796</v>
      </c>
      <c r="E6033" s="38">
        <v>2</v>
      </c>
      <c r="F6033" s="38">
        <v>36</v>
      </c>
      <c r="G6033" s="38" t="s">
        <v>33</v>
      </c>
      <c r="H6033" s="42">
        <v>5640</v>
      </c>
      <c r="I6033" s="55"/>
      <c r="J6033" s="44">
        <v>44712</v>
      </c>
      <c r="K6033" s="42">
        <v>156.66999999999999</v>
      </c>
      <c r="L6033" s="42">
        <v>2036.68</v>
      </c>
      <c r="M6033" s="44">
        <v>45138</v>
      </c>
      <c r="N6033" s="42">
        <f>H6033-K6033-L6033</f>
        <v>3446.6499999999996</v>
      </c>
      <c r="O6033" s="42">
        <v>40</v>
      </c>
      <c r="P6033" s="45">
        <v>0.13</v>
      </c>
      <c r="Q6033" s="42">
        <v>4.5999999999999996</v>
      </c>
      <c r="R6033" s="42">
        <v>35.4</v>
      </c>
      <c r="S6033" s="42">
        <v>3411.25</v>
      </c>
      <c r="T6033" s="38">
        <v>5000</v>
      </c>
      <c r="U6033" s="14">
        <f>S6033/H6033</f>
        <v>0.6048315602836879</v>
      </c>
      <c r="V6033" s="19"/>
      <c r="W6033" s="19"/>
      <c r="X6033" s="37" t="s">
        <v>3461</v>
      </c>
    </row>
    <row r="6034" spans="1:37" ht="16.5" customHeight="1">
      <c r="A6034" s="38">
        <v>554</v>
      </c>
      <c r="B6034" s="39">
        <v>10736</v>
      </c>
      <c r="C6034" s="38">
        <v>10283113</v>
      </c>
      <c r="D6034" s="40" t="s">
        <v>1468</v>
      </c>
      <c r="E6034" s="38">
        <v>1</v>
      </c>
      <c r="F6034" s="38">
        <v>120</v>
      </c>
      <c r="G6034" s="38" t="s">
        <v>262</v>
      </c>
      <c r="H6034" s="42">
        <v>48777.98</v>
      </c>
      <c r="I6034" s="55"/>
      <c r="J6034" s="44">
        <v>43829</v>
      </c>
      <c r="K6034" s="42">
        <v>0</v>
      </c>
      <c r="L6034" s="42">
        <v>16604.849999999999</v>
      </c>
      <c r="M6034" s="44">
        <v>45138</v>
      </c>
      <c r="N6034" s="42">
        <f>H6034-K6034-L6034</f>
        <v>32173.130000000005</v>
      </c>
      <c r="O6034" s="42">
        <v>3000</v>
      </c>
      <c r="P6034" s="45">
        <v>0.13</v>
      </c>
      <c r="Q6034" s="42">
        <v>345.13</v>
      </c>
      <c r="R6034" s="42">
        <v>2654.87</v>
      </c>
      <c r="S6034" s="42">
        <v>29518.26</v>
      </c>
      <c r="T6034" s="38">
        <v>2506</v>
      </c>
      <c r="U6034" s="14">
        <f>S6034/H6034</f>
        <v>0.60515544104122387</v>
      </c>
      <c r="V6034" s="19"/>
      <c r="W6034" s="19"/>
      <c r="X6034" s="37" t="s">
        <v>3461</v>
      </c>
    </row>
    <row r="6035" spans="1:37" ht="16.5" customHeight="1">
      <c r="A6035" s="38">
        <v>624</v>
      </c>
      <c r="B6035" s="39">
        <v>10736</v>
      </c>
      <c r="C6035" s="38">
        <v>10337234</v>
      </c>
      <c r="D6035" s="40" t="s">
        <v>508</v>
      </c>
      <c r="E6035" s="38">
        <v>1</v>
      </c>
      <c r="F6035" s="38">
        <v>60</v>
      </c>
      <c r="G6035" s="38" t="s">
        <v>511</v>
      </c>
      <c r="H6035" s="42">
        <v>95701.14</v>
      </c>
      <c r="I6035" s="55"/>
      <c r="J6035" s="44">
        <v>44469</v>
      </c>
      <c r="K6035" s="42">
        <v>1595.02</v>
      </c>
      <c r="L6035" s="42">
        <v>33495.39</v>
      </c>
      <c r="M6035" s="44">
        <v>45138</v>
      </c>
      <c r="N6035" s="42">
        <f>H6035-K6035-L6035</f>
        <v>60610.729999999996</v>
      </c>
      <c r="O6035" s="42">
        <v>3000</v>
      </c>
      <c r="P6035" s="45">
        <v>0.13</v>
      </c>
      <c r="Q6035" s="42">
        <v>345.13</v>
      </c>
      <c r="R6035" s="42">
        <v>2654.87</v>
      </c>
      <c r="S6035" s="42">
        <v>57955.86</v>
      </c>
      <c r="T6035" s="38">
        <v>5000</v>
      </c>
      <c r="U6035" s="14">
        <f>S6035/H6035</f>
        <v>0.60559215909026787</v>
      </c>
      <c r="V6035" s="19"/>
      <c r="W6035" s="19"/>
      <c r="X6035" s="37" t="s">
        <v>3461</v>
      </c>
    </row>
    <row r="6036" spans="1:37" ht="16.5" customHeight="1">
      <c r="A6036" s="38">
        <v>36</v>
      </c>
      <c r="B6036" s="39">
        <v>40712</v>
      </c>
      <c r="C6036" s="38">
        <v>10302486</v>
      </c>
      <c r="D6036" s="40" t="s">
        <v>1514</v>
      </c>
      <c r="E6036" s="38">
        <v>4</v>
      </c>
      <c r="F6036" s="38">
        <v>120</v>
      </c>
      <c r="G6036" s="38" t="s">
        <v>21</v>
      </c>
      <c r="H6036" s="42">
        <v>21811.96</v>
      </c>
      <c r="I6036" s="2"/>
      <c r="J6036" s="44">
        <v>43615</v>
      </c>
      <c r="K6036" s="42">
        <v>0</v>
      </c>
      <c r="L6036" s="42">
        <v>8288.59</v>
      </c>
      <c r="M6036" s="44">
        <v>45077</v>
      </c>
      <c r="N6036" s="42">
        <f>H6036-K6036-L6036</f>
        <v>13523.369999999999</v>
      </c>
      <c r="O6036" s="42">
        <v>336.23</v>
      </c>
      <c r="P6036" s="45">
        <v>0.13</v>
      </c>
      <c r="Q6036" s="42">
        <f>O6036-R6036</f>
        <v>38.680000000000007</v>
      </c>
      <c r="R6036" s="42">
        <v>297.55</v>
      </c>
      <c r="S6036" s="42">
        <f>N6036-R6036</f>
        <v>13225.82</v>
      </c>
      <c r="T6036" s="38">
        <v>5000</v>
      </c>
      <c r="U6036" s="14">
        <f>S6036/H6036</f>
        <v>0.60635632927989969</v>
      </c>
      <c r="V6036" s="19"/>
      <c r="W6036" s="19"/>
      <c r="X6036" s="37" t="s">
        <v>3467</v>
      </c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</row>
    <row r="6037" spans="1:37" ht="16.5" customHeight="1">
      <c r="A6037" s="38">
        <v>865</v>
      </c>
      <c r="B6037" s="39">
        <v>10729</v>
      </c>
      <c r="C6037" s="38">
        <v>10321290</v>
      </c>
      <c r="D6037" s="40" t="s">
        <v>508</v>
      </c>
      <c r="E6037" s="58">
        <v>7</v>
      </c>
      <c r="F6037" s="38">
        <v>102</v>
      </c>
      <c r="G6037" s="38" t="s">
        <v>262</v>
      </c>
      <c r="H6037" s="42">
        <v>1733.02</v>
      </c>
      <c r="I6037" s="37"/>
      <c r="J6037" s="44">
        <v>44043</v>
      </c>
      <c r="K6037" s="42">
        <v>16.989999999999998</v>
      </c>
      <c r="L6037" s="42">
        <v>662.61</v>
      </c>
      <c r="M6037" s="44">
        <v>45259</v>
      </c>
      <c r="N6037" s="42">
        <v>1053.42</v>
      </c>
      <c r="O6037" s="42">
        <v>0</v>
      </c>
      <c r="P6037" s="45">
        <f>IF(J6037&lt;DATEVALUE("2009-1-1"),3%,13%)</f>
        <v>0.13</v>
      </c>
      <c r="Q6037" s="42">
        <f>IF(P6037=13%,ROUND(O6037/(1+P6037)*P6037,2),ROUND(O6037/(1+0.03)*0.02,2))</f>
        <v>0</v>
      </c>
      <c r="R6037" s="42">
        <f>O6037-Q6037</f>
        <v>0</v>
      </c>
      <c r="S6037" s="42">
        <f>N6037-R6037</f>
        <v>1053.42</v>
      </c>
      <c r="T6037" s="38">
        <v>5000</v>
      </c>
      <c r="U6037" s="14">
        <f>S6037/H6037</f>
        <v>0.60785218866487412</v>
      </c>
      <c r="V6037" s="19"/>
      <c r="W6037" s="19"/>
      <c r="X6037" s="37" t="s">
        <v>3459</v>
      </c>
    </row>
    <row r="6038" spans="1:37" ht="16.5" customHeight="1">
      <c r="A6038" s="38">
        <v>633</v>
      </c>
      <c r="B6038" s="39">
        <v>40712</v>
      </c>
      <c r="C6038" s="38">
        <v>10319203</v>
      </c>
      <c r="D6038" s="40" t="s">
        <v>1735</v>
      </c>
      <c r="E6038" s="38">
        <v>1</v>
      </c>
      <c r="F6038" s="38">
        <v>240</v>
      </c>
      <c r="G6038" s="38" t="s">
        <v>75</v>
      </c>
      <c r="H6038" s="42">
        <v>5908.8</v>
      </c>
      <c r="I6038" s="55"/>
      <c r="J6038" s="44">
        <v>42276</v>
      </c>
      <c r="K6038" s="42">
        <v>0</v>
      </c>
      <c r="L6038" s="42">
        <v>2314.2800000000002</v>
      </c>
      <c r="M6038" s="44">
        <v>45138</v>
      </c>
      <c r="N6038" s="42">
        <f>H6038-K6038-L6038</f>
        <v>3594.52</v>
      </c>
      <c r="O6038" s="42">
        <v>0</v>
      </c>
      <c r="P6038" s="45">
        <v>0.13</v>
      </c>
      <c r="Q6038" s="42">
        <v>0</v>
      </c>
      <c r="R6038" s="42">
        <v>0</v>
      </c>
      <c r="S6038" s="42">
        <v>3594.52</v>
      </c>
      <c r="T6038" s="38">
        <v>1802</v>
      </c>
      <c r="U6038" s="14">
        <f>S6038/H6038</f>
        <v>0.60833333333333328</v>
      </c>
      <c r="V6038" s="19"/>
      <c r="W6038" s="19"/>
      <c r="X6038" s="37" t="s">
        <v>3467</v>
      </c>
    </row>
    <row r="6039" spans="1:37" ht="16.5" customHeight="1">
      <c r="A6039" s="38">
        <v>509</v>
      </c>
      <c r="B6039" s="39">
        <v>40712</v>
      </c>
      <c r="C6039" s="38">
        <v>10303659</v>
      </c>
      <c r="D6039" s="40" t="s">
        <v>1735</v>
      </c>
      <c r="E6039" s="38">
        <v>1</v>
      </c>
      <c r="F6039" s="38">
        <v>240</v>
      </c>
      <c r="G6039" s="38" t="s">
        <v>75</v>
      </c>
      <c r="H6039" s="42">
        <v>6091.2</v>
      </c>
      <c r="I6039" s="55"/>
      <c r="J6039" s="44">
        <v>42276</v>
      </c>
      <c r="K6039" s="42">
        <v>0</v>
      </c>
      <c r="L6039" s="42">
        <v>2385.7199999999998</v>
      </c>
      <c r="M6039" s="44">
        <v>45138</v>
      </c>
      <c r="N6039" s="42">
        <f>H6039-K6039-L6039</f>
        <v>3705.48</v>
      </c>
      <c r="O6039" s="42">
        <v>0</v>
      </c>
      <c r="P6039" s="45">
        <v>0.13</v>
      </c>
      <c r="Q6039" s="42">
        <v>0</v>
      </c>
      <c r="R6039" s="42">
        <v>0</v>
      </c>
      <c r="S6039" s="42">
        <v>3705.48</v>
      </c>
      <c r="T6039" s="38">
        <v>5000</v>
      </c>
      <c r="U6039" s="14">
        <f>S6039/H6039</f>
        <v>0.60833333333333339</v>
      </c>
      <c r="V6039" s="19"/>
      <c r="W6039" s="19"/>
      <c r="X6039" s="37" t="s">
        <v>3467</v>
      </c>
    </row>
    <row r="6040" spans="1:37" ht="16.5" customHeight="1">
      <c r="A6040" s="38">
        <v>634</v>
      </c>
      <c r="B6040" s="39">
        <v>40712</v>
      </c>
      <c r="C6040" s="38">
        <v>10319204</v>
      </c>
      <c r="D6040" s="40" t="s">
        <v>1736</v>
      </c>
      <c r="E6040" s="38">
        <v>1</v>
      </c>
      <c r="F6040" s="38">
        <v>240</v>
      </c>
      <c r="G6040" s="38" t="s">
        <v>75</v>
      </c>
      <c r="H6040" s="42">
        <v>3522634.03</v>
      </c>
      <c r="I6040" s="55"/>
      <c r="J6040" s="44">
        <v>42276</v>
      </c>
      <c r="K6040" s="42">
        <v>0</v>
      </c>
      <c r="L6040" s="42">
        <v>1379698.24</v>
      </c>
      <c r="M6040" s="44">
        <v>45138</v>
      </c>
      <c r="N6040" s="42">
        <f>H6040-K6040-L6040</f>
        <v>2142935.79</v>
      </c>
      <c r="O6040" s="42">
        <v>0</v>
      </c>
      <c r="P6040" s="45">
        <v>0.13</v>
      </c>
      <c r="Q6040" s="42">
        <v>0</v>
      </c>
      <c r="R6040" s="42">
        <v>0</v>
      </c>
      <c r="S6040" s="42">
        <v>2142935.79</v>
      </c>
      <c r="T6040" s="38">
        <v>1802</v>
      </c>
      <c r="U6040" s="14">
        <f>S6040/H6040</f>
        <v>0.60833335843292247</v>
      </c>
      <c r="V6040" s="19"/>
      <c r="W6040" s="19"/>
      <c r="X6040" s="37" t="s">
        <v>3467</v>
      </c>
    </row>
    <row r="6041" spans="1:37" ht="16.5" customHeight="1">
      <c r="A6041" s="38">
        <v>635</v>
      </c>
      <c r="B6041" s="39">
        <v>40712</v>
      </c>
      <c r="C6041" s="38">
        <v>10319205</v>
      </c>
      <c r="D6041" s="40" t="s">
        <v>1737</v>
      </c>
      <c r="E6041" s="38">
        <v>1</v>
      </c>
      <c r="F6041" s="38">
        <v>240</v>
      </c>
      <c r="G6041" s="38" t="s">
        <v>75</v>
      </c>
      <c r="H6041" s="42">
        <v>330604.75</v>
      </c>
      <c r="I6041" s="55"/>
      <c r="J6041" s="44">
        <v>42276</v>
      </c>
      <c r="K6041" s="42">
        <v>0</v>
      </c>
      <c r="L6041" s="42">
        <v>129486.83</v>
      </c>
      <c r="M6041" s="44">
        <v>45138</v>
      </c>
      <c r="N6041" s="42">
        <f>H6041-K6041-L6041</f>
        <v>201117.91999999998</v>
      </c>
      <c r="O6041" s="42">
        <v>0</v>
      </c>
      <c r="P6041" s="45">
        <v>0.13</v>
      </c>
      <c r="Q6041" s="42">
        <v>0</v>
      </c>
      <c r="R6041" s="42">
        <v>0</v>
      </c>
      <c r="S6041" s="42">
        <v>201117.92</v>
      </c>
      <c r="T6041" s="38">
        <v>1802</v>
      </c>
      <c r="U6041" s="14">
        <f>S6041/H6041</f>
        <v>0.60833342533644785</v>
      </c>
      <c r="V6041" s="19"/>
      <c r="W6041" s="19"/>
      <c r="X6041" s="37" t="s">
        <v>3467</v>
      </c>
    </row>
    <row r="6042" spans="1:37" ht="16.5" customHeight="1">
      <c r="A6042" s="38">
        <v>636</v>
      </c>
      <c r="B6042" s="39">
        <v>40712</v>
      </c>
      <c r="C6042" s="38">
        <v>10319206</v>
      </c>
      <c r="D6042" s="40" t="s">
        <v>1738</v>
      </c>
      <c r="E6042" s="38">
        <v>1</v>
      </c>
      <c r="F6042" s="38">
        <v>240</v>
      </c>
      <c r="G6042" s="38" t="s">
        <v>75</v>
      </c>
      <c r="H6042" s="42">
        <v>330604.75</v>
      </c>
      <c r="I6042" s="55"/>
      <c r="J6042" s="44">
        <v>42276</v>
      </c>
      <c r="K6042" s="42">
        <v>0</v>
      </c>
      <c r="L6042" s="42">
        <v>129486.83</v>
      </c>
      <c r="M6042" s="44">
        <v>45138</v>
      </c>
      <c r="N6042" s="42">
        <f>H6042-K6042-L6042</f>
        <v>201117.91999999998</v>
      </c>
      <c r="O6042" s="42">
        <v>0</v>
      </c>
      <c r="P6042" s="45">
        <v>0.13</v>
      </c>
      <c r="Q6042" s="42">
        <v>0</v>
      </c>
      <c r="R6042" s="42">
        <v>0</v>
      </c>
      <c r="S6042" s="42">
        <v>201117.92</v>
      </c>
      <c r="T6042" s="38">
        <v>1802</v>
      </c>
      <c r="U6042" s="14">
        <f>S6042/H6042</f>
        <v>0.60833342533644785</v>
      </c>
      <c r="V6042" s="19"/>
      <c r="W6042" s="19"/>
      <c r="X6042" s="37" t="s">
        <v>3467</v>
      </c>
    </row>
    <row r="6043" spans="1:37" ht="16.5" customHeight="1">
      <c r="A6043" s="38">
        <v>511</v>
      </c>
      <c r="B6043" s="39">
        <v>40712</v>
      </c>
      <c r="C6043" s="38">
        <v>10303661</v>
      </c>
      <c r="D6043" s="40" t="s">
        <v>1737</v>
      </c>
      <c r="E6043" s="38">
        <v>1</v>
      </c>
      <c r="F6043" s="38">
        <v>240</v>
      </c>
      <c r="G6043" s="38" t="s">
        <v>75</v>
      </c>
      <c r="H6043" s="42">
        <v>340810.25</v>
      </c>
      <c r="I6043" s="55"/>
      <c r="J6043" s="44">
        <v>42276</v>
      </c>
      <c r="K6043" s="42">
        <v>0</v>
      </c>
      <c r="L6043" s="42">
        <v>133483.91</v>
      </c>
      <c r="M6043" s="44">
        <v>45138</v>
      </c>
      <c r="N6043" s="42">
        <f>H6043-K6043-L6043</f>
        <v>207326.34</v>
      </c>
      <c r="O6043" s="42">
        <v>0</v>
      </c>
      <c r="P6043" s="45">
        <v>0.13</v>
      </c>
      <c r="Q6043" s="42">
        <v>0</v>
      </c>
      <c r="R6043" s="42">
        <v>0</v>
      </c>
      <c r="S6043" s="42">
        <v>207326.34</v>
      </c>
      <c r="T6043" s="38">
        <v>5000</v>
      </c>
      <c r="U6043" s="14">
        <f>S6043/H6043</f>
        <v>0.60833364020008196</v>
      </c>
      <c r="V6043" s="19"/>
      <c r="W6043" s="19"/>
      <c r="X6043" s="37" t="s">
        <v>3467</v>
      </c>
    </row>
    <row r="6044" spans="1:37" ht="16.5" customHeight="1">
      <c r="A6044" s="38">
        <v>512</v>
      </c>
      <c r="B6044" s="39">
        <v>40712</v>
      </c>
      <c r="C6044" s="38">
        <v>10303662</v>
      </c>
      <c r="D6044" s="40" t="s">
        <v>1738</v>
      </c>
      <c r="E6044" s="38">
        <v>1</v>
      </c>
      <c r="F6044" s="38">
        <v>240</v>
      </c>
      <c r="G6044" s="38" t="s">
        <v>75</v>
      </c>
      <c r="H6044" s="42">
        <v>340810.25</v>
      </c>
      <c r="I6044" s="55"/>
      <c r="J6044" s="44">
        <v>42276</v>
      </c>
      <c r="K6044" s="42">
        <v>0</v>
      </c>
      <c r="L6044" s="42">
        <v>133483.91</v>
      </c>
      <c r="M6044" s="44">
        <v>45138</v>
      </c>
      <c r="N6044" s="42">
        <f>H6044-K6044-L6044</f>
        <v>207326.34</v>
      </c>
      <c r="O6044" s="42">
        <v>0</v>
      </c>
      <c r="P6044" s="45">
        <v>0.13</v>
      </c>
      <c r="Q6044" s="42">
        <v>0</v>
      </c>
      <c r="R6044" s="42">
        <v>0</v>
      </c>
      <c r="S6044" s="42">
        <v>207326.34</v>
      </c>
      <c r="T6044" s="38">
        <v>5000</v>
      </c>
      <c r="U6044" s="14">
        <f>S6044/H6044</f>
        <v>0.60833364020008196</v>
      </c>
      <c r="V6044" s="19"/>
      <c r="W6044" s="19"/>
      <c r="X6044" s="37" t="s">
        <v>3467</v>
      </c>
    </row>
    <row r="6045" spans="1:37" ht="16.5" customHeight="1">
      <c r="A6045" s="38">
        <v>135</v>
      </c>
      <c r="B6045" s="39">
        <v>10741</v>
      </c>
      <c r="C6045" s="38">
        <v>10348431</v>
      </c>
      <c r="D6045" s="40" t="s">
        <v>2342</v>
      </c>
      <c r="E6045" s="38">
        <v>1</v>
      </c>
      <c r="F6045" s="38">
        <v>36</v>
      </c>
      <c r="G6045" s="38" t="s">
        <v>33</v>
      </c>
      <c r="H6045" s="42">
        <v>50579.17</v>
      </c>
      <c r="I6045" s="2"/>
      <c r="J6045" s="44">
        <v>44651</v>
      </c>
      <c r="K6045" s="42">
        <v>1404.98</v>
      </c>
      <c r="L6045" s="42">
        <v>18264.71</v>
      </c>
      <c r="M6045" s="44">
        <v>45077</v>
      </c>
      <c r="N6045" s="42">
        <f>H6045-K6045-L6045</f>
        <v>30909.479999999996</v>
      </c>
      <c r="O6045" s="42">
        <v>0</v>
      </c>
      <c r="P6045" s="45">
        <v>0.13</v>
      </c>
      <c r="Q6045" s="42">
        <v>0</v>
      </c>
      <c r="R6045" s="42">
        <v>0</v>
      </c>
      <c r="S6045" s="42">
        <f>N6045-R6045</f>
        <v>30909.479999999996</v>
      </c>
      <c r="T6045" s="38">
        <v>2402</v>
      </c>
      <c r="U6045" s="14">
        <f>S6045/H6045</f>
        <v>0.6111108584818612</v>
      </c>
      <c r="V6045" s="19"/>
      <c r="W6045" s="19"/>
      <c r="X6045" s="37" t="s">
        <v>3462</v>
      </c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</row>
    <row r="6046" spans="1:37" ht="16.5" customHeight="1">
      <c r="A6046" s="38">
        <v>134</v>
      </c>
      <c r="B6046" s="39">
        <v>10741</v>
      </c>
      <c r="C6046" s="38">
        <v>10348430</v>
      </c>
      <c r="D6046" s="40" t="s">
        <v>2341</v>
      </c>
      <c r="E6046" s="38">
        <v>1</v>
      </c>
      <c r="F6046" s="38">
        <v>36</v>
      </c>
      <c r="G6046" s="38" t="s">
        <v>33</v>
      </c>
      <c r="H6046" s="42">
        <v>63313.37</v>
      </c>
      <c r="I6046" s="2"/>
      <c r="J6046" s="44">
        <v>44651</v>
      </c>
      <c r="K6046" s="42">
        <v>1758.7</v>
      </c>
      <c r="L6046" s="42">
        <v>22863.14</v>
      </c>
      <c r="M6046" s="44">
        <v>45077</v>
      </c>
      <c r="N6046" s="42">
        <f>H6046-K6046-L6046</f>
        <v>38691.530000000006</v>
      </c>
      <c r="O6046" s="42">
        <v>0</v>
      </c>
      <c r="P6046" s="45">
        <v>0.13</v>
      </c>
      <c r="Q6046" s="42">
        <v>0</v>
      </c>
      <c r="R6046" s="42">
        <v>0</v>
      </c>
      <c r="S6046" s="42">
        <f>N6046-R6046</f>
        <v>38691.530000000006</v>
      </c>
      <c r="T6046" s="38">
        <v>2506</v>
      </c>
      <c r="U6046" s="14">
        <f>S6046/H6046</f>
        <v>0.61111152352180909</v>
      </c>
      <c r="V6046" s="19"/>
      <c r="W6046" s="19"/>
      <c r="X6046" s="37" t="s">
        <v>3462</v>
      </c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</row>
    <row r="6047" spans="1:37" ht="16.5" customHeight="1">
      <c r="A6047" s="38">
        <v>292</v>
      </c>
      <c r="B6047" s="39">
        <v>10741</v>
      </c>
      <c r="C6047" s="38">
        <v>10282204</v>
      </c>
      <c r="D6047" s="40" t="s">
        <v>1072</v>
      </c>
      <c r="E6047" s="38">
        <v>1</v>
      </c>
      <c r="F6047" s="38">
        <v>120</v>
      </c>
      <c r="G6047" s="38" t="s">
        <v>21</v>
      </c>
      <c r="H6047" s="42">
        <v>17068.96</v>
      </c>
      <c r="I6047" s="56"/>
      <c r="J6047" s="44">
        <v>43676</v>
      </c>
      <c r="K6047" s="42">
        <v>0</v>
      </c>
      <c r="L6047" s="42">
        <v>6621.35</v>
      </c>
      <c r="M6047" s="44">
        <v>45169</v>
      </c>
      <c r="N6047" s="42">
        <f>H6047-K6047-L6047</f>
        <v>10447.609999999999</v>
      </c>
      <c r="O6047" s="42">
        <v>0</v>
      </c>
      <c r="P6047" s="45">
        <v>0.13</v>
      </c>
      <c r="Q6047" s="42">
        <v>0</v>
      </c>
      <c r="R6047" s="42">
        <v>0</v>
      </c>
      <c r="S6047" s="42">
        <f>N6047-R6047</f>
        <v>10447.609999999999</v>
      </c>
      <c r="T6047" s="38">
        <v>5000</v>
      </c>
      <c r="U6047" s="14">
        <f>S6047/H6047</f>
        <v>0.61208239986501811</v>
      </c>
      <c r="V6047" s="19"/>
      <c r="W6047" s="19"/>
      <c r="X6047" s="37" t="s">
        <v>3462</v>
      </c>
    </row>
    <row r="6048" spans="1:37" ht="16.5" customHeight="1">
      <c r="A6048" s="38">
        <v>422</v>
      </c>
      <c r="B6048" s="39">
        <v>10741</v>
      </c>
      <c r="C6048" s="38">
        <v>10282496</v>
      </c>
      <c r="D6048" s="40" t="s">
        <v>2944</v>
      </c>
      <c r="E6048" s="58">
        <v>1</v>
      </c>
      <c r="F6048" s="38">
        <v>120</v>
      </c>
      <c r="G6048" s="38" t="s">
        <v>262</v>
      </c>
      <c r="H6048" s="42">
        <v>216875.53</v>
      </c>
      <c r="I6048" s="37"/>
      <c r="J6048" s="44">
        <v>43735</v>
      </c>
      <c r="K6048" s="42">
        <v>0</v>
      </c>
      <c r="L6048" s="42">
        <v>84129.58</v>
      </c>
      <c r="M6048" s="44">
        <v>45200</v>
      </c>
      <c r="N6048" s="42">
        <v>132745.95000000001</v>
      </c>
      <c r="O6048" s="42">
        <v>0</v>
      </c>
      <c r="P6048" s="45">
        <f>IF(J6048&lt;DATEVALUE("2009-1-1"),3%,13%)</f>
        <v>0.13</v>
      </c>
      <c r="Q6048" s="42">
        <f>IF(P6048=13%,ROUND(O6048/(1+P6048)*P6048,2),ROUND(O6048/(1+0.03)*0.02,2))</f>
        <v>0</v>
      </c>
      <c r="R6048" s="42">
        <f>O6048-Q6048</f>
        <v>0</v>
      </c>
      <c r="S6048" s="42">
        <f>N6048-R6048</f>
        <v>132745.95000000001</v>
      </c>
      <c r="T6048" s="38">
        <v>5000</v>
      </c>
      <c r="U6048" s="14">
        <f>S6048/H6048</f>
        <v>0.6120835762337965</v>
      </c>
      <c r="V6048" s="19"/>
      <c r="W6048" s="19"/>
      <c r="X6048" s="37" t="s">
        <v>3462</v>
      </c>
    </row>
    <row r="6049" spans="1:37" ht="16.5" customHeight="1">
      <c r="A6049" s="38">
        <v>36</v>
      </c>
      <c r="B6049" s="39">
        <v>10736</v>
      </c>
      <c r="C6049" s="38">
        <v>10283087</v>
      </c>
      <c r="D6049" s="40" t="s">
        <v>1849</v>
      </c>
      <c r="E6049" s="31">
        <v>1</v>
      </c>
      <c r="F6049" s="38">
        <v>120</v>
      </c>
      <c r="G6049" s="38" t="s">
        <v>262</v>
      </c>
      <c r="H6049" s="42">
        <v>181640</v>
      </c>
      <c r="I6049" s="49"/>
      <c r="J6049" s="44">
        <v>43615</v>
      </c>
      <c r="K6049" s="42">
        <v>0</v>
      </c>
      <c r="L6049" s="42">
        <v>70461.08</v>
      </c>
      <c r="M6049" s="44">
        <v>45107</v>
      </c>
      <c r="N6049" s="42">
        <f>H6049-K6049-L6049</f>
        <v>111178.92</v>
      </c>
      <c r="O6049" s="42">
        <v>0</v>
      </c>
      <c r="P6049" s="45">
        <v>0.13</v>
      </c>
      <c r="Q6049" s="42">
        <v>0</v>
      </c>
      <c r="R6049" s="42">
        <v>0</v>
      </c>
      <c r="S6049" s="42">
        <f>N6049-R6049</f>
        <v>111178.92</v>
      </c>
      <c r="T6049" s="38">
        <v>2506</v>
      </c>
      <c r="U6049" s="14">
        <f>S6049/H6049</f>
        <v>0.61208390222417963</v>
      </c>
      <c r="V6049" s="19"/>
      <c r="W6049" s="19"/>
      <c r="X6049" s="37" t="s">
        <v>3461</v>
      </c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</row>
    <row r="6050" spans="1:37" ht="16.5" customHeight="1">
      <c r="A6050" s="38">
        <v>420</v>
      </c>
      <c r="B6050" s="39">
        <v>10741</v>
      </c>
      <c r="C6050" s="38">
        <v>10282214</v>
      </c>
      <c r="D6050" s="40" t="s">
        <v>2943</v>
      </c>
      <c r="E6050" s="58">
        <v>1</v>
      </c>
      <c r="F6050" s="38">
        <v>120</v>
      </c>
      <c r="G6050" s="38" t="s">
        <v>262</v>
      </c>
      <c r="H6050" s="42">
        <v>134055.47</v>
      </c>
      <c r="I6050" s="37"/>
      <c r="J6050" s="44">
        <v>43735</v>
      </c>
      <c r="K6050" s="42">
        <v>0</v>
      </c>
      <c r="L6050" s="42">
        <v>52002.25</v>
      </c>
      <c r="M6050" s="44">
        <v>45200</v>
      </c>
      <c r="N6050" s="42">
        <v>82053.22</v>
      </c>
      <c r="O6050" s="42">
        <v>0</v>
      </c>
      <c r="P6050" s="45">
        <f>IF(J6050&lt;DATEVALUE("2009-1-1"),3%,13%)</f>
        <v>0.13</v>
      </c>
      <c r="Q6050" s="42">
        <f>IF(P6050=13%,ROUND(O6050/(1+P6050)*P6050,2),ROUND(O6050/(1+0.03)*0.02,2))</f>
        <v>0</v>
      </c>
      <c r="R6050" s="42">
        <f>O6050-Q6050</f>
        <v>0</v>
      </c>
      <c r="S6050" s="42">
        <f>N6050-R6050</f>
        <v>82053.22</v>
      </c>
      <c r="T6050" s="38">
        <v>5000</v>
      </c>
      <c r="U6050" s="14">
        <f>S6050/H6050</f>
        <v>0.61208408728118291</v>
      </c>
      <c r="V6050" s="19"/>
      <c r="W6050" s="19"/>
      <c r="X6050" s="37" t="s">
        <v>3462</v>
      </c>
    </row>
    <row r="6051" spans="1:37" ht="16.5" customHeight="1">
      <c r="A6051" s="38">
        <v>60</v>
      </c>
      <c r="B6051" s="39">
        <v>40712</v>
      </c>
      <c r="C6051" s="38">
        <v>10302623</v>
      </c>
      <c r="D6051" s="40" t="s">
        <v>2200</v>
      </c>
      <c r="E6051" s="38">
        <v>4</v>
      </c>
      <c r="F6051" s="38">
        <v>120</v>
      </c>
      <c r="G6051" s="38" t="s">
        <v>21</v>
      </c>
      <c r="H6051" s="42">
        <v>64273.52</v>
      </c>
      <c r="I6051" s="2"/>
      <c r="J6051" s="44">
        <v>43643</v>
      </c>
      <c r="K6051" s="42">
        <v>0</v>
      </c>
      <c r="L6051" s="42">
        <v>23915.040000000001</v>
      </c>
      <c r="M6051" s="44">
        <v>45077</v>
      </c>
      <c r="N6051" s="42">
        <f>H6051-K6051-L6051</f>
        <v>40358.479999999996</v>
      </c>
      <c r="O6051" s="42">
        <v>1003.44</v>
      </c>
      <c r="P6051" s="45">
        <v>0.13</v>
      </c>
      <c r="Q6051" s="42">
        <f>O6051-R6051</f>
        <v>115.44000000000005</v>
      </c>
      <c r="R6051" s="42">
        <v>888</v>
      </c>
      <c r="S6051" s="42">
        <f>N6051-R6051</f>
        <v>39470.479999999996</v>
      </c>
      <c r="T6051" s="38">
        <v>2101</v>
      </c>
      <c r="U6051" s="14">
        <f>S6051/H6051</f>
        <v>0.61410173271978874</v>
      </c>
      <c r="V6051" s="19"/>
      <c r="W6051" s="19"/>
      <c r="X6051" s="37" t="s">
        <v>3467</v>
      </c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</row>
    <row r="6052" spans="1:37" ht="16.5" customHeight="1">
      <c r="A6052" s="38">
        <v>4</v>
      </c>
      <c r="B6052" s="39">
        <v>50099</v>
      </c>
      <c r="C6052" s="38">
        <v>10326274</v>
      </c>
      <c r="D6052" s="40" t="s">
        <v>2069</v>
      </c>
      <c r="E6052" s="41">
        <v>2</v>
      </c>
      <c r="F6052" s="38">
        <v>60</v>
      </c>
      <c r="G6052" s="38" t="s">
        <v>36</v>
      </c>
      <c r="H6052" s="42">
        <v>10399.370000000001</v>
      </c>
      <c r="I6052" s="2"/>
      <c r="J6052" s="44">
        <v>44286</v>
      </c>
      <c r="K6052" s="42">
        <v>173.32</v>
      </c>
      <c r="L6052" s="42">
        <v>3639.75</v>
      </c>
      <c r="M6052" s="44">
        <v>44957</v>
      </c>
      <c r="N6052" s="42">
        <f>H6052-K6052-L6052</f>
        <v>6586.3000000000011</v>
      </c>
      <c r="O6052" s="42">
        <v>200</v>
      </c>
      <c r="P6052" s="45">
        <v>0.13</v>
      </c>
      <c r="Q6052" s="42">
        <v>23.01</v>
      </c>
      <c r="R6052" s="42">
        <v>176.99</v>
      </c>
      <c r="S6052" s="42">
        <f>N6052-R6052</f>
        <v>6409.3100000000013</v>
      </c>
      <c r="T6052" s="38">
        <v>5000</v>
      </c>
      <c r="U6052" s="14">
        <f>S6052/H6052</f>
        <v>0.61631714228842716</v>
      </c>
      <c r="V6052" s="19"/>
      <c r="W6052" s="19"/>
      <c r="X6052" s="37" t="s">
        <v>3468</v>
      </c>
    </row>
    <row r="6053" spans="1:37" ht="16.5" customHeight="1">
      <c r="A6053" s="38">
        <v>692</v>
      </c>
      <c r="B6053" s="39">
        <v>10729</v>
      </c>
      <c r="C6053" s="38">
        <v>10343786</v>
      </c>
      <c r="D6053" s="40" t="s">
        <v>3289</v>
      </c>
      <c r="E6053" s="58">
        <v>1</v>
      </c>
      <c r="F6053" s="38">
        <v>60</v>
      </c>
      <c r="G6053" s="38" t="s">
        <v>23</v>
      </c>
      <c r="H6053" s="42">
        <v>2564.1</v>
      </c>
      <c r="I6053" s="37"/>
      <c r="J6053" s="44">
        <v>44561</v>
      </c>
      <c r="K6053" s="42">
        <v>42.73</v>
      </c>
      <c r="L6053" s="42">
        <v>940.22</v>
      </c>
      <c r="M6053" s="44">
        <v>45259</v>
      </c>
      <c r="N6053" s="42">
        <v>1581.15</v>
      </c>
      <c r="O6053" s="42">
        <v>0</v>
      </c>
      <c r="P6053" s="45">
        <f>IF(J6053&lt;DATEVALUE("2009-1-1"),3%,13%)</f>
        <v>0.13</v>
      </c>
      <c r="Q6053" s="42">
        <f>IF(P6053=13%,ROUND(O6053/(1+P6053)*P6053,2),ROUND(O6053/(1+0.03)*0.02,2))</f>
        <v>0</v>
      </c>
      <c r="R6053" s="42">
        <f>O6053-Q6053</f>
        <v>0</v>
      </c>
      <c r="S6053" s="42">
        <f>N6053-R6053</f>
        <v>1581.15</v>
      </c>
      <c r="T6053" s="38">
        <v>5000</v>
      </c>
      <c r="U6053" s="14">
        <f>S6053/H6053</f>
        <v>0.6166491166491167</v>
      </c>
      <c r="V6053" s="19"/>
      <c r="W6053" s="19"/>
      <c r="X6053" s="37" t="s">
        <v>3459</v>
      </c>
    </row>
    <row r="6054" spans="1:37" ht="16.5" customHeight="1">
      <c r="A6054" s="38">
        <v>691</v>
      </c>
      <c r="B6054" s="39">
        <v>10729</v>
      </c>
      <c r="C6054" s="38">
        <v>10343702</v>
      </c>
      <c r="D6054" s="40" t="s">
        <v>3288</v>
      </c>
      <c r="E6054" s="58">
        <v>1</v>
      </c>
      <c r="F6054" s="38">
        <v>60</v>
      </c>
      <c r="G6054" s="38" t="s">
        <v>23</v>
      </c>
      <c r="H6054" s="42">
        <v>2254.6999999999998</v>
      </c>
      <c r="I6054" s="37"/>
      <c r="J6054" s="44">
        <v>44561</v>
      </c>
      <c r="K6054" s="42">
        <v>37.58</v>
      </c>
      <c r="L6054" s="42">
        <v>826.74</v>
      </c>
      <c r="M6054" s="44">
        <v>45259</v>
      </c>
      <c r="N6054" s="42">
        <v>1390.38</v>
      </c>
      <c r="O6054" s="42">
        <v>0</v>
      </c>
      <c r="P6054" s="45">
        <f>IF(J6054&lt;DATEVALUE("2009-1-1"),3%,13%)</f>
        <v>0.13</v>
      </c>
      <c r="Q6054" s="42">
        <f>IF(P6054=13%,ROUND(O6054/(1+P6054)*P6054,2),ROUND(O6054/(1+0.03)*0.02,2))</f>
        <v>0</v>
      </c>
      <c r="R6054" s="42">
        <f>O6054-Q6054</f>
        <v>0</v>
      </c>
      <c r="S6054" s="42">
        <f>N6054-R6054</f>
        <v>1390.38</v>
      </c>
      <c r="T6054" s="38">
        <v>5000</v>
      </c>
      <c r="U6054" s="14">
        <f>S6054/H6054</f>
        <v>0.61665853550361482</v>
      </c>
      <c r="V6054" s="19"/>
      <c r="W6054" s="19"/>
      <c r="X6054" s="37" t="s">
        <v>3459</v>
      </c>
    </row>
    <row r="6055" spans="1:37" ht="16.5" customHeight="1">
      <c r="A6055" s="38">
        <v>803</v>
      </c>
      <c r="B6055" s="39">
        <v>10729</v>
      </c>
      <c r="C6055" s="38">
        <v>10344473</v>
      </c>
      <c r="D6055" s="40" t="s">
        <v>1085</v>
      </c>
      <c r="E6055" s="58">
        <v>1</v>
      </c>
      <c r="F6055" s="38">
        <v>60</v>
      </c>
      <c r="G6055" s="38" t="s">
        <v>83</v>
      </c>
      <c r="H6055" s="42">
        <v>50566.05</v>
      </c>
      <c r="I6055" s="37"/>
      <c r="J6055" s="44">
        <v>44561</v>
      </c>
      <c r="K6055" s="42">
        <v>842.77</v>
      </c>
      <c r="L6055" s="42">
        <v>18540.91</v>
      </c>
      <c r="M6055" s="44">
        <v>45259</v>
      </c>
      <c r="N6055" s="42">
        <v>31182.37</v>
      </c>
      <c r="O6055" s="42">
        <v>0</v>
      </c>
      <c r="P6055" s="45">
        <f>IF(J6055&lt;DATEVALUE("2009-1-1"),3%,13%)</f>
        <v>0.13</v>
      </c>
      <c r="Q6055" s="42">
        <f>IF(P6055=13%,ROUND(O6055/(1+P6055)*P6055,2),ROUND(O6055/(1+0.03)*0.02,2))</f>
        <v>0</v>
      </c>
      <c r="R6055" s="42">
        <f>O6055-Q6055</f>
        <v>0</v>
      </c>
      <c r="S6055" s="42">
        <f>N6055-R6055</f>
        <v>31182.37</v>
      </c>
      <c r="T6055" s="38">
        <v>1007</v>
      </c>
      <c r="U6055" s="14">
        <f>S6055/H6055</f>
        <v>0.61666612282351496</v>
      </c>
      <c r="V6055" s="19"/>
      <c r="W6055" s="19"/>
      <c r="X6055" s="37" t="s">
        <v>3459</v>
      </c>
    </row>
    <row r="6056" spans="1:37" ht="16.5" customHeight="1">
      <c r="A6056" s="38">
        <v>13</v>
      </c>
      <c r="B6056" s="39">
        <v>40708</v>
      </c>
      <c r="C6056" s="38">
        <v>10326852</v>
      </c>
      <c r="D6056" s="40" t="s">
        <v>2525</v>
      </c>
      <c r="E6056" s="38">
        <v>1</v>
      </c>
      <c r="F6056" s="38">
        <v>60</v>
      </c>
      <c r="G6056" s="38" t="s">
        <v>2911</v>
      </c>
      <c r="H6056" s="42">
        <v>71772.44</v>
      </c>
      <c r="I6056" s="2"/>
      <c r="J6056" s="44">
        <v>44316</v>
      </c>
      <c r="K6056" s="42">
        <v>1196.21</v>
      </c>
      <c r="L6056" s="42">
        <v>26316.58</v>
      </c>
      <c r="M6056" s="44">
        <v>45016</v>
      </c>
      <c r="N6056" s="42">
        <f>H6056-K6056-L6056</f>
        <v>44259.649999999994</v>
      </c>
      <c r="O6056" s="42">
        <v>0</v>
      </c>
      <c r="P6056" s="45">
        <v>0.13</v>
      </c>
      <c r="Q6056" s="42">
        <v>0</v>
      </c>
      <c r="R6056" s="42">
        <v>0</v>
      </c>
      <c r="S6056" s="42">
        <v>44259.65</v>
      </c>
      <c r="T6056" s="38">
        <v>2506</v>
      </c>
      <c r="U6056" s="14">
        <f>S6056/H6056</f>
        <v>0.61666636943094033</v>
      </c>
      <c r="V6056" s="19"/>
      <c r="W6056" s="19"/>
      <c r="X6056" s="37" t="s">
        <v>3467</v>
      </c>
    </row>
    <row r="6057" spans="1:37" ht="16.5" customHeight="1">
      <c r="A6057" s="38">
        <v>885</v>
      </c>
      <c r="B6057" s="39">
        <v>10729</v>
      </c>
      <c r="C6057" s="38">
        <v>10343705</v>
      </c>
      <c r="D6057" s="40" t="s">
        <v>3375</v>
      </c>
      <c r="E6057" s="58">
        <v>1</v>
      </c>
      <c r="F6057" s="38">
        <v>60</v>
      </c>
      <c r="G6057" s="38" t="s">
        <v>511</v>
      </c>
      <c r="H6057" s="42">
        <v>87537.600000000006</v>
      </c>
      <c r="I6057" s="37"/>
      <c r="J6057" s="44">
        <v>44561</v>
      </c>
      <c r="K6057" s="42">
        <v>1458.96</v>
      </c>
      <c r="L6057" s="42">
        <v>32097.120000000003</v>
      </c>
      <c r="M6057" s="44">
        <v>45259</v>
      </c>
      <c r="N6057" s="42">
        <v>53981.52</v>
      </c>
      <c r="O6057" s="42">
        <v>0</v>
      </c>
      <c r="P6057" s="45">
        <f>IF(J6057&lt;DATEVALUE("2009-1-1"),3%,13%)</f>
        <v>0.13</v>
      </c>
      <c r="Q6057" s="42">
        <f>IF(P6057=13%,ROUND(O6057/(1+P6057)*P6057,2),ROUND(O6057/(1+0.03)*0.02,2))</f>
        <v>0</v>
      </c>
      <c r="R6057" s="42">
        <f>O6057-Q6057</f>
        <v>0</v>
      </c>
      <c r="S6057" s="42">
        <f>N6057-R6057</f>
        <v>53981.52</v>
      </c>
      <c r="T6057" s="38">
        <v>1007</v>
      </c>
      <c r="U6057" s="14">
        <f>S6057/H6057</f>
        <v>0.61666666666666659</v>
      </c>
      <c r="V6057" s="19"/>
      <c r="W6057" s="19"/>
      <c r="X6057" s="37" t="s">
        <v>3459</v>
      </c>
    </row>
    <row r="6058" spans="1:37" ht="16.5" customHeight="1">
      <c r="A6058" s="38">
        <v>320</v>
      </c>
      <c r="B6058" s="39">
        <v>10741</v>
      </c>
      <c r="C6058" s="38">
        <v>10353477</v>
      </c>
      <c r="D6058" s="40" t="s">
        <v>409</v>
      </c>
      <c r="E6058" s="38">
        <v>30</v>
      </c>
      <c r="F6058" s="38">
        <v>34</v>
      </c>
      <c r="G6058" s="38" t="s">
        <v>266</v>
      </c>
      <c r="H6058" s="42">
        <v>3378.7</v>
      </c>
      <c r="I6058" s="56"/>
      <c r="J6058" s="44">
        <v>44772</v>
      </c>
      <c r="K6058" s="42">
        <v>99.37</v>
      </c>
      <c r="L6058" s="42">
        <v>1192.47</v>
      </c>
      <c r="M6058" s="44">
        <v>45169</v>
      </c>
      <c r="N6058" s="42">
        <f>H6058-K6058-L6058</f>
        <v>2086.8599999999997</v>
      </c>
      <c r="O6058" s="42">
        <v>0</v>
      </c>
      <c r="P6058" s="45">
        <v>0.13</v>
      </c>
      <c r="Q6058" s="42">
        <v>0</v>
      </c>
      <c r="R6058" s="42">
        <v>0</v>
      </c>
      <c r="S6058" s="42">
        <f>N6058-R6058</f>
        <v>2086.8599999999997</v>
      </c>
      <c r="T6058" s="38">
        <v>5000</v>
      </c>
      <c r="U6058" s="14">
        <f>S6058/H6058</f>
        <v>0.61765175955249052</v>
      </c>
      <c r="V6058" s="19"/>
      <c r="W6058" s="19"/>
      <c r="X6058" s="37" t="s">
        <v>3462</v>
      </c>
    </row>
    <row r="6059" spans="1:37" ht="16.5" customHeight="1">
      <c r="A6059" s="38">
        <v>431</v>
      </c>
      <c r="B6059" s="39">
        <v>10741</v>
      </c>
      <c r="C6059" s="38">
        <v>10321202</v>
      </c>
      <c r="D6059" s="40" t="s">
        <v>508</v>
      </c>
      <c r="E6059" s="58">
        <v>8</v>
      </c>
      <c r="F6059" s="38">
        <v>102</v>
      </c>
      <c r="G6059" s="38" t="s">
        <v>262</v>
      </c>
      <c r="H6059" s="42">
        <v>1733.02</v>
      </c>
      <c r="I6059" s="37"/>
      <c r="J6059" s="44">
        <v>44043</v>
      </c>
      <c r="K6059" s="42">
        <v>16.989999999999998</v>
      </c>
      <c r="L6059" s="42">
        <v>645.62</v>
      </c>
      <c r="M6059" s="44">
        <v>45215</v>
      </c>
      <c r="N6059" s="42">
        <v>1070.4100000000001</v>
      </c>
      <c r="O6059" s="42">
        <v>0</v>
      </c>
      <c r="P6059" s="45">
        <f>IF(J6059&lt;DATEVALUE("2009-1-1"),3%,13%)</f>
        <v>0.13</v>
      </c>
      <c r="Q6059" s="42">
        <f>IF(P6059=13%,ROUND(O6059/(1+P6059)*P6059,2),ROUND(O6059/(1+0.03)*0.02,2))</f>
        <v>0</v>
      </c>
      <c r="R6059" s="42">
        <f>O6059-Q6059</f>
        <v>0</v>
      </c>
      <c r="S6059" s="42">
        <f>N6059-R6059</f>
        <v>1070.4100000000001</v>
      </c>
      <c r="T6059" s="38">
        <v>5000</v>
      </c>
      <c r="U6059" s="14">
        <f>S6059/H6059</f>
        <v>0.61765588394825222</v>
      </c>
      <c r="V6059" s="19"/>
      <c r="W6059" s="19"/>
      <c r="X6059" s="37" t="s">
        <v>3462</v>
      </c>
    </row>
    <row r="6060" spans="1:37" ht="16.5" customHeight="1">
      <c r="A6060" s="38">
        <v>422</v>
      </c>
      <c r="B6060" s="39">
        <v>10736</v>
      </c>
      <c r="C6060" s="38">
        <v>10356681</v>
      </c>
      <c r="D6060" s="40" t="s">
        <v>1365</v>
      </c>
      <c r="E6060" s="38">
        <v>1</v>
      </c>
      <c r="F6060" s="38">
        <v>32</v>
      </c>
      <c r="G6060" s="38" t="s">
        <v>21</v>
      </c>
      <c r="H6060" s="42">
        <v>876.76</v>
      </c>
      <c r="I6060" s="55"/>
      <c r="J6060" s="44">
        <v>44865</v>
      </c>
      <c r="K6060" s="42">
        <v>27.4</v>
      </c>
      <c r="L6060" s="42">
        <v>219.19</v>
      </c>
      <c r="M6060" s="44">
        <v>45138</v>
      </c>
      <c r="N6060" s="42">
        <f>H6060-K6060-L6060</f>
        <v>630.17000000000007</v>
      </c>
      <c r="O6060" s="42">
        <v>100</v>
      </c>
      <c r="P6060" s="45">
        <v>0.13</v>
      </c>
      <c r="Q6060" s="42">
        <v>11.5</v>
      </c>
      <c r="R6060" s="42">
        <v>88.5</v>
      </c>
      <c r="S6060" s="42">
        <v>541.66999999999996</v>
      </c>
      <c r="T6060" s="38">
        <v>5000</v>
      </c>
      <c r="U6060" s="14">
        <f>S6060/H6060</f>
        <v>0.61780875039919703</v>
      </c>
      <c r="V6060" s="19"/>
      <c r="W6060" s="19"/>
      <c r="X6060" s="37" t="s">
        <v>3461</v>
      </c>
    </row>
    <row r="6061" spans="1:37" ht="16.5" customHeight="1">
      <c r="A6061" s="38">
        <v>373</v>
      </c>
      <c r="B6061" s="39">
        <v>10741</v>
      </c>
      <c r="C6061" s="38">
        <v>10282495</v>
      </c>
      <c r="D6061" s="40" t="s">
        <v>506</v>
      </c>
      <c r="E6061" s="58">
        <v>1</v>
      </c>
      <c r="F6061" s="38">
        <v>120</v>
      </c>
      <c r="G6061" s="38" t="s">
        <v>262</v>
      </c>
      <c r="H6061" s="42">
        <v>37634.14</v>
      </c>
      <c r="I6061" s="57"/>
      <c r="J6061" s="44">
        <v>43735</v>
      </c>
      <c r="K6061" s="42">
        <v>0</v>
      </c>
      <c r="L6061" s="42">
        <v>14301.08</v>
      </c>
      <c r="M6061" s="44">
        <v>45199</v>
      </c>
      <c r="N6061" s="42">
        <f>H6061-K6061-L6061</f>
        <v>23333.059999999998</v>
      </c>
      <c r="O6061" s="42">
        <v>0</v>
      </c>
      <c r="P6061" s="45">
        <v>0.13</v>
      </c>
      <c r="Q6061" s="42">
        <v>0</v>
      </c>
      <c r="R6061" s="42">
        <v>0</v>
      </c>
      <c r="S6061" s="42">
        <v>23333.06</v>
      </c>
      <c r="T6061" s="38">
        <v>5000</v>
      </c>
      <c r="U6061" s="14">
        <f>S6061/H6061</f>
        <v>0.61999716215117451</v>
      </c>
      <c r="V6061" s="19"/>
      <c r="W6061" s="19"/>
      <c r="X6061" s="37" t="s">
        <v>3462</v>
      </c>
    </row>
    <row r="6062" spans="1:37" ht="16.5" customHeight="1">
      <c r="A6062" s="38">
        <v>324</v>
      </c>
      <c r="B6062" s="39">
        <v>40712</v>
      </c>
      <c r="C6062" s="38">
        <v>10302626</v>
      </c>
      <c r="D6062" s="40" t="s">
        <v>1656</v>
      </c>
      <c r="E6062" s="38">
        <v>2</v>
      </c>
      <c r="F6062" s="38">
        <v>120</v>
      </c>
      <c r="G6062" s="38" t="s">
        <v>21</v>
      </c>
      <c r="H6062" s="42">
        <v>32000</v>
      </c>
      <c r="I6062" s="55"/>
      <c r="J6062" s="44">
        <v>43676</v>
      </c>
      <c r="K6062" s="42">
        <v>0</v>
      </c>
      <c r="L6062" s="42">
        <v>12159.9</v>
      </c>
      <c r="M6062" s="44">
        <v>45138</v>
      </c>
      <c r="N6062" s="42">
        <f>H6062-K6062-L6062</f>
        <v>19840.099999999999</v>
      </c>
      <c r="O6062" s="42">
        <v>0</v>
      </c>
      <c r="P6062" s="45">
        <v>0.13</v>
      </c>
      <c r="Q6062" s="42">
        <v>0</v>
      </c>
      <c r="R6062" s="42">
        <v>0</v>
      </c>
      <c r="S6062" s="42">
        <v>19840.099999999999</v>
      </c>
      <c r="T6062" s="38">
        <v>5000</v>
      </c>
      <c r="U6062" s="14">
        <f>S6062/H6062</f>
        <v>0.62000312499999999</v>
      </c>
      <c r="V6062" s="19"/>
      <c r="W6062" s="19"/>
      <c r="X6062" s="37" t="s">
        <v>3467</v>
      </c>
    </row>
    <row r="6063" spans="1:37" ht="16.5" customHeight="1">
      <c r="A6063" s="38">
        <v>411</v>
      </c>
      <c r="B6063" s="39">
        <v>10729</v>
      </c>
      <c r="C6063" s="38">
        <v>10292254</v>
      </c>
      <c r="D6063" s="40" t="s">
        <v>3147</v>
      </c>
      <c r="E6063" s="58">
        <v>150</v>
      </c>
      <c r="F6063" s="38">
        <v>120</v>
      </c>
      <c r="G6063" s="38" t="s">
        <v>21</v>
      </c>
      <c r="H6063" s="42">
        <v>11770.5</v>
      </c>
      <c r="I6063" s="37"/>
      <c r="J6063" s="44">
        <v>43799</v>
      </c>
      <c r="K6063" s="42">
        <v>0</v>
      </c>
      <c r="L6063" s="42">
        <v>4472.67</v>
      </c>
      <c r="M6063" s="44">
        <v>45259</v>
      </c>
      <c r="N6063" s="42">
        <v>7297.83</v>
      </c>
      <c r="O6063" s="42">
        <v>0</v>
      </c>
      <c r="P6063" s="45">
        <f>IF(J6063&lt;DATEVALUE("2009-1-1"),3%,13%)</f>
        <v>0.13</v>
      </c>
      <c r="Q6063" s="42">
        <f>IF(P6063=13%,ROUND(O6063/(1+P6063)*P6063,2),ROUND(O6063/(1+0.03)*0.02,2))</f>
        <v>0</v>
      </c>
      <c r="R6063" s="42">
        <f>O6063-Q6063</f>
        <v>0</v>
      </c>
      <c r="S6063" s="42">
        <f>N6063-R6063</f>
        <v>7297.83</v>
      </c>
      <c r="T6063" s="38">
        <v>5000</v>
      </c>
      <c r="U6063" s="14">
        <f>S6063/H6063</f>
        <v>0.62001019497897281</v>
      </c>
      <c r="V6063" s="19"/>
      <c r="W6063" s="19"/>
      <c r="X6063" s="37" t="s">
        <v>3459</v>
      </c>
    </row>
    <row r="6064" spans="1:37" ht="16.5" customHeight="1">
      <c r="A6064" s="38">
        <v>618</v>
      </c>
      <c r="B6064" s="39">
        <v>10736</v>
      </c>
      <c r="C6064" s="38">
        <v>10343746</v>
      </c>
      <c r="D6064" s="40" t="s">
        <v>1505</v>
      </c>
      <c r="E6064" s="38">
        <v>1</v>
      </c>
      <c r="F6064" s="38">
        <v>60</v>
      </c>
      <c r="G6064" s="38" t="s">
        <v>511</v>
      </c>
      <c r="H6064" s="42">
        <v>50553.21</v>
      </c>
      <c r="I6064" s="55"/>
      <c r="J6064" s="44">
        <v>44561</v>
      </c>
      <c r="K6064" s="42">
        <v>842.55</v>
      </c>
      <c r="L6064" s="42">
        <v>15165.94</v>
      </c>
      <c r="M6064" s="44">
        <v>45138</v>
      </c>
      <c r="N6064" s="42">
        <f>H6064-K6064-L6064</f>
        <v>34544.719999999994</v>
      </c>
      <c r="O6064" s="42">
        <v>3500</v>
      </c>
      <c r="P6064" s="45">
        <v>0.13</v>
      </c>
      <c r="Q6064" s="42">
        <v>402.65</v>
      </c>
      <c r="R6064" s="42">
        <v>3097.35</v>
      </c>
      <c r="S6064" s="42">
        <v>31447.37</v>
      </c>
      <c r="T6064" s="38">
        <v>1007</v>
      </c>
      <c r="U6064" s="14">
        <f>S6064/H6064</f>
        <v>0.62206475117999427</v>
      </c>
      <c r="V6064" s="19"/>
      <c r="W6064" s="19"/>
      <c r="X6064" s="37" t="s">
        <v>3461</v>
      </c>
    </row>
    <row r="6065" spans="1:37" ht="16.5" customHeight="1">
      <c r="A6065" s="38">
        <v>1</v>
      </c>
      <c r="B6065" s="39">
        <v>50099</v>
      </c>
      <c r="C6065" s="38">
        <v>10326275</v>
      </c>
      <c r="D6065" s="40" t="s">
        <v>2480</v>
      </c>
      <c r="E6065" s="41">
        <v>3</v>
      </c>
      <c r="F6065" s="38">
        <v>60</v>
      </c>
      <c r="G6065" s="38" t="s">
        <v>36</v>
      </c>
      <c r="H6065" s="42">
        <v>16248.21</v>
      </c>
      <c r="I6065" s="2"/>
      <c r="J6065" s="44">
        <v>44286</v>
      </c>
      <c r="K6065" s="42">
        <v>270.8</v>
      </c>
      <c r="L6065" s="42">
        <v>5686.84</v>
      </c>
      <c r="M6065" s="44">
        <v>44957</v>
      </c>
      <c r="N6065" s="42">
        <f>H6065-K6065-L6065</f>
        <v>10290.57</v>
      </c>
      <c r="O6065" s="42">
        <v>200</v>
      </c>
      <c r="P6065" s="45">
        <v>0.13</v>
      </c>
      <c r="Q6065" s="42">
        <v>23.01</v>
      </c>
      <c r="R6065" s="42">
        <v>176.99</v>
      </c>
      <c r="S6065" s="42">
        <f>N6065-R6065</f>
        <v>10113.58</v>
      </c>
      <c r="T6065" s="38">
        <v>5000</v>
      </c>
      <c r="U6065" s="14">
        <f>S6065/H6065</f>
        <v>0.62244271830558573</v>
      </c>
      <c r="V6065" s="19"/>
      <c r="W6065" s="19"/>
      <c r="X6065" s="37" t="s">
        <v>3468</v>
      </c>
      <c r="Y6065" s="20"/>
      <c r="Z6065" s="20"/>
      <c r="AA6065" s="20"/>
      <c r="AB6065" s="20"/>
      <c r="AC6065" s="20"/>
      <c r="AD6065" s="20"/>
      <c r="AE6065" s="20"/>
      <c r="AF6065" s="20"/>
      <c r="AG6065" s="20"/>
      <c r="AH6065" s="20"/>
      <c r="AI6065" s="20"/>
      <c r="AJ6065" s="20"/>
    </row>
    <row r="6066" spans="1:37" ht="16.5" customHeight="1">
      <c r="A6066" s="38">
        <v>465</v>
      </c>
      <c r="B6066" s="39">
        <v>10729</v>
      </c>
      <c r="C6066" s="38">
        <v>10321267</v>
      </c>
      <c r="D6066" s="40" t="s">
        <v>425</v>
      </c>
      <c r="E6066" s="58">
        <v>100</v>
      </c>
      <c r="F6066" s="38">
        <v>107</v>
      </c>
      <c r="G6066" s="38" t="s">
        <v>302</v>
      </c>
      <c r="H6066" s="42">
        <v>5016.4399999999996</v>
      </c>
      <c r="I6066" s="37"/>
      <c r="J6066" s="44">
        <v>44043</v>
      </c>
      <c r="K6066" s="42">
        <v>46.88</v>
      </c>
      <c r="L6066" s="42">
        <v>1828.36</v>
      </c>
      <c r="M6066" s="44">
        <v>45259</v>
      </c>
      <c r="N6066" s="42">
        <v>3141.2</v>
      </c>
      <c r="O6066" s="42">
        <v>0</v>
      </c>
      <c r="P6066" s="45">
        <f>IF(J6066&lt;DATEVALUE("2009-1-1"),3%,13%)</f>
        <v>0.13</v>
      </c>
      <c r="Q6066" s="42">
        <f>IF(P6066=13%,ROUND(O6066/(1+P6066)*P6066,2),ROUND(O6066/(1+0.03)*0.02,2))</f>
        <v>0</v>
      </c>
      <c r="R6066" s="42">
        <f>O6066-Q6066</f>
        <v>0</v>
      </c>
      <c r="S6066" s="42">
        <f>N6066-R6066</f>
        <v>3141.2</v>
      </c>
      <c r="T6066" s="38">
        <v>5000</v>
      </c>
      <c r="U6066" s="14">
        <f>S6066/H6066</f>
        <v>0.62618111648898422</v>
      </c>
      <c r="V6066" s="19"/>
      <c r="W6066" s="19"/>
      <c r="X6066" s="37" t="s">
        <v>3459</v>
      </c>
    </row>
    <row r="6067" spans="1:37" ht="16.5" customHeight="1">
      <c r="A6067" s="38">
        <v>839</v>
      </c>
      <c r="B6067" s="39">
        <v>10729</v>
      </c>
      <c r="C6067" s="38">
        <v>10292255</v>
      </c>
      <c r="D6067" s="40" t="s">
        <v>3357</v>
      </c>
      <c r="E6067" s="58">
        <v>1</v>
      </c>
      <c r="F6067" s="38">
        <v>120</v>
      </c>
      <c r="G6067" s="38" t="s">
        <v>262</v>
      </c>
      <c r="H6067" s="42">
        <v>38173.39</v>
      </c>
      <c r="I6067" s="37"/>
      <c r="J6067" s="44">
        <v>43829</v>
      </c>
      <c r="K6067" s="42">
        <v>0</v>
      </c>
      <c r="L6067" s="42">
        <v>14203.81</v>
      </c>
      <c r="M6067" s="44">
        <v>45259</v>
      </c>
      <c r="N6067" s="42">
        <v>23969.58</v>
      </c>
      <c r="O6067" s="42">
        <v>0</v>
      </c>
      <c r="P6067" s="45">
        <f>IF(J6067&lt;DATEVALUE("2009-1-1"),3%,13%)</f>
        <v>0.13</v>
      </c>
      <c r="Q6067" s="42">
        <f>IF(P6067=13%,ROUND(O6067/(1+P6067)*P6067,2),ROUND(O6067/(1+0.03)*0.02,2))</f>
        <v>0</v>
      </c>
      <c r="R6067" s="42">
        <f>O6067-Q6067</f>
        <v>0</v>
      </c>
      <c r="S6067" s="42">
        <f>N6067-R6067</f>
        <v>23969.58</v>
      </c>
      <c r="T6067" s="38">
        <v>2506</v>
      </c>
      <c r="U6067" s="14">
        <f>S6067/H6067</f>
        <v>0.62791331867565348</v>
      </c>
      <c r="V6067" s="19"/>
      <c r="W6067" s="19"/>
      <c r="X6067" s="37" t="s">
        <v>3459</v>
      </c>
    </row>
    <row r="6068" spans="1:37" ht="16.5" customHeight="1">
      <c r="A6068" s="38">
        <v>848</v>
      </c>
      <c r="B6068" s="39">
        <v>10729</v>
      </c>
      <c r="C6068" s="38">
        <v>10292259</v>
      </c>
      <c r="D6068" s="40" t="s">
        <v>3363</v>
      </c>
      <c r="E6068" s="58">
        <v>1</v>
      </c>
      <c r="F6068" s="38">
        <v>120</v>
      </c>
      <c r="G6068" s="38" t="s">
        <v>262</v>
      </c>
      <c r="H6068" s="42">
        <v>50932.59</v>
      </c>
      <c r="I6068" s="37"/>
      <c r="J6068" s="44">
        <v>43829</v>
      </c>
      <c r="K6068" s="42">
        <v>0</v>
      </c>
      <c r="L6068" s="42">
        <v>18951.28</v>
      </c>
      <c r="M6068" s="44">
        <v>45259</v>
      </c>
      <c r="N6068" s="42">
        <v>31981.31</v>
      </c>
      <c r="O6068" s="42">
        <v>0</v>
      </c>
      <c r="P6068" s="45">
        <f>IF(J6068&lt;DATEVALUE("2009-1-1"),3%,13%)</f>
        <v>0.13</v>
      </c>
      <c r="Q6068" s="42">
        <f>IF(P6068=13%,ROUND(O6068/(1+P6068)*P6068,2),ROUND(O6068/(1+0.03)*0.02,2))</f>
        <v>0</v>
      </c>
      <c r="R6068" s="42">
        <f>O6068-Q6068</f>
        <v>0</v>
      </c>
      <c r="S6068" s="42">
        <f>N6068-R6068</f>
        <v>31981.31</v>
      </c>
      <c r="T6068" s="38">
        <v>5000</v>
      </c>
      <c r="U6068" s="14">
        <f>S6068/H6068</f>
        <v>0.62791446498204795</v>
      </c>
      <c r="V6068" s="19"/>
      <c r="W6068" s="19"/>
      <c r="X6068" s="37" t="s">
        <v>3459</v>
      </c>
    </row>
    <row r="6069" spans="1:37" ht="16.5" customHeight="1">
      <c r="A6069" s="38">
        <v>300</v>
      </c>
      <c r="B6069" s="39">
        <v>10741</v>
      </c>
      <c r="C6069" s="38">
        <v>10282497</v>
      </c>
      <c r="D6069" s="40" t="s">
        <v>1079</v>
      </c>
      <c r="E6069" s="38">
        <v>1</v>
      </c>
      <c r="F6069" s="38">
        <v>120</v>
      </c>
      <c r="G6069" s="38" t="s">
        <v>262</v>
      </c>
      <c r="H6069" s="42">
        <v>221724.13</v>
      </c>
      <c r="I6069" s="56"/>
      <c r="J6069" s="44">
        <v>43735</v>
      </c>
      <c r="K6069" s="42">
        <v>0</v>
      </c>
      <c r="L6069" s="42">
        <v>82499.97</v>
      </c>
      <c r="M6069" s="44">
        <v>45169</v>
      </c>
      <c r="N6069" s="42">
        <f>H6069-K6069-L6069</f>
        <v>139224.16</v>
      </c>
      <c r="O6069" s="42">
        <v>0</v>
      </c>
      <c r="P6069" s="45">
        <v>0.13</v>
      </c>
      <c r="Q6069" s="42">
        <v>0</v>
      </c>
      <c r="R6069" s="42">
        <v>0</v>
      </c>
      <c r="S6069" s="42">
        <f>N6069-R6069</f>
        <v>139224.16</v>
      </c>
      <c r="T6069" s="38">
        <v>5000</v>
      </c>
      <c r="U6069" s="14">
        <f>S6069/H6069</f>
        <v>0.62791614065640944</v>
      </c>
      <c r="V6069" s="19"/>
      <c r="W6069" s="19"/>
      <c r="X6069" s="37" t="s">
        <v>3462</v>
      </c>
    </row>
    <row r="6070" spans="1:37" ht="16.5" customHeight="1">
      <c r="A6070" s="38">
        <v>298</v>
      </c>
      <c r="B6070" s="39">
        <v>10741</v>
      </c>
      <c r="C6070" s="38">
        <v>10282213</v>
      </c>
      <c r="D6070" s="40" t="s">
        <v>1077</v>
      </c>
      <c r="E6070" s="38">
        <v>1</v>
      </c>
      <c r="F6070" s="38">
        <v>120</v>
      </c>
      <c r="G6070" s="38" t="s">
        <v>262</v>
      </c>
      <c r="H6070" s="42">
        <v>256508.25</v>
      </c>
      <c r="I6070" s="56"/>
      <c r="J6070" s="44">
        <v>43735</v>
      </c>
      <c r="K6070" s="42">
        <v>0</v>
      </c>
      <c r="L6070" s="42">
        <v>95442.43</v>
      </c>
      <c r="M6070" s="44">
        <v>45169</v>
      </c>
      <c r="N6070" s="42">
        <f>H6070-K6070-L6070</f>
        <v>161065.82</v>
      </c>
      <c r="O6070" s="42">
        <v>0</v>
      </c>
      <c r="P6070" s="45">
        <v>0.13</v>
      </c>
      <c r="Q6070" s="42">
        <v>0</v>
      </c>
      <c r="R6070" s="42">
        <v>0</v>
      </c>
      <c r="S6070" s="42">
        <f>N6070-R6070</f>
        <v>161065.82</v>
      </c>
      <c r="T6070" s="38">
        <v>5000</v>
      </c>
      <c r="U6070" s="14">
        <f>S6070/H6070</f>
        <v>0.62791672392603359</v>
      </c>
      <c r="V6070" s="19"/>
      <c r="W6070" s="19"/>
      <c r="X6070" s="37" t="s">
        <v>3462</v>
      </c>
    </row>
    <row r="6071" spans="1:37" ht="16.5" customHeight="1">
      <c r="A6071" s="38">
        <v>180</v>
      </c>
      <c r="B6071" s="39">
        <v>10800</v>
      </c>
      <c r="C6071" s="38">
        <v>10313893</v>
      </c>
      <c r="D6071" s="40" t="s">
        <v>2742</v>
      </c>
      <c r="E6071" s="38">
        <v>1</v>
      </c>
      <c r="F6071" s="38">
        <v>120</v>
      </c>
      <c r="G6071" s="38" t="s">
        <v>21</v>
      </c>
      <c r="H6071" s="42">
        <v>20299.150000000001</v>
      </c>
      <c r="I6071" s="2"/>
      <c r="J6071" s="44">
        <v>43584</v>
      </c>
      <c r="K6071" s="42">
        <v>0</v>
      </c>
      <c r="L6071" s="42">
        <v>7552.92</v>
      </c>
      <c r="M6071" s="44">
        <v>45016</v>
      </c>
      <c r="N6071" s="42">
        <f>H6071-K6071-L6071</f>
        <v>12746.230000000001</v>
      </c>
      <c r="O6071" s="42">
        <v>0</v>
      </c>
      <c r="P6071" s="45">
        <v>0.13</v>
      </c>
      <c r="Q6071" s="42">
        <v>0</v>
      </c>
      <c r="R6071" s="42">
        <v>0</v>
      </c>
      <c r="S6071" s="42">
        <f>N6071-R6071</f>
        <v>12746.230000000001</v>
      </c>
      <c r="T6071" s="38">
        <v>2505</v>
      </c>
      <c r="U6071" s="14">
        <f>S6071/H6071</f>
        <v>0.62791939563971888</v>
      </c>
      <c r="V6071" s="19"/>
      <c r="W6071" s="19"/>
      <c r="X6071" s="37" t="s">
        <v>3465</v>
      </c>
    </row>
    <row r="6072" spans="1:37" ht="16.5" customHeight="1">
      <c r="A6072" s="38">
        <v>39</v>
      </c>
      <c r="B6072" s="39">
        <v>10736</v>
      </c>
      <c r="C6072" s="38">
        <v>10283101</v>
      </c>
      <c r="D6072" s="40" t="s">
        <v>1851</v>
      </c>
      <c r="E6072" s="31">
        <v>140</v>
      </c>
      <c r="F6072" s="38">
        <v>120</v>
      </c>
      <c r="G6072" s="38" t="s">
        <v>21</v>
      </c>
      <c r="H6072" s="42">
        <v>8768.2000000000007</v>
      </c>
      <c r="I6072" s="49"/>
      <c r="J6072" s="44">
        <v>43676</v>
      </c>
      <c r="K6072" s="42">
        <v>0</v>
      </c>
      <c r="L6072" s="42">
        <v>3262.34</v>
      </c>
      <c r="M6072" s="44">
        <v>45107</v>
      </c>
      <c r="N6072" s="42">
        <f>H6072-K6072-L6072</f>
        <v>5505.8600000000006</v>
      </c>
      <c r="O6072" s="42">
        <v>0</v>
      </c>
      <c r="P6072" s="45">
        <v>0.13</v>
      </c>
      <c r="Q6072" s="42">
        <v>0</v>
      </c>
      <c r="R6072" s="42">
        <v>0</v>
      </c>
      <c r="S6072" s="42">
        <f>N6072-R6072</f>
        <v>5505.8600000000006</v>
      </c>
      <c r="T6072" s="38">
        <v>5000</v>
      </c>
      <c r="U6072" s="14">
        <f>S6072/H6072</f>
        <v>0.62793503797814831</v>
      </c>
      <c r="V6072" s="19"/>
      <c r="W6072" s="19"/>
      <c r="X6072" s="37" t="s">
        <v>3461</v>
      </c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</row>
    <row r="6073" spans="1:37" ht="16.5" customHeight="1">
      <c r="A6073" s="38">
        <v>358</v>
      </c>
      <c r="B6073" s="39">
        <v>10729</v>
      </c>
      <c r="C6073" s="38">
        <v>10292261</v>
      </c>
      <c r="D6073" s="40" t="s">
        <v>1285</v>
      </c>
      <c r="E6073" s="58">
        <v>1</v>
      </c>
      <c r="F6073" s="38">
        <v>120</v>
      </c>
      <c r="G6073" s="38" t="s">
        <v>21</v>
      </c>
      <c r="H6073" s="42">
        <v>5082.05</v>
      </c>
      <c r="I6073" s="37"/>
      <c r="J6073" s="44">
        <v>43829</v>
      </c>
      <c r="K6073" s="42">
        <v>0</v>
      </c>
      <c r="L6073" s="42">
        <v>1890.84</v>
      </c>
      <c r="M6073" s="44">
        <v>45259</v>
      </c>
      <c r="N6073" s="42">
        <v>3191.21</v>
      </c>
      <c r="O6073" s="42">
        <v>0</v>
      </c>
      <c r="P6073" s="45">
        <f>IF(J6073&lt;DATEVALUE("2009-1-1"),3%,13%)</f>
        <v>0.13</v>
      </c>
      <c r="Q6073" s="42">
        <f>IF(P6073=13%,ROUND(O6073/(1+P6073)*P6073,2),ROUND(O6073/(1+0.03)*0.02,2))</f>
        <v>0</v>
      </c>
      <c r="R6073" s="42">
        <f>O6073-Q6073</f>
        <v>0</v>
      </c>
      <c r="S6073" s="42">
        <f>N6073-R6073</f>
        <v>3191.21</v>
      </c>
      <c r="T6073" s="38">
        <v>2102</v>
      </c>
      <c r="U6073" s="14">
        <f>S6073/H6073</f>
        <v>0.6279375448883816</v>
      </c>
      <c r="V6073" s="19"/>
      <c r="W6073" s="19"/>
      <c r="X6073" s="37" t="s">
        <v>3459</v>
      </c>
    </row>
    <row r="6074" spans="1:37" ht="16.5" customHeight="1">
      <c r="A6074" s="38">
        <v>359</v>
      </c>
      <c r="B6074" s="39">
        <v>10736</v>
      </c>
      <c r="C6074" s="38">
        <v>10283145</v>
      </c>
      <c r="D6074" s="40" t="s">
        <v>1317</v>
      </c>
      <c r="E6074" s="38">
        <v>4</v>
      </c>
      <c r="F6074" s="38">
        <v>120</v>
      </c>
      <c r="G6074" s="38" t="s">
        <v>21</v>
      </c>
      <c r="H6074" s="42">
        <v>223362.84</v>
      </c>
      <c r="I6074" s="55"/>
      <c r="J6074" s="44">
        <v>44006</v>
      </c>
      <c r="K6074" s="42">
        <v>0</v>
      </c>
      <c r="L6074" s="42">
        <v>65264.57</v>
      </c>
      <c r="M6074" s="44">
        <v>45138</v>
      </c>
      <c r="N6074" s="42">
        <f>H6074-K6074-L6074</f>
        <v>158098.26999999999</v>
      </c>
      <c r="O6074" s="42">
        <v>20000</v>
      </c>
      <c r="P6074" s="45">
        <v>0.13</v>
      </c>
      <c r="Q6074" s="42">
        <v>2300.88</v>
      </c>
      <c r="R6074" s="42">
        <v>17699.12</v>
      </c>
      <c r="S6074" s="42">
        <v>140399.15</v>
      </c>
      <c r="T6074" s="38">
        <v>5000</v>
      </c>
      <c r="U6074" s="14">
        <f>S6074/H6074</f>
        <v>0.62856986417257232</v>
      </c>
      <c r="V6074" s="19"/>
      <c r="W6074" s="19"/>
      <c r="X6074" s="37" t="s">
        <v>3461</v>
      </c>
    </row>
    <row r="6075" spans="1:37" ht="16.5" customHeight="1">
      <c r="A6075" s="38">
        <v>466</v>
      </c>
      <c r="B6075" s="39">
        <v>10729</v>
      </c>
      <c r="C6075" s="38">
        <v>10322524</v>
      </c>
      <c r="D6075" s="40" t="s">
        <v>3183</v>
      </c>
      <c r="E6075" s="58">
        <v>16</v>
      </c>
      <c r="F6075" s="38">
        <v>98</v>
      </c>
      <c r="G6075" s="38" t="s">
        <v>302</v>
      </c>
      <c r="H6075" s="42">
        <v>17604.55</v>
      </c>
      <c r="I6075" s="37"/>
      <c r="J6075" s="44">
        <v>44165</v>
      </c>
      <c r="K6075" s="42">
        <v>179.64</v>
      </c>
      <c r="L6075" s="42">
        <v>6287.36</v>
      </c>
      <c r="M6075" s="44">
        <v>45259</v>
      </c>
      <c r="N6075" s="42">
        <v>11137.55</v>
      </c>
      <c r="O6075" s="42">
        <v>0</v>
      </c>
      <c r="P6075" s="45">
        <f>IF(J6075&lt;DATEVALUE("2009-1-1"),3%,13%)</f>
        <v>0.13</v>
      </c>
      <c r="Q6075" s="42">
        <f>IF(P6075=13%,ROUND(O6075/(1+P6075)*P6075,2),ROUND(O6075/(1+0.03)*0.02,2))</f>
        <v>0</v>
      </c>
      <c r="R6075" s="42">
        <f>O6075-Q6075</f>
        <v>0</v>
      </c>
      <c r="S6075" s="42">
        <f>N6075-R6075</f>
        <v>11137.55</v>
      </c>
      <c r="T6075" s="38">
        <v>5000</v>
      </c>
      <c r="U6075" s="14">
        <f>S6075/H6075</f>
        <v>0.63265178604394889</v>
      </c>
      <c r="V6075" s="19"/>
      <c r="W6075" s="19"/>
      <c r="X6075" s="37" t="s">
        <v>3459</v>
      </c>
    </row>
    <row r="6076" spans="1:37" ht="16.5" customHeight="1">
      <c r="A6076" s="38"/>
      <c r="B6076" s="82">
        <v>10728</v>
      </c>
      <c r="C6076" s="82">
        <v>10325220</v>
      </c>
      <c r="D6076" s="86" t="s">
        <v>1427</v>
      </c>
      <c r="E6076" s="85">
        <v>1</v>
      </c>
      <c r="F6076" s="85">
        <v>60</v>
      </c>
      <c r="G6076" s="85" t="s">
        <v>266</v>
      </c>
      <c r="H6076" s="42">
        <v>320183.38</v>
      </c>
      <c r="I6076" s="79"/>
      <c r="J6076" s="44">
        <v>44286</v>
      </c>
      <c r="K6076" s="42">
        <v>5336.39</v>
      </c>
      <c r="L6076" s="42">
        <v>21345.56</v>
      </c>
      <c r="M6076" s="44">
        <v>44438</v>
      </c>
      <c r="N6076" s="42">
        <v>293501.43</v>
      </c>
      <c r="O6076" s="42">
        <v>4000</v>
      </c>
      <c r="P6076" s="45">
        <v>0.13</v>
      </c>
      <c r="Q6076" s="42">
        <v>460.18</v>
      </c>
      <c r="R6076" s="42">
        <v>3539.82</v>
      </c>
      <c r="S6076" s="42">
        <v>202736.06</v>
      </c>
      <c r="T6076" s="85">
        <v>5000</v>
      </c>
      <c r="U6076" s="14">
        <v>0.63318733158479368</v>
      </c>
      <c r="V6076" s="19" t="s">
        <v>3492</v>
      </c>
      <c r="W6076" s="19">
        <v>917.42</v>
      </c>
      <c r="X6076" s="37" t="s">
        <v>3459</v>
      </c>
    </row>
    <row r="6077" spans="1:37" ht="16.5" customHeight="1">
      <c r="A6077" s="38">
        <v>60</v>
      </c>
      <c r="B6077" s="39">
        <v>10741</v>
      </c>
      <c r="C6077" s="38">
        <v>10332882</v>
      </c>
      <c r="D6077" s="40" t="s">
        <v>2228</v>
      </c>
      <c r="E6077" s="38">
        <v>1</v>
      </c>
      <c r="F6077" s="38">
        <v>60</v>
      </c>
      <c r="G6077" s="38" t="s">
        <v>23</v>
      </c>
      <c r="H6077" s="42">
        <v>2307.31</v>
      </c>
      <c r="I6077" s="2"/>
      <c r="J6077" s="44">
        <v>44408</v>
      </c>
      <c r="K6077" s="42">
        <v>38.450000000000003</v>
      </c>
      <c r="L6077" s="42">
        <v>807.57</v>
      </c>
      <c r="M6077" s="44">
        <v>45077</v>
      </c>
      <c r="N6077" s="42">
        <f>H6077-K6077-L6077</f>
        <v>1461.29</v>
      </c>
      <c r="O6077" s="42">
        <v>0</v>
      </c>
      <c r="P6077" s="45">
        <v>0.13</v>
      </c>
      <c r="Q6077" s="42">
        <v>0</v>
      </c>
      <c r="R6077" s="42">
        <v>0</v>
      </c>
      <c r="S6077" s="42">
        <f>N6077-R6077</f>
        <v>1461.29</v>
      </c>
      <c r="T6077" s="38">
        <v>5000</v>
      </c>
      <c r="U6077" s="14">
        <f>S6077/H6077</f>
        <v>0.63333058843415058</v>
      </c>
      <c r="V6077" s="19"/>
      <c r="W6077" s="19"/>
      <c r="X6077" s="37" t="s">
        <v>3462</v>
      </c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</row>
    <row r="6078" spans="1:37" ht="16.5" customHeight="1">
      <c r="A6078" s="38">
        <v>74</v>
      </c>
      <c r="B6078" s="39">
        <v>10741</v>
      </c>
      <c r="C6078" s="38">
        <v>10332869</v>
      </c>
      <c r="D6078" s="40" t="s">
        <v>2236</v>
      </c>
      <c r="E6078" s="38">
        <v>2</v>
      </c>
      <c r="F6078" s="38">
        <v>60</v>
      </c>
      <c r="G6078" s="38" t="s">
        <v>23</v>
      </c>
      <c r="H6078" s="42">
        <v>7449.95</v>
      </c>
      <c r="I6078" s="2"/>
      <c r="J6078" s="44">
        <v>44408</v>
      </c>
      <c r="K6078" s="42">
        <v>124.17</v>
      </c>
      <c r="L6078" s="42">
        <v>2607.4899999999998</v>
      </c>
      <c r="M6078" s="44">
        <v>45077</v>
      </c>
      <c r="N6078" s="42">
        <f>H6078-K6078-L6078</f>
        <v>4718.29</v>
      </c>
      <c r="O6078" s="42">
        <v>0</v>
      </c>
      <c r="P6078" s="45">
        <v>0.13</v>
      </c>
      <c r="Q6078" s="42">
        <v>0</v>
      </c>
      <c r="R6078" s="42">
        <v>0</v>
      </c>
      <c r="S6078" s="42">
        <f>N6078-R6078</f>
        <v>4718.29</v>
      </c>
      <c r="T6078" s="38">
        <v>5000</v>
      </c>
      <c r="U6078" s="14">
        <f>S6078/H6078</f>
        <v>0.63333176732729746</v>
      </c>
      <c r="V6078" s="19"/>
      <c r="W6078" s="19"/>
      <c r="X6078" s="37" t="s">
        <v>3462</v>
      </c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</row>
    <row r="6079" spans="1:37" ht="16.5" customHeight="1">
      <c r="A6079" s="38">
        <v>99</v>
      </c>
      <c r="B6079" s="39">
        <v>10741</v>
      </c>
      <c r="C6079" s="38">
        <v>10332872</v>
      </c>
      <c r="D6079" s="40" t="s">
        <v>2133</v>
      </c>
      <c r="E6079" s="38">
        <v>2</v>
      </c>
      <c r="F6079" s="38">
        <v>60</v>
      </c>
      <c r="G6079" s="38" t="s">
        <v>36</v>
      </c>
      <c r="H6079" s="42">
        <v>9694.5499999999993</v>
      </c>
      <c r="I6079" s="2"/>
      <c r="J6079" s="44">
        <v>44408</v>
      </c>
      <c r="K6079" s="42">
        <v>161.58000000000001</v>
      </c>
      <c r="L6079" s="42">
        <v>3393.1</v>
      </c>
      <c r="M6079" s="44">
        <v>45077</v>
      </c>
      <c r="N6079" s="42">
        <f>H6079-K6079-L6079</f>
        <v>6139.869999999999</v>
      </c>
      <c r="O6079" s="42">
        <v>0</v>
      </c>
      <c r="P6079" s="45">
        <v>0.13</v>
      </c>
      <c r="Q6079" s="42">
        <v>0</v>
      </c>
      <c r="R6079" s="42">
        <v>0</v>
      </c>
      <c r="S6079" s="42">
        <f>N6079-R6079</f>
        <v>6139.869999999999</v>
      </c>
      <c r="T6079" s="38">
        <v>5000</v>
      </c>
      <c r="U6079" s="14">
        <f>S6079/H6079</f>
        <v>0.63333212990804111</v>
      </c>
      <c r="V6079" s="19"/>
      <c r="W6079" s="19"/>
      <c r="X6079" s="37" t="s">
        <v>3462</v>
      </c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</row>
    <row r="6080" spans="1:37" ht="16.5" customHeight="1">
      <c r="A6080" s="38">
        <v>64</v>
      </c>
      <c r="B6080" s="39">
        <v>10741</v>
      </c>
      <c r="C6080" s="38">
        <v>10332881</v>
      </c>
      <c r="D6080" s="40" t="s">
        <v>2230</v>
      </c>
      <c r="E6080" s="38">
        <v>1</v>
      </c>
      <c r="F6080" s="38">
        <v>60</v>
      </c>
      <c r="G6080" s="38" t="s">
        <v>23</v>
      </c>
      <c r="H6080" s="42">
        <v>2721.92</v>
      </c>
      <c r="I6080" s="2"/>
      <c r="J6080" s="44">
        <v>44408</v>
      </c>
      <c r="K6080" s="42">
        <v>45.36</v>
      </c>
      <c r="L6080" s="42">
        <v>952.68</v>
      </c>
      <c r="M6080" s="44">
        <v>45077</v>
      </c>
      <c r="N6080" s="42">
        <f>H6080-K6080-L6080</f>
        <v>1723.88</v>
      </c>
      <c r="O6080" s="42">
        <v>0</v>
      </c>
      <c r="P6080" s="45">
        <v>0.13</v>
      </c>
      <c r="Q6080" s="42">
        <v>0</v>
      </c>
      <c r="R6080" s="42">
        <v>0</v>
      </c>
      <c r="S6080" s="42">
        <f>N6080-R6080</f>
        <v>1723.88</v>
      </c>
      <c r="T6080" s="38">
        <v>5000</v>
      </c>
      <c r="U6080" s="14">
        <f>S6080/H6080</f>
        <v>0.63333235363272988</v>
      </c>
      <c r="V6080" s="19"/>
      <c r="W6080" s="19"/>
      <c r="X6080" s="37" t="s">
        <v>3462</v>
      </c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</row>
    <row r="6081" spans="1:37" ht="16.5" customHeight="1">
      <c r="A6081" s="38">
        <v>70</v>
      </c>
      <c r="B6081" s="39">
        <v>10741</v>
      </c>
      <c r="C6081" s="38">
        <v>10332871</v>
      </c>
      <c r="D6081" s="40" t="s">
        <v>2232</v>
      </c>
      <c r="E6081" s="38">
        <v>2</v>
      </c>
      <c r="F6081" s="38">
        <v>60</v>
      </c>
      <c r="G6081" s="38" t="s">
        <v>23</v>
      </c>
      <c r="H6081" s="42">
        <v>5353.03</v>
      </c>
      <c r="I6081" s="2"/>
      <c r="J6081" s="44">
        <v>44408</v>
      </c>
      <c r="K6081" s="42">
        <v>89.22</v>
      </c>
      <c r="L6081" s="42">
        <v>1873.56</v>
      </c>
      <c r="M6081" s="44">
        <v>45077</v>
      </c>
      <c r="N6081" s="42">
        <f>H6081-K6081-L6081</f>
        <v>3390.2499999999995</v>
      </c>
      <c r="O6081" s="42">
        <v>0</v>
      </c>
      <c r="P6081" s="45">
        <v>0.13</v>
      </c>
      <c r="Q6081" s="42">
        <v>0</v>
      </c>
      <c r="R6081" s="42">
        <v>0</v>
      </c>
      <c r="S6081" s="42">
        <f>N6081-R6081</f>
        <v>3390.2499999999995</v>
      </c>
      <c r="T6081" s="38">
        <v>5000</v>
      </c>
      <c r="U6081" s="14">
        <f>S6081/H6081</f>
        <v>0.63333289744313026</v>
      </c>
      <c r="V6081" s="19"/>
      <c r="W6081" s="19"/>
      <c r="X6081" s="37" t="s">
        <v>3462</v>
      </c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</row>
    <row r="6082" spans="1:37" ht="16.5" customHeight="1">
      <c r="A6082" s="38">
        <v>65</v>
      </c>
      <c r="B6082" s="39">
        <v>10741</v>
      </c>
      <c r="C6082" s="38">
        <v>10332877</v>
      </c>
      <c r="D6082" s="40" t="s">
        <v>2231</v>
      </c>
      <c r="E6082" s="38">
        <v>1</v>
      </c>
      <c r="F6082" s="38">
        <v>60</v>
      </c>
      <c r="G6082" s="38" t="s">
        <v>23</v>
      </c>
      <c r="H6082" s="42">
        <v>3198.46</v>
      </c>
      <c r="I6082" s="2"/>
      <c r="J6082" s="44">
        <v>44408</v>
      </c>
      <c r="K6082" s="42">
        <v>53.31</v>
      </c>
      <c r="L6082" s="42">
        <v>1119.46</v>
      </c>
      <c r="M6082" s="44">
        <v>45077</v>
      </c>
      <c r="N6082" s="42">
        <f>H6082-K6082-L6082</f>
        <v>2025.69</v>
      </c>
      <c r="O6082" s="42">
        <v>0</v>
      </c>
      <c r="P6082" s="45">
        <v>0.13</v>
      </c>
      <c r="Q6082" s="42">
        <v>0</v>
      </c>
      <c r="R6082" s="42">
        <v>0</v>
      </c>
      <c r="S6082" s="42">
        <f>N6082-R6082</f>
        <v>2025.69</v>
      </c>
      <c r="T6082" s="38">
        <v>5000</v>
      </c>
      <c r="U6082" s="14">
        <f>S6082/H6082</f>
        <v>0.63333291646604928</v>
      </c>
      <c r="V6082" s="19"/>
      <c r="W6082" s="19"/>
      <c r="X6082" s="37" t="s">
        <v>3462</v>
      </c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</row>
    <row r="6083" spans="1:37" ht="16.5" customHeight="1">
      <c r="A6083" s="38">
        <v>88</v>
      </c>
      <c r="B6083" s="39">
        <v>10741</v>
      </c>
      <c r="C6083" s="38">
        <v>10332866</v>
      </c>
      <c r="D6083" s="40" t="s">
        <v>2249</v>
      </c>
      <c r="E6083" s="38">
        <v>1</v>
      </c>
      <c r="F6083" s="38">
        <v>60</v>
      </c>
      <c r="G6083" s="38" t="s">
        <v>23</v>
      </c>
      <c r="H6083" s="42">
        <v>21773.79</v>
      </c>
      <c r="I6083" s="2"/>
      <c r="J6083" s="44">
        <v>44408</v>
      </c>
      <c r="K6083" s="42">
        <v>362.9</v>
      </c>
      <c r="L6083" s="42">
        <v>7620.83</v>
      </c>
      <c r="M6083" s="44">
        <v>45077</v>
      </c>
      <c r="N6083" s="42">
        <f>H6083-K6083-L6083</f>
        <v>13790.06</v>
      </c>
      <c r="O6083" s="42">
        <v>0</v>
      </c>
      <c r="P6083" s="45">
        <v>0.13</v>
      </c>
      <c r="Q6083" s="42">
        <v>0</v>
      </c>
      <c r="R6083" s="42">
        <v>0</v>
      </c>
      <c r="S6083" s="42">
        <f>N6083-R6083</f>
        <v>13790.06</v>
      </c>
      <c r="T6083" s="38">
        <v>5000</v>
      </c>
      <c r="U6083" s="14">
        <f>S6083/H6083</f>
        <v>0.63333301184589352</v>
      </c>
      <c r="V6083" s="19"/>
      <c r="W6083" s="19"/>
      <c r="X6083" s="37" t="s">
        <v>3462</v>
      </c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</row>
    <row r="6084" spans="1:37" ht="16.5" customHeight="1">
      <c r="A6084" s="38">
        <v>76</v>
      </c>
      <c r="B6084" s="39">
        <v>10741</v>
      </c>
      <c r="C6084" s="38">
        <v>10332870</v>
      </c>
      <c r="D6084" s="40" t="s">
        <v>2238</v>
      </c>
      <c r="E6084" s="38">
        <v>2</v>
      </c>
      <c r="F6084" s="38">
        <v>60</v>
      </c>
      <c r="G6084" s="38" t="s">
        <v>23</v>
      </c>
      <c r="H6084" s="42">
        <v>9657.49</v>
      </c>
      <c r="I6084" s="2"/>
      <c r="J6084" s="44">
        <v>44408</v>
      </c>
      <c r="K6084" s="42">
        <v>160.96</v>
      </c>
      <c r="L6084" s="42">
        <v>3380.12</v>
      </c>
      <c r="M6084" s="44">
        <v>45077</v>
      </c>
      <c r="N6084" s="42">
        <f>H6084-K6084-L6084</f>
        <v>6116.4100000000008</v>
      </c>
      <c r="O6084" s="42">
        <v>0</v>
      </c>
      <c r="P6084" s="45">
        <v>0.13</v>
      </c>
      <c r="Q6084" s="42">
        <v>0</v>
      </c>
      <c r="R6084" s="42">
        <v>0</v>
      </c>
      <c r="S6084" s="42">
        <f>N6084-R6084</f>
        <v>6116.4100000000008</v>
      </c>
      <c r="T6084" s="38">
        <v>5000</v>
      </c>
      <c r="U6084" s="14">
        <f>S6084/H6084</f>
        <v>0.63333329881780887</v>
      </c>
      <c r="V6084" s="19"/>
      <c r="W6084" s="19"/>
      <c r="X6084" s="37" t="s">
        <v>3462</v>
      </c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</row>
    <row r="6085" spans="1:37" ht="16.5" customHeight="1">
      <c r="A6085" s="38">
        <v>677</v>
      </c>
      <c r="B6085" s="39">
        <v>40712</v>
      </c>
      <c r="C6085" s="38">
        <v>10337294</v>
      </c>
      <c r="D6085" s="40" t="s">
        <v>508</v>
      </c>
      <c r="E6085" s="38">
        <v>1</v>
      </c>
      <c r="F6085" s="38">
        <v>60</v>
      </c>
      <c r="G6085" s="38" t="s">
        <v>511</v>
      </c>
      <c r="H6085" s="42">
        <v>187603.44</v>
      </c>
      <c r="I6085" s="55"/>
      <c r="J6085" s="44">
        <v>44469</v>
      </c>
      <c r="K6085" s="42">
        <v>3126.72</v>
      </c>
      <c r="L6085" s="42">
        <v>65661.17</v>
      </c>
      <c r="M6085" s="44">
        <v>45138</v>
      </c>
      <c r="N6085" s="42">
        <f>H6085-K6085-L6085</f>
        <v>118815.55</v>
      </c>
      <c r="O6085" s="42">
        <v>0</v>
      </c>
      <c r="P6085" s="45">
        <v>0.13</v>
      </c>
      <c r="Q6085" s="42">
        <v>0</v>
      </c>
      <c r="R6085" s="42">
        <v>0</v>
      </c>
      <c r="S6085" s="42">
        <v>118815.55</v>
      </c>
      <c r="T6085" s="38">
        <v>5000</v>
      </c>
      <c r="U6085" s="14">
        <f>S6085/H6085</f>
        <v>0.63333353588825447</v>
      </c>
      <c r="V6085" s="19"/>
      <c r="W6085" s="19"/>
      <c r="X6085" s="37" t="s">
        <v>3467</v>
      </c>
    </row>
    <row r="6086" spans="1:37" ht="16.5" customHeight="1">
      <c r="A6086" s="38">
        <v>275</v>
      </c>
      <c r="B6086" s="39">
        <v>10741</v>
      </c>
      <c r="C6086" s="38">
        <v>10337197</v>
      </c>
      <c r="D6086" s="40" t="s">
        <v>714</v>
      </c>
      <c r="E6086" s="38">
        <v>6</v>
      </c>
      <c r="F6086" s="38">
        <v>60</v>
      </c>
      <c r="G6086" s="38" t="s">
        <v>83</v>
      </c>
      <c r="H6086" s="42">
        <v>16401.71</v>
      </c>
      <c r="I6086" s="55"/>
      <c r="J6086" s="44">
        <v>44469</v>
      </c>
      <c r="K6086" s="42">
        <v>273.36</v>
      </c>
      <c r="L6086" s="42">
        <v>5740.58</v>
      </c>
      <c r="M6086" s="44">
        <v>45138</v>
      </c>
      <c r="N6086" s="42">
        <f>H6086-K6086-L6086</f>
        <v>10387.769999999999</v>
      </c>
      <c r="O6086" s="42">
        <v>0</v>
      </c>
      <c r="P6086" s="45">
        <v>0.13</v>
      </c>
      <c r="Q6086" s="42">
        <v>0</v>
      </c>
      <c r="R6086" s="42">
        <v>0</v>
      </c>
      <c r="S6086" s="42">
        <f>N6086-R6086</f>
        <v>10387.769999999999</v>
      </c>
      <c r="T6086" s="38">
        <v>5000</v>
      </c>
      <c r="U6086" s="14">
        <f>S6086/H6086</f>
        <v>0.63333457304146945</v>
      </c>
      <c r="V6086" s="19"/>
      <c r="W6086" s="19"/>
      <c r="X6086" s="37" t="s">
        <v>3462</v>
      </c>
    </row>
    <row r="6087" spans="1:37" ht="16.5" customHeight="1">
      <c r="A6087" s="38">
        <v>68</v>
      </c>
      <c r="B6087" s="39">
        <v>10741</v>
      </c>
      <c r="C6087" s="38">
        <v>10332716</v>
      </c>
      <c r="D6087" s="40" t="s">
        <v>1285</v>
      </c>
      <c r="E6087" s="38">
        <v>1</v>
      </c>
      <c r="F6087" s="38">
        <v>60</v>
      </c>
      <c r="G6087" s="38" t="s">
        <v>23</v>
      </c>
      <c r="H6087" s="42">
        <v>4188.03</v>
      </c>
      <c r="I6087" s="2"/>
      <c r="J6087" s="44">
        <v>44408</v>
      </c>
      <c r="K6087" s="42">
        <v>69.8</v>
      </c>
      <c r="L6087" s="42">
        <v>1465.8</v>
      </c>
      <c r="M6087" s="44">
        <v>45077</v>
      </c>
      <c r="N6087" s="42">
        <f>H6087-K6087-L6087</f>
        <v>2652.4299999999994</v>
      </c>
      <c r="O6087" s="42">
        <v>0</v>
      </c>
      <c r="P6087" s="45">
        <v>0.13</v>
      </c>
      <c r="Q6087" s="42">
        <v>0</v>
      </c>
      <c r="R6087" s="42">
        <v>0</v>
      </c>
      <c r="S6087" s="42">
        <f>N6087-R6087</f>
        <v>2652.4299999999994</v>
      </c>
      <c r="T6087" s="38">
        <v>5000</v>
      </c>
      <c r="U6087" s="14">
        <f>S6087/H6087</f>
        <v>0.63333595986657198</v>
      </c>
      <c r="V6087" s="19"/>
      <c r="W6087" s="19"/>
      <c r="X6087" s="37" t="s">
        <v>3462</v>
      </c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</row>
    <row r="6088" spans="1:37" ht="16.5" customHeight="1">
      <c r="A6088" s="38">
        <v>67</v>
      </c>
      <c r="B6088" s="39">
        <v>10741</v>
      </c>
      <c r="C6088" s="38">
        <v>10332744</v>
      </c>
      <c r="D6088" s="40" t="s">
        <v>797</v>
      </c>
      <c r="E6088" s="38">
        <v>1</v>
      </c>
      <c r="F6088" s="38">
        <v>60</v>
      </c>
      <c r="G6088" s="38" t="s">
        <v>23</v>
      </c>
      <c r="H6088" s="42">
        <v>3720.88</v>
      </c>
      <c r="I6088" s="2"/>
      <c r="J6088" s="44">
        <v>44408</v>
      </c>
      <c r="K6088" s="42">
        <v>62.01</v>
      </c>
      <c r="L6088" s="42">
        <v>1302.28</v>
      </c>
      <c r="M6088" s="44">
        <v>45077</v>
      </c>
      <c r="N6088" s="42">
        <f>H6088-K6088-L6088</f>
        <v>2356.59</v>
      </c>
      <c r="O6088" s="42">
        <v>0</v>
      </c>
      <c r="P6088" s="45">
        <v>0.13</v>
      </c>
      <c r="Q6088" s="42">
        <v>0</v>
      </c>
      <c r="R6088" s="42">
        <v>0</v>
      </c>
      <c r="S6088" s="42">
        <f>N6088-R6088</f>
        <v>2356.59</v>
      </c>
      <c r="T6088" s="38">
        <v>5000</v>
      </c>
      <c r="U6088" s="14">
        <f>S6088/H6088</f>
        <v>0.63334211261852036</v>
      </c>
      <c r="V6088" s="19"/>
      <c r="W6088" s="19"/>
      <c r="X6088" s="37" t="s">
        <v>3462</v>
      </c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</row>
    <row r="6089" spans="1:37" ht="16.5" customHeight="1">
      <c r="A6089" s="38">
        <v>63</v>
      </c>
      <c r="B6089" s="39">
        <v>10741</v>
      </c>
      <c r="C6089" s="38">
        <v>10332876</v>
      </c>
      <c r="D6089" s="40" t="s">
        <v>2229</v>
      </c>
      <c r="E6089" s="38">
        <v>1</v>
      </c>
      <c r="F6089" s="38">
        <v>60</v>
      </c>
      <c r="G6089" s="38" t="s">
        <v>23</v>
      </c>
      <c r="H6089" s="42">
        <v>2665.38</v>
      </c>
      <c r="I6089" s="2"/>
      <c r="J6089" s="44">
        <v>44408</v>
      </c>
      <c r="K6089" s="42">
        <v>44.42</v>
      </c>
      <c r="L6089" s="42">
        <v>932.86</v>
      </c>
      <c r="M6089" s="44">
        <v>45077</v>
      </c>
      <c r="N6089" s="42">
        <f>H6089-K6089-L6089</f>
        <v>1688.1</v>
      </c>
      <c r="O6089" s="42">
        <v>0</v>
      </c>
      <c r="P6089" s="45">
        <v>0.13</v>
      </c>
      <c r="Q6089" s="42">
        <v>0</v>
      </c>
      <c r="R6089" s="42">
        <v>0</v>
      </c>
      <c r="S6089" s="42">
        <f>N6089-R6089</f>
        <v>1688.1</v>
      </c>
      <c r="T6089" s="38">
        <v>5000</v>
      </c>
      <c r="U6089" s="14">
        <f>S6089/H6089</f>
        <v>0.63334308803997919</v>
      </c>
      <c r="V6089" s="19"/>
      <c r="W6089" s="19"/>
      <c r="X6089" s="37" t="s">
        <v>3462</v>
      </c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</row>
    <row r="6090" spans="1:37" ht="16.5" customHeight="1">
      <c r="A6090" s="38">
        <v>347</v>
      </c>
      <c r="B6090" s="39">
        <v>10729</v>
      </c>
      <c r="C6090" s="38">
        <v>10292558</v>
      </c>
      <c r="D6090" s="40" t="s">
        <v>3118</v>
      </c>
      <c r="E6090" s="58">
        <v>1</v>
      </c>
      <c r="F6090" s="38">
        <v>120</v>
      </c>
      <c r="G6090" s="38" t="s">
        <v>21</v>
      </c>
      <c r="H6090" s="42">
        <v>6646.15</v>
      </c>
      <c r="I6090" s="37"/>
      <c r="J6090" s="44">
        <v>43860</v>
      </c>
      <c r="K6090" s="42">
        <v>0</v>
      </c>
      <c r="L6090" s="42">
        <v>2420.46</v>
      </c>
      <c r="M6090" s="44">
        <v>45259</v>
      </c>
      <c r="N6090" s="42">
        <v>4225.6899999999996</v>
      </c>
      <c r="O6090" s="42">
        <v>0</v>
      </c>
      <c r="P6090" s="45">
        <f>IF(J6090&lt;DATEVALUE("2009-1-1"),3%,13%)</f>
        <v>0.13</v>
      </c>
      <c r="Q6090" s="42">
        <f>IF(P6090=13%,ROUND(O6090/(1+P6090)*P6090,2),ROUND(O6090/(1+0.03)*0.02,2))</f>
        <v>0</v>
      </c>
      <c r="R6090" s="42">
        <f>O6090-Q6090</f>
        <v>0</v>
      </c>
      <c r="S6090" s="42">
        <f>N6090-R6090</f>
        <v>4225.6899999999996</v>
      </c>
      <c r="T6090" s="38">
        <v>2101</v>
      </c>
      <c r="U6090" s="14">
        <f>S6090/H6090</f>
        <v>0.63581020590868398</v>
      </c>
      <c r="V6090" s="19"/>
      <c r="W6090" s="19"/>
      <c r="X6090" s="37" t="s">
        <v>3459</v>
      </c>
    </row>
    <row r="6091" spans="1:37" ht="16.5" customHeight="1">
      <c r="A6091" s="38">
        <v>346</v>
      </c>
      <c r="B6091" s="39">
        <v>10729</v>
      </c>
      <c r="C6091" s="38">
        <v>10292557</v>
      </c>
      <c r="D6091" s="40" t="s">
        <v>3117</v>
      </c>
      <c r="E6091" s="58">
        <v>1</v>
      </c>
      <c r="F6091" s="38">
        <v>120</v>
      </c>
      <c r="G6091" s="38" t="s">
        <v>21</v>
      </c>
      <c r="H6091" s="42">
        <v>11504.42</v>
      </c>
      <c r="I6091" s="37"/>
      <c r="J6091" s="44">
        <v>43860</v>
      </c>
      <c r="K6091" s="42">
        <v>0</v>
      </c>
      <c r="L6091" s="42">
        <v>4189.63</v>
      </c>
      <c r="M6091" s="44">
        <v>45259</v>
      </c>
      <c r="N6091" s="42">
        <v>7314.79</v>
      </c>
      <c r="O6091" s="42">
        <v>0</v>
      </c>
      <c r="P6091" s="45">
        <f>IF(J6091&lt;DATEVALUE("2009-1-1"),3%,13%)</f>
        <v>0.13</v>
      </c>
      <c r="Q6091" s="42">
        <f>IF(P6091=13%,ROUND(O6091/(1+P6091)*P6091,2),ROUND(O6091/(1+0.03)*0.02,2))</f>
        <v>0</v>
      </c>
      <c r="R6091" s="42">
        <f>O6091-Q6091</f>
        <v>0</v>
      </c>
      <c r="S6091" s="42">
        <f>N6091-R6091</f>
        <v>7314.79</v>
      </c>
      <c r="T6091" s="38">
        <v>2101</v>
      </c>
      <c r="U6091" s="14">
        <f>S6091/H6091</f>
        <v>0.63582431795779359</v>
      </c>
      <c r="V6091" s="19"/>
      <c r="W6091" s="19"/>
      <c r="X6091" s="37" t="s">
        <v>3459</v>
      </c>
    </row>
    <row r="6092" spans="1:37" ht="16.5" customHeight="1">
      <c r="A6092" s="38">
        <v>632</v>
      </c>
      <c r="B6092" s="39">
        <v>40712</v>
      </c>
      <c r="C6092" s="38">
        <v>10319202</v>
      </c>
      <c r="D6092" s="40" t="s">
        <v>1791</v>
      </c>
      <c r="E6092" s="38">
        <v>1</v>
      </c>
      <c r="F6092" s="38">
        <v>120</v>
      </c>
      <c r="G6092" s="38" t="s">
        <v>75</v>
      </c>
      <c r="H6092" s="42">
        <v>300000</v>
      </c>
      <c r="I6092" s="55"/>
      <c r="J6092" s="44">
        <v>43735</v>
      </c>
      <c r="K6092" s="42">
        <v>0</v>
      </c>
      <c r="L6092" s="42">
        <v>109250</v>
      </c>
      <c r="M6092" s="44">
        <v>45138</v>
      </c>
      <c r="N6092" s="42">
        <f>H6092-K6092-L6092</f>
        <v>190750</v>
      </c>
      <c r="O6092" s="42">
        <v>0</v>
      </c>
      <c r="P6092" s="45">
        <v>0.13</v>
      </c>
      <c r="Q6092" s="42">
        <v>0</v>
      </c>
      <c r="R6092" s="42">
        <v>0</v>
      </c>
      <c r="S6092" s="42">
        <v>190750</v>
      </c>
      <c r="T6092" s="38">
        <v>1802</v>
      </c>
      <c r="U6092" s="14">
        <f>S6092/H6092</f>
        <v>0.63583333333333336</v>
      </c>
      <c r="V6092" s="19"/>
      <c r="W6092" s="19"/>
      <c r="X6092" s="37" t="s">
        <v>3467</v>
      </c>
    </row>
    <row r="6093" spans="1:37" ht="16.5" customHeight="1">
      <c r="A6093" s="38">
        <v>182</v>
      </c>
      <c r="B6093" s="39">
        <v>10800</v>
      </c>
      <c r="C6093" s="38">
        <v>10313904</v>
      </c>
      <c r="D6093" s="40" t="s">
        <v>2743</v>
      </c>
      <c r="E6093" s="38">
        <v>1</v>
      </c>
      <c r="F6093" s="38">
        <v>120</v>
      </c>
      <c r="G6093" s="38" t="s">
        <v>21</v>
      </c>
      <c r="H6093" s="42">
        <v>142237.92000000001</v>
      </c>
      <c r="I6093" s="2"/>
      <c r="J6093" s="44">
        <v>43615</v>
      </c>
      <c r="K6093" s="42">
        <v>0</v>
      </c>
      <c r="L6093" s="42">
        <v>51798.3</v>
      </c>
      <c r="M6093" s="44">
        <v>45016</v>
      </c>
      <c r="N6093" s="42">
        <f>H6093-K6093-L6093</f>
        <v>90439.62000000001</v>
      </c>
      <c r="O6093" s="42">
        <v>0</v>
      </c>
      <c r="P6093" s="45">
        <v>0.13</v>
      </c>
      <c r="Q6093" s="42">
        <v>0</v>
      </c>
      <c r="R6093" s="42">
        <v>0</v>
      </c>
      <c r="S6093" s="42">
        <f>N6093-R6093</f>
        <v>90439.62000000001</v>
      </c>
      <c r="T6093" s="38">
        <v>2505</v>
      </c>
      <c r="U6093" s="14">
        <f>S6093/H6093</f>
        <v>0.63583339801369421</v>
      </c>
      <c r="V6093" s="19"/>
      <c r="W6093" s="19"/>
      <c r="X6093" s="37" t="s">
        <v>3465</v>
      </c>
    </row>
    <row r="6094" spans="1:37" ht="16.5" customHeight="1">
      <c r="A6094" s="38">
        <v>16</v>
      </c>
      <c r="B6094" s="39">
        <v>10873</v>
      </c>
      <c r="C6094" s="38">
        <v>10312920</v>
      </c>
      <c r="D6094" s="40" t="s">
        <v>1174</v>
      </c>
      <c r="E6094" s="38">
        <v>1</v>
      </c>
      <c r="F6094" s="38">
        <v>120</v>
      </c>
      <c r="G6094" s="38" t="s">
        <v>279</v>
      </c>
      <c r="H6094" s="42">
        <v>450261.57</v>
      </c>
      <c r="I6094" s="56"/>
      <c r="J6094" s="44">
        <v>43765</v>
      </c>
      <c r="K6094" s="42">
        <v>0</v>
      </c>
      <c r="L6094" s="42">
        <v>163970.22</v>
      </c>
      <c r="M6094" s="44">
        <v>45169</v>
      </c>
      <c r="N6094" s="42">
        <f>H6094-K6094-L6094</f>
        <v>286291.34999999998</v>
      </c>
      <c r="O6094" s="42">
        <v>0</v>
      </c>
      <c r="P6094" s="45">
        <v>0.13</v>
      </c>
      <c r="Q6094" s="42">
        <v>0</v>
      </c>
      <c r="R6094" s="42">
        <v>0</v>
      </c>
      <c r="S6094" s="42">
        <f>N6094-R6094</f>
        <v>286291.34999999998</v>
      </c>
      <c r="T6094" s="38">
        <v>1802</v>
      </c>
      <c r="U6094" s="14">
        <f>S6094/H6094</f>
        <v>0.63583341123249748</v>
      </c>
      <c r="V6094" s="19"/>
      <c r="W6094" s="19"/>
      <c r="X6094" s="37" t="s">
        <v>3480</v>
      </c>
    </row>
    <row r="6095" spans="1:37" ht="16.5" customHeight="1">
      <c r="A6095" s="38">
        <v>343</v>
      </c>
      <c r="B6095" s="39">
        <v>10729</v>
      </c>
      <c r="C6095" s="38">
        <v>10292267</v>
      </c>
      <c r="D6095" s="40" t="s">
        <v>1595</v>
      </c>
      <c r="E6095" s="58">
        <v>1</v>
      </c>
      <c r="F6095" s="38">
        <v>120</v>
      </c>
      <c r="G6095" s="38" t="s">
        <v>21</v>
      </c>
      <c r="H6095" s="42">
        <v>10592.92</v>
      </c>
      <c r="I6095" s="37"/>
      <c r="J6095" s="44">
        <v>43860</v>
      </c>
      <c r="K6095" s="42">
        <v>0</v>
      </c>
      <c r="L6095" s="42">
        <v>3857.56</v>
      </c>
      <c r="M6095" s="44">
        <v>45259</v>
      </c>
      <c r="N6095" s="42">
        <v>6735.36</v>
      </c>
      <c r="O6095" s="42">
        <v>0</v>
      </c>
      <c r="P6095" s="45">
        <f>IF(J6095&lt;DATEVALUE("2009-1-1"),3%,13%)</f>
        <v>0.13</v>
      </c>
      <c r="Q6095" s="42">
        <f>IF(P6095=13%,ROUND(O6095/(1+P6095)*P6095,2),ROUND(O6095/(1+0.03)*0.02,2))</f>
        <v>0</v>
      </c>
      <c r="R6095" s="42">
        <f>O6095-Q6095</f>
        <v>0</v>
      </c>
      <c r="S6095" s="42">
        <f>N6095-R6095</f>
        <v>6735.36</v>
      </c>
      <c r="T6095" s="38">
        <v>2101</v>
      </c>
      <c r="U6095" s="14">
        <f>S6095/H6095</f>
        <v>0.63583601122259015</v>
      </c>
      <c r="V6095" s="19"/>
      <c r="W6095" s="19"/>
      <c r="X6095" s="37" t="s">
        <v>3459</v>
      </c>
    </row>
    <row r="6096" spans="1:37" ht="16.5" customHeight="1">
      <c r="A6096" s="38">
        <v>368</v>
      </c>
      <c r="B6096" s="39">
        <v>10729</v>
      </c>
      <c r="C6096" s="38">
        <v>10292265</v>
      </c>
      <c r="D6096" s="40" t="s">
        <v>358</v>
      </c>
      <c r="E6096" s="58">
        <v>1</v>
      </c>
      <c r="F6096" s="38">
        <v>120</v>
      </c>
      <c r="G6096" s="38" t="s">
        <v>21</v>
      </c>
      <c r="H6096" s="42">
        <v>5132.74</v>
      </c>
      <c r="I6096" s="37"/>
      <c r="J6096" s="44">
        <v>43860</v>
      </c>
      <c r="K6096" s="42">
        <v>0</v>
      </c>
      <c r="L6096" s="42">
        <v>1869.03</v>
      </c>
      <c r="M6096" s="44">
        <v>45259</v>
      </c>
      <c r="N6096" s="42">
        <v>3263.71</v>
      </c>
      <c r="O6096" s="42">
        <v>0</v>
      </c>
      <c r="P6096" s="45">
        <f>IF(J6096&lt;DATEVALUE("2009-1-1"),3%,13%)</f>
        <v>0.13</v>
      </c>
      <c r="Q6096" s="42">
        <f>IF(P6096=13%,ROUND(O6096/(1+P6096)*P6096,2),ROUND(O6096/(1+0.03)*0.02,2))</f>
        <v>0</v>
      </c>
      <c r="R6096" s="42">
        <f>O6096-Q6096</f>
        <v>0</v>
      </c>
      <c r="S6096" s="42">
        <f>N6096-R6096</f>
        <v>3263.71</v>
      </c>
      <c r="T6096" s="38">
        <v>2104</v>
      </c>
      <c r="U6096" s="14">
        <f>S6096/H6096</f>
        <v>0.63586115797800014</v>
      </c>
      <c r="V6096" s="19"/>
      <c r="W6096" s="19"/>
      <c r="X6096" s="37" t="s">
        <v>3459</v>
      </c>
    </row>
    <row r="6097" spans="1:37" ht="16.5" customHeight="1">
      <c r="A6097" s="38">
        <v>242</v>
      </c>
      <c r="B6097" s="39">
        <v>10741</v>
      </c>
      <c r="C6097" s="38">
        <v>10351122</v>
      </c>
      <c r="D6097" s="40" t="s">
        <v>1520</v>
      </c>
      <c r="E6097" s="38">
        <v>1</v>
      </c>
      <c r="F6097" s="38">
        <v>36</v>
      </c>
      <c r="G6097" s="38" t="s">
        <v>33</v>
      </c>
      <c r="H6097" s="42">
        <v>7442.48</v>
      </c>
      <c r="I6097" s="55"/>
      <c r="J6097" s="44">
        <v>44742</v>
      </c>
      <c r="K6097" s="42">
        <v>206.74</v>
      </c>
      <c r="L6097" s="42">
        <v>2480.85</v>
      </c>
      <c r="M6097" s="44">
        <v>45138</v>
      </c>
      <c r="N6097" s="42">
        <f>H6097-K6097-L6097</f>
        <v>4754.8899999999994</v>
      </c>
      <c r="O6097" s="42">
        <v>0</v>
      </c>
      <c r="P6097" s="45">
        <v>0.13</v>
      </c>
      <c r="Q6097" s="42">
        <v>0</v>
      </c>
      <c r="R6097" s="42">
        <v>0</v>
      </c>
      <c r="S6097" s="42">
        <f>N6097-R6097</f>
        <v>4754.8899999999994</v>
      </c>
      <c r="T6097" s="38">
        <v>2107</v>
      </c>
      <c r="U6097" s="14">
        <f>S6097/H6097</f>
        <v>0.63888515656071632</v>
      </c>
      <c r="V6097" s="19"/>
      <c r="W6097" s="19"/>
      <c r="X6097" s="37" t="s">
        <v>3462</v>
      </c>
    </row>
    <row r="6098" spans="1:37" ht="16.5" customHeight="1">
      <c r="A6098" s="38">
        <v>55</v>
      </c>
      <c r="B6098" s="39">
        <v>10501</v>
      </c>
      <c r="C6098" s="38">
        <v>10369704</v>
      </c>
      <c r="D6098" s="40" t="s">
        <v>796</v>
      </c>
      <c r="E6098" s="38">
        <v>1</v>
      </c>
      <c r="F6098" s="38">
        <v>36</v>
      </c>
      <c r="G6098" s="38" t="s">
        <v>33</v>
      </c>
      <c r="H6098" s="42">
        <v>2889</v>
      </c>
      <c r="I6098" s="2"/>
      <c r="J6098" s="44">
        <v>44681</v>
      </c>
      <c r="K6098" s="42">
        <v>80.25</v>
      </c>
      <c r="L6098" s="42">
        <v>963</v>
      </c>
      <c r="M6098" s="44">
        <v>45077</v>
      </c>
      <c r="N6098" s="42">
        <f>H6098-K6098-L6098</f>
        <v>1845.75</v>
      </c>
      <c r="O6098" s="42">
        <v>0</v>
      </c>
      <c r="P6098" s="45">
        <v>0.13</v>
      </c>
      <c r="Q6098" s="42">
        <v>0</v>
      </c>
      <c r="R6098" s="42">
        <v>0</v>
      </c>
      <c r="S6098" s="42">
        <v>1845.75</v>
      </c>
      <c r="T6098" s="38">
        <v>5000</v>
      </c>
      <c r="U6098" s="14">
        <f>S6098/H6098</f>
        <v>0.63888888888888884</v>
      </c>
      <c r="V6098" s="19"/>
      <c r="W6098" s="19"/>
      <c r="X6098" s="37" t="s">
        <v>3479</v>
      </c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</row>
    <row r="6099" spans="1:37" ht="16.5" customHeight="1">
      <c r="A6099" s="38">
        <v>212</v>
      </c>
      <c r="B6099" s="39">
        <v>10741</v>
      </c>
      <c r="C6099" s="38">
        <v>10350069</v>
      </c>
      <c r="D6099" s="40" t="s">
        <v>796</v>
      </c>
      <c r="E6099" s="38">
        <v>1</v>
      </c>
      <c r="F6099" s="38">
        <v>36</v>
      </c>
      <c r="G6099" s="38" t="s">
        <v>33</v>
      </c>
      <c r="H6099" s="42">
        <v>2889</v>
      </c>
      <c r="I6099" s="49"/>
      <c r="J6099" s="44">
        <v>44712</v>
      </c>
      <c r="K6099" s="42">
        <v>80.25</v>
      </c>
      <c r="L6099" s="42">
        <v>963</v>
      </c>
      <c r="M6099" s="44">
        <v>45107</v>
      </c>
      <c r="N6099" s="42">
        <f>H6099-K6099-L6099</f>
        <v>1845.75</v>
      </c>
      <c r="O6099" s="42">
        <v>0</v>
      </c>
      <c r="P6099" s="45">
        <v>0.13</v>
      </c>
      <c r="Q6099" s="42">
        <v>0</v>
      </c>
      <c r="R6099" s="42">
        <v>0</v>
      </c>
      <c r="S6099" s="42">
        <f>N6099-R6099</f>
        <v>1845.75</v>
      </c>
      <c r="T6099" s="38">
        <v>5000</v>
      </c>
      <c r="U6099" s="14">
        <f>S6099/H6099</f>
        <v>0.63888888888888884</v>
      </c>
      <c r="V6099" s="19"/>
      <c r="W6099" s="19"/>
      <c r="X6099" s="37" t="s">
        <v>3462</v>
      </c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</row>
    <row r="6100" spans="1:37" ht="16.5" customHeight="1">
      <c r="A6100" s="38">
        <v>243</v>
      </c>
      <c r="B6100" s="39">
        <v>10741</v>
      </c>
      <c r="C6100" s="38">
        <v>10351069</v>
      </c>
      <c r="D6100" s="40" t="s">
        <v>34</v>
      </c>
      <c r="E6100" s="38">
        <v>3</v>
      </c>
      <c r="F6100" s="38">
        <v>36</v>
      </c>
      <c r="G6100" s="38" t="s">
        <v>33</v>
      </c>
      <c r="H6100" s="42">
        <v>7187.4</v>
      </c>
      <c r="I6100" s="55"/>
      <c r="J6100" s="44">
        <v>44742</v>
      </c>
      <c r="K6100" s="42">
        <v>199.65</v>
      </c>
      <c r="L6100" s="42">
        <v>2395.8000000000002</v>
      </c>
      <c r="M6100" s="44">
        <v>45138</v>
      </c>
      <c r="N6100" s="42">
        <f>H6100-K6100-L6100</f>
        <v>4591.95</v>
      </c>
      <c r="O6100" s="42">
        <v>0</v>
      </c>
      <c r="P6100" s="45">
        <v>0.13</v>
      </c>
      <c r="Q6100" s="42">
        <v>0</v>
      </c>
      <c r="R6100" s="42">
        <v>0</v>
      </c>
      <c r="S6100" s="42">
        <f>N6100-R6100</f>
        <v>4591.95</v>
      </c>
      <c r="T6100" s="38">
        <v>2504</v>
      </c>
      <c r="U6100" s="14">
        <f>S6100/H6100</f>
        <v>0.63888888888888895</v>
      </c>
      <c r="V6100" s="19"/>
      <c r="W6100" s="19"/>
      <c r="X6100" s="37" t="s">
        <v>3462</v>
      </c>
    </row>
    <row r="6101" spans="1:37" ht="16.5" customHeight="1">
      <c r="A6101" s="38">
        <v>100</v>
      </c>
      <c r="B6101" s="39">
        <v>10741</v>
      </c>
      <c r="C6101" s="38">
        <v>10349062</v>
      </c>
      <c r="D6101" s="40" t="s">
        <v>360</v>
      </c>
      <c r="E6101" s="38">
        <v>4</v>
      </c>
      <c r="F6101" s="38">
        <v>39</v>
      </c>
      <c r="G6101" s="38" t="s">
        <v>23</v>
      </c>
      <c r="H6101" s="42">
        <v>3219.05</v>
      </c>
      <c r="I6101" s="2"/>
      <c r="J6101" s="44">
        <v>44651</v>
      </c>
      <c r="K6101" s="42">
        <v>82.54</v>
      </c>
      <c r="L6101" s="42">
        <v>1073.01</v>
      </c>
      <c r="M6101" s="44">
        <v>45077</v>
      </c>
      <c r="N6101" s="42">
        <f>H6101-K6101-L6101</f>
        <v>2063.5</v>
      </c>
      <c r="O6101" s="42">
        <v>0</v>
      </c>
      <c r="P6101" s="45">
        <v>0.13</v>
      </c>
      <c r="Q6101" s="42">
        <v>0</v>
      </c>
      <c r="R6101" s="42">
        <v>0</v>
      </c>
      <c r="S6101" s="42">
        <f>N6101-R6101</f>
        <v>2063.5</v>
      </c>
      <c r="T6101" s="38">
        <v>5000</v>
      </c>
      <c r="U6101" s="14">
        <f>S6101/H6101</f>
        <v>0.64102763237601157</v>
      </c>
      <c r="V6101" s="19"/>
      <c r="W6101" s="19"/>
      <c r="X6101" s="37" t="s">
        <v>3462</v>
      </c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</row>
    <row r="6102" spans="1:37" ht="16.5" customHeight="1">
      <c r="A6102" s="38">
        <v>649</v>
      </c>
      <c r="B6102" s="39">
        <v>40712</v>
      </c>
      <c r="C6102" s="38">
        <v>10321688</v>
      </c>
      <c r="D6102" s="40" t="s">
        <v>1800</v>
      </c>
      <c r="E6102" s="38">
        <v>1</v>
      </c>
      <c r="F6102" s="38">
        <v>95</v>
      </c>
      <c r="G6102" s="38" t="s">
        <v>21</v>
      </c>
      <c r="H6102" s="42">
        <v>11294.16</v>
      </c>
      <c r="I6102" s="55"/>
      <c r="J6102" s="44">
        <v>44104</v>
      </c>
      <c r="K6102" s="42">
        <v>118.89</v>
      </c>
      <c r="L6102" s="42">
        <v>3923.3</v>
      </c>
      <c r="M6102" s="44">
        <v>45138</v>
      </c>
      <c r="N6102" s="42">
        <f>H6102-K6102-L6102</f>
        <v>7251.97</v>
      </c>
      <c r="O6102" s="42">
        <v>0</v>
      </c>
      <c r="P6102" s="45">
        <v>0.13</v>
      </c>
      <c r="Q6102" s="42">
        <v>0</v>
      </c>
      <c r="R6102" s="42">
        <v>0</v>
      </c>
      <c r="S6102" s="42">
        <v>7251.97</v>
      </c>
      <c r="T6102" s="38">
        <v>5000</v>
      </c>
      <c r="U6102" s="14">
        <f>S6102/H6102</f>
        <v>0.64209910254503211</v>
      </c>
      <c r="V6102" s="19"/>
      <c r="W6102" s="19"/>
      <c r="X6102" s="37" t="s">
        <v>3467</v>
      </c>
    </row>
    <row r="6103" spans="1:37" ht="16.5" customHeight="1">
      <c r="A6103" s="38">
        <v>648</v>
      </c>
      <c r="B6103" s="39">
        <v>40712</v>
      </c>
      <c r="C6103" s="38">
        <v>10321687</v>
      </c>
      <c r="D6103" s="40" t="s">
        <v>1799</v>
      </c>
      <c r="E6103" s="38">
        <v>1</v>
      </c>
      <c r="F6103" s="38">
        <v>95</v>
      </c>
      <c r="G6103" s="38" t="s">
        <v>21</v>
      </c>
      <c r="H6103" s="42">
        <v>7181.04</v>
      </c>
      <c r="I6103" s="55"/>
      <c r="J6103" s="44">
        <v>44104</v>
      </c>
      <c r="K6103" s="42">
        <v>75.59</v>
      </c>
      <c r="L6103" s="42">
        <v>2494.4499999999998</v>
      </c>
      <c r="M6103" s="44">
        <v>45138</v>
      </c>
      <c r="N6103" s="42">
        <f>H6103-K6103-L6103</f>
        <v>4611</v>
      </c>
      <c r="O6103" s="42">
        <v>0</v>
      </c>
      <c r="P6103" s="45">
        <v>0.13</v>
      </c>
      <c r="Q6103" s="42">
        <v>0</v>
      </c>
      <c r="R6103" s="42">
        <v>0</v>
      </c>
      <c r="S6103" s="42">
        <v>4611</v>
      </c>
      <c r="T6103" s="38">
        <v>5000</v>
      </c>
      <c r="U6103" s="14">
        <f>S6103/H6103</f>
        <v>0.64210754988135421</v>
      </c>
      <c r="V6103" s="19"/>
      <c r="W6103" s="19"/>
      <c r="X6103" s="37" t="s">
        <v>3467</v>
      </c>
    </row>
    <row r="6104" spans="1:37" ht="16.5" customHeight="1">
      <c r="A6104" s="38">
        <v>454</v>
      </c>
      <c r="B6104" s="39">
        <v>10741</v>
      </c>
      <c r="C6104" s="38">
        <v>10282220</v>
      </c>
      <c r="D6104" s="40" t="s">
        <v>3391</v>
      </c>
      <c r="E6104" s="58">
        <v>1</v>
      </c>
      <c r="F6104" s="38">
        <v>120</v>
      </c>
      <c r="G6104" s="38" t="s">
        <v>262</v>
      </c>
      <c r="H6104" s="42">
        <v>22449.73</v>
      </c>
      <c r="I6104" s="37"/>
      <c r="J6104" s="44">
        <v>43917</v>
      </c>
      <c r="K6104" s="42">
        <v>0</v>
      </c>
      <c r="L6104" s="42">
        <v>7997.81</v>
      </c>
      <c r="M6104" s="44">
        <v>45261</v>
      </c>
      <c r="N6104" s="42">
        <v>14451.92</v>
      </c>
      <c r="O6104" s="42">
        <v>0</v>
      </c>
      <c r="P6104" s="45">
        <f>IF(J6104&lt;DATEVALUE("2009-1-1"),3%,13%)</f>
        <v>0.13</v>
      </c>
      <c r="Q6104" s="42">
        <f>IF(P6104=13%,ROUND(O6104/(1+P6104)*P6104,2),ROUND(O6104/(1+0.03)*0.02,2))</f>
        <v>0</v>
      </c>
      <c r="R6104" s="42">
        <f>O6104-Q6104</f>
        <v>0</v>
      </c>
      <c r="S6104" s="42">
        <f>N6104-R6104</f>
        <v>14451.92</v>
      </c>
      <c r="T6104" s="38">
        <v>2506</v>
      </c>
      <c r="U6104" s="14">
        <f>S6104/H6104</f>
        <v>0.64374582678722636</v>
      </c>
      <c r="V6104" s="19"/>
      <c r="W6104" s="19"/>
      <c r="X6104" s="37" t="s">
        <v>3462</v>
      </c>
    </row>
    <row r="6105" spans="1:37" ht="16.5" customHeight="1">
      <c r="A6105" s="38">
        <v>559</v>
      </c>
      <c r="B6105" s="39">
        <v>10736</v>
      </c>
      <c r="C6105" s="38">
        <v>10283103</v>
      </c>
      <c r="D6105" s="40" t="s">
        <v>1083</v>
      </c>
      <c r="E6105" s="38">
        <v>1</v>
      </c>
      <c r="F6105" s="38">
        <v>120</v>
      </c>
      <c r="G6105" s="38" t="s">
        <v>262</v>
      </c>
      <c r="H6105" s="42">
        <v>93648.18</v>
      </c>
      <c r="I6105" s="55"/>
      <c r="J6105" s="44">
        <v>43765</v>
      </c>
      <c r="K6105" s="42">
        <v>0</v>
      </c>
      <c r="L6105" s="42">
        <v>33362.11</v>
      </c>
      <c r="M6105" s="44">
        <v>45138</v>
      </c>
      <c r="N6105" s="42">
        <f>H6105-K6105-L6105</f>
        <v>60286.069999999992</v>
      </c>
      <c r="O6105" s="42">
        <v>0</v>
      </c>
      <c r="P6105" s="45">
        <v>0.13</v>
      </c>
      <c r="Q6105" s="42">
        <v>0</v>
      </c>
      <c r="R6105" s="42">
        <v>0</v>
      </c>
      <c r="S6105" s="42">
        <v>60286.07</v>
      </c>
      <c r="T6105" s="38">
        <v>5000</v>
      </c>
      <c r="U6105" s="14">
        <f>S6105/H6105</f>
        <v>0.64375057796104529</v>
      </c>
      <c r="V6105" s="19"/>
      <c r="W6105" s="19"/>
      <c r="X6105" s="37" t="s">
        <v>3461</v>
      </c>
    </row>
    <row r="6106" spans="1:37" ht="16.5" customHeight="1">
      <c r="A6106" s="38">
        <v>453</v>
      </c>
      <c r="B6106" s="39">
        <v>10729</v>
      </c>
      <c r="C6106" s="38">
        <v>10324852</v>
      </c>
      <c r="D6106" s="40" t="s">
        <v>3173</v>
      </c>
      <c r="E6106" s="58">
        <v>1</v>
      </c>
      <c r="F6106" s="38">
        <v>96</v>
      </c>
      <c r="G6106" s="38" t="s">
        <v>21</v>
      </c>
      <c r="H6106" s="42">
        <v>20948.27</v>
      </c>
      <c r="I6106" s="37"/>
      <c r="J6106" s="44">
        <v>44227</v>
      </c>
      <c r="K6106" s="42">
        <v>218.21</v>
      </c>
      <c r="L6106" s="42">
        <v>7200.94</v>
      </c>
      <c r="M6106" s="44">
        <v>45259</v>
      </c>
      <c r="N6106" s="42">
        <v>13529.12</v>
      </c>
      <c r="O6106" s="42">
        <v>0</v>
      </c>
      <c r="P6106" s="45">
        <f>IF(J6106&lt;DATEVALUE("2009-1-1"),3%,13%)</f>
        <v>0.13</v>
      </c>
      <c r="Q6106" s="42">
        <f>IF(P6106=13%,ROUND(O6106/(1+P6106)*P6106,2),ROUND(O6106/(1+0.03)*0.02,2))</f>
        <v>0</v>
      </c>
      <c r="R6106" s="42">
        <f>O6106-Q6106</f>
        <v>0</v>
      </c>
      <c r="S6106" s="42">
        <f>N6106-R6106</f>
        <v>13529.12</v>
      </c>
      <c r="T6106" s="38">
        <v>5000</v>
      </c>
      <c r="U6106" s="14">
        <f>S6106/H6106</f>
        <v>0.64583471570683404</v>
      </c>
      <c r="V6106" s="19"/>
      <c r="W6106" s="19"/>
      <c r="X6106" s="37" t="s">
        <v>3459</v>
      </c>
    </row>
    <row r="6107" spans="1:37" ht="16.5" customHeight="1">
      <c r="A6107" s="38">
        <v>273</v>
      </c>
      <c r="B6107" s="39">
        <v>10741</v>
      </c>
      <c r="C6107" s="38">
        <v>10338735</v>
      </c>
      <c r="D6107" s="40" t="s">
        <v>1543</v>
      </c>
      <c r="E6107" s="38">
        <v>1</v>
      </c>
      <c r="F6107" s="38">
        <v>60</v>
      </c>
      <c r="G6107" s="38" t="s">
        <v>83</v>
      </c>
      <c r="H6107" s="42">
        <v>2902.65</v>
      </c>
      <c r="I6107" s="55"/>
      <c r="J6107" s="44">
        <v>44500</v>
      </c>
      <c r="K6107" s="42">
        <v>48.38</v>
      </c>
      <c r="L6107" s="42">
        <v>967.56</v>
      </c>
      <c r="M6107" s="44">
        <v>45138</v>
      </c>
      <c r="N6107" s="42">
        <f>H6107-K6107-L6107</f>
        <v>1886.71</v>
      </c>
      <c r="O6107" s="42">
        <v>0</v>
      </c>
      <c r="P6107" s="45">
        <v>0.13</v>
      </c>
      <c r="Q6107" s="42">
        <v>0</v>
      </c>
      <c r="R6107" s="42">
        <v>0</v>
      </c>
      <c r="S6107" s="42">
        <f>N6107-R6107</f>
        <v>1886.71</v>
      </c>
      <c r="T6107" s="38">
        <v>2402</v>
      </c>
      <c r="U6107" s="14">
        <f>S6107/H6107</f>
        <v>0.64999569359033982</v>
      </c>
      <c r="V6107" s="19"/>
      <c r="W6107" s="19"/>
      <c r="X6107" s="37" t="s">
        <v>3462</v>
      </c>
    </row>
    <row r="6108" spans="1:37" ht="16.5" customHeight="1">
      <c r="A6108" s="38">
        <v>545</v>
      </c>
      <c r="B6108" s="39">
        <v>10736</v>
      </c>
      <c r="C6108" s="38">
        <v>10340165</v>
      </c>
      <c r="D6108" s="40" t="s">
        <v>1464</v>
      </c>
      <c r="E6108" s="38">
        <v>2</v>
      </c>
      <c r="F6108" s="38">
        <v>60</v>
      </c>
      <c r="G6108" s="38" t="s">
        <v>36</v>
      </c>
      <c r="H6108" s="42">
        <v>6437.27</v>
      </c>
      <c r="I6108" s="55"/>
      <c r="J6108" s="44">
        <v>44500</v>
      </c>
      <c r="K6108" s="42">
        <v>107.29</v>
      </c>
      <c r="L6108" s="42">
        <v>2145.7600000000002</v>
      </c>
      <c r="M6108" s="44">
        <v>45138</v>
      </c>
      <c r="N6108" s="42">
        <f>H6108-K6108-L6108</f>
        <v>4184.22</v>
      </c>
      <c r="O6108" s="42">
        <v>0</v>
      </c>
      <c r="P6108" s="45">
        <v>0.13</v>
      </c>
      <c r="Q6108" s="42">
        <v>0</v>
      </c>
      <c r="R6108" s="42">
        <v>0</v>
      </c>
      <c r="S6108" s="42">
        <v>4184.22</v>
      </c>
      <c r="T6108" s="38">
        <v>5000</v>
      </c>
      <c r="U6108" s="14">
        <f>S6108/H6108</f>
        <v>0.64999914560054184</v>
      </c>
      <c r="V6108" s="19"/>
      <c r="W6108" s="19"/>
      <c r="X6108" s="37" t="s">
        <v>3461</v>
      </c>
    </row>
    <row r="6109" spans="1:37" ht="16.5" customHeight="1">
      <c r="A6109" s="38">
        <v>307</v>
      </c>
      <c r="B6109" s="39">
        <v>10741</v>
      </c>
      <c r="C6109" s="38">
        <v>10341767</v>
      </c>
      <c r="D6109" s="40" t="s">
        <v>1085</v>
      </c>
      <c r="E6109" s="38">
        <v>1</v>
      </c>
      <c r="F6109" s="38">
        <v>60</v>
      </c>
      <c r="G6109" s="38" t="s">
        <v>83</v>
      </c>
      <c r="H6109" s="42">
        <v>55068.800000000003</v>
      </c>
      <c r="I6109" s="56"/>
      <c r="J6109" s="44">
        <v>44530</v>
      </c>
      <c r="K6109" s="42">
        <v>917.81</v>
      </c>
      <c r="L6109" s="42">
        <v>18356.240000000002</v>
      </c>
      <c r="M6109" s="44">
        <v>45169</v>
      </c>
      <c r="N6109" s="42">
        <f>H6109-K6109-L6109</f>
        <v>35794.75</v>
      </c>
      <c r="O6109" s="42">
        <v>0</v>
      </c>
      <c r="P6109" s="45">
        <v>0.13</v>
      </c>
      <c r="Q6109" s="42">
        <v>0</v>
      </c>
      <c r="R6109" s="42">
        <v>0</v>
      </c>
      <c r="S6109" s="42">
        <f>N6109-R6109</f>
        <v>35794.75</v>
      </c>
      <c r="T6109" s="38">
        <v>1007</v>
      </c>
      <c r="U6109" s="14">
        <f>S6109/H6109</f>
        <v>0.65000054477308378</v>
      </c>
      <c r="V6109" s="19"/>
      <c r="W6109" s="19"/>
      <c r="X6109" s="37" t="s">
        <v>3462</v>
      </c>
    </row>
    <row r="6110" spans="1:37" ht="16.5" customHeight="1">
      <c r="A6110" s="38">
        <v>237</v>
      </c>
      <c r="B6110" s="39">
        <v>10741</v>
      </c>
      <c r="C6110" s="38">
        <v>10340193</v>
      </c>
      <c r="D6110" s="40" t="s">
        <v>781</v>
      </c>
      <c r="E6110" s="38">
        <v>2</v>
      </c>
      <c r="F6110" s="38">
        <v>60</v>
      </c>
      <c r="G6110" s="38" t="s">
        <v>266</v>
      </c>
      <c r="H6110" s="42">
        <v>8637.17</v>
      </c>
      <c r="I6110" s="55"/>
      <c r="J6110" s="44">
        <v>44500</v>
      </c>
      <c r="K6110" s="42">
        <v>143.94999999999999</v>
      </c>
      <c r="L6110" s="42">
        <v>2879.03</v>
      </c>
      <c r="M6110" s="44">
        <v>45138</v>
      </c>
      <c r="N6110" s="42">
        <f>H6110-K6110-L6110</f>
        <v>5614.1899999999987</v>
      </c>
      <c r="O6110" s="42">
        <v>0</v>
      </c>
      <c r="P6110" s="45">
        <v>0.13</v>
      </c>
      <c r="Q6110" s="42">
        <v>0</v>
      </c>
      <c r="R6110" s="42">
        <v>0</v>
      </c>
      <c r="S6110" s="42">
        <f>N6110-R6110</f>
        <v>5614.1899999999987</v>
      </c>
      <c r="T6110" s="38">
        <v>2401</v>
      </c>
      <c r="U6110" s="14">
        <f>S6110/H6110</f>
        <v>0.65000341547057638</v>
      </c>
      <c r="V6110" s="19"/>
      <c r="W6110" s="19"/>
      <c r="X6110" s="37" t="s">
        <v>3462</v>
      </c>
    </row>
    <row r="6111" spans="1:37" ht="16.5" customHeight="1">
      <c r="A6111" s="38">
        <v>85</v>
      </c>
      <c r="B6111" s="39">
        <v>50099</v>
      </c>
      <c r="C6111" s="38">
        <v>10330495</v>
      </c>
      <c r="D6111" s="40" t="s">
        <v>781</v>
      </c>
      <c r="E6111" s="38">
        <v>1</v>
      </c>
      <c r="F6111" s="38">
        <v>60</v>
      </c>
      <c r="G6111" s="38" t="s">
        <v>266</v>
      </c>
      <c r="H6111" s="42">
        <v>4115.04</v>
      </c>
      <c r="I6111" s="2"/>
      <c r="J6111" s="44">
        <v>44377</v>
      </c>
      <c r="K6111" s="42">
        <v>68.58</v>
      </c>
      <c r="L6111" s="42">
        <v>1371.66</v>
      </c>
      <c r="M6111" s="44">
        <v>45016</v>
      </c>
      <c r="N6111" s="42">
        <f>H6111-K6111-L6111</f>
        <v>2674.8</v>
      </c>
      <c r="O6111" s="42">
        <v>0</v>
      </c>
      <c r="P6111" s="45">
        <v>0.13</v>
      </c>
      <c r="Q6111" s="42">
        <v>0</v>
      </c>
      <c r="R6111" s="42">
        <v>0</v>
      </c>
      <c r="S6111" s="42">
        <v>2674.8</v>
      </c>
      <c r="T6111" s="38">
        <v>2401</v>
      </c>
      <c r="U6111" s="14">
        <f>S6111/H6111</f>
        <v>0.65000583226408493</v>
      </c>
      <c r="V6111" s="19"/>
      <c r="W6111" s="19"/>
      <c r="X6111" s="37" t="s">
        <v>3468</v>
      </c>
    </row>
    <row r="6112" spans="1:37" ht="16.5" customHeight="1">
      <c r="A6112" s="38">
        <v>36</v>
      </c>
      <c r="B6112" s="39">
        <v>10723</v>
      </c>
      <c r="C6112" s="38">
        <v>10294748</v>
      </c>
      <c r="D6112" s="40" t="s">
        <v>1838</v>
      </c>
      <c r="E6112" s="38">
        <v>3</v>
      </c>
      <c r="F6112" s="38">
        <v>120</v>
      </c>
      <c r="G6112" s="38" t="s">
        <v>21</v>
      </c>
      <c r="H6112" s="42">
        <v>66990</v>
      </c>
      <c r="I6112" s="49"/>
      <c r="J6112" s="44">
        <v>43765</v>
      </c>
      <c r="K6112" s="42">
        <v>0</v>
      </c>
      <c r="L6112" s="42">
        <v>23334.92</v>
      </c>
      <c r="M6112" s="44">
        <v>45107</v>
      </c>
      <c r="N6112" s="42">
        <f>H6112-K6112-L6112</f>
        <v>43655.08</v>
      </c>
      <c r="O6112" s="42">
        <v>100</v>
      </c>
      <c r="P6112" s="45">
        <v>0.13</v>
      </c>
      <c r="Q6112" s="42">
        <f>IF(P6112=13%,ROUND(O6112/(1+P6112)*P6112,2),ROUND(O6112/(1+0.03)*0.02,2))</f>
        <v>11.5</v>
      </c>
      <c r="R6112" s="42">
        <f>O6112-Q6112</f>
        <v>88.5</v>
      </c>
      <c r="S6112" s="42">
        <f>N6112-R6112</f>
        <v>43566.58</v>
      </c>
      <c r="T6112" s="38">
        <v>2105</v>
      </c>
      <c r="U6112" s="14">
        <f>S6112/H6112</f>
        <v>0.65034452903418427</v>
      </c>
      <c r="V6112" s="19"/>
      <c r="W6112" s="19"/>
      <c r="X6112" s="37" t="s">
        <v>3470</v>
      </c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</row>
    <row r="6113" spans="1:24" ht="16.5" customHeight="1">
      <c r="A6113" s="38">
        <v>348</v>
      </c>
      <c r="B6113" s="39">
        <v>10729</v>
      </c>
      <c r="C6113" s="38">
        <v>10292566</v>
      </c>
      <c r="D6113" s="40" t="s">
        <v>2256</v>
      </c>
      <c r="E6113" s="58">
        <v>1</v>
      </c>
      <c r="F6113" s="38">
        <v>120</v>
      </c>
      <c r="G6113" s="38" t="s">
        <v>21</v>
      </c>
      <c r="H6113" s="42">
        <v>60000</v>
      </c>
      <c r="I6113" s="37"/>
      <c r="J6113" s="44">
        <v>43917</v>
      </c>
      <c r="K6113" s="42">
        <v>0</v>
      </c>
      <c r="L6113" s="42">
        <v>20900</v>
      </c>
      <c r="M6113" s="44">
        <v>45259</v>
      </c>
      <c r="N6113" s="42">
        <v>39100</v>
      </c>
      <c r="O6113" s="42">
        <v>0</v>
      </c>
      <c r="P6113" s="45">
        <f>IF(J6113&lt;DATEVALUE("2009-1-1"),3%,13%)</f>
        <v>0.13</v>
      </c>
      <c r="Q6113" s="42">
        <f>IF(P6113=13%,ROUND(O6113/(1+P6113)*P6113,2),ROUND(O6113/(1+0.03)*0.02,2))</f>
        <v>0</v>
      </c>
      <c r="R6113" s="42">
        <f>O6113-Q6113</f>
        <v>0</v>
      </c>
      <c r="S6113" s="42">
        <f>N6113-R6113</f>
        <v>39100</v>
      </c>
      <c r="T6113" s="38">
        <v>2101</v>
      </c>
      <c r="U6113" s="14">
        <f>S6113/H6113</f>
        <v>0.65166666666666662</v>
      </c>
      <c r="V6113" s="19"/>
      <c r="W6113" s="19"/>
      <c r="X6113" s="37" t="s">
        <v>3459</v>
      </c>
    </row>
    <row r="6114" spans="1:24" ht="16.5" customHeight="1">
      <c r="A6114" s="38">
        <v>305</v>
      </c>
      <c r="B6114" s="39">
        <v>10741</v>
      </c>
      <c r="C6114" s="38">
        <v>10282505</v>
      </c>
      <c r="D6114" s="40" t="s">
        <v>1083</v>
      </c>
      <c r="E6114" s="38">
        <v>1</v>
      </c>
      <c r="F6114" s="38">
        <v>120</v>
      </c>
      <c r="G6114" s="38" t="s">
        <v>262</v>
      </c>
      <c r="H6114" s="42">
        <v>87726.36</v>
      </c>
      <c r="I6114" s="56"/>
      <c r="J6114" s="44">
        <v>43829</v>
      </c>
      <c r="K6114" s="42">
        <v>0</v>
      </c>
      <c r="L6114" s="42">
        <v>30558</v>
      </c>
      <c r="M6114" s="44">
        <v>45169</v>
      </c>
      <c r="N6114" s="42">
        <f>H6114-K6114-L6114</f>
        <v>57168.36</v>
      </c>
      <c r="O6114" s="42">
        <v>0</v>
      </c>
      <c r="P6114" s="45">
        <v>0.13</v>
      </c>
      <c r="Q6114" s="42">
        <v>0</v>
      </c>
      <c r="R6114" s="42">
        <v>0</v>
      </c>
      <c r="S6114" s="42">
        <f>N6114-R6114</f>
        <v>57168.36</v>
      </c>
      <c r="T6114" s="38">
        <v>5000</v>
      </c>
      <c r="U6114" s="14">
        <f>S6114/H6114</f>
        <v>0.65166684221253457</v>
      </c>
      <c r="V6114" s="19"/>
      <c r="W6114" s="19"/>
      <c r="X6114" s="37" t="s">
        <v>3462</v>
      </c>
    </row>
    <row r="6115" spans="1:24" ht="16.5" customHeight="1">
      <c r="A6115" s="38">
        <v>840</v>
      </c>
      <c r="B6115" s="39">
        <v>10729</v>
      </c>
      <c r="C6115" s="38">
        <v>10292565</v>
      </c>
      <c r="D6115" s="40" t="s">
        <v>3358</v>
      </c>
      <c r="E6115" s="58">
        <v>1</v>
      </c>
      <c r="F6115" s="38">
        <v>120</v>
      </c>
      <c r="G6115" s="38" t="s">
        <v>262</v>
      </c>
      <c r="H6115" s="42">
        <v>14966.49</v>
      </c>
      <c r="I6115" s="37"/>
      <c r="J6115" s="44">
        <v>43917</v>
      </c>
      <c r="K6115" s="42">
        <v>0</v>
      </c>
      <c r="L6115" s="42">
        <v>5213.17</v>
      </c>
      <c r="M6115" s="44">
        <v>45259</v>
      </c>
      <c r="N6115" s="42">
        <v>9753.32</v>
      </c>
      <c r="O6115" s="42">
        <v>0</v>
      </c>
      <c r="P6115" s="45">
        <f>IF(J6115&lt;DATEVALUE("2009-1-1"),3%,13%)</f>
        <v>0.13</v>
      </c>
      <c r="Q6115" s="42">
        <f>IF(P6115=13%,ROUND(O6115/(1+P6115)*P6115,2),ROUND(O6115/(1+0.03)*0.02,2))</f>
        <v>0</v>
      </c>
      <c r="R6115" s="42">
        <f>O6115-Q6115</f>
        <v>0</v>
      </c>
      <c r="S6115" s="42">
        <f>N6115-R6115</f>
        <v>9753.32</v>
      </c>
      <c r="T6115" s="38">
        <v>2506</v>
      </c>
      <c r="U6115" s="14">
        <f>S6115/H6115</f>
        <v>0.65167718015379694</v>
      </c>
      <c r="V6115" s="19"/>
      <c r="W6115" s="19"/>
      <c r="X6115" s="37" t="s">
        <v>3459</v>
      </c>
    </row>
    <row r="6116" spans="1:24" ht="16.5" customHeight="1">
      <c r="A6116" s="38">
        <v>709</v>
      </c>
      <c r="B6116" s="39">
        <v>40709</v>
      </c>
      <c r="C6116" s="38">
        <v>10285026</v>
      </c>
      <c r="D6116" s="40" t="s">
        <v>358</v>
      </c>
      <c r="E6116" s="58">
        <v>1</v>
      </c>
      <c r="F6116" s="38">
        <v>120</v>
      </c>
      <c r="G6116" s="38" t="s">
        <v>21</v>
      </c>
      <c r="H6116" s="42">
        <v>5132.74</v>
      </c>
      <c r="I6116" s="57"/>
      <c r="J6116" s="44">
        <v>43860</v>
      </c>
      <c r="K6116" s="42">
        <v>0</v>
      </c>
      <c r="L6116" s="42">
        <v>1787.77</v>
      </c>
      <c r="M6116" s="44">
        <v>45199</v>
      </c>
      <c r="N6116" s="42">
        <f>H6116-K6116-L6116</f>
        <v>3344.97</v>
      </c>
      <c r="O6116" s="42">
        <v>0</v>
      </c>
      <c r="P6116" s="45">
        <v>0.13</v>
      </c>
      <c r="Q6116" s="42">
        <v>0</v>
      </c>
      <c r="R6116" s="42">
        <v>0</v>
      </c>
      <c r="S6116" s="42">
        <f>N6116-R6116</f>
        <v>3344.97</v>
      </c>
      <c r="T6116" s="38">
        <v>2104</v>
      </c>
      <c r="U6116" s="14">
        <f>S6116/H6116</f>
        <v>0.65169285800566557</v>
      </c>
      <c r="V6116" s="19"/>
      <c r="W6116" s="19"/>
      <c r="X6116" s="37" t="s">
        <v>3467</v>
      </c>
    </row>
    <row r="6117" spans="1:24" ht="16.5" customHeight="1">
      <c r="A6117" s="38">
        <v>3</v>
      </c>
      <c r="B6117" s="39">
        <v>10878</v>
      </c>
      <c r="C6117" s="38">
        <v>10331209</v>
      </c>
      <c r="D6117" s="40" t="s">
        <v>1663</v>
      </c>
      <c r="E6117" s="38">
        <v>1</v>
      </c>
      <c r="F6117" s="38">
        <v>58</v>
      </c>
      <c r="G6117" s="38" t="s">
        <v>266</v>
      </c>
      <c r="H6117" s="42">
        <v>2190.94</v>
      </c>
      <c r="I6117" s="2"/>
      <c r="J6117" s="44">
        <v>44377</v>
      </c>
      <c r="K6117" s="42">
        <v>0</v>
      </c>
      <c r="L6117" s="42">
        <v>755.48</v>
      </c>
      <c r="M6117" s="44">
        <v>44985</v>
      </c>
      <c r="N6117" s="42">
        <f>H6117-K6117-L6117</f>
        <v>1435.46</v>
      </c>
      <c r="O6117" s="42">
        <v>6</v>
      </c>
      <c r="P6117" s="45">
        <v>0.13</v>
      </c>
      <c r="Q6117" s="42">
        <v>0.69</v>
      </c>
      <c r="R6117" s="42">
        <v>5.31</v>
      </c>
      <c r="S6117" s="42">
        <f>N6117-R6117</f>
        <v>1430.15</v>
      </c>
      <c r="T6117" s="38">
        <v>1007</v>
      </c>
      <c r="U6117" s="14">
        <f>S6117/H6117</f>
        <v>0.65275635115521191</v>
      </c>
      <c r="V6117" s="19"/>
      <c r="W6117" s="19"/>
      <c r="X6117" s="37" t="s">
        <v>3475</v>
      </c>
    </row>
    <row r="6118" spans="1:24" ht="16.5" customHeight="1">
      <c r="A6118" s="38">
        <v>23</v>
      </c>
      <c r="B6118" s="39">
        <v>10873</v>
      </c>
      <c r="C6118" s="38">
        <v>10313078</v>
      </c>
      <c r="D6118" s="59" t="s">
        <v>726</v>
      </c>
      <c r="E6118" s="58">
        <v>1</v>
      </c>
      <c r="F6118" s="38">
        <v>360</v>
      </c>
      <c r="G6118" s="38" t="s">
        <v>727</v>
      </c>
      <c r="H6118" s="42">
        <v>825285.86</v>
      </c>
      <c r="I6118" s="57"/>
      <c r="J6118" s="44">
        <v>41211</v>
      </c>
      <c r="K6118" s="42">
        <v>0</v>
      </c>
      <c r="L6118" s="42">
        <v>285296.81</v>
      </c>
      <c r="M6118" s="44">
        <v>45199</v>
      </c>
      <c r="N6118" s="42">
        <v>539989.05000000005</v>
      </c>
      <c r="O6118" s="42">
        <v>0</v>
      </c>
      <c r="P6118" s="45">
        <v>0.13</v>
      </c>
      <c r="Q6118" s="42">
        <v>0</v>
      </c>
      <c r="R6118" s="42">
        <v>0</v>
      </c>
      <c r="S6118" s="42">
        <v>539989.05000000005</v>
      </c>
      <c r="T6118" s="38">
        <v>5000</v>
      </c>
      <c r="U6118" s="14">
        <f>S6118/H6118</f>
        <v>0.65430546695662528</v>
      </c>
      <c r="V6118" s="19"/>
      <c r="W6118" s="19"/>
      <c r="X6118" s="37" t="s">
        <v>3480</v>
      </c>
    </row>
    <row r="6119" spans="1:24" ht="16.5" customHeight="1">
      <c r="A6119" s="38">
        <v>17</v>
      </c>
      <c r="B6119" s="39">
        <v>10873</v>
      </c>
      <c r="C6119" s="38">
        <v>10312944</v>
      </c>
      <c r="D6119" s="40" t="s">
        <v>726</v>
      </c>
      <c r="E6119" s="38">
        <v>1</v>
      </c>
      <c r="F6119" s="38">
        <v>360</v>
      </c>
      <c r="G6119" s="38" t="s">
        <v>279</v>
      </c>
      <c r="H6119" s="42">
        <v>425945.8</v>
      </c>
      <c r="I6119" s="56"/>
      <c r="J6119" s="44">
        <v>41211</v>
      </c>
      <c r="K6119" s="42">
        <v>0</v>
      </c>
      <c r="L6119" s="42">
        <v>146122.9</v>
      </c>
      <c r="M6119" s="44">
        <v>45169</v>
      </c>
      <c r="N6119" s="42">
        <f>H6119-K6119-L6119</f>
        <v>279822.90000000002</v>
      </c>
      <c r="O6119" s="42">
        <v>0</v>
      </c>
      <c r="P6119" s="45">
        <v>0.13</v>
      </c>
      <c r="Q6119" s="42">
        <v>0</v>
      </c>
      <c r="R6119" s="42">
        <v>0</v>
      </c>
      <c r="S6119" s="42">
        <f>N6119-R6119</f>
        <v>279822.90000000002</v>
      </c>
      <c r="T6119" s="38">
        <v>1802</v>
      </c>
      <c r="U6119" s="14">
        <f>S6119/H6119</f>
        <v>0.65694485072983466</v>
      </c>
      <c r="V6119" s="19"/>
      <c r="W6119" s="19"/>
      <c r="X6119" s="37" t="s">
        <v>3480</v>
      </c>
    </row>
    <row r="6120" spans="1:24" ht="16.5" customHeight="1">
      <c r="A6120" s="38">
        <v>21</v>
      </c>
      <c r="B6120" s="39">
        <v>10749</v>
      </c>
      <c r="C6120" s="38">
        <v>10301161</v>
      </c>
      <c r="D6120" s="40" t="s">
        <v>2398</v>
      </c>
      <c r="E6120" s="38">
        <v>1</v>
      </c>
      <c r="F6120" s="38">
        <v>120</v>
      </c>
      <c r="G6120" s="38" t="s">
        <v>21</v>
      </c>
      <c r="H6120" s="42">
        <v>15231</v>
      </c>
      <c r="I6120" s="2"/>
      <c r="J6120" s="44">
        <v>43735</v>
      </c>
      <c r="K6120" s="42">
        <v>0</v>
      </c>
      <c r="L6120" s="42">
        <v>5184.91</v>
      </c>
      <c r="M6120" s="44">
        <v>45046</v>
      </c>
      <c r="N6120" s="42">
        <f>H6120-K6120-L6120</f>
        <v>10046.09</v>
      </c>
      <c r="O6120" s="42">
        <v>0</v>
      </c>
      <c r="P6120" s="45">
        <v>0.13</v>
      </c>
      <c r="Q6120" s="42">
        <v>0</v>
      </c>
      <c r="R6120" s="42">
        <v>0</v>
      </c>
      <c r="S6120" s="42">
        <v>10046.09</v>
      </c>
      <c r="T6120" s="38">
        <v>5000</v>
      </c>
      <c r="U6120" s="14">
        <f>S6120/H6120</f>
        <v>0.65958177401352502</v>
      </c>
      <c r="V6120" s="19"/>
      <c r="W6120" s="19"/>
      <c r="X6120" s="37" t="s">
        <v>3473</v>
      </c>
    </row>
    <row r="6121" spans="1:24" ht="16.5" customHeight="1">
      <c r="A6121" s="38">
        <v>337</v>
      </c>
      <c r="B6121" s="39">
        <v>10729</v>
      </c>
      <c r="C6121" s="38">
        <v>10292571</v>
      </c>
      <c r="D6121" s="40" t="s">
        <v>3112</v>
      </c>
      <c r="E6121" s="58">
        <v>1</v>
      </c>
      <c r="F6121" s="38">
        <v>120</v>
      </c>
      <c r="G6121" s="38" t="s">
        <v>21</v>
      </c>
      <c r="H6121" s="42">
        <v>55805.33</v>
      </c>
      <c r="I6121" s="37"/>
      <c r="J6121" s="44">
        <v>43950</v>
      </c>
      <c r="K6121" s="42">
        <v>0</v>
      </c>
      <c r="L6121" s="42">
        <v>18996.990000000002</v>
      </c>
      <c r="M6121" s="44">
        <v>45259</v>
      </c>
      <c r="N6121" s="42">
        <v>36808.339999999997</v>
      </c>
      <c r="O6121" s="42">
        <v>0</v>
      </c>
      <c r="P6121" s="45">
        <f>IF(J6121&lt;DATEVALUE("2009-1-1"),3%,13%)</f>
        <v>0.13</v>
      </c>
      <c r="Q6121" s="42">
        <f>IF(P6121=13%,ROUND(O6121/(1+P6121)*P6121,2),ROUND(O6121/(1+0.03)*0.02,2))</f>
        <v>0</v>
      </c>
      <c r="R6121" s="42">
        <f>O6121-Q6121</f>
        <v>0</v>
      </c>
      <c r="S6121" s="42">
        <f>N6121-R6121</f>
        <v>36808.339999999997</v>
      </c>
      <c r="T6121" s="38">
        <v>2003</v>
      </c>
      <c r="U6121" s="14">
        <f>S6121/H6121</f>
        <v>0.65958466691264073</v>
      </c>
      <c r="V6121" s="19"/>
      <c r="W6121" s="19"/>
      <c r="X6121" s="37" t="s">
        <v>3459</v>
      </c>
    </row>
    <row r="6122" spans="1:24" ht="16.5" customHeight="1">
      <c r="A6122" s="38">
        <v>420</v>
      </c>
      <c r="B6122" s="39">
        <v>10729</v>
      </c>
      <c r="C6122" s="38">
        <v>10292572</v>
      </c>
      <c r="D6122" s="40" t="s">
        <v>2165</v>
      </c>
      <c r="E6122" s="58">
        <v>1</v>
      </c>
      <c r="F6122" s="38">
        <v>120</v>
      </c>
      <c r="G6122" s="38" t="s">
        <v>21</v>
      </c>
      <c r="H6122" s="42">
        <v>39882.06</v>
      </c>
      <c r="I6122" s="37"/>
      <c r="J6122" s="44">
        <v>43950</v>
      </c>
      <c r="K6122" s="42">
        <v>0</v>
      </c>
      <c r="L6122" s="42">
        <v>13576.42</v>
      </c>
      <c r="M6122" s="44">
        <v>45259</v>
      </c>
      <c r="N6122" s="42">
        <v>26305.64</v>
      </c>
      <c r="O6122" s="42">
        <v>0</v>
      </c>
      <c r="P6122" s="45">
        <f>IF(J6122&lt;DATEVALUE("2009-1-1"),3%,13%)</f>
        <v>0.13</v>
      </c>
      <c r="Q6122" s="42">
        <f>IF(P6122=13%,ROUND(O6122/(1+P6122)*P6122,2),ROUND(O6122/(1+0.03)*0.02,2))</f>
        <v>0</v>
      </c>
      <c r="R6122" s="42">
        <f>O6122-Q6122</f>
        <v>0</v>
      </c>
      <c r="S6122" s="42">
        <f>N6122-R6122</f>
        <v>26305.64</v>
      </c>
      <c r="T6122" s="38">
        <v>5000</v>
      </c>
      <c r="U6122" s="14">
        <f>S6122/H6122</f>
        <v>0.65958578869797602</v>
      </c>
      <c r="V6122" s="19"/>
      <c r="W6122" s="19"/>
      <c r="X6122" s="37" t="s">
        <v>3459</v>
      </c>
    </row>
    <row r="6123" spans="1:24" ht="16.5" customHeight="1">
      <c r="A6123" s="38">
        <v>173</v>
      </c>
      <c r="B6123" s="39">
        <v>10730</v>
      </c>
      <c r="C6123" s="38">
        <v>10290120</v>
      </c>
      <c r="D6123" s="40" t="s">
        <v>358</v>
      </c>
      <c r="E6123" s="58">
        <v>1</v>
      </c>
      <c r="F6123" s="38">
        <v>120</v>
      </c>
      <c r="G6123" s="38" t="s">
        <v>21</v>
      </c>
      <c r="H6123" s="42">
        <v>5132.74</v>
      </c>
      <c r="I6123" s="57"/>
      <c r="J6123" s="44">
        <v>43890</v>
      </c>
      <c r="K6123" s="42">
        <v>0</v>
      </c>
      <c r="L6123" s="42">
        <v>1747.14</v>
      </c>
      <c r="M6123" s="44">
        <v>45199</v>
      </c>
      <c r="N6123" s="42">
        <f>H6123-K6123-L6123</f>
        <v>3385.5999999999995</v>
      </c>
      <c r="O6123" s="42">
        <v>0</v>
      </c>
      <c r="P6123" s="45">
        <v>0.13</v>
      </c>
      <c r="Q6123" s="42">
        <v>0</v>
      </c>
      <c r="R6123" s="42">
        <v>0</v>
      </c>
      <c r="S6123" s="42">
        <f>N6123-R6123</f>
        <v>3385.5999999999995</v>
      </c>
      <c r="T6123" s="38">
        <v>2104</v>
      </c>
      <c r="U6123" s="14">
        <f>S6123/H6123</f>
        <v>0.65960870801949822</v>
      </c>
      <c r="V6123" s="19"/>
      <c r="W6123" s="19"/>
      <c r="X6123" s="37" t="s">
        <v>3459</v>
      </c>
    </row>
    <row r="6124" spans="1:24" ht="16.5" customHeight="1">
      <c r="A6124" s="38">
        <v>324</v>
      </c>
      <c r="B6124" s="39">
        <v>10736</v>
      </c>
      <c r="C6124" s="38">
        <v>10283031</v>
      </c>
      <c r="D6124" s="40" t="s">
        <v>1285</v>
      </c>
      <c r="E6124" s="38">
        <v>1</v>
      </c>
      <c r="F6124" s="38">
        <v>120</v>
      </c>
      <c r="G6124" s="38" t="s">
        <v>21</v>
      </c>
      <c r="H6124" s="42">
        <v>5082.05</v>
      </c>
      <c r="I6124" s="55"/>
      <c r="J6124" s="44">
        <v>43979</v>
      </c>
      <c r="K6124" s="42">
        <v>0</v>
      </c>
      <c r="L6124" s="42">
        <v>1528.77</v>
      </c>
      <c r="M6124" s="44">
        <v>45138</v>
      </c>
      <c r="N6124" s="42">
        <f>H6124-K6124-L6124</f>
        <v>3553.28</v>
      </c>
      <c r="O6124" s="42">
        <v>200</v>
      </c>
      <c r="P6124" s="45">
        <v>0.13</v>
      </c>
      <c r="Q6124" s="42">
        <v>23.01</v>
      </c>
      <c r="R6124" s="42">
        <v>176.99</v>
      </c>
      <c r="S6124" s="42">
        <v>3376.29</v>
      </c>
      <c r="T6124" s="38">
        <v>2102</v>
      </c>
      <c r="U6124" s="14">
        <f>S6124/H6124</f>
        <v>0.664355919363249</v>
      </c>
      <c r="V6124" s="19"/>
      <c r="W6124" s="19"/>
      <c r="X6124" s="37" t="s">
        <v>3461</v>
      </c>
    </row>
    <row r="6125" spans="1:24" ht="16.5" customHeight="1">
      <c r="A6125" s="38">
        <v>238</v>
      </c>
      <c r="B6125" s="39">
        <v>10741</v>
      </c>
      <c r="C6125" s="38">
        <v>10342219</v>
      </c>
      <c r="D6125" s="40" t="s">
        <v>1519</v>
      </c>
      <c r="E6125" s="38">
        <v>1</v>
      </c>
      <c r="F6125" s="38">
        <v>60</v>
      </c>
      <c r="G6125" s="38" t="s">
        <v>266</v>
      </c>
      <c r="H6125" s="42">
        <v>14579.74</v>
      </c>
      <c r="I6125" s="55"/>
      <c r="J6125" s="44">
        <v>44530</v>
      </c>
      <c r="K6125" s="42">
        <v>243</v>
      </c>
      <c r="L6125" s="42">
        <v>4616.93</v>
      </c>
      <c r="M6125" s="44">
        <v>45138</v>
      </c>
      <c r="N6125" s="42">
        <f>H6125-K6125-L6125</f>
        <v>9719.81</v>
      </c>
      <c r="O6125" s="42">
        <v>0</v>
      </c>
      <c r="P6125" s="45">
        <v>0.13</v>
      </c>
      <c r="Q6125" s="42">
        <v>0</v>
      </c>
      <c r="R6125" s="42">
        <v>0</v>
      </c>
      <c r="S6125" s="42">
        <f>N6125-R6125</f>
        <v>9719.81</v>
      </c>
      <c r="T6125" s="38">
        <v>2506</v>
      </c>
      <c r="U6125" s="14">
        <f>S6125/H6125</f>
        <v>0.66666552352785435</v>
      </c>
      <c r="V6125" s="19"/>
      <c r="W6125" s="19"/>
      <c r="X6125" s="37" t="s">
        <v>3462</v>
      </c>
    </row>
    <row r="6126" spans="1:24" ht="16.5" customHeight="1">
      <c r="A6126" s="38">
        <v>447</v>
      </c>
      <c r="B6126" s="39">
        <v>10741</v>
      </c>
      <c r="C6126" s="38">
        <v>10348432</v>
      </c>
      <c r="D6126" s="40" t="s">
        <v>1811</v>
      </c>
      <c r="E6126" s="58">
        <v>1</v>
      </c>
      <c r="F6126" s="38">
        <v>60</v>
      </c>
      <c r="G6126" s="38" t="s">
        <v>36</v>
      </c>
      <c r="H6126" s="42">
        <v>325993.62</v>
      </c>
      <c r="I6126" s="37"/>
      <c r="J6126" s="44">
        <v>44651</v>
      </c>
      <c r="K6126" s="42">
        <v>5433.23</v>
      </c>
      <c r="L6126" s="42">
        <v>103231.34</v>
      </c>
      <c r="M6126" s="44">
        <v>45242</v>
      </c>
      <c r="N6126" s="42">
        <v>217329.05</v>
      </c>
      <c r="O6126" s="42">
        <v>0</v>
      </c>
      <c r="P6126" s="45">
        <f>IF(J6126&lt;DATEVALUE("2009-1-1"),3%,13%)</f>
        <v>0.13</v>
      </c>
      <c r="Q6126" s="42">
        <f>IF(P6126=13%,ROUND(O6126/(1+P6126)*P6126,2),ROUND(O6126/(1+0.03)*0.02,2))</f>
        <v>0</v>
      </c>
      <c r="R6126" s="42">
        <f>O6126-Q6126</f>
        <v>0</v>
      </c>
      <c r="S6126" s="42">
        <f>N6126-R6126</f>
        <v>217329.05</v>
      </c>
      <c r="T6126" s="38">
        <v>1002</v>
      </c>
      <c r="U6126" s="14">
        <f>S6126/H6126</f>
        <v>0.66666657464032575</v>
      </c>
      <c r="V6126" s="19"/>
      <c r="W6126" s="19"/>
      <c r="X6126" s="37" t="s">
        <v>3462</v>
      </c>
    </row>
    <row r="6127" spans="1:24" ht="16.5" customHeight="1">
      <c r="A6127" s="38">
        <v>886</v>
      </c>
      <c r="B6127" s="39">
        <v>10729</v>
      </c>
      <c r="C6127" s="38">
        <v>10348375</v>
      </c>
      <c r="D6127" s="40" t="s">
        <v>3376</v>
      </c>
      <c r="E6127" s="58">
        <v>1</v>
      </c>
      <c r="F6127" s="38">
        <v>60</v>
      </c>
      <c r="G6127" s="38" t="s">
        <v>511</v>
      </c>
      <c r="H6127" s="42">
        <v>139111.82999999999</v>
      </c>
      <c r="I6127" s="37"/>
      <c r="J6127" s="44">
        <v>44651</v>
      </c>
      <c r="K6127" s="42">
        <v>2318.5300000000002</v>
      </c>
      <c r="L6127" s="42">
        <v>44052.07</v>
      </c>
      <c r="M6127" s="44">
        <v>45259</v>
      </c>
      <c r="N6127" s="42">
        <v>92741.23</v>
      </c>
      <c r="O6127" s="42">
        <v>0</v>
      </c>
      <c r="P6127" s="45">
        <f>IF(J6127&lt;DATEVALUE("2009-1-1"),3%,13%)</f>
        <v>0.13</v>
      </c>
      <c r="Q6127" s="42">
        <f>IF(P6127=13%,ROUND(O6127/(1+P6127)*P6127,2),ROUND(O6127/(1+0.03)*0.02,2))</f>
        <v>0</v>
      </c>
      <c r="R6127" s="42">
        <f>O6127-Q6127</f>
        <v>0</v>
      </c>
      <c r="S6127" s="42">
        <f>N6127-R6127</f>
        <v>92741.23</v>
      </c>
      <c r="T6127" s="38">
        <v>1007</v>
      </c>
      <c r="U6127" s="14">
        <f>S6127/H6127</f>
        <v>0.66666673855127923</v>
      </c>
      <c r="V6127" s="19"/>
      <c r="W6127" s="19"/>
      <c r="X6127" s="37" t="s">
        <v>3459</v>
      </c>
    </row>
    <row r="6128" spans="1:24" ht="16.5" customHeight="1">
      <c r="A6128" s="38">
        <v>888</v>
      </c>
      <c r="B6128" s="39">
        <v>10729</v>
      </c>
      <c r="C6128" s="38">
        <v>10348455</v>
      </c>
      <c r="D6128" s="40" t="s">
        <v>3378</v>
      </c>
      <c r="E6128" s="58">
        <v>1</v>
      </c>
      <c r="F6128" s="38">
        <v>60</v>
      </c>
      <c r="G6128" s="38" t="s">
        <v>511</v>
      </c>
      <c r="H6128" s="42">
        <v>216413.06</v>
      </c>
      <c r="I6128" s="37"/>
      <c r="J6128" s="44">
        <v>44651</v>
      </c>
      <c r="K6128" s="42">
        <v>3606.88</v>
      </c>
      <c r="L6128" s="42">
        <v>68530.75</v>
      </c>
      <c r="M6128" s="44">
        <v>45259</v>
      </c>
      <c r="N6128" s="42">
        <v>144275.43</v>
      </c>
      <c r="O6128" s="42">
        <v>0</v>
      </c>
      <c r="P6128" s="45">
        <f>IF(J6128&lt;DATEVALUE("2009-1-1"),3%,13%)</f>
        <v>0.13</v>
      </c>
      <c r="Q6128" s="42">
        <f>IF(P6128=13%,ROUND(O6128/(1+P6128)*P6128,2),ROUND(O6128/(1+0.03)*0.02,2))</f>
        <v>0</v>
      </c>
      <c r="R6128" s="42">
        <f>O6128-Q6128</f>
        <v>0</v>
      </c>
      <c r="S6128" s="42">
        <f>N6128-R6128</f>
        <v>144275.43</v>
      </c>
      <c r="T6128" s="38">
        <v>1007</v>
      </c>
      <c r="U6128" s="14">
        <f>S6128/H6128</f>
        <v>0.66666692851161569</v>
      </c>
      <c r="V6128" s="19"/>
      <c r="W6128" s="19"/>
      <c r="X6128" s="37" t="s">
        <v>3459</v>
      </c>
    </row>
    <row r="6129" spans="1:37" ht="16.5" customHeight="1">
      <c r="A6129" s="38">
        <v>887</v>
      </c>
      <c r="B6129" s="39">
        <v>10729</v>
      </c>
      <c r="C6129" s="38">
        <v>10348454</v>
      </c>
      <c r="D6129" s="40" t="s">
        <v>3377</v>
      </c>
      <c r="E6129" s="58">
        <v>1</v>
      </c>
      <c r="F6129" s="38">
        <v>60</v>
      </c>
      <c r="G6129" s="38" t="s">
        <v>511</v>
      </c>
      <c r="H6129" s="42">
        <v>58306.48</v>
      </c>
      <c r="I6129" s="37"/>
      <c r="J6129" s="44">
        <v>44651</v>
      </c>
      <c r="K6129" s="42">
        <v>971.77</v>
      </c>
      <c r="L6129" s="42">
        <v>18463.669999999998</v>
      </c>
      <c r="M6129" s="44">
        <v>45259</v>
      </c>
      <c r="N6129" s="42">
        <v>38871.040000000001</v>
      </c>
      <c r="O6129" s="42">
        <v>0</v>
      </c>
      <c r="P6129" s="45">
        <f>IF(J6129&lt;DATEVALUE("2009-1-1"),3%,13%)</f>
        <v>0.13</v>
      </c>
      <c r="Q6129" s="42">
        <f>IF(P6129=13%,ROUND(O6129/(1+P6129)*P6129,2),ROUND(O6129/(1+0.03)*0.02,2))</f>
        <v>0</v>
      </c>
      <c r="R6129" s="42">
        <f>O6129-Q6129</f>
        <v>0</v>
      </c>
      <c r="S6129" s="42">
        <f>N6129-R6129</f>
        <v>38871.040000000001</v>
      </c>
      <c r="T6129" s="38">
        <v>1007</v>
      </c>
      <c r="U6129" s="14">
        <f>S6129/H6129</f>
        <v>0.66666758137345972</v>
      </c>
      <c r="V6129" s="19"/>
      <c r="W6129" s="19"/>
      <c r="X6129" s="37" t="s">
        <v>3459</v>
      </c>
    </row>
    <row r="6130" spans="1:37" ht="16.5" customHeight="1">
      <c r="A6130" s="38">
        <v>678</v>
      </c>
      <c r="B6130" s="39">
        <v>40712</v>
      </c>
      <c r="C6130" s="38">
        <v>10342261</v>
      </c>
      <c r="D6130" s="40" t="s">
        <v>1810</v>
      </c>
      <c r="E6130" s="38">
        <v>1</v>
      </c>
      <c r="F6130" s="38">
        <v>60</v>
      </c>
      <c r="G6130" s="38" t="s">
        <v>23</v>
      </c>
      <c r="H6130" s="42">
        <v>3853.36</v>
      </c>
      <c r="I6130" s="55"/>
      <c r="J6130" s="44">
        <v>44530</v>
      </c>
      <c r="K6130" s="42">
        <v>64.22</v>
      </c>
      <c r="L6130" s="42">
        <v>1220.21</v>
      </c>
      <c r="M6130" s="44">
        <v>45138</v>
      </c>
      <c r="N6130" s="42">
        <f>H6130-K6130-L6130</f>
        <v>2568.9300000000003</v>
      </c>
      <c r="O6130" s="42">
        <v>0</v>
      </c>
      <c r="P6130" s="45">
        <v>0.13</v>
      </c>
      <c r="Q6130" s="42">
        <v>0</v>
      </c>
      <c r="R6130" s="42">
        <v>0</v>
      </c>
      <c r="S6130" s="42">
        <v>2568.9299999999998</v>
      </c>
      <c r="T6130" s="38">
        <v>5000</v>
      </c>
      <c r="U6130" s="14">
        <f>S6130/H6130</f>
        <v>0.66667272198808303</v>
      </c>
      <c r="V6130" s="19"/>
      <c r="W6130" s="19"/>
      <c r="X6130" s="37" t="s">
        <v>3467</v>
      </c>
    </row>
    <row r="6131" spans="1:37" ht="16.5" customHeight="1">
      <c r="A6131" s="38">
        <v>421</v>
      </c>
      <c r="B6131" s="39">
        <v>10729</v>
      </c>
      <c r="C6131" s="38">
        <v>10292578</v>
      </c>
      <c r="D6131" s="40" t="s">
        <v>3152</v>
      </c>
      <c r="E6131" s="58">
        <v>1</v>
      </c>
      <c r="F6131" s="38">
        <v>120</v>
      </c>
      <c r="G6131" s="38" t="s">
        <v>21</v>
      </c>
      <c r="H6131" s="42">
        <v>6648.88</v>
      </c>
      <c r="I6131" s="37"/>
      <c r="J6131" s="44">
        <v>43979</v>
      </c>
      <c r="K6131" s="42">
        <v>0</v>
      </c>
      <c r="L6131" s="42">
        <v>2210.84</v>
      </c>
      <c r="M6131" s="44">
        <v>45259</v>
      </c>
      <c r="N6131" s="42">
        <v>4438.04</v>
      </c>
      <c r="O6131" s="42">
        <v>0</v>
      </c>
      <c r="P6131" s="45">
        <f>IF(J6131&lt;DATEVALUE("2009-1-1"),3%,13%)</f>
        <v>0.13</v>
      </c>
      <c r="Q6131" s="42">
        <f>IF(P6131=13%,ROUND(O6131/(1+P6131)*P6131,2),ROUND(O6131/(1+0.03)*0.02,2))</f>
        <v>0</v>
      </c>
      <c r="R6131" s="42">
        <f>O6131-Q6131</f>
        <v>0</v>
      </c>
      <c r="S6131" s="42">
        <f>N6131-R6131</f>
        <v>4438.04</v>
      </c>
      <c r="T6131" s="38">
        <v>5000</v>
      </c>
      <c r="U6131" s="14">
        <f>S6131/H6131</f>
        <v>0.66748685492895043</v>
      </c>
      <c r="V6131" s="19"/>
      <c r="W6131" s="19"/>
      <c r="X6131" s="37" t="s">
        <v>3459</v>
      </c>
    </row>
    <row r="6132" spans="1:37" ht="16.5" customHeight="1">
      <c r="A6132" s="38">
        <v>849</v>
      </c>
      <c r="B6132" s="39">
        <v>10729</v>
      </c>
      <c r="C6132" s="38">
        <v>10292287</v>
      </c>
      <c r="D6132" s="40" t="s">
        <v>500</v>
      </c>
      <c r="E6132" s="58">
        <v>1</v>
      </c>
      <c r="F6132" s="38">
        <v>120</v>
      </c>
      <c r="G6132" s="38" t="s">
        <v>262</v>
      </c>
      <c r="H6132" s="42">
        <v>87383.6</v>
      </c>
      <c r="I6132" s="37"/>
      <c r="J6132" s="44">
        <v>43980</v>
      </c>
      <c r="K6132" s="42">
        <v>0</v>
      </c>
      <c r="L6132" s="42">
        <v>29055.14</v>
      </c>
      <c r="M6132" s="44">
        <v>45259</v>
      </c>
      <c r="N6132" s="42">
        <v>58328.46</v>
      </c>
      <c r="O6132" s="42">
        <v>0</v>
      </c>
      <c r="P6132" s="45">
        <f>IF(J6132&lt;DATEVALUE("2009-1-1"),3%,13%)</f>
        <v>0.13</v>
      </c>
      <c r="Q6132" s="42">
        <f>IF(P6132=13%,ROUND(O6132/(1+P6132)*P6132,2),ROUND(O6132/(1+0.03)*0.02,2))</f>
        <v>0</v>
      </c>
      <c r="R6132" s="42">
        <f>O6132-Q6132</f>
        <v>0</v>
      </c>
      <c r="S6132" s="42">
        <f>N6132-R6132</f>
        <v>58328.46</v>
      </c>
      <c r="T6132" s="38">
        <v>5000</v>
      </c>
      <c r="U6132" s="14">
        <f>S6132/H6132</f>
        <v>0.66749893572706998</v>
      </c>
      <c r="V6132" s="19"/>
      <c r="W6132" s="19"/>
      <c r="X6132" s="37" t="s">
        <v>3459</v>
      </c>
    </row>
    <row r="6133" spans="1:37" ht="16.5" customHeight="1">
      <c r="A6133" s="38">
        <v>557</v>
      </c>
      <c r="B6133" s="39">
        <v>10736</v>
      </c>
      <c r="C6133" s="38">
        <v>10283020</v>
      </c>
      <c r="D6133" s="40" t="s">
        <v>1470</v>
      </c>
      <c r="E6133" s="38">
        <v>1</v>
      </c>
      <c r="F6133" s="38">
        <v>120</v>
      </c>
      <c r="G6133" s="38" t="s">
        <v>262</v>
      </c>
      <c r="H6133" s="42">
        <v>116480.54</v>
      </c>
      <c r="I6133" s="55"/>
      <c r="J6133" s="44">
        <v>43860</v>
      </c>
      <c r="K6133" s="42">
        <v>0</v>
      </c>
      <c r="L6133" s="42">
        <v>38729.85</v>
      </c>
      <c r="M6133" s="44">
        <v>45138</v>
      </c>
      <c r="N6133" s="42">
        <f>H6133-K6133-L6133</f>
        <v>77750.69</v>
      </c>
      <c r="O6133" s="42">
        <v>0</v>
      </c>
      <c r="P6133" s="45">
        <v>0.13</v>
      </c>
      <c r="Q6133" s="42">
        <v>0</v>
      </c>
      <c r="R6133" s="42">
        <v>0</v>
      </c>
      <c r="S6133" s="42">
        <v>77750.69</v>
      </c>
      <c r="T6133" s="38">
        <v>5000</v>
      </c>
      <c r="U6133" s="14">
        <f>S6133/H6133</f>
        <v>0.66749939517794132</v>
      </c>
      <c r="V6133" s="19"/>
      <c r="W6133" s="19"/>
      <c r="X6133" s="37" t="s">
        <v>3461</v>
      </c>
    </row>
    <row r="6134" spans="1:37" ht="16.5" customHeight="1">
      <c r="A6134" s="38">
        <v>560</v>
      </c>
      <c r="B6134" s="39">
        <v>10736</v>
      </c>
      <c r="C6134" s="38">
        <v>10283129</v>
      </c>
      <c r="D6134" s="40" t="s">
        <v>1471</v>
      </c>
      <c r="E6134" s="38">
        <v>1</v>
      </c>
      <c r="F6134" s="38">
        <v>120</v>
      </c>
      <c r="G6134" s="38" t="s">
        <v>262</v>
      </c>
      <c r="H6134" s="42">
        <v>726339.45</v>
      </c>
      <c r="I6134" s="55"/>
      <c r="J6134" s="44">
        <v>43860</v>
      </c>
      <c r="K6134" s="42">
        <v>0</v>
      </c>
      <c r="L6134" s="42">
        <v>241507.94</v>
      </c>
      <c r="M6134" s="44">
        <v>45138</v>
      </c>
      <c r="N6134" s="42">
        <f>H6134-K6134-L6134</f>
        <v>484831.50999999995</v>
      </c>
      <c r="O6134" s="42">
        <v>0</v>
      </c>
      <c r="P6134" s="45">
        <v>0.13</v>
      </c>
      <c r="Q6134" s="42">
        <v>0</v>
      </c>
      <c r="R6134" s="42">
        <v>0</v>
      </c>
      <c r="S6134" s="42">
        <v>484831.51</v>
      </c>
      <c r="T6134" s="38">
        <v>5000</v>
      </c>
      <c r="U6134" s="14">
        <f>S6134/H6134</f>
        <v>0.66749989966812351</v>
      </c>
      <c r="V6134" s="19"/>
      <c r="W6134" s="19"/>
      <c r="X6134" s="37" t="s">
        <v>3461</v>
      </c>
    </row>
    <row r="6135" spans="1:37" ht="16.5" customHeight="1">
      <c r="A6135" s="38">
        <v>364</v>
      </c>
      <c r="B6135" s="39">
        <v>10729</v>
      </c>
      <c r="C6135" s="38">
        <v>10292577</v>
      </c>
      <c r="D6135" s="40" t="s">
        <v>1294</v>
      </c>
      <c r="E6135" s="58">
        <v>1</v>
      </c>
      <c r="F6135" s="38">
        <v>120</v>
      </c>
      <c r="G6135" s="38" t="s">
        <v>21</v>
      </c>
      <c r="H6135" s="42">
        <v>18427.349999999999</v>
      </c>
      <c r="I6135" s="37"/>
      <c r="J6135" s="44">
        <v>43979</v>
      </c>
      <c r="K6135" s="42">
        <v>0</v>
      </c>
      <c r="L6135" s="42">
        <v>6126.99</v>
      </c>
      <c r="M6135" s="44">
        <v>45259</v>
      </c>
      <c r="N6135" s="42">
        <v>12300.36</v>
      </c>
      <c r="O6135" s="42">
        <v>0</v>
      </c>
      <c r="P6135" s="45">
        <f>IF(J6135&lt;DATEVALUE("2009-1-1"),3%,13%)</f>
        <v>0.13</v>
      </c>
      <c r="Q6135" s="42">
        <f>IF(P6135=13%,ROUND(O6135/(1+P6135)*P6135,2),ROUND(O6135/(1+0.03)*0.02,2))</f>
        <v>0</v>
      </c>
      <c r="R6135" s="42">
        <f>O6135-Q6135</f>
        <v>0</v>
      </c>
      <c r="S6135" s="42">
        <f>N6135-R6135</f>
        <v>12300.36</v>
      </c>
      <c r="T6135" s="38">
        <v>2102</v>
      </c>
      <c r="U6135" s="14">
        <f>S6135/H6135</f>
        <v>0.66750563700152232</v>
      </c>
      <c r="V6135" s="19"/>
      <c r="W6135" s="19"/>
      <c r="X6135" s="37" t="s">
        <v>3459</v>
      </c>
    </row>
    <row r="6136" spans="1:37" ht="16.5" customHeight="1">
      <c r="A6136" s="38">
        <v>46</v>
      </c>
      <c r="B6136" s="39">
        <v>10736</v>
      </c>
      <c r="C6136" s="38">
        <v>10283116</v>
      </c>
      <c r="D6136" s="40" t="s">
        <v>1854</v>
      </c>
      <c r="E6136" s="31">
        <v>1</v>
      </c>
      <c r="F6136" s="38">
        <v>120</v>
      </c>
      <c r="G6136" s="38" t="s">
        <v>21</v>
      </c>
      <c r="H6136" s="42">
        <v>7516.03</v>
      </c>
      <c r="I6136" s="49"/>
      <c r="J6136" s="44">
        <v>43829</v>
      </c>
      <c r="K6136" s="42">
        <v>0</v>
      </c>
      <c r="L6136" s="42">
        <v>2499.02</v>
      </c>
      <c r="M6136" s="44">
        <v>45107</v>
      </c>
      <c r="N6136" s="42">
        <f>H6136-K6136-L6136</f>
        <v>5017.01</v>
      </c>
      <c r="O6136" s="42">
        <v>0</v>
      </c>
      <c r="P6136" s="45">
        <v>0.13</v>
      </c>
      <c r="Q6136" s="42">
        <v>0</v>
      </c>
      <c r="R6136" s="42">
        <v>0</v>
      </c>
      <c r="S6136" s="42">
        <f>N6136-R6136</f>
        <v>5017.01</v>
      </c>
      <c r="T6136" s="38">
        <v>2101</v>
      </c>
      <c r="U6136" s="14">
        <f>S6136/H6136</f>
        <v>0.66750797961157693</v>
      </c>
      <c r="V6136" s="19"/>
      <c r="W6136" s="19"/>
      <c r="X6136" s="37" t="s">
        <v>3461</v>
      </c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</row>
    <row r="6137" spans="1:37" ht="16.5" customHeight="1">
      <c r="A6137" s="38">
        <v>555</v>
      </c>
      <c r="B6137" s="39">
        <v>10736</v>
      </c>
      <c r="C6137" s="38">
        <v>10283125</v>
      </c>
      <c r="D6137" s="40" t="s">
        <v>1245</v>
      </c>
      <c r="E6137" s="38">
        <v>1</v>
      </c>
      <c r="F6137" s="38">
        <v>120</v>
      </c>
      <c r="G6137" s="38" t="s">
        <v>262</v>
      </c>
      <c r="H6137" s="42">
        <v>14966.49</v>
      </c>
      <c r="I6137" s="55"/>
      <c r="J6137" s="44">
        <v>43860</v>
      </c>
      <c r="K6137" s="42">
        <v>0</v>
      </c>
      <c r="L6137" s="42">
        <v>4976.21</v>
      </c>
      <c r="M6137" s="44">
        <v>45138</v>
      </c>
      <c r="N6137" s="42">
        <f>H6137-K6137-L6137</f>
        <v>9990.2799999999988</v>
      </c>
      <c r="O6137" s="42">
        <v>0</v>
      </c>
      <c r="P6137" s="45">
        <v>0.13</v>
      </c>
      <c r="Q6137" s="42">
        <v>0</v>
      </c>
      <c r="R6137" s="42">
        <v>0</v>
      </c>
      <c r="S6137" s="42">
        <v>9990.2800000000007</v>
      </c>
      <c r="T6137" s="38">
        <v>2506</v>
      </c>
      <c r="U6137" s="14">
        <f>S6137/H6137</f>
        <v>0.66750988374695741</v>
      </c>
      <c r="V6137" s="19"/>
      <c r="W6137" s="19"/>
      <c r="X6137" s="37" t="s">
        <v>3461</v>
      </c>
    </row>
    <row r="6138" spans="1:37" ht="16.5" customHeight="1">
      <c r="A6138" s="38">
        <v>126</v>
      </c>
      <c r="B6138" s="39">
        <v>50099</v>
      </c>
      <c r="C6138" s="38">
        <v>10297803</v>
      </c>
      <c r="D6138" s="40" t="s">
        <v>2172</v>
      </c>
      <c r="E6138" s="38">
        <v>1</v>
      </c>
      <c r="F6138" s="38">
        <v>120</v>
      </c>
      <c r="G6138" s="38" t="s">
        <v>21</v>
      </c>
      <c r="H6138" s="42">
        <v>16175.22</v>
      </c>
      <c r="I6138" s="2"/>
      <c r="J6138" s="44">
        <v>43799</v>
      </c>
      <c r="K6138" s="42">
        <v>0</v>
      </c>
      <c r="L6138" s="42">
        <v>5122.04</v>
      </c>
      <c r="M6138" s="44">
        <v>45016</v>
      </c>
      <c r="N6138" s="42">
        <f>H6138-K6138-L6138</f>
        <v>11053.18</v>
      </c>
      <c r="O6138" s="42">
        <v>230</v>
      </c>
      <c r="P6138" s="45">
        <v>0.13</v>
      </c>
      <c r="Q6138" s="42">
        <v>26.46</v>
      </c>
      <c r="R6138" s="42">
        <v>203.54</v>
      </c>
      <c r="S6138" s="42">
        <v>10849.64</v>
      </c>
      <c r="T6138" s="38">
        <v>2101</v>
      </c>
      <c r="U6138" s="14">
        <f>S6138/H6138</f>
        <v>0.67075687378595161</v>
      </c>
      <c r="V6138" s="19"/>
      <c r="W6138" s="19"/>
      <c r="X6138" s="37" t="s">
        <v>3468</v>
      </c>
    </row>
    <row r="6139" spans="1:37" ht="16.5" customHeight="1">
      <c r="A6139" s="38">
        <v>132</v>
      </c>
      <c r="B6139" s="39">
        <v>10741</v>
      </c>
      <c r="C6139" s="38">
        <v>10282510</v>
      </c>
      <c r="D6139" s="40" t="s">
        <v>2339</v>
      </c>
      <c r="E6139" s="38">
        <v>1</v>
      </c>
      <c r="F6139" s="38">
        <v>120</v>
      </c>
      <c r="G6139" s="38" t="s">
        <v>262</v>
      </c>
      <c r="H6139" s="42">
        <v>71087.3</v>
      </c>
      <c r="I6139" s="2"/>
      <c r="J6139" s="44">
        <v>43829</v>
      </c>
      <c r="K6139" s="42">
        <v>0</v>
      </c>
      <c r="L6139" s="42">
        <v>23073.62</v>
      </c>
      <c r="M6139" s="44">
        <v>45077</v>
      </c>
      <c r="N6139" s="42">
        <f>H6139-K6139-L6139</f>
        <v>48013.680000000008</v>
      </c>
      <c r="O6139" s="42">
        <v>0</v>
      </c>
      <c r="P6139" s="45">
        <v>0.13</v>
      </c>
      <c r="Q6139" s="42">
        <v>0</v>
      </c>
      <c r="R6139" s="42">
        <v>0</v>
      </c>
      <c r="S6139" s="42">
        <f>N6139-R6139</f>
        <v>48013.680000000008</v>
      </c>
      <c r="T6139" s="38">
        <v>5000</v>
      </c>
      <c r="U6139" s="14">
        <f>S6139/H6139</f>
        <v>0.67541853467497015</v>
      </c>
      <c r="V6139" s="19"/>
      <c r="W6139" s="19"/>
      <c r="X6139" s="37" t="s">
        <v>3462</v>
      </c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</row>
    <row r="6140" spans="1:37" ht="16.5" customHeight="1">
      <c r="A6140" s="38">
        <v>337</v>
      </c>
      <c r="B6140" s="39">
        <v>40712</v>
      </c>
      <c r="C6140" s="38">
        <v>10302649</v>
      </c>
      <c r="D6140" s="40" t="s">
        <v>1659</v>
      </c>
      <c r="E6140" s="38">
        <v>1</v>
      </c>
      <c r="F6140" s="38">
        <v>120</v>
      </c>
      <c r="G6140" s="38" t="s">
        <v>21</v>
      </c>
      <c r="H6140" s="42">
        <v>17255.240000000002</v>
      </c>
      <c r="I6140" s="55"/>
      <c r="J6140" s="44">
        <v>43890</v>
      </c>
      <c r="K6140" s="42">
        <v>0</v>
      </c>
      <c r="L6140" s="42">
        <v>5600.7</v>
      </c>
      <c r="M6140" s="44">
        <v>45138</v>
      </c>
      <c r="N6140" s="42">
        <f>H6140-K6140-L6140</f>
        <v>11654.54</v>
      </c>
      <c r="O6140" s="42">
        <v>0</v>
      </c>
      <c r="P6140" s="45">
        <v>0.13</v>
      </c>
      <c r="Q6140" s="42">
        <v>0</v>
      </c>
      <c r="R6140" s="42">
        <v>0</v>
      </c>
      <c r="S6140" s="42">
        <v>11654.54</v>
      </c>
      <c r="T6140" s="38">
        <v>1602</v>
      </c>
      <c r="U6140" s="14">
        <f>S6140/H6140</f>
        <v>0.67542033608341578</v>
      </c>
      <c r="V6140" s="19"/>
      <c r="W6140" s="19"/>
      <c r="X6140" s="37" t="s">
        <v>3467</v>
      </c>
    </row>
    <row r="6141" spans="1:37" ht="16.5" customHeight="1">
      <c r="A6141" s="38">
        <v>177</v>
      </c>
      <c r="B6141" s="39">
        <v>10741</v>
      </c>
      <c r="C6141" s="38">
        <v>10282517</v>
      </c>
      <c r="D6141" s="40" t="s">
        <v>2013</v>
      </c>
      <c r="E6141" s="38">
        <v>1</v>
      </c>
      <c r="F6141" s="38">
        <v>120</v>
      </c>
      <c r="G6141" s="38" t="s">
        <v>21</v>
      </c>
      <c r="H6141" s="42">
        <v>5973.55</v>
      </c>
      <c r="I6141" s="49"/>
      <c r="J6141" s="44">
        <v>43860</v>
      </c>
      <c r="K6141" s="42">
        <v>0</v>
      </c>
      <c r="L6141" s="42">
        <v>1938.89</v>
      </c>
      <c r="M6141" s="44">
        <v>45107</v>
      </c>
      <c r="N6141" s="42">
        <f>H6141-K6141-L6141</f>
        <v>4034.66</v>
      </c>
      <c r="O6141" s="42">
        <v>0</v>
      </c>
      <c r="P6141" s="45">
        <v>0.13</v>
      </c>
      <c r="Q6141" s="42">
        <v>0</v>
      </c>
      <c r="R6141" s="42">
        <v>0</v>
      </c>
      <c r="S6141" s="42">
        <f>N6141-R6141</f>
        <v>4034.66</v>
      </c>
      <c r="T6141" s="38">
        <v>1604</v>
      </c>
      <c r="U6141" s="14">
        <f>S6141/H6141</f>
        <v>0.67542081341915605</v>
      </c>
      <c r="V6141" s="19"/>
      <c r="W6141" s="19"/>
      <c r="X6141" s="37" t="s">
        <v>3462</v>
      </c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</row>
    <row r="6142" spans="1:37" ht="16.5" customHeight="1">
      <c r="A6142" s="38">
        <v>838</v>
      </c>
      <c r="B6142" s="39">
        <v>10729</v>
      </c>
      <c r="C6142" s="38">
        <v>10292293</v>
      </c>
      <c r="D6142" s="40" t="s">
        <v>3356</v>
      </c>
      <c r="E6142" s="58">
        <v>1</v>
      </c>
      <c r="F6142" s="38">
        <v>120</v>
      </c>
      <c r="G6142" s="38" t="s">
        <v>262</v>
      </c>
      <c r="H6142" s="42">
        <v>73525.5</v>
      </c>
      <c r="I6142" s="37"/>
      <c r="J6142" s="44">
        <v>44006</v>
      </c>
      <c r="K6142" s="42">
        <v>0</v>
      </c>
      <c r="L6142" s="42">
        <v>23811.9</v>
      </c>
      <c r="M6142" s="44">
        <v>45259</v>
      </c>
      <c r="N6142" s="42">
        <v>49713.599999999999</v>
      </c>
      <c r="O6142" s="42">
        <v>0</v>
      </c>
      <c r="P6142" s="45">
        <f>IF(J6142&lt;DATEVALUE("2009-1-1"),3%,13%)</f>
        <v>0.13</v>
      </c>
      <c r="Q6142" s="42">
        <f>IF(P6142=13%,ROUND(O6142/(1+P6142)*P6142,2),ROUND(O6142/(1+0.03)*0.02,2))</f>
        <v>0</v>
      </c>
      <c r="R6142" s="42">
        <f>O6142-Q6142</f>
        <v>0</v>
      </c>
      <c r="S6142" s="42">
        <f>N6142-R6142</f>
        <v>49713.599999999999</v>
      </c>
      <c r="T6142" s="38">
        <v>2203</v>
      </c>
      <c r="U6142" s="14">
        <f>S6142/H6142</f>
        <v>0.67614093069751313</v>
      </c>
      <c r="V6142" s="19"/>
      <c r="W6142" s="19"/>
      <c r="X6142" s="37" t="s">
        <v>3459</v>
      </c>
    </row>
    <row r="6143" spans="1:37" ht="16.5" customHeight="1">
      <c r="A6143" s="38">
        <v>851</v>
      </c>
      <c r="B6143" s="39">
        <v>10729</v>
      </c>
      <c r="C6143" s="38">
        <v>10292290</v>
      </c>
      <c r="D6143" s="40" t="s">
        <v>1078</v>
      </c>
      <c r="E6143" s="58">
        <v>1</v>
      </c>
      <c r="F6143" s="38">
        <v>120</v>
      </c>
      <c r="G6143" s="38" t="s">
        <v>262</v>
      </c>
      <c r="H6143" s="42">
        <v>73346.02</v>
      </c>
      <c r="I6143" s="37"/>
      <c r="J6143" s="44">
        <v>44006</v>
      </c>
      <c r="K6143" s="42">
        <v>0</v>
      </c>
      <c r="L6143" s="42">
        <v>23753.77</v>
      </c>
      <c r="M6143" s="44">
        <v>45259</v>
      </c>
      <c r="N6143" s="42">
        <v>49592.25</v>
      </c>
      <c r="O6143" s="42">
        <v>0</v>
      </c>
      <c r="P6143" s="45">
        <f>IF(J6143&lt;DATEVALUE("2009-1-1"),3%,13%)</f>
        <v>0.13</v>
      </c>
      <c r="Q6143" s="42">
        <f>IF(P6143=13%,ROUND(O6143/(1+P6143)*P6143,2),ROUND(O6143/(1+0.03)*0.02,2))</f>
        <v>0</v>
      </c>
      <c r="R6143" s="42">
        <f>O6143-Q6143</f>
        <v>0</v>
      </c>
      <c r="S6143" s="42">
        <f>N6143-R6143</f>
        <v>49592.25</v>
      </c>
      <c r="T6143" s="38">
        <v>5000</v>
      </c>
      <c r="U6143" s="14">
        <f>S6143/H6143</f>
        <v>0.67614098215554164</v>
      </c>
      <c r="V6143" s="19"/>
      <c r="W6143" s="19"/>
      <c r="X6143" s="37" t="s">
        <v>3459</v>
      </c>
    </row>
    <row r="6144" spans="1:37" ht="16.5" customHeight="1">
      <c r="A6144" s="38">
        <v>852</v>
      </c>
      <c r="B6144" s="39">
        <v>10729</v>
      </c>
      <c r="C6144" s="38">
        <v>10292292</v>
      </c>
      <c r="D6144" s="40" t="s">
        <v>3365</v>
      </c>
      <c r="E6144" s="58">
        <v>1</v>
      </c>
      <c r="F6144" s="38">
        <v>120</v>
      </c>
      <c r="G6144" s="38" t="s">
        <v>262</v>
      </c>
      <c r="H6144" s="42">
        <v>518300.53</v>
      </c>
      <c r="I6144" s="37"/>
      <c r="J6144" s="44">
        <v>44006</v>
      </c>
      <c r="K6144" s="42">
        <v>0</v>
      </c>
      <c r="L6144" s="42">
        <v>167855.55</v>
      </c>
      <c r="M6144" s="44">
        <v>45259</v>
      </c>
      <c r="N6144" s="42">
        <v>350444.98</v>
      </c>
      <c r="O6144" s="42">
        <v>0</v>
      </c>
      <c r="P6144" s="45">
        <f>IF(J6144&lt;DATEVALUE("2009-1-1"),3%,13%)</f>
        <v>0.13</v>
      </c>
      <c r="Q6144" s="42">
        <f>IF(P6144=13%,ROUND(O6144/(1+P6144)*P6144,2),ROUND(O6144/(1+0.03)*0.02,2))</f>
        <v>0</v>
      </c>
      <c r="R6144" s="42">
        <f>O6144-Q6144</f>
        <v>0</v>
      </c>
      <c r="S6144" s="42">
        <f>N6144-R6144</f>
        <v>350444.98</v>
      </c>
      <c r="T6144" s="38">
        <v>5000</v>
      </c>
      <c r="U6144" s="14">
        <f>S6144/H6144</f>
        <v>0.67614243033862986</v>
      </c>
      <c r="V6144" s="19"/>
      <c r="W6144" s="19"/>
      <c r="X6144" s="37" t="s">
        <v>3459</v>
      </c>
    </row>
    <row r="6145" spans="1:37" ht="16.5" customHeight="1">
      <c r="A6145" s="38">
        <v>850</v>
      </c>
      <c r="B6145" s="39">
        <v>10729</v>
      </c>
      <c r="C6145" s="38">
        <v>10292288</v>
      </c>
      <c r="D6145" s="40" t="s">
        <v>3364</v>
      </c>
      <c r="E6145" s="58">
        <v>1</v>
      </c>
      <c r="F6145" s="38">
        <v>120</v>
      </c>
      <c r="G6145" s="38" t="s">
        <v>262</v>
      </c>
      <c r="H6145" s="42">
        <v>61963</v>
      </c>
      <c r="I6145" s="37"/>
      <c r="J6145" s="44">
        <v>44006</v>
      </c>
      <c r="K6145" s="42">
        <v>0</v>
      </c>
      <c r="L6145" s="42">
        <v>20067.150000000001</v>
      </c>
      <c r="M6145" s="44">
        <v>45259</v>
      </c>
      <c r="N6145" s="42">
        <v>41895.85</v>
      </c>
      <c r="O6145" s="42">
        <v>0</v>
      </c>
      <c r="P6145" s="45">
        <f>IF(J6145&lt;DATEVALUE("2009-1-1"),3%,13%)</f>
        <v>0.13</v>
      </c>
      <c r="Q6145" s="42">
        <f>IF(P6145=13%,ROUND(O6145/(1+P6145)*P6145,2),ROUND(O6145/(1+0.03)*0.02,2))</f>
        <v>0</v>
      </c>
      <c r="R6145" s="42">
        <f>O6145-Q6145</f>
        <v>0</v>
      </c>
      <c r="S6145" s="42">
        <f>N6145-R6145</f>
        <v>41895.85</v>
      </c>
      <c r="T6145" s="38">
        <v>5000</v>
      </c>
      <c r="U6145" s="14">
        <f>S6145/H6145</f>
        <v>0.67614302083501443</v>
      </c>
      <c r="V6145" s="19"/>
      <c r="W6145" s="19"/>
      <c r="X6145" s="37" t="s">
        <v>3459</v>
      </c>
    </row>
    <row r="6146" spans="1:37" ht="16.5" customHeight="1">
      <c r="A6146" s="38">
        <v>336</v>
      </c>
      <c r="B6146" s="39">
        <v>10729</v>
      </c>
      <c r="C6146" s="38">
        <v>10292289</v>
      </c>
      <c r="D6146" s="40" t="s">
        <v>1064</v>
      </c>
      <c r="E6146" s="58">
        <v>1</v>
      </c>
      <c r="F6146" s="38">
        <v>120</v>
      </c>
      <c r="G6146" s="38" t="s">
        <v>21</v>
      </c>
      <c r="H6146" s="42">
        <v>55770.27</v>
      </c>
      <c r="I6146" s="37"/>
      <c r="J6146" s="44">
        <v>44006</v>
      </c>
      <c r="K6146" s="42">
        <v>0</v>
      </c>
      <c r="L6146" s="42">
        <v>18061.59</v>
      </c>
      <c r="M6146" s="44">
        <v>45259</v>
      </c>
      <c r="N6146" s="42">
        <v>37708.68</v>
      </c>
      <c r="O6146" s="42">
        <v>0</v>
      </c>
      <c r="P6146" s="45">
        <f>IF(J6146&lt;DATEVALUE("2009-1-1"),3%,13%)</f>
        <v>0.13</v>
      </c>
      <c r="Q6146" s="42">
        <f>IF(P6146=13%,ROUND(O6146/(1+P6146)*P6146,2),ROUND(O6146/(1+0.03)*0.02,2))</f>
        <v>0</v>
      </c>
      <c r="R6146" s="42">
        <f>O6146-Q6146</f>
        <v>0</v>
      </c>
      <c r="S6146" s="42">
        <f>N6146-R6146</f>
        <v>37708.68</v>
      </c>
      <c r="T6146" s="38">
        <v>2003</v>
      </c>
      <c r="U6146" s="14">
        <f>S6146/H6146</f>
        <v>0.67614304180345552</v>
      </c>
      <c r="V6146" s="19"/>
      <c r="W6146" s="19"/>
      <c r="X6146" s="37" t="s">
        <v>3459</v>
      </c>
    </row>
    <row r="6147" spans="1:37" ht="16.5" customHeight="1">
      <c r="A6147" s="38">
        <v>298</v>
      </c>
      <c r="B6147" s="39">
        <v>10736</v>
      </c>
      <c r="C6147" s="38">
        <v>10330580</v>
      </c>
      <c r="D6147" s="40" t="s">
        <v>1266</v>
      </c>
      <c r="E6147" s="38">
        <v>2</v>
      </c>
      <c r="F6147" s="38">
        <v>120</v>
      </c>
      <c r="G6147" s="38" t="s">
        <v>21</v>
      </c>
      <c r="H6147" s="42">
        <v>14022</v>
      </c>
      <c r="I6147" s="55"/>
      <c r="J6147" s="44">
        <v>44377</v>
      </c>
      <c r="K6147" s="42">
        <v>116.85</v>
      </c>
      <c r="L6147" s="42">
        <v>2804.4</v>
      </c>
      <c r="M6147" s="44">
        <v>45138</v>
      </c>
      <c r="N6147" s="42">
        <f>H6147-K6147-L6147</f>
        <v>11100.75</v>
      </c>
      <c r="O6147" s="42">
        <f>300+1500</f>
        <v>1800</v>
      </c>
      <c r="P6147" s="45">
        <v>0.13</v>
      </c>
      <c r="Q6147" s="42">
        <v>207.08</v>
      </c>
      <c r="R6147" s="42">
        <v>1592.92</v>
      </c>
      <c r="S6147" s="42">
        <f>N6147-R6147</f>
        <v>9507.83</v>
      </c>
      <c r="T6147" s="38">
        <v>1007</v>
      </c>
      <c r="U6147" s="14">
        <f>S6147/H6147</f>
        <v>0.67806518328341181</v>
      </c>
      <c r="V6147" s="19"/>
      <c r="W6147" s="19"/>
      <c r="X6147" s="37" t="s">
        <v>3461</v>
      </c>
    </row>
    <row r="6148" spans="1:37" ht="16.5" customHeight="1">
      <c r="A6148" s="38">
        <v>27</v>
      </c>
      <c r="B6148" s="39">
        <v>20704</v>
      </c>
      <c r="C6148" s="38">
        <v>10296111</v>
      </c>
      <c r="D6148" s="40" t="s">
        <v>826</v>
      </c>
      <c r="E6148" s="58">
        <v>1</v>
      </c>
      <c r="F6148" s="38">
        <v>120</v>
      </c>
      <c r="G6148" s="38" t="s">
        <v>21</v>
      </c>
      <c r="H6148" s="42">
        <v>12831.86</v>
      </c>
      <c r="I6148" s="57"/>
      <c r="J6148" s="44">
        <v>43979</v>
      </c>
      <c r="K6148" s="42">
        <v>0</v>
      </c>
      <c r="L6148" s="42">
        <v>4063.54</v>
      </c>
      <c r="M6148" s="44">
        <v>45199</v>
      </c>
      <c r="N6148" s="42">
        <f>H6148-K6148-L6148</f>
        <v>8768.32</v>
      </c>
      <c r="O6148" s="42">
        <v>0</v>
      </c>
      <c r="P6148" s="45">
        <v>0.13</v>
      </c>
      <c r="Q6148" s="42">
        <v>0</v>
      </c>
      <c r="R6148" s="42">
        <v>0</v>
      </c>
      <c r="S6148" s="42">
        <f>N6148-R6148</f>
        <v>8768.32</v>
      </c>
      <c r="T6148" s="38">
        <v>2102</v>
      </c>
      <c r="U6148" s="14">
        <f>S6148/H6148</f>
        <v>0.68332416344941416</v>
      </c>
      <c r="V6148" s="19"/>
      <c r="W6148" s="19"/>
      <c r="X6148" s="37" t="s">
        <v>3466</v>
      </c>
    </row>
    <row r="6149" spans="1:37" ht="16.5" customHeight="1">
      <c r="A6149" s="38">
        <v>12</v>
      </c>
      <c r="B6149" s="39">
        <v>20701</v>
      </c>
      <c r="C6149" s="38">
        <v>10347784</v>
      </c>
      <c r="D6149" s="40" t="s">
        <v>814</v>
      </c>
      <c r="E6149" s="58">
        <v>1</v>
      </c>
      <c r="F6149" s="38">
        <v>60</v>
      </c>
      <c r="G6149" s="38" t="s">
        <v>83</v>
      </c>
      <c r="H6149" s="42">
        <v>6440.04</v>
      </c>
      <c r="I6149" s="57"/>
      <c r="J6149" s="44">
        <v>44620</v>
      </c>
      <c r="K6149" s="42">
        <v>107.34</v>
      </c>
      <c r="L6149" s="42">
        <v>1932.02</v>
      </c>
      <c r="M6149" s="44">
        <v>45199</v>
      </c>
      <c r="N6149" s="42">
        <f>H6149-K6149-L6149</f>
        <v>4400.68</v>
      </c>
      <c r="O6149" s="42">
        <v>0</v>
      </c>
      <c r="P6149" s="45">
        <v>0.13</v>
      </c>
      <c r="Q6149" s="42">
        <v>0</v>
      </c>
      <c r="R6149" s="42">
        <v>0</v>
      </c>
      <c r="S6149" s="42">
        <f>N6149</f>
        <v>4400.68</v>
      </c>
      <c r="T6149" s="38">
        <v>5000</v>
      </c>
      <c r="U6149" s="14">
        <f>S6149/H6149</f>
        <v>0.68333115943379241</v>
      </c>
      <c r="V6149" s="19"/>
      <c r="W6149" s="19"/>
      <c r="X6149" s="37" t="s">
        <v>3466</v>
      </c>
    </row>
    <row r="6150" spans="1:37" ht="16.5" customHeight="1">
      <c r="A6150" s="38">
        <v>171</v>
      </c>
      <c r="B6150" s="39">
        <v>10741</v>
      </c>
      <c r="C6150" s="38">
        <v>10282518</v>
      </c>
      <c r="D6150" s="40" t="s">
        <v>425</v>
      </c>
      <c r="E6150" s="38">
        <v>1</v>
      </c>
      <c r="F6150" s="38">
        <v>120</v>
      </c>
      <c r="G6150" s="38" t="s">
        <v>21</v>
      </c>
      <c r="H6150" s="42">
        <v>52331.08</v>
      </c>
      <c r="I6150" s="49"/>
      <c r="J6150" s="44">
        <v>43890</v>
      </c>
      <c r="K6150" s="42">
        <v>0</v>
      </c>
      <c r="L6150" s="42">
        <v>16571.57</v>
      </c>
      <c r="M6150" s="44">
        <v>45107</v>
      </c>
      <c r="N6150" s="42">
        <f>H6150-K6150-L6150</f>
        <v>35759.51</v>
      </c>
      <c r="O6150" s="42">
        <v>0</v>
      </c>
      <c r="P6150" s="45">
        <v>0.13</v>
      </c>
      <c r="Q6150" s="42">
        <v>0</v>
      </c>
      <c r="R6150" s="42">
        <v>0</v>
      </c>
      <c r="S6150" s="42">
        <f>N6150-R6150</f>
        <v>35759.51</v>
      </c>
      <c r="T6150" s="38">
        <v>1602</v>
      </c>
      <c r="U6150" s="14">
        <f>S6150/H6150</f>
        <v>0.68333216130834684</v>
      </c>
      <c r="V6150" s="19"/>
      <c r="W6150" s="19"/>
      <c r="X6150" s="37" t="s">
        <v>3462</v>
      </c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</row>
    <row r="6151" spans="1:37" ht="16.5" customHeight="1">
      <c r="A6151" s="38">
        <v>71</v>
      </c>
      <c r="B6151" s="39">
        <v>40712</v>
      </c>
      <c r="C6151" s="38">
        <v>10302645</v>
      </c>
      <c r="D6151" s="40" t="s">
        <v>2278</v>
      </c>
      <c r="E6151" s="38">
        <v>1</v>
      </c>
      <c r="F6151" s="38">
        <v>120</v>
      </c>
      <c r="G6151" s="38" t="s">
        <v>2908</v>
      </c>
      <c r="H6151" s="42">
        <v>102765</v>
      </c>
      <c r="I6151" s="2"/>
      <c r="J6151" s="44">
        <v>43860</v>
      </c>
      <c r="K6151" s="42">
        <v>0</v>
      </c>
      <c r="L6151" s="42">
        <v>32542.35</v>
      </c>
      <c r="M6151" s="44">
        <v>45077</v>
      </c>
      <c r="N6151" s="42">
        <f>H6151-K6151-L6151</f>
        <v>70222.649999999994</v>
      </c>
      <c r="O6151" s="42">
        <v>0</v>
      </c>
      <c r="P6151" s="45">
        <v>0.13</v>
      </c>
      <c r="Q6151" s="42">
        <v>0</v>
      </c>
      <c r="R6151" s="42">
        <v>0</v>
      </c>
      <c r="S6151" s="42">
        <f>N6151-R6151</f>
        <v>70222.649999999994</v>
      </c>
      <c r="T6151" s="38">
        <v>5000</v>
      </c>
      <c r="U6151" s="14">
        <f>S6151/H6151</f>
        <v>0.68333236023938104</v>
      </c>
      <c r="V6151" s="19"/>
      <c r="W6151" s="19"/>
      <c r="X6151" s="37" t="s">
        <v>3467</v>
      </c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</row>
    <row r="6152" spans="1:37" ht="16.5" customHeight="1">
      <c r="A6152" s="38">
        <v>73</v>
      </c>
      <c r="B6152" s="39">
        <v>40712</v>
      </c>
      <c r="C6152" s="38">
        <v>10302647</v>
      </c>
      <c r="D6152" s="40" t="s">
        <v>2279</v>
      </c>
      <c r="E6152" s="38">
        <v>1</v>
      </c>
      <c r="F6152" s="38">
        <v>120</v>
      </c>
      <c r="G6152" s="38" t="s">
        <v>2908</v>
      </c>
      <c r="H6152" s="42">
        <v>114804.19</v>
      </c>
      <c r="I6152" s="2"/>
      <c r="J6152" s="44">
        <v>43860</v>
      </c>
      <c r="K6152" s="42">
        <v>0</v>
      </c>
      <c r="L6152" s="42">
        <v>36354.75</v>
      </c>
      <c r="M6152" s="44">
        <v>45077</v>
      </c>
      <c r="N6152" s="42">
        <f>H6152-K6152-L6152</f>
        <v>78449.440000000002</v>
      </c>
      <c r="O6152" s="42">
        <v>0</v>
      </c>
      <c r="P6152" s="45">
        <v>0.13</v>
      </c>
      <c r="Q6152" s="42">
        <v>0</v>
      </c>
      <c r="R6152" s="42">
        <v>0</v>
      </c>
      <c r="S6152" s="42">
        <f>N6152-R6152</f>
        <v>78449.440000000002</v>
      </c>
      <c r="T6152" s="38">
        <v>5000</v>
      </c>
      <c r="U6152" s="14">
        <f>S6152/H6152</f>
        <v>0.68333255084156774</v>
      </c>
      <c r="V6152" s="19"/>
      <c r="W6152" s="19"/>
      <c r="X6152" s="37" t="s">
        <v>3467</v>
      </c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</row>
    <row r="6153" spans="1:37" ht="16.5" customHeight="1">
      <c r="A6153" s="38">
        <v>301</v>
      </c>
      <c r="B6153" s="39">
        <v>10741</v>
      </c>
      <c r="C6153" s="38">
        <v>10345862</v>
      </c>
      <c r="D6153" s="40" t="s">
        <v>1080</v>
      </c>
      <c r="E6153" s="38">
        <v>1</v>
      </c>
      <c r="F6153" s="38">
        <v>60</v>
      </c>
      <c r="G6153" s="38" t="s">
        <v>511</v>
      </c>
      <c r="H6153" s="42">
        <v>152581.65</v>
      </c>
      <c r="I6153" s="56"/>
      <c r="J6153" s="44">
        <v>44592</v>
      </c>
      <c r="K6153" s="42">
        <v>2543.0300000000002</v>
      </c>
      <c r="L6153" s="42">
        <v>45774.51</v>
      </c>
      <c r="M6153" s="44">
        <v>45169</v>
      </c>
      <c r="N6153" s="42">
        <f>H6153-K6153-L6153</f>
        <v>104264.10999999999</v>
      </c>
      <c r="O6153" s="42">
        <v>0</v>
      </c>
      <c r="P6153" s="45">
        <v>0.13</v>
      </c>
      <c r="Q6153" s="42">
        <v>0</v>
      </c>
      <c r="R6153" s="42">
        <v>0</v>
      </c>
      <c r="S6153" s="42">
        <f>N6153-R6153</f>
        <v>104264.10999999999</v>
      </c>
      <c r="T6153" s="38">
        <v>5000</v>
      </c>
      <c r="U6153" s="14">
        <f>S6153/H6153</f>
        <v>0.68333321864064245</v>
      </c>
      <c r="V6153" s="19"/>
      <c r="W6153" s="19"/>
      <c r="X6153" s="37" t="s">
        <v>3462</v>
      </c>
    </row>
    <row r="6154" spans="1:37" ht="16.5" customHeight="1">
      <c r="A6154" s="38">
        <v>312</v>
      </c>
      <c r="B6154" s="39">
        <v>10741</v>
      </c>
      <c r="C6154" s="38">
        <v>10345879</v>
      </c>
      <c r="D6154" s="40" t="s">
        <v>1090</v>
      </c>
      <c r="E6154" s="38">
        <v>1</v>
      </c>
      <c r="F6154" s="38">
        <v>60</v>
      </c>
      <c r="G6154" s="38" t="s">
        <v>511</v>
      </c>
      <c r="H6154" s="42">
        <v>31054.13</v>
      </c>
      <c r="I6154" s="56"/>
      <c r="J6154" s="44">
        <v>44592</v>
      </c>
      <c r="K6154" s="42">
        <v>517.57000000000005</v>
      </c>
      <c r="L6154" s="42">
        <v>9316.24</v>
      </c>
      <c r="M6154" s="44">
        <v>45169</v>
      </c>
      <c r="N6154" s="42">
        <f>H6154-K6154-L6154</f>
        <v>21220.32</v>
      </c>
      <c r="O6154" s="42">
        <v>0</v>
      </c>
      <c r="P6154" s="45">
        <v>0.13</v>
      </c>
      <c r="Q6154" s="42">
        <v>0</v>
      </c>
      <c r="R6154" s="42">
        <v>0</v>
      </c>
      <c r="S6154" s="42">
        <f>N6154-R6154</f>
        <v>21220.32</v>
      </c>
      <c r="T6154" s="38">
        <v>5000</v>
      </c>
      <c r="U6154" s="14">
        <f>S6154/H6154</f>
        <v>0.68333326356268875</v>
      </c>
      <c r="V6154" s="19"/>
      <c r="W6154" s="19"/>
      <c r="X6154" s="37" t="s">
        <v>3462</v>
      </c>
    </row>
    <row r="6155" spans="1:37" ht="16.5" customHeight="1">
      <c r="A6155" s="38">
        <v>679</v>
      </c>
      <c r="B6155" s="39">
        <v>40712</v>
      </c>
      <c r="C6155" s="38">
        <v>10344509</v>
      </c>
      <c r="D6155" s="40" t="s">
        <v>1811</v>
      </c>
      <c r="E6155" s="38">
        <v>1</v>
      </c>
      <c r="F6155" s="38">
        <v>60</v>
      </c>
      <c r="G6155" s="38" t="s">
        <v>36</v>
      </c>
      <c r="H6155" s="42">
        <v>63568.29</v>
      </c>
      <c r="I6155" s="55"/>
      <c r="J6155" s="44">
        <v>44561</v>
      </c>
      <c r="K6155" s="42">
        <v>1059.47</v>
      </c>
      <c r="L6155" s="42">
        <v>19070.47</v>
      </c>
      <c r="M6155" s="44">
        <v>45138</v>
      </c>
      <c r="N6155" s="42">
        <f>H6155-K6155-L6155</f>
        <v>43438.35</v>
      </c>
      <c r="O6155" s="42">
        <v>0</v>
      </c>
      <c r="P6155" s="45">
        <v>0.13</v>
      </c>
      <c r="Q6155" s="42">
        <v>0</v>
      </c>
      <c r="R6155" s="42">
        <v>0</v>
      </c>
      <c r="S6155" s="42">
        <v>43438.35</v>
      </c>
      <c r="T6155" s="38">
        <v>1002</v>
      </c>
      <c r="U6155" s="14">
        <f>S6155/H6155</f>
        <v>0.68333362435893741</v>
      </c>
      <c r="V6155" s="19"/>
      <c r="W6155" s="19"/>
      <c r="X6155" s="37" t="s">
        <v>3467</v>
      </c>
    </row>
    <row r="6156" spans="1:37" ht="16.5" customHeight="1">
      <c r="A6156" s="38">
        <v>313</v>
      </c>
      <c r="B6156" s="39">
        <v>10736</v>
      </c>
      <c r="C6156" s="38">
        <v>10283023</v>
      </c>
      <c r="D6156" s="40" t="s">
        <v>301</v>
      </c>
      <c r="E6156" s="38">
        <v>1</v>
      </c>
      <c r="F6156" s="38">
        <v>120</v>
      </c>
      <c r="G6156" s="38" t="s">
        <v>21</v>
      </c>
      <c r="H6156" s="42">
        <v>57712.59</v>
      </c>
      <c r="I6156" s="55"/>
      <c r="J6156" s="44">
        <v>43917</v>
      </c>
      <c r="K6156" s="42">
        <v>0</v>
      </c>
      <c r="L6156" s="42">
        <v>18275.61</v>
      </c>
      <c r="M6156" s="44">
        <v>45138</v>
      </c>
      <c r="N6156" s="42">
        <f>H6156-K6156-L6156</f>
        <v>39436.979999999996</v>
      </c>
      <c r="O6156" s="42">
        <v>0</v>
      </c>
      <c r="P6156" s="45">
        <v>0.13</v>
      </c>
      <c r="Q6156" s="42">
        <v>0</v>
      </c>
      <c r="R6156" s="42">
        <v>0</v>
      </c>
      <c r="S6156" s="42">
        <v>39436.980000000003</v>
      </c>
      <c r="T6156" s="38">
        <v>2003</v>
      </c>
      <c r="U6156" s="14">
        <f>S6156/H6156</f>
        <v>0.6833340870683503</v>
      </c>
      <c r="V6156" s="19"/>
      <c r="W6156" s="19"/>
      <c r="X6156" s="37" t="s">
        <v>3461</v>
      </c>
    </row>
    <row r="6157" spans="1:37" ht="16.5" customHeight="1">
      <c r="A6157" s="38">
        <v>441</v>
      </c>
      <c r="B6157" s="39">
        <v>10729</v>
      </c>
      <c r="C6157" s="38">
        <v>10321917</v>
      </c>
      <c r="D6157" s="40" t="s">
        <v>3165</v>
      </c>
      <c r="E6157" s="58">
        <v>1</v>
      </c>
      <c r="F6157" s="38">
        <v>120</v>
      </c>
      <c r="G6157" s="38" t="s">
        <v>21</v>
      </c>
      <c r="H6157" s="42">
        <v>20743.36</v>
      </c>
      <c r="I6157" s="37"/>
      <c r="J6157" s="44">
        <v>44104</v>
      </c>
      <c r="K6157" s="42">
        <v>172.86</v>
      </c>
      <c r="L6157" s="42">
        <v>6395.83</v>
      </c>
      <c r="M6157" s="44">
        <v>45259</v>
      </c>
      <c r="N6157" s="42">
        <v>14174.67</v>
      </c>
      <c r="O6157" s="42">
        <v>0</v>
      </c>
      <c r="P6157" s="45">
        <f>IF(J6157&lt;DATEVALUE("2009-1-1"),3%,13%)</f>
        <v>0.13</v>
      </c>
      <c r="Q6157" s="42">
        <f>IF(P6157=13%,ROUND(O6157/(1+P6157)*P6157,2),ROUND(O6157/(1+0.03)*0.02,2))</f>
        <v>0</v>
      </c>
      <c r="R6157" s="42">
        <f>O6157-Q6157</f>
        <v>0</v>
      </c>
      <c r="S6157" s="42">
        <f>N6157-R6157</f>
        <v>14174.67</v>
      </c>
      <c r="T6157" s="38">
        <v>5000</v>
      </c>
      <c r="U6157" s="14">
        <f>S6157/H6157</f>
        <v>0.6833352938000401</v>
      </c>
      <c r="V6157" s="19"/>
      <c r="W6157" s="19"/>
      <c r="X6157" s="37" t="s">
        <v>3459</v>
      </c>
    </row>
    <row r="6158" spans="1:37" ht="16.5" customHeight="1">
      <c r="A6158" s="38">
        <v>365</v>
      </c>
      <c r="B6158" s="39">
        <v>10741</v>
      </c>
      <c r="C6158" s="38">
        <v>10282229</v>
      </c>
      <c r="D6158" s="40" t="s">
        <v>500</v>
      </c>
      <c r="E6158" s="58">
        <v>1</v>
      </c>
      <c r="F6158" s="38">
        <v>120</v>
      </c>
      <c r="G6158" s="38" t="s">
        <v>262</v>
      </c>
      <c r="H6158" s="42">
        <v>45154.720000000001</v>
      </c>
      <c r="I6158" s="57"/>
      <c r="J6158" s="44">
        <v>43979</v>
      </c>
      <c r="K6158" s="42">
        <v>0</v>
      </c>
      <c r="L6158" s="42">
        <v>14298.85</v>
      </c>
      <c r="M6158" s="44">
        <v>45199</v>
      </c>
      <c r="N6158" s="42">
        <f>H6158-K6158-L6158</f>
        <v>30855.870000000003</v>
      </c>
      <c r="O6158" s="42">
        <v>0</v>
      </c>
      <c r="P6158" s="45">
        <v>0.13</v>
      </c>
      <c r="Q6158" s="42">
        <v>0</v>
      </c>
      <c r="R6158" s="42">
        <v>0</v>
      </c>
      <c r="S6158" s="42">
        <v>30855.87</v>
      </c>
      <c r="T6158" s="38">
        <v>5000</v>
      </c>
      <c r="U6158" s="14">
        <f>S6158/H6158</f>
        <v>0.68333653713277365</v>
      </c>
      <c r="V6158" s="19"/>
      <c r="W6158" s="19"/>
      <c r="X6158" s="37" t="s">
        <v>3462</v>
      </c>
    </row>
    <row r="6159" spans="1:37" ht="16.5" customHeight="1">
      <c r="A6159" s="38">
        <v>442</v>
      </c>
      <c r="B6159" s="39">
        <v>10729</v>
      </c>
      <c r="C6159" s="38">
        <v>10321919</v>
      </c>
      <c r="D6159" s="40" t="s">
        <v>3166</v>
      </c>
      <c r="E6159" s="58">
        <v>3</v>
      </c>
      <c r="F6159" s="38">
        <v>120</v>
      </c>
      <c r="G6159" s="38" t="s">
        <v>21</v>
      </c>
      <c r="H6159" s="42">
        <v>19938.46</v>
      </c>
      <c r="I6159" s="37"/>
      <c r="J6159" s="44">
        <v>44104</v>
      </c>
      <c r="K6159" s="42">
        <v>166.15</v>
      </c>
      <c r="L6159" s="42">
        <v>6147.6</v>
      </c>
      <c r="M6159" s="44">
        <v>45259</v>
      </c>
      <c r="N6159" s="42">
        <v>13624.71</v>
      </c>
      <c r="O6159" s="42">
        <v>0</v>
      </c>
      <c r="P6159" s="45">
        <f>IF(J6159&lt;DATEVALUE("2009-1-1"),3%,13%)</f>
        <v>0.13</v>
      </c>
      <c r="Q6159" s="42">
        <f>IF(P6159=13%,ROUND(O6159/(1+P6159)*P6159,2),ROUND(O6159/(1+0.03)*0.02,2))</f>
        <v>0</v>
      </c>
      <c r="R6159" s="42">
        <f>O6159-Q6159</f>
        <v>0</v>
      </c>
      <c r="S6159" s="42">
        <f>N6159-R6159</f>
        <v>13624.71</v>
      </c>
      <c r="T6159" s="38">
        <v>5000</v>
      </c>
      <c r="U6159" s="14">
        <f>S6159/H6159</f>
        <v>0.68333813143041133</v>
      </c>
      <c r="V6159" s="19"/>
      <c r="W6159" s="19"/>
      <c r="X6159" s="37" t="s">
        <v>3459</v>
      </c>
    </row>
    <row r="6160" spans="1:37" ht="16.5" customHeight="1">
      <c r="A6160" s="38">
        <v>674</v>
      </c>
      <c r="B6160" s="39">
        <v>10729</v>
      </c>
      <c r="C6160" s="38">
        <v>10321918</v>
      </c>
      <c r="D6160" s="40" t="s">
        <v>3275</v>
      </c>
      <c r="E6160" s="58">
        <v>1</v>
      </c>
      <c r="F6160" s="38">
        <v>120</v>
      </c>
      <c r="G6160" s="38" t="s">
        <v>23</v>
      </c>
      <c r="H6160" s="42">
        <v>5594.87</v>
      </c>
      <c r="I6160" s="37"/>
      <c r="J6160" s="44">
        <v>44104</v>
      </c>
      <c r="K6160" s="42">
        <v>46.62</v>
      </c>
      <c r="L6160" s="42">
        <v>1724.99</v>
      </c>
      <c r="M6160" s="44">
        <v>45259</v>
      </c>
      <c r="N6160" s="42">
        <v>3823.26</v>
      </c>
      <c r="O6160" s="42">
        <v>0</v>
      </c>
      <c r="P6160" s="45">
        <f>IF(J6160&lt;DATEVALUE("2009-1-1"),3%,13%)</f>
        <v>0.13</v>
      </c>
      <c r="Q6160" s="42">
        <f>IF(P6160=13%,ROUND(O6160/(1+P6160)*P6160,2),ROUND(O6160/(1+0.03)*0.02,2))</f>
        <v>0</v>
      </c>
      <c r="R6160" s="42">
        <f>O6160-Q6160</f>
        <v>0</v>
      </c>
      <c r="S6160" s="42">
        <f>N6160-R6160</f>
        <v>3823.26</v>
      </c>
      <c r="T6160" s="38">
        <v>5000</v>
      </c>
      <c r="U6160" s="14">
        <f>S6160/H6160</f>
        <v>0.68335099832525159</v>
      </c>
      <c r="V6160" s="19"/>
      <c r="W6160" s="19"/>
      <c r="X6160" s="37" t="s">
        <v>3459</v>
      </c>
    </row>
    <row r="6161" spans="1:37" ht="16.5" customHeight="1">
      <c r="A6161" s="38">
        <v>688</v>
      </c>
      <c r="B6161" s="39">
        <v>40712</v>
      </c>
      <c r="C6161" s="38">
        <v>10365337</v>
      </c>
      <c r="D6161" s="40" t="s">
        <v>1790</v>
      </c>
      <c r="E6161" s="38">
        <v>25</v>
      </c>
      <c r="F6161" s="38">
        <v>19</v>
      </c>
      <c r="G6161" s="38" t="s">
        <v>23</v>
      </c>
      <c r="H6161" s="42">
        <v>323.83</v>
      </c>
      <c r="I6161" s="55"/>
      <c r="J6161" s="44">
        <v>44957</v>
      </c>
      <c r="K6161" s="42">
        <v>17.04</v>
      </c>
      <c r="L6161" s="42">
        <v>85.22</v>
      </c>
      <c r="M6161" s="44">
        <v>45138</v>
      </c>
      <c r="N6161" s="42">
        <f>H6161-K6161-L6161</f>
        <v>221.56999999999996</v>
      </c>
      <c r="O6161" s="42">
        <v>0</v>
      </c>
      <c r="P6161" s="45">
        <v>0.13</v>
      </c>
      <c r="Q6161" s="42">
        <v>0</v>
      </c>
      <c r="R6161" s="42">
        <v>0</v>
      </c>
      <c r="S6161" s="42">
        <v>221.57</v>
      </c>
      <c r="T6161" s="38">
        <v>5000</v>
      </c>
      <c r="U6161" s="14">
        <f>S6161/H6161</f>
        <v>0.68421702745267576</v>
      </c>
      <c r="V6161" s="19"/>
      <c r="W6161" s="19"/>
      <c r="X6161" s="37" t="s">
        <v>3467</v>
      </c>
    </row>
    <row r="6162" spans="1:37" ht="16.5" customHeight="1">
      <c r="A6162" s="38">
        <v>322</v>
      </c>
      <c r="B6162" s="39">
        <v>10736</v>
      </c>
      <c r="C6162" s="38">
        <v>10325203</v>
      </c>
      <c r="D6162" s="40" t="s">
        <v>1283</v>
      </c>
      <c r="E6162" s="38">
        <v>3</v>
      </c>
      <c r="F6162" s="38">
        <v>120</v>
      </c>
      <c r="G6162" s="38" t="s">
        <v>21</v>
      </c>
      <c r="H6162" s="42">
        <v>6514.6</v>
      </c>
      <c r="I6162" s="55"/>
      <c r="J6162" s="44">
        <v>44286</v>
      </c>
      <c r="K6162" s="42">
        <v>54.29</v>
      </c>
      <c r="L6162" s="42">
        <v>1465.81</v>
      </c>
      <c r="M6162" s="44">
        <v>45138</v>
      </c>
      <c r="N6162" s="42">
        <f>H6162-K6162-L6162</f>
        <v>4994.5</v>
      </c>
      <c r="O6162" s="42">
        <v>600</v>
      </c>
      <c r="P6162" s="45">
        <v>0.13</v>
      </c>
      <c r="Q6162" s="42">
        <v>69.03</v>
      </c>
      <c r="R6162" s="42">
        <v>530.97</v>
      </c>
      <c r="S6162" s="42">
        <v>4463.53</v>
      </c>
      <c r="T6162" s="38">
        <v>2101</v>
      </c>
      <c r="U6162" s="14">
        <f>S6162/H6162</f>
        <v>0.68515795290578074</v>
      </c>
      <c r="V6162" s="19"/>
      <c r="W6162" s="19"/>
      <c r="X6162" s="37" t="s">
        <v>3461</v>
      </c>
    </row>
    <row r="6163" spans="1:37" ht="16.5" customHeight="1">
      <c r="A6163" s="38">
        <v>314</v>
      </c>
      <c r="B6163" s="39">
        <v>10736</v>
      </c>
      <c r="C6163" s="38">
        <v>10283026</v>
      </c>
      <c r="D6163" s="40" t="s">
        <v>1276</v>
      </c>
      <c r="E6163" s="38">
        <v>1</v>
      </c>
      <c r="F6163" s="38">
        <v>120</v>
      </c>
      <c r="G6163" s="38" t="s">
        <v>21</v>
      </c>
      <c r="H6163" s="42">
        <v>60000</v>
      </c>
      <c r="I6163" s="55"/>
      <c r="J6163" s="44">
        <v>43950</v>
      </c>
      <c r="K6163" s="42">
        <v>0</v>
      </c>
      <c r="L6163" s="42">
        <v>18525</v>
      </c>
      <c r="M6163" s="44">
        <v>45138</v>
      </c>
      <c r="N6163" s="42">
        <f>H6163-K6163-L6163</f>
        <v>41475</v>
      </c>
      <c r="O6163" s="42">
        <v>150</v>
      </c>
      <c r="P6163" s="45">
        <v>0.13</v>
      </c>
      <c r="Q6163" s="42">
        <v>17.260000000000002</v>
      </c>
      <c r="R6163" s="42">
        <v>132.74</v>
      </c>
      <c r="S6163" s="42">
        <v>41342.26</v>
      </c>
      <c r="T6163" s="38">
        <v>2101</v>
      </c>
      <c r="U6163" s="14">
        <f>S6163/H6163</f>
        <v>0.68903766666666666</v>
      </c>
      <c r="V6163" s="19"/>
      <c r="W6163" s="19"/>
      <c r="X6163" s="37" t="s">
        <v>3461</v>
      </c>
    </row>
    <row r="6164" spans="1:37" ht="16.5" customHeight="1">
      <c r="A6164" s="38">
        <v>340</v>
      </c>
      <c r="B6164" s="39">
        <v>10736</v>
      </c>
      <c r="C6164" s="38">
        <v>10283143</v>
      </c>
      <c r="D6164" s="40" t="s">
        <v>1301</v>
      </c>
      <c r="E6164" s="38">
        <v>1</v>
      </c>
      <c r="F6164" s="38">
        <v>120</v>
      </c>
      <c r="G6164" s="38" t="s">
        <v>21</v>
      </c>
      <c r="H6164" s="42">
        <v>9710.26</v>
      </c>
      <c r="I6164" s="55"/>
      <c r="J6164" s="44">
        <v>44006</v>
      </c>
      <c r="K6164" s="42">
        <v>0</v>
      </c>
      <c r="L6164" s="42">
        <v>2837.18</v>
      </c>
      <c r="M6164" s="44">
        <v>45138</v>
      </c>
      <c r="N6164" s="42">
        <f>H6164-K6164-L6164</f>
        <v>6873.08</v>
      </c>
      <c r="O6164" s="42">
        <v>200</v>
      </c>
      <c r="P6164" s="45">
        <v>0.13</v>
      </c>
      <c r="Q6164" s="42">
        <v>23.01</v>
      </c>
      <c r="R6164" s="42">
        <v>176.99</v>
      </c>
      <c r="S6164" s="42">
        <v>6696.09</v>
      </c>
      <c r="T6164" s="38">
        <v>2104</v>
      </c>
      <c r="U6164" s="14">
        <f>S6164/H6164</f>
        <v>0.68958915621208905</v>
      </c>
      <c r="V6164" s="19"/>
      <c r="W6164" s="19"/>
      <c r="X6164" s="37" t="s">
        <v>3461</v>
      </c>
    </row>
    <row r="6165" spans="1:37" ht="16.5" customHeight="1">
      <c r="A6165" s="38">
        <v>174</v>
      </c>
      <c r="B6165" s="39">
        <v>50099</v>
      </c>
      <c r="C6165" s="38">
        <v>10340538</v>
      </c>
      <c r="D6165" s="40" t="s">
        <v>1030</v>
      </c>
      <c r="E6165" s="58">
        <v>2</v>
      </c>
      <c r="F6165" s="38">
        <v>96</v>
      </c>
      <c r="G6165" s="38" t="s">
        <v>21</v>
      </c>
      <c r="H6165" s="42">
        <v>17792.37</v>
      </c>
      <c r="I6165" s="57"/>
      <c r="J6165" s="44">
        <v>44500</v>
      </c>
      <c r="K6165" s="42">
        <v>185.34</v>
      </c>
      <c r="L6165" s="42">
        <v>4077.44</v>
      </c>
      <c r="M6165" s="44">
        <v>45199</v>
      </c>
      <c r="N6165" s="42">
        <f>H6165-K6165-L6165</f>
        <v>13529.589999999998</v>
      </c>
      <c r="O6165" s="42">
        <v>1398</v>
      </c>
      <c r="P6165" s="45">
        <v>0.13</v>
      </c>
      <c r="Q6165" s="42">
        <v>160.83000000000001</v>
      </c>
      <c r="R6165" s="42">
        <v>1237.17</v>
      </c>
      <c r="S6165" s="42">
        <f>N6165-R6165</f>
        <v>12292.419999999998</v>
      </c>
      <c r="T6165" s="38">
        <v>5000</v>
      </c>
      <c r="U6165" s="14">
        <f>S6165/H6165</f>
        <v>0.69088154079529596</v>
      </c>
      <c r="V6165" s="19"/>
      <c r="W6165" s="19"/>
      <c r="X6165" s="37" t="s">
        <v>3468</v>
      </c>
    </row>
    <row r="6166" spans="1:37" ht="16.5" customHeight="1">
      <c r="A6166" s="38">
        <v>281</v>
      </c>
      <c r="B6166" s="39">
        <v>10877</v>
      </c>
      <c r="C6166" s="38">
        <v>10324012</v>
      </c>
      <c r="D6166" s="40" t="s">
        <v>1595</v>
      </c>
      <c r="E6166" s="38">
        <v>1</v>
      </c>
      <c r="F6166" s="38">
        <v>120</v>
      </c>
      <c r="G6166" s="38" t="s">
        <v>21</v>
      </c>
      <c r="H6166" s="42">
        <v>10592.92</v>
      </c>
      <c r="I6166" s="55"/>
      <c r="J6166" s="44">
        <v>43950</v>
      </c>
      <c r="K6166" s="42">
        <v>0</v>
      </c>
      <c r="L6166" s="42">
        <v>3270.54</v>
      </c>
      <c r="M6166" s="44">
        <v>45138</v>
      </c>
      <c r="N6166" s="42">
        <f>H6166-K6166-L6166</f>
        <v>7322.38</v>
      </c>
      <c r="O6166" s="42">
        <v>0</v>
      </c>
      <c r="P6166" s="45">
        <v>0.13</v>
      </c>
      <c r="Q6166" s="42">
        <v>0</v>
      </c>
      <c r="R6166" s="42">
        <v>0</v>
      </c>
      <c r="S6166" s="42">
        <v>7322.38</v>
      </c>
      <c r="T6166" s="38">
        <v>2101</v>
      </c>
      <c r="U6166" s="14">
        <f>S6166/H6166</f>
        <v>0.69125227038436998</v>
      </c>
      <c r="V6166" s="19"/>
      <c r="W6166" s="19"/>
      <c r="X6166" s="37" t="s">
        <v>3462</v>
      </c>
    </row>
    <row r="6167" spans="1:37" ht="16.5" customHeight="1">
      <c r="A6167" s="38">
        <v>445</v>
      </c>
      <c r="B6167" s="39">
        <v>10729</v>
      </c>
      <c r="C6167" s="38">
        <v>10322148</v>
      </c>
      <c r="D6167" s="40" t="s">
        <v>3168</v>
      </c>
      <c r="E6167" s="58">
        <v>1</v>
      </c>
      <c r="F6167" s="38">
        <v>120</v>
      </c>
      <c r="G6167" s="38" t="s">
        <v>21</v>
      </c>
      <c r="H6167" s="42">
        <v>29059.83</v>
      </c>
      <c r="I6167" s="37"/>
      <c r="J6167" s="44">
        <v>44105</v>
      </c>
      <c r="K6167" s="42">
        <v>242.17</v>
      </c>
      <c r="L6167" s="42">
        <v>8718.0499999999993</v>
      </c>
      <c r="M6167" s="44">
        <v>45259</v>
      </c>
      <c r="N6167" s="42">
        <v>20099.61</v>
      </c>
      <c r="O6167" s="42">
        <v>0</v>
      </c>
      <c r="P6167" s="45">
        <f>IF(J6167&lt;DATEVALUE("2009-1-1"),3%,13%)</f>
        <v>0.13</v>
      </c>
      <c r="Q6167" s="42">
        <f>IF(P6167=13%,ROUND(O6167/(1+P6167)*P6167,2),ROUND(O6167/(1+0.03)*0.02,2))</f>
        <v>0</v>
      </c>
      <c r="R6167" s="42">
        <f>O6167-Q6167</f>
        <v>0</v>
      </c>
      <c r="S6167" s="42">
        <f>N6167-R6167</f>
        <v>20099.61</v>
      </c>
      <c r="T6167" s="38">
        <v>5000</v>
      </c>
      <c r="U6167" s="14">
        <f>S6167/H6167</f>
        <v>0.69166302762266674</v>
      </c>
      <c r="V6167" s="19"/>
      <c r="W6167" s="19"/>
      <c r="X6167" s="37" t="s">
        <v>3459</v>
      </c>
    </row>
    <row r="6168" spans="1:37" ht="16.5" customHeight="1">
      <c r="A6168" s="38">
        <v>446</v>
      </c>
      <c r="B6168" s="39">
        <v>10729</v>
      </c>
      <c r="C6168" s="38">
        <v>10322149</v>
      </c>
      <c r="D6168" s="40" t="s">
        <v>3169</v>
      </c>
      <c r="E6168" s="58">
        <v>1</v>
      </c>
      <c r="F6168" s="38">
        <v>120</v>
      </c>
      <c r="G6168" s="38" t="s">
        <v>21</v>
      </c>
      <c r="H6168" s="42">
        <v>32478.63</v>
      </c>
      <c r="I6168" s="37"/>
      <c r="J6168" s="44">
        <v>44105</v>
      </c>
      <c r="K6168" s="42">
        <v>270.66000000000003</v>
      </c>
      <c r="L6168" s="42">
        <v>9743.69</v>
      </c>
      <c r="M6168" s="44">
        <v>45259</v>
      </c>
      <c r="N6168" s="42">
        <v>22464.28</v>
      </c>
      <c r="O6168" s="42">
        <v>0</v>
      </c>
      <c r="P6168" s="45">
        <f>IF(J6168&lt;DATEVALUE("2009-1-1"),3%,13%)</f>
        <v>0.13</v>
      </c>
      <c r="Q6168" s="42">
        <f>IF(P6168=13%,ROUND(O6168/(1+P6168)*P6168,2),ROUND(O6168/(1+0.03)*0.02,2))</f>
        <v>0</v>
      </c>
      <c r="R6168" s="42">
        <f>O6168-Q6168</f>
        <v>0</v>
      </c>
      <c r="S6168" s="42">
        <f>N6168-R6168</f>
        <v>22464.28</v>
      </c>
      <c r="T6168" s="38">
        <v>5000</v>
      </c>
      <c r="U6168" s="14">
        <f>S6168/H6168</f>
        <v>0.69166341067957604</v>
      </c>
      <c r="V6168" s="19"/>
      <c r="W6168" s="19"/>
      <c r="X6168" s="37" t="s">
        <v>3459</v>
      </c>
    </row>
    <row r="6169" spans="1:37" ht="16.5" customHeight="1">
      <c r="A6169" s="38">
        <v>445</v>
      </c>
      <c r="B6169" s="39">
        <v>10877</v>
      </c>
      <c r="C6169" s="38">
        <v>10323890</v>
      </c>
      <c r="D6169" s="40" t="s">
        <v>785</v>
      </c>
      <c r="E6169" s="58">
        <v>2</v>
      </c>
      <c r="F6169" s="38">
        <v>120</v>
      </c>
      <c r="G6169" s="38" t="s">
        <v>302</v>
      </c>
      <c r="H6169" s="42">
        <v>2871.79</v>
      </c>
      <c r="I6169" s="37"/>
      <c r="J6169" s="44">
        <v>44104</v>
      </c>
      <c r="K6169" s="42">
        <v>0</v>
      </c>
      <c r="L6169" s="42">
        <v>885.47</v>
      </c>
      <c r="M6169" s="44">
        <v>45231</v>
      </c>
      <c r="N6169" s="42">
        <v>1986.32</v>
      </c>
      <c r="O6169" s="42">
        <v>0</v>
      </c>
      <c r="P6169" s="45">
        <f>IF(J6169&lt;DATEVALUE("2009-1-1"),3%,13%)</f>
        <v>0.13</v>
      </c>
      <c r="Q6169" s="42">
        <f>IF(P6169=13%,ROUND(O6169/(1+P6169)*P6169,2),ROUND(O6169/(1+0.03)*0.02,2))</f>
        <v>0</v>
      </c>
      <c r="R6169" s="42">
        <f>O6169-Q6169</f>
        <v>0</v>
      </c>
      <c r="S6169" s="42">
        <f>N6169-R6169</f>
        <v>1986.32</v>
      </c>
      <c r="T6169" s="38">
        <v>2201</v>
      </c>
      <c r="U6169" s="14">
        <f>S6169/H6169</f>
        <v>0.69166617336225833</v>
      </c>
      <c r="V6169" s="19"/>
      <c r="W6169" s="19"/>
      <c r="X6169" s="37" t="s">
        <v>3462</v>
      </c>
    </row>
    <row r="6170" spans="1:37" ht="16.5" customHeight="1">
      <c r="A6170" s="38">
        <v>444</v>
      </c>
      <c r="B6170" s="39">
        <v>10729</v>
      </c>
      <c r="C6170" s="38">
        <v>10322006</v>
      </c>
      <c r="D6170" s="40" t="s">
        <v>3167</v>
      </c>
      <c r="E6170" s="58">
        <v>1</v>
      </c>
      <c r="F6170" s="38">
        <v>120</v>
      </c>
      <c r="G6170" s="38" t="s">
        <v>21</v>
      </c>
      <c r="H6170" s="42">
        <v>16166.67</v>
      </c>
      <c r="I6170" s="37"/>
      <c r="J6170" s="44">
        <v>44105</v>
      </c>
      <c r="K6170" s="42">
        <v>134.72</v>
      </c>
      <c r="L6170" s="42">
        <v>4849.9399999999996</v>
      </c>
      <c r="M6170" s="44">
        <v>45259</v>
      </c>
      <c r="N6170" s="42">
        <v>11182.01</v>
      </c>
      <c r="O6170" s="42">
        <v>0</v>
      </c>
      <c r="P6170" s="45">
        <f>IF(J6170&lt;DATEVALUE("2009-1-1"),3%,13%)</f>
        <v>0.13</v>
      </c>
      <c r="Q6170" s="42">
        <f>IF(P6170=13%,ROUND(O6170/(1+P6170)*P6170,2),ROUND(O6170/(1+0.03)*0.02,2))</f>
        <v>0</v>
      </c>
      <c r="R6170" s="42">
        <f>O6170-Q6170</f>
        <v>0</v>
      </c>
      <c r="S6170" s="42">
        <f>N6170-R6170</f>
        <v>11182.01</v>
      </c>
      <c r="T6170" s="38">
        <v>5000</v>
      </c>
      <c r="U6170" s="14">
        <f>S6170/H6170</f>
        <v>0.69167057903699403</v>
      </c>
      <c r="V6170" s="19"/>
      <c r="W6170" s="19"/>
      <c r="X6170" s="37" t="s">
        <v>3459</v>
      </c>
    </row>
    <row r="6171" spans="1:37" ht="16.5" customHeight="1">
      <c r="A6171" s="38">
        <v>443</v>
      </c>
      <c r="B6171" s="39">
        <v>10729</v>
      </c>
      <c r="C6171" s="38">
        <v>10322005</v>
      </c>
      <c r="D6171" s="40" t="s">
        <v>2239</v>
      </c>
      <c r="E6171" s="58">
        <v>1</v>
      </c>
      <c r="F6171" s="38">
        <v>120</v>
      </c>
      <c r="G6171" s="38" t="s">
        <v>21</v>
      </c>
      <c r="H6171" s="42">
        <v>8529.91</v>
      </c>
      <c r="I6171" s="37"/>
      <c r="J6171" s="44">
        <v>44105</v>
      </c>
      <c r="K6171" s="42">
        <v>71.08</v>
      </c>
      <c r="L6171" s="42">
        <v>2558.91</v>
      </c>
      <c r="M6171" s="44">
        <v>45259</v>
      </c>
      <c r="N6171" s="42">
        <v>5899.92</v>
      </c>
      <c r="O6171" s="42">
        <v>0</v>
      </c>
      <c r="P6171" s="45">
        <f>IF(J6171&lt;DATEVALUE("2009-1-1"),3%,13%)</f>
        <v>0.13</v>
      </c>
      <c r="Q6171" s="42">
        <f>IF(P6171=13%,ROUND(O6171/(1+P6171)*P6171,2),ROUND(O6171/(1+0.03)*0.02,2))</f>
        <v>0</v>
      </c>
      <c r="R6171" s="42">
        <f>O6171-Q6171</f>
        <v>0</v>
      </c>
      <c r="S6171" s="42">
        <f>N6171-R6171</f>
        <v>5899.92</v>
      </c>
      <c r="T6171" s="38">
        <v>5000</v>
      </c>
      <c r="U6171" s="14">
        <f>S6171/H6171</f>
        <v>0.69167435529800436</v>
      </c>
      <c r="V6171" s="19"/>
      <c r="W6171" s="19"/>
      <c r="X6171" s="37" t="s">
        <v>3459</v>
      </c>
    </row>
    <row r="6172" spans="1:37" ht="16.5" customHeight="1">
      <c r="A6172" s="38">
        <v>367</v>
      </c>
      <c r="B6172" s="39">
        <v>10741</v>
      </c>
      <c r="C6172" s="38">
        <v>10282241</v>
      </c>
      <c r="D6172" s="40" t="s">
        <v>502</v>
      </c>
      <c r="E6172" s="58">
        <v>1</v>
      </c>
      <c r="F6172" s="38">
        <v>120</v>
      </c>
      <c r="G6172" s="38" t="s">
        <v>262</v>
      </c>
      <c r="H6172" s="42">
        <v>337797.25</v>
      </c>
      <c r="I6172" s="57"/>
      <c r="J6172" s="44">
        <v>44006</v>
      </c>
      <c r="K6172" s="42">
        <v>0</v>
      </c>
      <c r="L6172" s="42">
        <v>104049.75</v>
      </c>
      <c r="M6172" s="44">
        <v>45199</v>
      </c>
      <c r="N6172" s="42">
        <f>H6172-K6172-L6172</f>
        <v>233747.5</v>
      </c>
      <c r="O6172" s="42">
        <v>0</v>
      </c>
      <c r="P6172" s="45">
        <v>0.13</v>
      </c>
      <c r="Q6172" s="42">
        <v>0</v>
      </c>
      <c r="R6172" s="42">
        <v>0</v>
      </c>
      <c r="S6172" s="42">
        <v>233747.5</v>
      </c>
      <c r="T6172" s="38">
        <v>5000</v>
      </c>
      <c r="U6172" s="14">
        <f>S6172/H6172</f>
        <v>0.69197573396467849</v>
      </c>
      <c r="V6172" s="19"/>
      <c r="W6172" s="19"/>
      <c r="X6172" s="37" t="s">
        <v>3462</v>
      </c>
    </row>
    <row r="6173" spans="1:37" ht="16.5" customHeight="1">
      <c r="A6173" s="38">
        <v>561</v>
      </c>
      <c r="B6173" s="39">
        <v>10736</v>
      </c>
      <c r="C6173" s="38">
        <v>10283142</v>
      </c>
      <c r="D6173" s="40" t="s">
        <v>500</v>
      </c>
      <c r="E6173" s="38">
        <v>1</v>
      </c>
      <c r="F6173" s="38">
        <v>120</v>
      </c>
      <c r="G6173" s="38" t="s">
        <v>262</v>
      </c>
      <c r="H6173" s="42">
        <v>41067.480000000003</v>
      </c>
      <c r="I6173" s="55"/>
      <c r="J6173" s="44">
        <v>43979</v>
      </c>
      <c r="K6173" s="42">
        <v>0</v>
      </c>
      <c r="L6173" s="42">
        <v>12354.53</v>
      </c>
      <c r="M6173" s="44">
        <v>45138</v>
      </c>
      <c r="N6173" s="42">
        <f>H6173-K6173-L6173</f>
        <v>28712.950000000004</v>
      </c>
      <c r="O6173" s="42">
        <v>200</v>
      </c>
      <c r="P6173" s="45">
        <v>0.13</v>
      </c>
      <c r="Q6173" s="42">
        <v>23.01</v>
      </c>
      <c r="R6173" s="42">
        <v>176.99</v>
      </c>
      <c r="S6173" s="42">
        <v>28535.96</v>
      </c>
      <c r="T6173" s="38">
        <v>5000</v>
      </c>
      <c r="U6173" s="14">
        <f>S6173/H6173</f>
        <v>0.69485539409771424</v>
      </c>
      <c r="V6173" s="19"/>
      <c r="W6173" s="19"/>
      <c r="X6173" s="37" t="s">
        <v>3461</v>
      </c>
    </row>
    <row r="6174" spans="1:37" ht="16.5" customHeight="1">
      <c r="A6174" s="38">
        <v>81</v>
      </c>
      <c r="B6174" s="39">
        <v>40712</v>
      </c>
      <c r="C6174" s="38">
        <v>10302656</v>
      </c>
      <c r="D6174" s="40" t="s">
        <v>1858</v>
      </c>
      <c r="E6174" s="38">
        <v>1</v>
      </c>
      <c r="F6174" s="38">
        <v>120</v>
      </c>
      <c r="G6174" s="38" t="s">
        <v>2908</v>
      </c>
      <c r="H6174" s="42">
        <v>162697.45000000001</v>
      </c>
      <c r="I6174" s="2"/>
      <c r="J6174" s="44">
        <v>43979</v>
      </c>
      <c r="K6174" s="42">
        <v>0</v>
      </c>
      <c r="L6174" s="42">
        <v>46368.73</v>
      </c>
      <c r="M6174" s="44">
        <v>45077</v>
      </c>
      <c r="N6174" s="42">
        <f>H6174-K6174-L6174</f>
        <v>116328.72</v>
      </c>
      <c r="O6174" s="42">
        <v>2892.3</v>
      </c>
      <c r="P6174" s="45">
        <v>0.13</v>
      </c>
      <c r="Q6174" s="42">
        <f>O6174-R6174</f>
        <v>332.74000000000024</v>
      </c>
      <c r="R6174" s="42">
        <v>2559.56</v>
      </c>
      <c r="S6174" s="42">
        <f>N6174-R6174</f>
        <v>113769.16</v>
      </c>
      <c r="T6174" s="38">
        <v>5000</v>
      </c>
      <c r="U6174" s="14">
        <f>S6174/H6174</f>
        <v>0.69926824298721335</v>
      </c>
      <c r="V6174" s="19"/>
      <c r="W6174" s="19"/>
      <c r="X6174" s="37" t="s">
        <v>3467</v>
      </c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</row>
    <row r="6175" spans="1:37" ht="16.5" customHeight="1">
      <c r="A6175" s="38">
        <v>299</v>
      </c>
      <c r="B6175" s="39">
        <v>10741</v>
      </c>
      <c r="C6175" s="38">
        <v>10282242</v>
      </c>
      <c r="D6175" s="40" t="s">
        <v>1078</v>
      </c>
      <c r="E6175" s="38">
        <v>1</v>
      </c>
      <c r="F6175" s="38">
        <v>120</v>
      </c>
      <c r="G6175" s="38" t="s">
        <v>262</v>
      </c>
      <c r="H6175" s="42">
        <v>54800</v>
      </c>
      <c r="I6175" s="56"/>
      <c r="J6175" s="44">
        <v>44006</v>
      </c>
      <c r="K6175" s="42">
        <v>0</v>
      </c>
      <c r="L6175" s="42">
        <v>16445.87</v>
      </c>
      <c r="M6175" s="44">
        <v>45169</v>
      </c>
      <c r="N6175" s="42">
        <f>H6175-K6175-L6175</f>
        <v>38354.130000000005</v>
      </c>
      <c r="O6175" s="42">
        <v>0</v>
      </c>
      <c r="P6175" s="45">
        <v>0.13</v>
      </c>
      <c r="Q6175" s="42">
        <v>0</v>
      </c>
      <c r="R6175" s="42">
        <v>0</v>
      </c>
      <c r="S6175" s="42">
        <f>N6175-R6175</f>
        <v>38354.130000000005</v>
      </c>
      <c r="T6175" s="38">
        <v>5000</v>
      </c>
      <c r="U6175" s="14">
        <f>S6175/H6175</f>
        <v>0.69989288321167886</v>
      </c>
      <c r="V6175" s="19"/>
      <c r="W6175" s="19"/>
      <c r="X6175" s="37" t="s">
        <v>3462</v>
      </c>
    </row>
    <row r="6176" spans="1:37" ht="16.5" customHeight="1">
      <c r="A6176" s="38">
        <v>52</v>
      </c>
      <c r="B6176" s="39">
        <v>10501</v>
      </c>
      <c r="C6176" s="38">
        <v>10369696</v>
      </c>
      <c r="D6176" s="40" t="s">
        <v>781</v>
      </c>
      <c r="E6176" s="38">
        <v>1</v>
      </c>
      <c r="F6176" s="38">
        <v>60</v>
      </c>
      <c r="G6176" s="38" t="s">
        <v>266</v>
      </c>
      <c r="H6176" s="42">
        <v>4318.58</v>
      </c>
      <c r="I6176" s="2"/>
      <c r="J6176" s="44">
        <v>44530</v>
      </c>
      <c r="K6176" s="42">
        <v>71.98</v>
      </c>
      <c r="L6176" s="42">
        <v>1223.5999999999999</v>
      </c>
      <c r="M6176" s="44">
        <v>45077</v>
      </c>
      <c r="N6176" s="42">
        <f>H6176-K6176-L6176</f>
        <v>3023.0000000000005</v>
      </c>
      <c r="O6176" s="42">
        <v>0</v>
      </c>
      <c r="P6176" s="45">
        <v>0.13</v>
      </c>
      <c r="Q6176" s="42">
        <v>0</v>
      </c>
      <c r="R6176" s="42">
        <v>0</v>
      </c>
      <c r="S6176" s="42">
        <v>3023</v>
      </c>
      <c r="T6176" s="38">
        <v>2403</v>
      </c>
      <c r="U6176" s="14">
        <f>S6176/H6176</f>
        <v>0.69999861065442803</v>
      </c>
      <c r="V6176" s="19"/>
      <c r="W6176" s="19"/>
      <c r="X6176" s="37" t="s">
        <v>3479</v>
      </c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</row>
    <row r="6177" spans="1:37" ht="16.5" customHeight="1">
      <c r="A6177" s="38">
        <v>620</v>
      </c>
      <c r="B6177" s="39">
        <v>10736</v>
      </c>
      <c r="C6177" s="38">
        <v>10345970</v>
      </c>
      <c r="D6177" s="40" t="s">
        <v>1507</v>
      </c>
      <c r="E6177" s="38">
        <v>1</v>
      </c>
      <c r="F6177" s="38">
        <v>60</v>
      </c>
      <c r="G6177" s="38" t="s">
        <v>511</v>
      </c>
      <c r="H6177" s="42">
        <v>126630.57</v>
      </c>
      <c r="I6177" s="55"/>
      <c r="J6177" s="44">
        <v>44592</v>
      </c>
      <c r="K6177" s="42">
        <v>2110.5100000000002</v>
      </c>
      <c r="L6177" s="42">
        <v>35878.660000000003</v>
      </c>
      <c r="M6177" s="44">
        <v>45138</v>
      </c>
      <c r="N6177" s="42">
        <f>H6177-K6177-L6177</f>
        <v>88641.400000000009</v>
      </c>
      <c r="O6177" s="42">
        <v>0</v>
      </c>
      <c r="P6177" s="45">
        <v>0.13</v>
      </c>
      <c r="Q6177" s="42">
        <v>0</v>
      </c>
      <c r="R6177" s="42">
        <v>0</v>
      </c>
      <c r="S6177" s="42">
        <v>88641.4</v>
      </c>
      <c r="T6177" s="38">
        <v>1802</v>
      </c>
      <c r="U6177" s="14">
        <f>S6177/H6177</f>
        <v>0.70000000789698724</v>
      </c>
      <c r="V6177" s="19"/>
      <c r="W6177" s="19"/>
      <c r="X6177" s="37" t="s">
        <v>3461</v>
      </c>
    </row>
    <row r="6178" spans="1:37" ht="16.5" customHeight="1">
      <c r="A6178" s="38">
        <v>470</v>
      </c>
      <c r="B6178" s="39">
        <v>10729</v>
      </c>
      <c r="C6178" s="38">
        <v>10323116</v>
      </c>
      <c r="D6178" s="40" t="s">
        <v>1904</v>
      </c>
      <c r="E6178" s="58">
        <v>1</v>
      </c>
      <c r="F6178" s="38">
        <v>120</v>
      </c>
      <c r="G6178" s="38" t="s">
        <v>302</v>
      </c>
      <c r="H6178" s="42">
        <v>20726.830000000002</v>
      </c>
      <c r="I6178" s="37"/>
      <c r="J6178" s="44">
        <v>44165</v>
      </c>
      <c r="K6178" s="42">
        <v>172.72</v>
      </c>
      <c r="L6178" s="42">
        <v>6045.24</v>
      </c>
      <c r="M6178" s="44">
        <v>45259</v>
      </c>
      <c r="N6178" s="42">
        <v>14508.87</v>
      </c>
      <c r="O6178" s="42">
        <v>0</v>
      </c>
      <c r="P6178" s="45">
        <f>IF(J6178&lt;DATEVALUE("2009-1-1"),3%,13%)</f>
        <v>0.13</v>
      </c>
      <c r="Q6178" s="42">
        <f>IF(P6178=13%,ROUND(O6178/(1+P6178)*P6178,2),ROUND(O6178/(1+0.03)*0.02,2))</f>
        <v>0</v>
      </c>
      <c r="R6178" s="42">
        <f>O6178-Q6178</f>
        <v>0</v>
      </c>
      <c r="S6178" s="42">
        <f>N6178-R6178</f>
        <v>14508.87</v>
      </c>
      <c r="T6178" s="38">
        <v>5000</v>
      </c>
      <c r="U6178" s="14">
        <f>S6178/H6178</f>
        <v>0.70000429395136643</v>
      </c>
      <c r="V6178" s="19"/>
      <c r="W6178" s="19"/>
      <c r="X6178" s="37" t="s">
        <v>3459</v>
      </c>
    </row>
    <row r="6179" spans="1:37" ht="16.5" customHeight="1">
      <c r="A6179" s="38">
        <v>693</v>
      </c>
      <c r="B6179" s="39">
        <v>10729</v>
      </c>
      <c r="C6179" s="38">
        <v>10350604</v>
      </c>
      <c r="D6179" s="40" t="s">
        <v>3290</v>
      </c>
      <c r="E6179" s="58">
        <v>1</v>
      </c>
      <c r="F6179" s="38">
        <v>60</v>
      </c>
      <c r="G6179" s="38" t="s">
        <v>266</v>
      </c>
      <c r="H6179" s="42">
        <v>4705.9799999999996</v>
      </c>
      <c r="I6179" s="37"/>
      <c r="J6179" s="44">
        <v>44712</v>
      </c>
      <c r="K6179" s="42">
        <v>78.430000000000007</v>
      </c>
      <c r="L6179" s="42">
        <v>1333.33</v>
      </c>
      <c r="M6179" s="44">
        <v>45259</v>
      </c>
      <c r="N6179" s="42">
        <v>3294.22</v>
      </c>
      <c r="O6179" s="42">
        <v>0</v>
      </c>
      <c r="P6179" s="45">
        <f>IF(J6179&lt;DATEVALUE("2009-1-1"),3%,13%)</f>
        <v>0.13</v>
      </c>
      <c r="Q6179" s="42">
        <f>IF(P6179=13%,ROUND(O6179/(1+P6179)*P6179,2),ROUND(O6179/(1+0.03)*0.02,2))</f>
        <v>0</v>
      </c>
      <c r="R6179" s="42">
        <f>O6179-Q6179</f>
        <v>0</v>
      </c>
      <c r="S6179" s="42">
        <f>N6179-R6179</f>
        <v>3294.22</v>
      </c>
      <c r="T6179" s="38">
        <v>1007</v>
      </c>
      <c r="U6179" s="14">
        <f>S6179/H6179</f>
        <v>0.70000722485008438</v>
      </c>
      <c r="V6179" s="19"/>
      <c r="W6179" s="19"/>
      <c r="X6179" s="37" t="s">
        <v>3459</v>
      </c>
    </row>
    <row r="6180" spans="1:37" ht="16.5" customHeight="1">
      <c r="A6180" s="38">
        <v>616</v>
      </c>
      <c r="B6180" s="39">
        <v>10736</v>
      </c>
      <c r="C6180" s="38">
        <v>10323369</v>
      </c>
      <c r="D6180" s="40" t="s">
        <v>1503</v>
      </c>
      <c r="E6180" s="38">
        <v>1</v>
      </c>
      <c r="F6180" s="38">
        <v>120</v>
      </c>
      <c r="G6180" s="38" t="s">
        <v>75</v>
      </c>
      <c r="H6180" s="42">
        <v>71359.63</v>
      </c>
      <c r="I6180" s="55"/>
      <c r="J6180" s="44">
        <v>44196</v>
      </c>
      <c r="K6180" s="42">
        <v>594.66</v>
      </c>
      <c r="L6180" s="42">
        <v>17839.84</v>
      </c>
      <c r="M6180" s="44">
        <v>45138</v>
      </c>
      <c r="N6180" s="42">
        <f>H6180-K6180-L6180</f>
        <v>52925.130000000005</v>
      </c>
      <c r="O6180" s="42">
        <v>3000</v>
      </c>
      <c r="P6180" s="45">
        <v>0.13</v>
      </c>
      <c r="Q6180" s="42">
        <v>345.13</v>
      </c>
      <c r="R6180" s="42">
        <v>2654.87</v>
      </c>
      <c r="S6180" s="42">
        <v>50270.26</v>
      </c>
      <c r="T6180" s="38">
        <v>5000</v>
      </c>
      <c r="U6180" s="14">
        <f>S6180/H6180</f>
        <v>0.70446357415250049</v>
      </c>
      <c r="V6180" s="19"/>
      <c r="W6180" s="19"/>
      <c r="X6180" s="37" t="s">
        <v>3461</v>
      </c>
    </row>
    <row r="6181" spans="1:37" ht="16.5" customHeight="1">
      <c r="A6181" s="38">
        <v>109</v>
      </c>
      <c r="B6181" s="39">
        <v>50099</v>
      </c>
      <c r="C6181" s="38">
        <v>10350721</v>
      </c>
      <c r="D6181" s="40" t="s">
        <v>2564</v>
      </c>
      <c r="E6181" s="38">
        <v>4</v>
      </c>
      <c r="F6181" s="38">
        <v>36</v>
      </c>
      <c r="G6181" s="38" t="s">
        <v>33</v>
      </c>
      <c r="H6181" s="42">
        <v>792.52</v>
      </c>
      <c r="I6181" s="2"/>
      <c r="J6181" s="44">
        <v>44712</v>
      </c>
      <c r="K6181" s="42">
        <v>22.01</v>
      </c>
      <c r="L6181" s="42">
        <v>198.09</v>
      </c>
      <c r="M6181" s="44">
        <v>45016</v>
      </c>
      <c r="N6181" s="42">
        <f>H6181-K6181-L6181</f>
        <v>572.41999999999996</v>
      </c>
      <c r="O6181" s="42">
        <v>15</v>
      </c>
      <c r="P6181" s="45">
        <v>0.13</v>
      </c>
      <c r="Q6181" s="42">
        <v>1.73</v>
      </c>
      <c r="R6181" s="42">
        <v>13.27</v>
      </c>
      <c r="S6181" s="42">
        <v>559.15</v>
      </c>
      <c r="T6181" s="38">
        <v>5000</v>
      </c>
      <c r="U6181" s="14">
        <f>S6181/H6181</f>
        <v>0.70553424519255037</v>
      </c>
      <c r="V6181" s="19"/>
      <c r="W6181" s="19"/>
      <c r="X6181" s="37" t="s">
        <v>3468</v>
      </c>
    </row>
    <row r="6182" spans="1:37" ht="16.5" customHeight="1">
      <c r="A6182" s="38">
        <v>204</v>
      </c>
      <c r="B6182" s="39">
        <v>40712</v>
      </c>
      <c r="C6182" s="38">
        <v>10352679</v>
      </c>
      <c r="D6182" s="40" t="s">
        <v>2374</v>
      </c>
      <c r="E6182" s="38">
        <v>1</v>
      </c>
      <c r="F6182" s="38">
        <v>36</v>
      </c>
      <c r="G6182" s="38" t="s">
        <v>33</v>
      </c>
      <c r="H6182" s="42">
        <v>8867.26</v>
      </c>
      <c r="I6182" s="2"/>
      <c r="J6182" s="44">
        <v>44773</v>
      </c>
      <c r="K6182" s="42">
        <v>246.31</v>
      </c>
      <c r="L6182" s="42">
        <v>2216.8000000000002</v>
      </c>
      <c r="M6182" s="44">
        <v>45077</v>
      </c>
      <c r="N6182" s="42">
        <f>H6182-K6182-L6182</f>
        <v>6404.1500000000005</v>
      </c>
      <c r="O6182" s="42">
        <v>159.22999999999999</v>
      </c>
      <c r="P6182" s="45">
        <v>0.13</v>
      </c>
      <c r="Q6182" s="42">
        <f>O6182-R6182</f>
        <v>18.310000000000002</v>
      </c>
      <c r="R6182" s="42">
        <v>140.91999999999999</v>
      </c>
      <c r="S6182" s="42">
        <f>N6182-R6182</f>
        <v>6263.2300000000005</v>
      </c>
      <c r="T6182" s="38">
        <v>5000</v>
      </c>
      <c r="U6182" s="14">
        <f>S6182/H6182</f>
        <v>0.70633205747886052</v>
      </c>
      <c r="V6182" s="19"/>
      <c r="W6182" s="19"/>
      <c r="X6182" s="37" t="s">
        <v>3467</v>
      </c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</row>
    <row r="6183" spans="1:37" ht="16.5" customHeight="1">
      <c r="A6183" s="38">
        <v>95</v>
      </c>
      <c r="B6183" s="39">
        <v>10741</v>
      </c>
      <c r="C6183" s="38">
        <v>10282224</v>
      </c>
      <c r="D6183" s="40" t="s">
        <v>2256</v>
      </c>
      <c r="E6183" s="38">
        <v>1</v>
      </c>
      <c r="F6183" s="38">
        <v>120</v>
      </c>
      <c r="G6183" s="38" t="s">
        <v>21</v>
      </c>
      <c r="H6183" s="42">
        <v>60000</v>
      </c>
      <c r="I6183" s="2"/>
      <c r="J6183" s="44">
        <v>43950</v>
      </c>
      <c r="K6183" s="42">
        <v>0</v>
      </c>
      <c r="L6183" s="42">
        <v>17575</v>
      </c>
      <c r="M6183" s="44">
        <v>45077</v>
      </c>
      <c r="N6183" s="42">
        <f>H6183-K6183-L6183</f>
        <v>42425</v>
      </c>
      <c r="O6183" s="42">
        <v>0</v>
      </c>
      <c r="P6183" s="45">
        <v>0.13</v>
      </c>
      <c r="Q6183" s="42">
        <v>0</v>
      </c>
      <c r="R6183" s="42">
        <v>0</v>
      </c>
      <c r="S6183" s="42">
        <f>N6183-R6183</f>
        <v>42425</v>
      </c>
      <c r="T6183" s="38">
        <v>2101</v>
      </c>
      <c r="U6183" s="14">
        <f>S6183/H6183</f>
        <v>0.70708333333333329</v>
      </c>
      <c r="V6183" s="19"/>
      <c r="W6183" s="19"/>
      <c r="X6183" s="37" t="s">
        <v>3462</v>
      </c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</row>
    <row r="6184" spans="1:37" ht="16.5" customHeight="1">
      <c r="A6184" s="38">
        <v>32</v>
      </c>
      <c r="B6184" s="39">
        <v>10736</v>
      </c>
      <c r="C6184" s="38">
        <v>10283030</v>
      </c>
      <c r="D6184" s="40" t="s">
        <v>824</v>
      </c>
      <c r="E6184" s="38">
        <v>2</v>
      </c>
      <c r="F6184" s="38">
        <v>120</v>
      </c>
      <c r="G6184" s="38" t="s">
        <v>21</v>
      </c>
      <c r="H6184" s="42">
        <v>6087.31</v>
      </c>
      <c r="I6184" s="49"/>
      <c r="J6184" s="44">
        <v>43979</v>
      </c>
      <c r="K6184" s="42">
        <v>0</v>
      </c>
      <c r="L6184" s="42">
        <v>1783.04</v>
      </c>
      <c r="M6184" s="44">
        <v>45107</v>
      </c>
      <c r="N6184" s="42">
        <f>H6184-K6184-L6184</f>
        <v>4304.2700000000004</v>
      </c>
      <c r="O6184" s="42">
        <v>0</v>
      </c>
      <c r="P6184" s="45">
        <v>0.13</v>
      </c>
      <c r="Q6184" s="42">
        <v>0</v>
      </c>
      <c r="R6184" s="42">
        <v>0</v>
      </c>
      <c r="S6184" s="42">
        <f>N6184-R6184</f>
        <v>4304.2700000000004</v>
      </c>
      <c r="T6184" s="38">
        <v>2109</v>
      </c>
      <c r="U6184" s="14">
        <f>S6184/H6184</f>
        <v>0.7070890097596475</v>
      </c>
      <c r="V6184" s="19"/>
      <c r="W6184" s="19"/>
      <c r="X6184" s="37" t="s">
        <v>3461</v>
      </c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</row>
    <row r="6185" spans="1:37" ht="16.5" customHeight="1">
      <c r="A6185" s="38">
        <v>220</v>
      </c>
      <c r="B6185" s="39">
        <v>10741</v>
      </c>
      <c r="C6185" s="38">
        <v>10330713</v>
      </c>
      <c r="D6185" s="40" t="s">
        <v>2033</v>
      </c>
      <c r="E6185" s="38">
        <v>2</v>
      </c>
      <c r="F6185" s="38">
        <v>82</v>
      </c>
      <c r="G6185" s="38" t="s">
        <v>21</v>
      </c>
      <c r="H6185" s="42">
        <v>28683.71</v>
      </c>
      <c r="I6185" s="49"/>
      <c r="J6185" s="44">
        <v>44377</v>
      </c>
      <c r="K6185" s="42">
        <v>349.8</v>
      </c>
      <c r="L6185" s="42">
        <v>8045.41</v>
      </c>
      <c r="M6185" s="44">
        <v>45107</v>
      </c>
      <c r="N6185" s="42">
        <f>H6185-K6185-L6185</f>
        <v>20288.5</v>
      </c>
      <c r="O6185" s="42">
        <v>0</v>
      </c>
      <c r="P6185" s="45">
        <v>0.13</v>
      </c>
      <c r="Q6185" s="42">
        <v>0</v>
      </c>
      <c r="R6185" s="42">
        <v>0</v>
      </c>
      <c r="S6185" s="42">
        <f>N6185-R6185</f>
        <v>20288.5</v>
      </c>
      <c r="T6185" s="38">
        <v>2106</v>
      </c>
      <c r="U6185" s="14">
        <f>S6185/H6185</f>
        <v>0.70731784695912769</v>
      </c>
      <c r="V6185" s="19"/>
      <c r="W6185" s="19"/>
      <c r="X6185" s="37" t="s">
        <v>3462</v>
      </c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</row>
    <row r="6186" spans="1:37" ht="16.5" customHeight="1">
      <c r="A6186" s="38">
        <v>351</v>
      </c>
      <c r="B6186" s="39">
        <v>40712</v>
      </c>
      <c r="C6186" s="38">
        <v>10302673</v>
      </c>
      <c r="D6186" s="40" t="s">
        <v>1664</v>
      </c>
      <c r="E6186" s="38">
        <v>1</v>
      </c>
      <c r="F6186" s="38">
        <v>120</v>
      </c>
      <c r="G6186" s="38" t="s">
        <v>75</v>
      </c>
      <c r="H6186" s="42">
        <v>40000</v>
      </c>
      <c r="I6186" s="55"/>
      <c r="J6186" s="44">
        <v>44006</v>
      </c>
      <c r="K6186" s="42">
        <v>0</v>
      </c>
      <c r="L6186" s="42">
        <v>11687.71</v>
      </c>
      <c r="M6186" s="44">
        <v>45138</v>
      </c>
      <c r="N6186" s="42">
        <f>H6186-K6186-L6186</f>
        <v>28312.29</v>
      </c>
      <c r="O6186" s="42">
        <v>0</v>
      </c>
      <c r="P6186" s="45">
        <v>0.13</v>
      </c>
      <c r="Q6186" s="42">
        <v>0</v>
      </c>
      <c r="R6186" s="42">
        <v>0</v>
      </c>
      <c r="S6186" s="42">
        <v>28312.29</v>
      </c>
      <c r="T6186" s="38">
        <v>5000</v>
      </c>
      <c r="U6186" s="14">
        <f>S6186/H6186</f>
        <v>0.70780725</v>
      </c>
      <c r="V6186" s="19"/>
      <c r="W6186" s="19"/>
      <c r="X6186" s="37" t="s">
        <v>3467</v>
      </c>
    </row>
    <row r="6187" spans="1:37" ht="16.5" customHeight="1">
      <c r="A6187" s="38">
        <v>350</v>
      </c>
      <c r="B6187" s="39">
        <v>40712</v>
      </c>
      <c r="C6187" s="38">
        <v>10302672</v>
      </c>
      <c r="D6187" s="40" t="s">
        <v>1196</v>
      </c>
      <c r="E6187" s="38">
        <v>1</v>
      </c>
      <c r="F6187" s="38">
        <v>120</v>
      </c>
      <c r="G6187" s="38" t="s">
        <v>21</v>
      </c>
      <c r="H6187" s="42">
        <v>10187.879999999999</v>
      </c>
      <c r="I6187" s="55"/>
      <c r="J6187" s="44">
        <v>44006</v>
      </c>
      <c r="K6187" s="42">
        <v>0</v>
      </c>
      <c r="L6187" s="42">
        <v>2976.72</v>
      </c>
      <c r="M6187" s="44">
        <v>45138</v>
      </c>
      <c r="N6187" s="42">
        <f>H6187-K6187-L6187</f>
        <v>7211.16</v>
      </c>
      <c r="O6187" s="42">
        <v>0</v>
      </c>
      <c r="P6187" s="45">
        <v>0.13</v>
      </c>
      <c r="Q6187" s="42">
        <v>0</v>
      </c>
      <c r="R6187" s="42">
        <v>0</v>
      </c>
      <c r="S6187" s="42">
        <v>7211.16</v>
      </c>
      <c r="T6187" s="38">
        <v>5000</v>
      </c>
      <c r="U6187" s="14">
        <f>S6187/H6187</f>
        <v>0.70781752435246592</v>
      </c>
      <c r="V6187" s="19"/>
      <c r="W6187" s="19"/>
      <c r="X6187" s="37" t="s">
        <v>3467</v>
      </c>
    </row>
    <row r="6188" spans="1:37" ht="16.5" customHeight="1">
      <c r="A6188" s="38">
        <v>391</v>
      </c>
      <c r="B6188" s="39">
        <v>10877</v>
      </c>
      <c r="C6188" s="38">
        <v>10323890</v>
      </c>
      <c r="D6188" s="40" t="s">
        <v>785</v>
      </c>
      <c r="E6188" s="58">
        <v>1</v>
      </c>
      <c r="F6188" s="38">
        <v>120</v>
      </c>
      <c r="G6188" s="38" t="s">
        <v>302</v>
      </c>
      <c r="H6188" s="42">
        <v>1435.9</v>
      </c>
      <c r="I6188" s="57"/>
      <c r="J6188" s="44">
        <v>44104</v>
      </c>
      <c r="K6188" s="42">
        <v>0</v>
      </c>
      <c r="L6188" s="42">
        <v>418.81</v>
      </c>
      <c r="M6188" s="44">
        <v>45199</v>
      </c>
      <c r="N6188" s="42">
        <f>H6188-K6188-L6188</f>
        <v>1017.0900000000001</v>
      </c>
      <c r="O6188" s="42">
        <v>0</v>
      </c>
      <c r="P6188" s="45">
        <v>0.13</v>
      </c>
      <c r="Q6188" s="42">
        <v>0</v>
      </c>
      <c r="R6188" s="42">
        <v>0</v>
      </c>
      <c r="S6188" s="42">
        <f>N6188-R6188</f>
        <v>1017.0900000000001</v>
      </c>
      <c r="T6188" s="38">
        <v>2201</v>
      </c>
      <c r="U6188" s="14">
        <f>S6188/H6188</f>
        <v>0.70832927084058783</v>
      </c>
      <c r="V6188" s="19"/>
      <c r="W6188" s="19"/>
      <c r="X6188" s="37" t="s">
        <v>3462</v>
      </c>
    </row>
    <row r="6189" spans="1:37" ht="16.5" customHeight="1">
      <c r="A6189" s="38">
        <v>354</v>
      </c>
      <c r="B6189" s="39">
        <v>10729</v>
      </c>
      <c r="C6189" s="38">
        <v>10323954</v>
      </c>
      <c r="D6189" s="40" t="s">
        <v>3121</v>
      </c>
      <c r="E6189" s="58">
        <v>1</v>
      </c>
      <c r="F6189" s="38">
        <v>120</v>
      </c>
      <c r="G6189" s="38" t="s">
        <v>21</v>
      </c>
      <c r="H6189" s="42">
        <v>5132.74</v>
      </c>
      <c r="I6189" s="37"/>
      <c r="J6189" s="44">
        <v>44196</v>
      </c>
      <c r="K6189" s="42">
        <v>42.77</v>
      </c>
      <c r="L6189" s="42">
        <v>1454.21</v>
      </c>
      <c r="M6189" s="44">
        <v>45259</v>
      </c>
      <c r="N6189" s="42">
        <v>3635.76</v>
      </c>
      <c r="O6189" s="42">
        <v>0</v>
      </c>
      <c r="P6189" s="45">
        <f>IF(J6189&lt;DATEVALUE("2009-1-1"),3%,13%)</f>
        <v>0.13</v>
      </c>
      <c r="Q6189" s="42">
        <f>IF(P6189=13%,ROUND(O6189/(1+P6189)*P6189,2),ROUND(O6189/(1+0.03)*0.02,2))</f>
        <v>0</v>
      </c>
      <c r="R6189" s="42">
        <f>O6189-Q6189</f>
        <v>0</v>
      </c>
      <c r="S6189" s="42">
        <f>N6189-R6189</f>
        <v>3635.76</v>
      </c>
      <c r="T6189" s="38">
        <v>2101</v>
      </c>
      <c r="U6189" s="14">
        <f>S6189/H6189</f>
        <v>0.70834680891687485</v>
      </c>
      <c r="V6189" s="19"/>
      <c r="W6189" s="19"/>
      <c r="X6189" s="37" t="s">
        <v>3459</v>
      </c>
    </row>
    <row r="6190" spans="1:37" ht="16.5" customHeight="1">
      <c r="A6190" s="38">
        <v>51</v>
      </c>
      <c r="B6190" s="39">
        <v>10736</v>
      </c>
      <c r="C6190" s="38">
        <v>10283146</v>
      </c>
      <c r="D6190" s="40" t="s">
        <v>1858</v>
      </c>
      <c r="E6190" s="31">
        <v>1</v>
      </c>
      <c r="F6190" s="38">
        <v>120</v>
      </c>
      <c r="G6190" s="38" t="s">
        <v>262</v>
      </c>
      <c r="H6190" s="42">
        <v>179776.44</v>
      </c>
      <c r="I6190" s="49"/>
      <c r="J6190" s="44">
        <v>44006</v>
      </c>
      <c r="K6190" s="42">
        <v>0</v>
      </c>
      <c r="L6190" s="42">
        <v>51105.82</v>
      </c>
      <c r="M6190" s="44">
        <v>45107</v>
      </c>
      <c r="N6190" s="42">
        <f>H6190-K6190-L6190</f>
        <v>128670.62</v>
      </c>
      <c r="O6190" s="42">
        <v>0</v>
      </c>
      <c r="P6190" s="45">
        <v>0.13</v>
      </c>
      <c r="Q6190" s="42">
        <v>0</v>
      </c>
      <c r="R6190" s="42">
        <v>0</v>
      </c>
      <c r="S6190" s="42">
        <f>N6190-R6190</f>
        <v>128670.62</v>
      </c>
      <c r="T6190" s="38">
        <v>5000</v>
      </c>
      <c r="U6190" s="14">
        <f>S6190/H6190</f>
        <v>0.71572570910849054</v>
      </c>
      <c r="V6190" s="19"/>
      <c r="W6190" s="19"/>
      <c r="X6190" s="37" t="s">
        <v>3461</v>
      </c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</row>
    <row r="6191" spans="1:37" ht="16.5" customHeight="1">
      <c r="A6191" s="38">
        <v>614</v>
      </c>
      <c r="B6191" s="39">
        <v>10736</v>
      </c>
      <c r="C6191" s="38">
        <v>10325305</v>
      </c>
      <c r="D6191" s="40" t="s">
        <v>1085</v>
      </c>
      <c r="E6191" s="38">
        <v>1</v>
      </c>
      <c r="F6191" s="38">
        <v>120</v>
      </c>
      <c r="G6191" s="38" t="s">
        <v>75</v>
      </c>
      <c r="H6191" s="42">
        <v>62773.78</v>
      </c>
      <c r="I6191" s="55"/>
      <c r="J6191" s="44">
        <v>44255</v>
      </c>
      <c r="K6191" s="42">
        <v>523.11</v>
      </c>
      <c r="L6191" s="42">
        <v>14647.13</v>
      </c>
      <c r="M6191" s="44">
        <v>45138</v>
      </c>
      <c r="N6191" s="42">
        <f>H6191-K6191-L6191</f>
        <v>47603.54</v>
      </c>
      <c r="O6191" s="42">
        <v>3000</v>
      </c>
      <c r="P6191" s="45">
        <v>0.13</v>
      </c>
      <c r="Q6191" s="42">
        <v>345.13</v>
      </c>
      <c r="R6191" s="42">
        <v>2654.87</v>
      </c>
      <c r="S6191" s="42">
        <v>44948.67</v>
      </c>
      <c r="T6191" s="38">
        <v>1007</v>
      </c>
      <c r="U6191" s="14">
        <f>S6191/H6191</f>
        <v>0.71604211184988376</v>
      </c>
      <c r="V6191" s="19"/>
      <c r="W6191" s="19"/>
      <c r="X6191" s="37" t="s">
        <v>3461</v>
      </c>
    </row>
    <row r="6192" spans="1:37" ht="16.5" customHeight="1">
      <c r="A6192" s="38">
        <v>395</v>
      </c>
      <c r="B6192" s="39">
        <v>40704</v>
      </c>
      <c r="C6192" s="38">
        <v>10322489</v>
      </c>
      <c r="D6192" s="40" t="s">
        <v>425</v>
      </c>
      <c r="E6192" s="58">
        <v>1</v>
      </c>
      <c r="F6192" s="38">
        <v>120</v>
      </c>
      <c r="G6192" s="38" t="s">
        <v>302</v>
      </c>
      <c r="H6192" s="42">
        <v>28758.74</v>
      </c>
      <c r="I6192" s="57"/>
      <c r="J6192" s="44">
        <v>44165</v>
      </c>
      <c r="K6192" s="42">
        <v>239.66</v>
      </c>
      <c r="L6192" s="42">
        <v>7908.72</v>
      </c>
      <c r="M6192" s="44">
        <v>45199</v>
      </c>
      <c r="N6192" s="42">
        <f>H6192-K6192-L6192</f>
        <v>20610.36</v>
      </c>
      <c r="O6192" s="42">
        <v>0</v>
      </c>
      <c r="P6192" s="45">
        <v>0.13</v>
      </c>
      <c r="Q6192" s="42">
        <v>0</v>
      </c>
      <c r="R6192" s="42">
        <v>0</v>
      </c>
      <c r="S6192" s="42">
        <f>N6192-R6192</f>
        <v>20610.36</v>
      </c>
      <c r="T6192" s="38">
        <v>1602</v>
      </c>
      <c r="U6192" s="14">
        <f>S6192/H6192</f>
        <v>0.71666422103332761</v>
      </c>
      <c r="V6192" s="19"/>
      <c r="W6192" s="19"/>
      <c r="X6192" s="37" t="s">
        <v>3463</v>
      </c>
    </row>
    <row r="6193" spans="1:37" ht="16.5" customHeight="1">
      <c r="A6193" s="38">
        <v>890</v>
      </c>
      <c r="B6193" s="39">
        <v>10729</v>
      </c>
      <c r="C6193" s="38">
        <v>10351611</v>
      </c>
      <c r="D6193" s="40" t="s">
        <v>3380</v>
      </c>
      <c r="E6193" s="58">
        <v>1</v>
      </c>
      <c r="F6193" s="38">
        <v>60</v>
      </c>
      <c r="G6193" s="38" t="s">
        <v>511</v>
      </c>
      <c r="H6193" s="42">
        <v>30010.09</v>
      </c>
      <c r="I6193" s="37"/>
      <c r="J6193" s="44">
        <v>44742</v>
      </c>
      <c r="K6193" s="42">
        <v>500.17</v>
      </c>
      <c r="L6193" s="42">
        <v>8002.7000000000007</v>
      </c>
      <c r="M6193" s="44">
        <v>45259</v>
      </c>
      <c r="N6193" s="42">
        <v>21507.22</v>
      </c>
      <c r="O6193" s="42">
        <v>0</v>
      </c>
      <c r="P6193" s="45">
        <f>IF(J6193&lt;DATEVALUE("2009-1-1"),3%,13%)</f>
        <v>0.13</v>
      </c>
      <c r="Q6193" s="42">
        <f>IF(P6193=13%,ROUND(O6193/(1+P6193)*P6193,2),ROUND(O6193/(1+0.03)*0.02,2))</f>
        <v>0</v>
      </c>
      <c r="R6193" s="42">
        <f>O6193-Q6193</f>
        <v>0</v>
      </c>
      <c r="S6193" s="42">
        <f>N6193-R6193</f>
        <v>21507.22</v>
      </c>
      <c r="T6193" s="38">
        <v>1007</v>
      </c>
      <c r="U6193" s="14">
        <f>S6193/H6193</f>
        <v>0.71666629456959308</v>
      </c>
      <c r="V6193" s="19"/>
      <c r="W6193" s="19"/>
      <c r="X6193" s="37" t="s">
        <v>3459</v>
      </c>
    </row>
    <row r="6194" spans="1:37" ht="16.5" customHeight="1">
      <c r="A6194" s="38">
        <v>202</v>
      </c>
      <c r="B6194" s="39">
        <v>40712</v>
      </c>
      <c r="C6194" s="38">
        <v>10344498</v>
      </c>
      <c r="D6194" s="40" t="s">
        <v>1085</v>
      </c>
      <c r="E6194" s="38">
        <v>1</v>
      </c>
      <c r="F6194" s="38">
        <v>60</v>
      </c>
      <c r="G6194" s="38" t="s">
        <v>83</v>
      </c>
      <c r="H6194" s="42">
        <v>102152.3</v>
      </c>
      <c r="I6194" s="2"/>
      <c r="J6194" s="44">
        <v>44561</v>
      </c>
      <c r="K6194" s="42">
        <v>1702.54</v>
      </c>
      <c r="L6194" s="42">
        <v>27240.62</v>
      </c>
      <c r="M6194" s="44">
        <v>45077</v>
      </c>
      <c r="N6194" s="42">
        <f>H6194-K6194-L6194</f>
        <v>73209.140000000014</v>
      </c>
      <c r="O6194" s="42">
        <v>0</v>
      </c>
      <c r="P6194" s="45">
        <v>0.13</v>
      </c>
      <c r="Q6194" s="42">
        <v>0</v>
      </c>
      <c r="R6194" s="42">
        <v>0</v>
      </c>
      <c r="S6194" s="42">
        <f>N6194-R6194</f>
        <v>73209.140000000014</v>
      </c>
      <c r="T6194" s="38">
        <v>1007</v>
      </c>
      <c r="U6194" s="14">
        <f>S6194/H6194</f>
        <v>0.71666658508912684</v>
      </c>
      <c r="V6194" s="19"/>
      <c r="W6194" s="19"/>
      <c r="X6194" s="37" t="s">
        <v>3467</v>
      </c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</row>
    <row r="6195" spans="1:37" ht="16.5" customHeight="1">
      <c r="A6195" s="38">
        <v>473</v>
      </c>
      <c r="B6195" s="39">
        <v>10729</v>
      </c>
      <c r="C6195" s="38">
        <v>10324494</v>
      </c>
      <c r="D6195" s="40" t="s">
        <v>301</v>
      </c>
      <c r="E6195" s="58">
        <v>1</v>
      </c>
      <c r="F6195" s="38">
        <v>120</v>
      </c>
      <c r="G6195" s="38" t="s">
        <v>302</v>
      </c>
      <c r="H6195" s="42">
        <v>49570.9</v>
      </c>
      <c r="I6195" s="37"/>
      <c r="J6195" s="44">
        <v>44227</v>
      </c>
      <c r="K6195" s="42">
        <v>413.09</v>
      </c>
      <c r="L6195" s="42">
        <v>13631.98</v>
      </c>
      <c r="M6195" s="44">
        <v>45259</v>
      </c>
      <c r="N6195" s="42">
        <v>35525.83</v>
      </c>
      <c r="O6195" s="42">
        <v>0</v>
      </c>
      <c r="P6195" s="45">
        <f>IF(J6195&lt;DATEVALUE("2009-1-1"),3%,13%)</f>
        <v>0.13</v>
      </c>
      <c r="Q6195" s="42">
        <f>IF(P6195=13%,ROUND(O6195/(1+P6195)*P6195,2),ROUND(O6195/(1+0.03)*0.02,2))</f>
        <v>0</v>
      </c>
      <c r="R6195" s="42">
        <f>O6195-Q6195</f>
        <v>0</v>
      </c>
      <c r="S6195" s="42">
        <f>N6195-R6195</f>
        <v>35525.83</v>
      </c>
      <c r="T6195" s="38">
        <v>5000</v>
      </c>
      <c r="U6195" s="14">
        <f>S6195/H6195</f>
        <v>0.71666703650730568</v>
      </c>
      <c r="V6195" s="19"/>
      <c r="W6195" s="19"/>
      <c r="X6195" s="37" t="s">
        <v>3459</v>
      </c>
    </row>
    <row r="6196" spans="1:37" ht="16.5" customHeight="1">
      <c r="A6196" s="38">
        <v>889</v>
      </c>
      <c r="B6196" s="39">
        <v>10729</v>
      </c>
      <c r="C6196" s="38">
        <v>10351118</v>
      </c>
      <c r="D6196" s="40" t="s">
        <v>3379</v>
      </c>
      <c r="E6196" s="58">
        <v>1</v>
      </c>
      <c r="F6196" s="38">
        <v>60</v>
      </c>
      <c r="G6196" s="38" t="s">
        <v>511</v>
      </c>
      <c r="H6196" s="42">
        <v>50395.91</v>
      </c>
      <c r="I6196" s="37"/>
      <c r="J6196" s="44">
        <v>44742</v>
      </c>
      <c r="K6196" s="42">
        <v>839.93</v>
      </c>
      <c r="L6196" s="42">
        <v>13438.89</v>
      </c>
      <c r="M6196" s="44">
        <v>45259</v>
      </c>
      <c r="N6196" s="42">
        <v>36117.089999999997</v>
      </c>
      <c r="O6196" s="42">
        <v>0</v>
      </c>
      <c r="P6196" s="45">
        <f>IF(J6196&lt;DATEVALUE("2009-1-1"),3%,13%)</f>
        <v>0.13</v>
      </c>
      <c r="Q6196" s="42">
        <f>IF(P6196=13%,ROUND(O6196/(1+P6196)*P6196,2),ROUND(O6196/(1+0.03)*0.02,2))</f>
        <v>0</v>
      </c>
      <c r="R6196" s="42">
        <f>O6196-Q6196</f>
        <v>0</v>
      </c>
      <c r="S6196" s="42">
        <f>N6196-R6196</f>
        <v>36117.089999999997</v>
      </c>
      <c r="T6196" s="38">
        <v>1007</v>
      </c>
      <c r="U6196" s="14">
        <f>S6196/H6196</f>
        <v>0.71666708667429546</v>
      </c>
      <c r="V6196" s="19"/>
      <c r="W6196" s="19"/>
      <c r="X6196" s="37" t="s">
        <v>3459</v>
      </c>
    </row>
    <row r="6197" spans="1:37" ht="16.5" customHeight="1">
      <c r="A6197" s="38">
        <v>71</v>
      </c>
      <c r="B6197" s="39">
        <v>10741</v>
      </c>
      <c r="C6197" s="38">
        <v>10330715</v>
      </c>
      <c r="D6197" s="40" t="s">
        <v>2233</v>
      </c>
      <c r="E6197" s="38">
        <v>1</v>
      </c>
      <c r="F6197" s="38">
        <v>82</v>
      </c>
      <c r="G6197" s="38" t="s">
        <v>21</v>
      </c>
      <c r="H6197" s="42">
        <v>5243.67</v>
      </c>
      <c r="I6197" s="2"/>
      <c r="J6197" s="44">
        <v>44377</v>
      </c>
      <c r="K6197" s="42">
        <v>63.95</v>
      </c>
      <c r="L6197" s="42">
        <v>1406.84</v>
      </c>
      <c r="M6197" s="44">
        <v>45077</v>
      </c>
      <c r="N6197" s="42">
        <f>H6197-K6197-L6197</f>
        <v>3772.88</v>
      </c>
      <c r="O6197" s="42">
        <v>0</v>
      </c>
      <c r="P6197" s="45">
        <v>0.13</v>
      </c>
      <c r="Q6197" s="42">
        <v>0</v>
      </c>
      <c r="R6197" s="42">
        <v>0</v>
      </c>
      <c r="S6197" s="42">
        <f>N6197-R6197</f>
        <v>3772.88</v>
      </c>
      <c r="T6197" s="38">
        <v>2106</v>
      </c>
      <c r="U6197" s="14">
        <f>S6197/H6197</f>
        <v>0.71951133461869266</v>
      </c>
      <c r="V6197" s="19"/>
      <c r="W6197" s="19"/>
      <c r="X6197" s="37" t="s">
        <v>3462</v>
      </c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</row>
    <row r="6198" spans="1:37" ht="16.5" customHeight="1">
      <c r="A6198" s="38">
        <v>90</v>
      </c>
      <c r="B6198" s="39">
        <v>10741</v>
      </c>
      <c r="C6198" s="38">
        <v>10330712</v>
      </c>
      <c r="D6198" s="40" t="s">
        <v>2251</v>
      </c>
      <c r="E6198" s="38">
        <v>2</v>
      </c>
      <c r="F6198" s="38">
        <v>82</v>
      </c>
      <c r="G6198" s="38" t="s">
        <v>21</v>
      </c>
      <c r="H6198" s="42">
        <v>28683.71</v>
      </c>
      <c r="I6198" s="2"/>
      <c r="J6198" s="44">
        <v>44377</v>
      </c>
      <c r="K6198" s="42">
        <v>349.8</v>
      </c>
      <c r="L6198" s="42">
        <v>7695.61</v>
      </c>
      <c r="M6198" s="44">
        <v>45077</v>
      </c>
      <c r="N6198" s="42">
        <f>H6198-K6198-L6198</f>
        <v>20638.3</v>
      </c>
      <c r="O6198" s="42">
        <v>0</v>
      </c>
      <c r="P6198" s="45">
        <v>0.13</v>
      </c>
      <c r="Q6198" s="42">
        <v>0</v>
      </c>
      <c r="R6198" s="42">
        <v>0</v>
      </c>
      <c r="S6198" s="42">
        <f>N6198-R6198</f>
        <v>20638.3</v>
      </c>
      <c r="T6198" s="38">
        <v>2106</v>
      </c>
      <c r="U6198" s="14">
        <f>S6198/H6198</f>
        <v>0.71951292214291662</v>
      </c>
      <c r="V6198" s="19"/>
      <c r="W6198" s="19"/>
      <c r="X6198" s="37" t="s">
        <v>3462</v>
      </c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</row>
    <row r="6199" spans="1:37" ht="16.5" customHeight="1">
      <c r="A6199" s="38">
        <v>85</v>
      </c>
      <c r="B6199" s="39">
        <v>10741</v>
      </c>
      <c r="C6199" s="38">
        <v>10330716</v>
      </c>
      <c r="D6199" s="40" t="s">
        <v>2246</v>
      </c>
      <c r="E6199" s="38">
        <v>1</v>
      </c>
      <c r="F6199" s="38">
        <v>82</v>
      </c>
      <c r="G6199" s="38" t="s">
        <v>21</v>
      </c>
      <c r="H6199" s="42">
        <v>14341.95</v>
      </c>
      <c r="I6199" s="2"/>
      <c r="J6199" s="44">
        <v>44377</v>
      </c>
      <c r="K6199" s="42">
        <v>174.9</v>
      </c>
      <c r="L6199" s="42">
        <v>3847.83</v>
      </c>
      <c r="M6199" s="44">
        <v>45077</v>
      </c>
      <c r="N6199" s="42">
        <f>H6199-K6199-L6199</f>
        <v>10319.220000000001</v>
      </c>
      <c r="O6199" s="42">
        <v>0</v>
      </c>
      <c r="P6199" s="45">
        <v>0.13</v>
      </c>
      <c r="Q6199" s="42">
        <v>0</v>
      </c>
      <c r="R6199" s="42">
        <v>0</v>
      </c>
      <c r="S6199" s="42">
        <f>N6199-R6199</f>
        <v>10319.220000000001</v>
      </c>
      <c r="T6199" s="38">
        <v>2106</v>
      </c>
      <c r="U6199" s="14">
        <f>S6199/H6199</f>
        <v>0.71951303693012458</v>
      </c>
      <c r="V6199" s="19"/>
      <c r="W6199" s="19"/>
      <c r="X6199" s="37" t="s">
        <v>3462</v>
      </c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</row>
    <row r="6200" spans="1:37" ht="16.5" customHeight="1">
      <c r="A6200" s="38">
        <v>452</v>
      </c>
      <c r="B6200" s="39">
        <v>10729</v>
      </c>
      <c r="C6200" s="38">
        <v>10324690</v>
      </c>
      <c r="D6200" s="40" t="s">
        <v>2240</v>
      </c>
      <c r="E6200" s="58">
        <v>1</v>
      </c>
      <c r="F6200" s="38">
        <v>120</v>
      </c>
      <c r="G6200" s="38" t="s">
        <v>21</v>
      </c>
      <c r="H6200" s="42">
        <v>8436.7900000000009</v>
      </c>
      <c r="I6200" s="37"/>
      <c r="J6200" s="44">
        <v>44255</v>
      </c>
      <c r="K6200" s="42">
        <v>70.31</v>
      </c>
      <c r="L6200" s="42">
        <v>2249.87</v>
      </c>
      <c r="M6200" s="44">
        <v>45259</v>
      </c>
      <c r="N6200" s="42">
        <v>6116.61</v>
      </c>
      <c r="O6200" s="42">
        <v>0</v>
      </c>
      <c r="P6200" s="45">
        <f>IF(J6200&lt;DATEVALUE("2009-1-1"),3%,13%)</f>
        <v>0.13</v>
      </c>
      <c r="Q6200" s="42">
        <f>IF(P6200=13%,ROUND(O6200/(1+P6200)*P6200,2),ROUND(O6200/(1+0.03)*0.02,2))</f>
        <v>0</v>
      </c>
      <c r="R6200" s="42">
        <f>O6200-Q6200</f>
        <v>0</v>
      </c>
      <c r="S6200" s="42">
        <f>N6200-R6200</f>
        <v>6116.61</v>
      </c>
      <c r="T6200" s="38">
        <v>5000</v>
      </c>
      <c r="U6200" s="14">
        <f>S6200/H6200</f>
        <v>0.7249925623370973</v>
      </c>
      <c r="V6200" s="19"/>
      <c r="W6200" s="19"/>
      <c r="X6200" s="37" t="s">
        <v>3459</v>
      </c>
    </row>
    <row r="6201" spans="1:37" ht="16.5" customHeight="1">
      <c r="A6201" s="38">
        <v>448</v>
      </c>
      <c r="B6201" s="39">
        <v>10729</v>
      </c>
      <c r="C6201" s="38">
        <v>10324625</v>
      </c>
      <c r="D6201" s="40" t="s">
        <v>3170</v>
      </c>
      <c r="E6201" s="58">
        <v>2</v>
      </c>
      <c r="F6201" s="38">
        <v>120</v>
      </c>
      <c r="G6201" s="38" t="s">
        <v>21</v>
      </c>
      <c r="H6201" s="42">
        <v>12142.31</v>
      </c>
      <c r="I6201" s="37"/>
      <c r="J6201" s="44">
        <v>44255</v>
      </c>
      <c r="K6201" s="42">
        <v>101.19</v>
      </c>
      <c r="L6201" s="42">
        <v>3238.0299999999997</v>
      </c>
      <c r="M6201" s="44">
        <v>45259</v>
      </c>
      <c r="N6201" s="42">
        <v>8803.09</v>
      </c>
      <c r="O6201" s="42">
        <v>0</v>
      </c>
      <c r="P6201" s="45">
        <f>IF(J6201&lt;DATEVALUE("2009-1-1"),3%,13%)</f>
        <v>0.13</v>
      </c>
      <c r="Q6201" s="42">
        <f>IF(P6201=13%,ROUND(O6201/(1+P6201)*P6201,2),ROUND(O6201/(1+0.03)*0.02,2))</f>
        <v>0</v>
      </c>
      <c r="R6201" s="42">
        <f>O6201-Q6201</f>
        <v>0</v>
      </c>
      <c r="S6201" s="42">
        <f>N6201-R6201</f>
        <v>8803.09</v>
      </c>
      <c r="T6201" s="38">
        <v>5000</v>
      </c>
      <c r="U6201" s="14">
        <f>S6201/H6201</f>
        <v>0.72499302027373713</v>
      </c>
      <c r="V6201" s="19"/>
      <c r="W6201" s="19"/>
      <c r="X6201" s="37" t="s">
        <v>3459</v>
      </c>
    </row>
    <row r="6202" spans="1:37" ht="16.5" customHeight="1">
      <c r="A6202" s="38">
        <v>450</v>
      </c>
      <c r="B6202" s="39">
        <v>10729</v>
      </c>
      <c r="C6202" s="38">
        <v>10324627</v>
      </c>
      <c r="D6202" s="40" t="s">
        <v>3171</v>
      </c>
      <c r="E6202" s="58">
        <v>1</v>
      </c>
      <c r="F6202" s="38">
        <v>120</v>
      </c>
      <c r="G6202" s="38" t="s">
        <v>21</v>
      </c>
      <c r="H6202" s="42">
        <v>7233.33</v>
      </c>
      <c r="I6202" s="37"/>
      <c r="J6202" s="44">
        <v>44255</v>
      </c>
      <c r="K6202" s="42">
        <v>60.28</v>
      </c>
      <c r="L6202" s="42">
        <v>1928.93</v>
      </c>
      <c r="M6202" s="44">
        <v>45259</v>
      </c>
      <c r="N6202" s="42">
        <v>5244.12</v>
      </c>
      <c r="O6202" s="42">
        <v>0</v>
      </c>
      <c r="P6202" s="45">
        <f>IF(J6202&lt;DATEVALUE("2009-1-1"),3%,13%)</f>
        <v>0.13</v>
      </c>
      <c r="Q6202" s="42">
        <f>IF(P6202=13%,ROUND(O6202/(1+P6202)*P6202,2),ROUND(O6202/(1+0.03)*0.02,2))</f>
        <v>0</v>
      </c>
      <c r="R6202" s="42">
        <f>O6202-Q6202</f>
        <v>0</v>
      </c>
      <c r="S6202" s="42">
        <f>N6202-R6202</f>
        <v>5244.12</v>
      </c>
      <c r="T6202" s="38">
        <v>5000</v>
      </c>
      <c r="U6202" s="14">
        <f>S6202/H6202</f>
        <v>0.7249938824856601</v>
      </c>
      <c r="V6202" s="19"/>
      <c r="W6202" s="19"/>
      <c r="X6202" s="37" t="s">
        <v>3459</v>
      </c>
    </row>
    <row r="6203" spans="1:37" ht="16.5" customHeight="1">
      <c r="A6203" s="38">
        <v>449</v>
      </c>
      <c r="B6203" s="39">
        <v>10729</v>
      </c>
      <c r="C6203" s="38">
        <v>10324626</v>
      </c>
      <c r="D6203" s="40" t="s">
        <v>2240</v>
      </c>
      <c r="E6203" s="58">
        <v>2</v>
      </c>
      <c r="F6203" s="38">
        <v>120</v>
      </c>
      <c r="G6203" s="38" t="s">
        <v>21</v>
      </c>
      <c r="H6203" s="42">
        <v>17395.900000000001</v>
      </c>
      <c r="I6203" s="37"/>
      <c r="J6203" s="44">
        <v>44255</v>
      </c>
      <c r="K6203" s="42">
        <v>144.97</v>
      </c>
      <c r="L6203" s="42">
        <v>4638.99</v>
      </c>
      <c r="M6203" s="44">
        <v>45259</v>
      </c>
      <c r="N6203" s="42">
        <v>12611.94</v>
      </c>
      <c r="O6203" s="42">
        <v>0</v>
      </c>
      <c r="P6203" s="45">
        <f>IF(J6203&lt;DATEVALUE("2009-1-1"),3%,13%)</f>
        <v>0.13</v>
      </c>
      <c r="Q6203" s="42">
        <f>IF(P6203=13%,ROUND(O6203/(1+P6203)*P6203,2),ROUND(O6203/(1+0.03)*0.02,2))</f>
        <v>0</v>
      </c>
      <c r="R6203" s="42">
        <f>O6203-Q6203</f>
        <v>0</v>
      </c>
      <c r="S6203" s="42">
        <f>N6203-R6203</f>
        <v>12611.94</v>
      </c>
      <c r="T6203" s="38">
        <v>5000</v>
      </c>
      <c r="U6203" s="14">
        <f>S6203/H6203</f>
        <v>0.72499497007915659</v>
      </c>
      <c r="V6203" s="19"/>
      <c r="W6203" s="19"/>
      <c r="X6203" s="37" t="s">
        <v>3459</v>
      </c>
    </row>
    <row r="6204" spans="1:37" ht="16.5" customHeight="1">
      <c r="A6204" s="38">
        <v>451</v>
      </c>
      <c r="B6204" s="39">
        <v>10729</v>
      </c>
      <c r="C6204" s="38">
        <v>10324632</v>
      </c>
      <c r="D6204" s="40" t="s">
        <v>3172</v>
      </c>
      <c r="E6204" s="58">
        <v>6</v>
      </c>
      <c r="F6204" s="38">
        <v>120</v>
      </c>
      <c r="G6204" s="38" t="s">
        <v>21</v>
      </c>
      <c r="H6204" s="42">
        <v>19851.3</v>
      </c>
      <c r="I6204" s="37"/>
      <c r="J6204" s="44">
        <v>44255</v>
      </c>
      <c r="K6204" s="42">
        <v>165.43</v>
      </c>
      <c r="L6204" s="42">
        <v>5293.73</v>
      </c>
      <c r="M6204" s="44">
        <v>45259</v>
      </c>
      <c r="N6204" s="42">
        <v>14392.14</v>
      </c>
      <c r="O6204" s="42">
        <v>0</v>
      </c>
      <c r="P6204" s="45">
        <f>IF(J6204&lt;DATEVALUE("2009-1-1"),3%,13%)</f>
        <v>0.13</v>
      </c>
      <c r="Q6204" s="42">
        <f>IF(P6204=13%,ROUND(O6204/(1+P6204)*P6204,2),ROUND(O6204/(1+0.03)*0.02,2))</f>
        <v>0</v>
      </c>
      <c r="R6204" s="42">
        <f>O6204-Q6204</f>
        <v>0</v>
      </c>
      <c r="S6204" s="42">
        <f>N6204-R6204</f>
        <v>14392.14</v>
      </c>
      <c r="T6204" s="38">
        <v>5000</v>
      </c>
      <c r="U6204" s="14">
        <f>S6204/H6204</f>
        <v>0.7249973553369301</v>
      </c>
      <c r="V6204" s="19"/>
      <c r="W6204" s="19"/>
      <c r="X6204" s="37" t="s">
        <v>3459</v>
      </c>
    </row>
    <row r="6205" spans="1:37" ht="16.5" customHeight="1">
      <c r="A6205" s="38">
        <v>651</v>
      </c>
      <c r="B6205" s="39">
        <v>40712</v>
      </c>
      <c r="C6205" s="38">
        <v>10322186</v>
      </c>
      <c r="D6205" s="40" t="s">
        <v>301</v>
      </c>
      <c r="E6205" s="38">
        <v>1</v>
      </c>
      <c r="F6205" s="38">
        <v>120</v>
      </c>
      <c r="G6205" s="38" t="s">
        <v>302</v>
      </c>
      <c r="H6205" s="42">
        <v>10006.620000000001</v>
      </c>
      <c r="I6205" s="55"/>
      <c r="J6205" s="44">
        <v>44105</v>
      </c>
      <c r="K6205" s="42">
        <v>83.39</v>
      </c>
      <c r="L6205" s="42">
        <v>2668.44</v>
      </c>
      <c r="M6205" s="44">
        <v>45138</v>
      </c>
      <c r="N6205" s="42">
        <f>H6205-K6205-L6205</f>
        <v>7254.7900000000009</v>
      </c>
      <c r="O6205" s="42">
        <v>0</v>
      </c>
      <c r="P6205" s="45">
        <v>0.13</v>
      </c>
      <c r="Q6205" s="42">
        <v>0</v>
      </c>
      <c r="R6205" s="42">
        <v>0</v>
      </c>
      <c r="S6205" s="42">
        <v>7254.79</v>
      </c>
      <c r="T6205" s="38">
        <v>5000</v>
      </c>
      <c r="U6205" s="14">
        <f>S6205/H6205</f>
        <v>0.72499905062848391</v>
      </c>
      <c r="V6205" s="19"/>
      <c r="W6205" s="19"/>
      <c r="X6205" s="37" t="s">
        <v>3467</v>
      </c>
    </row>
    <row r="6206" spans="1:37" ht="16.5" customHeight="1">
      <c r="A6206" s="38">
        <v>390</v>
      </c>
      <c r="B6206" s="39">
        <v>10877</v>
      </c>
      <c r="C6206" s="38">
        <v>10323865</v>
      </c>
      <c r="D6206" s="40" t="s">
        <v>784</v>
      </c>
      <c r="E6206" s="58">
        <v>1</v>
      </c>
      <c r="F6206" s="38">
        <v>120</v>
      </c>
      <c r="G6206" s="38" t="s">
        <v>21</v>
      </c>
      <c r="H6206" s="42">
        <v>3460.83</v>
      </c>
      <c r="I6206" s="57"/>
      <c r="J6206" s="44">
        <v>44165</v>
      </c>
      <c r="K6206" s="42">
        <v>0</v>
      </c>
      <c r="L6206" s="42">
        <v>951.72</v>
      </c>
      <c r="M6206" s="44">
        <v>45199</v>
      </c>
      <c r="N6206" s="42">
        <f>H6206-K6206-L6206</f>
        <v>2509.1099999999997</v>
      </c>
      <c r="O6206" s="42">
        <v>0</v>
      </c>
      <c r="P6206" s="45">
        <v>0.13</v>
      </c>
      <c r="Q6206" s="42">
        <v>0</v>
      </c>
      <c r="R6206" s="42">
        <v>0</v>
      </c>
      <c r="S6206" s="42">
        <f>N6206-R6206</f>
        <v>2509.1099999999997</v>
      </c>
      <c r="T6206" s="38">
        <v>2101</v>
      </c>
      <c r="U6206" s="14">
        <f>S6206/H6206</f>
        <v>0.72500238382122195</v>
      </c>
      <c r="V6206" s="19"/>
      <c r="W6206" s="19"/>
      <c r="X6206" s="37" t="s">
        <v>3462</v>
      </c>
    </row>
    <row r="6207" spans="1:37" ht="16.5" customHeight="1">
      <c r="A6207" s="38">
        <v>447</v>
      </c>
      <c r="B6207" s="39">
        <v>10729</v>
      </c>
      <c r="C6207" s="38">
        <v>10324615</v>
      </c>
      <c r="D6207" s="40" t="s">
        <v>2172</v>
      </c>
      <c r="E6207" s="58">
        <v>1</v>
      </c>
      <c r="F6207" s="38">
        <v>120</v>
      </c>
      <c r="G6207" s="38" t="s">
        <v>21</v>
      </c>
      <c r="H6207" s="42">
        <v>16983.97</v>
      </c>
      <c r="I6207" s="37"/>
      <c r="J6207" s="44">
        <v>44255</v>
      </c>
      <c r="K6207" s="42">
        <v>141.53</v>
      </c>
      <c r="L6207" s="42">
        <v>4528.9900000000007</v>
      </c>
      <c r="M6207" s="44">
        <v>45259</v>
      </c>
      <c r="N6207" s="42">
        <v>12313.45</v>
      </c>
      <c r="O6207" s="42">
        <v>0</v>
      </c>
      <c r="P6207" s="45">
        <f>IF(J6207&lt;DATEVALUE("2009-1-1"),3%,13%)</f>
        <v>0.13</v>
      </c>
      <c r="Q6207" s="42">
        <f>IF(P6207=13%,ROUND(O6207/(1+P6207)*P6207,2),ROUND(O6207/(1+0.03)*0.02,2))</f>
        <v>0</v>
      </c>
      <c r="R6207" s="42">
        <f>O6207-Q6207</f>
        <v>0</v>
      </c>
      <c r="S6207" s="42">
        <f>N6207-R6207</f>
        <v>12313.45</v>
      </c>
      <c r="T6207" s="38">
        <v>5000</v>
      </c>
      <c r="U6207" s="14">
        <f>S6207/H6207</f>
        <v>0.72500422457175795</v>
      </c>
      <c r="V6207" s="19"/>
      <c r="W6207" s="19"/>
      <c r="X6207" s="37" t="s">
        <v>3459</v>
      </c>
    </row>
    <row r="6208" spans="1:37" ht="16.5" customHeight="1">
      <c r="A6208" s="38">
        <v>686</v>
      </c>
      <c r="B6208" s="39">
        <v>40712</v>
      </c>
      <c r="C6208" s="38">
        <v>10365336</v>
      </c>
      <c r="D6208" s="40" t="s">
        <v>1790</v>
      </c>
      <c r="E6208" s="38">
        <v>5</v>
      </c>
      <c r="F6208" s="38">
        <v>22</v>
      </c>
      <c r="G6208" s="38" t="s">
        <v>23</v>
      </c>
      <c r="H6208" s="42">
        <v>63.68</v>
      </c>
      <c r="I6208" s="55"/>
      <c r="J6208" s="44">
        <v>44957</v>
      </c>
      <c r="K6208" s="42">
        <v>2.89</v>
      </c>
      <c r="L6208" s="42">
        <v>14.47</v>
      </c>
      <c r="M6208" s="44">
        <v>45138</v>
      </c>
      <c r="N6208" s="42">
        <f>H6208-K6208-L6208</f>
        <v>46.32</v>
      </c>
      <c r="O6208" s="42">
        <v>0</v>
      </c>
      <c r="P6208" s="45">
        <v>0.13</v>
      </c>
      <c r="Q6208" s="42">
        <v>0</v>
      </c>
      <c r="R6208" s="42">
        <v>0</v>
      </c>
      <c r="S6208" s="42">
        <v>46.32</v>
      </c>
      <c r="T6208" s="38">
        <v>5000</v>
      </c>
      <c r="U6208" s="14">
        <f>S6208/H6208</f>
        <v>0.72738693467336679</v>
      </c>
      <c r="V6208" s="19"/>
      <c r="W6208" s="19"/>
      <c r="X6208" s="37" t="s">
        <v>3467</v>
      </c>
    </row>
    <row r="6209" spans="1:24" ht="16.5" customHeight="1">
      <c r="A6209" s="38">
        <v>413</v>
      </c>
      <c r="B6209" s="39">
        <v>10736</v>
      </c>
      <c r="C6209" s="38">
        <v>10334924</v>
      </c>
      <c r="D6209" s="40" t="s">
        <v>1358</v>
      </c>
      <c r="E6209" s="38">
        <v>1</v>
      </c>
      <c r="F6209" s="38">
        <v>120</v>
      </c>
      <c r="G6209" s="38" t="s">
        <v>21</v>
      </c>
      <c r="H6209" s="42">
        <v>5690.6</v>
      </c>
      <c r="I6209" s="55"/>
      <c r="J6209" s="44">
        <v>44439</v>
      </c>
      <c r="K6209" s="42">
        <v>47.42</v>
      </c>
      <c r="L6209" s="42">
        <v>1043.26</v>
      </c>
      <c r="M6209" s="44">
        <v>45138</v>
      </c>
      <c r="N6209" s="42">
        <f>H6209-K6209-L6209</f>
        <v>4599.92</v>
      </c>
      <c r="O6209" s="42">
        <v>500</v>
      </c>
      <c r="P6209" s="45">
        <v>0.13</v>
      </c>
      <c r="Q6209" s="42">
        <v>57.52</v>
      </c>
      <c r="R6209" s="42">
        <v>442.48</v>
      </c>
      <c r="S6209" s="42">
        <v>4157.4399999999996</v>
      </c>
      <c r="T6209" s="38">
        <v>5000</v>
      </c>
      <c r="U6209" s="14">
        <f>S6209/H6209</f>
        <v>0.73058025515762826</v>
      </c>
      <c r="V6209" s="19"/>
      <c r="W6209" s="19"/>
      <c r="X6209" s="37" t="s">
        <v>3461</v>
      </c>
    </row>
    <row r="6210" spans="1:24" ht="16.5" customHeight="1">
      <c r="A6210" s="38">
        <v>456</v>
      </c>
      <c r="B6210" s="39">
        <v>10729</v>
      </c>
      <c r="C6210" s="38">
        <v>10326036</v>
      </c>
      <c r="D6210" s="40" t="s">
        <v>3175</v>
      </c>
      <c r="E6210" s="58">
        <v>1</v>
      </c>
      <c r="F6210" s="38">
        <v>120</v>
      </c>
      <c r="G6210" s="38" t="s">
        <v>21</v>
      </c>
      <c r="H6210" s="42">
        <v>14357.4</v>
      </c>
      <c r="I6210" s="37"/>
      <c r="J6210" s="44">
        <v>44286</v>
      </c>
      <c r="K6210" s="42">
        <v>119.65</v>
      </c>
      <c r="L6210" s="42">
        <v>3709.0899999999997</v>
      </c>
      <c r="M6210" s="44">
        <v>45259</v>
      </c>
      <c r="N6210" s="42">
        <v>10528.66</v>
      </c>
      <c r="O6210" s="42">
        <v>0</v>
      </c>
      <c r="P6210" s="45">
        <f>IF(J6210&lt;DATEVALUE("2009-1-1"),3%,13%)</f>
        <v>0.13</v>
      </c>
      <c r="Q6210" s="42">
        <f>IF(P6210=13%,ROUND(O6210/(1+P6210)*P6210,2),ROUND(O6210/(1+0.03)*0.02,2))</f>
        <v>0</v>
      </c>
      <c r="R6210" s="42">
        <f>O6210-Q6210</f>
        <v>0</v>
      </c>
      <c r="S6210" s="42">
        <f>N6210-R6210</f>
        <v>10528.66</v>
      </c>
      <c r="T6210" s="38">
        <v>5000</v>
      </c>
      <c r="U6210" s="14">
        <f>S6210/H6210</f>
        <v>0.73332636828395115</v>
      </c>
      <c r="V6210" s="19"/>
      <c r="W6210" s="19"/>
      <c r="X6210" s="37" t="s">
        <v>3459</v>
      </c>
    </row>
    <row r="6211" spans="1:24" ht="16.5" customHeight="1">
      <c r="A6211" s="38">
        <v>874</v>
      </c>
      <c r="B6211" s="39">
        <v>10729</v>
      </c>
      <c r="C6211" s="38">
        <v>10326034</v>
      </c>
      <c r="D6211" s="40" t="s">
        <v>1082</v>
      </c>
      <c r="E6211" s="58">
        <v>1</v>
      </c>
      <c r="F6211" s="38">
        <v>120</v>
      </c>
      <c r="G6211" s="38" t="s">
        <v>75</v>
      </c>
      <c r="H6211" s="42">
        <v>22254.7</v>
      </c>
      <c r="I6211" s="37"/>
      <c r="J6211" s="44">
        <v>44286</v>
      </c>
      <c r="K6211" s="42">
        <v>185.46</v>
      </c>
      <c r="L6211" s="42">
        <v>5749.21</v>
      </c>
      <c r="M6211" s="44">
        <v>45259</v>
      </c>
      <c r="N6211" s="42">
        <v>16320.03</v>
      </c>
      <c r="O6211" s="42">
        <v>0</v>
      </c>
      <c r="P6211" s="45">
        <f>IF(J6211&lt;DATEVALUE("2009-1-1"),3%,13%)</f>
        <v>0.13</v>
      </c>
      <c r="Q6211" s="42">
        <f>IF(P6211=13%,ROUND(O6211/(1+P6211)*P6211,2),ROUND(O6211/(1+0.03)*0.02,2))</f>
        <v>0</v>
      </c>
      <c r="R6211" s="42">
        <f>O6211-Q6211</f>
        <v>0</v>
      </c>
      <c r="S6211" s="42">
        <f>N6211-R6211</f>
        <v>16320.03</v>
      </c>
      <c r="T6211" s="38">
        <v>5000</v>
      </c>
      <c r="U6211" s="14">
        <f>S6211/H6211</f>
        <v>0.73332958880596011</v>
      </c>
      <c r="V6211" s="19"/>
      <c r="W6211" s="19"/>
      <c r="X6211" s="37" t="s">
        <v>3459</v>
      </c>
    </row>
    <row r="6212" spans="1:24" ht="16.5" customHeight="1">
      <c r="A6212" s="38">
        <v>875</v>
      </c>
      <c r="B6212" s="39">
        <v>10729</v>
      </c>
      <c r="C6212" s="38">
        <v>10326039</v>
      </c>
      <c r="D6212" s="40" t="s">
        <v>1076</v>
      </c>
      <c r="E6212" s="58">
        <v>1</v>
      </c>
      <c r="F6212" s="38">
        <v>120</v>
      </c>
      <c r="G6212" s="38" t="s">
        <v>75</v>
      </c>
      <c r="H6212" s="42">
        <v>36234.67</v>
      </c>
      <c r="I6212" s="37"/>
      <c r="J6212" s="44">
        <v>44286</v>
      </c>
      <c r="K6212" s="42">
        <v>301.95999999999998</v>
      </c>
      <c r="L6212" s="42">
        <v>9360.7000000000007</v>
      </c>
      <c r="M6212" s="44">
        <v>45259</v>
      </c>
      <c r="N6212" s="42">
        <v>26572.01</v>
      </c>
      <c r="O6212" s="42">
        <v>0</v>
      </c>
      <c r="P6212" s="45">
        <f>IF(J6212&lt;DATEVALUE("2009-1-1"),3%,13%)</f>
        <v>0.13</v>
      </c>
      <c r="Q6212" s="42">
        <f>IF(P6212=13%,ROUND(O6212/(1+P6212)*P6212,2),ROUND(O6212/(1+0.03)*0.02,2))</f>
        <v>0</v>
      </c>
      <c r="R6212" s="42">
        <f>O6212-Q6212</f>
        <v>0</v>
      </c>
      <c r="S6212" s="42">
        <f>N6212-R6212</f>
        <v>26572.01</v>
      </c>
      <c r="T6212" s="38">
        <v>5000</v>
      </c>
      <c r="U6212" s="14">
        <f>S6212/H6212</f>
        <v>0.73333108870592723</v>
      </c>
      <c r="V6212" s="19"/>
      <c r="W6212" s="19"/>
      <c r="X6212" s="37" t="s">
        <v>3459</v>
      </c>
    </row>
    <row r="6213" spans="1:24" ht="16.5" customHeight="1">
      <c r="A6213" s="38">
        <v>457</v>
      </c>
      <c r="B6213" s="39">
        <v>10729</v>
      </c>
      <c r="C6213" s="38">
        <v>10326037</v>
      </c>
      <c r="D6213" s="40" t="s">
        <v>3176</v>
      </c>
      <c r="E6213" s="58">
        <v>1</v>
      </c>
      <c r="F6213" s="38">
        <v>120</v>
      </c>
      <c r="G6213" s="38" t="s">
        <v>21</v>
      </c>
      <c r="H6213" s="42">
        <v>211402.2</v>
      </c>
      <c r="I6213" s="37"/>
      <c r="J6213" s="44">
        <v>44286</v>
      </c>
      <c r="K6213" s="42">
        <v>1761.68</v>
      </c>
      <c r="L6213" s="42">
        <v>54612.32</v>
      </c>
      <c r="M6213" s="44">
        <v>45259</v>
      </c>
      <c r="N6213" s="42">
        <v>155028.20000000001</v>
      </c>
      <c r="O6213" s="42">
        <v>0</v>
      </c>
      <c r="P6213" s="45">
        <f>IF(J6213&lt;DATEVALUE("2009-1-1"),3%,13%)</f>
        <v>0.13</v>
      </c>
      <c r="Q6213" s="42">
        <f>IF(P6213=13%,ROUND(O6213/(1+P6213)*P6213,2),ROUND(O6213/(1+0.03)*0.02,2))</f>
        <v>0</v>
      </c>
      <c r="R6213" s="42">
        <f>O6213-Q6213</f>
        <v>0</v>
      </c>
      <c r="S6213" s="42">
        <f>N6213-R6213</f>
        <v>155028.20000000001</v>
      </c>
      <c r="T6213" s="38">
        <v>5000</v>
      </c>
      <c r="U6213" s="14">
        <f>S6213/H6213</f>
        <v>0.73333295490775408</v>
      </c>
      <c r="V6213" s="19"/>
      <c r="W6213" s="19"/>
      <c r="X6213" s="37" t="s">
        <v>3459</v>
      </c>
    </row>
    <row r="6214" spans="1:24" ht="16.5" customHeight="1">
      <c r="A6214" s="38">
        <v>474</v>
      </c>
      <c r="B6214" s="39">
        <v>10729</v>
      </c>
      <c r="C6214" s="38">
        <v>10325737</v>
      </c>
      <c r="D6214" s="40" t="s">
        <v>3187</v>
      </c>
      <c r="E6214" s="58">
        <v>11</v>
      </c>
      <c r="F6214" s="38">
        <v>120</v>
      </c>
      <c r="G6214" s="38" t="s">
        <v>302</v>
      </c>
      <c r="H6214" s="42">
        <v>26061.54</v>
      </c>
      <c r="I6214" s="37"/>
      <c r="J6214" s="44">
        <v>44286</v>
      </c>
      <c r="K6214" s="42">
        <v>217.18</v>
      </c>
      <c r="L6214" s="42">
        <v>6732.57</v>
      </c>
      <c r="M6214" s="44">
        <v>45259</v>
      </c>
      <c r="N6214" s="42">
        <v>19111.79</v>
      </c>
      <c r="O6214" s="42">
        <v>0</v>
      </c>
      <c r="P6214" s="45">
        <f>IF(J6214&lt;DATEVALUE("2009-1-1"),3%,13%)</f>
        <v>0.13</v>
      </c>
      <c r="Q6214" s="42">
        <f>IF(P6214=13%,ROUND(O6214/(1+P6214)*P6214,2),ROUND(O6214/(1+0.03)*0.02,2))</f>
        <v>0</v>
      </c>
      <c r="R6214" s="42">
        <f>O6214-Q6214</f>
        <v>0</v>
      </c>
      <c r="S6214" s="42">
        <f>N6214-R6214</f>
        <v>19111.79</v>
      </c>
      <c r="T6214" s="38">
        <v>5000</v>
      </c>
      <c r="U6214" s="14">
        <f>S6214/H6214</f>
        <v>0.73333310310902577</v>
      </c>
      <c r="V6214" s="19"/>
      <c r="W6214" s="19"/>
      <c r="X6214" s="37" t="s">
        <v>3459</v>
      </c>
    </row>
    <row r="6215" spans="1:24" ht="16.5" customHeight="1">
      <c r="A6215" s="38">
        <v>869</v>
      </c>
      <c r="B6215" s="39">
        <v>10729</v>
      </c>
      <c r="C6215" s="38">
        <v>10325750</v>
      </c>
      <c r="D6215" s="40" t="s">
        <v>513</v>
      </c>
      <c r="E6215" s="58">
        <v>1</v>
      </c>
      <c r="F6215" s="38">
        <v>120</v>
      </c>
      <c r="G6215" s="38" t="s">
        <v>75</v>
      </c>
      <c r="H6215" s="42">
        <v>394612.84</v>
      </c>
      <c r="I6215" s="37"/>
      <c r="J6215" s="44">
        <v>44286</v>
      </c>
      <c r="K6215" s="42">
        <v>3288.44</v>
      </c>
      <c r="L6215" s="42">
        <v>101941.64</v>
      </c>
      <c r="M6215" s="44">
        <v>45259</v>
      </c>
      <c r="N6215" s="42">
        <v>289382.76</v>
      </c>
      <c r="O6215" s="42">
        <v>0</v>
      </c>
      <c r="P6215" s="45">
        <f>IF(J6215&lt;DATEVALUE("2009-1-1"),3%,13%)</f>
        <v>0.13</v>
      </c>
      <c r="Q6215" s="42">
        <f>IF(P6215=13%,ROUND(O6215/(1+P6215)*P6215,2),ROUND(O6215/(1+0.03)*0.02,2))</f>
        <v>0</v>
      </c>
      <c r="R6215" s="42">
        <f>O6215-Q6215</f>
        <v>0</v>
      </c>
      <c r="S6215" s="42">
        <f>N6215-R6215</f>
        <v>289382.76</v>
      </c>
      <c r="T6215" s="38">
        <v>2506</v>
      </c>
      <c r="U6215" s="14">
        <f>S6215/H6215</f>
        <v>0.73333336036404695</v>
      </c>
      <c r="V6215" s="19"/>
      <c r="W6215" s="19"/>
      <c r="X6215" s="37" t="s">
        <v>3459</v>
      </c>
    </row>
    <row r="6216" spans="1:24" ht="16.5" customHeight="1">
      <c r="A6216" s="38">
        <v>878</v>
      </c>
      <c r="B6216" s="39">
        <v>10729</v>
      </c>
      <c r="C6216" s="38">
        <v>10326639</v>
      </c>
      <c r="D6216" s="40" t="s">
        <v>508</v>
      </c>
      <c r="E6216" s="58">
        <v>1</v>
      </c>
      <c r="F6216" s="38">
        <v>120</v>
      </c>
      <c r="G6216" s="38" t="s">
        <v>75</v>
      </c>
      <c r="H6216" s="42">
        <v>64396.78</v>
      </c>
      <c r="I6216" s="37"/>
      <c r="J6216" s="44">
        <v>44286</v>
      </c>
      <c r="K6216" s="42">
        <v>536.64</v>
      </c>
      <c r="L6216" s="42">
        <v>16635.830000000002</v>
      </c>
      <c r="M6216" s="44">
        <v>45259</v>
      </c>
      <c r="N6216" s="42">
        <v>47224.31</v>
      </c>
      <c r="O6216" s="42">
        <v>0</v>
      </c>
      <c r="P6216" s="45">
        <f>IF(J6216&lt;DATEVALUE("2009-1-1"),3%,13%)</f>
        <v>0.13</v>
      </c>
      <c r="Q6216" s="42">
        <f>IF(P6216=13%,ROUND(O6216/(1+P6216)*P6216,2),ROUND(O6216/(1+0.03)*0.02,2))</f>
        <v>0</v>
      </c>
      <c r="R6216" s="42">
        <f>O6216-Q6216</f>
        <v>0</v>
      </c>
      <c r="S6216" s="42">
        <f>N6216-R6216</f>
        <v>47224.31</v>
      </c>
      <c r="T6216" s="38">
        <v>5000</v>
      </c>
      <c r="U6216" s="14">
        <f>S6216/H6216</f>
        <v>0.73333340580072481</v>
      </c>
      <c r="V6216" s="19"/>
      <c r="W6216" s="19"/>
      <c r="X6216" s="37" t="s">
        <v>3459</v>
      </c>
    </row>
    <row r="6217" spans="1:24" ht="16.5" customHeight="1">
      <c r="A6217" s="38">
        <v>873</v>
      </c>
      <c r="B6217" s="39">
        <v>10729</v>
      </c>
      <c r="C6217" s="38">
        <v>10326033</v>
      </c>
      <c r="D6217" s="40" t="s">
        <v>1076</v>
      </c>
      <c r="E6217" s="58">
        <v>1</v>
      </c>
      <c r="F6217" s="38">
        <v>120</v>
      </c>
      <c r="G6217" s="38" t="s">
        <v>75</v>
      </c>
      <c r="H6217" s="42">
        <v>653678.79</v>
      </c>
      <c r="I6217" s="37"/>
      <c r="J6217" s="44">
        <v>44286</v>
      </c>
      <c r="K6217" s="42">
        <v>5447.32</v>
      </c>
      <c r="L6217" s="42">
        <v>168866.94999999998</v>
      </c>
      <c r="M6217" s="44">
        <v>45259</v>
      </c>
      <c r="N6217" s="42">
        <v>479364.52</v>
      </c>
      <c r="O6217" s="42">
        <v>0</v>
      </c>
      <c r="P6217" s="45">
        <f>IF(J6217&lt;DATEVALUE("2009-1-1"),3%,13%)</f>
        <v>0.13</v>
      </c>
      <c r="Q6217" s="42">
        <f>IF(P6217=13%,ROUND(O6217/(1+P6217)*P6217,2),ROUND(O6217/(1+0.03)*0.02,2))</f>
        <v>0</v>
      </c>
      <c r="R6217" s="42">
        <f>O6217-Q6217</f>
        <v>0</v>
      </c>
      <c r="S6217" s="42">
        <f>N6217-R6217</f>
        <v>479364.52</v>
      </c>
      <c r="T6217" s="38">
        <v>5000</v>
      </c>
      <c r="U6217" s="14">
        <f>S6217/H6217</f>
        <v>0.73333344653878085</v>
      </c>
      <c r="V6217" s="19"/>
      <c r="W6217" s="19"/>
      <c r="X6217" s="37" t="s">
        <v>3459</v>
      </c>
    </row>
    <row r="6218" spans="1:24" ht="16.5" customHeight="1">
      <c r="A6218" s="38">
        <v>454</v>
      </c>
      <c r="B6218" s="39">
        <v>10729</v>
      </c>
      <c r="C6218" s="38">
        <v>10325744</v>
      </c>
      <c r="D6218" s="40" t="s">
        <v>2368</v>
      </c>
      <c r="E6218" s="58">
        <v>1</v>
      </c>
      <c r="F6218" s="38">
        <v>120</v>
      </c>
      <c r="G6218" s="38" t="s">
        <v>21</v>
      </c>
      <c r="H6218" s="42">
        <v>139350.09</v>
      </c>
      <c r="I6218" s="37"/>
      <c r="J6218" s="44">
        <v>44286</v>
      </c>
      <c r="K6218" s="42">
        <v>1161.25</v>
      </c>
      <c r="L6218" s="42">
        <v>35998.75</v>
      </c>
      <c r="M6218" s="44">
        <v>45259</v>
      </c>
      <c r="N6218" s="42">
        <v>102190.09</v>
      </c>
      <c r="O6218" s="42">
        <v>0</v>
      </c>
      <c r="P6218" s="45">
        <f>IF(J6218&lt;DATEVALUE("2009-1-1"),3%,13%)</f>
        <v>0.13</v>
      </c>
      <c r="Q6218" s="42">
        <f>IF(P6218=13%,ROUND(O6218/(1+P6218)*P6218,2),ROUND(O6218/(1+0.03)*0.02,2))</f>
        <v>0</v>
      </c>
      <c r="R6218" s="42">
        <f>O6218-Q6218</f>
        <v>0</v>
      </c>
      <c r="S6218" s="42">
        <f>N6218-R6218</f>
        <v>102190.09</v>
      </c>
      <c r="T6218" s="38">
        <v>5000</v>
      </c>
      <c r="U6218" s="14">
        <f>S6218/H6218</f>
        <v>0.73333350556142451</v>
      </c>
      <c r="V6218" s="19"/>
      <c r="W6218" s="19"/>
      <c r="X6218" s="37" t="s">
        <v>3459</v>
      </c>
    </row>
    <row r="6219" spans="1:24" ht="16.5" customHeight="1">
      <c r="A6219" s="38">
        <v>870</v>
      </c>
      <c r="B6219" s="39">
        <v>10729</v>
      </c>
      <c r="C6219" s="38">
        <v>10326581</v>
      </c>
      <c r="D6219" s="40" t="s">
        <v>513</v>
      </c>
      <c r="E6219" s="58">
        <v>1</v>
      </c>
      <c r="F6219" s="38">
        <v>120</v>
      </c>
      <c r="G6219" s="38" t="s">
        <v>75</v>
      </c>
      <c r="H6219" s="42">
        <v>209422.94</v>
      </c>
      <c r="I6219" s="37"/>
      <c r="J6219" s="44">
        <v>44286</v>
      </c>
      <c r="K6219" s="42">
        <v>1745.19</v>
      </c>
      <c r="L6219" s="42">
        <v>54100.89</v>
      </c>
      <c r="M6219" s="44">
        <v>45259</v>
      </c>
      <c r="N6219" s="42">
        <v>153576.85999999999</v>
      </c>
      <c r="O6219" s="42">
        <v>0</v>
      </c>
      <c r="P6219" s="45">
        <f>IF(J6219&lt;DATEVALUE("2009-1-1"),3%,13%)</f>
        <v>0.13</v>
      </c>
      <c r="Q6219" s="42">
        <f>IF(P6219=13%,ROUND(O6219/(1+P6219)*P6219,2),ROUND(O6219/(1+0.03)*0.02,2))</f>
        <v>0</v>
      </c>
      <c r="R6219" s="42">
        <f>O6219-Q6219</f>
        <v>0</v>
      </c>
      <c r="S6219" s="42">
        <f>N6219-R6219</f>
        <v>153576.85999999999</v>
      </c>
      <c r="T6219" s="38">
        <v>2506</v>
      </c>
      <c r="U6219" s="14">
        <f>S6219/H6219</f>
        <v>0.73333351160097349</v>
      </c>
      <c r="V6219" s="19"/>
      <c r="W6219" s="19"/>
      <c r="X6219" s="37" t="s">
        <v>3459</v>
      </c>
    </row>
    <row r="6220" spans="1:24" ht="16.5" customHeight="1">
      <c r="A6220" s="38">
        <v>876</v>
      </c>
      <c r="B6220" s="39">
        <v>10729</v>
      </c>
      <c r="C6220" s="38">
        <v>10326042</v>
      </c>
      <c r="D6220" s="40" t="s">
        <v>508</v>
      </c>
      <c r="E6220" s="58">
        <v>1</v>
      </c>
      <c r="F6220" s="38">
        <v>120</v>
      </c>
      <c r="G6220" s="38" t="s">
        <v>75</v>
      </c>
      <c r="H6220" s="42">
        <v>97836.2</v>
      </c>
      <c r="I6220" s="37"/>
      <c r="J6220" s="44">
        <v>44286</v>
      </c>
      <c r="K6220" s="42">
        <v>815.3</v>
      </c>
      <c r="L6220" s="42">
        <v>25274.32</v>
      </c>
      <c r="M6220" s="44">
        <v>45259</v>
      </c>
      <c r="N6220" s="42">
        <v>71746.58</v>
      </c>
      <c r="O6220" s="42">
        <v>0</v>
      </c>
      <c r="P6220" s="45">
        <f>IF(J6220&lt;DATEVALUE("2009-1-1"),3%,13%)</f>
        <v>0.13</v>
      </c>
      <c r="Q6220" s="42">
        <f>IF(P6220=13%,ROUND(O6220/(1+P6220)*P6220,2),ROUND(O6220/(1+0.03)*0.02,2))</f>
        <v>0</v>
      </c>
      <c r="R6220" s="42">
        <f>O6220-Q6220</f>
        <v>0</v>
      </c>
      <c r="S6220" s="42">
        <f>N6220-R6220</f>
        <v>71746.58</v>
      </c>
      <c r="T6220" s="38">
        <v>5000</v>
      </c>
      <c r="U6220" s="14">
        <f>S6220/H6220</f>
        <v>0.73333367403885275</v>
      </c>
      <c r="V6220" s="19"/>
      <c r="W6220" s="19"/>
      <c r="X6220" s="37" t="s">
        <v>3459</v>
      </c>
    </row>
    <row r="6221" spans="1:24" ht="16.5" customHeight="1">
      <c r="A6221" s="38">
        <v>879</v>
      </c>
      <c r="B6221" s="39">
        <v>10729</v>
      </c>
      <c r="C6221" s="38">
        <v>10326640</v>
      </c>
      <c r="D6221" s="40" t="s">
        <v>1809</v>
      </c>
      <c r="E6221" s="58">
        <v>1</v>
      </c>
      <c r="F6221" s="38">
        <v>120</v>
      </c>
      <c r="G6221" s="38" t="s">
        <v>75</v>
      </c>
      <c r="H6221" s="42">
        <v>91907</v>
      </c>
      <c r="I6221" s="37"/>
      <c r="J6221" s="44">
        <v>44286</v>
      </c>
      <c r="K6221" s="42">
        <v>765.89</v>
      </c>
      <c r="L6221" s="42">
        <v>23742.61</v>
      </c>
      <c r="M6221" s="44">
        <v>45259</v>
      </c>
      <c r="N6221" s="42">
        <v>67398.5</v>
      </c>
      <c r="O6221" s="42">
        <v>0</v>
      </c>
      <c r="P6221" s="45">
        <f>IF(J6221&lt;DATEVALUE("2009-1-1"),3%,13%)</f>
        <v>0.13</v>
      </c>
      <c r="Q6221" s="42">
        <f>IF(P6221=13%,ROUND(O6221/(1+P6221)*P6221,2),ROUND(O6221/(1+0.03)*0.02,2))</f>
        <v>0</v>
      </c>
      <c r="R6221" s="42">
        <f>O6221-Q6221</f>
        <v>0</v>
      </c>
      <c r="S6221" s="42">
        <f>N6221-R6221</f>
        <v>67398.5</v>
      </c>
      <c r="T6221" s="38">
        <v>5000</v>
      </c>
      <c r="U6221" s="14">
        <f>S6221/H6221</f>
        <v>0.73333369601880161</v>
      </c>
      <c r="V6221" s="19"/>
      <c r="W6221" s="19"/>
      <c r="X6221" s="37" t="s">
        <v>3459</v>
      </c>
    </row>
    <row r="6222" spans="1:24" ht="16.5" customHeight="1">
      <c r="A6222" s="38">
        <v>872</v>
      </c>
      <c r="B6222" s="39">
        <v>10729</v>
      </c>
      <c r="C6222" s="38">
        <v>10325736</v>
      </c>
      <c r="D6222" s="40" t="s">
        <v>1076</v>
      </c>
      <c r="E6222" s="58">
        <v>1</v>
      </c>
      <c r="F6222" s="38">
        <v>120</v>
      </c>
      <c r="G6222" s="38" t="s">
        <v>75</v>
      </c>
      <c r="H6222" s="42">
        <v>73464.160000000003</v>
      </c>
      <c r="I6222" s="37"/>
      <c r="J6222" s="44">
        <v>44286</v>
      </c>
      <c r="K6222" s="42">
        <v>612.20000000000005</v>
      </c>
      <c r="L6222" s="42">
        <v>18978.21</v>
      </c>
      <c r="M6222" s="44">
        <v>45259</v>
      </c>
      <c r="N6222" s="42">
        <v>53873.75</v>
      </c>
      <c r="O6222" s="42">
        <v>0</v>
      </c>
      <c r="P6222" s="45">
        <f>IF(J6222&lt;DATEVALUE("2009-1-1"),3%,13%)</f>
        <v>0.13</v>
      </c>
      <c r="Q6222" s="42">
        <f>IF(P6222=13%,ROUND(O6222/(1+P6222)*P6222,2),ROUND(O6222/(1+0.03)*0.02,2))</f>
        <v>0</v>
      </c>
      <c r="R6222" s="42">
        <f>O6222-Q6222</f>
        <v>0</v>
      </c>
      <c r="S6222" s="42">
        <f>N6222-R6222</f>
        <v>53873.75</v>
      </c>
      <c r="T6222" s="38">
        <v>5000</v>
      </c>
      <c r="U6222" s="14">
        <f>S6222/H6222</f>
        <v>0.73333377799460309</v>
      </c>
      <c r="V6222" s="19"/>
      <c r="W6222" s="19"/>
      <c r="X6222" s="37" t="s">
        <v>3459</v>
      </c>
    </row>
    <row r="6223" spans="1:24" ht="16.5" customHeight="1">
      <c r="A6223" s="38">
        <v>455</v>
      </c>
      <c r="B6223" s="39">
        <v>10729</v>
      </c>
      <c r="C6223" s="38">
        <v>10325745</v>
      </c>
      <c r="D6223" s="40" t="s">
        <v>3174</v>
      </c>
      <c r="E6223" s="58">
        <v>1</v>
      </c>
      <c r="F6223" s="38">
        <v>120</v>
      </c>
      <c r="G6223" s="38" t="s">
        <v>21</v>
      </c>
      <c r="H6223" s="42">
        <v>16995.64</v>
      </c>
      <c r="I6223" s="37"/>
      <c r="J6223" s="44">
        <v>44286</v>
      </c>
      <c r="K6223" s="42">
        <v>141.63</v>
      </c>
      <c r="L6223" s="42">
        <v>4390.53</v>
      </c>
      <c r="M6223" s="44">
        <v>45259</v>
      </c>
      <c r="N6223" s="42">
        <v>12463.48</v>
      </c>
      <c r="O6223" s="42">
        <v>0</v>
      </c>
      <c r="P6223" s="45">
        <f>IF(J6223&lt;DATEVALUE("2009-1-1"),3%,13%)</f>
        <v>0.13</v>
      </c>
      <c r="Q6223" s="42">
        <f>IF(P6223=13%,ROUND(O6223/(1+P6223)*P6223,2),ROUND(O6223/(1+0.03)*0.02,2))</f>
        <v>0</v>
      </c>
      <c r="R6223" s="42">
        <f>O6223-Q6223</f>
        <v>0</v>
      </c>
      <c r="S6223" s="42">
        <f>N6223-R6223</f>
        <v>12463.48</v>
      </c>
      <c r="T6223" s="38">
        <v>5000</v>
      </c>
      <c r="U6223" s="14">
        <f>S6223/H6223</f>
        <v>0.7333339609452777</v>
      </c>
      <c r="V6223" s="19"/>
      <c r="W6223" s="19"/>
      <c r="X6223" s="37" t="s">
        <v>3459</v>
      </c>
    </row>
    <row r="6224" spans="1:24" ht="16.5" customHeight="1">
      <c r="A6224" s="38">
        <v>877</v>
      </c>
      <c r="B6224" s="39">
        <v>10729</v>
      </c>
      <c r="C6224" s="38">
        <v>10326635</v>
      </c>
      <c r="D6224" s="40" t="s">
        <v>1082</v>
      </c>
      <c r="E6224" s="58">
        <v>1</v>
      </c>
      <c r="F6224" s="38">
        <v>120</v>
      </c>
      <c r="G6224" s="38" t="s">
        <v>75</v>
      </c>
      <c r="H6224" s="42">
        <v>48355.56</v>
      </c>
      <c r="I6224" s="37"/>
      <c r="J6224" s="44">
        <v>44286</v>
      </c>
      <c r="K6224" s="42">
        <v>402.96</v>
      </c>
      <c r="L6224" s="42">
        <v>12491.79</v>
      </c>
      <c r="M6224" s="44">
        <v>45259</v>
      </c>
      <c r="N6224" s="42">
        <v>35460.81</v>
      </c>
      <c r="O6224" s="42">
        <v>0</v>
      </c>
      <c r="P6224" s="45">
        <f>IF(J6224&lt;DATEVALUE("2009-1-1"),3%,13%)</f>
        <v>0.13</v>
      </c>
      <c r="Q6224" s="42">
        <f>IF(P6224=13%,ROUND(O6224/(1+P6224)*P6224,2),ROUND(O6224/(1+0.03)*0.02,2))</f>
        <v>0</v>
      </c>
      <c r="R6224" s="42">
        <f>O6224-Q6224</f>
        <v>0</v>
      </c>
      <c r="S6224" s="42">
        <f>N6224-R6224</f>
        <v>35460.81</v>
      </c>
      <c r="T6224" s="38">
        <v>5000</v>
      </c>
      <c r="U6224" s="14">
        <f>S6224/H6224</f>
        <v>0.73333469822291375</v>
      </c>
      <c r="V6224" s="19"/>
      <c r="W6224" s="19"/>
      <c r="X6224" s="37" t="s">
        <v>3459</v>
      </c>
    </row>
    <row r="6225" spans="1:37" ht="16.5" customHeight="1">
      <c r="A6225" s="38">
        <v>369</v>
      </c>
      <c r="B6225" s="39">
        <v>10729</v>
      </c>
      <c r="C6225" s="38">
        <v>10325758</v>
      </c>
      <c r="D6225" s="40" t="s">
        <v>3129</v>
      </c>
      <c r="E6225" s="58">
        <v>1</v>
      </c>
      <c r="F6225" s="38">
        <v>120</v>
      </c>
      <c r="G6225" s="38" t="s">
        <v>21</v>
      </c>
      <c r="H6225" s="42">
        <v>14077.33</v>
      </c>
      <c r="I6225" s="37"/>
      <c r="J6225" s="44">
        <v>44286</v>
      </c>
      <c r="K6225" s="42">
        <v>117.31</v>
      </c>
      <c r="L6225" s="42">
        <v>3636.62</v>
      </c>
      <c r="M6225" s="44">
        <v>45259</v>
      </c>
      <c r="N6225" s="42">
        <v>10323.4</v>
      </c>
      <c r="O6225" s="42">
        <v>0</v>
      </c>
      <c r="P6225" s="45">
        <f>IF(J6225&lt;DATEVALUE("2009-1-1"),3%,13%)</f>
        <v>0.13</v>
      </c>
      <c r="Q6225" s="42">
        <f>IF(P6225=13%,ROUND(O6225/(1+P6225)*P6225,2),ROUND(O6225/(1+0.03)*0.02,2))</f>
        <v>0</v>
      </c>
      <c r="R6225" s="42">
        <f>O6225-Q6225</f>
        <v>0</v>
      </c>
      <c r="S6225" s="42">
        <f>N6225-R6225</f>
        <v>10323.4</v>
      </c>
      <c r="T6225" s="38">
        <v>2104</v>
      </c>
      <c r="U6225" s="14">
        <f>S6225/H6225</f>
        <v>0.73333508555954852</v>
      </c>
      <c r="V6225" s="19"/>
      <c r="W6225" s="19"/>
      <c r="X6225" s="37" t="s">
        <v>3459</v>
      </c>
    </row>
    <row r="6226" spans="1:37" ht="16.5" customHeight="1">
      <c r="A6226" s="38">
        <v>476</v>
      </c>
      <c r="B6226" s="39">
        <v>10729</v>
      </c>
      <c r="C6226" s="38">
        <v>10325740</v>
      </c>
      <c r="D6226" s="40" t="s">
        <v>3187</v>
      </c>
      <c r="E6226" s="58">
        <v>1</v>
      </c>
      <c r="F6226" s="38">
        <v>120</v>
      </c>
      <c r="G6226" s="38" t="s">
        <v>302</v>
      </c>
      <c r="H6226" s="42">
        <v>9476.92</v>
      </c>
      <c r="I6226" s="37"/>
      <c r="J6226" s="44">
        <v>44286</v>
      </c>
      <c r="K6226" s="42">
        <v>78.97</v>
      </c>
      <c r="L6226" s="42">
        <v>2448.1200000000003</v>
      </c>
      <c r="M6226" s="44">
        <v>45259</v>
      </c>
      <c r="N6226" s="42">
        <v>6949.83</v>
      </c>
      <c r="O6226" s="42">
        <v>0</v>
      </c>
      <c r="P6226" s="45">
        <f>IF(J6226&lt;DATEVALUE("2009-1-1"),3%,13%)</f>
        <v>0.13</v>
      </c>
      <c r="Q6226" s="42">
        <f>IF(P6226=13%,ROUND(O6226/(1+P6226)*P6226,2),ROUND(O6226/(1+0.03)*0.02,2))</f>
        <v>0</v>
      </c>
      <c r="R6226" s="42">
        <f>O6226-Q6226</f>
        <v>0</v>
      </c>
      <c r="S6226" s="42">
        <f>N6226-R6226</f>
        <v>6949.83</v>
      </c>
      <c r="T6226" s="38">
        <v>5000</v>
      </c>
      <c r="U6226" s="14">
        <f>S6226/H6226</f>
        <v>0.73334268939697711</v>
      </c>
      <c r="V6226" s="19"/>
      <c r="W6226" s="19"/>
      <c r="X6226" s="37" t="s">
        <v>3459</v>
      </c>
    </row>
    <row r="6227" spans="1:37" ht="16.5" customHeight="1">
      <c r="A6227" s="38">
        <v>475</v>
      </c>
      <c r="B6227" s="39">
        <v>10729</v>
      </c>
      <c r="C6227" s="38">
        <v>10325739</v>
      </c>
      <c r="D6227" s="40" t="s">
        <v>3188</v>
      </c>
      <c r="E6227" s="58">
        <v>1</v>
      </c>
      <c r="F6227" s="38">
        <v>120</v>
      </c>
      <c r="G6227" s="38" t="s">
        <v>302</v>
      </c>
      <c r="H6227" s="42">
        <v>5132.74</v>
      </c>
      <c r="I6227" s="37"/>
      <c r="J6227" s="44">
        <v>44286</v>
      </c>
      <c r="K6227" s="42">
        <v>42.77</v>
      </c>
      <c r="L6227" s="42">
        <v>1325.9</v>
      </c>
      <c r="M6227" s="44">
        <v>45259</v>
      </c>
      <c r="N6227" s="42">
        <v>3764.07</v>
      </c>
      <c r="O6227" s="42">
        <v>0</v>
      </c>
      <c r="P6227" s="45">
        <f>IF(J6227&lt;DATEVALUE("2009-1-1"),3%,13%)</f>
        <v>0.13</v>
      </c>
      <c r="Q6227" s="42">
        <f>IF(P6227=13%,ROUND(O6227/(1+P6227)*P6227,2),ROUND(O6227/(1+0.03)*0.02,2))</f>
        <v>0</v>
      </c>
      <c r="R6227" s="42">
        <f>O6227-Q6227</f>
        <v>0</v>
      </c>
      <c r="S6227" s="42">
        <f>N6227-R6227</f>
        <v>3764.07</v>
      </c>
      <c r="T6227" s="38">
        <v>5000</v>
      </c>
      <c r="U6227" s="14">
        <f>S6227/H6227</f>
        <v>0.73334515288130708</v>
      </c>
      <c r="V6227" s="19"/>
      <c r="W6227" s="19"/>
      <c r="X6227" s="37" t="s">
        <v>3459</v>
      </c>
    </row>
    <row r="6228" spans="1:37" ht="16.5" customHeight="1">
      <c r="A6228" s="38">
        <v>414</v>
      </c>
      <c r="B6228" s="39">
        <v>10736</v>
      </c>
      <c r="C6228" s="38">
        <v>10336194</v>
      </c>
      <c r="D6228" s="40" t="s">
        <v>1359</v>
      </c>
      <c r="E6228" s="38">
        <v>1</v>
      </c>
      <c r="F6228" s="38">
        <v>105</v>
      </c>
      <c r="G6228" s="38" t="s">
        <v>21</v>
      </c>
      <c r="H6228" s="42">
        <v>69407.55</v>
      </c>
      <c r="I6228" s="55"/>
      <c r="J6228" s="44">
        <v>44439</v>
      </c>
      <c r="K6228" s="42">
        <v>661.02</v>
      </c>
      <c r="L6228" s="42">
        <v>14542.5</v>
      </c>
      <c r="M6228" s="44">
        <v>45138</v>
      </c>
      <c r="N6228" s="42">
        <f>H6228-K6228-L6228</f>
        <v>54204.03</v>
      </c>
      <c r="O6228" s="42">
        <f>100+3500</f>
        <v>3600</v>
      </c>
      <c r="P6228" s="45">
        <v>0.13</v>
      </c>
      <c r="Q6228" s="42">
        <v>414.15</v>
      </c>
      <c r="R6228" s="42">
        <v>3185.85</v>
      </c>
      <c r="S6228" s="42">
        <f>N6228-R6228</f>
        <v>51018.18</v>
      </c>
      <c r="T6228" s="38">
        <v>5000</v>
      </c>
      <c r="U6228" s="14">
        <f>S6228/H6228</f>
        <v>0.73505231059157106</v>
      </c>
      <c r="V6228" s="19"/>
      <c r="W6228" s="19"/>
      <c r="X6228" s="37" t="s">
        <v>3461</v>
      </c>
    </row>
    <row r="6229" spans="1:37" ht="16.5" customHeight="1">
      <c r="A6229" s="38">
        <v>615</v>
      </c>
      <c r="B6229" s="39">
        <v>10736</v>
      </c>
      <c r="C6229" s="38">
        <v>10326525</v>
      </c>
      <c r="D6229" s="40" t="s">
        <v>1502</v>
      </c>
      <c r="E6229" s="38">
        <v>1</v>
      </c>
      <c r="F6229" s="38">
        <v>120</v>
      </c>
      <c r="G6229" s="38" t="s">
        <v>75</v>
      </c>
      <c r="H6229" s="42">
        <v>102567.89</v>
      </c>
      <c r="I6229" s="55"/>
      <c r="J6229" s="44">
        <v>44316</v>
      </c>
      <c r="K6229" s="42">
        <v>854.73</v>
      </c>
      <c r="L6229" s="42">
        <v>22223</v>
      </c>
      <c r="M6229" s="44">
        <v>45138</v>
      </c>
      <c r="N6229" s="42">
        <f>H6229-K6229-L6229</f>
        <v>79490.16</v>
      </c>
      <c r="O6229" s="42">
        <v>4500</v>
      </c>
      <c r="P6229" s="45">
        <v>0.13</v>
      </c>
      <c r="Q6229" s="42">
        <v>517.70000000000005</v>
      </c>
      <c r="R6229" s="42">
        <v>3982.3</v>
      </c>
      <c r="S6229" s="42">
        <v>75507.86</v>
      </c>
      <c r="T6229" s="38">
        <v>1007</v>
      </c>
      <c r="U6229" s="14">
        <f>S6229/H6229</f>
        <v>0.73617444991800063</v>
      </c>
      <c r="V6229" s="19"/>
      <c r="W6229" s="19"/>
      <c r="X6229" s="37" t="s">
        <v>3461</v>
      </c>
    </row>
    <row r="6230" spans="1:37" ht="16.5" customHeight="1">
      <c r="A6230" s="38">
        <v>412</v>
      </c>
      <c r="B6230" s="39">
        <v>10736</v>
      </c>
      <c r="C6230" s="38">
        <v>10325194</v>
      </c>
      <c r="D6230" s="40" t="s">
        <v>1357</v>
      </c>
      <c r="E6230" s="38">
        <v>1</v>
      </c>
      <c r="F6230" s="38">
        <v>120</v>
      </c>
      <c r="G6230" s="38" t="s">
        <v>21</v>
      </c>
      <c r="H6230" s="42">
        <v>155610.04</v>
      </c>
      <c r="I6230" s="55"/>
      <c r="J6230" s="44">
        <v>44286</v>
      </c>
      <c r="K6230" s="42">
        <v>1296.75</v>
      </c>
      <c r="L6230" s="42">
        <v>35012.25</v>
      </c>
      <c r="M6230" s="44">
        <v>45138</v>
      </c>
      <c r="N6230" s="42">
        <f>H6230-K6230-L6230</f>
        <v>119301.04000000001</v>
      </c>
      <c r="O6230" s="42">
        <v>4500</v>
      </c>
      <c r="P6230" s="45">
        <v>0.13</v>
      </c>
      <c r="Q6230" s="42">
        <v>517.70000000000005</v>
      </c>
      <c r="R6230" s="42">
        <v>3982.3</v>
      </c>
      <c r="S6230" s="42">
        <v>115318.74</v>
      </c>
      <c r="T6230" s="38">
        <v>5000</v>
      </c>
      <c r="U6230" s="14">
        <f>S6230/H6230</f>
        <v>0.74107519026407298</v>
      </c>
      <c r="V6230" s="19"/>
      <c r="W6230" s="19"/>
      <c r="X6230" s="37" t="s">
        <v>3461</v>
      </c>
    </row>
    <row r="6231" spans="1:37" ht="16.5" customHeight="1">
      <c r="A6231" s="38">
        <v>355</v>
      </c>
      <c r="B6231" s="39">
        <v>10729</v>
      </c>
      <c r="C6231" s="38">
        <v>10327203</v>
      </c>
      <c r="D6231" s="40" t="s">
        <v>3122</v>
      </c>
      <c r="E6231" s="58">
        <v>1</v>
      </c>
      <c r="F6231" s="38">
        <v>120</v>
      </c>
      <c r="G6231" s="38" t="s">
        <v>21</v>
      </c>
      <c r="H6231" s="42">
        <v>14874.81</v>
      </c>
      <c r="I6231" s="37"/>
      <c r="J6231" s="44">
        <v>44316</v>
      </c>
      <c r="K6231" s="42">
        <v>123.96</v>
      </c>
      <c r="L6231" s="42">
        <v>3718.7599999999998</v>
      </c>
      <c r="M6231" s="44">
        <v>45259</v>
      </c>
      <c r="N6231" s="42">
        <v>11032.09</v>
      </c>
      <c r="O6231" s="42">
        <v>0</v>
      </c>
      <c r="P6231" s="45">
        <f>IF(J6231&lt;DATEVALUE("2009-1-1"),3%,13%)</f>
        <v>0.13</v>
      </c>
      <c r="Q6231" s="42">
        <f>IF(P6231=13%,ROUND(O6231/(1+P6231)*P6231,2),ROUND(O6231/(1+0.03)*0.02,2))</f>
        <v>0</v>
      </c>
      <c r="R6231" s="42">
        <f>O6231-Q6231</f>
        <v>0</v>
      </c>
      <c r="S6231" s="42">
        <f>N6231-R6231</f>
        <v>11032.09</v>
      </c>
      <c r="T6231" s="38">
        <v>2101</v>
      </c>
      <c r="U6231" s="14">
        <f>S6231/H6231</f>
        <v>0.7416625825808868</v>
      </c>
      <c r="V6231" s="19"/>
      <c r="W6231" s="19"/>
      <c r="X6231" s="37" t="s">
        <v>3459</v>
      </c>
    </row>
    <row r="6232" spans="1:37" ht="16.5" customHeight="1">
      <c r="A6232" s="38">
        <v>72</v>
      </c>
      <c r="B6232" s="39">
        <v>10741</v>
      </c>
      <c r="C6232" s="38">
        <v>10322069</v>
      </c>
      <c r="D6232" s="40" t="s">
        <v>2234</v>
      </c>
      <c r="E6232" s="38">
        <v>1</v>
      </c>
      <c r="F6232" s="38">
        <v>120</v>
      </c>
      <c r="G6232" s="38" t="s">
        <v>21</v>
      </c>
      <c r="H6232" s="42">
        <v>5471.79</v>
      </c>
      <c r="I6232" s="2"/>
      <c r="J6232" s="44">
        <v>44135</v>
      </c>
      <c r="K6232" s="42">
        <v>45.6</v>
      </c>
      <c r="L6232" s="42">
        <v>1367.96</v>
      </c>
      <c r="M6232" s="44">
        <v>45077</v>
      </c>
      <c r="N6232" s="42">
        <f>H6232-K6232-L6232</f>
        <v>4058.2299999999996</v>
      </c>
      <c r="O6232" s="42">
        <v>0</v>
      </c>
      <c r="P6232" s="45">
        <v>0.13</v>
      </c>
      <c r="Q6232" s="42">
        <v>0</v>
      </c>
      <c r="R6232" s="42">
        <v>0</v>
      </c>
      <c r="S6232" s="42">
        <f>N6232-R6232</f>
        <v>4058.2299999999996</v>
      </c>
      <c r="T6232" s="38">
        <v>5000</v>
      </c>
      <c r="U6232" s="14">
        <f>S6232/H6232</f>
        <v>0.74166406240005545</v>
      </c>
      <c r="V6232" s="19"/>
      <c r="W6232" s="19"/>
      <c r="X6232" s="37" t="s">
        <v>3462</v>
      </c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</row>
    <row r="6233" spans="1:37" ht="16.5" customHeight="1">
      <c r="A6233" s="38">
        <v>213</v>
      </c>
      <c r="B6233" s="39">
        <v>10741</v>
      </c>
      <c r="C6233" s="38">
        <v>10322447</v>
      </c>
      <c r="D6233" s="40" t="s">
        <v>425</v>
      </c>
      <c r="E6233" s="38">
        <v>1</v>
      </c>
      <c r="F6233" s="38">
        <v>120</v>
      </c>
      <c r="G6233" s="38" t="s">
        <v>302</v>
      </c>
      <c r="H6233" s="42">
        <v>69206.080000000002</v>
      </c>
      <c r="I6233" s="49"/>
      <c r="J6233" s="44">
        <v>44165</v>
      </c>
      <c r="K6233" s="42">
        <v>576.72</v>
      </c>
      <c r="L6233" s="42">
        <v>17301.55</v>
      </c>
      <c r="M6233" s="44">
        <v>45107</v>
      </c>
      <c r="N6233" s="42">
        <f>H6233-K6233-L6233</f>
        <v>51327.81</v>
      </c>
      <c r="O6233" s="42">
        <v>0</v>
      </c>
      <c r="P6233" s="45">
        <v>0.13</v>
      </c>
      <c r="Q6233" s="42">
        <v>0</v>
      </c>
      <c r="R6233" s="42">
        <v>0</v>
      </c>
      <c r="S6233" s="42">
        <f>N6233-R6233</f>
        <v>51327.81</v>
      </c>
      <c r="T6233" s="38">
        <v>5000</v>
      </c>
      <c r="U6233" s="14">
        <f>S6233/H6233</f>
        <v>0.74166619464648187</v>
      </c>
      <c r="V6233" s="19"/>
      <c r="W6233" s="19"/>
      <c r="X6233" s="37" t="s">
        <v>3462</v>
      </c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</row>
    <row r="6234" spans="1:37" ht="16.5" customHeight="1">
      <c r="A6234" s="38">
        <v>871</v>
      </c>
      <c r="B6234" s="39">
        <v>10729</v>
      </c>
      <c r="C6234" s="38">
        <v>10327196</v>
      </c>
      <c r="D6234" s="40" t="s">
        <v>513</v>
      </c>
      <c r="E6234" s="58">
        <v>4.1736138009361455E-2</v>
      </c>
      <c r="F6234" s="38">
        <v>120</v>
      </c>
      <c r="G6234" s="38" t="s">
        <v>75</v>
      </c>
      <c r="H6234" s="42">
        <v>29526.23</v>
      </c>
      <c r="I6234" s="37"/>
      <c r="J6234" s="44">
        <v>44316</v>
      </c>
      <c r="K6234" s="42">
        <v>246.05</v>
      </c>
      <c r="L6234" s="42">
        <v>7381.5599999999995</v>
      </c>
      <c r="M6234" s="44">
        <v>45259</v>
      </c>
      <c r="N6234" s="42">
        <v>21898.62</v>
      </c>
      <c r="O6234" s="42">
        <v>0</v>
      </c>
      <c r="P6234" s="45">
        <f>IF(J6234&lt;DATEVALUE("2009-1-1"),3%,13%)</f>
        <v>0.13</v>
      </c>
      <c r="Q6234" s="42">
        <f>IF(P6234=13%,ROUND(O6234/(1+P6234)*P6234,2),ROUND(O6234/(1+0.03)*0.02,2))</f>
        <v>0</v>
      </c>
      <c r="R6234" s="42">
        <f>O6234-Q6234</f>
        <v>0</v>
      </c>
      <c r="S6234" s="42">
        <f>N6234-R6234</f>
        <v>21898.62</v>
      </c>
      <c r="T6234" s="38">
        <v>2506</v>
      </c>
      <c r="U6234" s="14">
        <f>S6234/H6234</f>
        <v>0.74166664691022188</v>
      </c>
      <c r="V6234" s="19"/>
      <c r="W6234" s="19"/>
      <c r="X6234" s="37" t="s">
        <v>3459</v>
      </c>
    </row>
    <row r="6235" spans="1:37" ht="16.5" customHeight="1">
      <c r="A6235" s="38">
        <v>282</v>
      </c>
      <c r="B6235" s="39">
        <v>10877</v>
      </c>
      <c r="C6235" s="38">
        <v>10323765</v>
      </c>
      <c r="D6235" s="40" t="s">
        <v>425</v>
      </c>
      <c r="E6235" s="38">
        <v>4.3465999999999998E-2</v>
      </c>
      <c r="F6235" s="38">
        <v>120</v>
      </c>
      <c r="G6235" s="38" t="s">
        <v>302</v>
      </c>
      <c r="H6235" s="42">
        <v>65333.34</v>
      </c>
      <c r="I6235" s="55"/>
      <c r="J6235" s="44">
        <v>44196</v>
      </c>
      <c r="K6235" s="42">
        <v>0</v>
      </c>
      <c r="L6235" s="42">
        <v>16877.78</v>
      </c>
      <c r="M6235" s="44">
        <v>45138</v>
      </c>
      <c r="N6235" s="42">
        <f>H6235-K6235-L6235</f>
        <v>48455.56</v>
      </c>
      <c r="O6235" s="42">
        <v>0</v>
      </c>
      <c r="P6235" s="45">
        <v>0.13</v>
      </c>
      <c r="Q6235" s="42">
        <v>0</v>
      </c>
      <c r="R6235" s="42">
        <v>0</v>
      </c>
      <c r="S6235" s="42">
        <v>48455.56</v>
      </c>
      <c r="T6235" s="38">
        <v>1001</v>
      </c>
      <c r="U6235" s="14">
        <f>S6235/H6235</f>
        <v>0.74166665901360618</v>
      </c>
      <c r="V6235" s="19"/>
      <c r="W6235" s="19"/>
      <c r="X6235" s="37" t="s">
        <v>3462</v>
      </c>
    </row>
    <row r="6236" spans="1:37" ht="16.5" customHeight="1">
      <c r="A6236" s="38">
        <v>414</v>
      </c>
      <c r="B6236" s="39">
        <v>10741</v>
      </c>
      <c r="C6236" s="38">
        <v>10326102</v>
      </c>
      <c r="D6236" s="40" t="s">
        <v>2941</v>
      </c>
      <c r="E6236" s="58">
        <v>1</v>
      </c>
      <c r="F6236" s="38">
        <v>120</v>
      </c>
      <c r="G6236" s="38" t="s">
        <v>302</v>
      </c>
      <c r="H6236" s="42">
        <v>212905.75</v>
      </c>
      <c r="I6236" s="37"/>
      <c r="J6236" s="44">
        <v>44286</v>
      </c>
      <c r="K6236" s="42">
        <v>1774.21</v>
      </c>
      <c r="L6236" s="42">
        <v>53226.35</v>
      </c>
      <c r="M6236" s="44">
        <v>45200</v>
      </c>
      <c r="N6236" s="42">
        <v>157905.19</v>
      </c>
      <c r="O6236" s="42">
        <v>0</v>
      </c>
      <c r="P6236" s="45">
        <f>IF(J6236&lt;DATEVALUE("2009-1-1"),3%,13%)</f>
        <v>0.13</v>
      </c>
      <c r="Q6236" s="42">
        <f>IF(P6236=13%,ROUND(O6236/(1+P6236)*P6236,2),ROUND(O6236/(1+0.03)*0.02,2))</f>
        <v>0</v>
      </c>
      <c r="R6236" s="42">
        <f>O6236-Q6236</f>
        <v>0</v>
      </c>
      <c r="S6236" s="42">
        <f>N6236-R6236</f>
        <v>157905.19</v>
      </c>
      <c r="T6236" s="38">
        <v>5000</v>
      </c>
      <c r="U6236" s="14">
        <f>S6236/H6236</f>
        <v>0.74166709917416507</v>
      </c>
      <c r="V6236" s="19"/>
      <c r="W6236" s="19"/>
      <c r="X6236" s="37" t="s">
        <v>3462</v>
      </c>
    </row>
    <row r="6237" spans="1:37" ht="16.5" customHeight="1">
      <c r="A6237" s="38">
        <v>25</v>
      </c>
      <c r="B6237" s="39">
        <v>10711</v>
      </c>
      <c r="C6237" s="38">
        <v>10325405</v>
      </c>
      <c r="D6237" s="40" t="s">
        <v>165</v>
      </c>
      <c r="E6237" s="38">
        <v>2</v>
      </c>
      <c r="F6237" s="38">
        <v>120</v>
      </c>
      <c r="G6237" s="38" t="s">
        <v>21</v>
      </c>
      <c r="H6237" s="42">
        <v>4896.41</v>
      </c>
      <c r="I6237" s="57"/>
      <c r="J6237" s="44">
        <v>44286</v>
      </c>
      <c r="K6237" s="42">
        <v>40.799999999999997</v>
      </c>
      <c r="L6237" s="42">
        <v>1183.3499999999999</v>
      </c>
      <c r="M6237" s="44">
        <v>45199</v>
      </c>
      <c r="N6237" s="42">
        <v>3672.26</v>
      </c>
      <c r="O6237" s="42">
        <v>0</v>
      </c>
      <c r="P6237" s="45">
        <v>0.13</v>
      </c>
      <c r="Q6237" s="42">
        <v>0</v>
      </c>
      <c r="R6237" s="42">
        <v>0</v>
      </c>
      <c r="S6237" s="42">
        <v>3672.26</v>
      </c>
      <c r="T6237" s="38">
        <v>2101</v>
      </c>
      <c r="U6237" s="14">
        <f>S6237/H6237</f>
        <v>0.7499902990149927</v>
      </c>
      <c r="V6237" s="19"/>
      <c r="W6237" s="19"/>
      <c r="X6237" s="37" t="s">
        <v>3457</v>
      </c>
    </row>
    <row r="6238" spans="1:37" ht="16.5" customHeight="1">
      <c r="A6238" s="38">
        <v>127</v>
      </c>
      <c r="B6238" s="39">
        <v>10725</v>
      </c>
      <c r="C6238" s="38">
        <v>10326484</v>
      </c>
      <c r="D6238" s="40" t="s">
        <v>301</v>
      </c>
      <c r="E6238" s="46">
        <v>0.31</v>
      </c>
      <c r="F6238" s="38">
        <v>120</v>
      </c>
      <c r="G6238" s="38" t="s">
        <v>302</v>
      </c>
      <c r="H6238" s="42">
        <v>44064.77</v>
      </c>
      <c r="I6238" s="57"/>
      <c r="J6238" s="44">
        <v>44286</v>
      </c>
      <c r="K6238" s="42">
        <v>367.21</v>
      </c>
      <c r="L6238" s="42">
        <v>10649.01</v>
      </c>
      <c r="M6238" s="44">
        <v>45199</v>
      </c>
      <c r="N6238" s="42">
        <f>H6238-K6238-L6238</f>
        <v>33048.549999999996</v>
      </c>
      <c r="O6238" s="42">
        <v>0</v>
      </c>
      <c r="P6238" s="45">
        <v>0.13</v>
      </c>
      <c r="Q6238" s="42">
        <v>0</v>
      </c>
      <c r="R6238" s="42">
        <v>0</v>
      </c>
      <c r="S6238" s="42">
        <f>N6238</f>
        <v>33048.549999999996</v>
      </c>
      <c r="T6238" s="38">
        <v>5000</v>
      </c>
      <c r="U6238" s="14">
        <f>S6238/H6238</f>
        <v>0.74999937591867605</v>
      </c>
      <c r="V6238" s="19"/>
      <c r="W6238" s="19"/>
      <c r="X6238" s="37" t="s">
        <v>3459</v>
      </c>
    </row>
    <row r="6239" spans="1:37" ht="16.5" customHeight="1">
      <c r="A6239" s="38">
        <v>477</v>
      </c>
      <c r="B6239" s="39">
        <v>10729</v>
      </c>
      <c r="C6239" s="38">
        <v>10327048</v>
      </c>
      <c r="D6239" s="40" t="s">
        <v>674</v>
      </c>
      <c r="E6239" s="58">
        <v>1</v>
      </c>
      <c r="F6239" s="38">
        <v>120</v>
      </c>
      <c r="G6239" s="38" t="s">
        <v>302</v>
      </c>
      <c r="H6239" s="42">
        <v>30649.15</v>
      </c>
      <c r="I6239" s="37"/>
      <c r="J6239" s="44">
        <v>44347</v>
      </c>
      <c r="K6239" s="42">
        <v>255.41</v>
      </c>
      <c r="L6239" s="42">
        <v>7406.88</v>
      </c>
      <c r="M6239" s="44">
        <v>45259</v>
      </c>
      <c r="N6239" s="42">
        <v>22986.86</v>
      </c>
      <c r="O6239" s="42">
        <v>0</v>
      </c>
      <c r="P6239" s="45">
        <f>IF(J6239&lt;DATEVALUE("2009-1-1"),3%,13%)</f>
        <v>0.13</v>
      </c>
      <c r="Q6239" s="42">
        <f>IF(P6239=13%,ROUND(O6239/(1+P6239)*P6239,2),ROUND(O6239/(1+0.03)*0.02,2))</f>
        <v>0</v>
      </c>
      <c r="R6239" s="42">
        <f>O6239-Q6239</f>
        <v>0</v>
      </c>
      <c r="S6239" s="42">
        <f>N6239-R6239</f>
        <v>22986.86</v>
      </c>
      <c r="T6239" s="38">
        <v>5000</v>
      </c>
      <c r="U6239" s="14">
        <f>S6239/H6239</f>
        <v>0.74999991843166935</v>
      </c>
      <c r="V6239" s="19"/>
      <c r="W6239" s="19"/>
      <c r="X6239" s="37" t="s">
        <v>3459</v>
      </c>
    </row>
    <row r="6240" spans="1:37" ht="16.5" customHeight="1">
      <c r="A6240" s="38">
        <v>424</v>
      </c>
      <c r="B6240" s="39">
        <v>10741</v>
      </c>
      <c r="C6240" s="38">
        <v>10327107</v>
      </c>
      <c r="D6240" s="40" t="s">
        <v>2946</v>
      </c>
      <c r="E6240" s="58">
        <v>1</v>
      </c>
      <c r="F6240" s="38">
        <v>120</v>
      </c>
      <c r="G6240" s="38" t="s">
        <v>75</v>
      </c>
      <c r="H6240" s="42">
        <v>158791.74</v>
      </c>
      <c r="I6240" s="37"/>
      <c r="J6240" s="44">
        <v>44316</v>
      </c>
      <c r="K6240" s="42">
        <v>1323.26</v>
      </c>
      <c r="L6240" s="42">
        <v>38374.589999999997</v>
      </c>
      <c r="M6240" s="44">
        <v>45200</v>
      </c>
      <c r="N6240" s="42">
        <v>119093.89</v>
      </c>
      <c r="O6240" s="42">
        <v>0</v>
      </c>
      <c r="P6240" s="45">
        <f>IF(J6240&lt;DATEVALUE("2009-1-1"),3%,13%)</f>
        <v>0.13</v>
      </c>
      <c r="Q6240" s="42">
        <f>IF(P6240=13%,ROUND(O6240/(1+P6240)*P6240,2),ROUND(O6240/(1+0.03)*0.02,2))</f>
        <v>0</v>
      </c>
      <c r="R6240" s="42">
        <f>O6240-Q6240</f>
        <v>0</v>
      </c>
      <c r="S6240" s="42">
        <f>N6240-R6240</f>
        <v>119093.89</v>
      </c>
      <c r="T6240" s="38">
        <v>1007</v>
      </c>
      <c r="U6240" s="14">
        <f>S6240/H6240</f>
        <v>0.75000053529232691</v>
      </c>
      <c r="V6240" s="19"/>
      <c r="W6240" s="19"/>
      <c r="X6240" s="37" t="s">
        <v>3462</v>
      </c>
    </row>
    <row r="6241" spans="1:24" ht="16.5" customHeight="1">
      <c r="A6241" s="38">
        <v>415</v>
      </c>
      <c r="B6241" s="39">
        <v>10736</v>
      </c>
      <c r="C6241" s="38">
        <v>10336195</v>
      </c>
      <c r="D6241" s="40" t="s">
        <v>1359</v>
      </c>
      <c r="E6241" s="38">
        <v>1</v>
      </c>
      <c r="F6241" s="38">
        <v>106</v>
      </c>
      <c r="G6241" s="38" t="s">
        <v>21</v>
      </c>
      <c r="H6241" s="42">
        <v>36513.379999999997</v>
      </c>
      <c r="I6241" s="55"/>
      <c r="J6241" s="44">
        <v>44439</v>
      </c>
      <c r="K6241" s="42">
        <v>344.47</v>
      </c>
      <c r="L6241" s="42">
        <v>7578.27</v>
      </c>
      <c r="M6241" s="44">
        <v>45138</v>
      </c>
      <c r="N6241" s="42">
        <f>H6241-K6241-L6241</f>
        <v>28590.639999999996</v>
      </c>
      <c r="O6241" s="42">
        <f>100+1147.5</f>
        <v>1247.5</v>
      </c>
      <c r="P6241" s="45">
        <v>0.13</v>
      </c>
      <c r="Q6241" s="42">
        <v>143.51</v>
      </c>
      <c r="R6241" s="42">
        <v>1103.99</v>
      </c>
      <c r="S6241" s="42">
        <f>N6241-R6241</f>
        <v>27486.649999999994</v>
      </c>
      <c r="T6241" s="38">
        <v>5000</v>
      </c>
      <c r="U6241" s="14">
        <f>S6241/H6241</f>
        <v>0.75278295244099547</v>
      </c>
      <c r="V6241" s="19"/>
      <c r="W6241" s="19"/>
      <c r="X6241" s="37" t="s">
        <v>3461</v>
      </c>
    </row>
    <row r="6242" spans="1:24" ht="16.5" customHeight="1">
      <c r="A6242" s="38">
        <v>613</v>
      </c>
      <c r="B6242" s="39">
        <v>10736</v>
      </c>
      <c r="C6242" s="38">
        <v>10325198</v>
      </c>
      <c r="D6242" s="40" t="s">
        <v>1501</v>
      </c>
      <c r="E6242" s="38">
        <v>1</v>
      </c>
      <c r="F6242" s="38">
        <v>120</v>
      </c>
      <c r="G6242" s="38" t="s">
        <v>75</v>
      </c>
      <c r="H6242" s="42">
        <v>171110.21</v>
      </c>
      <c r="I6242" s="55"/>
      <c r="J6242" s="44">
        <v>44286</v>
      </c>
      <c r="K6242" s="42">
        <v>1425.92</v>
      </c>
      <c r="L6242" s="42">
        <v>38499.82</v>
      </c>
      <c r="M6242" s="44">
        <v>45138</v>
      </c>
      <c r="N6242" s="42">
        <f>H6242-K6242-L6242</f>
        <v>131184.46999999997</v>
      </c>
      <c r="O6242" s="42">
        <v>2500</v>
      </c>
      <c r="P6242" s="45">
        <v>0.13</v>
      </c>
      <c r="Q6242" s="42">
        <v>287.61</v>
      </c>
      <c r="R6242" s="42">
        <v>2212.39</v>
      </c>
      <c r="S6242" s="42">
        <v>128972.08</v>
      </c>
      <c r="T6242" s="38">
        <v>1007</v>
      </c>
      <c r="U6242" s="14">
        <f>S6242/H6242</f>
        <v>0.753736904419672</v>
      </c>
      <c r="V6242" s="19"/>
      <c r="W6242" s="19"/>
      <c r="X6242" s="37" t="s">
        <v>3461</v>
      </c>
    </row>
    <row r="6243" spans="1:24" ht="16.5" customHeight="1">
      <c r="A6243" s="38">
        <v>327</v>
      </c>
      <c r="B6243" s="39">
        <v>10741</v>
      </c>
      <c r="C6243" s="38">
        <v>10326687</v>
      </c>
      <c r="D6243" s="40" t="s">
        <v>513</v>
      </c>
      <c r="E6243" s="38">
        <v>1</v>
      </c>
      <c r="F6243" s="38">
        <v>120</v>
      </c>
      <c r="G6243" s="38" t="s">
        <v>75</v>
      </c>
      <c r="H6243" s="42">
        <v>314360.55</v>
      </c>
      <c r="I6243" s="56"/>
      <c r="J6243" s="44">
        <v>44286</v>
      </c>
      <c r="K6243" s="42">
        <v>2619.67</v>
      </c>
      <c r="L6243" s="42">
        <v>73350.77</v>
      </c>
      <c r="M6243" s="44">
        <v>45169</v>
      </c>
      <c r="N6243" s="42">
        <f>H6243-K6243-L6243</f>
        <v>238390.11</v>
      </c>
      <c r="O6243" s="42">
        <v>0</v>
      </c>
      <c r="P6243" s="45">
        <v>0.13</v>
      </c>
      <c r="Q6243" s="42">
        <v>0</v>
      </c>
      <c r="R6243" s="42">
        <v>0</v>
      </c>
      <c r="S6243" s="42">
        <f>N6243-R6243</f>
        <v>238390.11</v>
      </c>
      <c r="T6243" s="38">
        <v>2506</v>
      </c>
      <c r="U6243" s="14">
        <f>S6243/H6243</f>
        <v>0.75833341683617739</v>
      </c>
      <c r="V6243" s="19"/>
      <c r="W6243" s="19"/>
      <c r="X6243" s="37" t="s">
        <v>3462</v>
      </c>
    </row>
    <row r="6244" spans="1:24" ht="16.5" customHeight="1">
      <c r="A6244" s="38">
        <v>663</v>
      </c>
      <c r="B6244" s="39">
        <v>40712</v>
      </c>
      <c r="C6244" s="38">
        <v>10324741</v>
      </c>
      <c r="D6244" s="40" t="s">
        <v>1804</v>
      </c>
      <c r="E6244" s="38">
        <v>1</v>
      </c>
      <c r="F6244" s="38">
        <v>120</v>
      </c>
      <c r="G6244" s="38" t="s">
        <v>75</v>
      </c>
      <c r="H6244" s="42">
        <v>188366.48</v>
      </c>
      <c r="I6244" s="55"/>
      <c r="J6244" s="44">
        <v>44255</v>
      </c>
      <c r="K6244" s="42">
        <v>1569.72</v>
      </c>
      <c r="L6244" s="42">
        <v>43952.160000000003</v>
      </c>
      <c r="M6244" s="44">
        <v>45138</v>
      </c>
      <c r="N6244" s="42">
        <f>H6244-K6244-L6244</f>
        <v>142844.6</v>
      </c>
      <c r="O6244" s="42">
        <v>0</v>
      </c>
      <c r="P6244" s="45">
        <v>0.13</v>
      </c>
      <c r="Q6244" s="42">
        <v>0</v>
      </c>
      <c r="R6244" s="42">
        <v>0</v>
      </c>
      <c r="S6244" s="42">
        <v>142844.6</v>
      </c>
      <c r="T6244" s="38">
        <v>1007</v>
      </c>
      <c r="U6244" s="14">
        <f>S6244/H6244</f>
        <v>0.75833343597013647</v>
      </c>
      <c r="V6244" s="19"/>
      <c r="W6244" s="19"/>
      <c r="X6244" s="37" t="s">
        <v>3467</v>
      </c>
    </row>
    <row r="6245" spans="1:24" ht="16.5" customHeight="1">
      <c r="A6245" s="38">
        <v>664</v>
      </c>
      <c r="B6245" s="39">
        <v>40712</v>
      </c>
      <c r="C6245" s="38">
        <v>10324742</v>
      </c>
      <c r="D6245" s="40" t="s">
        <v>1805</v>
      </c>
      <c r="E6245" s="38">
        <v>1</v>
      </c>
      <c r="F6245" s="38">
        <v>120</v>
      </c>
      <c r="G6245" s="38" t="s">
        <v>75</v>
      </c>
      <c r="H6245" s="42">
        <v>127425.89</v>
      </c>
      <c r="I6245" s="55"/>
      <c r="J6245" s="44">
        <v>44255</v>
      </c>
      <c r="K6245" s="42">
        <v>1061.8800000000001</v>
      </c>
      <c r="L6245" s="42">
        <v>29732.66</v>
      </c>
      <c r="M6245" s="44">
        <v>45138</v>
      </c>
      <c r="N6245" s="42">
        <f>H6245-K6245-L6245</f>
        <v>96631.349999999991</v>
      </c>
      <c r="O6245" s="42">
        <v>0</v>
      </c>
      <c r="P6245" s="45">
        <v>0.13</v>
      </c>
      <c r="Q6245" s="42">
        <v>0</v>
      </c>
      <c r="R6245" s="42">
        <v>0</v>
      </c>
      <c r="S6245" s="42">
        <v>96631.35</v>
      </c>
      <c r="T6245" s="38">
        <v>2506</v>
      </c>
      <c r="U6245" s="14">
        <f>S6245/H6245</f>
        <v>0.75833372637224672</v>
      </c>
      <c r="V6245" s="19"/>
      <c r="W6245" s="19"/>
      <c r="X6245" s="37" t="s">
        <v>3467</v>
      </c>
    </row>
    <row r="6246" spans="1:24" ht="16.5" customHeight="1">
      <c r="A6246" s="38">
        <v>676</v>
      </c>
      <c r="B6246" s="39">
        <v>40712</v>
      </c>
      <c r="C6246" s="38">
        <v>10326467</v>
      </c>
      <c r="D6246" s="40" t="s">
        <v>508</v>
      </c>
      <c r="E6246" s="38">
        <v>1</v>
      </c>
      <c r="F6246" s="38">
        <v>120</v>
      </c>
      <c r="G6246" s="38" t="s">
        <v>75</v>
      </c>
      <c r="H6246" s="42">
        <v>25428.93</v>
      </c>
      <c r="I6246" s="55"/>
      <c r="J6246" s="44">
        <v>44286</v>
      </c>
      <c r="K6246" s="42">
        <v>211.91</v>
      </c>
      <c r="L6246" s="42">
        <v>5721.54</v>
      </c>
      <c r="M6246" s="44">
        <v>45138</v>
      </c>
      <c r="N6246" s="42">
        <f>H6246-K6246-L6246</f>
        <v>19495.48</v>
      </c>
      <c r="O6246" s="42">
        <v>0</v>
      </c>
      <c r="P6246" s="45">
        <v>0.13</v>
      </c>
      <c r="Q6246" s="42">
        <v>0</v>
      </c>
      <c r="R6246" s="42">
        <v>0</v>
      </c>
      <c r="S6246" s="42">
        <v>19495.48</v>
      </c>
      <c r="T6246" s="38">
        <v>5000</v>
      </c>
      <c r="U6246" s="14">
        <f>S6246/H6246</f>
        <v>0.7666653689321572</v>
      </c>
      <c r="V6246" s="19"/>
      <c r="W6246" s="19"/>
      <c r="X6246" s="37" t="s">
        <v>3467</v>
      </c>
    </row>
    <row r="6247" spans="1:24" ht="16.5" customHeight="1">
      <c r="A6247" s="38">
        <v>228</v>
      </c>
      <c r="B6247" s="39">
        <v>10741</v>
      </c>
      <c r="C6247" s="38">
        <v>10326088</v>
      </c>
      <c r="D6247" s="40" t="s">
        <v>674</v>
      </c>
      <c r="E6247" s="38">
        <v>1</v>
      </c>
      <c r="F6247" s="38">
        <v>120</v>
      </c>
      <c r="G6247" s="38" t="s">
        <v>302</v>
      </c>
      <c r="H6247" s="42">
        <v>36598.519999999997</v>
      </c>
      <c r="I6247" s="55"/>
      <c r="J6247" s="44">
        <v>44286</v>
      </c>
      <c r="K6247" s="42">
        <v>304.99</v>
      </c>
      <c r="L6247" s="42">
        <v>8234.7000000000007</v>
      </c>
      <c r="M6247" s="44">
        <v>45138</v>
      </c>
      <c r="N6247" s="42">
        <f>H6247-K6247-L6247</f>
        <v>28058.829999999998</v>
      </c>
      <c r="O6247" s="42">
        <v>0</v>
      </c>
      <c r="P6247" s="45">
        <v>0.13</v>
      </c>
      <c r="Q6247" s="42">
        <v>0</v>
      </c>
      <c r="R6247" s="42">
        <v>0</v>
      </c>
      <c r="S6247" s="42">
        <f>N6247-R6247</f>
        <v>28058.829999999998</v>
      </c>
      <c r="T6247" s="38">
        <v>5000</v>
      </c>
      <c r="U6247" s="14">
        <f>S6247/H6247</f>
        <v>0.7666657012360063</v>
      </c>
      <c r="V6247" s="19"/>
      <c r="W6247" s="19"/>
      <c r="X6247" s="37" t="s">
        <v>3462</v>
      </c>
    </row>
    <row r="6248" spans="1:24" ht="16.5" customHeight="1">
      <c r="A6248" s="38">
        <v>617</v>
      </c>
      <c r="B6248" s="39">
        <v>10736</v>
      </c>
      <c r="C6248" s="38">
        <v>10326662</v>
      </c>
      <c r="D6248" s="40" t="s">
        <v>1504</v>
      </c>
      <c r="E6248" s="38">
        <v>1</v>
      </c>
      <c r="F6248" s="38">
        <v>120</v>
      </c>
      <c r="G6248" s="38" t="s">
        <v>75</v>
      </c>
      <c r="H6248" s="42">
        <v>366596.24</v>
      </c>
      <c r="I6248" s="55"/>
      <c r="J6248" s="44">
        <v>44286</v>
      </c>
      <c r="K6248" s="42">
        <v>3054.97</v>
      </c>
      <c r="L6248" s="42">
        <v>82484.19</v>
      </c>
      <c r="M6248" s="44">
        <v>45138</v>
      </c>
      <c r="N6248" s="42">
        <f>H6248-K6248-L6248</f>
        <v>281057.08</v>
      </c>
      <c r="O6248" s="42">
        <v>0</v>
      </c>
      <c r="P6248" s="45">
        <v>0.13</v>
      </c>
      <c r="Q6248" s="42">
        <v>0</v>
      </c>
      <c r="R6248" s="42">
        <v>0</v>
      </c>
      <c r="S6248" s="42">
        <v>281057.08</v>
      </c>
      <c r="T6248" s="38">
        <v>5000</v>
      </c>
      <c r="U6248" s="14">
        <f>S6248/H6248</f>
        <v>0.7666665648289247</v>
      </c>
      <c r="V6248" s="19"/>
      <c r="W6248" s="19"/>
      <c r="X6248" s="37" t="s">
        <v>3461</v>
      </c>
    </row>
    <row r="6249" spans="1:24" ht="16.5" customHeight="1">
      <c r="A6249" s="38">
        <v>900</v>
      </c>
      <c r="B6249" s="39">
        <v>10729</v>
      </c>
      <c r="C6249" s="38">
        <v>10355835</v>
      </c>
      <c r="D6249" s="40" t="s">
        <v>3386</v>
      </c>
      <c r="E6249" s="58">
        <v>1</v>
      </c>
      <c r="F6249" s="38">
        <v>60</v>
      </c>
      <c r="G6249" s="38" t="s">
        <v>511</v>
      </c>
      <c r="H6249" s="42">
        <v>123613.8</v>
      </c>
      <c r="I6249" s="37"/>
      <c r="J6249" s="44">
        <v>44834</v>
      </c>
      <c r="K6249" s="42">
        <v>2060.23</v>
      </c>
      <c r="L6249" s="42">
        <v>26782.99</v>
      </c>
      <c r="M6249" s="44">
        <v>45259</v>
      </c>
      <c r="N6249" s="42">
        <v>94770.58</v>
      </c>
      <c r="O6249" s="42">
        <v>0</v>
      </c>
      <c r="P6249" s="45">
        <f>IF(J6249&lt;DATEVALUE("2009-1-1"),3%,13%)</f>
        <v>0.13</v>
      </c>
      <c r="Q6249" s="42">
        <f>IF(P6249=13%,ROUND(O6249/(1+P6249)*P6249,2),ROUND(O6249/(1+0.03)*0.02,2))</f>
        <v>0</v>
      </c>
      <c r="R6249" s="42">
        <f>O6249-Q6249</f>
        <v>0</v>
      </c>
      <c r="S6249" s="42">
        <f>N6249-R6249</f>
        <v>94770.58</v>
      </c>
      <c r="T6249" s="38">
        <v>5000</v>
      </c>
      <c r="U6249" s="14">
        <f>S6249/H6249</f>
        <v>0.76666666666666661</v>
      </c>
      <c r="V6249" s="19"/>
      <c r="W6249" s="19"/>
      <c r="X6249" s="37" t="s">
        <v>3459</v>
      </c>
    </row>
    <row r="6250" spans="1:24" ht="16.5" customHeight="1">
      <c r="A6250" s="38">
        <v>415</v>
      </c>
      <c r="B6250" s="39">
        <v>10741</v>
      </c>
      <c r="C6250" s="38">
        <v>10330674</v>
      </c>
      <c r="D6250" s="40" t="s">
        <v>2877</v>
      </c>
      <c r="E6250" s="58">
        <v>2</v>
      </c>
      <c r="F6250" s="38">
        <v>120</v>
      </c>
      <c r="G6250" s="38" t="s">
        <v>302</v>
      </c>
      <c r="H6250" s="42">
        <v>58034.19</v>
      </c>
      <c r="I6250" s="37"/>
      <c r="J6250" s="44">
        <v>44377</v>
      </c>
      <c r="K6250" s="42">
        <v>483.62</v>
      </c>
      <c r="L6250" s="42">
        <v>13057.689999999999</v>
      </c>
      <c r="M6250" s="44">
        <v>45200</v>
      </c>
      <c r="N6250" s="42">
        <v>44492.88</v>
      </c>
      <c r="O6250" s="42">
        <v>0</v>
      </c>
      <c r="P6250" s="45">
        <f>IF(J6250&lt;DATEVALUE("2009-1-1"),3%,13%)</f>
        <v>0.13</v>
      </c>
      <c r="Q6250" s="42">
        <f>IF(P6250=13%,ROUND(O6250/(1+P6250)*P6250,2),ROUND(O6250/(1+0.03)*0.02,2))</f>
        <v>0</v>
      </c>
      <c r="R6250" s="42">
        <f>O6250-Q6250</f>
        <v>0</v>
      </c>
      <c r="S6250" s="42">
        <f>N6250-R6250</f>
        <v>44492.88</v>
      </c>
      <c r="T6250" s="38">
        <v>5000</v>
      </c>
      <c r="U6250" s="14">
        <f>S6250/H6250</f>
        <v>0.76666668389788839</v>
      </c>
      <c r="V6250" s="19"/>
      <c r="W6250" s="19"/>
      <c r="X6250" s="37" t="s">
        <v>3462</v>
      </c>
    </row>
    <row r="6251" spans="1:24" ht="16.5" customHeight="1">
      <c r="A6251" s="38">
        <v>891</v>
      </c>
      <c r="B6251" s="39">
        <v>10729</v>
      </c>
      <c r="C6251" s="38">
        <v>10355162</v>
      </c>
      <c r="D6251" s="40" t="s">
        <v>3381</v>
      </c>
      <c r="E6251" s="58">
        <v>1</v>
      </c>
      <c r="F6251" s="38">
        <v>60</v>
      </c>
      <c r="G6251" s="38" t="s">
        <v>511</v>
      </c>
      <c r="H6251" s="42">
        <v>665056.88</v>
      </c>
      <c r="I6251" s="37"/>
      <c r="J6251" s="44">
        <v>44834</v>
      </c>
      <c r="K6251" s="42">
        <v>11084.28</v>
      </c>
      <c r="L6251" s="42">
        <v>144095.64000000001</v>
      </c>
      <c r="M6251" s="44">
        <v>45259</v>
      </c>
      <c r="N6251" s="42">
        <v>509876.96</v>
      </c>
      <c r="O6251" s="42">
        <v>0</v>
      </c>
      <c r="P6251" s="45">
        <f>IF(J6251&lt;DATEVALUE("2009-1-1"),3%,13%)</f>
        <v>0.13</v>
      </c>
      <c r="Q6251" s="42">
        <f>IF(P6251=13%,ROUND(O6251/(1+P6251)*P6251,2),ROUND(O6251/(1+0.03)*0.02,2))</f>
        <v>0</v>
      </c>
      <c r="R6251" s="42">
        <f>O6251-Q6251</f>
        <v>0</v>
      </c>
      <c r="S6251" s="42">
        <f>N6251-R6251</f>
        <v>509876.96</v>
      </c>
      <c r="T6251" s="38">
        <v>1007</v>
      </c>
      <c r="U6251" s="14">
        <f>S6251/H6251</f>
        <v>0.76666669473444138</v>
      </c>
      <c r="V6251" s="19"/>
      <c r="W6251" s="19"/>
      <c r="X6251" s="37" t="s">
        <v>3459</v>
      </c>
    </row>
    <row r="6252" spans="1:24" ht="16.5" customHeight="1">
      <c r="A6252" s="38">
        <v>892</v>
      </c>
      <c r="B6252" s="39">
        <v>10729</v>
      </c>
      <c r="C6252" s="38">
        <v>10355834</v>
      </c>
      <c r="D6252" s="40" t="s">
        <v>3382</v>
      </c>
      <c r="E6252" s="58">
        <v>1</v>
      </c>
      <c r="F6252" s="38">
        <v>60</v>
      </c>
      <c r="G6252" s="38" t="s">
        <v>511</v>
      </c>
      <c r="H6252" s="42">
        <v>101462.68</v>
      </c>
      <c r="I6252" s="37"/>
      <c r="J6252" s="44">
        <v>44834</v>
      </c>
      <c r="K6252" s="42">
        <v>1691.04</v>
      </c>
      <c r="L6252" s="42">
        <v>21983.53</v>
      </c>
      <c r="M6252" s="44">
        <v>45259</v>
      </c>
      <c r="N6252" s="42">
        <v>77788.11</v>
      </c>
      <c r="O6252" s="42">
        <v>0</v>
      </c>
      <c r="P6252" s="45">
        <f>IF(J6252&lt;DATEVALUE("2009-1-1"),3%,13%)</f>
        <v>0.13</v>
      </c>
      <c r="Q6252" s="42">
        <f>IF(P6252=13%,ROUND(O6252/(1+P6252)*P6252,2),ROUND(O6252/(1+0.03)*0.02,2))</f>
        <v>0</v>
      </c>
      <c r="R6252" s="42">
        <f>O6252-Q6252</f>
        <v>0</v>
      </c>
      <c r="S6252" s="42">
        <f>N6252-R6252</f>
        <v>77788.11</v>
      </c>
      <c r="T6252" s="38">
        <v>1007</v>
      </c>
      <c r="U6252" s="14">
        <f>S6252/H6252</f>
        <v>0.76666721202317945</v>
      </c>
      <c r="V6252" s="19"/>
      <c r="W6252" s="19"/>
      <c r="X6252" s="37" t="s">
        <v>3459</v>
      </c>
    </row>
    <row r="6253" spans="1:24" ht="16.5" customHeight="1">
      <c r="A6253" s="38">
        <v>675</v>
      </c>
      <c r="B6253" s="39">
        <v>40712</v>
      </c>
      <c r="C6253" s="38">
        <v>10326466</v>
      </c>
      <c r="D6253" s="40" t="s">
        <v>508</v>
      </c>
      <c r="E6253" s="38">
        <v>1</v>
      </c>
      <c r="F6253" s="38">
        <v>120</v>
      </c>
      <c r="G6253" s="38" t="s">
        <v>75</v>
      </c>
      <c r="H6253" s="42">
        <v>73866.33</v>
      </c>
      <c r="I6253" s="55"/>
      <c r="J6253" s="44">
        <v>44286</v>
      </c>
      <c r="K6253" s="42">
        <v>615.54999999999995</v>
      </c>
      <c r="L6253" s="42">
        <v>16619.88</v>
      </c>
      <c r="M6253" s="44">
        <v>45138</v>
      </c>
      <c r="N6253" s="42">
        <f>H6253-K6253-L6253</f>
        <v>56630.899999999994</v>
      </c>
      <c r="O6253" s="42">
        <v>0</v>
      </c>
      <c r="P6253" s="45">
        <v>0.13</v>
      </c>
      <c r="Q6253" s="42">
        <v>0</v>
      </c>
      <c r="R6253" s="42">
        <v>0</v>
      </c>
      <c r="S6253" s="42">
        <v>56630.9</v>
      </c>
      <c r="T6253" s="38">
        <v>5000</v>
      </c>
      <c r="U6253" s="14">
        <f>S6253/H6253</f>
        <v>0.76666730295115515</v>
      </c>
      <c r="V6253" s="19"/>
      <c r="W6253" s="19"/>
      <c r="X6253" s="37" t="s">
        <v>3467</v>
      </c>
    </row>
    <row r="6254" spans="1:24" ht="16.5" customHeight="1">
      <c r="A6254" s="38">
        <v>314</v>
      </c>
      <c r="B6254" s="39">
        <v>10729</v>
      </c>
      <c r="C6254" s="38">
        <v>10335011</v>
      </c>
      <c r="D6254" s="40" t="s">
        <v>2878</v>
      </c>
      <c r="E6254" s="58">
        <v>1</v>
      </c>
      <c r="F6254" s="38">
        <v>120</v>
      </c>
      <c r="G6254" s="38" t="s">
        <v>21</v>
      </c>
      <c r="H6254" s="42">
        <v>12820.51</v>
      </c>
      <c r="I6254" s="37"/>
      <c r="J6254" s="44">
        <v>44439</v>
      </c>
      <c r="K6254" s="42">
        <v>106.84</v>
      </c>
      <c r="L6254" s="42">
        <v>2777.7999999999997</v>
      </c>
      <c r="M6254" s="44">
        <v>45259</v>
      </c>
      <c r="N6254" s="42">
        <v>9935.8700000000008</v>
      </c>
      <c r="O6254" s="42">
        <v>0</v>
      </c>
      <c r="P6254" s="45">
        <f>IF(J6254&lt;DATEVALUE("2009-1-1"),3%,13%)</f>
        <v>0.13</v>
      </c>
      <c r="Q6254" s="42">
        <f>IF(P6254=13%,ROUND(O6254/(1+P6254)*P6254,2),ROUND(O6254/(1+0.03)*0.02,2))</f>
        <v>0</v>
      </c>
      <c r="R6254" s="42">
        <f>O6254-Q6254</f>
        <v>0</v>
      </c>
      <c r="S6254" s="42">
        <f>N6254-R6254</f>
        <v>9935.8700000000008</v>
      </c>
      <c r="T6254" s="38">
        <v>1007</v>
      </c>
      <c r="U6254" s="14">
        <f>S6254/H6254</f>
        <v>0.77499803049956673</v>
      </c>
      <c r="V6254" s="19"/>
      <c r="W6254" s="19"/>
      <c r="X6254" s="37" t="s">
        <v>3459</v>
      </c>
    </row>
    <row r="6255" spans="1:24" ht="16.5" customHeight="1">
      <c r="A6255" s="38">
        <v>690</v>
      </c>
      <c r="B6255" s="39">
        <v>10729</v>
      </c>
      <c r="C6255" s="38">
        <v>10335503</v>
      </c>
      <c r="D6255" s="40" t="s">
        <v>3287</v>
      </c>
      <c r="E6255" s="58">
        <v>1</v>
      </c>
      <c r="F6255" s="38">
        <v>120</v>
      </c>
      <c r="G6255" s="38" t="s">
        <v>23</v>
      </c>
      <c r="H6255" s="42">
        <v>23805.31</v>
      </c>
      <c r="I6255" s="37"/>
      <c r="J6255" s="44">
        <v>44439</v>
      </c>
      <c r="K6255" s="42">
        <v>198.38</v>
      </c>
      <c r="L6255" s="42">
        <v>5157.84</v>
      </c>
      <c r="M6255" s="44">
        <v>45259</v>
      </c>
      <c r="N6255" s="42">
        <v>18449.09</v>
      </c>
      <c r="O6255" s="42">
        <v>0</v>
      </c>
      <c r="P6255" s="45">
        <f>IF(J6255&lt;DATEVALUE("2009-1-1"),3%,13%)</f>
        <v>0.13</v>
      </c>
      <c r="Q6255" s="42">
        <f>IF(P6255=13%,ROUND(O6255/(1+P6255)*P6255,2),ROUND(O6255/(1+0.03)*0.02,2))</f>
        <v>0</v>
      </c>
      <c r="R6255" s="42">
        <f>O6255-Q6255</f>
        <v>0</v>
      </c>
      <c r="S6255" s="42">
        <f>N6255-R6255</f>
        <v>18449.09</v>
      </c>
      <c r="T6255" s="38">
        <v>5000</v>
      </c>
      <c r="U6255" s="14">
        <f>S6255/H6255</f>
        <v>0.77499893931227948</v>
      </c>
      <c r="V6255" s="19"/>
      <c r="W6255" s="19"/>
      <c r="X6255" s="37" t="s">
        <v>3459</v>
      </c>
    </row>
    <row r="6256" spans="1:24" ht="16.5" customHeight="1">
      <c r="A6256" s="38">
        <v>689</v>
      </c>
      <c r="B6256" s="39">
        <v>10729</v>
      </c>
      <c r="C6256" s="38">
        <v>10335502</v>
      </c>
      <c r="D6256" s="40" t="s">
        <v>3286</v>
      </c>
      <c r="E6256" s="58">
        <v>1</v>
      </c>
      <c r="F6256" s="38">
        <v>120</v>
      </c>
      <c r="G6256" s="38" t="s">
        <v>23</v>
      </c>
      <c r="H6256" s="42">
        <v>21681.42</v>
      </c>
      <c r="I6256" s="37"/>
      <c r="J6256" s="44">
        <v>44439</v>
      </c>
      <c r="K6256" s="42">
        <v>180.68</v>
      </c>
      <c r="L6256" s="42">
        <v>4697.6499999999996</v>
      </c>
      <c r="M6256" s="44">
        <v>45259</v>
      </c>
      <c r="N6256" s="42">
        <v>16803.09</v>
      </c>
      <c r="O6256" s="42">
        <v>0</v>
      </c>
      <c r="P6256" s="45">
        <f>IF(J6256&lt;DATEVALUE("2009-1-1"),3%,13%)</f>
        <v>0.13</v>
      </c>
      <c r="Q6256" s="42">
        <f>IF(P6256=13%,ROUND(O6256/(1+P6256)*P6256,2),ROUND(O6256/(1+0.03)*0.02,2))</f>
        <v>0</v>
      </c>
      <c r="R6256" s="42">
        <f>O6256-Q6256</f>
        <v>0</v>
      </c>
      <c r="S6256" s="42">
        <f>N6256-R6256</f>
        <v>16803.09</v>
      </c>
      <c r="T6256" s="38">
        <v>5000</v>
      </c>
      <c r="U6256" s="14">
        <f>S6256/H6256</f>
        <v>0.77499951571437675</v>
      </c>
      <c r="V6256" s="19"/>
      <c r="W6256" s="19"/>
      <c r="X6256" s="37" t="s">
        <v>3459</v>
      </c>
    </row>
    <row r="6257" spans="1:37" ht="16.5" customHeight="1">
      <c r="A6257" s="38">
        <v>214</v>
      </c>
      <c r="B6257" s="39">
        <v>10741</v>
      </c>
      <c r="C6257" s="38">
        <v>10325606</v>
      </c>
      <c r="D6257" s="40" t="s">
        <v>2028</v>
      </c>
      <c r="E6257" s="38">
        <v>1</v>
      </c>
      <c r="F6257" s="38">
        <v>120</v>
      </c>
      <c r="G6257" s="38" t="s">
        <v>302</v>
      </c>
      <c r="H6257" s="42">
        <v>43811.15</v>
      </c>
      <c r="I6257" s="49"/>
      <c r="J6257" s="44">
        <v>44286</v>
      </c>
      <c r="K6257" s="42">
        <v>365.09</v>
      </c>
      <c r="L6257" s="42">
        <v>9492.3700000000008</v>
      </c>
      <c r="M6257" s="44">
        <v>45107</v>
      </c>
      <c r="N6257" s="42">
        <f>H6257-K6257-L6257</f>
        <v>33953.69</v>
      </c>
      <c r="O6257" s="42">
        <v>0</v>
      </c>
      <c r="P6257" s="45">
        <v>0.13</v>
      </c>
      <c r="Q6257" s="42">
        <v>0</v>
      </c>
      <c r="R6257" s="42">
        <v>0</v>
      </c>
      <c r="S6257" s="42">
        <f>N6257-R6257</f>
        <v>33953.69</v>
      </c>
      <c r="T6257" s="38">
        <v>5000</v>
      </c>
      <c r="U6257" s="14">
        <f>S6257/H6257</f>
        <v>0.77500111273043504</v>
      </c>
      <c r="V6257" s="19"/>
      <c r="W6257" s="19"/>
      <c r="X6257" s="37" t="s">
        <v>3462</v>
      </c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</row>
    <row r="6258" spans="1:37" ht="16.5" customHeight="1">
      <c r="A6258" s="38">
        <v>435</v>
      </c>
      <c r="B6258" s="39">
        <v>10741</v>
      </c>
      <c r="C6258" s="38">
        <v>10332717</v>
      </c>
      <c r="D6258" s="40" t="s">
        <v>2974</v>
      </c>
      <c r="E6258" s="58">
        <v>1</v>
      </c>
      <c r="F6258" s="38">
        <v>120</v>
      </c>
      <c r="G6258" s="38" t="s">
        <v>21</v>
      </c>
      <c r="H6258" s="42">
        <v>20743.36</v>
      </c>
      <c r="I6258" s="37"/>
      <c r="J6258" s="44">
        <v>44408</v>
      </c>
      <c r="K6258" s="42">
        <v>172.86</v>
      </c>
      <c r="L6258" s="42">
        <v>4494.37</v>
      </c>
      <c r="M6258" s="44">
        <v>45219</v>
      </c>
      <c r="N6258" s="42">
        <v>16076.13</v>
      </c>
      <c r="O6258" s="42">
        <v>0</v>
      </c>
      <c r="P6258" s="45">
        <f>IF(J6258&lt;DATEVALUE("2009-1-1"),3%,13%)</f>
        <v>0.13</v>
      </c>
      <c r="Q6258" s="42">
        <f>IF(P6258=13%,ROUND(O6258/(1+P6258)*P6258,2),ROUND(O6258/(1+0.03)*0.02,2))</f>
        <v>0</v>
      </c>
      <c r="R6258" s="42">
        <f>O6258-Q6258</f>
        <v>0</v>
      </c>
      <c r="S6258" s="42">
        <f>N6258-R6258</f>
        <v>16076.13</v>
      </c>
      <c r="T6258" s="38">
        <v>5000</v>
      </c>
      <c r="U6258" s="14">
        <f>S6258/H6258</f>
        <v>0.7750012534131403</v>
      </c>
      <c r="V6258" s="19"/>
      <c r="W6258" s="19"/>
      <c r="X6258" s="37" t="s">
        <v>3462</v>
      </c>
    </row>
    <row r="6259" spans="1:37" ht="16.5" customHeight="1">
      <c r="A6259" s="38">
        <v>458</v>
      </c>
      <c r="B6259" s="39">
        <v>10729</v>
      </c>
      <c r="C6259" s="38">
        <v>10335515</v>
      </c>
      <c r="D6259" s="40" t="s">
        <v>3177</v>
      </c>
      <c r="E6259" s="58">
        <v>1</v>
      </c>
      <c r="F6259" s="38">
        <v>120</v>
      </c>
      <c r="G6259" s="38" t="s">
        <v>21</v>
      </c>
      <c r="H6259" s="42">
        <v>19185.84</v>
      </c>
      <c r="I6259" s="37"/>
      <c r="J6259" s="44">
        <v>44439</v>
      </c>
      <c r="K6259" s="42">
        <v>159.88</v>
      </c>
      <c r="L6259" s="42">
        <v>4156.8999999999996</v>
      </c>
      <c r="M6259" s="44">
        <v>45259</v>
      </c>
      <c r="N6259" s="42">
        <v>14869.06</v>
      </c>
      <c r="O6259" s="42">
        <v>0</v>
      </c>
      <c r="P6259" s="45">
        <f>IF(J6259&lt;DATEVALUE("2009-1-1"),3%,13%)</f>
        <v>0.13</v>
      </c>
      <c r="Q6259" s="42">
        <f>IF(P6259=13%,ROUND(O6259/(1+P6259)*P6259,2),ROUND(O6259/(1+0.03)*0.02,2))</f>
        <v>0</v>
      </c>
      <c r="R6259" s="42">
        <f>O6259-Q6259</f>
        <v>0</v>
      </c>
      <c r="S6259" s="42">
        <f>N6259-R6259</f>
        <v>14869.06</v>
      </c>
      <c r="T6259" s="38">
        <v>5000</v>
      </c>
      <c r="U6259" s="14">
        <f>S6259/H6259</f>
        <v>0.77500177214028676</v>
      </c>
      <c r="V6259" s="19"/>
      <c r="W6259" s="19"/>
      <c r="X6259" s="37" t="s">
        <v>3459</v>
      </c>
    </row>
    <row r="6260" spans="1:37" ht="16.5" customHeight="1">
      <c r="A6260" s="38">
        <v>323</v>
      </c>
      <c r="B6260" s="39">
        <v>10736</v>
      </c>
      <c r="C6260" s="38">
        <v>10349201</v>
      </c>
      <c r="D6260" s="40" t="s">
        <v>1284</v>
      </c>
      <c r="E6260" s="38">
        <v>1</v>
      </c>
      <c r="F6260" s="38">
        <v>120</v>
      </c>
      <c r="G6260" s="38" t="s">
        <v>21</v>
      </c>
      <c r="H6260" s="42">
        <v>7233.33</v>
      </c>
      <c r="I6260" s="55"/>
      <c r="J6260" s="44">
        <v>44681</v>
      </c>
      <c r="K6260" s="42">
        <v>60.28</v>
      </c>
      <c r="L6260" s="42">
        <v>843.9</v>
      </c>
      <c r="M6260" s="44">
        <v>45138</v>
      </c>
      <c r="N6260" s="42">
        <f>H6260-K6260-L6260</f>
        <v>6329.1500000000005</v>
      </c>
      <c r="O6260" s="42">
        <v>800</v>
      </c>
      <c r="P6260" s="45">
        <v>0.13</v>
      </c>
      <c r="Q6260" s="42">
        <v>92.04</v>
      </c>
      <c r="R6260" s="42">
        <v>707.96</v>
      </c>
      <c r="S6260" s="42">
        <v>5621.19</v>
      </c>
      <c r="T6260" s="38">
        <v>2101</v>
      </c>
      <c r="U6260" s="14">
        <f>S6260/H6260</f>
        <v>0.7771233995960366</v>
      </c>
      <c r="V6260" s="19"/>
      <c r="W6260" s="19"/>
      <c r="X6260" s="37" t="s">
        <v>3461</v>
      </c>
    </row>
    <row r="6261" spans="1:37" ht="16.5" customHeight="1">
      <c r="A6261" s="38">
        <v>272</v>
      </c>
      <c r="B6261" s="39">
        <v>10741</v>
      </c>
      <c r="C6261" s="38">
        <v>10362409</v>
      </c>
      <c r="D6261" s="40" t="s">
        <v>34</v>
      </c>
      <c r="E6261" s="38">
        <v>1</v>
      </c>
      <c r="F6261" s="38">
        <v>36</v>
      </c>
      <c r="G6261" s="38" t="s">
        <v>33</v>
      </c>
      <c r="H6261" s="42">
        <v>2093.81</v>
      </c>
      <c r="I6261" s="55"/>
      <c r="J6261" s="44">
        <v>44895</v>
      </c>
      <c r="K6261" s="42">
        <v>58.16</v>
      </c>
      <c r="L6261" s="42">
        <v>407.13</v>
      </c>
      <c r="M6261" s="44">
        <v>45138</v>
      </c>
      <c r="N6261" s="42">
        <f>H6261-K6261-L6261</f>
        <v>1628.52</v>
      </c>
      <c r="O6261" s="42">
        <v>0</v>
      </c>
      <c r="P6261" s="45">
        <v>0.13</v>
      </c>
      <c r="Q6261" s="42">
        <v>0</v>
      </c>
      <c r="R6261" s="42">
        <v>0</v>
      </c>
      <c r="S6261" s="42">
        <f>N6261-R6261</f>
        <v>1628.52</v>
      </c>
      <c r="T6261" s="38">
        <v>5000</v>
      </c>
      <c r="U6261" s="14">
        <f>S6261/H6261</f>
        <v>0.7777783084425044</v>
      </c>
      <c r="V6261" s="19"/>
      <c r="W6261" s="19"/>
      <c r="X6261" s="37" t="s">
        <v>3462</v>
      </c>
    </row>
    <row r="6262" spans="1:37" ht="16.5" customHeight="1">
      <c r="A6262" s="38">
        <v>17</v>
      </c>
      <c r="B6262" s="39">
        <v>10723</v>
      </c>
      <c r="C6262" s="38">
        <v>10337824</v>
      </c>
      <c r="D6262" s="40" t="s">
        <v>2470</v>
      </c>
      <c r="E6262" s="38">
        <v>2</v>
      </c>
      <c r="F6262" s="38">
        <v>82</v>
      </c>
      <c r="G6262" s="38" t="s">
        <v>21</v>
      </c>
      <c r="H6262" s="42">
        <v>39482.879999999997</v>
      </c>
      <c r="I6262" s="2"/>
      <c r="J6262" s="44">
        <v>44469</v>
      </c>
      <c r="K6262" s="42">
        <v>481.5</v>
      </c>
      <c r="L6262" s="42">
        <v>8185.47</v>
      </c>
      <c r="M6262" s="44">
        <v>45016</v>
      </c>
      <c r="N6262" s="42">
        <f>H6262-K6262-L6262</f>
        <v>30815.909999999996</v>
      </c>
      <c r="O6262" s="42">
        <v>0</v>
      </c>
      <c r="P6262" s="45">
        <v>0.13</v>
      </c>
      <c r="Q6262" s="42">
        <v>0</v>
      </c>
      <c r="R6262" s="42">
        <v>0</v>
      </c>
      <c r="S6262" s="42">
        <v>30815.91</v>
      </c>
      <c r="T6262" s="38">
        <v>5000</v>
      </c>
      <c r="U6262" s="14">
        <f>S6262/H6262</f>
        <v>0.7804878975393893</v>
      </c>
      <c r="V6262" s="19"/>
      <c r="W6262" s="19"/>
      <c r="X6262" s="37" t="s">
        <v>3470</v>
      </c>
    </row>
    <row r="6263" spans="1:37" ht="16.5" customHeight="1">
      <c r="A6263" s="38">
        <v>18</v>
      </c>
      <c r="B6263" s="39">
        <v>10723</v>
      </c>
      <c r="C6263" s="38">
        <v>10337825</v>
      </c>
      <c r="D6263" s="40" t="s">
        <v>2469</v>
      </c>
      <c r="E6263" s="38">
        <v>2</v>
      </c>
      <c r="F6263" s="38">
        <v>82</v>
      </c>
      <c r="G6263" s="38" t="s">
        <v>21</v>
      </c>
      <c r="H6263" s="42">
        <v>28358.91</v>
      </c>
      <c r="I6263" s="2"/>
      <c r="J6263" s="44">
        <v>44469</v>
      </c>
      <c r="K6263" s="42">
        <v>345.84</v>
      </c>
      <c r="L6263" s="42">
        <v>5879.28</v>
      </c>
      <c r="M6263" s="44">
        <v>45016</v>
      </c>
      <c r="N6263" s="42">
        <f>H6263-K6263-L6263</f>
        <v>22133.79</v>
      </c>
      <c r="O6263" s="42">
        <v>0</v>
      </c>
      <c r="P6263" s="45">
        <v>0.13</v>
      </c>
      <c r="Q6263" s="42">
        <v>0</v>
      </c>
      <c r="R6263" s="42">
        <v>0</v>
      </c>
      <c r="S6263" s="42">
        <v>22133.79</v>
      </c>
      <c r="T6263" s="38">
        <v>5000</v>
      </c>
      <c r="U6263" s="14">
        <f>S6263/H6263</f>
        <v>0.7804880370931041</v>
      </c>
      <c r="V6263" s="19"/>
      <c r="W6263" s="19"/>
      <c r="X6263" s="37" t="s">
        <v>3470</v>
      </c>
    </row>
    <row r="6264" spans="1:37" ht="16.5" customHeight="1">
      <c r="A6264" s="38">
        <v>417</v>
      </c>
      <c r="B6264" s="39">
        <v>10736</v>
      </c>
      <c r="C6264" s="38">
        <v>10356552</v>
      </c>
      <c r="D6264" s="40" t="s">
        <v>1360</v>
      </c>
      <c r="E6264" s="38">
        <v>1</v>
      </c>
      <c r="F6264" s="38">
        <v>120</v>
      </c>
      <c r="G6264" s="38" t="s">
        <v>21</v>
      </c>
      <c r="H6264" s="42">
        <v>62436.4</v>
      </c>
      <c r="I6264" s="55"/>
      <c r="J6264" s="44">
        <v>44865</v>
      </c>
      <c r="K6264" s="42">
        <v>520.29999999999995</v>
      </c>
      <c r="L6264" s="42">
        <v>4162.3999999999996</v>
      </c>
      <c r="M6264" s="44">
        <v>45138</v>
      </c>
      <c r="N6264" s="42">
        <f>H6264-K6264-L6264</f>
        <v>57753.7</v>
      </c>
      <c r="O6264" s="42">
        <v>10000</v>
      </c>
      <c r="P6264" s="45">
        <v>0.13</v>
      </c>
      <c r="Q6264" s="42">
        <v>1150.44</v>
      </c>
      <c r="R6264" s="42">
        <v>8849.56</v>
      </c>
      <c r="S6264" s="42">
        <v>48904.14</v>
      </c>
      <c r="T6264" s="38">
        <v>5000</v>
      </c>
      <c r="U6264" s="14">
        <f>S6264/H6264</f>
        <v>0.78326328872260409</v>
      </c>
      <c r="V6264" s="19"/>
      <c r="W6264" s="19"/>
      <c r="X6264" s="37" t="s">
        <v>3461</v>
      </c>
    </row>
    <row r="6265" spans="1:37" ht="16.5" customHeight="1">
      <c r="A6265" s="38">
        <v>827</v>
      </c>
      <c r="B6265" s="39">
        <v>10729</v>
      </c>
      <c r="C6265" s="38">
        <v>10356586</v>
      </c>
      <c r="D6265" s="40" t="s">
        <v>3352</v>
      </c>
      <c r="E6265" s="58">
        <v>2</v>
      </c>
      <c r="F6265" s="38">
        <v>60</v>
      </c>
      <c r="G6265" s="38" t="s">
        <v>36</v>
      </c>
      <c r="H6265" s="42">
        <v>4446.41</v>
      </c>
      <c r="I6265" s="37"/>
      <c r="J6265" s="44">
        <v>44865</v>
      </c>
      <c r="K6265" s="42">
        <v>74.11</v>
      </c>
      <c r="L6265" s="42">
        <v>889.31</v>
      </c>
      <c r="M6265" s="44">
        <v>45259</v>
      </c>
      <c r="N6265" s="42">
        <v>3482.99</v>
      </c>
      <c r="O6265" s="42">
        <v>0</v>
      </c>
      <c r="P6265" s="45">
        <f>IF(J6265&lt;DATEVALUE("2009-1-1"),3%,13%)</f>
        <v>0.13</v>
      </c>
      <c r="Q6265" s="42">
        <f>IF(P6265=13%,ROUND(O6265/(1+P6265)*P6265,2),ROUND(O6265/(1+0.03)*0.02,2))</f>
        <v>0</v>
      </c>
      <c r="R6265" s="42">
        <f>O6265-Q6265</f>
        <v>0</v>
      </c>
      <c r="S6265" s="42">
        <f>N6265-R6265</f>
        <v>3482.99</v>
      </c>
      <c r="T6265" s="38">
        <v>2101</v>
      </c>
      <c r="U6265" s="14">
        <f>S6265/H6265</f>
        <v>0.78332632393324053</v>
      </c>
      <c r="V6265" s="19"/>
      <c r="W6265" s="19"/>
      <c r="X6265" s="37" t="s">
        <v>3459</v>
      </c>
    </row>
    <row r="6266" spans="1:37" ht="16.5" customHeight="1">
      <c r="A6266" s="38">
        <v>893</v>
      </c>
      <c r="B6266" s="39">
        <v>10729</v>
      </c>
      <c r="C6266" s="38">
        <v>10356569</v>
      </c>
      <c r="D6266" s="40" t="s">
        <v>3383</v>
      </c>
      <c r="E6266" s="58">
        <v>1</v>
      </c>
      <c r="F6266" s="38">
        <v>60</v>
      </c>
      <c r="G6266" s="38" t="s">
        <v>511</v>
      </c>
      <c r="H6266" s="42">
        <v>1172458.69</v>
      </c>
      <c r="I6266" s="37"/>
      <c r="J6266" s="44">
        <v>44865</v>
      </c>
      <c r="K6266" s="42">
        <v>19540.98</v>
      </c>
      <c r="L6266" s="42">
        <v>234491.75</v>
      </c>
      <c r="M6266" s="44">
        <v>45259</v>
      </c>
      <c r="N6266" s="42">
        <v>918425.96</v>
      </c>
      <c r="O6266" s="42">
        <v>0</v>
      </c>
      <c r="P6266" s="45">
        <f>IF(J6266&lt;DATEVALUE("2009-1-1"),3%,13%)</f>
        <v>0.13</v>
      </c>
      <c r="Q6266" s="42">
        <f>IF(P6266=13%,ROUND(O6266/(1+P6266)*P6266,2),ROUND(O6266/(1+0.03)*0.02,2))</f>
        <v>0</v>
      </c>
      <c r="R6266" s="42">
        <f>O6266-Q6266</f>
        <v>0</v>
      </c>
      <c r="S6266" s="42">
        <f>N6266-R6266</f>
        <v>918425.96</v>
      </c>
      <c r="T6266" s="38">
        <v>1007</v>
      </c>
      <c r="U6266" s="14">
        <f>S6266/H6266</f>
        <v>0.78333332153476554</v>
      </c>
      <c r="V6266" s="19"/>
      <c r="W6266" s="19"/>
      <c r="X6266" s="37" t="s">
        <v>3459</v>
      </c>
    </row>
    <row r="6267" spans="1:37" ht="16.5" customHeight="1">
      <c r="A6267" s="38">
        <v>459</v>
      </c>
      <c r="B6267" s="39">
        <v>10729</v>
      </c>
      <c r="C6267" s="38">
        <v>10337532</v>
      </c>
      <c r="D6267" s="40" t="s">
        <v>2235</v>
      </c>
      <c r="E6267" s="58">
        <v>1</v>
      </c>
      <c r="F6267" s="38">
        <v>120</v>
      </c>
      <c r="G6267" s="38" t="s">
        <v>21</v>
      </c>
      <c r="H6267" s="42">
        <v>5690.6</v>
      </c>
      <c r="I6267" s="37"/>
      <c r="J6267" s="44">
        <v>44469</v>
      </c>
      <c r="K6267" s="42">
        <v>47.42</v>
      </c>
      <c r="L6267" s="42">
        <v>1185.52</v>
      </c>
      <c r="M6267" s="44">
        <v>45259</v>
      </c>
      <c r="N6267" s="42">
        <v>4457.66</v>
      </c>
      <c r="O6267" s="42">
        <v>0</v>
      </c>
      <c r="P6267" s="45">
        <f>IF(J6267&lt;DATEVALUE("2009-1-1"),3%,13%)</f>
        <v>0.13</v>
      </c>
      <c r="Q6267" s="42">
        <f>IF(P6267=13%,ROUND(O6267/(1+P6267)*P6267,2),ROUND(O6267/(1+0.03)*0.02,2))</f>
        <v>0</v>
      </c>
      <c r="R6267" s="42">
        <f>O6267-Q6267</f>
        <v>0</v>
      </c>
      <c r="S6267" s="42">
        <f>N6267-R6267</f>
        <v>4457.66</v>
      </c>
      <c r="T6267" s="38">
        <v>5000</v>
      </c>
      <c r="U6267" s="14">
        <f>S6267/H6267</f>
        <v>0.78333743366253117</v>
      </c>
      <c r="V6267" s="19"/>
      <c r="W6267" s="19"/>
      <c r="X6267" s="37" t="s">
        <v>3459</v>
      </c>
    </row>
    <row r="6268" spans="1:37" ht="16.5" customHeight="1">
      <c r="A6268" s="38">
        <v>826</v>
      </c>
      <c r="B6268" s="39">
        <v>10729</v>
      </c>
      <c r="C6268" s="38">
        <v>10356571</v>
      </c>
      <c r="D6268" s="40" t="s">
        <v>3351</v>
      </c>
      <c r="E6268" s="58">
        <v>2</v>
      </c>
      <c r="F6268" s="38">
        <v>60</v>
      </c>
      <c r="G6268" s="38" t="s">
        <v>36</v>
      </c>
      <c r="H6268" s="42">
        <v>7600.98</v>
      </c>
      <c r="I6268" s="37"/>
      <c r="J6268" s="44">
        <v>44865</v>
      </c>
      <c r="K6268" s="42">
        <v>126.68</v>
      </c>
      <c r="L6268" s="42">
        <v>1520.1599999999999</v>
      </c>
      <c r="M6268" s="44">
        <v>45259</v>
      </c>
      <c r="N6268" s="42">
        <v>5954.14</v>
      </c>
      <c r="O6268" s="42">
        <v>0</v>
      </c>
      <c r="P6268" s="45">
        <f>IF(J6268&lt;DATEVALUE("2009-1-1"),3%,13%)</f>
        <v>0.13</v>
      </c>
      <c r="Q6268" s="42">
        <f>IF(P6268=13%,ROUND(O6268/(1+P6268)*P6268,2),ROUND(O6268/(1+0.03)*0.02,2))</f>
        <v>0</v>
      </c>
      <c r="R6268" s="42">
        <f>O6268-Q6268</f>
        <v>0</v>
      </c>
      <c r="S6268" s="42">
        <f>N6268-R6268</f>
        <v>5954.14</v>
      </c>
      <c r="T6268" s="38">
        <v>2101</v>
      </c>
      <c r="U6268" s="14">
        <f>S6268/H6268</f>
        <v>0.78333846425066245</v>
      </c>
      <c r="V6268" s="19"/>
      <c r="W6268" s="19"/>
      <c r="X6268" s="37" t="s">
        <v>3459</v>
      </c>
    </row>
    <row r="6269" spans="1:37" ht="16.5" customHeight="1">
      <c r="A6269" s="38">
        <v>832</v>
      </c>
      <c r="B6269" s="39">
        <v>10729</v>
      </c>
      <c r="C6269" s="38">
        <v>10356570</v>
      </c>
      <c r="D6269" s="40" t="s">
        <v>1098</v>
      </c>
      <c r="E6269" s="58">
        <v>1</v>
      </c>
      <c r="F6269" s="38">
        <v>60</v>
      </c>
      <c r="G6269" s="38" t="s">
        <v>36</v>
      </c>
      <c r="H6269" s="42">
        <v>2118.1</v>
      </c>
      <c r="I6269" s="37"/>
      <c r="J6269" s="44">
        <v>44865</v>
      </c>
      <c r="K6269" s="42">
        <v>35.299999999999997</v>
      </c>
      <c r="L6269" s="42">
        <v>423.59999999999997</v>
      </c>
      <c r="M6269" s="44">
        <v>45259</v>
      </c>
      <c r="N6269" s="42">
        <v>1659.2</v>
      </c>
      <c r="O6269" s="42">
        <v>0</v>
      </c>
      <c r="P6269" s="45">
        <f>IF(J6269&lt;DATEVALUE("2009-1-1"),3%,13%)</f>
        <v>0.13</v>
      </c>
      <c r="Q6269" s="42">
        <f>IF(P6269=13%,ROUND(O6269/(1+P6269)*P6269,2),ROUND(O6269/(1+0.03)*0.02,2))</f>
        <v>0</v>
      </c>
      <c r="R6269" s="42">
        <f>O6269-Q6269</f>
        <v>0</v>
      </c>
      <c r="S6269" s="42">
        <f>N6269-R6269</f>
        <v>1659.2</v>
      </c>
      <c r="T6269" s="38">
        <v>5000</v>
      </c>
      <c r="U6269" s="14">
        <f>S6269/H6269</f>
        <v>0.78334356262688265</v>
      </c>
      <c r="V6269" s="19"/>
      <c r="W6269" s="19"/>
      <c r="X6269" s="37" t="s">
        <v>3459</v>
      </c>
    </row>
    <row r="6270" spans="1:37" ht="16.5" customHeight="1">
      <c r="A6270" s="38">
        <v>423</v>
      </c>
      <c r="B6270" s="39">
        <v>10736</v>
      </c>
      <c r="C6270" s="38">
        <v>10330576</v>
      </c>
      <c r="D6270" s="40" t="s">
        <v>1366</v>
      </c>
      <c r="E6270" s="38">
        <v>2</v>
      </c>
      <c r="F6270" s="38">
        <v>120</v>
      </c>
      <c r="G6270" s="38" t="s">
        <v>302</v>
      </c>
      <c r="H6270" s="42">
        <v>60935.9</v>
      </c>
      <c r="I6270" s="55"/>
      <c r="J6270" s="44">
        <v>44377</v>
      </c>
      <c r="K6270" s="42">
        <v>507.8</v>
      </c>
      <c r="L6270" s="42">
        <v>12187.18</v>
      </c>
      <c r="M6270" s="44">
        <v>45138</v>
      </c>
      <c r="N6270" s="42">
        <f>H6270-K6270-L6270</f>
        <v>48240.92</v>
      </c>
      <c r="O6270" s="42">
        <v>20</v>
      </c>
      <c r="P6270" s="45">
        <v>0.13</v>
      </c>
      <c r="Q6270" s="42">
        <v>2.2999999999999998</v>
      </c>
      <c r="R6270" s="42">
        <v>17.7</v>
      </c>
      <c r="S6270" s="42">
        <v>48223.22</v>
      </c>
      <c r="T6270" s="38">
        <v>5000</v>
      </c>
      <c r="U6270" s="14">
        <f>S6270/H6270</f>
        <v>0.79137618382595476</v>
      </c>
      <c r="V6270" s="19"/>
      <c r="W6270" s="19"/>
      <c r="X6270" s="37" t="s">
        <v>3461</v>
      </c>
    </row>
    <row r="6271" spans="1:37" ht="16.5" customHeight="1">
      <c r="A6271" s="38">
        <v>196</v>
      </c>
      <c r="B6271" s="39">
        <v>40712</v>
      </c>
      <c r="C6271" s="38">
        <v>10326861</v>
      </c>
      <c r="D6271" s="40" t="s">
        <v>2368</v>
      </c>
      <c r="E6271" s="38">
        <v>1</v>
      </c>
      <c r="F6271" s="38">
        <v>120</v>
      </c>
      <c r="G6271" s="38" t="s">
        <v>21</v>
      </c>
      <c r="H6271" s="42">
        <v>56661.62</v>
      </c>
      <c r="I6271" s="2"/>
      <c r="J6271" s="44">
        <v>44316</v>
      </c>
      <c r="K6271" s="42">
        <v>472.18</v>
      </c>
      <c r="L6271" s="42">
        <v>11332.32</v>
      </c>
      <c r="M6271" s="44">
        <v>45077</v>
      </c>
      <c r="N6271" s="42">
        <f>H6271-K6271-L6271</f>
        <v>44857.120000000003</v>
      </c>
      <c r="O6271" s="42">
        <v>0</v>
      </c>
      <c r="P6271" s="45">
        <v>0.13</v>
      </c>
      <c r="Q6271" s="42">
        <v>0</v>
      </c>
      <c r="R6271" s="42">
        <v>0</v>
      </c>
      <c r="S6271" s="42">
        <f>N6271-R6271</f>
        <v>44857.120000000003</v>
      </c>
      <c r="T6271" s="38">
        <v>1007</v>
      </c>
      <c r="U6271" s="14">
        <f>S6271/H6271</f>
        <v>0.79166674020262751</v>
      </c>
      <c r="V6271" s="19"/>
      <c r="W6271" s="19"/>
      <c r="X6271" s="37" t="s">
        <v>3467</v>
      </c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</row>
    <row r="6272" spans="1:37" ht="16.5" customHeight="1">
      <c r="A6272" s="38">
        <v>115</v>
      </c>
      <c r="B6272" s="39">
        <v>10741</v>
      </c>
      <c r="C6272" s="38">
        <v>10327108</v>
      </c>
      <c r="D6272" s="40" t="s">
        <v>1359</v>
      </c>
      <c r="E6272" s="38">
        <v>1</v>
      </c>
      <c r="F6272" s="38">
        <v>120</v>
      </c>
      <c r="G6272" s="38" t="s">
        <v>21</v>
      </c>
      <c r="H6272" s="42">
        <v>25397.25</v>
      </c>
      <c r="I6272" s="2"/>
      <c r="J6272" s="44">
        <v>44316</v>
      </c>
      <c r="K6272" s="42">
        <v>211.64</v>
      </c>
      <c r="L6272" s="42">
        <v>5079.3999999999996</v>
      </c>
      <c r="M6272" s="44">
        <v>45077</v>
      </c>
      <c r="N6272" s="42">
        <f>H6272-K6272-L6272</f>
        <v>20106.21</v>
      </c>
      <c r="O6272" s="42">
        <v>0</v>
      </c>
      <c r="P6272" s="45">
        <v>0.13</v>
      </c>
      <c r="Q6272" s="42">
        <v>0</v>
      </c>
      <c r="R6272" s="42">
        <v>0</v>
      </c>
      <c r="S6272" s="42">
        <f>N6272-R6272</f>
        <v>20106.21</v>
      </c>
      <c r="T6272" s="38">
        <v>2506</v>
      </c>
      <c r="U6272" s="14">
        <f>S6272/H6272</f>
        <v>0.79166878303753352</v>
      </c>
      <c r="V6272" s="19"/>
      <c r="W6272" s="19"/>
      <c r="X6272" s="37" t="s">
        <v>3462</v>
      </c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</row>
    <row r="6273" spans="1:37" ht="16.5" customHeight="1">
      <c r="A6273" s="38">
        <v>621</v>
      </c>
      <c r="B6273" s="39">
        <v>10736</v>
      </c>
      <c r="C6273" s="38">
        <v>10354158</v>
      </c>
      <c r="D6273" s="40" t="s">
        <v>1508</v>
      </c>
      <c r="E6273" s="38">
        <v>1</v>
      </c>
      <c r="F6273" s="38">
        <v>60</v>
      </c>
      <c r="G6273" s="38" t="s">
        <v>511</v>
      </c>
      <c r="H6273" s="42">
        <v>148447.98000000001</v>
      </c>
      <c r="I6273" s="55"/>
      <c r="J6273" s="44">
        <v>44804</v>
      </c>
      <c r="K6273" s="42">
        <v>2474.13</v>
      </c>
      <c r="L6273" s="42">
        <v>24741.31</v>
      </c>
      <c r="M6273" s="44">
        <v>45138</v>
      </c>
      <c r="N6273" s="42">
        <f>H6273-K6273-L6273</f>
        <v>121232.54000000001</v>
      </c>
      <c r="O6273" s="42">
        <v>3000</v>
      </c>
      <c r="P6273" s="45">
        <v>0.13</v>
      </c>
      <c r="Q6273" s="42">
        <v>345.13</v>
      </c>
      <c r="R6273" s="42">
        <v>2654.87</v>
      </c>
      <c r="S6273" s="42">
        <v>118577.67</v>
      </c>
      <c r="T6273" s="38">
        <v>1802</v>
      </c>
      <c r="U6273" s="14">
        <f>S6273/H6273</f>
        <v>0.7987826442636673</v>
      </c>
      <c r="V6273" s="19"/>
      <c r="W6273" s="19"/>
      <c r="X6273" s="37" t="s">
        <v>3461</v>
      </c>
    </row>
    <row r="6274" spans="1:37" ht="16.5" customHeight="1">
      <c r="A6274" s="38">
        <v>579</v>
      </c>
      <c r="B6274" s="39">
        <v>10729</v>
      </c>
      <c r="C6274" s="38">
        <v>10362352</v>
      </c>
      <c r="D6274" s="40" t="s">
        <v>3231</v>
      </c>
      <c r="E6274" s="58">
        <v>1</v>
      </c>
      <c r="F6274" s="38">
        <v>60</v>
      </c>
      <c r="G6274" s="38" t="s">
        <v>23</v>
      </c>
      <c r="H6274" s="42">
        <v>2123.89</v>
      </c>
      <c r="I6274" s="37"/>
      <c r="J6274" s="44">
        <v>44895</v>
      </c>
      <c r="K6274" s="42">
        <v>35.4</v>
      </c>
      <c r="L6274" s="42">
        <v>389.39000000000004</v>
      </c>
      <c r="M6274" s="44">
        <v>45259</v>
      </c>
      <c r="N6274" s="42">
        <v>1699.1</v>
      </c>
      <c r="O6274" s="42">
        <v>0</v>
      </c>
      <c r="P6274" s="45">
        <f>IF(J6274&lt;DATEVALUE("2009-1-1"),3%,13%)</f>
        <v>0.13</v>
      </c>
      <c r="Q6274" s="42">
        <f>IF(P6274=13%,ROUND(O6274/(1+P6274)*P6274,2),ROUND(O6274/(1+0.03)*0.02,2))</f>
        <v>0</v>
      </c>
      <c r="R6274" s="42">
        <f>O6274-Q6274</f>
        <v>0</v>
      </c>
      <c r="S6274" s="42">
        <f>N6274-R6274</f>
        <v>1699.1</v>
      </c>
      <c r="T6274" s="38">
        <v>2106</v>
      </c>
      <c r="U6274" s="14">
        <f>S6274/H6274</f>
        <v>0.79999434998987706</v>
      </c>
      <c r="V6274" s="19"/>
      <c r="W6274" s="19"/>
      <c r="X6274" s="37" t="s">
        <v>3459</v>
      </c>
    </row>
    <row r="6275" spans="1:37" ht="16.5" customHeight="1">
      <c r="A6275" s="38">
        <v>683</v>
      </c>
      <c r="B6275" s="39">
        <v>40712</v>
      </c>
      <c r="C6275" s="38">
        <v>10352657</v>
      </c>
      <c r="D6275" s="40" t="s">
        <v>1812</v>
      </c>
      <c r="E6275" s="38">
        <v>1</v>
      </c>
      <c r="F6275" s="38">
        <v>60</v>
      </c>
      <c r="G6275" s="38" t="s">
        <v>36</v>
      </c>
      <c r="H6275" s="42">
        <v>542701.06000000006</v>
      </c>
      <c r="I6275" s="55"/>
      <c r="J6275" s="44">
        <v>44773</v>
      </c>
      <c r="K6275" s="42">
        <v>9045.02</v>
      </c>
      <c r="L6275" s="42">
        <v>99495.2</v>
      </c>
      <c r="M6275" s="44">
        <v>45138</v>
      </c>
      <c r="N6275" s="42">
        <f>H6275-K6275-L6275</f>
        <v>434160.84</v>
      </c>
      <c r="O6275" s="42">
        <v>0</v>
      </c>
      <c r="P6275" s="45">
        <v>0.13</v>
      </c>
      <c r="Q6275" s="42">
        <v>0</v>
      </c>
      <c r="R6275" s="42">
        <v>0</v>
      </c>
      <c r="S6275" s="42">
        <v>434160.84</v>
      </c>
      <c r="T6275" s="38">
        <v>5000</v>
      </c>
      <c r="U6275" s="14">
        <f>S6275/H6275</f>
        <v>0.79999998525891947</v>
      </c>
      <c r="V6275" s="19"/>
      <c r="W6275" s="19"/>
      <c r="X6275" s="37" t="s">
        <v>3467</v>
      </c>
    </row>
    <row r="6276" spans="1:37" ht="16.5" customHeight="1">
      <c r="A6276" s="38">
        <v>13</v>
      </c>
      <c r="B6276" s="39">
        <v>10873</v>
      </c>
      <c r="C6276" s="38">
        <v>10354554</v>
      </c>
      <c r="D6276" s="40" t="s">
        <v>1171</v>
      </c>
      <c r="E6276" s="38">
        <v>1</v>
      </c>
      <c r="F6276" s="38">
        <v>60</v>
      </c>
      <c r="G6276" s="38" t="s">
        <v>511</v>
      </c>
      <c r="H6276" s="42">
        <v>179656.85</v>
      </c>
      <c r="I6276" s="56"/>
      <c r="J6276" s="44">
        <v>44804</v>
      </c>
      <c r="K6276" s="42">
        <v>2994.28</v>
      </c>
      <c r="L6276" s="42">
        <v>32937.08</v>
      </c>
      <c r="M6276" s="44">
        <v>45169</v>
      </c>
      <c r="N6276" s="42">
        <f>H6276-K6276-L6276</f>
        <v>143725.49</v>
      </c>
      <c r="O6276" s="42">
        <v>0</v>
      </c>
      <c r="P6276" s="45">
        <v>0.13</v>
      </c>
      <c r="Q6276" s="42">
        <v>0</v>
      </c>
      <c r="R6276" s="42">
        <v>0</v>
      </c>
      <c r="S6276" s="42">
        <f>N6276-R6276</f>
        <v>143725.49</v>
      </c>
      <c r="T6276" s="38">
        <v>1802</v>
      </c>
      <c r="U6276" s="14">
        <f>S6276/H6276</f>
        <v>0.80000005566166832</v>
      </c>
      <c r="V6276" s="19"/>
      <c r="W6276" s="19"/>
      <c r="X6276" s="37" t="s">
        <v>3480</v>
      </c>
    </row>
    <row r="6277" spans="1:37" ht="16.5" customHeight="1">
      <c r="A6277" s="38">
        <v>835</v>
      </c>
      <c r="B6277" s="39">
        <v>10729</v>
      </c>
      <c r="C6277" s="38">
        <v>10341753</v>
      </c>
      <c r="D6277" s="40" t="s">
        <v>1082</v>
      </c>
      <c r="E6277" s="58">
        <v>1</v>
      </c>
      <c r="F6277" s="38">
        <v>120</v>
      </c>
      <c r="G6277" s="38" t="s">
        <v>515</v>
      </c>
      <c r="H6277" s="42">
        <v>7393.16</v>
      </c>
      <c r="I6277" s="37"/>
      <c r="J6277" s="44">
        <v>44530</v>
      </c>
      <c r="K6277" s="42">
        <v>61.61</v>
      </c>
      <c r="L6277" s="42">
        <v>1417.01</v>
      </c>
      <c r="M6277" s="44">
        <v>45259</v>
      </c>
      <c r="N6277" s="42">
        <v>5914.54</v>
      </c>
      <c r="O6277" s="42">
        <v>0</v>
      </c>
      <c r="P6277" s="45">
        <f>IF(J6277&lt;DATEVALUE("2009-1-1"),3%,13%)</f>
        <v>0.13</v>
      </c>
      <c r="Q6277" s="42">
        <f>IF(P6277=13%,ROUND(O6277/(1+P6277)*P6277,2),ROUND(O6277/(1+0.03)*0.02,2))</f>
        <v>0</v>
      </c>
      <c r="R6277" s="42">
        <f>O6277-Q6277</f>
        <v>0</v>
      </c>
      <c r="S6277" s="42">
        <f>N6277-R6277</f>
        <v>5914.54</v>
      </c>
      <c r="T6277" s="38">
        <v>5000</v>
      </c>
      <c r="U6277" s="14">
        <f>S6277/H6277</f>
        <v>0.8000016231219127</v>
      </c>
      <c r="V6277" s="19"/>
      <c r="W6277" s="19"/>
      <c r="X6277" s="37" t="s">
        <v>3459</v>
      </c>
    </row>
    <row r="6278" spans="1:37" ht="16.5" customHeight="1">
      <c r="A6278" s="38">
        <v>834</v>
      </c>
      <c r="B6278" s="39">
        <v>10729</v>
      </c>
      <c r="C6278" s="38">
        <v>10344555</v>
      </c>
      <c r="D6278" s="40" t="s">
        <v>3354</v>
      </c>
      <c r="E6278" s="58">
        <v>1</v>
      </c>
      <c r="F6278" s="38">
        <v>120</v>
      </c>
      <c r="G6278" s="38" t="s">
        <v>515</v>
      </c>
      <c r="H6278" s="42">
        <v>31898.17</v>
      </c>
      <c r="I6278" s="37"/>
      <c r="J6278" s="44">
        <v>44561</v>
      </c>
      <c r="K6278" s="42">
        <v>265.82</v>
      </c>
      <c r="L6278" s="42">
        <v>5848.04</v>
      </c>
      <c r="M6278" s="44">
        <v>45259</v>
      </c>
      <c r="N6278" s="42">
        <v>25784.31</v>
      </c>
      <c r="O6278" s="42">
        <v>0</v>
      </c>
      <c r="P6278" s="45">
        <f>IF(J6278&lt;DATEVALUE("2009-1-1"),3%,13%)</f>
        <v>0.13</v>
      </c>
      <c r="Q6278" s="42">
        <f>IF(P6278=13%,ROUND(O6278/(1+P6278)*P6278,2),ROUND(O6278/(1+0.03)*0.02,2))</f>
        <v>0</v>
      </c>
      <c r="R6278" s="42">
        <f>O6278-Q6278</f>
        <v>0</v>
      </c>
      <c r="S6278" s="42">
        <f>N6278-R6278</f>
        <v>25784.31</v>
      </c>
      <c r="T6278" s="38">
        <v>1007</v>
      </c>
      <c r="U6278" s="14">
        <f>S6278/H6278</f>
        <v>0.80833195133137736</v>
      </c>
      <c r="V6278" s="19"/>
      <c r="W6278" s="19"/>
      <c r="X6278" s="37" t="s">
        <v>3459</v>
      </c>
    </row>
    <row r="6279" spans="1:37" ht="16.5" customHeight="1">
      <c r="A6279" s="38">
        <v>87</v>
      </c>
      <c r="B6279" s="39">
        <v>10741</v>
      </c>
      <c r="C6279" s="38">
        <v>10330509</v>
      </c>
      <c r="D6279" s="40" t="s">
        <v>2248</v>
      </c>
      <c r="E6279" s="38">
        <v>1</v>
      </c>
      <c r="F6279" s="38">
        <v>120</v>
      </c>
      <c r="G6279" s="38" t="s">
        <v>21</v>
      </c>
      <c r="H6279" s="42">
        <v>17256.64</v>
      </c>
      <c r="I6279" s="2"/>
      <c r="J6279" s="44">
        <v>44377</v>
      </c>
      <c r="K6279" s="42">
        <v>143.81</v>
      </c>
      <c r="L6279" s="42">
        <v>3163.73</v>
      </c>
      <c r="M6279" s="44">
        <v>45077</v>
      </c>
      <c r="N6279" s="42">
        <f>H6279-K6279-L6279</f>
        <v>13949.099999999999</v>
      </c>
      <c r="O6279" s="42">
        <v>0</v>
      </c>
      <c r="P6279" s="45">
        <v>0.13</v>
      </c>
      <c r="Q6279" s="42">
        <v>0</v>
      </c>
      <c r="R6279" s="42">
        <v>0</v>
      </c>
      <c r="S6279" s="42">
        <f>N6279-R6279</f>
        <v>13949.099999999999</v>
      </c>
      <c r="T6279" s="38">
        <v>5000</v>
      </c>
      <c r="U6279" s="14">
        <f>S6279/H6279</f>
        <v>0.80833232888905371</v>
      </c>
      <c r="V6279" s="19"/>
      <c r="W6279" s="19"/>
      <c r="X6279" s="37" t="s">
        <v>3462</v>
      </c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</row>
    <row r="6280" spans="1:37" ht="16.5" customHeight="1">
      <c r="A6280" s="38">
        <v>461</v>
      </c>
      <c r="B6280" s="39">
        <v>10729</v>
      </c>
      <c r="C6280" s="38">
        <v>10343767</v>
      </c>
      <c r="D6280" s="40" t="s">
        <v>3179</v>
      </c>
      <c r="E6280" s="58">
        <v>2</v>
      </c>
      <c r="F6280" s="38">
        <v>120</v>
      </c>
      <c r="G6280" s="38" t="s">
        <v>21</v>
      </c>
      <c r="H6280" s="42">
        <v>38783.910000000003</v>
      </c>
      <c r="I6280" s="37"/>
      <c r="J6280" s="44">
        <v>44561</v>
      </c>
      <c r="K6280" s="42">
        <v>323.2</v>
      </c>
      <c r="L6280" s="42">
        <v>7110.39</v>
      </c>
      <c r="M6280" s="44">
        <v>45259</v>
      </c>
      <c r="N6280" s="42">
        <v>31350.32</v>
      </c>
      <c r="O6280" s="42">
        <v>0</v>
      </c>
      <c r="P6280" s="45">
        <f>IF(J6280&lt;DATEVALUE("2009-1-1"),3%,13%)</f>
        <v>0.13</v>
      </c>
      <c r="Q6280" s="42">
        <f>IF(P6280=13%,ROUND(O6280/(1+P6280)*P6280,2),ROUND(O6280/(1+0.03)*0.02,2))</f>
        <v>0</v>
      </c>
      <c r="R6280" s="42">
        <f>O6280-Q6280</f>
        <v>0</v>
      </c>
      <c r="S6280" s="42">
        <f>N6280-R6280</f>
        <v>31350.32</v>
      </c>
      <c r="T6280" s="38">
        <v>5000</v>
      </c>
      <c r="U6280" s="14">
        <f>S6280/H6280</f>
        <v>0.80833314640014364</v>
      </c>
      <c r="V6280" s="19"/>
      <c r="W6280" s="19"/>
      <c r="X6280" s="37" t="s">
        <v>3459</v>
      </c>
    </row>
    <row r="6281" spans="1:37" ht="16.5" customHeight="1">
      <c r="A6281" s="38">
        <v>217</v>
      </c>
      <c r="B6281" s="39">
        <v>10741</v>
      </c>
      <c r="C6281" s="38">
        <v>10332711</v>
      </c>
      <c r="D6281" s="40" t="s">
        <v>2030</v>
      </c>
      <c r="E6281" s="38">
        <v>1</v>
      </c>
      <c r="F6281" s="38">
        <v>120</v>
      </c>
      <c r="G6281" s="38" t="s">
        <v>21</v>
      </c>
      <c r="H6281" s="42">
        <v>34871.79</v>
      </c>
      <c r="I6281" s="49"/>
      <c r="J6281" s="44">
        <v>44408</v>
      </c>
      <c r="K6281" s="42">
        <v>290.60000000000002</v>
      </c>
      <c r="L6281" s="42">
        <v>6393.16</v>
      </c>
      <c r="M6281" s="44">
        <v>45107</v>
      </c>
      <c r="N6281" s="42">
        <f>H6281-K6281-L6281</f>
        <v>28188.030000000002</v>
      </c>
      <c r="O6281" s="42">
        <v>0</v>
      </c>
      <c r="P6281" s="45">
        <v>0.13</v>
      </c>
      <c r="Q6281" s="42">
        <v>0</v>
      </c>
      <c r="R6281" s="42">
        <v>0</v>
      </c>
      <c r="S6281" s="42">
        <f>N6281-R6281</f>
        <v>28188.030000000002</v>
      </c>
      <c r="T6281" s="38">
        <v>5000</v>
      </c>
      <c r="U6281" s="14">
        <f>S6281/H6281</f>
        <v>0.80833332616421472</v>
      </c>
      <c r="V6281" s="19"/>
      <c r="W6281" s="19"/>
      <c r="X6281" s="37" t="s">
        <v>3462</v>
      </c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</row>
    <row r="6282" spans="1:37" ht="16.5" customHeight="1">
      <c r="A6282" s="38">
        <v>460</v>
      </c>
      <c r="B6282" s="39">
        <v>10729</v>
      </c>
      <c r="C6282" s="38">
        <v>10343766</v>
      </c>
      <c r="D6282" s="40" t="s">
        <v>3178</v>
      </c>
      <c r="E6282" s="58">
        <v>2</v>
      </c>
      <c r="F6282" s="38">
        <v>120</v>
      </c>
      <c r="G6282" s="38" t="s">
        <v>21</v>
      </c>
      <c r="H6282" s="42">
        <v>22522.98</v>
      </c>
      <c r="I6282" s="37"/>
      <c r="J6282" s="44">
        <v>44561</v>
      </c>
      <c r="K6282" s="42">
        <v>187.69</v>
      </c>
      <c r="L6282" s="42">
        <v>4129.1900000000005</v>
      </c>
      <c r="M6282" s="44">
        <v>45259</v>
      </c>
      <c r="N6282" s="42">
        <v>18206.099999999999</v>
      </c>
      <c r="O6282" s="42">
        <v>0</v>
      </c>
      <c r="P6282" s="45">
        <f>IF(J6282&lt;DATEVALUE("2009-1-1"),3%,13%)</f>
        <v>0.13</v>
      </c>
      <c r="Q6282" s="42">
        <f>IF(P6282=13%,ROUND(O6282/(1+P6282)*P6282,2),ROUND(O6282/(1+0.03)*0.02,2))</f>
        <v>0</v>
      </c>
      <c r="R6282" s="42">
        <f>O6282-Q6282</f>
        <v>0</v>
      </c>
      <c r="S6282" s="42">
        <f>N6282-R6282</f>
        <v>18206.099999999999</v>
      </c>
      <c r="T6282" s="38">
        <v>5000</v>
      </c>
      <c r="U6282" s="14">
        <f>S6282/H6282</f>
        <v>0.80833442111123832</v>
      </c>
      <c r="V6282" s="19"/>
      <c r="W6282" s="19"/>
      <c r="X6282" s="37" t="s">
        <v>3459</v>
      </c>
    </row>
    <row r="6283" spans="1:37" ht="16.5" customHeight="1">
      <c r="A6283" s="38">
        <v>833</v>
      </c>
      <c r="B6283" s="39">
        <v>10729</v>
      </c>
      <c r="C6283" s="38">
        <v>10344529</v>
      </c>
      <c r="D6283" s="40" t="s">
        <v>3353</v>
      </c>
      <c r="E6283" s="58">
        <v>1</v>
      </c>
      <c r="F6283" s="38">
        <v>120</v>
      </c>
      <c r="G6283" s="38" t="s">
        <v>515</v>
      </c>
      <c r="H6283" s="42">
        <v>36828.44</v>
      </c>
      <c r="I6283" s="37"/>
      <c r="J6283" s="44">
        <v>44561</v>
      </c>
      <c r="K6283" s="42">
        <v>306.89999999999998</v>
      </c>
      <c r="L6283" s="42">
        <v>6751.84</v>
      </c>
      <c r="M6283" s="44">
        <v>45259</v>
      </c>
      <c r="N6283" s="42">
        <v>29769.7</v>
      </c>
      <c r="O6283" s="42">
        <v>0</v>
      </c>
      <c r="P6283" s="45">
        <f>IF(J6283&lt;DATEVALUE("2009-1-1"),3%,13%)</f>
        <v>0.13</v>
      </c>
      <c r="Q6283" s="42">
        <f>IF(P6283=13%,ROUND(O6283/(1+P6283)*P6283,2),ROUND(O6283/(1+0.03)*0.02,2))</f>
        <v>0</v>
      </c>
      <c r="R6283" s="42">
        <f>O6283-Q6283</f>
        <v>0</v>
      </c>
      <c r="S6283" s="42">
        <f>N6283-R6283</f>
        <v>29769.7</v>
      </c>
      <c r="T6283" s="38">
        <v>1007</v>
      </c>
      <c r="U6283" s="14">
        <f>S6283/H6283</f>
        <v>0.80833453711316572</v>
      </c>
      <c r="V6283" s="19"/>
      <c r="W6283" s="19"/>
      <c r="X6283" s="37" t="s">
        <v>3459</v>
      </c>
    </row>
    <row r="6284" spans="1:37" ht="16.5" customHeight="1">
      <c r="A6284" s="38">
        <v>462</v>
      </c>
      <c r="B6284" s="39">
        <v>10729</v>
      </c>
      <c r="C6284" s="38">
        <v>10343768</v>
      </c>
      <c r="D6284" s="40" t="s">
        <v>3180</v>
      </c>
      <c r="E6284" s="58">
        <v>1</v>
      </c>
      <c r="F6284" s="38">
        <v>120</v>
      </c>
      <c r="G6284" s="38" t="s">
        <v>21</v>
      </c>
      <c r="H6284" s="42">
        <v>12491.2</v>
      </c>
      <c r="I6284" s="37"/>
      <c r="J6284" s="44">
        <v>44561</v>
      </c>
      <c r="K6284" s="42">
        <v>104.09</v>
      </c>
      <c r="L6284" s="42">
        <v>2290.02</v>
      </c>
      <c r="M6284" s="44">
        <v>45259</v>
      </c>
      <c r="N6284" s="42">
        <v>10097.09</v>
      </c>
      <c r="O6284" s="42">
        <v>0</v>
      </c>
      <c r="P6284" s="45">
        <f>IF(J6284&lt;DATEVALUE("2009-1-1"),3%,13%)</f>
        <v>0.13</v>
      </c>
      <c r="Q6284" s="42">
        <f>IF(P6284=13%,ROUND(O6284/(1+P6284)*P6284,2),ROUND(O6284/(1+0.03)*0.02,2))</f>
        <v>0</v>
      </c>
      <c r="R6284" s="42">
        <f>O6284-Q6284</f>
        <v>0</v>
      </c>
      <c r="S6284" s="42">
        <f>N6284-R6284</f>
        <v>10097.09</v>
      </c>
      <c r="T6284" s="38">
        <v>5000</v>
      </c>
      <c r="U6284" s="14">
        <f>S6284/H6284</f>
        <v>0.80833626873318809</v>
      </c>
      <c r="V6284" s="19"/>
      <c r="W6284" s="19"/>
      <c r="X6284" s="37" t="s">
        <v>3459</v>
      </c>
    </row>
    <row r="6285" spans="1:37" ht="16.5" customHeight="1">
      <c r="A6285" s="38">
        <v>463</v>
      </c>
      <c r="B6285" s="39">
        <v>10729</v>
      </c>
      <c r="C6285" s="38">
        <v>10343769</v>
      </c>
      <c r="D6285" s="40" t="s">
        <v>3181</v>
      </c>
      <c r="E6285" s="58">
        <v>1</v>
      </c>
      <c r="F6285" s="38">
        <v>120</v>
      </c>
      <c r="G6285" s="38" t="s">
        <v>21</v>
      </c>
      <c r="H6285" s="42">
        <v>14569.59</v>
      </c>
      <c r="I6285" s="37"/>
      <c r="J6285" s="44">
        <v>44561</v>
      </c>
      <c r="K6285" s="42">
        <v>121.41</v>
      </c>
      <c r="L6285" s="42">
        <v>2671.05</v>
      </c>
      <c r="M6285" s="44">
        <v>45259</v>
      </c>
      <c r="N6285" s="42">
        <v>11777.13</v>
      </c>
      <c r="O6285" s="42">
        <v>0</v>
      </c>
      <c r="P6285" s="45">
        <f>IF(J6285&lt;DATEVALUE("2009-1-1"),3%,13%)</f>
        <v>0.13</v>
      </c>
      <c r="Q6285" s="42">
        <f>IF(P6285=13%,ROUND(O6285/(1+P6285)*P6285,2),ROUND(O6285/(1+0.03)*0.02,2))</f>
        <v>0</v>
      </c>
      <c r="R6285" s="42">
        <f>O6285-Q6285</f>
        <v>0</v>
      </c>
      <c r="S6285" s="42">
        <f>N6285-R6285</f>
        <v>11777.13</v>
      </c>
      <c r="T6285" s="38">
        <v>5000</v>
      </c>
      <c r="U6285" s="14">
        <f>S6285/H6285</f>
        <v>0.80833640479931135</v>
      </c>
      <c r="V6285" s="19"/>
      <c r="W6285" s="19"/>
      <c r="X6285" s="37" t="s">
        <v>3459</v>
      </c>
    </row>
    <row r="6286" spans="1:37" ht="16.5" customHeight="1">
      <c r="A6286" s="38">
        <v>109</v>
      </c>
      <c r="B6286" s="39">
        <v>10741</v>
      </c>
      <c r="C6286" s="38">
        <v>10330675</v>
      </c>
      <c r="D6286" s="40" t="s">
        <v>2265</v>
      </c>
      <c r="E6286" s="38">
        <v>1</v>
      </c>
      <c r="F6286" s="38">
        <v>120</v>
      </c>
      <c r="G6286" s="38" t="s">
        <v>302</v>
      </c>
      <c r="H6286" s="42">
        <v>2901.71</v>
      </c>
      <c r="I6286" s="2"/>
      <c r="J6286" s="44">
        <v>44377</v>
      </c>
      <c r="K6286" s="42">
        <v>24.18</v>
      </c>
      <c r="L6286" s="42">
        <v>531.97</v>
      </c>
      <c r="M6286" s="44">
        <v>45077</v>
      </c>
      <c r="N6286" s="42">
        <f>H6286-K6286-L6286</f>
        <v>2345.5600000000004</v>
      </c>
      <c r="O6286" s="42">
        <v>0</v>
      </c>
      <c r="P6286" s="45">
        <v>0.13</v>
      </c>
      <c r="Q6286" s="42">
        <v>0</v>
      </c>
      <c r="R6286" s="42">
        <v>0</v>
      </c>
      <c r="S6286" s="42">
        <f>N6286-R6286</f>
        <v>2345.5600000000004</v>
      </c>
      <c r="T6286" s="38">
        <v>5000</v>
      </c>
      <c r="U6286" s="14">
        <f>S6286/H6286</f>
        <v>0.80833715292017483</v>
      </c>
      <c r="V6286" s="19"/>
      <c r="W6286" s="19"/>
      <c r="X6286" s="37" t="s">
        <v>3462</v>
      </c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</row>
    <row r="6287" spans="1:37" ht="16.5" customHeight="1">
      <c r="A6287" s="38"/>
      <c r="B6287" s="82">
        <v>10727</v>
      </c>
      <c r="C6287" s="82">
        <v>10325059</v>
      </c>
      <c r="D6287" s="86" t="s">
        <v>1427</v>
      </c>
      <c r="E6287" s="85">
        <v>1</v>
      </c>
      <c r="F6287" s="85">
        <v>60</v>
      </c>
      <c r="G6287" s="85" t="s">
        <v>266</v>
      </c>
      <c r="H6287" s="42">
        <v>431225.14</v>
      </c>
      <c r="I6287" s="79"/>
      <c r="J6287" s="44">
        <v>44286</v>
      </c>
      <c r="K6287" s="42">
        <v>7187.09</v>
      </c>
      <c r="L6287" s="42">
        <v>71870.820000000007</v>
      </c>
      <c r="M6287" s="44">
        <v>44620</v>
      </c>
      <c r="N6287" s="42">
        <v>352167.23</v>
      </c>
      <c r="O6287" s="42">
        <v>2400</v>
      </c>
      <c r="P6287" s="45">
        <v>0.13</v>
      </c>
      <c r="Q6287" s="42">
        <v>276.11</v>
      </c>
      <c r="R6287" s="42">
        <v>2123.89</v>
      </c>
      <c r="S6287" s="42">
        <v>350043.33999999997</v>
      </c>
      <c r="T6287" s="85">
        <v>5000</v>
      </c>
      <c r="U6287" s="14">
        <v>0.81174149540539298</v>
      </c>
      <c r="V6287" s="19" t="s">
        <v>3492</v>
      </c>
      <c r="W6287" s="19">
        <v>5433.79</v>
      </c>
      <c r="X6287" s="37" t="s">
        <v>3471</v>
      </c>
    </row>
    <row r="6288" spans="1:37" ht="16.5" customHeight="1">
      <c r="A6288" s="38">
        <v>124</v>
      </c>
      <c r="B6288" s="39">
        <v>50099</v>
      </c>
      <c r="C6288" s="38">
        <v>10350727</v>
      </c>
      <c r="D6288" s="40" t="s">
        <v>2571</v>
      </c>
      <c r="E6288" s="38">
        <v>1</v>
      </c>
      <c r="F6288" s="38">
        <v>60</v>
      </c>
      <c r="G6288" s="38" t="s">
        <v>23</v>
      </c>
      <c r="H6288" s="42">
        <v>792.52</v>
      </c>
      <c r="I6288" s="2"/>
      <c r="J6288" s="44">
        <v>44712</v>
      </c>
      <c r="K6288" s="42">
        <v>13.21</v>
      </c>
      <c r="L6288" s="42">
        <v>118.89</v>
      </c>
      <c r="M6288" s="44">
        <v>45016</v>
      </c>
      <c r="N6288" s="42">
        <f>H6288-K6288-L6288</f>
        <v>660.42</v>
      </c>
      <c r="O6288" s="42">
        <v>15</v>
      </c>
      <c r="P6288" s="45">
        <v>0.13</v>
      </c>
      <c r="Q6288" s="42">
        <v>1.73</v>
      </c>
      <c r="R6288" s="42">
        <v>13.27</v>
      </c>
      <c r="S6288" s="42">
        <v>647.15</v>
      </c>
      <c r="T6288" s="38">
        <v>5000</v>
      </c>
      <c r="U6288" s="14">
        <f>S6288/H6288</f>
        <v>0.81657245243022258</v>
      </c>
      <c r="V6288" s="19"/>
      <c r="W6288" s="19"/>
      <c r="X6288" s="37" t="s">
        <v>3468</v>
      </c>
    </row>
    <row r="6289" spans="1:37" ht="16.5" customHeight="1">
      <c r="A6289" s="38">
        <v>53</v>
      </c>
      <c r="B6289" s="39">
        <v>10741</v>
      </c>
      <c r="C6289" s="38">
        <v>10351607</v>
      </c>
      <c r="D6289" s="40" t="s">
        <v>2223</v>
      </c>
      <c r="E6289" s="38">
        <v>4</v>
      </c>
      <c r="F6289" s="38">
        <v>60</v>
      </c>
      <c r="G6289" s="38" t="s">
        <v>23</v>
      </c>
      <c r="H6289" s="42">
        <v>10392.31</v>
      </c>
      <c r="I6289" s="2"/>
      <c r="J6289" s="44">
        <v>44742</v>
      </c>
      <c r="K6289" s="42">
        <v>173.21</v>
      </c>
      <c r="L6289" s="42">
        <v>1732.07</v>
      </c>
      <c r="M6289" s="44">
        <v>45077</v>
      </c>
      <c r="N6289" s="42">
        <f>H6289-K6289-L6289</f>
        <v>8487.0300000000007</v>
      </c>
      <c r="O6289" s="42">
        <v>0</v>
      </c>
      <c r="P6289" s="45">
        <v>0.13</v>
      </c>
      <c r="Q6289" s="42">
        <v>0</v>
      </c>
      <c r="R6289" s="42">
        <v>0</v>
      </c>
      <c r="S6289" s="42">
        <f>N6289-R6289</f>
        <v>8487.0300000000007</v>
      </c>
      <c r="T6289" s="38">
        <v>2107</v>
      </c>
      <c r="U6289" s="14">
        <f>S6289/H6289</f>
        <v>0.81666443745423312</v>
      </c>
      <c r="V6289" s="19"/>
      <c r="W6289" s="19"/>
      <c r="X6289" s="37" t="s">
        <v>3462</v>
      </c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</row>
    <row r="6290" spans="1:37" ht="16.5" customHeight="1">
      <c r="A6290" s="38">
        <v>3</v>
      </c>
      <c r="B6290" s="39">
        <v>40708</v>
      </c>
      <c r="C6290" s="38">
        <v>10325693</v>
      </c>
      <c r="D6290" s="40" t="s">
        <v>2905</v>
      </c>
      <c r="E6290" s="41">
        <v>1</v>
      </c>
      <c r="F6290" s="38">
        <v>120</v>
      </c>
      <c r="G6290" s="38" t="s">
        <v>302</v>
      </c>
      <c r="H6290" s="42">
        <v>22566.93</v>
      </c>
      <c r="I6290" s="2"/>
      <c r="J6290" s="44">
        <v>44286</v>
      </c>
      <c r="K6290" s="42">
        <v>188.06</v>
      </c>
      <c r="L6290" s="42">
        <v>3949.23</v>
      </c>
      <c r="M6290" s="44">
        <v>44957</v>
      </c>
      <c r="N6290" s="42">
        <f>H6290-K6290-L6290</f>
        <v>18429.64</v>
      </c>
      <c r="O6290" s="42">
        <v>0</v>
      </c>
      <c r="P6290" s="45">
        <v>0.13</v>
      </c>
      <c r="Q6290" s="42">
        <v>0</v>
      </c>
      <c r="R6290" s="42">
        <v>0</v>
      </c>
      <c r="S6290" s="42">
        <f>N6290-R6290</f>
        <v>18429.64</v>
      </c>
      <c r="T6290" s="38">
        <v>5000</v>
      </c>
      <c r="U6290" s="14">
        <f>S6290/H6290</f>
        <v>0.81666580257039834</v>
      </c>
      <c r="V6290" s="19"/>
      <c r="W6290" s="19"/>
      <c r="X6290" s="37" t="s">
        <v>3467</v>
      </c>
      <c r="Y6290" s="20"/>
      <c r="Z6290" s="20"/>
      <c r="AA6290" s="20"/>
      <c r="AB6290" s="20"/>
      <c r="AC6290" s="20"/>
      <c r="AD6290" s="20"/>
      <c r="AE6290" s="20"/>
      <c r="AF6290" s="20"/>
      <c r="AG6290" s="20"/>
      <c r="AH6290" s="20"/>
      <c r="AI6290" s="20"/>
      <c r="AJ6290" s="20"/>
    </row>
    <row r="6291" spans="1:37" ht="16.5" customHeight="1">
      <c r="A6291" s="38">
        <v>622</v>
      </c>
      <c r="B6291" s="39">
        <v>10736</v>
      </c>
      <c r="C6291" s="38">
        <v>10354528</v>
      </c>
      <c r="D6291" s="40" t="s">
        <v>1509</v>
      </c>
      <c r="E6291" s="38">
        <v>1</v>
      </c>
      <c r="F6291" s="38">
        <v>60</v>
      </c>
      <c r="G6291" s="38" t="s">
        <v>511</v>
      </c>
      <c r="H6291" s="42">
        <v>31024.13</v>
      </c>
      <c r="I6291" s="55"/>
      <c r="J6291" s="44">
        <v>44804</v>
      </c>
      <c r="K6291" s="42">
        <v>517.07000000000005</v>
      </c>
      <c r="L6291" s="42">
        <v>5170.6899999999996</v>
      </c>
      <c r="M6291" s="44">
        <v>45138</v>
      </c>
      <c r="N6291" s="42">
        <f>H6291-K6291-L6291</f>
        <v>25336.370000000003</v>
      </c>
      <c r="O6291" s="42">
        <v>0</v>
      </c>
      <c r="P6291" s="45">
        <v>0.13</v>
      </c>
      <c r="Q6291" s="42">
        <v>0</v>
      </c>
      <c r="R6291" s="42">
        <v>0</v>
      </c>
      <c r="S6291" s="42">
        <v>25336.37</v>
      </c>
      <c r="T6291" s="38">
        <v>1802</v>
      </c>
      <c r="U6291" s="14">
        <f>S6291/H6291</f>
        <v>0.81666657533990472</v>
      </c>
      <c r="V6291" s="19"/>
      <c r="W6291" s="19"/>
      <c r="X6291" s="37" t="s">
        <v>3461</v>
      </c>
    </row>
    <row r="6292" spans="1:37" ht="16.5" customHeight="1">
      <c r="A6292" s="38">
        <v>384</v>
      </c>
      <c r="B6292" s="39">
        <v>10741</v>
      </c>
      <c r="C6292" s="38">
        <v>10342420</v>
      </c>
      <c r="D6292" s="40" t="s">
        <v>514</v>
      </c>
      <c r="E6292" s="58">
        <v>6</v>
      </c>
      <c r="F6292" s="38">
        <v>120</v>
      </c>
      <c r="G6292" s="38" t="s">
        <v>515</v>
      </c>
      <c r="H6292" s="42">
        <v>280534.51</v>
      </c>
      <c r="I6292" s="57"/>
      <c r="J6292" s="44">
        <v>44530</v>
      </c>
      <c r="K6292" s="42">
        <v>2337.79</v>
      </c>
      <c r="L6292" s="42">
        <v>49093.55</v>
      </c>
      <c r="M6292" s="44">
        <v>45199</v>
      </c>
      <c r="N6292" s="42">
        <f>H6292-K6292-L6292</f>
        <v>229103.17000000004</v>
      </c>
      <c r="O6292" s="42">
        <v>0</v>
      </c>
      <c r="P6292" s="45">
        <v>0.13</v>
      </c>
      <c r="Q6292" s="42">
        <v>0</v>
      </c>
      <c r="R6292" s="42">
        <v>0</v>
      </c>
      <c r="S6292" s="42">
        <v>229103.17</v>
      </c>
      <c r="T6292" s="38">
        <v>5000</v>
      </c>
      <c r="U6292" s="14">
        <f>S6292/H6292</f>
        <v>0.81666661973245291</v>
      </c>
      <c r="V6292" s="19"/>
      <c r="W6292" s="19"/>
      <c r="X6292" s="37" t="s">
        <v>3462</v>
      </c>
    </row>
    <row r="6293" spans="1:37" ht="16.5" customHeight="1">
      <c r="A6293" s="38">
        <v>296</v>
      </c>
      <c r="B6293" s="39">
        <v>10741</v>
      </c>
      <c r="C6293" s="38">
        <v>10355847</v>
      </c>
      <c r="D6293" s="40" t="s">
        <v>1075</v>
      </c>
      <c r="E6293" s="38">
        <v>1</v>
      </c>
      <c r="F6293" s="38">
        <v>60</v>
      </c>
      <c r="G6293" s="38" t="s">
        <v>511</v>
      </c>
      <c r="H6293" s="42">
        <v>456296.33</v>
      </c>
      <c r="I6293" s="56"/>
      <c r="J6293" s="44">
        <v>44834</v>
      </c>
      <c r="K6293" s="42">
        <v>7604.94</v>
      </c>
      <c r="L6293" s="42">
        <v>76049.399999999994</v>
      </c>
      <c r="M6293" s="44">
        <v>45169</v>
      </c>
      <c r="N6293" s="42">
        <f>H6293-K6293-L6293</f>
        <v>372641.99</v>
      </c>
      <c r="O6293" s="42">
        <v>0</v>
      </c>
      <c r="P6293" s="45">
        <v>0.13</v>
      </c>
      <c r="Q6293" s="42">
        <v>0</v>
      </c>
      <c r="R6293" s="42">
        <v>0</v>
      </c>
      <c r="S6293" s="42">
        <f>N6293-R6293</f>
        <v>372641.99</v>
      </c>
      <c r="T6293" s="38">
        <v>1007</v>
      </c>
      <c r="U6293" s="14">
        <f>S6293/H6293</f>
        <v>0.81666663854166865</v>
      </c>
      <c r="V6293" s="19"/>
      <c r="W6293" s="19"/>
      <c r="X6293" s="37" t="s">
        <v>3462</v>
      </c>
    </row>
    <row r="6294" spans="1:37" ht="16.5" customHeight="1">
      <c r="A6294" s="38">
        <v>89</v>
      </c>
      <c r="B6294" s="39">
        <v>10741</v>
      </c>
      <c r="C6294" s="38">
        <v>10332868</v>
      </c>
      <c r="D6294" s="40" t="s">
        <v>2250</v>
      </c>
      <c r="E6294" s="38">
        <v>1</v>
      </c>
      <c r="F6294" s="38">
        <v>120</v>
      </c>
      <c r="G6294" s="38" t="s">
        <v>21</v>
      </c>
      <c r="H6294" s="42">
        <v>20336.07</v>
      </c>
      <c r="I6294" s="2"/>
      <c r="J6294" s="44">
        <v>44408</v>
      </c>
      <c r="K6294" s="42">
        <v>169.47</v>
      </c>
      <c r="L6294" s="42">
        <v>3558.81</v>
      </c>
      <c r="M6294" s="44">
        <v>45077</v>
      </c>
      <c r="N6294" s="42">
        <f>H6294-K6294-L6294</f>
        <v>16607.789999999997</v>
      </c>
      <c r="O6294" s="42">
        <v>0</v>
      </c>
      <c r="P6294" s="45">
        <v>0.13</v>
      </c>
      <c r="Q6294" s="42">
        <v>0</v>
      </c>
      <c r="R6294" s="42">
        <v>0</v>
      </c>
      <c r="S6294" s="42">
        <f>N6294-R6294</f>
        <v>16607.789999999997</v>
      </c>
      <c r="T6294" s="38">
        <v>5000</v>
      </c>
      <c r="U6294" s="14">
        <f>S6294/H6294</f>
        <v>0.81666664207981177</v>
      </c>
      <c r="V6294" s="19"/>
      <c r="W6294" s="19"/>
      <c r="X6294" s="37" t="s">
        <v>3462</v>
      </c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</row>
    <row r="6295" spans="1:37" ht="16.5" customHeight="1">
      <c r="A6295" s="38">
        <v>84</v>
      </c>
      <c r="B6295" s="39">
        <v>10741</v>
      </c>
      <c r="C6295" s="38">
        <v>10332879</v>
      </c>
      <c r="D6295" s="40" t="s">
        <v>2245</v>
      </c>
      <c r="E6295" s="38">
        <v>2</v>
      </c>
      <c r="F6295" s="38">
        <v>120</v>
      </c>
      <c r="G6295" s="38" t="s">
        <v>21</v>
      </c>
      <c r="H6295" s="42">
        <v>11158.72</v>
      </c>
      <c r="I6295" s="2"/>
      <c r="J6295" s="44">
        <v>44408</v>
      </c>
      <c r="K6295" s="42">
        <v>92.99</v>
      </c>
      <c r="L6295" s="42">
        <v>1952.77</v>
      </c>
      <c r="M6295" s="44">
        <v>45077</v>
      </c>
      <c r="N6295" s="42">
        <f>H6295-K6295-L6295</f>
        <v>9112.9599999999991</v>
      </c>
      <c r="O6295" s="42">
        <v>0</v>
      </c>
      <c r="P6295" s="45">
        <v>0.13</v>
      </c>
      <c r="Q6295" s="42">
        <v>0</v>
      </c>
      <c r="R6295" s="42">
        <v>0</v>
      </c>
      <c r="S6295" s="42">
        <f>N6295-R6295</f>
        <v>9112.9599999999991</v>
      </c>
      <c r="T6295" s="38">
        <v>5000</v>
      </c>
      <c r="U6295" s="14">
        <f>S6295/H6295</f>
        <v>0.81666714461873757</v>
      </c>
      <c r="V6295" s="19"/>
      <c r="W6295" s="19"/>
      <c r="X6295" s="37" t="s">
        <v>3462</v>
      </c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</row>
    <row r="6296" spans="1:37" ht="16.5" customHeight="1">
      <c r="A6296" s="38">
        <v>93</v>
      </c>
      <c r="B6296" s="39">
        <v>10741</v>
      </c>
      <c r="C6296" s="38">
        <v>10332713</v>
      </c>
      <c r="D6296" s="40" t="s">
        <v>2254</v>
      </c>
      <c r="E6296" s="38">
        <v>1</v>
      </c>
      <c r="F6296" s="38">
        <v>120</v>
      </c>
      <c r="G6296" s="38" t="s">
        <v>21</v>
      </c>
      <c r="H6296" s="42">
        <v>41808.550000000003</v>
      </c>
      <c r="I6296" s="2"/>
      <c r="J6296" s="44">
        <v>44408</v>
      </c>
      <c r="K6296" s="42">
        <v>348.4</v>
      </c>
      <c r="L6296" s="42">
        <v>7316.47</v>
      </c>
      <c r="M6296" s="44">
        <v>45077</v>
      </c>
      <c r="N6296" s="42">
        <f>H6296-K6296-L6296</f>
        <v>34143.68</v>
      </c>
      <c r="O6296" s="42">
        <v>0</v>
      </c>
      <c r="P6296" s="45">
        <v>0.13</v>
      </c>
      <c r="Q6296" s="42">
        <v>0</v>
      </c>
      <c r="R6296" s="42">
        <v>0</v>
      </c>
      <c r="S6296" s="42">
        <f>N6296-R6296</f>
        <v>34143.68</v>
      </c>
      <c r="T6296" s="38">
        <v>5000</v>
      </c>
      <c r="U6296" s="14">
        <f>S6296/H6296</f>
        <v>0.81666740415537009</v>
      </c>
      <c r="V6296" s="19"/>
      <c r="W6296" s="19"/>
      <c r="X6296" s="37" t="s">
        <v>3462</v>
      </c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</row>
    <row r="6297" spans="1:37" ht="16.5" customHeight="1">
      <c r="A6297" s="38">
        <v>75</v>
      </c>
      <c r="B6297" s="39">
        <v>10741</v>
      </c>
      <c r="C6297" s="38">
        <v>10351606</v>
      </c>
      <c r="D6297" s="40" t="s">
        <v>2237</v>
      </c>
      <c r="E6297" s="38">
        <v>2</v>
      </c>
      <c r="F6297" s="38">
        <v>60</v>
      </c>
      <c r="G6297" s="38" t="s">
        <v>23</v>
      </c>
      <c r="H6297" s="42">
        <v>7567.18</v>
      </c>
      <c r="I6297" s="2"/>
      <c r="J6297" s="44">
        <v>44742</v>
      </c>
      <c r="K6297" s="42">
        <v>126.12</v>
      </c>
      <c r="L6297" s="42">
        <v>1261.19</v>
      </c>
      <c r="M6297" s="44">
        <v>45077</v>
      </c>
      <c r="N6297" s="42">
        <f>H6297-K6297-L6297</f>
        <v>6179.8700000000008</v>
      </c>
      <c r="O6297" s="42">
        <v>0</v>
      </c>
      <c r="P6297" s="45">
        <v>0.13</v>
      </c>
      <c r="Q6297" s="42">
        <v>0</v>
      </c>
      <c r="R6297" s="42">
        <v>0</v>
      </c>
      <c r="S6297" s="42">
        <f>N6297-R6297</f>
        <v>6179.8700000000008</v>
      </c>
      <c r="T6297" s="38">
        <v>2107</v>
      </c>
      <c r="U6297" s="14">
        <f>S6297/H6297</f>
        <v>0.8166675036142923</v>
      </c>
      <c r="V6297" s="19"/>
      <c r="W6297" s="19"/>
      <c r="X6297" s="37" t="s">
        <v>3462</v>
      </c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</row>
    <row r="6298" spans="1:37" ht="16.5" customHeight="1">
      <c r="A6298" s="38">
        <v>77</v>
      </c>
      <c r="B6298" s="39">
        <v>10741</v>
      </c>
      <c r="C6298" s="38">
        <v>10332712</v>
      </c>
      <c r="D6298" s="40" t="s">
        <v>2239</v>
      </c>
      <c r="E6298" s="38">
        <v>1</v>
      </c>
      <c r="F6298" s="38">
        <v>120</v>
      </c>
      <c r="G6298" s="38" t="s">
        <v>21</v>
      </c>
      <c r="H6298" s="42">
        <v>8529.91</v>
      </c>
      <c r="I6298" s="2"/>
      <c r="J6298" s="44">
        <v>44408</v>
      </c>
      <c r="K6298" s="42">
        <v>71.08</v>
      </c>
      <c r="L6298" s="42">
        <v>1492.72</v>
      </c>
      <c r="M6298" s="44">
        <v>45077</v>
      </c>
      <c r="N6298" s="42">
        <f>H6298-K6298-L6298</f>
        <v>6966.11</v>
      </c>
      <c r="O6298" s="42">
        <v>0</v>
      </c>
      <c r="P6298" s="45">
        <v>0.13</v>
      </c>
      <c r="Q6298" s="42">
        <v>0</v>
      </c>
      <c r="R6298" s="42">
        <v>0</v>
      </c>
      <c r="S6298" s="42">
        <f>N6298-R6298</f>
        <v>6966.11</v>
      </c>
      <c r="T6298" s="38">
        <v>5000</v>
      </c>
      <c r="U6298" s="14">
        <f>S6298/H6298</f>
        <v>0.81666864011460849</v>
      </c>
      <c r="V6298" s="19"/>
      <c r="W6298" s="19"/>
      <c r="X6298" s="37" t="s">
        <v>3462</v>
      </c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</row>
    <row r="6299" spans="1:37" ht="16.5" customHeight="1">
      <c r="A6299" s="38">
        <v>78</v>
      </c>
      <c r="B6299" s="39">
        <v>10741</v>
      </c>
      <c r="C6299" s="38">
        <v>10332880</v>
      </c>
      <c r="D6299" s="40" t="s">
        <v>2240</v>
      </c>
      <c r="E6299" s="38">
        <v>1</v>
      </c>
      <c r="F6299" s="38">
        <v>120</v>
      </c>
      <c r="G6299" s="38" t="s">
        <v>21</v>
      </c>
      <c r="H6299" s="42">
        <v>8697.9500000000007</v>
      </c>
      <c r="I6299" s="2"/>
      <c r="J6299" s="44">
        <v>44408</v>
      </c>
      <c r="K6299" s="42">
        <v>72.48</v>
      </c>
      <c r="L6299" s="42">
        <v>1522.12</v>
      </c>
      <c r="M6299" s="44">
        <v>45077</v>
      </c>
      <c r="N6299" s="42">
        <f>H6299-K6299-L6299</f>
        <v>7103.3500000000013</v>
      </c>
      <c r="O6299" s="42">
        <v>0</v>
      </c>
      <c r="P6299" s="45">
        <v>0.13</v>
      </c>
      <c r="Q6299" s="42">
        <v>0</v>
      </c>
      <c r="R6299" s="42">
        <v>0</v>
      </c>
      <c r="S6299" s="42">
        <f>N6299-R6299</f>
        <v>7103.3500000000013</v>
      </c>
      <c r="T6299" s="38">
        <v>5000</v>
      </c>
      <c r="U6299" s="14">
        <f>S6299/H6299</f>
        <v>0.81666944509913264</v>
      </c>
      <c r="V6299" s="19"/>
      <c r="W6299" s="19"/>
      <c r="X6299" s="37" t="s">
        <v>3462</v>
      </c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</row>
    <row r="6300" spans="1:37" ht="16.5" customHeight="1">
      <c r="A6300" s="38">
        <v>61</v>
      </c>
      <c r="B6300" s="39">
        <v>10755</v>
      </c>
      <c r="C6300" s="38">
        <v>10355202</v>
      </c>
      <c r="D6300" s="40" t="s">
        <v>956</v>
      </c>
      <c r="E6300" s="38">
        <v>1</v>
      </c>
      <c r="F6300" s="38">
        <v>60</v>
      </c>
      <c r="G6300" s="38" t="s">
        <v>36</v>
      </c>
      <c r="H6300" s="42">
        <v>2577.7800000000002</v>
      </c>
      <c r="I6300" s="53"/>
      <c r="J6300" s="44">
        <v>44834</v>
      </c>
      <c r="K6300" s="42">
        <v>42.96</v>
      </c>
      <c r="L6300" s="42">
        <v>429.6</v>
      </c>
      <c r="M6300" s="44">
        <v>45169</v>
      </c>
      <c r="N6300" s="42">
        <f>H6300-K6300-L6300</f>
        <v>2105.2200000000003</v>
      </c>
      <c r="O6300" s="42">
        <v>0</v>
      </c>
      <c r="P6300" s="45">
        <v>0.13</v>
      </c>
      <c r="Q6300" s="42">
        <v>0</v>
      </c>
      <c r="R6300" s="42">
        <v>0</v>
      </c>
      <c r="S6300" s="42">
        <v>2105.2199999999998</v>
      </c>
      <c r="T6300" s="38">
        <v>2105</v>
      </c>
      <c r="U6300" s="14">
        <f>S6300/H6300</f>
        <v>0.81667946837976846</v>
      </c>
      <c r="V6300" s="19"/>
      <c r="W6300" s="19"/>
      <c r="X6300" s="37" t="s">
        <v>3464</v>
      </c>
    </row>
    <row r="6301" spans="1:37" ht="16.5" customHeight="1">
      <c r="A6301" s="38">
        <v>416</v>
      </c>
      <c r="B6301" s="39">
        <v>10736</v>
      </c>
      <c r="C6301" s="38">
        <v>10346143</v>
      </c>
      <c r="D6301" s="40" t="s">
        <v>1228</v>
      </c>
      <c r="E6301" s="38">
        <v>1</v>
      </c>
      <c r="F6301" s="38">
        <v>120</v>
      </c>
      <c r="G6301" s="38" t="s">
        <v>21</v>
      </c>
      <c r="H6301" s="42">
        <v>8467.26</v>
      </c>
      <c r="I6301" s="55"/>
      <c r="J6301" s="44">
        <v>44592</v>
      </c>
      <c r="K6301" s="42">
        <v>70.56</v>
      </c>
      <c r="L6301" s="42">
        <v>1199.53</v>
      </c>
      <c r="M6301" s="44">
        <v>45138</v>
      </c>
      <c r="N6301" s="42">
        <f>H6301-K6301-L6301</f>
        <v>7197.170000000001</v>
      </c>
      <c r="O6301" s="42">
        <v>300</v>
      </c>
      <c r="P6301" s="45">
        <v>0.13</v>
      </c>
      <c r="Q6301" s="42">
        <v>34.51</v>
      </c>
      <c r="R6301" s="42">
        <v>265.49</v>
      </c>
      <c r="S6301" s="42">
        <v>6931.68</v>
      </c>
      <c r="T6301" s="38">
        <v>5000</v>
      </c>
      <c r="U6301" s="14">
        <f>S6301/H6301</f>
        <v>0.81864499259500711</v>
      </c>
      <c r="V6301" s="19"/>
      <c r="W6301" s="19"/>
      <c r="X6301" s="37" t="s">
        <v>3461</v>
      </c>
    </row>
    <row r="6302" spans="1:37" ht="16.5" customHeight="1">
      <c r="A6302" s="38">
        <v>257</v>
      </c>
      <c r="B6302" s="39">
        <v>10736</v>
      </c>
      <c r="C6302" s="38">
        <v>10337230</v>
      </c>
      <c r="D6302" s="40" t="s">
        <v>513</v>
      </c>
      <c r="E6302" s="38">
        <v>1</v>
      </c>
      <c r="F6302" s="50">
        <v>120</v>
      </c>
      <c r="G6302" s="51" t="s">
        <v>515</v>
      </c>
      <c r="H6302" s="42">
        <v>77737</v>
      </c>
      <c r="I6302" s="49"/>
      <c r="J6302" s="44">
        <v>44469</v>
      </c>
      <c r="K6302" s="42">
        <v>647.80999999999995</v>
      </c>
      <c r="L6302" s="42">
        <v>12956.18</v>
      </c>
      <c r="M6302" s="44">
        <v>45107</v>
      </c>
      <c r="N6302" s="42">
        <f>H6302-K6302-L6302</f>
        <v>64133.01</v>
      </c>
      <c r="O6302" s="42">
        <v>0</v>
      </c>
      <c r="P6302" s="45">
        <v>0.13</v>
      </c>
      <c r="Q6302" s="42">
        <v>0</v>
      </c>
      <c r="R6302" s="42">
        <v>0</v>
      </c>
      <c r="S6302" s="42">
        <f>N6302-R6302</f>
        <v>64133.01</v>
      </c>
      <c r="T6302" s="38">
        <v>5000</v>
      </c>
      <c r="U6302" s="14">
        <f>S6302/H6302</f>
        <v>0.82499980704169185</v>
      </c>
      <c r="V6302" s="19"/>
      <c r="W6302" s="19"/>
      <c r="X6302" s="37" t="s">
        <v>3461</v>
      </c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</row>
    <row r="6303" spans="1:37" ht="16.5" customHeight="1">
      <c r="A6303" s="38">
        <v>328</v>
      </c>
      <c r="B6303" s="39">
        <v>10741</v>
      </c>
      <c r="C6303" s="38">
        <v>10341766</v>
      </c>
      <c r="D6303" s="40" t="s">
        <v>1100</v>
      </c>
      <c r="E6303" s="38">
        <v>1</v>
      </c>
      <c r="F6303" s="38">
        <v>120</v>
      </c>
      <c r="G6303" s="38" t="s">
        <v>515</v>
      </c>
      <c r="H6303" s="42">
        <v>205117.89</v>
      </c>
      <c r="I6303" s="56"/>
      <c r="J6303" s="44">
        <v>44530</v>
      </c>
      <c r="K6303" s="42">
        <v>1709.31</v>
      </c>
      <c r="L6303" s="42">
        <v>34186.300000000003</v>
      </c>
      <c r="M6303" s="44">
        <v>45169</v>
      </c>
      <c r="N6303" s="42">
        <f>H6303-K6303-L6303</f>
        <v>169222.28000000003</v>
      </c>
      <c r="O6303" s="42">
        <v>0</v>
      </c>
      <c r="P6303" s="45">
        <v>0.13</v>
      </c>
      <c r="Q6303" s="42">
        <v>0</v>
      </c>
      <c r="R6303" s="42">
        <v>0</v>
      </c>
      <c r="S6303" s="42">
        <f>N6303-R6303</f>
        <v>169222.28000000003</v>
      </c>
      <c r="T6303" s="38">
        <v>5000</v>
      </c>
      <c r="U6303" s="14">
        <f>S6303/H6303</f>
        <v>0.82500010116133715</v>
      </c>
      <c r="V6303" s="19"/>
      <c r="W6303" s="19"/>
      <c r="X6303" s="37" t="s">
        <v>3462</v>
      </c>
    </row>
    <row r="6304" spans="1:37" ht="16.5" customHeight="1">
      <c r="A6304" s="38">
        <v>73</v>
      </c>
      <c r="B6304" s="39">
        <v>10741</v>
      </c>
      <c r="C6304" s="38">
        <v>10335033</v>
      </c>
      <c r="D6304" s="40" t="s">
        <v>2235</v>
      </c>
      <c r="E6304" s="38">
        <v>1</v>
      </c>
      <c r="F6304" s="38">
        <v>120</v>
      </c>
      <c r="G6304" s="38" t="s">
        <v>21</v>
      </c>
      <c r="H6304" s="42">
        <v>5690.6</v>
      </c>
      <c r="I6304" s="2"/>
      <c r="J6304" s="44">
        <v>44439</v>
      </c>
      <c r="K6304" s="42">
        <v>47.42</v>
      </c>
      <c r="L6304" s="42">
        <v>948.42</v>
      </c>
      <c r="M6304" s="44">
        <v>45077</v>
      </c>
      <c r="N6304" s="42">
        <f>H6304-K6304-L6304</f>
        <v>4694.76</v>
      </c>
      <c r="O6304" s="42">
        <v>0</v>
      </c>
      <c r="P6304" s="45">
        <v>0.13</v>
      </c>
      <c r="Q6304" s="42">
        <v>0</v>
      </c>
      <c r="R6304" s="42">
        <v>0</v>
      </c>
      <c r="S6304" s="42">
        <f>N6304-R6304</f>
        <v>4694.76</v>
      </c>
      <c r="T6304" s="38">
        <v>5000</v>
      </c>
      <c r="U6304" s="14">
        <f>S6304/H6304</f>
        <v>0.82500263592591294</v>
      </c>
      <c r="V6304" s="19"/>
      <c r="W6304" s="19"/>
      <c r="X6304" s="37" t="s">
        <v>3462</v>
      </c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</row>
    <row r="6305" spans="1:37" ht="16.5" customHeight="1">
      <c r="A6305" s="38">
        <v>385</v>
      </c>
      <c r="B6305" s="39">
        <v>10741</v>
      </c>
      <c r="C6305" s="38">
        <v>10345878</v>
      </c>
      <c r="D6305" s="40" t="s">
        <v>516</v>
      </c>
      <c r="E6305" s="58">
        <v>1</v>
      </c>
      <c r="F6305" s="38">
        <v>120</v>
      </c>
      <c r="G6305" s="38" t="s">
        <v>515</v>
      </c>
      <c r="H6305" s="42">
        <v>31259.63</v>
      </c>
      <c r="I6305" s="57"/>
      <c r="J6305" s="44">
        <v>44592</v>
      </c>
      <c r="K6305" s="42">
        <v>260.5</v>
      </c>
      <c r="L6305" s="42">
        <v>4949.46</v>
      </c>
      <c r="M6305" s="44">
        <v>45199</v>
      </c>
      <c r="N6305" s="42">
        <f>H6305-K6305-L6305</f>
        <v>26049.670000000002</v>
      </c>
      <c r="O6305" s="42">
        <v>0</v>
      </c>
      <c r="P6305" s="45">
        <v>0.13</v>
      </c>
      <c r="Q6305" s="42">
        <v>0</v>
      </c>
      <c r="R6305" s="42">
        <v>0</v>
      </c>
      <c r="S6305" s="42">
        <v>26049.67</v>
      </c>
      <c r="T6305" s="38">
        <v>5000</v>
      </c>
      <c r="U6305" s="14">
        <f>S6305/H6305</f>
        <v>0.83333264021359166</v>
      </c>
      <c r="V6305" s="19" t="s">
        <v>3492</v>
      </c>
      <c r="W6305" s="19">
        <v>-3511.92</v>
      </c>
      <c r="X6305" s="37" t="s">
        <v>3462</v>
      </c>
    </row>
    <row r="6306" spans="1:37" ht="16.5" customHeight="1">
      <c r="A6306" s="38">
        <v>619</v>
      </c>
      <c r="B6306" s="39">
        <v>10736</v>
      </c>
      <c r="C6306" s="38">
        <v>10355843</v>
      </c>
      <c r="D6306" s="40" t="s">
        <v>1506</v>
      </c>
      <c r="E6306" s="38">
        <v>1</v>
      </c>
      <c r="F6306" s="38">
        <v>60</v>
      </c>
      <c r="G6306" s="38" t="s">
        <v>511</v>
      </c>
      <c r="H6306" s="42">
        <v>243119.27</v>
      </c>
      <c r="I6306" s="55"/>
      <c r="J6306" s="44">
        <v>44834</v>
      </c>
      <c r="K6306" s="42">
        <v>4051.99</v>
      </c>
      <c r="L6306" s="42">
        <v>36467.9</v>
      </c>
      <c r="M6306" s="44">
        <v>45138</v>
      </c>
      <c r="N6306" s="42">
        <f>H6306-K6306-L6306</f>
        <v>202599.38</v>
      </c>
      <c r="O6306" s="42">
        <v>0</v>
      </c>
      <c r="P6306" s="45">
        <v>0.13</v>
      </c>
      <c r="Q6306" s="42">
        <v>0</v>
      </c>
      <c r="R6306" s="42">
        <v>0</v>
      </c>
      <c r="S6306" s="42">
        <v>202599.38</v>
      </c>
      <c r="T6306" s="38">
        <v>1007</v>
      </c>
      <c r="U6306" s="14">
        <f>S6306/H6306</f>
        <v>0.83333328534591278</v>
      </c>
      <c r="V6306" s="19"/>
      <c r="W6306" s="19"/>
      <c r="X6306" s="37" t="s">
        <v>3461</v>
      </c>
    </row>
    <row r="6307" spans="1:37" ht="16.5" customHeight="1">
      <c r="A6307" s="38">
        <v>625</v>
      </c>
      <c r="B6307" s="39">
        <v>10736</v>
      </c>
      <c r="C6307" s="38">
        <v>10355171</v>
      </c>
      <c r="D6307" s="40" t="s">
        <v>1510</v>
      </c>
      <c r="E6307" s="38">
        <v>1</v>
      </c>
      <c r="F6307" s="38">
        <v>60</v>
      </c>
      <c r="G6307" s="38" t="s">
        <v>511</v>
      </c>
      <c r="H6307" s="42">
        <v>65230.400000000001</v>
      </c>
      <c r="I6307" s="55"/>
      <c r="J6307" s="44">
        <v>44834</v>
      </c>
      <c r="K6307" s="42">
        <v>1087.17</v>
      </c>
      <c r="L6307" s="42">
        <v>9784.5400000000009</v>
      </c>
      <c r="M6307" s="44">
        <v>45138</v>
      </c>
      <c r="N6307" s="42">
        <f>H6307-K6307-L6307</f>
        <v>54358.69</v>
      </c>
      <c r="O6307" s="42">
        <v>0</v>
      </c>
      <c r="P6307" s="45">
        <v>0.13</v>
      </c>
      <c r="Q6307" s="42">
        <v>0</v>
      </c>
      <c r="R6307" s="42">
        <v>0</v>
      </c>
      <c r="S6307" s="42">
        <v>54358.69</v>
      </c>
      <c r="T6307" s="38">
        <v>5000</v>
      </c>
      <c r="U6307" s="14">
        <f>S6307/H6307</f>
        <v>0.83333369103976063</v>
      </c>
      <c r="V6307" s="19"/>
      <c r="W6307" s="19"/>
      <c r="X6307" s="37" t="s">
        <v>3461</v>
      </c>
    </row>
    <row r="6308" spans="1:37" ht="16.5" customHeight="1">
      <c r="A6308" s="38">
        <v>397</v>
      </c>
      <c r="B6308" s="39">
        <v>40704</v>
      </c>
      <c r="C6308" s="38">
        <v>10346294</v>
      </c>
      <c r="D6308" s="40" t="s">
        <v>900</v>
      </c>
      <c r="E6308" s="58">
        <v>2</v>
      </c>
      <c r="F6308" s="38">
        <v>120</v>
      </c>
      <c r="G6308" s="38" t="s">
        <v>515</v>
      </c>
      <c r="H6308" s="42">
        <v>2135.41</v>
      </c>
      <c r="I6308" s="57"/>
      <c r="J6308" s="44">
        <v>44592</v>
      </c>
      <c r="K6308" s="42">
        <v>17.8</v>
      </c>
      <c r="L6308" s="42">
        <v>338.1</v>
      </c>
      <c r="M6308" s="44">
        <v>45199</v>
      </c>
      <c r="N6308" s="42">
        <f>H6308-K6308-L6308</f>
        <v>1779.5099999999998</v>
      </c>
      <c r="O6308" s="42">
        <v>0</v>
      </c>
      <c r="P6308" s="45">
        <v>0.13</v>
      </c>
      <c r="Q6308" s="42">
        <v>0</v>
      </c>
      <c r="R6308" s="42">
        <v>0</v>
      </c>
      <c r="S6308" s="42">
        <f>N6308-R6308</f>
        <v>1779.5099999999998</v>
      </c>
      <c r="T6308" s="38">
        <v>5000</v>
      </c>
      <c r="U6308" s="14">
        <f>S6308/H6308</f>
        <v>0.83333411382357481</v>
      </c>
      <c r="V6308" s="19"/>
      <c r="W6308" s="19"/>
      <c r="X6308" s="37" t="s">
        <v>3463</v>
      </c>
    </row>
    <row r="6309" spans="1:37" ht="16.5" customHeight="1">
      <c r="A6309" s="38">
        <v>356</v>
      </c>
      <c r="B6309" s="39">
        <v>10729</v>
      </c>
      <c r="C6309" s="38">
        <v>10348374</v>
      </c>
      <c r="D6309" s="40" t="s">
        <v>3123</v>
      </c>
      <c r="E6309" s="58">
        <v>1</v>
      </c>
      <c r="F6309" s="38">
        <v>120</v>
      </c>
      <c r="G6309" s="38" t="s">
        <v>21</v>
      </c>
      <c r="H6309" s="42">
        <v>18407.080000000002</v>
      </c>
      <c r="I6309" s="37"/>
      <c r="J6309" s="44">
        <v>44651</v>
      </c>
      <c r="K6309" s="42">
        <v>153.38999999999999</v>
      </c>
      <c r="L6309" s="42">
        <v>2914.4300000000003</v>
      </c>
      <c r="M6309" s="44">
        <v>45259</v>
      </c>
      <c r="N6309" s="42">
        <v>15339.26</v>
      </c>
      <c r="O6309" s="42">
        <v>0</v>
      </c>
      <c r="P6309" s="45">
        <f>IF(J6309&lt;DATEVALUE("2009-1-1"),3%,13%)</f>
        <v>0.13</v>
      </c>
      <c r="Q6309" s="42">
        <f>IF(P6309=13%,ROUND(O6309/(1+P6309)*P6309,2),ROUND(O6309/(1+0.03)*0.02,2))</f>
        <v>0</v>
      </c>
      <c r="R6309" s="42">
        <f>O6309-Q6309</f>
        <v>0</v>
      </c>
      <c r="S6309" s="42">
        <f>N6309-R6309</f>
        <v>15339.26</v>
      </c>
      <c r="T6309" s="38">
        <v>2101</v>
      </c>
      <c r="U6309" s="14">
        <f>S6309/H6309</f>
        <v>0.83333478205125411</v>
      </c>
      <c r="V6309" s="19"/>
      <c r="W6309" s="19"/>
      <c r="X6309" s="37" t="s">
        <v>3459</v>
      </c>
    </row>
    <row r="6310" spans="1:37" ht="16.5" customHeight="1">
      <c r="A6310" s="38">
        <v>277</v>
      </c>
      <c r="B6310" s="39">
        <v>10741</v>
      </c>
      <c r="C6310" s="38">
        <v>10343795</v>
      </c>
      <c r="D6310" s="40" t="s">
        <v>1196</v>
      </c>
      <c r="E6310" s="38">
        <v>1</v>
      </c>
      <c r="F6310" s="38">
        <v>120</v>
      </c>
      <c r="G6310" s="38" t="s">
        <v>515</v>
      </c>
      <c r="H6310" s="42">
        <v>32132.720000000001</v>
      </c>
      <c r="I6310" s="55"/>
      <c r="J6310" s="44">
        <v>44561</v>
      </c>
      <c r="K6310" s="42">
        <v>267.77</v>
      </c>
      <c r="L6310" s="42">
        <v>4819.8900000000003</v>
      </c>
      <c r="M6310" s="44">
        <v>45138</v>
      </c>
      <c r="N6310" s="42">
        <f>H6310-K6310-L6310</f>
        <v>27045.06</v>
      </c>
      <c r="O6310" s="42">
        <v>0</v>
      </c>
      <c r="P6310" s="45">
        <v>0.13</v>
      </c>
      <c r="Q6310" s="42">
        <v>0</v>
      </c>
      <c r="R6310" s="42">
        <v>0</v>
      </c>
      <c r="S6310" s="42">
        <f>N6310-R6310</f>
        <v>27045.06</v>
      </c>
      <c r="T6310" s="38">
        <v>5000</v>
      </c>
      <c r="U6310" s="14">
        <f>S6310/H6310</f>
        <v>0.84166730983246985</v>
      </c>
      <c r="V6310" s="19"/>
      <c r="W6310" s="19"/>
      <c r="X6310" s="37" t="s">
        <v>3462</v>
      </c>
    </row>
    <row r="6311" spans="1:37" ht="16.5" customHeight="1">
      <c r="A6311" s="38">
        <v>167</v>
      </c>
      <c r="B6311" s="39">
        <v>50098</v>
      </c>
      <c r="C6311" s="38">
        <v>10353343</v>
      </c>
      <c r="D6311" s="40" t="s">
        <v>1019</v>
      </c>
      <c r="E6311" s="38">
        <v>1</v>
      </c>
      <c r="F6311" s="38">
        <v>89</v>
      </c>
      <c r="G6311" s="38" t="s">
        <v>23</v>
      </c>
      <c r="H6311" s="42">
        <v>818.77</v>
      </c>
      <c r="I6311" s="57"/>
      <c r="J6311" s="44">
        <v>44773</v>
      </c>
      <c r="K6311" s="42">
        <v>9.1999999999999993</v>
      </c>
      <c r="L6311" s="42">
        <v>119.6</v>
      </c>
      <c r="M6311" s="44">
        <v>45199</v>
      </c>
      <c r="N6311" s="42">
        <v>689.97</v>
      </c>
      <c r="O6311" s="42">
        <v>0</v>
      </c>
      <c r="P6311" s="45">
        <v>0.13</v>
      </c>
      <c r="Q6311" s="42">
        <v>0</v>
      </c>
      <c r="R6311" s="42">
        <v>0</v>
      </c>
      <c r="S6311" s="42">
        <v>689.97</v>
      </c>
      <c r="T6311" s="38">
        <v>5000</v>
      </c>
      <c r="U6311" s="14">
        <f>S6311/H6311</f>
        <v>0.84269086556664274</v>
      </c>
      <c r="V6311" s="19"/>
      <c r="W6311" s="19"/>
      <c r="X6311" s="37" t="s">
        <v>3456</v>
      </c>
    </row>
    <row r="6312" spans="1:37" ht="16.5" customHeight="1">
      <c r="A6312" s="38">
        <v>168</v>
      </c>
      <c r="B6312" s="39">
        <v>50098</v>
      </c>
      <c r="C6312" s="38">
        <v>10353344</v>
      </c>
      <c r="D6312" s="40" t="s">
        <v>1020</v>
      </c>
      <c r="E6312" s="38">
        <v>1</v>
      </c>
      <c r="F6312" s="38">
        <v>89</v>
      </c>
      <c r="G6312" s="38" t="s">
        <v>23</v>
      </c>
      <c r="H6312" s="42">
        <v>818.77</v>
      </c>
      <c r="I6312" s="57"/>
      <c r="J6312" s="44">
        <v>44773</v>
      </c>
      <c r="K6312" s="42">
        <v>9.1999999999999993</v>
      </c>
      <c r="L6312" s="42">
        <v>119.6</v>
      </c>
      <c r="M6312" s="44">
        <v>45199</v>
      </c>
      <c r="N6312" s="42">
        <v>689.97</v>
      </c>
      <c r="O6312" s="42">
        <v>0</v>
      </c>
      <c r="P6312" s="45">
        <v>0.13</v>
      </c>
      <c r="Q6312" s="42">
        <v>0</v>
      </c>
      <c r="R6312" s="42">
        <v>0</v>
      </c>
      <c r="S6312" s="42">
        <v>689.97</v>
      </c>
      <c r="T6312" s="38">
        <v>5000</v>
      </c>
      <c r="U6312" s="14">
        <f>S6312/H6312</f>
        <v>0.84269086556664274</v>
      </c>
      <c r="V6312" s="19"/>
      <c r="W6312" s="19"/>
      <c r="X6312" s="37" t="s">
        <v>3456</v>
      </c>
    </row>
    <row r="6313" spans="1:37" ht="16.5" customHeight="1">
      <c r="A6313" s="38">
        <v>14</v>
      </c>
      <c r="B6313" s="39">
        <v>10873</v>
      </c>
      <c r="C6313" s="38">
        <v>10362735</v>
      </c>
      <c r="D6313" s="40" t="s">
        <v>1172</v>
      </c>
      <c r="E6313" s="38">
        <v>1</v>
      </c>
      <c r="F6313" s="38">
        <v>60</v>
      </c>
      <c r="G6313" s="38" t="s">
        <v>511</v>
      </c>
      <c r="H6313" s="42">
        <v>66625.25</v>
      </c>
      <c r="I6313" s="56"/>
      <c r="J6313" s="44">
        <v>44866</v>
      </c>
      <c r="K6313" s="42">
        <v>1110.42</v>
      </c>
      <c r="L6313" s="42">
        <v>8883.36</v>
      </c>
      <c r="M6313" s="44">
        <v>45169</v>
      </c>
      <c r="N6313" s="42">
        <f>H6313-K6313-L6313</f>
        <v>56631.47</v>
      </c>
      <c r="O6313" s="42">
        <v>0</v>
      </c>
      <c r="P6313" s="45">
        <v>0.13</v>
      </c>
      <c r="Q6313" s="42">
        <v>0</v>
      </c>
      <c r="R6313" s="42">
        <v>0</v>
      </c>
      <c r="S6313" s="42">
        <f>N6313-R6313</f>
        <v>56631.47</v>
      </c>
      <c r="T6313" s="38">
        <v>1802</v>
      </c>
      <c r="U6313" s="14">
        <f>S6313/H6313</f>
        <v>0.85000011256993413</v>
      </c>
      <c r="V6313" s="19"/>
      <c r="W6313" s="19"/>
      <c r="X6313" s="37" t="s">
        <v>3480</v>
      </c>
    </row>
    <row r="6314" spans="1:37" ht="16.5" customHeight="1">
      <c r="A6314" s="38">
        <v>386</v>
      </c>
      <c r="B6314" s="39">
        <v>10741</v>
      </c>
      <c r="C6314" s="38">
        <v>10348982</v>
      </c>
      <c r="D6314" s="40" t="s">
        <v>517</v>
      </c>
      <c r="E6314" s="58">
        <v>1</v>
      </c>
      <c r="F6314" s="38">
        <v>120</v>
      </c>
      <c r="G6314" s="38" t="s">
        <v>515</v>
      </c>
      <c r="H6314" s="42">
        <v>54832.85</v>
      </c>
      <c r="I6314" s="57"/>
      <c r="J6314" s="44">
        <v>44651</v>
      </c>
      <c r="K6314" s="42">
        <v>456.94</v>
      </c>
      <c r="L6314" s="42">
        <v>7767.96</v>
      </c>
      <c r="M6314" s="44">
        <v>45199</v>
      </c>
      <c r="N6314" s="42">
        <f>H6314-K6314-L6314</f>
        <v>46607.95</v>
      </c>
      <c r="O6314" s="42">
        <v>0</v>
      </c>
      <c r="P6314" s="45">
        <v>0.13</v>
      </c>
      <c r="Q6314" s="42">
        <v>0</v>
      </c>
      <c r="R6314" s="42">
        <v>0</v>
      </c>
      <c r="S6314" s="42">
        <v>46607.95</v>
      </c>
      <c r="T6314" s="38">
        <v>5000</v>
      </c>
      <c r="U6314" s="14">
        <f>S6314/H6314</f>
        <v>0.8500005015241775</v>
      </c>
      <c r="V6314" s="19"/>
      <c r="W6314" s="19"/>
      <c r="X6314" s="37" t="s">
        <v>3462</v>
      </c>
    </row>
    <row r="6315" spans="1:37" ht="16.5" customHeight="1">
      <c r="A6315" s="38">
        <v>1</v>
      </c>
      <c r="B6315" s="39">
        <v>10750</v>
      </c>
      <c r="C6315" s="38">
        <v>10335465</v>
      </c>
      <c r="D6315" s="40" t="s">
        <v>2871</v>
      </c>
      <c r="E6315" s="38">
        <v>1</v>
      </c>
      <c r="F6315" s="38">
        <v>120</v>
      </c>
      <c r="G6315" s="38" t="s">
        <v>21</v>
      </c>
      <c r="H6315" s="42">
        <v>20336.07</v>
      </c>
      <c r="I6315" s="2"/>
      <c r="J6315" s="44">
        <v>44439</v>
      </c>
      <c r="K6315" s="42">
        <v>169.46</v>
      </c>
      <c r="L6315" s="42">
        <v>2880.94</v>
      </c>
      <c r="M6315" s="44">
        <v>44985</v>
      </c>
      <c r="N6315" s="42">
        <f>H6315-K6315-L6315</f>
        <v>17285.670000000002</v>
      </c>
      <c r="O6315" s="42">
        <v>0</v>
      </c>
      <c r="P6315" s="45">
        <v>0.13</v>
      </c>
      <c r="Q6315" s="42">
        <v>0</v>
      </c>
      <c r="R6315" s="42">
        <v>0</v>
      </c>
      <c r="S6315" s="42">
        <f>N6315-R6315</f>
        <v>17285.670000000002</v>
      </c>
      <c r="T6315" s="38">
        <v>5000</v>
      </c>
      <c r="U6315" s="14">
        <f>S6315/H6315</f>
        <v>0.85000051632395057</v>
      </c>
      <c r="V6315" s="19"/>
      <c r="W6315" s="19"/>
      <c r="X6315" s="37" t="s">
        <v>3473</v>
      </c>
    </row>
    <row r="6316" spans="1:37" ht="16.5" customHeight="1">
      <c r="A6316" s="38">
        <v>419</v>
      </c>
      <c r="B6316" s="39">
        <v>10736</v>
      </c>
      <c r="C6316" s="38">
        <v>10356590</v>
      </c>
      <c r="D6316" s="40" t="s">
        <v>1362</v>
      </c>
      <c r="E6316" s="38">
        <v>2</v>
      </c>
      <c r="F6316" s="38">
        <v>120</v>
      </c>
      <c r="G6316" s="38" t="s">
        <v>21</v>
      </c>
      <c r="H6316" s="42">
        <v>19238.95</v>
      </c>
      <c r="I6316" s="55"/>
      <c r="J6316" s="44">
        <v>44865</v>
      </c>
      <c r="K6316" s="42">
        <v>160.32</v>
      </c>
      <c r="L6316" s="42">
        <v>1282.56</v>
      </c>
      <c r="M6316" s="44">
        <v>45138</v>
      </c>
      <c r="N6316" s="42">
        <f>H6316-K6316-L6316</f>
        <v>17796.07</v>
      </c>
      <c r="O6316" s="42">
        <v>1600</v>
      </c>
      <c r="P6316" s="45">
        <v>0.13</v>
      </c>
      <c r="Q6316" s="42">
        <v>184.07</v>
      </c>
      <c r="R6316" s="42">
        <v>1415.93</v>
      </c>
      <c r="S6316" s="42">
        <v>16380.14</v>
      </c>
      <c r="T6316" s="38">
        <v>5000</v>
      </c>
      <c r="U6316" s="14">
        <f>S6316/H6316</f>
        <v>0.85140509227374672</v>
      </c>
      <c r="V6316" s="19"/>
      <c r="W6316" s="19"/>
      <c r="X6316" s="37" t="s">
        <v>3461</v>
      </c>
    </row>
    <row r="6317" spans="1:37" ht="16.5" customHeight="1">
      <c r="A6317" s="38">
        <v>303</v>
      </c>
      <c r="B6317" s="39">
        <v>10741</v>
      </c>
      <c r="C6317" s="38">
        <v>10348428</v>
      </c>
      <c r="D6317" s="40" t="s">
        <v>1082</v>
      </c>
      <c r="E6317" s="38">
        <v>1</v>
      </c>
      <c r="F6317" s="38">
        <v>120</v>
      </c>
      <c r="G6317" s="38" t="s">
        <v>515</v>
      </c>
      <c r="H6317" s="42">
        <v>85121.37</v>
      </c>
      <c r="I6317" s="56"/>
      <c r="J6317" s="44">
        <v>44651</v>
      </c>
      <c r="K6317" s="42">
        <v>709.34</v>
      </c>
      <c r="L6317" s="42">
        <v>11349.48</v>
      </c>
      <c r="M6317" s="44">
        <v>45169</v>
      </c>
      <c r="N6317" s="42">
        <f>H6317-K6317-L6317</f>
        <v>73062.55</v>
      </c>
      <c r="O6317" s="42">
        <v>0</v>
      </c>
      <c r="P6317" s="45">
        <v>0.13</v>
      </c>
      <c r="Q6317" s="42">
        <v>0</v>
      </c>
      <c r="R6317" s="42">
        <v>0</v>
      </c>
      <c r="S6317" s="42">
        <f>N6317-R6317</f>
        <v>73062.55</v>
      </c>
      <c r="T6317" s="38">
        <v>5000</v>
      </c>
      <c r="U6317" s="14">
        <f>S6317/H6317</f>
        <v>0.85833381206153059</v>
      </c>
      <c r="V6317" s="19"/>
      <c r="W6317" s="19"/>
      <c r="X6317" s="37" t="s">
        <v>3462</v>
      </c>
    </row>
    <row r="6318" spans="1:37" ht="16.5" customHeight="1">
      <c r="A6318" s="38">
        <v>894</v>
      </c>
      <c r="B6318" s="39">
        <v>10729</v>
      </c>
      <c r="C6318" s="38">
        <v>10366961</v>
      </c>
      <c r="D6318" s="40" t="s">
        <v>3384</v>
      </c>
      <c r="E6318" s="58">
        <v>1</v>
      </c>
      <c r="F6318" s="38">
        <v>60</v>
      </c>
      <c r="G6318" s="38" t="s">
        <v>511</v>
      </c>
      <c r="H6318" s="42">
        <v>22863.3</v>
      </c>
      <c r="I6318" s="37"/>
      <c r="J6318" s="44">
        <v>45016</v>
      </c>
      <c r="K6318" s="42">
        <v>381.06</v>
      </c>
      <c r="L6318" s="42">
        <v>2667.42</v>
      </c>
      <c r="M6318" s="44">
        <v>45259</v>
      </c>
      <c r="N6318" s="42">
        <v>19814.82</v>
      </c>
      <c r="O6318" s="42">
        <v>0</v>
      </c>
      <c r="P6318" s="45">
        <f>IF(J6318&lt;DATEVALUE("2009-1-1"),3%,13%)</f>
        <v>0.13</v>
      </c>
      <c r="Q6318" s="42">
        <f>IF(P6318=13%,ROUND(O6318/(1+P6318)*P6318,2),ROUND(O6318/(1+0.03)*0.02,2))</f>
        <v>0</v>
      </c>
      <c r="R6318" s="42">
        <f>O6318-Q6318</f>
        <v>0</v>
      </c>
      <c r="S6318" s="42">
        <f>N6318-R6318</f>
        <v>19814.82</v>
      </c>
      <c r="T6318" s="38">
        <v>1007</v>
      </c>
      <c r="U6318" s="14">
        <f>S6318/H6318</f>
        <v>0.86666491713794602</v>
      </c>
      <c r="V6318" s="19"/>
      <c r="W6318" s="19"/>
      <c r="X6318" s="37" t="s">
        <v>3459</v>
      </c>
    </row>
    <row r="6319" spans="1:37" ht="16.5" customHeight="1">
      <c r="A6319" s="38">
        <v>203</v>
      </c>
      <c r="B6319" s="39">
        <v>40712</v>
      </c>
      <c r="C6319" s="38">
        <v>10346152</v>
      </c>
      <c r="D6319" s="40" t="s">
        <v>2373</v>
      </c>
      <c r="E6319" s="38">
        <v>1</v>
      </c>
      <c r="F6319" s="38">
        <v>120</v>
      </c>
      <c r="G6319" s="38" t="s">
        <v>21</v>
      </c>
      <c r="H6319" s="42">
        <v>12620.27</v>
      </c>
      <c r="I6319" s="2"/>
      <c r="J6319" s="44">
        <v>44592</v>
      </c>
      <c r="K6319" s="42">
        <v>105.17</v>
      </c>
      <c r="L6319" s="42">
        <v>1577.53</v>
      </c>
      <c r="M6319" s="44">
        <v>45077</v>
      </c>
      <c r="N6319" s="42">
        <f>H6319-K6319-L6319</f>
        <v>10937.57</v>
      </c>
      <c r="O6319" s="42">
        <v>0</v>
      </c>
      <c r="P6319" s="45">
        <v>0.13</v>
      </c>
      <c r="Q6319" s="42">
        <v>0</v>
      </c>
      <c r="R6319" s="42">
        <v>0</v>
      </c>
      <c r="S6319" s="42">
        <f>N6319-R6319</f>
        <v>10937.57</v>
      </c>
      <c r="T6319" s="38">
        <v>5000</v>
      </c>
      <c r="U6319" s="14">
        <f>S6319/H6319</f>
        <v>0.86666687796695308</v>
      </c>
      <c r="V6319" s="19"/>
      <c r="W6319" s="19"/>
      <c r="X6319" s="37" t="s">
        <v>3467</v>
      </c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</row>
    <row r="6320" spans="1:37" ht="16.5" customHeight="1">
      <c r="A6320" s="38">
        <v>263</v>
      </c>
      <c r="B6320" s="39">
        <v>10745</v>
      </c>
      <c r="C6320" s="38">
        <v>10367804</v>
      </c>
      <c r="D6320" s="40" t="s">
        <v>600</v>
      </c>
      <c r="E6320" s="58">
        <v>4</v>
      </c>
      <c r="F6320" s="38">
        <v>47</v>
      </c>
      <c r="G6320" s="38" t="s">
        <v>266</v>
      </c>
      <c r="H6320" s="42">
        <v>1626.49</v>
      </c>
      <c r="I6320" s="57"/>
      <c r="J6320" s="44">
        <v>45016</v>
      </c>
      <c r="K6320" s="42">
        <v>34.61</v>
      </c>
      <c r="L6320" s="42">
        <v>173.03</v>
      </c>
      <c r="M6320" s="44">
        <v>45199</v>
      </c>
      <c r="N6320" s="42">
        <f>H6320-K6320-L6320</f>
        <v>1418.8500000000001</v>
      </c>
      <c r="O6320" s="42">
        <v>0</v>
      </c>
      <c r="P6320" s="45">
        <v>0.13</v>
      </c>
      <c r="Q6320" s="42">
        <v>0</v>
      </c>
      <c r="R6320" s="42">
        <v>0</v>
      </c>
      <c r="S6320" s="42">
        <f>N6320-R6320</f>
        <v>1418.8500000000001</v>
      </c>
      <c r="T6320" s="38">
        <v>5000</v>
      </c>
      <c r="U6320" s="14">
        <f>S6320/H6320</f>
        <v>0.87233859415059434</v>
      </c>
      <c r="V6320" s="19"/>
      <c r="W6320" s="19"/>
      <c r="X6320" s="37" t="s">
        <v>3463</v>
      </c>
    </row>
    <row r="6321" spans="1:37" ht="16.5" customHeight="1">
      <c r="A6321" s="38">
        <v>304</v>
      </c>
      <c r="B6321" s="39">
        <v>10741</v>
      </c>
      <c r="C6321" s="38">
        <v>10351121</v>
      </c>
      <c r="D6321" s="40" t="s">
        <v>674</v>
      </c>
      <c r="E6321" s="38">
        <v>1</v>
      </c>
      <c r="F6321" s="38">
        <v>120</v>
      </c>
      <c r="G6321" s="38" t="s">
        <v>302</v>
      </c>
      <c r="H6321" s="42">
        <v>75141.899999999994</v>
      </c>
      <c r="I6321" s="56"/>
      <c r="J6321" s="44">
        <v>44742</v>
      </c>
      <c r="K6321" s="42">
        <v>626.17999999999995</v>
      </c>
      <c r="L6321" s="42">
        <v>8140.35</v>
      </c>
      <c r="M6321" s="44">
        <v>45169</v>
      </c>
      <c r="N6321" s="42">
        <f>H6321-K6321-L6321</f>
        <v>66375.37</v>
      </c>
      <c r="O6321" s="42">
        <v>0</v>
      </c>
      <c r="P6321" s="45">
        <v>0.13</v>
      </c>
      <c r="Q6321" s="42">
        <v>0</v>
      </c>
      <c r="R6321" s="42">
        <v>0</v>
      </c>
      <c r="S6321" s="42">
        <f>N6321-R6321</f>
        <v>66375.37</v>
      </c>
      <c r="T6321" s="38">
        <v>5000</v>
      </c>
      <c r="U6321" s="14">
        <f>S6321/H6321</f>
        <v>0.88333366603719099</v>
      </c>
      <c r="V6321" s="19"/>
      <c r="W6321" s="19"/>
      <c r="X6321" s="37" t="s">
        <v>3462</v>
      </c>
    </row>
    <row r="6322" spans="1:37" ht="16.5" customHeight="1">
      <c r="A6322" s="38">
        <v>105</v>
      </c>
      <c r="B6322" s="39">
        <v>10741</v>
      </c>
      <c r="C6322" s="38">
        <v>10348983</v>
      </c>
      <c r="D6322" s="40" t="s">
        <v>2262</v>
      </c>
      <c r="E6322" s="38">
        <v>1</v>
      </c>
      <c r="F6322" s="38">
        <v>120</v>
      </c>
      <c r="G6322" s="38" t="s">
        <v>21</v>
      </c>
      <c r="H6322" s="42">
        <v>8402.81</v>
      </c>
      <c r="I6322" s="2"/>
      <c r="J6322" s="44">
        <v>44651</v>
      </c>
      <c r="K6322" s="42">
        <v>70.02</v>
      </c>
      <c r="L6322" s="42">
        <v>910.29</v>
      </c>
      <c r="M6322" s="44">
        <v>45077</v>
      </c>
      <c r="N6322" s="42">
        <f>H6322-K6322-L6322</f>
        <v>7422.4999999999991</v>
      </c>
      <c r="O6322" s="42">
        <v>0</v>
      </c>
      <c r="P6322" s="45">
        <v>0.13</v>
      </c>
      <c r="Q6322" s="42">
        <v>0</v>
      </c>
      <c r="R6322" s="42">
        <v>0</v>
      </c>
      <c r="S6322" s="42">
        <f>N6322-R6322</f>
        <v>7422.4999999999991</v>
      </c>
      <c r="T6322" s="38">
        <v>5000</v>
      </c>
      <c r="U6322" s="14">
        <f>S6322/H6322</f>
        <v>0.88333545563924443</v>
      </c>
      <c r="V6322" s="19"/>
      <c r="W6322" s="19"/>
      <c r="X6322" s="37" t="s">
        <v>3462</v>
      </c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</row>
    <row r="6323" spans="1:37" ht="16.5" customHeight="1">
      <c r="A6323" s="38">
        <v>1</v>
      </c>
      <c r="B6323" s="39">
        <v>20704</v>
      </c>
      <c r="C6323" s="38">
        <v>10351702</v>
      </c>
      <c r="D6323" s="40" t="s">
        <v>2902</v>
      </c>
      <c r="E6323" s="41">
        <v>1</v>
      </c>
      <c r="F6323" s="38">
        <v>60</v>
      </c>
      <c r="G6323" s="38" t="s">
        <v>266</v>
      </c>
      <c r="H6323" s="42">
        <v>3735.86</v>
      </c>
      <c r="I6323" s="2"/>
      <c r="J6323" s="44">
        <v>44742</v>
      </c>
      <c r="K6323" s="42">
        <v>62.26</v>
      </c>
      <c r="L6323" s="42">
        <v>373.58</v>
      </c>
      <c r="M6323" s="44">
        <v>44957</v>
      </c>
      <c r="N6323" s="42">
        <f>H6323-K6323-L6323</f>
        <v>3300.02</v>
      </c>
      <c r="O6323" s="42">
        <v>0</v>
      </c>
      <c r="P6323" s="45">
        <v>0.13</v>
      </c>
      <c r="Q6323" s="42">
        <v>0</v>
      </c>
      <c r="R6323" s="42">
        <v>0</v>
      </c>
      <c r="S6323" s="42">
        <f>N6323-R6323</f>
        <v>3300.02</v>
      </c>
      <c r="T6323" s="38">
        <v>5000</v>
      </c>
      <c r="U6323" s="14">
        <f>S6323/H6323</f>
        <v>0.88333609931849688</v>
      </c>
      <c r="V6323" s="19"/>
      <c r="W6323" s="19"/>
      <c r="X6323" s="37" t="s">
        <v>3466</v>
      </c>
      <c r="Y6323" s="20"/>
      <c r="Z6323" s="20"/>
      <c r="AA6323" s="20"/>
      <c r="AB6323" s="20"/>
      <c r="AC6323" s="20"/>
      <c r="AD6323" s="20"/>
      <c r="AE6323" s="20"/>
      <c r="AF6323" s="20"/>
      <c r="AG6323" s="20"/>
      <c r="AH6323" s="20"/>
      <c r="AI6323" s="20"/>
      <c r="AJ6323" s="20"/>
    </row>
    <row r="6324" spans="1:37" ht="16.5" customHeight="1">
      <c r="A6324" s="38"/>
      <c r="B6324" s="82">
        <v>10713</v>
      </c>
      <c r="C6324" s="85">
        <v>10326802</v>
      </c>
      <c r="D6324" s="86" t="s">
        <v>1427</v>
      </c>
      <c r="E6324" s="85">
        <v>1</v>
      </c>
      <c r="F6324" s="85">
        <v>60</v>
      </c>
      <c r="G6324" s="85" t="s">
        <v>266</v>
      </c>
      <c r="H6324" s="42">
        <v>287459.53999999998</v>
      </c>
      <c r="I6324" s="90"/>
      <c r="J6324" s="44">
        <v>44286</v>
      </c>
      <c r="K6324" s="42">
        <v>4790.99</v>
      </c>
      <c r="L6324" s="42">
        <v>23954.95</v>
      </c>
      <c r="M6324" s="44">
        <v>44460</v>
      </c>
      <c r="N6324" s="42">
        <v>258713.60000000001</v>
      </c>
      <c r="O6324" s="42">
        <v>3100</v>
      </c>
      <c r="P6324" s="45">
        <v>0.13</v>
      </c>
      <c r="Q6324" s="42">
        <v>356.64</v>
      </c>
      <c r="R6324" s="42">
        <v>2743.36</v>
      </c>
      <c r="S6324" s="42">
        <v>255970.24000000002</v>
      </c>
      <c r="T6324" s="85">
        <v>5000</v>
      </c>
      <c r="U6324" s="14">
        <f>S6324/H6324</f>
        <v>0.89045658390742588</v>
      </c>
      <c r="V6324" s="19" t="s">
        <v>3492</v>
      </c>
      <c r="W6324" s="19">
        <v>898.14</v>
      </c>
      <c r="X6324" s="37" t="s">
        <v>3457</v>
      </c>
    </row>
    <row r="6325" spans="1:37" ht="16.5" customHeight="1">
      <c r="A6325" s="38">
        <v>27</v>
      </c>
      <c r="B6325" s="39">
        <v>10756</v>
      </c>
      <c r="C6325" s="38">
        <v>10349394</v>
      </c>
      <c r="D6325" s="40" t="s">
        <v>559</v>
      </c>
      <c r="E6325" s="38">
        <v>1</v>
      </c>
      <c r="F6325" s="38">
        <v>1</v>
      </c>
      <c r="G6325" s="38" t="s">
        <v>33</v>
      </c>
      <c r="H6325" s="42">
        <v>668.04</v>
      </c>
      <c r="I6325" s="2"/>
      <c r="J6325" s="44">
        <v>44681</v>
      </c>
      <c r="K6325" s="42">
        <v>0</v>
      </c>
      <c r="L6325" s="42">
        <v>0</v>
      </c>
      <c r="M6325" s="44">
        <v>45046</v>
      </c>
      <c r="N6325" s="42">
        <f>H6325-K6325-L6325</f>
        <v>668.04</v>
      </c>
      <c r="O6325" s="42">
        <v>80</v>
      </c>
      <c r="P6325" s="45">
        <v>0.13</v>
      </c>
      <c r="Q6325" s="42">
        <v>9.1999999999999993</v>
      </c>
      <c r="R6325" s="42">
        <v>70.8</v>
      </c>
      <c r="S6325" s="42">
        <v>597.24</v>
      </c>
      <c r="T6325" s="38">
        <v>5000</v>
      </c>
      <c r="U6325" s="14">
        <f>S6325/H6325</f>
        <v>0.89401832225615241</v>
      </c>
      <c r="V6325" s="19"/>
      <c r="W6325" s="19"/>
      <c r="X6325" s="37" t="s">
        <v>3464</v>
      </c>
    </row>
    <row r="6326" spans="1:37" ht="16.5" customHeight="1">
      <c r="A6326" s="38">
        <v>684</v>
      </c>
      <c r="B6326" s="39">
        <v>40712</v>
      </c>
      <c r="C6326" s="38">
        <v>10352702</v>
      </c>
      <c r="D6326" s="40" t="s">
        <v>1813</v>
      </c>
      <c r="E6326" s="38">
        <v>8</v>
      </c>
      <c r="F6326" s="38">
        <v>120</v>
      </c>
      <c r="G6326" s="38" t="s">
        <v>515</v>
      </c>
      <c r="H6326" s="42">
        <v>18711.88</v>
      </c>
      <c r="I6326" s="55"/>
      <c r="J6326" s="44">
        <v>44773</v>
      </c>
      <c r="K6326" s="42">
        <v>155.93</v>
      </c>
      <c r="L6326" s="42">
        <v>1715.23</v>
      </c>
      <c r="M6326" s="44">
        <v>45138</v>
      </c>
      <c r="N6326" s="42">
        <f>H6326-K6326-L6326</f>
        <v>16840.72</v>
      </c>
      <c r="O6326" s="42">
        <v>0</v>
      </c>
      <c r="P6326" s="45">
        <v>0.13</v>
      </c>
      <c r="Q6326" s="42">
        <v>0</v>
      </c>
      <c r="R6326" s="42">
        <v>0</v>
      </c>
      <c r="S6326" s="42">
        <v>16840.72</v>
      </c>
      <c r="T6326" s="38">
        <v>5000</v>
      </c>
      <c r="U6326" s="14">
        <f>S6326/H6326</f>
        <v>0.90000149637556459</v>
      </c>
      <c r="V6326" s="19"/>
      <c r="W6326" s="19"/>
      <c r="X6326" s="37" t="s">
        <v>3467</v>
      </c>
    </row>
    <row r="6327" spans="1:37" ht="16.5" customHeight="1">
      <c r="A6327" s="38">
        <v>52</v>
      </c>
      <c r="B6327" s="39">
        <v>10741</v>
      </c>
      <c r="C6327" s="38">
        <v>10351624</v>
      </c>
      <c r="D6327" s="40" t="s">
        <v>2222</v>
      </c>
      <c r="E6327" s="38">
        <v>2</v>
      </c>
      <c r="F6327" s="38">
        <v>120</v>
      </c>
      <c r="G6327" s="38" t="s">
        <v>21</v>
      </c>
      <c r="H6327" s="42">
        <v>12174.62</v>
      </c>
      <c r="I6327" s="2"/>
      <c r="J6327" s="44">
        <v>44742</v>
      </c>
      <c r="K6327" s="42">
        <v>101.46</v>
      </c>
      <c r="L6327" s="42">
        <v>1014.57</v>
      </c>
      <c r="M6327" s="44">
        <v>45077</v>
      </c>
      <c r="N6327" s="42">
        <f>H6327-K6327-L6327</f>
        <v>11058.590000000002</v>
      </c>
      <c r="O6327" s="42">
        <v>0</v>
      </c>
      <c r="P6327" s="45">
        <v>0.13</v>
      </c>
      <c r="Q6327" s="42">
        <v>0</v>
      </c>
      <c r="R6327" s="42">
        <v>0</v>
      </c>
      <c r="S6327" s="42">
        <f>N6327-R6327</f>
        <v>11058.590000000002</v>
      </c>
      <c r="T6327" s="38">
        <v>2107</v>
      </c>
      <c r="U6327" s="14">
        <f>S6327/H6327</f>
        <v>0.90833143046764508</v>
      </c>
      <c r="V6327" s="19"/>
      <c r="W6327" s="19"/>
      <c r="X6327" s="37" t="s">
        <v>3462</v>
      </c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</row>
    <row r="6328" spans="1:37" ht="16.5" customHeight="1">
      <c r="A6328" s="38">
        <v>420</v>
      </c>
      <c r="B6328" s="39">
        <v>10736</v>
      </c>
      <c r="C6328" s="38">
        <v>10356592</v>
      </c>
      <c r="D6328" s="40" t="s">
        <v>1363</v>
      </c>
      <c r="E6328" s="38">
        <v>2</v>
      </c>
      <c r="F6328" s="38">
        <v>120</v>
      </c>
      <c r="G6328" s="38" t="s">
        <v>21</v>
      </c>
      <c r="H6328" s="42">
        <v>22523.14</v>
      </c>
      <c r="I6328" s="55"/>
      <c r="J6328" s="44">
        <v>44865</v>
      </c>
      <c r="K6328" s="42">
        <v>187.69</v>
      </c>
      <c r="L6328" s="42">
        <v>1501.52</v>
      </c>
      <c r="M6328" s="44">
        <v>45138</v>
      </c>
      <c r="N6328" s="42">
        <f>H6328-K6328-L6328</f>
        <v>20833.93</v>
      </c>
      <c r="O6328" s="42">
        <v>400</v>
      </c>
      <c r="P6328" s="45">
        <v>0.13</v>
      </c>
      <c r="Q6328" s="42">
        <v>46.02</v>
      </c>
      <c r="R6328" s="42">
        <v>353.98</v>
      </c>
      <c r="S6328" s="42">
        <v>20479.95</v>
      </c>
      <c r="T6328" s="38">
        <v>5000</v>
      </c>
      <c r="U6328" s="14">
        <f>S6328/H6328</f>
        <v>0.90928485104652379</v>
      </c>
      <c r="V6328" s="19"/>
      <c r="W6328" s="19"/>
      <c r="X6328" s="37" t="s">
        <v>3461</v>
      </c>
    </row>
    <row r="6329" spans="1:37" ht="16.5" customHeight="1">
      <c r="A6329" s="38">
        <v>847</v>
      </c>
      <c r="B6329" s="39">
        <v>40711</v>
      </c>
      <c r="C6329" s="38">
        <v>10376595</v>
      </c>
      <c r="D6329" s="40" t="s">
        <v>1006</v>
      </c>
      <c r="E6329" s="58">
        <v>16</v>
      </c>
      <c r="F6329" s="38">
        <v>23</v>
      </c>
      <c r="G6329" s="38" t="s">
        <v>515</v>
      </c>
      <c r="H6329" s="42">
        <v>153.80000000000001</v>
      </c>
      <c r="I6329" s="57"/>
      <c r="J6329" s="44">
        <v>45138</v>
      </c>
      <c r="K6329" s="42">
        <v>6.68</v>
      </c>
      <c r="L6329" s="42">
        <v>6.68</v>
      </c>
      <c r="M6329" s="44">
        <v>45199</v>
      </c>
      <c r="N6329" s="42">
        <f>H6329-K6329-L6329</f>
        <v>140.44</v>
      </c>
      <c r="O6329" s="42">
        <v>0</v>
      </c>
      <c r="P6329" s="45">
        <v>0.13</v>
      </c>
      <c r="Q6329" s="42">
        <v>0</v>
      </c>
      <c r="R6329" s="42">
        <v>0</v>
      </c>
      <c r="S6329" s="42">
        <f>N6329-R6329</f>
        <v>140.44</v>
      </c>
      <c r="T6329" s="38">
        <v>5000</v>
      </c>
      <c r="U6329" s="14">
        <f>S6329/H6329</f>
        <v>0.91313394018205452</v>
      </c>
      <c r="V6329" s="19"/>
      <c r="W6329" s="19"/>
      <c r="X6329" s="37" t="s">
        <v>3467</v>
      </c>
    </row>
    <row r="6330" spans="1:37" ht="16.5" customHeight="1">
      <c r="A6330" s="38">
        <v>895</v>
      </c>
      <c r="B6330" s="39">
        <v>10729</v>
      </c>
      <c r="C6330" s="38">
        <v>10373664</v>
      </c>
      <c r="D6330" s="40" t="s">
        <v>3385</v>
      </c>
      <c r="E6330" s="58">
        <v>1</v>
      </c>
      <c r="F6330" s="38">
        <v>60</v>
      </c>
      <c r="G6330" s="38" t="s">
        <v>511</v>
      </c>
      <c r="H6330" s="42">
        <v>522018.35</v>
      </c>
      <c r="I6330" s="37"/>
      <c r="J6330" s="44">
        <v>45107</v>
      </c>
      <c r="K6330" s="42">
        <v>8700.31</v>
      </c>
      <c r="L6330" s="42">
        <v>34801.240000000005</v>
      </c>
      <c r="M6330" s="44">
        <v>45259</v>
      </c>
      <c r="N6330" s="42">
        <v>478516.8</v>
      </c>
      <c r="O6330" s="42">
        <v>0</v>
      </c>
      <c r="P6330" s="45">
        <f>IF(J6330&lt;DATEVALUE("2009-1-1"),3%,13%)</f>
        <v>0.13</v>
      </c>
      <c r="Q6330" s="42">
        <f>IF(P6330=13%,ROUND(O6330/(1+P6330)*P6330,2),ROUND(O6330/(1+0.03)*0.02,2))</f>
        <v>0</v>
      </c>
      <c r="R6330" s="42">
        <f>O6330-Q6330</f>
        <v>0</v>
      </c>
      <c r="S6330" s="42">
        <f>N6330-R6330</f>
        <v>478516.8</v>
      </c>
      <c r="T6330" s="38">
        <v>1007</v>
      </c>
      <c r="U6330" s="14">
        <f>S6330/H6330</f>
        <v>0.91666662675746935</v>
      </c>
      <c r="V6330" s="19"/>
      <c r="W6330" s="19"/>
      <c r="X6330" s="37" t="s">
        <v>3459</v>
      </c>
    </row>
    <row r="6331" spans="1:37" ht="16.5" customHeight="1">
      <c r="A6331" s="38">
        <v>418</v>
      </c>
      <c r="B6331" s="39">
        <v>10736</v>
      </c>
      <c r="C6331" s="38">
        <v>10356589</v>
      </c>
      <c r="D6331" s="40" t="s">
        <v>1361</v>
      </c>
      <c r="E6331" s="38">
        <v>3</v>
      </c>
      <c r="F6331" s="38">
        <v>120</v>
      </c>
      <c r="G6331" s="38" t="s">
        <v>21</v>
      </c>
      <c r="H6331" s="42">
        <v>32190.76</v>
      </c>
      <c r="I6331" s="55"/>
      <c r="J6331" s="44">
        <v>44865</v>
      </c>
      <c r="K6331" s="42">
        <v>268.26</v>
      </c>
      <c r="L6331" s="42">
        <v>2146.0700000000002</v>
      </c>
      <c r="M6331" s="44">
        <v>45138</v>
      </c>
      <c r="N6331" s="42">
        <f>H6331-K6331-L6331</f>
        <v>29776.43</v>
      </c>
      <c r="O6331" s="42">
        <v>0</v>
      </c>
      <c r="P6331" s="45">
        <v>0.13</v>
      </c>
      <c r="Q6331" s="42">
        <v>0</v>
      </c>
      <c r="R6331" s="42">
        <v>0</v>
      </c>
      <c r="S6331" s="42">
        <v>29776.43</v>
      </c>
      <c r="T6331" s="38">
        <v>5000</v>
      </c>
      <c r="U6331" s="14">
        <f>S6331/H6331</f>
        <v>0.92499928550925803</v>
      </c>
      <c r="V6331" s="19"/>
      <c r="W6331" s="19"/>
      <c r="X6331" s="37" t="s">
        <v>3461</v>
      </c>
    </row>
    <row r="6332" spans="1:37" ht="16.5" customHeight="1">
      <c r="A6332" s="38">
        <v>546</v>
      </c>
      <c r="B6332" s="39">
        <v>10736</v>
      </c>
      <c r="C6332" s="38">
        <v>10362395</v>
      </c>
      <c r="D6332" s="40" t="s">
        <v>517</v>
      </c>
      <c r="E6332" s="38">
        <v>1</v>
      </c>
      <c r="F6332" s="38">
        <v>120</v>
      </c>
      <c r="G6332" s="38" t="s">
        <v>515</v>
      </c>
      <c r="H6332" s="42">
        <v>220273.44</v>
      </c>
      <c r="I6332" s="55"/>
      <c r="J6332" s="44">
        <v>44895</v>
      </c>
      <c r="K6332" s="42">
        <v>1835.61</v>
      </c>
      <c r="L6332" s="42">
        <v>12849.27</v>
      </c>
      <c r="M6332" s="44">
        <v>45138</v>
      </c>
      <c r="N6332" s="42">
        <f>H6332-K6332-L6332</f>
        <v>205588.56000000003</v>
      </c>
      <c r="O6332" s="42">
        <v>1000</v>
      </c>
      <c r="P6332" s="45">
        <v>0.13</v>
      </c>
      <c r="Q6332" s="42">
        <v>115.04</v>
      </c>
      <c r="R6332" s="42">
        <v>884.96</v>
      </c>
      <c r="S6332" s="42">
        <v>204703.6</v>
      </c>
      <c r="T6332" s="38">
        <v>5000</v>
      </c>
      <c r="U6332" s="14">
        <f>S6332/H6332</f>
        <v>0.92931585396768668</v>
      </c>
      <c r="V6332" s="19"/>
      <c r="W6332" s="19"/>
      <c r="X6332" s="37" t="s">
        <v>3461</v>
      </c>
    </row>
    <row r="6333" spans="1:37" ht="16.5" customHeight="1">
      <c r="A6333" s="38">
        <v>547</v>
      </c>
      <c r="B6333" s="39">
        <v>10736</v>
      </c>
      <c r="C6333" s="38">
        <v>10362404</v>
      </c>
      <c r="D6333" s="40" t="s">
        <v>1465</v>
      </c>
      <c r="E6333" s="38">
        <v>1</v>
      </c>
      <c r="F6333" s="38">
        <v>120</v>
      </c>
      <c r="G6333" s="38" t="s">
        <v>515</v>
      </c>
      <c r="H6333" s="42">
        <v>63378.9</v>
      </c>
      <c r="I6333" s="55"/>
      <c r="J6333" s="44">
        <v>44895</v>
      </c>
      <c r="K6333" s="42">
        <v>528.16</v>
      </c>
      <c r="L6333" s="42">
        <v>3697.11</v>
      </c>
      <c r="M6333" s="44">
        <v>45138</v>
      </c>
      <c r="N6333" s="42">
        <f>H6333-K6333-L6333</f>
        <v>59153.63</v>
      </c>
      <c r="O6333" s="42">
        <v>100</v>
      </c>
      <c r="P6333" s="45">
        <v>0.13</v>
      </c>
      <c r="Q6333" s="42">
        <v>11.5</v>
      </c>
      <c r="R6333" s="42">
        <v>88.5</v>
      </c>
      <c r="S6333" s="42">
        <v>59065.13</v>
      </c>
      <c r="T6333" s="38">
        <v>5000</v>
      </c>
      <c r="U6333" s="14">
        <f>S6333/H6333</f>
        <v>0.93193681177805221</v>
      </c>
      <c r="V6333" s="19"/>
      <c r="W6333" s="19"/>
      <c r="X6333" s="37" t="s">
        <v>3461</v>
      </c>
    </row>
    <row r="6334" spans="1:37" ht="16.5" customHeight="1">
      <c r="A6334" s="38">
        <v>824</v>
      </c>
      <c r="B6334" s="39">
        <v>10729</v>
      </c>
      <c r="C6334" s="38">
        <v>10376480</v>
      </c>
      <c r="D6334" s="40" t="s">
        <v>3350</v>
      </c>
      <c r="E6334" s="58">
        <v>1</v>
      </c>
      <c r="F6334" s="38">
        <v>60</v>
      </c>
      <c r="G6334" s="38" t="s">
        <v>83</v>
      </c>
      <c r="H6334" s="42">
        <v>3749.33</v>
      </c>
      <c r="I6334" s="37"/>
      <c r="J6334" s="44">
        <v>45138</v>
      </c>
      <c r="K6334" s="42">
        <v>62.49</v>
      </c>
      <c r="L6334" s="42">
        <v>187.47</v>
      </c>
      <c r="M6334" s="44">
        <v>45259</v>
      </c>
      <c r="N6334" s="42">
        <v>3499.37</v>
      </c>
      <c r="O6334" s="42">
        <v>0</v>
      </c>
      <c r="P6334" s="45">
        <f>IF(J6334&lt;DATEVALUE("2009-1-1"),3%,13%)</f>
        <v>0.13</v>
      </c>
      <c r="Q6334" s="42">
        <f>IF(P6334=13%,ROUND(O6334/(1+P6334)*P6334,2),ROUND(O6334/(1+0.03)*0.02,2))</f>
        <v>0</v>
      </c>
      <c r="R6334" s="42">
        <f>O6334-Q6334</f>
        <v>0</v>
      </c>
      <c r="S6334" s="42">
        <f>N6334-R6334</f>
        <v>3499.37</v>
      </c>
      <c r="T6334" s="38">
        <v>5000</v>
      </c>
      <c r="U6334" s="14">
        <f>S6334/H6334</f>
        <v>0.93333208866650841</v>
      </c>
      <c r="V6334" s="19"/>
      <c r="W6334" s="19"/>
      <c r="X6334" s="37" t="s">
        <v>3459</v>
      </c>
    </row>
    <row r="6335" spans="1:37" ht="16.5" customHeight="1">
      <c r="A6335" s="38">
        <v>417</v>
      </c>
      <c r="B6335" s="39">
        <v>10741</v>
      </c>
      <c r="C6335" s="38">
        <v>10374649</v>
      </c>
      <c r="D6335" s="40" t="s">
        <v>2942</v>
      </c>
      <c r="E6335" s="58">
        <v>3</v>
      </c>
      <c r="F6335" s="38">
        <v>60</v>
      </c>
      <c r="G6335" s="38" t="s">
        <v>23</v>
      </c>
      <c r="H6335" s="42">
        <v>14078.38</v>
      </c>
      <c r="I6335" s="37"/>
      <c r="J6335" s="44">
        <v>45107</v>
      </c>
      <c r="K6335" s="42">
        <v>234.64</v>
      </c>
      <c r="L6335" s="42">
        <v>703.92</v>
      </c>
      <c r="M6335" s="44">
        <v>45203</v>
      </c>
      <c r="N6335" s="42">
        <v>13139.82</v>
      </c>
      <c r="O6335" s="42">
        <v>0</v>
      </c>
      <c r="P6335" s="45">
        <f>IF(J6335&lt;DATEVALUE("2009-1-1"),3%,13%)</f>
        <v>0.13</v>
      </c>
      <c r="Q6335" s="42">
        <f>IF(P6335=13%,ROUND(O6335/(1+P6335)*P6335,2),ROUND(O6335/(1+0.03)*0.02,2))</f>
        <v>0</v>
      </c>
      <c r="R6335" s="42">
        <f>O6335-Q6335</f>
        <v>0</v>
      </c>
      <c r="S6335" s="42">
        <f>N6335-R6335</f>
        <v>13139.82</v>
      </c>
      <c r="T6335" s="38">
        <v>5000</v>
      </c>
      <c r="U6335" s="14">
        <f>S6335/H6335</f>
        <v>0.93333323862546691</v>
      </c>
      <c r="V6335" s="19"/>
      <c r="W6335" s="19"/>
      <c r="X6335" s="37" t="s">
        <v>3462</v>
      </c>
    </row>
    <row r="6336" spans="1:37" ht="16.5" customHeight="1">
      <c r="A6336" s="38">
        <v>261</v>
      </c>
      <c r="B6336" s="39">
        <v>10736</v>
      </c>
      <c r="C6336" s="38">
        <v>10356541</v>
      </c>
      <c r="D6336" s="40" t="s">
        <v>1100</v>
      </c>
      <c r="E6336" s="38">
        <v>1</v>
      </c>
      <c r="F6336" s="50">
        <v>120</v>
      </c>
      <c r="G6336" s="51" t="s">
        <v>515</v>
      </c>
      <c r="H6336" s="42">
        <v>174066.97</v>
      </c>
      <c r="I6336" s="49"/>
      <c r="J6336" s="44">
        <v>44865</v>
      </c>
      <c r="K6336" s="42">
        <v>1450.56</v>
      </c>
      <c r="L6336" s="42">
        <v>10153.91</v>
      </c>
      <c r="M6336" s="44">
        <v>45107</v>
      </c>
      <c r="N6336" s="42">
        <f>H6336-K6336-L6336</f>
        <v>162462.5</v>
      </c>
      <c r="O6336" s="42">
        <v>0</v>
      </c>
      <c r="P6336" s="45">
        <v>0.13</v>
      </c>
      <c r="Q6336" s="42">
        <v>0</v>
      </c>
      <c r="R6336" s="42">
        <v>0</v>
      </c>
      <c r="S6336" s="42">
        <f>N6336-R6336</f>
        <v>162462.5</v>
      </c>
      <c r="T6336" s="38">
        <v>5000</v>
      </c>
      <c r="U6336" s="14">
        <f>S6336/H6336</f>
        <v>0.93333330269378501</v>
      </c>
      <c r="V6336" s="19"/>
      <c r="W6336" s="19"/>
      <c r="X6336" s="37" t="s">
        <v>3461</v>
      </c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</row>
    <row r="6337" spans="1:37" ht="16.5" customHeight="1">
      <c r="A6337" s="38">
        <v>416</v>
      </c>
      <c r="B6337" s="39">
        <v>10741</v>
      </c>
      <c r="C6337" s="38">
        <v>10366009</v>
      </c>
      <c r="D6337" s="40" t="s">
        <v>2941</v>
      </c>
      <c r="E6337" s="58">
        <v>1</v>
      </c>
      <c r="F6337" s="38">
        <v>120</v>
      </c>
      <c r="G6337" s="38" t="s">
        <v>302</v>
      </c>
      <c r="H6337" s="42">
        <v>60967.78</v>
      </c>
      <c r="I6337" s="37"/>
      <c r="J6337" s="44">
        <v>44985</v>
      </c>
      <c r="K6337" s="42">
        <v>508.06</v>
      </c>
      <c r="L6337" s="42">
        <v>3556.42</v>
      </c>
      <c r="M6337" s="44">
        <v>45200</v>
      </c>
      <c r="N6337" s="42">
        <v>56903.3</v>
      </c>
      <c r="O6337" s="42">
        <v>0</v>
      </c>
      <c r="P6337" s="45">
        <f>IF(J6337&lt;DATEVALUE("2009-1-1"),3%,13%)</f>
        <v>0.13</v>
      </c>
      <c r="Q6337" s="42">
        <f>IF(P6337=13%,ROUND(O6337/(1+P6337)*P6337,2),ROUND(O6337/(1+0.03)*0.02,2))</f>
        <v>0</v>
      </c>
      <c r="R6337" s="42">
        <f>O6337-Q6337</f>
        <v>0</v>
      </c>
      <c r="S6337" s="42">
        <f>N6337-R6337</f>
        <v>56903.3</v>
      </c>
      <c r="T6337" s="38">
        <v>5000</v>
      </c>
      <c r="U6337" s="14">
        <f>S6337/H6337</f>
        <v>0.93333396754810494</v>
      </c>
      <c r="V6337" s="19"/>
      <c r="W6337" s="19"/>
      <c r="X6337" s="37" t="s">
        <v>3462</v>
      </c>
    </row>
    <row r="6338" spans="1:37" ht="16.5" customHeight="1">
      <c r="A6338" s="38"/>
      <c r="B6338" s="82">
        <v>10753</v>
      </c>
      <c r="C6338" s="82">
        <v>10345852</v>
      </c>
      <c r="D6338" s="86" t="s">
        <v>2000</v>
      </c>
      <c r="E6338" s="85">
        <v>1</v>
      </c>
      <c r="F6338" s="85">
        <v>120</v>
      </c>
      <c r="G6338" s="85" t="s">
        <v>515</v>
      </c>
      <c r="H6338" s="42">
        <v>275198.15999999997</v>
      </c>
      <c r="I6338" s="79"/>
      <c r="J6338" s="44">
        <v>44592</v>
      </c>
      <c r="K6338" s="42">
        <v>2293.3200000000002</v>
      </c>
      <c r="L6338" s="42">
        <v>13759.92</v>
      </c>
      <c r="M6338" s="44">
        <v>44804</v>
      </c>
      <c r="N6338" s="42">
        <v>259144.92</v>
      </c>
      <c r="O6338" s="42">
        <v>0</v>
      </c>
      <c r="P6338" s="45">
        <v>0.13</v>
      </c>
      <c r="Q6338" s="42">
        <v>0</v>
      </c>
      <c r="R6338" s="42">
        <v>0</v>
      </c>
      <c r="S6338" s="42">
        <v>259144.92</v>
      </c>
      <c r="T6338" s="85">
        <v>5000</v>
      </c>
      <c r="U6338" s="14">
        <v>0.94166661579423361</v>
      </c>
      <c r="V6338" s="19" t="s">
        <v>3492</v>
      </c>
      <c r="W6338" s="19">
        <v>-13673.39</v>
      </c>
      <c r="X6338" s="37" t="s">
        <v>3479</v>
      </c>
    </row>
    <row r="6339" spans="1:37" ht="16.5" customHeight="1">
      <c r="A6339" s="38">
        <v>464</v>
      </c>
      <c r="B6339" s="39">
        <v>10729</v>
      </c>
      <c r="C6339" s="38">
        <v>10373665</v>
      </c>
      <c r="D6339" s="40" t="s">
        <v>3182</v>
      </c>
      <c r="E6339" s="58">
        <v>1</v>
      </c>
      <c r="F6339" s="38">
        <v>120</v>
      </c>
      <c r="G6339" s="38" t="s">
        <v>21</v>
      </c>
      <c r="H6339" s="42">
        <v>330700.15999999997</v>
      </c>
      <c r="I6339" s="37"/>
      <c r="J6339" s="44">
        <v>45107</v>
      </c>
      <c r="K6339" s="42">
        <v>2755.83</v>
      </c>
      <c r="L6339" s="42">
        <v>11023.32</v>
      </c>
      <c r="M6339" s="44">
        <v>45259</v>
      </c>
      <c r="N6339" s="42">
        <v>316921.01</v>
      </c>
      <c r="O6339" s="42">
        <v>0</v>
      </c>
      <c r="P6339" s="45">
        <f>IF(J6339&lt;DATEVALUE("2009-1-1"),3%,13%)</f>
        <v>0.13</v>
      </c>
      <c r="Q6339" s="42">
        <f>IF(P6339=13%,ROUND(O6339/(1+P6339)*P6339,2),ROUND(O6339/(1+0.03)*0.02,2))</f>
        <v>0</v>
      </c>
      <c r="R6339" s="42">
        <f>O6339-Q6339</f>
        <v>0</v>
      </c>
      <c r="S6339" s="42">
        <f>N6339-R6339</f>
        <v>316921.01</v>
      </c>
      <c r="T6339" s="38">
        <v>5000</v>
      </c>
      <c r="U6339" s="14">
        <f>S6339/H6339</f>
        <v>0.95833340389070276</v>
      </c>
      <c r="V6339" s="19"/>
      <c r="W6339" s="19"/>
      <c r="X6339" s="37" t="s">
        <v>3459</v>
      </c>
    </row>
    <row r="6340" spans="1:37" ht="16.5" customHeight="1">
      <c r="A6340" s="38">
        <v>410</v>
      </c>
      <c r="B6340" s="39">
        <v>10741</v>
      </c>
      <c r="C6340" s="38">
        <v>10374645</v>
      </c>
      <c r="D6340" s="40" t="s">
        <v>2938</v>
      </c>
      <c r="E6340" s="58">
        <v>1</v>
      </c>
      <c r="F6340" s="38">
        <v>120</v>
      </c>
      <c r="G6340" s="38" t="s">
        <v>21</v>
      </c>
      <c r="H6340" s="42">
        <v>9660.92</v>
      </c>
      <c r="I6340" s="37"/>
      <c r="J6340" s="44">
        <v>45107</v>
      </c>
      <c r="K6340" s="42">
        <v>80.510000000000005</v>
      </c>
      <c r="L6340" s="42">
        <v>241.53000000000003</v>
      </c>
      <c r="M6340" s="44">
        <v>45203</v>
      </c>
      <c r="N6340" s="42">
        <v>9338.8799999999992</v>
      </c>
      <c r="O6340" s="42">
        <v>0</v>
      </c>
      <c r="P6340" s="45">
        <f>IF(J6340&lt;DATEVALUE("2009-1-1"),3%,13%)</f>
        <v>0.13</v>
      </c>
      <c r="Q6340" s="42">
        <f>IF(P6340=13%,ROUND(O6340/(1+P6340)*P6340,2),ROUND(O6340/(1+0.03)*0.02,2))</f>
        <v>0</v>
      </c>
      <c r="R6340" s="42">
        <f>O6340-Q6340</f>
        <v>0</v>
      </c>
      <c r="S6340" s="42">
        <f>N6340-R6340</f>
        <v>9338.8799999999992</v>
      </c>
      <c r="T6340" s="38">
        <v>5000</v>
      </c>
      <c r="U6340" s="14">
        <f>S6340/H6340</f>
        <v>0.96666570057510037</v>
      </c>
      <c r="V6340" s="19"/>
      <c r="W6340" s="19"/>
      <c r="X6340" s="37" t="s">
        <v>3462</v>
      </c>
    </row>
    <row r="6341" spans="1:37" ht="16.5" customHeight="1">
      <c r="A6341" s="38">
        <v>406</v>
      </c>
      <c r="B6341" s="39">
        <v>10741</v>
      </c>
      <c r="C6341" s="38">
        <v>10374641</v>
      </c>
      <c r="D6341" s="40" t="s">
        <v>2934</v>
      </c>
      <c r="E6341" s="58">
        <v>2</v>
      </c>
      <c r="F6341" s="38">
        <v>120</v>
      </c>
      <c r="G6341" s="38" t="s">
        <v>21</v>
      </c>
      <c r="H6341" s="42">
        <v>16805.63</v>
      </c>
      <c r="I6341" s="37"/>
      <c r="J6341" s="44">
        <v>45107</v>
      </c>
      <c r="K6341" s="42">
        <v>140.05000000000001</v>
      </c>
      <c r="L6341" s="42">
        <v>420.15000000000003</v>
      </c>
      <c r="M6341" s="44">
        <v>45203</v>
      </c>
      <c r="N6341" s="42">
        <v>16245.43</v>
      </c>
      <c r="O6341" s="42">
        <v>0</v>
      </c>
      <c r="P6341" s="45">
        <f>IF(J6341&lt;DATEVALUE("2009-1-1"),3%,13%)</f>
        <v>0.13</v>
      </c>
      <c r="Q6341" s="42">
        <f>IF(P6341=13%,ROUND(O6341/(1+P6341)*P6341,2),ROUND(O6341/(1+0.03)*0.02,2))</f>
        <v>0</v>
      </c>
      <c r="R6341" s="42">
        <f>O6341-Q6341</f>
        <v>0</v>
      </c>
      <c r="S6341" s="42">
        <f>N6341-R6341</f>
        <v>16245.43</v>
      </c>
      <c r="T6341" s="38">
        <v>5000</v>
      </c>
      <c r="U6341" s="14">
        <f>S6341/H6341</f>
        <v>0.96666593278561996</v>
      </c>
      <c r="V6341" s="19"/>
      <c r="W6341" s="19"/>
      <c r="X6341" s="37" t="s">
        <v>3462</v>
      </c>
    </row>
    <row r="6342" spans="1:37" ht="16.5" customHeight="1">
      <c r="A6342" s="38">
        <v>411</v>
      </c>
      <c r="B6342" s="39">
        <v>10741</v>
      </c>
      <c r="C6342" s="38">
        <v>10374646</v>
      </c>
      <c r="D6342" s="40" t="s">
        <v>2939</v>
      </c>
      <c r="E6342" s="58">
        <v>4</v>
      </c>
      <c r="F6342" s="38">
        <v>120</v>
      </c>
      <c r="G6342" s="38" t="s">
        <v>21</v>
      </c>
      <c r="H6342" s="42">
        <v>38652.76</v>
      </c>
      <c r="I6342" s="37"/>
      <c r="J6342" s="44">
        <v>45107</v>
      </c>
      <c r="K6342" s="42">
        <v>322.11</v>
      </c>
      <c r="L6342" s="42">
        <v>966.33</v>
      </c>
      <c r="M6342" s="44">
        <v>45203</v>
      </c>
      <c r="N6342" s="42">
        <v>37364.32</v>
      </c>
      <c r="O6342" s="42">
        <v>0</v>
      </c>
      <c r="P6342" s="45">
        <f>IF(J6342&lt;DATEVALUE("2009-1-1"),3%,13%)</f>
        <v>0.13</v>
      </c>
      <c r="Q6342" s="42">
        <f>IF(P6342=13%,ROUND(O6342/(1+P6342)*P6342,2),ROUND(O6342/(1+0.03)*0.02,2))</f>
        <v>0</v>
      </c>
      <c r="R6342" s="42">
        <f>O6342-Q6342</f>
        <v>0</v>
      </c>
      <c r="S6342" s="42">
        <f>N6342-R6342</f>
        <v>37364.32</v>
      </c>
      <c r="T6342" s="38">
        <v>5000</v>
      </c>
      <c r="U6342" s="14">
        <f>S6342/H6342</f>
        <v>0.96666628721985182</v>
      </c>
      <c r="V6342" s="19"/>
      <c r="W6342" s="19"/>
      <c r="X6342" s="37" t="s">
        <v>3462</v>
      </c>
    </row>
    <row r="6343" spans="1:37" ht="16.5" customHeight="1">
      <c r="A6343" s="38">
        <v>412</v>
      </c>
      <c r="B6343" s="39">
        <v>10741</v>
      </c>
      <c r="C6343" s="38">
        <v>10374647</v>
      </c>
      <c r="D6343" s="40" t="s">
        <v>2368</v>
      </c>
      <c r="E6343" s="58">
        <v>1</v>
      </c>
      <c r="F6343" s="38">
        <v>120</v>
      </c>
      <c r="G6343" s="38" t="s">
        <v>21</v>
      </c>
      <c r="H6343" s="42">
        <v>113376.76</v>
      </c>
      <c r="I6343" s="37"/>
      <c r="J6343" s="44">
        <v>45107</v>
      </c>
      <c r="K6343" s="42">
        <v>944.81</v>
      </c>
      <c r="L6343" s="42">
        <v>2834.43</v>
      </c>
      <c r="M6343" s="44">
        <v>45203</v>
      </c>
      <c r="N6343" s="42">
        <v>109597.52</v>
      </c>
      <c r="O6343" s="42">
        <v>0</v>
      </c>
      <c r="P6343" s="45">
        <f>IF(J6343&lt;DATEVALUE("2009-1-1"),3%,13%)</f>
        <v>0.13</v>
      </c>
      <c r="Q6343" s="42">
        <f>IF(P6343=13%,ROUND(O6343/(1+P6343)*P6343,2),ROUND(O6343/(1+0.03)*0.02,2))</f>
        <v>0</v>
      </c>
      <c r="R6343" s="42">
        <f>O6343-Q6343</f>
        <v>0</v>
      </c>
      <c r="S6343" s="42">
        <f>N6343-R6343</f>
        <v>109597.52</v>
      </c>
      <c r="T6343" s="38">
        <v>5000</v>
      </c>
      <c r="U6343" s="14">
        <f>S6343/H6343</f>
        <v>0.96666653730447061</v>
      </c>
      <c r="V6343" s="19"/>
      <c r="W6343" s="19"/>
      <c r="X6343" s="37" t="s">
        <v>3462</v>
      </c>
    </row>
    <row r="6344" spans="1:37" ht="16.5" customHeight="1">
      <c r="A6344" s="38">
        <v>408</v>
      </c>
      <c r="B6344" s="39">
        <v>10741</v>
      </c>
      <c r="C6344" s="38">
        <v>10374643</v>
      </c>
      <c r="D6344" s="40" t="s">
        <v>2936</v>
      </c>
      <c r="E6344" s="58">
        <v>7</v>
      </c>
      <c r="F6344" s="38">
        <v>120</v>
      </c>
      <c r="G6344" s="38" t="s">
        <v>21</v>
      </c>
      <c r="H6344" s="42">
        <v>70484.37</v>
      </c>
      <c r="I6344" s="37"/>
      <c r="J6344" s="44">
        <v>45107</v>
      </c>
      <c r="K6344" s="42">
        <v>587.37</v>
      </c>
      <c r="L6344" s="42">
        <v>1762.1100000000001</v>
      </c>
      <c r="M6344" s="44">
        <v>45203</v>
      </c>
      <c r="N6344" s="42">
        <v>68134.89</v>
      </c>
      <c r="O6344" s="42">
        <v>0</v>
      </c>
      <c r="P6344" s="45">
        <f>IF(J6344&lt;DATEVALUE("2009-1-1"),3%,13%)</f>
        <v>0.13</v>
      </c>
      <c r="Q6344" s="42">
        <f>IF(P6344=13%,ROUND(O6344/(1+P6344)*P6344,2),ROUND(O6344/(1+0.03)*0.02,2))</f>
        <v>0</v>
      </c>
      <c r="R6344" s="42">
        <f>O6344-Q6344</f>
        <v>0</v>
      </c>
      <c r="S6344" s="42">
        <f>N6344-R6344</f>
        <v>68134.89</v>
      </c>
      <c r="T6344" s="38">
        <v>5000</v>
      </c>
      <c r="U6344" s="14">
        <f>S6344/H6344</f>
        <v>0.9666666524791242</v>
      </c>
      <c r="V6344" s="19"/>
      <c r="W6344" s="19"/>
      <c r="X6344" s="37" t="s">
        <v>3462</v>
      </c>
    </row>
    <row r="6345" spans="1:37" ht="16.5" customHeight="1">
      <c r="A6345" s="38">
        <v>409</v>
      </c>
      <c r="B6345" s="39">
        <v>10741</v>
      </c>
      <c r="C6345" s="38">
        <v>10374644</v>
      </c>
      <c r="D6345" s="40" t="s">
        <v>2937</v>
      </c>
      <c r="E6345" s="58">
        <v>1</v>
      </c>
      <c r="F6345" s="38">
        <v>120</v>
      </c>
      <c r="G6345" s="38" t="s">
        <v>21</v>
      </c>
      <c r="H6345" s="42">
        <v>8665.5400000000009</v>
      </c>
      <c r="I6345" s="37"/>
      <c r="J6345" s="44">
        <v>45107</v>
      </c>
      <c r="K6345" s="42">
        <v>72.209999999999994</v>
      </c>
      <c r="L6345" s="42">
        <v>216.63</v>
      </c>
      <c r="M6345" s="44">
        <v>45203</v>
      </c>
      <c r="N6345" s="42">
        <v>8376.7000000000007</v>
      </c>
      <c r="O6345" s="42">
        <v>0</v>
      </c>
      <c r="P6345" s="45">
        <f>IF(J6345&lt;DATEVALUE("2009-1-1"),3%,13%)</f>
        <v>0.13</v>
      </c>
      <c r="Q6345" s="42">
        <f>IF(P6345=13%,ROUND(O6345/(1+P6345)*P6345,2),ROUND(O6345/(1+0.03)*0.02,2))</f>
        <v>0</v>
      </c>
      <c r="R6345" s="42">
        <f>O6345-Q6345</f>
        <v>0</v>
      </c>
      <c r="S6345" s="42">
        <f>N6345-R6345</f>
        <v>8376.7000000000007</v>
      </c>
      <c r="T6345" s="38">
        <v>5000</v>
      </c>
      <c r="U6345" s="14">
        <f>S6345/H6345</f>
        <v>0.96666797452899644</v>
      </c>
      <c r="V6345" s="19"/>
      <c r="W6345" s="19"/>
      <c r="X6345" s="37" t="s">
        <v>3462</v>
      </c>
    </row>
    <row r="6346" spans="1:37" ht="16.5" customHeight="1">
      <c r="A6346" s="38">
        <v>407</v>
      </c>
      <c r="B6346" s="39">
        <v>10741</v>
      </c>
      <c r="C6346" s="38">
        <v>10374642</v>
      </c>
      <c r="D6346" s="40" t="s">
        <v>2935</v>
      </c>
      <c r="E6346" s="58">
        <v>1</v>
      </c>
      <c r="F6346" s="38">
        <v>120</v>
      </c>
      <c r="G6346" s="38" t="s">
        <v>21</v>
      </c>
      <c r="H6346" s="42">
        <v>8402.81</v>
      </c>
      <c r="I6346" s="37"/>
      <c r="J6346" s="44">
        <v>45107</v>
      </c>
      <c r="K6346" s="42">
        <v>70.02</v>
      </c>
      <c r="L6346" s="42">
        <v>210.06</v>
      </c>
      <c r="M6346" s="44">
        <v>45203</v>
      </c>
      <c r="N6346" s="42">
        <v>8122.73</v>
      </c>
      <c r="O6346" s="42">
        <v>0</v>
      </c>
      <c r="P6346" s="45">
        <f>IF(J6346&lt;DATEVALUE("2009-1-1"),3%,13%)</f>
        <v>0.13</v>
      </c>
      <c r="Q6346" s="42">
        <f>IF(P6346=13%,ROUND(O6346/(1+P6346)*P6346,2),ROUND(O6346/(1+0.03)*0.02,2))</f>
        <v>0</v>
      </c>
      <c r="R6346" s="42">
        <f>O6346-Q6346</f>
        <v>0</v>
      </c>
      <c r="S6346" s="42">
        <f>N6346-R6346</f>
        <v>8122.73</v>
      </c>
      <c r="T6346" s="38">
        <v>5000</v>
      </c>
      <c r="U6346" s="14">
        <f>S6346/H6346</f>
        <v>0.96666829310671076</v>
      </c>
      <c r="V6346" s="19"/>
      <c r="W6346" s="19"/>
      <c r="X6346" s="37" t="s">
        <v>3462</v>
      </c>
    </row>
    <row r="6347" spans="1:37" ht="16.5" customHeight="1">
      <c r="A6347" s="38">
        <v>413</v>
      </c>
      <c r="B6347" s="39">
        <v>10741</v>
      </c>
      <c r="C6347" s="38">
        <v>10375667</v>
      </c>
      <c r="D6347" s="40" t="s">
        <v>2940</v>
      </c>
      <c r="E6347" s="58">
        <v>1</v>
      </c>
      <c r="F6347" s="38">
        <v>120</v>
      </c>
      <c r="G6347" s="38" t="s">
        <v>21</v>
      </c>
      <c r="H6347" s="42">
        <v>31914.49</v>
      </c>
      <c r="I6347" s="37"/>
      <c r="J6347" s="44">
        <v>45138</v>
      </c>
      <c r="K6347" s="42">
        <v>265.95</v>
      </c>
      <c r="L6347" s="42">
        <v>531.90000000000009</v>
      </c>
      <c r="M6347" s="44">
        <v>45203</v>
      </c>
      <c r="N6347" s="42">
        <v>31116.639999999999</v>
      </c>
      <c r="O6347" s="42">
        <v>0</v>
      </c>
      <c r="P6347" s="45">
        <f>IF(J6347&lt;DATEVALUE("2009-1-1"),3%,13%)</f>
        <v>0.13</v>
      </c>
      <c r="Q6347" s="42">
        <f>IF(P6347=13%,ROUND(O6347/(1+P6347)*P6347,2),ROUND(O6347/(1+0.03)*0.02,2))</f>
        <v>0</v>
      </c>
      <c r="R6347" s="42">
        <f>O6347-Q6347</f>
        <v>0</v>
      </c>
      <c r="S6347" s="42">
        <f>N6347-R6347</f>
        <v>31116.639999999999</v>
      </c>
      <c r="T6347" s="38">
        <v>5000</v>
      </c>
      <c r="U6347" s="14">
        <f>S6347/H6347</f>
        <v>0.97500038383818755</v>
      </c>
      <c r="V6347" s="19"/>
      <c r="W6347" s="19"/>
      <c r="X6347" s="37" t="s">
        <v>3462</v>
      </c>
    </row>
    <row r="6348" spans="1:37" ht="16.5" customHeight="1">
      <c r="A6348" s="38">
        <v>262</v>
      </c>
      <c r="B6348" s="39">
        <v>10736</v>
      </c>
      <c r="C6348" s="38">
        <v>10370122</v>
      </c>
      <c r="D6348" s="40" t="s">
        <v>2000</v>
      </c>
      <c r="E6348" s="38">
        <v>1</v>
      </c>
      <c r="F6348" s="50">
        <v>120</v>
      </c>
      <c r="G6348" s="51" t="s">
        <v>515</v>
      </c>
      <c r="H6348" s="42">
        <v>302724.77</v>
      </c>
      <c r="I6348" s="49"/>
      <c r="J6348" s="44">
        <v>45046</v>
      </c>
      <c r="K6348" s="42">
        <v>2522.71</v>
      </c>
      <c r="L6348" s="42">
        <v>2522.71</v>
      </c>
      <c r="M6348" s="44">
        <v>45107</v>
      </c>
      <c r="N6348" s="42">
        <f>H6348-K6348-L6348</f>
        <v>297679.34999999998</v>
      </c>
      <c r="O6348" s="42">
        <v>0</v>
      </c>
      <c r="P6348" s="45">
        <v>0.13</v>
      </c>
      <c r="Q6348" s="42">
        <v>0</v>
      </c>
      <c r="R6348" s="42">
        <v>0</v>
      </c>
      <c r="S6348" s="42">
        <f>N6348-R6348</f>
        <v>297679.34999999998</v>
      </c>
      <c r="T6348" s="38">
        <v>5000</v>
      </c>
      <c r="U6348" s="14">
        <f>S6348/H6348</f>
        <v>0.98333330965946375</v>
      </c>
      <c r="V6348" s="19"/>
      <c r="W6348" s="19"/>
      <c r="X6348" s="37" t="s">
        <v>3461</v>
      </c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</row>
    <row r="6349" spans="1:37" ht="16.5" customHeight="1">
      <c r="A6349" s="38">
        <v>695</v>
      </c>
      <c r="B6349" s="39">
        <v>40712</v>
      </c>
      <c r="C6349" s="38">
        <v>10373822</v>
      </c>
      <c r="D6349" s="40" t="s">
        <v>1811</v>
      </c>
      <c r="E6349" s="38">
        <v>1</v>
      </c>
      <c r="F6349" s="38">
        <v>60</v>
      </c>
      <c r="G6349" s="38" t="s">
        <v>36</v>
      </c>
      <c r="H6349" s="42">
        <v>419796.74</v>
      </c>
      <c r="I6349" s="55"/>
      <c r="J6349" s="44">
        <v>45107</v>
      </c>
      <c r="K6349" s="42">
        <v>6996.61</v>
      </c>
      <c r="L6349" s="42">
        <v>0</v>
      </c>
      <c r="M6349" s="44">
        <v>45138</v>
      </c>
      <c r="N6349" s="42">
        <f>H6349-K6349-L6349</f>
        <v>412800.13</v>
      </c>
      <c r="O6349" s="42">
        <v>0</v>
      </c>
      <c r="P6349" s="45">
        <v>0.13</v>
      </c>
      <c r="Q6349" s="42">
        <v>0</v>
      </c>
      <c r="R6349" s="42">
        <v>0</v>
      </c>
      <c r="S6349" s="42">
        <v>412800.13</v>
      </c>
      <c r="T6349" s="38">
        <v>1002</v>
      </c>
      <c r="U6349" s="14">
        <f>S6349/H6349</f>
        <v>0.98333333889157881</v>
      </c>
      <c r="V6349" s="19"/>
      <c r="W6349" s="19"/>
      <c r="X6349" s="37" t="s">
        <v>3467</v>
      </c>
    </row>
    <row r="6350" spans="1:37" ht="16.5" customHeight="1">
      <c r="A6350" s="38">
        <v>694</v>
      </c>
      <c r="B6350" s="39">
        <v>40712</v>
      </c>
      <c r="C6350" s="38">
        <v>10372318</v>
      </c>
      <c r="D6350" s="40" t="s">
        <v>517</v>
      </c>
      <c r="E6350" s="38">
        <v>1</v>
      </c>
      <c r="F6350" s="38">
        <v>120</v>
      </c>
      <c r="G6350" s="38" t="s">
        <v>515</v>
      </c>
      <c r="H6350" s="42">
        <v>216959.18</v>
      </c>
      <c r="I6350" s="55"/>
      <c r="J6350" s="44">
        <v>45077</v>
      </c>
      <c r="K6350" s="42">
        <v>1807.99</v>
      </c>
      <c r="L6350" s="42">
        <v>1807.99</v>
      </c>
      <c r="M6350" s="44">
        <v>45138</v>
      </c>
      <c r="N6350" s="42">
        <f>H6350-K6350-L6350</f>
        <v>213343.2</v>
      </c>
      <c r="O6350" s="42">
        <v>0</v>
      </c>
      <c r="P6350" s="45">
        <v>0.13</v>
      </c>
      <c r="Q6350" s="42">
        <v>0</v>
      </c>
      <c r="R6350" s="42">
        <v>0</v>
      </c>
      <c r="S6350" s="42">
        <v>213343.2</v>
      </c>
      <c r="T6350" s="38">
        <v>5000</v>
      </c>
      <c r="U6350" s="14">
        <f>S6350/H6350</f>
        <v>0.9833333625246925</v>
      </c>
      <c r="V6350" s="19"/>
      <c r="W6350" s="19"/>
      <c r="X6350" s="37" t="s">
        <v>3467</v>
      </c>
    </row>
    <row r="6351" spans="1:37" ht="16.5" customHeight="1">
      <c r="A6351" s="38">
        <v>54</v>
      </c>
      <c r="B6351" s="39">
        <v>10741</v>
      </c>
      <c r="C6351" s="38">
        <v>10353479</v>
      </c>
      <c r="D6351" s="40" t="s">
        <v>2224</v>
      </c>
      <c r="E6351" s="38">
        <v>1</v>
      </c>
      <c r="F6351" s="38">
        <v>1</v>
      </c>
      <c r="G6351" s="38" t="s">
        <v>23</v>
      </c>
      <c r="H6351" s="42">
        <v>75</v>
      </c>
      <c r="I6351" s="2"/>
      <c r="J6351" s="44">
        <v>44772</v>
      </c>
      <c r="K6351" s="42">
        <v>0</v>
      </c>
      <c r="L6351" s="42">
        <v>0</v>
      </c>
      <c r="M6351" s="44">
        <v>45077</v>
      </c>
      <c r="N6351" s="42">
        <f>H6351-K6351-L6351</f>
        <v>75</v>
      </c>
      <c r="O6351" s="42">
        <v>0</v>
      </c>
      <c r="P6351" s="45">
        <v>0.13</v>
      </c>
      <c r="Q6351" s="42">
        <v>0</v>
      </c>
      <c r="R6351" s="42">
        <v>0</v>
      </c>
      <c r="S6351" s="42">
        <f>N6351-R6351</f>
        <v>75</v>
      </c>
      <c r="T6351" s="38">
        <v>5000</v>
      </c>
      <c r="U6351" s="14">
        <f>S6351/H6351</f>
        <v>1</v>
      </c>
      <c r="V6351" s="19"/>
      <c r="W6351" s="19"/>
      <c r="X6351" s="37" t="s">
        <v>3462</v>
      </c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</row>
    <row r="6352" spans="1:37" ht="16.5" customHeight="1">
      <c r="A6352" s="38">
        <v>113</v>
      </c>
      <c r="B6352" s="39">
        <v>10741</v>
      </c>
      <c r="C6352" s="38">
        <v>10353478</v>
      </c>
      <c r="D6352" s="40" t="s">
        <v>2267</v>
      </c>
      <c r="E6352" s="38">
        <v>3</v>
      </c>
      <c r="F6352" s="38">
        <v>1</v>
      </c>
      <c r="G6352" s="38" t="s">
        <v>23</v>
      </c>
      <c r="H6352" s="42">
        <v>117</v>
      </c>
      <c r="I6352" s="2"/>
      <c r="J6352" s="44">
        <v>44772</v>
      </c>
      <c r="K6352" s="42">
        <v>0</v>
      </c>
      <c r="L6352" s="42">
        <v>0</v>
      </c>
      <c r="M6352" s="44">
        <v>45077</v>
      </c>
      <c r="N6352" s="42">
        <f>H6352-K6352-L6352</f>
        <v>117</v>
      </c>
      <c r="O6352" s="42">
        <v>0</v>
      </c>
      <c r="P6352" s="45">
        <v>0.13</v>
      </c>
      <c r="Q6352" s="42">
        <v>0</v>
      </c>
      <c r="R6352" s="42">
        <v>0</v>
      </c>
      <c r="S6352" s="42">
        <f>N6352-R6352</f>
        <v>117</v>
      </c>
      <c r="T6352" s="38">
        <v>5000</v>
      </c>
      <c r="U6352" s="14">
        <f>S6352/H6352</f>
        <v>1</v>
      </c>
      <c r="V6352" s="19"/>
      <c r="W6352" s="19"/>
      <c r="X6352" s="37" t="s">
        <v>3462</v>
      </c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</row>
    <row r="6353" spans="1:24" ht="16.5" customHeight="1">
      <c r="A6353" s="38">
        <v>387</v>
      </c>
      <c r="B6353" s="39">
        <v>10741</v>
      </c>
      <c r="C6353" s="38">
        <v>10353360</v>
      </c>
      <c r="D6353" s="40" t="s">
        <v>81</v>
      </c>
      <c r="E6353" s="58">
        <v>80</v>
      </c>
      <c r="F6353" s="38">
        <v>1</v>
      </c>
      <c r="G6353" s="38" t="s">
        <v>266</v>
      </c>
      <c r="H6353" s="42">
        <v>1952.14</v>
      </c>
      <c r="I6353" s="57"/>
      <c r="J6353" s="44">
        <v>44773</v>
      </c>
      <c r="K6353" s="42">
        <v>0</v>
      </c>
      <c r="L6353" s="42">
        <v>0</v>
      </c>
      <c r="M6353" s="44">
        <v>45199</v>
      </c>
      <c r="N6353" s="42">
        <f>H6353-K6353-L6353</f>
        <v>1952.14</v>
      </c>
      <c r="O6353" s="42">
        <v>0</v>
      </c>
      <c r="P6353" s="45">
        <v>0.13</v>
      </c>
      <c r="Q6353" s="42">
        <v>0</v>
      </c>
      <c r="R6353" s="42">
        <v>0</v>
      </c>
      <c r="S6353" s="42">
        <v>1952.14</v>
      </c>
      <c r="T6353" s="38">
        <v>5000</v>
      </c>
      <c r="U6353" s="14">
        <f>S6353/H6353</f>
        <v>1</v>
      </c>
      <c r="V6353" s="19"/>
      <c r="W6353" s="19"/>
      <c r="X6353" s="37" t="s">
        <v>3462</v>
      </c>
    </row>
    <row r="6354" spans="1:24" ht="16.5" customHeight="1">
      <c r="A6354" s="38">
        <v>86</v>
      </c>
      <c r="B6354" s="39">
        <v>10754</v>
      </c>
      <c r="C6354" s="38">
        <v>10351672</v>
      </c>
      <c r="D6354" s="40" t="s">
        <v>667</v>
      </c>
      <c r="E6354" s="38">
        <v>1</v>
      </c>
      <c r="F6354" s="38">
        <v>1</v>
      </c>
      <c r="G6354" s="38" t="s">
        <v>23</v>
      </c>
      <c r="H6354" s="42">
        <v>395.3</v>
      </c>
      <c r="I6354" s="57"/>
      <c r="J6354" s="44">
        <v>44742</v>
      </c>
      <c r="K6354" s="42">
        <v>0</v>
      </c>
      <c r="L6354" s="42">
        <v>0</v>
      </c>
      <c r="M6354" s="44">
        <v>45199</v>
      </c>
      <c r="N6354" s="42">
        <f>H6354-K6354-L6354</f>
        <v>395.3</v>
      </c>
      <c r="O6354" s="42">
        <v>0</v>
      </c>
      <c r="P6354" s="45">
        <v>0.13</v>
      </c>
      <c r="Q6354" s="42">
        <v>0</v>
      </c>
      <c r="R6354" s="42">
        <v>0</v>
      </c>
      <c r="S6354" s="42">
        <f>N6354</f>
        <v>395.3</v>
      </c>
      <c r="T6354" s="38">
        <v>5000</v>
      </c>
      <c r="U6354" s="14">
        <f>S6354/H6354</f>
        <v>1</v>
      </c>
      <c r="V6354" s="19"/>
      <c r="W6354" s="19"/>
      <c r="X6354" s="37" t="s">
        <v>3464</v>
      </c>
    </row>
    <row r="6355" spans="1:24" ht="16.5" customHeight="1">
      <c r="A6355" s="38">
        <v>87</v>
      </c>
      <c r="B6355" s="39">
        <v>10754</v>
      </c>
      <c r="C6355" s="38">
        <v>10352087</v>
      </c>
      <c r="D6355" s="40" t="s">
        <v>668</v>
      </c>
      <c r="E6355" s="38">
        <v>1</v>
      </c>
      <c r="F6355" s="38">
        <v>1</v>
      </c>
      <c r="G6355" s="38" t="s">
        <v>23</v>
      </c>
      <c r="H6355" s="42">
        <v>0.01</v>
      </c>
      <c r="I6355" s="57"/>
      <c r="J6355" s="44">
        <v>44742</v>
      </c>
      <c r="K6355" s="42">
        <v>0</v>
      </c>
      <c r="L6355" s="42">
        <v>0</v>
      </c>
      <c r="M6355" s="44">
        <v>45199</v>
      </c>
      <c r="N6355" s="42">
        <f>H6355-K6355-L6355</f>
        <v>0.01</v>
      </c>
      <c r="O6355" s="42">
        <v>0</v>
      </c>
      <c r="P6355" s="45">
        <v>0.13</v>
      </c>
      <c r="Q6355" s="42">
        <v>0</v>
      </c>
      <c r="R6355" s="42">
        <v>0</v>
      </c>
      <c r="S6355" s="42">
        <f>N6355</f>
        <v>0.01</v>
      </c>
      <c r="T6355" s="38">
        <v>5000</v>
      </c>
      <c r="U6355" s="14">
        <f>S6355/H6355</f>
        <v>1</v>
      </c>
      <c r="V6355" s="19"/>
      <c r="W6355" s="19"/>
      <c r="X6355" s="37" t="s">
        <v>3464</v>
      </c>
    </row>
    <row r="6356" spans="1:24" ht="16.5" customHeight="1">
      <c r="A6356" s="38">
        <v>88</v>
      </c>
      <c r="B6356" s="39">
        <v>10754</v>
      </c>
      <c r="C6356" s="38">
        <v>10353492</v>
      </c>
      <c r="D6356" s="40" t="s">
        <v>669</v>
      </c>
      <c r="E6356" s="38">
        <v>1</v>
      </c>
      <c r="F6356" s="38">
        <v>1</v>
      </c>
      <c r="G6356" s="38" t="s">
        <v>36</v>
      </c>
      <c r="H6356" s="42">
        <v>215.98</v>
      </c>
      <c r="I6356" s="57"/>
      <c r="J6356" s="44">
        <v>44773</v>
      </c>
      <c r="K6356" s="42">
        <v>0</v>
      </c>
      <c r="L6356" s="42">
        <v>0</v>
      </c>
      <c r="M6356" s="44">
        <v>45199</v>
      </c>
      <c r="N6356" s="42">
        <f>H6356-K6356-L6356</f>
        <v>215.98</v>
      </c>
      <c r="O6356" s="42">
        <v>0</v>
      </c>
      <c r="P6356" s="45">
        <v>0.13</v>
      </c>
      <c r="Q6356" s="42">
        <v>0</v>
      </c>
      <c r="R6356" s="42">
        <v>0</v>
      </c>
      <c r="S6356" s="42">
        <f>N6356</f>
        <v>215.98</v>
      </c>
      <c r="T6356" s="38">
        <v>5000</v>
      </c>
      <c r="U6356" s="14">
        <f>S6356/H6356</f>
        <v>1</v>
      </c>
      <c r="V6356" s="19"/>
      <c r="W6356" s="19"/>
      <c r="X6356" s="37" t="s">
        <v>3464</v>
      </c>
    </row>
    <row r="6357" spans="1:24" ht="16.5" customHeight="1">
      <c r="A6357" s="38">
        <v>77</v>
      </c>
      <c r="B6357" s="39">
        <v>10876</v>
      </c>
      <c r="C6357" s="38">
        <v>10347771</v>
      </c>
      <c r="D6357" s="40" t="s">
        <v>782</v>
      </c>
      <c r="E6357" s="38">
        <v>3</v>
      </c>
      <c r="F6357" s="38">
        <v>1</v>
      </c>
      <c r="G6357" s="38" t="s">
        <v>302</v>
      </c>
      <c r="H6357" s="42">
        <v>60.23</v>
      </c>
      <c r="I6357" s="57"/>
      <c r="J6357" s="44">
        <v>44620</v>
      </c>
      <c r="K6357" s="42">
        <v>0</v>
      </c>
      <c r="L6357" s="42">
        <v>0</v>
      </c>
      <c r="M6357" s="44">
        <v>45199</v>
      </c>
      <c r="N6357" s="42">
        <v>60.23</v>
      </c>
      <c r="O6357" s="42">
        <v>0</v>
      </c>
      <c r="P6357" s="45">
        <v>0.13</v>
      </c>
      <c r="Q6357" s="42">
        <v>0</v>
      </c>
      <c r="R6357" s="42">
        <v>0</v>
      </c>
      <c r="S6357" s="42">
        <v>60.23</v>
      </c>
      <c r="T6357" s="38">
        <v>5000</v>
      </c>
      <c r="U6357" s="14">
        <f>S6357/H6357</f>
        <v>1</v>
      </c>
      <c r="V6357" s="19"/>
      <c r="W6357" s="19"/>
      <c r="X6357" s="37" t="s">
        <v>3476</v>
      </c>
    </row>
    <row r="6358" spans="1:24" ht="16.5" customHeight="1">
      <c r="A6358" s="38">
        <v>78</v>
      </c>
      <c r="B6358" s="39">
        <v>10876</v>
      </c>
      <c r="C6358" s="38">
        <v>10347772</v>
      </c>
      <c r="D6358" s="40" t="s">
        <v>783</v>
      </c>
      <c r="E6358" s="38">
        <v>1</v>
      </c>
      <c r="F6358" s="38">
        <v>1</v>
      </c>
      <c r="G6358" s="38" t="s">
        <v>266</v>
      </c>
      <c r="H6358" s="42">
        <v>0.01</v>
      </c>
      <c r="I6358" s="57"/>
      <c r="J6358" s="44">
        <v>44620</v>
      </c>
      <c r="K6358" s="42">
        <v>0</v>
      </c>
      <c r="L6358" s="42">
        <v>0</v>
      </c>
      <c r="M6358" s="44">
        <v>45199</v>
      </c>
      <c r="N6358" s="42">
        <v>0.01</v>
      </c>
      <c r="O6358" s="42">
        <v>0</v>
      </c>
      <c r="P6358" s="45">
        <v>0.13</v>
      </c>
      <c r="Q6358" s="42">
        <v>0</v>
      </c>
      <c r="R6358" s="42">
        <v>0</v>
      </c>
      <c r="S6358" s="42">
        <v>0.01</v>
      </c>
      <c r="T6358" s="38">
        <v>5000</v>
      </c>
      <c r="U6358" s="14">
        <f>S6358/H6358</f>
        <v>1</v>
      </c>
      <c r="V6358" s="19"/>
      <c r="W6358" s="19"/>
      <c r="X6358" s="37" t="s">
        <v>3476</v>
      </c>
    </row>
    <row r="6359" spans="1:24" ht="16.5" customHeight="1">
      <c r="A6359" s="38">
        <v>1</v>
      </c>
      <c r="B6359" s="39">
        <v>10879</v>
      </c>
      <c r="C6359" s="38">
        <v>10350309</v>
      </c>
      <c r="D6359" s="40" t="s">
        <v>803</v>
      </c>
      <c r="E6359" s="38">
        <v>1</v>
      </c>
      <c r="F6359" s="38">
        <v>1</v>
      </c>
      <c r="G6359" s="38" t="s">
        <v>21</v>
      </c>
      <c r="H6359" s="42">
        <v>524.79</v>
      </c>
      <c r="I6359" s="57"/>
      <c r="J6359" s="44">
        <v>44712</v>
      </c>
      <c r="K6359" s="42">
        <v>0</v>
      </c>
      <c r="L6359" s="42">
        <v>0</v>
      </c>
      <c r="M6359" s="44">
        <v>45199</v>
      </c>
      <c r="N6359" s="42">
        <v>524.79</v>
      </c>
      <c r="O6359" s="42">
        <v>0</v>
      </c>
      <c r="P6359" s="45">
        <v>0.13</v>
      </c>
      <c r="Q6359" s="42">
        <v>0</v>
      </c>
      <c r="R6359" s="42">
        <v>0</v>
      </c>
      <c r="S6359" s="42">
        <v>524.79</v>
      </c>
      <c r="T6359" s="38">
        <v>5000</v>
      </c>
      <c r="U6359" s="14">
        <f>S6359/H6359</f>
        <v>1</v>
      </c>
      <c r="V6359" s="19"/>
      <c r="W6359" s="19"/>
      <c r="X6359" s="37" t="s">
        <v>3483</v>
      </c>
    </row>
    <row r="6360" spans="1:24" ht="16.5" customHeight="1">
      <c r="A6360" s="38">
        <v>8</v>
      </c>
      <c r="B6360" s="39">
        <v>10879</v>
      </c>
      <c r="C6360" s="38">
        <v>10350313</v>
      </c>
      <c r="D6360" s="40" t="s">
        <v>807</v>
      </c>
      <c r="E6360" s="38">
        <v>1</v>
      </c>
      <c r="F6360" s="38">
        <v>1</v>
      </c>
      <c r="G6360" s="38" t="s">
        <v>23</v>
      </c>
      <c r="H6360" s="42">
        <v>47.87</v>
      </c>
      <c r="I6360" s="57"/>
      <c r="J6360" s="44">
        <v>44712</v>
      </c>
      <c r="K6360" s="42">
        <v>0</v>
      </c>
      <c r="L6360" s="42">
        <v>0</v>
      </c>
      <c r="M6360" s="44">
        <v>45199</v>
      </c>
      <c r="N6360" s="42">
        <v>47.87</v>
      </c>
      <c r="O6360" s="42">
        <v>0</v>
      </c>
      <c r="P6360" s="45">
        <v>0.13</v>
      </c>
      <c r="Q6360" s="42">
        <v>0</v>
      </c>
      <c r="R6360" s="42">
        <v>0</v>
      </c>
      <c r="S6360" s="42">
        <v>47.87</v>
      </c>
      <c r="T6360" s="38">
        <v>5000</v>
      </c>
      <c r="U6360" s="14">
        <f>S6360/H6360</f>
        <v>1</v>
      </c>
      <c r="V6360" s="19"/>
      <c r="W6360" s="19"/>
      <c r="X6360" s="37" t="s">
        <v>3483</v>
      </c>
    </row>
    <row r="6361" spans="1:24" ht="16.5" customHeight="1">
      <c r="A6361" s="38">
        <v>9</v>
      </c>
      <c r="B6361" s="39">
        <v>10879</v>
      </c>
      <c r="C6361" s="38">
        <v>10350536</v>
      </c>
      <c r="D6361" s="40" t="s">
        <v>808</v>
      </c>
      <c r="E6361" s="38">
        <v>1</v>
      </c>
      <c r="F6361" s="38">
        <v>1</v>
      </c>
      <c r="G6361" s="38" t="s">
        <v>23</v>
      </c>
      <c r="H6361" s="42">
        <v>70.52</v>
      </c>
      <c r="I6361" s="57"/>
      <c r="J6361" s="44">
        <v>44712</v>
      </c>
      <c r="K6361" s="42">
        <v>0</v>
      </c>
      <c r="L6361" s="42">
        <v>0</v>
      </c>
      <c r="M6361" s="44">
        <v>45199</v>
      </c>
      <c r="N6361" s="42">
        <v>70.52</v>
      </c>
      <c r="O6361" s="42">
        <v>0</v>
      </c>
      <c r="P6361" s="45">
        <v>0.13</v>
      </c>
      <c r="Q6361" s="42">
        <v>0</v>
      </c>
      <c r="R6361" s="42">
        <v>0</v>
      </c>
      <c r="S6361" s="42">
        <v>70.52</v>
      </c>
      <c r="T6361" s="38">
        <v>5000</v>
      </c>
      <c r="U6361" s="14">
        <f>S6361/H6361</f>
        <v>1</v>
      </c>
      <c r="V6361" s="19"/>
      <c r="W6361" s="19"/>
      <c r="X6361" s="37" t="s">
        <v>3483</v>
      </c>
    </row>
    <row r="6362" spans="1:24" ht="16.5" customHeight="1">
      <c r="A6362" s="38">
        <v>36</v>
      </c>
      <c r="B6362" s="39">
        <v>20704</v>
      </c>
      <c r="C6362" s="38">
        <v>10346870</v>
      </c>
      <c r="D6362" s="40" t="s">
        <v>540</v>
      </c>
      <c r="E6362" s="58">
        <v>3</v>
      </c>
      <c r="F6362" s="38">
        <v>1</v>
      </c>
      <c r="G6362" s="38" t="s">
        <v>36</v>
      </c>
      <c r="H6362" s="42">
        <v>159.88</v>
      </c>
      <c r="I6362" s="57"/>
      <c r="J6362" s="44">
        <v>44592</v>
      </c>
      <c r="K6362" s="42">
        <v>0</v>
      </c>
      <c r="L6362" s="42">
        <v>0</v>
      </c>
      <c r="M6362" s="44">
        <v>45199</v>
      </c>
      <c r="N6362" s="42">
        <f>H6362-K6362-L6362</f>
        <v>159.88</v>
      </c>
      <c r="O6362" s="42">
        <v>0</v>
      </c>
      <c r="P6362" s="45">
        <v>0.13</v>
      </c>
      <c r="Q6362" s="42">
        <v>0</v>
      </c>
      <c r="R6362" s="42">
        <v>0</v>
      </c>
      <c r="S6362" s="42">
        <f>N6362-R6362</f>
        <v>159.88</v>
      </c>
      <c r="T6362" s="38">
        <v>5000</v>
      </c>
      <c r="U6362" s="14">
        <f>S6362/H6362</f>
        <v>1</v>
      </c>
      <c r="V6362" s="19"/>
      <c r="W6362" s="19"/>
      <c r="X6362" s="37" t="s">
        <v>3466</v>
      </c>
    </row>
    <row r="6363" spans="1:24" ht="16.5" customHeight="1">
      <c r="A6363" s="38">
        <v>37</v>
      </c>
      <c r="B6363" s="39">
        <v>20704</v>
      </c>
      <c r="C6363" s="38">
        <v>10346871</v>
      </c>
      <c r="D6363" s="40" t="s">
        <v>540</v>
      </c>
      <c r="E6363" s="58">
        <v>1</v>
      </c>
      <c r="F6363" s="38">
        <v>1</v>
      </c>
      <c r="G6363" s="38" t="s">
        <v>36</v>
      </c>
      <c r="H6363" s="42">
        <v>104.06</v>
      </c>
      <c r="I6363" s="57"/>
      <c r="J6363" s="44">
        <v>44592</v>
      </c>
      <c r="K6363" s="42">
        <v>0</v>
      </c>
      <c r="L6363" s="42">
        <v>0</v>
      </c>
      <c r="M6363" s="44">
        <v>45199</v>
      </c>
      <c r="N6363" s="42">
        <f>H6363-K6363-L6363</f>
        <v>104.06</v>
      </c>
      <c r="O6363" s="42">
        <v>0</v>
      </c>
      <c r="P6363" s="45">
        <v>0.13</v>
      </c>
      <c r="Q6363" s="42">
        <v>0</v>
      </c>
      <c r="R6363" s="42">
        <v>0</v>
      </c>
      <c r="S6363" s="42">
        <f>N6363-R6363</f>
        <v>104.06</v>
      </c>
      <c r="T6363" s="38">
        <v>5000</v>
      </c>
      <c r="U6363" s="14">
        <f>S6363/H6363</f>
        <v>1</v>
      </c>
      <c r="V6363" s="19"/>
      <c r="W6363" s="19"/>
      <c r="X6363" s="37" t="s">
        <v>3466</v>
      </c>
    </row>
    <row r="6364" spans="1:24" ht="16.5" customHeight="1">
      <c r="A6364" s="38">
        <v>780</v>
      </c>
      <c r="B6364" s="39">
        <v>40709</v>
      </c>
      <c r="C6364" s="38">
        <v>10376568</v>
      </c>
      <c r="D6364" s="40" t="s">
        <v>959</v>
      </c>
      <c r="E6364" s="58">
        <v>1</v>
      </c>
      <c r="F6364" s="38">
        <v>1</v>
      </c>
      <c r="G6364" s="38" t="s">
        <v>33</v>
      </c>
      <c r="H6364" s="42">
        <v>0.01</v>
      </c>
      <c r="I6364" s="57"/>
      <c r="J6364" s="44">
        <v>45138</v>
      </c>
      <c r="K6364" s="42">
        <v>0</v>
      </c>
      <c r="L6364" s="42">
        <v>0</v>
      </c>
      <c r="M6364" s="44">
        <v>45199</v>
      </c>
      <c r="N6364" s="42">
        <f>H6364-K6364-L6364</f>
        <v>0.01</v>
      </c>
      <c r="O6364" s="42">
        <v>0</v>
      </c>
      <c r="P6364" s="45">
        <v>0.13</v>
      </c>
      <c r="Q6364" s="42">
        <v>0</v>
      </c>
      <c r="R6364" s="42">
        <v>0</v>
      </c>
      <c r="S6364" s="42">
        <f>N6364-R6364</f>
        <v>0.01</v>
      </c>
      <c r="T6364" s="38">
        <v>5000</v>
      </c>
      <c r="U6364" s="14">
        <f>S6364/H6364</f>
        <v>1</v>
      </c>
      <c r="V6364" s="19"/>
      <c r="W6364" s="19"/>
      <c r="X6364" s="37" t="s">
        <v>3467</v>
      </c>
    </row>
    <row r="6365" spans="1:24" ht="16.5" customHeight="1">
      <c r="A6365" s="38">
        <v>800</v>
      </c>
      <c r="B6365" s="65">
        <v>40710</v>
      </c>
      <c r="C6365" s="66">
        <v>10349063</v>
      </c>
      <c r="D6365" s="67" t="s">
        <v>81</v>
      </c>
      <c r="E6365" s="68">
        <v>42</v>
      </c>
      <c r="F6365" s="66">
        <v>1</v>
      </c>
      <c r="G6365" s="66" t="s">
        <v>266</v>
      </c>
      <c r="H6365" s="69">
        <v>1023.08</v>
      </c>
      <c r="I6365" s="92"/>
      <c r="J6365" s="70">
        <v>44651</v>
      </c>
      <c r="K6365" s="69">
        <v>0</v>
      </c>
      <c r="L6365" s="69">
        <v>0</v>
      </c>
      <c r="M6365" s="70">
        <v>45199</v>
      </c>
      <c r="N6365" s="69">
        <f>H6365-K6365-L6365</f>
        <v>1023.08</v>
      </c>
      <c r="O6365" s="69">
        <v>0</v>
      </c>
      <c r="P6365" s="71">
        <v>0.13</v>
      </c>
      <c r="Q6365" s="69">
        <v>0</v>
      </c>
      <c r="R6365" s="69">
        <v>0</v>
      </c>
      <c r="S6365" s="69">
        <f>N6365</f>
        <v>1023.08</v>
      </c>
      <c r="T6365" s="66">
        <v>5000</v>
      </c>
      <c r="U6365" s="14">
        <f>S6365/H6365</f>
        <v>1</v>
      </c>
      <c r="V6365" s="19"/>
      <c r="W6365" s="19"/>
      <c r="X6365" s="37" t="s">
        <v>3467</v>
      </c>
    </row>
    <row r="6366" spans="1:24" ht="16.5" customHeight="1">
      <c r="A6366" s="22">
        <v>845</v>
      </c>
      <c r="B6366" s="83">
        <v>40711</v>
      </c>
      <c r="C6366" s="84">
        <v>10367908</v>
      </c>
      <c r="D6366" s="87" t="s">
        <v>1005</v>
      </c>
      <c r="E6366" s="88">
        <v>250</v>
      </c>
      <c r="F6366" s="84">
        <v>9</v>
      </c>
      <c r="G6366" s="84" t="s">
        <v>266</v>
      </c>
      <c r="H6366" s="72">
        <v>0.01</v>
      </c>
      <c r="I6366" s="91"/>
      <c r="J6366" s="73">
        <v>45016</v>
      </c>
      <c r="K6366" s="72">
        <v>0</v>
      </c>
      <c r="L6366" s="72">
        <v>0</v>
      </c>
      <c r="M6366" s="73">
        <v>45199</v>
      </c>
      <c r="N6366" s="72">
        <f>H6366-K6366-L6366</f>
        <v>0.01</v>
      </c>
      <c r="O6366" s="72">
        <v>0</v>
      </c>
      <c r="P6366" s="78">
        <v>0.13</v>
      </c>
      <c r="Q6366" s="72">
        <v>0</v>
      </c>
      <c r="R6366" s="72">
        <v>0</v>
      </c>
      <c r="S6366" s="72">
        <f>N6366-R6366</f>
        <v>0.01</v>
      </c>
      <c r="T6366" s="84">
        <v>5000</v>
      </c>
      <c r="U6366" s="14">
        <f>S6366/H6366</f>
        <v>1</v>
      </c>
      <c r="V6366" s="19"/>
      <c r="W6366" s="19"/>
      <c r="X6366" s="37" t="s">
        <v>3467</v>
      </c>
    </row>
    <row r="6367" spans="1:24" ht="16.5" customHeight="1">
      <c r="A6367" s="22">
        <v>846</v>
      </c>
      <c r="B6367" s="83">
        <v>40711</v>
      </c>
      <c r="C6367" s="84">
        <v>10376589</v>
      </c>
      <c r="D6367" s="87" t="s">
        <v>161</v>
      </c>
      <c r="E6367" s="88">
        <v>6</v>
      </c>
      <c r="F6367" s="84">
        <v>1</v>
      </c>
      <c r="G6367" s="84" t="s">
        <v>83</v>
      </c>
      <c r="H6367" s="72">
        <v>25.13</v>
      </c>
      <c r="I6367" s="91"/>
      <c r="J6367" s="73">
        <v>45138</v>
      </c>
      <c r="K6367" s="72">
        <v>0</v>
      </c>
      <c r="L6367" s="72">
        <v>0</v>
      </c>
      <c r="M6367" s="73">
        <v>45199</v>
      </c>
      <c r="N6367" s="72">
        <f>H6367-K6367-L6367</f>
        <v>25.13</v>
      </c>
      <c r="O6367" s="72">
        <v>0</v>
      </c>
      <c r="P6367" s="78">
        <v>0.13</v>
      </c>
      <c r="Q6367" s="72">
        <v>0</v>
      </c>
      <c r="R6367" s="72">
        <v>0</v>
      </c>
      <c r="S6367" s="72">
        <f>N6367-R6367</f>
        <v>25.13</v>
      </c>
      <c r="T6367" s="84">
        <v>5000</v>
      </c>
      <c r="U6367" s="14">
        <f>S6367/H6367</f>
        <v>1</v>
      </c>
      <c r="V6367" s="19"/>
      <c r="W6367" s="19"/>
      <c r="X6367" s="37" t="s">
        <v>3467</v>
      </c>
    </row>
    <row r="6368" spans="1:24" ht="16.5" customHeight="1">
      <c r="A6368" s="22">
        <v>695</v>
      </c>
      <c r="B6368" s="83">
        <v>10736</v>
      </c>
      <c r="C6368" s="84">
        <v>10374908</v>
      </c>
      <c r="D6368" s="87" t="s">
        <v>2001</v>
      </c>
      <c r="E6368" s="88">
        <v>1</v>
      </c>
      <c r="F6368" s="84">
        <v>1</v>
      </c>
      <c r="G6368" s="84" t="s">
        <v>36</v>
      </c>
      <c r="H6368" s="72">
        <v>5915.04</v>
      </c>
      <c r="I6368" s="89"/>
      <c r="J6368" s="73">
        <v>45107</v>
      </c>
      <c r="K6368" s="72">
        <v>0</v>
      </c>
      <c r="L6368" s="72">
        <v>0</v>
      </c>
      <c r="M6368" s="73">
        <v>45217</v>
      </c>
      <c r="N6368" s="72">
        <v>5915.04</v>
      </c>
      <c r="O6368" s="72">
        <v>0</v>
      </c>
      <c r="P6368" s="78">
        <f>IF(J6368&lt;DATEVALUE("2009-1-1"),3%,13%)</f>
        <v>0.13</v>
      </c>
      <c r="Q6368" s="72">
        <f>IF(P6368=13%,ROUND(O6368/(1+P6368)*P6368,2),ROUND(O6368/(1+0.03)*0.02,2))</f>
        <v>0</v>
      </c>
      <c r="R6368" s="72">
        <f>O6368-Q6368</f>
        <v>0</v>
      </c>
      <c r="S6368" s="72">
        <f>N6368-R6368</f>
        <v>5915.04</v>
      </c>
      <c r="T6368" s="84">
        <v>5000</v>
      </c>
      <c r="U6368" s="14">
        <f>S6368/H6368</f>
        <v>1</v>
      </c>
      <c r="V6368" s="19"/>
      <c r="W6368" s="19"/>
      <c r="X6368" s="37" t="s">
        <v>3461</v>
      </c>
    </row>
    <row r="6369" spans="1:29" ht="16.5" customHeight="1">
      <c r="A6369" s="22">
        <v>802</v>
      </c>
      <c r="B6369" s="83">
        <v>10729</v>
      </c>
      <c r="C6369" s="84">
        <v>10354693</v>
      </c>
      <c r="D6369" s="87" t="s">
        <v>642</v>
      </c>
      <c r="E6369" s="88">
        <v>6</v>
      </c>
      <c r="F6369" s="84">
        <v>1</v>
      </c>
      <c r="G6369" s="84" t="s">
        <v>33</v>
      </c>
      <c r="H6369" s="72">
        <v>0.01</v>
      </c>
      <c r="I6369" s="89"/>
      <c r="J6369" s="73">
        <v>44804</v>
      </c>
      <c r="K6369" s="72">
        <v>0</v>
      </c>
      <c r="L6369" s="72">
        <v>0</v>
      </c>
      <c r="M6369" s="73">
        <v>45259</v>
      </c>
      <c r="N6369" s="72">
        <v>0.01</v>
      </c>
      <c r="O6369" s="72">
        <v>0</v>
      </c>
      <c r="P6369" s="78">
        <f>IF(J6369&lt;DATEVALUE("2009-1-1"),3%,13%)</f>
        <v>0.13</v>
      </c>
      <c r="Q6369" s="72">
        <f>IF(P6369=13%,ROUND(O6369/(1+P6369)*P6369,2),ROUND(O6369/(1+0.03)*0.02,2))</f>
        <v>0</v>
      </c>
      <c r="R6369" s="72">
        <f>O6369-Q6369</f>
        <v>0</v>
      </c>
      <c r="S6369" s="72">
        <f>N6369-R6369</f>
        <v>0.01</v>
      </c>
      <c r="T6369" s="84">
        <v>5000</v>
      </c>
      <c r="U6369" s="14">
        <f>S6369/H6369</f>
        <v>1</v>
      </c>
      <c r="V6369" s="19"/>
      <c r="W6369" s="19"/>
      <c r="X6369" s="37" t="s">
        <v>3459</v>
      </c>
    </row>
    <row r="6370" spans="1:29" ht="16.5" customHeight="1">
      <c r="A6370" s="22">
        <v>113</v>
      </c>
      <c r="B6370" s="83">
        <v>10713</v>
      </c>
      <c r="C6370" s="84">
        <v>10350583</v>
      </c>
      <c r="D6370" s="87" t="s">
        <v>3420</v>
      </c>
      <c r="E6370" s="88">
        <v>1</v>
      </c>
      <c r="F6370" s="84">
        <v>1</v>
      </c>
      <c r="G6370" s="84" t="s">
        <v>33</v>
      </c>
      <c r="H6370" s="72">
        <v>0.01</v>
      </c>
      <c r="I6370" s="37"/>
      <c r="J6370" s="73">
        <v>44712</v>
      </c>
      <c r="K6370" s="72">
        <v>0</v>
      </c>
      <c r="L6370" s="72">
        <v>0</v>
      </c>
      <c r="M6370" s="73">
        <v>45275</v>
      </c>
      <c r="N6370" s="72">
        <v>0.01</v>
      </c>
      <c r="O6370" s="72">
        <v>0</v>
      </c>
      <c r="P6370" s="78">
        <f>IF(J6370&lt;DATEVALUE("2009-1-1"),3%,13%)</f>
        <v>0.13</v>
      </c>
      <c r="Q6370" s="72">
        <f>IF(P6370=13%,ROUND(O6370/(1+P6370)*P6370,2),ROUND(O6370/(1+0.03)*0.02,2))</f>
        <v>0</v>
      </c>
      <c r="R6370" s="72">
        <f>O6370-Q6370</f>
        <v>0</v>
      </c>
      <c r="S6370" s="72">
        <f>N6370-R6370</f>
        <v>0.01</v>
      </c>
      <c r="T6370" s="84">
        <v>5000</v>
      </c>
      <c r="U6370" s="14">
        <f>S6370/H6370</f>
        <v>1</v>
      </c>
      <c r="V6370" s="19"/>
      <c r="W6370" s="19"/>
      <c r="X6370" s="37" t="s">
        <v>3457</v>
      </c>
    </row>
    <row r="6371" spans="1:29" ht="16.5" customHeight="1">
      <c r="A6371" s="22">
        <v>905</v>
      </c>
      <c r="B6371" s="83">
        <v>10729</v>
      </c>
      <c r="C6371" s="84">
        <v>10387839</v>
      </c>
      <c r="D6371" s="87" t="s">
        <v>3383</v>
      </c>
      <c r="E6371" s="88">
        <v>1</v>
      </c>
      <c r="F6371" s="84">
        <v>60</v>
      </c>
      <c r="G6371" s="84" t="s">
        <v>511</v>
      </c>
      <c r="H6371" s="72">
        <v>102821.13</v>
      </c>
      <c r="I6371" s="89"/>
      <c r="J6371" s="73">
        <v>45291</v>
      </c>
      <c r="K6371" s="72">
        <v>0</v>
      </c>
      <c r="L6371" s="72">
        <v>0</v>
      </c>
      <c r="M6371" s="73">
        <v>45291</v>
      </c>
      <c r="N6371" s="72">
        <v>102821.13</v>
      </c>
      <c r="O6371" s="72">
        <v>0</v>
      </c>
      <c r="P6371" s="78">
        <f>IF(J6371&lt;DATEVALUE("2009-1-1"),3%,13%)</f>
        <v>0.13</v>
      </c>
      <c r="Q6371" s="72">
        <f>IF(P6371=13%,ROUND(O6371/(1+P6371)*P6371,2),ROUND(O6371/(1+0.03)*0.02,2))</f>
        <v>0</v>
      </c>
      <c r="R6371" s="72">
        <f>O6371-Q6371</f>
        <v>0</v>
      </c>
      <c r="S6371" s="72">
        <f>N6371-R6371</f>
        <v>102821.13</v>
      </c>
      <c r="T6371" s="84">
        <v>5000</v>
      </c>
      <c r="U6371" s="14">
        <f>S6371/H6371</f>
        <v>1</v>
      </c>
      <c r="V6371" s="19"/>
      <c r="W6371" s="19"/>
      <c r="X6371" s="37" t="s">
        <v>3459</v>
      </c>
    </row>
    <row r="6372" spans="1:29" ht="16.5" customHeight="1">
      <c r="A6372" s="22"/>
      <c r="B6372" s="75">
        <v>10753</v>
      </c>
      <c r="C6372" s="75">
        <v>10357015</v>
      </c>
      <c r="D6372" s="77" t="s">
        <v>517</v>
      </c>
      <c r="E6372" s="76">
        <v>1</v>
      </c>
      <c r="F6372" s="76">
        <v>120</v>
      </c>
      <c r="G6372" s="76" t="s">
        <v>515</v>
      </c>
      <c r="H6372" s="72">
        <v>260537.66</v>
      </c>
      <c r="I6372" s="74"/>
      <c r="J6372" s="73">
        <v>44865</v>
      </c>
      <c r="K6372" s="72">
        <v>0</v>
      </c>
      <c r="L6372" s="72">
        <v>0</v>
      </c>
      <c r="M6372" s="73">
        <v>44865</v>
      </c>
      <c r="N6372" s="72">
        <v>260537.66</v>
      </c>
      <c r="O6372" s="72">
        <v>0</v>
      </c>
      <c r="P6372" s="78">
        <v>0.13</v>
      </c>
      <c r="Q6372" s="72">
        <v>0</v>
      </c>
      <c r="R6372" s="72">
        <v>0</v>
      </c>
      <c r="S6372" s="72">
        <v>260537.66</v>
      </c>
      <c r="T6372" s="76">
        <v>5000</v>
      </c>
      <c r="U6372" s="14">
        <v>1</v>
      </c>
      <c r="V6372" s="19" t="s">
        <v>3492</v>
      </c>
      <c r="W6372" s="19">
        <v>19716.87</v>
      </c>
      <c r="X6372" s="37" t="s">
        <v>3479</v>
      </c>
    </row>
    <row r="6373" spans="1:29" ht="18" customHeight="1">
      <c r="A6373" s="22"/>
      <c r="H6373" s="23">
        <f>SUBTOTAL(9,H2:H6365)</f>
        <v>311266807.78000116</v>
      </c>
      <c r="I6373" s="23"/>
      <c r="J6373" s="23"/>
      <c r="K6373" s="23">
        <f>SUBTOTAL(9,K2:K6365)</f>
        <v>416126.25654000009</v>
      </c>
      <c r="L6373" s="23">
        <f>SUBTOTAL(9,L2:L6365)</f>
        <v>214227983.95000067</v>
      </c>
      <c r="M6373" s="23"/>
      <c r="N6373" s="23">
        <f>SUBTOTAL(9,N2:N6365)</f>
        <v>96622697.573460266</v>
      </c>
      <c r="O6373" s="23">
        <f>SUBTOTAL(9,O2:O6365)</f>
        <v>8701028.3280000053</v>
      </c>
      <c r="P6373" s="23"/>
      <c r="Q6373" s="23">
        <f>SUBTOTAL(9,Q2:Q6365)</f>
        <v>946878.83999999857</v>
      </c>
      <c r="R6373" s="23">
        <f>SUBTOTAL(9,R2:R6365)</f>
        <v>7844969.7399999835</v>
      </c>
      <c r="S6373" s="23">
        <f>SUBTOTAL(9,S2:S6365)</f>
        <v>88656252.470000207</v>
      </c>
      <c r="W6373" s="80">
        <f>SUM(W2:W6372)</f>
        <v>7505.619999999999</v>
      </c>
    </row>
    <row r="6374" spans="1:29" ht="16.5" customHeight="1">
      <c r="A6374" s="22"/>
      <c r="J6374" s="6"/>
      <c r="M6374" s="7"/>
      <c r="N6374" s="81" t="s">
        <v>3485</v>
      </c>
      <c r="O6374" s="81"/>
      <c r="P6374" s="64" t="s">
        <v>3486</v>
      </c>
      <c r="Q6374" s="64" t="s">
        <v>3488</v>
      </c>
      <c r="R6374" s="64" t="s">
        <v>3487</v>
      </c>
      <c r="S6374" s="64"/>
      <c r="T6374" s="7"/>
      <c r="U6374" s="10"/>
      <c r="V6374" s="15"/>
      <c r="W6374" s="15"/>
    </row>
    <row r="6375" spans="1:29" ht="16.5" customHeight="1">
      <c r="A6375" s="22"/>
      <c r="J6375" s="6"/>
      <c r="M6375" s="7"/>
      <c r="N6375" s="6">
        <v>10501</v>
      </c>
      <c r="O6375" s="63">
        <f>SUMIF($B$1:$B$6365,N6375,$N$1:$N$6365)-SUMIF($B$1:$B$6365,N6375,$R$1:$R$6365)</f>
        <v>27298.48000000004</v>
      </c>
      <c r="P6375" s="63">
        <v>27298.48</v>
      </c>
      <c r="Q6375" s="63">
        <v>0</v>
      </c>
      <c r="R6375" s="63">
        <f>P6375-O6375-Q6375</f>
        <v>-4.0017766878008842E-11</v>
      </c>
      <c r="S6375" s="7"/>
      <c r="T6375" s="7"/>
      <c r="U6375" s="10"/>
      <c r="V6375" s="15"/>
      <c r="W6375" s="15"/>
      <c r="X6375" s="3" t="s">
        <v>3479</v>
      </c>
    </row>
    <row r="6376" spans="1:29" ht="16.5" customHeight="1">
      <c r="A6376" s="22"/>
      <c r="J6376" s="6"/>
      <c r="M6376" s="7"/>
      <c r="N6376" s="6">
        <v>10700</v>
      </c>
      <c r="O6376" s="63">
        <f>SUMIF($B$1:$B$6365,N6376,$N$1:$N$6365)-SUMIF($B$1:$B$6365,N6376,$R$1:$R$6365)</f>
        <v>74977.320000000022</v>
      </c>
      <c r="P6376" s="63">
        <v>74977.320000000007</v>
      </c>
      <c r="Q6376" s="63">
        <v>0</v>
      </c>
      <c r="R6376" s="63">
        <f>P6376-O6376-Q6376</f>
        <v>-1.4551915228366852E-11</v>
      </c>
      <c r="S6376" s="7"/>
      <c r="T6376" s="7"/>
      <c r="U6376" s="10"/>
      <c r="V6376" s="15"/>
      <c r="W6376" s="15"/>
      <c r="X6376" s="3" t="s">
        <v>3455</v>
      </c>
    </row>
    <row r="6377" spans="1:29" ht="16.5" customHeight="1">
      <c r="A6377" s="22"/>
      <c r="J6377" s="6"/>
      <c r="M6377" s="7"/>
      <c r="N6377" s="6">
        <v>10701</v>
      </c>
      <c r="O6377" s="63">
        <f>SUMIF($B$1:$B$6365,N6377,$N$1:$N$6365)-SUMIF($B$1:$B$6365,N6377,$R$1:$R$6365)</f>
        <v>100380.24</v>
      </c>
      <c r="P6377" s="63">
        <v>100380.24000000002</v>
      </c>
      <c r="Q6377" s="63">
        <v>0</v>
      </c>
      <c r="R6377" s="63">
        <f>P6377-O6377-Q6377</f>
        <v>1.4551915228366852E-11</v>
      </c>
      <c r="S6377" s="7"/>
      <c r="T6377" s="7"/>
      <c r="U6377" s="10"/>
      <c r="V6377" s="15"/>
      <c r="W6377" s="15"/>
      <c r="X6377" s="3" t="s">
        <v>3455</v>
      </c>
    </row>
    <row r="6378" spans="1:29" ht="16.5" customHeight="1">
      <c r="A6378" s="22"/>
      <c r="J6378" s="6"/>
      <c r="M6378" s="7"/>
      <c r="N6378" s="6">
        <v>10702</v>
      </c>
      <c r="O6378" s="63">
        <f>SUMIF($B$1:$B$6365,N6378,$N$1:$N$6365)-SUMIF($B$1:$B$6365,N6378,$R$1:$R$6365)</f>
        <v>41407.549999999996</v>
      </c>
      <c r="P6378" s="63">
        <v>41407.550000000003</v>
      </c>
      <c r="Q6378" s="63">
        <v>0</v>
      </c>
      <c r="R6378" s="63">
        <f>P6378-O6378-Q6378</f>
        <v>7.2759576141834259E-12</v>
      </c>
      <c r="S6378" s="7"/>
      <c r="T6378" s="7"/>
      <c r="U6378" s="10"/>
      <c r="V6378" s="15"/>
      <c r="W6378" s="15"/>
      <c r="X6378" s="3" t="s">
        <v>3456</v>
      </c>
      <c r="AC6378" s="12"/>
    </row>
    <row r="6379" spans="1:29" ht="16.5" customHeight="1">
      <c r="A6379" s="22"/>
      <c r="J6379" s="6"/>
      <c r="M6379" s="7"/>
      <c r="N6379" s="6">
        <v>10703</v>
      </c>
      <c r="O6379" s="63">
        <f>SUMIF($B$1:$B$6365,N6379,$N$1:$N$6365)-SUMIF($B$1:$B$6365,N6379,$R$1:$R$6365)</f>
        <v>26919.550000000017</v>
      </c>
      <c r="P6379" s="63">
        <v>26919.55</v>
      </c>
      <c r="Q6379" s="63">
        <v>0</v>
      </c>
      <c r="R6379" s="63">
        <f>P6379-O6379-Q6379</f>
        <v>-1.8189894035458565E-11</v>
      </c>
      <c r="S6379" s="7"/>
      <c r="T6379" s="7"/>
      <c r="U6379" s="10"/>
      <c r="V6379" s="15"/>
      <c r="W6379" s="15"/>
      <c r="X6379" s="3" t="s">
        <v>3456</v>
      </c>
    </row>
    <row r="6380" spans="1:29" ht="16.5" customHeight="1">
      <c r="A6380" s="22"/>
      <c r="J6380" s="6"/>
      <c r="M6380" s="7"/>
      <c r="N6380" s="6">
        <v>10704</v>
      </c>
      <c r="O6380" s="63">
        <f>SUMIF($B$1:$B$6365,N6380,$N$1:$N$6365)-SUMIF($B$1:$B$6365,N6380,$R$1:$R$6365)</f>
        <v>11680.54999999993</v>
      </c>
      <c r="P6380" s="63">
        <v>11680.55</v>
      </c>
      <c r="Q6380" s="63">
        <v>0</v>
      </c>
      <c r="R6380" s="63">
        <f>P6380-O6380-Q6380</f>
        <v>6.9121597334742546E-11</v>
      </c>
      <c r="S6380" s="7"/>
      <c r="T6380" s="7"/>
      <c r="U6380" s="11"/>
      <c r="V6380" s="15"/>
      <c r="W6380" s="15"/>
      <c r="X6380" s="3" t="s">
        <v>3455</v>
      </c>
    </row>
    <row r="6381" spans="1:29" ht="16.5" customHeight="1">
      <c r="A6381" s="22"/>
      <c r="J6381" s="6"/>
      <c r="M6381" s="7"/>
      <c r="N6381" s="6">
        <v>10705</v>
      </c>
      <c r="O6381" s="63">
        <f>SUMIF($B$1:$B$6365,N6381,$N$1:$N$6365)-SUMIF($B$1:$B$6365,N6381,$R$1:$R$6365)</f>
        <v>78884.489999999991</v>
      </c>
      <c r="P6381" s="63">
        <v>78884.490000000005</v>
      </c>
      <c r="Q6381" s="63">
        <v>0</v>
      </c>
      <c r="R6381" s="63">
        <f>P6381-O6381-Q6381</f>
        <v>1.4551915228366852E-11</v>
      </c>
      <c r="S6381" s="7"/>
      <c r="T6381" s="7"/>
      <c r="U6381" s="10"/>
      <c r="V6381" s="14"/>
      <c r="W6381" s="14"/>
      <c r="X6381" s="3" t="s">
        <v>3456</v>
      </c>
    </row>
    <row r="6382" spans="1:29" ht="16.5" customHeight="1">
      <c r="A6382" s="22"/>
      <c r="J6382" s="6"/>
      <c r="M6382" s="7"/>
      <c r="N6382" s="6">
        <v>10706</v>
      </c>
      <c r="O6382" s="63">
        <f>SUMIF($B$1:$B$6365,N6382,$N$1:$N$6365)-SUMIF($B$1:$B$6365,N6382,$R$1:$R$6365)</f>
        <v>6479.7699999999986</v>
      </c>
      <c r="P6382" s="63">
        <v>6479.7699999999995</v>
      </c>
      <c r="Q6382" s="63">
        <v>0</v>
      </c>
      <c r="R6382" s="63">
        <f>P6382-O6382-Q6382</f>
        <v>9.0949470177292824E-13</v>
      </c>
      <c r="S6382" s="7"/>
      <c r="T6382" s="8"/>
      <c r="U6382" s="64"/>
      <c r="V6382" s="14"/>
      <c r="W6382" s="14"/>
      <c r="X6382" s="3" t="s">
        <v>3457</v>
      </c>
    </row>
    <row r="6383" spans="1:29" ht="16.5" customHeight="1">
      <c r="A6383" s="22"/>
      <c r="J6383" s="6"/>
      <c r="M6383" s="7"/>
      <c r="N6383" s="6">
        <v>10708</v>
      </c>
      <c r="O6383" s="63">
        <f>SUMIF($B$1:$B$6365,N6383,$N$1:$N$6365)-SUMIF($B$1:$B$6365,N6383,$R$1:$R$6365)</f>
        <v>54792.69</v>
      </c>
      <c r="P6383" s="63">
        <v>54792.69</v>
      </c>
      <c r="Q6383" s="63">
        <v>0</v>
      </c>
      <c r="R6383" s="63">
        <f>P6383-O6383-Q6383</f>
        <v>0</v>
      </c>
      <c r="T6383" s="8"/>
      <c r="U6383" s="64"/>
      <c r="V6383" s="14"/>
      <c r="W6383" s="14"/>
      <c r="X6383" s="3" t="s">
        <v>3456</v>
      </c>
    </row>
    <row r="6384" spans="1:29" ht="16.5" customHeight="1">
      <c r="A6384" s="22"/>
      <c r="J6384" s="6"/>
      <c r="M6384" s="7"/>
      <c r="N6384" s="6">
        <v>10709</v>
      </c>
      <c r="O6384" s="63">
        <f>SUMIF($B$1:$B$6365,N6384,$N$1:$N$6365)-SUMIF($B$1:$B$6365,N6384,$R$1:$R$6365)</f>
        <v>172024.84</v>
      </c>
      <c r="P6384" s="63">
        <v>172024.84</v>
      </c>
      <c r="Q6384" s="63">
        <v>0</v>
      </c>
      <c r="R6384" s="63">
        <f>P6384-O6384-Q6384</f>
        <v>0</v>
      </c>
      <c r="T6384" s="8"/>
      <c r="U6384" s="64"/>
      <c r="V6384" s="14"/>
      <c r="W6384" s="14"/>
      <c r="X6384" s="3" t="s">
        <v>3456</v>
      </c>
    </row>
    <row r="6385" spans="1:24" ht="16.5" customHeight="1">
      <c r="A6385" s="22"/>
      <c r="J6385" s="6"/>
      <c r="M6385" s="7"/>
      <c r="N6385" s="6">
        <v>10711</v>
      </c>
      <c r="O6385" s="63">
        <f>SUMIF($B$1:$B$6365,N6385,$N$1:$N$6365)-SUMIF($B$1:$B$6365,N6385,$R$1:$R$6365)</f>
        <v>42305.35</v>
      </c>
      <c r="P6385" s="63">
        <v>42305.350000000006</v>
      </c>
      <c r="Q6385" s="63">
        <v>0</v>
      </c>
      <c r="R6385" s="63">
        <f>P6385-O6385-Q6385</f>
        <v>7.2759576141834259E-12</v>
      </c>
      <c r="S6385" s="13"/>
      <c r="T6385" s="8"/>
      <c r="U6385" s="64"/>
      <c r="V6385" s="14"/>
      <c r="W6385" s="14"/>
      <c r="X6385" s="3" t="s">
        <v>3457</v>
      </c>
    </row>
    <row r="6386" spans="1:24" ht="16.5" customHeight="1">
      <c r="A6386" s="22"/>
      <c r="J6386" s="6"/>
      <c r="M6386" s="7"/>
      <c r="N6386" s="6">
        <v>10712</v>
      </c>
      <c r="O6386" s="63">
        <f>SUMIF($B$1:$B$6365,N6386,$N$1:$N$6365)-SUMIF($B$1:$B$6365,N6386,$R$1:$R$6365)</f>
        <v>12703.990000000002</v>
      </c>
      <c r="P6386" s="63">
        <v>12703.990000000002</v>
      </c>
      <c r="Q6386" s="63">
        <v>0</v>
      </c>
      <c r="R6386" s="63">
        <f>P6386-O6386-Q6386</f>
        <v>0</v>
      </c>
      <c r="S6386" s="13"/>
      <c r="T6386" s="8"/>
      <c r="U6386" s="64"/>
      <c r="V6386" s="14"/>
      <c r="W6386" s="14"/>
      <c r="X6386" s="3" t="s">
        <v>3458</v>
      </c>
    </row>
    <row r="6387" spans="1:24" ht="16.5" customHeight="1">
      <c r="A6387" s="22"/>
      <c r="J6387" s="6"/>
      <c r="M6387" s="7"/>
      <c r="N6387" s="6">
        <v>10713</v>
      </c>
      <c r="O6387" s="63">
        <f>SUMIF($B$1:$B$6365,N6387,$N$1:$N$6365)-SUMIF($B$1:$B$6365,N6387,$R$1:$R$6365)+W6366</f>
        <v>269950.77</v>
      </c>
      <c r="P6387" s="63">
        <v>14878.68</v>
      </c>
      <c r="Q6387" s="63">
        <v>0</v>
      </c>
      <c r="R6387" s="63">
        <f>P6387-O6387-Q6387</f>
        <v>-255072.09000000003</v>
      </c>
      <c r="T6387" s="8"/>
      <c r="U6387" s="64"/>
      <c r="V6387" s="14"/>
      <c r="W6387" s="14"/>
      <c r="X6387" s="3" t="s">
        <v>3457</v>
      </c>
    </row>
    <row r="6388" spans="1:24" ht="16.5" customHeight="1">
      <c r="A6388" s="22"/>
      <c r="J6388" s="6"/>
      <c r="M6388" s="7"/>
      <c r="N6388" s="6">
        <v>10717</v>
      </c>
      <c r="O6388" s="63">
        <f>SUMIF($B$1:$B$6365,N6388,$N$1:$N$6365)-SUMIF($B$1:$B$6365,N6388,$R$1:$R$6365)</f>
        <v>29733.209999999974</v>
      </c>
      <c r="P6388" s="63">
        <v>29733.21</v>
      </c>
      <c r="Q6388" s="63">
        <v>0</v>
      </c>
      <c r="R6388" s="63">
        <f>P6388-O6388-Q6388</f>
        <v>2.5465851649641991E-11</v>
      </c>
      <c r="T6388" s="8"/>
      <c r="U6388" s="64"/>
      <c r="V6388" s="14"/>
      <c r="W6388" s="14"/>
      <c r="X6388" s="3" t="s">
        <v>3457</v>
      </c>
    </row>
    <row r="6389" spans="1:24" ht="16.5" customHeight="1">
      <c r="A6389" s="22"/>
      <c r="J6389" s="6"/>
      <c r="M6389" s="7"/>
      <c r="N6389" s="6">
        <v>10719</v>
      </c>
      <c r="O6389" s="63">
        <f>SUMIF($B$1:$B$6365,N6389,$N$1:$N$6365)-SUMIF($B$1:$B$6365,N6389,$R$1:$R$6365)</f>
        <v>64357.639999999985</v>
      </c>
      <c r="P6389" s="63">
        <v>64357.64</v>
      </c>
      <c r="Q6389" s="63">
        <v>0</v>
      </c>
      <c r="R6389" s="63">
        <f>P6389-O6389-Q6389</f>
        <v>1.4551915228366852E-11</v>
      </c>
      <c r="T6389" s="8"/>
      <c r="U6389" s="64"/>
      <c r="V6389" s="14"/>
      <c r="W6389" s="14"/>
      <c r="X6389" s="3" t="s">
        <v>3478</v>
      </c>
    </row>
    <row r="6390" spans="1:24" ht="16.5" customHeight="1">
      <c r="A6390" s="22"/>
      <c r="J6390" s="6"/>
      <c r="M6390" s="7"/>
      <c r="N6390" s="6">
        <v>10721</v>
      </c>
      <c r="O6390" s="63">
        <f>SUMIF($B$1:$B$6365,N6390,$N$1:$N$6365)-SUMIF($B$1:$B$6365,N6390,$R$1:$R$6365)</f>
        <v>41352.090000000055</v>
      </c>
      <c r="P6390" s="63">
        <v>41352.090000000004</v>
      </c>
      <c r="Q6390" s="63">
        <v>0</v>
      </c>
      <c r="R6390" s="63">
        <f>P6390-O6390-Q6390</f>
        <v>-5.0931703299283981E-11</v>
      </c>
      <c r="T6390" s="8"/>
      <c r="U6390" s="64"/>
      <c r="V6390" s="14"/>
      <c r="W6390" s="14"/>
      <c r="X6390" s="3" t="s">
        <v>3469</v>
      </c>
    </row>
    <row r="6391" spans="1:24" ht="16.5" customHeight="1">
      <c r="A6391" s="22"/>
      <c r="J6391" s="6"/>
      <c r="M6391" s="7"/>
      <c r="N6391" s="6">
        <v>10723</v>
      </c>
      <c r="O6391" s="63">
        <f>SUMIF($B$1:$B$6365,N6391,$N$1:$N$6365)-SUMIF($B$1:$B$6365,N6391,$R$1:$R$6365)</f>
        <v>368876.69000000006</v>
      </c>
      <c r="P6391" s="63">
        <v>368876.68999999994</v>
      </c>
      <c r="Q6391" s="63">
        <v>0</v>
      </c>
      <c r="R6391" s="63">
        <f>P6391-O6391-Q6391</f>
        <v>-1.1641532182693481E-10</v>
      </c>
      <c r="T6391" s="8"/>
      <c r="U6391" s="64"/>
      <c r="V6391" s="14"/>
      <c r="W6391" s="14"/>
      <c r="X6391" s="3" t="s">
        <v>3470</v>
      </c>
    </row>
    <row r="6392" spans="1:24" ht="16.5" customHeight="1">
      <c r="A6392" s="22"/>
      <c r="J6392" s="6"/>
      <c r="M6392" s="7"/>
      <c r="N6392" s="6">
        <v>10724</v>
      </c>
      <c r="O6392" s="63">
        <f>SUMIF($B$1:$B$6365,N6392,$N$1:$N$6365)-SUMIF($B$1:$B$6365,N6392,$R$1:$R$6365)</f>
        <v>147348.52000000005</v>
      </c>
      <c r="P6392" s="63">
        <v>147348.52000000002</v>
      </c>
      <c r="Q6392" s="63">
        <v>0</v>
      </c>
      <c r="R6392" s="63">
        <f>P6392-O6392-Q6392</f>
        <v>-2.9103830456733704E-11</v>
      </c>
      <c r="T6392" s="8"/>
      <c r="U6392" s="64"/>
      <c r="V6392" s="14"/>
      <c r="W6392" s="14"/>
      <c r="X6392" s="3" t="s">
        <v>3459</v>
      </c>
    </row>
    <row r="6393" spans="1:24" ht="16.5" customHeight="1">
      <c r="A6393" s="22"/>
      <c r="J6393" s="6"/>
      <c r="M6393" s="7"/>
      <c r="N6393" s="6">
        <v>10725</v>
      </c>
      <c r="O6393" s="63">
        <f>SUMIF($B$1:$B$6365,N6393,$N$1:$N$6365)-SUMIF($B$1:$B$6365,N6393,$R$1:$R$6365)</f>
        <v>155765.11000000002</v>
      </c>
      <c r="P6393" s="63">
        <v>155765.10999999999</v>
      </c>
      <c r="Q6393" s="63">
        <v>0</v>
      </c>
      <c r="R6393" s="63">
        <f>P6393-O6393-Q6393</f>
        <v>-2.9103830456733704E-11</v>
      </c>
      <c r="T6393" s="8"/>
      <c r="U6393" s="64"/>
      <c r="V6393" s="14"/>
      <c r="W6393" s="14"/>
      <c r="X6393" s="3" t="s">
        <v>3459</v>
      </c>
    </row>
    <row r="6394" spans="1:24" ht="16.5" customHeight="1">
      <c r="A6394" s="22"/>
      <c r="J6394" s="6"/>
      <c r="M6394" s="7"/>
      <c r="N6394" s="6">
        <v>10726</v>
      </c>
      <c r="O6394" s="63">
        <f>SUMIF($B$1:$B$6365,N6394,$N$1:$N$6365)-SUMIF($B$1:$B$6365,N6394,$R$1:$R$6365)</f>
        <v>31226.490000000013</v>
      </c>
      <c r="P6394" s="63">
        <v>31226.489999999998</v>
      </c>
      <c r="Q6394" s="63">
        <v>0</v>
      </c>
      <c r="R6394" s="63">
        <f>P6394-O6394-Q6394</f>
        <v>-1.4551915228366852E-11</v>
      </c>
      <c r="T6394" s="8"/>
      <c r="U6394" s="64"/>
      <c r="V6394" s="14"/>
      <c r="W6394" s="14"/>
      <c r="X6394" s="3" t="s">
        <v>3459</v>
      </c>
    </row>
    <row r="6395" spans="1:24" ht="16.5" customHeight="1">
      <c r="A6395" s="22"/>
      <c r="J6395" s="6"/>
      <c r="M6395" s="7"/>
      <c r="N6395" s="6">
        <v>10727</v>
      </c>
      <c r="O6395" s="63">
        <f>SUMIF($B$1:$B$6365,N6395,$N$1:$N$6365)-SUMIF($B$1:$B$6365,N6395,$R$1:$R$6365)+W6367</f>
        <v>449274.04</v>
      </c>
      <c r="P6395" s="63">
        <v>104664.49</v>
      </c>
      <c r="Q6395" s="63">
        <v>0</v>
      </c>
      <c r="R6395" s="63">
        <f>P6395-O6395-Q6395</f>
        <v>-344609.55</v>
      </c>
      <c r="T6395" s="8"/>
      <c r="U6395" s="64"/>
      <c r="V6395" s="14"/>
      <c r="W6395" s="14"/>
      <c r="X6395" s="3" t="s">
        <v>3471</v>
      </c>
    </row>
    <row r="6396" spans="1:24" ht="16.5" customHeight="1">
      <c r="A6396" s="22"/>
      <c r="J6396" s="6"/>
      <c r="M6396" s="7"/>
      <c r="N6396" s="6">
        <v>10728</v>
      </c>
      <c r="O6396" s="63">
        <f>SUMIF($B$1:$B$6365,N6396,$N$1:$N$6365)-SUMIF($B$1:$B$6365,N6396,$R$1:$R$6365)+W6368</f>
        <v>327728.65999999997</v>
      </c>
      <c r="P6396" s="63">
        <v>38684.47</v>
      </c>
      <c r="Q6396" s="63">
        <v>0</v>
      </c>
      <c r="R6396" s="63">
        <f>P6396-O6396-Q6396</f>
        <v>-289044.18999999994</v>
      </c>
      <c r="T6396" s="8"/>
      <c r="U6396" s="64"/>
      <c r="V6396" s="14"/>
      <c r="W6396" s="14"/>
      <c r="X6396" s="3" t="s">
        <v>3459</v>
      </c>
    </row>
    <row r="6397" spans="1:24" ht="16.5" customHeight="1">
      <c r="A6397" s="22"/>
      <c r="J6397" s="6"/>
      <c r="M6397" s="7"/>
      <c r="N6397" s="6">
        <v>10729</v>
      </c>
      <c r="O6397" s="63">
        <f>SUMIF($B$1:$B$6365,N6397,$N$1:$N$6365)-SUMIF($B$1:$B$6365,N6397,$R$1:$R$6365)</f>
        <v>9531117.4800000023</v>
      </c>
      <c r="P6397" s="63">
        <v>9633938.620000001</v>
      </c>
      <c r="Q6397" s="63">
        <v>0</v>
      </c>
      <c r="R6397" s="63">
        <f>P6397-O6397-Q6397</f>
        <v>102821.13999999873</v>
      </c>
      <c r="T6397" s="8"/>
      <c r="U6397" s="64"/>
      <c r="V6397" s="14"/>
      <c r="W6397" s="14"/>
      <c r="X6397" s="3" t="s">
        <v>3459</v>
      </c>
    </row>
    <row r="6398" spans="1:24" ht="16.5" customHeight="1">
      <c r="A6398" s="22"/>
      <c r="J6398" s="6"/>
      <c r="M6398" s="7"/>
      <c r="N6398" s="6">
        <v>10730</v>
      </c>
      <c r="O6398" s="63">
        <f>SUMIF($B$1:$B$6365,N6398,$N$1:$N$6365)-SUMIF($B$1:$B$6365,N6398,$R$1:$R$6365)</f>
        <v>146781.75000000003</v>
      </c>
      <c r="P6398" s="63">
        <v>146781.75000000003</v>
      </c>
      <c r="Q6398" s="63">
        <v>0</v>
      </c>
      <c r="R6398" s="63">
        <f>P6398-O6398-Q6398</f>
        <v>0</v>
      </c>
      <c r="T6398" s="8"/>
      <c r="U6398" s="64"/>
      <c r="V6398" s="14"/>
      <c r="W6398" s="14"/>
      <c r="X6398" s="3" t="s">
        <v>3459</v>
      </c>
    </row>
    <row r="6399" spans="1:24" ht="16.5" customHeight="1">
      <c r="A6399" s="22"/>
      <c r="J6399" s="6"/>
      <c r="M6399" s="7"/>
      <c r="N6399" s="6">
        <v>10731</v>
      </c>
      <c r="O6399" s="63">
        <f>SUMIF($B$1:$B$6365,N6399,$N$1:$N$6365)-SUMIF($B$1:$B$6365,N6399,$R$1:$R$6365)</f>
        <v>54282.809999999983</v>
      </c>
      <c r="P6399" s="63">
        <v>54282.81</v>
      </c>
      <c r="Q6399" s="63">
        <v>0</v>
      </c>
      <c r="R6399" s="63">
        <f>P6399-O6399-Q6399</f>
        <v>1.4551915228366852E-11</v>
      </c>
      <c r="T6399" s="8"/>
      <c r="U6399" s="64"/>
      <c r="V6399" s="14"/>
      <c r="W6399" s="14"/>
      <c r="X6399" s="3" t="s">
        <v>3459</v>
      </c>
    </row>
    <row r="6400" spans="1:24" ht="16.5" customHeight="1">
      <c r="A6400" s="22"/>
      <c r="J6400" s="6"/>
      <c r="M6400" s="7"/>
      <c r="N6400" s="6">
        <v>10732</v>
      </c>
      <c r="O6400" s="63">
        <f>SUMIF($B$1:$B$6365,N6400,$N$1:$N$6365)-SUMIF($B$1:$B$6365,N6400,$R$1:$R$6365)</f>
        <v>1429333.25</v>
      </c>
      <c r="P6400" s="63">
        <v>1429333.25</v>
      </c>
      <c r="Q6400" s="63">
        <v>0</v>
      </c>
      <c r="R6400" s="63">
        <f>P6400-O6400-Q6400</f>
        <v>0</v>
      </c>
      <c r="T6400" s="8"/>
      <c r="U6400" s="64"/>
      <c r="V6400" s="14"/>
      <c r="W6400" s="14"/>
      <c r="X6400" s="3" t="s">
        <v>3460</v>
      </c>
    </row>
    <row r="6401" spans="1:24" ht="16.5" customHeight="1">
      <c r="A6401" s="22"/>
      <c r="J6401" s="6"/>
      <c r="M6401" s="7"/>
      <c r="N6401" s="6">
        <v>10733</v>
      </c>
      <c r="O6401" s="63">
        <f>SUMIF($B$1:$B$6365,N6401,$N$1:$N$6365)-SUMIF($B$1:$B$6365,N6401,$R$1:$R$6365)</f>
        <v>42747.75999999998</v>
      </c>
      <c r="P6401" s="63">
        <v>42747.76</v>
      </c>
      <c r="Q6401" s="63">
        <v>0</v>
      </c>
      <c r="R6401" s="63">
        <f>P6401-O6401-Q6401</f>
        <v>2.1827872842550278E-11</v>
      </c>
      <c r="T6401" s="8"/>
      <c r="U6401" s="64"/>
      <c r="V6401" s="14"/>
      <c r="W6401" s="14"/>
      <c r="X6401" s="3" t="s">
        <v>3460</v>
      </c>
    </row>
    <row r="6402" spans="1:24" ht="16.5" customHeight="1">
      <c r="A6402" s="22"/>
      <c r="J6402" s="6"/>
      <c r="M6402" s="7"/>
      <c r="N6402" s="6">
        <v>10734</v>
      </c>
      <c r="O6402" s="63">
        <f>SUMIF($B$1:$B$6365,N6402,$N$1:$N$6365)-SUMIF($B$1:$B$6365,N6402,$R$1:$R$6365)</f>
        <v>78337.579999999987</v>
      </c>
      <c r="P6402" s="63">
        <v>78337.579999999987</v>
      </c>
      <c r="Q6402" s="63">
        <v>0</v>
      </c>
      <c r="R6402" s="63">
        <f>P6402-O6402-Q6402</f>
        <v>0</v>
      </c>
      <c r="T6402" s="8"/>
      <c r="U6402" s="64"/>
      <c r="V6402" s="14"/>
      <c r="W6402" s="14"/>
      <c r="X6402" s="3" t="s">
        <v>3460</v>
      </c>
    </row>
    <row r="6403" spans="1:24" ht="16.5" customHeight="1">
      <c r="A6403" s="22"/>
      <c r="J6403" s="6"/>
      <c r="M6403" s="7"/>
      <c r="N6403" s="6">
        <v>10736</v>
      </c>
      <c r="O6403" s="63">
        <f>SUMIF($B$1:$B$6365,N6403,$N$1:$N$6365)-SUMIF($B$1:$B$6365,N6403,$R$1:$R$6365)</f>
        <v>9302057.2800000012</v>
      </c>
      <c r="P6403" s="63">
        <v>9307972.3200000022</v>
      </c>
      <c r="Q6403" s="63">
        <v>0</v>
      </c>
      <c r="R6403" s="63">
        <f>P6403-O6403-Q6403</f>
        <v>5915.0400000009686</v>
      </c>
      <c r="T6403" s="8"/>
      <c r="U6403" s="64"/>
      <c r="V6403" s="14"/>
      <c r="W6403" s="14"/>
      <c r="X6403" s="3" t="s">
        <v>3461</v>
      </c>
    </row>
    <row r="6404" spans="1:24" ht="16.5" customHeight="1">
      <c r="A6404" s="22"/>
      <c r="J6404" s="6"/>
      <c r="M6404" s="7"/>
      <c r="N6404" s="6">
        <v>10737</v>
      </c>
      <c r="O6404" s="63">
        <f>SUMIF($B$1:$B$6365,N6404,$N$1:$N$6365)-SUMIF($B$1:$B$6365,N6404,$R$1:$R$6365)</f>
        <v>72514.080000000016</v>
      </c>
      <c r="P6404" s="63">
        <v>72514.079999999987</v>
      </c>
      <c r="Q6404" s="63">
        <v>0</v>
      </c>
      <c r="R6404" s="63">
        <f>P6404-O6404-Q6404</f>
        <v>-2.9103830456733704E-11</v>
      </c>
      <c r="T6404" s="8"/>
      <c r="U6404" s="64"/>
      <c r="V6404" s="14"/>
      <c r="W6404" s="14"/>
      <c r="X6404" s="3" t="s">
        <v>3461</v>
      </c>
    </row>
    <row r="6405" spans="1:24" ht="16.5" customHeight="1">
      <c r="A6405" s="22"/>
      <c r="J6405" s="6"/>
      <c r="M6405" s="7"/>
      <c r="N6405" s="6">
        <v>10738</v>
      </c>
      <c r="O6405" s="63">
        <f>SUMIF($B$1:$B$6365,N6405,$N$1:$N$6365)-SUMIF($B$1:$B$6365,N6405,$R$1:$R$6365)</f>
        <v>63235.209999999985</v>
      </c>
      <c r="P6405" s="63">
        <v>63235.209999999992</v>
      </c>
      <c r="Q6405" s="63">
        <v>0</v>
      </c>
      <c r="R6405" s="63">
        <f>P6405-O6405-Q6405</f>
        <v>7.2759576141834259E-12</v>
      </c>
      <c r="T6405" s="8"/>
      <c r="U6405" s="64"/>
      <c r="V6405" s="14"/>
      <c r="W6405" s="14"/>
      <c r="X6405" s="3" t="s">
        <v>3461</v>
      </c>
    </row>
    <row r="6406" spans="1:24" ht="16.5" customHeight="1">
      <c r="A6406" s="22"/>
      <c r="J6406" s="6"/>
      <c r="M6406" s="7"/>
      <c r="N6406" s="6">
        <v>10739</v>
      </c>
      <c r="O6406" s="63">
        <f>SUMIF($B$1:$B$6365,N6406,$N$1:$N$6365)-SUMIF($B$1:$B$6365,N6406,$R$1:$R$6365)</f>
        <v>-97005.059999999983</v>
      </c>
      <c r="P6406" s="63">
        <v>62286.979999999996</v>
      </c>
      <c r="Q6406" s="63">
        <v>159292.04</v>
      </c>
      <c r="R6406" s="63">
        <f>P6406-O6406-Q6406</f>
        <v>0</v>
      </c>
      <c r="T6406" s="8"/>
      <c r="U6406" s="64"/>
      <c r="V6406" s="14"/>
      <c r="W6406" s="14"/>
      <c r="X6406" s="3" t="s">
        <v>3462</v>
      </c>
    </row>
    <row r="6407" spans="1:24" ht="16.5" customHeight="1">
      <c r="A6407" s="22"/>
      <c r="J6407" s="6"/>
      <c r="M6407" s="7"/>
      <c r="N6407" s="6">
        <v>10741</v>
      </c>
      <c r="O6407" s="63">
        <f>SUMIF($B$1:$B$6365,N6407,$N$1:$N$6365)-SUMIF($B$1:$B$6365,N6407,$R$1:$R$6365)+W4418</f>
        <v>7828865.360000005</v>
      </c>
      <c r="P6407" s="63">
        <v>7825353.4399999995</v>
      </c>
      <c r="Q6407" s="63">
        <v>0</v>
      </c>
      <c r="R6407" s="63">
        <f>P6407-O6407-Q6407</f>
        <v>-3511.9200000055134</v>
      </c>
      <c r="T6407" s="8"/>
      <c r="U6407" s="64"/>
      <c r="V6407" s="14"/>
      <c r="W6407" s="14"/>
      <c r="X6407" s="3" t="s">
        <v>3462</v>
      </c>
    </row>
    <row r="6408" spans="1:24" ht="16.5" customHeight="1">
      <c r="A6408" s="22"/>
      <c r="J6408" s="6"/>
      <c r="M6408" s="7"/>
      <c r="N6408" s="6">
        <v>10742</v>
      </c>
      <c r="O6408" s="63">
        <f>SUMIF($B$1:$B$6365,N6408,$N$1:$N$6365)-SUMIF($B$1:$B$6365,N6408,$R$1:$R$6365)</f>
        <v>59137.700299999997</v>
      </c>
      <c r="P6408" s="63">
        <v>59137.7</v>
      </c>
      <c r="Q6408" s="63">
        <v>0</v>
      </c>
      <c r="R6408" s="63">
        <f>P6408-O6408-Q6408</f>
        <v>-2.9999999969732016E-4</v>
      </c>
      <c r="T6408" s="8"/>
      <c r="U6408" s="64"/>
      <c r="V6408" s="14"/>
      <c r="W6408" s="14"/>
      <c r="X6408" s="3" t="s">
        <v>3463</v>
      </c>
    </row>
    <row r="6409" spans="1:24" ht="16.5" customHeight="1">
      <c r="A6409" s="22"/>
      <c r="J6409" s="6"/>
      <c r="M6409" s="7"/>
      <c r="N6409" s="6">
        <v>10743</v>
      </c>
      <c r="O6409" s="63">
        <f>SUMIF($B$1:$B$6365,N6409,$N$1:$N$6365)-SUMIF($B$1:$B$6365,N6409,$R$1:$R$6365)</f>
        <v>91161.219999999972</v>
      </c>
      <c r="P6409" s="63">
        <v>91161.22</v>
      </c>
      <c r="Q6409" s="63">
        <v>0</v>
      </c>
      <c r="R6409" s="63">
        <f>P6409-O6409-Q6409</f>
        <v>2.9103830456733704E-11</v>
      </c>
      <c r="T6409" s="8"/>
      <c r="U6409" s="64"/>
      <c r="V6409" s="14"/>
      <c r="W6409" s="14"/>
      <c r="X6409" s="3" t="s">
        <v>3463</v>
      </c>
    </row>
    <row r="6410" spans="1:24" ht="16.5" customHeight="1">
      <c r="A6410" s="22"/>
      <c r="J6410" s="6"/>
      <c r="M6410" s="7"/>
      <c r="N6410" s="6">
        <v>10744</v>
      </c>
      <c r="O6410" s="63">
        <f>SUMIF($B$1:$B$6365,N6410,$N$1:$N$6365)-SUMIF($B$1:$B$6365,N6410,$R$1:$R$6365)</f>
        <v>109259.88000000006</v>
      </c>
      <c r="P6410" s="63">
        <v>109259.88</v>
      </c>
      <c r="Q6410" s="63">
        <v>0</v>
      </c>
      <c r="R6410" s="63">
        <f>P6410-O6410-Q6410</f>
        <v>-5.8207660913467407E-11</v>
      </c>
      <c r="T6410" s="8"/>
      <c r="U6410" s="64"/>
      <c r="V6410" s="14"/>
      <c r="W6410" s="14"/>
      <c r="X6410" s="3" t="s">
        <v>3463</v>
      </c>
    </row>
    <row r="6411" spans="1:24" ht="16.5" customHeight="1">
      <c r="A6411" s="22"/>
      <c r="J6411" s="6"/>
      <c r="M6411" s="7"/>
      <c r="N6411" s="6">
        <v>10745</v>
      </c>
      <c r="O6411" s="63">
        <f>SUMIF($B$1:$B$6365,N6411,$N$1:$N$6365)-SUMIF($B$1:$B$6365,N6411,$R$1:$R$6365)</f>
        <v>204986.07000000004</v>
      </c>
      <c r="P6411" s="63">
        <v>204986.07</v>
      </c>
      <c r="Q6411" s="63">
        <v>0</v>
      </c>
      <c r="R6411" s="63">
        <f>P6411-O6411-Q6411</f>
        <v>-2.9103830456733704E-11</v>
      </c>
      <c r="T6411" s="8"/>
      <c r="U6411" s="64"/>
      <c r="V6411" s="14"/>
      <c r="W6411" s="14"/>
      <c r="X6411" s="3" t="s">
        <v>3463</v>
      </c>
    </row>
    <row r="6412" spans="1:24" ht="16.5" customHeight="1">
      <c r="A6412" s="22"/>
      <c r="J6412" s="6"/>
      <c r="M6412" s="7"/>
      <c r="N6412" s="6">
        <v>10746</v>
      </c>
      <c r="O6412" s="63">
        <f>SUMIF($B$1:$B$6365,N6412,$N$1:$N$6365)-SUMIF($B$1:$B$6365,N6412,$R$1:$R$6365)</f>
        <v>96137.490000000034</v>
      </c>
      <c r="P6412" s="63">
        <v>96137.49000000002</v>
      </c>
      <c r="Q6412" s="63">
        <v>0</v>
      </c>
      <c r="R6412" s="63">
        <f>P6412-O6412-Q6412</f>
        <v>-1.4551915228366852E-11</v>
      </c>
      <c r="T6412" s="8"/>
      <c r="U6412" s="64"/>
      <c r="V6412" s="14"/>
      <c r="W6412" s="14"/>
      <c r="X6412" s="3" t="s">
        <v>3463</v>
      </c>
    </row>
    <row r="6413" spans="1:24" ht="16.5" customHeight="1">
      <c r="A6413" s="22"/>
      <c r="J6413" s="6"/>
      <c r="M6413" s="7"/>
      <c r="N6413" s="6">
        <v>10747</v>
      </c>
      <c r="O6413" s="63">
        <f>SUMIF($B$1:$B$6365,N6413,$N$1:$N$6365)-SUMIF($B$1:$B$6365,N6413,$R$1:$R$6365)</f>
        <v>15969.98</v>
      </c>
      <c r="P6413" s="63">
        <v>15969.98</v>
      </c>
      <c r="Q6413" s="63">
        <v>0</v>
      </c>
      <c r="R6413" s="63">
        <f>P6413-O6413-Q6413</f>
        <v>0</v>
      </c>
      <c r="T6413" s="8"/>
      <c r="U6413" s="64"/>
      <c r="V6413" s="14"/>
      <c r="W6413" s="14"/>
      <c r="X6413" s="3" t="s">
        <v>3472</v>
      </c>
    </row>
    <row r="6414" spans="1:24" ht="16.5" customHeight="1">
      <c r="A6414" s="22"/>
      <c r="J6414" s="6"/>
      <c r="M6414" s="7"/>
      <c r="N6414" s="6">
        <v>10748</v>
      </c>
      <c r="O6414" s="63">
        <f>SUMIF($B$1:$B$6365,N6414,$N$1:$N$6365)-SUMIF($B$1:$B$6365,N6414,$R$1:$R$6365)</f>
        <v>7342.7999999999993</v>
      </c>
      <c r="P6414" s="63">
        <v>7342.7999999999993</v>
      </c>
      <c r="Q6414" s="63">
        <v>0</v>
      </c>
      <c r="R6414" s="63">
        <f>P6414-O6414-Q6414</f>
        <v>0</v>
      </c>
      <c r="T6414" s="8"/>
      <c r="U6414" s="64"/>
      <c r="V6414" s="14"/>
      <c r="W6414" s="14"/>
      <c r="X6414" s="3" t="s">
        <v>3459</v>
      </c>
    </row>
    <row r="6415" spans="1:24" ht="16.5" customHeight="1">
      <c r="A6415" s="22"/>
      <c r="J6415" s="6"/>
      <c r="M6415" s="7"/>
      <c r="N6415" s="6">
        <v>10749</v>
      </c>
      <c r="O6415" s="63">
        <f>SUMIF($B$1:$B$6365,N6415,$N$1:$N$6365)-SUMIF($B$1:$B$6365,N6415,$R$1:$R$6365)</f>
        <v>111721.70000000001</v>
      </c>
      <c r="P6415" s="63">
        <v>111721.7</v>
      </c>
      <c r="Q6415" s="63">
        <v>0</v>
      </c>
      <c r="R6415" s="63">
        <f>P6415-O6415-Q6415</f>
        <v>-1.4551915228366852E-11</v>
      </c>
      <c r="T6415" s="8"/>
      <c r="U6415" s="64"/>
      <c r="V6415" s="14"/>
      <c r="W6415" s="14"/>
      <c r="X6415" s="3" t="s">
        <v>3473</v>
      </c>
    </row>
    <row r="6416" spans="1:24" ht="16.5" customHeight="1">
      <c r="A6416" s="22"/>
      <c r="J6416" s="6"/>
      <c r="M6416" s="7"/>
      <c r="N6416" s="6">
        <v>10750</v>
      </c>
      <c r="O6416" s="63">
        <f>SUMIF($B$1:$B$6365,N6416,$N$1:$N$6365)-SUMIF($B$1:$B$6365,N6416,$R$1:$R$6365)</f>
        <v>29908.62</v>
      </c>
      <c r="P6416" s="63">
        <v>29908.62</v>
      </c>
      <c r="Q6416" s="63">
        <v>0</v>
      </c>
      <c r="R6416" s="63">
        <f>P6416-O6416-Q6416</f>
        <v>0</v>
      </c>
      <c r="T6416" s="8"/>
      <c r="U6416" s="64"/>
      <c r="V6416" s="14"/>
      <c r="W6416" s="14"/>
      <c r="X6416" s="3" t="s">
        <v>3473</v>
      </c>
    </row>
    <row r="6417" spans="1:24" ht="16.5" customHeight="1">
      <c r="A6417" s="22"/>
      <c r="J6417" s="6"/>
      <c r="M6417" s="7"/>
      <c r="N6417" s="6">
        <v>10751</v>
      </c>
      <c r="O6417" s="63">
        <f>SUMIF($B$1:$B$6365,N6417,$N$1:$N$6365)-SUMIF($B$1:$B$6365,N6417,$R$1:$R$6365)</f>
        <v>11799.739999999998</v>
      </c>
      <c r="P6417" s="63">
        <v>11799.740000000002</v>
      </c>
      <c r="Q6417" s="63">
        <v>0</v>
      </c>
      <c r="R6417" s="63">
        <f>P6417-O6417-Q6417</f>
        <v>3.637978807091713E-12</v>
      </c>
      <c r="T6417" s="8"/>
      <c r="U6417" s="64"/>
      <c r="V6417" s="14"/>
      <c r="W6417" s="14"/>
      <c r="X6417" s="3" t="s">
        <v>3474</v>
      </c>
    </row>
    <row r="6418" spans="1:24" ht="16.5" customHeight="1">
      <c r="A6418" s="22"/>
      <c r="J6418" s="6"/>
      <c r="M6418" s="7"/>
      <c r="N6418" s="6">
        <v>10752</v>
      </c>
      <c r="O6418" s="63">
        <f>SUMIF($B$1:$B$6365,N6418,$N$1:$N$6365)-SUMIF($B$1:$B$6365,N6418,$R$1:$R$6365)</f>
        <v>43599.05</v>
      </c>
      <c r="P6418" s="63">
        <v>43599.05</v>
      </c>
      <c r="Q6418" s="63">
        <v>0</v>
      </c>
      <c r="R6418" s="63">
        <f>P6418-O6418-Q6418</f>
        <v>0</v>
      </c>
      <c r="T6418" s="8"/>
      <c r="U6418" s="64"/>
      <c r="V6418" s="14"/>
      <c r="W6418" s="14"/>
      <c r="X6418" s="3" t="s">
        <v>3473</v>
      </c>
    </row>
    <row r="6419" spans="1:24" ht="16.5" customHeight="1">
      <c r="A6419" s="22"/>
      <c r="J6419" s="6"/>
      <c r="M6419" s="7"/>
      <c r="N6419" s="6">
        <v>10753</v>
      </c>
      <c r="O6419" s="63">
        <f>SUMIF($B$1:$B$6365,N6419,$N$1:$N$6365)-SUMIF($B$1:$B$6365,N6419,$R$1:$R$6365)+W6369+W6370</f>
        <v>937873.11000000022</v>
      </c>
      <c r="P6419" s="63">
        <v>684771.66999999993</v>
      </c>
      <c r="Q6419" s="63">
        <v>0</v>
      </c>
      <c r="R6419" s="63">
        <f>P6419-O6419-Q6419</f>
        <v>-253101.44000000029</v>
      </c>
      <c r="T6419" s="8"/>
      <c r="U6419" s="64"/>
      <c r="V6419" s="14"/>
      <c r="W6419" s="14"/>
      <c r="X6419" s="3" t="s">
        <v>3479</v>
      </c>
    </row>
    <row r="6420" spans="1:24" ht="16.5" customHeight="1">
      <c r="A6420" s="22"/>
      <c r="J6420" s="6"/>
      <c r="M6420" s="7"/>
      <c r="N6420" s="6">
        <v>10754</v>
      </c>
      <c r="O6420" s="63">
        <f>SUMIF($B$1:$B$6365,N6420,$N$1:$N$6365)-SUMIF($B$1:$B$6365,N6420,$R$1:$R$6365)</f>
        <v>24779.649999999987</v>
      </c>
      <c r="P6420" s="63">
        <v>24779.65</v>
      </c>
      <c r="Q6420" s="63">
        <v>0</v>
      </c>
      <c r="R6420" s="63">
        <f>P6420-O6420-Q6420</f>
        <v>1.4551915228366852E-11</v>
      </c>
      <c r="T6420" s="8"/>
      <c r="U6420" s="64"/>
      <c r="V6420" s="14"/>
      <c r="W6420" s="14"/>
      <c r="X6420" s="3" t="s">
        <v>3464</v>
      </c>
    </row>
    <row r="6421" spans="1:24" ht="16.5" customHeight="1">
      <c r="A6421" s="22"/>
      <c r="J6421" s="6"/>
      <c r="M6421" s="7"/>
      <c r="N6421" s="6">
        <v>10755</v>
      </c>
      <c r="O6421" s="63">
        <f>SUMIF($B$1:$B$6365,N6421,$N$1:$N$6365)-SUMIF($B$1:$B$6365,N6421,$R$1:$R$6365)</f>
        <v>44550.689999999973</v>
      </c>
      <c r="P6421" s="63">
        <v>44550.69</v>
      </c>
      <c r="Q6421" s="63">
        <v>0</v>
      </c>
      <c r="R6421" s="63">
        <f>P6421-O6421-Q6421</f>
        <v>2.9103830456733704E-11</v>
      </c>
      <c r="T6421" s="8"/>
      <c r="U6421" s="64"/>
      <c r="V6421" s="14"/>
      <c r="W6421" s="14"/>
      <c r="X6421" s="3" t="s">
        <v>3464</v>
      </c>
    </row>
    <row r="6422" spans="1:24" ht="16.5" customHeight="1">
      <c r="A6422" s="22"/>
      <c r="J6422" s="6"/>
      <c r="M6422" s="7"/>
      <c r="N6422" s="6">
        <v>10756</v>
      </c>
      <c r="O6422" s="63">
        <f>SUMIF($B$1:$B$6365,N6422,$N$1:$N$6365)-SUMIF($B$1:$B$6365,N6422,$R$1:$R$6365)</f>
        <v>22612.349999999991</v>
      </c>
      <c r="P6422" s="63">
        <v>22612.350000000002</v>
      </c>
      <c r="Q6422" s="63">
        <v>0</v>
      </c>
      <c r="R6422" s="63">
        <f>P6422-O6422-Q6422</f>
        <v>1.0913936421275139E-11</v>
      </c>
      <c r="T6422" s="8"/>
      <c r="U6422" s="64"/>
      <c r="V6422" s="14"/>
      <c r="W6422" s="14"/>
      <c r="X6422" s="3" t="s">
        <v>3464</v>
      </c>
    </row>
    <row r="6423" spans="1:24" ht="16.5" customHeight="1">
      <c r="A6423" s="22"/>
      <c r="J6423" s="6"/>
      <c r="M6423" s="7"/>
      <c r="N6423" s="6">
        <v>10800</v>
      </c>
      <c r="O6423" s="63">
        <f>SUMIF($B$1:$B$6365,N6423,$N$1:$N$6365)-SUMIF($B$1:$B$6365,N6423,$R$1:$R$6365)</f>
        <v>22811454.489999976</v>
      </c>
      <c r="P6423" s="63">
        <v>23382693.379999999</v>
      </c>
      <c r="Q6423" s="63">
        <v>571238.89</v>
      </c>
      <c r="R6423" s="63">
        <f>P6423-O6423-Q6423</f>
        <v>2.2933818399906158E-8</v>
      </c>
      <c r="T6423" s="8"/>
      <c r="U6423" s="64"/>
      <c r="V6423" s="14"/>
      <c r="W6423" s="14"/>
      <c r="X6423" s="3" t="s">
        <v>3465</v>
      </c>
    </row>
    <row r="6424" spans="1:24" ht="16.5" customHeight="1">
      <c r="A6424" s="22"/>
      <c r="J6424" s="6"/>
      <c r="M6424" s="7"/>
      <c r="N6424" s="6">
        <v>10865</v>
      </c>
      <c r="O6424" s="63">
        <f>SUMIF($B$1:$B$6365,N6424,$N$1:$N$6365)-SUMIF($B$1:$B$6365,N6424,$R$1:$R$6365)</f>
        <v>58.04999999999999</v>
      </c>
      <c r="P6424" s="63">
        <v>58.05</v>
      </c>
      <c r="Q6424" s="63">
        <v>0</v>
      </c>
      <c r="R6424" s="63">
        <f>P6424-O6424-Q6424</f>
        <v>7.1054273576010019E-15</v>
      </c>
      <c r="T6424" s="8"/>
      <c r="U6424" s="64"/>
      <c r="V6424" s="14"/>
      <c r="W6424" s="14"/>
      <c r="X6424" s="3" t="s">
        <v>3482</v>
      </c>
    </row>
    <row r="6425" spans="1:24" ht="16.5" customHeight="1">
      <c r="A6425" s="22"/>
      <c r="J6425" s="6"/>
      <c r="M6425" s="7"/>
      <c r="N6425" s="6">
        <v>10867</v>
      </c>
      <c r="O6425" s="63">
        <f>SUMIF($B$1:$B$6365,N6425,$N$1:$N$6365)-SUMIF($B$1:$B$6365,N6425,$R$1:$R$6365)</f>
        <v>11166.220000000001</v>
      </c>
      <c r="P6425" s="63">
        <v>11166.22</v>
      </c>
      <c r="Q6425" s="63">
        <v>0</v>
      </c>
      <c r="R6425" s="63">
        <f>P6425-O6425-Q6425</f>
        <v>-1.8189894035458565E-12</v>
      </c>
      <c r="T6425" s="8"/>
      <c r="U6425" s="64"/>
      <c r="V6425" s="14"/>
      <c r="W6425" s="14"/>
      <c r="X6425" s="3" t="s">
        <v>3475</v>
      </c>
    </row>
    <row r="6426" spans="1:24" ht="16.5" customHeight="1">
      <c r="A6426" s="22"/>
      <c r="J6426" s="6"/>
      <c r="M6426" s="7"/>
      <c r="N6426" s="6">
        <v>10870</v>
      </c>
      <c r="O6426" s="63">
        <f>SUMIF($B$1:$B$6365,N6426,$N$1:$N$6365)-SUMIF($B$1:$B$6365,N6426,$R$1:$R$6365)</f>
        <v>434.25</v>
      </c>
      <c r="P6426" s="63">
        <v>434.25</v>
      </c>
      <c r="Q6426" s="63">
        <v>0</v>
      </c>
      <c r="R6426" s="63">
        <f>P6426-O6426-Q6426</f>
        <v>0</v>
      </c>
      <c r="T6426" s="8"/>
      <c r="U6426" s="64"/>
      <c r="V6426" s="14"/>
      <c r="W6426" s="14"/>
      <c r="X6426" s="3" t="s">
        <v>3481</v>
      </c>
    </row>
    <row r="6427" spans="1:24" ht="16.5" customHeight="1">
      <c r="A6427" s="22"/>
      <c r="J6427" s="6"/>
      <c r="M6427" s="7"/>
      <c r="N6427" s="6">
        <v>10873</v>
      </c>
      <c r="O6427" s="63">
        <f>SUMIF($B$1:$B$6365,N6427,$N$1:$N$6365)-SUMIF($B$1:$B$6365,N6427,$R$1:$R$6365)</f>
        <v>2425253.0699999994</v>
      </c>
      <c r="P6427" s="63">
        <v>2425253.0699999998</v>
      </c>
      <c r="Q6427" s="63">
        <v>0</v>
      </c>
      <c r="R6427" s="63">
        <f>P6427-O6427-Q6427</f>
        <v>4.6566128730773926E-10</v>
      </c>
      <c r="T6427" s="8"/>
      <c r="U6427" s="64"/>
      <c r="V6427" s="14"/>
      <c r="W6427" s="14"/>
      <c r="X6427" s="3" t="s">
        <v>3480</v>
      </c>
    </row>
    <row r="6428" spans="1:24" ht="16.5" customHeight="1">
      <c r="A6428" s="22"/>
      <c r="J6428" s="6"/>
      <c r="M6428" s="7"/>
      <c r="N6428" s="6">
        <v>10876</v>
      </c>
      <c r="O6428" s="63">
        <f>SUMIF($B$1:$B$6365,N6428,$N$1:$N$6365)-SUMIF($B$1:$B$6365,N6428,$R$1:$R$6365)</f>
        <v>36697.513160000002</v>
      </c>
      <c r="P6428" s="63">
        <v>36697.509999999995</v>
      </c>
      <c r="Q6428" s="63">
        <v>0</v>
      </c>
      <c r="R6428" s="63">
        <f>P6428-O6428-Q6428</f>
        <v>-3.1600000074831769E-3</v>
      </c>
      <c r="T6428" s="8"/>
      <c r="U6428" s="64"/>
      <c r="V6428" s="14"/>
      <c r="W6428" s="14"/>
      <c r="X6428" s="3" t="s">
        <v>3476</v>
      </c>
    </row>
    <row r="6429" spans="1:24" ht="16.5" customHeight="1">
      <c r="A6429" s="22"/>
      <c r="J6429" s="6"/>
      <c r="M6429" s="7"/>
      <c r="N6429" s="6">
        <v>10877</v>
      </c>
      <c r="O6429" s="63">
        <f>SUMIF($B$1:$B$6365,N6429,$N$1:$N$6365)-SUMIF($B$1:$B$6365,N6429,$R$1:$R$6365)</f>
        <v>474755.23</v>
      </c>
      <c r="P6429" s="63">
        <v>474755.23000000004</v>
      </c>
      <c r="Q6429" s="63">
        <v>0</v>
      </c>
      <c r="R6429" s="63">
        <f>P6429-O6429-Q6429</f>
        <v>5.8207660913467407E-11</v>
      </c>
      <c r="T6429" s="8"/>
      <c r="U6429" s="64"/>
      <c r="V6429" s="14"/>
      <c r="W6429" s="14"/>
      <c r="X6429" s="3" t="s">
        <v>3462</v>
      </c>
    </row>
    <row r="6430" spans="1:24" ht="16.5" customHeight="1">
      <c r="A6430" s="22"/>
      <c r="J6430" s="6"/>
      <c r="M6430" s="7"/>
      <c r="N6430" s="6">
        <v>10878</v>
      </c>
      <c r="O6430" s="63">
        <f>SUMIF($B$1:$B$6365,N6430,$N$1:$N$6365)-SUMIF($B$1:$B$6365,N6430,$R$1:$R$6365)</f>
        <v>3379.2500000000014</v>
      </c>
      <c r="P6430" s="63">
        <v>3379.25</v>
      </c>
      <c r="Q6430" s="63">
        <v>0</v>
      </c>
      <c r="R6430" s="63">
        <f>P6430-O6430-Q6430</f>
        <v>-1.3642420526593924E-12</v>
      </c>
      <c r="T6430" s="8"/>
      <c r="U6430" s="64"/>
      <c r="V6430" s="14"/>
      <c r="W6430" s="14"/>
      <c r="X6430" s="3" t="s">
        <v>3475</v>
      </c>
    </row>
    <row r="6431" spans="1:24" ht="16.5" customHeight="1">
      <c r="A6431" s="22"/>
      <c r="J6431" s="6"/>
      <c r="M6431" s="7"/>
      <c r="N6431" s="6">
        <v>10879</v>
      </c>
      <c r="O6431" s="63">
        <f>SUMIF($B$1:$B$6365,N6431,$N$1:$N$6365)-SUMIF($B$1:$B$6365,N6431,$R$1:$R$6365)</f>
        <v>4018.7200000000012</v>
      </c>
      <c r="P6431" s="63">
        <v>4018.72</v>
      </c>
      <c r="Q6431" s="63">
        <v>0</v>
      </c>
      <c r="R6431" s="63">
        <f>P6431-O6431-Q6431</f>
        <v>-1.3642420526593924E-12</v>
      </c>
      <c r="T6431" s="8"/>
      <c r="U6431" s="64"/>
      <c r="V6431" s="14"/>
      <c r="W6431" s="14"/>
      <c r="X6431" s="3" t="s">
        <v>3483</v>
      </c>
    </row>
    <row r="6432" spans="1:24" ht="16.5" customHeight="1">
      <c r="A6432" s="22"/>
      <c r="J6432" s="6"/>
      <c r="M6432" s="7"/>
      <c r="N6432" s="6">
        <v>20700</v>
      </c>
      <c r="O6432" s="63">
        <f>SUMIF($B$1:$B$6365,N6432,$N$1:$N$6365)-SUMIF($B$1:$B$6365,N6432,$R$1:$R$6365)</f>
        <v>-4.0000000037252903E-2</v>
      </c>
      <c r="P6432" s="63">
        <v>-0.04</v>
      </c>
      <c r="Q6432" s="63">
        <v>0</v>
      </c>
      <c r="R6432" s="63">
        <f>P6432-O6432-Q6432</f>
        <v>3.7252902151951872E-11</v>
      </c>
      <c r="T6432" s="8"/>
      <c r="U6432" s="64"/>
      <c r="V6432" s="14"/>
      <c r="W6432" s="14"/>
      <c r="X6432" s="3" t="s">
        <v>3466</v>
      </c>
    </row>
    <row r="6433" spans="1:24" ht="16.5" customHeight="1">
      <c r="A6433" s="22"/>
      <c r="J6433" s="6"/>
      <c r="M6433" s="7"/>
      <c r="N6433" s="6">
        <v>20701</v>
      </c>
      <c r="O6433" s="63">
        <f>SUMIF($B$1:$B$6365,N6433,$N$1:$N$6365)-SUMIF($B$1:$B$6365,N6433,$R$1:$R$6365)</f>
        <v>11700.3</v>
      </c>
      <c r="P6433" s="63">
        <v>11700.3</v>
      </c>
      <c r="Q6433" s="63">
        <v>0</v>
      </c>
      <c r="R6433" s="63">
        <f>P6433-O6433-Q6433</f>
        <v>0</v>
      </c>
      <c r="T6433" s="8"/>
      <c r="U6433" s="64"/>
      <c r="V6433" s="14"/>
      <c r="W6433" s="14"/>
      <c r="X6433" s="3" t="s">
        <v>3466</v>
      </c>
    </row>
    <row r="6434" spans="1:24" ht="16.5" customHeight="1">
      <c r="A6434" s="22"/>
      <c r="J6434" s="6"/>
      <c r="M6434" s="7"/>
      <c r="N6434" s="6">
        <v>20704</v>
      </c>
      <c r="O6434" s="63">
        <f>SUMIF($B$1:$B$6365,N6434,$N$1:$N$6365)-SUMIF($B$1:$B$6365,N6434,$R$1:$R$6365)</f>
        <v>98296.039999999964</v>
      </c>
      <c r="P6434" s="63">
        <v>98296.040000000008</v>
      </c>
      <c r="Q6434" s="63">
        <v>0</v>
      </c>
      <c r="R6434" s="63">
        <f>P6434-O6434-Q6434</f>
        <v>4.3655745685100555E-11</v>
      </c>
      <c r="T6434" s="8"/>
      <c r="U6434" s="64"/>
      <c r="V6434" s="14"/>
      <c r="W6434" s="14"/>
      <c r="X6434" s="3" t="s">
        <v>3466</v>
      </c>
    </row>
    <row r="6435" spans="1:24" ht="16.5" customHeight="1">
      <c r="A6435" s="22"/>
      <c r="J6435" s="6"/>
      <c r="M6435" s="7"/>
      <c r="N6435" s="6">
        <v>40704</v>
      </c>
      <c r="O6435" s="63">
        <f>SUMIF($B$1:$B$6365,N6435,$N$1:$N$6365)-SUMIF($B$1:$B$6365,N6435,$R$1:$R$6365)</f>
        <v>170106.55000000002</v>
      </c>
      <c r="P6435" s="63">
        <v>170106.55000000002</v>
      </c>
      <c r="Q6435" s="63">
        <v>0</v>
      </c>
      <c r="R6435" s="63">
        <f>P6435-O6435-Q6435</f>
        <v>0</v>
      </c>
      <c r="T6435" s="8"/>
      <c r="U6435" s="64"/>
      <c r="V6435" s="14"/>
      <c r="W6435" s="14"/>
      <c r="X6435" s="3" t="s">
        <v>3463</v>
      </c>
    </row>
    <row r="6436" spans="1:24" ht="16.5" customHeight="1">
      <c r="A6436" s="22"/>
      <c r="J6436" s="6"/>
      <c r="M6436" s="7"/>
      <c r="N6436" s="6">
        <v>40708</v>
      </c>
      <c r="O6436" s="63">
        <f>SUMIF($B$1:$B$6365,N6436,$N$1:$N$6365)-SUMIF($B$1:$B$6365,N6436,$R$1:$R$6365)+W6371</f>
        <v>1020234.1200000002</v>
      </c>
      <c r="P6436" s="63">
        <v>785379.73</v>
      </c>
      <c r="Q6436" s="63">
        <v>0</v>
      </c>
      <c r="R6436" s="63">
        <f>P6436-O6436-Q6436</f>
        <v>-234854.39000000025</v>
      </c>
      <c r="T6436" s="8"/>
      <c r="U6436" s="64"/>
      <c r="V6436" s="14"/>
      <c r="W6436" s="14"/>
      <c r="X6436" s="3" t="s">
        <v>3467</v>
      </c>
    </row>
    <row r="6437" spans="1:24" ht="16.5" customHeight="1">
      <c r="A6437" s="22"/>
      <c r="J6437" s="6"/>
      <c r="M6437" s="7"/>
      <c r="N6437" s="6">
        <v>40709</v>
      </c>
      <c r="O6437" s="63">
        <f>SUMIF($B$1:$B$6365,N6437,$N$1:$N$6365)-SUMIF($B$1:$B$6365,N6437,$R$1:$R$6365)</f>
        <v>108564.68000000002</v>
      </c>
      <c r="P6437" s="63">
        <v>108564.68000000001</v>
      </c>
      <c r="Q6437" s="63">
        <v>0</v>
      </c>
      <c r="R6437" s="63">
        <f>P6437-O6437-Q6437</f>
        <v>-1.4551915228366852E-11</v>
      </c>
      <c r="T6437" s="8"/>
      <c r="U6437" s="64"/>
      <c r="V6437" s="14"/>
      <c r="W6437" s="14"/>
      <c r="X6437" s="3" t="s">
        <v>3467</v>
      </c>
    </row>
    <row r="6438" spans="1:24" ht="16.5" customHeight="1">
      <c r="A6438" s="22"/>
      <c r="J6438" s="6"/>
      <c r="M6438" s="7"/>
      <c r="N6438" s="6">
        <v>40710</v>
      </c>
      <c r="O6438" s="63">
        <f>SUMIF($B$1:$B$6365,N6438,$N$1:$N$6365)-SUMIF($B$1:$B$6365,N6438,$R$1:$R$6365)</f>
        <v>11232.72</v>
      </c>
      <c r="P6438" s="63">
        <v>11232.72</v>
      </c>
      <c r="Q6438" s="63">
        <v>0</v>
      </c>
      <c r="R6438" s="63">
        <f>P6438-O6438-Q6438</f>
        <v>0</v>
      </c>
      <c r="T6438" s="8"/>
      <c r="U6438" s="64"/>
      <c r="V6438" s="14"/>
      <c r="W6438" s="14"/>
      <c r="X6438" s="3" t="s">
        <v>3467</v>
      </c>
    </row>
    <row r="6439" spans="1:24" ht="16.5" customHeight="1">
      <c r="A6439" s="22"/>
      <c r="J6439" s="6"/>
      <c r="M6439" s="7"/>
      <c r="N6439" s="6">
        <v>40711</v>
      </c>
      <c r="O6439" s="63">
        <f>SUMIF($B$1:$B$6365,N6439,$N$1:$N$6365)-SUMIF($B$1:$B$6365,N6439,$R$1:$R$6365)</f>
        <v>34032.009999999995</v>
      </c>
      <c r="P6439" s="63">
        <v>34057.15</v>
      </c>
      <c r="Q6439" s="63">
        <v>0</v>
      </c>
      <c r="R6439" s="63">
        <f>P6439-O6439-Q6439</f>
        <v>25.140000000006694</v>
      </c>
      <c r="T6439" s="8"/>
      <c r="U6439" s="64"/>
      <c r="V6439" s="14"/>
      <c r="W6439" s="14"/>
      <c r="X6439" s="3" t="s">
        <v>3467</v>
      </c>
    </row>
    <row r="6440" spans="1:24" ht="16.5" customHeight="1">
      <c r="A6440" s="22"/>
      <c r="J6440" s="6"/>
      <c r="M6440" s="7"/>
      <c r="N6440" s="6">
        <v>40712</v>
      </c>
      <c r="O6440" s="63">
        <f>SUMIF($B$1:$B$6365,N6440,$N$1:$N$6365)-SUMIF($B$1:$B$6365,N6440,$R$1:$R$6365)</f>
        <v>27500863.959999993</v>
      </c>
      <c r="P6440" s="63">
        <v>27500863.959999997</v>
      </c>
      <c r="Q6440" s="63">
        <v>0</v>
      </c>
      <c r="R6440" s="63">
        <f>P6440-O6440-Q6440</f>
        <v>3.7252902984619141E-9</v>
      </c>
      <c r="T6440" s="8"/>
      <c r="U6440" s="64"/>
      <c r="V6440" s="14"/>
      <c r="W6440" s="14"/>
      <c r="X6440" s="3" t="s">
        <v>3467</v>
      </c>
    </row>
    <row r="6441" spans="1:24" ht="16.5" customHeight="1">
      <c r="A6441" s="22"/>
      <c r="J6441" s="6"/>
      <c r="M6441" s="7"/>
      <c r="N6441" s="6">
        <v>50098</v>
      </c>
      <c r="O6441" s="63">
        <f>SUMIF($B$1:$B$6365,N6441,$N$1:$N$6365)-SUMIF($B$1:$B$6365,N6441,$R$1:$R$6365)</f>
        <v>226393.49000000005</v>
      </c>
      <c r="P6441" s="63">
        <v>226393.49</v>
      </c>
      <c r="Q6441" s="63">
        <v>0</v>
      </c>
      <c r="R6441" s="63">
        <f>P6441-O6441-Q6441</f>
        <v>-5.8207660913467407E-11</v>
      </c>
      <c r="T6441" s="8"/>
      <c r="U6441" s="64"/>
      <c r="V6441" s="14"/>
      <c r="W6441" s="14"/>
      <c r="X6441" s="3" t="s">
        <v>3456</v>
      </c>
    </row>
    <row r="6442" spans="1:24" ht="16.5" customHeight="1">
      <c r="A6442" s="22"/>
      <c r="J6442" s="6"/>
      <c r="M6442" s="7"/>
      <c r="N6442" s="6">
        <v>50099</v>
      </c>
      <c r="O6442" s="63">
        <f>SUMIF($B$1:$B$6365,N6442,$N$1:$N$6365)-SUMIF($B$1:$B$6365,N6442,$R$1:$R$6365)</f>
        <v>931439.37999999931</v>
      </c>
      <c r="P6442" s="63">
        <v>931439.37999999989</v>
      </c>
      <c r="Q6442" s="63">
        <v>0</v>
      </c>
      <c r="R6442" s="63">
        <f>P6442-O6442-Q6442</f>
        <v>5.8207660913467407E-10</v>
      </c>
      <c r="T6442" s="8"/>
      <c r="U6442" s="64"/>
      <c r="V6442" s="14"/>
      <c r="W6442" s="14"/>
      <c r="X6442" s="3" t="s">
        <v>3468</v>
      </c>
    </row>
    <row r="6443" spans="1:24" ht="16.5" customHeight="1">
      <c r="A6443" s="22"/>
      <c r="J6443" s="6"/>
      <c r="M6443" s="7"/>
      <c r="N6443" s="6">
        <v>50100</v>
      </c>
      <c r="O6443" s="63">
        <f>SUMIF($B$1:$B$6365,N6443,$N$1:$N$6365)-SUMIF($B$1:$B$6365,N6443,$R$1:$R$6365)</f>
        <v>28460.110000000004</v>
      </c>
      <c r="P6443" s="63">
        <v>28460.11</v>
      </c>
      <c r="Q6443" s="63">
        <v>0</v>
      </c>
      <c r="R6443" s="63">
        <f>P6443-O6443-Q6443</f>
        <v>-3.637978807091713E-12</v>
      </c>
      <c r="T6443" s="8"/>
      <c r="U6443" s="64"/>
      <c r="V6443" s="14"/>
      <c r="W6443" s="14"/>
      <c r="X6443" s="3" t="s">
        <v>3477</v>
      </c>
    </row>
    <row r="6444" spans="1:24" ht="16.5" customHeight="1">
      <c r="A6444" s="22"/>
      <c r="J6444" s="6"/>
      <c r="M6444" s="7"/>
      <c r="N6444" s="6">
        <v>50101</v>
      </c>
      <c r="O6444" s="63">
        <f>SUMIF($B$1:$B$6365,N6444,$N$1:$N$6365)-SUMIF($B$1:$B$6365,N6444,$R$1:$R$6365)-34249.81+W6372</f>
        <v>56079.19</v>
      </c>
      <c r="P6444" s="63">
        <v>34291.730000000003</v>
      </c>
      <c r="Q6444" s="63">
        <v>0</v>
      </c>
      <c r="R6444" s="63">
        <f>P6444-O6444-Q6444</f>
        <v>-21787.46</v>
      </c>
      <c r="T6444" s="8"/>
      <c r="U6444" s="64"/>
      <c r="V6444" s="14"/>
      <c r="W6444" s="14"/>
      <c r="X6444" s="3" t="s">
        <v>3477</v>
      </c>
    </row>
    <row r="6445" spans="1:24" ht="16.5" customHeight="1">
      <c r="A6445" s="22"/>
      <c r="J6445" s="6"/>
      <c r="M6445" s="7"/>
      <c r="O6445" s="8">
        <f>SUM(O6375:O6444)-S6373-W6373</f>
        <v>99436.803459738498</v>
      </c>
    </row>
    <row r="6446" spans="1:24" ht="16.5" customHeight="1">
      <c r="A6446" s="22"/>
      <c r="J6446" s="6"/>
      <c r="M6446" s="7"/>
    </row>
    <row r="6447" spans="1:24" ht="16.5" customHeight="1">
      <c r="A6447" s="22"/>
      <c r="J6447" s="6"/>
      <c r="M6447" s="7"/>
    </row>
    <row r="6448" spans="1:24" ht="16.5" customHeight="1">
      <c r="A6448" s="22"/>
      <c r="J6448" s="6"/>
      <c r="M6448" s="7"/>
    </row>
    <row r="6449" spans="1:13" ht="16.5" customHeight="1">
      <c r="A6449" s="22"/>
      <c r="J6449" s="6"/>
      <c r="M6449" s="7"/>
    </row>
    <row r="6450" spans="1:13" ht="16.5" customHeight="1">
      <c r="A6450" s="22"/>
      <c r="J6450" s="6"/>
      <c r="M6450" s="7"/>
    </row>
    <row r="6451" spans="1:13" ht="16.5" customHeight="1">
      <c r="A6451" s="22"/>
      <c r="J6451" s="6"/>
      <c r="M6451" s="7"/>
    </row>
    <row r="6452" spans="1:13" ht="16.5" customHeight="1">
      <c r="A6452" s="22"/>
      <c r="J6452" s="6"/>
      <c r="M6452" s="7"/>
    </row>
    <row r="6453" spans="1:13" ht="16.5" customHeight="1">
      <c r="A6453" s="22"/>
      <c r="J6453" s="6"/>
      <c r="M6453" s="7"/>
    </row>
    <row r="6454" spans="1:13" ht="16.5" customHeight="1">
      <c r="A6454" s="22"/>
      <c r="J6454" s="6"/>
      <c r="M6454" s="7"/>
    </row>
    <row r="6455" spans="1:13" ht="16.5" customHeight="1">
      <c r="A6455" s="22"/>
      <c r="J6455" s="6"/>
      <c r="M6455" s="7"/>
    </row>
    <row r="6456" spans="1:13" ht="16.5" customHeight="1">
      <c r="A6456" s="22"/>
      <c r="J6456" s="6"/>
      <c r="M6456" s="7"/>
    </row>
    <row r="6457" spans="1:13" ht="16.5" customHeight="1">
      <c r="A6457" s="22"/>
      <c r="J6457" s="6"/>
      <c r="M6457" s="7"/>
    </row>
    <row r="6458" spans="1:13" ht="16.5" customHeight="1">
      <c r="A6458" s="22"/>
      <c r="J6458" s="6"/>
      <c r="M6458" s="7"/>
    </row>
    <row r="6459" spans="1:13" ht="16.5" customHeight="1">
      <c r="A6459" s="22"/>
      <c r="J6459" s="6"/>
      <c r="M6459" s="7"/>
    </row>
    <row r="6460" spans="1:13" ht="16.5" customHeight="1">
      <c r="A6460" s="22"/>
      <c r="J6460" s="6"/>
      <c r="M6460" s="7"/>
    </row>
    <row r="6461" spans="1:13" ht="16.5" customHeight="1">
      <c r="A6461" s="22"/>
      <c r="J6461" s="6"/>
      <c r="M6461" s="7"/>
    </row>
    <row r="6462" spans="1:13" ht="16.5" customHeight="1">
      <c r="A6462" s="22"/>
      <c r="J6462" s="6"/>
      <c r="M6462" s="7"/>
    </row>
    <row r="6463" spans="1:13" ht="16.5" customHeight="1">
      <c r="A6463" s="22"/>
      <c r="J6463" s="6"/>
      <c r="M6463" s="7"/>
    </row>
    <row r="6464" spans="1:13" ht="16.5" customHeight="1">
      <c r="A6464" s="22"/>
      <c r="J6464" s="6"/>
      <c r="M6464" s="7"/>
    </row>
    <row r="6465" spans="1:13" ht="16.5" customHeight="1">
      <c r="A6465" s="22"/>
      <c r="J6465" s="6"/>
      <c r="M6465" s="7"/>
    </row>
    <row r="6466" spans="1:13" ht="16.5" customHeight="1">
      <c r="A6466" s="22"/>
      <c r="J6466" s="6"/>
      <c r="M6466" s="7"/>
    </row>
    <row r="6467" spans="1:13" ht="16.5" customHeight="1">
      <c r="A6467" s="22"/>
      <c r="J6467" s="6"/>
      <c r="M6467" s="7"/>
    </row>
    <row r="6468" spans="1:13" ht="16.5" customHeight="1">
      <c r="A6468" s="22"/>
      <c r="J6468" s="6"/>
      <c r="M6468" s="7"/>
    </row>
    <row r="6469" spans="1:13" ht="16.5" customHeight="1">
      <c r="A6469" s="22"/>
      <c r="J6469" s="6"/>
      <c r="M6469" s="7"/>
    </row>
    <row r="6470" spans="1:13" ht="16.5" customHeight="1">
      <c r="A6470" s="22"/>
      <c r="J6470" s="6"/>
      <c r="M6470" s="7"/>
    </row>
    <row r="6471" spans="1:13" ht="16.5" customHeight="1">
      <c r="A6471" s="22"/>
      <c r="J6471" s="6"/>
      <c r="M6471" s="7"/>
    </row>
    <row r="6472" spans="1:13" ht="16.5" customHeight="1">
      <c r="A6472" s="22"/>
      <c r="J6472" s="6"/>
      <c r="M6472" s="7"/>
    </row>
    <row r="6473" spans="1:13" ht="16.5" customHeight="1">
      <c r="A6473" s="22"/>
      <c r="J6473" s="6"/>
      <c r="M6473" s="7"/>
    </row>
    <row r="6474" spans="1:13" ht="16.5" customHeight="1">
      <c r="A6474" s="22"/>
      <c r="J6474" s="6"/>
      <c r="M6474" s="7"/>
    </row>
    <row r="6475" spans="1:13" ht="16.5" customHeight="1">
      <c r="A6475" s="22"/>
      <c r="J6475" s="6"/>
      <c r="M6475" s="7"/>
    </row>
    <row r="6476" spans="1:13" ht="16.5" customHeight="1">
      <c r="A6476" s="22"/>
      <c r="J6476" s="6"/>
      <c r="M6476" s="7"/>
    </row>
    <row r="6477" spans="1:13" ht="16.5" customHeight="1">
      <c r="A6477" s="22"/>
      <c r="J6477" s="6"/>
      <c r="M6477" s="7"/>
    </row>
    <row r="6478" spans="1:13" ht="16.5" customHeight="1">
      <c r="A6478" s="22"/>
      <c r="J6478" s="6"/>
      <c r="M6478" s="7"/>
    </row>
    <row r="6479" spans="1:13" ht="16.5" customHeight="1">
      <c r="A6479" s="22"/>
      <c r="J6479" s="6"/>
      <c r="M6479" s="7"/>
    </row>
    <row r="6480" spans="1:13" ht="16.5" customHeight="1">
      <c r="A6480" s="22"/>
      <c r="J6480" s="6"/>
      <c r="M6480" s="7"/>
    </row>
    <row r="6481" spans="1:13" ht="16.5" customHeight="1">
      <c r="A6481" s="22"/>
      <c r="J6481" s="6"/>
      <c r="M6481" s="7"/>
    </row>
    <row r="6482" spans="1:13" ht="16.5" customHeight="1">
      <c r="A6482" s="22"/>
      <c r="J6482" s="6"/>
      <c r="M6482" s="7"/>
    </row>
    <row r="6483" spans="1:13" ht="16.5" customHeight="1">
      <c r="A6483" s="22"/>
      <c r="J6483" s="6"/>
      <c r="M6483" s="7"/>
    </row>
    <row r="6484" spans="1:13" ht="16.5" customHeight="1">
      <c r="A6484" s="22"/>
      <c r="J6484" s="6"/>
      <c r="M6484" s="7"/>
    </row>
    <row r="6485" spans="1:13" ht="16.5" customHeight="1">
      <c r="A6485" s="22"/>
      <c r="J6485" s="6"/>
      <c r="M6485" s="7"/>
    </row>
    <row r="6486" spans="1:13" ht="16.5" customHeight="1">
      <c r="A6486" s="22"/>
      <c r="J6486" s="6"/>
      <c r="M6486" s="7"/>
    </row>
    <row r="6487" spans="1:13" ht="16.5" customHeight="1">
      <c r="A6487" s="22"/>
      <c r="J6487" s="6"/>
      <c r="M6487" s="7"/>
    </row>
    <row r="6488" spans="1:13" ht="16.5" customHeight="1">
      <c r="A6488" s="22"/>
      <c r="J6488" s="6"/>
      <c r="M6488" s="7"/>
    </row>
    <row r="6489" spans="1:13" ht="16.5" customHeight="1">
      <c r="A6489" s="22"/>
      <c r="J6489" s="6"/>
      <c r="M6489" s="7"/>
    </row>
    <row r="6490" spans="1:13" ht="16.5" customHeight="1">
      <c r="A6490" s="22"/>
      <c r="J6490" s="6"/>
      <c r="M6490" s="7"/>
    </row>
    <row r="6491" spans="1:13" ht="16.5" customHeight="1">
      <c r="A6491" s="22"/>
      <c r="J6491" s="6"/>
      <c r="M6491" s="7"/>
    </row>
    <row r="6492" spans="1:13" ht="16.5" customHeight="1">
      <c r="A6492" s="22"/>
      <c r="J6492" s="6"/>
      <c r="M6492" s="7"/>
    </row>
    <row r="6493" spans="1:13" ht="16.5" customHeight="1">
      <c r="A6493" s="22"/>
      <c r="J6493" s="6"/>
      <c r="M6493" s="7"/>
    </row>
    <row r="6494" spans="1:13" ht="16.5" customHeight="1">
      <c r="A6494" s="22"/>
      <c r="J6494" s="6"/>
      <c r="M6494" s="7"/>
    </row>
    <row r="6495" spans="1:13" ht="16.5" customHeight="1">
      <c r="A6495" s="22"/>
      <c r="J6495" s="6"/>
      <c r="M6495" s="7"/>
    </row>
    <row r="6496" spans="1:13" ht="16.5" customHeight="1">
      <c r="A6496" s="22"/>
      <c r="J6496" s="6"/>
      <c r="M6496" s="7"/>
    </row>
    <row r="6497" spans="1:13" ht="16.5" customHeight="1">
      <c r="A6497" s="22"/>
      <c r="J6497" s="6"/>
      <c r="M6497" s="7"/>
    </row>
    <row r="6498" spans="1:13" ht="16.5" customHeight="1">
      <c r="A6498" s="22"/>
      <c r="J6498" s="6"/>
      <c r="M6498" s="7"/>
    </row>
    <row r="6499" spans="1:13" ht="16.5" customHeight="1">
      <c r="A6499" s="22"/>
      <c r="J6499" s="6"/>
      <c r="M6499" s="7"/>
    </row>
    <row r="6500" spans="1:13" ht="16.5" customHeight="1">
      <c r="A6500" s="22"/>
      <c r="J6500" s="6"/>
      <c r="M6500" s="7"/>
    </row>
    <row r="6501" spans="1:13" ht="16.5" customHeight="1">
      <c r="A6501" s="22"/>
      <c r="J6501" s="6"/>
      <c r="M6501" s="7"/>
    </row>
    <row r="6502" spans="1:13" ht="16.5" customHeight="1">
      <c r="A6502" s="22"/>
      <c r="J6502" s="6"/>
      <c r="M6502" s="7"/>
    </row>
    <row r="6503" spans="1:13" ht="16.5" customHeight="1">
      <c r="A6503" s="22"/>
      <c r="J6503" s="6"/>
      <c r="M6503" s="7"/>
    </row>
    <row r="6504" spans="1:13" ht="16.5" customHeight="1">
      <c r="A6504" s="22"/>
      <c r="J6504" s="6"/>
      <c r="M6504" s="7"/>
    </row>
    <row r="6505" spans="1:13" ht="16.5" customHeight="1">
      <c r="A6505" s="22"/>
      <c r="J6505" s="6"/>
      <c r="M6505" s="7"/>
    </row>
    <row r="6506" spans="1:13" ht="16.5" customHeight="1">
      <c r="A6506" s="22"/>
      <c r="J6506" s="6"/>
      <c r="M6506" s="7"/>
    </row>
    <row r="6507" spans="1:13" ht="16.5" customHeight="1">
      <c r="A6507" s="22"/>
      <c r="J6507" s="6"/>
      <c r="M6507" s="7"/>
    </row>
    <row r="6508" spans="1:13" ht="16.5" customHeight="1">
      <c r="A6508" s="22"/>
      <c r="J6508" s="6"/>
      <c r="M6508" s="7"/>
    </row>
    <row r="6509" spans="1:13" ht="16.5" customHeight="1">
      <c r="A6509" s="22"/>
      <c r="J6509" s="6"/>
      <c r="M6509" s="7"/>
    </row>
    <row r="6510" spans="1:13" ht="16.5" customHeight="1">
      <c r="A6510" s="22"/>
      <c r="J6510" s="6"/>
      <c r="M6510" s="7"/>
    </row>
    <row r="6511" spans="1:13" ht="16.5" customHeight="1">
      <c r="A6511" s="22"/>
      <c r="J6511" s="6"/>
      <c r="M6511" s="7"/>
    </row>
    <row r="6512" spans="1:13" ht="16.5" customHeight="1">
      <c r="A6512" s="22"/>
      <c r="J6512" s="6"/>
      <c r="M6512" s="7"/>
    </row>
    <row r="6513" spans="1:13" ht="16.5" customHeight="1">
      <c r="A6513" s="22"/>
      <c r="J6513" s="6"/>
      <c r="M6513" s="7"/>
    </row>
    <row r="6514" spans="1:13" ht="16.5" customHeight="1">
      <c r="A6514" s="22"/>
      <c r="J6514" s="6"/>
      <c r="M6514" s="7"/>
    </row>
    <row r="6515" spans="1:13" ht="16.5" customHeight="1">
      <c r="A6515" s="22"/>
      <c r="J6515" s="6"/>
      <c r="M6515" s="7"/>
    </row>
    <row r="6516" spans="1:13" ht="16.5" customHeight="1">
      <c r="A6516" s="22"/>
      <c r="J6516" s="6"/>
      <c r="M6516" s="7"/>
    </row>
    <row r="6517" spans="1:13" ht="16.5" customHeight="1">
      <c r="A6517" s="22"/>
      <c r="J6517" s="6"/>
      <c r="M6517" s="7"/>
    </row>
    <row r="6518" spans="1:13" ht="16.5" customHeight="1">
      <c r="A6518" s="22"/>
      <c r="J6518" s="6"/>
      <c r="M6518" s="7"/>
    </row>
    <row r="6519" spans="1:13" ht="16.5" customHeight="1">
      <c r="A6519" s="22"/>
      <c r="J6519" s="6"/>
      <c r="M6519" s="7"/>
    </row>
    <row r="6520" spans="1:13" ht="16.5" customHeight="1">
      <c r="A6520" s="22"/>
      <c r="J6520" s="6"/>
      <c r="M6520" s="7"/>
    </row>
    <row r="6521" spans="1:13" ht="16.5" customHeight="1">
      <c r="A6521" s="22"/>
      <c r="J6521" s="6"/>
      <c r="M6521" s="7"/>
    </row>
    <row r="6522" spans="1:13" ht="16.5" customHeight="1">
      <c r="A6522" s="22"/>
      <c r="J6522" s="6"/>
      <c r="M6522" s="7"/>
    </row>
    <row r="6523" spans="1:13" ht="16.5" customHeight="1">
      <c r="A6523" s="22"/>
      <c r="J6523" s="6"/>
      <c r="M6523" s="7"/>
    </row>
    <row r="6524" spans="1:13" ht="16.5" customHeight="1">
      <c r="A6524" s="22"/>
      <c r="J6524" s="6"/>
      <c r="M6524" s="7"/>
    </row>
    <row r="6525" spans="1:13" ht="16.5" customHeight="1">
      <c r="A6525" s="22"/>
      <c r="J6525" s="6"/>
      <c r="M6525" s="7"/>
    </row>
    <row r="6526" spans="1:13" ht="16.5" customHeight="1">
      <c r="A6526" s="22"/>
      <c r="J6526" s="6"/>
      <c r="M6526" s="7"/>
    </row>
    <row r="6527" spans="1:13" ht="16.5" customHeight="1">
      <c r="A6527" s="22"/>
      <c r="J6527" s="6"/>
      <c r="M6527" s="7"/>
    </row>
    <row r="6528" spans="1:13" ht="16.5" customHeight="1">
      <c r="A6528" s="22"/>
      <c r="J6528" s="6"/>
      <c r="M6528" s="7"/>
    </row>
    <row r="6529" spans="1:13" ht="16.5" customHeight="1">
      <c r="A6529" s="22"/>
      <c r="J6529" s="6"/>
      <c r="M6529" s="7"/>
    </row>
    <row r="6530" spans="1:13" ht="16.5" customHeight="1">
      <c r="A6530" s="22"/>
      <c r="J6530" s="6"/>
      <c r="M6530" s="7"/>
    </row>
    <row r="6531" spans="1:13" ht="16.5" customHeight="1">
      <c r="A6531" s="22"/>
      <c r="J6531" s="6"/>
      <c r="M6531" s="7"/>
    </row>
    <row r="6532" spans="1:13" ht="16.5" customHeight="1">
      <c r="A6532" s="22"/>
      <c r="J6532" s="6"/>
      <c r="M6532" s="7"/>
    </row>
    <row r="6533" spans="1:13" ht="16.5" customHeight="1">
      <c r="A6533" s="22"/>
      <c r="J6533" s="6"/>
      <c r="M6533" s="7"/>
    </row>
    <row r="6534" spans="1:13" ht="16.5" customHeight="1">
      <c r="A6534" s="22"/>
      <c r="J6534" s="6"/>
      <c r="M6534" s="7"/>
    </row>
    <row r="6535" spans="1:13" ht="16.5" customHeight="1">
      <c r="A6535" s="22"/>
      <c r="J6535" s="6"/>
      <c r="M6535" s="7"/>
    </row>
    <row r="6536" spans="1:13" ht="16.5" customHeight="1">
      <c r="A6536" s="22"/>
      <c r="J6536" s="6"/>
      <c r="M6536" s="7"/>
    </row>
    <row r="6537" spans="1:13" ht="16.5" customHeight="1">
      <c r="A6537" s="22"/>
      <c r="J6537" s="6"/>
      <c r="M6537" s="7"/>
    </row>
    <row r="6538" spans="1:13" ht="16.5" customHeight="1">
      <c r="A6538" s="22"/>
      <c r="J6538" s="6"/>
      <c r="M6538" s="7"/>
    </row>
    <row r="6539" spans="1:13" ht="16.5" customHeight="1">
      <c r="A6539" s="22"/>
      <c r="J6539" s="6"/>
      <c r="M6539" s="7"/>
    </row>
    <row r="6540" spans="1:13" ht="16.5" customHeight="1">
      <c r="A6540" s="22"/>
      <c r="J6540" s="6"/>
      <c r="M6540" s="7"/>
    </row>
    <row r="6541" spans="1:13" ht="16.5" customHeight="1">
      <c r="A6541" s="22"/>
      <c r="J6541" s="6"/>
      <c r="M6541" s="7"/>
    </row>
    <row r="6542" spans="1:13" ht="16.5" customHeight="1">
      <c r="A6542" s="22"/>
      <c r="J6542" s="6"/>
      <c r="M6542" s="7"/>
    </row>
    <row r="6543" spans="1:13" ht="16.5" customHeight="1">
      <c r="A6543" s="22"/>
      <c r="J6543" s="6"/>
      <c r="M6543" s="7"/>
    </row>
    <row r="6544" spans="1:13" ht="16.5" customHeight="1">
      <c r="A6544" s="22"/>
      <c r="J6544" s="6"/>
      <c r="M6544" s="7"/>
    </row>
    <row r="6545" spans="1:13" ht="16.5" customHeight="1">
      <c r="A6545" s="22"/>
      <c r="J6545" s="6"/>
      <c r="M6545" s="7"/>
    </row>
    <row r="6546" spans="1:13" ht="16.5" customHeight="1">
      <c r="A6546" s="22"/>
      <c r="J6546" s="6"/>
      <c r="M6546" s="7"/>
    </row>
    <row r="6547" spans="1:13" ht="16.5" customHeight="1">
      <c r="A6547" s="22"/>
      <c r="J6547" s="6"/>
      <c r="M6547" s="7"/>
    </row>
    <row r="6548" spans="1:13" ht="16.5" customHeight="1">
      <c r="A6548" s="22"/>
      <c r="J6548" s="6"/>
      <c r="M6548" s="7"/>
    </row>
    <row r="6549" spans="1:13" ht="16.5" customHeight="1">
      <c r="A6549" s="22"/>
      <c r="J6549" s="6"/>
      <c r="M6549" s="7"/>
    </row>
    <row r="6550" spans="1:13" ht="16.5" customHeight="1">
      <c r="A6550" s="22"/>
      <c r="J6550" s="6"/>
      <c r="M6550" s="7"/>
    </row>
    <row r="6551" spans="1:13" ht="16.5" customHeight="1">
      <c r="A6551" s="22"/>
      <c r="J6551" s="6"/>
      <c r="M6551" s="7"/>
    </row>
    <row r="6552" spans="1:13" ht="16.5" customHeight="1">
      <c r="A6552" s="22"/>
      <c r="J6552" s="6"/>
      <c r="M6552" s="7"/>
    </row>
    <row r="6553" spans="1:13" ht="16.5" customHeight="1">
      <c r="A6553" s="22"/>
      <c r="J6553" s="6"/>
      <c r="M6553" s="7"/>
    </row>
    <row r="6554" spans="1:13" ht="16.5" customHeight="1">
      <c r="A6554" s="22"/>
      <c r="J6554" s="6"/>
      <c r="M6554" s="7"/>
    </row>
    <row r="6555" spans="1:13" ht="16.5" customHeight="1">
      <c r="A6555" s="22"/>
      <c r="J6555" s="6"/>
      <c r="M6555" s="7"/>
    </row>
    <row r="6556" spans="1:13" ht="16.5" customHeight="1">
      <c r="A6556" s="22"/>
      <c r="J6556" s="6"/>
      <c r="M6556" s="7"/>
    </row>
    <row r="6557" spans="1:13" ht="16.5" customHeight="1">
      <c r="A6557" s="22"/>
      <c r="J6557" s="6"/>
      <c r="M6557" s="7"/>
    </row>
    <row r="6558" spans="1:13" ht="16.5" customHeight="1">
      <c r="A6558" s="22"/>
      <c r="J6558" s="6"/>
      <c r="M6558" s="7"/>
    </row>
    <row r="6559" spans="1:13" ht="16.5" customHeight="1">
      <c r="A6559" s="22"/>
      <c r="J6559" s="6"/>
      <c r="M6559" s="7"/>
    </row>
    <row r="6560" spans="1:13" ht="16.5" customHeight="1">
      <c r="A6560" s="22"/>
      <c r="J6560" s="6"/>
      <c r="M6560" s="7"/>
    </row>
    <row r="6561" spans="1:13" ht="16.5" customHeight="1">
      <c r="A6561" s="22"/>
      <c r="J6561" s="6"/>
      <c r="M6561" s="7"/>
    </row>
    <row r="6562" spans="1:13" ht="16.5" customHeight="1">
      <c r="A6562" s="22"/>
      <c r="J6562" s="6"/>
      <c r="M6562" s="7"/>
    </row>
    <row r="6563" spans="1:13" ht="16.5" customHeight="1">
      <c r="A6563" s="22"/>
      <c r="J6563" s="6"/>
      <c r="M6563" s="7"/>
    </row>
    <row r="6564" spans="1:13" ht="16.5" customHeight="1">
      <c r="A6564" s="22"/>
      <c r="J6564" s="6"/>
      <c r="M6564" s="7"/>
    </row>
    <row r="6565" spans="1:13" ht="16.5" customHeight="1">
      <c r="A6565" s="22"/>
      <c r="J6565" s="6"/>
      <c r="M6565" s="7"/>
    </row>
    <row r="6566" spans="1:13" ht="16.5" customHeight="1">
      <c r="A6566" s="22"/>
      <c r="J6566" s="6"/>
      <c r="M6566" s="7"/>
    </row>
    <row r="6567" spans="1:13" ht="16.5" customHeight="1">
      <c r="A6567" s="22"/>
      <c r="J6567" s="6"/>
      <c r="M6567" s="7"/>
    </row>
    <row r="6568" spans="1:13" ht="16.5" customHeight="1">
      <c r="A6568" s="22"/>
      <c r="J6568" s="6"/>
      <c r="M6568" s="7"/>
    </row>
    <row r="6569" spans="1:13" ht="16.5" customHeight="1">
      <c r="A6569" s="22"/>
      <c r="J6569" s="6"/>
      <c r="M6569" s="7"/>
    </row>
    <row r="6570" spans="1:13" ht="16.5" customHeight="1">
      <c r="A6570" s="22"/>
      <c r="J6570" s="6"/>
      <c r="M6570" s="7"/>
    </row>
    <row r="6571" spans="1:13" ht="16.5" customHeight="1">
      <c r="A6571" s="22"/>
      <c r="J6571" s="6"/>
      <c r="M6571" s="7"/>
    </row>
    <row r="6572" spans="1:13" ht="16.5" customHeight="1">
      <c r="A6572" s="22"/>
      <c r="J6572" s="6"/>
      <c r="M6572" s="7"/>
    </row>
    <row r="6573" spans="1:13" ht="16.5" customHeight="1">
      <c r="A6573" s="22"/>
      <c r="J6573" s="6"/>
      <c r="M6573" s="7"/>
    </row>
    <row r="6574" spans="1:13" ht="16.5" customHeight="1">
      <c r="A6574" s="22"/>
      <c r="J6574" s="6"/>
      <c r="M6574" s="7"/>
    </row>
    <row r="6575" spans="1:13" ht="16.5" customHeight="1">
      <c r="A6575" s="22"/>
      <c r="J6575" s="6"/>
      <c r="M6575" s="7"/>
    </row>
    <row r="6576" spans="1:13" ht="16.5" customHeight="1">
      <c r="A6576" s="22"/>
      <c r="J6576" s="6"/>
      <c r="M6576" s="7"/>
    </row>
    <row r="6577" spans="1:13" ht="16.5" customHeight="1">
      <c r="A6577" s="22"/>
      <c r="J6577" s="6"/>
      <c r="M6577" s="7"/>
    </row>
    <row r="6578" spans="1:13" ht="16.5" customHeight="1">
      <c r="A6578" s="22"/>
      <c r="J6578" s="6"/>
      <c r="M6578" s="7"/>
    </row>
    <row r="6579" spans="1:13" ht="16.5" customHeight="1">
      <c r="A6579" s="22"/>
      <c r="J6579" s="6"/>
      <c r="M6579" s="7"/>
    </row>
    <row r="6580" spans="1:13" ht="16.5" customHeight="1">
      <c r="A6580" s="22"/>
      <c r="J6580" s="6"/>
      <c r="M6580" s="7"/>
    </row>
    <row r="6581" spans="1:13" ht="16.5" customHeight="1">
      <c r="A6581" s="22"/>
      <c r="J6581" s="6"/>
      <c r="M6581" s="7"/>
    </row>
    <row r="6582" spans="1:13" ht="16.5" customHeight="1">
      <c r="A6582" s="22"/>
      <c r="J6582" s="6"/>
      <c r="M6582" s="7"/>
    </row>
    <row r="6583" spans="1:13" ht="16.5" customHeight="1">
      <c r="A6583" s="22"/>
      <c r="J6583" s="6"/>
      <c r="M6583" s="7"/>
    </row>
    <row r="6584" spans="1:13" ht="16.5" customHeight="1">
      <c r="A6584" s="22"/>
      <c r="J6584" s="6"/>
      <c r="M6584" s="7"/>
    </row>
    <row r="6585" spans="1:13" ht="16.5" customHeight="1">
      <c r="A6585" s="22"/>
      <c r="J6585" s="6"/>
      <c r="M6585" s="7"/>
    </row>
    <row r="6586" spans="1:13" ht="16.5" customHeight="1">
      <c r="A6586" s="22"/>
      <c r="J6586" s="6"/>
      <c r="M6586" s="7"/>
    </row>
    <row r="6587" spans="1:13" ht="16.5" customHeight="1">
      <c r="A6587" s="22"/>
      <c r="J6587" s="6"/>
      <c r="M6587" s="7"/>
    </row>
    <row r="6588" spans="1:13" ht="16.5" customHeight="1">
      <c r="A6588" s="22"/>
      <c r="J6588" s="6"/>
      <c r="M6588" s="7"/>
    </row>
    <row r="6589" spans="1:13" ht="16.5" customHeight="1">
      <c r="A6589" s="22"/>
      <c r="J6589" s="6"/>
      <c r="M6589" s="7"/>
    </row>
    <row r="6590" spans="1:13" ht="16.5" customHeight="1">
      <c r="A6590" s="22"/>
      <c r="J6590" s="6"/>
      <c r="M6590" s="7"/>
    </row>
    <row r="6591" spans="1:13" ht="16.5" customHeight="1">
      <c r="A6591" s="22"/>
      <c r="J6591" s="6"/>
      <c r="M6591" s="7"/>
    </row>
    <row r="6592" spans="1:13" ht="16.5" customHeight="1">
      <c r="A6592" s="22"/>
      <c r="J6592" s="6"/>
      <c r="M6592" s="7"/>
    </row>
    <row r="6593" spans="1:13" ht="16.5" customHeight="1">
      <c r="A6593" s="22"/>
      <c r="J6593" s="6"/>
      <c r="M6593" s="7"/>
    </row>
    <row r="6594" spans="1:13" ht="16.5" customHeight="1">
      <c r="A6594" s="22"/>
      <c r="J6594" s="6"/>
      <c r="M6594" s="7"/>
    </row>
    <row r="6595" spans="1:13" ht="16.5" customHeight="1">
      <c r="A6595" s="22"/>
      <c r="J6595" s="6"/>
      <c r="M6595" s="7"/>
    </row>
    <row r="6596" spans="1:13" ht="16.5" customHeight="1">
      <c r="A6596" s="22"/>
      <c r="J6596" s="6"/>
      <c r="M6596" s="7"/>
    </row>
    <row r="6597" spans="1:13" ht="16.5" customHeight="1">
      <c r="A6597" s="22"/>
      <c r="J6597" s="6"/>
      <c r="M6597" s="7"/>
    </row>
    <row r="6598" spans="1:13" ht="16.5" customHeight="1">
      <c r="A6598" s="22"/>
      <c r="J6598" s="6"/>
      <c r="M6598" s="7"/>
    </row>
    <row r="6599" spans="1:13" ht="16.5" customHeight="1">
      <c r="A6599" s="22"/>
      <c r="J6599" s="6"/>
      <c r="M6599" s="7"/>
    </row>
    <row r="6600" spans="1:13" ht="16.5" customHeight="1">
      <c r="A6600" s="22"/>
      <c r="J6600" s="6"/>
      <c r="M6600" s="7"/>
    </row>
    <row r="6601" spans="1:13" ht="16.5" customHeight="1">
      <c r="A6601" s="22"/>
      <c r="J6601" s="6"/>
      <c r="M6601" s="7"/>
    </row>
    <row r="6602" spans="1:13" ht="16.5" customHeight="1">
      <c r="A6602" s="22"/>
      <c r="J6602" s="6"/>
      <c r="M6602" s="7"/>
    </row>
    <row r="6603" spans="1:13" ht="16.5" customHeight="1">
      <c r="A6603" s="22"/>
      <c r="J6603" s="6"/>
      <c r="M6603" s="7"/>
    </row>
    <row r="6604" spans="1:13" ht="16.5" customHeight="1">
      <c r="A6604" s="22"/>
      <c r="J6604" s="6"/>
      <c r="M6604" s="7"/>
    </row>
    <row r="6605" spans="1:13" ht="16.5" customHeight="1">
      <c r="A6605" s="22"/>
      <c r="J6605" s="6"/>
      <c r="M6605" s="7"/>
    </row>
    <row r="6606" spans="1:13" ht="16.5" customHeight="1">
      <c r="A6606" s="22"/>
      <c r="J6606" s="6"/>
      <c r="M6606" s="7"/>
    </row>
    <row r="6607" spans="1:13" ht="16.5" customHeight="1">
      <c r="A6607" s="22"/>
      <c r="J6607" s="6"/>
      <c r="M6607" s="7"/>
    </row>
    <row r="6608" spans="1:13" ht="16.5" customHeight="1">
      <c r="A6608" s="22"/>
      <c r="J6608" s="6"/>
      <c r="M6608" s="7"/>
    </row>
    <row r="6609" spans="1:13" ht="16.5" customHeight="1">
      <c r="A6609" s="22"/>
      <c r="J6609" s="6"/>
      <c r="M6609" s="7"/>
    </row>
    <row r="6610" spans="1:13" ht="16.5" customHeight="1">
      <c r="A6610" s="22"/>
      <c r="J6610" s="6"/>
      <c r="M6610" s="7"/>
    </row>
    <row r="6611" spans="1:13" ht="16.5" customHeight="1">
      <c r="A6611" s="22"/>
      <c r="J6611" s="6"/>
      <c r="M6611" s="7"/>
    </row>
    <row r="6612" spans="1:13" ht="16.5" customHeight="1">
      <c r="A6612" s="22"/>
      <c r="J6612" s="6"/>
      <c r="M6612" s="7"/>
    </row>
    <row r="6613" spans="1:13" ht="16.5" customHeight="1">
      <c r="A6613" s="22"/>
      <c r="J6613" s="6"/>
      <c r="M6613" s="7"/>
    </row>
    <row r="6614" spans="1:13" ht="16.5" customHeight="1">
      <c r="A6614" s="22"/>
      <c r="J6614" s="6"/>
      <c r="M6614" s="7"/>
    </row>
    <row r="6615" spans="1:13" ht="16.5" customHeight="1">
      <c r="A6615" s="22"/>
      <c r="J6615" s="6"/>
      <c r="M6615" s="7"/>
    </row>
    <row r="6616" spans="1:13" ht="16.5" customHeight="1">
      <c r="A6616" s="22"/>
      <c r="J6616" s="6"/>
      <c r="M6616" s="7"/>
    </row>
    <row r="6617" spans="1:13" ht="16.5" customHeight="1">
      <c r="A6617" s="22"/>
      <c r="J6617" s="6"/>
      <c r="M6617" s="7"/>
    </row>
    <row r="6618" spans="1:13" ht="16.5" customHeight="1">
      <c r="A6618" s="22"/>
      <c r="J6618" s="6"/>
      <c r="M6618" s="7"/>
    </row>
    <row r="6619" spans="1:13" ht="16.5" customHeight="1">
      <c r="A6619" s="22"/>
      <c r="J6619" s="6"/>
      <c r="M6619" s="7"/>
    </row>
    <row r="6620" spans="1:13" ht="16.5" customHeight="1">
      <c r="A6620" s="22"/>
      <c r="J6620" s="6"/>
      <c r="M6620" s="7"/>
    </row>
    <row r="6621" spans="1:13" ht="16.5" customHeight="1">
      <c r="A6621" s="22"/>
      <c r="J6621" s="6"/>
      <c r="M6621" s="7"/>
    </row>
    <row r="6622" spans="1:13" ht="16.5" customHeight="1">
      <c r="A6622" s="22"/>
      <c r="J6622" s="6"/>
      <c r="M6622" s="7"/>
    </row>
    <row r="6623" spans="1:13" ht="16.5" customHeight="1">
      <c r="A6623" s="22"/>
      <c r="J6623" s="6"/>
      <c r="M6623" s="7"/>
    </row>
    <row r="6624" spans="1:13" ht="16.5" customHeight="1">
      <c r="A6624" s="22"/>
      <c r="J6624" s="6"/>
      <c r="M6624" s="7"/>
    </row>
    <row r="6625" spans="1:13" ht="16.5" customHeight="1">
      <c r="A6625" s="22"/>
      <c r="J6625" s="6"/>
      <c r="M6625" s="7"/>
    </row>
    <row r="6626" spans="1:13" ht="16.5" customHeight="1">
      <c r="A6626" s="22"/>
      <c r="J6626" s="6"/>
      <c r="M6626" s="7"/>
    </row>
    <row r="6627" spans="1:13" ht="16.5" customHeight="1">
      <c r="A6627" s="22"/>
      <c r="J6627" s="6"/>
      <c r="M6627" s="7"/>
    </row>
    <row r="6628" spans="1:13" ht="16.5" customHeight="1">
      <c r="A6628" s="22"/>
      <c r="J6628" s="6"/>
      <c r="M6628" s="7"/>
    </row>
    <row r="6629" spans="1:13" ht="16.5" customHeight="1">
      <c r="A6629" s="22"/>
      <c r="J6629" s="6"/>
      <c r="M6629" s="7"/>
    </row>
    <row r="6630" spans="1:13" ht="16.5" customHeight="1">
      <c r="A6630" s="22"/>
      <c r="J6630" s="6"/>
      <c r="M6630" s="7"/>
    </row>
    <row r="6631" spans="1:13" ht="16.5" customHeight="1">
      <c r="A6631" s="22"/>
      <c r="J6631" s="6"/>
      <c r="M6631" s="7"/>
    </row>
    <row r="6632" spans="1:13" ht="16.5" customHeight="1">
      <c r="A6632" s="22"/>
      <c r="J6632" s="6"/>
      <c r="M6632" s="7"/>
    </row>
    <row r="6633" spans="1:13" ht="16.5" customHeight="1">
      <c r="A6633" s="22"/>
      <c r="J6633" s="6"/>
      <c r="M6633" s="7"/>
    </row>
    <row r="6634" spans="1:13" ht="16.5" customHeight="1">
      <c r="A6634" s="22"/>
      <c r="J6634" s="6"/>
      <c r="M6634" s="7"/>
    </row>
    <row r="6635" spans="1:13" ht="16.5" customHeight="1">
      <c r="A6635" s="22"/>
      <c r="J6635" s="6"/>
      <c r="M6635" s="7"/>
    </row>
    <row r="6636" spans="1:13" ht="16.5" customHeight="1">
      <c r="A6636" s="22"/>
      <c r="J6636" s="6"/>
      <c r="M6636" s="7"/>
    </row>
    <row r="6637" spans="1:13" ht="16.5" customHeight="1">
      <c r="A6637" s="22"/>
      <c r="J6637" s="6"/>
      <c r="M6637" s="7"/>
    </row>
    <row r="6638" spans="1:13" ht="16.5" customHeight="1">
      <c r="A6638" s="22"/>
      <c r="J6638" s="6"/>
      <c r="M6638" s="7"/>
    </row>
    <row r="6639" spans="1:13" ht="16.5" customHeight="1">
      <c r="A6639" s="22"/>
      <c r="J6639" s="6"/>
      <c r="M6639" s="7"/>
    </row>
    <row r="6640" spans="1:13" ht="16.5" customHeight="1">
      <c r="A6640" s="22"/>
      <c r="J6640" s="6"/>
      <c r="M6640" s="7"/>
    </row>
    <row r="6641" spans="1:13" ht="16.5" customHeight="1">
      <c r="A6641" s="22"/>
      <c r="J6641" s="6"/>
      <c r="M6641" s="7"/>
    </row>
    <row r="6642" spans="1:13" ht="16.5" customHeight="1">
      <c r="A6642" s="22"/>
      <c r="J6642" s="6"/>
      <c r="M6642" s="7"/>
    </row>
    <row r="6643" spans="1:13" ht="16.5" customHeight="1">
      <c r="A6643" s="22"/>
      <c r="J6643" s="6"/>
      <c r="M6643" s="7"/>
    </row>
    <row r="6644" spans="1:13" ht="16.5" customHeight="1">
      <c r="A6644" s="22"/>
      <c r="J6644" s="6"/>
      <c r="M6644" s="7"/>
    </row>
    <row r="6645" spans="1:13" ht="16.5" customHeight="1">
      <c r="A6645" s="22"/>
      <c r="J6645" s="6"/>
      <c r="M6645" s="7"/>
    </row>
    <row r="6646" spans="1:13" ht="16.5" customHeight="1">
      <c r="A6646" s="22"/>
      <c r="J6646" s="6"/>
      <c r="M6646" s="7"/>
    </row>
    <row r="6647" spans="1:13" ht="16.5" customHeight="1">
      <c r="A6647" s="22"/>
      <c r="J6647" s="6"/>
      <c r="M6647" s="7"/>
    </row>
    <row r="6648" spans="1:13" ht="16.5" customHeight="1">
      <c r="A6648" s="22"/>
      <c r="J6648" s="6"/>
      <c r="M6648" s="7"/>
    </row>
    <row r="6649" spans="1:13" ht="16.5" customHeight="1">
      <c r="A6649" s="22"/>
      <c r="J6649" s="6"/>
      <c r="M6649" s="7"/>
    </row>
    <row r="6650" spans="1:13" ht="16.5" customHeight="1">
      <c r="A6650" s="22"/>
      <c r="J6650" s="6"/>
      <c r="M6650" s="7"/>
    </row>
    <row r="6651" spans="1:13" ht="16.5" customHeight="1">
      <c r="A6651" s="22"/>
      <c r="J6651" s="6"/>
      <c r="M6651" s="7"/>
    </row>
    <row r="6652" spans="1:13" ht="16.5" customHeight="1">
      <c r="A6652" s="22"/>
      <c r="J6652" s="6"/>
      <c r="M6652" s="7"/>
    </row>
    <row r="6653" spans="1:13" ht="16.5" customHeight="1">
      <c r="A6653" s="22"/>
      <c r="J6653" s="6"/>
      <c r="M6653" s="7"/>
    </row>
    <row r="6654" spans="1:13" ht="16.5" customHeight="1">
      <c r="A6654" s="22"/>
      <c r="J6654" s="6"/>
      <c r="M6654" s="7"/>
    </row>
    <row r="6655" spans="1:13" ht="16.5" customHeight="1">
      <c r="A6655" s="22"/>
      <c r="J6655" s="6"/>
      <c r="M6655" s="7"/>
    </row>
    <row r="6656" spans="1:13" ht="16.5" customHeight="1">
      <c r="A6656" s="22"/>
      <c r="J6656" s="6"/>
      <c r="M6656" s="7"/>
    </row>
    <row r="6657" spans="1:13" ht="16.5" customHeight="1">
      <c r="A6657" s="22"/>
      <c r="J6657" s="6"/>
      <c r="M6657" s="7"/>
    </row>
    <row r="6658" spans="1:13" ht="16.5" customHeight="1">
      <c r="A6658" s="22"/>
      <c r="J6658" s="6"/>
      <c r="M6658" s="7"/>
    </row>
    <row r="6659" spans="1:13" ht="16.5" customHeight="1">
      <c r="A6659" s="22"/>
      <c r="J6659" s="6"/>
      <c r="M6659" s="7"/>
    </row>
    <row r="6660" spans="1:13" ht="16.5" customHeight="1">
      <c r="A6660" s="22"/>
      <c r="J6660" s="6"/>
      <c r="M6660" s="7"/>
    </row>
    <row r="6661" spans="1:13" ht="16.5" customHeight="1">
      <c r="A6661" s="22"/>
      <c r="J6661" s="6"/>
      <c r="M6661" s="7"/>
    </row>
    <row r="6662" spans="1:13" ht="16.5" customHeight="1">
      <c r="A6662" s="22"/>
      <c r="J6662" s="6"/>
      <c r="M6662" s="7"/>
    </row>
    <row r="6663" spans="1:13" ht="16.5" customHeight="1">
      <c r="A6663" s="22"/>
      <c r="J6663" s="6"/>
      <c r="M6663" s="7"/>
    </row>
    <row r="6664" spans="1:13" ht="16.5" customHeight="1">
      <c r="A6664" s="22"/>
      <c r="J6664" s="6"/>
      <c r="M6664" s="7"/>
    </row>
    <row r="6665" spans="1:13" ht="16.5" customHeight="1">
      <c r="A6665" s="22"/>
      <c r="J6665" s="6"/>
      <c r="M6665" s="7"/>
    </row>
    <row r="6666" spans="1:13" ht="16.5" customHeight="1">
      <c r="A6666" s="22"/>
      <c r="J6666" s="6"/>
      <c r="M6666" s="7"/>
    </row>
    <row r="6667" spans="1:13" ht="16.5" customHeight="1">
      <c r="A6667" s="22"/>
      <c r="J6667" s="6"/>
      <c r="M6667" s="7"/>
    </row>
    <row r="6668" spans="1:13" ht="16.5" customHeight="1">
      <c r="A6668" s="22"/>
      <c r="J6668" s="6"/>
      <c r="M6668" s="7"/>
    </row>
    <row r="6669" spans="1:13" ht="16.5" customHeight="1">
      <c r="A6669" s="22"/>
      <c r="J6669" s="6"/>
      <c r="M6669" s="7"/>
    </row>
    <row r="6670" spans="1:13" ht="16.5" customHeight="1">
      <c r="A6670" s="22"/>
      <c r="J6670" s="6"/>
      <c r="M6670" s="7"/>
    </row>
    <row r="6671" spans="1:13" ht="16.5" customHeight="1">
      <c r="A6671" s="22"/>
      <c r="J6671" s="6"/>
      <c r="M6671" s="7"/>
    </row>
    <row r="6672" spans="1:13" ht="16.5" customHeight="1">
      <c r="A6672" s="22"/>
      <c r="J6672" s="6"/>
      <c r="M6672" s="7"/>
    </row>
    <row r="6673" spans="1:13" ht="16.5" customHeight="1">
      <c r="A6673" s="22"/>
      <c r="J6673" s="6"/>
      <c r="M6673" s="7"/>
    </row>
    <row r="6674" spans="1:13" ht="16.5" customHeight="1">
      <c r="A6674" s="22"/>
      <c r="J6674" s="6"/>
      <c r="M6674" s="7"/>
    </row>
    <row r="6675" spans="1:13" ht="16.5" customHeight="1">
      <c r="A6675" s="22"/>
      <c r="J6675" s="6"/>
      <c r="M6675" s="7"/>
    </row>
    <row r="6676" spans="1:13" ht="16.5" customHeight="1">
      <c r="A6676" s="22"/>
      <c r="J6676" s="6"/>
      <c r="M6676" s="7"/>
    </row>
    <row r="6677" spans="1:13" ht="16.5" customHeight="1">
      <c r="A6677" s="22"/>
      <c r="J6677" s="6"/>
      <c r="M6677" s="7"/>
    </row>
    <row r="6678" spans="1:13" ht="16.5" customHeight="1">
      <c r="A6678" s="22"/>
      <c r="J6678" s="6"/>
      <c r="M6678" s="7"/>
    </row>
    <row r="6679" spans="1:13" ht="16.5" customHeight="1">
      <c r="A6679" s="22"/>
      <c r="J6679" s="6"/>
      <c r="M6679" s="7"/>
    </row>
    <row r="6680" spans="1:13" ht="16.5" customHeight="1">
      <c r="A6680" s="22"/>
      <c r="J6680" s="6"/>
      <c r="M6680" s="7"/>
    </row>
    <row r="6681" spans="1:13" ht="16.5" customHeight="1">
      <c r="A6681" s="22"/>
      <c r="J6681" s="6"/>
      <c r="M6681" s="7"/>
    </row>
    <row r="6682" spans="1:13" ht="16.5" customHeight="1">
      <c r="A6682" s="22"/>
      <c r="J6682" s="6"/>
      <c r="M6682" s="7"/>
    </row>
    <row r="6683" spans="1:13" ht="16.5" customHeight="1">
      <c r="A6683" s="22"/>
      <c r="J6683" s="6"/>
      <c r="M6683" s="7"/>
    </row>
    <row r="6684" spans="1:13" ht="16.5" customHeight="1">
      <c r="A6684" s="22"/>
      <c r="J6684" s="6"/>
      <c r="M6684" s="7"/>
    </row>
    <row r="6685" spans="1:13" ht="16.5" customHeight="1">
      <c r="A6685" s="22"/>
      <c r="J6685" s="6"/>
      <c r="M6685" s="7"/>
    </row>
    <row r="6686" spans="1:13" ht="16.5" customHeight="1">
      <c r="A6686" s="22"/>
      <c r="J6686" s="6"/>
      <c r="M6686" s="7"/>
    </row>
    <row r="6687" spans="1:13" ht="16.5" customHeight="1">
      <c r="A6687" s="22"/>
      <c r="J6687" s="6"/>
      <c r="M6687" s="7"/>
    </row>
    <row r="6688" spans="1:13" ht="16.5" customHeight="1">
      <c r="A6688" s="22"/>
      <c r="J6688" s="6"/>
      <c r="M6688" s="7"/>
    </row>
    <row r="6689" spans="1:13" ht="16.5" customHeight="1">
      <c r="A6689" s="22"/>
      <c r="J6689" s="6"/>
      <c r="M6689" s="7"/>
    </row>
    <row r="6690" spans="1:13" ht="16.5" customHeight="1">
      <c r="A6690" s="22"/>
      <c r="J6690" s="6"/>
      <c r="M6690" s="7"/>
    </row>
    <row r="6691" spans="1:13" ht="16.5" customHeight="1">
      <c r="A6691" s="22"/>
      <c r="J6691" s="6"/>
      <c r="M6691" s="7"/>
    </row>
    <row r="6692" spans="1:13" ht="16.5" customHeight="1">
      <c r="A6692" s="22"/>
      <c r="J6692" s="6"/>
      <c r="M6692" s="7"/>
    </row>
    <row r="6693" spans="1:13" ht="16.5" customHeight="1">
      <c r="A6693" s="22"/>
      <c r="J6693" s="6"/>
      <c r="M6693" s="7"/>
    </row>
    <row r="6694" spans="1:13" ht="16.5" customHeight="1">
      <c r="A6694" s="22"/>
      <c r="J6694" s="6"/>
      <c r="M6694" s="7"/>
    </row>
    <row r="6695" spans="1:13" ht="16.5" customHeight="1">
      <c r="A6695" s="22"/>
      <c r="J6695" s="6"/>
      <c r="M6695" s="7"/>
    </row>
    <row r="6696" spans="1:13" ht="16.5" customHeight="1">
      <c r="A6696" s="22"/>
      <c r="J6696" s="6"/>
      <c r="M6696" s="7"/>
    </row>
    <row r="6697" spans="1:13" ht="16.5" customHeight="1">
      <c r="A6697" s="22"/>
      <c r="J6697" s="6"/>
      <c r="M6697" s="7"/>
    </row>
    <row r="6698" spans="1:13" ht="16.5" customHeight="1">
      <c r="A6698" s="22"/>
      <c r="J6698" s="6"/>
      <c r="M6698" s="7"/>
    </row>
    <row r="6699" spans="1:13" ht="16.5" customHeight="1">
      <c r="A6699" s="22"/>
      <c r="J6699" s="6"/>
      <c r="M6699" s="7"/>
    </row>
    <row r="6700" spans="1:13" ht="16.5" customHeight="1">
      <c r="A6700" s="22"/>
      <c r="J6700" s="6"/>
      <c r="M6700" s="7"/>
    </row>
    <row r="6701" spans="1:13" ht="16.5" customHeight="1">
      <c r="A6701" s="22"/>
      <c r="J6701" s="6"/>
      <c r="M6701" s="7"/>
    </row>
    <row r="6702" spans="1:13" ht="16.5" customHeight="1">
      <c r="A6702" s="22"/>
      <c r="J6702" s="6"/>
      <c r="M6702" s="7"/>
    </row>
    <row r="6703" spans="1:13" ht="16.5" customHeight="1">
      <c r="A6703" s="22"/>
      <c r="J6703" s="6"/>
      <c r="M6703" s="7"/>
    </row>
    <row r="6704" spans="1:13" ht="16.5" customHeight="1">
      <c r="A6704" s="22"/>
      <c r="J6704" s="6"/>
      <c r="M6704" s="7"/>
    </row>
    <row r="6705" spans="1:13" ht="16.5" customHeight="1">
      <c r="A6705" s="22"/>
      <c r="J6705" s="6"/>
      <c r="M6705" s="7"/>
    </row>
    <row r="6706" spans="1:13" ht="16.5" customHeight="1">
      <c r="A6706" s="22"/>
      <c r="J6706" s="6"/>
      <c r="M6706" s="7"/>
    </row>
    <row r="6707" spans="1:13" ht="16.5" customHeight="1">
      <c r="A6707" s="22"/>
      <c r="J6707" s="6"/>
      <c r="M6707" s="7"/>
    </row>
    <row r="6708" spans="1:13" ht="16.5" customHeight="1">
      <c r="A6708" s="22"/>
      <c r="J6708" s="6"/>
      <c r="M6708" s="7"/>
    </row>
    <row r="6709" spans="1:13" ht="16.5" customHeight="1">
      <c r="A6709" s="22"/>
      <c r="J6709" s="6"/>
      <c r="M6709" s="7"/>
    </row>
    <row r="6710" spans="1:13" ht="16.5" customHeight="1">
      <c r="A6710" s="22"/>
      <c r="J6710" s="6"/>
      <c r="M6710" s="7"/>
    </row>
    <row r="6711" spans="1:13" ht="16.5" customHeight="1">
      <c r="A6711" s="22"/>
      <c r="J6711" s="6"/>
      <c r="M6711" s="7"/>
    </row>
    <row r="6712" spans="1:13" ht="16.5" customHeight="1">
      <c r="A6712" s="22"/>
      <c r="J6712" s="6"/>
      <c r="M6712" s="7"/>
    </row>
    <row r="6713" spans="1:13" ht="16.5" customHeight="1">
      <c r="A6713" s="22"/>
      <c r="J6713" s="6"/>
      <c r="M6713" s="7"/>
    </row>
    <row r="6714" spans="1:13" ht="16.5" customHeight="1">
      <c r="A6714" s="22"/>
      <c r="J6714" s="6"/>
      <c r="M6714" s="7"/>
    </row>
    <row r="6715" spans="1:13" ht="16.5" customHeight="1">
      <c r="A6715" s="22"/>
      <c r="J6715" s="6"/>
      <c r="M6715" s="7"/>
    </row>
    <row r="6716" spans="1:13" ht="16.5" customHeight="1">
      <c r="A6716" s="22"/>
      <c r="J6716" s="6"/>
      <c r="M6716" s="7"/>
    </row>
    <row r="6717" spans="1:13" ht="16.5" customHeight="1">
      <c r="A6717" s="22"/>
      <c r="J6717" s="6"/>
      <c r="M6717" s="7"/>
    </row>
    <row r="6718" spans="1:13" ht="16.5" customHeight="1">
      <c r="A6718" s="22"/>
      <c r="J6718" s="6"/>
      <c r="M6718" s="7"/>
    </row>
    <row r="6719" spans="1:13" ht="16.5" customHeight="1">
      <c r="A6719" s="22"/>
      <c r="J6719" s="6"/>
      <c r="M6719" s="7"/>
    </row>
    <row r="6720" spans="1:13" ht="16.5" customHeight="1">
      <c r="A6720" s="22"/>
      <c r="J6720" s="6"/>
      <c r="M6720" s="7"/>
    </row>
    <row r="6721" spans="1:13" ht="16.5" customHeight="1">
      <c r="A6721" s="22"/>
      <c r="J6721" s="6"/>
      <c r="M6721" s="7"/>
    </row>
    <row r="6722" spans="1:13" ht="16.5" customHeight="1">
      <c r="A6722" s="22"/>
      <c r="J6722" s="6"/>
      <c r="M6722" s="7"/>
    </row>
    <row r="6723" spans="1:13" ht="16.5" customHeight="1">
      <c r="A6723" s="22"/>
      <c r="J6723" s="6"/>
      <c r="M6723" s="7"/>
    </row>
    <row r="6724" spans="1:13" ht="16.5" customHeight="1">
      <c r="A6724" s="22"/>
      <c r="J6724" s="6"/>
      <c r="M6724" s="7"/>
    </row>
    <row r="6725" spans="1:13" ht="16.5" customHeight="1">
      <c r="A6725" s="22"/>
      <c r="J6725" s="6"/>
      <c r="M6725" s="7"/>
    </row>
    <row r="6726" spans="1:13" ht="16.5" customHeight="1">
      <c r="A6726" s="22"/>
      <c r="J6726" s="6"/>
      <c r="M6726" s="7"/>
    </row>
    <row r="6727" spans="1:13" ht="16.5" customHeight="1">
      <c r="A6727" s="22"/>
      <c r="J6727" s="6"/>
      <c r="M6727" s="7"/>
    </row>
    <row r="6728" spans="1:13" ht="16.5" customHeight="1">
      <c r="A6728" s="22"/>
      <c r="J6728" s="6"/>
      <c r="M6728" s="7"/>
    </row>
    <row r="6729" spans="1:13" ht="16.5" customHeight="1">
      <c r="A6729" s="22"/>
      <c r="J6729" s="6"/>
      <c r="M6729" s="7"/>
    </row>
    <row r="6730" spans="1:13" ht="16.5" customHeight="1">
      <c r="A6730" s="22"/>
      <c r="J6730" s="6"/>
      <c r="M6730" s="7"/>
    </row>
    <row r="6731" spans="1:13" ht="16.5" customHeight="1">
      <c r="A6731" s="22"/>
      <c r="J6731" s="6"/>
      <c r="M6731" s="7"/>
    </row>
    <row r="6732" spans="1:13" ht="16.5" customHeight="1">
      <c r="A6732" s="22"/>
      <c r="J6732" s="6"/>
      <c r="M6732" s="7"/>
    </row>
    <row r="6733" spans="1:13" ht="16.5" customHeight="1">
      <c r="A6733" s="22"/>
      <c r="J6733" s="6"/>
      <c r="M6733" s="7"/>
    </row>
    <row r="6734" spans="1:13" ht="16.5" customHeight="1">
      <c r="A6734" s="22"/>
      <c r="J6734" s="6"/>
      <c r="M6734" s="7"/>
    </row>
    <row r="6735" spans="1:13" ht="16.5" customHeight="1">
      <c r="A6735" s="22"/>
      <c r="J6735" s="6"/>
      <c r="M6735" s="7"/>
    </row>
    <row r="6736" spans="1:13" ht="16.5" customHeight="1">
      <c r="A6736" s="22"/>
      <c r="J6736" s="6"/>
      <c r="M6736" s="7"/>
    </row>
    <row r="6737" spans="1:13" ht="16.5" customHeight="1">
      <c r="A6737" s="22"/>
      <c r="J6737" s="6"/>
      <c r="M6737" s="7"/>
    </row>
    <row r="6738" spans="1:13" ht="16.5" customHeight="1">
      <c r="A6738" s="22"/>
      <c r="J6738" s="6"/>
      <c r="M6738" s="7"/>
    </row>
    <row r="6739" spans="1:13" ht="16.5" customHeight="1">
      <c r="A6739" s="22"/>
      <c r="J6739" s="6"/>
      <c r="M6739" s="7"/>
    </row>
    <row r="6740" spans="1:13" ht="16.5" customHeight="1">
      <c r="A6740" s="22"/>
      <c r="J6740" s="6"/>
      <c r="M6740" s="7"/>
    </row>
    <row r="6741" spans="1:13" ht="16.5" customHeight="1">
      <c r="A6741" s="22"/>
      <c r="J6741" s="6"/>
      <c r="M6741" s="7"/>
    </row>
    <row r="6742" spans="1:13" ht="16.5" customHeight="1">
      <c r="A6742" s="22"/>
      <c r="J6742" s="6"/>
      <c r="M6742" s="7"/>
    </row>
    <row r="6743" spans="1:13" ht="16.5" customHeight="1">
      <c r="A6743" s="22"/>
      <c r="J6743" s="6"/>
      <c r="M6743" s="7"/>
    </row>
    <row r="6744" spans="1:13" ht="16.5" customHeight="1">
      <c r="A6744" s="22"/>
      <c r="J6744" s="6"/>
      <c r="M6744" s="7"/>
    </row>
    <row r="6745" spans="1:13" ht="16.5" customHeight="1">
      <c r="A6745" s="22"/>
      <c r="J6745" s="6"/>
      <c r="M6745" s="7"/>
    </row>
    <row r="6746" spans="1:13" ht="16.5" customHeight="1">
      <c r="A6746" s="22"/>
      <c r="J6746" s="6"/>
      <c r="M6746" s="7"/>
    </row>
    <row r="6747" spans="1:13" ht="16.5" customHeight="1">
      <c r="A6747" s="22"/>
      <c r="J6747" s="6"/>
      <c r="M6747" s="7"/>
    </row>
    <row r="6748" spans="1:13" ht="16.5" customHeight="1">
      <c r="A6748" s="22"/>
      <c r="J6748" s="6"/>
      <c r="M6748" s="7"/>
    </row>
    <row r="6749" spans="1:13" ht="16.5" customHeight="1">
      <c r="A6749" s="22"/>
      <c r="J6749" s="6"/>
      <c r="M6749" s="7"/>
    </row>
    <row r="6750" spans="1:13" ht="16.5" customHeight="1">
      <c r="A6750" s="22"/>
      <c r="J6750" s="6"/>
      <c r="M6750" s="7"/>
    </row>
    <row r="6751" spans="1:13" ht="16.5" customHeight="1">
      <c r="A6751" s="22"/>
      <c r="J6751" s="6"/>
      <c r="M6751" s="7"/>
    </row>
    <row r="6752" spans="1:13" ht="16.5" customHeight="1">
      <c r="A6752" s="22"/>
      <c r="J6752" s="6"/>
      <c r="M6752" s="7"/>
    </row>
    <row r="6753" spans="1:13" ht="16.5" customHeight="1">
      <c r="A6753" s="22"/>
      <c r="J6753" s="6"/>
      <c r="M6753" s="7"/>
    </row>
    <row r="6754" spans="1:13" ht="16.5" customHeight="1">
      <c r="A6754" s="22"/>
      <c r="J6754" s="6"/>
      <c r="M6754" s="7"/>
    </row>
    <row r="6755" spans="1:13" ht="16.5" customHeight="1">
      <c r="A6755" s="22"/>
      <c r="J6755" s="6"/>
      <c r="M6755" s="7"/>
    </row>
    <row r="6756" spans="1:13" ht="16.5" customHeight="1">
      <c r="A6756" s="22"/>
      <c r="J6756" s="6"/>
      <c r="M6756" s="7"/>
    </row>
    <row r="6757" spans="1:13" ht="16.5" customHeight="1">
      <c r="A6757" s="22"/>
      <c r="J6757" s="6"/>
      <c r="M6757" s="7"/>
    </row>
    <row r="6758" spans="1:13" ht="16.5" customHeight="1">
      <c r="A6758" s="22"/>
      <c r="J6758" s="6"/>
      <c r="M6758" s="7"/>
    </row>
    <row r="6759" spans="1:13" ht="16.5" customHeight="1">
      <c r="A6759" s="22"/>
      <c r="J6759" s="6"/>
      <c r="M6759" s="7"/>
    </row>
    <row r="6760" spans="1:13" ht="16.5" customHeight="1">
      <c r="A6760" s="22"/>
      <c r="J6760" s="6"/>
      <c r="M6760" s="7"/>
    </row>
    <row r="6761" spans="1:13" ht="16.5" customHeight="1">
      <c r="A6761" s="22"/>
      <c r="J6761" s="6"/>
      <c r="M6761" s="7"/>
    </row>
    <row r="6762" spans="1:13" ht="16.5" customHeight="1">
      <c r="A6762" s="22"/>
      <c r="J6762" s="6"/>
      <c r="M6762" s="7"/>
    </row>
    <row r="6763" spans="1:13" ht="16.5" customHeight="1">
      <c r="A6763" s="22"/>
      <c r="J6763" s="6"/>
      <c r="M6763" s="7"/>
    </row>
    <row r="6764" spans="1:13" ht="16.5" customHeight="1">
      <c r="A6764" s="22"/>
      <c r="J6764" s="6"/>
      <c r="M6764" s="7"/>
    </row>
    <row r="6765" spans="1:13" ht="16.5" customHeight="1">
      <c r="A6765" s="22"/>
      <c r="J6765" s="6"/>
      <c r="M6765" s="7"/>
    </row>
    <row r="6766" spans="1:13" ht="16.5" customHeight="1">
      <c r="A6766" s="22"/>
      <c r="J6766" s="6"/>
      <c r="M6766" s="7"/>
    </row>
    <row r="6767" spans="1:13" ht="16.5" customHeight="1">
      <c r="A6767" s="22"/>
      <c r="J6767" s="6"/>
      <c r="M6767" s="7"/>
    </row>
    <row r="6768" spans="1:13" ht="16.5" customHeight="1">
      <c r="A6768" s="22"/>
      <c r="J6768" s="6"/>
      <c r="M6768" s="7"/>
    </row>
    <row r="6769" spans="1:13" ht="16.5" customHeight="1">
      <c r="A6769" s="22"/>
      <c r="J6769" s="6"/>
      <c r="M6769" s="7"/>
    </row>
    <row r="6770" spans="1:13" ht="16.5" customHeight="1">
      <c r="A6770" s="22"/>
      <c r="J6770" s="6"/>
      <c r="M6770" s="7"/>
    </row>
    <row r="6771" spans="1:13" ht="16.5" customHeight="1">
      <c r="A6771" s="22"/>
      <c r="J6771" s="6"/>
      <c r="M6771" s="7"/>
    </row>
    <row r="6772" spans="1:13" ht="16.5" customHeight="1">
      <c r="A6772" s="22"/>
      <c r="J6772" s="6"/>
      <c r="M6772" s="7"/>
    </row>
    <row r="6773" spans="1:13" ht="16.5" customHeight="1">
      <c r="A6773" s="22"/>
      <c r="J6773" s="6"/>
      <c r="M6773" s="7"/>
    </row>
    <row r="6774" spans="1:13" ht="16.5" customHeight="1">
      <c r="A6774" s="22"/>
      <c r="J6774" s="6"/>
      <c r="M6774" s="7"/>
    </row>
    <row r="6775" spans="1:13" ht="16.5" customHeight="1">
      <c r="A6775" s="22"/>
      <c r="J6775" s="6"/>
      <c r="M6775" s="7"/>
    </row>
    <row r="6776" spans="1:13" ht="16.5" customHeight="1">
      <c r="A6776" s="22"/>
      <c r="J6776" s="6"/>
      <c r="M6776" s="7"/>
    </row>
    <row r="6777" spans="1:13" ht="16.5" customHeight="1">
      <c r="A6777" s="22"/>
      <c r="J6777" s="6"/>
      <c r="M6777" s="7"/>
    </row>
    <row r="6778" spans="1:13" ht="16.5" customHeight="1">
      <c r="A6778" s="22"/>
      <c r="J6778" s="6"/>
      <c r="M6778" s="7"/>
    </row>
    <row r="6779" spans="1:13" ht="16.5" customHeight="1">
      <c r="A6779" s="22"/>
      <c r="J6779" s="6"/>
      <c r="M6779" s="7"/>
    </row>
    <row r="6780" spans="1:13" ht="16.5" customHeight="1">
      <c r="A6780" s="22"/>
      <c r="J6780" s="6"/>
      <c r="M6780" s="7"/>
    </row>
    <row r="6781" spans="1:13" ht="16.5" customHeight="1">
      <c r="A6781" s="22"/>
      <c r="J6781" s="6"/>
      <c r="M6781" s="7"/>
    </row>
    <row r="6782" spans="1:13" ht="16.5" customHeight="1">
      <c r="A6782" s="22"/>
      <c r="J6782" s="6"/>
      <c r="M6782" s="7"/>
    </row>
    <row r="6783" spans="1:13" ht="16.5" customHeight="1">
      <c r="A6783" s="22"/>
      <c r="J6783" s="6"/>
      <c r="M6783" s="7"/>
    </row>
    <row r="6784" spans="1:13" ht="16.5" customHeight="1">
      <c r="A6784" s="22"/>
      <c r="J6784" s="6"/>
      <c r="M6784" s="7"/>
    </row>
    <row r="6785" spans="1:13" ht="16.5" customHeight="1">
      <c r="A6785" s="22"/>
      <c r="J6785" s="6"/>
      <c r="M6785" s="7"/>
    </row>
    <row r="6786" spans="1:13" ht="16.5" customHeight="1">
      <c r="A6786" s="22"/>
      <c r="J6786" s="6"/>
      <c r="M6786" s="7"/>
    </row>
    <row r="6787" spans="1:13" ht="16.5" customHeight="1">
      <c r="A6787" s="22"/>
      <c r="J6787" s="6"/>
      <c r="M6787" s="7"/>
    </row>
    <row r="6788" spans="1:13" ht="16.5" customHeight="1">
      <c r="A6788" s="22"/>
      <c r="J6788" s="6"/>
      <c r="M6788" s="7"/>
    </row>
    <row r="6789" spans="1:13" ht="16.5" customHeight="1">
      <c r="A6789" s="22"/>
      <c r="J6789" s="6"/>
      <c r="M6789" s="7"/>
    </row>
    <row r="6790" spans="1:13" ht="16.5" customHeight="1">
      <c r="A6790" s="22"/>
      <c r="J6790" s="6"/>
      <c r="M6790" s="7"/>
    </row>
    <row r="6791" spans="1:13" ht="16.5" customHeight="1">
      <c r="A6791" s="22"/>
      <c r="J6791" s="6"/>
      <c r="M6791" s="7"/>
    </row>
    <row r="6792" spans="1:13" ht="16.5" customHeight="1">
      <c r="A6792" s="22"/>
      <c r="J6792" s="6"/>
      <c r="M6792" s="7"/>
    </row>
    <row r="6793" spans="1:13" ht="16.5" customHeight="1">
      <c r="A6793" s="22"/>
      <c r="J6793" s="6"/>
      <c r="M6793" s="7"/>
    </row>
    <row r="6794" spans="1:13" ht="16.5" customHeight="1">
      <c r="A6794" s="22"/>
      <c r="J6794" s="6"/>
      <c r="M6794" s="7"/>
    </row>
    <row r="6795" spans="1:13" ht="16.5" customHeight="1">
      <c r="A6795" s="22"/>
      <c r="J6795" s="6"/>
      <c r="M6795" s="7"/>
    </row>
    <row r="6796" spans="1:13" ht="16.5" customHeight="1">
      <c r="A6796" s="22"/>
      <c r="J6796" s="6"/>
      <c r="M6796" s="7"/>
    </row>
    <row r="6797" spans="1:13" ht="16.5" customHeight="1">
      <c r="A6797" s="22"/>
      <c r="J6797" s="6"/>
      <c r="M6797" s="7"/>
    </row>
    <row r="6798" spans="1:13" ht="16.5" customHeight="1">
      <c r="A6798" s="22"/>
      <c r="J6798" s="6"/>
      <c r="M6798" s="7"/>
    </row>
    <row r="6799" spans="1:13" ht="16.5" customHeight="1">
      <c r="A6799" s="22"/>
      <c r="J6799" s="6"/>
      <c r="M6799" s="7"/>
    </row>
    <row r="6800" spans="1:13" ht="16.5" customHeight="1">
      <c r="A6800" s="22"/>
      <c r="J6800" s="6"/>
      <c r="M6800" s="7"/>
    </row>
    <row r="6801" spans="1:13" ht="16.5" customHeight="1">
      <c r="A6801" s="22"/>
      <c r="J6801" s="6"/>
      <c r="M6801" s="7"/>
    </row>
    <row r="6802" spans="1:13" ht="16.5" customHeight="1">
      <c r="A6802" s="22"/>
      <c r="J6802" s="6"/>
      <c r="M6802" s="7"/>
    </row>
    <row r="6803" spans="1:13" ht="16.5" customHeight="1">
      <c r="A6803" s="22"/>
      <c r="J6803" s="6"/>
      <c r="M6803" s="7"/>
    </row>
    <row r="6804" spans="1:13" ht="16.5" customHeight="1">
      <c r="A6804" s="22"/>
      <c r="J6804" s="6"/>
      <c r="M6804" s="7"/>
    </row>
    <row r="6805" spans="1:13" ht="16.5" customHeight="1">
      <c r="A6805" s="22"/>
      <c r="J6805" s="6"/>
      <c r="M6805" s="7"/>
    </row>
    <row r="6806" spans="1:13" ht="16.5" customHeight="1">
      <c r="A6806" s="22"/>
      <c r="J6806" s="6"/>
      <c r="M6806" s="7"/>
    </row>
    <row r="6807" spans="1:13" ht="16.5" customHeight="1">
      <c r="A6807" s="22"/>
      <c r="J6807" s="6"/>
      <c r="M6807" s="7"/>
    </row>
    <row r="6808" spans="1:13" ht="16.5" customHeight="1">
      <c r="A6808" s="22"/>
      <c r="J6808" s="6"/>
      <c r="M6808" s="7"/>
    </row>
    <row r="6809" spans="1:13" ht="16.5" customHeight="1">
      <c r="A6809" s="22"/>
      <c r="J6809" s="6"/>
      <c r="M6809" s="7"/>
    </row>
    <row r="6810" spans="1:13" ht="16.5" customHeight="1">
      <c r="A6810" s="22"/>
      <c r="J6810" s="6"/>
      <c r="M6810" s="7"/>
    </row>
    <row r="6811" spans="1:13" ht="16.5" customHeight="1">
      <c r="A6811" s="22"/>
      <c r="J6811" s="6"/>
      <c r="M6811" s="7"/>
    </row>
    <row r="6812" spans="1:13" ht="16.5" customHeight="1">
      <c r="A6812" s="22"/>
      <c r="J6812" s="6"/>
      <c r="M6812" s="7"/>
    </row>
    <row r="6813" spans="1:13" ht="16.5" customHeight="1">
      <c r="A6813" s="22"/>
      <c r="J6813" s="6"/>
      <c r="M6813" s="7"/>
    </row>
    <row r="6814" spans="1:13" ht="16.5" customHeight="1">
      <c r="A6814" s="22"/>
      <c r="J6814" s="6"/>
      <c r="M6814" s="7"/>
    </row>
    <row r="6815" spans="1:13" ht="16.5" customHeight="1">
      <c r="A6815" s="22"/>
      <c r="J6815" s="6"/>
      <c r="M6815" s="7"/>
    </row>
    <row r="6816" spans="1:13" ht="16.5" customHeight="1">
      <c r="A6816" s="22"/>
      <c r="J6816" s="6"/>
      <c r="M6816" s="7"/>
    </row>
    <row r="6817" spans="1:13" ht="16.5" customHeight="1">
      <c r="A6817" s="22"/>
      <c r="J6817" s="6"/>
      <c r="M6817" s="7"/>
    </row>
    <row r="6818" spans="1:13" ht="16.5" customHeight="1">
      <c r="A6818" s="22"/>
      <c r="J6818" s="6"/>
      <c r="M6818" s="7"/>
    </row>
    <row r="6819" spans="1:13" ht="16.5" customHeight="1">
      <c r="A6819" s="22"/>
      <c r="J6819" s="6"/>
      <c r="M6819" s="7"/>
    </row>
    <row r="6820" spans="1:13" ht="16.5" customHeight="1">
      <c r="A6820" s="22"/>
      <c r="J6820" s="6"/>
      <c r="M6820" s="7"/>
    </row>
    <row r="6821" spans="1:13" ht="16.5" customHeight="1">
      <c r="A6821" s="22"/>
      <c r="J6821" s="6"/>
      <c r="M6821" s="7"/>
    </row>
    <row r="6822" spans="1:13" ht="16.5" customHeight="1">
      <c r="A6822" s="22"/>
      <c r="J6822" s="6"/>
      <c r="M6822" s="7"/>
    </row>
    <row r="6823" spans="1:13" ht="16.5" customHeight="1">
      <c r="A6823" s="22"/>
      <c r="J6823" s="6"/>
      <c r="M6823" s="7"/>
    </row>
    <row r="6824" spans="1:13" ht="16.5" customHeight="1">
      <c r="A6824" s="22"/>
      <c r="J6824" s="6"/>
      <c r="M6824" s="7"/>
    </row>
    <row r="6825" spans="1:13" ht="16.5" customHeight="1">
      <c r="A6825" s="22"/>
      <c r="J6825" s="6"/>
      <c r="M6825" s="7"/>
    </row>
    <row r="6826" spans="1:13" ht="16.5" customHeight="1">
      <c r="A6826" s="22"/>
      <c r="J6826" s="6"/>
      <c r="M6826" s="7"/>
    </row>
    <row r="6827" spans="1:13" ht="16.5" customHeight="1">
      <c r="A6827" s="22"/>
      <c r="J6827" s="6"/>
      <c r="M6827" s="7"/>
    </row>
    <row r="6828" spans="1:13" ht="16.5" customHeight="1">
      <c r="A6828" s="22"/>
      <c r="J6828" s="6"/>
      <c r="M6828" s="7"/>
    </row>
    <row r="6829" spans="1:13" ht="16.5" customHeight="1">
      <c r="A6829" s="22"/>
      <c r="J6829" s="6"/>
      <c r="M6829" s="7"/>
    </row>
    <row r="6830" spans="1:13" ht="16.5" customHeight="1">
      <c r="A6830" s="22"/>
      <c r="J6830" s="6"/>
      <c r="M6830" s="7"/>
    </row>
    <row r="6831" spans="1:13" ht="16.5" customHeight="1">
      <c r="A6831" s="22"/>
      <c r="J6831" s="6"/>
      <c r="M6831" s="7"/>
    </row>
    <row r="6832" spans="1:13" ht="16.5" customHeight="1">
      <c r="A6832" s="22"/>
      <c r="J6832" s="6"/>
      <c r="M6832" s="7"/>
    </row>
    <row r="6833" spans="1:13" ht="16.5" customHeight="1">
      <c r="A6833" s="22"/>
      <c r="J6833" s="6"/>
      <c r="M6833" s="7"/>
    </row>
    <row r="6834" spans="1:13" ht="16.5" customHeight="1">
      <c r="A6834" s="22"/>
      <c r="J6834" s="6"/>
      <c r="M6834" s="7"/>
    </row>
    <row r="6835" spans="1:13" ht="16.5" customHeight="1">
      <c r="A6835" s="22"/>
      <c r="J6835" s="6"/>
      <c r="M6835" s="7"/>
    </row>
    <row r="6836" spans="1:13" ht="16.5" customHeight="1">
      <c r="A6836" s="22"/>
      <c r="J6836" s="6"/>
      <c r="M6836" s="7"/>
    </row>
    <row r="6837" spans="1:13" ht="16.5" customHeight="1">
      <c r="A6837" s="22"/>
      <c r="J6837" s="6"/>
      <c r="M6837" s="7"/>
    </row>
    <row r="6838" spans="1:13" ht="16.5" customHeight="1">
      <c r="A6838" s="22"/>
      <c r="J6838" s="6"/>
      <c r="M6838" s="7"/>
    </row>
    <row r="6839" spans="1:13" ht="16.5" customHeight="1">
      <c r="A6839" s="22"/>
      <c r="J6839" s="6"/>
      <c r="M6839" s="7"/>
    </row>
    <row r="6840" spans="1:13" ht="16.5" customHeight="1">
      <c r="A6840" s="22"/>
      <c r="J6840" s="6"/>
      <c r="M6840" s="7"/>
    </row>
    <row r="6841" spans="1:13" ht="16.5" customHeight="1">
      <c r="A6841" s="22"/>
      <c r="J6841" s="6"/>
      <c r="M6841" s="7"/>
    </row>
    <row r="6842" spans="1:13" ht="16.5" customHeight="1">
      <c r="A6842" s="22"/>
      <c r="J6842" s="6"/>
      <c r="M6842" s="7"/>
    </row>
    <row r="6843" spans="1:13" ht="16.5" customHeight="1">
      <c r="A6843" s="22"/>
      <c r="J6843" s="6"/>
      <c r="M6843" s="7"/>
    </row>
    <row r="6844" spans="1:13" ht="16.5" customHeight="1">
      <c r="A6844" s="22"/>
      <c r="J6844" s="6"/>
      <c r="M6844" s="7"/>
    </row>
    <row r="6845" spans="1:13" ht="16.5" customHeight="1">
      <c r="A6845" s="22"/>
      <c r="J6845" s="6"/>
      <c r="M6845" s="7"/>
    </row>
    <row r="6846" spans="1:13" ht="16.5" customHeight="1">
      <c r="A6846" s="22"/>
      <c r="J6846" s="6"/>
      <c r="M6846" s="7"/>
    </row>
    <row r="6847" spans="1:13" ht="16.5" customHeight="1">
      <c r="A6847" s="22"/>
      <c r="J6847" s="6"/>
      <c r="M6847" s="7"/>
    </row>
    <row r="6848" spans="1:13" ht="16.5" customHeight="1">
      <c r="A6848" s="22"/>
      <c r="J6848" s="6"/>
      <c r="M6848" s="7"/>
    </row>
    <row r="6849" spans="1:13" ht="16.5" customHeight="1">
      <c r="A6849" s="22"/>
      <c r="J6849" s="6"/>
      <c r="M6849" s="7"/>
    </row>
    <row r="6850" spans="1:13" ht="16.5" customHeight="1">
      <c r="A6850" s="22"/>
      <c r="J6850" s="6"/>
      <c r="M6850" s="7"/>
    </row>
    <row r="6851" spans="1:13" ht="16.5" customHeight="1">
      <c r="A6851" s="22"/>
      <c r="J6851" s="6"/>
      <c r="M6851" s="7"/>
    </row>
    <row r="6852" spans="1:13" ht="16.5" customHeight="1">
      <c r="A6852" s="22"/>
      <c r="J6852" s="6"/>
      <c r="M6852" s="7"/>
    </row>
    <row r="6853" spans="1:13" ht="16.5" customHeight="1">
      <c r="A6853" s="22"/>
      <c r="J6853" s="6"/>
      <c r="M6853" s="7"/>
    </row>
    <row r="6854" spans="1:13" ht="16.5" customHeight="1">
      <c r="A6854" s="22"/>
      <c r="J6854" s="6"/>
      <c r="M6854" s="7"/>
    </row>
    <row r="6855" spans="1:13" ht="16.5" customHeight="1">
      <c r="A6855" s="22"/>
      <c r="J6855" s="6"/>
      <c r="M6855" s="7"/>
    </row>
    <row r="6856" spans="1:13" ht="16.5" customHeight="1">
      <c r="A6856" s="22"/>
      <c r="J6856" s="6"/>
      <c r="M6856" s="7"/>
    </row>
    <row r="6857" spans="1:13" ht="16.5" customHeight="1">
      <c r="A6857" s="22"/>
      <c r="J6857" s="6"/>
      <c r="M6857" s="7"/>
    </row>
    <row r="6858" spans="1:13" ht="16.5" customHeight="1">
      <c r="A6858" s="22"/>
      <c r="J6858" s="6"/>
      <c r="M6858" s="7"/>
    </row>
    <row r="6859" spans="1:13" ht="16.5" customHeight="1">
      <c r="A6859" s="22"/>
      <c r="J6859" s="6"/>
      <c r="M6859" s="7"/>
    </row>
    <row r="6860" spans="1:13" ht="16.5" customHeight="1">
      <c r="A6860" s="22"/>
      <c r="J6860" s="6"/>
      <c r="M6860" s="7"/>
    </row>
    <row r="6861" spans="1:13" ht="16.5" customHeight="1">
      <c r="A6861" s="22"/>
      <c r="J6861" s="6"/>
      <c r="M6861" s="7"/>
    </row>
    <row r="6862" spans="1:13" ht="16.5" customHeight="1">
      <c r="A6862" s="22"/>
      <c r="J6862" s="6"/>
      <c r="M6862" s="7"/>
    </row>
    <row r="6863" spans="1:13" ht="16.5" customHeight="1">
      <c r="A6863" s="22"/>
      <c r="J6863" s="6"/>
      <c r="M6863" s="7"/>
    </row>
    <row r="6864" spans="1:13" ht="16.5" customHeight="1">
      <c r="A6864" s="22"/>
      <c r="J6864" s="6"/>
      <c r="M6864" s="7"/>
    </row>
    <row r="6865" spans="1:13" ht="16.5" customHeight="1">
      <c r="A6865" s="22"/>
      <c r="J6865" s="6"/>
      <c r="M6865" s="7"/>
    </row>
    <row r="6866" spans="1:13" ht="16.5" customHeight="1">
      <c r="A6866" s="22"/>
      <c r="J6866" s="6"/>
      <c r="M6866" s="7"/>
    </row>
    <row r="6867" spans="1:13" ht="16.5" customHeight="1">
      <c r="A6867" s="22"/>
      <c r="J6867" s="6"/>
      <c r="M6867" s="7"/>
    </row>
    <row r="6868" spans="1:13" ht="16.5" customHeight="1">
      <c r="A6868" s="22"/>
      <c r="J6868" s="6"/>
      <c r="M6868" s="7"/>
    </row>
    <row r="6869" spans="1:13" ht="16.5" customHeight="1">
      <c r="A6869" s="22"/>
      <c r="J6869" s="6"/>
      <c r="M6869" s="7"/>
    </row>
    <row r="6870" spans="1:13" ht="16.5" customHeight="1">
      <c r="A6870" s="22"/>
      <c r="J6870" s="6"/>
      <c r="M6870" s="7"/>
    </row>
    <row r="6871" spans="1:13" ht="16.5" customHeight="1">
      <c r="A6871" s="22"/>
      <c r="J6871" s="6"/>
      <c r="M6871" s="7"/>
    </row>
    <row r="6872" spans="1:13" ht="16.5" customHeight="1">
      <c r="A6872" s="22"/>
      <c r="J6872" s="6"/>
      <c r="M6872" s="7"/>
    </row>
    <row r="6873" spans="1:13" ht="16.5" customHeight="1">
      <c r="A6873" s="22"/>
      <c r="J6873" s="6"/>
      <c r="M6873" s="7"/>
    </row>
    <row r="6874" spans="1:13" ht="16.5" customHeight="1">
      <c r="A6874" s="22"/>
      <c r="J6874" s="6"/>
      <c r="M6874" s="7"/>
    </row>
    <row r="6875" spans="1:13" ht="16.5" customHeight="1">
      <c r="A6875" s="22"/>
      <c r="J6875" s="6"/>
      <c r="M6875" s="7"/>
    </row>
    <row r="6876" spans="1:13" ht="16.5" customHeight="1">
      <c r="A6876" s="22"/>
      <c r="J6876" s="6"/>
      <c r="M6876" s="7"/>
    </row>
    <row r="6877" spans="1:13" ht="16.5" customHeight="1">
      <c r="A6877" s="22"/>
      <c r="J6877" s="6"/>
      <c r="M6877" s="7"/>
    </row>
    <row r="6878" spans="1:13" ht="16.5" customHeight="1">
      <c r="A6878" s="22"/>
      <c r="J6878" s="6"/>
      <c r="M6878" s="7"/>
    </row>
    <row r="6879" spans="1:13" ht="16.5" customHeight="1">
      <c r="A6879" s="22"/>
      <c r="J6879" s="6"/>
      <c r="M6879" s="7"/>
    </row>
    <row r="6880" spans="1:13" ht="16.5" customHeight="1">
      <c r="A6880" s="22"/>
      <c r="J6880" s="6"/>
      <c r="M6880" s="7"/>
    </row>
    <row r="6881" spans="1:13" ht="16.5" customHeight="1">
      <c r="A6881" s="22"/>
      <c r="J6881" s="6"/>
      <c r="M6881" s="7"/>
    </row>
    <row r="6882" spans="1:13" ht="16.5" customHeight="1">
      <c r="A6882" s="22"/>
      <c r="J6882" s="6"/>
      <c r="M6882" s="7"/>
    </row>
    <row r="6883" spans="1:13" ht="16.5" customHeight="1">
      <c r="A6883" s="22"/>
      <c r="J6883" s="6"/>
      <c r="M6883" s="7"/>
    </row>
    <row r="6884" spans="1:13" ht="16.5" customHeight="1">
      <c r="A6884" s="22"/>
      <c r="J6884" s="6"/>
      <c r="M6884" s="7"/>
    </row>
    <row r="6885" spans="1:13" ht="16.5" customHeight="1">
      <c r="A6885" s="22"/>
      <c r="J6885" s="6"/>
      <c r="M6885" s="7"/>
    </row>
    <row r="6886" spans="1:13" ht="16.5" customHeight="1">
      <c r="A6886" s="22"/>
      <c r="J6886" s="6"/>
      <c r="M6886" s="7"/>
    </row>
    <row r="6887" spans="1:13" ht="16.5" customHeight="1">
      <c r="A6887" s="22"/>
      <c r="J6887" s="6"/>
      <c r="M6887" s="7"/>
    </row>
    <row r="6888" spans="1:13" ht="16.5" customHeight="1">
      <c r="A6888" s="22"/>
      <c r="J6888" s="6"/>
      <c r="M6888" s="7"/>
    </row>
    <row r="6889" spans="1:13" ht="16.5" customHeight="1">
      <c r="A6889" s="22"/>
      <c r="J6889" s="6"/>
      <c r="M6889" s="7"/>
    </row>
    <row r="6890" spans="1:13" ht="16.5" customHeight="1">
      <c r="A6890" s="22"/>
      <c r="J6890" s="6"/>
      <c r="M6890" s="7"/>
    </row>
    <row r="6891" spans="1:13" ht="16.5" customHeight="1">
      <c r="A6891" s="22"/>
      <c r="J6891" s="6"/>
      <c r="M6891" s="7"/>
    </row>
    <row r="6892" spans="1:13" ht="16.5" customHeight="1">
      <c r="A6892" s="22"/>
      <c r="J6892" s="6"/>
      <c r="M6892" s="7"/>
    </row>
    <row r="6893" spans="1:13" ht="16.5" customHeight="1">
      <c r="A6893" s="22"/>
      <c r="J6893" s="6"/>
      <c r="M6893" s="7"/>
    </row>
    <row r="6894" spans="1:13" ht="16.5" customHeight="1">
      <c r="A6894" s="22"/>
      <c r="J6894" s="6"/>
      <c r="M6894" s="7"/>
    </row>
    <row r="6895" spans="1:13" ht="16.5" customHeight="1">
      <c r="A6895" s="22"/>
      <c r="J6895" s="6"/>
      <c r="M6895" s="7"/>
    </row>
    <row r="6896" spans="1:13" ht="16.5" customHeight="1">
      <c r="A6896" s="22"/>
      <c r="J6896" s="6"/>
      <c r="M6896" s="7"/>
    </row>
    <row r="6897" spans="1:13" ht="16.5" customHeight="1">
      <c r="A6897" s="22"/>
      <c r="J6897" s="6"/>
      <c r="M6897" s="7"/>
    </row>
    <row r="6898" spans="1:13" ht="16.5" customHeight="1">
      <c r="A6898" s="22"/>
      <c r="J6898" s="6"/>
      <c r="M6898" s="7"/>
    </row>
    <row r="6899" spans="1:13" ht="16.5" customHeight="1">
      <c r="A6899" s="22"/>
      <c r="J6899" s="6"/>
      <c r="M6899" s="7"/>
    </row>
    <row r="6900" spans="1:13" ht="16.5" customHeight="1">
      <c r="A6900" s="22"/>
      <c r="J6900" s="6"/>
      <c r="M6900" s="7"/>
    </row>
    <row r="6901" spans="1:13" ht="16.5" customHeight="1">
      <c r="A6901" s="22"/>
      <c r="J6901" s="6"/>
      <c r="M6901" s="7"/>
    </row>
    <row r="6902" spans="1:13" ht="16.5" customHeight="1">
      <c r="A6902" s="22"/>
      <c r="J6902" s="6"/>
      <c r="M6902" s="7"/>
    </row>
    <row r="6903" spans="1:13" ht="16.5" customHeight="1">
      <c r="A6903" s="22"/>
      <c r="J6903" s="6"/>
      <c r="M6903" s="7"/>
    </row>
    <row r="6904" spans="1:13" ht="16.5" customHeight="1">
      <c r="A6904" s="22"/>
      <c r="J6904" s="6"/>
      <c r="M6904" s="7"/>
    </row>
    <row r="6905" spans="1:13" ht="16.5" customHeight="1">
      <c r="A6905" s="22"/>
      <c r="J6905" s="6"/>
      <c r="M6905" s="7"/>
    </row>
    <row r="6906" spans="1:13" ht="16.5" customHeight="1">
      <c r="A6906" s="22"/>
      <c r="J6906" s="6"/>
      <c r="M6906" s="7"/>
    </row>
    <row r="6907" spans="1:13" ht="16.5" customHeight="1">
      <c r="A6907" s="22"/>
      <c r="J6907" s="6"/>
      <c r="M6907" s="7"/>
    </row>
    <row r="6908" spans="1:13" ht="16.5" customHeight="1">
      <c r="A6908" s="22"/>
      <c r="J6908" s="6"/>
      <c r="M6908" s="7"/>
    </row>
    <row r="6909" spans="1:13" ht="16.5" customHeight="1">
      <c r="A6909" s="22"/>
      <c r="J6909" s="6"/>
      <c r="M6909" s="7"/>
    </row>
    <row r="6910" spans="1:13" ht="16.5" customHeight="1">
      <c r="A6910" s="22"/>
      <c r="J6910" s="6"/>
      <c r="M6910" s="7"/>
    </row>
    <row r="6911" spans="1:13" ht="16.5" customHeight="1">
      <c r="A6911" s="22"/>
      <c r="J6911" s="6"/>
      <c r="M6911" s="7"/>
    </row>
    <row r="6912" spans="1:13" ht="16.5" customHeight="1">
      <c r="A6912" s="22"/>
      <c r="J6912" s="6"/>
      <c r="M6912" s="7"/>
    </row>
    <row r="6913" spans="1:13" ht="16.5" customHeight="1">
      <c r="A6913" s="22"/>
      <c r="J6913" s="6"/>
      <c r="M6913" s="7"/>
    </row>
    <row r="6914" spans="1:13" ht="16.5" customHeight="1">
      <c r="A6914" s="22"/>
      <c r="J6914" s="6"/>
      <c r="M6914" s="7"/>
    </row>
    <row r="6915" spans="1:13" ht="16.5" customHeight="1">
      <c r="A6915" s="22"/>
      <c r="J6915" s="6"/>
      <c r="M6915" s="7"/>
    </row>
    <row r="6916" spans="1:13" ht="16.5" customHeight="1">
      <c r="A6916" s="22"/>
      <c r="J6916" s="6"/>
      <c r="M6916" s="7"/>
    </row>
    <row r="6917" spans="1:13" ht="16.5" customHeight="1">
      <c r="A6917" s="22"/>
      <c r="J6917" s="6"/>
      <c r="M6917" s="7"/>
    </row>
    <row r="6918" spans="1:13" ht="16.5" customHeight="1">
      <c r="A6918" s="22"/>
      <c r="J6918" s="6"/>
      <c r="M6918" s="7"/>
    </row>
    <row r="6919" spans="1:13" ht="16.5" customHeight="1">
      <c r="A6919" s="22"/>
      <c r="J6919" s="6"/>
      <c r="M6919" s="7"/>
    </row>
    <row r="6920" spans="1:13" ht="16.5" customHeight="1">
      <c r="A6920" s="22"/>
      <c r="J6920" s="6"/>
      <c r="M6920" s="7"/>
    </row>
    <row r="6921" spans="1:13" ht="16.5" customHeight="1">
      <c r="A6921" s="22"/>
      <c r="J6921" s="6"/>
      <c r="M6921" s="7"/>
    </row>
    <row r="6922" spans="1:13" ht="16.5" customHeight="1">
      <c r="A6922" s="22"/>
      <c r="J6922" s="6"/>
      <c r="M6922" s="7"/>
    </row>
    <row r="6923" spans="1:13" ht="16.5" customHeight="1">
      <c r="A6923" s="22"/>
      <c r="J6923" s="6"/>
      <c r="M6923" s="7"/>
    </row>
    <row r="6924" spans="1:13" ht="16.5" customHeight="1">
      <c r="A6924" s="22"/>
      <c r="J6924" s="6"/>
      <c r="M6924" s="7"/>
    </row>
    <row r="6925" spans="1:13" ht="16.5" customHeight="1">
      <c r="A6925" s="22"/>
      <c r="J6925" s="6"/>
      <c r="M6925" s="7"/>
    </row>
    <row r="6926" spans="1:13" ht="16.5" customHeight="1">
      <c r="A6926" s="22"/>
      <c r="J6926" s="6"/>
      <c r="M6926" s="7"/>
    </row>
    <row r="6927" spans="1:13" ht="16.5" customHeight="1">
      <c r="A6927" s="22"/>
      <c r="J6927" s="6"/>
      <c r="M6927" s="7"/>
    </row>
    <row r="6928" spans="1:13" ht="16.5" customHeight="1">
      <c r="A6928" s="22"/>
      <c r="J6928" s="6"/>
      <c r="M6928" s="7"/>
    </row>
    <row r="6929" spans="1:13" ht="16.5" customHeight="1">
      <c r="A6929" s="22"/>
      <c r="J6929" s="6"/>
      <c r="M6929" s="7"/>
    </row>
    <row r="6930" spans="1:13" ht="16.5" customHeight="1">
      <c r="A6930" s="22"/>
      <c r="J6930" s="6"/>
      <c r="M6930" s="7"/>
    </row>
    <row r="6931" spans="1:13" ht="16.5" customHeight="1">
      <c r="A6931" s="22"/>
      <c r="J6931" s="6"/>
      <c r="M6931" s="7"/>
    </row>
    <row r="6932" spans="1:13" ht="16.5" customHeight="1">
      <c r="A6932" s="22"/>
      <c r="J6932" s="6"/>
      <c r="M6932" s="7"/>
    </row>
    <row r="6933" spans="1:13" ht="16.5" customHeight="1">
      <c r="A6933" s="22"/>
      <c r="J6933" s="6"/>
      <c r="M6933" s="7"/>
    </row>
    <row r="6934" spans="1:13" ht="16.5" customHeight="1">
      <c r="A6934" s="22"/>
      <c r="J6934" s="6"/>
      <c r="M6934" s="7"/>
    </row>
    <row r="6935" spans="1:13" ht="16.5" customHeight="1">
      <c r="A6935" s="22"/>
      <c r="J6935" s="6"/>
      <c r="M6935" s="7"/>
    </row>
    <row r="6936" spans="1:13" ht="16.5" customHeight="1">
      <c r="A6936" s="22"/>
      <c r="J6936" s="6"/>
      <c r="M6936" s="7"/>
    </row>
    <row r="6937" spans="1:13" ht="16.5" customHeight="1">
      <c r="A6937" s="22"/>
      <c r="J6937" s="6"/>
      <c r="M6937" s="7"/>
    </row>
    <row r="6938" spans="1:13" ht="16.5" customHeight="1">
      <c r="A6938" s="22"/>
      <c r="J6938" s="6"/>
      <c r="M6938" s="7"/>
    </row>
    <row r="6939" spans="1:13" ht="16.5" customHeight="1">
      <c r="A6939" s="22"/>
      <c r="J6939" s="6"/>
      <c r="M6939" s="7"/>
    </row>
    <row r="6940" spans="1:13" ht="16.5" customHeight="1">
      <c r="A6940" s="22"/>
      <c r="J6940" s="6"/>
      <c r="M6940" s="7"/>
    </row>
    <row r="6941" spans="1:13" ht="16.5" customHeight="1">
      <c r="A6941" s="22"/>
      <c r="J6941" s="6"/>
      <c r="M6941" s="7"/>
    </row>
    <row r="6942" spans="1:13" ht="16.5" customHeight="1">
      <c r="A6942" s="22"/>
      <c r="J6942" s="6"/>
      <c r="M6942" s="7"/>
    </row>
    <row r="6943" spans="1:13" ht="16.5" customHeight="1">
      <c r="A6943" s="22"/>
      <c r="J6943" s="6"/>
      <c r="M6943" s="7"/>
    </row>
    <row r="6944" spans="1:13" ht="16.5" customHeight="1">
      <c r="A6944" s="22"/>
      <c r="J6944" s="6"/>
      <c r="M6944" s="7"/>
    </row>
    <row r="6945" spans="1:13" ht="16.5" customHeight="1">
      <c r="A6945" s="22"/>
      <c r="J6945" s="6"/>
      <c r="M6945" s="7"/>
    </row>
    <row r="6946" spans="1:13" ht="16.5" customHeight="1">
      <c r="A6946" s="22"/>
      <c r="J6946" s="6"/>
      <c r="M6946" s="7"/>
    </row>
    <row r="6947" spans="1:13" ht="16.5" customHeight="1">
      <c r="A6947" s="22"/>
      <c r="J6947" s="6"/>
      <c r="M6947" s="7"/>
    </row>
    <row r="6948" spans="1:13" ht="16.5" customHeight="1">
      <c r="A6948" s="22"/>
      <c r="J6948" s="6"/>
      <c r="M6948" s="7"/>
    </row>
    <row r="6949" spans="1:13" ht="16.5" customHeight="1">
      <c r="A6949" s="22"/>
      <c r="J6949" s="6"/>
      <c r="M6949" s="7"/>
    </row>
    <row r="6950" spans="1:13" ht="16.5" customHeight="1">
      <c r="A6950" s="22"/>
      <c r="J6950" s="6"/>
      <c r="M6950" s="7"/>
    </row>
    <row r="6951" spans="1:13" ht="16.5" customHeight="1">
      <c r="A6951" s="22"/>
      <c r="J6951" s="6"/>
      <c r="M6951" s="7"/>
    </row>
    <row r="6952" spans="1:13" ht="16.5" customHeight="1">
      <c r="A6952" s="22"/>
      <c r="J6952" s="6"/>
      <c r="M6952" s="7"/>
    </row>
    <row r="6953" spans="1:13" ht="16.5" customHeight="1">
      <c r="A6953" s="22"/>
      <c r="J6953" s="6"/>
      <c r="M6953" s="7"/>
    </row>
    <row r="6954" spans="1:13" ht="16.5" customHeight="1">
      <c r="A6954" s="22"/>
      <c r="J6954" s="6"/>
      <c r="M6954" s="7"/>
    </row>
    <row r="6955" spans="1:13" ht="16.5" customHeight="1">
      <c r="A6955" s="22"/>
      <c r="J6955" s="6"/>
      <c r="M6955" s="7"/>
    </row>
    <row r="6956" spans="1:13" ht="16.5" customHeight="1">
      <c r="A6956" s="22"/>
      <c r="J6956" s="6"/>
      <c r="M6956" s="7"/>
    </row>
    <row r="6957" spans="1:13" ht="16.5" customHeight="1">
      <c r="A6957" s="22"/>
      <c r="J6957" s="6"/>
      <c r="M6957" s="7"/>
    </row>
    <row r="6958" spans="1:13" ht="16.5" customHeight="1">
      <c r="A6958" s="22"/>
      <c r="J6958" s="6"/>
      <c r="M6958" s="7"/>
    </row>
    <row r="6959" spans="1:13" ht="16.5" customHeight="1">
      <c r="A6959" s="22"/>
      <c r="J6959" s="6"/>
      <c r="M6959" s="7"/>
    </row>
    <row r="6960" spans="1:13" ht="16.5" customHeight="1">
      <c r="A6960" s="22"/>
      <c r="J6960" s="6"/>
      <c r="M6960" s="7"/>
    </row>
    <row r="6961" spans="1:13" ht="16.5" customHeight="1">
      <c r="A6961" s="22"/>
      <c r="J6961" s="6"/>
      <c r="M6961" s="7"/>
    </row>
    <row r="6962" spans="1:13" ht="16.5" customHeight="1">
      <c r="A6962" s="22"/>
      <c r="J6962" s="6"/>
      <c r="M6962" s="7"/>
    </row>
    <row r="6963" spans="1:13" ht="16.5" customHeight="1">
      <c r="A6963" s="22"/>
      <c r="J6963" s="6"/>
      <c r="M6963" s="7"/>
    </row>
    <row r="6964" spans="1:13" ht="16.5" customHeight="1">
      <c r="A6964" s="22"/>
      <c r="J6964" s="6"/>
      <c r="M6964" s="7"/>
    </row>
    <row r="6965" spans="1:13" ht="16.5" customHeight="1">
      <c r="A6965" s="22"/>
      <c r="J6965" s="6"/>
      <c r="M6965" s="7"/>
    </row>
    <row r="6966" spans="1:13" ht="16.5" customHeight="1">
      <c r="A6966" s="22"/>
      <c r="J6966" s="6"/>
      <c r="M6966" s="7"/>
    </row>
    <row r="6967" spans="1:13" ht="16.5" customHeight="1">
      <c r="A6967" s="22"/>
      <c r="J6967" s="6"/>
      <c r="M6967" s="7"/>
    </row>
    <row r="6968" spans="1:13" ht="16.5" customHeight="1">
      <c r="A6968" s="22"/>
      <c r="J6968" s="6"/>
      <c r="M6968" s="7"/>
    </row>
    <row r="6969" spans="1:13" ht="16.5" customHeight="1">
      <c r="A6969" s="22"/>
      <c r="J6969" s="6"/>
      <c r="M6969" s="7"/>
    </row>
    <row r="6970" spans="1:13" ht="16.5" customHeight="1">
      <c r="A6970" s="22"/>
      <c r="J6970" s="6"/>
      <c r="M6970" s="7"/>
    </row>
    <row r="6971" spans="1:13" ht="16.5" customHeight="1">
      <c r="A6971" s="22"/>
      <c r="J6971" s="6"/>
      <c r="M6971" s="7"/>
    </row>
    <row r="6972" spans="1:13" ht="16.5" customHeight="1">
      <c r="A6972" s="22"/>
      <c r="J6972" s="6"/>
      <c r="M6972" s="7"/>
    </row>
    <row r="6973" spans="1:13" ht="16.5" customHeight="1">
      <c r="A6973" s="22"/>
      <c r="J6973" s="6"/>
      <c r="M6973" s="7"/>
    </row>
    <row r="6974" spans="1:13" ht="16.5" customHeight="1">
      <c r="A6974" s="22"/>
      <c r="J6974" s="6"/>
      <c r="M6974" s="7"/>
    </row>
    <row r="6975" spans="1:13" ht="16.5" customHeight="1">
      <c r="A6975" s="22"/>
      <c r="J6975" s="6"/>
      <c r="M6975" s="7"/>
    </row>
    <row r="6976" spans="1:13" ht="16.5" customHeight="1">
      <c r="A6976" s="22"/>
      <c r="J6976" s="6"/>
      <c r="M6976" s="7"/>
    </row>
    <row r="6977" spans="1:13" ht="16.5" customHeight="1">
      <c r="A6977" s="22"/>
      <c r="J6977" s="6"/>
      <c r="M6977" s="7"/>
    </row>
    <row r="6978" spans="1:13" ht="16.5" customHeight="1">
      <c r="A6978" s="22"/>
      <c r="J6978" s="6"/>
      <c r="M6978" s="7"/>
    </row>
    <row r="6979" spans="1:13" ht="16.5" customHeight="1">
      <c r="A6979" s="22"/>
      <c r="J6979" s="6"/>
      <c r="M6979" s="7"/>
    </row>
    <row r="6980" spans="1:13" ht="16.5" customHeight="1">
      <c r="A6980" s="22"/>
      <c r="J6980" s="6"/>
      <c r="M6980" s="7"/>
    </row>
    <row r="6981" spans="1:13" ht="16.5" customHeight="1">
      <c r="A6981" s="22"/>
      <c r="J6981" s="6"/>
      <c r="M6981" s="7"/>
    </row>
    <row r="6982" spans="1:13" ht="16.5" customHeight="1">
      <c r="A6982" s="22"/>
      <c r="J6982" s="6"/>
      <c r="M6982" s="7"/>
    </row>
    <row r="6983" spans="1:13" ht="16.5" customHeight="1">
      <c r="A6983" s="22"/>
      <c r="J6983" s="6"/>
      <c r="M6983" s="7"/>
    </row>
    <row r="6984" spans="1:13" ht="16.5" customHeight="1">
      <c r="A6984" s="22"/>
      <c r="J6984" s="6"/>
      <c r="M6984" s="7"/>
    </row>
    <row r="6985" spans="1:13" ht="16.5" customHeight="1">
      <c r="A6985" s="22"/>
      <c r="J6985" s="6"/>
      <c r="M6985" s="7"/>
    </row>
    <row r="6986" spans="1:13" ht="16.5" customHeight="1">
      <c r="A6986" s="22"/>
      <c r="J6986" s="6"/>
      <c r="M6986" s="7"/>
    </row>
    <row r="6987" spans="1:13" ht="16.5" customHeight="1">
      <c r="A6987" s="22"/>
      <c r="J6987" s="6"/>
      <c r="M6987" s="7"/>
    </row>
    <row r="6988" spans="1:13" ht="16.5" customHeight="1">
      <c r="A6988" s="22"/>
      <c r="J6988" s="6"/>
      <c r="M6988" s="7"/>
    </row>
    <row r="6989" spans="1:13" ht="16.5" customHeight="1">
      <c r="A6989" s="22"/>
      <c r="J6989" s="6"/>
      <c r="M6989" s="7"/>
    </row>
    <row r="6990" spans="1:13" ht="16.5" customHeight="1">
      <c r="A6990" s="22"/>
      <c r="J6990" s="6"/>
      <c r="M6990" s="7"/>
    </row>
    <row r="6991" spans="1:13" ht="16.5" customHeight="1">
      <c r="A6991" s="22"/>
      <c r="J6991" s="6"/>
      <c r="M6991" s="7"/>
    </row>
    <row r="6992" spans="1:13" ht="16.5" customHeight="1">
      <c r="A6992" s="22"/>
      <c r="J6992" s="6"/>
      <c r="M6992" s="7"/>
    </row>
    <row r="6993" spans="1:13" ht="16.5" customHeight="1">
      <c r="A6993" s="22"/>
      <c r="J6993" s="6"/>
      <c r="M6993" s="7"/>
    </row>
    <row r="6994" spans="1:13" ht="16.5" customHeight="1">
      <c r="A6994" s="22"/>
      <c r="J6994" s="6"/>
      <c r="M6994" s="7"/>
    </row>
    <row r="6995" spans="1:13" ht="16.5" customHeight="1">
      <c r="A6995" s="22"/>
      <c r="J6995" s="6"/>
      <c r="M6995" s="7"/>
    </row>
    <row r="6996" spans="1:13" ht="16.5" customHeight="1">
      <c r="A6996" s="22"/>
      <c r="J6996" s="6"/>
      <c r="M6996" s="7"/>
    </row>
    <row r="6997" spans="1:13" ht="16.5" customHeight="1">
      <c r="A6997" s="22"/>
      <c r="J6997" s="6"/>
      <c r="M6997" s="7"/>
    </row>
    <row r="6998" spans="1:13" ht="16.5" customHeight="1">
      <c r="A6998" s="22"/>
      <c r="J6998" s="6"/>
      <c r="M6998" s="7"/>
    </row>
    <row r="6999" spans="1:13" ht="16.5" customHeight="1">
      <c r="A6999" s="22"/>
      <c r="J6999" s="6"/>
      <c r="M6999" s="7"/>
    </row>
    <row r="7000" spans="1:13" ht="16.5" customHeight="1">
      <c r="A7000" s="22"/>
      <c r="J7000" s="6"/>
      <c r="M7000" s="7"/>
    </row>
    <row r="7001" spans="1:13" ht="16.5" customHeight="1">
      <c r="A7001" s="22"/>
      <c r="J7001" s="6"/>
      <c r="M7001" s="7"/>
    </row>
    <row r="7002" spans="1:13" ht="16.5" customHeight="1">
      <c r="A7002" s="22"/>
      <c r="J7002" s="6"/>
      <c r="M7002" s="7"/>
    </row>
    <row r="7003" spans="1:13" ht="16.5" customHeight="1">
      <c r="A7003" s="22"/>
      <c r="J7003" s="6"/>
      <c r="M7003" s="7"/>
    </row>
    <row r="7004" spans="1:13" ht="16.5" customHeight="1">
      <c r="A7004" s="22"/>
      <c r="J7004" s="6"/>
      <c r="M7004" s="7"/>
    </row>
    <row r="7005" spans="1:13" ht="16.5" customHeight="1">
      <c r="A7005" s="22"/>
      <c r="J7005" s="6"/>
      <c r="M7005" s="7"/>
    </row>
    <row r="7006" spans="1:13" ht="16.5" customHeight="1">
      <c r="A7006" s="22"/>
      <c r="J7006" s="6"/>
      <c r="M7006" s="7"/>
    </row>
    <row r="7007" spans="1:13" ht="16.5" customHeight="1">
      <c r="A7007" s="22"/>
      <c r="J7007" s="6"/>
      <c r="M7007" s="7"/>
    </row>
    <row r="7008" spans="1:13" ht="16.5" customHeight="1">
      <c r="A7008" s="22"/>
      <c r="J7008" s="6"/>
      <c r="M7008" s="7"/>
    </row>
    <row r="7009" spans="1:13" ht="16.5" customHeight="1">
      <c r="A7009" s="22"/>
      <c r="J7009" s="6"/>
      <c r="M7009" s="7"/>
    </row>
    <row r="7010" spans="1:13" ht="16.5" customHeight="1">
      <c r="A7010" s="22"/>
      <c r="J7010" s="6"/>
      <c r="M7010" s="7"/>
    </row>
    <row r="7011" spans="1:13" ht="16.5" customHeight="1">
      <c r="A7011" s="22"/>
      <c r="J7011" s="6"/>
      <c r="M7011" s="7"/>
    </row>
    <row r="7012" spans="1:13" ht="16.5" customHeight="1">
      <c r="A7012" s="22"/>
      <c r="J7012" s="6"/>
      <c r="M7012" s="7"/>
    </row>
    <row r="7013" spans="1:13" ht="16.5" customHeight="1">
      <c r="A7013" s="22"/>
      <c r="J7013" s="6"/>
      <c r="M7013" s="7"/>
    </row>
    <row r="7014" spans="1:13" ht="16.5" customHeight="1">
      <c r="A7014" s="22"/>
      <c r="J7014" s="6"/>
      <c r="M7014" s="7"/>
    </row>
    <row r="7015" spans="1:13" ht="16.5" customHeight="1">
      <c r="A7015" s="22"/>
      <c r="J7015" s="6"/>
      <c r="M7015" s="7"/>
    </row>
    <row r="7016" spans="1:13" ht="16.5" customHeight="1">
      <c r="A7016" s="22"/>
      <c r="J7016" s="6"/>
      <c r="M7016" s="7"/>
    </row>
    <row r="7017" spans="1:13" ht="16.5" customHeight="1">
      <c r="A7017" s="22"/>
      <c r="J7017" s="6"/>
      <c r="M7017" s="7"/>
    </row>
    <row r="7018" spans="1:13" ht="16.5" customHeight="1">
      <c r="A7018" s="22"/>
      <c r="J7018" s="6"/>
      <c r="M7018" s="7"/>
    </row>
    <row r="7019" spans="1:13" ht="16.5" customHeight="1">
      <c r="A7019" s="22"/>
      <c r="J7019" s="6"/>
      <c r="M7019" s="7"/>
    </row>
    <row r="7020" spans="1:13" ht="16.5" customHeight="1">
      <c r="A7020" s="22"/>
      <c r="J7020" s="6"/>
      <c r="M7020" s="7"/>
    </row>
    <row r="7021" spans="1:13" ht="16.5" customHeight="1">
      <c r="A7021" s="22"/>
      <c r="J7021" s="6"/>
      <c r="M7021" s="7"/>
    </row>
    <row r="7022" spans="1:13" ht="16.5" customHeight="1">
      <c r="A7022" s="22"/>
      <c r="J7022" s="6"/>
      <c r="M7022" s="7"/>
    </row>
    <row r="7023" spans="1:13" ht="16.5" customHeight="1">
      <c r="A7023" s="22"/>
      <c r="J7023" s="6"/>
      <c r="M7023" s="7"/>
    </row>
    <row r="7024" spans="1:13" ht="16.5" customHeight="1">
      <c r="A7024" s="22"/>
      <c r="J7024" s="6"/>
      <c r="M7024" s="7"/>
    </row>
    <row r="7025" spans="1:13" ht="16.5" customHeight="1">
      <c r="A7025" s="22"/>
      <c r="J7025" s="6"/>
      <c r="M7025" s="7"/>
    </row>
    <row r="7026" spans="1:13" ht="16.5" customHeight="1">
      <c r="A7026" s="22"/>
      <c r="J7026" s="6"/>
      <c r="M7026" s="7"/>
    </row>
    <row r="7027" spans="1:13" ht="16.5" customHeight="1">
      <c r="A7027" s="22"/>
      <c r="J7027" s="6"/>
      <c r="M7027" s="7"/>
    </row>
    <row r="7028" spans="1:13" ht="16.5" customHeight="1">
      <c r="A7028" s="22"/>
      <c r="J7028" s="6"/>
      <c r="M7028" s="7"/>
    </row>
    <row r="7029" spans="1:13" ht="16.5" customHeight="1">
      <c r="A7029" s="22"/>
      <c r="J7029" s="6"/>
      <c r="M7029" s="7"/>
    </row>
    <row r="7030" spans="1:13" ht="16.5" customHeight="1">
      <c r="A7030" s="22"/>
      <c r="J7030" s="6"/>
      <c r="M7030" s="7"/>
    </row>
    <row r="7031" spans="1:13" ht="16.5" customHeight="1">
      <c r="A7031" s="22"/>
      <c r="J7031" s="6"/>
      <c r="M7031" s="7"/>
    </row>
    <row r="7032" spans="1:13" ht="16.5" customHeight="1">
      <c r="A7032" s="22"/>
      <c r="J7032" s="6"/>
      <c r="M7032" s="7"/>
    </row>
    <row r="7033" spans="1:13" ht="16.5" customHeight="1">
      <c r="A7033" s="22"/>
      <c r="J7033" s="6"/>
      <c r="M7033" s="7"/>
    </row>
    <row r="7034" spans="1:13" ht="16.5" customHeight="1">
      <c r="A7034" s="22"/>
      <c r="J7034" s="6"/>
      <c r="M7034" s="7"/>
    </row>
    <row r="7035" spans="1:13" ht="16.5" customHeight="1">
      <c r="A7035" s="22"/>
      <c r="J7035" s="6"/>
      <c r="M7035" s="7"/>
    </row>
    <row r="7036" spans="1:13" ht="16.5" customHeight="1">
      <c r="A7036" s="22"/>
      <c r="J7036" s="6"/>
      <c r="M7036" s="7"/>
    </row>
    <row r="7037" spans="1:13" ht="16.5" customHeight="1">
      <c r="A7037" s="22"/>
      <c r="J7037" s="6"/>
      <c r="M7037" s="7"/>
    </row>
    <row r="7038" spans="1:13" ht="16.5" customHeight="1">
      <c r="A7038" s="22"/>
      <c r="J7038" s="6"/>
      <c r="M7038" s="7"/>
    </row>
    <row r="7039" spans="1:13" ht="16.5" customHeight="1">
      <c r="A7039" s="22"/>
      <c r="J7039" s="6"/>
      <c r="M7039" s="7"/>
    </row>
    <row r="7040" spans="1:13" ht="16.5" customHeight="1">
      <c r="A7040" s="22"/>
      <c r="J7040" s="6"/>
      <c r="M7040" s="7"/>
    </row>
    <row r="7041" spans="1:13" ht="16.5" customHeight="1">
      <c r="A7041" s="22"/>
      <c r="J7041" s="6"/>
      <c r="M7041" s="7"/>
    </row>
    <row r="7042" spans="1:13" ht="16.5" customHeight="1">
      <c r="A7042" s="22"/>
      <c r="J7042" s="6"/>
      <c r="M7042" s="7"/>
    </row>
    <row r="7043" spans="1:13" ht="16.5" customHeight="1">
      <c r="A7043" s="22"/>
      <c r="J7043" s="6"/>
      <c r="M7043" s="7"/>
    </row>
    <row r="7044" spans="1:13" ht="16.5" customHeight="1">
      <c r="A7044" s="22"/>
      <c r="J7044" s="6"/>
      <c r="M7044" s="7"/>
    </row>
    <row r="7045" spans="1:13" ht="16.5" customHeight="1">
      <c r="A7045" s="22"/>
      <c r="J7045" s="6"/>
      <c r="M7045" s="7"/>
    </row>
    <row r="7046" spans="1:13" ht="16.5" customHeight="1">
      <c r="A7046" s="22"/>
      <c r="J7046" s="6"/>
      <c r="M7046" s="7"/>
    </row>
    <row r="7047" spans="1:13" ht="16.5" customHeight="1">
      <c r="A7047" s="22"/>
      <c r="J7047" s="6"/>
      <c r="M7047" s="7"/>
    </row>
    <row r="7048" spans="1:13" ht="16.5" customHeight="1">
      <c r="A7048" s="22"/>
      <c r="J7048" s="6"/>
      <c r="M7048" s="7"/>
    </row>
    <row r="7049" spans="1:13" ht="16.5" customHeight="1">
      <c r="A7049" s="22"/>
      <c r="J7049" s="6"/>
      <c r="M7049" s="7"/>
    </row>
    <row r="7050" spans="1:13" ht="16.5" customHeight="1">
      <c r="A7050" s="22"/>
      <c r="J7050" s="6"/>
      <c r="M7050" s="7"/>
    </row>
    <row r="7051" spans="1:13" ht="16.5" customHeight="1">
      <c r="A7051" s="22"/>
      <c r="J7051" s="6"/>
      <c r="M7051" s="7"/>
    </row>
    <row r="7052" spans="1:13" ht="16.5" customHeight="1">
      <c r="A7052" s="22"/>
      <c r="J7052" s="6"/>
      <c r="M7052" s="7"/>
    </row>
    <row r="7053" spans="1:13" ht="16.5" customHeight="1">
      <c r="A7053" s="22"/>
      <c r="J7053" s="6"/>
      <c r="M7053" s="7"/>
    </row>
    <row r="7054" spans="1:13" ht="16.5" customHeight="1">
      <c r="A7054" s="22"/>
      <c r="J7054" s="6"/>
      <c r="M7054" s="7"/>
    </row>
    <row r="7055" spans="1:13" ht="16.5" customHeight="1">
      <c r="A7055" s="22"/>
      <c r="J7055" s="6"/>
      <c r="M7055" s="7"/>
    </row>
    <row r="7056" spans="1:13" ht="16.5" customHeight="1">
      <c r="A7056" s="22"/>
      <c r="J7056" s="6"/>
      <c r="M7056" s="7"/>
    </row>
    <row r="7057" spans="1:13" ht="16.5" customHeight="1">
      <c r="A7057" s="22"/>
      <c r="J7057" s="6"/>
      <c r="M7057" s="7"/>
    </row>
    <row r="7058" spans="1:13" ht="16.5" customHeight="1">
      <c r="A7058" s="22"/>
      <c r="J7058" s="6"/>
      <c r="M7058" s="7"/>
    </row>
    <row r="7059" spans="1:13" ht="16.5" customHeight="1">
      <c r="A7059" s="22"/>
      <c r="J7059" s="6"/>
      <c r="M7059" s="7"/>
    </row>
    <row r="7060" spans="1:13" ht="16.5" customHeight="1">
      <c r="A7060" s="22"/>
      <c r="J7060" s="6"/>
      <c r="M7060" s="7"/>
    </row>
    <row r="7061" spans="1:13" ht="16.5" customHeight="1">
      <c r="A7061" s="22"/>
      <c r="J7061" s="6"/>
      <c r="M7061" s="7"/>
    </row>
    <row r="7062" spans="1:13" ht="16.5" customHeight="1">
      <c r="A7062" s="22"/>
      <c r="J7062" s="6"/>
      <c r="M7062" s="7"/>
    </row>
    <row r="7063" spans="1:13" ht="16.5" customHeight="1">
      <c r="A7063" s="22"/>
      <c r="J7063" s="6"/>
      <c r="M7063" s="7"/>
    </row>
    <row r="7064" spans="1:13" ht="16.5" customHeight="1">
      <c r="A7064" s="22"/>
      <c r="J7064" s="6"/>
      <c r="M7064" s="7"/>
    </row>
    <row r="7065" spans="1:13" ht="16.5" customHeight="1">
      <c r="A7065" s="22"/>
      <c r="J7065" s="6"/>
      <c r="M7065" s="7"/>
    </row>
    <row r="7066" spans="1:13" ht="16.5" customHeight="1">
      <c r="A7066" s="22"/>
      <c r="J7066" s="6"/>
      <c r="M7066" s="7"/>
    </row>
    <row r="7067" spans="1:13" ht="16.5" customHeight="1">
      <c r="A7067" s="22"/>
      <c r="J7067" s="6"/>
      <c r="M7067" s="7"/>
    </row>
    <row r="7068" spans="1:13" ht="16.5" customHeight="1">
      <c r="A7068" s="22"/>
      <c r="J7068" s="6"/>
      <c r="M7068" s="7"/>
    </row>
    <row r="7069" spans="1:13" ht="16.5" customHeight="1">
      <c r="A7069" s="22"/>
      <c r="J7069" s="6"/>
      <c r="M7069" s="7"/>
    </row>
    <row r="7070" spans="1:13" ht="16.5" customHeight="1">
      <c r="A7070" s="22"/>
      <c r="J7070" s="6"/>
      <c r="M7070" s="7"/>
    </row>
    <row r="7071" spans="1:13" ht="16.5" customHeight="1">
      <c r="A7071" s="22"/>
      <c r="J7071" s="6"/>
      <c r="M7071" s="7"/>
    </row>
    <row r="7072" spans="1:13" ht="16.5" customHeight="1">
      <c r="A7072" s="22"/>
      <c r="J7072" s="6"/>
      <c r="M7072" s="7"/>
    </row>
    <row r="7073" spans="1:13" ht="16.5" customHeight="1">
      <c r="A7073" s="22"/>
      <c r="J7073" s="6"/>
      <c r="M7073" s="7"/>
    </row>
    <row r="7074" spans="1:13" ht="16.5" customHeight="1">
      <c r="A7074" s="22"/>
      <c r="J7074" s="6"/>
      <c r="M7074" s="7"/>
    </row>
    <row r="7075" spans="1:13" ht="16.5" customHeight="1">
      <c r="A7075" s="22"/>
      <c r="J7075" s="6"/>
      <c r="M7075" s="7"/>
    </row>
    <row r="7076" spans="1:13" ht="16.5" customHeight="1">
      <c r="A7076" s="22"/>
      <c r="J7076" s="6"/>
      <c r="M7076" s="7"/>
    </row>
    <row r="7077" spans="1:13" ht="16.5" customHeight="1">
      <c r="A7077" s="22"/>
      <c r="J7077" s="6"/>
      <c r="M7077" s="7"/>
    </row>
    <row r="7078" spans="1:13" ht="16.5" customHeight="1">
      <c r="A7078" s="22"/>
      <c r="J7078" s="6"/>
      <c r="M7078" s="7"/>
    </row>
    <row r="7079" spans="1:13" ht="16.5" customHeight="1">
      <c r="A7079" s="22"/>
      <c r="J7079" s="6"/>
      <c r="M7079" s="7"/>
    </row>
    <row r="7080" spans="1:13" ht="16.5" customHeight="1">
      <c r="A7080" s="22"/>
      <c r="J7080" s="6"/>
      <c r="M7080" s="7"/>
    </row>
    <row r="7081" spans="1:13" ht="16.5" customHeight="1">
      <c r="A7081" s="22"/>
      <c r="J7081" s="6"/>
      <c r="M7081" s="7"/>
    </row>
    <row r="7082" spans="1:13" ht="16.5" customHeight="1">
      <c r="A7082" s="22"/>
      <c r="J7082" s="6"/>
      <c r="M7082" s="7"/>
    </row>
    <row r="7083" spans="1:13" ht="16.5" customHeight="1">
      <c r="A7083" s="22"/>
      <c r="J7083" s="6"/>
      <c r="M7083" s="7"/>
    </row>
    <row r="7084" spans="1:13" ht="16.5" customHeight="1">
      <c r="A7084" s="22"/>
      <c r="J7084" s="6"/>
      <c r="M7084" s="7"/>
    </row>
    <row r="7085" spans="1:13" ht="16.5" customHeight="1">
      <c r="A7085" s="22"/>
      <c r="J7085" s="6"/>
      <c r="M7085" s="7"/>
    </row>
    <row r="7086" spans="1:13" ht="16.5" customHeight="1">
      <c r="A7086" s="22"/>
      <c r="J7086" s="6"/>
      <c r="M7086" s="7"/>
    </row>
    <row r="7087" spans="1:13" ht="16.5" customHeight="1">
      <c r="A7087" s="22"/>
      <c r="J7087" s="6"/>
      <c r="M7087" s="7"/>
    </row>
    <row r="7088" spans="1:13" ht="16.5" customHeight="1">
      <c r="A7088" s="22"/>
      <c r="J7088" s="6"/>
      <c r="M7088" s="7"/>
    </row>
    <row r="7089" spans="1:13" ht="16.5" customHeight="1">
      <c r="A7089" s="22"/>
      <c r="J7089" s="6"/>
      <c r="M7089" s="7"/>
    </row>
    <row r="7090" spans="1:13" ht="16.5" customHeight="1">
      <c r="A7090" s="22"/>
      <c r="J7090" s="6"/>
      <c r="M7090" s="7"/>
    </row>
    <row r="7091" spans="1:13" ht="16.5" customHeight="1">
      <c r="A7091" s="22"/>
      <c r="J7091" s="6"/>
      <c r="M7091" s="7"/>
    </row>
    <row r="7092" spans="1:13" ht="16.5" customHeight="1">
      <c r="A7092" s="22"/>
      <c r="J7092" s="6"/>
      <c r="M7092" s="7"/>
    </row>
    <row r="7093" spans="1:13" ht="16.5" customHeight="1">
      <c r="A7093" s="22"/>
      <c r="J7093" s="6"/>
      <c r="M7093" s="7"/>
    </row>
    <row r="7094" spans="1:13" ht="16.5" customHeight="1">
      <c r="A7094" s="22"/>
      <c r="J7094" s="6"/>
      <c r="M7094" s="7"/>
    </row>
    <row r="7095" spans="1:13" ht="16.5" customHeight="1">
      <c r="A7095" s="22"/>
      <c r="J7095" s="6"/>
      <c r="M7095" s="7"/>
    </row>
    <row r="7096" spans="1:13" ht="16.5" customHeight="1">
      <c r="A7096" s="22"/>
      <c r="J7096" s="6"/>
      <c r="M7096" s="7"/>
    </row>
    <row r="7097" spans="1:13" ht="16.5" customHeight="1">
      <c r="A7097" s="22"/>
      <c r="J7097" s="6"/>
      <c r="M7097" s="7"/>
    </row>
    <row r="7098" spans="1:13" ht="16.5" customHeight="1">
      <c r="A7098" s="22"/>
      <c r="J7098" s="6"/>
      <c r="M7098" s="7"/>
    </row>
    <row r="7099" spans="1:13" ht="16.5" customHeight="1">
      <c r="A7099" s="22"/>
      <c r="J7099" s="6"/>
      <c r="M7099" s="7"/>
    </row>
    <row r="7100" spans="1:13" ht="16.5" customHeight="1">
      <c r="A7100" s="22"/>
      <c r="J7100" s="6"/>
      <c r="M7100" s="7"/>
    </row>
    <row r="7101" spans="1:13" ht="16.5" customHeight="1">
      <c r="A7101" s="22"/>
      <c r="J7101" s="6"/>
      <c r="M7101" s="7"/>
    </row>
    <row r="7102" spans="1:13" ht="16.5" customHeight="1">
      <c r="A7102" s="22"/>
      <c r="J7102" s="6"/>
      <c r="M7102" s="7"/>
    </row>
    <row r="7103" spans="1:13" ht="16.5" customHeight="1">
      <c r="A7103" s="22"/>
      <c r="J7103" s="6"/>
      <c r="M7103" s="7"/>
    </row>
    <row r="7104" spans="1:13" ht="16.5" customHeight="1">
      <c r="A7104" s="22"/>
      <c r="J7104" s="6"/>
      <c r="M7104" s="7"/>
    </row>
    <row r="7105" spans="1:13" ht="16.5" customHeight="1">
      <c r="A7105" s="22"/>
      <c r="J7105" s="6"/>
      <c r="M7105" s="7"/>
    </row>
    <row r="7106" spans="1:13" ht="16.5" customHeight="1">
      <c r="A7106" s="22"/>
      <c r="J7106" s="6"/>
      <c r="M7106" s="7"/>
    </row>
    <row r="7107" spans="1:13" ht="16.5" customHeight="1">
      <c r="A7107" s="22"/>
      <c r="J7107" s="6"/>
      <c r="M7107" s="7"/>
    </row>
    <row r="7108" spans="1:13" ht="16.5" customHeight="1">
      <c r="A7108" s="22"/>
      <c r="J7108" s="6"/>
      <c r="M7108" s="7"/>
    </row>
    <row r="7109" spans="1:13" ht="16.5" customHeight="1">
      <c r="A7109" s="22"/>
      <c r="J7109" s="6"/>
      <c r="M7109" s="7"/>
    </row>
    <row r="7110" spans="1:13" ht="16.5" customHeight="1">
      <c r="A7110" s="22"/>
      <c r="J7110" s="6"/>
      <c r="M7110" s="7"/>
    </row>
    <row r="7111" spans="1:13" ht="16.5" customHeight="1">
      <c r="A7111" s="22"/>
      <c r="J7111" s="6"/>
      <c r="M7111" s="7"/>
    </row>
    <row r="7112" spans="1:13" ht="16.5" customHeight="1">
      <c r="A7112" s="22"/>
      <c r="J7112" s="6"/>
      <c r="M7112" s="7"/>
    </row>
    <row r="7113" spans="1:13" ht="16.5" customHeight="1">
      <c r="A7113" s="22"/>
      <c r="J7113" s="6"/>
      <c r="M7113" s="7"/>
    </row>
    <row r="7114" spans="1:13" ht="16.5" customHeight="1">
      <c r="A7114" s="22"/>
      <c r="J7114" s="6"/>
      <c r="M7114" s="7"/>
    </row>
    <row r="7115" spans="1:13" ht="16.5" customHeight="1">
      <c r="A7115" s="22"/>
      <c r="J7115" s="6"/>
      <c r="M7115" s="7"/>
    </row>
    <row r="7116" spans="1:13" ht="16.5" customHeight="1">
      <c r="A7116" s="22"/>
      <c r="J7116" s="6"/>
      <c r="M7116" s="7"/>
    </row>
    <row r="7117" spans="1:13" ht="16.5" customHeight="1">
      <c r="A7117" s="22"/>
      <c r="J7117" s="6"/>
      <c r="M7117" s="7"/>
    </row>
    <row r="7118" spans="1:13" ht="16.5" customHeight="1">
      <c r="A7118" s="22"/>
      <c r="J7118" s="6"/>
      <c r="M7118" s="7"/>
    </row>
    <row r="7119" spans="1:13" ht="16.5" customHeight="1">
      <c r="A7119" s="22"/>
      <c r="J7119" s="6"/>
      <c r="M7119" s="7"/>
    </row>
    <row r="7120" spans="1:13" ht="16.5" customHeight="1">
      <c r="A7120" s="22"/>
      <c r="J7120" s="6"/>
      <c r="M7120" s="7"/>
    </row>
    <row r="7121" spans="1:13" ht="16.5" customHeight="1">
      <c r="A7121" s="22"/>
      <c r="J7121" s="6"/>
      <c r="M7121" s="7"/>
    </row>
    <row r="7122" spans="1:13" ht="16.5" customHeight="1">
      <c r="A7122" s="22"/>
      <c r="J7122" s="6"/>
      <c r="M7122" s="7"/>
    </row>
    <row r="7123" spans="1:13" ht="16.5" customHeight="1">
      <c r="A7123" s="22"/>
      <c r="J7123" s="6"/>
      <c r="M7123" s="7"/>
    </row>
    <row r="7124" spans="1:13" ht="16.5" customHeight="1">
      <c r="A7124" s="22"/>
      <c r="J7124" s="6"/>
      <c r="M7124" s="7"/>
    </row>
    <row r="7125" spans="1:13" ht="16.5" customHeight="1">
      <c r="A7125" s="22"/>
      <c r="J7125" s="6"/>
      <c r="M7125" s="7"/>
    </row>
    <row r="7126" spans="1:13" ht="16.5" customHeight="1">
      <c r="A7126" s="22"/>
      <c r="J7126" s="6"/>
      <c r="M7126" s="7"/>
    </row>
    <row r="7127" spans="1:13" ht="16.5" customHeight="1">
      <c r="A7127" s="22"/>
      <c r="J7127" s="6"/>
      <c r="M7127" s="7"/>
    </row>
    <row r="7128" spans="1:13" ht="16.5" customHeight="1">
      <c r="A7128" s="22"/>
      <c r="J7128" s="6"/>
      <c r="M7128" s="7"/>
    </row>
    <row r="7129" spans="1:13" ht="16.5" customHeight="1">
      <c r="A7129" s="22"/>
      <c r="J7129" s="6"/>
      <c r="M7129" s="7"/>
    </row>
    <row r="7130" spans="1:13" ht="16.5" customHeight="1">
      <c r="A7130" s="22"/>
      <c r="J7130" s="6"/>
      <c r="M7130" s="7"/>
    </row>
    <row r="7131" spans="1:13" ht="16.5" customHeight="1">
      <c r="A7131" s="22"/>
      <c r="J7131" s="6"/>
      <c r="M7131" s="7"/>
    </row>
    <row r="7132" spans="1:13" ht="16.5" customHeight="1">
      <c r="A7132" s="22"/>
      <c r="J7132" s="6"/>
      <c r="M7132" s="7"/>
    </row>
    <row r="7133" spans="1:13" ht="16.5" customHeight="1">
      <c r="A7133" s="22"/>
      <c r="J7133" s="6"/>
      <c r="M7133" s="7"/>
    </row>
    <row r="7134" spans="1:13" ht="16.5" customHeight="1">
      <c r="A7134" s="22"/>
      <c r="J7134" s="6"/>
      <c r="M7134" s="7"/>
    </row>
    <row r="7135" spans="1:13" ht="16.5" customHeight="1">
      <c r="A7135" s="22"/>
      <c r="J7135" s="6"/>
      <c r="M7135" s="7"/>
    </row>
    <row r="7136" spans="1:13" ht="16.5" customHeight="1">
      <c r="A7136" s="22"/>
      <c r="J7136" s="6"/>
      <c r="M7136" s="7"/>
    </row>
    <row r="7137" spans="1:13" ht="16.5" customHeight="1">
      <c r="A7137" s="22"/>
      <c r="J7137" s="6"/>
      <c r="M7137" s="7"/>
    </row>
    <row r="7138" spans="1:13" ht="16.5" customHeight="1">
      <c r="A7138" s="22"/>
      <c r="J7138" s="6"/>
      <c r="M7138" s="7"/>
    </row>
    <row r="7139" spans="1:13" ht="16.5" customHeight="1">
      <c r="A7139" s="22"/>
      <c r="J7139" s="6"/>
      <c r="M7139" s="7"/>
    </row>
    <row r="7140" spans="1:13" ht="16.5" customHeight="1">
      <c r="A7140" s="22"/>
      <c r="J7140" s="6"/>
      <c r="M7140" s="7"/>
    </row>
    <row r="7141" spans="1:13" ht="16.5" customHeight="1">
      <c r="A7141" s="22"/>
      <c r="J7141" s="6"/>
      <c r="M7141" s="7"/>
    </row>
    <row r="7142" spans="1:13" ht="16.5" customHeight="1">
      <c r="A7142" s="22"/>
      <c r="J7142" s="6"/>
      <c r="M7142" s="7"/>
    </row>
    <row r="7143" spans="1:13" ht="16.5" customHeight="1">
      <c r="A7143" s="22"/>
      <c r="J7143" s="6"/>
      <c r="M7143" s="7"/>
    </row>
    <row r="7144" spans="1:13" ht="16.5" customHeight="1">
      <c r="A7144" s="22"/>
      <c r="J7144" s="6"/>
      <c r="M7144" s="7"/>
    </row>
    <row r="7145" spans="1:13" ht="16.5" customHeight="1">
      <c r="A7145" s="22"/>
      <c r="J7145" s="6"/>
      <c r="M7145" s="7"/>
    </row>
    <row r="7146" spans="1:13" ht="16.5" customHeight="1">
      <c r="A7146" s="22"/>
      <c r="J7146" s="6"/>
      <c r="M7146" s="7"/>
    </row>
    <row r="7147" spans="1:13" ht="16.5" customHeight="1">
      <c r="A7147" s="22"/>
      <c r="J7147" s="6"/>
      <c r="M7147" s="7"/>
    </row>
    <row r="7148" spans="1:13" ht="16.5" customHeight="1">
      <c r="A7148" s="22"/>
      <c r="J7148" s="6"/>
      <c r="M7148" s="7"/>
    </row>
    <row r="7149" spans="1:13" ht="16.5" customHeight="1">
      <c r="A7149" s="22"/>
      <c r="J7149" s="6"/>
      <c r="M7149" s="7"/>
    </row>
    <row r="7150" spans="1:13" ht="16.5" customHeight="1">
      <c r="A7150" s="22"/>
      <c r="J7150" s="6"/>
      <c r="M7150" s="7"/>
    </row>
    <row r="7151" spans="1:13" ht="16.5" customHeight="1">
      <c r="A7151" s="22"/>
      <c r="J7151" s="6"/>
      <c r="M7151" s="7"/>
    </row>
    <row r="7152" spans="1:13" ht="16.5" customHeight="1">
      <c r="A7152" s="22"/>
      <c r="J7152" s="6"/>
      <c r="M7152" s="7"/>
    </row>
    <row r="7153" spans="1:13" ht="16.5" customHeight="1">
      <c r="A7153" s="22"/>
      <c r="J7153" s="6"/>
      <c r="M7153" s="7"/>
    </row>
    <row r="7154" spans="1:13" ht="16.5" customHeight="1">
      <c r="A7154" s="22"/>
      <c r="J7154" s="6"/>
      <c r="M7154" s="7"/>
    </row>
    <row r="7155" spans="1:13" ht="16.5" customHeight="1">
      <c r="A7155" s="22"/>
      <c r="J7155" s="6"/>
      <c r="M7155" s="7"/>
    </row>
    <row r="7156" spans="1:13" ht="16.5" customHeight="1">
      <c r="A7156" s="22"/>
      <c r="J7156" s="6"/>
      <c r="M7156" s="7"/>
    </row>
    <row r="7157" spans="1:13" ht="16.5" customHeight="1">
      <c r="A7157" s="22"/>
      <c r="J7157" s="6"/>
      <c r="M7157" s="7"/>
    </row>
    <row r="7158" spans="1:13" ht="16.5" customHeight="1">
      <c r="A7158" s="22"/>
      <c r="J7158" s="6"/>
      <c r="M7158" s="7"/>
    </row>
    <row r="7159" spans="1:13" ht="16.5" customHeight="1">
      <c r="A7159" s="22"/>
      <c r="J7159" s="6"/>
      <c r="M7159" s="7"/>
    </row>
    <row r="7160" spans="1:13" ht="16.5" customHeight="1">
      <c r="A7160" s="22"/>
      <c r="J7160" s="6"/>
      <c r="M7160" s="7"/>
    </row>
    <row r="7161" spans="1:13" ht="16.5" customHeight="1">
      <c r="A7161" s="22"/>
      <c r="J7161" s="6"/>
      <c r="M7161" s="7"/>
    </row>
    <row r="7162" spans="1:13" ht="16.5" customHeight="1">
      <c r="A7162" s="22"/>
      <c r="J7162" s="6"/>
      <c r="M7162" s="7"/>
    </row>
    <row r="7163" spans="1:13" ht="16.5" customHeight="1">
      <c r="A7163" s="22"/>
      <c r="J7163" s="6"/>
      <c r="M7163" s="7"/>
    </row>
    <row r="7164" spans="1:13" ht="16.5" customHeight="1">
      <c r="A7164" s="22"/>
      <c r="J7164" s="6"/>
      <c r="M7164" s="7"/>
    </row>
    <row r="7165" spans="1:13" ht="16.5" customHeight="1">
      <c r="A7165" s="22"/>
      <c r="J7165" s="6"/>
      <c r="M7165" s="7"/>
    </row>
    <row r="7166" spans="1:13" ht="16.5" customHeight="1">
      <c r="A7166" s="22"/>
      <c r="J7166" s="6"/>
      <c r="M7166" s="7"/>
    </row>
    <row r="7167" spans="1:13" ht="16.5" customHeight="1">
      <c r="A7167" s="22"/>
      <c r="J7167" s="6"/>
      <c r="M7167" s="7"/>
    </row>
    <row r="7168" spans="1:13" ht="16.5" customHeight="1">
      <c r="A7168" s="22"/>
      <c r="J7168" s="6"/>
      <c r="M7168" s="7"/>
    </row>
    <row r="7169" spans="1:13" ht="16.5" customHeight="1">
      <c r="A7169" s="22"/>
      <c r="J7169" s="6"/>
      <c r="M7169" s="7"/>
    </row>
    <row r="7170" spans="1:13" ht="16.5" customHeight="1">
      <c r="A7170" s="22"/>
      <c r="J7170" s="6"/>
      <c r="M7170" s="7"/>
    </row>
    <row r="7171" spans="1:13" ht="16.5" customHeight="1">
      <c r="A7171" s="22"/>
      <c r="J7171" s="6"/>
      <c r="M7171" s="7"/>
    </row>
    <row r="7172" spans="1:13" ht="16.5" customHeight="1">
      <c r="A7172" s="22"/>
      <c r="J7172" s="6"/>
      <c r="M7172" s="7"/>
    </row>
    <row r="7173" spans="1:13" ht="16.5" customHeight="1">
      <c r="A7173" s="22"/>
      <c r="J7173" s="6"/>
      <c r="M7173" s="7"/>
    </row>
    <row r="7174" spans="1:13" ht="16.5" customHeight="1">
      <c r="A7174" s="22"/>
      <c r="J7174" s="6"/>
      <c r="M7174" s="7"/>
    </row>
    <row r="7175" spans="1:13" ht="16.5" customHeight="1">
      <c r="A7175" s="22"/>
      <c r="J7175" s="6"/>
      <c r="M7175" s="7"/>
    </row>
    <row r="7176" spans="1:13" ht="16.5" customHeight="1">
      <c r="A7176" s="22"/>
      <c r="J7176" s="6"/>
      <c r="M7176" s="7"/>
    </row>
    <row r="7177" spans="1:13" ht="16.5" customHeight="1">
      <c r="A7177" s="22"/>
      <c r="J7177" s="6"/>
      <c r="M7177" s="7"/>
    </row>
    <row r="7178" spans="1:13" ht="16.5" customHeight="1">
      <c r="A7178" s="22"/>
      <c r="J7178" s="6"/>
      <c r="M7178" s="7"/>
    </row>
    <row r="7179" spans="1:13" ht="16.5" customHeight="1">
      <c r="A7179" s="22"/>
      <c r="J7179" s="6"/>
      <c r="M7179" s="7"/>
    </row>
    <row r="7180" spans="1:13" ht="16.5" customHeight="1">
      <c r="A7180" s="22"/>
      <c r="J7180" s="6"/>
      <c r="M7180" s="7"/>
    </row>
    <row r="7181" spans="1:13" ht="16.5" customHeight="1">
      <c r="A7181" s="22"/>
      <c r="J7181" s="6"/>
      <c r="M7181" s="7"/>
    </row>
    <row r="7182" spans="1:13" ht="16.5" customHeight="1">
      <c r="A7182" s="22"/>
      <c r="J7182" s="6"/>
      <c r="M7182" s="7"/>
    </row>
    <row r="7183" spans="1:13" ht="16.5" customHeight="1">
      <c r="A7183" s="22"/>
      <c r="J7183" s="6"/>
      <c r="M7183" s="7"/>
    </row>
    <row r="7184" spans="1:13" ht="16.5" customHeight="1">
      <c r="A7184" s="22"/>
      <c r="J7184" s="6"/>
      <c r="M7184" s="7"/>
    </row>
    <row r="7185" spans="1:13" ht="16.5" customHeight="1">
      <c r="A7185" s="22"/>
      <c r="J7185" s="6"/>
      <c r="M7185" s="7"/>
    </row>
    <row r="7186" spans="1:13" ht="16.5" customHeight="1">
      <c r="A7186" s="22"/>
      <c r="J7186" s="6"/>
      <c r="M7186" s="7"/>
    </row>
    <row r="7187" spans="1:13" ht="16.5" customHeight="1">
      <c r="A7187" s="22"/>
      <c r="J7187" s="6"/>
      <c r="M7187" s="7"/>
    </row>
    <row r="7188" spans="1:13" ht="16.5" customHeight="1">
      <c r="A7188" s="22"/>
      <c r="J7188" s="6"/>
      <c r="M7188" s="7"/>
    </row>
    <row r="7189" spans="1:13" ht="16.5" customHeight="1">
      <c r="A7189" s="22"/>
      <c r="J7189" s="6"/>
      <c r="M7189" s="7"/>
    </row>
    <row r="7190" spans="1:13" ht="16.5" customHeight="1">
      <c r="A7190" s="22"/>
      <c r="J7190" s="6"/>
      <c r="M7190" s="7"/>
    </row>
    <row r="7191" spans="1:13" ht="16.5" customHeight="1">
      <c r="A7191" s="22"/>
      <c r="J7191" s="6"/>
      <c r="M7191" s="7"/>
    </row>
    <row r="7192" spans="1:13" ht="16.5" customHeight="1">
      <c r="A7192" s="22"/>
      <c r="J7192" s="6"/>
      <c r="M7192" s="7"/>
    </row>
    <row r="7193" spans="1:13" ht="16.5" customHeight="1">
      <c r="A7193" s="22"/>
      <c r="J7193" s="6"/>
      <c r="M7193" s="7"/>
    </row>
    <row r="7194" spans="1:13" ht="16.5" customHeight="1">
      <c r="A7194" s="22"/>
      <c r="J7194" s="6"/>
      <c r="M7194" s="7"/>
    </row>
    <row r="7195" spans="1:13" ht="16.5" customHeight="1">
      <c r="A7195" s="22"/>
      <c r="J7195" s="6"/>
      <c r="M7195" s="7"/>
    </row>
    <row r="7196" spans="1:13" ht="16.5" customHeight="1">
      <c r="A7196" s="22"/>
      <c r="J7196" s="6"/>
      <c r="M7196" s="7"/>
    </row>
    <row r="7197" spans="1:13" ht="16.5" customHeight="1">
      <c r="A7197" s="22"/>
      <c r="J7197" s="6"/>
      <c r="M7197" s="7"/>
    </row>
    <row r="7198" spans="1:13" ht="16.5" customHeight="1">
      <c r="A7198" s="22"/>
      <c r="J7198" s="6"/>
      <c r="M7198" s="7"/>
    </row>
    <row r="7199" spans="1:13" ht="16.5" customHeight="1">
      <c r="A7199" s="22"/>
      <c r="J7199" s="6"/>
      <c r="M7199" s="7"/>
    </row>
    <row r="7200" spans="1:13" ht="16.5" customHeight="1">
      <c r="A7200" s="22"/>
      <c r="J7200" s="6"/>
      <c r="M7200" s="7"/>
    </row>
    <row r="7201" spans="1:13" ht="16.5" customHeight="1">
      <c r="A7201" s="22"/>
      <c r="J7201" s="6"/>
      <c r="M7201" s="7"/>
    </row>
    <row r="7202" spans="1:13" ht="16.5" customHeight="1">
      <c r="A7202" s="22"/>
      <c r="J7202" s="6"/>
      <c r="M7202" s="7"/>
    </row>
    <row r="7203" spans="1:13" ht="16.5" customHeight="1">
      <c r="A7203" s="22"/>
      <c r="J7203" s="6"/>
      <c r="M7203" s="7"/>
    </row>
    <row r="7204" spans="1:13" ht="16.5" customHeight="1">
      <c r="A7204" s="22"/>
      <c r="J7204" s="6"/>
      <c r="M7204" s="7"/>
    </row>
    <row r="7205" spans="1:13" ht="16.5" customHeight="1">
      <c r="A7205" s="22"/>
      <c r="J7205" s="6"/>
      <c r="M7205" s="7"/>
    </row>
    <row r="7206" spans="1:13" ht="16.5" customHeight="1">
      <c r="A7206" s="22"/>
      <c r="J7206" s="6"/>
      <c r="M7206" s="7"/>
    </row>
    <row r="7207" spans="1:13" ht="16.5" customHeight="1">
      <c r="A7207" s="22"/>
      <c r="J7207" s="6"/>
      <c r="M7207" s="7"/>
    </row>
    <row r="7208" spans="1:13" ht="16.5" customHeight="1">
      <c r="A7208" s="22"/>
      <c r="J7208" s="6"/>
      <c r="M7208" s="7"/>
    </row>
    <row r="7209" spans="1:13" ht="16.5" customHeight="1">
      <c r="A7209" s="22"/>
      <c r="J7209" s="6"/>
      <c r="M7209" s="7"/>
    </row>
    <row r="7210" spans="1:13" ht="16.5" customHeight="1">
      <c r="A7210" s="22"/>
      <c r="J7210" s="6"/>
      <c r="M7210" s="7"/>
    </row>
    <row r="7211" spans="1:13" ht="16.5" customHeight="1">
      <c r="A7211" s="22"/>
      <c r="J7211" s="6"/>
      <c r="M7211" s="7"/>
    </row>
    <row r="7212" spans="1:13" ht="16.5" customHeight="1">
      <c r="A7212" s="22"/>
      <c r="J7212" s="6"/>
      <c r="M7212" s="7"/>
    </row>
    <row r="7213" spans="1:13" ht="16.5" customHeight="1">
      <c r="A7213" s="22"/>
      <c r="J7213" s="6"/>
      <c r="M7213" s="7"/>
    </row>
    <row r="7214" spans="1:13" ht="16.5" customHeight="1">
      <c r="A7214" s="22"/>
      <c r="J7214" s="6"/>
      <c r="M7214" s="7"/>
    </row>
    <row r="7215" spans="1:13" ht="16.5" customHeight="1">
      <c r="A7215" s="22"/>
      <c r="J7215" s="6"/>
      <c r="M7215" s="7"/>
    </row>
    <row r="7216" spans="1:13" ht="16.5" customHeight="1">
      <c r="A7216" s="22"/>
      <c r="J7216" s="6"/>
      <c r="M7216" s="7"/>
    </row>
    <row r="7217" spans="1:13" ht="16.5" customHeight="1">
      <c r="A7217" s="22"/>
      <c r="J7217" s="6"/>
      <c r="M7217" s="7"/>
    </row>
    <row r="7218" spans="1:13" ht="16.5" customHeight="1">
      <c r="A7218" s="22"/>
      <c r="J7218" s="6"/>
      <c r="M7218" s="7"/>
    </row>
    <row r="7219" spans="1:13" ht="16.5" customHeight="1">
      <c r="A7219" s="22"/>
      <c r="J7219" s="6"/>
      <c r="M7219" s="7"/>
    </row>
    <row r="7220" spans="1:13" ht="16.5" customHeight="1">
      <c r="A7220" s="22"/>
      <c r="J7220" s="6"/>
      <c r="M7220" s="7"/>
    </row>
    <row r="7221" spans="1:13" ht="16.5" customHeight="1">
      <c r="A7221" s="22"/>
      <c r="J7221" s="6"/>
      <c r="M7221" s="7"/>
    </row>
    <row r="7222" spans="1:13" ht="16.5" customHeight="1">
      <c r="A7222" s="22"/>
      <c r="J7222" s="6"/>
      <c r="M7222" s="7"/>
    </row>
    <row r="7223" spans="1:13" ht="16.5" customHeight="1">
      <c r="A7223" s="22"/>
      <c r="J7223" s="6"/>
      <c r="M7223" s="7"/>
    </row>
    <row r="7224" spans="1:13" ht="16.5" customHeight="1">
      <c r="A7224" s="22"/>
      <c r="J7224" s="6"/>
      <c r="M7224" s="7"/>
    </row>
    <row r="7225" spans="1:13" ht="16.5" customHeight="1">
      <c r="A7225" s="22"/>
      <c r="J7225" s="6"/>
      <c r="M7225" s="7"/>
    </row>
    <row r="7226" spans="1:13" ht="16.5" customHeight="1">
      <c r="A7226" s="22"/>
      <c r="J7226" s="6"/>
      <c r="M7226" s="7"/>
    </row>
    <row r="7227" spans="1:13" ht="16.5" customHeight="1">
      <c r="A7227" s="22"/>
      <c r="J7227" s="6"/>
      <c r="M7227" s="7"/>
    </row>
    <row r="7228" spans="1:13" ht="16.5" customHeight="1">
      <c r="A7228" s="22"/>
      <c r="J7228" s="6"/>
      <c r="M7228" s="7"/>
    </row>
    <row r="7229" spans="1:13" ht="16.5" customHeight="1">
      <c r="A7229" s="22"/>
      <c r="J7229" s="6"/>
      <c r="M7229" s="7"/>
    </row>
    <row r="7230" spans="1:13" ht="16.5" customHeight="1">
      <c r="A7230" s="22"/>
      <c r="J7230" s="6"/>
      <c r="M7230" s="7"/>
    </row>
    <row r="7231" spans="1:13" ht="16.5" customHeight="1">
      <c r="A7231" s="22"/>
      <c r="J7231" s="6"/>
      <c r="M7231" s="7"/>
    </row>
    <row r="7232" spans="1:13" ht="16.5" customHeight="1">
      <c r="A7232" s="22"/>
      <c r="J7232" s="6"/>
      <c r="M7232" s="7"/>
    </row>
    <row r="7233" spans="1:13" ht="16.5" customHeight="1">
      <c r="A7233" s="22"/>
      <c r="J7233" s="6"/>
      <c r="M7233" s="7"/>
    </row>
    <row r="7234" spans="1:13" ht="16.5" customHeight="1">
      <c r="A7234" s="22"/>
      <c r="J7234" s="6"/>
      <c r="M7234" s="7"/>
    </row>
    <row r="7235" spans="1:13" ht="16.5" customHeight="1">
      <c r="A7235" s="22"/>
      <c r="J7235" s="6"/>
      <c r="M7235" s="7"/>
    </row>
    <row r="7236" spans="1:13" ht="16.5" customHeight="1">
      <c r="A7236" s="22"/>
      <c r="J7236" s="6"/>
      <c r="M7236" s="7"/>
    </row>
    <row r="7237" spans="1:13" ht="16.5" customHeight="1">
      <c r="A7237" s="22"/>
      <c r="J7237" s="6"/>
      <c r="M7237" s="7"/>
    </row>
    <row r="7238" spans="1:13" ht="16.5" customHeight="1">
      <c r="A7238" s="22"/>
      <c r="J7238" s="6"/>
      <c r="M7238" s="7"/>
    </row>
    <row r="7239" spans="1:13" ht="16.5" customHeight="1">
      <c r="A7239" s="22"/>
      <c r="J7239" s="6"/>
      <c r="M7239" s="7"/>
    </row>
    <row r="7240" spans="1:13" ht="16.5" customHeight="1">
      <c r="A7240" s="22"/>
      <c r="J7240" s="6"/>
      <c r="M7240" s="7"/>
    </row>
    <row r="7241" spans="1:13" ht="16.5" customHeight="1">
      <c r="A7241" s="22"/>
      <c r="J7241" s="6"/>
      <c r="M7241" s="7"/>
    </row>
    <row r="7242" spans="1:13" ht="16.5" customHeight="1">
      <c r="A7242" s="22"/>
      <c r="J7242" s="6"/>
      <c r="M7242" s="7"/>
    </row>
    <row r="7243" spans="1:13" ht="16.5" customHeight="1">
      <c r="A7243" s="22"/>
      <c r="J7243" s="6"/>
      <c r="M7243" s="7"/>
    </row>
    <row r="7244" spans="1:13" ht="16.5" customHeight="1">
      <c r="A7244" s="22"/>
      <c r="J7244" s="6"/>
      <c r="M7244" s="7"/>
    </row>
    <row r="7245" spans="1:13" ht="16.5" customHeight="1">
      <c r="A7245" s="22"/>
      <c r="J7245" s="6"/>
      <c r="M7245" s="7"/>
    </row>
    <row r="7246" spans="1:13" ht="16.5" customHeight="1">
      <c r="A7246" s="22"/>
      <c r="J7246" s="6"/>
      <c r="M7246" s="7"/>
    </row>
    <row r="7247" spans="1:13" ht="16.5" customHeight="1">
      <c r="A7247" s="22"/>
      <c r="J7247" s="6"/>
      <c r="M7247" s="7"/>
    </row>
    <row r="7248" spans="1:13" ht="16.5" customHeight="1">
      <c r="A7248" s="22"/>
      <c r="J7248" s="6"/>
      <c r="M7248" s="7"/>
    </row>
    <row r="7249" spans="1:13" ht="16.5" customHeight="1">
      <c r="A7249" s="22"/>
      <c r="J7249" s="6"/>
      <c r="M7249" s="7"/>
    </row>
    <row r="7250" spans="1:13" ht="16.5" customHeight="1">
      <c r="A7250" s="22"/>
      <c r="J7250" s="6"/>
      <c r="M7250" s="7"/>
    </row>
    <row r="7251" spans="1:13" ht="16.5" customHeight="1">
      <c r="A7251" s="22"/>
      <c r="J7251" s="6"/>
      <c r="M7251" s="7"/>
    </row>
    <row r="7252" spans="1:13" ht="16.5" customHeight="1">
      <c r="A7252" s="22"/>
      <c r="J7252" s="6"/>
      <c r="M7252" s="7"/>
    </row>
    <row r="7253" spans="1:13" ht="16.5" customHeight="1">
      <c r="A7253" s="22"/>
      <c r="J7253" s="6"/>
      <c r="M7253" s="7"/>
    </row>
    <row r="7254" spans="1:13" ht="16.5" customHeight="1">
      <c r="A7254" s="22"/>
      <c r="J7254" s="6"/>
      <c r="M7254" s="7"/>
    </row>
    <row r="7255" spans="1:13" ht="16.5" customHeight="1">
      <c r="A7255" s="22"/>
      <c r="J7255" s="6"/>
      <c r="M7255" s="7"/>
    </row>
    <row r="7256" spans="1:13" ht="16.5" customHeight="1">
      <c r="A7256" s="22"/>
      <c r="J7256" s="6"/>
      <c r="M7256" s="7"/>
    </row>
    <row r="7257" spans="1:13" ht="16.5" customHeight="1">
      <c r="A7257" s="22"/>
      <c r="J7257" s="6"/>
      <c r="M7257" s="7"/>
    </row>
    <row r="7258" spans="1:13" ht="16.5" customHeight="1">
      <c r="A7258" s="22"/>
      <c r="J7258" s="6"/>
      <c r="M7258" s="7"/>
    </row>
    <row r="7259" spans="1:13" ht="16.5" customHeight="1">
      <c r="A7259" s="22"/>
      <c r="J7259" s="6"/>
      <c r="M7259" s="7"/>
    </row>
    <row r="7260" spans="1:13" ht="16.5" customHeight="1">
      <c r="A7260" s="22"/>
      <c r="J7260" s="6"/>
      <c r="M7260" s="7"/>
    </row>
    <row r="7261" spans="1:13" ht="16.5" customHeight="1">
      <c r="A7261" s="22"/>
      <c r="J7261" s="6"/>
      <c r="M7261" s="7"/>
    </row>
    <row r="7262" spans="1:13" ht="16.5" customHeight="1">
      <c r="A7262" s="22"/>
      <c r="J7262" s="6"/>
      <c r="M7262" s="7"/>
    </row>
    <row r="7263" spans="1:13" ht="16.5" customHeight="1">
      <c r="A7263" s="22"/>
      <c r="J7263" s="6"/>
      <c r="M7263" s="7"/>
    </row>
    <row r="7264" spans="1:13" ht="16.5" customHeight="1">
      <c r="A7264" s="22"/>
      <c r="J7264" s="6"/>
      <c r="M7264" s="7"/>
    </row>
    <row r="7265" spans="1:13" ht="16.5" customHeight="1">
      <c r="A7265" s="22"/>
      <c r="J7265" s="6"/>
      <c r="M7265" s="7"/>
    </row>
    <row r="7266" spans="1:13" ht="16.5" customHeight="1">
      <c r="A7266" s="22"/>
      <c r="J7266" s="6"/>
      <c r="M7266" s="7"/>
    </row>
    <row r="7267" spans="1:13" ht="16.5" customHeight="1">
      <c r="A7267" s="22"/>
      <c r="J7267" s="6"/>
      <c r="M7267" s="7"/>
    </row>
    <row r="7268" spans="1:13" ht="16.5" customHeight="1">
      <c r="A7268" s="22"/>
      <c r="J7268" s="6"/>
      <c r="M7268" s="7"/>
    </row>
    <row r="7269" spans="1:13" ht="16.5" customHeight="1">
      <c r="A7269" s="22"/>
      <c r="J7269" s="6"/>
      <c r="M7269" s="7"/>
    </row>
    <row r="7270" spans="1:13" ht="16.5" customHeight="1">
      <c r="A7270" s="22"/>
      <c r="J7270" s="6"/>
      <c r="M7270" s="7"/>
    </row>
    <row r="7271" spans="1:13" ht="16.5" customHeight="1">
      <c r="A7271" s="22"/>
      <c r="J7271" s="6"/>
      <c r="M7271" s="7"/>
    </row>
    <row r="7272" spans="1:13" ht="16.5" customHeight="1">
      <c r="A7272" s="22"/>
      <c r="J7272" s="6"/>
      <c r="M7272" s="7"/>
    </row>
    <row r="7273" spans="1:13" ht="16.5" customHeight="1">
      <c r="A7273" s="22"/>
      <c r="J7273" s="6"/>
      <c r="M7273" s="7"/>
    </row>
    <row r="7274" spans="1:13" ht="16.5" customHeight="1">
      <c r="A7274" s="22"/>
      <c r="J7274" s="6"/>
      <c r="M7274" s="7"/>
    </row>
    <row r="7275" spans="1:13" ht="16.5" customHeight="1">
      <c r="A7275" s="22"/>
      <c r="J7275" s="6"/>
      <c r="M7275" s="7"/>
    </row>
    <row r="7276" spans="1:13" ht="16.5" customHeight="1">
      <c r="A7276" s="22"/>
      <c r="J7276" s="6"/>
      <c r="M7276" s="7"/>
    </row>
    <row r="7277" spans="1:13" ht="16.5" customHeight="1">
      <c r="A7277" s="22"/>
      <c r="J7277" s="6"/>
      <c r="M7277" s="7"/>
    </row>
    <row r="7278" spans="1:13" ht="16.5" customHeight="1">
      <c r="A7278" s="22"/>
      <c r="J7278" s="6"/>
      <c r="M7278" s="7"/>
    </row>
    <row r="7279" spans="1:13" ht="16.5" customHeight="1">
      <c r="A7279" s="22"/>
      <c r="J7279" s="6"/>
      <c r="M7279" s="7"/>
    </row>
    <row r="7280" spans="1:13" ht="16.5" customHeight="1">
      <c r="A7280" s="22"/>
      <c r="J7280" s="6"/>
      <c r="M7280" s="7"/>
    </row>
    <row r="7281" spans="1:13" ht="16.5" customHeight="1">
      <c r="A7281" s="22"/>
      <c r="J7281" s="6"/>
      <c r="M7281" s="7"/>
    </row>
    <row r="7282" spans="1:13" ht="16.5" customHeight="1">
      <c r="A7282" s="22"/>
      <c r="J7282" s="6"/>
      <c r="M7282" s="7"/>
    </row>
    <row r="7283" spans="1:13" ht="16.5" customHeight="1">
      <c r="A7283" s="22"/>
      <c r="J7283" s="6"/>
      <c r="M7283" s="7"/>
    </row>
    <row r="7284" spans="1:13" ht="16.5" customHeight="1">
      <c r="A7284" s="22"/>
      <c r="J7284" s="6"/>
      <c r="M7284" s="7"/>
    </row>
    <row r="7285" spans="1:13" ht="16.5" customHeight="1">
      <c r="A7285" s="22"/>
      <c r="J7285" s="6"/>
      <c r="M7285" s="7"/>
    </row>
    <row r="7286" spans="1:13" ht="16.5" customHeight="1">
      <c r="A7286" s="22"/>
      <c r="J7286" s="6"/>
      <c r="M7286" s="7"/>
    </row>
    <row r="7287" spans="1:13" ht="16.5" customHeight="1">
      <c r="A7287" s="22"/>
      <c r="J7287" s="6"/>
      <c r="M7287" s="7"/>
    </row>
    <row r="7288" spans="1:13" ht="16.5" customHeight="1">
      <c r="A7288" s="22"/>
      <c r="J7288" s="6"/>
      <c r="M7288" s="7"/>
    </row>
    <row r="7289" spans="1:13" ht="16.5" customHeight="1">
      <c r="A7289" s="22"/>
      <c r="J7289" s="6"/>
      <c r="M7289" s="7"/>
    </row>
    <row r="7290" spans="1:13" ht="16.5" customHeight="1">
      <c r="A7290" s="22"/>
      <c r="J7290" s="6"/>
      <c r="M7290" s="7"/>
    </row>
    <row r="7291" spans="1:13" ht="16.5" customHeight="1">
      <c r="A7291" s="22"/>
      <c r="J7291" s="6"/>
      <c r="M7291" s="7"/>
    </row>
    <row r="7292" spans="1:13" ht="16.5" customHeight="1">
      <c r="A7292" s="22"/>
      <c r="J7292" s="6"/>
      <c r="M7292" s="7"/>
    </row>
    <row r="7293" spans="1:13" ht="16.5" customHeight="1">
      <c r="A7293" s="22"/>
      <c r="J7293" s="6"/>
      <c r="M7293" s="7"/>
    </row>
    <row r="7294" spans="1:13" ht="16.5" customHeight="1">
      <c r="A7294" s="22"/>
      <c r="J7294" s="6"/>
      <c r="M7294" s="7"/>
    </row>
    <row r="7295" spans="1:13" ht="16.5" customHeight="1">
      <c r="A7295" s="22"/>
      <c r="J7295" s="6"/>
      <c r="M7295" s="7"/>
    </row>
    <row r="7296" spans="1:13" ht="16.5" customHeight="1">
      <c r="A7296" s="22"/>
      <c r="J7296" s="6"/>
      <c r="M7296" s="7"/>
    </row>
    <row r="7297" spans="1:13" ht="16.5" customHeight="1">
      <c r="A7297" s="22"/>
      <c r="J7297" s="6"/>
      <c r="M7297" s="7"/>
    </row>
    <row r="7298" spans="1:13" ht="16.5" customHeight="1">
      <c r="A7298" s="22"/>
      <c r="J7298" s="6"/>
      <c r="M7298" s="7"/>
    </row>
    <row r="7299" spans="1:13" ht="16.5" customHeight="1">
      <c r="A7299" s="22"/>
      <c r="J7299" s="6"/>
      <c r="M7299" s="7"/>
    </row>
    <row r="7300" spans="1:13" ht="16.5" customHeight="1">
      <c r="A7300" s="22"/>
      <c r="J7300" s="6"/>
      <c r="M7300" s="7"/>
    </row>
    <row r="7301" spans="1:13" ht="16.5" customHeight="1">
      <c r="A7301" s="22"/>
      <c r="J7301" s="6"/>
      <c r="M7301" s="7"/>
    </row>
    <row r="7302" spans="1:13" ht="16.5" customHeight="1">
      <c r="A7302" s="22"/>
      <c r="J7302" s="6"/>
      <c r="M7302" s="7"/>
    </row>
    <row r="7303" spans="1:13" ht="16.5" customHeight="1">
      <c r="A7303" s="22"/>
      <c r="J7303" s="6"/>
      <c r="M7303" s="7"/>
    </row>
    <row r="7304" spans="1:13" ht="16.5" customHeight="1">
      <c r="A7304" s="22"/>
      <c r="J7304" s="6"/>
      <c r="M7304" s="7"/>
    </row>
    <row r="7305" spans="1:13" ht="16.5" customHeight="1">
      <c r="A7305" s="22"/>
      <c r="J7305" s="6"/>
      <c r="M7305" s="7"/>
    </row>
    <row r="7306" spans="1:13" ht="16.5" customHeight="1">
      <c r="A7306" s="22"/>
      <c r="J7306" s="6"/>
      <c r="M7306" s="7"/>
    </row>
    <row r="7307" spans="1:13" ht="16.5" customHeight="1">
      <c r="A7307" s="22"/>
      <c r="J7307" s="6"/>
      <c r="M7307" s="7"/>
    </row>
    <row r="7308" spans="1:13" ht="16.5" customHeight="1">
      <c r="A7308" s="22"/>
      <c r="J7308" s="6"/>
      <c r="M7308" s="7"/>
    </row>
    <row r="7309" spans="1:13" ht="16.5" customHeight="1">
      <c r="A7309" s="22"/>
      <c r="J7309" s="6"/>
      <c r="M7309" s="7"/>
    </row>
    <row r="7310" spans="1:13" ht="16.5" customHeight="1">
      <c r="A7310" s="22"/>
      <c r="J7310" s="6"/>
      <c r="M7310" s="7"/>
    </row>
    <row r="7311" spans="1:13" ht="16.5" customHeight="1">
      <c r="A7311" s="22"/>
      <c r="J7311" s="6"/>
      <c r="M7311" s="7"/>
    </row>
    <row r="7312" spans="1:13" ht="16.5" customHeight="1">
      <c r="A7312" s="22"/>
      <c r="J7312" s="6"/>
      <c r="M7312" s="7"/>
    </row>
    <row r="7313" spans="1:13" ht="16.5" customHeight="1">
      <c r="A7313" s="22"/>
      <c r="J7313" s="6"/>
      <c r="M7313" s="7"/>
    </row>
    <row r="7314" spans="1:13" ht="16.5" customHeight="1">
      <c r="A7314" s="22"/>
      <c r="J7314" s="6"/>
      <c r="M7314" s="7"/>
    </row>
    <row r="7315" spans="1:13" ht="16.5" customHeight="1">
      <c r="A7315" s="22"/>
      <c r="J7315" s="6"/>
      <c r="M7315" s="7"/>
    </row>
    <row r="7316" spans="1:13" ht="16.5" customHeight="1">
      <c r="A7316" s="22"/>
      <c r="J7316" s="6"/>
      <c r="M7316" s="7"/>
    </row>
    <row r="7317" spans="1:13" ht="16.5" customHeight="1">
      <c r="A7317" s="22"/>
      <c r="J7317" s="6"/>
      <c r="M7317" s="7"/>
    </row>
    <row r="7318" spans="1:13" ht="16.5" customHeight="1">
      <c r="A7318" s="22"/>
      <c r="J7318" s="6"/>
      <c r="M7318" s="7"/>
    </row>
    <row r="7319" spans="1:13" ht="16.5" customHeight="1">
      <c r="A7319" s="22"/>
      <c r="J7319" s="6"/>
      <c r="M7319" s="7"/>
    </row>
    <row r="7320" spans="1:13" ht="16.5" customHeight="1">
      <c r="A7320" s="22"/>
      <c r="J7320" s="6"/>
      <c r="M7320" s="7"/>
    </row>
    <row r="7321" spans="1:13" ht="16.5" customHeight="1">
      <c r="A7321" s="22"/>
      <c r="J7321" s="6"/>
      <c r="M7321" s="7"/>
    </row>
    <row r="7322" spans="1:13" ht="16.5" customHeight="1">
      <c r="A7322" s="22"/>
      <c r="J7322" s="6"/>
      <c r="M7322" s="7"/>
    </row>
    <row r="7323" spans="1:13" ht="16.5" customHeight="1">
      <c r="A7323" s="22"/>
      <c r="J7323" s="6"/>
      <c r="M7323" s="7"/>
    </row>
    <row r="7324" spans="1:13" ht="16.5" customHeight="1">
      <c r="A7324" s="22"/>
      <c r="J7324" s="6"/>
      <c r="M7324" s="7"/>
    </row>
    <row r="7325" spans="1:13" ht="16.5" customHeight="1">
      <c r="A7325" s="22"/>
      <c r="J7325" s="6"/>
      <c r="M7325" s="7"/>
    </row>
    <row r="7326" spans="1:13" ht="16.5" customHeight="1">
      <c r="A7326" s="22"/>
      <c r="J7326" s="6"/>
      <c r="M7326" s="7"/>
    </row>
    <row r="7327" spans="1:13" ht="16.5" customHeight="1">
      <c r="A7327" s="22"/>
      <c r="J7327" s="6"/>
      <c r="M7327" s="7"/>
    </row>
    <row r="7328" spans="1:13" ht="16.5" customHeight="1">
      <c r="A7328" s="22"/>
      <c r="J7328" s="6"/>
      <c r="M7328" s="7"/>
    </row>
    <row r="7329" spans="1:13" ht="16.5" customHeight="1">
      <c r="A7329" s="22"/>
      <c r="J7329" s="6"/>
      <c r="M7329" s="7"/>
    </row>
    <row r="7330" spans="1:13" ht="16.5" customHeight="1">
      <c r="A7330" s="22"/>
      <c r="J7330" s="6"/>
      <c r="M7330" s="7"/>
    </row>
    <row r="7331" spans="1:13" ht="16.5" customHeight="1">
      <c r="A7331" s="22"/>
      <c r="J7331" s="6"/>
      <c r="M7331" s="7"/>
    </row>
    <row r="7332" spans="1:13" ht="16.5" customHeight="1">
      <c r="A7332" s="22"/>
      <c r="J7332" s="6"/>
      <c r="M7332" s="7"/>
    </row>
    <row r="7333" spans="1:13" ht="16.5" customHeight="1">
      <c r="A7333" s="22"/>
      <c r="J7333" s="6"/>
      <c r="M7333" s="7"/>
    </row>
    <row r="7334" spans="1:13" ht="16.5" customHeight="1">
      <c r="A7334" s="22"/>
      <c r="J7334" s="6"/>
      <c r="M7334" s="7"/>
    </row>
    <row r="7335" spans="1:13" ht="16.5" customHeight="1">
      <c r="A7335" s="22"/>
      <c r="J7335" s="6"/>
      <c r="M7335" s="7"/>
    </row>
    <row r="7336" spans="1:13" ht="16.5" customHeight="1">
      <c r="A7336" s="22"/>
      <c r="J7336" s="6"/>
      <c r="M7336" s="7"/>
    </row>
    <row r="7337" spans="1:13" ht="16.5" customHeight="1">
      <c r="A7337" s="22"/>
      <c r="J7337" s="6"/>
      <c r="M7337" s="7"/>
    </row>
    <row r="7338" spans="1:13" ht="16.5" customHeight="1">
      <c r="A7338" s="22"/>
      <c r="J7338" s="6"/>
      <c r="M7338" s="7"/>
    </row>
    <row r="7339" spans="1:13" ht="16.5" customHeight="1">
      <c r="A7339" s="22"/>
      <c r="J7339" s="6"/>
      <c r="M7339" s="7"/>
    </row>
    <row r="7340" spans="1:13" ht="16.5" customHeight="1">
      <c r="A7340" s="22"/>
      <c r="J7340" s="6"/>
      <c r="M7340" s="7"/>
    </row>
    <row r="7341" spans="1:13" ht="16.5" customHeight="1">
      <c r="A7341" s="22"/>
      <c r="J7341" s="6"/>
      <c r="M7341" s="7"/>
    </row>
    <row r="7342" spans="1:13" ht="16.5" customHeight="1">
      <c r="A7342" s="22"/>
      <c r="J7342" s="6"/>
      <c r="M7342" s="7"/>
    </row>
    <row r="7343" spans="1:13" ht="16.5" customHeight="1">
      <c r="A7343" s="22"/>
      <c r="J7343" s="6"/>
      <c r="M7343" s="7"/>
    </row>
    <row r="7344" spans="1:13" ht="16.5" customHeight="1">
      <c r="A7344" s="22"/>
      <c r="J7344" s="6"/>
      <c r="M7344" s="7"/>
    </row>
    <row r="7345" spans="1:13" ht="16.5" customHeight="1">
      <c r="A7345" s="22"/>
      <c r="J7345" s="6"/>
      <c r="M7345" s="7"/>
    </row>
    <row r="7346" spans="1:13" ht="16.5" customHeight="1">
      <c r="A7346" s="22"/>
      <c r="J7346" s="6"/>
      <c r="M7346" s="7"/>
    </row>
    <row r="7347" spans="1:13" ht="16.5" customHeight="1">
      <c r="A7347" s="22"/>
      <c r="J7347" s="6"/>
      <c r="M7347" s="7"/>
    </row>
    <row r="7348" spans="1:13" ht="16.5" customHeight="1">
      <c r="A7348" s="22"/>
      <c r="J7348" s="6"/>
      <c r="M7348" s="7"/>
    </row>
    <row r="7349" spans="1:13" ht="16.5" customHeight="1">
      <c r="A7349" s="22"/>
      <c r="J7349" s="6"/>
      <c r="M7349" s="7"/>
    </row>
    <row r="7350" spans="1:13" ht="16.5" customHeight="1">
      <c r="A7350" s="22"/>
      <c r="J7350" s="6"/>
      <c r="M7350" s="7"/>
    </row>
    <row r="7351" spans="1:13" ht="16.5" customHeight="1">
      <c r="A7351" s="22"/>
      <c r="J7351" s="6"/>
      <c r="M7351" s="7"/>
    </row>
    <row r="7352" spans="1:13" ht="16.5" customHeight="1">
      <c r="A7352" s="22"/>
      <c r="J7352" s="6"/>
      <c r="M7352" s="7"/>
    </row>
    <row r="7353" spans="1:13" ht="16.5" customHeight="1">
      <c r="A7353" s="22"/>
      <c r="J7353" s="6"/>
      <c r="M7353" s="7"/>
    </row>
    <row r="7354" spans="1:13" ht="16.5" customHeight="1">
      <c r="A7354" s="22"/>
      <c r="J7354" s="6"/>
      <c r="M7354" s="7"/>
    </row>
    <row r="7355" spans="1:13" ht="16.5" customHeight="1">
      <c r="A7355" s="22"/>
      <c r="J7355" s="6"/>
      <c r="M7355" s="7"/>
    </row>
    <row r="7356" spans="1:13" ht="16.5" customHeight="1">
      <c r="A7356" s="22"/>
      <c r="J7356" s="6"/>
      <c r="M7356" s="7"/>
    </row>
    <row r="7357" spans="1:13" ht="16.5" customHeight="1">
      <c r="A7357" s="22"/>
      <c r="J7357" s="6"/>
      <c r="M7357" s="7"/>
    </row>
    <row r="7358" spans="1:13" ht="16.5" customHeight="1">
      <c r="A7358" s="22"/>
      <c r="J7358" s="6"/>
      <c r="M7358" s="7"/>
    </row>
    <row r="7359" spans="1:13" ht="16.5" customHeight="1">
      <c r="A7359" s="22"/>
      <c r="J7359" s="6"/>
      <c r="M7359" s="7"/>
    </row>
    <row r="7360" spans="1:13" ht="16.5" customHeight="1">
      <c r="A7360" s="22"/>
      <c r="J7360" s="6"/>
      <c r="M7360" s="7"/>
    </row>
    <row r="7361" spans="1:13" ht="16.5" customHeight="1">
      <c r="A7361" s="22"/>
      <c r="J7361" s="6"/>
      <c r="M7361" s="7"/>
    </row>
    <row r="7362" spans="1:13" ht="16.5" customHeight="1">
      <c r="A7362" s="22"/>
      <c r="J7362" s="6"/>
      <c r="M7362" s="7"/>
    </row>
    <row r="7363" spans="1:13" ht="16.5" customHeight="1">
      <c r="A7363" s="22"/>
      <c r="J7363" s="6"/>
      <c r="M7363" s="7"/>
    </row>
    <row r="7364" spans="1:13" ht="16.5" customHeight="1">
      <c r="A7364" s="22"/>
      <c r="J7364" s="6"/>
      <c r="M7364" s="7"/>
    </row>
    <row r="7365" spans="1:13" ht="16.5" customHeight="1">
      <c r="A7365" s="22"/>
      <c r="J7365" s="6"/>
      <c r="M7365" s="7"/>
    </row>
    <row r="7366" spans="1:13" ht="16.5" customHeight="1">
      <c r="A7366" s="22"/>
      <c r="J7366" s="6"/>
      <c r="M7366" s="7"/>
    </row>
    <row r="7367" spans="1:13" ht="16.5" customHeight="1">
      <c r="A7367" s="22"/>
      <c r="J7367" s="6"/>
      <c r="M7367" s="7"/>
    </row>
    <row r="7368" spans="1:13" ht="16.5" customHeight="1">
      <c r="A7368" s="22"/>
      <c r="J7368" s="6"/>
      <c r="M7368" s="7"/>
    </row>
    <row r="7369" spans="1:13" ht="16.5" customHeight="1">
      <c r="A7369" s="22"/>
      <c r="J7369" s="6"/>
      <c r="M7369" s="7"/>
    </row>
    <row r="7370" spans="1:13" ht="16.5" customHeight="1">
      <c r="A7370" s="22"/>
      <c r="J7370" s="6"/>
      <c r="M7370" s="7"/>
    </row>
    <row r="7371" spans="1:13" ht="16.5" customHeight="1">
      <c r="A7371" s="22"/>
      <c r="J7371" s="6"/>
      <c r="M7371" s="7"/>
    </row>
    <row r="7372" spans="1:13" ht="16.5" customHeight="1">
      <c r="A7372" s="22"/>
      <c r="J7372" s="6"/>
      <c r="M7372" s="7"/>
    </row>
    <row r="7373" spans="1:13" ht="16.5" customHeight="1">
      <c r="A7373" s="22"/>
      <c r="J7373" s="6"/>
      <c r="M7373" s="7"/>
    </row>
    <row r="7374" spans="1:13" ht="16.5" customHeight="1">
      <c r="A7374" s="22"/>
      <c r="J7374" s="6"/>
      <c r="M7374" s="7"/>
    </row>
    <row r="7375" spans="1:13" ht="16.5" customHeight="1">
      <c r="A7375" s="22"/>
      <c r="J7375" s="6"/>
      <c r="M7375" s="7"/>
    </row>
    <row r="7376" spans="1:13" ht="16.5" customHeight="1">
      <c r="A7376" s="22"/>
      <c r="J7376" s="6"/>
      <c r="M7376" s="7"/>
    </row>
    <row r="7377" spans="1:13" ht="16.5" customHeight="1">
      <c r="A7377" s="22"/>
      <c r="J7377" s="6"/>
      <c r="M7377" s="7"/>
    </row>
    <row r="7378" spans="1:13" ht="16.5" customHeight="1">
      <c r="A7378" s="22"/>
      <c r="J7378" s="6"/>
      <c r="M7378" s="7"/>
    </row>
    <row r="7379" spans="1:13" ht="16.5" customHeight="1">
      <c r="A7379" s="22"/>
      <c r="J7379" s="6"/>
      <c r="M7379" s="7"/>
    </row>
    <row r="7380" spans="1:13" ht="16.5" customHeight="1">
      <c r="A7380" s="22"/>
      <c r="J7380" s="6"/>
      <c r="M7380" s="7"/>
    </row>
    <row r="7381" spans="1:13" ht="16.5" customHeight="1">
      <c r="A7381" s="22"/>
      <c r="J7381" s="6"/>
      <c r="M7381" s="7"/>
    </row>
    <row r="7382" spans="1:13" ht="16.5" customHeight="1">
      <c r="A7382" s="22"/>
      <c r="J7382" s="6"/>
      <c r="M7382" s="7"/>
    </row>
    <row r="7383" spans="1:13" ht="16.5" customHeight="1">
      <c r="A7383" s="22"/>
      <c r="J7383" s="6"/>
      <c r="M7383" s="7"/>
    </row>
    <row r="7384" spans="1:13" ht="16.5" customHeight="1">
      <c r="A7384" s="22"/>
      <c r="J7384" s="6"/>
      <c r="M7384" s="7"/>
    </row>
    <row r="7385" spans="1:13" ht="16.5" customHeight="1">
      <c r="A7385" s="22"/>
      <c r="J7385" s="6"/>
      <c r="M7385" s="7"/>
    </row>
    <row r="7386" spans="1:13" ht="16.5" customHeight="1">
      <c r="A7386" s="22"/>
      <c r="J7386" s="6"/>
      <c r="M7386" s="7"/>
    </row>
    <row r="7387" spans="1:13" ht="16.5" customHeight="1">
      <c r="A7387" s="22"/>
      <c r="J7387" s="6"/>
      <c r="M7387" s="7"/>
    </row>
    <row r="7388" spans="1:13" ht="16.5" customHeight="1">
      <c r="A7388" s="22"/>
      <c r="J7388" s="6"/>
      <c r="M7388" s="7"/>
    </row>
    <row r="7389" spans="1:13" ht="16.5" customHeight="1">
      <c r="A7389" s="22"/>
      <c r="J7389" s="6"/>
      <c r="M7389" s="7"/>
    </row>
    <row r="7390" spans="1:13" ht="16.5" customHeight="1">
      <c r="A7390" s="22"/>
      <c r="J7390" s="6"/>
      <c r="M7390" s="7"/>
    </row>
    <row r="7391" spans="1:13" ht="16.5" customHeight="1">
      <c r="A7391" s="22"/>
      <c r="J7391" s="6"/>
      <c r="M7391" s="7"/>
    </row>
    <row r="7392" spans="1:13" ht="16.5" customHeight="1">
      <c r="A7392" s="22"/>
      <c r="J7392" s="6"/>
      <c r="M7392" s="7"/>
    </row>
    <row r="7393" spans="1:13" ht="16.5" customHeight="1">
      <c r="A7393" s="22"/>
      <c r="J7393" s="6"/>
      <c r="M7393" s="7"/>
    </row>
    <row r="7394" spans="1:13" ht="16.5" customHeight="1">
      <c r="A7394" s="22"/>
      <c r="J7394" s="6"/>
      <c r="M7394" s="7"/>
    </row>
    <row r="7395" spans="1:13" ht="16.5" customHeight="1">
      <c r="A7395" s="22"/>
      <c r="J7395" s="6"/>
      <c r="M7395" s="7"/>
    </row>
    <row r="7396" spans="1:13" ht="16.5" customHeight="1">
      <c r="A7396" s="22"/>
      <c r="J7396" s="6"/>
      <c r="M7396" s="7"/>
    </row>
    <row r="7397" spans="1:13" ht="16.5" customHeight="1">
      <c r="A7397" s="22"/>
      <c r="J7397" s="6"/>
      <c r="M7397" s="7"/>
    </row>
    <row r="7398" spans="1:13" ht="16.5" customHeight="1">
      <c r="A7398" s="22"/>
      <c r="J7398" s="6"/>
      <c r="M7398" s="7"/>
    </row>
    <row r="7399" spans="1:13" ht="16.5" customHeight="1">
      <c r="A7399" s="22"/>
      <c r="J7399" s="6"/>
      <c r="M7399" s="7"/>
    </row>
    <row r="7400" spans="1:13" ht="16.5" customHeight="1">
      <c r="A7400" s="22"/>
      <c r="J7400" s="6"/>
      <c r="M7400" s="7"/>
    </row>
    <row r="7401" spans="1:13" ht="16.5" customHeight="1">
      <c r="A7401" s="22"/>
      <c r="J7401" s="6"/>
      <c r="M7401" s="7"/>
    </row>
    <row r="7402" spans="1:13" ht="16.5" customHeight="1">
      <c r="A7402" s="22"/>
      <c r="J7402" s="6"/>
      <c r="M7402" s="7"/>
    </row>
    <row r="7403" spans="1:13" ht="16.5" customHeight="1">
      <c r="A7403" s="22"/>
      <c r="J7403" s="6"/>
      <c r="M7403" s="7"/>
    </row>
    <row r="7404" spans="1:13" ht="16.5" customHeight="1">
      <c r="A7404" s="22"/>
      <c r="J7404" s="6"/>
      <c r="M7404" s="7"/>
    </row>
    <row r="7405" spans="1:13" ht="16.5" customHeight="1">
      <c r="A7405" s="22"/>
      <c r="J7405" s="6"/>
      <c r="M7405" s="7"/>
    </row>
    <row r="7406" spans="1:13" ht="16.5" customHeight="1">
      <c r="A7406" s="22"/>
      <c r="J7406" s="6"/>
      <c r="M7406" s="7"/>
    </row>
    <row r="7407" spans="1:13" ht="16.5" customHeight="1">
      <c r="A7407" s="22"/>
      <c r="J7407" s="6"/>
      <c r="M7407" s="7"/>
    </row>
    <row r="7408" spans="1:13" ht="16.5" customHeight="1">
      <c r="A7408" s="22"/>
      <c r="J7408" s="6"/>
      <c r="M7408" s="7"/>
    </row>
    <row r="7409" spans="1:13" ht="16.5" customHeight="1">
      <c r="A7409" s="22"/>
      <c r="J7409" s="6"/>
      <c r="M7409" s="7"/>
    </row>
    <row r="7410" spans="1:13" ht="16.5" customHeight="1">
      <c r="A7410" s="22"/>
      <c r="J7410" s="6"/>
      <c r="M7410" s="7"/>
    </row>
    <row r="7411" spans="1:13" ht="16.5" customHeight="1">
      <c r="A7411" s="22"/>
      <c r="J7411" s="6"/>
      <c r="M7411" s="7"/>
    </row>
    <row r="7412" spans="1:13" ht="16.5" customHeight="1">
      <c r="A7412" s="22"/>
      <c r="J7412" s="6"/>
      <c r="M7412" s="7"/>
    </row>
    <row r="7413" spans="1:13" ht="16.5" customHeight="1">
      <c r="A7413" s="22"/>
      <c r="J7413" s="6"/>
      <c r="M7413" s="7"/>
    </row>
    <row r="7414" spans="1:13" ht="16.5" customHeight="1">
      <c r="A7414" s="22"/>
      <c r="J7414" s="6"/>
      <c r="M7414" s="7"/>
    </row>
    <row r="7415" spans="1:13" ht="16.5" customHeight="1">
      <c r="A7415" s="22"/>
      <c r="J7415" s="6"/>
      <c r="M7415" s="7"/>
    </row>
    <row r="7416" spans="1:13" ht="16.5" customHeight="1">
      <c r="A7416" s="22"/>
      <c r="J7416" s="6"/>
      <c r="M7416" s="7"/>
    </row>
    <row r="7417" spans="1:13" ht="16.5" customHeight="1">
      <c r="A7417" s="22"/>
      <c r="J7417" s="6"/>
      <c r="M7417" s="7"/>
    </row>
    <row r="7418" spans="1:13" ht="16.5" customHeight="1">
      <c r="A7418" s="22"/>
      <c r="J7418" s="6"/>
      <c r="M7418" s="7"/>
    </row>
    <row r="7419" spans="1:13" ht="16.5" customHeight="1">
      <c r="A7419" s="22"/>
      <c r="J7419" s="6"/>
      <c r="M7419" s="7"/>
    </row>
    <row r="7420" spans="1:13" ht="16.5" customHeight="1">
      <c r="A7420" s="22"/>
      <c r="J7420" s="6"/>
      <c r="M7420" s="7"/>
    </row>
    <row r="7421" spans="1:13" ht="16.5" customHeight="1">
      <c r="A7421" s="22"/>
      <c r="J7421" s="6"/>
      <c r="M7421" s="7"/>
    </row>
    <row r="7422" spans="1:13" ht="16.5" customHeight="1">
      <c r="A7422" s="22"/>
      <c r="J7422" s="6"/>
      <c r="M7422" s="7"/>
    </row>
    <row r="7423" spans="1:13" ht="16.5" customHeight="1">
      <c r="A7423" s="22"/>
      <c r="J7423" s="6"/>
      <c r="M7423" s="7"/>
    </row>
    <row r="7424" spans="1:13" ht="16.5" customHeight="1">
      <c r="A7424" s="22"/>
      <c r="J7424" s="6"/>
      <c r="M7424" s="7"/>
    </row>
    <row r="7425" spans="1:13" ht="16.5" customHeight="1">
      <c r="A7425" s="22"/>
      <c r="J7425" s="6"/>
      <c r="M7425" s="7"/>
    </row>
    <row r="7426" spans="1:13" ht="16.5" customHeight="1">
      <c r="A7426" s="22"/>
      <c r="J7426" s="6"/>
      <c r="M7426" s="7"/>
    </row>
    <row r="7427" spans="1:13" ht="16.5" customHeight="1">
      <c r="A7427" s="22"/>
      <c r="J7427" s="6"/>
      <c r="M7427" s="7"/>
    </row>
    <row r="7428" spans="1:13" ht="16.5" customHeight="1">
      <c r="A7428" s="22"/>
      <c r="J7428" s="6"/>
      <c r="M7428" s="7"/>
    </row>
    <row r="7429" spans="1:13" ht="16.5" customHeight="1">
      <c r="A7429" s="22"/>
      <c r="J7429" s="6"/>
      <c r="M7429" s="7"/>
    </row>
    <row r="7430" spans="1:13" ht="16.5" customHeight="1">
      <c r="A7430" s="22"/>
      <c r="J7430" s="6"/>
      <c r="M7430" s="7"/>
    </row>
    <row r="7431" spans="1:13" ht="16.5" customHeight="1">
      <c r="A7431" s="22"/>
      <c r="J7431" s="6"/>
      <c r="M7431" s="7"/>
    </row>
    <row r="7432" spans="1:13" ht="16.5" customHeight="1">
      <c r="A7432" s="22"/>
      <c r="J7432" s="6"/>
      <c r="M7432" s="7"/>
    </row>
    <row r="7433" spans="1:13" ht="16.5" customHeight="1">
      <c r="A7433" s="22"/>
      <c r="J7433" s="6"/>
      <c r="M7433" s="7"/>
    </row>
    <row r="7434" spans="1:13" ht="16.5" customHeight="1">
      <c r="A7434" s="22"/>
      <c r="J7434" s="6"/>
      <c r="M7434" s="7"/>
    </row>
    <row r="7435" spans="1:13" ht="16.5" customHeight="1">
      <c r="A7435" s="22"/>
      <c r="J7435" s="6"/>
      <c r="M7435" s="7"/>
    </row>
    <row r="7436" spans="1:13" ht="16.5" customHeight="1">
      <c r="A7436" s="22"/>
      <c r="J7436" s="6"/>
      <c r="M7436" s="7"/>
    </row>
    <row r="7437" spans="1:13" ht="16.5" customHeight="1">
      <c r="A7437" s="22"/>
      <c r="J7437" s="6"/>
      <c r="M7437" s="7"/>
    </row>
    <row r="7438" spans="1:13" ht="16.5" customHeight="1">
      <c r="A7438" s="22"/>
      <c r="J7438" s="6"/>
      <c r="M7438" s="7"/>
    </row>
    <row r="7439" spans="1:13" ht="16.5" customHeight="1">
      <c r="A7439" s="22"/>
      <c r="J7439" s="6"/>
      <c r="M7439" s="7"/>
    </row>
    <row r="7440" spans="1:13" ht="16.5" customHeight="1">
      <c r="A7440" s="22"/>
      <c r="J7440" s="6"/>
      <c r="M7440" s="7"/>
    </row>
    <row r="7441" spans="1:13" ht="16.5" customHeight="1">
      <c r="A7441" s="22"/>
      <c r="J7441" s="6"/>
      <c r="M7441" s="7"/>
    </row>
    <row r="7442" spans="1:13" ht="16.5" customHeight="1">
      <c r="A7442" s="22"/>
      <c r="J7442" s="6"/>
      <c r="M7442" s="7"/>
    </row>
    <row r="7443" spans="1:13" ht="16.5" customHeight="1">
      <c r="A7443" s="22"/>
      <c r="J7443" s="6"/>
      <c r="M7443" s="7"/>
    </row>
    <row r="7444" spans="1:13" ht="16.5" customHeight="1">
      <c r="A7444" s="22"/>
      <c r="J7444" s="6"/>
      <c r="M7444" s="7"/>
    </row>
    <row r="7445" spans="1:13" ht="16.5" customHeight="1">
      <c r="A7445" s="22"/>
      <c r="J7445" s="6"/>
      <c r="M7445" s="7"/>
    </row>
    <row r="7446" spans="1:13" ht="16.5" customHeight="1">
      <c r="A7446" s="22"/>
      <c r="J7446" s="6"/>
      <c r="M7446" s="7"/>
    </row>
    <row r="7447" spans="1:13" ht="16.5" customHeight="1">
      <c r="A7447" s="22"/>
      <c r="J7447" s="6"/>
      <c r="M7447" s="7"/>
    </row>
    <row r="7448" spans="1:13" ht="16.5" customHeight="1">
      <c r="A7448" s="22"/>
      <c r="J7448" s="6"/>
      <c r="M7448" s="7"/>
    </row>
    <row r="7449" spans="1:13" ht="16.5" customHeight="1">
      <c r="A7449" s="22"/>
      <c r="J7449" s="6"/>
      <c r="M7449" s="7"/>
    </row>
    <row r="7450" spans="1:13" ht="16.5" customHeight="1">
      <c r="A7450" s="22"/>
      <c r="J7450" s="6"/>
      <c r="M7450" s="7"/>
    </row>
    <row r="7451" spans="1:13" ht="16.5" customHeight="1">
      <c r="A7451" s="22"/>
      <c r="J7451" s="6"/>
      <c r="M7451" s="7"/>
    </row>
    <row r="7452" spans="1:13" ht="16.5" customHeight="1">
      <c r="A7452" s="22"/>
      <c r="J7452" s="6"/>
      <c r="M7452" s="7"/>
    </row>
    <row r="7453" spans="1:13" ht="16.5" customHeight="1">
      <c r="A7453" s="22"/>
      <c r="J7453" s="6"/>
      <c r="M7453" s="7"/>
    </row>
    <row r="7454" spans="1:13" ht="16.5" customHeight="1">
      <c r="A7454" s="22"/>
      <c r="J7454" s="6"/>
      <c r="M7454" s="7"/>
    </row>
    <row r="7455" spans="1:13" ht="16.5" customHeight="1">
      <c r="A7455" s="22"/>
      <c r="J7455" s="6"/>
      <c r="M7455" s="7"/>
    </row>
    <row r="7456" spans="1:13" ht="16.5" customHeight="1">
      <c r="A7456" s="22"/>
      <c r="J7456" s="6"/>
      <c r="M7456" s="7"/>
    </row>
    <row r="7457" spans="1:13" ht="16.5" customHeight="1">
      <c r="A7457" s="22"/>
      <c r="J7457" s="6"/>
      <c r="M7457" s="7"/>
    </row>
    <row r="7458" spans="1:13" ht="16.5" customHeight="1">
      <c r="A7458" s="22"/>
      <c r="J7458" s="6"/>
      <c r="M7458" s="7"/>
    </row>
    <row r="7459" spans="1:13" ht="16.5" customHeight="1">
      <c r="A7459" s="22"/>
      <c r="J7459" s="6"/>
      <c r="M7459" s="7"/>
    </row>
    <row r="7460" spans="1:13" ht="16.5" customHeight="1">
      <c r="A7460" s="22"/>
      <c r="J7460" s="6"/>
      <c r="M7460" s="7"/>
    </row>
    <row r="7461" spans="1:13" ht="16.5" customHeight="1">
      <c r="A7461" s="22"/>
      <c r="J7461" s="6"/>
      <c r="M7461" s="7"/>
    </row>
    <row r="7462" spans="1:13" ht="16.5" customHeight="1">
      <c r="A7462" s="22"/>
      <c r="J7462" s="6"/>
      <c r="M7462" s="7"/>
    </row>
    <row r="7463" spans="1:13" ht="16.5" customHeight="1">
      <c r="A7463" s="22"/>
      <c r="J7463" s="6"/>
      <c r="M7463" s="7"/>
    </row>
    <row r="7464" spans="1:13" ht="16.5" customHeight="1">
      <c r="A7464" s="22"/>
      <c r="J7464" s="6"/>
      <c r="M7464" s="7"/>
    </row>
    <row r="7465" spans="1:13" ht="16.5" customHeight="1">
      <c r="A7465" s="22"/>
      <c r="J7465" s="6"/>
      <c r="M7465" s="7"/>
    </row>
    <row r="7466" spans="1:13" ht="16.5" customHeight="1">
      <c r="A7466" s="22"/>
      <c r="J7466" s="6"/>
      <c r="M7466" s="7"/>
    </row>
    <row r="7467" spans="1:13" ht="16.5" customHeight="1">
      <c r="A7467" s="22"/>
      <c r="J7467" s="6"/>
      <c r="M7467" s="7"/>
    </row>
    <row r="7468" spans="1:13" ht="16.5" customHeight="1">
      <c r="A7468" s="22"/>
      <c r="J7468" s="6"/>
      <c r="M7468" s="7"/>
    </row>
    <row r="7469" spans="1:13" ht="16.5" customHeight="1">
      <c r="A7469" s="22"/>
      <c r="J7469" s="6"/>
      <c r="M7469" s="7"/>
    </row>
    <row r="7470" spans="1:13" ht="16.5" customHeight="1">
      <c r="A7470" s="22"/>
      <c r="J7470" s="6"/>
      <c r="M7470" s="7"/>
    </row>
    <row r="7471" spans="1:13" ht="16.5" customHeight="1">
      <c r="A7471" s="22"/>
      <c r="J7471" s="6"/>
      <c r="M7471" s="7"/>
    </row>
    <row r="7472" spans="1:13" ht="16.5" customHeight="1">
      <c r="A7472" s="22"/>
      <c r="J7472" s="6"/>
      <c r="M7472" s="7"/>
    </row>
    <row r="7473" spans="1:13" ht="16.5" customHeight="1">
      <c r="A7473" s="22"/>
      <c r="J7473" s="6"/>
      <c r="M7473" s="7"/>
    </row>
    <row r="7474" spans="1:13" ht="16.5" customHeight="1">
      <c r="A7474" s="22"/>
      <c r="J7474" s="6"/>
      <c r="M7474" s="7"/>
    </row>
    <row r="7475" spans="1:13" ht="16.5" customHeight="1">
      <c r="A7475" s="22"/>
      <c r="J7475" s="6"/>
      <c r="M7475" s="7"/>
    </row>
    <row r="7476" spans="1:13" ht="16.5" customHeight="1">
      <c r="A7476" s="22"/>
      <c r="J7476" s="6"/>
      <c r="M7476" s="7"/>
    </row>
    <row r="7477" spans="1:13" ht="16.5" customHeight="1">
      <c r="A7477" s="22"/>
      <c r="J7477" s="6"/>
      <c r="M7477" s="7"/>
    </row>
    <row r="7478" spans="1:13" ht="16.5" customHeight="1">
      <c r="A7478" s="22"/>
      <c r="J7478" s="6"/>
      <c r="M7478" s="7"/>
    </row>
    <row r="7479" spans="1:13" ht="16.5" customHeight="1">
      <c r="A7479" s="22"/>
      <c r="J7479" s="6"/>
      <c r="M7479" s="7"/>
    </row>
    <row r="7480" spans="1:13" ht="16.5" customHeight="1">
      <c r="A7480" s="22"/>
      <c r="J7480" s="6"/>
      <c r="M7480" s="7"/>
    </row>
    <row r="7481" spans="1:13" ht="16.5" customHeight="1">
      <c r="A7481" s="22"/>
      <c r="J7481" s="6"/>
      <c r="M7481" s="7"/>
    </row>
    <row r="7482" spans="1:13" ht="16.5" customHeight="1">
      <c r="A7482" s="22"/>
      <c r="J7482" s="6"/>
      <c r="M7482" s="7"/>
    </row>
    <row r="7483" spans="1:13" ht="16.5" customHeight="1">
      <c r="A7483" s="22"/>
      <c r="J7483" s="6"/>
      <c r="M7483" s="7"/>
    </row>
    <row r="7484" spans="1:13" ht="16.5" customHeight="1">
      <c r="A7484" s="22"/>
      <c r="J7484" s="6"/>
      <c r="M7484" s="7"/>
    </row>
    <row r="7485" spans="1:13" ht="16.5" customHeight="1">
      <c r="A7485" s="22"/>
      <c r="J7485" s="6"/>
      <c r="M7485" s="7"/>
    </row>
    <row r="7486" spans="1:13" ht="16.5" customHeight="1">
      <c r="A7486" s="22"/>
      <c r="J7486" s="6"/>
      <c r="M7486" s="7"/>
    </row>
    <row r="7487" spans="1:13" ht="16.5" customHeight="1">
      <c r="A7487" s="22"/>
      <c r="J7487" s="6"/>
      <c r="M7487" s="7"/>
    </row>
    <row r="7488" spans="1:13" ht="16.5" customHeight="1">
      <c r="A7488" s="22"/>
      <c r="J7488" s="6"/>
      <c r="M7488" s="7"/>
    </row>
    <row r="7489" spans="1:13" ht="16.5" customHeight="1">
      <c r="A7489" s="22"/>
      <c r="J7489" s="6"/>
      <c r="M7489" s="7"/>
    </row>
    <row r="7490" spans="1:13" ht="16.5" customHeight="1">
      <c r="A7490" s="22"/>
      <c r="J7490" s="6"/>
      <c r="M7490" s="7"/>
    </row>
    <row r="7491" spans="1:13" ht="16.5" customHeight="1">
      <c r="A7491" s="22"/>
      <c r="J7491" s="6"/>
      <c r="M7491" s="7"/>
    </row>
    <row r="7492" spans="1:13" ht="16.5" customHeight="1">
      <c r="A7492" s="22"/>
      <c r="J7492" s="6"/>
      <c r="M7492" s="7"/>
    </row>
    <row r="7493" spans="1:13" ht="16.5" customHeight="1">
      <c r="A7493" s="22"/>
      <c r="J7493" s="6"/>
      <c r="M7493" s="7"/>
    </row>
    <row r="7494" spans="1:13" ht="16.5" customHeight="1">
      <c r="A7494" s="22"/>
      <c r="J7494" s="6"/>
      <c r="M7494" s="7"/>
    </row>
    <row r="7495" spans="1:13" ht="16.5" customHeight="1">
      <c r="A7495" s="22"/>
      <c r="J7495" s="6"/>
      <c r="M7495" s="7"/>
    </row>
    <row r="7496" spans="1:13" ht="16.5" customHeight="1">
      <c r="A7496" s="22"/>
      <c r="J7496" s="6"/>
      <c r="M7496" s="7"/>
    </row>
    <row r="7497" spans="1:13" ht="16.5" customHeight="1">
      <c r="A7497" s="22"/>
      <c r="J7497" s="6"/>
      <c r="M7497" s="7"/>
    </row>
    <row r="7498" spans="1:13" ht="16.5" customHeight="1">
      <c r="A7498" s="22"/>
      <c r="J7498" s="6"/>
      <c r="M7498" s="7"/>
    </row>
    <row r="7499" spans="1:13" ht="16.5" customHeight="1">
      <c r="A7499" s="22"/>
      <c r="J7499" s="6"/>
      <c r="M7499" s="7"/>
    </row>
    <row r="7500" spans="1:13" ht="16.5" customHeight="1">
      <c r="A7500" s="22"/>
      <c r="J7500" s="6"/>
      <c r="M7500" s="7"/>
    </row>
    <row r="7501" spans="1:13" ht="16.5" customHeight="1">
      <c r="A7501" s="22"/>
      <c r="J7501" s="6"/>
      <c r="M7501" s="7"/>
    </row>
    <row r="7502" spans="1:13" ht="16.5" customHeight="1">
      <c r="A7502" s="22"/>
      <c r="J7502" s="6"/>
      <c r="M7502" s="7"/>
    </row>
    <row r="7503" spans="1:13" ht="16.5" customHeight="1">
      <c r="A7503" s="22"/>
      <c r="J7503" s="6"/>
      <c r="M7503" s="7"/>
    </row>
    <row r="7504" spans="1:13" ht="16.5" customHeight="1">
      <c r="A7504" s="22"/>
      <c r="J7504" s="6"/>
      <c r="M7504" s="7"/>
    </row>
    <row r="7505" spans="1:13" ht="16.5" customHeight="1">
      <c r="A7505" s="22"/>
      <c r="J7505" s="6"/>
      <c r="M7505" s="7"/>
    </row>
    <row r="7506" spans="1:13" ht="16.5" customHeight="1">
      <c r="A7506" s="22"/>
      <c r="J7506" s="6"/>
      <c r="M7506" s="7"/>
    </row>
    <row r="7507" spans="1:13" ht="16.5" customHeight="1">
      <c r="A7507" s="22"/>
      <c r="J7507" s="6"/>
      <c r="M7507" s="7"/>
    </row>
    <row r="7508" spans="1:13" ht="16.5" customHeight="1">
      <c r="A7508" s="22"/>
      <c r="J7508" s="6"/>
      <c r="M7508" s="7"/>
    </row>
    <row r="7509" spans="1:13" ht="16.5" customHeight="1">
      <c r="A7509" s="22"/>
      <c r="J7509" s="6"/>
      <c r="M7509" s="7"/>
    </row>
    <row r="7510" spans="1:13" ht="16.5" customHeight="1">
      <c r="A7510" s="22"/>
      <c r="J7510" s="6"/>
      <c r="M7510" s="7"/>
    </row>
    <row r="7511" spans="1:13" ht="16.5" customHeight="1">
      <c r="A7511" s="22"/>
      <c r="J7511" s="6"/>
      <c r="M7511" s="7"/>
    </row>
    <row r="7512" spans="1:13" ht="16.5" customHeight="1">
      <c r="A7512" s="22"/>
      <c r="J7512" s="6"/>
      <c r="M7512" s="7"/>
    </row>
    <row r="7513" spans="1:13" ht="16.5" customHeight="1">
      <c r="A7513" s="22"/>
      <c r="J7513" s="6"/>
      <c r="M7513" s="7"/>
    </row>
    <row r="7514" spans="1:13" ht="16.5" customHeight="1">
      <c r="A7514" s="22"/>
      <c r="J7514" s="6"/>
      <c r="M7514" s="7"/>
    </row>
    <row r="7515" spans="1:13" ht="16.5" customHeight="1">
      <c r="A7515" s="22"/>
      <c r="J7515" s="6"/>
      <c r="M7515" s="7"/>
    </row>
    <row r="7516" spans="1:13" ht="16.5" customHeight="1">
      <c r="A7516" s="22"/>
      <c r="J7516" s="6"/>
      <c r="M7516" s="7"/>
    </row>
    <row r="7517" spans="1:13" ht="16.5" customHeight="1">
      <c r="A7517" s="22"/>
      <c r="J7517" s="6"/>
      <c r="M7517" s="7"/>
    </row>
    <row r="7518" spans="1:13" ht="16.5" customHeight="1">
      <c r="A7518" s="22"/>
      <c r="J7518" s="6"/>
      <c r="M7518" s="7"/>
    </row>
    <row r="7519" spans="1:13" ht="16.5" customHeight="1">
      <c r="A7519" s="22"/>
      <c r="J7519" s="6"/>
      <c r="M7519" s="7"/>
    </row>
    <row r="7520" spans="1:13" ht="16.5" customHeight="1">
      <c r="A7520" s="22"/>
      <c r="J7520" s="6"/>
      <c r="M7520" s="7"/>
    </row>
    <row r="7521" spans="1:13" ht="16.5" customHeight="1">
      <c r="A7521" s="22"/>
      <c r="J7521" s="6"/>
      <c r="M7521" s="7"/>
    </row>
    <row r="7522" spans="1:13" ht="16.5" customHeight="1">
      <c r="A7522" s="22"/>
      <c r="J7522" s="6"/>
      <c r="M7522" s="7"/>
    </row>
    <row r="7523" spans="1:13" ht="16.5" customHeight="1">
      <c r="A7523" s="22"/>
      <c r="J7523" s="6"/>
      <c r="M7523" s="7"/>
    </row>
    <row r="7524" spans="1:13" ht="16.5" customHeight="1">
      <c r="A7524" s="22"/>
      <c r="J7524" s="6"/>
      <c r="M7524" s="7"/>
    </row>
    <row r="7525" spans="1:13" ht="16.5" customHeight="1">
      <c r="A7525" s="22"/>
      <c r="J7525" s="6"/>
      <c r="M7525" s="7"/>
    </row>
    <row r="7526" spans="1:13" ht="16.5" customHeight="1">
      <c r="A7526" s="22"/>
      <c r="J7526" s="6"/>
      <c r="M7526" s="7"/>
    </row>
    <row r="7527" spans="1:13" ht="16.5" customHeight="1">
      <c r="A7527" s="22"/>
      <c r="J7527" s="6"/>
      <c r="M7527" s="7"/>
    </row>
    <row r="7528" spans="1:13" ht="16.5" customHeight="1">
      <c r="A7528" s="22"/>
      <c r="J7528" s="6"/>
      <c r="M7528" s="7"/>
    </row>
    <row r="7529" spans="1:13" ht="16.5" customHeight="1">
      <c r="A7529" s="22"/>
      <c r="J7529" s="6"/>
      <c r="M7529" s="7"/>
    </row>
    <row r="7530" spans="1:13" ht="16.5" customHeight="1">
      <c r="A7530" s="22"/>
      <c r="J7530" s="6"/>
      <c r="M7530" s="7"/>
    </row>
    <row r="7531" spans="1:13" ht="16.5" customHeight="1">
      <c r="A7531" s="22"/>
      <c r="J7531" s="6"/>
      <c r="M7531" s="7"/>
    </row>
    <row r="7532" spans="1:13" ht="16.5" customHeight="1">
      <c r="A7532" s="22"/>
      <c r="J7532" s="6"/>
      <c r="M7532" s="7"/>
    </row>
    <row r="7533" spans="1:13" ht="16.5" customHeight="1">
      <c r="A7533" s="22"/>
      <c r="J7533" s="6"/>
      <c r="M7533" s="7"/>
    </row>
    <row r="7534" spans="1:13" ht="16.5" customHeight="1">
      <c r="A7534" s="22"/>
      <c r="J7534" s="6"/>
      <c r="M7534" s="7"/>
    </row>
    <row r="7535" spans="1:13" ht="16.5" customHeight="1">
      <c r="A7535" s="22"/>
      <c r="J7535" s="6"/>
      <c r="M7535" s="7"/>
    </row>
    <row r="7536" spans="1:13" ht="16.5" customHeight="1">
      <c r="A7536" s="22"/>
      <c r="J7536" s="6"/>
      <c r="M7536" s="7"/>
    </row>
    <row r="7537" spans="1:13" ht="16.5" customHeight="1">
      <c r="A7537" s="22"/>
      <c r="J7537" s="6"/>
      <c r="M7537" s="7"/>
    </row>
    <row r="7538" spans="1:13" ht="16.5" customHeight="1">
      <c r="A7538" s="22"/>
      <c r="J7538" s="6"/>
      <c r="M7538" s="7"/>
    </row>
    <row r="7539" spans="1:13" ht="16.5" customHeight="1">
      <c r="A7539" s="22"/>
      <c r="J7539" s="6"/>
      <c r="M7539" s="7"/>
    </row>
    <row r="7540" spans="1:13" ht="16.5" customHeight="1">
      <c r="A7540" s="22"/>
      <c r="J7540" s="6"/>
      <c r="M7540" s="7"/>
    </row>
    <row r="7541" spans="1:13" ht="16.5" customHeight="1">
      <c r="A7541" s="22"/>
      <c r="J7541" s="6"/>
      <c r="M7541" s="7"/>
    </row>
    <row r="7542" spans="1:13" ht="16.5" customHeight="1">
      <c r="A7542" s="22"/>
      <c r="J7542" s="6"/>
      <c r="M7542" s="7"/>
    </row>
    <row r="7543" spans="1:13" ht="16.5" customHeight="1">
      <c r="A7543" s="22"/>
      <c r="J7543" s="6"/>
      <c r="M7543" s="7"/>
    </row>
    <row r="7544" spans="1:13" ht="16.5" customHeight="1">
      <c r="A7544" s="22"/>
      <c r="J7544" s="6"/>
      <c r="M7544" s="7"/>
    </row>
    <row r="7545" spans="1:13" ht="16.5" customHeight="1">
      <c r="A7545" s="22"/>
      <c r="J7545" s="6"/>
      <c r="M7545" s="7"/>
    </row>
    <row r="7546" spans="1:13" ht="16.5" customHeight="1">
      <c r="A7546" s="22"/>
      <c r="J7546" s="6"/>
      <c r="M7546" s="7"/>
    </row>
    <row r="7547" spans="1:13" ht="16.5" customHeight="1">
      <c r="A7547" s="22"/>
      <c r="J7547" s="6"/>
      <c r="M7547" s="7"/>
    </row>
    <row r="7548" spans="1:13" ht="16.5" customHeight="1">
      <c r="A7548" s="22"/>
      <c r="J7548" s="6"/>
      <c r="M7548" s="7"/>
    </row>
    <row r="7549" spans="1:13" ht="16.5" customHeight="1">
      <c r="A7549" s="22"/>
      <c r="J7549" s="6"/>
      <c r="M7549" s="7"/>
    </row>
    <row r="7550" spans="1:13" ht="16.5" customHeight="1">
      <c r="A7550" s="22"/>
      <c r="J7550" s="6"/>
      <c r="M7550" s="7"/>
    </row>
    <row r="7551" spans="1:13" ht="16.5" customHeight="1">
      <c r="A7551" s="22"/>
      <c r="J7551" s="6"/>
      <c r="M7551" s="7"/>
    </row>
    <row r="7552" spans="1:13" ht="16.5" customHeight="1">
      <c r="A7552" s="22"/>
      <c r="J7552" s="6"/>
      <c r="M7552" s="7"/>
    </row>
    <row r="7553" spans="1:13" ht="16.5" customHeight="1">
      <c r="A7553" s="22"/>
      <c r="J7553" s="6"/>
      <c r="M7553" s="7"/>
    </row>
    <row r="7554" spans="1:13" ht="16.5" customHeight="1">
      <c r="A7554" s="22"/>
      <c r="J7554" s="6"/>
      <c r="M7554" s="7"/>
    </row>
    <row r="7555" spans="1:13" ht="16.5" customHeight="1">
      <c r="A7555" s="22"/>
      <c r="J7555" s="6"/>
      <c r="M7555" s="7"/>
    </row>
    <row r="7556" spans="1:13" ht="16.5" customHeight="1">
      <c r="A7556" s="22"/>
      <c r="J7556" s="6"/>
      <c r="M7556" s="7"/>
    </row>
    <row r="7557" spans="1:13" ht="16.5" customHeight="1">
      <c r="A7557" s="22"/>
      <c r="J7557" s="6"/>
      <c r="M7557" s="7"/>
    </row>
    <row r="7558" spans="1:13" ht="16.5" customHeight="1">
      <c r="A7558" s="22"/>
      <c r="J7558" s="6"/>
      <c r="M7558" s="7"/>
    </row>
    <row r="7559" spans="1:13" ht="16.5" customHeight="1">
      <c r="A7559" s="22"/>
      <c r="J7559" s="6"/>
      <c r="M7559" s="7"/>
    </row>
    <row r="7560" spans="1:13" ht="16.5" customHeight="1">
      <c r="A7560" s="22"/>
      <c r="J7560" s="6"/>
      <c r="M7560" s="7"/>
    </row>
    <row r="7561" spans="1:13" ht="16.5" customHeight="1">
      <c r="A7561" s="22"/>
      <c r="J7561" s="6"/>
      <c r="M7561" s="7"/>
    </row>
    <row r="7562" spans="1:13" ht="16.5" customHeight="1">
      <c r="A7562" s="22"/>
      <c r="J7562" s="6"/>
      <c r="M7562" s="7"/>
    </row>
    <row r="7563" spans="1:13" ht="16.5" customHeight="1">
      <c r="A7563" s="22"/>
      <c r="J7563" s="6"/>
      <c r="M7563" s="7"/>
    </row>
    <row r="7564" spans="1:13" ht="16.5" customHeight="1">
      <c r="A7564" s="22"/>
      <c r="J7564" s="6"/>
      <c r="M7564" s="7"/>
    </row>
    <row r="7565" spans="1:13" ht="16.5" customHeight="1">
      <c r="A7565" s="22"/>
      <c r="J7565" s="6"/>
      <c r="M7565" s="7"/>
    </row>
    <row r="7566" spans="1:13" ht="16.5" customHeight="1">
      <c r="A7566" s="22"/>
      <c r="J7566" s="6"/>
      <c r="M7566" s="7"/>
    </row>
    <row r="7567" spans="1:13" ht="16.5" customHeight="1">
      <c r="A7567" s="22"/>
      <c r="J7567" s="6"/>
      <c r="M7567" s="7"/>
    </row>
    <row r="7568" spans="1:13" ht="16.5" customHeight="1">
      <c r="A7568" s="22"/>
      <c r="J7568" s="6"/>
      <c r="M7568" s="7"/>
    </row>
    <row r="7569" spans="1:13" ht="16.5" customHeight="1">
      <c r="A7569" s="22"/>
      <c r="J7569" s="6"/>
      <c r="M7569" s="7"/>
    </row>
    <row r="7570" spans="1:13" ht="16.5" customHeight="1">
      <c r="A7570" s="22"/>
      <c r="J7570" s="6"/>
      <c r="M7570" s="7"/>
    </row>
    <row r="7571" spans="1:13" ht="16.5" customHeight="1">
      <c r="A7571" s="22"/>
      <c r="J7571" s="6"/>
      <c r="M7571" s="7"/>
    </row>
    <row r="7572" spans="1:13" ht="16.5" customHeight="1">
      <c r="A7572" s="22"/>
      <c r="J7572" s="6"/>
      <c r="M7572" s="7"/>
    </row>
    <row r="7573" spans="1:13" ht="16.5" customHeight="1">
      <c r="A7573" s="22"/>
      <c r="J7573" s="6"/>
      <c r="M7573" s="7"/>
    </row>
    <row r="7574" spans="1:13" ht="16.5" customHeight="1">
      <c r="A7574" s="22"/>
      <c r="J7574" s="6"/>
      <c r="M7574" s="7"/>
    </row>
    <row r="7575" spans="1:13" ht="16.5" customHeight="1">
      <c r="A7575" s="22"/>
      <c r="J7575" s="6"/>
      <c r="M7575" s="7"/>
    </row>
    <row r="7576" spans="1:13" ht="16.5" customHeight="1">
      <c r="A7576" s="22"/>
      <c r="J7576" s="6"/>
      <c r="M7576" s="7"/>
    </row>
    <row r="7577" spans="1:13" ht="16.5" customHeight="1">
      <c r="A7577" s="22"/>
      <c r="J7577" s="6"/>
      <c r="M7577" s="7"/>
    </row>
    <row r="7578" spans="1:13" ht="16.5" customHeight="1">
      <c r="A7578" s="22"/>
      <c r="J7578" s="6"/>
      <c r="M7578" s="7"/>
    </row>
    <row r="7579" spans="1:13" ht="16.5" customHeight="1">
      <c r="A7579" s="22"/>
      <c r="J7579" s="6"/>
      <c r="M7579" s="7"/>
    </row>
    <row r="7580" spans="1:13" ht="16.5" customHeight="1">
      <c r="A7580" s="22"/>
      <c r="J7580" s="6"/>
      <c r="M7580" s="7"/>
    </row>
    <row r="7581" spans="1:13" ht="16.5" customHeight="1">
      <c r="A7581" s="22"/>
      <c r="J7581" s="6"/>
      <c r="M7581" s="7"/>
    </row>
    <row r="7582" spans="1:13" ht="16.5" customHeight="1">
      <c r="A7582" s="22"/>
      <c r="J7582" s="6"/>
      <c r="M7582" s="7"/>
    </row>
    <row r="7583" spans="1:13" ht="16.5" customHeight="1">
      <c r="A7583" s="22"/>
      <c r="J7583" s="6"/>
      <c r="M7583" s="7"/>
    </row>
    <row r="7584" spans="1:13" ht="16.5" customHeight="1">
      <c r="A7584" s="22"/>
      <c r="J7584" s="6"/>
      <c r="M7584" s="7"/>
    </row>
    <row r="7585" spans="1:13" ht="16.5" customHeight="1">
      <c r="A7585" s="22"/>
      <c r="J7585" s="6"/>
      <c r="M7585" s="7"/>
    </row>
    <row r="7586" spans="1:13" ht="16.5" customHeight="1">
      <c r="A7586" s="22"/>
      <c r="J7586" s="6"/>
      <c r="M7586" s="7"/>
    </row>
    <row r="7587" spans="1:13" ht="16.5" customHeight="1">
      <c r="A7587" s="22"/>
      <c r="J7587" s="6"/>
      <c r="M7587" s="7"/>
    </row>
    <row r="7588" spans="1:13" ht="16.5" customHeight="1">
      <c r="A7588" s="22"/>
      <c r="J7588" s="6"/>
      <c r="M7588" s="7"/>
    </row>
    <row r="7589" spans="1:13" ht="16.5" customHeight="1">
      <c r="A7589" s="22"/>
      <c r="J7589" s="6"/>
      <c r="M7589" s="7"/>
    </row>
    <row r="7590" spans="1:13" ht="16.5" customHeight="1">
      <c r="A7590" s="22"/>
      <c r="J7590" s="6"/>
      <c r="M7590" s="7"/>
    </row>
    <row r="7591" spans="1:13" ht="16.5" customHeight="1">
      <c r="A7591" s="22"/>
      <c r="J7591" s="6"/>
      <c r="M7591" s="7"/>
    </row>
    <row r="7592" spans="1:13" ht="16.5" customHeight="1">
      <c r="A7592" s="22"/>
      <c r="J7592" s="6"/>
      <c r="M7592" s="7"/>
    </row>
    <row r="7593" spans="1:13" ht="16.5" customHeight="1">
      <c r="A7593" s="22"/>
      <c r="J7593" s="6"/>
      <c r="M7593" s="7"/>
    </row>
    <row r="7594" spans="1:13" ht="16.5" customHeight="1">
      <c r="A7594" s="22"/>
      <c r="J7594" s="6"/>
      <c r="M7594" s="7"/>
    </row>
    <row r="7595" spans="1:13" ht="16.5" customHeight="1">
      <c r="A7595" s="22"/>
      <c r="J7595" s="6"/>
      <c r="M7595" s="7"/>
    </row>
    <row r="7596" spans="1:13" ht="16.5" customHeight="1">
      <c r="A7596" s="22"/>
      <c r="J7596" s="6"/>
      <c r="M7596" s="7"/>
    </row>
    <row r="7597" spans="1:13" ht="16.5" customHeight="1">
      <c r="A7597" s="22"/>
      <c r="J7597" s="6"/>
      <c r="M7597" s="7"/>
    </row>
    <row r="7598" spans="1:13" ht="16.5" customHeight="1">
      <c r="A7598" s="22"/>
      <c r="J7598" s="6"/>
      <c r="M7598" s="7"/>
    </row>
    <row r="7599" spans="1:13" ht="16.5" customHeight="1">
      <c r="A7599" s="22"/>
      <c r="J7599" s="6"/>
      <c r="M7599" s="7"/>
    </row>
    <row r="7600" spans="1:13" ht="16.5" customHeight="1">
      <c r="A7600" s="22"/>
      <c r="J7600" s="6"/>
      <c r="M7600" s="7"/>
    </row>
    <row r="7601" spans="1:13" ht="16.5" customHeight="1">
      <c r="A7601" s="22"/>
      <c r="J7601" s="6"/>
      <c r="M7601" s="7"/>
    </row>
    <row r="7602" spans="1:13" ht="16.5" customHeight="1">
      <c r="A7602" s="22"/>
      <c r="J7602" s="6"/>
      <c r="M7602" s="7"/>
    </row>
    <row r="7603" spans="1:13" ht="16.5" customHeight="1">
      <c r="A7603" s="22"/>
      <c r="J7603" s="6"/>
      <c r="M7603" s="7"/>
    </row>
    <row r="7604" spans="1:13" ht="16.5" customHeight="1">
      <c r="A7604" s="22"/>
      <c r="J7604" s="6"/>
      <c r="M7604" s="7"/>
    </row>
    <row r="7605" spans="1:13" ht="16.5" customHeight="1">
      <c r="A7605" s="22"/>
      <c r="J7605" s="6"/>
      <c r="M7605" s="7"/>
    </row>
    <row r="7606" spans="1:13" ht="16.5" customHeight="1">
      <c r="A7606" s="22"/>
      <c r="J7606" s="6"/>
      <c r="M7606" s="7"/>
    </row>
    <row r="7607" spans="1:13" ht="16.5" customHeight="1">
      <c r="A7607" s="22"/>
      <c r="J7607" s="6"/>
      <c r="M7607" s="7"/>
    </row>
    <row r="7608" spans="1:13" ht="16.5" customHeight="1">
      <c r="A7608" s="22"/>
      <c r="J7608" s="6"/>
      <c r="M7608" s="7"/>
    </row>
    <row r="7609" spans="1:13" ht="16.5" customHeight="1">
      <c r="A7609" s="22"/>
      <c r="J7609" s="6"/>
      <c r="M7609" s="7"/>
    </row>
    <row r="7610" spans="1:13" ht="16.5" customHeight="1">
      <c r="A7610" s="22"/>
      <c r="J7610" s="6"/>
      <c r="M7610" s="7"/>
    </row>
    <row r="7611" spans="1:13" ht="16.5" customHeight="1">
      <c r="A7611" s="22"/>
      <c r="J7611" s="6"/>
      <c r="M7611" s="7"/>
    </row>
    <row r="7612" spans="1:13" ht="16.5" customHeight="1">
      <c r="A7612" s="22"/>
      <c r="J7612" s="6"/>
      <c r="M7612" s="7"/>
    </row>
    <row r="7613" spans="1:13" ht="16.5" customHeight="1">
      <c r="A7613" s="22"/>
      <c r="J7613" s="6"/>
      <c r="M7613" s="7"/>
    </row>
    <row r="7614" spans="1:13" ht="16.5" customHeight="1">
      <c r="A7614" s="22"/>
      <c r="J7614" s="6"/>
      <c r="M7614" s="7"/>
    </row>
    <row r="7615" spans="1:13" ht="16.5" customHeight="1">
      <c r="A7615" s="22"/>
      <c r="J7615" s="6"/>
      <c r="M7615" s="7"/>
    </row>
    <row r="7616" spans="1:13" ht="16.5" customHeight="1">
      <c r="A7616" s="22"/>
      <c r="J7616" s="6"/>
      <c r="M7616" s="7"/>
    </row>
    <row r="7617" spans="1:13" ht="16.5" customHeight="1">
      <c r="A7617" s="22"/>
      <c r="J7617" s="6"/>
      <c r="M7617" s="7"/>
    </row>
    <row r="7618" spans="1:13" ht="16.5" customHeight="1">
      <c r="A7618" s="22"/>
      <c r="J7618" s="6"/>
      <c r="M7618" s="7"/>
    </row>
    <row r="7619" spans="1:13" ht="16.5" customHeight="1">
      <c r="A7619" s="22"/>
      <c r="J7619" s="6"/>
      <c r="M7619" s="7"/>
    </row>
    <row r="7620" spans="1:13" ht="16.5" customHeight="1">
      <c r="A7620" s="22"/>
      <c r="J7620" s="6"/>
      <c r="M7620" s="7"/>
    </row>
    <row r="7621" spans="1:13" ht="16.5" customHeight="1">
      <c r="A7621" s="22"/>
      <c r="J7621" s="6"/>
      <c r="M7621" s="7"/>
    </row>
    <row r="7622" spans="1:13" ht="16.5" customHeight="1">
      <c r="A7622" s="22"/>
      <c r="J7622" s="6"/>
      <c r="M7622" s="7"/>
    </row>
    <row r="7623" spans="1:13" ht="16.5" customHeight="1">
      <c r="A7623" s="22"/>
      <c r="J7623" s="6"/>
      <c r="M7623" s="7"/>
    </row>
    <row r="7624" spans="1:13" ht="16.5" customHeight="1">
      <c r="A7624" s="22"/>
      <c r="J7624" s="6"/>
      <c r="M7624" s="7"/>
    </row>
    <row r="7625" spans="1:13" ht="16.5" customHeight="1">
      <c r="A7625" s="22"/>
      <c r="J7625" s="6"/>
      <c r="M7625" s="7"/>
    </row>
    <row r="7626" spans="1:13" ht="16.5" customHeight="1">
      <c r="A7626" s="22"/>
      <c r="J7626" s="6"/>
      <c r="M7626" s="7"/>
    </row>
    <row r="7627" spans="1:13" ht="16.5" customHeight="1">
      <c r="A7627" s="22"/>
      <c r="J7627" s="6"/>
      <c r="M7627" s="7"/>
    </row>
    <row r="7628" spans="1:13" ht="16.5" customHeight="1">
      <c r="A7628" s="22"/>
      <c r="J7628" s="6"/>
      <c r="M7628" s="7"/>
    </row>
    <row r="7629" spans="1:13" ht="16.5" customHeight="1">
      <c r="A7629" s="22"/>
      <c r="J7629" s="6"/>
      <c r="M7629" s="7"/>
    </row>
    <row r="7630" spans="1:13" ht="16.5" customHeight="1">
      <c r="A7630" s="22"/>
      <c r="J7630" s="6"/>
      <c r="M7630" s="7"/>
    </row>
    <row r="7631" spans="1:13" ht="16.5" customHeight="1">
      <c r="A7631" s="22"/>
      <c r="J7631" s="6"/>
      <c r="M7631" s="7"/>
    </row>
    <row r="7632" spans="1:13" ht="16.5" customHeight="1">
      <c r="A7632" s="22"/>
      <c r="J7632" s="6"/>
      <c r="M7632" s="7"/>
    </row>
    <row r="7633" spans="1:13" ht="16.5" customHeight="1">
      <c r="A7633" s="22"/>
      <c r="J7633" s="6"/>
      <c r="M7633" s="7"/>
    </row>
    <row r="7634" spans="1:13" ht="16.5" customHeight="1">
      <c r="A7634" s="22"/>
      <c r="J7634" s="6"/>
      <c r="M7634" s="7"/>
    </row>
    <row r="7635" spans="1:13" ht="16.5" customHeight="1">
      <c r="A7635" s="22"/>
      <c r="J7635" s="6"/>
      <c r="M7635" s="7"/>
    </row>
    <row r="7636" spans="1:13" ht="16.5" customHeight="1">
      <c r="A7636" s="22"/>
      <c r="J7636" s="6"/>
      <c r="M7636" s="7"/>
    </row>
    <row r="7637" spans="1:13" ht="16.5" customHeight="1">
      <c r="A7637" s="22"/>
      <c r="J7637" s="6"/>
      <c r="M7637" s="7"/>
    </row>
    <row r="7638" spans="1:13" ht="16.5" customHeight="1">
      <c r="A7638" s="22"/>
      <c r="J7638" s="6"/>
      <c r="M7638" s="7"/>
    </row>
    <row r="7639" spans="1:13" ht="16.5" customHeight="1">
      <c r="A7639" s="22"/>
      <c r="J7639" s="6"/>
      <c r="M7639" s="7"/>
    </row>
    <row r="7640" spans="1:13" ht="16.5" customHeight="1">
      <c r="A7640" s="22"/>
      <c r="J7640" s="6"/>
      <c r="M7640" s="7"/>
    </row>
    <row r="7641" spans="1:13" ht="16.5" customHeight="1">
      <c r="A7641" s="22"/>
      <c r="J7641" s="6"/>
      <c r="M7641" s="7"/>
    </row>
    <row r="7642" spans="1:13" ht="16.5" customHeight="1">
      <c r="A7642" s="22"/>
      <c r="J7642" s="6"/>
      <c r="M7642" s="7"/>
    </row>
    <row r="7643" spans="1:13" ht="16.5" customHeight="1">
      <c r="A7643" s="22"/>
      <c r="J7643" s="6"/>
      <c r="M7643" s="7"/>
    </row>
    <row r="7644" spans="1:13" ht="16.5" customHeight="1">
      <c r="A7644" s="22"/>
      <c r="J7644" s="6"/>
      <c r="M7644" s="7"/>
    </row>
    <row r="7645" spans="1:13" ht="16.5" customHeight="1">
      <c r="A7645" s="22"/>
      <c r="J7645" s="6"/>
      <c r="M7645" s="7"/>
    </row>
    <row r="7646" spans="1:13" ht="16.5" customHeight="1">
      <c r="A7646" s="22"/>
      <c r="J7646" s="6"/>
      <c r="M7646" s="7"/>
    </row>
    <row r="7647" spans="1:13" ht="16.5" customHeight="1">
      <c r="A7647" s="22"/>
      <c r="J7647" s="6"/>
      <c r="M7647" s="7"/>
    </row>
    <row r="7648" spans="1:13" ht="16.5" customHeight="1">
      <c r="A7648" s="22"/>
      <c r="J7648" s="6"/>
      <c r="M7648" s="7"/>
    </row>
    <row r="7649" spans="1:13" ht="16.5" customHeight="1">
      <c r="A7649" s="22"/>
      <c r="J7649" s="6"/>
      <c r="M7649" s="7"/>
    </row>
    <row r="7650" spans="1:13" ht="16.5" customHeight="1">
      <c r="A7650" s="22"/>
      <c r="J7650" s="6"/>
      <c r="M7650" s="7"/>
    </row>
    <row r="7651" spans="1:13" ht="16.5" customHeight="1">
      <c r="A7651" s="22"/>
      <c r="J7651" s="6"/>
      <c r="M7651" s="7"/>
    </row>
    <row r="7652" spans="1:13" ht="16.5" customHeight="1">
      <c r="A7652" s="22"/>
      <c r="J7652" s="6"/>
      <c r="M7652" s="7"/>
    </row>
    <row r="7653" spans="1:13" ht="16.5" customHeight="1">
      <c r="A7653" s="22"/>
      <c r="J7653" s="6"/>
      <c r="M7653" s="7"/>
    </row>
    <row r="7654" spans="1:13" ht="16.5" customHeight="1">
      <c r="A7654" s="22"/>
      <c r="J7654" s="6"/>
      <c r="M7654" s="7"/>
    </row>
    <row r="7655" spans="1:13" ht="16.5" customHeight="1">
      <c r="A7655" s="22"/>
      <c r="J7655" s="6"/>
      <c r="M7655" s="7"/>
    </row>
    <row r="7656" spans="1:13" ht="16.5" customHeight="1">
      <c r="A7656" s="22"/>
      <c r="J7656" s="6"/>
      <c r="M7656" s="7"/>
    </row>
    <row r="7657" spans="1:13" ht="16.5" customHeight="1">
      <c r="A7657" s="22"/>
      <c r="J7657" s="6"/>
      <c r="M7657" s="7"/>
    </row>
    <row r="7658" spans="1:13" ht="16.5" customHeight="1">
      <c r="A7658" s="22"/>
      <c r="J7658" s="6"/>
      <c r="M7658" s="7"/>
    </row>
    <row r="7659" spans="1:13" ht="16.5" customHeight="1">
      <c r="A7659" s="22"/>
      <c r="J7659" s="6"/>
      <c r="M7659" s="7"/>
    </row>
    <row r="7660" spans="1:13" ht="16.5" customHeight="1">
      <c r="A7660" s="22"/>
      <c r="J7660" s="6"/>
      <c r="M7660" s="7"/>
    </row>
    <row r="7661" spans="1:13" ht="16.5" customHeight="1">
      <c r="A7661" s="22"/>
      <c r="J7661" s="6"/>
      <c r="M7661" s="7"/>
    </row>
    <row r="7662" spans="1:13" ht="16.5" customHeight="1">
      <c r="A7662" s="22"/>
      <c r="J7662" s="6"/>
      <c r="M7662" s="7"/>
    </row>
    <row r="7663" spans="1:13" ht="16.5" customHeight="1">
      <c r="A7663" s="22"/>
      <c r="J7663" s="6"/>
      <c r="M7663" s="7"/>
    </row>
    <row r="7664" spans="1:13" ht="16.5" customHeight="1">
      <c r="A7664" s="22"/>
      <c r="J7664" s="6"/>
      <c r="M7664" s="7"/>
    </row>
    <row r="7665" spans="1:13" ht="16.5" customHeight="1">
      <c r="A7665" s="22"/>
      <c r="J7665" s="6"/>
      <c r="M7665" s="7"/>
    </row>
    <row r="7666" spans="1:13" ht="16.5" customHeight="1">
      <c r="A7666" s="22"/>
      <c r="J7666" s="6"/>
      <c r="M7666" s="7"/>
    </row>
    <row r="7667" spans="1:13" ht="16.5" customHeight="1">
      <c r="A7667" s="22"/>
      <c r="J7667" s="6"/>
      <c r="M7667" s="7"/>
    </row>
    <row r="7668" spans="1:13" ht="16.5" customHeight="1">
      <c r="A7668" s="22"/>
      <c r="J7668" s="6"/>
      <c r="M7668" s="7"/>
    </row>
    <row r="7669" spans="1:13" ht="16.5" customHeight="1">
      <c r="A7669" s="22"/>
      <c r="J7669" s="6"/>
      <c r="M7669" s="7"/>
    </row>
    <row r="7670" spans="1:13" ht="16.5" customHeight="1">
      <c r="A7670" s="22"/>
      <c r="J7670" s="6"/>
      <c r="M7670" s="7"/>
    </row>
    <row r="7671" spans="1:13" ht="16.5" customHeight="1">
      <c r="A7671" s="22"/>
      <c r="J7671" s="6"/>
      <c r="M7671" s="7"/>
    </row>
    <row r="7672" spans="1:13" ht="16.5" customHeight="1">
      <c r="A7672" s="22"/>
      <c r="J7672" s="6"/>
      <c r="M7672" s="7"/>
    </row>
    <row r="7673" spans="1:13" ht="16.5" customHeight="1">
      <c r="A7673" s="22"/>
      <c r="J7673" s="6"/>
      <c r="M7673" s="7"/>
    </row>
    <row r="7674" spans="1:13" ht="16.5" customHeight="1">
      <c r="A7674" s="22"/>
      <c r="J7674" s="6"/>
      <c r="M7674" s="7"/>
    </row>
    <row r="7675" spans="1:13" ht="16.5" customHeight="1">
      <c r="A7675" s="22"/>
      <c r="J7675" s="6"/>
      <c r="M7675" s="7"/>
    </row>
    <row r="7676" spans="1:13" ht="16.5" customHeight="1">
      <c r="A7676" s="22"/>
      <c r="J7676" s="6"/>
      <c r="M7676" s="7"/>
    </row>
    <row r="7677" spans="1:13" ht="16.5" customHeight="1">
      <c r="A7677" s="22"/>
      <c r="J7677" s="6"/>
      <c r="M7677" s="7"/>
    </row>
    <row r="7678" spans="1:13" ht="16.5" customHeight="1">
      <c r="A7678" s="22"/>
      <c r="J7678" s="6"/>
      <c r="M7678" s="7"/>
    </row>
    <row r="7679" spans="1:13" ht="16.5" customHeight="1">
      <c r="A7679" s="22"/>
      <c r="J7679" s="6"/>
      <c r="M7679" s="7"/>
    </row>
    <row r="7680" spans="1:13" ht="16.5" customHeight="1">
      <c r="A7680" s="22"/>
      <c r="J7680" s="6"/>
      <c r="M7680" s="7"/>
    </row>
    <row r="7681" spans="1:13" ht="16.5" customHeight="1">
      <c r="A7681" s="22"/>
      <c r="J7681" s="6"/>
      <c r="M7681" s="7"/>
    </row>
    <row r="7682" spans="1:13" ht="16.5" customHeight="1">
      <c r="A7682" s="22"/>
      <c r="J7682" s="6"/>
      <c r="M7682" s="7"/>
    </row>
    <row r="7683" spans="1:13" ht="16.5" customHeight="1">
      <c r="A7683" s="22"/>
      <c r="J7683" s="6"/>
      <c r="M7683" s="7"/>
    </row>
    <row r="7684" spans="1:13" ht="16.5" customHeight="1">
      <c r="A7684" s="22"/>
      <c r="J7684" s="6"/>
      <c r="M7684" s="7"/>
    </row>
    <row r="7685" spans="1:13" ht="16.5" customHeight="1">
      <c r="A7685" s="22"/>
      <c r="J7685" s="6"/>
      <c r="M7685" s="7"/>
    </row>
    <row r="7686" spans="1:13" ht="16.5" customHeight="1">
      <c r="A7686" s="22"/>
      <c r="J7686" s="6"/>
      <c r="M7686" s="7"/>
    </row>
    <row r="7687" spans="1:13" ht="16.5" customHeight="1">
      <c r="A7687" s="22"/>
      <c r="J7687" s="6"/>
      <c r="M7687" s="7"/>
    </row>
    <row r="7688" spans="1:13" ht="16.5" customHeight="1">
      <c r="A7688" s="22"/>
      <c r="J7688" s="6"/>
      <c r="M7688" s="7"/>
    </row>
    <row r="7689" spans="1:13" ht="16.5" customHeight="1">
      <c r="A7689" s="22"/>
      <c r="J7689" s="6"/>
      <c r="M7689" s="7"/>
    </row>
    <row r="7690" spans="1:13" ht="16.5" customHeight="1">
      <c r="A7690" s="22"/>
      <c r="J7690" s="6"/>
      <c r="M7690" s="7"/>
    </row>
    <row r="7691" spans="1:13" ht="16.5" customHeight="1">
      <c r="A7691" s="22"/>
      <c r="J7691" s="6"/>
      <c r="M7691" s="7"/>
    </row>
    <row r="7692" spans="1:13" ht="16.5" customHeight="1">
      <c r="A7692" s="22"/>
      <c r="J7692" s="6"/>
      <c r="M7692" s="7"/>
    </row>
    <row r="7693" spans="1:13" ht="16.5" customHeight="1">
      <c r="A7693" s="22"/>
      <c r="J7693" s="6"/>
      <c r="M7693" s="7"/>
    </row>
    <row r="7694" spans="1:13" ht="16.5" customHeight="1">
      <c r="A7694" s="22"/>
      <c r="J7694" s="6"/>
      <c r="M7694" s="7"/>
    </row>
    <row r="7695" spans="1:13" ht="16.5" customHeight="1">
      <c r="A7695" s="22"/>
      <c r="J7695" s="6"/>
      <c r="M7695" s="7"/>
    </row>
    <row r="7696" spans="1:13" ht="16.5" customHeight="1">
      <c r="A7696" s="22"/>
      <c r="J7696" s="6"/>
      <c r="M7696" s="7"/>
    </row>
    <row r="7697" spans="1:13" ht="16.5" customHeight="1">
      <c r="A7697" s="22"/>
      <c r="J7697" s="6"/>
      <c r="M7697" s="7"/>
    </row>
    <row r="7698" spans="1:13" ht="16.5" customHeight="1">
      <c r="A7698" s="22"/>
      <c r="J7698" s="6"/>
      <c r="M7698" s="7"/>
    </row>
    <row r="7699" spans="1:13" ht="16.5" customHeight="1">
      <c r="A7699" s="22"/>
      <c r="J7699" s="6"/>
      <c r="M7699" s="7"/>
    </row>
    <row r="7700" spans="1:13" ht="16.5" customHeight="1">
      <c r="A7700" s="22"/>
      <c r="J7700" s="6"/>
      <c r="M7700" s="7"/>
    </row>
    <row r="7701" spans="1:13" ht="16.5" customHeight="1">
      <c r="A7701" s="22"/>
      <c r="J7701" s="6"/>
      <c r="M7701" s="7"/>
    </row>
    <row r="7702" spans="1:13" ht="16.5" customHeight="1">
      <c r="A7702" s="22"/>
      <c r="J7702" s="6"/>
      <c r="M7702" s="7"/>
    </row>
    <row r="7703" spans="1:13" ht="16.5" customHeight="1">
      <c r="A7703" s="22"/>
      <c r="J7703" s="6"/>
      <c r="M7703" s="7"/>
    </row>
    <row r="7704" spans="1:13" ht="16.5" customHeight="1">
      <c r="A7704" s="22"/>
      <c r="J7704" s="6"/>
      <c r="M7704" s="7"/>
    </row>
    <row r="7705" spans="1:13" ht="16.5" customHeight="1">
      <c r="A7705" s="22"/>
      <c r="J7705" s="6"/>
      <c r="M7705" s="7"/>
    </row>
    <row r="7706" spans="1:13" ht="16.5" customHeight="1">
      <c r="A7706" s="22"/>
      <c r="J7706" s="6"/>
      <c r="M7706" s="7"/>
    </row>
    <row r="7707" spans="1:13" ht="16.5" customHeight="1">
      <c r="A7707" s="22"/>
      <c r="J7707" s="6"/>
      <c r="M7707" s="7"/>
    </row>
    <row r="7708" spans="1:13" ht="16.5" customHeight="1">
      <c r="A7708" s="22"/>
      <c r="J7708" s="6"/>
      <c r="M7708" s="7"/>
    </row>
    <row r="7709" spans="1:13" ht="16.5" customHeight="1">
      <c r="A7709" s="22"/>
      <c r="J7709" s="6"/>
      <c r="M7709" s="7"/>
    </row>
    <row r="7710" spans="1:13" ht="16.5" customHeight="1">
      <c r="A7710" s="22"/>
      <c r="J7710" s="6"/>
      <c r="M7710" s="7"/>
    </row>
    <row r="7711" spans="1:13" ht="16.5" customHeight="1">
      <c r="A7711" s="22"/>
      <c r="J7711" s="6"/>
      <c r="M7711" s="7"/>
    </row>
    <row r="7712" spans="1:13" ht="16.5" customHeight="1">
      <c r="A7712" s="22"/>
      <c r="J7712" s="6"/>
      <c r="M7712" s="7"/>
    </row>
    <row r="7713" spans="1:13" ht="16.5" customHeight="1">
      <c r="A7713" s="22"/>
      <c r="J7713" s="6"/>
      <c r="M7713" s="7"/>
    </row>
    <row r="7714" spans="1:13" ht="16.5" customHeight="1">
      <c r="A7714" s="22"/>
      <c r="J7714" s="6"/>
      <c r="M7714" s="7"/>
    </row>
    <row r="7715" spans="1:13" ht="16.5" customHeight="1">
      <c r="A7715" s="22"/>
      <c r="J7715" s="6"/>
      <c r="M7715" s="7"/>
    </row>
    <row r="7716" spans="1:13" ht="16.5" customHeight="1">
      <c r="A7716" s="22"/>
      <c r="J7716" s="6"/>
      <c r="M7716" s="7"/>
    </row>
    <row r="7717" spans="1:13" ht="16.5" customHeight="1">
      <c r="A7717" s="22"/>
      <c r="J7717" s="6"/>
      <c r="M7717" s="7"/>
    </row>
    <row r="7718" spans="1:13" ht="16.5" customHeight="1">
      <c r="A7718" s="22"/>
      <c r="J7718" s="6"/>
      <c r="M7718" s="7"/>
    </row>
    <row r="7719" spans="1:13" ht="16.5" customHeight="1">
      <c r="A7719" s="22"/>
      <c r="J7719" s="6"/>
      <c r="M7719" s="7"/>
    </row>
    <row r="7720" spans="1:13" ht="16.5" customHeight="1">
      <c r="A7720" s="22"/>
      <c r="J7720" s="6"/>
      <c r="M7720" s="7"/>
    </row>
    <row r="7721" spans="1:13" ht="16.5" customHeight="1">
      <c r="A7721" s="22"/>
      <c r="J7721" s="6"/>
      <c r="M7721" s="7"/>
    </row>
    <row r="7722" spans="1:13" ht="16.5" customHeight="1">
      <c r="A7722" s="22"/>
      <c r="J7722" s="6"/>
      <c r="M7722" s="7"/>
    </row>
    <row r="7723" spans="1:13" ht="16.5" customHeight="1">
      <c r="A7723" s="22"/>
      <c r="J7723" s="6"/>
      <c r="M7723" s="7"/>
    </row>
    <row r="7724" spans="1:13" ht="16.5" customHeight="1">
      <c r="A7724" s="22"/>
      <c r="J7724" s="6"/>
      <c r="M7724" s="7"/>
    </row>
    <row r="7725" spans="1:13" ht="16.5" customHeight="1">
      <c r="A7725" s="22"/>
      <c r="J7725" s="6"/>
      <c r="M7725" s="7"/>
    </row>
    <row r="7726" spans="1:13" ht="16.5" customHeight="1">
      <c r="A7726" s="22"/>
      <c r="J7726" s="6"/>
      <c r="M7726" s="7"/>
    </row>
    <row r="7727" spans="1:13" ht="16.5" customHeight="1">
      <c r="A7727" s="22"/>
      <c r="J7727" s="6"/>
      <c r="M7727" s="7"/>
    </row>
    <row r="7728" spans="1:13" ht="16.5" customHeight="1">
      <c r="A7728" s="22"/>
      <c r="J7728" s="6"/>
      <c r="M7728" s="7"/>
    </row>
    <row r="7729" spans="1:13" ht="16.5" customHeight="1">
      <c r="A7729" s="22"/>
      <c r="J7729" s="6"/>
      <c r="M7729" s="7"/>
    </row>
    <row r="7730" spans="1:13" ht="16.5" customHeight="1">
      <c r="A7730" s="22"/>
      <c r="J7730" s="6"/>
      <c r="M7730" s="7"/>
    </row>
    <row r="7731" spans="1:13" ht="16.5" customHeight="1">
      <c r="A7731" s="22"/>
      <c r="J7731" s="6"/>
      <c r="M7731" s="7"/>
    </row>
    <row r="7732" spans="1:13" ht="16.5" customHeight="1">
      <c r="A7732" s="22"/>
      <c r="J7732" s="6"/>
      <c r="M7732" s="7"/>
    </row>
    <row r="7733" spans="1:13" ht="16.5" customHeight="1">
      <c r="A7733" s="22"/>
      <c r="J7733" s="6"/>
      <c r="M7733" s="7"/>
    </row>
    <row r="7734" spans="1:13" ht="16.5" customHeight="1">
      <c r="A7734" s="22"/>
      <c r="J7734" s="6"/>
      <c r="M7734" s="7"/>
    </row>
    <row r="7735" spans="1:13" ht="16.5" customHeight="1">
      <c r="A7735" s="22"/>
      <c r="J7735" s="6"/>
      <c r="M7735" s="7"/>
    </row>
    <row r="7736" spans="1:13" ht="16.5" customHeight="1">
      <c r="A7736" s="22"/>
      <c r="J7736" s="6"/>
      <c r="M7736" s="7"/>
    </row>
    <row r="7737" spans="1:13" ht="16.5" customHeight="1">
      <c r="A7737" s="22"/>
      <c r="J7737" s="6"/>
      <c r="M7737" s="7"/>
    </row>
    <row r="7738" spans="1:13" ht="16.5" customHeight="1">
      <c r="A7738" s="22"/>
      <c r="J7738" s="6"/>
      <c r="M7738" s="7"/>
    </row>
    <row r="7739" spans="1:13" ht="16.5" customHeight="1">
      <c r="A7739" s="22"/>
      <c r="J7739" s="6"/>
      <c r="M7739" s="7"/>
    </row>
    <row r="7740" spans="1:13" ht="16.5" customHeight="1">
      <c r="A7740" s="22"/>
      <c r="J7740" s="6"/>
      <c r="M7740" s="7"/>
    </row>
    <row r="7741" spans="1:13" ht="16.5" customHeight="1">
      <c r="A7741" s="22"/>
      <c r="J7741" s="6"/>
      <c r="M7741" s="7"/>
    </row>
    <row r="7742" spans="1:13" ht="16.5" customHeight="1">
      <c r="A7742" s="22"/>
      <c r="J7742" s="6"/>
      <c r="M7742" s="7"/>
    </row>
    <row r="7743" spans="1:13" ht="16.5" customHeight="1">
      <c r="A7743" s="22"/>
      <c r="J7743" s="6"/>
      <c r="M7743" s="7"/>
    </row>
    <row r="7744" spans="1:13" ht="16.5" customHeight="1">
      <c r="A7744" s="22"/>
      <c r="J7744" s="6"/>
      <c r="M7744" s="7"/>
    </row>
    <row r="7745" spans="1:13" ht="16.5" customHeight="1">
      <c r="A7745" s="22"/>
      <c r="J7745" s="6"/>
      <c r="M7745" s="7"/>
    </row>
    <row r="7746" spans="1:13" ht="16.5" customHeight="1">
      <c r="A7746" s="22"/>
      <c r="J7746" s="6"/>
      <c r="M7746" s="7"/>
    </row>
    <row r="7747" spans="1:13" ht="16.5" customHeight="1">
      <c r="A7747" s="22"/>
      <c r="J7747" s="6"/>
      <c r="M7747" s="7"/>
    </row>
    <row r="7748" spans="1:13" ht="16.5" customHeight="1">
      <c r="A7748" s="22"/>
      <c r="J7748" s="6"/>
      <c r="M7748" s="7"/>
    </row>
    <row r="7749" spans="1:13" ht="16.5" customHeight="1">
      <c r="A7749" s="22"/>
      <c r="J7749" s="6"/>
      <c r="M7749" s="7"/>
    </row>
    <row r="7750" spans="1:13" ht="16.5" customHeight="1">
      <c r="A7750" s="22"/>
      <c r="J7750" s="6"/>
      <c r="M7750" s="7"/>
    </row>
    <row r="7751" spans="1:13" ht="16.5" customHeight="1">
      <c r="A7751" s="22"/>
      <c r="J7751" s="6"/>
      <c r="M7751" s="7"/>
    </row>
    <row r="7752" spans="1:13" ht="16.5" customHeight="1">
      <c r="A7752" s="22"/>
      <c r="J7752" s="6"/>
      <c r="M7752" s="7"/>
    </row>
    <row r="7753" spans="1:13" ht="16.5" customHeight="1">
      <c r="A7753" s="22"/>
      <c r="J7753" s="6"/>
      <c r="M7753" s="7"/>
    </row>
    <row r="7754" spans="1:13" ht="16.5" customHeight="1">
      <c r="A7754" s="22"/>
      <c r="J7754" s="6"/>
      <c r="M7754" s="7"/>
    </row>
    <row r="7755" spans="1:13" ht="16.5" customHeight="1">
      <c r="A7755" s="22"/>
      <c r="J7755" s="6"/>
      <c r="M7755" s="7"/>
    </row>
    <row r="7756" spans="1:13" ht="16.5" customHeight="1">
      <c r="A7756" s="22"/>
      <c r="J7756" s="6"/>
      <c r="M7756" s="7"/>
    </row>
    <row r="7757" spans="1:13" ht="16.5" customHeight="1">
      <c r="A7757" s="22"/>
      <c r="J7757" s="6"/>
      <c r="M7757" s="7"/>
    </row>
    <row r="7758" spans="1:13" ht="16.5" customHeight="1">
      <c r="A7758" s="22"/>
      <c r="J7758" s="6"/>
      <c r="M7758" s="7"/>
    </row>
    <row r="7759" spans="1:13" ht="16.5" customHeight="1">
      <c r="A7759" s="22"/>
      <c r="J7759" s="6"/>
      <c r="M7759" s="7"/>
    </row>
    <row r="7760" spans="1:13" ht="16.5" customHeight="1">
      <c r="A7760" s="22"/>
      <c r="J7760" s="6"/>
      <c r="M7760" s="7"/>
    </row>
    <row r="7761" spans="1:13" ht="16.5" customHeight="1">
      <c r="A7761" s="22"/>
      <c r="J7761" s="6"/>
      <c r="M7761" s="7"/>
    </row>
    <row r="7762" spans="1:13" ht="16.5" customHeight="1">
      <c r="A7762" s="22"/>
      <c r="J7762" s="6"/>
      <c r="M7762" s="7"/>
    </row>
    <row r="7763" spans="1:13" ht="16.5" customHeight="1">
      <c r="A7763" s="22"/>
      <c r="J7763" s="6"/>
      <c r="M7763" s="7"/>
    </row>
    <row r="7764" spans="1:13" ht="16.5" customHeight="1">
      <c r="A7764" s="22"/>
      <c r="J7764" s="6"/>
      <c r="M7764" s="7"/>
    </row>
    <row r="7765" spans="1:13" ht="16.5" customHeight="1">
      <c r="A7765" s="22"/>
      <c r="J7765" s="6"/>
      <c r="M7765" s="7"/>
    </row>
    <row r="7766" spans="1:13" ht="16.5" customHeight="1">
      <c r="A7766" s="22"/>
      <c r="J7766" s="6"/>
      <c r="M7766" s="7"/>
    </row>
    <row r="7767" spans="1:13" ht="16.5" customHeight="1">
      <c r="A7767" s="22"/>
      <c r="J7767" s="6"/>
      <c r="M7767" s="7"/>
    </row>
    <row r="7768" spans="1:13" ht="16.5" customHeight="1">
      <c r="A7768" s="22"/>
      <c r="J7768" s="6"/>
      <c r="M7768" s="7"/>
    </row>
    <row r="7769" spans="1:13" ht="16.5" customHeight="1">
      <c r="A7769" s="22"/>
      <c r="J7769" s="6"/>
      <c r="M7769" s="7"/>
    </row>
    <row r="7770" spans="1:13" ht="16.5" customHeight="1">
      <c r="A7770" s="22"/>
      <c r="J7770" s="6"/>
      <c r="M7770" s="7"/>
    </row>
    <row r="7771" spans="1:13" ht="16.5" customHeight="1">
      <c r="A7771" s="22"/>
      <c r="J7771" s="6"/>
      <c r="M7771" s="7"/>
    </row>
    <row r="7772" spans="1:13" ht="16.5" customHeight="1">
      <c r="A7772" s="22"/>
      <c r="J7772" s="6"/>
      <c r="M7772" s="7"/>
    </row>
    <row r="7773" spans="1:13" ht="16.5" customHeight="1">
      <c r="A7773" s="22"/>
      <c r="J7773" s="6"/>
      <c r="M7773" s="7"/>
    </row>
    <row r="7774" spans="1:13" ht="16.5" customHeight="1">
      <c r="A7774" s="22"/>
      <c r="J7774" s="6"/>
      <c r="M7774" s="7"/>
    </row>
    <row r="7775" spans="1:13" ht="16.5" customHeight="1">
      <c r="A7775" s="22"/>
      <c r="J7775" s="6"/>
      <c r="M7775" s="7"/>
    </row>
    <row r="7776" spans="1:13" ht="16.5" customHeight="1">
      <c r="A7776" s="22"/>
      <c r="J7776" s="6"/>
      <c r="M7776" s="7"/>
    </row>
    <row r="7777" spans="1:13" ht="16.5" customHeight="1">
      <c r="A7777" s="22"/>
      <c r="J7777" s="6"/>
      <c r="M7777" s="7"/>
    </row>
    <row r="7778" spans="1:13" ht="16.5" customHeight="1">
      <c r="A7778" s="22"/>
      <c r="J7778" s="6"/>
      <c r="M7778" s="7"/>
    </row>
    <row r="7779" spans="1:13" ht="16.5" customHeight="1">
      <c r="A7779" s="22"/>
      <c r="J7779" s="6"/>
      <c r="M7779" s="7"/>
    </row>
    <row r="7780" spans="1:13" ht="16.5" customHeight="1">
      <c r="A7780" s="22"/>
      <c r="J7780" s="6"/>
      <c r="M7780" s="7"/>
    </row>
    <row r="7781" spans="1:13" ht="16.5" customHeight="1">
      <c r="A7781" s="22"/>
      <c r="J7781" s="6"/>
      <c r="M7781" s="7"/>
    </row>
    <row r="7782" spans="1:13" ht="16.5" customHeight="1">
      <c r="A7782" s="22"/>
      <c r="J7782" s="6"/>
      <c r="M7782" s="7"/>
    </row>
    <row r="7783" spans="1:13" ht="16.5" customHeight="1">
      <c r="A7783" s="22"/>
      <c r="J7783" s="6"/>
      <c r="M7783" s="7"/>
    </row>
    <row r="7784" spans="1:13" ht="16.5" customHeight="1">
      <c r="A7784" s="22"/>
      <c r="J7784" s="6"/>
      <c r="M7784" s="7"/>
    </row>
    <row r="7785" spans="1:13" ht="16.5" customHeight="1">
      <c r="A7785" s="22"/>
      <c r="J7785" s="6"/>
      <c r="M7785" s="7"/>
    </row>
    <row r="7786" spans="1:13" ht="16.5" customHeight="1">
      <c r="A7786" s="22"/>
      <c r="J7786" s="6"/>
      <c r="M7786" s="7"/>
    </row>
    <row r="7787" spans="1:13" ht="16.5" customHeight="1">
      <c r="A7787" s="22"/>
      <c r="J7787" s="6"/>
      <c r="M7787" s="7"/>
    </row>
    <row r="7788" spans="1:13" ht="16.5" customHeight="1">
      <c r="A7788" s="22"/>
      <c r="J7788" s="6"/>
      <c r="M7788" s="7"/>
    </row>
    <row r="7789" spans="1:13" ht="16.5" customHeight="1">
      <c r="A7789" s="22"/>
      <c r="J7789" s="6"/>
      <c r="M7789" s="7"/>
    </row>
    <row r="7790" spans="1:13" ht="16.5" customHeight="1">
      <c r="A7790" s="22"/>
      <c r="J7790" s="6"/>
      <c r="M7790" s="7"/>
    </row>
    <row r="7791" spans="1:13" ht="16.5" customHeight="1">
      <c r="A7791" s="22"/>
      <c r="J7791" s="6"/>
      <c r="M7791" s="7"/>
    </row>
    <row r="7792" spans="1:13" ht="16.5" customHeight="1">
      <c r="A7792" s="22"/>
      <c r="J7792" s="6"/>
      <c r="M7792" s="7"/>
    </row>
    <row r="7793" spans="1:13" ht="16.5" customHeight="1">
      <c r="A7793" s="22"/>
      <c r="J7793" s="6"/>
      <c r="M7793" s="7"/>
    </row>
    <row r="7794" spans="1:13" ht="16.5" customHeight="1">
      <c r="A7794" s="22"/>
      <c r="J7794" s="6"/>
      <c r="M7794" s="7"/>
    </row>
    <row r="7795" spans="1:13" ht="16.5" customHeight="1">
      <c r="A7795" s="22"/>
      <c r="J7795" s="6"/>
      <c r="M7795" s="7"/>
    </row>
    <row r="7796" spans="1:13" ht="16.5" customHeight="1">
      <c r="A7796" s="22"/>
      <c r="J7796" s="6"/>
      <c r="M7796" s="7"/>
    </row>
    <row r="7797" spans="1:13" ht="16.5" customHeight="1">
      <c r="A7797" s="22"/>
      <c r="J7797" s="6"/>
      <c r="M7797" s="7"/>
    </row>
    <row r="7798" spans="1:13" ht="16.5" customHeight="1">
      <c r="A7798" s="22"/>
      <c r="J7798" s="6"/>
      <c r="M7798" s="7"/>
    </row>
    <row r="7799" spans="1:13" ht="16.5" customHeight="1">
      <c r="A7799" s="22"/>
      <c r="J7799" s="6"/>
      <c r="M7799" s="7"/>
    </row>
    <row r="7800" spans="1:13" ht="16.5" customHeight="1">
      <c r="A7800" s="22"/>
      <c r="J7800" s="6"/>
      <c r="M7800" s="7"/>
    </row>
    <row r="7801" spans="1:13" ht="16.5" customHeight="1">
      <c r="A7801" s="22"/>
      <c r="J7801" s="6"/>
      <c r="M7801" s="7"/>
    </row>
    <row r="7802" spans="1:13" ht="16.5" customHeight="1">
      <c r="A7802" s="22"/>
      <c r="J7802" s="6"/>
      <c r="M7802" s="7"/>
    </row>
    <row r="7803" spans="1:13" ht="16.5" customHeight="1">
      <c r="A7803" s="22"/>
      <c r="J7803" s="6"/>
      <c r="M7803" s="7"/>
    </row>
    <row r="7804" spans="1:13" ht="16.5" customHeight="1">
      <c r="A7804" s="22"/>
      <c r="J7804" s="6"/>
      <c r="M7804" s="7"/>
    </row>
    <row r="7805" spans="1:13" ht="16.5" customHeight="1">
      <c r="A7805" s="22"/>
      <c r="J7805" s="6"/>
      <c r="M7805" s="7"/>
    </row>
    <row r="7806" spans="1:13" ht="16.5" customHeight="1">
      <c r="A7806" s="22"/>
      <c r="J7806" s="6"/>
      <c r="M7806" s="7"/>
    </row>
    <row r="7807" spans="1:13" ht="16.5" customHeight="1">
      <c r="A7807" s="22"/>
      <c r="J7807" s="6"/>
      <c r="M7807" s="7"/>
    </row>
    <row r="7808" spans="1:13" ht="16.5" customHeight="1">
      <c r="A7808" s="22"/>
      <c r="J7808" s="6"/>
      <c r="M7808" s="7"/>
    </row>
    <row r="7809" spans="1:13" ht="16.5" customHeight="1">
      <c r="A7809" s="22"/>
      <c r="J7809" s="6"/>
      <c r="M7809" s="7"/>
    </row>
    <row r="7810" spans="1:13" ht="16.5" customHeight="1">
      <c r="A7810" s="22"/>
      <c r="J7810" s="6"/>
      <c r="M7810" s="7"/>
    </row>
    <row r="7811" spans="1:13" ht="16.5" customHeight="1">
      <c r="A7811" s="22"/>
      <c r="J7811" s="6"/>
      <c r="M7811" s="7"/>
    </row>
    <row r="7812" spans="1:13" ht="16.5" customHeight="1">
      <c r="A7812" s="22"/>
      <c r="J7812" s="6"/>
      <c r="M7812" s="7"/>
    </row>
    <row r="7813" spans="1:13" ht="16.5" customHeight="1">
      <c r="A7813" s="22"/>
      <c r="J7813" s="6"/>
      <c r="M7813" s="7"/>
    </row>
    <row r="7814" spans="1:13" ht="16.5" customHeight="1">
      <c r="A7814" s="22"/>
      <c r="J7814" s="6"/>
      <c r="M7814" s="7"/>
    </row>
    <row r="7815" spans="1:13" ht="16.5" customHeight="1">
      <c r="A7815" s="22"/>
      <c r="J7815" s="6"/>
      <c r="M7815" s="7"/>
    </row>
    <row r="7816" spans="1:13" ht="16.5" customHeight="1">
      <c r="A7816" s="22"/>
      <c r="J7816" s="6"/>
      <c r="M7816" s="7"/>
    </row>
    <row r="7817" spans="1:13" ht="16.5" customHeight="1">
      <c r="A7817" s="22"/>
      <c r="J7817" s="6"/>
      <c r="M7817" s="7"/>
    </row>
    <row r="7818" spans="1:13" ht="16.5" customHeight="1">
      <c r="A7818" s="22"/>
      <c r="J7818" s="6"/>
      <c r="M7818" s="7"/>
    </row>
    <row r="7819" spans="1:13" ht="16.5" customHeight="1">
      <c r="A7819" s="22"/>
      <c r="J7819" s="6"/>
      <c r="M7819" s="7"/>
    </row>
    <row r="7820" spans="1:13" ht="16.5" customHeight="1">
      <c r="A7820" s="22"/>
      <c r="J7820" s="6"/>
      <c r="M7820" s="7"/>
    </row>
    <row r="7821" spans="1:13" ht="16.5" customHeight="1">
      <c r="A7821" s="22"/>
      <c r="J7821" s="6"/>
      <c r="M7821" s="7"/>
    </row>
    <row r="7822" spans="1:13" ht="16.5" customHeight="1">
      <c r="A7822" s="22"/>
      <c r="J7822" s="6"/>
      <c r="M7822" s="7"/>
    </row>
    <row r="7823" spans="1:13" ht="16.5" customHeight="1">
      <c r="A7823" s="22"/>
      <c r="J7823" s="6"/>
      <c r="M7823" s="7"/>
    </row>
    <row r="7824" spans="1:13" ht="16.5" customHeight="1">
      <c r="A7824" s="22"/>
      <c r="J7824" s="6"/>
      <c r="M7824" s="7"/>
    </row>
    <row r="7825" spans="1:13" ht="16.5" customHeight="1">
      <c r="A7825" s="22"/>
      <c r="J7825" s="6"/>
      <c r="M7825" s="7"/>
    </row>
    <row r="7826" spans="1:13" ht="16.5" customHeight="1">
      <c r="A7826" s="22"/>
      <c r="J7826" s="6"/>
      <c r="M7826" s="7"/>
    </row>
    <row r="7827" spans="1:13" ht="16.5" customHeight="1">
      <c r="A7827" s="22"/>
      <c r="J7827" s="6"/>
      <c r="M7827" s="7"/>
    </row>
    <row r="7828" spans="1:13" ht="16.5" customHeight="1">
      <c r="A7828" s="22"/>
      <c r="J7828" s="6"/>
      <c r="M7828" s="7"/>
    </row>
    <row r="7829" spans="1:13" ht="16.5" customHeight="1">
      <c r="A7829" s="22"/>
      <c r="J7829" s="6"/>
      <c r="M7829" s="7"/>
    </row>
    <row r="7830" spans="1:13" ht="16.5" customHeight="1">
      <c r="A7830" s="22"/>
      <c r="J7830" s="6"/>
      <c r="M7830" s="7"/>
    </row>
    <row r="7831" spans="1:13" ht="16.5" customHeight="1">
      <c r="A7831" s="22"/>
      <c r="J7831" s="6"/>
      <c r="M7831" s="7"/>
    </row>
    <row r="7832" spans="1:13" ht="16.5" customHeight="1">
      <c r="A7832" s="22"/>
      <c r="J7832" s="6"/>
      <c r="M7832" s="7"/>
    </row>
    <row r="7833" spans="1:13" ht="16.5" customHeight="1">
      <c r="A7833" s="22"/>
      <c r="J7833" s="6"/>
      <c r="M7833" s="7"/>
    </row>
    <row r="7834" spans="1:13" ht="16.5" customHeight="1">
      <c r="A7834" s="22"/>
      <c r="J7834" s="6"/>
      <c r="M7834" s="7"/>
    </row>
    <row r="7835" spans="1:13" ht="16.5" customHeight="1">
      <c r="A7835" s="22"/>
      <c r="J7835" s="6"/>
      <c r="M7835" s="7"/>
    </row>
    <row r="7836" spans="1:13" ht="16.5" customHeight="1">
      <c r="A7836" s="22"/>
      <c r="J7836" s="6"/>
      <c r="M7836" s="7"/>
    </row>
    <row r="7837" spans="1:13" ht="16.5" customHeight="1">
      <c r="A7837" s="22"/>
      <c r="J7837" s="6"/>
      <c r="M7837" s="7"/>
    </row>
    <row r="7838" spans="1:13" ht="16.5" customHeight="1">
      <c r="A7838" s="22"/>
      <c r="J7838" s="6"/>
      <c r="M7838" s="7"/>
    </row>
    <row r="7839" spans="1:13" ht="16.5" customHeight="1">
      <c r="A7839" s="22"/>
      <c r="J7839" s="6"/>
      <c r="M7839" s="7"/>
    </row>
    <row r="7840" spans="1:13" ht="16.5" customHeight="1">
      <c r="A7840" s="22"/>
      <c r="J7840" s="6"/>
      <c r="M7840" s="7"/>
    </row>
    <row r="7841" spans="1:13" ht="16.5" customHeight="1">
      <c r="A7841" s="22"/>
      <c r="J7841" s="6"/>
      <c r="M7841" s="7"/>
    </row>
    <row r="7842" spans="1:13" ht="16.5" customHeight="1">
      <c r="A7842" s="22"/>
      <c r="J7842" s="6"/>
      <c r="M7842" s="7"/>
    </row>
    <row r="7843" spans="1:13" ht="16.5" customHeight="1">
      <c r="A7843" s="22"/>
      <c r="J7843" s="6"/>
      <c r="M7843" s="7"/>
    </row>
    <row r="7844" spans="1:13" ht="16.5" customHeight="1">
      <c r="A7844" s="22"/>
      <c r="J7844" s="6"/>
      <c r="M7844" s="7"/>
    </row>
    <row r="7845" spans="1:13" ht="16.5" customHeight="1">
      <c r="A7845" s="22"/>
      <c r="J7845" s="6"/>
      <c r="M7845" s="7"/>
    </row>
    <row r="7846" spans="1:13" ht="16.5" customHeight="1">
      <c r="A7846" s="22"/>
      <c r="J7846" s="6"/>
      <c r="M7846" s="7"/>
    </row>
    <row r="7847" spans="1:13" ht="16.5" customHeight="1">
      <c r="A7847" s="22"/>
      <c r="J7847" s="6"/>
      <c r="M7847" s="7"/>
    </row>
    <row r="7848" spans="1:13" ht="16.5" customHeight="1">
      <c r="A7848" s="22"/>
      <c r="J7848" s="6"/>
      <c r="M7848" s="7"/>
    </row>
    <row r="7849" spans="1:13" ht="16.5" customHeight="1">
      <c r="A7849" s="22"/>
      <c r="J7849" s="6"/>
      <c r="M7849" s="7"/>
    </row>
    <row r="7850" spans="1:13" ht="16.5" customHeight="1">
      <c r="A7850" s="22"/>
      <c r="J7850" s="6"/>
      <c r="M7850" s="7"/>
    </row>
    <row r="7851" spans="1:13" ht="16.5" customHeight="1">
      <c r="A7851" s="22"/>
      <c r="J7851" s="6"/>
      <c r="M7851" s="7"/>
    </row>
    <row r="7852" spans="1:13" ht="16.5" customHeight="1">
      <c r="A7852" s="22"/>
      <c r="J7852" s="6"/>
      <c r="M7852" s="7"/>
    </row>
    <row r="7853" spans="1:13" ht="16.5" customHeight="1">
      <c r="A7853" s="22"/>
      <c r="J7853" s="6"/>
      <c r="M7853" s="7"/>
    </row>
    <row r="7854" spans="1:13" ht="16.5" customHeight="1">
      <c r="A7854" s="22"/>
      <c r="J7854" s="6"/>
      <c r="M7854" s="7"/>
    </row>
    <row r="7855" spans="1:13" ht="16.5" customHeight="1">
      <c r="A7855" s="22"/>
      <c r="J7855" s="6"/>
      <c r="M7855" s="7"/>
    </row>
    <row r="7856" spans="1:13" ht="16.5" customHeight="1">
      <c r="A7856" s="22"/>
      <c r="J7856" s="6"/>
      <c r="M7856" s="7"/>
    </row>
    <row r="7857" spans="1:13" ht="16.5" customHeight="1">
      <c r="A7857" s="22"/>
      <c r="J7857" s="6"/>
      <c r="M7857" s="7"/>
    </row>
    <row r="7858" spans="1:13" ht="16.5" customHeight="1">
      <c r="A7858" s="22"/>
      <c r="J7858" s="6"/>
      <c r="M7858" s="7"/>
    </row>
    <row r="7859" spans="1:13" ht="16.5" customHeight="1">
      <c r="A7859" s="22"/>
      <c r="J7859" s="6"/>
      <c r="M7859" s="7"/>
    </row>
    <row r="7860" spans="1:13" ht="16.5" customHeight="1">
      <c r="A7860" s="22"/>
      <c r="J7860" s="6"/>
      <c r="M7860" s="7"/>
    </row>
    <row r="7861" spans="1:13" ht="16.5" customHeight="1">
      <c r="A7861" s="22"/>
      <c r="J7861" s="6"/>
      <c r="M7861" s="7"/>
    </row>
    <row r="7862" spans="1:13" ht="16.5" customHeight="1">
      <c r="A7862" s="22"/>
      <c r="J7862" s="6"/>
      <c r="M7862" s="7"/>
    </row>
    <row r="7863" spans="1:13" ht="16.5" customHeight="1">
      <c r="A7863" s="22"/>
      <c r="J7863" s="6"/>
      <c r="M7863" s="7"/>
    </row>
    <row r="7864" spans="1:13" ht="16.5" customHeight="1">
      <c r="A7864" s="22"/>
      <c r="J7864" s="6"/>
      <c r="M7864" s="7"/>
    </row>
    <row r="7865" spans="1:13" ht="16.5" customHeight="1">
      <c r="A7865" s="22"/>
      <c r="J7865" s="6"/>
      <c r="M7865" s="7"/>
    </row>
    <row r="7866" spans="1:13" ht="16.5" customHeight="1">
      <c r="A7866" s="22"/>
      <c r="J7866" s="6"/>
      <c r="M7866" s="7"/>
    </row>
    <row r="7867" spans="1:13" ht="16.5" customHeight="1">
      <c r="A7867" s="22"/>
      <c r="J7867" s="6"/>
      <c r="M7867" s="7"/>
    </row>
    <row r="7868" spans="1:13" ht="16.5" customHeight="1">
      <c r="A7868" s="22"/>
      <c r="J7868" s="6"/>
      <c r="M7868" s="7"/>
    </row>
    <row r="7869" spans="1:13" ht="16.5" customHeight="1">
      <c r="A7869" s="22"/>
      <c r="J7869" s="6"/>
      <c r="M7869" s="7"/>
    </row>
    <row r="7870" spans="1:13" ht="16.5" customHeight="1">
      <c r="A7870" s="22"/>
      <c r="J7870" s="6"/>
      <c r="M7870" s="7"/>
    </row>
    <row r="7871" spans="1:13" ht="16.5" customHeight="1">
      <c r="A7871" s="22"/>
      <c r="J7871" s="6"/>
      <c r="M7871" s="7"/>
    </row>
    <row r="7872" spans="1:13" ht="16.5" customHeight="1">
      <c r="A7872" s="22"/>
      <c r="J7872" s="6"/>
      <c r="M7872" s="7"/>
    </row>
    <row r="7873" spans="1:13" ht="16.5" customHeight="1">
      <c r="A7873" s="22"/>
      <c r="J7873" s="6"/>
      <c r="M7873" s="7"/>
    </row>
    <row r="7874" spans="1:13" ht="16.5" customHeight="1">
      <c r="A7874" s="22"/>
      <c r="J7874" s="6"/>
      <c r="M7874" s="7"/>
    </row>
    <row r="7875" spans="1:13" ht="16.5" customHeight="1">
      <c r="A7875" s="22"/>
      <c r="J7875" s="6"/>
      <c r="M7875" s="7"/>
    </row>
    <row r="7876" spans="1:13" ht="16.5" customHeight="1">
      <c r="A7876" s="22"/>
      <c r="J7876" s="6"/>
      <c r="M7876" s="7"/>
    </row>
    <row r="7877" spans="1:13" ht="16.5" customHeight="1">
      <c r="A7877" s="22"/>
      <c r="J7877" s="6"/>
      <c r="M7877" s="7"/>
    </row>
    <row r="7878" spans="1:13" ht="16.5" customHeight="1">
      <c r="A7878" s="22"/>
      <c r="J7878" s="6"/>
      <c r="M7878" s="7"/>
    </row>
    <row r="7879" spans="1:13" ht="16.5" customHeight="1">
      <c r="A7879" s="22"/>
      <c r="J7879" s="6"/>
      <c r="M7879" s="7"/>
    </row>
    <row r="7880" spans="1:13" ht="16.5" customHeight="1">
      <c r="A7880" s="22"/>
      <c r="J7880" s="6"/>
      <c r="M7880" s="7"/>
    </row>
    <row r="7881" spans="1:13" ht="16.5" customHeight="1">
      <c r="A7881" s="22"/>
      <c r="J7881" s="6"/>
      <c r="M7881" s="7"/>
    </row>
    <row r="7882" spans="1:13" ht="16.5" customHeight="1">
      <c r="A7882" s="22"/>
      <c r="J7882" s="6"/>
      <c r="M7882" s="7"/>
    </row>
    <row r="7883" spans="1:13" ht="16.5" customHeight="1">
      <c r="A7883" s="22"/>
      <c r="J7883" s="6"/>
      <c r="M7883" s="7"/>
    </row>
    <row r="7884" spans="1:13" ht="16.5" customHeight="1">
      <c r="A7884" s="22"/>
      <c r="J7884" s="6"/>
      <c r="M7884" s="7"/>
    </row>
    <row r="7885" spans="1:13" ht="16.5" customHeight="1">
      <c r="A7885" s="22"/>
      <c r="J7885" s="6"/>
      <c r="M7885" s="7"/>
    </row>
    <row r="7886" spans="1:13" ht="16.5" customHeight="1">
      <c r="A7886" s="22"/>
      <c r="J7886" s="6"/>
      <c r="M7886" s="7"/>
    </row>
    <row r="7887" spans="1:13" ht="16.5" customHeight="1">
      <c r="A7887" s="22"/>
      <c r="J7887" s="6"/>
      <c r="M7887" s="7"/>
    </row>
    <row r="7888" spans="1:13" ht="16.5" customHeight="1">
      <c r="A7888" s="22"/>
      <c r="J7888" s="6"/>
      <c r="M7888" s="7"/>
    </row>
    <row r="7889" spans="1:13" ht="16.5" customHeight="1">
      <c r="A7889" s="22"/>
      <c r="J7889" s="6"/>
      <c r="M7889" s="7"/>
    </row>
    <row r="7890" spans="1:13" ht="16.5" customHeight="1">
      <c r="A7890" s="22"/>
      <c r="J7890" s="6"/>
      <c r="M7890" s="7"/>
    </row>
    <row r="7891" spans="1:13" ht="16.5" customHeight="1">
      <c r="A7891" s="22"/>
      <c r="J7891" s="6"/>
      <c r="M7891" s="7"/>
    </row>
    <row r="7892" spans="1:13" ht="16.5" customHeight="1">
      <c r="A7892" s="22"/>
      <c r="J7892" s="6"/>
      <c r="M7892" s="7"/>
    </row>
    <row r="7893" spans="1:13" ht="16.5" customHeight="1">
      <c r="A7893" s="22"/>
      <c r="J7893" s="6"/>
      <c r="M7893" s="7"/>
    </row>
    <row r="7894" spans="1:13" ht="16.5" customHeight="1">
      <c r="A7894" s="22"/>
      <c r="J7894" s="6"/>
      <c r="M7894" s="7"/>
    </row>
    <row r="7895" spans="1:13" ht="16.5" customHeight="1">
      <c r="A7895" s="22"/>
      <c r="J7895" s="6"/>
      <c r="M7895" s="7"/>
    </row>
    <row r="7896" spans="1:13" ht="16.5" customHeight="1">
      <c r="A7896" s="22"/>
      <c r="J7896" s="6"/>
      <c r="M7896" s="7"/>
    </row>
    <row r="7897" spans="1:13" ht="16.5" customHeight="1">
      <c r="A7897" s="22"/>
      <c r="J7897" s="6"/>
      <c r="M7897" s="7"/>
    </row>
    <row r="7898" spans="1:13" ht="16.5" customHeight="1">
      <c r="A7898" s="22"/>
      <c r="J7898" s="6"/>
      <c r="M7898" s="7"/>
    </row>
    <row r="7899" spans="1:13" ht="16.5" customHeight="1">
      <c r="A7899" s="22"/>
      <c r="J7899" s="6"/>
      <c r="M7899" s="7"/>
    </row>
    <row r="7900" spans="1:13" ht="16.5" customHeight="1">
      <c r="A7900" s="22"/>
      <c r="J7900" s="6"/>
      <c r="M7900" s="7"/>
    </row>
    <row r="7901" spans="1:13" ht="16.5" customHeight="1">
      <c r="A7901" s="22"/>
      <c r="J7901" s="6"/>
      <c r="M7901" s="7"/>
    </row>
    <row r="7902" spans="1:13" ht="16.5" customHeight="1">
      <c r="A7902" s="22"/>
      <c r="J7902" s="6"/>
      <c r="M7902" s="7"/>
    </row>
    <row r="7903" spans="1:13" ht="16.5" customHeight="1">
      <c r="A7903" s="22"/>
      <c r="J7903" s="6"/>
      <c r="M7903" s="7"/>
    </row>
    <row r="7904" spans="1:13" ht="16.5" customHeight="1">
      <c r="A7904" s="22"/>
      <c r="J7904" s="6"/>
      <c r="M7904" s="7"/>
    </row>
    <row r="7905" spans="1:13" ht="16.5" customHeight="1">
      <c r="A7905" s="22"/>
      <c r="J7905" s="6"/>
      <c r="M7905" s="7"/>
    </row>
    <row r="7906" spans="1:13" ht="16.5" customHeight="1">
      <c r="A7906" s="22"/>
      <c r="J7906" s="6"/>
      <c r="M7906" s="7"/>
    </row>
    <row r="7907" spans="1:13" ht="16.5" customHeight="1">
      <c r="A7907" s="22"/>
      <c r="J7907" s="6"/>
      <c r="M7907" s="7"/>
    </row>
    <row r="7908" spans="1:13" ht="16.5" customHeight="1">
      <c r="A7908" s="22"/>
      <c r="J7908" s="6"/>
      <c r="M7908" s="7"/>
    </row>
    <row r="7909" spans="1:13" ht="16.5" customHeight="1">
      <c r="A7909" s="22"/>
      <c r="J7909" s="6"/>
      <c r="M7909" s="7"/>
    </row>
    <row r="7910" spans="1:13" ht="16.5" customHeight="1">
      <c r="A7910" s="22"/>
      <c r="J7910" s="6"/>
      <c r="M7910" s="7"/>
    </row>
    <row r="7911" spans="1:13" ht="16.5" customHeight="1">
      <c r="A7911" s="22"/>
      <c r="J7911" s="6"/>
      <c r="M7911" s="7"/>
    </row>
    <row r="7912" spans="1:13" ht="16.5" customHeight="1">
      <c r="A7912" s="22"/>
      <c r="J7912" s="6"/>
      <c r="M7912" s="7"/>
    </row>
    <row r="7913" spans="1:13" ht="16.5" customHeight="1">
      <c r="A7913" s="22"/>
      <c r="J7913" s="6"/>
      <c r="M7913" s="7"/>
    </row>
    <row r="7914" spans="1:13" ht="16.5" customHeight="1">
      <c r="A7914" s="22"/>
      <c r="J7914" s="6"/>
      <c r="M7914" s="7"/>
    </row>
    <row r="7915" spans="1:13" ht="16.5" customHeight="1">
      <c r="A7915" s="22"/>
      <c r="J7915" s="6"/>
      <c r="M7915" s="7"/>
    </row>
    <row r="7916" spans="1:13" ht="16.5" customHeight="1">
      <c r="A7916" s="22"/>
      <c r="J7916" s="6"/>
      <c r="M7916" s="7"/>
    </row>
    <row r="7917" spans="1:13" ht="16.5" customHeight="1">
      <c r="A7917" s="22"/>
      <c r="J7917" s="6"/>
      <c r="M7917" s="7"/>
    </row>
    <row r="7918" spans="1:13" ht="16.5" customHeight="1">
      <c r="A7918" s="22"/>
      <c r="J7918" s="6"/>
      <c r="M7918" s="7"/>
    </row>
    <row r="7919" spans="1:13" ht="16.5" customHeight="1">
      <c r="A7919" s="22"/>
      <c r="J7919" s="6"/>
      <c r="M7919" s="7"/>
    </row>
    <row r="7920" spans="1:13" ht="16.5" customHeight="1">
      <c r="A7920" s="22"/>
      <c r="J7920" s="6"/>
      <c r="M7920" s="7"/>
    </row>
    <row r="7921" spans="1:13" ht="16.5" customHeight="1">
      <c r="A7921" s="22"/>
      <c r="J7921" s="6"/>
      <c r="M7921" s="7"/>
    </row>
    <row r="7922" spans="1:13" ht="16.5" customHeight="1">
      <c r="A7922" s="22"/>
      <c r="J7922" s="6"/>
      <c r="M7922" s="7"/>
    </row>
    <row r="7923" spans="1:13" ht="16.5" customHeight="1">
      <c r="A7923" s="22"/>
      <c r="J7923" s="6"/>
      <c r="M7923" s="7"/>
    </row>
    <row r="7924" spans="1:13" ht="16.5" customHeight="1">
      <c r="A7924" s="22"/>
      <c r="J7924" s="6"/>
      <c r="M7924" s="7"/>
    </row>
    <row r="7925" spans="1:13" ht="16.5" customHeight="1">
      <c r="A7925" s="22"/>
      <c r="J7925" s="6"/>
      <c r="M7925" s="7"/>
    </row>
    <row r="7926" spans="1:13" ht="16.5" customHeight="1">
      <c r="A7926" s="22"/>
      <c r="J7926" s="6"/>
      <c r="M7926" s="7"/>
    </row>
    <row r="7927" spans="1:13" ht="16.5" customHeight="1">
      <c r="A7927" s="22"/>
      <c r="J7927" s="6"/>
      <c r="M7927" s="7"/>
    </row>
    <row r="7928" spans="1:13" ht="16.5" customHeight="1">
      <c r="A7928" s="22"/>
      <c r="J7928" s="6"/>
      <c r="M7928" s="7"/>
    </row>
    <row r="7929" spans="1:13" ht="16.5" customHeight="1">
      <c r="A7929" s="22"/>
      <c r="J7929" s="6"/>
      <c r="M7929" s="7"/>
    </row>
    <row r="7930" spans="1:13" ht="16.5" customHeight="1">
      <c r="A7930" s="22"/>
      <c r="J7930" s="6"/>
      <c r="M7930" s="7"/>
    </row>
    <row r="7931" spans="1:13" ht="16.5" customHeight="1">
      <c r="A7931" s="22"/>
      <c r="J7931" s="6"/>
      <c r="M7931" s="7"/>
    </row>
    <row r="7932" spans="1:13" ht="16.5" customHeight="1">
      <c r="A7932" s="22"/>
      <c r="J7932" s="6"/>
      <c r="M7932" s="7"/>
    </row>
    <row r="7933" spans="1:13" ht="16.5" customHeight="1">
      <c r="A7933" s="22"/>
      <c r="J7933" s="6"/>
      <c r="M7933" s="7"/>
    </row>
    <row r="7934" spans="1:13" ht="16.5" customHeight="1">
      <c r="A7934" s="22"/>
      <c r="J7934" s="6"/>
      <c r="M7934" s="7"/>
    </row>
    <row r="7935" spans="1:13" ht="16.5" customHeight="1">
      <c r="A7935" s="22"/>
      <c r="J7935" s="6"/>
      <c r="M7935" s="7"/>
    </row>
    <row r="7936" spans="1:13" ht="16.5" customHeight="1">
      <c r="A7936" s="22"/>
      <c r="J7936" s="6"/>
      <c r="M7936" s="7"/>
    </row>
    <row r="7937" spans="1:13" ht="16.5" customHeight="1">
      <c r="A7937" s="22"/>
      <c r="J7937" s="6"/>
      <c r="M7937" s="7"/>
    </row>
    <row r="7938" spans="1:13" ht="16.5" customHeight="1">
      <c r="A7938" s="22"/>
      <c r="J7938" s="6"/>
      <c r="M7938" s="7"/>
    </row>
    <row r="7939" spans="1:13" ht="16.5" customHeight="1">
      <c r="A7939" s="22"/>
      <c r="J7939" s="6"/>
      <c r="M7939" s="7"/>
    </row>
    <row r="7940" spans="1:13" ht="16.5" customHeight="1">
      <c r="A7940" s="22"/>
      <c r="J7940" s="6"/>
      <c r="M7940" s="7"/>
    </row>
    <row r="7941" spans="1:13" ht="16.5" customHeight="1">
      <c r="A7941" s="22"/>
      <c r="J7941" s="6"/>
      <c r="M7941" s="7"/>
    </row>
    <row r="7942" spans="1:13" ht="16.5" customHeight="1">
      <c r="A7942" s="22"/>
      <c r="J7942" s="6"/>
      <c r="M7942" s="7"/>
    </row>
    <row r="7943" spans="1:13" ht="16.5" customHeight="1">
      <c r="A7943" s="22"/>
      <c r="J7943" s="6"/>
      <c r="M7943" s="7"/>
    </row>
    <row r="7944" spans="1:13" ht="16.5" customHeight="1">
      <c r="A7944" s="22"/>
      <c r="J7944" s="6"/>
      <c r="M7944" s="7"/>
    </row>
    <row r="7945" spans="1:13" ht="16.5" customHeight="1">
      <c r="A7945" s="22"/>
      <c r="J7945" s="6"/>
      <c r="M7945" s="7"/>
    </row>
    <row r="7946" spans="1:13" ht="16.5" customHeight="1">
      <c r="A7946" s="22"/>
      <c r="J7946" s="6"/>
      <c r="M7946" s="7"/>
    </row>
    <row r="7947" spans="1:13" ht="16.5" customHeight="1">
      <c r="A7947" s="22"/>
      <c r="J7947" s="6"/>
      <c r="M7947" s="7"/>
    </row>
    <row r="7948" spans="1:13" ht="16.5" customHeight="1">
      <c r="A7948" s="22"/>
      <c r="J7948" s="6"/>
      <c r="M7948" s="7"/>
    </row>
    <row r="7949" spans="1:13" ht="16.5" customHeight="1">
      <c r="A7949" s="22"/>
      <c r="J7949" s="6"/>
      <c r="M7949" s="7"/>
    </row>
    <row r="7950" spans="1:13" ht="16.5" customHeight="1">
      <c r="A7950" s="22"/>
      <c r="J7950" s="6"/>
      <c r="M7950" s="7"/>
    </row>
    <row r="7951" spans="1:13" ht="16.5" customHeight="1">
      <c r="A7951" s="22"/>
      <c r="J7951" s="6"/>
      <c r="M7951" s="7"/>
    </row>
    <row r="7952" spans="1:13" ht="16.5" customHeight="1">
      <c r="A7952" s="22"/>
      <c r="J7952" s="6"/>
      <c r="M7952" s="7"/>
    </row>
    <row r="7953" spans="1:13" ht="16.5" customHeight="1">
      <c r="A7953" s="22"/>
      <c r="J7953" s="6"/>
      <c r="M7953" s="7"/>
    </row>
    <row r="7954" spans="1:13" ht="16.5" customHeight="1">
      <c r="A7954" s="22"/>
      <c r="J7954" s="6"/>
      <c r="M7954" s="7"/>
    </row>
    <row r="7955" spans="1:13" ht="16.5" customHeight="1">
      <c r="A7955" s="22"/>
      <c r="J7955" s="6"/>
      <c r="M7955" s="7"/>
    </row>
    <row r="7956" spans="1:13" ht="16.5" customHeight="1">
      <c r="A7956" s="22"/>
      <c r="J7956" s="6"/>
      <c r="M7956" s="7"/>
    </row>
    <row r="7957" spans="1:13" ht="16.5" customHeight="1">
      <c r="A7957" s="22"/>
      <c r="J7957" s="6"/>
      <c r="M7957" s="7"/>
    </row>
    <row r="7958" spans="1:13" ht="16.5" customHeight="1">
      <c r="A7958" s="22"/>
      <c r="J7958" s="6"/>
      <c r="M7958" s="7"/>
    </row>
    <row r="7959" spans="1:13" ht="16.5" customHeight="1">
      <c r="A7959" s="22"/>
      <c r="J7959" s="6"/>
      <c r="M7959" s="7"/>
    </row>
    <row r="7960" spans="1:13" ht="16.5" customHeight="1">
      <c r="A7960" s="22"/>
      <c r="J7960" s="6"/>
      <c r="M7960" s="7"/>
    </row>
    <row r="7961" spans="1:13" ht="16.5" customHeight="1">
      <c r="A7961" s="22"/>
      <c r="J7961" s="6"/>
      <c r="M7961" s="7"/>
    </row>
    <row r="7962" spans="1:13" ht="16.5" customHeight="1">
      <c r="A7962" s="22"/>
      <c r="J7962" s="6"/>
      <c r="M7962" s="7"/>
    </row>
    <row r="7963" spans="1:13" ht="16.5" customHeight="1">
      <c r="A7963" s="22"/>
      <c r="J7963" s="6"/>
      <c r="M7963" s="7"/>
    </row>
    <row r="7964" spans="1:13" ht="16.5" customHeight="1">
      <c r="A7964" s="22"/>
      <c r="J7964" s="6"/>
      <c r="M7964" s="7"/>
    </row>
    <row r="7965" spans="1:13" ht="16.5" customHeight="1">
      <c r="A7965" s="22"/>
      <c r="J7965" s="6"/>
      <c r="M7965" s="7"/>
    </row>
    <row r="7966" spans="1:13" ht="16.5" customHeight="1">
      <c r="A7966" s="22"/>
      <c r="J7966" s="6"/>
      <c r="M7966" s="7"/>
    </row>
    <row r="7967" spans="1:13" ht="16.5" customHeight="1">
      <c r="A7967" s="22"/>
      <c r="J7967" s="6"/>
      <c r="M7967" s="7"/>
    </row>
    <row r="7968" spans="1:13" ht="16.5" customHeight="1">
      <c r="A7968" s="22"/>
      <c r="J7968" s="6"/>
      <c r="M7968" s="7"/>
    </row>
    <row r="7969" spans="1:13" ht="16.5" customHeight="1">
      <c r="A7969" s="22"/>
      <c r="J7969" s="6"/>
      <c r="M7969" s="7"/>
    </row>
    <row r="7970" spans="1:13" ht="16.5" customHeight="1">
      <c r="A7970" s="22"/>
      <c r="J7970" s="6"/>
      <c r="M7970" s="7"/>
    </row>
    <row r="7971" spans="1:13" ht="16.5" customHeight="1">
      <c r="A7971" s="22"/>
      <c r="J7971" s="6"/>
      <c r="M7971" s="7"/>
    </row>
    <row r="7972" spans="1:13" ht="16.5" customHeight="1">
      <c r="A7972" s="22"/>
      <c r="J7972" s="6"/>
      <c r="M7972" s="7"/>
    </row>
    <row r="7973" spans="1:13" ht="16.5" customHeight="1">
      <c r="A7973" s="22"/>
      <c r="J7973" s="6"/>
      <c r="M7973" s="7"/>
    </row>
    <row r="7974" spans="1:13" ht="16.5" customHeight="1">
      <c r="A7974" s="22"/>
      <c r="J7974" s="6"/>
      <c r="M7974" s="7"/>
    </row>
    <row r="7975" spans="1:13" ht="16.5" customHeight="1">
      <c r="A7975" s="22"/>
      <c r="J7975" s="6"/>
      <c r="M7975" s="7"/>
    </row>
    <row r="7976" spans="1:13" ht="16.5" customHeight="1">
      <c r="A7976" s="22"/>
      <c r="J7976" s="6"/>
      <c r="M7976" s="7"/>
    </row>
    <row r="7977" spans="1:13" ht="16.5" customHeight="1">
      <c r="A7977" s="22"/>
      <c r="J7977" s="6"/>
      <c r="M7977" s="7"/>
    </row>
    <row r="7978" spans="1:13" ht="16.5" customHeight="1">
      <c r="A7978" s="22"/>
      <c r="J7978" s="6"/>
      <c r="M7978" s="7"/>
    </row>
    <row r="7979" spans="1:13" ht="16.5" customHeight="1">
      <c r="A7979" s="22"/>
      <c r="J7979" s="6"/>
      <c r="M7979" s="7"/>
    </row>
    <row r="7980" spans="1:13" ht="16.5" customHeight="1">
      <c r="A7980" s="22"/>
      <c r="J7980" s="6"/>
      <c r="M7980" s="7"/>
    </row>
    <row r="7981" spans="1:13" ht="16.5" customHeight="1">
      <c r="A7981" s="22"/>
      <c r="J7981" s="6"/>
      <c r="M7981" s="7"/>
    </row>
    <row r="7982" spans="1:13" ht="16.5" customHeight="1">
      <c r="A7982" s="22"/>
      <c r="J7982" s="6"/>
      <c r="M7982" s="7"/>
    </row>
    <row r="7983" spans="1:13" ht="16.5" customHeight="1">
      <c r="A7983" s="22"/>
      <c r="J7983" s="6"/>
      <c r="M7983" s="7"/>
    </row>
    <row r="7984" spans="1:13" ht="16.5" customHeight="1">
      <c r="A7984" s="22"/>
      <c r="J7984" s="6"/>
      <c r="M7984" s="7"/>
    </row>
    <row r="7985" spans="1:13" ht="16.5" customHeight="1">
      <c r="A7985" s="22"/>
      <c r="J7985" s="6"/>
      <c r="M7985" s="7"/>
    </row>
    <row r="7986" spans="1:13" ht="16.5" customHeight="1">
      <c r="A7986" s="22"/>
      <c r="J7986" s="6"/>
      <c r="M7986" s="7"/>
    </row>
    <row r="7987" spans="1:13" ht="16.5" customHeight="1">
      <c r="A7987" s="22"/>
      <c r="J7987" s="6"/>
      <c r="M7987" s="7"/>
    </row>
    <row r="7988" spans="1:13" ht="16.5" customHeight="1">
      <c r="A7988" s="22"/>
      <c r="J7988" s="6"/>
      <c r="M7988" s="7"/>
    </row>
    <row r="7989" spans="1:13" ht="16.5" customHeight="1">
      <c r="A7989" s="22"/>
      <c r="J7989" s="6"/>
      <c r="M7989" s="7"/>
    </row>
    <row r="7990" spans="1:13" ht="16.5" customHeight="1">
      <c r="A7990" s="22"/>
      <c r="J7990" s="6"/>
      <c r="M7990" s="7"/>
    </row>
    <row r="7991" spans="1:13" ht="16.5" customHeight="1">
      <c r="A7991" s="22"/>
      <c r="J7991" s="6"/>
      <c r="M7991" s="7"/>
    </row>
    <row r="7992" spans="1:13" ht="16.5" customHeight="1">
      <c r="A7992" s="22"/>
      <c r="J7992" s="6"/>
      <c r="M7992" s="7"/>
    </row>
    <row r="7993" spans="1:13" ht="16.5" customHeight="1">
      <c r="A7993" s="22"/>
      <c r="J7993" s="6"/>
      <c r="M7993" s="7"/>
    </row>
    <row r="7994" spans="1:13" ht="16.5" customHeight="1">
      <c r="A7994" s="22"/>
      <c r="J7994" s="6"/>
      <c r="M7994" s="7"/>
    </row>
    <row r="7995" spans="1:13" ht="16.5" customHeight="1">
      <c r="A7995" s="22"/>
      <c r="J7995" s="6"/>
      <c r="M7995" s="7"/>
    </row>
    <row r="7996" spans="1:13" ht="16.5" customHeight="1">
      <c r="A7996" s="22"/>
      <c r="J7996" s="6"/>
      <c r="M7996" s="7"/>
    </row>
    <row r="7997" spans="1:13" ht="16.5" customHeight="1">
      <c r="A7997" s="22"/>
      <c r="J7997" s="6"/>
      <c r="M7997" s="7"/>
    </row>
    <row r="7998" spans="1:13" ht="16.5" customHeight="1">
      <c r="A7998" s="22"/>
      <c r="J7998" s="6"/>
      <c r="M7998" s="7"/>
    </row>
    <row r="7999" spans="1:13" ht="16.5" customHeight="1">
      <c r="A7999" s="22"/>
      <c r="J7999" s="6"/>
      <c r="M7999" s="7"/>
    </row>
    <row r="8000" spans="1:13" ht="16.5" customHeight="1">
      <c r="A8000" s="22"/>
      <c r="J8000" s="6"/>
      <c r="M8000" s="7"/>
    </row>
    <row r="8001" spans="1:13" ht="16.5" customHeight="1">
      <c r="A8001" s="22"/>
      <c r="J8001" s="6"/>
      <c r="M8001" s="7"/>
    </row>
    <row r="8002" spans="1:13" ht="16.5" customHeight="1">
      <c r="A8002" s="22"/>
      <c r="J8002" s="6"/>
      <c r="M8002" s="7"/>
    </row>
    <row r="8003" spans="1:13" ht="16.5" customHeight="1">
      <c r="A8003" s="22"/>
      <c r="J8003" s="6"/>
      <c r="M8003" s="7"/>
    </row>
    <row r="8004" spans="1:13" ht="16.5" customHeight="1">
      <c r="A8004" s="22"/>
      <c r="J8004" s="6"/>
      <c r="M8004" s="7"/>
    </row>
    <row r="8005" spans="1:13" ht="16.5" customHeight="1">
      <c r="A8005" s="22"/>
      <c r="J8005" s="6"/>
      <c r="M8005" s="7"/>
    </row>
    <row r="8006" spans="1:13" ht="16.5" customHeight="1">
      <c r="A8006" s="22"/>
      <c r="J8006" s="6"/>
      <c r="M8006" s="7"/>
    </row>
    <row r="8007" spans="1:13" ht="16.5" customHeight="1">
      <c r="A8007" s="22"/>
      <c r="J8007" s="6"/>
      <c r="M8007" s="7"/>
    </row>
    <row r="8008" spans="1:13" ht="16.5" customHeight="1">
      <c r="A8008" s="22"/>
      <c r="J8008" s="6"/>
      <c r="M8008" s="7"/>
    </row>
    <row r="8009" spans="1:13" ht="16.5" customHeight="1">
      <c r="A8009" s="22"/>
      <c r="J8009" s="6"/>
      <c r="M8009" s="7"/>
    </row>
    <row r="8010" spans="1:13" ht="16.5" customHeight="1">
      <c r="A8010" s="22"/>
      <c r="J8010" s="6"/>
      <c r="M8010" s="7"/>
    </row>
    <row r="8011" spans="1:13" ht="16.5" customHeight="1">
      <c r="A8011" s="22"/>
      <c r="J8011" s="6"/>
      <c r="M8011" s="7"/>
    </row>
    <row r="8012" spans="1:13" ht="16.5" customHeight="1">
      <c r="A8012" s="22"/>
      <c r="J8012" s="6"/>
      <c r="M8012" s="7"/>
    </row>
    <row r="8013" spans="1:13" ht="16.5" customHeight="1">
      <c r="A8013" s="22"/>
      <c r="J8013" s="6"/>
      <c r="M8013" s="7"/>
    </row>
    <row r="8014" spans="1:13" ht="16.5" customHeight="1">
      <c r="A8014" s="22"/>
      <c r="J8014" s="6"/>
      <c r="M8014" s="7"/>
    </row>
    <row r="8015" spans="1:13" ht="16.5" customHeight="1">
      <c r="A8015" s="22"/>
      <c r="J8015" s="6"/>
      <c r="M8015" s="7"/>
    </row>
    <row r="8016" spans="1:13" ht="16.5" customHeight="1">
      <c r="A8016" s="22"/>
      <c r="J8016" s="6"/>
      <c r="M8016" s="7"/>
    </row>
    <row r="8017" spans="1:13" ht="16.5" customHeight="1">
      <c r="A8017" s="22"/>
      <c r="J8017" s="6"/>
      <c r="M8017" s="7"/>
    </row>
    <row r="8018" spans="1:13" ht="16.5" customHeight="1">
      <c r="A8018" s="22"/>
      <c r="J8018" s="6"/>
      <c r="M8018" s="7"/>
    </row>
    <row r="8019" spans="1:13" ht="16.5" customHeight="1">
      <c r="A8019" s="22"/>
      <c r="J8019" s="6"/>
      <c r="M8019" s="7"/>
    </row>
    <row r="8020" spans="1:13" ht="16.5" customHeight="1">
      <c r="A8020" s="22"/>
      <c r="J8020" s="6"/>
      <c r="M8020" s="7"/>
    </row>
    <row r="8021" spans="1:13" ht="16.5" customHeight="1">
      <c r="A8021" s="22"/>
      <c r="J8021" s="6"/>
      <c r="M8021" s="7"/>
    </row>
    <row r="8022" spans="1:13" ht="16.5" customHeight="1">
      <c r="A8022" s="22"/>
      <c r="J8022" s="6"/>
      <c r="M8022" s="7"/>
    </row>
    <row r="8023" spans="1:13" ht="16.5" customHeight="1">
      <c r="A8023" s="22"/>
      <c r="J8023" s="6"/>
      <c r="M8023" s="7"/>
    </row>
    <row r="8024" spans="1:13" ht="16.5" customHeight="1">
      <c r="A8024" s="22"/>
      <c r="J8024" s="6"/>
      <c r="M8024" s="7"/>
    </row>
    <row r="8025" spans="1:13" ht="16.5" customHeight="1">
      <c r="A8025" s="22"/>
      <c r="J8025" s="6"/>
      <c r="M8025" s="7"/>
    </row>
    <row r="8026" spans="1:13" ht="16.5" customHeight="1">
      <c r="A8026" s="22"/>
      <c r="J8026" s="6"/>
      <c r="M8026" s="7"/>
    </row>
    <row r="8027" spans="1:13" ht="16.5" customHeight="1">
      <c r="A8027" s="22"/>
      <c r="J8027" s="6"/>
      <c r="M8027" s="7"/>
    </row>
    <row r="8028" spans="1:13" ht="16.5" customHeight="1">
      <c r="A8028" s="22"/>
      <c r="J8028" s="6"/>
      <c r="M8028" s="7"/>
    </row>
    <row r="8029" spans="1:13" ht="16.5" customHeight="1">
      <c r="A8029" s="22"/>
      <c r="J8029" s="6"/>
      <c r="M8029" s="7"/>
    </row>
    <row r="8030" spans="1:13" ht="16.5" customHeight="1">
      <c r="A8030" s="22"/>
      <c r="J8030" s="6"/>
      <c r="M8030" s="7"/>
    </row>
    <row r="8031" spans="1:13" ht="16.5" customHeight="1">
      <c r="A8031" s="22"/>
      <c r="J8031" s="6"/>
      <c r="M8031" s="7"/>
    </row>
    <row r="8032" spans="1:13" ht="16.5" customHeight="1">
      <c r="A8032" s="22"/>
      <c r="J8032" s="6"/>
      <c r="M8032" s="7"/>
    </row>
    <row r="8033" spans="1:13" ht="16.5" customHeight="1">
      <c r="A8033" s="22"/>
      <c r="J8033" s="6"/>
      <c r="M8033" s="7"/>
    </row>
    <row r="8034" spans="1:13" ht="16.5" customHeight="1">
      <c r="A8034" s="22"/>
      <c r="J8034" s="6"/>
      <c r="M8034" s="7"/>
    </row>
    <row r="8035" spans="1:13" ht="16.5" customHeight="1">
      <c r="A8035" s="22"/>
      <c r="J8035" s="6"/>
      <c r="M8035" s="7"/>
    </row>
    <row r="8036" spans="1:13" ht="16.5" customHeight="1">
      <c r="A8036" s="22"/>
      <c r="J8036" s="6"/>
      <c r="M8036" s="7"/>
    </row>
    <row r="8037" spans="1:13" ht="16.5" customHeight="1">
      <c r="A8037" s="22"/>
      <c r="J8037" s="6"/>
      <c r="M8037" s="7"/>
    </row>
    <row r="8038" spans="1:13" ht="16.5" customHeight="1">
      <c r="A8038" s="22"/>
      <c r="J8038" s="6"/>
      <c r="M8038" s="7"/>
    </row>
    <row r="8039" spans="1:13" ht="16.5" customHeight="1">
      <c r="A8039" s="22"/>
      <c r="J8039" s="6"/>
      <c r="M8039" s="7"/>
    </row>
    <row r="8040" spans="1:13" ht="16.5" customHeight="1">
      <c r="A8040" s="22"/>
      <c r="J8040" s="6"/>
      <c r="M8040" s="7"/>
    </row>
    <row r="8041" spans="1:13" ht="16.5" customHeight="1">
      <c r="A8041" s="22"/>
      <c r="J8041" s="6"/>
      <c r="M8041" s="7"/>
    </row>
    <row r="8042" spans="1:13" ht="16.5" customHeight="1">
      <c r="A8042" s="22"/>
      <c r="J8042" s="6"/>
      <c r="M8042" s="7"/>
    </row>
    <row r="8043" spans="1:13" ht="16.5" customHeight="1">
      <c r="A8043" s="22"/>
      <c r="J8043" s="6"/>
      <c r="M8043" s="7"/>
    </row>
    <row r="8044" spans="1:13" ht="16.5" customHeight="1">
      <c r="A8044" s="22"/>
      <c r="J8044" s="6"/>
      <c r="M8044" s="7"/>
    </row>
    <row r="8045" spans="1:13" ht="16.5" customHeight="1">
      <c r="A8045" s="22"/>
      <c r="J8045" s="6"/>
      <c r="M8045" s="7"/>
    </row>
    <row r="8046" spans="1:13" ht="16.5" customHeight="1">
      <c r="A8046" s="22"/>
      <c r="J8046" s="6"/>
      <c r="M8046" s="7"/>
    </row>
    <row r="8047" spans="1:13" ht="16.5" customHeight="1">
      <c r="A8047" s="22"/>
      <c r="J8047" s="6"/>
      <c r="M8047" s="7"/>
    </row>
    <row r="8048" spans="1:13" ht="16.5" customHeight="1">
      <c r="A8048" s="22"/>
      <c r="J8048" s="6"/>
      <c r="M8048" s="7"/>
    </row>
    <row r="8049" spans="1:13" ht="16.5" customHeight="1">
      <c r="A8049" s="22"/>
      <c r="J8049" s="6"/>
      <c r="M8049" s="7"/>
    </row>
    <row r="8050" spans="1:13" ht="16.5" customHeight="1">
      <c r="A8050" s="22"/>
      <c r="J8050" s="6"/>
      <c r="M8050" s="7"/>
    </row>
    <row r="8051" spans="1:13" ht="16.5" customHeight="1">
      <c r="A8051" s="22"/>
      <c r="J8051" s="6"/>
      <c r="M8051" s="7"/>
    </row>
    <row r="8052" spans="1:13" ht="16.5" customHeight="1">
      <c r="A8052" s="22"/>
      <c r="J8052" s="6"/>
      <c r="M8052" s="7"/>
    </row>
    <row r="8053" spans="1:13" ht="16.5" customHeight="1">
      <c r="A8053" s="22"/>
      <c r="J8053" s="6"/>
      <c r="M8053" s="7"/>
    </row>
    <row r="8054" spans="1:13" ht="16.5" customHeight="1">
      <c r="A8054" s="22"/>
      <c r="J8054" s="6"/>
      <c r="M8054" s="7"/>
    </row>
    <row r="8055" spans="1:13" ht="16.5" customHeight="1">
      <c r="A8055" s="22"/>
      <c r="J8055" s="6"/>
      <c r="M8055" s="7"/>
    </row>
    <row r="8056" spans="1:13" ht="16.5" customHeight="1">
      <c r="A8056" s="22"/>
      <c r="J8056" s="6"/>
      <c r="M8056" s="7"/>
    </row>
    <row r="8057" spans="1:13" ht="16.5" customHeight="1">
      <c r="A8057" s="22"/>
      <c r="J8057" s="6"/>
      <c r="M8057" s="7"/>
    </row>
    <row r="8058" spans="1:13" ht="16.5" customHeight="1">
      <c r="A8058" s="22"/>
      <c r="J8058" s="6"/>
      <c r="M8058" s="7"/>
    </row>
    <row r="8059" spans="1:13" ht="16.5" customHeight="1">
      <c r="A8059" s="22"/>
      <c r="J8059" s="6"/>
      <c r="M8059" s="7"/>
    </row>
    <row r="8060" spans="1:13" ht="16.5" customHeight="1">
      <c r="A8060" s="22"/>
      <c r="J8060" s="6"/>
      <c r="M8060" s="7"/>
    </row>
    <row r="8061" spans="1:13" ht="16.5" customHeight="1">
      <c r="A8061" s="22"/>
      <c r="J8061" s="6"/>
      <c r="M8061" s="7"/>
    </row>
    <row r="8062" spans="1:13" ht="16.5" customHeight="1">
      <c r="A8062" s="22"/>
      <c r="J8062" s="6"/>
      <c r="M8062" s="7"/>
    </row>
    <row r="8063" spans="1:13" ht="16.5" customHeight="1">
      <c r="A8063" s="22"/>
      <c r="J8063" s="6"/>
      <c r="M8063" s="7"/>
    </row>
    <row r="8064" spans="1:13" ht="16.5" customHeight="1">
      <c r="A8064" s="22"/>
      <c r="J8064" s="6"/>
      <c r="M8064" s="7"/>
    </row>
    <row r="8065" spans="1:13" ht="16.5" customHeight="1">
      <c r="A8065" s="22"/>
      <c r="J8065" s="6"/>
      <c r="M8065" s="7"/>
    </row>
    <row r="8066" spans="1:13" ht="16.5" customHeight="1">
      <c r="A8066" s="22"/>
      <c r="J8066" s="6"/>
      <c r="M8066" s="7"/>
    </row>
    <row r="8067" spans="1:13" ht="16.5" customHeight="1">
      <c r="A8067" s="22"/>
      <c r="J8067" s="6"/>
      <c r="M8067" s="7"/>
    </row>
    <row r="8068" spans="1:13" ht="16.5" customHeight="1">
      <c r="A8068" s="22"/>
      <c r="J8068" s="6"/>
      <c r="M8068" s="7"/>
    </row>
    <row r="8069" spans="1:13" ht="16.5" customHeight="1">
      <c r="A8069" s="22"/>
      <c r="J8069" s="6"/>
      <c r="M8069" s="7"/>
    </row>
    <row r="8070" spans="1:13" ht="16.5" customHeight="1">
      <c r="A8070" s="22"/>
      <c r="J8070" s="6"/>
      <c r="M8070" s="7"/>
    </row>
    <row r="8071" spans="1:13" ht="16.5" customHeight="1">
      <c r="A8071" s="22"/>
      <c r="J8071" s="6"/>
      <c r="M8071" s="7"/>
    </row>
    <row r="8072" spans="1:13" ht="16.5" customHeight="1">
      <c r="A8072" s="22"/>
      <c r="J8072" s="6"/>
      <c r="M8072" s="7"/>
    </row>
    <row r="8073" spans="1:13" ht="16.5" customHeight="1">
      <c r="A8073" s="22"/>
      <c r="J8073" s="6"/>
      <c r="M8073" s="7"/>
    </row>
    <row r="8074" spans="1:13" ht="16.5" customHeight="1">
      <c r="A8074" s="22"/>
      <c r="J8074" s="6"/>
      <c r="M8074" s="7"/>
    </row>
    <row r="8075" spans="1:13" ht="16.5" customHeight="1">
      <c r="A8075" s="22"/>
      <c r="J8075" s="6"/>
      <c r="M8075" s="7"/>
    </row>
    <row r="8076" spans="1:13" ht="16.5" customHeight="1">
      <c r="A8076" s="22"/>
      <c r="J8076" s="6"/>
      <c r="M8076" s="7"/>
    </row>
    <row r="8077" spans="1:13" ht="16.5" customHeight="1">
      <c r="A8077" s="22"/>
      <c r="J8077" s="6"/>
      <c r="M8077" s="7"/>
    </row>
    <row r="8078" spans="1:13" ht="16.5" customHeight="1">
      <c r="A8078" s="22"/>
      <c r="J8078" s="6"/>
      <c r="M8078" s="7"/>
    </row>
    <row r="8079" spans="1:13" ht="16.5" customHeight="1">
      <c r="A8079" s="22"/>
      <c r="J8079" s="6"/>
      <c r="M8079" s="7"/>
    </row>
    <row r="8080" spans="1:13" ht="16.5" customHeight="1">
      <c r="A8080" s="22"/>
      <c r="J8080" s="6"/>
      <c r="M8080" s="7"/>
    </row>
    <row r="8081" spans="1:13" ht="16.5" customHeight="1">
      <c r="A8081" s="22"/>
      <c r="J8081" s="6"/>
      <c r="M8081" s="7"/>
    </row>
    <row r="8082" spans="1:13" ht="16.5" customHeight="1">
      <c r="A8082" s="22"/>
      <c r="J8082" s="6"/>
      <c r="M8082" s="7"/>
    </row>
    <row r="8083" spans="1:13" ht="16.5" customHeight="1">
      <c r="A8083" s="22"/>
      <c r="J8083" s="6"/>
      <c r="M8083" s="7"/>
    </row>
    <row r="8084" spans="1:13" ht="16.5" customHeight="1">
      <c r="A8084" s="22"/>
      <c r="J8084" s="6"/>
      <c r="M8084" s="7"/>
    </row>
    <row r="8085" spans="1:13" ht="16.5" customHeight="1">
      <c r="A8085" s="22"/>
      <c r="J8085" s="6"/>
      <c r="M8085" s="7"/>
    </row>
    <row r="8086" spans="1:13" ht="16.5" customHeight="1">
      <c r="A8086" s="22"/>
      <c r="J8086" s="6"/>
      <c r="M8086" s="7"/>
    </row>
    <row r="8087" spans="1:13" ht="16.5" customHeight="1">
      <c r="A8087" s="22"/>
      <c r="J8087" s="6"/>
      <c r="M8087" s="7"/>
    </row>
    <row r="8088" spans="1:13" ht="16.5" customHeight="1">
      <c r="A8088" s="22"/>
      <c r="J8088" s="6"/>
      <c r="M8088" s="7"/>
    </row>
    <row r="8089" spans="1:13" ht="16.5" customHeight="1">
      <c r="A8089" s="22"/>
      <c r="J8089" s="6"/>
      <c r="M8089" s="7"/>
    </row>
    <row r="8090" spans="1:13" ht="16.5" customHeight="1">
      <c r="A8090" s="22"/>
      <c r="J8090" s="6"/>
      <c r="M8090" s="7"/>
    </row>
    <row r="8091" spans="1:13" ht="16.5" customHeight="1">
      <c r="A8091" s="22"/>
      <c r="J8091" s="6"/>
      <c r="M8091" s="7"/>
    </row>
    <row r="8092" spans="1:13" ht="16.5" customHeight="1">
      <c r="A8092" s="22"/>
      <c r="J8092" s="6"/>
      <c r="M8092" s="7"/>
    </row>
    <row r="8093" spans="1:13" ht="16.5" customHeight="1">
      <c r="A8093" s="22"/>
      <c r="J8093" s="6"/>
      <c r="M8093" s="7"/>
    </row>
    <row r="8094" spans="1:13" ht="16.5" customHeight="1">
      <c r="A8094" s="22"/>
      <c r="J8094" s="6"/>
      <c r="M8094" s="7"/>
    </row>
    <row r="8095" spans="1:13" ht="16.5" customHeight="1">
      <c r="A8095" s="22"/>
      <c r="J8095" s="6"/>
      <c r="M8095" s="7"/>
    </row>
    <row r="8096" spans="1:13" ht="16.5" customHeight="1">
      <c r="A8096" s="22"/>
      <c r="J8096" s="6"/>
      <c r="M8096" s="7"/>
    </row>
    <row r="8097" spans="1:13" ht="16.5" customHeight="1">
      <c r="A8097" s="22"/>
      <c r="J8097" s="6"/>
      <c r="M8097" s="7"/>
    </row>
    <row r="8098" spans="1:13" ht="16.5" customHeight="1">
      <c r="A8098" s="22"/>
      <c r="J8098" s="6"/>
      <c r="M8098" s="7"/>
    </row>
    <row r="8099" spans="1:13" ht="16.5" customHeight="1">
      <c r="A8099" s="22"/>
      <c r="J8099" s="6"/>
      <c r="M8099" s="7"/>
    </row>
    <row r="8100" spans="1:13" ht="16.5" customHeight="1">
      <c r="A8100" s="22"/>
      <c r="J8100" s="6"/>
      <c r="M8100" s="7"/>
    </row>
    <row r="8101" spans="1:13" ht="16.5" customHeight="1">
      <c r="A8101" s="22"/>
      <c r="J8101" s="6"/>
      <c r="M8101" s="7"/>
    </row>
    <row r="8102" spans="1:13" ht="16.5" customHeight="1">
      <c r="A8102" s="22"/>
      <c r="J8102" s="6"/>
      <c r="M8102" s="7"/>
    </row>
    <row r="8103" spans="1:13" ht="16.5" customHeight="1">
      <c r="A8103" s="22"/>
      <c r="J8103" s="6"/>
      <c r="M8103" s="7"/>
    </row>
    <row r="8104" spans="1:13" ht="16.5" customHeight="1">
      <c r="A8104" s="22"/>
      <c r="J8104" s="6"/>
      <c r="M8104" s="7"/>
    </row>
    <row r="8105" spans="1:13" ht="16.5" customHeight="1">
      <c r="A8105" s="22"/>
      <c r="J8105" s="6"/>
      <c r="M8105" s="7"/>
    </row>
    <row r="8106" spans="1:13" ht="16.5" customHeight="1">
      <c r="A8106" s="22"/>
      <c r="J8106" s="6"/>
      <c r="M8106" s="7"/>
    </row>
    <row r="8107" spans="1:13" ht="16.5" customHeight="1">
      <c r="A8107" s="22"/>
      <c r="J8107" s="6"/>
      <c r="M8107" s="7"/>
    </row>
    <row r="8108" spans="1:13" ht="16.5" customHeight="1">
      <c r="A8108" s="22"/>
      <c r="J8108" s="6"/>
      <c r="M8108" s="7"/>
    </row>
    <row r="8109" spans="1:13" ht="16.5" customHeight="1">
      <c r="A8109" s="22"/>
      <c r="J8109" s="6"/>
      <c r="M8109" s="7"/>
    </row>
    <row r="8110" spans="1:13" ht="16.5" customHeight="1">
      <c r="A8110" s="22"/>
      <c r="J8110" s="6"/>
      <c r="M8110" s="7"/>
    </row>
    <row r="8111" spans="1:13" ht="16.5" customHeight="1">
      <c r="A8111" s="22"/>
      <c r="J8111" s="6"/>
      <c r="M8111" s="7"/>
    </row>
    <row r="8112" spans="1:13" ht="16.5" customHeight="1">
      <c r="A8112" s="22"/>
      <c r="J8112" s="6"/>
      <c r="M8112" s="7"/>
    </row>
    <row r="8113" spans="1:13" ht="16.5" customHeight="1">
      <c r="A8113" s="22"/>
      <c r="J8113" s="6"/>
      <c r="M8113" s="7"/>
    </row>
    <row r="8114" spans="1:13" ht="16.5" customHeight="1">
      <c r="A8114" s="22"/>
      <c r="J8114" s="6"/>
      <c r="M8114" s="7"/>
    </row>
    <row r="8115" spans="1:13" ht="16.5" customHeight="1">
      <c r="A8115" s="22"/>
      <c r="J8115" s="6"/>
      <c r="M8115" s="7"/>
    </row>
    <row r="8116" spans="1:13" ht="16.5" customHeight="1">
      <c r="A8116" s="22"/>
      <c r="J8116" s="6"/>
      <c r="M8116" s="7"/>
    </row>
    <row r="8117" spans="1:13" ht="16.5" customHeight="1">
      <c r="A8117" s="22"/>
      <c r="J8117" s="6"/>
      <c r="M8117" s="7"/>
    </row>
    <row r="8118" spans="1:13" ht="16.5" customHeight="1">
      <c r="A8118" s="22"/>
      <c r="J8118" s="6"/>
      <c r="M8118" s="7"/>
    </row>
    <row r="8119" spans="1:13" ht="16.5" customHeight="1">
      <c r="A8119" s="22"/>
      <c r="J8119" s="6"/>
      <c r="M8119" s="7"/>
    </row>
    <row r="8120" spans="1:13" ht="16.5" customHeight="1">
      <c r="A8120" s="22"/>
      <c r="J8120" s="6"/>
      <c r="M8120" s="7"/>
    </row>
    <row r="8121" spans="1:13" ht="16.5" customHeight="1">
      <c r="A8121" s="22"/>
      <c r="J8121" s="6"/>
      <c r="M8121" s="7"/>
    </row>
    <row r="8122" spans="1:13" ht="16.5" customHeight="1">
      <c r="A8122" s="22"/>
      <c r="J8122" s="6"/>
      <c r="M8122" s="7"/>
    </row>
    <row r="8123" spans="1:13" ht="16.5" customHeight="1">
      <c r="A8123" s="22"/>
      <c r="J8123" s="6"/>
      <c r="M8123" s="7"/>
    </row>
    <row r="8124" spans="1:13" ht="16.5" customHeight="1">
      <c r="A8124" s="22"/>
      <c r="J8124" s="6"/>
      <c r="M8124" s="7"/>
    </row>
    <row r="8125" spans="1:13" ht="16.5" customHeight="1">
      <c r="A8125" s="22"/>
      <c r="J8125" s="6"/>
      <c r="M8125" s="7"/>
    </row>
    <row r="8126" spans="1:13" ht="16.5" customHeight="1">
      <c r="A8126" s="22"/>
      <c r="J8126" s="6"/>
      <c r="M8126" s="7"/>
    </row>
    <row r="8127" spans="1:13" ht="16.5" customHeight="1">
      <c r="A8127" s="22"/>
      <c r="J8127" s="6"/>
      <c r="M8127" s="7"/>
    </row>
    <row r="8128" spans="1:13" ht="16.5" customHeight="1">
      <c r="A8128" s="22"/>
      <c r="J8128" s="6"/>
      <c r="M8128" s="7"/>
    </row>
    <row r="8129" spans="1:13" ht="16.5" customHeight="1">
      <c r="A8129" s="22"/>
      <c r="J8129" s="6"/>
      <c r="M8129" s="7"/>
    </row>
    <row r="8130" spans="1:13" ht="16.5" customHeight="1">
      <c r="A8130" s="22"/>
      <c r="J8130" s="6"/>
      <c r="M8130" s="7"/>
    </row>
    <row r="8131" spans="1:13" ht="16.5" customHeight="1">
      <c r="A8131" s="22"/>
      <c r="J8131" s="6"/>
      <c r="M8131" s="7"/>
    </row>
    <row r="8132" spans="1:13" ht="16.5" customHeight="1">
      <c r="A8132" s="22"/>
      <c r="J8132" s="6"/>
      <c r="M8132" s="7"/>
    </row>
    <row r="8133" spans="1:13" ht="16.5" customHeight="1">
      <c r="A8133" s="22"/>
      <c r="J8133" s="6"/>
      <c r="M8133" s="7"/>
    </row>
    <row r="8134" spans="1:13" ht="16.5" customHeight="1">
      <c r="A8134" s="22"/>
      <c r="J8134" s="6"/>
      <c r="M8134" s="7"/>
    </row>
    <row r="8135" spans="1:13" ht="16.5" customHeight="1">
      <c r="A8135" s="22"/>
      <c r="J8135" s="6"/>
      <c r="M8135" s="7"/>
    </row>
    <row r="8136" spans="1:13" ht="16.5" customHeight="1">
      <c r="A8136" s="22"/>
      <c r="J8136" s="6"/>
      <c r="M8136" s="7"/>
    </row>
    <row r="8137" spans="1:13" ht="16.5" customHeight="1">
      <c r="A8137" s="22"/>
      <c r="J8137" s="6"/>
      <c r="M8137" s="7"/>
    </row>
    <row r="8138" spans="1:13" ht="16.5" customHeight="1">
      <c r="A8138" s="22"/>
      <c r="J8138" s="6"/>
      <c r="M8138" s="7"/>
    </row>
    <row r="8139" spans="1:13" ht="16.5" customHeight="1">
      <c r="A8139" s="22"/>
      <c r="J8139" s="6"/>
      <c r="M8139" s="7"/>
    </row>
    <row r="8140" spans="1:13" ht="16.5" customHeight="1">
      <c r="A8140" s="22"/>
      <c r="J8140" s="6"/>
      <c r="M8140" s="7"/>
    </row>
    <row r="8141" spans="1:13" ht="16.5" customHeight="1">
      <c r="A8141" s="22"/>
      <c r="J8141" s="6"/>
      <c r="M8141" s="7"/>
    </row>
    <row r="8142" spans="1:13" ht="16.5" customHeight="1">
      <c r="A8142" s="22"/>
      <c r="J8142" s="6"/>
      <c r="M8142" s="7"/>
    </row>
    <row r="8143" spans="1:13" ht="16.5" customHeight="1">
      <c r="A8143" s="22"/>
      <c r="J8143" s="6"/>
      <c r="M8143" s="7"/>
    </row>
    <row r="8144" spans="1:13" ht="16.5" customHeight="1">
      <c r="A8144" s="22"/>
      <c r="J8144" s="6"/>
      <c r="M8144" s="7"/>
    </row>
    <row r="8145" spans="1:13" ht="16.5" customHeight="1">
      <c r="A8145" s="22"/>
      <c r="J8145" s="6"/>
      <c r="M8145" s="7"/>
    </row>
    <row r="8146" spans="1:13" ht="16.5" customHeight="1">
      <c r="A8146" s="22"/>
      <c r="J8146" s="6"/>
      <c r="M8146" s="7"/>
    </row>
    <row r="8147" spans="1:13" ht="16.5" customHeight="1">
      <c r="A8147" s="22"/>
      <c r="J8147" s="6"/>
      <c r="M8147" s="7"/>
    </row>
    <row r="8148" spans="1:13" ht="16.5" customHeight="1">
      <c r="A8148" s="22"/>
      <c r="J8148" s="6"/>
      <c r="M8148" s="7"/>
    </row>
    <row r="8149" spans="1:13" ht="16.5" customHeight="1">
      <c r="A8149" s="22"/>
      <c r="J8149" s="6"/>
      <c r="M8149" s="7"/>
    </row>
    <row r="8150" spans="1:13" ht="16.5" customHeight="1">
      <c r="A8150" s="22"/>
      <c r="J8150" s="6"/>
      <c r="M8150" s="7"/>
    </row>
    <row r="8151" spans="1:13" ht="16.5" customHeight="1">
      <c r="A8151" s="22"/>
      <c r="J8151" s="6"/>
      <c r="M8151" s="7"/>
    </row>
    <row r="8152" spans="1:13" ht="16.5" customHeight="1">
      <c r="A8152" s="22"/>
      <c r="J8152" s="6"/>
      <c r="M8152" s="7"/>
    </row>
    <row r="8153" spans="1:13" ht="16.5" customHeight="1">
      <c r="A8153" s="22"/>
      <c r="J8153" s="6"/>
      <c r="M8153" s="7"/>
    </row>
    <row r="8154" spans="1:13" ht="16.5" customHeight="1">
      <c r="A8154" s="22"/>
      <c r="J8154" s="6"/>
      <c r="M8154" s="7"/>
    </row>
    <row r="8155" spans="1:13" ht="16.5" customHeight="1">
      <c r="A8155" s="22"/>
      <c r="J8155" s="6"/>
      <c r="M8155" s="7"/>
    </row>
    <row r="8156" spans="1:13" ht="16.5" customHeight="1">
      <c r="A8156" s="22"/>
      <c r="J8156" s="6"/>
      <c r="M8156" s="7"/>
    </row>
    <row r="8157" spans="1:13" ht="16.5" customHeight="1">
      <c r="A8157" s="22"/>
      <c r="J8157" s="6"/>
      <c r="M8157" s="7"/>
    </row>
    <row r="8158" spans="1:13" ht="16.5" customHeight="1">
      <c r="A8158" s="22"/>
      <c r="J8158" s="6"/>
      <c r="M8158" s="7"/>
    </row>
    <row r="8159" spans="1:13" ht="16.5" customHeight="1">
      <c r="A8159" s="22"/>
      <c r="J8159" s="6"/>
      <c r="M8159" s="7"/>
    </row>
    <row r="8160" spans="1:13" ht="16.5" customHeight="1">
      <c r="A8160" s="22"/>
      <c r="J8160" s="6"/>
      <c r="M8160" s="7"/>
    </row>
    <row r="8161" spans="1:13" ht="16.5" customHeight="1">
      <c r="A8161" s="22"/>
      <c r="J8161" s="6"/>
      <c r="M8161" s="7"/>
    </row>
    <row r="8162" spans="1:13" ht="16.5" customHeight="1">
      <c r="A8162" s="22"/>
      <c r="J8162" s="6"/>
      <c r="M8162" s="7"/>
    </row>
    <row r="8163" spans="1:13" ht="16.5" customHeight="1">
      <c r="A8163" s="22"/>
      <c r="J8163" s="6"/>
      <c r="M8163" s="7"/>
    </row>
    <row r="8164" spans="1:13" ht="16.5" customHeight="1">
      <c r="A8164" s="22"/>
      <c r="J8164" s="6"/>
      <c r="M8164" s="7"/>
    </row>
    <row r="8165" spans="1:13" ht="16.5" customHeight="1">
      <c r="A8165" s="22"/>
      <c r="J8165" s="6"/>
      <c r="M8165" s="7"/>
    </row>
    <row r="8166" spans="1:13" ht="16.5" customHeight="1">
      <c r="A8166" s="22"/>
      <c r="J8166" s="6"/>
      <c r="M8166" s="7"/>
    </row>
    <row r="8167" spans="1:13" ht="16.5" customHeight="1">
      <c r="A8167" s="22"/>
      <c r="J8167" s="6"/>
      <c r="M8167" s="7"/>
    </row>
    <row r="8168" spans="1:13" ht="16.5" customHeight="1">
      <c r="A8168" s="22"/>
      <c r="J8168" s="6"/>
      <c r="M8168" s="7"/>
    </row>
    <row r="8169" spans="1:13" ht="16.5" customHeight="1">
      <c r="A8169" s="22"/>
      <c r="J8169" s="6"/>
      <c r="M8169" s="7"/>
    </row>
    <row r="8170" spans="1:13" ht="16.5" customHeight="1">
      <c r="A8170" s="22"/>
      <c r="J8170" s="6"/>
      <c r="M8170" s="7"/>
    </row>
    <row r="8171" spans="1:13" ht="16.5" customHeight="1">
      <c r="A8171" s="22"/>
      <c r="J8171" s="6"/>
      <c r="M8171" s="7"/>
    </row>
    <row r="8172" spans="1:13" ht="16.5" customHeight="1">
      <c r="A8172" s="22"/>
      <c r="J8172" s="6"/>
      <c r="M8172" s="7"/>
    </row>
    <row r="8173" spans="1:13" ht="16.5" customHeight="1">
      <c r="A8173" s="22"/>
      <c r="J8173" s="6"/>
      <c r="M8173" s="7"/>
    </row>
    <row r="8174" spans="1:13" ht="16.5" customHeight="1">
      <c r="A8174" s="22"/>
      <c r="J8174" s="6"/>
      <c r="M8174" s="7"/>
    </row>
    <row r="8175" spans="1:13" ht="16.5" customHeight="1">
      <c r="A8175" s="22"/>
      <c r="J8175" s="6"/>
      <c r="M8175" s="7"/>
    </row>
    <row r="8176" spans="1:13" ht="16.5" customHeight="1">
      <c r="A8176" s="22"/>
      <c r="J8176" s="6"/>
      <c r="M8176" s="7"/>
    </row>
    <row r="8177" spans="1:13" ht="16.5" customHeight="1">
      <c r="A8177" s="22"/>
      <c r="J8177" s="6"/>
      <c r="M8177" s="7"/>
    </row>
    <row r="8178" spans="1:13" ht="16.5" customHeight="1">
      <c r="A8178" s="22"/>
      <c r="J8178" s="6"/>
      <c r="M8178" s="7"/>
    </row>
    <row r="8179" spans="1:13" ht="16.5" customHeight="1">
      <c r="A8179" s="22"/>
      <c r="J8179" s="6"/>
      <c r="M8179" s="7"/>
    </row>
    <row r="8180" spans="1:13" ht="16.5" customHeight="1">
      <c r="A8180" s="22"/>
      <c r="J8180" s="6"/>
      <c r="M8180" s="7"/>
    </row>
    <row r="8181" spans="1:13" ht="16.5" customHeight="1">
      <c r="A8181" s="22"/>
      <c r="J8181" s="6"/>
      <c r="M8181" s="7"/>
    </row>
    <row r="8182" spans="1:13" ht="16.5" customHeight="1">
      <c r="A8182" s="22"/>
      <c r="J8182" s="6"/>
      <c r="M8182" s="7"/>
    </row>
    <row r="8183" spans="1:13" ht="16.5" customHeight="1">
      <c r="A8183" s="22"/>
      <c r="J8183" s="6"/>
      <c r="M8183" s="7"/>
    </row>
    <row r="8184" spans="1:13" ht="16.5" customHeight="1">
      <c r="A8184" s="22"/>
      <c r="J8184" s="6"/>
      <c r="M8184" s="7"/>
    </row>
    <row r="8185" spans="1:13" ht="16.5" customHeight="1">
      <c r="A8185" s="22"/>
      <c r="J8185" s="6"/>
      <c r="M8185" s="7"/>
    </row>
    <row r="8186" spans="1:13" ht="16.5" customHeight="1">
      <c r="A8186" s="22"/>
      <c r="J8186" s="6"/>
      <c r="M8186" s="7"/>
    </row>
    <row r="8187" spans="1:13" ht="16.5" customHeight="1">
      <c r="A8187" s="22"/>
      <c r="J8187" s="6"/>
      <c r="M8187" s="7"/>
    </row>
    <row r="8188" spans="1:13" ht="16.5" customHeight="1">
      <c r="A8188" s="22"/>
      <c r="J8188" s="6"/>
      <c r="M8188" s="7"/>
    </row>
    <row r="8189" spans="1:13" ht="16.5" customHeight="1">
      <c r="A8189" s="22"/>
      <c r="J8189" s="6"/>
      <c r="M8189" s="7"/>
    </row>
    <row r="8190" spans="1:13" ht="16.5" customHeight="1">
      <c r="A8190" s="22"/>
      <c r="J8190" s="6"/>
      <c r="M8190" s="7"/>
    </row>
    <row r="8191" spans="1:13" ht="16.5" customHeight="1">
      <c r="A8191" s="22"/>
      <c r="J8191" s="6"/>
      <c r="M8191" s="7"/>
    </row>
    <row r="8192" spans="1:13" ht="16.5" customHeight="1">
      <c r="A8192" s="22"/>
      <c r="J8192" s="6"/>
      <c r="M8192" s="7"/>
    </row>
    <row r="8193" spans="1:13" ht="16.5" customHeight="1">
      <c r="A8193" s="22"/>
      <c r="J8193" s="6"/>
      <c r="M8193" s="7"/>
    </row>
    <row r="8194" spans="1:13" ht="16.5" customHeight="1">
      <c r="A8194" s="22"/>
      <c r="J8194" s="6"/>
      <c r="M8194" s="7"/>
    </row>
    <row r="8195" spans="1:13" ht="16.5" customHeight="1">
      <c r="A8195" s="22"/>
      <c r="J8195" s="6"/>
      <c r="M8195" s="7"/>
    </row>
    <row r="8196" spans="1:13" ht="16.5" customHeight="1">
      <c r="A8196" s="22"/>
      <c r="J8196" s="6"/>
      <c r="M8196" s="7"/>
    </row>
    <row r="8197" spans="1:13" ht="16.5" customHeight="1">
      <c r="A8197" s="22"/>
      <c r="J8197" s="6"/>
      <c r="M8197" s="7"/>
    </row>
    <row r="8198" spans="1:13" ht="16.5" customHeight="1">
      <c r="A8198" s="22"/>
      <c r="J8198" s="6"/>
      <c r="M8198" s="7"/>
    </row>
    <row r="8199" spans="1:13" ht="16.5" customHeight="1">
      <c r="A8199" s="22"/>
      <c r="J8199" s="6"/>
      <c r="M8199" s="7"/>
    </row>
    <row r="8200" spans="1:13" ht="16.5" customHeight="1">
      <c r="A8200" s="22"/>
      <c r="J8200" s="6"/>
      <c r="M8200" s="7"/>
    </row>
    <row r="8201" spans="1:13" ht="16.5" customHeight="1">
      <c r="A8201" s="22"/>
      <c r="J8201" s="6"/>
      <c r="M8201" s="7"/>
    </row>
    <row r="8202" spans="1:13" ht="16.5" customHeight="1">
      <c r="A8202" s="22"/>
      <c r="J8202" s="6"/>
      <c r="M8202" s="7"/>
    </row>
    <row r="8203" spans="1:13" ht="16.5" customHeight="1">
      <c r="A8203" s="22"/>
      <c r="J8203" s="6"/>
      <c r="M8203" s="7"/>
    </row>
    <row r="8204" spans="1:13" ht="16.5" customHeight="1">
      <c r="A8204" s="22"/>
      <c r="J8204" s="6"/>
      <c r="M8204" s="7"/>
    </row>
    <row r="8205" spans="1:13" ht="16.5" customHeight="1">
      <c r="A8205" s="22"/>
      <c r="J8205" s="6"/>
      <c r="M8205" s="7"/>
    </row>
    <row r="8206" spans="1:13" ht="16.5" customHeight="1">
      <c r="A8206" s="22"/>
      <c r="J8206" s="6"/>
      <c r="M8206" s="7"/>
    </row>
    <row r="8207" spans="1:13" ht="16.5" customHeight="1">
      <c r="A8207" s="22"/>
      <c r="J8207" s="6"/>
      <c r="M8207" s="7"/>
    </row>
    <row r="8208" spans="1:13" ht="16.5" customHeight="1">
      <c r="A8208" s="22"/>
      <c r="J8208" s="6"/>
      <c r="M8208" s="7"/>
    </row>
    <row r="8209" spans="1:13" ht="16.5" customHeight="1">
      <c r="A8209" s="22"/>
      <c r="J8209" s="6"/>
      <c r="M8209" s="7"/>
    </row>
    <row r="8210" spans="1:13" ht="16.5" customHeight="1">
      <c r="A8210" s="22"/>
      <c r="J8210" s="6"/>
      <c r="M8210" s="7"/>
    </row>
    <row r="8211" spans="1:13" ht="16.5" customHeight="1">
      <c r="A8211" s="22"/>
      <c r="J8211" s="6"/>
      <c r="M8211" s="7"/>
    </row>
    <row r="8212" spans="1:13" ht="16.5" customHeight="1">
      <c r="A8212" s="22"/>
      <c r="J8212" s="6"/>
      <c r="M8212" s="7"/>
    </row>
    <row r="8213" spans="1:13" ht="16.5" customHeight="1">
      <c r="A8213" s="22"/>
      <c r="J8213" s="6"/>
      <c r="M8213" s="7"/>
    </row>
    <row r="8214" spans="1:13" ht="16.5" customHeight="1">
      <c r="A8214" s="22"/>
      <c r="J8214" s="6"/>
      <c r="M8214" s="7"/>
    </row>
    <row r="8215" spans="1:13" ht="16.5" customHeight="1">
      <c r="A8215" s="22"/>
      <c r="J8215" s="6"/>
      <c r="M8215" s="7"/>
    </row>
    <row r="8216" spans="1:13" ht="16.5" customHeight="1">
      <c r="A8216" s="22"/>
      <c r="J8216" s="6"/>
      <c r="M8216" s="7"/>
    </row>
    <row r="8217" spans="1:13" ht="16.5" customHeight="1">
      <c r="A8217" s="22"/>
      <c r="J8217" s="6"/>
      <c r="M8217" s="7"/>
    </row>
    <row r="8218" spans="1:13" ht="16.5" customHeight="1">
      <c r="A8218" s="22"/>
      <c r="J8218" s="6"/>
      <c r="M8218" s="7"/>
    </row>
    <row r="8219" spans="1:13" ht="16.5" customHeight="1">
      <c r="A8219" s="22"/>
      <c r="J8219" s="6"/>
      <c r="M8219" s="7"/>
    </row>
    <row r="8220" spans="1:13" ht="16.5" customHeight="1">
      <c r="A8220" s="22"/>
      <c r="J8220" s="6"/>
      <c r="M8220" s="7"/>
    </row>
    <row r="8221" spans="1:13" ht="16.5" customHeight="1">
      <c r="A8221" s="22"/>
      <c r="J8221" s="6"/>
      <c r="M8221" s="7"/>
    </row>
    <row r="8222" spans="1:13" ht="16.5" customHeight="1">
      <c r="A8222" s="22"/>
      <c r="J8222" s="6"/>
      <c r="M8222" s="7"/>
    </row>
    <row r="8223" spans="1:13" ht="16.5" customHeight="1">
      <c r="A8223" s="22"/>
      <c r="J8223" s="6"/>
      <c r="M8223" s="7"/>
    </row>
    <row r="8224" spans="1:13" ht="16.5" customHeight="1">
      <c r="A8224" s="22"/>
      <c r="J8224" s="6"/>
      <c r="M8224" s="7"/>
    </row>
    <row r="8225" spans="1:13" ht="16.5" customHeight="1">
      <c r="A8225" s="22"/>
      <c r="J8225" s="6"/>
      <c r="M8225" s="7"/>
    </row>
    <row r="8226" spans="1:13" ht="16.5" customHeight="1">
      <c r="A8226" s="22"/>
      <c r="J8226" s="6"/>
      <c r="M8226" s="7"/>
    </row>
    <row r="8227" spans="1:13" ht="16.5" customHeight="1">
      <c r="A8227" s="22"/>
      <c r="J8227" s="6"/>
      <c r="M8227" s="7"/>
    </row>
    <row r="8228" spans="1:13" ht="16.5" customHeight="1">
      <c r="A8228" s="22"/>
      <c r="J8228" s="6"/>
      <c r="M8228" s="7"/>
    </row>
    <row r="8229" spans="1:13" ht="16.5" customHeight="1">
      <c r="A8229" s="22"/>
      <c r="J8229" s="6"/>
      <c r="M8229" s="7"/>
    </row>
    <row r="8230" spans="1:13" ht="16.5" customHeight="1">
      <c r="A8230" s="22"/>
      <c r="J8230" s="6"/>
      <c r="M8230" s="7"/>
    </row>
    <row r="8231" spans="1:13" ht="16.5" customHeight="1">
      <c r="A8231" s="22"/>
      <c r="J8231" s="6"/>
      <c r="M8231" s="7"/>
    </row>
    <row r="8232" spans="1:13" ht="16.5" customHeight="1">
      <c r="A8232" s="22"/>
      <c r="J8232" s="6"/>
      <c r="M8232" s="7"/>
    </row>
    <row r="8233" spans="1:13" ht="16.5" customHeight="1">
      <c r="A8233" s="22"/>
      <c r="J8233" s="6"/>
      <c r="M8233" s="7"/>
    </row>
    <row r="8234" spans="1:13" ht="16.5" customHeight="1">
      <c r="A8234" s="22"/>
      <c r="J8234" s="6"/>
      <c r="M8234" s="7"/>
    </row>
    <row r="8235" spans="1:13" ht="16.5" customHeight="1">
      <c r="A8235" s="22"/>
      <c r="J8235" s="6"/>
      <c r="M8235" s="7"/>
    </row>
    <row r="8236" spans="1:13" ht="16.5" customHeight="1">
      <c r="A8236" s="22"/>
      <c r="J8236" s="6"/>
      <c r="M8236" s="7"/>
    </row>
    <row r="8237" spans="1:13" ht="16.5" customHeight="1">
      <c r="A8237" s="22"/>
      <c r="J8237" s="6"/>
      <c r="M8237" s="7"/>
    </row>
    <row r="8238" spans="1:13" ht="16.5" customHeight="1">
      <c r="A8238" s="22"/>
      <c r="J8238" s="6"/>
      <c r="M8238" s="7"/>
    </row>
    <row r="8239" spans="1:13" ht="16.5" customHeight="1">
      <c r="A8239" s="22"/>
      <c r="J8239" s="6"/>
      <c r="M8239" s="7"/>
    </row>
    <row r="8240" spans="1:13" ht="16.5" customHeight="1">
      <c r="A8240" s="22"/>
      <c r="J8240" s="6"/>
      <c r="M8240" s="7"/>
    </row>
    <row r="8241" spans="1:13" ht="16.5" customHeight="1">
      <c r="A8241" s="22"/>
      <c r="J8241" s="6"/>
      <c r="M8241" s="7"/>
    </row>
    <row r="8242" spans="1:13" ht="16.5" customHeight="1">
      <c r="A8242" s="22"/>
      <c r="J8242" s="6"/>
      <c r="M8242" s="7"/>
    </row>
    <row r="8243" spans="1:13" ht="16.5" customHeight="1">
      <c r="A8243" s="22"/>
      <c r="J8243" s="6"/>
      <c r="M8243" s="7"/>
    </row>
    <row r="8244" spans="1:13" ht="16.5" customHeight="1">
      <c r="A8244" s="22"/>
      <c r="J8244" s="6"/>
      <c r="M8244" s="7"/>
    </row>
    <row r="8245" spans="1:13" ht="16.5" customHeight="1">
      <c r="A8245" s="22"/>
      <c r="J8245" s="6"/>
      <c r="M8245" s="7"/>
    </row>
    <row r="8246" spans="1:13" ht="16.5" customHeight="1">
      <c r="A8246" s="22"/>
      <c r="J8246" s="6"/>
      <c r="M8246" s="7"/>
    </row>
    <row r="8247" spans="1:13" ht="16.5" customHeight="1">
      <c r="A8247" s="22"/>
      <c r="J8247" s="6"/>
      <c r="M8247" s="7"/>
    </row>
    <row r="8248" spans="1:13" ht="16.5" customHeight="1">
      <c r="A8248" s="22"/>
      <c r="J8248" s="6"/>
      <c r="M8248" s="7"/>
    </row>
    <row r="8249" spans="1:13" ht="16.5" customHeight="1">
      <c r="A8249" s="22"/>
      <c r="J8249" s="6"/>
      <c r="M8249" s="7"/>
    </row>
    <row r="8250" spans="1:13" ht="16.5" customHeight="1">
      <c r="A8250" s="22"/>
      <c r="J8250" s="6"/>
      <c r="M8250" s="7"/>
    </row>
    <row r="8251" spans="1:13" ht="16.5" customHeight="1">
      <c r="A8251" s="22"/>
      <c r="J8251" s="6"/>
      <c r="M8251" s="7"/>
    </row>
    <row r="8252" spans="1:13" ht="16.5" customHeight="1">
      <c r="A8252" s="22"/>
      <c r="J8252" s="6"/>
      <c r="M8252" s="7"/>
    </row>
    <row r="8253" spans="1:13" ht="16.5" customHeight="1">
      <c r="A8253" s="22"/>
      <c r="J8253" s="6"/>
      <c r="M8253" s="7"/>
    </row>
    <row r="8254" spans="1:13" ht="16.5" customHeight="1">
      <c r="A8254" s="22"/>
      <c r="J8254" s="6"/>
      <c r="M8254" s="7"/>
    </row>
    <row r="8255" spans="1:13" ht="16.5" customHeight="1">
      <c r="A8255" s="22"/>
      <c r="J8255" s="6"/>
      <c r="M8255" s="7"/>
    </row>
    <row r="8256" spans="1:13" ht="16.5" customHeight="1">
      <c r="A8256" s="22"/>
      <c r="J8256" s="6"/>
      <c r="M8256" s="7"/>
    </row>
    <row r="8257" spans="1:13" ht="16.5" customHeight="1">
      <c r="A8257" s="22"/>
      <c r="J8257" s="6"/>
      <c r="M8257" s="7"/>
    </row>
    <row r="8258" spans="1:13" ht="16.5" customHeight="1">
      <c r="A8258" s="22"/>
      <c r="J8258" s="6"/>
      <c r="M8258" s="7"/>
    </row>
    <row r="8259" spans="1:13" ht="16.5" customHeight="1">
      <c r="A8259" s="22"/>
      <c r="J8259" s="6"/>
      <c r="M8259" s="7"/>
    </row>
    <row r="8260" spans="1:13" ht="16.5" customHeight="1">
      <c r="A8260" s="22"/>
      <c r="J8260" s="6"/>
      <c r="M8260" s="7"/>
    </row>
    <row r="8261" spans="1:13" ht="16.5" customHeight="1">
      <c r="A8261" s="22"/>
      <c r="J8261" s="6"/>
      <c r="M8261" s="7"/>
    </row>
    <row r="8262" spans="1:13" ht="16.5" customHeight="1">
      <c r="A8262" s="22"/>
      <c r="J8262" s="6"/>
      <c r="M8262" s="7"/>
    </row>
    <row r="8263" spans="1:13" ht="16.5" customHeight="1">
      <c r="A8263" s="22"/>
      <c r="J8263" s="6"/>
      <c r="M8263" s="7"/>
    </row>
    <row r="8264" spans="1:13" ht="16.5" customHeight="1">
      <c r="A8264" s="22"/>
      <c r="J8264" s="6"/>
      <c r="M8264" s="7"/>
    </row>
    <row r="8265" spans="1:13" ht="16.5" customHeight="1">
      <c r="A8265" s="22"/>
      <c r="J8265" s="6"/>
      <c r="M8265" s="7"/>
    </row>
    <row r="8266" spans="1:13" ht="16.5" customHeight="1">
      <c r="A8266" s="22"/>
      <c r="J8266" s="6"/>
      <c r="M8266" s="7"/>
    </row>
    <row r="8267" spans="1:13" ht="16.5" customHeight="1">
      <c r="A8267" s="22"/>
      <c r="J8267" s="6"/>
      <c r="M8267" s="7"/>
    </row>
    <row r="8268" spans="1:13" ht="16.5" customHeight="1">
      <c r="A8268" s="22"/>
      <c r="J8268" s="6"/>
      <c r="M8268" s="7"/>
    </row>
    <row r="8269" spans="1:13" ht="16.5" customHeight="1">
      <c r="A8269" s="22"/>
      <c r="J8269" s="6"/>
      <c r="M8269" s="7"/>
    </row>
    <row r="8270" spans="1:13" ht="16.5" customHeight="1">
      <c r="A8270" s="22"/>
      <c r="J8270" s="6"/>
      <c r="M8270" s="7"/>
    </row>
    <row r="8271" spans="1:13" ht="16.5" customHeight="1">
      <c r="A8271" s="22"/>
      <c r="J8271" s="6"/>
      <c r="M8271" s="7"/>
    </row>
    <row r="8272" spans="1:13" ht="16.5" customHeight="1">
      <c r="A8272" s="22"/>
      <c r="J8272" s="6"/>
      <c r="M8272" s="7"/>
    </row>
    <row r="8273" spans="1:13" ht="16.5" customHeight="1">
      <c r="A8273" s="22"/>
      <c r="J8273" s="6"/>
      <c r="M8273" s="7"/>
    </row>
    <row r="8274" spans="1:13" ht="16.5" customHeight="1">
      <c r="A8274" s="22"/>
      <c r="J8274" s="6"/>
      <c r="M8274" s="7"/>
    </row>
    <row r="8275" spans="1:13" ht="16.5" customHeight="1">
      <c r="A8275" s="22"/>
      <c r="J8275" s="6"/>
      <c r="M8275" s="7"/>
    </row>
    <row r="8276" spans="1:13" ht="16.5" customHeight="1">
      <c r="A8276" s="22"/>
      <c r="J8276" s="6"/>
      <c r="M8276" s="7"/>
    </row>
    <row r="8277" spans="1:13" ht="16.5" customHeight="1">
      <c r="A8277" s="22"/>
      <c r="J8277" s="6"/>
      <c r="M8277" s="7"/>
    </row>
    <row r="8278" spans="1:13" ht="16.5" customHeight="1">
      <c r="A8278" s="22"/>
      <c r="J8278" s="6"/>
      <c r="M8278" s="7"/>
    </row>
    <row r="8279" spans="1:13" ht="16.5" customHeight="1">
      <c r="A8279" s="22"/>
      <c r="J8279" s="6"/>
      <c r="M8279" s="7"/>
    </row>
    <row r="8280" spans="1:13" ht="16.5" customHeight="1">
      <c r="A8280" s="22"/>
      <c r="J8280" s="6"/>
      <c r="M8280" s="7"/>
    </row>
    <row r="8281" spans="1:13" ht="16.5" customHeight="1">
      <c r="A8281" s="22"/>
      <c r="J8281" s="6"/>
      <c r="M8281" s="7"/>
    </row>
    <row r="8282" spans="1:13" ht="16.5" customHeight="1">
      <c r="A8282" s="22"/>
      <c r="J8282" s="6"/>
      <c r="M8282" s="7"/>
    </row>
    <row r="8283" spans="1:13" ht="16.5" customHeight="1">
      <c r="A8283" s="22"/>
      <c r="J8283" s="6"/>
      <c r="M8283" s="7"/>
    </row>
    <row r="8284" spans="1:13" ht="16.5" customHeight="1">
      <c r="A8284" s="22"/>
      <c r="J8284" s="6"/>
      <c r="M8284" s="7"/>
    </row>
    <row r="8285" spans="1:13" ht="16.5" customHeight="1">
      <c r="A8285" s="22"/>
      <c r="J8285" s="6"/>
      <c r="M8285" s="7"/>
    </row>
    <row r="8286" spans="1:13" ht="16.5" customHeight="1">
      <c r="A8286" s="22"/>
      <c r="J8286" s="6"/>
      <c r="M8286" s="7"/>
    </row>
    <row r="8287" spans="1:13" ht="16.5" customHeight="1">
      <c r="A8287" s="22"/>
      <c r="J8287" s="6"/>
      <c r="M8287" s="7"/>
    </row>
    <row r="8288" spans="1:13" ht="16.5" customHeight="1">
      <c r="A8288" s="22"/>
      <c r="J8288" s="6"/>
      <c r="M8288" s="7"/>
    </row>
    <row r="8289" spans="1:13" ht="16.5" customHeight="1">
      <c r="A8289" s="22"/>
      <c r="J8289" s="6"/>
      <c r="M8289" s="7"/>
    </row>
    <row r="8290" spans="1:13" ht="16.5" customHeight="1">
      <c r="A8290" s="22"/>
      <c r="J8290" s="6"/>
      <c r="M8290" s="7"/>
    </row>
    <row r="8291" spans="1:13" ht="16.5" customHeight="1">
      <c r="A8291" s="22"/>
      <c r="J8291" s="6"/>
      <c r="M8291" s="7"/>
    </row>
    <row r="8292" spans="1:13" ht="16.5" customHeight="1">
      <c r="A8292" s="22"/>
      <c r="J8292" s="6"/>
      <c r="M8292" s="7"/>
    </row>
    <row r="8293" spans="1:13" ht="16.5" customHeight="1">
      <c r="A8293" s="22"/>
      <c r="J8293" s="6"/>
      <c r="M8293" s="7"/>
    </row>
    <row r="8294" spans="1:13" ht="16.5" customHeight="1">
      <c r="A8294" s="22"/>
      <c r="J8294" s="6"/>
      <c r="M8294" s="7"/>
    </row>
    <row r="8295" spans="1:13" ht="16.5" customHeight="1">
      <c r="A8295" s="22"/>
      <c r="J8295" s="6"/>
      <c r="M8295" s="7"/>
    </row>
    <row r="8296" spans="1:13" ht="16.5" customHeight="1">
      <c r="A8296" s="22"/>
      <c r="J8296" s="6"/>
      <c r="M8296" s="7"/>
    </row>
    <row r="8297" spans="1:13" ht="16.5" customHeight="1">
      <c r="A8297" s="22"/>
      <c r="J8297" s="6"/>
      <c r="M8297" s="7"/>
    </row>
    <row r="8298" spans="1:13" ht="16.5" customHeight="1">
      <c r="A8298" s="22"/>
      <c r="J8298" s="6"/>
      <c r="M8298" s="7"/>
    </row>
    <row r="8299" spans="1:13" ht="16.5" customHeight="1">
      <c r="A8299" s="22"/>
      <c r="J8299" s="6"/>
      <c r="M8299" s="7"/>
    </row>
    <row r="8300" spans="1:13" ht="16.5" customHeight="1">
      <c r="A8300" s="22"/>
      <c r="J8300" s="6"/>
      <c r="M8300" s="7"/>
    </row>
    <row r="8301" spans="1:13" ht="16.5" customHeight="1">
      <c r="A8301" s="22"/>
      <c r="J8301" s="6"/>
      <c r="M8301" s="7"/>
    </row>
    <row r="8302" spans="1:13" ht="16.5" customHeight="1">
      <c r="A8302" s="22"/>
      <c r="J8302" s="6"/>
      <c r="M8302" s="7"/>
    </row>
    <row r="8303" spans="1:13" ht="16.5" customHeight="1">
      <c r="A8303" s="22"/>
      <c r="J8303" s="6"/>
      <c r="M8303" s="7"/>
    </row>
    <row r="8304" spans="1:13" ht="16.5" customHeight="1">
      <c r="A8304" s="22"/>
      <c r="J8304" s="6"/>
      <c r="M8304" s="7"/>
    </row>
    <row r="8305" spans="1:13" ht="16.5" customHeight="1">
      <c r="A8305" s="22"/>
      <c r="J8305" s="6"/>
      <c r="M8305" s="7"/>
    </row>
    <row r="8306" spans="1:13" ht="16.5" customHeight="1">
      <c r="A8306" s="22"/>
      <c r="J8306" s="6"/>
      <c r="M8306" s="7"/>
    </row>
    <row r="8307" spans="1:13" ht="16.5" customHeight="1">
      <c r="A8307" s="22"/>
      <c r="J8307" s="6"/>
      <c r="M8307" s="7"/>
    </row>
    <row r="8308" spans="1:13" ht="16.5" customHeight="1">
      <c r="A8308" s="22"/>
      <c r="J8308" s="6"/>
      <c r="M8308" s="7"/>
    </row>
    <row r="8309" spans="1:13" ht="16.5" customHeight="1">
      <c r="A8309" s="22"/>
      <c r="J8309" s="6"/>
      <c r="M8309" s="7"/>
    </row>
    <row r="8310" spans="1:13" ht="16.5" customHeight="1">
      <c r="A8310" s="22"/>
      <c r="J8310" s="6"/>
      <c r="M8310" s="7"/>
    </row>
    <row r="8311" spans="1:13" ht="16.5" customHeight="1">
      <c r="A8311" s="22"/>
      <c r="J8311" s="6"/>
      <c r="M8311" s="7"/>
    </row>
    <row r="8312" spans="1:13" ht="16.5" customHeight="1">
      <c r="A8312" s="22"/>
      <c r="J8312" s="6"/>
      <c r="M8312" s="7"/>
    </row>
    <row r="8313" spans="1:13" ht="16.5" customHeight="1">
      <c r="A8313" s="22"/>
      <c r="J8313" s="6"/>
      <c r="M8313" s="7"/>
    </row>
    <row r="8314" spans="1:13" ht="16.5" customHeight="1">
      <c r="A8314" s="22"/>
      <c r="J8314" s="6"/>
      <c r="M8314" s="7"/>
    </row>
    <row r="8315" spans="1:13" ht="16.5" customHeight="1">
      <c r="A8315" s="22"/>
      <c r="J8315" s="6"/>
      <c r="M8315" s="7"/>
    </row>
    <row r="8316" spans="1:13" ht="16.5" customHeight="1">
      <c r="A8316" s="22"/>
      <c r="J8316" s="6"/>
      <c r="M8316" s="7"/>
    </row>
    <row r="8317" spans="1:13" ht="16.5" customHeight="1">
      <c r="A8317" s="22"/>
      <c r="J8317" s="6"/>
      <c r="M8317" s="7"/>
    </row>
    <row r="8318" spans="1:13" ht="16.5" customHeight="1">
      <c r="A8318" s="22"/>
      <c r="J8318" s="6"/>
      <c r="M8318" s="7"/>
    </row>
    <row r="8319" spans="1:13" ht="16.5" customHeight="1">
      <c r="A8319" s="22"/>
      <c r="J8319" s="6"/>
      <c r="M8319" s="7"/>
    </row>
    <row r="8320" spans="1:13" ht="16.5" customHeight="1">
      <c r="A8320" s="22"/>
      <c r="J8320" s="6"/>
      <c r="M8320" s="7"/>
    </row>
    <row r="8321" spans="1:13" ht="16.5" customHeight="1">
      <c r="A8321" s="22"/>
      <c r="J8321" s="6"/>
      <c r="M8321" s="7"/>
    </row>
    <row r="8322" spans="1:13" ht="16.5" customHeight="1">
      <c r="A8322" s="22"/>
      <c r="J8322" s="6"/>
      <c r="M8322" s="7"/>
    </row>
    <row r="8323" spans="1:13" ht="16.5" customHeight="1">
      <c r="A8323" s="22"/>
      <c r="J8323" s="6"/>
      <c r="M8323" s="7"/>
    </row>
    <row r="8324" spans="1:13" ht="16.5" customHeight="1">
      <c r="A8324" s="22"/>
      <c r="J8324" s="6"/>
      <c r="M8324" s="7"/>
    </row>
    <row r="8325" spans="1:13" ht="16.5" customHeight="1">
      <c r="A8325" s="22"/>
      <c r="J8325" s="6"/>
      <c r="M8325" s="7"/>
    </row>
    <row r="8326" spans="1:13" ht="16.5" customHeight="1">
      <c r="A8326" s="22"/>
      <c r="J8326" s="6"/>
      <c r="M8326" s="7"/>
    </row>
    <row r="8327" spans="1:13" ht="16.5" customHeight="1">
      <c r="A8327" s="22"/>
      <c r="J8327" s="6"/>
      <c r="M8327" s="7"/>
    </row>
    <row r="8328" spans="1:13" ht="16.5" customHeight="1">
      <c r="A8328" s="22"/>
      <c r="J8328" s="6"/>
      <c r="M8328" s="7"/>
    </row>
    <row r="8329" spans="1:13" ht="16.5" customHeight="1">
      <c r="A8329" s="22"/>
      <c r="J8329" s="6"/>
      <c r="M8329" s="7"/>
    </row>
    <row r="8330" spans="1:13" ht="16.5" customHeight="1">
      <c r="A8330" s="22"/>
      <c r="J8330" s="6"/>
      <c r="M8330" s="7"/>
    </row>
    <row r="8331" spans="1:13" ht="16.5" customHeight="1">
      <c r="A8331" s="22"/>
      <c r="J8331" s="6"/>
      <c r="M8331" s="7"/>
    </row>
    <row r="8332" spans="1:13" ht="16.5" customHeight="1">
      <c r="A8332" s="22"/>
      <c r="J8332" s="6"/>
      <c r="M8332" s="7"/>
    </row>
    <row r="8333" spans="1:13" ht="16.5" customHeight="1">
      <c r="A8333" s="22"/>
      <c r="J8333" s="6"/>
      <c r="M8333" s="7"/>
    </row>
    <row r="8334" spans="1:13" ht="16.5" customHeight="1">
      <c r="A8334" s="22"/>
      <c r="J8334" s="6"/>
      <c r="M8334" s="7"/>
    </row>
    <row r="8335" spans="1:13" ht="16.5" customHeight="1">
      <c r="A8335" s="22"/>
      <c r="J8335" s="6"/>
      <c r="M8335" s="7"/>
    </row>
    <row r="8336" spans="1:13" ht="16.5" customHeight="1">
      <c r="A8336" s="22"/>
      <c r="J8336" s="6"/>
      <c r="M8336" s="7"/>
    </row>
    <row r="8337" spans="1:13" ht="16.5" customHeight="1">
      <c r="A8337" s="22"/>
      <c r="J8337" s="6"/>
      <c r="M8337" s="7"/>
    </row>
    <row r="8338" spans="1:13" ht="16.5" customHeight="1">
      <c r="A8338" s="22"/>
      <c r="J8338" s="6"/>
      <c r="M8338" s="7"/>
    </row>
    <row r="8339" spans="1:13" ht="16.5" customHeight="1">
      <c r="A8339" s="22"/>
      <c r="J8339" s="6"/>
      <c r="M8339" s="7"/>
    </row>
    <row r="8340" spans="1:13" ht="16.5" customHeight="1">
      <c r="A8340" s="22"/>
      <c r="J8340" s="6"/>
      <c r="M8340" s="7"/>
    </row>
    <row r="8341" spans="1:13" ht="16.5" customHeight="1">
      <c r="A8341" s="22"/>
      <c r="J8341" s="6"/>
      <c r="M8341" s="7"/>
    </row>
    <row r="8342" spans="1:13" ht="16.5" customHeight="1">
      <c r="A8342" s="22"/>
      <c r="J8342" s="6"/>
      <c r="M8342" s="7"/>
    </row>
    <row r="8343" spans="1:13" ht="16.5" customHeight="1">
      <c r="A8343" s="22"/>
      <c r="J8343" s="6"/>
      <c r="M8343" s="7"/>
    </row>
    <row r="8344" spans="1:13" ht="16.5" customHeight="1">
      <c r="A8344" s="22"/>
      <c r="J8344" s="6"/>
      <c r="M8344" s="7"/>
    </row>
    <row r="8345" spans="1:13" ht="16.5" customHeight="1">
      <c r="A8345" s="22"/>
      <c r="J8345" s="6"/>
      <c r="M8345" s="7"/>
    </row>
    <row r="8346" spans="1:13" ht="16.5" customHeight="1">
      <c r="A8346" s="22"/>
      <c r="J8346" s="6"/>
      <c r="M8346" s="7"/>
    </row>
    <row r="8347" spans="1:13" ht="16.5" customHeight="1">
      <c r="A8347" s="22"/>
      <c r="J8347" s="6"/>
      <c r="M8347" s="7"/>
    </row>
    <row r="8348" spans="1:13" ht="16.5" customHeight="1">
      <c r="A8348" s="22"/>
      <c r="J8348" s="6"/>
      <c r="M8348" s="7"/>
    </row>
    <row r="8349" spans="1:13" ht="16.5" customHeight="1">
      <c r="A8349" s="22"/>
      <c r="J8349" s="6"/>
      <c r="M8349" s="7"/>
    </row>
    <row r="8350" spans="1:13" ht="16.5" customHeight="1">
      <c r="A8350" s="22"/>
      <c r="J8350" s="6"/>
      <c r="M8350" s="7"/>
    </row>
    <row r="8351" spans="1:13" ht="16.5" customHeight="1">
      <c r="A8351" s="22"/>
      <c r="J8351" s="6"/>
      <c r="M8351" s="7"/>
    </row>
    <row r="8352" spans="1:13" ht="16.5" customHeight="1">
      <c r="A8352" s="22"/>
      <c r="J8352" s="6"/>
      <c r="M8352" s="7"/>
    </row>
    <row r="8353" spans="1:13" ht="16.5" customHeight="1">
      <c r="A8353" s="22"/>
      <c r="J8353" s="6"/>
      <c r="M8353" s="7"/>
    </row>
    <row r="8354" spans="1:13" ht="16.5" customHeight="1">
      <c r="A8354" s="22"/>
      <c r="J8354" s="6"/>
      <c r="M8354" s="7"/>
    </row>
    <row r="8355" spans="1:13" ht="16.5" customHeight="1">
      <c r="A8355" s="22"/>
      <c r="J8355" s="6"/>
      <c r="M8355" s="7"/>
    </row>
    <row r="8356" spans="1:13" ht="16.5" customHeight="1">
      <c r="A8356" s="22"/>
      <c r="J8356" s="6"/>
      <c r="M8356" s="7"/>
    </row>
    <row r="8357" spans="1:13" ht="16.5" customHeight="1">
      <c r="A8357" s="22"/>
      <c r="J8357" s="6"/>
      <c r="M8357" s="7"/>
    </row>
    <row r="8358" spans="1:13" ht="16.5" customHeight="1">
      <c r="A8358" s="22"/>
      <c r="J8358" s="6"/>
      <c r="M8358" s="7"/>
    </row>
    <row r="8359" spans="1:13" ht="16.5" customHeight="1">
      <c r="A8359" s="22"/>
      <c r="J8359" s="6"/>
      <c r="M8359" s="7"/>
    </row>
    <row r="8360" spans="1:13" ht="16.5" customHeight="1">
      <c r="A8360" s="22"/>
      <c r="J8360" s="6"/>
      <c r="M8360" s="7"/>
    </row>
    <row r="8361" spans="1:13" ht="16.5" customHeight="1">
      <c r="A8361" s="22"/>
      <c r="J8361" s="6"/>
      <c r="M8361" s="7"/>
    </row>
    <row r="8362" spans="1:13" ht="16.5" customHeight="1">
      <c r="A8362" s="22"/>
      <c r="J8362" s="6"/>
      <c r="M8362" s="7"/>
    </row>
    <row r="8363" spans="1:13" ht="16.5" customHeight="1">
      <c r="A8363" s="22"/>
      <c r="J8363" s="6"/>
      <c r="M8363" s="7"/>
    </row>
    <row r="8364" spans="1:13" ht="16.5" customHeight="1">
      <c r="A8364" s="22"/>
      <c r="J8364" s="6"/>
      <c r="M8364" s="7"/>
    </row>
    <row r="8365" spans="1:13" ht="16.5" customHeight="1">
      <c r="A8365" s="22"/>
      <c r="J8365" s="6"/>
      <c r="M8365" s="7"/>
    </row>
    <row r="8366" spans="1:13" ht="16.5" customHeight="1">
      <c r="A8366" s="22"/>
      <c r="J8366" s="6"/>
      <c r="M8366" s="7"/>
    </row>
    <row r="8367" spans="1:13" ht="16.5" customHeight="1">
      <c r="A8367" s="22"/>
      <c r="J8367" s="6"/>
      <c r="M8367" s="7"/>
    </row>
    <row r="8368" spans="1:13" ht="16.5" customHeight="1">
      <c r="A8368" s="22"/>
      <c r="J8368" s="6"/>
      <c r="M8368" s="7"/>
    </row>
    <row r="8369" spans="1:13" ht="16.5" customHeight="1">
      <c r="A8369" s="22"/>
      <c r="J8369" s="6"/>
      <c r="M8369" s="7"/>
    </row>
    <row r="8370" spans="1:13" ht="16.5" customHeight="1">
      <c r="A8370" s="22"/>
      <c r="J8370" s="6"/>
      <c r="M8370" s="7"/>
    </row>
    <row r="8371" spans="1:13" ht="16.5" customHeight="1">
      <c r="A8371" s="22"/>
      <c r="J8371" s="6"/>
      <c r="M8371" s="7"/>
    </row>
    <row r="8372" spans="1:13" ht="16.5" customHeight="1">
      <c r="A8372" s="22"/>
      <c r="J8372" s="6"/>
      <c r="M8372" s="7"/>
    </row>
    <row r="8373" spans="1:13" ht="16.5" customHeight="1">
      <c r="A8373" s="22"/>
      <c r="J8373" s="6"/>
      <c r="M8373" s="7"/>
    </row>
    <row r="8374" spans="1:13" ht="16.5" customHeight="1">
      <c r="A8374" s="22"/>
      <c r="J8374" s="6"/>
      <c r="M8374" s="7"/>
    </row>
    <row r="8375" spans="1:13" ht="16.5" customHeight="1">
      <c r="A8375" s="22"/>
      <c r="J8375" s="6"/>
      <c r="M8375" s="7"/>
    </row>
    <row r="8376" spans="1:13" ht="16.5" customHeight="1">
      <c r="A8376" s="22"/>
      <c r="J8376" s="6"/>
      <c r="M8376" s="7"/>
    </row>
    <row r="8377" spans="1:13" ht="16.5" customHeight="1">
      <c r="A8377" s="22"/>
      <c r="J8377" s="6"/>
      <c r="M8377" s="7"/>
    </row>
    <row r="8378" spans="1:13" ht="16.5" customHeight="1">
      <c r="A8378" s="22"/>
      <c r="J8378" s="6"/>
      <c r="M8378" s="7"/>
    </row>
    <row r="8379" spans="1:13" ht="16.5" customHeight="1">
      <c r="A8379" s="22"/>
      <c r="J8379" s="6"/>
      <c r="M8379" s="7"/>
    </row>
    <row r="8380" spans="1:13" ht="16.5" customHeight="1">
      <c r="A8380" s="22"/>
      <c r="J8380" s="6"/>
      <c r="M8380" s="7"/>
    </row>
    <row r="8381" spans="1:13" ht="16.5" customHeight="1">
      <c r="A8381" s="22"/>
      <c r="J8381" s="6"/>
      <c r="M8381" s="7"/>
    </row>
    <row r="8382" spans="1:13" ht="16.5" customHeight="1">
      <c r="A8382" s="22"/>
      <c r="J8382" s="6"/>
      <c r="M8382" s="7"/>
    </row>
    <row r="8383" spans="1:13" ht="16.5" customHeight="1">
      <c r="A8383" s="22"/>
      <c r="J8383" s="6"/>
      <c r="M8383" s="7"/>
    </row>
    <row r="8384" spans="1:13" ht="16.5" customHeight="1">
      <c r="A8384" s="22"/>
      <c r="J8384" s="6"/>
      <c r="M8384" s="7"/>
    </row>
    <row r="8385" spans="1:13" ht="16.5" customHeight="1">
      <c r="A8385" s="22"/>
      <c r="J8385" s="6"/>
      <c r="M8385" s="7"/>
    </row>
    <row r="8386" spans="1:13" ht="16.5" customHeight="1">
      <c r="A8386" s="22"/>
      <c r="J8386" s="6"/>
      <c r="M8386" s="7"/>
    </row>
    <row r="8387" spans="1:13" ht="16.5" customHeight="1">
      <c r="A8387" s="22"/>
      <c r="J8387" s="6"/>
      <c r="M8387" s="7"/>
    </row>
    <row r="8388" spans="1:13" ht="16.5" customHeight="1">
      <c r="A8388" s="22"/>
      <c r="J8388" s="6"/>
      <c r="M8388" s="7"/>
    </row>
    <row r="8389" spans="1:13" ht="16.5" customHeight="1">
      <c r="A8389" s="22"/>
      <c r="J8389" s="6"/>
      <c r="M8389" s="7"/>
    </row>
    <row r="8390" spans="1:13" ht="16.5" customHeight="1">
      <c r="A8390" s="22"/>
      <c r="J8390" s="6"/>
      <c r="M8390" s="7"/>
    </row>
    <row r="8391" spans="1:13" ht="16.5" customHeight="1">
      <c r="A8391" s="22"/>
      <c r="J8391" s="6"/>
      <c r="M8391" s="7"/>
    </row>
    <row r="8392" spans="1:13" ht="16.5" customHeight="1">
      <c r="A8392" s="22"/>
      <c r="J8392" s="6"/>
      <c r="M8392" s="7"/>
    </row>
    <row r="8393" spans="1:13" ht="16.5" customHeight="1">
      <c r="A8393" s="22"/>
      <c r="J8393" s="6"/>
      <c r="M8393" s="7"/>
    </row>
    <row r="8394" spans="1:13" ht="16.5" customHeight="1">
      <c r="A8394" s="22"/>
      <c r="J8394" s="6"/>
      <c r="M8394" s="7"/>
    </row>
    <row r="8395" spans="1:13" ht="16.5" customHeight="1">
      <c r="A8395" s="22"/>
      <c r="J8395" s="6"/>
      <c r="M8395" s="7"/>
    </row>
    <row r="8396" spans="1:13" ht="16.5" customHeight="1">
      <c r="A8396" s="22"/>
      <c r="J8396" s="6"/>
      <c r="M8396" s="7"/>
    </row>
    <row r="8397" spans="1:13" ht="16.5" customHeight="1">
      <c r="A8397" s="22"/>
      <c r="J8397" s="6"/>
      <c r="M8397" s="7"/>
    </row>
    <row r="8398" spans="1:13" ht="16.5" customHeight="1">
      <c r="A8398" s="22"/>
      <c r="J8398" s="6"/>
      <c r="M8398" s="7"/>
    </row>
    <row r="8399" spans="1:13" ht="16.5" customHeight="1">
      <c r="A8399" s="22"/>
      <c r="J8399" s="6"/>
      <c r="M8399" s="7"/>
    </row>
    <row r="8400" spans="1:13" ht="16.5" customHeight="1">
      <c r="A8400" s="22"/>
      <c r="J8400" s="6"/>
      <c r="M8400" s="7"/>
    </row>
    <row r="8401" spans="1:13" ht="16.5" customHeight="1">
      <c r="A8401" s="22"/>
      <c r="J8401" s="6"/>
      <c r="M8401" s="7"/>
    </row>
    <row r="8402" spans="1:13" ht="16.5" customHeight="1">
      <c r="A8402" s="22"/>
      <c r="J8402" s="6"/>
      <c r="M8402" s="7"/>
    </row>
    <row r="8403" spans="1:13" ht="16.5" customHeight="1">
      <c r="A8403" s="22"/>
      <c r="J8403" s="6"/>
      <c r="M8403" s="7"/>
    </row>
    <row r="8404" spans="1:13" ht="16.5" customHeight="1">
      <c r="A8404" s="22"/>
      <c r="J8404" s="6"/>
      <c r="M8404" s="7"/>
    </row>
    <row r="8405" spans="1:13" ht="16.5" customHeight="1">
      <c r="A8405" s="22"/>
      <c r="J8405" s="6"/>
      <c r="M8405" s="7"/>
    </row>
    <row r="8406" spans="1:13" ht="16.5" customHeight="1">
      <c r="A8406" s="22"/>
      <c r="J8406" s="6"/>
      <c r="M8406" s="7"/>
    </row>
    <row r="8407" spans="1:13" ht="16.5" customHeight="1">
      <c r="A8407" s="22"/>
      <c r="J8407" s="6"/>
      <c r="M8407" s="7"/>
    </row>
    <row r="8408" spans="1:13" ht="16.5" customHeight="1">
      <c r="A8408" s="22"/>
      <c r="J8408" s="6"/>
      <c r="M8408" s="7"/>
    </row>
    <row r="8409" spans="1:13" ht="16.5" customHeight="1">
      <c r="A8409" s="22"/>
      <c r="J8409" s="6"/>
      <c r="M8409" s="7"/>
    </row>
    <row r="8410" spans="1:13" ht="16.5" customHeight="1">
      <c r="A8410" s="22"/>
      <c r="J8410" s="6"/>
      <c r="M8410" s="7"/>
    </row>
    <row r="8411" spans="1:13" ht="16.5" customHeight="1">
      <c r="A8411" s="22"/>
      <c r="J8411" s="6"/>
      <c r="M8411" s="7"/>
    </row>
    <row r="8412" spans="1:13" ht="16.5" customHeight="1">
      <c r="A8412" s="22"/>
      <c r="J8412" s="6"/>
      <c r="M8412" s="7"/>
    </row>
    <row r="8413" spans="1:13" ht="16.5" customHeight="1">
      <c r="A8413" s="22"/>
      <c r="J8413" s="6"/>
      <c r="M8413" s="7"/>
    </row>
    <row r="8414" spans="1:13" ht="16.5" customHeight="1">
      <c r="A8414" s="22"/>
      <c r="J8414" s="6"/>
      <c r="M8414" s="7"/>
    </row>
    <row r="8415" spans="1:13" ht="16.5" customHeight="1">
      <c r="A8415" s="22"/>
      <c r="J8415" s="6"/>
      <c r="M8415" s="7"/>
    </row>
    <row r="8416" spans="1:13" ht="16.5" customHeight="1">
      <c r="A8416" s="22"/>
      <c r="J8416" s="6"/>
      <c r="M8416" s="7"/>
    </row>
    <row r="8417" spans="1:13" ht="16.5" customHeight="1">
      <c r="A8417" s="22"/>
      <c r="J8417" s="6"/>
      <c r="M8417" s="7"/>
    </row>
    <row r="8418" spans="1:13" ht="16.5" customHeight="1">
      <c r="A8418" s="22"/>
      <c r="J8418" s="6"/>
      <c r="M8418" s="7"/>
    </row>
    <row r="8419" spans="1:13" ht="16.5" customHeight="1">
      <c r="A8419" s="22"/>
      <c r="J8419" s="6"/>
      <c r="M8419" s="7"/>
    </row>
    <row r="8420" spans="1:13" ht="16.5" customHeight="1">
      <c r="A8420" s="22"/>
      <c r="J8420" s="6"/>
      <c r="M8420" s="7"/>
    </row>
    <row r="8421" spans="1:13" ht="16.5" customHeight="1">
      <c r="A8421" s="22"/>
      <c r="J8421" s="6"/>
      <c r="M8421" s="7"/>
    </row>
    <row r="8422" spans="1:13" ht="16.5" customHeight="1">
      <c r="A8422" s="22"/>
      <c r="J8422" s="6"/>
      <c r="M8422" s="7"/>
    </row>
    <row r="8423" spans="1:13" ht="16.5" customHeight="1">
      <c r="A8423" s="22"/>
      <c r="J8423" s="6"/>
      <c r="M8423" s="7"/>
    </row>
    <row r="8424" spans="1:13" ht="16.5" customHeight="1">
      <c r="A8424" s="22"/>
      <c r="J8424" s="6"/>
      <c r="M8424" s="7"/>
    </row>
    <row r="8425" spans="1:13" ht="16.5" customHeight="1">
      <c r="A8425" s="22"/>
      <c r="J8425" s="6"/>
      <c r="M8425" s="7"/>
    </row>
    <row r="8426" spans="1:13" ht="16.5" customHeight="1">
      <c r="A8426" s="22"/>
      <c r="J8426" s="6"/>
      <c r="M8426" s="7"/>
    </row>
    <row r="8427" spans="1:13" ht="16.5" customHeight="1">
      <c r="A8427" s="22"/>
      <c r="J8427" s="6"/>
      <c r="M8427" s="7"/>
    </row>
    <row r="8428" spans="1:13" ht="16.5" customHeight="1">
      <c r="A8428" s="22"/>
      <c r="J8428" s="6"/>
      <c r="M8428" s="7"/>
    </row>
    <row r="8429" spans="1:13" ht="16.5" customHeight="1">
      <c r="A8429" s="22"/>
      <c r="J8429" s="6"/>
      <c r="M8429" s="7"/>
    </row>
    <row r="8430" spans="1:13" ht="16.5" customHeight="1">
      <c r="A8430" s="22"/>
      <c r="J8430" s="6"/>
      <c r="M8430" s="7"/>
    </row>
    <row r="8431" spans="1:13" ht="16.5" customHeight="1">
      <c r="A8431" s="22"/>
      <c r="J8431" s="6"/>
      <c r="M8431" s="7"/>
    </row>
    <row r="8432" spans="1:13" ht="16.5" customHeight="1">
      <c r="A8432" s="22"/>
      <c r="J8432" s="6"/>
      <c r="M8432" s="7"/>
    </row>
    <row r="8433" spans="1:13" ht="16.5" customHeight="1">
      <c r="A8433" s="22"/>
      <c r="J8433" s="6"/>
      <c r="M8433" s="7"/>
    </row>
    <row r="8434" spans="1:13" ht="16.5" customHeight="1">
      <c r="A8434" s="22"/>
      <c r="J8434" s="6"/>
      <c r="M8434" s="7"/>
    </row>
    <row r="8435" spans="1:13" ht="16.5" customHeight="1">
      <c r="A8435" s="22"/>
      <c r="J8435" s="6"/>
      <c r="M8435" s="7"/>
    </row>
    <row r="8436" spans="1:13" ht="16.5" customHeight="1">
      <c r="A8436" s="22"/>
      <c r="J8436" s="6"/>
      <c r="M8436" s="7"/>
    </row>
    <row r="8437" spans="1:13" ht="16.5" customHeight="1">
      <c r="A8437" s="22"/>
      <c r="J8437" s="6"/>
      <c r="M8437" s="7"/>
    </row>
    <row r="8438" spans="1:13" ht="16.5" customHeight="1">
      <c r="A8438" s="22"/>
      <c r="J8438" s="6"/>
      <c r="M8438" s="7"/>
    </row>
    <row r="8439" spans="1:13" ht="16.5" customHeight="1">
      <c r="A8439" s="22"/>
      <c r="J8439" s="6"/>
      <c r="M8439" s="7"/>
    </row>
    <row r="8440" spans="1:13" ht="16.5" customHeight="1">
      <c r="A8440" s="22"/>
      <c r="J8440" s="6"/>
      <c r="M8440" s="7"/>
    </row>
    <row r="8441" spans="1:13" ht="16.5" customHeight="1">
      <c r="A8441" s="22"/>
      <c r="J8441" s="6"/>
      <c r="M8441" s="7"/>
    </row>
    <row r="8442" spans="1:13" ht="16.5" customHeight="1">
      <c r="A8442" s="22"/>
      <c r="J8442" s="6"/>
      <c r="M8442" s="7"/>
    </row>
    <row r="8443" spans="1:13" ht="16.5" customHeight="1">
      <c r="A8443" s="22"/>
      <c r="J8443" s="6"/>
      <c r="M8443" s="7"/>
    </row>
    <row r="8444" spans="1:13" ht="16.5" customHeight="1">
      <c r="A8444" s="22"/>
      <c r="J8444" s="6"/>
      <c r="M8444" s="7"/>
    </row>
    <row r="8445" spans="1:13" ht="16.5" customHeight="1">
      <c r="A8445" s="22"/>
      <c r="J8445" s="6"/>
      <c r="M8445" s="7"/>
    </row>
    <row r="8446" spans="1:13" ht="16.5" customHeight="1">
      <c r="A8446" s="22"/>
      <c r="J8446" s="6"/>
      <c r="M8446" s="7"/>
    </row>
    <row r="8447" spans="1:13" ht="16.5" customHeight="1">
      <c r="A8447" s="22"/>
      <c r="J8447" s="6"/>
      <c r="M8447" s="7"/>
    </row>
    <row r="8448" spans="1:13" ht="16.5" customHeight="1">
      <c r="A8448" s="22"/>
      <c r="J8448" s="6"/>
      <c r="M8448" s="7"/>
    </row>
    <row r="8449" spans="1:13" ht="16.5" customHeight="1">
      <c r="A8449" s="22"/>
      <c r="J8449" s="6"/>
      <c r="M8449" s="7"/>
    </row>
    <row r="8450" spans="1:13" ht="16.5" customHeight="1">
      <c r="A8450" s="22"/>
      <c r="J8450" s="6"/>
      <c r="M8450" s="7"/>
    </row>
    <row r="8451" spans="1:13" ht="16.5" customHeight="1">
      <c r="A8451" s="22"/>
      <c r="J8451" s="6"/>
      <c r="M8451" s="7"/>
    </row>
    <row r="8452" spans="1:13" ht="16.5" customHeight="1">
      <c r="A8452" s="22"/>
      <c r="J8452" s="6"/>
      <c r="M8452" s="7"/>
    </row>
    <row r="8453" spans="1:13" ht="16.5" customHeight="1">
      <c r="A8453" s="22"/>
      <c r="J8453" s="6"/>
      <c r="M8453" s="7"/>
    </row>
    <row r="8454" spans="1:13" ht="16.5" customHeight="1">
      <c r="A8454" s="22"/>
      <c r="J8454" s="6"/>
      <c r="M8454" s="7"/>
    </row>
    <row r="8455" spans="1:13" ht="16.5" customHeight="1">
      <c r="A8455" s="22"/>
      <c r="J8455" s="6"/>
      <c r="M8455" s="7"/>
    </row>
    <row r="8456" spans="1:13" ht="16.5" customHeight="1">
      <c r="A8456" s="22"/>
      <c r="J8456" s="6"/>
      <c r="M8456" s="7"/>
    </row>
    <row r="8457" spans="1:13" ht="16.5" customHeight="1">
      <c r="A8457" s="22"/>
      <c r="J8457" s="6"/>
      <c r="M8457" s="7"/>
    </row>
    <row r="8458" spans="1:13" ht="16.5" customHeight="1">
      <c r="A8458" s="22"/>
      <c r="J8458" s="6"/>
      <c r="M8458" s="7"/>
    </row>
    <row r="8459" spans="1:13" ht="16.5" customHeight="1">
      <c r="A8459" s="22"/>
      <c r="J8459" s="6"/>
      <c r="M8459" s="7"/>
    </row>
    <row r="8460" spans="1:13" ht="16.5" customHeight="1">
      <c r="A8460" s="22"/>
      <c r="J8460" s="6"/>
      <c r="M8460" s="7"/>
    </row>
    <row r="8461" spans="1:13" ht="16.5" customHeight="1">
      <c r="A8461" s="22"/>
      <c r="J8461" s="6"/>
      <c r="M8461" s="7"/>
    </row>
    <row r="8462" spans="1:13" ht="16.5" customHeight="1">
      <c r="A8462" s="22"/>
      <c r="J8462" s="6"/>
      <c r="M8462" s="7"/>
    </row>
    <row r="8463" spans="1:13" ht="16.5" customHeight="1">
      <c r="A8463" s="22"/>
      <c r="J8463" s="6"/>
      <c r="M8463" s="7"/>
    </row>
    <row r="8464" spans="1:13" ht="16.5" customHeight="1">
      <c r="A8464" s="22"/>
      <c r="J8464" s="6"/>
      <c r="M8464" s="7"/>
    </row>
    <row r="8465" spans="1:13" ht="16.5" customHeight="1">
      <c r="A8465" s="22"/>
      <c r="J8465" s="6"/>
      <c r="M8465" s="7"/>
    </row>
    <row r="8466" spans="1:13" ht="16.5" customHeight="1">
      <c r="A8466" s="22"/>
      <c r="J8466" s="6"/>
      <c r="M8466" s="7"/>
    </row>
    <row r="8467" spans="1:13" ht="16.5" customHeight="1">
      <c r="A8467" s="22"/>
      <c r="J8467" s="6"/>
      <c r="M8467" s="7"/>
    </row>
    <row r="8468" spans="1:13" ht="16.5" customHeight="1">
      <c r="A8468" s="22"/>
      <c r="J8468" s="6"/>
      <c r="M8468" s="7"/>
    </row>
    <row r="8469" spans="1:13" ht="16.5" customHeight="1">
      <c r="A8469" s="22"/>
      <c r="J8469" s="6"/>
      <c r="M8469" s="7"/>
    </row>
    <row r="8470" spans="1:13" ht="16.5" customHeight="1">
      <c r="A8470" s="22"/>
      <c r="J8470" s="6"/>
      <c r="M8470" s="7"/>
    </row>
    <row r="8471" spans="1:13" ht="16.5" customHeight="1">
      <c r="A8471" s="22"/>
      <c r="J8471" s="6"/>
      <c r="M8471" s="7"/>
    </row>
    <row r="8472" spans="1:13" ht="16.5" customHeight="1">
      <c r="A8472" s="22"/>
      <c r="J8472" s="6"/>
      <c r="M8472" s="7"/>
    </row>
    <row r="8473" spans="1:13" ht="16.5" customHeight="1">
      <c r="A8473" s="22"/>
      <c r="J8473" s="6"/>
      <c r="M8473" s="7"/>
    </row>
    <row r="8474" spans="1:13" ht="16.5" customHeight="1">
      <c r="A8474" s="22"/>
      <c r="J8474" s="6"/>
      <c r="M8474" s="7"/>
    </row>
    <row r="8475" spans="1:13" ht="16.5" customHeight="1">
      <c r="A8475" s="22"/>
      <c r="J8475" s="6"/>
      <c r="M8475" s="7"/>
    </row>
    <row r="8476" spans="1:13" ht="16.5" customHeight="1">
      <c r="A8476" s="22"/>
      <c r="J8476" s="6"/>
      <c r="M8476" s="7"/>
    </row>
    <row r="8477" spans="1:13" ht="16.5" customHeight="1">
      <c r="A8477" s="22"/>
      <c r="J8477" s="6"/>
      <c r="M8477" s="7"/>
    </row>
    <row r="8478" spans="1:13" ht="16.5" customHeight="1">
      <c r="A8478" s="22"/>
      <c r="J8478" s="6"/>
      <c r="M8478" s="7"/>
    </row>
    <row r="8479" spans="1:13" ht="16.5" customHeight="1">
      <c r="A8479" s="22"/>
      <c r="J8479" s="6"/>
      <c r="M8479" s="7"/>
    </row>
    <row r="8480" spans="1:13" ht="16.5" customHeight="1">
      <c r="A8480" s="22"/>
      <c r="J8480" s="6"/>
      <c r="M8480" s="7"/>
    </row>
    <row r="8481" spans="1:13" ht="16.5" customHeight="1">
      <c r="A8481" s="22"/>
      <c r="J8481" s="6"/>
      <c r="M8481" s="7"/>
    </row>
    <row r="8482" spans="1:13" ht="16.5" customHeight="1">
      <c r="A8482" s="22"/>
      <c r="J8482" s="6"/>
      <c r="M8482" s="7"/>
    </row>
    <row r="8483" spans="1:13" ht="16.5" customHeight="1">
      <c r="A8483" s="22"/>
      <c r="J8483" s="6"/>
      <c r="M8483" s="7"/>
    </row>
    <row r="8484" spans="1:13" ht="16.5" customHeight="1">
      <c r="A8484" s="22"/>
      <c r="J8484" s="6"/>
      <c r="M8484" s="7"/>
    </row>
    <row r="8485" spans="1:13" ht="16.5" customHeight="1">
      <c r="A8485" s="22"/>
      <c r="J8485" s="6"/>
      <c r="M8485" s="7"/>
    </row>
    <row r="8486" spans="1:13" ht="16.5" customHeight="1">
      <c r="A8486" s="22"/>
      <c r="J8486" s="6"/>
      <c r="M8486" s="7"/>
    </row>
    <row r="8487" spans="1:13" ht="16.5" customHeight="1">
      <c r="A8487" s="22"/>
      <c r="J8487" s="6"/>
      <c r="M8487" s="7"/>
    </row>
    <row r="8488" spans="1:13" ht="16.5" customHeight="1">
      <c r="A8488" s="22"/>
      <c r="J8488" s="6"/>
      <c r="M8488" s="7"/>
    </row>
    <row r="8489" spans="1:13" ht="16.5" customHeight="1">
      <c r="A8489" s="22"/>
      <c r="J8489" s="6"/>
      <c r="M8489" s="7"/>
    </row>
    <row r="8490" spans="1:13" ht="16.5" customHeight="1">
      <c r="A8490" s="22"/>
      <c r="J8490" s="6"/>
      <c r="M8490" s="7"/>
    </row>
    <row r="8491" spans="1:13" ht="16.5" customHeight="1">
      <c r="A8491" s="22"/>
      <c r="J8491" s="6"/>
      <c r="M8491" s="7"/>
    </row>
    <row r="8492" spans="1:13" ht="16.5" customHeight="1">
      <c r="A8492" s="22"/>
      <c r="J8492" s="6"/>
      <c r="M8492" s="7"/>
    </row>
    <row r="8493" spans="1:13" ht="16.5" customHeight="1">
      <c r="A8493" s="22"/>
      <c r="J8493" s="6"/>
      <c r="M8493" s="7"/>
    </row>
    <row r="8494" spans="1:13" ht="16.5" customHeight="1">
      <c r="A8494" s="22"/>
      <c r="J8494" s="6"/>
      <c r="M8494" s="7"/>
    </row>
    <row r="8495" spans="1:13" ht="16.5" customHeight="1">
      <c r="A8495" s="22"/>
      <c r="J8495" s="6"/>
      <c r="M8495" s="7"/>
    </row>
    <row r="8496" spans="1:13" ht="16.5" customHeight="1">
      <c r="A8496" s="22"/>
      <c r="J8496" s="6"/>
      <c r="M8496" s="7"/>
    </row>
    <row r="8497" spans="1:13" ht="16.5" customHeight="1">
      <c r="A8497" s="22"/>
      <c r="J8497" s="6"/>
      <c r="M8497" s="7"/>
    </row>
    <row r="8498" spans="1:13" ht="16.5" customHeight="1">
      <c r="A8498" s="22"/>
      <c r="J8498" s="6"/>
      <c r="M8498" s="7"/>
    </row>
    <row r="8499" spans="1:13" ht="16.5" customHeight="1">
      <c r="A8499" s="22"/>
      <c r="J8499" s="6"/>
      <c r="M8499" s="7"/>
    </row>
    <row r="8500" spans="1:13" ht="16.5" customHeight="1">
      <c r="A8500" s="22"/>
      <c r="J8500" s="6"/>
      <c r="M8500" s="7"/>
    </row>
    <row r="8501" spans="1:13" ht="16.5" customHeight="1">
      <c r="A8501" s="22"/>
      <c r="J8501" s="6"/>
      <c r="M8501" s="7"/>
    </row>
    <row r="8502" spans="1:13" ht="16.5" customHeight="1">
      <c r="A8502" s="22"/>
      <c r="J8502" s="6"/>
      <c r="M8502" s="7"/>
    </row>
    <row r="8503" spans="1:13" ht="16.5" customHeight="1">
      <c r="A8503" s="22"/>
      <c r="J8503" s="6"/>
      <c r="M8503" s="7"/>
    </row>
    <row r="8504" spans="1:13" ht="16.5" customHeight="1">
      <c r="A8504" s="22"/>
      <c r="J8504" s="6"/>
      <c r="M8504" s="7"/>
    </row>
    <row r="8505" spans="1:13" ht="16.5" customHeight="1">
      <c r="A8505" s="22"/>
      <c r="J8505" s="6"/>
      <c r="M8505" s="7"/>
    </row>
    <row r="8506" spans="1:13" ht="16.5" customHeight="1">
      <c r="A8506" s="22"/>
      <c r="J8506" s="6"/>
      <c r="M8506" s="7"/>
    </row>
    <row r="8507" spans="1:13" ht="16.5" customHeight="1">
      <c r="A8507" s="22"/>
      <c r="J8507" s="6"/>
      <c r="M8507" s="7"/>
    </row>
    <row r="8508" spans="1:13" ht="16.5" customHeight="1">
      <c r="A8508" s="22"/>
      <c r="J8508" s="6"/>
      <c r="M8508" s="7"/>
    </row>
    <row r="8509" spans="1:13" ht="16.5" customHeight="1">
      <c r="A8509" s="22"/>
      <c r="J8509" s="6"/>
      <c r="M8509" s="7"/>
    </row>
    <row r="8510" spans="1:13" ht="16.5" customHeight="1">
      <c r="A8510" s="22"/>
      <c r="J8510" s="6"/>
      <c r="M8510" s="7"/>
    </row>
    <row r="8511" spans="1:13" ht="16.5" customHeight="1">
      <c r="A8511" s="22"/>
      <c r="J8511" s="6"/>
      <c r="M8511" s="7"/>
    </row>
    <row r="8512" spans="1:13" ht="16.5" customHeight="1">
      <c r="A8512" s="22"/>
      <c r="J8512" s="6"/>
      <c r="M8512" s="7"/>
    </row>
    <row r="8513" spans="1:13" ht="16.5" customHeight="1">
      <c r="A8513" s="22"/>
      <c r="J8513" s="6"/>
      <c r="M8513" s="7"/>
    </row>
    <row r="8514" spans="1:13" ht="16.5" customHeight="1">
      <c r="A8514" s="22"/>
      <c r="J8514" s="6"/>
      <c r="M8514" s="7"/>
    </row>
    <row r="8515" spans="1:13" ht="16.5" customHeight="1">
      <c r="A8515" s="22"/>
      <c r="J8515" s="6"/>
      <c r="M8515" s="7"/>
    </row>
    <row r="8516" spans="1:13" ht="16.5" customHeight="1">
      <c r="A8516" s="22"/>
      <c r="J8516" s="6"/>
      <c r="M8516" s="7"/>
    </row>
    <row r="8517" spans="1:13" ht="16.5" customHeight="1">
      <c r="A8517" s="22"/>
      <c r="J8517" s="6"/>
      <c r="M8517" s="7"/>
    </row>
    <row r="8518" spans="1:13" ht="16.5" customHeight="1">
      <c r="A8518" s="22"/>
      <c r="J8518" s="6"/>
      <c r="M8518" s="7"/>
    </row>
    <row r="8519" spans="1:13" ht="16.5" customHeight="1">
      <c r="A8519" s="22"/>
      <c r="J8519" s="6"/>
      <c r="M8519" s="7"/>
    </row>
    <row r="8520" spans="1:13" ht="16.5" customHeight="1">
      <c r="A8520" s="22"/>
      <c r="J8520" s="6"/>
      <c r="M8520" s="7"/>
    </row>
    <row r="8521" spans="1:13" ht="16.5" customHeight="1">
      <c r="A8521" s="22"/>
      <c r="J8521" s="6"/>
      <c r="M8521" s="7"/>
    </row>
    <row r="8522" spans="1:13" ht="16.5" customHeight="1">
      <c r="A8522" s="22"/>
      <c r="J8522" s="6"/>
      <c r="M8522" s="7"/>
    </row>
    <row r="8523" spans="1:13" ht="16.5" customHeight="1">
      <c r="A8523" s="22"/>
      <c r="J8523" s="6"/>
      <c r="M8523" s="7"/>
    </row>
    <row r="8524" spans="1:13" ht="16.5" customHeight="1">
      <c r="A8524" s="22"/>
      <c r="J8524" s="6"/>
      <c r="M8524" s="7"/>
    </row>
    <row r="8525" spans="1:13" ht="16.5" customHeight="1">
      <c r="A8525" s="22"/>
      <c r="J8525" s="6"/>
      <c r="M8525" s="7"/>
    </row>
    <row r="8526" spans="1:13" ht="16.5" customHeight="1">
      <c r="A8526" s="22"/>
      <c r="J8526" s="6"/>
      <c r="M8526" s="7"/>
    </row>
    <row r="8527" spans="1:13" ht="16.5" customHeight="1">
      <c r="A8527" s="22"/>
      <c r="J8527" s="6"/>
      <c r="M8527" s="7"/>
    </row>
    <row r="8528" spans="1:13" ht="16.5" customHeight="1">
      <c r="A8528" s="22"/>
      <c r="J8528" s="6"/>
      <c r="M8528" s="7"/>
    </row>
    <row r="8529" spans="1:13" ht="16.5" customHeight="1">
      <c r="A8529" s="22"/>
      <c r="J8529" s="6"/>
      <c r="M8529" s="7"/>
    </row>
    <row r="8530" spans="1:13" ht="16.5" customHeight="1">
      <c r="A8530" s="22"/>
      <c r="J8530" s="6"/>
      <c r="M8530" s="7"/>
    </row>
    <row r="8531" spans="1:13" ht="16.5" customHeight="1">
      <c r="A8531" s="22"/>
      <c r="J8531" s="6"/>
      <c r="M8531" s="7"/>
    </row>
    <row r="8532" spans="1:13" ht="16.5" customHeight="1">
      <c r="A8532" s="22"/>
      <c r="J8532" s="6"/>
      <c r="M8532" s="7"/>
    </row>
    <row r="8533" spans="1:13" ht="16.5" customHeight="1">
      <c r="A8533" s="22"/>
      <c r="J8533" s="6"/>
      <c r="M8533" s="7"/>
    </row>
    <row r="8534" spans="1:13" ht="16.5" customHeight="1">
      <c r="A8534" s="22"/>
      <c r="J8534" s="6"/>
      <c r="M8534" s="7"/>
    </row>
    <row r="8535" spans="1:13" ht="16.5" customHeight="1">
      <c r="A8535" s="22"/>
      <c r="J8535" s="6"/>
      <c r="M8535" s="7"/>
    </row>
    <row r="8536" spans="1:13" ht="16.5" customHeight="1">
      <c r="A8536" s="22"/>
      <c r="J8536" s="6"/>
      <c r="M8536" s="7"/>
    </row>
    <row r="8537" spans="1:13" ht="16.5" customHeight="1">
      <c r="A8537" s="22"/>
      <c r="J8537" s="6"/>
      <c r="M8537" s="7"/>
    </row>
    <row r="8538" spans="1:13" ht="16.5" customHeight="1">
      <c r="A8538" s="22"/>
      <c r="J8538" s="6"/>
      <c r="M8538" s="7"/>
    </row>
    <row r="8539" spans="1:13" ht="16.5" customHeight="1">
      <c r="A8539" s="22"/>
      <c r="J8539" s="6"/>
      <c r="M8539" s="7"/>
    </row>
    <row r="8540" spans="1:13" ht="16.5" customHeight="1">
      <c r="A8540" s="22"/>
      <c r="J8540" s="6"/>
      <c r="M8540" s="7"/>
    </row>
    <row r="8541" spans="1:13" ht="16.5" customHeight="1">
      <c r="A8541" s="22"/>
      <c r="J8541" s="6"/>
      <c r="M8541" s="7"/>
    </row>
    <row r="8542" spans="1:13" ht="16.5" customHeight="1">
      <c r="A8542" s="22"/>
      <c r="J8542" s="6"/>
      <c r="M8542" s="7"/>
    </row>
    <row r="8543" spans="1:13" ht="16.5" customHeight="1">
      <c r="A8543" s="22"/>
      <c r="J8543" s="6"/>
      <c r="M8543" s="7"/>
    </row>
    <row r="8544" spans="1:13" ht="16.5" customHeight="1">
      <c r="A8544" s="22"/>
      <c r="J8544" s="6"/>
      <c r="M8544" s="7"/>
    </row>
    <row r="8545" spans="1:13" ht="16.5" customHeight="1">
      <c r="A8545" s="22"/>
      <c r="J8545" s="6"/>
      <c r="M8545" s="7"/>
    </row>
    <row r="8546" spans="1:13" ht="16.5" customHeight="1">
      <c r="A8546" s="22"/>
      <c r="J8546" s="6"/>
      <c r="M8546" s="7"/>
    </row>
    <row r="8547" spans="1:13" ht="16.5" customHeight="1">
      <c r="A8547" s="22"/>
      <c r="J8547" s="6"/>
      <c r="M8547" s="7"/>
    </row>
    <row r="8548" spans="1:13" ht="16.5" customHeight="1">
      <c r="A8548" s="22"/>
      <c r="J8548" s="6"/>
      <c r="M8548" s="7"/>
    </row>
    <row r="8549" spans="1:13" ht="16.5" customHeight="1">
      <c r="A8549" s="22"/>
      <c r="J8549" s="6"/>
      <c r="M8549" s="7"/>
    </row>
    <row r="8550" spans="1:13" ht="16.5" customHeight="1">
      <c r="A8550" s="22"/>
      <c r="J8550" s="6"/>
      <c r="M8550" s="7"/>
    </row>
    <row r="8551" spans="1:13" ht="16.5" customHeight="1">
      <c r="A8551" s="22"/>
      <c r="J8551" s="6"/>
      <c r="M8551" s="7"/>
    </row>
    <row r="8552" spans="1:13" ht="16.5" customHeight="1">
      <c r="A8552" s="22"/>
      <c r="J8552" s="6"/>
      <c r="M8552" s="7"/>
    </row>
    <row r="8553" spans="1:13" ht="16.5" customHeight="1">
      <c r="A8553" s="22"/>
      <c r="J8553" s="6"/>
      <c r="M8553" s="7"/>
    </row>
    <row r="8554" spans="1:13" ht="16.5" customHeight="1">
      <c r="A8554" s="22"/>
      <c r="J8554" s="6"/>
      <c r="M8554" s="7"/>
    </row>
    <row r="8555" spans="1:13" ht="16.5" customHeight="1">
      <c r="A8555" s="22"/>
      <c r="J8555" s="6"/>
      <c r="M8555" s="7"/>
    </row>
    <row r="8556" spans="1:13" ht="16.5" customHeight="1">
      <c r="A8556" s="22"/>
      <c r="J8556" s="6"/>
      <c r="M8556" s="7"/>
    </row>
    <row r="8557" spans="1:13" ht="16.5" customHeight="1">
      <c r="A8557" s="22"/>
      <c r="J8557" s="6"/>
      <c r="M8557" s="7"/>
    </row>
    <row r="8558" spans="1:13" ht="16.5" customHeight="1">
      <c r="A8558" s="22"/>
      <c r="J8558" s="6"/>
      <c r="M8558" s="7"/>
    </row>
    <row r="8559" spans="1:13" ht="16.5" customHeight="1">
      <c r="A8559" s="22"/>
      <c r="J8559" s="6"/>
      <c r="M8559" s="7"/>
    </row>
    <row r="8560" spans="1:13" ht="16.5" customHeight="1">
      <c r="A8560" s="22"/>
      <c r="J8560" s="6"/>
      <c r="M8560" s="7"/>
    </row>
    <row r="8561" spans="1:13" ht="16.5" customHeight="1">
      <c r="A8561" s="22"/>
      <c r="J8561" s="6"/>
      <c r="M8561" s="7"/>
    </row>
    <row r="8562" spans="1:13" ht="16.5" customHeight="1">
      <c r="A8562" s="22"/>
      <c r="J8562" s="6"/>
      <c r="M8562" s="7"/>
    </row>
    <row r="8563" spans="1:13" ht="16.5" customHeight="1">
      <c r="A8563" s="22"/>
      <c r="J8563" s="6"/>
      <c r="M8563" s="7"/>
    </row>
    <row r="8564" spans="1:13" ht="16.5" customHeight="1">
      <c r="A8564" s="22"/>
      <c r="J8564" s="6"/>
      <c r="M8564" s="7"/>
    </row>
    <row r="8565" spans="1:13" ht="16.5" customHeight="1">
      <c r="A8565" s="22"/>
      <c r="J8565" s="6"/>
      <c r="M8565" s="7"/>
    </row>
    <row r="8566" spans="1:13" ht="16.5" customHeight="1">
      <c r="A8566" s="22"/>
      <c r="J8566" s="6"/>
      <c r="M8566" s="7"/>
    </row>
    <row r="8567" spans="1:13" ht="16.5" customHeight="1">
      <c r="A8567" s="22"/>
      <c r="J8567" s="6"/>
      <c r="M8567" s="7"/>
    </row>
    <row r="8568" spans="1:13" ht="16.5" customHeight="1">
      <c r="A8568" s="22"/>
      <c r="J8568" s="6"/>
      <c r="M8568" s="7"/>
    </row>
    <row r="8569" spans="1:13" ht="16.5" customHeight="1">
      <c r="A8569" s="22"/>
      <c r="J8569" s="6"/>
      <c r="M8569" s="7"/>
    </row>
    <row r="8570" spans="1:13" ht="16.5" customHeight="1">
      <c r="A8570" s="22"/>
      <c r="J8570" s="6"/>
      <c r="M8570" s="7"/>
    </row>
    <row r="8571" spans="1:13" ht="16.5" customHeight="1">
      <c r="A8571" s="22"/>
      <c r="J8571" s="6"/>
      <c r="M8571" s="7"/>
    </row>
    <row r="8572" spans="1:13" ht="16.5" customHeight="1">
      <c r="A8572" s="22"/>
      <c r="J8572" s="6"/>
      <c r="M8572" s="7"/>
    </row>
    <row r="8573" spans="1:13" ht="16.5" customHeight="1">
      <c r="A8573" s="22"/>
      <c r="J8573" s="6"/>
      <c r="M8573" s="7"/>
    </row>
    <row r="8574" spans="1:13" ht="16.5" customHeight="1">
      <c r="A8574" s="22"/>
      <c r="J8574" s="6"/>
      <c r="M8574" s="7"/>
    </row>
    <row r="8575" spans="1:13" ht="16.5" customHeight="1">
      <c r="A8575" s="22"/>
      <c r="J8575" s="6"/>
      <c r="M8575" s="7"/>
    </row>
    <row r="8576" spans="1:13" ht="16.5" customHeight="1">
      <c r="A8576" s="22"/>
      <c r="J8576" s="6"/>
      <c r="M8576" s="7"/>
    </row>
    <row r="8577" spans="1:13" ht="16.5" customHeight="1">
      <c r="A8577" s="22"/>
      <c r="J8577" s="6"/>
      <c r="M8577" s="7"/>
    </row>
    <row r="8578" spans="1:13" ht="16.5" customHeight="1">
      <c r="A8578" s="22"/>
      <c r="J8578" s="6"/>
      <c r="M8578" s="7"/>
    </row>
    <row r="8579" spans="1:13" ht="16.5" customHeight="1">
      <c r="A8579" s="22"/>
      <c r="J8579" s="6"/>
      <c r="M8579" s="7"/>
    </row>
    <row r="8580" spans="1:13" ht="16.5" customHeight="1">
      <c r="A8580" s="22"/>
      <c r="J8580" s="6"/>
      <c r="M8580" s="7"/>
    </row>
    <row r="8581" spans="1:13" ht="16.5" customHeight="1">
      <c r="A8581" s="22"/>
      <c r="J8581" s="6"/>
      <c r="M8581" s="7"/>
    </row>
    <row r="8582" spans="1:13" ht="16.5" customHeight="1">
      <c r="A8582" s="22"/>
      <c r="J8582" s="6"/>
      <c r="M8582" s="7"/>
    </row>
    <row r="8583" spans="1:13" ht="16.5" customHeight="1">
      <c r="A8583" s="22"/>
      <c r="J8583" s="6"/>
      <c r="M8583" s="7"/>
    </row>
    <row r="8584" spans="1:13" ht="16.5" customHeight="1">
      <c r="A8584" s="22"/>
      <c r="J8584" s="6"/>
      <c r="M8584" s="7"/>
    </row>
    <row r="8585" spans="1:13" ht="16.5" customHeight="1">
      <c r="A8585" s="22"/>
      <c r="J8585" s="6"/>
      <c r="M8585" s="7"/>
    </row>
    <row r="8586" spans="1:13" ht="16.5" customHeight="1">
      <c r="A8586" s="22"/>
      <c r="J8586" s="6"/>
      <c r="M8586" s="7"/>
    </row>
    <row r="8587" spans="1:13" ht="16.5" customHeight="1">
      <c r="A8587" s="22"/>
      <c r="J8587" s="6"/>
      <c r="M8587" s="7"/>
    </row>
    <row r="8588" spans="1:13" ht="16.5" customHeight="1">
      <c r="A8588" s="22"/>
      <c r="J8588" s="6"/>
      <c r="M8588" s="7"/>
    </row>
    <row r="8589" spans="1:13" ht="16.5" customHeight="1">
      <c r="A8589" s="22"/>
      <c r="J8589" s="6"/>
      <c r="M8589" s="7"/>
    </row>
    <row r="8590" spans="1:13" ht="16.5" customHeight="1">
      <c r="A8590" s="22"/>
      <c r="J8590" s="6"/>
      <c r="M8590" s="7"/>
    </row>
    <row r="8591" spans="1:13" ht="16.5" customHeight="1">
      <c r="A8591" s="22"/>
      <c r="J8591" s="6"/>
      <c r="M8591" s="7"/>
    </row>
    <row r="8592" spans="1:13" ht="16.5" customHeight="1">
      <c r="A8592" s="22"/>
      <c r="J8592" s="6"/>
      <c r="M8592" s="7"/>
    </row>
    <row r="8593" spans="1:13" ht="16.5" customHeight="1">
      <c r="A8593" s="22"/>
      <c r="J8593" s="6"/>
      <c r="M8593" s="7"/>
    </row>
    <row r="8594" spans="1:13" ht="16.5" customHeight="1">
      <c r="A8594" s="22"/>
      <c r="J8594" s="6"/>
      <c r="M8594" s="7"/>
    </row>
    <row r="8595" spans="1:13" ht="16.5" customHeight="1">
      <c r="A8595" s="22"/>
      <c r="J8595" s="6"/>
      <c r="M8595" s="7"/>
    </row>
    <row r="8596" spans="1:13" ht="16.5" customHeight="1">
      <c r="A8596" s="22"/>
      <c r="J8596" s="6"/>
      <c r="M8596" s="7"/>
    </row>
    <row r="8597" spans="1:13" ht="16.5" customHeight="1">
      <c r="A8597" s="22"/>
      <c r="J8597" s="6"/>
      <c r="M8597" s="7"/>
    </row>
    <row r="8598" spans="1:13" ht="16.5" customHeight="1">
      <c r="A8598" s="22"/>
      <c r="J8598" s="6"/>
      <c r="M8598" s="7"/>
    </row>
    <row r="8599" spans="1:13" ht="16.5" customHeight="1">
      <c r="A8599" s="22"/>
      <c r="J8599" s="6"/>
      <c r="M8599" s="7"/>
    </row>
    <row r="8600" spans="1:13" ht="16.5" customHeight="1">
      <c r="A8600" s="22"/>
      <c r="J8600" s="6"/>
      <c r="M8600" s="7"/>
    </row>
    <row r="8601" spans="1:13" ht="16.5" customHeight="1">
      <c r="A8601" s="22"/>
      <c r="J8601" s="6"/>
      <c r="M8601" s="7"/>
    </row>
    <row r="8602" spans="1:13" ht="16.5" customHeight="1">
      <c r="A8602" s="22"/>
      <c r="J8602" s="6"/>
      <c r="M8602" s="7"/>
    </row>
    <row r="8603" spans="1:13" ht="16.5" customHeight="1">
      <c r="A8603" s="22"/>
      <c r="J8603" s="6"/>
      <c r="M8603" s="7"/>
    </row>
    <row r="8604" spans="1:13" ht="16.5" customHeight="1">
      <c r="A8604" s="22"/>
      <c r="J8604" s="6"/>
      <c r="M8604" s="7"/>
    </row>
    <row r="8605" spans="1:13" ht="16.5" customHeight="1">
      <c r="A8605" s="22"/>
      <c r="J8605" s="6"/>
      <c r="M8605" s="7"/>
    </row>
    <row r="8606" spans="1:13" ht="16.5" customHeight="1">
      <c r="A8606" s="22"/>
      <c r="J8606" s="6"/>
      <c r="M8606" s="7"/>
    </row>
    <row r="8607" spans="1:13" ht="16.5" customHeight="1">
      <c r="A8607" s="22"/>
      <c r="J8607" s="6"/>
      <c r="M8607" s="7"/>
    </row>
    <row r="8608" spans="1:13" ht="16.5" customHeight="1">
      <c r="A8608" s="22"/>
      <c r="J8608" s="6"/>
      <c r="M8608" s="7"/>
    </row>
    <row r="8609" spans="1:13" ht="16.5" customHeight="1">
      <c r="A8609" s="22"/>
      <c r="J8609" s="6"/>
      <c r="M8609" s="7"/>
    </row>
    <row r="8610" spans="1:13" ht="16.5" customHeight="1">
      <c r="A8610" s="22"/>
      <c r="J8610" s="6"/>
      <c r="M8610" s="7"/>
    </row>
    <row r="8611" spans="1:13" ht="16.5" customHeight="1">
      <c r="A8611" s="22"/>
      <c r="J8611" s="6"/>
      <c r="M8611" s="7"/>
    </row>
    <row r="8612" spans="1:13" ht="16.5" customHeight="1">
      <c r="A8612" s="22"/>
      <c r="J8612" s="6"/>
      <c r="M8612" s="7"/>
    </row>
    <row r="8613" spans="1:13" ht="16.5" customHeight="1">
      <c r="A8613" s="22"/>
      <c r="J8613" s="6"/>
      <c r="M8613" s="7"/>
    </row>
    <row r="8614" spans="1:13" ht="16.5" customHeight="1">
      <c r="A8614" s="22"/>
      <c r="J8614" s="6"/>
      <c r="M8614" s="7"/>
    </row>
    <row r="8615" spans="1:13" ht="16.5" customHeight="1">
      <c r="A8615" s="22"/>
      <c r="J8615" s="6"/>
      <c r="M8615" s="7"/>
    </row>
    <row r="8616" spans="1:13" ht="16.5" customHeight="1">
      <c r="A8616" s="22"/>
      <c r="J8616" s="6"/>
      <c r="M8616" s="7"/>
    </row>
    <row r="8617" spans="1:13" ht="16.5" customHeight="1">
      <c r="A8617" s="22"/>
      <c r="J8617" s="6"/>
      <c r="M8617" s="7"/>
    </row>
    <row r="8618" spans="1:13" ht="16.5" customHeight="1">
      <c r="A8618" s="22"/>
      <c r="J8618" s="6"/>
      <c r="M8618" s="7"/>
    </row>
    <row r="8619" spans="1:13" ht="16.5" customHeight="1">
      <c r="A8619" s="22"/>
      <c r="J8619" s="6"/>
      <c r="M8619" s="7"/>
    </row>
    <row r="8620" spans="1:13" ht="16.5" customHeight="1">
      <c r="A8620" s="22"/>
      <c r="J8620" s="6"/>
      <c r="M8620" s="7"/>
    </row>
    <row r="8621" spans="1:13" ht="16.5" customHeight="1">
      <c r="A8621" s="22"/>
      <c r="J8621" s="6"/>
      <c r="M8621" s="7"/>
    </row>
    <row r="8622" spans="1:13" ht="16.5" customHeight="1">
      <c r="A8622" s="22"/>
      <c r="J8622" s="6"/>
      <c r="M8622" s="7"/>
    </row>
    <row r="8623" spans="1:13" ht="16.5" customHeight="1">
      <c r="A8623" s="22"/>
      <c r="J8623" s="6"/>
      <c r="M8623" s="7"/>
    </row>
    <row r="8624" spans="1:13" ht="16.5" customHeight="1">
      <c r="A8624" s="22"/>
      <c r="J8624" s="6"/>
      <c r="M8624" s="7"/>
    </row>
    <row r="8625" spans="1:13" ht="16.5" customHeight="1">
      <c r="A8625" s="22"/>
      <c r="J8625" s="6"/>
      <c r="M8625" s="7"/>
    </row>
    <row r="8626" spans="1:13" ht="16.5" customHeight="1">
      <c r="A8626" s="22"/>
      <c r="J8626" s="6"/>
      <c r="M8626" s="7"/>
    </row>
    <row r="8627" spans="1:13" ht="16.5" customHeight="1">
      <c r="A8627" s="22"/>
      <c r="J8627" s="6"/>
      <c r="M8627" s="7"/>
    </row>
    <row r="8628" spans="1:13" ht="16.5" customHeight="1">
      <c r="A8628" s="22"/>
      <c r="J8628" s="6"/>
      <c r="M8628" s="7"/>
    </row>
    <row r="8629" spans="1:13" ht="16.5" customHeight="1">
      <c r="A8629" s="22"/>
      <c r="J8629" s="6"/>
      <c r="M8629" s="7"/>
    </row>
    <row r="8630" spans="1:13" ht="16.5" customHeight="1">
      <c r="A8630" s="22"/>
      <c r="J8630" s="6"/>
      <c r="M8630" s="7"/>
    </row>
    <row r="8631" spans="1:13" ht="16.5" customHeight="1">
      <c r="A8631" s="22"/>
      <c r="J8631" s="6"/>
      <c r="M8631" s="7"/>
    </row>
    <row r="8632" spans="1:13" ht="16.5" customHeight="1">
      <c r="A8632" s="22"/>
      <c r="J8632" s="6"/>
      <c r="M8632" s="7"/>
    </row>
    <row r="8633" spans="1:13" ht="16.5" customHeight="1">
      <c r="A8633" s="22"/>
      <c r="J8633" s="6"/>
      <c r="M8633" s="7"/>
    </row>
    <row r="8634" spans="1:13" ht="16.5" customHeight="1">
      <c r="A8634" s="22"/>
      <c r="J8634" s="6"/>
      <c r="M8634" s="7"/>
    </row>
    <row r="8635" spans="1:13" ht="16.5" customHeight="1">
      <c r="A8635" s="22"/>
      <c r="J8635" s="6"/>
      <c r="M8635" s="7"/>
    </row>
    <row r="8636" spans="1:13" ht="16.5" customHeight="1">
      <c r="A8636" s="22"/>
      <c r="J8636" s="6"/>
      <c r="M8636" s="7"/>
    </row>
    <row r="8637" spans="1:13" ht="16.5" customHeight="1">
      <c r="A8637" s="22"/>
      <c r="J8637" s="6"/>
      <c r="M8637" s="7"/>
    </row>
    <row r="8638" spans="1:13" ht="16.5" customHeight="1">
      <c r="A8638" s="22"/>
      <c r="J8638" s="6"/>
      <c r="M8638" s="7"/>
    </row>
    <row r="8639" spans="1:13" ht="16.5" customHeight="1">
      <c r="A8639" s="22"/>
      <c r="J8639" s="6"/>
      <c r="M8639" s="7"/>
    </row>
    <row r="8640" spans="1:13" ht="16.5" customHeight="1">
      <c r="A8640" s="22"/>
      <c r="J8640" s="6"/>
      <c r="M8640" s="7"/>
    </row>
    <row r="8641" spans="1:13" ht="16.5" customHeight="1">
      <c r="A8641" s="22"/>
      <c r="J8641" s="6"/>
      <c r="M8641" s="7"/>
    </row>
    <row r="8642" spans="1:13" ht="16.5" customHeight="1">
      <c r="A8642" s="22"/>
      <c r="J8642" s="6"/>
      <c r="M8642" s="7"/>
    </row>
    <row r="8643" spans="1:13" ht="16.5" customHeight="1">
      <c r="A8643" s="22"/>
      <c r="J8643" s="6"/>
      <c r="M8643" s="7"/>
    </row>
    <row r="8644" spans="1:13" ht="16.5" customHeight="1">
      <c r="A8644" s="22"/>
      <c r="J8644" s="6"/>
      <c r="M8644" s="7"/>
    </row>
    <row r="8645" spans="1:13" ht="16.5" customHeight="1">
      <c r="A8645" s="22"/>
      <c r="J8645" s="6"/>
      <c r="M8645" s="7"/>
    </row>
    <row r="8646" spans="1:13" ht="16.5" customHeight="1">
      <c r="A8646" s="22"/>
      <c r="J8646" s="6"/>
      <c r="M8646" s="7"/>
    </row>
    <row r="8647" spans="1:13" ht="16.5" customHeight="1">
      <c r="A8647" s="22"/>
      <c r="J8647" s="6"/>
      <c r="M8647" s="7"/>
    </row>
    <row r="8648" spans="1:13" ht="16.5" customHeight="1">
      <c r="A8648" s="22"/>
      <c r="J8648" s="6"/>
      <c r="M8648" s="7"/>
    </row>
    <row r="8649" spans="1:13" ht="16.5" customHeight="1">
      <c r="A8649" s="22"/>
      <c r="J8649" s="6"/>
      <c r="M8649" s="7"/>
    </row>
    <row r="8650" spans="1:13" ht="16.5" customHeight="1">
      <c r="A8650" s="22"/>
      <c r="J8650" s="6"/>
      <c r="M8650" s="7"/>
    </row>
    <row r="8651" spans="1:13" ht="16.5" customHeight="1">
      <c r="A8651" s="22"/>
      <c r="J8651" s="6"/>
      <c r="M8651" s="7"/>
    </row>
    <row r="8652" spans="1:13" ht="16.5" customHeight="1">
      <c r="A8652" s="22"/>
      <c r="J8652" s="6"/>
      <c r="M8652" s="7"/>
    </row>
    <row r="8653" spans="1:13" ht="16.5" customHeight="1">
      <c r="A8653" s="22"/>
      <c r="J8653" s="6"/>
      <c r="M8653" s="7"/>
    </row>
    <row r="8654" spans="1:13" ht="16.5" customHeight="1">
      <c r="A8654" s="22"/>
      <c r="J8654" s="6"/>
      <c r="M8654" s="7"/>
    </row>
    <row r="8655" spans="1:13" ht="16.5" customHeight="1">
      <c r="A8655" s="22"/>
      <c r="J8655" s="6"/>
      <c r="M8655" s="7"/>
    </row>
    <row r="8656" spans="1:13" ht="16.5" customHeight="1">
      <c r="A8656" s="22"/>
      <c r="J8656" s="6"/>
      <c r="M8656" s="7"/>
    </row>
    <row r="8657" spans="1:13" ht="16.5" customHeight="1">
      <c r="A8657" s="22"/>
      <c r="J8657" s="6"/>
      <c r="M8657" s="7"/>
    </row>
    <row r="8658" spans="1:13" ht="16.5" customHeight="1">
      <c r="A8658" s="22"/>
      <c r="J8658" s="6"/>
      <c r="M8658" s="7"/>
    </row>
    <row r="8659" spans="1:13" ht="16.5" customHeight="1">
      <c r="A8659" s="22"/>
      <c r="J8659" s="6"/>
      <c r="M8659" s="7"/>
    </row>
    <row r="8660" spans="1:13" ht="16.5" customHeight="1">
      <c r="A8660" s="22"/>
      <c r="J8660" s="6"/>
      <c r="M8660" s="7"/>
    </row>
    <row r="8661" spans="1:13" ht="16.5" customHeight="1">
      <c r="A8661" s="22"/>
      <c r="J8661" s="6"/>
      <c r="M8661" s="7"/>
    </row>
    <row r="8662" spans="1:13" ht="16.5" customHeight="1">
      <c r="A8662" s="22"/>
      <c r="J8662" s="6"/>
      <c r="M8662" s="7"/>
    </row>
    <row r="8663" spans="1:13" ht="16.5" customHeight="1">
      <c r="A8663" s="22"/>
      <c r="J8663" s="6"/>
      <c r="M8663" s="7"/>
    </row>
    <row r="8664" spans="1:13" ht="16.5" customHeight="1">
      <c r="A8664" s="22"/>
      <c r="J8664" s="6"/>
      <c r="M8664" s="7"/>
    </row>
    <row r="8665" spans="1:13" ht="16.5" customHeight="1">
      <c r="A8665" s="22"/>
      <c r="J8665" s="6"/>
      <c r="M8665" s="7"/>
    </row>
    <row r="8666" spans="1:13" ht="16.5" customHeight="1">
      <c r="A8666" s="22"/>
      <c r="J8666" s="6"/>
      <c r="M8666" s="7"/>
    </row>
    <row r="8667" spans="1:13" ht="16.5" customHeight="1">
      <c r="A8667" s="22"/>
      <c r="J8667" s="6"/>
      <c r="M8667" s="7"/>
    </row>
    <row r="8668" spans="1:13" ht="16.5" customHeight="1">
      <c r="A8668" s="22"/>
      <c r="J8668" s="6"/>
      <c r="M8668" s="7"/>
    </row>
    <row r="8669" spans="1:13" ht="16.5" customHeight="1">
      <c r="A8669" s="22"/>
      <c r="J8669" s="6"/>
      <c r="M8669" s="7"/>
    </row>
    <row r="8670" spans="1:13" ht="16.5" customHeight="1">
      <c r="A8670" s="22"/>
      <c r="J8670" s="6"/>
      <c r="M8670" s="7"/>
    </row>
    <row r="8671" spans="1:13" ht="16.5" customHeight="1">
      <c r="A8671" s="22"/>
      <c r="J8671" s="6"/>
      <c r="M8671" s="7"/>
    </row>
    <row r="8672" spans="1:13" ht="16.5" customHeight="1">
      <c r="A8672" s="22"/>
      <c r="J8672" s="6"/>
      <c r="M8672" s="7"/>
    </row>
    <row r="8673" spans="1:13" ht="16.5" customHeight="1">
      <c r="A8673" s="22"/>
      <c r="J8673" s="6"/>
      <c r="M8673" s="7"/>
    </row>
    <row r="8674" spans="1:13" ht="16.5" customHeight="1">
      <c r="A8674" s="22"/>
      <c r="J8674" s="6"/>
      <c r="M8674" s="7"/>
    </row>
    <row r="8675" spans="1:13" ht="16.5" customHeight="1">
      <c r="A8675" s="22"/>
      <c r="J8675" s="6"/>
      <c r="M8675" s="7"/>
    </row>
    <row r="8676" spans="1:13" ht="16.5" customHeight="1">
      <c r="A8676" s="22"/>
      <c r="J8676" s="6"/>
      <c r="M8676" s="7"/>
    </row>
    <row r="8677" spans="1:13" ht="16.5" customHeight="1">
      <c r="A8677" s="22"/>
      <c r="J8677" s="6"/>
      <c r="M8677" s="7"/>
    </row>
    <row r="8678" spans="1:13" ht="16.5" customHeight="1">
      <c r="A8678" s="22"/>
      <c r="J8678" s="6"/>
      <c r="M8678" s="7"/>
    </row>
    <row r="8679" spans="1:13" ht="16.5" customHeight="1">
      <c r="A8679" s="22"/>
      <c r="J8679" s="6"/>
      <c r="M8679" s="7"/>
    </row>
    <row r="8680" spans="1:13" ht="16.5" customHeight="1">
      <c r="A8680" s="22"/>
      <c r="J8680" s="6"/>
      <c r="M8680" s="7"/>
    </row>
    <row r="8681" spans="1:13" ht="16.5" customHeight="1">
      <c r="A8681" s="22"/>
      <c r="J8681" s="6"/>
      <c r="M8681" s="7"/>
    </row>
    <row r="8682" spans="1:13" ht="16.5" customHeight="1">
      <c r="A8682" s="22"/>
      <c r="J8682" s="6"/>
      <c r="M8682" s="7"/>
    </row>
    <row r="8683" spans="1:13" ht="16.5" customHeight="1">
      <c r="A8683" s="22"/>
      <c r="J8683" s="6"/>
      <c r="M8683" s="7"/>
    </row>
    <row r="8684" spans="1:13" ht="16.5" customHeight="1">
      <c r="A8684" s="22"/>
      <c r="J8684" s="6"/>
      <c r="M8684" s="7"/>
    </row>
    <row r="8685" spans="1:13" ht="16.5" customHeight="1">
      <c r="A8685" s="22"/>
      <c r="J8685" s="6"/>
      <c r="M8685" s="7"/>
    </row>
    <row r="8686" spans="1:13" ht="16.5" customHeight="1">
      <c r="A8686" s="22"/>
      <c r="J8686" s="6"/>
      <c r="M8686" s="7"/>
    </row>
    <row r="8687" spans="1:13" ht="16.5" customHeight="1">
      <c r="A8687" s="22"/>
      <c r="J8687" s="6"/>
      <c r="M8687" s="7"/>
    </row>
    <row r="8688" spans="1:13" ht="16.5" customHeight="1">
      <c r="A8688" s="22"/>
      <c r="J8688" s="6"/>
      <c r="M8688" s="7"/>
    </row>
    <row r="8689" spans="1:13" ht="16.5" customHeight="1">
      <c r="A8689" s="22"/>
      <c r="J8689" s="6"/>
      <c r="M8689" s="7"/>
    </row>
    <row r="8690" spans="1:13" ht="16.5" customHeight="1">
      <c r="A8690" s="22"/>
      <c r="J8690" s="6"/>
      <c r="M8690" s="7"/>
    </row>
    <row r="8691" spans="1:13" ht="16.5" customHeight="1">
      <c r="A8691" s="22"/>
      <c r="J8691" s="6"/>
      <c r="M8691" s="7"/>
    </row>
    <row r="8692" spans="1:13" ht="16.5" customHeight="1">
      <c r="A8692" s="22"/>
      <c r="J8692" s="6"/>
      <c r="M8692" s="7"/>
    </row>
    <row r="8693" spans="1:13" ht="16.5" customHeight="1">
      <c r="A8693" s="22"/>
      <c r="J8693" s="6"/>
      <c r="M8693" s="7"/>
    </row>
    <row r="8694" spans="1:13" ht="16.5" customHeight="1">
      <c r="A8694" s="22"/>
      <c r="J8694" s="6"/>
      <c r="M8694" s="7"/>
    </row>
    <row r="8695" spans="1:13" ht="16.5" customHeight="1">
      <c r="A8695" s="22"/>
      <c r="J8695" s="6"/>
      <c r="M8695" s="7"/>
    </row>
    <row r="8696" spans="1:13" ht="16.5" customHeight="1">
      <c r="A8696" s="22"/>
      <c r="J8696" s="6"/>
      <c r="M8696" s="7"/>
    </row>
    <row r="8697" spans="1:13" ht="16.5" customHeight="1">
      <c r="A8697" s="22"/>
      <c r="J8697" s="6"/>
      <c r="M8697" s="7"/>
    </row>
    <row r="8698" spans="1:13" ht="16.5" customHeight="1">
      <c r="A8698" s="22"/>
      <c r="J8698" s="6"/>
      <c r="M8698" s="7"/>
    </row>
    <row r="8699" spans="1:13" ht="16.5" customHeight="1">
      <c r="A8699" s="22"/>
      <c r="J8699" s="6"/>
      <c r="M8699" s="7"/>
    </row>
    <row r="8700" spans="1:13" ht="16.5" customHeight="1">
      <c r="A8700" s="22"/>
      <c r="J8700" s="6"/>
      <c r="M8700" s="7"/>
    </row>
    <row r="8701" spans="1:13" ht="16.5" customHeight="1">
      <c r="A8701" s="22"/>
      <c r="J8701" s="6"/>
      <c r="M8701" s="7"/>
    </row>
    <row r="8702" spans="1:13" ht="16.5" customHeight="1">
      <c r="A8702" s="22"/>
      <c r="J8702" s="6"/>
      <c r="M8702" s="7"/>
    </row>
    <row r="8703" spans="1:13" ht="16.5" customHeight="1">
      <c r="A8703" s="22"/>
      <c r="J8703" s="6"/>
      <c r="M8703" s="7"/>
    </row>
    <row r="8704" spans="1:13" ht="16.5" customHeight="1">
      <c r="A8704" s="22"/>
      <c r="J8704" s="6"/>
      <c r="M8704" s="7"/>
    </row>
    <row r="8705" spans="1:13" ht="16.5" customHeight="1">
      <c r="A8705" s="22"/>
      <c r="J8705" s="6"/>
      <c r="M8705" s="7"/>
    </row>
    <row r="8706" spans="1:13" ht="16.5" customHeight="1">
      <c r="A8706" s="22"/>
      <c r="J8706" s="6"/>
      <c r="M8706" s="7"/>
    </row>
    <row r="8707" spans="1:13" ht="16.5" customHeight="1">
      <c r="A8707" s="22"/>
      <c r="J8707" s="6"/>
      <c r="M8707" s="7"/>
    </row>
    <row r="8708" spans="1:13" ht="16.5" customHeight="1">
      <c r="A8708" s="22"/>
      <c r="J8708" s="6"/>
      <c r="M8708" s="7"/>
    </row>
    <row r="8709" spans="1:13" ht="16.5" customHeight="1">
      <c r="A8709" s="22"/>
      <c r="J8709" s="6"/>
      <c r="M8709" s="7"/>
    </row>
    <row r="8710" spans="1:13" ht="16.5" customHeight="1">
      <c r="A8710" s="22"/>
      <c r="J8710" s="6"/>
      <c r="M8710" s="7"/>
    </row>
    <row r="8711" spans="1:13" ht="16.5" customHeight="1">
      <c r="A8711" s="22"/>
      <c r="J8711" s="6"/>
      <c r="M8711" s="7"/>
    </row>
    <row r="8712" spans="1:13" ht="16.5" customHeight="1">
      <c r="A8712" s="22"/>
      <c r="J8712" s="6"/>
      <c r="M8712" s="7"/>
    </row>
    <row r="8713" spans="1:13" ht="16.5" customHeight="1">
      <c r="A8713" s="22"/>
      <c r="J8713" s="6"/>
      <c r="M8713" s="7"/>
    </row>
    <row r="8714" spans="1:13" ht="16.5" customHeight="1">
      <c r="A8714" s="22"/>
      <c r="J8714" s="6"/>
      <c r="M8714" s="7"/>
    </row>
    <row r="8715" spans="1:13" ht="16.5" customHeight="1">
      <c r="A8715" s="22"/>
      <c r="J8715" s="6"/>
      <c r="M8715" s="7"/>
    </row>
    <row r="8716" spans="1:13" ht="16.5" customHeight="1">
      <c r="A8716" s="22"/>
      <c r="J8716" s="6"/>
      <c r="M8716" s="7"/>
    </row>
    <row r="8717" spans="1:13" ht="16.5" customHeight="1">
      <c r="A8717" s="22"/>
      <c r="J8717" s="6"/>
      <c r="M8717" s="7"/>
    </row>
    <row r="8718" spans="1:13" ht="16.5" customHeight="1">
      <c r="A8718" s="22"/>
      <c r="J8718" s="6"/>
      <c r="M8718" s="7"/>
    </row>
    <row r="8719" spans="1:13" ht="16.5" customHeight="1">
      <c r="A8719" s="22"/>
      <c r="J8719" s="6"/>
      <c r="M8719" s="7"/>
    </row>
    <row r="8720" spans="1:13" ht="16.5" customHeight="1">
      <c r="A8720" s="22"/>
      <c r="J8720" s="6"/>
      <c r="M8720" s="7"/>
    </row>
    <row r="8721" spans="1:13" ht="16.5" customHeight="1">
      <c r="A8721" s="22"/>
      <c r="J8721" s="6"/>
      <c r="M8721" s="7"/>
    </row>
    <row r="8722" spans="1:13" ht="16.5" customHeight="1">
      <c r="A8722" s="22"/>
      <c r="J8722" s="6"/>
      <c r="M8722" s="7"/>
    </row>
    <row r="8723" spans="1:13" ht="16.5" customHeight="1">
      <c r="A8723" s="22"/>
      <c r="J8723" s="6"/>
      <c r="M8723" s="7"/>
    </row>
    <row r="8724" spans="1:13" ht="16.5" customHeight="1">
      <c r="A8724" s="22"/>
      <c r="J8724" s="6"/>
      <c r="M8724" s="7"/>
    </row>
    <row r="8725" spans="1:13" ht="16.5" customHeight="1">
      <c r="A8725" s="22"/>
      <c r="J8725" s="6"/>
      <c r="M8725" s="7"/>
    </row>
    <row r="8726" spans="1:13" ht="16.5" customHeight="1">
      <c r="A8726" s="22"/>
      <c r="J8726" s="6"/>
      <c r="M8726" s="7"/>
    </row>
    <row r="8727" spans="1:13" ht="16.5" customHeight="1">
      <c r="A8727" s="22"/>
      <c r="J8727" s="6"/>
      <c r="M8727" s="7"/>
    </row>
    <row r="8728" spans="1:13" ht="16.5" customHeight="1">
      <c r="A8728" s="22"/>
      <c r="J8728" s="6"/>
      <c r="M8728" s="7"/>
    </row>
    <row r="8729" spans="1:13" ht="16.5" customHeight="1">
      <c r="A8729" s="22"/>
      <c r="J8729" s="6"/>
      <c r="M8729" s="7"/>
    </row>
    <row r="8730" spans="1:13" ht="16.5" customHeight="1">
      <c r="A8730" s="22"/>
      <c r="J8730" s="6"/>
      <c r="M8730" s="7"/>
    </row>
    <row r="8731" spans="1:13" ht="16.5" customHeight="1">
      <c r="A8731" s="22"/>
      <c r="J8731" s="6"/>
      <c r="M8731" s="7"/>
    </row>
    <row r="8732" spans="1:13" ht="16.5" customHeight="1">
      <c r="A8732" s="22"/>
      <c r="J8732" s="6"/>
      <c r="M8732" s="7"/>
    </row>
    <row r="8733" spans="1:13" ht="16.5" customHeight="1">
      <c r="A8733" s="22"/>
      <c r="J8733" s="6"/>
      <c r="M8733" s="7"/>
    </row>
    <row r="8734" spans="1:13" ht="16.5" customHeight="1">
      <c r="A8734" s="22"/>
      <c r="J8734" s="6"/>
      <c r="M8734" s="7"/>
    </row>
    <row r="8735" spans="1:13" ht="16.5" customHeight="1">
      <c r="A8735" s="22"/>
      <c r="J8735" s="6"/>
      <c r="M8735" s="7"/>
    </row>
    <row r="8736" spans="1:13" ht="16.5" customHeight="1">
      <c r="A8736" s="22"/>
      <c r="J8736" s="6"/>
      <c r="M8736" s="7"/>
    </row>
    <row r="8737" spans="1:13" ht="16.5" customHeight="1">
      <c r="A8737" s="22"/>
      <c r="J8737" s="6"/>
      <c r="M8737" s="7"/>
    </row>
    <row r="8738" spans="1:13" ht="16.5" customHeight="1">
      <c r="A8738" s="22"/>
      <c r="J8738" s="6"/>
      <c r="M8738" s="7"/>
    </row>
    <row r="8739" spans="1:13" ht="16.5" customHeight="1">
      <c r="A8739" s="22"/>
      <c r="J8739" s="6"/>
      <c r="M8739" s="7"/>
    </row>
    <row r="8740" spans="1:13" ht="16.5" customHeight="1">
      <c r="A8740" s="22"/>
      <c r="J8740" s="6"/>
      <c r="M8740" s="7"/>
    </row>
    <row r="8741" spans="1:13" ht="16.5" customHeight="1">
      <c r="A8741" s="22"/>
      <c r="J8741" s="6"/>
      <c r="M8741" s="7"/>
    </row>
    <row r="8742" spans="1:13" ht="16.5" customHeight="1">
      <c r="A8742" s="22"/>
      <c r="J8742" s="6"/>
      <c r="M8742" s="7"/>
    </row>
    <row r="8743" spans="1:13" ht="16.5" customHeight="1">
      <c r="A8743" s="22"/>
      <c r="J8743" s="6"/>
      <c r="M8743" s="7"/>
    </row>
    <row r="8744" spans="1:13" ht="16.5" customHeight="1">
      <c r="A8744" s="22"/>
      <c r="J8744" s="6"/>
      <c r="M8744" s="7"/>
    </row>
    <row r="8745" spans="1:13" ht="16.5" customHeight="1">
      <c r="A8745" s="22"/>
      <c r="J8745" s="6"/>
      <c r="M8745" s="7"/>
    </row>
    <row r="8746" spans="1:13" ht="16.5" customHeight="1">
      <c r="A8746" s="22"/>
      <c r="J8746" s="6"/>
      <c r="M8746" s="7"/>
    </row>
    <row r="8747" spans="1:13" ht="16.5" customHeight="1">
      <c r="A8747" s="22"/>
      <c r="J8747" s="6"/>
      <c r="M8747" s="7"/>
    </row>
    <row r="8748" spans="1:13" ht="16.5" customHeight="1">
      <c r="A8748" s="22"/>
      <c r="J8748" s="6"/>
      <c r="M8748" s="7"/>
    </row>
    <row r="8749" spans="1:13" ht="16.5" customHeight="1">
      <c r="A8749" s="22"/>
      <c r="J8749" s="6"/>
      <c r="M8749" s="7"/>
    </row>
    <row r="8750" spans="1:13" ht="16.5" customHeight="1">
      <c r="A8750" s="22"/>
      <c r="J8750" s="6"/>
      <c r="M8750" s="7"/>
    </row>
    <row r="8751" spans="1:13" ht="16.5" customHeight="1">
      <c r="A8751" s="22"/>
      <c r="J8751" s="6"/>
      <c r="M8751" s="7"/>
    </row>
    <row r="8752" spans="1:13" ht="16.5" customHeight="1">
      <c r="A8752" s="22"/>
      <c r="J8752" s="6"/>
      <c r="M8752" s="7"/>
    </row>
    <row r="8753" spans="1:13" ht="16.5" customHeight="1">
      <c r="A8753" s="22"/>
      <c r="J8753" s="6"/>
      <c r="M8753" s="7"/>
    </row>
    <row r="8754" spans="1:13" ht="16.5" customHeight="1">
      <c r="A8754" s="22"/>
      <c r="J8754" s="6"/>
      <c r="M8754" s="7"/>
    </row>
    <row r="8755" spans="1:13" ht="16.5" customHeight="1">
      <c r="A8755" s="22"/>
      <c r="J8755" s="6"/>
      <c r="M8755" s="7"/>
    </row>
    <row r="8756" spans="1:13" ht="16.5" customHeight="1">
      <c r="A8756" s="22"/>
      <c r="J8756" s="6"/>
      <c r="M8756" s="7"/>
    </row>
    <row r="8757" spans="1:13" ht="16.5" customHeight="1">
      <c r="A8757" s="22"/>
      <c r="J8757" s="6"/>
      <c r="M8757" s="7"/>
    </row>
    <row r="8758" spans="1:13" ht="16.5" customHeight="1">
      <c r="A8758" s="22"/>
      <c r="J8758" s="6"/>
      <c r="M8758" s="7"/>
    </row>
    <row r="8759" spans="1:13" ht="16.5" customHeight="1">
      <c r="A8759" s="22"/>
      <c r="J8759" s="6"/>
      <c r="M8759" s="7"/>
    </row>
    <row r="8760" spans="1:13" ht="16.5" customHeight="1">
      <c r="A8760" s="22"/>
      <c r="J8760" s="6"/>
      <c r="M8760" s="7"/>
    </row>
    <row r="8761" spans="1:13" ht="16.5" customHeight="1">
      <c r="A8761" s="22"/>
      <c r="J8761" s="6"/>
      <c r="M8761" s="7"/>
    </row>
    <row r="8762" spans="1:13" ht="16.5" customHeight="1">
      <c r="A8762" s="22"/>
      <c r="J8762" s="6"/>
      <c r="M8762" s="7"/>
    </row>
    <row r="8763" spans="1:13" ht="16.5" customHeight="1">
      <c r="A8763" s="22"/>
      <c r="J8763" s="6"/>
      <c r="M8763" s="7"/>
    </row>
    <row r="8764" spans="1:13" ht="16.5" customHeight="1">
      <c r="A8764" s="22"/>
      <c r="J8764" s="6"/>
      <c r="M8764" s="7"/>
    </row>
    <row r="8765" spans="1:13" ht="16.5" customHeight="1">
      <c r="A8765" s="22"/>
      <c r="J8765" s="6"/>
      <c r="M8765" s="7"/>
    </row>
    <row r="8766" spans="1:13" ht="16.5" customHeight="1">
      <c r="A8766" s="22"/>
      <c r="J8766" s="6"/>
      <c r="M8766" s="7"/>
    </row>
    <row r="8767" spans="1:13" ht="16.5" customHeight="1">
      <c r="A8767" s="22"/>
      <c r="J8767" s="6"/>
      <c r="M8767" s="7"/>
    </row>
    <row r="8768" spans="1:13" ht="16.5" customHeight="1">
      <c r="A8768" s="22"/>
      <c r="J8768" s="6"/>
      <c r="M8768" s="7"/>
    </row>
    <row r="8769" spans="1:13" ht="16.5" customHeight="1">
      <c r="A8769" s="22"/>
      <c r="J8769" s="6"/>
      <c r="M8769" s="7"/>
    </row>
    <row r="8770" spans="1:13" ht="16.5" customHeight="1">
      <c r="A8770" s="22"/>
      <c r="J8770" s="6"/>
      <c r="M8770" s="7"/>
    </row>
    <row r="8771" spans="1:13" ht="16.5" customHeight="1">
      <c r="A8771" s="22"/>
      <c r="J8771" s="6"/>
      <c r="M8771" s="7"/>
    </row>
    <row r="8772" spans="1:13" ht="16.5" customHeight="1">
      <c r="A8772" s="22"/>
      <c r="J8772" s="6"/>
      <c r="M8772" s="7"/>
    </row>
    <row r="8773" spans="1:13" ht="16.5" customHeight="1">
      <c r="A8773" s="22"/>
      <c r="J8773" s="6"/>
      <c r="M8773" s="7"/>
    </row>
    <row r="8774" spans="1:13" ht="16.5" customHeight="1">
      <c r="A8774" s="22"/>
      <c r="J8774" s="6"/>
      <c r="M8774" s="7"/>
    </row>
    <row r="8775" spans="1:13" ht="16.5" customHeight="1">
      <c r="A8775" s="22"/>
      <c r="J8775" s="6"/>
      <c r="M8775" s="7"/>
    </row>
    <row r="8776" spans="1:13" ht="16.5" customHeight="1">
      <c r="A8776" s="22"/>
      <c r="J8776" s="6"/>
      <c r="M8776" s="7"/>
    </row>
    <row r="8777" spans="1:13" ht="16.5" customHeight="1">
      <c r="A8777" s="22"/>
      <c r="J8777" s="6"/>
      <c r="M8777" s="7"/>
    </row>
    <row r="8778" spans="1:13" ht="16.5" customHeight="1">
      <c r="A8778" s="22"/>
      <c r="J8778" s="6"/>
      <c r="M8778" s="7"/>
    </row>
    <row r="8779" spans="1:13" ht="16.5" customHeight="1">
      <c r="A8779" s="22"/>
      <c r="J8779" s="6"/>
      <c r="M8779" s="7"/>
    </row>
    <row r="8780" spans="1:13" ht="16.5" customHeight="1">
      <c r="A8780" s="22"/>
      <c r="J8780" s="6"/>
      <c r="M8780" s="7"/>
    </row>
    <row r="8781" spans="1:13" ht="16.5" customHeight="1">
      <c r="A8781" s="22"/>
      <c r="J8781" s="6"/>
      <c r="M8781" s="7"/>
    </row>
    <row r="8782" spans="1:13" ht="16.5" customHeight="1">
      <c r="A8782" s="22"/>
      <c r="J8782" s="6"/>
      <c r="M8782" s="7"/>
    </row>
    <row r="8783" spans="1:13" ht="16.5" customHeight="1">
      <c r="A8783" s="22"/>
      <c r="J8783" s="6"/>
      <c r="M8783" s="7"/>
    </row>
    <row r="8784" spans="1:13" ht="16.5" customHeight="1">
      <c r="A8784" s="22"/>
      <c r="J8784" s="6"/>
      <c r="M8784" s="7"/>
    </row>
    <row r="8785" spans="1:13" ht="16.5" customHeight="1">
      <c r="A8785" s="22"/>
      <c r="J8785" s="6"/>
      <c r="M8785" s="7"/>
    </row>
    <row r="8786" spans="1:13" ht="16.5" customHeight="1">
      <c r="A8786" s="22"/>
      <c r="J8786" s="6"/>
      <c r="M8786" s="7"/>
    </row>
    <row r="8787" spans="1:13" ht="16.5" customHeight="1">
      <c r="A8787" s="22"/>
      <c r="J8787" s="6"/>
      <c r="M8787" s="7"/>
    </row>
    <row r="8788" spans="1:13" ht="16.5" customHeight="1">
      <c r="A8788" s="22"/>
      <c r="J8788" s="6"/>
      <c r="M8788" s="7"/>
    </row>
    <row r="8789" spans="1:13" ht="16.5" customHeight="1">
      <c r="A8789" s="22"/>
      <c r="J8789" s="6"/>
      <c r="M8789" s="7"/>
    </row>
    <row r="8790" spans="1:13" ht="16.5" customHeight="1">
      <c r="A8790" s="22"/>
      <c r="J8790" s="6"/>
      <c r="M8790" s="7"/>
    </row>
    <row r="8791" spans="1:13" ht="16.5" customHeight="1">
      <c r="A8791" s="22"/>
      <c r="J8791" s="6"/>
      <c r="M8791" s="7"/>
    </row>
    <row r="8792" spans="1:13" ht="16.5" customHeight="1">
      <c r="A8792" s="22"/>
      <c r="J8792" s="6"/>
      <c r="M8792" s="7"/>
    </row>
    <row r="8793" spans="1:13" ht="16.5" customHeight="1">
      <c r="A8793" s="22"/>
      <c r="J8793" s="6"/>
      <c r="M8793" s="7"/>
    </row>
    <row r="8794" spans="1:13" ht="16.5" customHeight="1">
      <c r="A8794" s="22"/>
      <c r="J8794" s="6"/>
      <c r="M8794" s="7"/>
    </row>
    <row r="8795" spans="1:13" ht="16.5" customHeight="1">
      <c r="A8795" s="22"/>
      <c r="J8795" s="6"/>
      <c r="M8795" s="7"/>
    </row>
    <row r="8796" spans="1:13" ht="16.5" customHeight="1">
      <c r="A8796" s="22"/>
      <c r="J8796" s="6"/>
      <c r="M8796" s="7"/>
    </row>
    <row r="8797" spans="1:13" ht="16.5" customHeight="1">
      <c r="A8797" s="22"/>
      <c r="J8797" s="6"/>
      <c r="M8797" s="7"/>
    </row>
    <row r="8798" spans="1:13" ht="16.5" customHeight="1">
      <c r="A8798" s="22"/>
      <c r="J8798" s="6"/>
      <c r="M8798" s="7"/>
    </row>
    <row r="8799" spans="1:13" ht="16.5" customHeight="1">
      <c r="A8799" s="22"/>
      <c r="J8799" s="6"/>
      <c r="M8799" s="7"/>
    </row>
    <row r="8800" spans="1:13" ht="16.5" customHeight="1">
      <c r="A8800" s="22"/>
      <c r="J8800" s="6"/>
      <c r="M8800" s="7"/>
    </row>
    <row r="8801" spans="1:13" ht="16.5" customHeight="1">
      <c r="A8801" s="22"/>
      <c r="J8801" s="6"/>
      <c r="M8801" s="7"/>
    </row>
    <row r="8802" spans="1:13" ht="16.5" customHeight="1">
      <c r="A8802" s="22"/>
      <c r="J8802" s="6"/>
      <c r="M8802" s="7"/>
    </row>
    <row r="8803" spans="1:13" ht="16.5" customHeight="1">
      <c r="A8803" s="22"/>
      <c r="J8803" s="6"/>
      <c r="M8803" s="7"/>
    </row>
    <row r="8804" spans="1:13" ht="16.5" customHeight="1">
      <c r="A8804" s="22"/>
      <c r="J8804" s="6"/>
      <c r="M8804" s="7"/>
    </row>
    <row r="8805" spans="1:13" ht="16.5" customHeight="1">
      <c r="A8805" s="22"/>
      <c r="J8805" s="6"/>
      <c r="M8805" s="7"/>
    </row>
    <row r="8806" spans="1:13" ht="16.5" customHeight="1">
      <c r="A8806" s="22"/>
      <c r="J8806" s="6"/>
      <c r="M8806" s="7"/>
    </row>
    <row r="8807" spans="1:13" ht="16.5" customHeight="1">
      <c r="A8807" s="22"/>
      <c r="J8807" s="6"/>
      <c r="M8807" s="7"/>
    </row>
    <row r="8808" spans="1:13" ht="16.5" customHeight="1">
      <c r="A8808" s="22"/>
      <c r="J8808" s="6"/>
      <c r="M8808" s="7"/>
    </row>
    <row r="8809" spans="1:13" ht="16.5" customHeight="1">
      <c r="A8809" s="22"/>
      <c r="J8809" s="6"/>
      <c r="M8809" s="7"/>
    </row>
    <row r="8810" spans="1:13" ht="16.5" customHeight="1">
      <c r="A8810" s="22"/>
      <c r="J8810" s="6"/>
      <c r="M8810" s="7"/>
    </row>
    <row r="8811" spans="1:13" ht="16.5" customHeight="1">
      <c r="A8811" s="22"/>
      <c r="J8811" s="6"/>
      <c r="M8811" s="7"/>
    </row>
    <row r="8812" spans="1:13" ht="16.5" customHeight="1">
      <c r="A8812" s="22"/>
      <c r="J8812" s="6"/>
      <c r="M8812" s="7"/>
    </row>
    <row r="8813" spans="1:13" ht="16.5" customHeight="1">
      <c r="A8813" s="22"/>
      <c r="J8813" s="6"/>
      <c r="M8813" s="7"/>
    </row>
    <row r="8814" spans="1:13" ht="16.5" customHeight="1">
      <c r="A8814" s="22"/>
      <c r="J8814" s="6"/>
      <c r="M8814" s="7"/>
    </row>
    <row r="8815" spans="1:13" ht="16.5" customHeight="1">
      <c r="A8815" s="22"/>
      <c r="J8815" s="6"/>
      <c r="M8815" s="7"/>
    </row>
    <row r="8816" spans="1:13" ht="16.5" customHeight="1">
      <c r="A8816" s="22"/>
      <c r="J8816" s="6"/>
      <c r="M8816" s="7"/>
    </row>
    <row r="8817" spans="1:13" ht="16.5" customHeight="1">
      <c r="A8817" s="22"/>
      <c r="J8817" s="6"/>
      <c r="M8817" s="7"/>
    </row>
    <row r="8818" spans="1:13" ht="16.5" customHeight="1">
      <c r="A8818" s="22"/>
      <c r="J8818" s="6"/>
      <c r="M8818" s="7"/>
    </row>
    <row r="8819" spans="1:13" ht="16.5" customHeight="1">
      <c r="A8819" s="22"/>
      <c r="J8819" s="6"/>
      <c r="M8819" s="7"/>
    </row>
    <row r="8820" spans="1:13" ht="16.5" customHeight="1">
      <c r="A8820" s="22"/>
      <c r="J8820" s="6"/>
      <c r="M8820" s="7"/>
    </row>
    <row r="8821" spans="1:13" ht="16.5" customHeight="1">
      <c r="A8821" s="22"/>
      <c r="J8821" s="6"/>
      <c r="M8821" s="7"/>
    </row>
    <row r="8822" spans="1:13" ht="16.5" customHeight="1">
      <c r="A8822" s="22"/>
      <c r="J8822" s="6"/>
      <c r="M8822" s="7"/>
    </row>
    <row r="8823" spans="1:13" ht="16.5" customHeight="1">
      <c r="A8823" s="22"/>
      <c r="J8823" s="6"/>
      <c r="M8823" s="7"/>
    </row>
    <row r="8824" spans="1:13" ht="16.5" customHeight="1">
      <c r="A8824" s="22"/>
      <c r="J8824" s="6"/>
      <c r="M8824" s="7"/>
    </row>
    <row r="8825" spans="1:13" ht="16.5" customHeight="1">
      <c r="A8825" s="22"/>
      <c r="J8825" s="6"/>
      <c r="M8825" s="7"/>
    </row>
    <row r="8826" spans="1:13" ht="16.5" customHeight="1">
      <c r="A8826" s="22"/>
      <c r="J8826" s="6"/>
      <c r="M8826" s="7"/>
    </row>
    <row r="8827" spans="1:13" ht="16.5" customHeight="1">
      <c r="A8827" s="22"/>
      <c r="J8827" s="6"/>
      <c r="M8827" s="7"/>
    </row>
    <row r="8828" spans="1:13" ht="16.5" customHeight="1">
      <c r="A8828" s="22"/>
      <c r="J8828" s="6"/>
      <c r="M8828" s="7"/>
    </row>
    <row r="8829" spans="1:13" ht="16.5" customHeight="1">
      <c r="A8829" s="22"/>
      <c r="J8829" s="6"/>
      <c r="M8829" s="7"/>
    </row>
    <row r="8830" spans="1:13" ht="16.5" customHeight="1">
      <c r="A8830" s="22"/>
      <c r="J8830" s="6"/>
      <c r="M8830" s="7"/>
    </row>
    <row r="8831" spans="1:13" ht="16.5" customHeight="1">
      <c r="A8831" s="22"/>
      <c r="J8831" s="6"/>
      <c r="M8831" s="7"/>
    </row>
    <row r="8832" spans="1:13" ht="16.5" customHeight="1">
      <c r="A8832" s="22"/>
      <c r="J8832" s="6"/>
      <c r="M8832" s="7"/>
    </row>
    <row r="8833" spans="1:13" ht="16.5" customHeight="1">
      <c r="A8833" s="22"/>
      <c r="J8833" s="6"/>
      <c r="M8833" s="7"/>
    </row>
    <row r="8834" spans="1:13" ht="16.5" customHeight="1">
      <c r="A8834" s="22"/>
      <c r="J8834" s="6"/>
      <c r="M8834" s="7"/>
    </row>
    <row r="8835" spans="1:13" ht="16.5" customHeight="1">
      <c r="A8835" s="22"/>
      <c r="J8835" s="6"/>
      <c r="M8835" s="7"/>
    </row>
    <row r="8836" spans="1:13" ht="16.5" customHeight="1">
      <c r="A8836" s="22"/>
      <c r="J8836" s="6"/>
      <c r="M8836" s="7"/>
    </row>
    <row r="8837" spans="1:13" ht="16.5" customHeight="1">
      <c r="A8837" s="22"/>
      <c r="J8837" s="6"/>
      <c r="M8837" s="7"/>
    </row>
    <row r="8838" spans="1:13" ht="16.5" customHeight="1">
      <c r="A8838" s="22"/>
      <c r="J8838" s="6"/>
      <c r="M8838" s="7"/>
    </row>
    <row r="8839" spans="1:13" ht="16.5" customHeight="1">
      <c r="A8839" s="22"/>
      <c r="J8839" s="6"/>
      <c r="M8839" s="7"/>
    </row>
    <row r="8840" spans="1:13" ht="16.5" customHeight="1">
      <c r="A8840" s="22"/>
      <c r="J8840" s="6"/>
      <c r="M8840" s="7"/>
    </row>
    <row r="8841" spans="1:13" ht="16.5" customHeight="1">
      <c r="A8841" s="22"/>
      <c r="J8841" s="6"/>
      <c r="M8841" s="7"/>
    </row>
    <row r="8842" spans="1:13" ht="16.5" customHeight="1">
      <c r="A8842" s="22"/>
      <c r="J8842" s="6"/>
      <c r="M8842" s="7"/>
    </row>
    <row r="8843" spans="1:13" ht="16.5" customHeight="1">
      <c r="A8843" s="22"/>
      <c r="J8843" s="6"/>
      <c r="M8843" s="7"/>
    </row>
    <row r="8844" spans="1:13" ht="16.5" customHeight="1">
      <c r="A8844" s="22"/>
      <c r="J8844" s="6"/>
      <c r="M8844" s="7"/>
    </row>
    <row r="8845" spans="1:13" ht="16.5" customHeight="1">
      <c r="A8845" s="22"/>
      <c r="J8845" s="6"/>
      <c r="M8845" s="7"/>
    </row>
    <row r="8846" spans="1:13" ht="16.5" customHeight="1">
      <c r="A8846" s="22"/>
      <c r="J8846" s="6"/>
      <c r="M8846" s="7"/>
    </row>
    <row r="8847" spans="1:13" ht="16.5" customHeight="1">
      <c r="A8847" s="22"/>
      <c r="J8847" s="6"/>
      <c r="M8847" s="7"/>
    </row>
    <row r="8848" spans="1:13" ht="16.5" customHeight="1">
      <c r="A8848" s="22"/>
      <c r="J8848" s="6"/>
      <c r="M8848" s="7"/>
    </row>
    <row r="8849" spans="1:13" ht="16.5" customHeight="1">
      <c r="A8849" s="22"/>
      <c r="J8849" s="6"/>
      <c r="M8849" s="7"/>
    </row>
    <row r="8850" spans="1:13" ht="16.5" customHeight="1">
      <c r="A8850" s="22"/>
      <c r="J8850" s="6"/>
      <c r="M8850" s="7"/>
    </row>
    <row r="8851" spans="1:13" ht="16.5" customHeight="1">
      <c r="A8851" s="22"/>
      <c r="J8851" s="6"/>
      <c r="M8851" s="7"/>
    </row>
    <row r="8852" spans="1:13" ht="16.5" customHeight="1">
      <c r="A8852" s="22"/>
      <c r="J8852" s="6"/>
      <c r="M8852" s="7"/>
    </row>
    <row r="8853" spans="1:13" ht="16.5" customHeight="1">
      <c r="A8853" s="22"/>
      <c r="J8853" s="6"/>
      <c r="M8853" s="7"/>
    </row>
    <row r="8854" spans="1:13" ht="16.5" customHeight="1">
      <c r="A8854" s="22"/>
      <c r="J8854" s="6"/>
      <c r="M8854" s="7"/>
    </row>
    <row r="8855" spans="1:13" ht="16.5" customHeight="1">
      <c r="A8855" s="22"/>
      <c r="J8855" s="6"/>
      <c r="M8855" s="7"/>
    </row>
    <row r="8856" spans="1:13" ht="16.5" customHeight="1">
      <c r="A8856" s="22"/>
      <c r="J8856" s="6"/>
      <c r="M8856" s="7"/>
    </row>
    <row r="8857" spans="1:13" ht="16.5" customHeight="1">
      <c r="A8857" s="22"/>
      <c r="J8857" s="6"/>
      <c r="M8857" s="7"/>
    </row>
    <row r="8858" spans="1:13" ht="16.5" customHeight="1">
      <c r="A8858" s="22"/>
      <c r="J8858" s="6"/>
      <c r="M8858" s="7"/>
    </row>
    <row r="8859" spans="1:13" ht="16.5" customHeight="1">
      <c r="A8859" s="22"/>
      <c r="J8859" s="6"/>
      <c r="M8859" s="7"/>
    </row>
    <row r="8860" spans="1:13" ht="16.5" customHeight="1">
      <c r="A8860" s="22"/>
      <c r="J8860" s="6"/>
      <c r="M8860" s="7"/>
    </row>
    <row r="8861" spans="1:13" ht="16.5" customHeight="1">
      <c r="A8861" s="22"/>
      <c r="J8861" s="6"/>
      <c r="M8861" s="7"/>
    </row>
    <row r="8862" spans="1:13" ht="16.5" customHeight="1">
      <c r="A8862" s="22"/>
      <c r="J8862" s="6"/>
      <c r="M8862" s="7"/>
    </row>
    <row r="8863" spans="1:13" ht="16.5" customHeight="1">
      <c r="A8863" s="22"/>
      <c r="J8863" s="6"/>
      <c r="M8863" s="7"/>
    </row>
    <row r="8864" spans="1:13" ht="16.5" customHeight="1">
      <c r="A8864" s="22"/>
      <c r="J8864" s="6"/>
      <c r="M8864" s="7"/>
    </row>
    <row r="8865" spans="1:13" ht="16.5" customHeight="1">
      <c r="A8865" s="22"/>
      <c r="J8865" s="6"/>
      <c r="M8865" s="7"/>
    </row>
    <row r="8866" spans="1:13" ht="16.5" customHeight="1">
      <c r="A8866" s="22"/>
      <c r="J8866" s="6"/>
      <c r="M8866" s="7"/>
    </row>
    <row r="8867" spans="1:13" ht="16.5" customHeight="1">
      <c r="A8867" s="22"/>
      <c r="J8867" s="6"/>
      <c r="M8867" s="7"/>
    </row>
    <row r="8868" spans="1:13" ht="16.5" customHeight="1">
      <c r="A8868" s="22"/>
      <c r="J8868" s="6"/>
      <c r="M8868" s="7"/>
    </row>
    <row r="8869" spans="1:13" ht="16.5" customHeight="1">
      <c r="A8869" s="22"/>
      <c r="J8869" s="6"/>
      <c r="M8869" s="7"/>
    </row>
    <row r="8870" spans="1:13" ht="16.5" customHeight="1">
      <c r="A8870" s="22"/>
      <c r="J8870" s="6"/>
      <c r="M8870" s="7"/>
    </row>
    <row r="8871" spans="1:13" ht="16.5" customHeight="1">
      <c r="A8871" s="22"/>
      <c r="J8871" s="6"/>
      <c r="M8871" s="7"/>
    </row>
    <row r="8872" spans="1:13" ht="16.5" customHeight="1">
      <c r="A8872" s="22"/>
      <c r="J8872" s="6"/>
      <c r="M8872" s="7"/>
    </row>
    <row r="8873" spans="1:13" ht="16.5" customHeight="1">
      <c r="A8873" s="22"/>
      <c r="J8873" s="6"/>
      <c r="M8873" s="7"/>
    </row>
    <row r="8874" spans="1:13" ht="16.5" customHeight="1">
      <c r="A8874" s="22"/>
      <c r="J8874" s="6"/>
      <c r="M8874" s="7"/>
    </row>
    <row r="8875" spans="1:13" ht="16.5" customHeight="1">
      <c r="A8875" s="22"/>
      <c r="J8875" s="6"/>
      <c r="M8875" s="7"/>
    </row>
    <row r="8876" spans="1:13" ht="16.5" customHeight="1">
      <c r="A8876" s="22"/>
      <c r="J8876" s="6"/>
      <c r="M8876" s="7"/>
    </row>
    <row r="8877" spans="1:13" ht="16.5" customHeight="1">
      <c r="A8877" s="22"/>
      <c r="J8877" s="6"/>
      <c r="M8877" s="7"/>
    </row>
    <row r="8878" spans="1:13" ht="16.5" customHeight="1">
      <c r="A8878" s="22"/>
      <c r="J8878" s="6"/>
      <c r="M8878" s="7"/>
    </row>
    <row r="8879" spans="1:13" ht="16.5" customHeight="1">
      <c r="A8879" s="22"/>
      <c r="J8879" s="6"/>
      <c r="M8879" s="7"/>
    </row>
    <row r="8880" spans="1:13" ht="16.5" customHeight="1">
      <c r="A8880" s="22"/>
      <c r="J8880" s="6"/>
      <c r="M8880" s="7"/>
    </row>
    <row r="8881" spans="1:13" ht="16.5" customHeight="1">
      <c r="A8881" s="22"/>
      <c r="J8881" s="6"/>
      <c r="M8881" s="7"/>
    </row>
    <row r="8882" spans="1:13" ht="16.5" customHeight="1">
      <c r="A8882" s="22"/>
      <c r="J8882" s="6"/>
      <c r="M8882" s="7"/>
    </row>
    <row r="8883" spans="1:13" ht="16.5" customHeight="1">
      <c r="A8883" s="22"/>
      <c r="J8883" s="6"/>
      <c r="M8883" s="7"/>
    </row>
    <row r="8884" spans="1:13" ht="16.5" customHeight="1">
      <c r="A8884" s="22"/>
      <c r="J8884" s="6"/>
      <c r="M8884" s="7"/>
    </row>
    <row r="8885" spans="1:13" ht="16.5" customHeight="1">
      <c r="A8885" s="22"/>
      <c r="J8885" s="6"/>
      <c r="M8885" s="7"/>
    </row>
    <row r="8886" spans="1:13" ht="16.5" customHeight="1">
      <c r="A8886" s="22"/>
      <c r="J8886" s="6"/>
      <c r="M8886" s="7"/>
    </row>
    <row r="8887" spans="1:13" ht="16.5" customHeight="1">
      <c r="A8887" s="22"/>
      <c r="J8887" s="6"/>
      <c r="M8887" s="7"/>
    </row>
    <row r="8888" spans="1:13" ht="16.5" customHeight="1">
      <c r="A8888" s="22"/>
      <c r="J8888" s="6"/>
      <c r="M8888" s="7"/>
    </row>
    <row r="8889" spans="1:13" ht="16.5" customHeight="1">
      <c r="A8889" s="22"/>
      <c r="J8889" s="6"/>
      <c r="M8889" s="7"/>
    </row>
    <row r="8890" spans="1:13" ht="16.5" customHeight="1">
      <c r="A8890" s="22"/>
      <c r="J8890" s="6"/>
      <c r="M8890" s="7"/>
    </row>
    <row r="8891" spans="1:13" ht="16.5" customHeight="1">
      <c r="A8891" s="22"/>
      <c r="J8891" s="6"/>
      <c r="M8891" s="7"/>
    </row>
    <row r="8892" spans="1:13" ht="16.5" customHeight="1">
      <c r="A8892" s="22"/>
      <c r="J8892" s="6"/>
      <c r="M8892" s="7"/>
    </row>
    <row r="8893" spans="1:13" ht="16.5" customHeight="1">
      <c r="A8893" s="22"/>
      <c r="J8893" s="6"/>
      <c r="M8893" s="7"/>
    </row>
    <row r="8894" spans="1:13" ht="16.5" customHeight="1">
      <c r="A8894" s="22"/>
      <c r="J8894" s="6"/>
      <c r="M8894" s="7"/>
    </row>
    <row r="8895" spans="1:13" ht="16.5" customHeight="1">
      <c r="A8895" s="22"/>
      <c r="J8895" s="6"/>
      <c r="M8895" s="7"/>
    </row>
    <row r="8896" spans="1:13" ht="16.5" customHeight="1">
      <c r="A8896" s="22"/>
      <c r="J8896" s="6"/>
      <c r="M8896" s="7"/>
    </row>
    <row r="8897" spans="1:13" ht="16.5" customHeight="1">
      <c r="A8897" s="22"/>
      <c r="J8897" s="6"/>
      <c r="M8897" s="7"/>
    </row>
    <row r="8898" spans="1:13" ht="16.5" customHeight="1">
      <c r="A8898" s="22"/>
      <c r="J8898" s="6"/>
      <c r="M8898" s="7"/>
    </row>
    <row r="8899" spans="1:13" ht="16.5" customHeight="1">
      <c r="A8899" s="22"/>
      <c r="J8899" s="6"/>
      <c r="M8899" s="7"/>
    </row>
    <row r="8900" spans="1:13" ht="16.5" customHeight="1">
      <c r="A8900" s="22"/>
      <c r="J8900" s="6"/>
      <c r="M8900" s="7"/>
    </row>
    <row r="8901" spans="1:13" ht="16.5" customHeight="1">
      <c r="A8901" s="22"/>
      <c r="J8901" s="6"/>
      <c r="M8901" s="7"/>
    </row>
    <row r="8902" spans="1:13" ht="16.5" customHeight="1">
      <c r="A8902" s="22"/>
      <c r="J8902" s="6"/>
      <c r="M8902" s="7"/>
    </row>
    <row r="8903" spans="1:13" ht="16.5" customHeight="1">
      <c r="A8903" s="22"/>
      <c r="J8903" s="6"/>
      <c r="M8903" s="7"/>
    </row>
    <row r="8904" spans="1:13" ht="16.5" customHeight="1">
      <c r="A8904" s="22"/>
      <c r="J8904" s="6"/>
      <c r="M8904" s="7"/>
    </row>
    <row r="8905" spans="1:13" ht="16.5" customHeight="1">
      <c r="A8905" s="22"/>
      <c r="J8905" s="6"/>
      <c r="M8905" s="7"/>
    </row>
    <row r="8906" spans="1:13" ht="16.5" customHeight="1">
      <c r="A8906" s="22"/>
      <c r="J8906" s="6"/>
      <c r="M8906" s="7"/>
    </row>
    <row r="8907" spans="1:13" ht="16.5" customHeight="1">
      <c r="A8907" s="22"/>
      <c r="J8907" s="6"/>
      <c r="M8907" s="7"/>
    </row>
    <row r="8908" spans="1:13" ht="16.5" customHeight="1">
      <c r="A8908" s="22"/>
      <c r="J8908" s="6"/>
      <c r="M8908" s="7"/>
    </row>
    <row r="8909" spans="1:13" ht="16.5" customHeight="1">
      <c r="A8909" s="22"/>
      <c r="J8909" s="6"/>
      <c r="M8909" s="7"/>
    </row>
    <row r="8910" spans="1:13" ht="16.5" customHeight="1">
      <c r="A8910" s="22"/>
      <c r="J8910" s="6"/>
      <c r="M8910" s="7"/>
    </row>
    <row r="8911" spans="1:13" ht="16.5" customHeight="1">
      <c r="A8911" s="22"/>
      <c r="J8911" s="6"/>
      <c r="M8911" s="7"/>
    </row>
    <row r="8912" spans="1:13" ht="16.5" customHeight="1">
      <c r="A8912" s="22"/>
      <c r="J8912" s="6"/>
      <c r="M8912" s="7"/>
    </row>
    <row r="8913" spans="1:13" ht="16.5" customHeight="1">
      <c r="A8913" s="22"/>
      <c r="J8913" s="6"/>
      <c r="M8913" s="7"/>
    </row>
    <row r="8914" spans="1:13" ht="16.5" customHeight="1">
      <c r="A8914" s="22"/>
      <c r="J8914" s="6"/>
      <c r="M8914" s="7"/>
    </row>
    <row r="8915" spans="1:13" ht="16.5" customHeight="1">
      <c r="A8915" s="22"/>
      <c r="J8915" s="6"/>
      <c r="M8915" s="7"/>
    </row>
    <row r="8916" spans="1:13" ht="16.5" customHeight="1">
      <c r="A8916" s="22"/>
      <c r="J8916" s="6"/>
      <c r="M8916" s="7"/>
    </row>
    <row r="8917" spans="1:13" ht="16.5" customHeight="1">
      <c r="A8917" s="22"/>
      <c r="J8917" s="6"/>
      <c r="M8917" s="7"/>
    </row>
    <row r="8918" spans="1:13" ht="16.5" customHeight="1">
      <c r="A8918" s="22"/>
      <c r="J8918" s="6"/>
      <c r="M8918" s="7"/>
    </row>
    <row r="8919" spans="1:13" ht="16.5" customHeight="1">
      <c r="A8919" s="22"/>
      <c r="J8919" s="6"/>
      <c r="M8919" s="7"/>
    </row>
    <row r="8920" spans="1:13" ht="16.5" customHeight="1">
      <c r="A8920" s="22"/>
      <c r="J8920" s="6"/>
      <c r="M8920" s="7"/>
    </row>
    <row r="8921" spans="1:13" ht="16.5" customHeight="1">
      <c r="A8921" s="22"/>
      <c r="J8921" s="6"/>
      <c r="M8921" s="7"/>
    </row>
    <row r="8922" spans="1:13" ht="16.5" customHeight="1">
      <c r="A8922" s="22"/>
      <c r="J8922" s="6"/>
      <c r="M8922" s="7"/>
    </row>
    <row r="8923" spans="1:13" ht="16.5" customHeight="1">
      <c r="A8923" s="22"/>
      <c r="J8923" s="6"/>
      <c r="M8923" s="7"/>
    </row>
    <row r="8924" spans="1:13" ht="16.5" customHeight="1">
      <c r="A8924" s="22"/>
      <c r="J8924" s="6"/>
      <c r="M8924" s="7"/>
    </row>
    <row r="8925" spans="1:13" ht="16.5" customHeight="1">
      <c r="A8925" s="22"/>
      <c r="J8925" s="6"/>
      <c r="M8925" s="7"/>
    </row>
    <row r="8926" spans="1:13" ht="16.5" customHeight="1">
      <c r="A8926" s="22"/>
      <c r="J8926" s="6"/>
      <c r="M8926" s="7"/>
    </row>
    <row r="8927" spans="1:13" ht="16.5" customHeight="1">
      <c r="A8927" s="22"/>
      <c r="J8927" s="6"/>
      <c r="M8927" s="7"/>
    </row>
    <row r="8928" spans="1:13" ht="16.5" customHeight="1">
      <c r="A8928" s="22"/>
      <c r="J8928" s="6"/>
      <c r="M8928" s="7"/>
    </row>
    <row r="8929" spans="1:13" ht="16.5" customHeight="1">
      <c r="A8929" s="22"/>
      <c r="J8929" s="6"/>
      <c r="M8929" s="7"/>
    </row>
    <row r="8930" spans="1:13" ht="16.5" customHeight="1">
      <c r="A8930" s="22"/>
      <c r="J8930" s="6"/>
      <c r="M8930" s="7"/>
    </row>
    <row r="8931" spans="1:13" ht="16.5" customHeight="1">
      <c r="A8931" s="22"/>
      <c r="J8931" s="6"/>
      <c r="M8931" s="7"/>
    </row>
    <row r="8932" spans="1:13" ht="16.5" customHeight="1">
      <c r="A8932" s="22"/>
      <c r="J8932" s="6"/>
      <c r="M8932" s="7"/>
    </row>
    <row r="8933" spans="1:13" ht="16.5" customHeight="1">
      <c r="A8933" s="22"/>
      <c r="J8933" s="6"/>
      <c r="M8933" s="7"/>
    </row>
    <row r="8934" spans="1:13" ht="16.5" customHeight="1">
      <c r="A8934" s="22"/>
      <c r="J8934" s="6"/>
      <c r="M8934" s="7"/>
    </row>
    <row r="8935" spans="1:13" ht="16.5" customHeight="1">
      <c r="A8935" s="22"/>
      <c r="J8935" s="6"/>
      <c r="M8935" s="7"/>
    </row>
    <row r="8936" spans="1:13" ht="16.5" customHeight="1">
      <c r="A8936" s="22"/>
      <c r="J8936" s="6"/>
      <c r="M8936" s="7"/>
    </row>
    <row r="8937" spans="1:13" ht="16.5" customHeight="1">
      <c r="A8937" s="22"/>
      <c r="J8937" s="6"/>
      <c r="M8937" s="7"/>
    </row>
    <row r="8938" spans="1:13" ht="16.5" customHeight="1">
      <c r="A8938" s="22"/>
      <c r="J8938" s="6"/>
      <c r="M8938" s="7"/>
    </row>
    <row r="8939" spans="1:13" ht="16.5" customHeight="1">
      <c r="A8939" s="22"/>
      <c r="J8939" s="6"/>
      <c r="M8939" s="7"/>
    </row>
    <row r="8940" spans="1:13" ht="16.5" customHeight="1">
      <c r="A8940" s="22"/>
      <c r="J8940" s="6"/>
      <c r="M8940" s="7"/>
    </row>
    <row r="8941" spans="1:13" ht="16.5" customHeight="1">
      <c r="A8941" s="22"/>
      <c r="J8941" s="6"/>
      <c r="M8941" s="7"/>
    </row>
    <row r="8942" spans="1:13" ht="16.5" customHeight="1">
      <c r="A8942" s="22"/>
      <c r="J8942" s="6"/>
      <c r="M8942" s="7"/>
    </row>
    <row r="8943" spans="1:13" ht="16.5" customHeight="1">
      <c r="A8943" s="22"/>
      <c r="J8943" s="6"/>
      <c r="M8943" s="7"/>
    </row>
    <row r="8944" spans="1:13" ht="16.5" customHeight="1">
      <c r="A8944" s="22"/>
      <c r="J8944" s="6"/>
      <c r="M8944" s="7"/>
    </row>
    <row r="8945" spans="1:13" ht="16.5" customHeight="1">
      <c r="A8945" s="22"/>
      <c r="J8945" s="6"/>
      <c r="M8945" s="7"/>
    </row>
    <row r="8946" spans="1:13" ht="16.5" customHeight="1">
      <c r="A8946" s="22"/>
      <c r="J8946" s="6"/>
      <c r="M8946" s="7"/>
    </row>
    <row r="8947" spans="1:13" ht="16.5" customHeight="1">
      <c r="A8947" s="22"/>
      <c r="J8947" s="6"/>
      <c r="M8947" s="7"/>
    </row>
    <row r="8948" spans="1:13" ht="16.5" customHeight="1">
      <c r="A8948" s="22"/>
      <c r="J8948" s="6"/>
      <c r="M8948" s="7"/>
    </row>
    <row r="8949" spans="1:13" ht="16.5" customHeight="1">
      <c r="A8949" s="22"/>
      <c r="J8949" s="6"/>
      <c r="M8949" s="7"/>
    </row>
    <row r="8950" spans="1:13" ht="16.5" customHeight="1">
      <c r="A8950" s="22"/>
      <c r="J8950" s="6"/>
      <c r="M8950" s="7"/>
    </row>
    <row r="8951" spans="1:13" ht="16.5" customHeight="1">
      <c r="A8951" s="22"/>
      <c r="J8951" s="6"/>
      <c r="M8951" s="7"/>
    </row>
    <row r="8952" spans="1:13" ht="16.5" customHeight="1">
      <c r="A8952" s="22"/>
      <c r="J8952" s="6"/>
      <c r="M8952" s="7"/>
    </row>
    <row r="8953" spans="1:13" ht="16.5" customHeight="1">
      <c r="A8953" s="22"/>
      <c r="J8953" s="6"/>
      <c r="M8953" s="7"/>
    </row>
    <row r="8954" spans="1:13" ht="16.5" customHeight="1">
      <c r="A8954" s="22"/>
      <c r="J8954" s="6"/>
      <c r="M8954" s="7"/>
    </row>
    <row r="8955" spans="1:13" ht="16.5" customHeight="1">
      <c r="A8955" s="22"/>
      <c r="J8955" s="6"/>
      <c r="M8955" s="7"/>
    </row>
    <row r="8956" spans="1:13" ht="16.5" customHeight="1">
      <c r="A8956" s="22"/>
      <c r="J8956" s="6"/>
      <c r="M8956" s="7"/>
    </row>
    <row r="8957" spans="1:13" ht="16.5" customHeight="1">
      <c r="A8957" s="22"/>
      <c r="J8957" s="6"/>
      <c r="M8957" s="7"/>
    </row>
    <row r="8958" spans="1:13" ht="16.5" customHeight="1">
      <c r="A8958" s="22"/>
      <c r="J8958" s="6"/>
      <c r="M8958" s="7"/>
    </row>
    <row r="8959" spans="1:13" ht="16.5" customHeight="1">
      <c r="A8959" s="22"/>
      <c r="J8959" s="6"/>
      <c r="M8959" s="7"/>
    </row>
    <row r="8960" spans="1:13" ht="16.5" customHeight="1">
      <c r="A8960" s="22"/>
      <c r="J8960" s="6"/>
      <c r="M8960" s="7"/>
    </row>
    <row r="8961" spans="1:13" ht="16.5" customHeight="1">
      <c r="A8961" s="22"/>
      <c r="J8961" s="6"/>
      <c r="M8961" s="7"/>
    </row>
    <row r="8962" spans="1:13" ht="16.5" customHeight="1">
      <c r="A8962" s="22"/>
      <c r="J8962" s="6"/>
      <c r="M8962" s="7"/>
    </row>
    <row r="8963" spans="1:13" ht="16.5" customHeight="1">
      <c r="A8963" s="22"/>
      <c r="J8963" s="6"/>
      <c r="M8963" s="7"/>
    </row>
    <row r="8964" spans="1:13" ht="16.5" customHeight="1">
      <c r="A8964" s="22"/>
      <c r="J8964" s="6"/>
      <c r="M8964" s="7"/>
    </row>
    <row r="8965" spans="1:13" ht="16.5" customHeight="1">
      <c r="A8965" s="22"/>
      <c r="J8965" s="6"/>
      <c r="M8965" s="7"/>
    </row>
    <row r="8966" spans="1:13" ht="16.5" customHeight="1">
      <c r="A8966" s="22"/>
      <c r="J8966" s="6"/>
      <c r="M8966" s="7"/>
    </row>
    <row r="8967" spans="1:13" ht="16.5" customHeight="1">
      <c r="A8967" s="22"/>
      <c r="J8967" s="6"/>
      <c r="M8967" s="7"/>
    </row>
    <row r="8968" spans="1:13" ht="16.5" customHeight="1">
      <c r="A8968" s="22"/>
      <c r="J8968" s="6"/>
      <c r="M8968" s="7"/>
    </row>
    <row r="8969" spans="1:13" ht="16.5" customHeight="1">
      <c r="A8969" s="22"/>
      <c r="J8969" s="6"/>
      <c r="M8969" s="7"/>
    </row>
    <row r="8970" spans="1:13" ht="16.5" customHeight="1">
      <c r="A8970" s="22"/>
      <c r="J8970" s="6"/>
      <c r="M8970" s="7"/>
    </row>
    <row r="8971" spans="1:13" ht="16.5" customHeight="1">
      <c r="A8971" s="22"/>
      <c r="J8971" s="6"/>
      <c r="M8971" s="7"/>
    </row>
    <row r="8972" spans="1:13" ht="16.5" customHeight="1">
      <c r="A8972" s="22"/>
      <c r="J8972" s="6"/>
      <c r="M8972" s="7"/>
    </row>
    <row r="8973" spans="1:13" ht="16.5" customHeight="1">
      <c r="A8973" s="22"/>
      <c r="J8973" s="6"/>
      <c r="M8973" s="7"/>
    </row>
    <row r="8974" spans="1:13" ht="16.5" customHeight="1">
      <c r="A8974" s="22"/>
      <c r="J8974" s="6"/>
      <c r="M8974" s="7"/>
    </row>
    <row r="8975" spans="1:13" ht="16.5" customHeight="1">
      <c r="A8975" s="22"/>
      <c r="J8975" s="6"/>
      <c r="M8975" s="7"/>
    </row>
    <row r="8976" spans="1:13" ht="16.5" customHeight="1">
      <c r="A8976" s="22"/>
      <c r="J8976" s="6"/>
      <c r="M8976" s="7"/>
    </row>
    <row r="8977" spans="1:13" ht="16.5" customHeight="1">
      <c r="A8977" s="22"/>
      <c r="J8977" s="6"/>
      <c r="M8977" s="7"/>
    </row>
    <row r="8978" spans="1:13" ht="16.5" customHeight="1">
      <c r="A8978" s="22"/>
      <c r="J8978" s="6"/>
      <c r="M8978" s="7"/>
    </row>
    <row r="8979" spans="1:13" ht="16.5" customHeight="1">
      <c r="A8979" s="22"/>
      <c r="J8979" s="6"/>
      <c r="M8979" s="7"/>
    </row>
    <row r="8980" spans="1:13" ht="16.5" customHeight="1">
      <c r="A8980" s="22"/>
      <c r="J8980" s="6"/>
      <c r="M8980" s="7"/>
    </row>
    <row r="8981" spans="1:13" ht="16.5" customHeight="1">
      <c r="A8981" s="22"/>
      <c r="J8981" s="6"/>
      <c r="M8981" s="7"/>
    </row>
    <row r="8982" spans="1:13" ht="16.5" customHeight="1">
      <c r="A8982" s="22"/>
      <c r="J8982" s="6"/>
      <c r="M8982" s="7"/>
    </row>
    <row r="8983" spans="1:13" ht="16.5" customHeight="1">
      <c r="A8983" s="22"/>
      <c r="J8983" s="6"/>
      <c r="M8983" s="7"/>
    </row>
    <row r="8984" spans="1:13" ht="16.5" customHeight="1">
      <c r="A8984" s="22"/>
      <c r="J8984" s="6"/>
      <c r="M8984" s="7"/>
    </row>
    <row r="8985" spans="1:13" ht="16.5" customHeight="1">
      <c r="A8985" s="22"/>
      <c r="J8985" s="6"/>
      <c r="M8985" s="7"/>
    </row>
    <row r="8986" spans="1:13" ht="16.5" customHeight="1">
      <c r="A8986" s="22"/>
      <c r="J8986" s="6"/>
      <c r="M8986" s="7"/>
    </row>
    <row r="8987" spans="1:13" ht="16.5" customHeight="1">
      <c r="A8987" s="22"/>
      <c r="J8987" s="6"/>
      <c r="M8987" s="7"/>
    </row>
    <row r="8988" spans="1:13" ht="16.5" customHeight="1">
      <c r="A8988" s="22"/>
      <c r="J8988" s="6"/>
      <c r="M8988" s="7"/>
    </row>
    <row r="8989" spans="1:13" ht="16.5" customHeight="1">
      <c r="A8989" s="22"/>
      <c r="J8989" s="6"/>
      <c r="M8989" s="7"/>
    </row>
    <row r="8990" spans="1:13" ht="16.5" customHeight="1">
      <c r="A8990" s="22"/>
      <c r="J8990" s="6"/>
      <c r="M8990" s="7"/>
    </row>
    <row r="8991" spans="1:13" ht="16.5" customHeight="1">
      <c r="A8991" s="22"/>
      <c r="J8991" s="6"/>
      <c r="M8991" s="7"/>
    </row>
    <row r="8992" spans="1:13" ht="16.5" customHeight="1">
      <c r="A8992" s="22"/>
      <c r="J8992" s="6"/>
      <c r="M8992" s="7"/>
    </row>
    <row r="8993" spans="1:13" ht="16.5" customHeight="1">
      <c r="A8993" s="22"/>
      <c r="J8993" s="6"/>
      <c r="M8993" s="7"/>
    </row>
    <row r="8994" spans="1:13" ht="16.5" customHeight="1">
      <c r="A8994" s="22"/>
      <c r="J8994" s="6"/>
      <c r="M8994" s="7"/>
    </row>
    <row r="8995" spans="1:13" ht="16.5" customHeight="1">
      <c r="A8995" s="22"/>
      <c r="J8995" s="6"/>
      <c r="M8995" s="7"/>
    </row>
    <row r="8996" spans="1:13" ht="16.5" customHeight="1">
      <c r="A8996" s="22"/>
      <c r="J8996" s="6"/>
      <c r="M8996" s="7"/>
    </row>
    <row r="8997" spans="1:13" ht="16.5" customHeight="1">
      <c r="A8997" s="22"/>
      <c r="J8997" s="6"/>
      <c r="M8997" s="7"/>
    </row>
    <row r="8998" spans="1:13" ht="16.5" customHeight="1">
      <c r="A8998" s="22"/>
      <c r="J8998" s="6"/>
      <c r="M8998" s="7"/>
    </row>
    <row r="8999" spans="1:13" ht="16.5" customHeight="1">
      <c r="A8999" s="22"/>
      <c r="J8999" s="6"/>
      <c r="M8999" s="7"/>
    </row>
    <row r="9000" spans="1:13" ht="16.5" customHeight="1">
      <c r="A9000" s="22"/>
      <c r="J9000" s="6"/>
      <c r="M9000" s="7"/>
    </row>
    <row r="9001" spans="1:13" ht="16.5" customHeight="1">
      <c r="A9001" s="22"/>
      <c r="J9001" s="6"/>
      <c r="M9001" s="7"/>
    </row>
    <row r="9002" spans="1:13" ht="16.5" customHeight="1">
      <c r="A9002" s="22"/>
      <c r="J9002" s="6"/>
      <c r="M9002" s="7"/>
    </row>
    <row r="9003" spans="1:13" ht="16.5" customHeight="1">
      <c r="A9003" s="22"/>
      <c r="J9003" s="6"/>
      <c r="M9003" s="7"/>
    </row>
    <row r="9004" spans="1:13" ht="16.5" customHeight="1">
      <c r="A9004" s="22"/>
      <c r="J9004" s="6"/>
      <c r="M9004" s="7"/>
    </row>
    <row r="9005" spans="1:13" ht="16.5" customHeight="1">
      <c r="A9005" s="22"/>
      <c r="J9005" s="6"/>
      <c r="M9005" s="7"/>
    </row>
    <row r="9006" spans="1:13" ht="16.5" customHeight="1">
      <c r="A9006" s="22"/>
      <c r="J9006" s="6"/>
      <c r="M9006" s="7"/>
    </row>
    <row r="9007" spans="1:13" ht="16.5" customHeight="1">
      <c r="A9007" s="22"/>
      <c r="J9007" s="6"/>
      <c r="M9007" s="7"/>
    </row>
    <row r="9008" spans="1:13" ht="16.5" customHeight="1">
      <c r="A9008" s="22"/>
      <c r="J9008" s="6"/>
      <c r="M9008" s="7"/>
    </row>
    <row r="9009" spans="1:13" ht="16.5" customHeight="1">
      <c r="A9009" s="22"/>
      <c r="J9009" s="6"/>
      <c r="M9009" s="7"/>
    </row>
    <row r="9010" spans="1:13" ht="16.5" customHeight="1">
      <c r="A9010" s="22"/>
      <c r="J9010" s="6"/>
      <c r="M9010" s="7"/>
    </row>
    <row r="9011" spans="1:13" ht="16.5" customHeight="1">
      <c r="A9011" s="22"/>
      <c r="J9011" s="6"/>
      <c r="M9011" s="7"/>
    </row>
    <row r="9012" spans="1:13" ht="16.5" customHeight="1">
      <c r="A9012" s="22"/>
      <c r="J9012" s="6"/>
      <c r="M9012" s="7"/>
    </row>
    <row r="9013" spans="1:13" ht="16.5" customHeight="1">
      <c r="A9013" s="22"/>
      <c r="J9013" s="6"/>
      <c r="M9013" s="7"/>
    </row>
    <row r="9014" spans="1:13" ht="16.5" customHeight="1">
      <c r="A9014" s="22"/>
      <c r="J9014" s="6"/>
      <c r="M9014" s="7"/>
    </row>
    <row r="9015" spans="1:13" ht="16.5" customHeight="1">
      <c r="A9015" s="22"/>
      <c r="J9015" s="6"/>
      <c r="M9015" s="7"/>
    </row>
    <row r="9016" spans="1:13" ht="16.5" customHeight="1">
      <c r="A9016" s="22"/>
      <c r="J9016" s="6"/>
      <c r="M9016" s="7"/>
    </row>
    <row r="9017" spans="1:13" ht="16.5" customHeight="1">
      <c r="A9017" s="22"/>
      <c r="J9017" s="6"/>
      <c r="M9017" s="7"/>
    </row>
    <row r="9018" spans="1:13" ht="16.5" customHeight="1">
      <c r="A9018" s="22"/>
      <c r="J9018" s="6"/>
      <c r="M9018" s="7"/>
    </row>
    <row r="9019" spans="1:13" ht="16.5" customHeight="1">
      <c r="A9019" s="22"/>
      <c r="J9019" s="6"/>
      <c r="M9019" s="7"/>
    </row>
    <row r="9020" spans="1:13" ht="16.5" customHeight="1">
      <c r="A9020" s="22"/>
      <c r="J9020" s="6"/>
      <c r="M9020" s="7"/>
    </row>
    <row r="9021" spans="1:13" ht="16.5" customHeight="1">
      <c r="A9021" s="22"/>
      <c r="J9021" s="6"/>
      <c r="M9021" s="7"/>
    </row>
    <row r="9022" spans="1:13" ht="16.5" customHeight="1">
      <c r="A9022" s="22"/>
      <c r="J9022" s="6"/>
      <c r="M9022" s="7"/>
    </row>
    <row r="9023" spans="1:13" ht="16.5" customHeight="1">
      <c r="A9023" s="22"/>
      <c r="J9023" s="6"/>
      <c r="M9023" s="7"/>
    </row>
    <row r="9024" spans="1:13" ht="16.5" customHeight="1">
      <c r="A9024" s="22"/>
      <c r="J9024" s="6"/>
      <c r="M9024" s="7"/>
    </row>
    <row r="9025" spans="1:13" ht="16.5" customHeight="1">
      <c r="A9025" s="22"/>
      <c r="J9025" s="6"/>
      <c r="M9025" s="7"/>
    </row>
    <row r="9026" spans="1:13" ht="16.5" customHeight="1">
      <c r="A9026" s="22"/>
      <c r="J9026" s="6"/>
      <c r="M9026" s="7"/>
    </row>
    <row r="9027" spans="1:13" ht="16.5" customHeight="1">
      <c r="A9027" s="22"/>
      <c r="J9027" s="6"/>
      <c r="M9027" s="7"/>
    </row>
    <row r="9028" spans="1:13" ht="16.5" customHeight="1">
      <c r="A9028" s="22"/>
      <c r="J9028" s="6"/>
      <c r="M9028" s="7"/>
    </row>
    <row r="9029" spans="1:13" ht="16.5" customHeight="1">
      <c r="A9029" s="22"/>
      <c r="J9029" s="6"/>
      <c r="M9029" s="7"/>
    </row>
    <row r="9030" spans="1:13" ht="16.5" customHeight="1">
      <c r="A9030" s="22"/>
      <c r="J9030" s="6"/>
      <c r="M9030" s="7"/>
    </row>
    <row r="9031" spans="1:13" ht="16.5" customHeight="1">
      <c r="A9031" s="22"/>
      <c r="J9031" s="6"/>
      <c r="M9031" s="7"/>
    </row>
    <row r="9032" spans="1:13" ht="16.5" customHeight="1">
      <c r="A9032" s="22"/>
      <c r="J9032" s="6"/>
      <c r="M9032" s="7"/>
    </row>
    <row r="9033" spans="1:13" ht="16.5" customHeight="1">
      <c r="A9033" s="22"/>
      <c r="J9033" s="6"/>
      <c r="M9033" s="7"/>
    </row>
    <row r="9034" spans="1:13" ht="16.5" customHeight="1">
      <c r="A9034" s="22"/>
      <c r="J9034" s="6"/>
      <c r="M9034" s="7"/>
    </row>
    <row r="9035" spans="1:13" ht="16.5" customHeight="1">
      <c r="A9035" s="22"/>
      <c r="J9035" s="6"/>
      <c r="M9035" s="7"/>
    </row>
    <row r="9036" spans="1:13" ht="16.5" customHeight="1">
      <c r="A9036" s="22"/>
      <c r="J9036" s="6"/>
      <c r="M9036" s="7"/>
    </row>
    <row r="9037" spans="1:13" ht="16.5" customHeight="1">
      <c r="A9037" s="22"/>
      <c r="J9037" s="6"/>
      <c r="M9037" s="7"/>
    </row>
    <row r="9038" spans="1:13" ht="16.5" customHeight="1">
      <c r="A9038" s="22"/>
      <c r="J9038" s="6"/>
      <c r="M9038" s="7"/>
    </row>
    <row r="9039" spans="1:13" ht="16.5" customHeight="1">
      <c r="A9039" s="22"/>
      <c r="J9039" s="6"/>
      <c r="M9039" s="7"/>
    </row>
    <row r="9040" spans="1:13" ht="16.5" customHeight="1">
      <c r="A9040" s="22"/>
      <c r="J9040" s="6"/>
      <c r="M9040" s="7"/>
    </row>
    <row r="9041" spans="1:13" ht="16.5" customHeight="1">
      <c r="A9041" s="22"/>
      <c r="J9041" s="6"/>
      <c r="M9041" s="7"/>
    </row>
    <row r="9042" spans="1:13" ht="16.5" customHeight="1">
      <c r="A9042" s="22"/>
      <c r="J9042" s="6"/>
      <c r="M9042" s="7"/>
    </row>
    <row r="9043" spans="1:13" ht="16.5" customHeight="1">
      <c r="A9043" s="22"/>
      <c r="J9043" s="6"/>
      <c r="M9043" s="7"/>
    </row>
    <row r="9044" spans="1:13" ht="16.5" customHeight="1">
      <c r="A9044" s="22"/>
      <c r="J9044" s="6"/>
      <c r="M9044" s="7"/>
    </row>
    <row r="9045" spans="1:13" ht="16.5" customHeight="1">
      <c r="A9045" s="22"/>
      <c r="J9045" s="6"/>
      <c r="M9045" s="7"/>
    </row>
    <row r="9046" spans="1:13" ht="16.5" customHeight="1">
      <c r="A9046" s="22"/>
      <c r="J9046" s="6"/>
      <c r="M9046" s="7"/>
    </row>
    <row r="9047" spans="1:13" ht="16.5" customHeight="1">
      <c r="A9047" s="22"/>
      <c r="J9047" s="6"/>
      <c r="M9047" s="7"/>
    </row>
    <row r="9048" spans="1:13" ht="16.5" customHeight="1">
      <c r="A9048" s="22"/>
      <c r="J9048" s="6"/>
      <c r="M9048" s="7"/>
    </row>
    <row r="9049" spans="1:13" ht="16.5" customHeight="1">
      <c r="A9049" s="22"/>
      <c r="J9049" s="6"/>
      <c r="M9049" s="7"/>
    </row>
    <row r="9050" spans="1:13" ht="16.5" customHeight="1">
      <c r="A9050" s="22"/>
      <c r="J9050" s="6"/>
      <c r="M9050" s="7"/>
    </row>
    <row r="9051" spans="1:13" ht="16.5" customHeight="1">
      <c r="A9051" s="22"/>
      <c r="J9051" s="6"/>
      <c r="M9051" s="7"/>
    </row>
    <row r="9052" spans="1:13" ht="16.5" customHeight="1">
      <c r="A9052" s="22"/>
      <c r="J9052" s="6"/>
      <c r="M9052" s="7"/>
    </row>
    <row r="9053" spans="1:13" ht="16.5" customHeight="1">
      <c r="A9053" s="22"/>
      <c r="J9053" s="6"/>
      <c r="M9053" s="7"/>
    </row>
    <row r="9054" spans="1:13" ht="16.5" customHeight="1">
      <c r="A9054" s="22"/>
      <c r="J9054" s="6"/>
      <c r="M9054" s="7"/>
    </row>
    <row r="9055" spans="1:13" ht="16.5" customHeight="1">
      <c r="A9055" s="22"/>
      <c r="J9055" s="6"/>
      <c r="M9055" s="7"/>
    </row>
    <row r="9056" spans="1:13" ht="16.5" customHeight="1">
      <c r="A9056" s="22"/>
      <c r="J9056" s="6"/>
      <c r="M9056" s="7"/>
    </row>
    <row r="9057" spans="1:13" ht="16.5" customHeight="1">
      <c r="A9057" s="22"/>
      <c r="J9057" s="6"/>
      <c r="M9057" s="7"/>
    </row>
    <row r="9058" spans="1:13" ht="16.5" customHeight="1">
      <c r="A9058" s="22"/>
      <c r="J9058" s="6"/>
      <c r="M9058" s="7"/>
    </row>
    <row r="9059" spans="1:13" ht="16.5" customHeight="1">
      <c r="A9059" s="22"/>
      <c r="J9059" s="6"/>
      <c r="M9059" s="7"/>
    </row>
    <row r="9060" spans="1:13" ht="16.5" customHeight="1">
      <c r="A9060" s="22"/>
      <c r="J9060" s="6"/>
      <c r="M9060" s="7"/>
    </row>
    <row r="9061" spans="1:13" ht="16.5" customHeight="1">
      <c r="A9061" s="22"/>
      <c r="J9061" s="6"/>
      <c r="M9061" s="7"/>
    </row>
    <row r="9062" spans="1:13" ht="16.5" customHeight="1">
      <c r="A9062" s="22"/>
      <c r="J9062" s="6"/>
      <c r="M9062" s="7"/>
    </row>
    <row r="9063" spans="1:13" ht="16.5" customHeight="1">
      <c r="A9063" s="22"/>
      <c r="J9063" s="6"/>
      <c r="M9063" s="7"/>
    </row>
    <row r="9064" spans="1:13" ht="16.5" customHeight="1">
      <c r="A9064" s="22"/>
      <c r="J9064" s="6"/>
      <c r="M9064" s="7"/>
    </row>
    <row r="9065" spans="1:13" ht="16.5" customHeight="1">
      <c r="A9065" s="22"/>
      <c r="J9065" s="6"/>
      <c r="M9065" s="7"/>
    </row>
    <row r="9066" spans="1:13" ht="16.5" customHeight="1">
      <c r="A9066" s="22"/>
      <c r="J9066" s="6"/>
      <c r="M9066" s="7"/>
    </row>
    <row r="9067" spans="1:13" ht="16.5" customHeight="1">
      <c r="A9067" s="22"/>
      <c r="J9067" s="6"/>
      <c r="M9067" s="7"/>
    </row>
    <row r="9068" spans="1:13" ht="16.5" customHeight="1">
      <c r="A9068" s="22"/>
      <c r="J9068" s="6"/>
      <c r="M9068" s="7"/>
    </row>
    <row r="9069" spans="1:13" ht="16.5" customHeight="1">
      <c r="A9069" s="22"/>
      <c r="J9069" s="6"/>
      <c r="M9069" s="7"/>
    </row>
    <row r="9070" spans="1:13" ht="16.5" customHeight="1">
      <c r="A9070" s="22"/>
      <c r="J9070" s="6"/>
      <c r="M9070" s="7"/>
    </row>
    <row r="9071" spans="1:13" ht="16.5" customHeight="1">
      <c r="A9071" s="22"/>
      <c r="J9071" s="6"/>
      <c r="M9071" s="7"/>
    </row>
    <row r="9072" spans="1:13" ht="16.5" customHeight="1">
      <c r="A9072" s="22"/>
      <c r="J9072" s="6"/>
      <c r="M9072" s="7"/>
    </row>
    <row r="9073" spans="1:13" ht="16.5" customHeight="1">
      <c r="A9073" s="22"/>
      <c r="J9073" s="6"/>
      <c r="M9073" s="7"/>
    </row>
    <row r="9074" spans="1:13" ht="16.5" customHeight="1">
      <c r="A9074" s="22"/>
      <c r="J9074" s="6"/>
      <c r="M9074" s="7"/>
    </row>
    <row r="9075" spans="1:13" ht="16.5" customHeight="1">
      <c r="A9075" s="22"/>
      <c r="J9075" s="6"/>
      <c r="M9075" s="7"/>
    </row>
    <row r="9076" spans="1:13" ht="16.5" customHeight="1">
      <c r="A9076" s="22"/>
      <c r="J9076" s="6"/>
      <c r="M9076" s="7"/>
    </row>
    <row r="9077" spans="1:13" ht="16.5" customHeight="1">
      <c r="A9077" s="22"/>
      <c r="J9077" s="6"/>
      <c r="M9077" s="7"/>
    </row>
    <row r="9078" spans="1:13" ht="16.5" customHeight="1">
      <c r="A9078" s="22"/>
      <c r="J9078" s="6"/>
      <c r="M9078" s="7"/>
    </row>
    <row r="9079" spans="1:13" ht="16.5" customHeight="1">
      <c r="A9079" s="22"/>
      <c r="J9079" s="6"/>
      <c r="M9079" s="7"/>
    </row>
    <row r="9080" spans="1:13" ht="16.5" customHeight="1">
      <c r="A9080" s="22"/>
      <c r="J9080" s="6"/>
      <c r="M9080" s="7"/>
    </row>
    <row r="9081" spans="1:13" ht="16.5" customHeight="1">
      <c r="A9081" s="22"/>
      <c r="J9081" s="6"/>
      <c r="M9081" s="7"/>
    </row>
    <row r="9082" spans="1:13" ht="16.5" customHeight="1">
      <c r="A9082" s="22"/>
      <c r="J9082" s="6"/>
      <c r="M9082" s="7"/>
    </row>
    <row r="9083" spans="1:13" ht="16.5" customHeight="1">
      <c r="A9083" s="22"/>
      <c r="J9083" s="6"/>
      <c r="M9083" s="7"/>
    </row>
    <row r="9084" spans="1:13" ht="16.5" customHeight="1">
      <c r="A9084" s="22"/>
      <c r="J9084" s="6"/>
      <c r="M9084" s="7"/>
    </row>
    <row r="9085" spans="1:13" ht="16.5" customHeight="1">
      <c r="A9085" s="22"/>
      <c r="J9085" s="6"/>
      <c r="M9085" s="7"/>
    </row>
    <row r="9086" spans="1:13" ht="16.5" customHeight="1">
      <c r="A9086" s="22"/>
      <c r="J9086" s="6"/>
      <c r="M9086" s="7"/>
    </row>
    <row r="9087" spans="1:13" ht="16.5" customHeight="1">
      <c r="A9087" s="22"/>
      <c r="J9087" s="6"/>
      <c r="M9087" s="7"/>
    </row>
    <row r="9088" spans="1:13" ht="16.5" customHeight="1">
      <c r="A9088" s="22"/>
      <c r="J9088" s="6"/>
      <c r="M9088" s="7"/>
    </row>
    <row r="9089" spans="1:13" ht="16.5" customHeight="1">
      <c r="A9089" s="22"/>
      <c r="J9089" s="6"/>
      <c r="M9089" s="7"/>
    </row>
    <row r="9090" spans="1:13" ht="16.5" customHeight="1">
      <c r="A9090" s="22"/>
      <c r="J9090" s="6"/>
      <c r="M9090" s="7"/>
    </row>
    <row r="9091" spans="1:13" ht="16.5" customHeight="1">
      <c r="A9091" s="22"/>
      <c r="J9091" s="6"/>
      <c r="M9091" s="7"/>
    </row>
    <row r="9092" spans="1:13" ht="16.5" customHeight="1">
      <c r="A9092" s="22"/>
      <c r="J9092" s="6"/>
      <c r="M9092" s="7"/>
    </row>
    <row r="9093" spans="1:13" ht="16.5" customHeight="1">
      <c r="A9093" s="22"/>
      <c r="J9093" s="6"/>
      <c r="M9093" s="7"/>
    </row>
    <row r="9094" spans="1:13" ht="16.5" customHeight="1">
      <c r="A9094" s="22"/>
      <c r="J9094" s="6"/>
      <c r="M9094" s="7"/>
    </row>
    <row r="9095" spans="1:13" ht="16.5" customHeight="1">
      <c r="A9095" s="22"/>
      <c r="J9095" s="6"/>
      <c r="M9095" s="7"/>
    </row>
    <row r="9096" spans="1:13" ht="16.5" customHeight="1">
      <c r="A9096" s="22"/>
      <c r="J9096" s="6"/>
      <c r="M9096" s="7"/>
    </row>
    <row r="9097" spans="1:13" ht="16.5" customHeight="1">
      <c r="A9097" s="22"/>
      <c r="J9097" s="6"/>
      <c r="M9097" s="7"/>
    </row>
    <row r="9098" spans="1:13" ht="16.5" customHeight="1">
      <c r="A9098" s="22"/>
      <c r="J9098" s="6"/>
      <c r="M9098" s="7"/>
    </row>
    <row r="9099" spans="1:13" ht="16.5" customHeight="1">
      <c r="A9099" s="22"/>
      <c r="J9099" s="6"/>
      <c r="M9099" s="7"/>
    </row>
    <row r="9100" spans="1:13" ht="16.5" customHeight="1">
      <c r="A9100" s="22"/>
      <c r="J9100" s="6"/>
      <c r="M9100" s="7"/>
    </row>
    <row r="9101" spans="1:13" ht="16.5" customHeight="1">
      <c r="A9101" s="22"/>
      <c r="J9101" s="6"/>
      <c r="M9101" s="7"/>
    </row>
    <row r="9102" spans="1:13" ht="16.5" customHeight="1">
      <c r="A9102" s="22"/>
      <c r="J9102" s="6"/>
      <c r="M9102" s="7"/>
    </row>
    <row r="9103" spans="1:13" ht="16.5" customHeight="1">
      <c r="A9103" s="22"/>
      <c r="J9103" s="6"/>
      <c r="M9103" s="7"/>
    </row>
    <row r="9104" spans="1:13" ht="16.5" customHeight="1">
      <c r="A9104" s="22"/>
      <c r="J9104" s="6"/>
      <c r="M9104" s="7"/>
    </row>
    <row r="9105" spans="1:13" ht="16.5" customHeight="1">
      <c r="A9105" s="22"/>
      <c r="J9105" s="6"/>
      <c r="M9105" s="7"/>
    </row>
    <row r="9106" spans="1:13" ht="16.5" customHeight="1">
      <c r="A9106" s="22"/>
      <c r="J9106" s="6"/>
      <c r="M9106" s="7"/>
    </row>
    <row r="9107" spans="1:13" ht="16.5" customHeight="1">
      <c r="A9107" s="22"/>
      <c r="J9107" s="6"/>
      <c r="M9107" s="7"/>
    </row>
    <row r="9108" spans="1:13" ht="16.5" customHeight="1">
      <c r="A9108" s="22"/>
      <c r="J9108" s="6"/>
      <c r="M9108" s="7"/>
    </row>
    <row r="9109" spans="1:13" ht="16.5" customHeight="1">
      <c r="A9109" s="22"/>
      <c r="J9109" s="6"/>
      <c r="M9109" s="7"/>
    </row>
    <row r="9110" spans="1:13" ht="16.5" customHeight="1">
      <c r="A9110" s="22"/>
      <c r="J9110" s="6"/>
      <c r="M9110" s="7"/>
    </row>
    <row r="9111" spans="1:13" ht="16.5" customHeight="1">
      <c r="A9111" s="22"/>
      <c r="J9111" s="6"/>
      <c r="M9111" s="7"/>
    </row>
    <row r="9112" spans="1:13" ht="16.5" customHeight="1">
      <c r="A9112" s="22"/>
      <c r="J9112" s="6"/>
      <c r="M9112" s="7"/>
    </row>
    <row r="9113" spans="1:13" ht="16.5" customHeight="1">
      <c r="A9113" s="22"/>
      <c r="J9113" s="6"/>
      <c r="M9113" s="7"/>
    </row>
    <row r="9114" spans="1:13" ht="16.5" customHeight="1">
      <c r="A9114" s="22"/>
      <c r="J9114" s="6"/>
      <c r="M9114" s="7"/>
    </row>
    <row r="9115" spans="1:13" ht="16.5" customHeight="1">
      <c r="A9115" s="22"/>
      <c r="J9115" s="6"/>
      <c r="M9115" s="7"/>
    </row>
    <row r="9116" spans="1:13" ht="16.5" customHeight="1">
      <c r="A9116" s="22"/>
      <c r="J9116" s="6"/>
      <c r="M9116" s="7"/>
    </row>
    <row r="9117" spans="1:13" ht="16.5" customHeight="1">
      <c r="A9117" s="22"/>
      <c r="J9117" s="6"/>
      <c r="M9117" s="7"/>
    </row>
    <row r="9118" spans="1:13" ht="16.5" customHeight="1">
      <c r="A9118" s="22"/>
      <c r="J9118" s="6"/>
      <c r="M9118" s="7"/>
    </row>
    <row r="9119" spans="1:13" ht="16.5" customHeight="1">
      <c r="A9119" s="22"/>
      <c r="J9119" s="6"/>
      <c r="M9119" s="7"/>
    </row>
    <row r="9120" spans="1:13" ht="16.5" customHeight="1">
      <c r="A9120" s="22"/>
      <c r="J9120" s="6"/>
      <c r="M9120" s="7"/>
    </row>
    <row r="9121" spans="1:13" ht="16.5" customHeight="1">
      <c r="A9121" s="22"/>
      <c r="J9121" s="6"/>
      <c r="M9121" s="7"/>
    </row>
    <row r="9122" spans="1:13" ht="16.5" customHeight="1">
      <c r="A9122" s="22"/>
      <c r="J9122" s="6"/>
      <c r="M9122" s="7"/>
    </row>
    <row r="9123" spans="1:13" ht="16.5" customHeight="1">
      <c r="A9123" s="22"/>
      <c r="J9123" s="6"/>
      <c r="M9123" s="7"/>
    </row>
    <row r="9124" spans="1:13" ht="16.5" customHeight="1">
      <c r="A9124" s="22"/>
      <c r="J9124" s="6"/>
      <c r="M9124" s="7"/>
    </row>
    <row r="9125" spans="1:13" ht="16.5" customHeight="1">
      <c r="A9125" s="22"/>
      <c r="J9125" s="6"/>
      <c r="M9125" s="7"/>
    </row>
    <row r="9126" spans="1:13" ht="16.5" customHeight="1">
      <c r="A9126" s="22"/>
      <c r="J9126" s="6"/>
      <c r="M9126" s="7"/>
    </row>
    <row r="9127" spans="1:13" ht="16.5" customHeight="1">
      <c r="A9127" s="22"/>
      <c r="J9127" s="6"/>
      <c r="M9127" s="7"/>
    </row>
    <row r="9128" spans="1:13" ht="16.5" customHeight="1">
      <c r="A9128" s="22"/>
      <c r="J9128" s="6"/>
      <c r="M9128" s="7"/>
    </row>
    <row r="9129" spans="1:13" ht="16.5" customHeight="1">
      <c r="A9129" s="22"/>
      <c r="J9129" s="6"/>
      <c r="M9129" s="7"/>
    </row>
    <row r="9130" spans="1:13" ht="16.5" customHeight="1">
      <c r="A9130" s="22"/>
      <c r="J9130" s="6"/>
      <c r="M9130" s="7"/>
    </row>
    <row r="9131" spans="1:13" ht="16.5" customHeight="1">
      <c r="A9131" s="22"/>
      <c r="J9131" s="6"/>
      <c r="M9131" s="7"/>
    </row>
    <row r="9132" spans="1:13" ht="16.5" customHeight="1">
      <c r="A9132" s="22"/>
      <c r="J9132" s="6"/>
      <c r="M9132" s="7"/>
    </row>
    <row r="9133" spans="1:13" ht="16.5" customHeight="1">
      <c r="A9133" s="22"/>
      <c r="J9133" s="6"/>
      <c r="M9133" s="7"/>
    </row>
    <row r="9134" spans="1:13" ht="16.5" customHeight="1">
      <c r="A9134" s="22"/>
      <c r="J9134" s="6"/>
      <c r="M9134" s="7"/>
    </row>
    <row r="9135" spans="1:13" ht="16.5" customHeight="1">
      <c r="A9135" s="22"/>
      <c r="J9135" s="6"/>
      <c r="M9135" s="7"/>
    </row>
    <row r="9136" spans="1:13" ht="16.5" customHeight="1">
      <c r="A9136" s="22"/>
      <c r="J9136" s="6"/>
      <c r="M9136" s="7"/>
    </row>
    <row r="9137" spans="1:13" ht="16.5" customHeight="1">
      <c r="A9137" s="22"/>
      <c r="J9137" s="6"/>
      <c r="M9137" s="7"/>
    </row>
    <row r="9138" spans="1:13" ht="16.5" customHeight="1">
      <c r="A9138" s="22"/>
      <c r="J9138" s="6"/>
      <c r="M9138" s="7"/>
    </row>
    <row r="9139" spans="1:13" ht="16.5" customHeight="1">
      <c r="A9139" s="22"/>
      <c r="J9139" s="6"/>
      <c r="M9139" s="7"/>
    </row>
    <row r="9140" spans="1:13" ht="16.5" customHeight="1">
      <c r="A9140" s="22"/>
      <c r="J9140" s="6"/>
      <c r="M9140" s="7"/>
    </row>
    <row r="9141" spans="1:13" ht="16.5" customHeight="1">
      <c r="A9141" s="22"/>
      <c r="J9141" s="6"/>
      <c r="M9141" s="7"/>
    </row>
    <row r="9142" spans="1:13" ht="16.5" customHeight="1">
      <c r="A9142" s="22"/>
      <c r="J9142" s="6"/>
      <c r="M9142" s="7"/>
    </row>
    <row r="9143" spans="1:13" ht="16.5" customHeight="1">
      <c r="A9143" s="22"/>
      <c r="J9143" s="6"/>
      <c r="M9143" s="7"/>
    </row>
    <row r="9144" spans="1:13" ht="16.5" customHeight="1">
      <c r="A9144" s="22"/>
      <c r="J9144" s="6"/>
      <c r="M9144" s="7"/>
    </row>
    <row r="9145" spans="1:13" ht="16.5" customHeight="1">
      <c r="A9145" s="22"/>
      <c r="J9145" s="6"/>
      <c r="M9145" s="7"/>
    </row>
    <row r="9146" spans="1:13" ht="16.5" customHeight="1">
      <c r="A9146" s="22"/>
      <c r="J9146" s="6"/>
      <c r="M9146" s="7"/>
    </row>
    <row r="9147" spans="1:13" ht="16.5" customHeight="1">
      <c r="A9147" s="22"/>
      <c r="J9147" s="6"/>
      <c r="M9147" s="7"/>
    </row>
    <row r="9148" spans="1:13" ht="16.5" customHeight="1">
      <c r="A9148" s="22"/>
      <c r="J9148" s="6"/>
      <c r="M9148" s="7"/>
    </row>
    <row r="9149" spans="1:13" ht="16.5" customHeight="1">
      <c r="A9149" s="22"/>
      <c r="J9149" s="6"/>
      <c r="M9149" s="7"/>
    </row>
    <row r="9150" spans="1:13" ht="16.5" customHeight="1">
      <c r="A9150" s="22"/>
      <c r="J9150" s="6"/>
      <c r="M9150" s="7"/>
    </row>
    <row r="9151" spans="1:13" ht="16.5" customHeight="1">
      <c r="A9151" s="22"/>
      <c r="J9151" s="6"/>
      <c r="M9151" s="7"/>
    </row>
    <row r="9152" spans="1:13" ht="16.5" customHeight="1">
      <c r="A9152" s="22"/>
      <c r="J9152" s="6"/>
      <c r="M9152" s="7"/>
    </row>
    <row r="9153" spans="1:13" ht="16.5" customHeight="1">
      <c r="A9153" s="22"/>
      <c r="J9153" s="6"/>
      <c r="M9153" s="7"/>
    </row>
    <row r="9154" spans="1:13" ht="16.5" customHeight="1">
      <c r="A9154" s="22"/>
      <c r="J9154" s="6"/>
      <c r="M9154" s="7"/>
    </row>
    <row r="9155" spans="1:13" ht="16.5" customHeight="1">
      <c r="A9155" s="22"/>
      <c r="J9155" s="6"/>
      <c r="M9155" s="7"/>
    </row>
    <row r="9156" spans="1:13" ht="16.5" customHeight="1">
      <c r="A9156" s="22"/>
      <c r="J9156" s="6"/>
      <c r="M9156" s="7"/>
    </row>
    <row r="9157" spans="1:13" ht="16.5" customHeight="1">
      <c r="A9157" s="22"/>
      <c r="J9157" s="6"/>
      <c r="M9157" s="7"/>
    </row>
    <row r="9158" spans="1:13" ht="16.5" customHeight="1">
      <c r="A9158" s="22"/>
      <c r="J9158" s="6"/>
      <c r="M9158" s="7"/>
    </row>
    <row r="9159" spans="1:13" ht="16.5" customHeight="1">
      <c r="A9159" s="22"/>
      <c r="J9159" s="6"/>
      <c r="M9159" s="7"/>
    </row>
    <row r="9160" spans="1:13" ht="16.5" customHeight="1">
      <c r="A9160" s="22"/>
      <c r="J9160" s="6"/>
      <c r="M9160" s="7"/>
    </row>
    <row r="9161" spans="1:13" ht="16.5" customHeight="1">
      <c r="A9161" s="22"/>
      <c r="J9161" s="6"/>
      <c r="M9161" s="7"/>
    </row>
    <row r="9162" spans="1:13" ht="16.5" customHeight="1">
      <c r="A9162" s="22"/>
      <c r="J9162" s="6"/>
      <c r="M9162" s="7"/>
    </row>
    <row r="9163" spans="1:13" ht="16.5" customHeight="1">
      <c r="A9163" s="22"/>
      <c r="J9163" s="6"/>
      <c r="M9163" s="7"/>
    </row>
    <row r="9164" spans="1:13" ht="16.5" customHeight="1">
      <c r="A9164" s="22"/>
      <c r="J9164" s="6"/>
      <c r="M9164" s="7"/>
    </row>
    <row r="9165" spans="1:13" ht="16.5" customHeight="1">
      <c r="A9165" s="22"/>
      <c r="J9165" s="6"/>
      <c r="M9165" s="7"/>
    </row>
    <row r="9166" spans="1:13" ht="16.5" customHeight="1">
      <c r="A9166" s="22"/>
      <c r="J9166" s="6"/>
      <c r="M9166" s="7"/>
    </row>
    <row r="9167" spans="1:13" ht="16.5" customHeight="1">
      <c r="A9167" s="22"/>
      <c r="J9167" s="6"/>
      <c r="M9167" s="7"/>
    </row>
    <row r="9168" spans="1:13" ht="16.5" customHeight="1">
      <c r="A9168" s="22"/>
      <c r="J9168" s="6"/>
      <c r="M9168" s="7"/>
    </row>
    <row r="9169" spans="1:13" ht="16.5" customHeight="1">
      <c r="A9169" s="22"/>
      <c r="J9169" s="6"/>
      <c r="M9169" s="7"/>
    </row>
    <row r="9170" spans="1:13" ht="16.5" customHeight="1">
      <c r="A9170" s="22"/>
      <c r="J9170" s="6"/>
      <c r="M9170" s="7"/>
    </row>
    <row r="9171" spans="1:13" ht="16.5" customHeight="1">
      <c r="A9171" s="22"/>
      <c r="J9171" s="6"/>
      <c r="M9171" s="7"/>
    </row>
    <row r="9172" spans="1:13" ht="16.5" customHeight="1">
      <c r="A9172" s="22"/>
      <c r="J9172" s="6"/>
      <c r="M9172" s="7"/>
    </row>
    <row r="9173" spans="1:13" ht="16.5" customHeight="1">
      <c r="A9173" s="22"/>
      <c r="J9173" s="6"/>
      <c r="M9173" s="7"/>
    </row>
    <row r="9174" spans="1:13" ht="16.5" customHeight="1">
      <c r="A9174" s="22"/>
      <c r="J9174" s="6"/>
      <c r="M9174" s="7"/>
    </row>
    <row r="9175" spans="1:13" ht="16.5" customHeight="1">
      <c r="A9175" s="22"/>
      <c r="J9175" s="6"/>
      <c r="M9175" s="7"/>
    </row>
    <row r="9176" spans="1:13" ht="16.5" customHeight="1">
      <c r="A9176" s="22"/>
      <c r="J9176" s="6"/>
      <c r="M9176" s="7"/>
    </row>
    <row r="9177" spans="1:13" ht="16.5" customHeight="1">
      <c r="A9177" s="22"/>
      <c r="J9177" s="6"/>
      <c r="M9177" s="7"/>
    </row>
    <row r="9178" spans="1:13" ht="16.5" customHeight="1">
      <c r="A9178" s="22"/>
      <c r="J9178" s="6"/>
      <c r="M9178" s="7"/>
    </row>
    <row r="9179" spans="1:13" ht="16.5" customHeight="1">
      <c r="A9179" s="22"/>
      <c r="J9179" s="6"/>
      <c r="M9179" s="7"/>
    </row>
    <row r="9180" spans="1:13" ht="16.5" customHeight="1">
      <c r="A9180" s="22"/>
      <c r="J9180" s="6"/>
      <c r="M9180" s="7"/>
    </row>
    <row r="9181" spans="1:13" ht="16.5" customHeight="1">
      <c r="A9181" s="22"/>
      <c r="J9181" s="6"/>
      <c r="M9181" s="7"/>
    </row>
    <row r="9182" spans="1:13" ht="16.5" customHeight="1">
      <c r="A9182" s="22"/>
      <c r="J9182" s="6"/>
      <c r="M9182" s="7"/>
    </row>
    <row r="9183" spans="1:13" ht="16.5" customHeight="1">
      <c r="A9183" s="22"/>
      <c r="J9183" s="6"/>
      <c r="M9183" s="7"/>
    </row>
    <row r="9184" spans="1:13" ht="16.5" customHeight="1">
      <c r="A9184" s="22"/>
      <c r="J9184" s="6"/>
      <c r="M9184" s="7"/>
    </row>
    <row r="9185" spans="1:13" ht="16.5" customHeight="1">
      <c r="A9185" s="22"/>
      <c r="J9185" s="6"/>
      <c r="M9185" s="7"/>
    </row>
    <row r="9186" spans="1:13" ht="16.5" customHeight="1">
      <c r="A9186" s="22"/>
      <c r="J9186" s="6"/>
      <c r="M9186" s="7"/>
    </row>
    <row r="9187" spans="1:13" ht="16.5" customHeight="1">
      <c r="A9187" s="22"/>
      <c r="J9187" s="6"/>
      <c r="M9187" s="7"/>
    </row>
    <row r="9188" spans="1:13" ht="16.5" customHeight="1">
      <c r="A9188" s="22"/>
      <c r="J9188" s="6"/>
      <c r="M9188" s="7"/>
    </row>
    <row r="9189" spans="1:13" ht="16.5" customHeight="1">
      <c r="A9189" s="22"/>
      <c r="J9189" s="6"/>
      <c r="M9189" s="7"/>
    </row>
    <row r="9190" spans="1:13" ht="16.5" customHeight="1">
      <c r="A9190" s="22"/>
      <c r="J9190" s="6"/>
      <c r="M9190" s="7"/>
    </row>
    <row r="9191" spans="1:13" ht="16.5" customHeight="1">
      <c r="A9191" s="22"/>
      <c r="J9191" s="6"/>
      <c r="M9191" s="7"/>
    </row>
    <row r="9192" spans="1:13" ht="16.5" customHeight="1">
      <c r="A9192" s="22"/>
      <c r="J9192" s="6"/>
      <c r="M9192" s="7"/>
    </row>
    <row r="9193" spans="1:13" ht="16.5" customHeight="1">
      <c r="A9193" s="22"/>
      <c r="J9193" s="6"/>
      <c r="M9193" s="7"/>
    </row>
    <row r="9194" spans="1:13" ht="16.5" customHeight="1">
      <c r="A9194" s="22"/>
      <c r="J9194" s="6"/>
      <c r="M9194" s="7"/>
    </row>
    <row r="9195" spans="1:13" ht="16.5" customHeight="1">
      <c r="A9195" s="22"/>
      <c r="J9195" s="6"/>
      <c r="M9195" s="7"/>
    </row>
    <row r="9196" spans="1:13" ht="16.5" customHeight="1">
      <c r="A9196" s="22"/>
      <c r="J9196" s="6"/>
      <c r="M9196" s="7"/>
    </row>
    <row r="9197" spans="1:13" ht="16.5" customHeight="1">
      <c r="A9197" s="22"/>
      <c r="J9197" s="6"/>
      <c r="M9197" s="7"/>
    </row>
    <row r="9198" spans="1:13" ht="16.5" customHeight="1">
      <c r="A9198" s="22"/>
      <c r="J9198" s="6"/>
      <c r="M9198" s="7"/>
    </row>
    <row r="9199" spans="1:13" ht="16.5" customHeight="1">
      <c r="A9199" s="22"/>
      <c r="J9199" s="6"/>
      <c r="M9199" s="7"/>
    </row>
    <row r="9200" spans="1:13" ht="16.5" customHeight="1">
      <c r="A9200" s="22"/>
      <c r="J9200" s="6"/>
      <c r="M9200" s="7"/>
    </row>
    <row r="9201" spans="1:13" ht="16.5" customHeight="1">
      <c r="A9201" s="22"/>
      <c r="J9201" s="6"/>
      <c r="M9201" s="7"/>
    </row>
    <row r="9202" spans="1:13" ht="16.5" customHeight="1">
      <c r="A9202" s="22"/>
      <c r="J9202" s="6"/>
      <c r="M9202" s="7"/>
    </row>
    <row r="9203" spans="1:13" ht="16.5" customHeight="1">
      <c r="A9203" s="22"/>
      <c r="J9203" s="6"/>
      <c r="M9203" s="7"/>
    </row>
    <row r="9204" spans="1:13" ht="16.5" customHeight="1">
      <c r="A9204" s="22"/>
      <c r="J9204" s="6"/>
      <c r="M9204" s="7"/>
    </row>
    <row r="9205" spans="1:13" ht="16.5" customHeight="1">
      <c r="A9205" s="22"/>
      <c r="J9205" s="6"/>
      <c r="M9205" s="7"/>
    </row>
    <row r="9206" spans="1:13" ht="16.5" customHeight="1">
      <c r="A9206" s="22"/>
      <c r="J9206" s="6"/>
      <c r="M9206" s="7"/>
    </row>
    <row r="9207" spans="1:13" ht="16.5" customHeight="1">
      <c r="A9207" s="22"/>
      <c r="J9207" s="6"/>
      <c r="M9207" s="7"/>
    </row>
    <row r="9208" spans="1:13" ht="16.5" customHeight="1">
      <c r="A9208" s="22"/>
      <c r="J9208" s="6"/>
      <c r="M9208" s="7"/>
    </row>
    <row r="9209" spans="1:13" ht="16.5" customHeight="1">
      <c r="A9209" s="22"/>
      <c r="J9209" s="6"/>
      <c r="M9209" s="7"/>
    </row>
    <row r="9210" spans="1:13" ht="16.5" customHeight="1">
      <c r="A9210" s="22"/>
      <c r="J9210" s="6"/>
      <c r="M9210" s="7"/>
    </row>
    <row r="9211" spans="1:13" ht="16.5" customHeight="1">
      <c r="A9211" s="22"/>
      <c r="J9211" s="6"/>
      <c r="M9211" s="7"/>
    </row>
    <row r="9212" spans="1:13" ht="16.5" customHeight="1">
      <c r="A9212" s="22"/>
      <c r="J9212" s="6"/>
      <c r="M9212" s="7"/>
    </row>
    <row r="9213" spans="1:13" ht="16.5" customHeight="1">
      <c r="A9213" s="22"/>
      <c r="J9213" s="6"/>
      <c r="M9213" s="7"/>
    </row>
    <row r="9214" spans="1:13" ht="16.5" customHeight="1">
      <c r="A9214" s="22"/>
      <c r="J9214" s="6"/>
      <c r="M9214" s="7"/>
    </row>
    <row r="9215" spans="1:13" ht="16.5" customHeight="1">
      <c r="A9215" s="22"/>
      <c r="J9215" s="6"/>
      <c r="M9215" s="7"/>
    </row>
    <row r="9216" spans="1:13" ht="16.5" customHeight="1">
      <c r="A9216" s="22"/>
      <c r="J9216" s="6"/>
      <c r="M9216" s="7"/>
    </row>
    <row r="9217" spans="1:13" ht="16.5" customHeight="1">
      <c r="A9217" s="22"/>
      <c r="J9217" s="6"/>
      <c r="M9217" s="7"/>
    </row>
    <row r="9218" spans="1:13" ht="16.5" customHeight="1">
      <c r="A9218" s="22"/>
      <c r="J9218" s="6"/>
      <c r="M9218" s="7"/>
    </row>
    <row r="9219" spans="1:13" ht="16.5" customHeight="1">
      <c r="A9219" s="22"/>
      <c r="J9219" s="6"/>
      <c r="M9219" s="7"/>
    </row>
    <row r="9220" spans="1:13" ht="16.5" customHeight="1">
      <c r="A9220" s="22"/>
      <c r="J9220" s="6"/>
      <c r="M9220" s="7"/>
    </row>
    <row r="9221" spans="1:13" ht="16.5" customHeight="1">
      <c r="A9221" s="22"/>
      <c r="J9221" s="6"/>
      <c r="M9221" s="7"/>
    </row>
    <row r="9222" spans="1:13" ht="16.5" customHeight="1">
      <c r="A9222" s="22"/>
      <c r="J9222" s="6"/>
      <c r="M9222" s="7"/>
    </row>
    <row r="9223" spans="1:13" ht="16.5" customHeight="1">
      <c r="A9223" s="22"/>
      <c r="J9223" s="6"/>
      <c r="M9223" s="7"/>
    </row>
    <row r="9224" spans="1:13" ht="16.5" customHeight="1">
      <c r="A9224" s="22"/>
      <c r="J9224" s="6"/>
      <c r="M9224" s="7"/>
    </row>
    <row r="9225" spans="1:13" ht="16.5" customHeight="1">
      <c r="A9225" s="22"/>
      <c r="J9225" s="6"/>
      <c r="M9225" s="7"/>
    </row>
    <row r="9226" spans="1:13" ht="16.5" customHeight="1">
      <c r="A9226" s="22"/>
      <c r="J9226" s="6"/>
      <c r="M9226" s="7"/>
    </row>
    <row r="9227" spans="1:13" ht="16.5" customHeight="1">
      <c r="A9227" s="22"/>
      <c r="J9227" s="6"/>
      <c r="M9227" s="7"/>
    </row>
    <row r="9228" spans="1:13" ht="16.5" customHeight="1">
      <c r="A9228" s="22"/>
      <c r="J9228" s="6"/>
      <c r="M9228" s="7"/>
    </row>
    <row r="9229" spans="1:13" ht="16.5" customHeight="1">
      <c r="A9229" s="22"/>
      <c r="J9229" s="6"/>
      <c r="M9229" s="7"/>
    </row>
    <row r="9230" spans="1:13" ht="16.5" customHeight="1">
      <c r="A9230" s="22"/>
      <c r="J9230" s="6"/>
      <c r="M9230" s="7"/>
    </row>
    <row r="9231" spans="1:13" ht="16.5" customHeight="1">
      <c r="A9231" s="22"/>
      <c r="J9231" s="6"/>
      <c r="M9231" s="7"/>
    </row>
    <row r="9232" spans="1:13" ht="16.5" customHeight="1">
      <c r="A9232" s="22"/>
      <c r="J9232" s="6"/>
      <c r="M9232" s="7"/>
    </row>
    <row r="9233" spans="1:13" ht="16.5" customHeight="1">
      <c r="A9233" s="22"/>
      <c r="J9233" s="6"/>
      <c r="M9233" s="7"/>
    </row>
    <row r="9234" spans="1:13" ht="16.5" customHeight="1">
      <c r="A9234" s="22"/>
      <c r="J9234" s="6"/>
      <c r="M9234" s="7"/>
    </row>
    <row r="9235" spans="1:13" ht="16.5" customHeight="1">
      <c r="A9235" s="22"/>
      <c r="J9235" s="6"/>
      <c r="M9235" s="7"/>
    </row>
    <row r="9236" spans="1:13" ht="16.5" customHeight="1">
      <c r="A9236" s="22"/>
      <c r="J9236" s="6"/>
      <c r="M9236" s="7"/>
    </row>
    <row r="9237" spans="1:13" ht="16.5" customHeight="1">
      <c r="A9237" s="22"/>
      <c r="J9237" s="6"/>
      <c r="M9237" s="7"/>
    </row>
    <row r="9238" spans="1:13" ht="16.5" customHeight="1">
      <c r="A9238" s="22"/>
      <c r="J9238" s="6"/>
      <c r="M9238" s="7"/>
    </row>
    <row r="9239" spans="1:13" ht="16.5" customHeight="1">
      <c r="A9239" s="22"/>
      <c r="J9239" s="6"/>
      <c r="M9239" s="7"/>
    </row>
    <row r="9240" spans="1:13" ht="16.5" customHeight="1">
      <c r="A9240" s="22"/>
      <c r="J9240" s="6"/>
      <c r="M9240" s="7"/>
    </row>
    <row r="9241" spans="1:13" ht="16.5" customHeight="1">
      <c r="A9241" s="22"/>
      <c r="J9241" s="6"/>
      <c r="M9241" s="7"/>
    </row>
    <row r="9242" spans="1:13" ht="16.5" customHeight="1">
      <c r="A9242" s="22"/>
      <c r="J9242" s="6"/>
      <c r="M9242" s="7"/>
    </row>
    <row r="9243" spans="1:13" ht="16.5" customHeight="1">
      <c r="A9243" s="22"/>
      <c r="J9243" s="6"/>
      <c r="M9243" s="7"/>
    </row>
    <row r="9244" spans="1:13" ht="16.5" customHeight="1">
      <c r="A9244" s="22"/>
      <c r="J9244" s="6"/>
      <c r="M9244" s="7"/>
    </row>
    <row r="9245" spans="1:13" ht="16.5" customHeight="1">
      <c r="A9245" s="22"/>
      <c r="J9245" s="6"/>
      <c r="M9245" s="7"/>
    </row>
    <row r="9246" spans="1:13" ht="16.5" customHeight="1">
      <c r="A9246" s="22"/>
      <c r="J9246" s="6"/>
      <c r="M9246" s="7"/>
    </row>
    <row r="9247" spans="1:13" ht="16.5" customHeight="1">
      <c r="A9247" s="22"/>
      <c r="J9247" s="6"/>
      <c r="M9247" s="7"/>
    </row>
    <row r="9248" spans="1:13" ht="16.5" customHeight="1">
      <c r="A9248" s="22"/>
      <c r="J9248" s="6"/>
      <c r="M9248" s="7"/>
    </row>
    <row r="9249" spans="1:13" ht="16.5" customHeight="1">
      <c r="A9249" s="22"/>
      <c r="J9249" s="6"/>
      <c r="M9249" s="7"/>
    </row>
    <row r="9250" spans="1:13" ht="16.5" customHeight="1">
      <c r="A9250" s="22"/>
      <c r="J9250" s="6"/>
      <c r="M9250" s="7"/>
    </row>
    <row r="9251" spans="1:13" ht="16.5" customHeight="1">
      <c r="A9251" s="22"/>
      <c r="J9251" s="6"/>
      <c r="M9251" s="7"/>
    </row>
    <row r="9252" spans="1:13" ht="16.5" customHeight="1">
      <c r="A9252" s="22"/>
      <c r="J9252" s="6"/>
      <c r="M9252" s="7"/>
    </row>
    <row r="9253" spans="1:13" ht="16.5" customHeight="1">
      <c r="A9253" s="22"/>
      <c r="J9253" s="6"/>
      <c r="M9253" s="7"/>
    </row>
    <row r="9254" spans="1:13" ht="16.5" customHeight="1">
      <c r="A9254" s="22"/>
      <c r="J9254" s="6"/>
      <c r="M9254" s="7"/>
    </row>
    <row r="9255" spans="1:13" ht="16.5" customHeight="1">
      <c r="A9255" s="22"/>
      <c r="J9255" s="6"/>
      <c r="M9255" s="7"/>
    </row>
    <row r="9256" spans="1:13" ht="16.5" customHeight="1">
      <c r="A9256" s="22"/>
      <c r="J9256" s="6"/>
      <c r="M9256" s="7"/>
    </row>
    <row r="9257" spans="1:13" ht="16.5" customHeight="1">
      <c r="A9257" s="22"/>
      <c r="J9257" s="6"/>
      <c r="M9257" s="7"/>
    </row>
    <row r="9258" spans="1:13" ht="16.5" customHeight="1">
      <c r="A9258" s="22"/>
      <c r="J9258" s="6"/>
      <c r="M9258" s="7"/>
    </row>
    <row r="9259" spans="1:13" ht="16.5" customHeight="1">
      <c r="A9259" s="22"/>
      <c r="J9259" s="6"/>
      <c r="M9259" s="7"/>
    </row>
    <row r="9260" spans="1:13" ht="16.5" customHeight="1">
      <c r="A9260" s="22"/>
      <c r="J9260" s="6"/>
      <c r="M9260" s="7"/>
    </row>
    <row r="9261" spans="1:13" ht="16.5" customHeight="1">
      <c r="A9261" s="22"/>
      <c r="J9261" s="6"/>
      <c r="M9261" s="7"/>
    </row>
    <row r="9262" spans="1:13" ht="16.5" customHeight="1">
      <c r="A9262" s="22"/>
      <c r="J9262" s="6"/>
      <c r="M9262" s="7"/>
    </row>
    <row r="9263" spans="1:13" ht="16.5" customHeight="1">
      <c r="A9263" s="22"/>
      <c r="J9263" s="6"/>
      <c r="M9263" s="7"/>
    </row>
    <row r="9264" spans="1:13" ht="16.5" customHeight="1">
      <c r="A9264" s="22"/>
      <c r="J9264" s="6"/>
      <c r="M9264" s="7"/>
    </row>
    <row r="9265" spans="1:13" ht="16.5" customHeight="1">
      <c r="A9265" s="22"/>
      <c r="J9265" s="6"/>
      <c r="M9265" s="7"/>
    </row>
    <row r="9266" spans="1:13" ht="16.5" customHeight="1">
      <c r="A9266" s="22"/>
      <c r="J9266" s="6"/>
      <c r="M9266" s="7"/>
    </row>
    <row r="9267" spans="1:13" ht="16.5" customHeight="1">
      <c r="A9267" s="22"/>
      <c r="J9267" s="6"/>
      <c r="M9267" s="7"/>
    </row>
    <row r="9268" spans="1:13" ht="16.5" customHeight="1">
      <c r="A9268" s="22"/>
      <c r="J9268" s="6"/>
      <c r="M9268" s="7"/>
    </row>
    <row r="9269" spans="1:13" ht="16.5" customHeight="1">
      <c r="A9269" s="22"/>
      <c r="J9269" s="6"/>
      <c r="M9269" s="7"/>
    </row>
    <row r="9270" spans="1:13" ht="16.5" customHeight="1">
      <c r="A9270" s="22"/>
      <c r="J9270" s="6"/>
      <c r="M9270" s="7"/>
    </row>
    <row r="9271" spans="1:13" ht="16.5" customHeight="1">
      <c r="A9271" s="22"/>
      <c r="J9271" s="6"/>
      <c r="M9271" s="7"/>
    </row>
    <row r="9272" spans="1:13" ht="16.5" customHeight="1">
      <c r="A9272" s="22"/>
      <c r="J9272" s="6"/>
      <c r="M9272" s="7"/>
    </row>
    <row r="9273" spans="1:13" ht="16.5" customHeight="1">
      <c r="A9273" s="22"/>
      <c r="J9273" s="6"/>
      <c r="M9273" s="7"/>
    </row>
    <row r="9274" spans="1:13" ht="16.5" customHeight="1">
      <c r="A9274" s="22"/>
      <c r="J9274" s="6"/>
      <c r="M9274" s="7"/>
    </row>
    <row r="9275" spans="1:13" ht="16.5" customHeight="1">
      <c r="A9275" s="22"/>
      <c r="J9275" s="6"/>
      <c r="M9275" s="7"/>
    </row>
    <row r="9276" spans="1:13" ht="16.5" customHeight="1">
      <c r="A9276" s="22"/>
      <c r="J9276" s="6"/>
      <c r="M9276" s="7"/>
    </row>
    <row r="9277" spans="1:13" ht="16.5" customHeight="1">
      <c r="A9277" s="22"/>
      <c r="J9277" s="6"/>
      <c r="M9277" s="7"/>
    </row>
    <row r="9278" spans="1:13" ht="16.5" customHeight="1">
      <c r="A9278" s="22"/>
      <c r="J9278" s="6"/>
      <c r="M9278" s="7"/>
    </row>
    <row r="9279" spans="1:13" ht="16.5" customHeight="1">
      <c r="A9279" s="22"/>
      <c r="J9279" s="6"/>
      <c r="M9279" s="7"/>
    </row>
    <row r="9280" spans="1:13" ht="16.5" customHeight="1">
      <c r="A9280" s="22"/>
      <c r="J9280" s="6"/>
      <c r="M9280" s="7"/>
    </row>
    <row r="9281" spans="1:13" ht="16.5" customHeight="1">
      <c r="A9281" s="22"/>
      <c r="J9281" s="6"/>
      <c r="M9281" s="7"/>
    </row>
    <row r="9282" spans="1:13" ht="16.5" customHeight="1">
      <c r="A9282" s="22"/>
      <c r="J9282" s="6"/>
      <c r="M9282" s="7"/>
    </row>
    <row r="9283" spans="1:13" ht="16.5" customHeight="1">
      <c r="A9283" s="22"/>
      <c r="J9283" s="6"/>
      <c r="M9283" s="7"/>
    </row>
    <row r="9284" spans="1:13" ht="16.5" customHeight="1">
      <c r="A9284" s="22"/>
      <c r="J9284" s="6"/>
      <c r="M9284" s="7"/>
    </row>
    <row r="9285" spans="1:13" ht="16.5" customHeight="1">
      <c r="A9285" s="22"/>
      <c r="J9285" s="6"/>
      <c r="M9285" s="7"/>
    </row>
    <row r="9286" spans="1:13" ht="16.5" customHeight="1">
      <c r="A9286" s="22"/>
      <c r="J9286" s="6"/>
      <c r="M9286" s="7"/>
    </row>
    <row r="9287" spans="1:13" ht="16.5" customHeight="1">
      <c r="A9287" s="22"/>
      <c r="J9287" s="6"/>
      <c r="M9287" s="7"/>
    </row>
    <row r="9288" spans="1:13" ht="16.5" customHeight="1">
      <c r="A9288" s="22"/>
      <c r="J9288" s="6"/>
      <c r="M9288" s="7"/>
    </row>
    <row r="9289" spans="1:13" ht="16.5" customHeight="1">
      <c r="A9289" s="22"/>
      <c r="J9289" s="6"/>
      <c r="M9289" s="7"/>
    </row>
    <row r="9290" spans="1:13" ht="16.5" customHeight="1">
      <c r="A9290" s="22"/>
      <c r="J9290" s="6"/>
      <c r="M9290" s="7"/>
    </row>
    <row r="9291" spans="1:13" ht="16.5" customHeight="1">
      <c r="A9291" s="22"/>
      <c r="J9291" s="6"/>
      <c r="M9291" s="7"/>
    </row>
    <row r="9292" spans="1:13" ht="16.5" customHeight="1">
      <c r="A9292" s="22"/>
      <c r="J9292" s="6"/>
      <c r="M9292" s="7"/>
    </row>
    <row r="9293" spans="1:13" ht="16.5" customHeight="1">
      <c r="A9293" s="22"/>
      <c r="J9293" s="6"/>
      <c r="M9293" s="7"/>
    </row>
    <row r="9294" spans="1:13" ht="16.5" customHeight="1">
      <c r="A9294" s="22"/>
      <c r="J9294" s="6"/>
      <c r="M9294" s="7"/>
    </row>
    <row r="9295" spans="1:13" ht="16.5" customHeight="1">
      <c r="A9295" s="22"/>
      <c r="J9295" s="6"/>
      <c r="M9295" s="7"/>
    </row>
    <row r="9296" spans="1:13" ht="16.5" customHeight="1">
      <c r="A9296" s="22"/>
      <c r="J9296" s="6"/>
      <c r="M9296" s="7"/>
    </row>
    <row r="9297" spans="1:13" ht="16.5" customHeight="1">
      <c r="A9297" s="22"/>
      <c r="J9297" s="6"/>
      <c r="M9297" s="7"/>
    </row>
    <row r="9298" spans="1:13" ht="16.5" customHeight="1">
      <c r="A9298" s="22"/>
      <c r="J9298" s="6"/>
      <c r="M9298" s="7"/>
    </row>
    <row r="9299" spans="1:13" ht="16.5" customHeight="1">
      <c r="A9299" s="22"/>
      <c r="J9299" s="6"/>
      <c r="M9299" s="7"/>
    </row>
    <row r="9300" spans="1:13" ht="16.5" customHeight="1">
      <c r="A9300" s="22"/>
      <c r="J9300" s="6"/>
      <c r="M9300" s="7"/>
    </row>
    <row r="9301" spans="1:13" ht="16.5" customHeight="1">
      <c r="A9301" s="22"/>
      <c r="J9301" s="6"/>
      <c r="M9301" s="7"/>
    </row>
    <row r="9302" spans="1:13" ht="16.5" customHeight="1">
      <c r="A9302" s="22"/>
      <c r="J9302" s="6"/>
      <c r="M9302" s="7"/>
    </row>
    <row r="9303" spans="1:13" ht="16.5" customHeight="1">
      <c r="A9303" s="22"/>
      <c r="J9303" s="6"/>
      <c r="M9303" s="7"/>
    </row>
    <row r="9304" spans="1:13" ht="16.5" customHeight="1">
      <c r="A9304" s="22"/>
      <c r="J9304" s="6"/>
      <c r="M9304" s="7"/>
    </row>
    <row r="9305" spans="1:13" ht="16.5" customHeight="1">
      <c r="A9305" s="22"/>
      <c r="J9305" s="6"/>
      <c r="M9305" s="7"/>
    </row>
    <row r="9306" spans="1:13" ht="16.5" customHeight="1">
      <c r="A9306" s="22"/>
      <c r="J9306" s="6"/>
      <c r="M9306" s="7"/>
    </row>
    <row r="9307" spans="1:13" ht="16.5" customHeight="1">
      <c r="A9307" s="22"/>
      <c r="J9307" s="6"/>
      <c r="M9307" s="7"/>
    </row>
    <row r="9308" spans="1:13" ht="16.5" customHeight="1">
      <c r="A9308" s="22"/>
      <c r="J9308" s="6"/>
      <c r="M9308" s="7"/>
    </row>
    <row r="9309" spans="1:13" ht="16.5" customHeight="1">
      <c r="A9309" s="22"/>
      <c r="J9309" s="6"/>
      <c r="M9309" s="7"/>
    </row>
    <row r="9310" spans="1:13" ht="16.5" customHeight="1">
      <c r="A9310" s="22"/>
      <c r="J9310" s="6"/>
      <c r="M9310" s="7"/>
    </row>
    <row r="9311" spans="1:13" ht="16.5" customHeight="1">
      <c r="A9311" s="22"/>
      <c r="J9311" s="6"/>
      <c r="M9311" s="7"/>
    </row>
    <row r="9312" spans="1:13" ht="16.5" customHeight="1">
      <c r="A9312" s="22"/>
      <c r="J9312" s="6"/>
      <c r="M9312" s="7"/>
    </row>
    <row r="9313" spans="1:13" ht="16.5" customHeight="1">
      <c r="A9313" s="22"/>
      <c r="J9313" s="6"/>
      <c r="M9313" s="7"/>
    </row>
    <row r="9314" spans="1:13" ht="16.5" customHeight="1">
      <c r="A9314" s="22"/>
      <c r="J9314" s="6"/>
      <c r="M9314" s="7"/>
    </row>
    <row r="9315" spans="1:13" ht="16.5" customHeight="1">
      <c r="A9315" s="22"/>
      <c r="J9315" s="6"/>
      <c r="M9315" s="7"/>
    </row>
    <row r="9316" spans="1:13" ht="16.5" customHeight="1">
      <c r="A9316" s="22"/>
      <c r="J9316" s="6"/>
      <c r="M9316" s="7"/>
    </row>
    <row r="9317" spans="1:13" ht="16.5" customHeight="1">
      <c r="A9317" s="22"/>
      <c r="J9317" s="6"/>
      <c r="M9317" s="7"/>
    </row>
    <row r="9318" spans="1:13" ht="16.5" customHeight="1">
      <c r="A9318" s="22"/>
      <c r="J9318" s="6"/>
      <c r="M9318" s="7"/>
    </row>
    <row r="9319" spans="1:13" ht="16.5" customHeight="1">
      <c r="A9319" s="22"/>
      <c r="J9319" s="6"/>
      <c r="M9319" s="7"/>
    </row>
    <row r="9320" spans="1:13" ht="16.5" customHeight="1">
      <c r="A9320" s="22"/>
      <c r="J9320" s="6"/>
      <c r="M9320" s="7"/>
    </row>
    <row r="9321" spans="1:13" ht="16.5" customHeight="1">
      <c r="A9321" s="22"/>
      <c r="J9321" s="6"/>
      <c r="M9321" s="7"/>
    </row>
    <row r="9322" spans="1:13" ht="16.5" customHeight="1">
      <c r="A9322" s="22"/>
      <c r="J9322" s="6"/>
      <c r="M9322" s="7"/>
    </row>
    <row r="9323" spans="1:13" ht="16.5" customHeight="1">
      <c r="A9323" s="22"/>
      <c r="J9323" s="6"/>
      <c r="M9323" s="7"/>
    </row>
    <row r="9324" spans="1:13" ht="16.5" customHeight="1">
      <c r="A9324" s="22"/>
      <c r="J9324" s="6"/>
      <c r="M9324" s="7"/>
    </row>
    <row r="9325" spans="1:13" ht="16.5" customHeight="1">
      <c r="A9325" s="22"/>
      <c r="J9325" s="6"/>
      <c r="M9325" s="7"/>
    </row>
    <row r="9326" spans="1:13" ht="16.5" customHeight="1">
      <c r="A9326" s="22"/>
      <c r="J9326" s="6"/>
      <c r="M9326" s="7"/>
    </row>
    <row r="9327" spans="1:13" ht="16.5" customHeight="1">
      <c r="A9327" s="22"/>
      <c r="J9327" s="6"/>
      <c r="M9327" s="7"/>
    </row>
    <row r="9328" spans="1:13" ht="16.5" customHeight="1">
      <c r="A9328" s="22"/>
      <c r="J9328" s="6"/>
      <c r="M9328" s="7"/>
    </row>
    <row r="9329" spans="1:13" ht="16.5" customHeight="1">
      <c r="A9329" s="22"/>
      <c r="J9329" s="6"/>
      <c r="M9329" s="7"/>
    </row>
    <row r="9330" spans="1:13" ht="16.5" customHeight="1">
      <c r="A9330" s="22"/>
      <c r="J9330" s="6"/>
      <c r="M9330" s="7"/>
    </row>
    <row r="9331" spans="1:13" ht="16.5" customHeight="1">
      <c r="A9331" s="22"/>
      <c r="J9331" s="6"/>
      <c r="M9331" s="7"/>
    </row>
    <row r="9332" spans="1:13" ht="16.5" customHeight="1">
      <c r="A9332" s="22"/>
      <c r="J9332" s="6"/>
      <c r="M9332" s="7"/>
    </row>
    <row r="9333" spans="1:13" ht="16.5" customHeight="1">
      <c r="A9333" s="22"/>
      <c r="J9333" s="6"/>
      <c r="M9333" s="7"/>
    </row>
    <row r="9334" spans="1:13" ht="16.5" customHeight="1">
      <c r="A9334" s="22"/>
      <c r="J9334" s="6"/>
      <c r="M9334" s="7"/>
    </row>
    <row r="9335" spans="1:13" ht="16.5" customHeight="1">
      <c r="A9335" s="22"/>
      <c r="J9335" s="6"/>
      <c r="M9335" s="7"/>
    </row>
    <row r="9336" spans="1:13" ht="16.5" customHeight="1">
      <c r="A9336" s="22"/>
      <c r="J9336" s="6"/>
      <c r="M9336" s="7"/>
    </row>
    <row r="9337" spans="1:13" ht="16.5" customHeight="1">
      <c r="A9337" s="22"/>
      <c r="J9337" s="6"/>
      <c r="M9337" s="7"/>
    </row>
    <row r="9338" spans="1:13" ht="16.5" customHeight="1">
      <c r="A9338" s="22"/>
      <c r="J9338" s="6"/>
      <c r="M9338" s="7"/>
    </row>
    <row r="9339" spans="1:13" ht="16.5" customHeight="1">
      <c r="A9339" s="22"/>
      <c r="J9339" s="6"/>
      <c r="M9339" s="7"/>
    </row>
    <row r="9340" spans="1:13" ht="16.5" customHeight="1">
      <c r="A9340" s="22"/>
      <c r="J9340" s="6"/>
      <c r="M9340" s="7"/>
    </row>
    <row r="9341" spans="1:13" ht="16.5" customHeight="1">
      <c r="A9341" s="22"/>
      <c r="J9341" s="6"/>
      <c r="M9341" s="7"/>
    </row>
    <row r="9342" spans="1:13" ht="16.5" customHeight="1">
      <c r="A9342" s="22"/>
      <c r="J9342" s="6"/>
      <c r="M9342" s="7"/>
    </row>
    <row r="9343" spans="1:13" ht="16.5" customHeight="1">
      <c r="A9343" s="22"/>
      <c r="J9343" s="6"/>
      <c r="M9343" s="7"/>
    </row>
    <row r="9344" spans="1:13" ht="16.5" customHeight="1">
      <c r="A9344" s="22"/>
      <c r="J9344" s="6"/>
      <c r="M9344" s="7"/>
    </row>
    <row r="9345" spans="1:13" ht="16.5" customHeight="1">
      <c r="A9345" s="22"/>
      <c r="J9345" s="6"/>
      <c r="M9345" s="7"/>
    </row>
    <row r="9346" spans="1:13" ht="16.5" customHeight="1">
      <c r="A9346" s="22"/>
      <c r="J9346" s="6"/>
      <c r="M9346" s="7"/>
    </row>
    <row r="9347" spans="1:13" ht="16.5" customHeight="1">
      <c r="A9347" s="22"/>
      <c r="J9347" s="6"/>
      <c r="M9347" s="7"/>
    </row>
    <row r="9348" spans="1:13" ht="16.5" customHeight="1">
      <c r="A9348" s="22"/>
      <c r="J9348" s="6"/>
      <c r="M9348" s="7"/>
    </row>
    <row r="9349" spans="1:13" ht="16.5" customHeight="1">
      <c r="A9349" s="22"/>
      <c r="J9349" s="6"/>
      <c r="M9349" s="7"/>
    </row>
    <row r="9350" spans="1:13" ht="16.5" customHeight="1">
      <c r="A9350" s="22"/>
      <c r="J9350" s="6"/>
      <c r="M9350" s="7"/>
    </row>
    <row r="9351" spans="1:13" ht="16.5" customHeight="1">
      <c r="A9351" s="22"/>
      <c r="J9351" s="6"/>
      <c r="M9351" s="7"/>
    </row>
    <row r="9352" spans="1:13" ht="16.5" customHeight="1">
      <c r="A9352" s="22"/>
      <c r="J9352" s="6"/>
      <c r="M9352" s="7"/>
    </row>
    <row r="9353" spans="1:13" ht="16.5" customHeight="1">
      <c r="A9353" s="22"/>
      <c r="J9353" s="6"/>
      <c r="M9353" s="7"/>
    </row>
    <row r="9354" spans="1:13" ht="16.5" customHeight="1">
      <c r="A9354" s="22"/>
      <c r="J9354" s="6"/>
      <c r="M9354" s="7"/>
    </row>
    <row r="9355" spans="1:13" ht="16.5" customHeight="1">
      <c r="A9355" s="22"/>
      <c r="J9355" s="6"/>
      <c r="M9355" s="7"/>
    </row>
    <row r="9356" spans="1:13" ht="16.5" customHeight="1">
      <c r="A9356" s="22"/>
      <c r="J9356" s="6"/>
      <c r="M9356" s="7"/>
    </row>
    <row r="9357" spans="1:13" ht="16.5" customHeight="1">
      <c r="A9357" s="22"/>
      <c r="J9357" s="6"/>
      <c r="M9357" s="7"/>
    </row>
    <row r="9358" spans="1:13" ht="16.5" customHeight="1">
      <c r="A9358" s="22"/>
      <c r="J9358" s="6"/>
      <c r="M9358" s="7"/>
    </row>
    <row r="9359" spans="1:13" ht="16.5" customHeight="1">
      <c r="A9359" s="22"/>
      <c r="J9359" s="6"/>
      <c r="M9359" s="7"/>
    </row>
    <row r="9360" spans="1:13" ht="16.5" customHeight="1">
      <c r="A9360" s="22"/>
      <c r="J9360" s="6"/>
      <c r="M9360" s="7"/>
    </row>
    <row r="9361" spans="1:13" ht="16.5" customHeight="1">
      <c r="A9361" s="22"/>
      <c r="J9361" s="6"/>
      <c r="M9361" s="7"/>
    </row>
    <row r="9362" spans="1:13" ht="16.5" customHeight="1">
      <c r="A9362" s="22"/>
      <c r="J9362" s="6"/>
      <c r="M9362" s="7"/>
    </row>
    <row r="9363" spans="1:13" ht="16.5" customHeight="1">
      <c r="A9363" s="22"/>
      <c r="J9363" s="6"/>
      <c r="M9363" s="7"/>
    </row>
    <row r="9364" spans="1:13" ht="16.5" customHeight="1">
      <c r="A9364" s="22"/>
      <c r="J9364" s="6"/>
      <c r="M9364" s="7"/>
    </row>
    <row r="9365" spans="1:13" ht="16.5" customHeight="1">
      <c r="A9365" s="22"/>
      <c r="J9365" s="6"/>
      <c r="M9365" s="7"/>
    </row>
    <row r="9366" spans="1:13" ht="16.5" customHeight="1">
      <c r="A9366" s="22"/>
      <c r="J9366" s="6"/>
      <c r="M9366" s="7"/>
    </row>
    <row r="9367" spans="1:13" ht="16.5" customHeight="1">
      <c r="A9367" s="22"/>
      <c r="J9367" s="6"/>
      <c r="M9367" s="7"/>
    </row>
    <row r="9368" spans="1:13" ht="16.5" customHeight="1">
      <c r="A9368" s="22"/>
      <c r="J9368" s="6"/>
      <c r="M9368" s="7"/>
    </row>
    <row r="9369" spans="1:13" ht="16.5" customHeight="1">
      <c r="A9369" s="22"/>
      <c r="J9369" s="6"/>
      <c r="M9369" s="7"/>
    </row>
    <row r="9370" spans="1:13" ht="16.5" customHeight="1">
      <c r="A9370" s="22"/>
      <c r="J9370" s="6"/>
      <c r="M9370" s="7"/>
    </row>
    <row r="9371" spans="1:13" ht="16.5" customHeight="1">
      <c r="A9371" s="22"/>
      <c r="J9371" s="6"/>
      <c r="M9371" s="7"/>
    </row>
    <row r="9372" spans="1:13" ht="16.5" customHeight="1">
      <c r="A9372" s="22"/>
      <c r="J9372" s="6"/>
      <c r="M9372" s="7"/>
    </row>
    <row r="9373" spans="1:13" ht="16.5" customHeight="1">
      <c r="A9373" s="22"/>
      <c r="J9373" s="6"/>
      <c r="M9373" s="7"/>
    </row>
    <row r="9374" spans="1:13" ht="16.5" customHeight="1">
      <c r="A9374" s="22"/>
      <c r="J9374" s="6"/>
      <c r="M9374" s="7"/>
    </row>
    <row r="9375" spans="1:13" ht="16.5" customHeight="1">
      <c r="A9375" s="22"/>
      <c r="J9375" s="6"/>
      <c r="M9375" s="7"/>
    </row>
    <row r="9376" spans="1:13" ht="16.5" customHeight="1">
      <c r="A9376" s="22"/>
      <c r="J9376" s="6"/>
      <c r="M9376" s="7"/>
    </row>
    <row r="9377" spans="1:13" ht="16.5" customHeight="1">
      <c r="A9377" s="22"/>
      <c r="J9377" s="6"/>
      <c r="M9377" s="7"/>
    </row>
    <row r="9378" spans="1:13" ht="16.5" customHeight="1">
      <c r="A9378" s="22"/>
      <c r="J9378" s="6"/>
      <c r="M9378" s="7"/>
    </row>
    <row r="9379" spans="1:13" ht="16.5" customHeight="1">
      <c r="A9379" s="22"/>
      <c r="J9379" s="6"/>
      <c r="M9379" s="7"/>
    </row>
    <row r="9380" spans="1:13" ht="16.5" customHeight="1">
      <c r="A9380" s="22"/>
      <c r="J9380" s="6"/>
      <c r="M9380" s="7"/>
    </row>
    <row r="9381" spans="1:13" ht="16.5" customHeight="1">
      <c r="A9381" s="22"/>
      <c r="J9381" s="6"/>
      <c r="M9381" s="7"/>
    </row>
    <row r="9382" spans="1:13" ht="16.5" customHeight="1">
      <c r="A9382" s="22"/>
      <c r="J9382" s="6"/>
      <c r="M9382" s="7"/>
    </row>
    <row r="9383" spans="1:13" ht="16.5" customHeight="1">
      <c r="A9383" s="22"/>
      <c r="J9383" s="6"/>
      <c r="M9383" s="7"/>
    </row>
    <row r="9384" spans="1:13" ht="16.5" customHeight="1">
      <c r="A9384" s="22"/>
      <c r="J9384" s="6"/>
      <c r="M9384" s="7"/>
    </row>
    <row r="9385" spans="1:13" ht="16.5" customHeight="1">
      <c r="A9385" s="22"/>
      <c r="J9385" s="6"/>
      <c r="M9385" s="7"/>
    </row>
    <row r="9386" spans="1:13" ht="16.5" customHeight="1">
      <c r="A9386" s="22"/>
      <c r="J9386" s="6"/>
      <c r="M9386" s="7"/>
    </row>
    <row r="9387" spans="1:13" ht="16.5" customHeight="1">
      <c r="A9387" s="22"/>
      <c r="J9387" s="6"/>
      <c r="M9387" s="7"/>
    </row>
    <row r="9388" spans="1:13" ht="16.5" customHeight="1">
      <c r="A9388" s="22"/>
      <c r="J9388" s="6"/>
      <c r="M9388" s="7"/>
    </row>
    <row r="9389" spans="1:13" ht="16.5" customHeight="1">
      <c r="A9389" s="22"/>
      <c r="J9389" s="6"/>
      <c r="M9389" s="7"/>
    </row>
    <row r="9390" spans="1:13" ht="16.5" customHeight="1">
      <c r="A9390" s="22"/>
      <c r="J9390" s="6"/>
      <c r="M9390" s="7"/>
    </row>
    <row r="9391" spans="1:13" ht="16.5" customHeight="1">
      <c r="A9391" s="22"/>
      <c r="J9391" s="6"/>
      <c r="M9391" s="7"/>
    </row>
    <row r="9392" spans="1:13" ht="16.5" customHeight="1">
      <c r="A9392" s="22"/>
      <c r="J9392" s="6"/>
      <c r="M9392" s="7"/>
    </row>
    <row r="9393" spans="1:13" ht="16.5" customHeight="1">
      <c r="A9393" s="22"/>
      <c r="J9393" s="6"/>
      <c r="M9393" s="7"/>
    </row>
    <row r="9394" spans="1:13" ht="16.5" customHeight="1">
      <c r="A9394" s="22"/>
      <c r="J9394" s="6"/>
      <c r="M9394" s="7"/>
    </row>
    <row r="9395" spans="1:13" ht="16.5" customHeight="1">
      <c r="A9395" s="22"/>
      <c r="J9395" s="6"/>
      <c r="M9395" s="7"/>
    </row>
    <row r="9396" spans="1:13" ht="16.5" customHeight="1">
      <c r="A9396" s="22"/>
      <c r="J9396" s="6"/>
      <c r="M9396" s="7"/>
    </row>
    <row r="9397" spans="1:13" ht="16.5" customHeight="1">
      <c r="A9397" s="22"/>
      <c r="J9397" s="6"/>
      <c r="M9397" s="7"/>
    </row>
    <row r="9398" spans="1:13" ht="16.5" customHeight="1">
      <c r="A9398" s="22"/>
      <c r="J9398" s="6"/>
      <c r="M9398" s="7"/>
    </row>
    <row r="9399" spans="1:13" ht="16.5" customHeight="1">
      <c r="A9399" s="22"/>
      <c r="J9399" s="6"/>
      <c r="M9399" s="7"/>
    </row>
    <row r="9400" spans="1:13" ht="16.5" customHeight="1">
      <c r="A9400" s="22"/>
      <c r="J9400" s="6"/>
      <c r="M9400" s="7"/>
    </row>
    <row r="9401" spans="1:13" ht="16.5" customHeight="1">
      <c r="A9401" s="22"/>
      <c r="J9401" s="6"/>
      <c r="M9401" s="7"/>
    </row>
    <row r="9402" spans="1:13" ht="16.5" customHeight="1">
      <c r="A9402" s="22"/>
      <c r="J9402" s="6"/>
      <c r="M9402" s="7"/>
    </row>
    <row r="9403" spans="1:13" ht="16.5" customHeight="1">
      <c r="A9403" s="22"/>
      <c r="J9403" s="6"/>
      <c r="M9403" s="7"/>
    </row>
    <row r="9404" spans="1:13" ht="16.5" customHeight="1">
      <c r="A9404" s="22"/>
      <c r="J9404" s="6"/>
      <c r="M9404" s="7"/>
    </row>
    <row r="9405" spans="1:13" ht="16.5" customHeight="1">
      <c r="A9405" s="22"/>
      <c r="J9405" s="6"/>
      <c r="M9405" s="7"/>
    </row>
    <row r="9406" spans="1:13" ht="16.5" customHeight="1">
      <c r="A9406" s="22"/>
      <c r="J9406" s="6"/>
      <c r="M9406" s="7"/>
    </row>
    <row r="9407" spans="1:13" ht="16.5" customHeight="1">
      <c r="A9407" s="22"/>
      <c r="J9407" s="6"/>
      <c r="M9407" s="7"/>
    </row>
    <row r="9408" spans="1:13" ht="16.5" customHeight="1">
      <c r="A9408" s="22"/>
      <c r="J9408" s="6"/>
      <c r="M9408" s="7"/>
    </row>
    <row r="9409" spans="1:13" ht="16.5" customHeight="1">
      <c r="A9409" s="22"/>
      <c r="J9409" s="6"/>
      <c r="M9409" s="7"/>
    </row>
    <row r="9410" spans="1:13" ht="16.5" customHeight="1">
      <c r="A9410" s="22"/>
      <c r="J9410" s="6"/>
      <c r="M9410" s="7"/>
    </row>
    <row r="9411" spans="1:13" ht="16.5" customHeight="1">
      <c r="A9411" s="22"/>
      <c r="J9411" s="6"/>
      <c r="M9411" s="7"/>
    </row>
    <row r="9412" spans="1:13" ht="16.5" customHeight="1">
      <c r="A9412" s="22"/>
      <c r="J9412" s="6"/>
      <c r="M9412" s="7"/>
    </row>
    <row r="9413" spans="1:13" ht="16.5" customHeight="1">
      <c r="A9413" s="22"/>
      <c r="J9413" s="6"/>
      <c r="M9413" s="7"/>
    </row>
    <row r="9414" spans="1:13" ht="16.5" customHeight="1">
      <c r="A9414" s="22"/>
      <c r="J9414" s="6"/>
      <c r="M9414" s="7"/>
    </row>
    <row r="9415" spans="1:13" ht="16.5" customHeight="1">
      <c r="A9415" s="22"/>
      <c r="J9415" s="6"/>
      <c r="M9415" s="7"/>
    </row>
    <row r="9416" spans="1:13" ht="16.5" customHeight="1">
      <c r="A9416" s="22"/>
      <c r="J9416" s="6"/>
      <c r="M9416" s="7"/>
    </row>
    <row r="9417" spans="1:13" ht="16.5" customHeight="1">
      <c r="A9417" s="22"/>
      <c r="J9417" s="6"/>
      <c r="M9417" s="7"/>
    </row>
    <row r="9418" spans="1:13" ht="16.5" customHeight="1">
      <c r="A9418" s="22"/>
      <c r="J9418" s="6"/>
      <c r="M9418" s="7"/>
    </row>
    <row r="9419" spans="1:13" ht="16.5" customHeight="1">
      <c r="A9419" s="22"/>
      <c r="J9419" s="6"/>
      <c r="M9419" s="7"/>
    </row>
    <row r="9420" spans="1:13" ht="16.5" customHeight="1">
      <c r="A9420" s="22"/>
      <c r="J9420" s="6"/>
      <c r="M9420" s="7"/>
    </row>
    <row r="9421" spans="1:13" ht="16.5" customHeight="1">
      <c r="A9421" s="22"/>
      <c r="J9421" s="6"/>
      <c r="M9421" s="7"/>
    </row>
    <row r="9422" spans="1:13" ht="16.5" customHeight="1">
      <c r="A9422" s="22"/>
      <c r="J9422" s="6"/>
      <c r="M9422" s="7"/>
    </row>
    <row r="9423" spans="1:13" ht="16.5" customHeight="1">
      <c r="A9423" s="22"/>
      <c r="J9423" s="6"/>
      <c r="M9423" s="7"/>
    </row>
    <row r="9424" spans="1:13" ht="16.5" customHeight="1">
      <c r="A9424" s="22"/>
      <c r="J9424" s="6"/>
      <c r="M9424" s="7"/>
    </row>
    <row r="9425" spans="1:13" ht="16.5" customHeight="1">
      <c r="A9425" s="22"/>
      <c r="J9425" s="6"/>
      <c r="M9425" s="7"/>
    </row>
    <row r="9426" spans="1:13" ht="16.5" customHeight="1">
      <c r="A9426" s="22"/>
      <c r="J9426" s="6"/>
      <c r="M9426" s="7"/>
    </row>
    <row r="9427" spans="1:13" ht="16.5" customHeight="1">
      <c r="A9427" s="22"/>
      <c r="J9427" s="6"/>
      <c r="M9427" s="7"/>
    </row>
    <row r="9428" spans="1:13" ht="16.5" customHeight="1">
      <c r="A9428" s="22"/>
      <c r="J9428" s="6"/>
      <c r="M9428" s="7"/>
    </row>
    <row r="9429" spans="1:13" ht="16.5" customHeight="1">
      <c r="A9429" s="22"/>
      <c r="J9429" s="6"/>
      <c r="M9429" s="7"/>
    </row>
    <row r="9430" spans="1:13" ht="16.5" customHeight="1">
      <c r="A9430" s="22"/>
      <c r="J9430" s="6"/>
      <c r="M9430" s="7"/>
    </row>
    <row r="9431" spans="1:13" ht="16.5" customHeight="1">
      <c r="A9431" s="22"/>
      <c r="J9431" s="6"/>
      <c r="M9431" s="7"/>
    </row>
    <row r="9432" spans="1:13" ht="16.5" customHeight="1">
      <c r="A9432" s="22"/>
      <c r="J9432" s="6"/>
      <c r="M9432" s="7"/>
    </row>
    <row r="9433" spans="1:13" ht="16.5" customHeight="1">
      <c r="A9433" s="22"/>
      <c r="J9433" s="6"/>
      <c r="M9433" s="7"/>
    </row>
    <row r="9434" spans="1:13" ht="16.5" customHeight="1">
      <c r="A9434" s="22"/>
      <c r="J9434" s="6"/>
      <c r="M9434" s="7"/>
    </row>
    <row r="9435" spans="1:13" ht="16.5" customHeight="1">
      <c r="A9435" s="22"/>
      <c r="J9435" s="6"/>
      <c r="M9435" s="7"/>
    </row>
    <row r="9436" spans="1:13" ht="16.5" customHeight="1">
      <c r="A9436" s="22"/>
      <c r="J9436" s="6"/>
      <c r="M9436" s="7"/>
    </row>
    <row r="9437" spans="1:13" ht="16.5" customHeight="1">
      <c r="A9437" s="22"/>
      <c r="J9437" s="6"/>
      <c r="M9437" s="7"/>
    </row>
    <row r="9438" spans="1:13" ht="16.5" customHeight="1">
      <c r="A9438" s="22"/>
      <c r="J9438" s="6"/>
      <c r="M9438" s="7"/>
    </row>
    <row r="9439" spans="1:13" ht="16.5" customHeight="1">
      <c r="A9439" s="22"/>
      <c r="J9439" s="6"/>
      <c r="M9439" s="7"/>
    </row>
    <row r="9440" spans="1:13" ht="16.5" customHeight="1">
      <c r="A9440" s="22"/>
      <c r="J9440" s="6"/>
      <c r="M9440" s="7"/>
    </row>
    <row r="9441" spans="1:13" ht="16.5" customHeight="1">
      <c r="A9441" s="22"/>
      <c r="J9441" s="6"/>
      <c r="M9441" s="7"/>
    </row>
    <row r="9442" spans="1:13" ht="16.5" customHeight="1">
      <c r="A9442" s="22"/>
      <c r="J9442" s="6"/>
      <c r="M9442" s="7"/>
    </row>
    <row r="9443" spans="1:13" ht="16.5" customHeight="1">
      <c r="A9443" s="22"/>
      <c r="J9443" s="6"/>
      <c r="M9443" s="7"/>
    </row>
    <row r="9444" spans="1:13" ht="16.5" customHeight="1">
      <c r="A9444" s="22"/>
      <c r="J9444" s="6"/>
      <c r="M9444" s="7"/>
    </row>
    <row r="9445" spans="1:13" ht="16.5" customHeight="1">
      <c r="A9445" s="22"/>
      <c r="J9445" s="6"/>
      <c r="M9445" s="7"/>
    </row>
    <row r="9446" spans="1:13" ht="16.5" customHeight="1">
      <c r="A9446" s="22"/>
      <c r="J9446" s="6"/>
      <c r="M9446" s="7"/>
    </row>
    <row r="9447" spans="1:13" ht="16.5" customHeight="1">
      <c r="A9447" s="22"/>
      <c r="J9447" s="6"/>
      <c r="M9447" s="7"/>
    </row>
    <row r="9448" spans="1:13" ht="16.5" customHeight="1">
      <c r="A9448" s="22"/>
      <c r="J9448" s="6"/>
      <c r="M9448" s="7"/>
    </row>
    <row r="9449" spans="1:13" ht="16.5" customHeight="1">
      <c r="A9449" s="22"/>
      <c r="J9449" s="6"/>
      <c r="M9449" s="7"/>
    </row>
    <row r="9450" spans="1:13" ht="16.5" customHeight="1">
      <c r="A9450" s="22"/>
      <c r="J9450" s="6"/>
      <c r="M9450" s="7"/>
    </row>
    <row r="9451" spans="1:13" ht="16.5" customHeight="1">
      <c r="A9451" s="22"/>
      <c r="J9451" s="6"/>
      <c r="M9451" s="7"/>
    </row>
    <row r="9452" spans="1:13" ht="16.5" customHeight="1">
      <c r="A9452" s="22"/>
      <c r="J9452" s="6"/>
      <c r="M9452" s="7"/>
    </row>
    <row r="9453" spans="1:13" ht="16.5" customHeight="1">
      <c r="A9453" s="22"/>
      <c r="J9453" s="6"/>
      <c r="M9453" s="7"/>
    </row>
    <row r="9454" spans="1:13" ht="16.5" customHeight="1">
      <c r="A9454" s="22"/>
      <c r="J9454" s="6"/>
      <c r="M9454" s="7"/>
    </row>
    <row r="9455" spans="1:13" ht="16.5" customHeight="1">
      <c r="A9455" s="22"/>
      <c r="J9455" s="6"/>
      <c r="M9455" s="7"/>
    </row>
    <row r="9456" spans="1:13" ht="16.5" customHeight="1">
      <c r="A9456" s="22"/>
      <c r="J9456" s="6"/>
      <c r="M9456" s="7"/>
    </row>
    <row r="9457" spans="1:13" ht="16.5" customHeight="1">
      <c r="A9457" s="22"/>
      <c r="J9457" s="6"/>
      <c r="M9457" s="7"/>
    </row>
    <row r="9458" spans="1:13" ht="16.5" customHeight="1">
      <c r="A9458" s="22"/>
      <c r="J9458" s="6"/>
      <c r="M9458" s="7"/>
    </row>
    <row r="9459" spans="1:13" ht="16.5" customHeight="1">
      <c r="A9459" s="22"/>
      <c r="J9459" s="6"/>
      <c r="M9459" s="7"/>
    </row>
    <row r="9460" spans="1:13" ht="16.5" customHeight="1">
      <c r="A9460" s="22"/>
      <c r="J9460" s="6"/>
      <c r="M9460" s="7"/>
    </row>
    <row r="9461" spans="1:13" ht="16.5" customHeight="1">
      <c r="A9461" s="22"/>
      <c r="J9461" s="6"/>
      <c r="M9461" s="7"/>
    </row>
    <row r="9462" spans="1:13" ht="16.5" customHeight="1">
      <c r="A9462" s="22"/>
      <c r="J9462" s="6"/>
      <c r="M9462" s="7"/>
    </row>
    <row r="9463" spans="1:13" ht="16.5" customHeight="1">
      <c r="A9463" s="22"/>
      <c r="J9463" s="6"/>
      <c r="M9463" s="7"/>
    </row>
    <row r="9464" spans="1:13" ht="16.5" customHeight="1">
      <c r="A9464" s="22"/>
      <c r="J9464" s="6"/>
      <c r="M9464" s="7"/>
    </row>
    <row r="9465" spans="1:13" ht="16.5" customHeight="1">
      <c r="A9465" s="22"/>
      <c r="J9465" s="6"/>
      <c r="M9465" s="7"/>
    </row>
    <row r="9466" spans="1:13" ht="16.5" customHeight="1">
      <c r="A9466" s="22"/>
      <c r="J9466" s="6"/>
      <c r="M9466" s="7"/>
    </row>
    <row r="9467" spans="1:13" ht="16.5" customHeight="1">
      <c r="A9467" s="22"/>
      <c r="J9467" s="6"/>
      <c r="M9467" s="7"/>
    </row>
    <row r="9468" spans="1:13" ht="16.5" customHeight="1">
      <c r="A9468" s="22"/>
      <c r="J9468" s="6"/>
      <c r="M9468" s="7"/>
    </row>
    <row r="9469" spans="1:13" ht="16.5" customHeight="1">
      <c r="A9469" s="22"/>
      <c r="J9469" s="6"/>
      <c r="M9469" s="7"/>
    </row>
    <row r="9470" spans="1:13" ht="16.5" customHeight="1">
      <c r="A9470" s="22"/>
      <c r="J9470" s="6"/>
      <c r="M9470" s="7"/>
    </row>
    <row r="9471" spans="1:13" ht="16.5" customHeight="1">
      <c r="A9471" s="22"/>
      <c r="J9471" s="6"/>
      <c r="M9471" s="7"/>
    </row>
    <row r="9472" spans="1:13" ht="16.5" customHeight="1">
      <c r="A9472" s="22"/>
      <c r="J9472" s="6"/>
      <c r="M9472" s="7"/>
    </row>
    <row r="9473" spans="1:13" ht="16.5" customHeight="1">
      <c r="A9473" s="22"/>
      <c r="J9473" s="6"/>
      <c r="M9473" s="7"/>
    </row>
    <row r="9474" spans="1:13" ht="16.5" customHeight="1">
      <c r="A9474" s="22"/>
      <c r="J9474" s="6"/>
      <c r="M9474" s="7"/>
    </row>
    <row r="9475" spans="1:13" ht="16.5" customHeight="1">
      <c r="A9475" s="22"/>
      <c r="J9475" s="6"/>
      <c r="M9475" s="7"/>
    </row>
    <row r="9476" spans="1:13" ht="16.5" customHeight="1">
      <c r="A9476" s="22"/>
      <c r="J9476" s="6"/>
      <c r="M9476" s="7"/>
    </row>
    <row r="9477" spans="1:13" ht="16.5" customHeight="1">
      <c r="A9477" s="22"/>
      <c r="J9477" s="6"/>
      <c r="M9477" s="7"/>
    </row>
    <row r="9478" spans="1:13" ht="16.5" customHeight="1">
      <c r="A9478" s="22"/>
      <c r="J9478" s="6"/>
      <c r="M9478" s="7"/>
    </row>
    <row r="9479" spans="1:13" ht="16.5" customHeight="1">
      <c r="A9479" s="22"/>
      <c r="J9479" s="6"/>
      <c r="M9479" s="7"/>
    </row>
    <row r="9480" spans="1:13" ht="16.5" customHeight="1">
      <c r="A9480" s="22"/>
      <c r="J9480" s="6"/>
      <c r="M9480" s="7"/>
    </row>
    <row r="9481" spans="1:13" ht="16.5" customHeight="1">
      <c r="A9481" s="22"/>
      <c r="J9481" s="6"/>
      <c r="M9481" s="7"/>
    </row>
    <row r="9482" spans="1:13" ht="16.5" customHeight="1">
      <c r="A9482" s="22"/>
      <c r="J9482" s="6"/>
      <c r="M9482" s="7"/>
    </row>
    <row r="9483" spans="1:13" ht="16.5" customHeight="1">
      <c r="A9483" s="22"/>
      <c r="J9483" s="6"/>
      <c r="M9483" s="7"/>
    </row>
    <row r="9484" spans="1:13" ht="16.5" customHeight="1">
      <c r="A9484" s="22"/>
      <c r="J9484" s="6"/>
      <c r="M9484" s="7"/>
    </row>
    <row r="9485" spans="1:13" ht="16.5" customHeight="1">
      <c r="A9485" s="22"/>
      <c r="J9485" s="6"/>
      <c r="M9485" s="7"/>
    </row>
    <row r="9486" spans="1:13" ht="16.5" customHeight="1">
      <c r="A9486" s="22"/>
      <c r="J9486" s="6"/>
      <c r="M9486" s="7"/>
    </row>
    <row r="9487" spans="1:13" ht="16.5" customHeight="1">
      <c r="A9487" s="22"/>
      <c r="J9487" s="6"/>
      <c r="M9487" s="7"/>
    </row>
    <row r="9488" spans="1:13" ht="16.5" customHeight="1">
      <c r="A9488" s="22"/>
      <c r="J9488" s="6"/>
      <c r="M9488" s="7"/>
    </row>
    <row r="9489" spans="1:13" ht="16.5" customHeight="1">
      <c r="A9489" s="22"/>
      <c r="J9489" s="6"/>
      <c r="M9489" s="7"/>
    </row>
    <row r="9490" spans="1:13" ht="16.5" customHeight="1">
      <c r="A9490" s="22"/>
      <c r="J9490" s="6"/>
      <c r="M9490" s="7"/>
    </row>
    <row r="9491" spans="1:13" ht="16.5" customHeight="1">
      <c r="A9491" s="22"/>
      <c r="J9491" s="6"/>
      <c r="M9491" s="7"/>
    </row>
    <row r="9492" spans="1:13" ht="16.5" customHeight="1">
      <c r="A9492" s="22"/>
      <c r="J9492" s="6"/>
      <c r="M9492" s="7"/>
    </row>
    <row r="9493" spans="1:13" ht="16.5" customHeight="1">
      <c r="A9493" s="22"/>
      <c r="J9493" s="6"/>
      <c r="M9493" s="7"/>
    </row>
    <row r="9494" spans="1:13" ht="16.5" customHeight="1">
      <c r="A9494" s="22"/>
      <c r="J9494" s="6"/>
      <c r="M9494" s="7"/>
    </row>
    <row r="9495" spans="1:13" ht="16.5" customHeight="1">
      <c r="A9495" s="22"/>
      <c r="J9495" s="6"/>
      <c r="M9495" s="7"/>
    </row>
    <row r="9496" spans="1:13" ht="16.5" customHeight="1">
      <c r="A9496" s="22"/>
      <c r="J9496" s="6"/>
      <c r="M9496" s="7"/>
    </row>
    <row r="9497" spans="1:13" ht="16.5" customHeight="1">
      <c r="A9497" s="22"/>
      <c r="J9497" s="6"/>
      <c r="M9497" s="7"/>
    </row>
    <row r="9498" spans="1:13" ht="16.5" customHeight="1">
      <c r="A9498" s="22"/>
      <c r="J9498" s="6"/>
      <c r="M9498" s="7"/>
    </row>
    <row r="9499" spans="1:13" ht="16.5" customHeight="1">
      <c r="A9499" s="22"/>
      <c r="J9499" s="6"/>
      <c r="M9499" s="7"/>
    </row>
    <row r="9500" spans="1:13" ht="16.5" customHeight="1">
      <c r="A9500" s="22"/>
      <c r="J9500" s="6"/>
      <c r="M9500" s="7"/>
    </row>
    <row r="9501" spans="1:13" ht="16.5" customHeight="1">
      <c r="A9501" s="22"/>
      <c r="J9501" s="6"/>
      <c r="M9501" s="7"/>
    </row>
    <row r="9502" spans="1:13" ht="16.5" customHeight="1">
      <c r="A9502" s="22"/>
      <c r="J9502" s="6"/>
      <c r="M9502" s="7"/>
    </row>
    <row r="9503" spans="1:13" ht="16.5" customHeight="1">
      <c r="A9503" s="22"/>
      <c r="J9503" s="6"/>
      <c r="M9503" s="7"/>
    </row>
    <row r="9504" spans="1:13" ht="16.5" customHeight="1">
      <c r="A9504" s="22"/>
      <c r="J9504" s="6"/>
      <c r="M9504" s="7"/>
    </row>
    <row r="9505" spans="1:13" ht="16.5" customHeight="1">
      <c r="A9505" s="22"/>
      <c r="J9505" s="6"/>
      <c r="M9505" s="7"/>
    </row>
    <row r="9506" spans="1:13" ht="16.5" customHeight="1">
      <c r="A9506" s="22"/>
      <c r="J9506" s="6"/>
      <c r="M9506" s="7"/>
    </row>
    <row r="9507" spans="1:13" ht="16.5" customHeight="1">
      <c r="A9507" s="22"/>
      <c r="J9507" s="6"/>
      <c r="M9507" s="7"/>
    </row>
    <row r="9508" spans="1:13" ht="16.5" customHeight="1">
      <c r="A9508" s="22"/>
      <c r="J9508" s="6"/>
      <c r="M9508" s="7"/>
    </row>
    <row r="9509" spans="1:13" ht="16.5" customHeight="1">
      <c r="A9509" s="22"/>
      <c r="J9509" s="6"/>
      <c r="M9509" s="7"/>
    </row>
    <row r="9510" spans="1:13" ht="16.5" customHeight="1">
      <c r="A9510" s="22"/>
      <c r="J9510" s="6"/>
      <c r="M9510" s="7"/>
    </row>
    <row r="9511" spans="1:13" ht="16.5" customHeight="1">
      <c r="A9511" s="22"/>
      <c r="J9511" s="6"/>
      <c r="M9511" s="7"/>
    </row>
    <row r="9512" spans="1:13" ht="16.5" customHeight="1">
      <c r="A9512" s="22"/>
      <c r="J9512" s="6"/>
      <c r="M9512" s="7"/>
    </row>
    <row r="9513" spans="1:13" ht="16.5" customHeight="1">
      <c r="A9513" s="22"/>
      <c r="J9513" s="6"/>
      <c r="M9513" s="7"/>
    </row>
    <row r="9514" spans="1:13" ht="16.5" customHeight="1">
      <c r="A9514" s="22"/>
      <c r="J9514" s="6"/>
      <c r="M9514" s="7"/>
    </row>
    <row r="9515" spans="1:13" ht="16.5" customHeight="1">
      <c r="A9515" s="22"/>
      <c r="J9515" s="6"/>
      <c r="M9515" s="7"/>
    </row>
    <row r="9516" spans="1:13" ht="16.5" customHeight="1">
      <c r="A9516" s="22"/>
      <c r="J9516" s="6"/>
      <c r="M9516" s="7"/>
    </row>
    <row r="9517" spans="1:13" ht="16.5" customHeight="1">
      <c r="A9517" s="22"/>
      <c r="J9517" s="6"/>
      <c r="M9517" s="7"/>
    </row>
    <row r="9518" spans="1:13" ht="16.5" customHeight="1">
      <c r="A9518" s="22"/>
      <c r="J9518" s="6"/>
      <c r="M9518" s="7"/>
    </row>
    <row r="9519" spans="1:13" ht="16.5" customHeight="1">
      <c r="A9519" s="22"/>
      <c r="J9519" s="6"/>
      <c r="M9519" s="7"/>
    </row>
    <row r="9520" spans="1:13" ht="16.5" customHeight="1">
      <c r="A9520" s="22"/>
      <c r="J9520" s="6"/>
      <c r="M9520" s="7"/>
    </row>
    <row r="9521" spans="1:13" ht="16.5" customHeight="1">
      <c r="A9521" s="22"/>
      <c r="J9521" s="6"/>
      <c r="M9521" s="7"/>
    </row>
    <row r="9522" spans="1:13" ht="16.5" customHeight="1">
      <c r="A9522" s="22"/>
      <c r="J9522" s="6"/>
      <c r="M9522" s="7"/>
    </row>
    <row r="9523" spans="1:13" ht="16.5" customHeight="1">
      <c r="A9523" s="22"/>
      <c r="J9523" s="6"/>
      <c r="M9523" s="7"/>
    </row>
    <row r="9524" spans="1:13" ht="16.5" customHeight="1">
      <c r="A9524" s="22"/>
      <c r="J9524" s="6"/>
      <c r="M9524" s="7"/>
    </row>
    <row r="9525" spans="1:13" ht="16.5" customHeight="1">
      <c r="A9525" s="22"/>
      <c r="J9525" s="6"/>
      <c r="M9525" s="7"/>
    </row>
    <row r="9526" spans="1:13" ht="16.5" customHeight="1">
      <c r="A9526" s="22"/>
      <c r="J9526" s="6"/>
      <c r="M9526" s="7"/>
    </row>
    <row r="9527" spans="1:13" ht="16.5" customHeight="1">
      <c r="A9527" s="22"/>
      <c r="J9527" s="6"/>
      <c r="M9527" s="7"/>
    </row>
    <row r="9528" spans="1:13" ht="16.5" customHeight="1">
      <c r="A9528" s="22"/>
      <c r="J9528" s="6"/>
      <c r="M9528" s="7"/>
    </row>
    <row r="9529" spans="1:13" ht="16.5" customHeight="1">
      <c r="A9529" s="22"/>
      <c r="J9529" s="6"/>
      <c r="M9529" s="7"/>
    </row>
    <row r="9530" spans="1:13" ht="16.5" customHeight="1">
      <c r="A9530" s="22"/>
      <c r="J9530" s="6"/>
      <c r="M9530" s="7"/>
    </row>
    <row r="9531" spans="1:13" ht="16.5" customHeight="1">
      <c r="A9531" s="22"/>
      <c r="J9531" s="6"/>
      <c r="M9531" s="7"/>
    </row>
    <row r="9532" spans="1:13" ht="16.5" customHeight="1">
      <c r="A9532" s="22"/>
      <c r="J9532" s="6"/>
      <c r="M9532" s="7"/>
    </row>
    <row r="9533" spans="1:13" ht="16.5" customHeight="1">
      <c r="A9533" s="22"/>
      <c r="J9533" s="6"/>
      <c r="M9533" s="7"/>
    </row>
    <row r="9534" spans="1:13" ht="16.5" customHeight="1">
      <c r="A9534" s="22"/>
      <c r="J9534" s="6"/>
      <c r="M9534" s="7"/>
    </row>
    <row r="9535" spans="1:13" ht="16.5" customHeight="1">
      <c r="A9535" s="22"/>
      <c r="J9535" s="6"/>
      <c r="M9535" s="7"/>
    </row>
    <row r="9536" spans="1:13" ht="16.5" customHeight="1">
      <c r="A9536" s="22"/>
      <c r="J9536" s="6"/>
      <c r="M9536" s="7"/>
    </row>
    <row r="9537" spans="1:13" ht="16.5" customHeight="1">
      <c r="A9537" s="22"/>
      <c r="J9537" s="6"/>
      <c r="M9537" s="7"/>
    </row>
    <row r="9538" spans="1:13" ht="16.5" customHeight="1">
      <c r="A9538" s="22"/>
      <c r="J9538" s="6"/>
      <c r="M9538" s="7"/>
    </row>
    <row r="9539" spans="1:13" ht="16.5" customHeight="1">
      <c r="A9539" s="22"/>
      <c r="J9539" s="6"/>
      <c r="M9539" s="7"/>
    </row>
    <row r="9540" spans="1:13" ht="16.5" customHeight="1">
      <c r="A9540" s="22"/>
      <c r="J9540" s="6"/>
      <c r="M9540" s="7"/>
    </row>
    <row r="9541" spans="1:13" ht="16.5" customHeight="1">
      <c r="A9541" s="22"/>
      <c r="J9541" s="6"/>
      <c r="M9541" s="7"/>
    </row>
    <row r="9542" spans="1:13" ht="16.5" customHeight="1">
      <c r="A9542" s="22"/>
      <c r="J9542" s="6"/>
      <c r="M9542" s="7"/>
    </row>
    <row r="9543" spans="1:13" ht="16.5" customHeight="1">
      <c r="A9543" s="22"/>
      <c r="J9543" s="6"/>
      <c r="M9543" s="7"/>
    </row>
    <row r="9544" spans="1:13" ht="16.5" customHeight="1">
      <c r="A9544" s="22"/>
      <c r="J9544" s="6"/>
      <c r="M9544" s="7"/>
    </row>
    <row r="9545" spans="1:13" ht="16.5" customHeight="1">
      <c r="A9545" s="22"/>
      <c r="J9545" s="6"/>
      <c r="M9545" s="7"/>
    </row>
    <row r="9546" spans="1:13" ht="16.5" customHeight="1">
      <c r="A9546" s="22"/>
      <c r="J9546" s="6"/>
      <c r="M9546" s="7"/>
    </row>
    <row r="9547" spans="1:13" ht="16.5" customHeight="1">
      <c r="A9547" s="22"/>
      <c r="J9547" s="6"/>
      <c r="M9547" s="7"/>
    </row>
    <row r="9548" spans="1:13" ht="16.5" customHeight="1">
      <c r="A9548" s="22"/>
      <c r="J9548" s="6"/>
      <c r="M9548" s="7"/>
    </row>
    <row r="9549" spans="1:13" ht="16.5" customHeight="1">
      <c r="A9549" s="22"/>
      <c r="J9549" s="6"/>
      <c r="M9549" s="7"/>
    </row>
    <row r="9550" spans="1:13" ht="16.5" customHeight="1">
      <c r="A9550" s="22"/>
      <c r="J9550" s="6"/>
      <c r="M9550" s="7"/>
    </row>
    <row r="9551" spans="1:13" ht="16.5" customHeight="1">
      <c r="A9551" s="22"/>
      <c r="J9551" s="6"/>
      <c r="M9551" s="7"/>
    </row>
    <row r="9552" spans="1:13" ht="16.5" customHeight="1">
      <c r="A9552" s="22"/>
      <c r="J9552" s="6"/>
      <c r="M9552" s="7"/>
    </row>
    <row r="9553" spans="1:13" ht="16.5" customHeight="1">
      <c r="A9553" s="22"/>
      <c r="J9553" s="6"/>
      <c r="M9553" s="7"/>
    </row>
    <row r="9554" spans="1:13" ht="16.5" customHeight="1">
      <c r="A9554" s="22"/>
      <c r="J9554" s="6"/>
      <c r="M9554" s="7"/>
    </row>
    <row r="9555" spans="1:13" ht="16.5" customHeight="1">
      <c r="A9555" s="22"/>
      <c r="J9555" s="6"/>
      <c r="M9555" s="7"/>
    </row>
    <row r="9556" spans="1:13" ht="16.5" customHeight="1">
      <c r="A9556" s="22"/>
      <c r="J9556" s="6"/>
      <c r="M9556" s="7"/>
    </row>
    <row r="9557" spans="1:13" ht="16.5" customHeight="1">
      <c r="A9557" s="22"/>
      <c r="J9557" s="6"/>
      <c r="M9557" s="7"/>
    </row>
    <row r="9558" spans="1:13" ht="16.5" customHeight="1">
      <c r="A9558" s="22"/>
      <c r="J9558" s="6"/>
      <c r="M9558" s="7"/>
    </row>
    <row r="9559" spans="1:13" ht="16.5" customHeight="1">
      <c r="A9559" s="22"/>
      <c r="J9559" s="6"/>
      <c r="M9559" s="7"/>
    </row>
    <row r="9560" spans="1:13" ht="16.5" customHeight="1">
      <c r="A9560" s="22"/>
      <c r="J9560" s="6"/>
      <c r="M9560" s="7"/>
    </row>
    <row r="9561" spans="1:13" ht="16.5" customHeight="1">
      <c r="A9561" s="22"/>
      <c r="J9561" s="6"/>
      <c r="M9561" s="7"/>
    </row>
    <row r="9562" spans="1:13" ht="16.5" customHeight="1">
      <c r="A9562" s="22"/>
      <c r="J9562" s="6"/>
      <c r="M9562" s="7"/>
    </row>
    <row r="9563" spans="1:13" ht="16.5" customHeight="1">
      <c r="A9563" s="22"/>
      <c r="J9563" s="6"/>
      <c r="M9563" s="7"/>
    </row>
    <row r="9564" spans="1:13" ht="16.5" customHeight="1">
      <c r="A9564" s="22"/>
      <c r="J9564" s="6"/>
      <c r="M9564" s="7"/>
    </row>
    <row r="9565" spans="1:13" ht="16.5" customHeight="1">
      <c r="A9565" s="22"/>
      <c r="J9565" s="6"/>
      <c r="M9565" s="7"/>
    </row>
    <row r="9566" spans="1:13" ht="16.5" customHeight="1">
      <c r="A9566" s="22"/>
      <c r="J9566" s="6"/>
      <c r="M9566" s="7"/>
    </row>
    <row r="9567" spans="1:13" ht="16.5" customHeight="1">
      <c r="A9567" s="22"/>
      <c r="J9567" s="6"/>
      <c r="M9567" s="7"/>
    </row>
    <row r="9568" spans="1:13" ht="16.5" customHeight="1">
      <c r="A9568" s="22"/>
      <c r="J9568" s="6"/>
      <c r="M9568" s="7"/>
    </row>
    <row r="9569" spans="1:13" ht="16.5" customHeight="1">
      <c r="A9569" s="22"/>
      <c r="J9569" s="6"/>
      <c r="M9569" s="7"/>
    </row>
    <row r="9570" spans="1:13" ht="16.5" customHeight="1">
      <c r="A9570" s="22"/>
      <c r="J9570" s="6"/>
      <c r="M9570" s="7"/>
    </row>
    <row r="9571" spans="1:13" ht="16.5" customHeight="1">
      <c r="A9571" s="22"/>
      <c r="J9571" s="6"/>
      <c r="M9571" s="7"/>
    </row>
    <row r="9572" spans="1:13" ht="16.5" customHeight="1">
      <c r="A9572" s="22"/>
      <c r="J9572" s="6"/>
      <c r="M9572" s="7"/>
    </row>
    <row r="9573" spans="1:13" ht="16.5" customHeight="1">
      <c r="A9573" s="22"/>
      <c r="J9573" s="6"/>
      <c r="M9573" s="7"/>
    </row>
    <row r="9574" spans="1:13" ht="16.5" customHeight="1">
      <c r="A9574" s="22"/>
      <c r="J9574" s="6"/>
      <c r="M9574" s="7"/>
    </row>
    <row r="9575" spans="1:13" ht="16.5" customHeight="1">
      <c r="A9575" s="22"/>
      <c r="J9575" s="6"/>
      <c r="M9575" s="7"/>
    </row>
    <row r="9576" spans="1:13" ht="16.5" customHeight="1">
      <c r="A9576" s="22"/>
      <c r="J9576" s="6"/>
      <c r="M9576" s="7"/>
    </row>
    <row r="9577" spans="1:13" ht="16.5" customHeight="1">
      <c r="A9577" s="22"/>
      <c r="J9577" s="6"/>
      <c r="M9577" s="7"/>
    </row>
    <row r="9578" spans="1:13" ht="16.5" customHeight="1">
      <c r="A9578" s="22"/>
      <c r="J9578" s="6"/>
      <c r="M9578" s="7"/>
    </row>
    <row r="9579" spans="1:13" ht="16.5" customHeight="1">
      <c r="A9579" s="22"/>
      <c r="J9579" s="6"/>
      <c r="M9579" s="7"/>
    </row>
    <row r="9580" spans="1:13" ht="16.5" customHeight="1">
      <c r="A9580" s="22"/>
      <c r="J9580" s="6"/>
      <c r="M9580" s="7"/>
    </row>
    <row r="9581" spans="1:13" ht="16.5" customHeight="1">
      <c r="A9581" s="22"/>
      <c r="J9581" s="6"/>
      <c r="M9581" s="7"/>
    </row>
    <row r="9582" spans="1:13" ht="16.5" customHeight="1">
      <c r="A9582" s="22"/>
      <c r="J9582" s="6"/>
      <c r="M9582" s="7"/>
    </row>
    <row r="9583" spans="1:13" ht="16.5" customHeight="1">
      <c r="A9583" s="22"/>
      <c r="J9583" s="6"/>
      <c r="M9583" s="7"/>
    </row>
    <row r="9584" spans="1:13" ht="16.5" customHeight="1">
      <c r="A9584" s="22"/>
      <c r="J9584" s="6"/>
      <c r="M9584" s="7"/>
    </row>
    <row r="9585" spans="1:13" ht="16.5" customHeight="1">
      <c r="A9585" s="22"/>
      <c r="J9585" s="6"/>
      <c r="M9585" s="7"/>
    </row>
    <row r="9586" spans="1:13" ht="16.5" customHeight="1">
      <c r="A9586" s="22"/>
      <c r="J9586" s="6"/>
      <c r="M9586" s="7"/>
    </row>
    <row r="9587" spans="1:13" ht="16.5" customHeight="1">
      <c r="A9587" s="22"/>
      <c r="J9587" s="6"/>
      <c r="M9587" s="7"/>
    </row>
    <row r="9588" spans="1:13" ht="16.5" customHeight="1">
      <c r="A9588" s="22"/>
      <c r="J9588" s="6"/>
      <c r="M9588" s="7"/>
    </row>
    <row r="9589" spans="1:13" ht="16.5" customHeight="1">
      <c r="A9589" s="22"/>
      <c r="J9589" s="6"/>
      <c r="M9589" s="7"/>
    </row>
    <row r="9590" spans="1:13" ht="16.5" customHeight="1">
      <c r="A9590" s="22"/>
      <c r="J9590" s="6"/>
      <c r="M9590" s="7"/>
    </row>
    <row r="9591" spans="1:13" ht="16.5" customHeight="1">
      <c r="A9591" s="22"/>
      <c r="J9591" s="6"/>
      <c r="M9591" s="7"/>
    </row>
    <row r="9592" spans="1:13" ht="16.5" customHeight="1">
      <c r="A9592" s="22"/>
      <c r="J9592" s="6"/>
      <c r="M9592" s="7"/>
    </row>
    <row r="9593" spans="1:13" ht="16.5" customHeight="1">
      <c r="A9593" s="22"/>
      <c r="J9593" s="6"/>
      <c r="M9593" s="7"/>
    </row>
    <row r="9594" spans="1:13" ht="16.5" customHeight="1">
      <c r="A9594" s="22"/>
      <c r="J9594" s="6"/>
      <c r="M9594" s="7"/>
    </row>
    <row r="9595" spans="1:13" ht="16.5" customHeight="1">
      <c r="A9595" s="22"/>
      <c r="J9595" s="6"/>
      <c r="M9595" s="7"/>
    </row>
    <row r="9596" spans="1:13" ht="16.5" customHeight="1">
      <c r="A9596" s="22"/>
      <c r="J9596" s="6"/>
      <c r="M9596" s="7"/>
    </row>
    <row r="9597" spans="1:13" ht="16.5" customHeight="1">
      <c r="A9597" s="22"/>
      <c r="J9597" s="6"/>
      <c r="M9597" s="7"/>
    </row>
    <row r="9598" spans="1:13" ht="16.5" customHeight="1">
      <c r="A9598" s="22"/>
      <c r="J9598" s="6"/>
      <c r="M9598" s="7"/>
    </row>
    <row r="9599" spans="1:13" ht="16.5" customHeight="1">
      <c r="A9599" s="22"/>
      <c r="J9599" s="6"/>
      <c r="M9599" s="7"/>
    </row>
    <row r="9600" spans="1:13" ht="16.5" customHeight="1">
      <c r="A9600" s="22"/>
      <c r="J9600" s="6"/>
      <c r="M9600" s="7"/>
    </row>
    <row r="9601" spans="1:13" ht="16.5" customHeight="1">
      <c r="A9601" s="22"/>
      <c r="J9601" s="6"/>
      <c r="M9601" s="7"/>
    </row>
    <row r="9602" spans="1:13" ht="16.5" customHeight="1">
      <c r="A9602" s="22"/>
      <c r="J9602" s="6"/>
      <c r="M9602" s="7"/>
    </row>
    <row r="9603" spans="1:13" ht="16.5" customHeight="1">
      <c r="A9603" s="22"/>
      <c r="J9603" s="6"/>
      <c r="M9603" s="7"/>
    </row>
    <row r="9604" spans="1:13" ht="16.5" customHeight="1">
      <c r="A9604" s="22"/>
      <c r="J9604" s="6"/>
      <c r="M9604" s="7"/>
    </row>
    <row r="9605" spans="1:13" ht="16.5" customHeight="1">
      <c r="A9605" s="22"/>
      <c r="J9605" s="6"/>
      <c r="M9605" s="7"/>
    </row>
    <row r="9606" spans="1:13" ht="16.5" customHeight="1">
      <c r="A9606" s="22"/>
      <c r="J9606" s="6"/>
      <c r="M9606" s="7"/>
    </row>
    <row r="9607" spans="1:13" ht="16.5" customHeight="1">
      <c r="A9607" s="22"/>
      <c r="J9607" s="6"/>
      <c r="M9607" s="7"/>
    </row>
    <row r="9608" spans="1:13" ht="16.5" customHeight="1">
      <c r="A9608" s="22"/>
      <c r="J9608" s="6"/>
      <c r="M9608" s="7"/>
    </row>
    <row r="9609" spans="1:13" ht="16.5" customHeight="1">
      <c r="A9609" s="22"/>
      <c r="J9609" s="6"/>
      <c r="M9609" s="7"/>
    </row>
    <row r="9610" spans="1:13" ht="16.5" customHeight="1">
      <c r="A9610" s="22"/>
      <c r="J9610" s="6"/>
      <c r="M9610" s="7"/>
    </row>
    <row r="9611" spans="1:13" ht="16.5" customHeight="1">
      <c r="A9611" s="22"/>
      <c r="J9611" s="6"/>
      <c r="M9611" s="7"/>
    </row>
    <row r="9612" spans="1:13" ht="16.5" customHeight="1">
      <c r="A9612" s="22"/>
      <c r="J9612" s="6"/>
      <c r="M9612" s="7"/>
    </row>
    <row r="9613" spans="1:13" ht="16.5" customHeight="1">
      <c r="A9613" s="22"/>
      <c r="J9613" s="6"/>
      <c r="M9613" s="7"/>
    </row>
    <row r="9614" spans="1:13" ht="16.5" customHeight="1">
      <c r="A9614" s="22"/>
      <c r="J9614" s="6"/>
      <c r="M9614" s="7"/>
    </row>
    <row r="9615" spans="1:13" ht="16.5" customHeight="1">
      <c r="A9615" s="22"/>
      <c r="J9615" s="6"/>
      <c r="M9615" s="7"/>
    </row>
    <row r="9616" spans="1:13" ht="16.5" customHeight="1">
      <c r="A9616" s="22"/>
      <c r="J9616" s="6"/>
      <c r="M9616" s="7"/>
    </row>
    <row r="9617" spans="1:13" ht="16.5" customHeight="1">
      <c r="A9617" s="22"/>
      <c r="J9617" s="6"/>
      <c r="M9617" s="7"/>
    </row>
    <row r="9618" spans="1:13" ht="16.5" customHeight="1">
      <c r="A9618" s="22"/>
      <c r="J9618" s="6"/>
      <c r="M9618" s="7"/>
    </row>
    <row r="9619" spans="1:13" ht="16.5" customHeight="1">
      <c r="A9619" s="22"/>
      <c r="J9619" s="6"/>
      <c r="M9619" s="7"/>
    </row>
    <row r="9620" spans="1:13" ht="16.5" customHeight="1">
      <c r="A9620" s="22"/>
      <c r="J9620" s="6"/>
      <c r="M9620" s="7"/>
    </row>
    <row r="9621" spans="1:13" ht="16.5" customHeight="1">
      <c r="A9621" s="22"/>
      <c r="J9621" s="6"/>
      <c r="M9621" s="7"/>
    </row>
    <row r="9622" spans="1:13" ht="16.5" customHeight="1">
      <c r="A9622" s="22"/>
      <c r="J9622" s="6"/>
      <c r="M9622" s="7"/>
    </row>
    <row r="9623" spans="1:13" ht="16.5" customHeight="1">
      <c r="A9623" s="22"/>
      <c r="J9623" s="6"/>
      <c r="M9623" s="7"/>
    </row>
    <row r="9624" spans="1:13" ht="16.5" customHeight="1">
      <c r="A9624" s="22"/>
      <c r="J9624" s="6"/>
      <c r="M9624" s="7"/>
    </row>
    <row r="9625" spans="1:13" ht="16.5" customHeight="1">
      <c r="A9625" s="22"/>
      <c r="J9625" s="6"/>
      <c r="M9625" s="7"/>
    </row>
    <row r="9626" spans="1:13" ht="16.5" customHeight="1">
      <c r="A9626" s="22"/>
      <c r="J9626" s="6"/>
      <c r="M9626" s="7"/>
    </row>
    <row r="9627" spans="1:13" ht="16.5" customHeight="1">
      <c r="A9627" s="22"/>
      <c r="J9627" s="6"/>
      <c r="M9627" s="7"/>
    </row>
    <row r="9628" spans="1:13" ht="16.5" customHeight="1">
      <c r="A9628" s="22"/>
      <c r="J9628" s="6"/>
      <c r="M9628" s="7"/>
    </row>
    <row r="9629" spans="1:13" ht="16.5" customHeight="1">
      <c r="A9629" s="22"/>
      <c r="J9629" s="6"/>
      <c r="M9629" s="7"/>
    </row>
    <row r="9630" spans="1:13" ht="16.5" customHeight="1">
      <c r="A9630" s="22"/>
      <c r="J9630" s="6"/>
      <c r="M9630" s="7"/>
    </row>
    <row r="9631" spans="1:13" ht="16.5" customHeight="1">
      <c r="A9631" s="22"/>
      <c r="J9631" s="6"/>
      <c r="M9631" s="7"/>
    </row>
    <row r="9632" spans="1:13" ht="16.5" customHeight="1">
      <c r="A9632" s="22"/>
      <c r="J9632" s="6"/>
      <c r="M9632" s="7"/>
    </row>
    <row r="9633" spans="1:13" ht="16.5" customHeight="1">
      <c r="A9633" s="22"/>
      <c r="J9633" s="6"/>
      <c r="M9633" s="7"/>
    </row>
    <row r="9634" spans="1:13" ht="16.5" customHeight="1">
      <c r="A9634" s="22"/>
      <c r="J9634" s="6"/>
      <c r="M9634" s="7"/>
    </row>
    <row r="9635" spans="1:13" ht="16.5" customHeight="1">
      <c r="A9635" s="22"/>
      <c r="J9635" s="6"/>
      <c r="M9635" s="7"/>
    </row>
    <row r="9636" spans="1:13" ht="16.5" customHeight="1">
      <c r="A9636" s="22"/>
      <c r="J9636" s="6"/>
      <c r="M9636" s="7"/>
    </row>
    <row r="9637" spans="1:13" ht="16.5" customHeight="1">
      <c r="A9637" s="22"/>
      <c r="J9637" s="6"/>
      <c r="M9637" s="7"/>
    </row>
    <row r="9638" spans="1:13" ht="16.5" customHeight="1">
      <c r="A9638" s="22"/>
      <c r="J9638" s="6"/>
      <c r="M9638" s="7"/>
    </row>
    <row r="9639" spans="1:13" ht="16.5" customHeight="1">
      <c r="A9639" s="22"/>
      <c r="J9639" s="6"/>
      <c r="M9639" s="7"/>
    </row>
    <row r="9640" spans="1:13" ht="16.5" customHeight="1">
      <c r="A9640" s="22"/>
      <c r="J9640" s="6"/>
      <c r="M9640" s="7"/>
    </row>
    <row r="9641" spans="1:13" ht="16.5" customHeight="1">
      <c r="A9641" s="22"/>
      <c r="J9641" s="6"/>
      <c r="M9641" s="7"/>
    </row>
    <row r="9642" spans="1:13" ht="16.5" customHeight="1">
      <c r="A9642" s="22"/>
      <c r="J9642" s="6"/>
      <c r="M9642" s="7"/>
    </row>
    <row r="9643" spans="1:13" ht="16.5" customHeight="1">
      <c r="A9643" s="22"/>
      <c r="J9643" s="6"/>
      <c r="M9643" s="7"/>
    </row>
    <row r="9644" spans="1:13" ht="16.5" customHeight="1">
      <c r="A9644" s="22"/>
      <c r="J9644" s="6"/>
      <c r="M9644" s="7"/>
    </row>
    <row r="9645" spans="1:13" ht="16.5" customHeight="1">
      <c r="A9645" s="22"/>
      <c r="J9645" s="6"/>
      <c r="M9645" s="7"/>
    </row>
    <row r="9646" spans="1:13" ht="16.5" customHeight="1">
      <c r="A9646" s="22"/>
      <c r="J9646" s="6"/>
      <c r="M9646" s="7"/>
    </row>
    <row r="9647" spans="1:13" ht="16.5" customHeight="1">
      <c r="A9647" s="22"/>
      <c r="J9647" s="6"/>
      <c r="M9647" s="7"/>
    </row>
    <row r="9648" spans="1:13" ht="16.5" customHeight="1">
      <c r="A9648" s="22"/>
      <c r="J9648" s="6"/>
      <c r="M9648" s="7"/>
    </row>
    <row r="9649" spans="1:13" ht="16.5" customHeight="1">
      <c r="A9649" s="22"/>
      <c r="J9649" s="6"/>
      <c r="M9649" s="7"/>
    </row>
    <row r="9650" spans="1:13" ht="16.5" customHeight="1">
      <c r="A9650" s="22"/>
      <c r="J9650" s="6"/>
      <c r="M9650" s="7"/>
    </row>
    <row r="9651" spans="1:13" ht="16.5" customHeight="1">
      <c r="A9651" s="22"/>
      <c r="J9651" s="6"/>
      <c r="M9651" s="7"/>
    </row>
    <row r="9652" spans="1:13" ht="16.5" customHeight="1">
      <c r="A9652" s="22"/>
      <c r="J9652" s="6"/>
      <c r="M9652" s="7"/>
    </row>
    <row r="9653" spans="1:13" ht="16.5" customHeight="1">
      <c r="A9653" s="22"/>
      <c r="J9653" s="6"/>
      <c r="M9653" s="7"/>
    </row>
    <row r="9654" spans="1:13" ht="16.5" customHeight="1">
      <c r="A9654" s="22"/>
      <c r="J9654" s="6"/>
      <c r="M9654" s="7"/>
    </row>
    <row r="9655" spans="1:13" ht="16.5" customHeight="1">
      <c r="A9655" s="22"/>
      <c r="J9655" s="6"/>
      <c r="M9655" s="7"/>
    </row>
    <row r="9656" spans="1:13" ht="16.5" customHeight="1">
      <c r="A9656" s="22"/>
      <c r="J9656" s="6"/>
      <c r="M9656" s="7"/>
    </row>
    <row r="9657" spans="1:13" ht="16.5" customHeight="1">
      <c r="A9657" s="22"/>
      <c r="J9657" s="6"/>
      <c r="M9657" s="7"/>
    </row>
    <row r="9658" spans="1:13" ht="16.5" customHeight="1">
      <c r="A9658" s="22"/>
      <c r="J9658" s="6"/>
      <c r="M9658" s="7"/>
    </row>
    <row r="9659" spans="1:13" ht="16.5" customHeight="1">
      <c r="A9659" s="22"/>
      <c r="J9659" s="6"/>
      <c r="M9659" s="7"/>
    </row>
    <row r="9660" spans="1:13" ht="16.5" customHeight="1">
      <c r="A9660" s="22"/>
      <c r="J9660" s="6"/>
      <c r="M9660" s="7"/>
    </row>
    <row r="9661" spans="1:13" ht="16.5" customHeight="1">
      <c r="A9661" s="22"/>
      <c r="J9661" s="6"/>
      <c r="M9661" s="7"/>
    </row>
    <row r="9662" spans="1:13" ht="16.5" customHeight="1">
      <c r="A9662" s="22"/>
      <c r="J9662" s="6"/>
      <c r="M9662" s="7"/>
    </row>
    <row r="9663" spans="1:13" ht="16.5" customHeight="1">
      <c r="A9663" s="22"/>
      <c r="J9663" s="6"/>
      <c r="M9663" s="7"/>
    </row>
    <row r="9664" spans="1:13" ht="16.5" customHeight="1">
      <c r="A9664" s="22"/>
      <c r="J9664" s="6"/>
      <c r="M9664" s="7"/>
    </row>
    <row r="9665" spans="1:13" ht="16.5" customHeight="1">
      <c r="A9665" s="22"/>
      <c r="J9665" s="6"/>
      <c r="M9665" s="7"/>
    </row>
    <row r="9666" spans="1:13" ht="16.5" customHeight="1">
      <c r="A9666" s="22"/>
      <c r="J9666" s="6"/>
      <c r="M9666" s="7"/>
    </row>
    <row r="9667" spans="1:13" ht="16.5" customHeight="1">
      <c r="A9667" s="22"/>
      <c r="J9667" s="6"/>
      <c r="M9667" s="7"/>
    </row>
    <row r="9668" spans="1:13" ht="16.5" customHeight="1">
      <c r="A9668" s="22"/>
      <c r="J9668" s="6"/>
      <c r="M9668" s="7"/>
    </row>
    <row r="9669" spans="1:13" ht="16.5" customHeight="1">
      <c r="A9669" s="22"/>
      <c r="J9669" s="6"/>
      <c r="M9669" s="7"/>
    </row>
    <row r="9670" spans="1:13" ht="16.5" customHeight="1">
      <c r="A9670" s="22"/>
      <c r="J9670" s="6"/>
      <c r="M9670" s="7"/>
    </row>
    <row r="9671" spans="1:13" ht="16.5" customHeight="1">
      <c r="A9671" s="22"/>
      <c r="J9671" s="6"/>
      <c r="M9671" s="7"/>
    </row>
    <row r="9672" spans="1:13" ht="16.5" customHeight="1">
      <c r="A9672" s="22"/>
      <c r="J9672" s="6"/>
      <c r="M9672" s="7"/>
    </row>
    <row r="9673" spans="1:13" ht="16.5" customHeight="1">
      <c r="A9673" s="22"/>
      <c r="J9673" s="6"/>
      <c r="M9673" s="7"/>
    </row>
    <row r="9674" spans="1:13" ht="16.5" customHeight="1">
      <c r="A9674" s="22"/>
      <c r="J9674" s="6"/>
      <c r="M9674" s="7"/>
    </row>
    <row r="9675" spans="1:13" ht="16.5" customHeight="1">
      <c r="A9675" s="22"/>
      <c r="J9675" s="6"/>
      <c r="M9675" s="7"/>
    </row>
    <row r="9676" spans="1:13" ht="16.5" customHeight="1">
      <c r="A9676" s="22"/>
      <c r="J9676" s="6"/>
      <c r="M9676" s="7"/>
    </row>
    <row r="9677" spans="1:13" ht="16.5" customHeight="1">
      <c r="A9677" s="22"/>
      <c r="J9677" s="6"/>
      <c r="M9677" s="7"/>
    </row>
    <row r="9678" spans="1:13" ht="16.5" customHeight="1">
      <c r="A9678" s="22"/>
      <c r="J9678" s="6"/>
      <c r="M9678" s="7"/>
    </row>
    <row r="9679" spans="1:13" ht="16.5" customHeight="1">
      <c r="A9679" s="22"/>
      <c r="J9679" s="6"/>
      <c r="M9679" s="7"/>
    </row>
    <row r="9680" spans="1:13" ht="16.5" customHeight="1">
      <c r="A9680" s="22"/>
      <c r="J9680" s="6"/>
      <c r="M9680" s="7"/>
    </row>
    <row r="9681" spans="1:13" ht="16.5" customHeight="1">
      <c r="A9681" s="22"/>
      <c r="J9681" s="6"/>
      <c r="M9681" s="7"/>
    </row>
    <row r="9682" spans="1:13" ht="16.5" customHeight="1">
      <c r="A9682" s="22"/>
      <c r="J9682" s="6"/>
      <c r="M9682" s="7"/>
    </row>
    <row r="9683" spans="1:13" ht="16.5" customHeight="1">
      <c r="A9683" s="22"/>
      <c r="J9683" s="6"/>
      <c r="M9683" s="7"/>
    </row>
    <row r="9684" spans="1:13" ht="16.5" customHeight="1">
      <c r="A9684" s="22"/>
      <c r="J9684" s="6"/>
      <c r="M9684" s="7"/>
    </row>
    <row r="9685" spans="1:13" ht="16.5" customHeight="1">
      <c r="A9685" s="22"/>
      <c r="J9685" s="6"/>
      <c r="M9685" s="7"/>
    </row>
    <row r="9686" spans="1:13" ht="16.5" customHeight="1">
      <c r="A9686" s="22"/>
      <c r="J9686" s="6"/>
      <c r="M9686" s="7"/>
    </row>
    <row r="9687" spans="1:13" ht="16.5" customHeight="1">
      <c r="A9687" s="22"/>
      <c r="J9687" s="6"/>
      <c r="M9687" s="7"/>
    </row>
    <row r="9688" spans="1:13" ht="16.5" customHeight="1">
      <c r="A9688" s="22"/>
      <c r="J9688" s="6"/>
      <c r="M9688" s="7"/>
    </row>
    <row r="9689" spans="1:13" ht="16.5" customHeight="1">
      <c r="A9689" s="22"/>
      <c r="J9689" s="6"/>
      <c r="M9689" s="7"/>
    </row>
    <row r="9690" spans="1:13" ht="16.5" customHeight="1">
      <c r="A9690" s="22"/>
      <c r="J9690" s="6"/>
      <c r="M9690" s="7"/>
    </row>
    <row r="9691" spans="1:13" ht="16.5" customHeight="1">
      <c r="A9691" s="22"/>
      <c r="J9691" s="6"/>
      <c r="M9691" s="7"/>
    </row>
    <row r="9692" spans="1:13" ht="16.5" customHeight="1">
      <c r="A9692" s="22"/>
      <c r="J9692" s="6"/>
      <c r="M9692" s="7"/>
    </row>
    <row r="9693" spans="1:13" ht="16.5" customHeight="1">
      <c r="A9693" s="22"/>
      <c r="J9693" s="6"/>
      <c r="M9693" s="7"/>
    </row>
    <row r="9694" spans="1:13" ht="16.5" customHeight="1">
      <c r="A9694" s="22"/>
      <c r="J9694" s="6"/>
      <c r="M9694" s="7"/>
    </row>
    <row r="9695" spans="1:13" ht="16.5" customHeight="1">
      <c r="A9695" s="22"/>
      <c r="J9695" s="6"/>
      <c r="M9695" s="7"/>
    </row>
    <row r="9696" spans="1:13" ht="16.5" customHeight="1">
      <c r="A9696" s="22"/>
      <c r="J9696" s="6"/>
      <c r="M9696" s="7"/>
    </row>
    <row r="9697" spans="1:13" ht="16.5" customHeight="1">
      <c r="A9697" s="22"/>
      <c r="J9697" s="6"/>
      <c r="M9697" s="7"/>
    </row>
    <row r="9698" spans="1:13" ht="16.5" customHeight="1">
      <c r="A9698" s="22"/>
      <c r="J9698" s="6"/>
      <c r="M9698" s="7"/>
    </row>
    <row r="9699" spans="1:13" ht="16.5" customHeight="1">
      <c r="A9699" s="22"/>
      <c r="J9699" s="6"/>
      <c r="M9699" s="7"/>
    </row>
    <row r="9700" spans="1:13" ht="16.5" customHeight="1">
      <c r="A9700" s="22"/>
      <c r="J9700" s="6"/>
      <c r="M9700" s="7"/>
    </row>
    <row r="9701" spans="1:13" ht="16.5" customHeight="1">
      <c r="A9701" s="22"/>
      <c r="J9701" s="6"/>
      <c r="M9701" s="7"/>
    </row>
    <row r="9702" spans="1:13" ht="16.5" customHeight="1">
      <c r="A9702" s="22"/>
      <c r="J9702" s="6"/>
      <c r="M9702" s="7"/>
    </row>
    <row r="9703" spans="1:13" ht="16.5" customHeight="1">
      <c r="A9703" s="22"/>
      <c r="J9703" s="6"/>
      <c r="M9703" s="7"/>
    </row>
    <row r="9704" spans="1:13" ht="16.5" customHeight="1">
      <c r="A9704" s="22"/>
      <c r="J9704" s="6"/>
      <c r="M9704" s="7"/>
    </row>
    <row r="9705" spans="1:13" ht="16.5" customHeight="1">
      <c r="A9705" s="22"/>
      <c r="J9705" s="6"/>
      <c r="M9705" s="7"/>
    </row>
    <row r="9706" spans="1:13" ht="16.5" customHeight="1">
      <c r="A9706" s="22"/>
      <c r="J9706" s="6"/>
      <c r="M9706" s="7"/>
    </row>
    <row r="9707" spans="1:13" ht="16.5" customHeight="1">
      <c r="A9707" s="22"/>
      <c r="J9707" s="6"/>
      <c r="M9707" s="7"/>
    </row>
    <row r="9708" spans="1:13" ht="16.5" customHeight="1">
      <c r="A9708" s="22"/>
      <c r="J9708" s="6"/>
      <c r="M9708" s="7"/>
    </row>
    <row r="9709" spans="1:13" ht="16.5" customHeight="1">
      <c r="A9709" s="22"/>
      <c r="J9709" s="6"/>
      <c r="M9709" s="7"/>
    </row>
    <row r="9710" spans="1:13" ht="16.5" customHeight="1">
      <c r="A9710" s="22"/>
      <c r="J9710" s="6"/>
      <c r="M9710" s="7"/>
    </row>
    <row r="9711" spans="1:13" ht="16.5" customHeight="1">
      <c r="A9711" s="22"/>
      <c r="J9711" s="6"/>
      <c r="M9711" s="7"/>
    </row>
    <row r="9712" spans="1:13" ht="16.5" customHeight="1">
      <c r="A9712" s="22"/>
      <c r="J9712" s="6"/>
      <c r="M9712" s="7"/>
    </row>
    <row r="9713" spans="1:13" ht="16.5" customHeight="1">
      <c r="A9713" s="22"/>
      <c r="J9713" s="6"/>
      <c r="M9713" s="7"/>
    </row>
    <row r="9714" spans="1:13" ht="16.5" customHeight="1">
      <c r="A9714" s="22"/>
      <c r="J9714" s="6"/>
      <c r="M9714" s="7"/>
    </row>
    <row r="9715" spans="1:13" ht="16.5" customHeight="1">
      <c r="A9715" s="22"/>
      <c r="J9715" s="6"/>
      <c r="M9715" s="7"/>
    </row>
    <row r="9716" spans="1:13" ht="16.5" customHeight="1">
      <c r="A9716" s="22"/>
      <c r="J9716" s="6"/>
      <c r="M9716" s="7"/>
    </row>
    <row r="9717" spans="1:13" ht="16.5" customHeight="1">
      <c r="A9717" s="22"/>
      <c r="J9717" s="6"/>
      <c r="M9717" s="7"/>
    </row>
    <row r="9718" spans="1:13" ht="16.5" customHeight="1">
      <c r="A9718" s="22"/>
      <c r="J9718" s="6"/>
      <c r="M9718" s="7"/>
    </row>
    <row r="9719" spans="1:13" ht="16.5" customHeight="1">
      <c r="A9719" s="22"/>
      <c r="J9719" s="6"/>
      <c r="M9719" s="7"/>
    </row>
    <row r="9720" spans="1:13" ht="16.5" customHeight="1">
      <c r="A9720" s="22"/>
      <c r="J9720" s="6"/>
      <c r="M9720" s="7"/>
    </row>
    <row r="9721" spans="1:13" ht="16.5" customHeight="1">
      <c r="A9721" s="22"/>
      <c r="J9721" s="6"/>
      <c r="M9721" s="7"/>
    </row>
    <row r="9722" spans="1:13" ht="16.5" customHeight="1">
      <c r="A9722" s="22"/>
      <c r="J9722" s="6"/>
      <c r="M9722" s="7"/>
    </row>
    <row r="9723" spans="1:13" ht="16.5" customHeight="1">
      <c r="A9723" s="22"/>
      <c r="J9723" s="6"/>
      <c r="M9723" s="7"/>
    </row>
    <row r="9724" spans="1:13" ht="16.5" customHeight="1">
      <c r="A9724" s="22"/>
      <c r="J9724" s="6"/>
      <c r="M9724" s="7"/>
    </row>
    <row r="9725" spans="1:13" ht="16.5" customHeight="1">
      <c r="A9725" s="22"/>
      <c r="J9725" s="6"/>
      <c r="M9725" s="7"/>
    </row>
    <row r="9726" spans="1:13" ht="16.5" customHeight="1">
      <c r="A9726" s="22"/>
      <c r="J9726" s="6"/>
      <c r="M9726" s="7"/>
    </row>
    <row r="9727" spans="1:13" ht="16.5" customHeight="1">
      <c r="A9727" s="22"/>
      <c r="J9727" s="6"/>
      <c r="M9727" s="7"/>
    </row>
    <row r="9728" spans="1:13" ht="16.5" customHeight="1">
      <c r="A9728" s="22"/>
      <c r="J9728" s="6"/>
      <c r="M9728" s="7"/>
    </row>
    <row r="9729" spans="1:13" ht="16.5" customHeight="1">
      <c r="A9729" s="22"/>
      <c r="J9729" s="6"/>
      <c r="M9729" s="7"/>
    </row>
    <row r="9730" spans="1:13" ht="16.5" customHeight="1">
      <c r="A9730" s="22"/>
      <c r="J9730" s="6"/>
      <c r="M9730" s="7"/>
    </row>
    <row r="9731" spans="1:13" ht="16.5" customHeight="1">
      <c r="A9731" s="22"/>
      <c r="J9731" s="6"/>
      <c r="M9731" s="7"/>
    </row>
    <row r="9732" spans="1:13" ht="16.5" customHeight="1">
      <c r="A9732" s="22"/>
      <c r="J9732" s="6"/>
      <c r="M9732" s="7"/>
    </row>
    <row r="9733" spans="1:13" ht="16.5" customHeight="1">
      <c r="A9733" s="22"/>
      <c r="J9733" s="6"/>
      <c r="M9733" s="7"/>
    </row>
    <row r="9734" spans="1:13" ht="16.5" customHeight="1">
      <c r="A9734" s="22"/>
      <c r="J9734" s="6"/>
      <c r="M9734" s="7"/>
    </row>
    <row r="9735" spans="1:13" ht="16.5" customHeight="1">
      <c r="A9735" s="22"/>
      <c r="J9735" s="6"/>
      <c r="M9735" s="7"/>
    </row>
    <row r="9736" spans="1:13" ht="16.5" customHeight="1">
      <c r="A9736" s="22"/>
      <c r="J9736" s="6"/>
      <c r="M9736" s="7"/>
    </row>
    <row r="9737" spans="1:13" ht="16.5" customHeight="1">
      <c r="A9737" s="22"/>
      <c r="J9737" s="6"/>
      <c r="M9737" s="7"/>
    </row>
    <row r="9738" spans="1:13" ht="16.5" customHeight="1">
      <c r="A9738" s="22"/>
      <c r="J9738" s="6"/>
      <c r="M9738" s="7"/>
    </row>
    <row r="9739" spans="1:13" ht="16.5" customHeight="1">
      <c r="A9739" s="22"/>
      <c r="J9739" s="6"/>
      <c r="M9739" s="7"/>
    </row>
    <row r="9740" spans="1:13" ht="16.5" customHeight="1">
      <c r="A9740" s="22"/>
      <c r="J9740" s="6"/>
      <c r="M9740" s="7"/>
    </row>
    <row r="9741" spans="1:13" ht="16.5" customHeight="1">
      <c r="A9741" s="22"/>
      <c r="J9741" s="6"/>
      <c r="M9741" s="7"/>
    </row>
    <row r="9742" spans="1:13" ht="16.5" customHeight="1">
      <c r="A9742" s="22"/>
      <c r="J9742" s="6"/>
      <c r="M9742" s="7"/>
    </row>
    <row r="9743" spans="1:13" ht="16.5" customHeight="1">
      <c r="A9743" s="22"/>
      <c r="J9743" s="6"/>
      <c r="M9743" s="7"/>
    </row>
    <row r="9744" spans="1:13" ht="16.5" customHeight="1">
      <c r="A9744" s="22"/>
      <c r="J9744" s="6"/>
      <c r="M9744" s="7"/>
    </row>
    <row r="9745" spans="1:13" ht="16.5" customHeight="1">
      <c r="A9745" s="22"/>
      <c r="J9745" s="6"/>
      <c r="M9745" s="7"/>
    </row>
    <row r="9746" spans="1:13" ht="16.5" customHeight="1">
      <c r="A9746" s="22"/>
      <c r="J9746" s="6"/>
      <c r="M9746" s="7"/>
    </row>
    <row r="9747" spans="1:13" ht="16.5" customHeight="1">
      <c r="A9747" s="22"/>
      <c r="J9747" s="6"/>
      <c r="M9747" s="7"/>
    </row>
    <row r="9748" spans="1:13" ht="16.5" customHeight="1">
      <c r="A9748" s="22"/>
      <c r="J9748" s="6"/>
      <c r="M9748" s="7"/>
    </row>
    <row r="9749" spans="1:13" ht="16.5" customHeight="1">
      <c r="A9749" s="22"/>
      <c r="J9749" s="6"/>
      <c r="M9749" s="7"/>
    </row>
    <row r="9750" spans="1:13" ht="16.5" customHeight="1">
      <c r="A9750" s="22"/>
      <c r="J9750" s="6"/>
      <c r="M9750" s="7"/>
    </row>
    <row r="9751" spans="1:13" ht="16.5" customHeight="1">
      <c r="A9751" s="22"/>
      <c r="J9751" s="6"/>
      <c r="M9751" s="7"/>
    </row>
    <row r="9752" spans="1:13" ht="16.5" customHeight="1">
      <c r="A9752" s="22"/>
      <c r="J9752" s="6"/>
      <c r="M9752" s="7"/>
    </row>
    <row r="9753" spans="1:13" ht="16.5" customHeight="1">
      <c r="A9753" s="22"/>
      <c r="J9753" s="6"/>
      <c r="M9753" s="7"/>
    </row>
    <row r="9754" spans="1:13" ht="16.5" customHeight="1">
      <c r="A9754" s="22"/>
      <c r="J9754" s="6"/>
      <c r="M9754" s="7"/>
    </row>
    <row r="9755" spans="1:13" ht="16.5" customHeight="1">
      <c r="A9755" s="22"/>
      <c r="J9755" s="6"/>
      <c r="M9755" s="7"/>
    </row>
    <row r="9756" spans="1:13" ht="16.5" customHeight="1">
      <c r="A9756" s="22"/>
      <c r="J9756" s="6"/>
      <c r="M9756" s="7"/>
    </row>
    <row r="9757" spans="1:13" ht="16.5" customHeight="1">
      <c r="A9757" s="22"/>
      <c r="J9757" s="6"/>
      <c r="M9757" s="7"/>
    </row>
    <row r="9758" spans="1:13" ht="16.5" customHeight="1">
      <c r="A9758" s="22"/>
      <c r="J9758" s="6"/>
      <c r="M9758" s="7"/>
    </row>
    <row r="9759" spans="1:13" ht="16.5" customHeight="1">
      <c r="A9759" s="22"/>
      <c r="J9759" s="6"/>
      <c r="M9759" s="7"/>
    </row>
    <row r="9760" spans="1:13" ht="16.5" customHeight="1">
      <c r="A9760" s="22"/>
      <c r="J9760" s="6"/>
      <c r="M9760" s="7"/>
    </row>
    <row r="9761" spans="1:13" ht="16.5" customHeight="1">
      <c r="A9761" s="22"/>
      <c r="J9761" s="6"/>
      <c r="M9761" s="7"/>
    </row>
    <row r="9762" spans="1:13" ht="16.5" customHeight="1">
      <c r="A9762" s="22"/>
      <c r="J9762" s="6"/>
      <c r="M9762" s="7"/>
    </row>
    <row r="9763" spans="1:13" ht="16.5" customHeight="1">
      <c r="A9763" s="22"/>
      <c r="J9763" s="6"/>
      <c r="M9763" s="7"/>
    </row>
    <row r="9764" spans="1:13" ht="16.5" customHeight="1">
      <c r="A9764" s="22"/>
      <c r="J9764" s="6"/>
      <c r="M9764" s="7"/>
    </row>
    <row r="9765" spans="1:13" ht="16.5" customHeight="1">
      <c r="A9765" s="22"/>
      <c r="J9765" s="6"/>
      <c r="M9765" s="7"/>
    </row>
    <row r="9766" spans="1:13" ht="16.5" customHeight="1">
      <c r="A9766" s="22"/>
      <c r="J9766" s="6"/>
      <c r="M9766" s="7"/>
    </row>
    <row r="9767" spans="1:13" ht="16.5" customHeight="1">
      <c r="A9767" s="22"/>
      <c r="J9767" s="6"/>
      <c r="M9767" s="7"/>
    </row>
    <row r="9768" spans="1:13" ht="16.5" customHeight="1">
      <c r="A9768" s="22"/>
      <c r="J9768" s="6"/>
      <c r="M9768" s="7"/>
    </row>
    <row r="9769" spans="1:13" ht="16.5" customHeight="1">
      <c r="A9769" s="22"/>
      <c r="J9769" s="6"/>
      <c r="M9769" s="7"/>
    </row>
    <row r="9770" spans="1:13" ht="16.5" customHeight="1">
      <c r="A9770" s="22"/>
      <c r="J9770" s="6"/>
      <c r="M9770" s="7"/>
    </row>
    <row r="9771" spans="1:13" ht="16.5" customHeight="1">
      <c r="A9771" s="22"/>
      <c r="J9771" s="6"/>
      <c r="M9771" s="7"/>
    </row>
    <row r="9772" spans="1:13" ht="16.5" customHeight="1">
      <c r="A9772" s="22"/>
      <c r="J9772" s="6"/>
      <c r="M9772" s="7"/>
    </row>
    <row r="9773" spans="1:13" ht="16.5" customHeight="1">
      <c r="A9773" s="22"/>
      <c r="J9773" s="6"/>
      <c r="M9773" s="7"/>
    </row>
    <row r="9774" spans="1:13" ht="16.5" customHeight="1">
      <c r="A9774" s="22"/>
      <c r="J9774" s="6"/>
      <c r="M9774" s="7"/>
    </row>
    <row r="9775" spans="1:13" ht="16.5" customHeight="1">
      <c r="A9775" s="22"/>
      <c r="J9775" s="6"/>
      <c r="M9775" s="7"/>
    </row>
    <row r="9776" spans="1:13" ht="16.5" customHeight="1">
      <c r="A9776" s="22"/>
      <c r="J9776" s="6"/>
      <c r="M9776" s="7"/>
    </row>
    <row r="9777" spans="1:13" ht="16.5" customHeight="1">
      <c r="A9777" s="22"/>
      <c r="J9777" s="6"/>
      <c r="M9777" s="7"/>
    </row>
    <row r="9778" spans="1:13" ht="16.5" customHeight="1">
      <c r="A9778" s="22"/>
      <c r="J9778" s="6"/>
      <c r="M9778" s="7"/>
    </row>
    <row r="9779" spans="1:13" ht="16.5" customHeight="1">
      <c r="A9779" s="22"/>
      <c r="J9779" s="6"/>
      <c r="M9779" s="7"/>
    </row>
    <row r="9780" spans="1:13" ht="16.5" customHeight="1">
      <c r="A9780" s="22"/>
      <c r="J9780" s="6"/>
      <c r="M9780" s="7"/>
    </row>
    <row r="9781" spans="1:13" ht="16.5" customHeight="1">
      <c r="A9781" s="22"/>
      <c r="J9781" s="6"/>
      <c r="M9781" s="7"/>
    </row>
    <row r="9782" spans="1:13" ht="16.5" customHeight="1">
      <c r="A9782" s="22"/>
      <c r="J9782" s="6"/>
      <c r="M9782" s="7"/>
    </row>
    <row r="9783" spans="1:13" ht="16.5" customHeight="1">
      <c r="A9783" s="22"/>
      <c r="J9783" s="6"/>
      <c r="M9783" s="7"/>
    </row>
    <row r="9784" spans="1:13" ht="16.5" customHeight="1">
      <c r="A9784" s="22"/>
      <c r="J9784" s="6"/>
      <c r="M9784" s="7"/>
    </row>
    <row r="9785" spans="1:13" ht="16.5" customHeight="1">
      <c r="A9785" s="22"/>
      <c r="J9785" s="6"/>
      <c r="M9785" s="7"/>
    </row>
    <row r="9786" spans="1:13" ht="16.5" customHeight="1">
      <c r="A9786" s="22"/>
      <c r="J9786" s="6"/>
      <c r="M9786" s="7"/>
    </row>
    <row r="9787" spans="1:13" ht="16.5" customHeight="1">
      <c r="A9787" s="22"/>
      <c r="J9787" s="6"/>
      <c r="M9787" s="7"/>
    </row>
    <row r="9788" spans="1:13" ht="16.5" customHeight="1">
      <c r="A9788" s="22"/>
      <c r="J9788" s="6"/>
      <c r="M9788" s="7"/>
    </row>
    <row r="9789" spans="1:13" ht="16.5" customHeight="1">
      <c r="A9789" s="22"/>
      <c r="J9789" s="6"/>
      <c r="M9789" s="7"/>
    </row>
    <row r="9790" spans="1:13" ht="16.5" customHeight="1">
      <c r="A9790" s="22"/>
      <c r="J9790" s="6"/>
      <c r="M9790" s="7"/>
    </row>
    <row r="9791" spans="1:13" ht="16.5" customHeight="1">
      <c r="A9791" s="22"/>
      <c r="J9791" s="6"/>
      <c r="M9791" s="7"/>
    </row>
    <row r="9792" spans="1:13" ht="16.5" customHeight="1">
      <c r="A9792" s="22"/>
      <c r="J9792" s="6"/>
      <c r="M9792" s="7"/>
    </row>
    <row r="9793" spans="1:13" ht="16.5" customHeight="1">
      <c r="A9793" s="22"/>
      <c r="J9793" s="6"/>
      <c r="M9793" s="7"/>
    </row>
    <row r="9794" spans="1:13" ht="16.5" customHeight="1">
      <c r="A9794" s="22"/>
      <c r="J9794" s="6"/>
      <c r="M9794" s="7"/>
    </row>
    <row r="9795" spans="1:13" ht="16.5" customHeight="1">
      <c r="A9795" s="22"/>
      <c r="J9795" s="6"/>
      <c r="M9795" s="7"/>
    </row>
    <row r="9796" spans="1:13" ht="16.5" customHeight="1">
      <c r="A9796" s="22"/>
      <c r="J9796" s="6"/>
      <c r="M9796" s="7"/>
    </row>
    <row r="9797" spans="1:13" ht="16.5" customHeight="1">
      <c r="A9797" s="22"/>
      <c r="J9797" s="6"/>
      <c r="M9797" s="7"/>
    </row>
    <row r="9798" spans="1:13" ht="16.5" customHeight="1">
      <c r="A9798" s="22"/>
      <c r="J9798" s="6"/>
      <c r="M9798" s="7"/>
    </row>
    <row r="9799" spans="1:13" ht="16.5" customHeight="1">
      <c r="A9799" s="22"/>
      <c r="J9799" s="6"/>
      <c r="M9799" s="7"/>
    </row>
    <row r="9800" spans="1:13" ht="16.5" customHeight="1">
      <c r="A9800" s="22"/>
      <c r="J9800" s="6"/>
      <c r="M9800" s="7"/>
    </row>
    <row r="9801" spans="1:13" ht="16.5" customHeight="1">
      <c r="A9801" s="22"/>
      <c r="J9801" s="6"/>
      <c r="M9801" s="7"/>
    </row>
    <row r="9802" spans="1:13" ht="16.5" customHeight="1">
      <c r="A9802" s="22"/>
      <c r="J9802" s="6"/>
      <c r="M9802" s="7"/>
    </row>
    <row r="9803" spans="1:13" ht="16.5" customHeight="1">
      <c r="A9803" s="22"/>
      <c r="J9803" s="6"/>
      <c r="M9803" s="7"/>
    </row>
    <row r="9804" spans="1:13" ht="16.5" customHeight="1">
      <c r="A9804" s="22"/>
      <c r="J9804" s="6"/>
      <c r="M9804" s="7"/>
    </row>
    <row r="9805" spans="1:13" ht="16.5" customHeight="1">
      <c r="A9805" s="22"/>
      <c r="J9805" s="6"/>
      <c r="M9805" s="7"/>
    </row>
    <row r="9806" spans="1:13" ht="16.5" customHeight="1">
      <c r="A9806" s="22"/>
      <c r="J9806" s="6"/>
      <c r="M9806" s="7"/>
    </row>
    <row r="9807" spans="1:13" ht="16.5" customHeight="1">
      <c r="A9807" s="22"/>
      <c r="J9807" s="6"/>
      <c r="M9807" s="7"/>
    </row>
    <row r="9808" spans="1:13" ht="16.5" customHeight="1">
      <c r="A9808" s="22"/>
      <c r="J9808" s="6"/>
      <c r="M9808" s="7"/>
    </row>
    <row r="9809" spans="1:13" ht="16.5" customHeight="1">
      <c r="A9809" s="22"/>
      <c r="J9809" s="6"/>
      <c r="M9809" s="7"/>
    </row>
    <row r="9810" spans="1:13" ht="16.5" customHeight="1">
      <c r="A9810" s="22"/>
      <c r="J9810" s="6"/>
      <c r="M9810" s="7"/>
    </row>
    <row r="9811" spans="1:13" ht="16.5" customHeight="1">
      <c r="A9811" s="22"/>
      <c r="J9811" s="6"/>
      <c r="M9811" s="7"/>
    </row>
    <row r="9812" spans="1:13" ht="16.5" customHeight="1">
      <c r="A9812" s="22"/>
      <c r="J9812" s="6"/>
      <c r="M9812" s="7"/>
    </row>
    <row r="9813" spans="1:13" ht="16.5" customHeight="1">
      <c r="A9813" s="22"/>
      <c r="J9813" s="6"/>
      <c r="M9813" s="7"/>
    </row>
    <row r="9814" spans="1:13" ht="16.5" customHeight="1">
      <c r="A9814" s="22"/>
      <c r="J9814" s="6"/>
      <c r="M9814" s="7"/>
    </row>
    <row r="9815" spans="1:13" ht="16.5" customHeight="1">
      <c r="A9815" s="22"/>
      <c r="J9815" s="6"/>
      <c r="M9815" s="7"/>
    </row>
    <row r="9816" spans="1:13" ht="16.5" customHeight="1">
      <c r="A9816" s="22"/>
      <c r="J9816" s="6"/>
      <c r="M9816" s="7"/>
    </row>
    <row r="9817" spans="1:13" ht="16.5" customHeight="1">
      <c r="A9817" s="22"/>
      <c r="J9817" s="6"/>
      <c r="M9817" s="7"/>
    </row>
    <row r="9818" spans="1:13" ht="16.5" customHeight="1">
      <c r="A9818" s="22"/>
      <c r="J9818" s="6"/>
      <c r="M9818" s="7"/>
    </row>
    <row r="9819" spans="1:13" ht="16.5" customHeight="1">
      <c r="A9819" s="22"/>
      <c r="J9819" s="6"/>
      <c r="M9819" s="7"/>
    </row>
    <row r="9820" spans="1:13" ht="16.5" customHeight="1">
      <c r="A9820" s="22"/>
      <c r="J9820" s="6"/>
      <c r="M9820" s="7"/>
    </row>
    <row r="9821" spans="1:13" ht="16.5" customHeight="1">
      <c r="A9821" s="22"/>
      <c r="J9821" s="6"/>
      <c r="M9821" s="7"/>
    </row>
    <row r="9822" spans="1:13" ht="16.5" customHeight="1">
      <c r="A9822" s="22"/>
      <c r="J9822" s="6"/>
      <c r="M9822" s="7"/>
    </row>
    <row r="9823" spans="1:13" ht="16.5" customHeight="1">
      <c r="A9823" s="22"/>
      <c r="J9823" s="6"/>
      <c r="M9823" s="7"/>
    </row>
    <row r="9824" spans="1:13" ht="16.5" customHeight="1">
      <c r="A9824" s="22"/>
      <c r="J9824" s="6"/>
      <c r="M9824" s="7"/>
    </row>
    <row r="9825" spans="1:13" ht="16.5" customHeight="1">
      <c r="A9825" s="22"/>
      <c r="J9825" s="6"/>
      <c r="M9825" s="7"/>
    </row>
    <row r="9826" spans="1:13" ht="16.5" customHeight="1">
      <c r="A9826" s="22"/>
      <c r="J9826" s="6"/>
      <c r="M9826" s="7"/>
    </row>
    <row r="9827" spans="1:13" ht="16.5" customHeight="1">
      <c r="A9827" s="22"/>
      <c r="J9827" s="6"/>
      <c r="M9827" s="7"/>
    </row>
    <row r="9828" spans="1:13" ht="16.5" customHeight="1">
      <c r="A9828" s="22"/>
      <c r="J9828" s="6"/>
      <c r="M9828" s="7"/>
    </row>
    <row r="9829" spans="1:13" ht="16.5" customHeight="1">
      <c r="A9829" s="22"/>
      <c r="J9829" s="6"/>
      <c r="M9829" s="7"/>
    </row>
    <row r="9830" spans="1:13" ht="16.5" customHeight="1">
      <c r="A9830" s="22"/>
      <c r="J9830" s="6"/>
      <c r="M9830" s="7"/>
    </row>
    <row r="9831" spans="1:13" ht="16.5" customHeight="1">
      <c r="A9831" s="22"/>
      <c r="J9831" s="6"/>
      <c r="M9831" s="7"/>
    </row>
    <row r="9832" spans="1:13" ht="16.5" customHeight="1">
      <c r="A9832" s="22"/>
      <c r="J9832" s="6"/>
      <c r="M9832" s="7"/>
    </row>
    <row r="9833" spans="1:13" ht="16.5" customHeight="1">
      <c r="A9833" s="22"/>
      <c r="J9833" s="6"/>
      <c r="M9833" s="7"/>
    </row>
    <row r="9834" spans="1:13" ht="16.5" customHeight="1">
      <c r="A9834" s="22"/>
      <c r="J9834" s="6"/>
      <c r="M9834" s="7"/>
    </row>
    <row r="9835" spans="1:13" ht="16.5" customHeight="1">
      <c r="A9835" s="22"/>
      <c r="J9835" s="6"/>
      <c r="M9835" s="7"/>
    </row>
    <row r="9836" spans="1:13" ht="16.5" customHeight="1">
      <c r="A9836" s="22"/>
      <c r="J9836" s="6"/>
      <c r="M9836" s="7"/>
    </row>
    <row r="9837" spans="1:13" ht="16.5" customHeight="1">
      <c r="A9837" s="22"/>
      <c r="J9837" s="6"/>
      <c r="M9837" s="7"/>
    </row>
    <row r="9838" spans="1:13" ht="16.5" customHeight="1">
      <c r="A9838" s="22"/>
      <c r="J9838" s="6"/>
      <c r="M9838" s="7"/>
    </row>
    <row r="9839" spans="1:13" ht="16.5" customHeight="1">
      <c r="A9839" s="22"/>
      <c r="J9839" s="6"/>
      <c r="M9839" s="7"/>
    </row>
    <row r="9840" spans="1:13" ht="16.5" customHeight="1">
      <c r="A9840" s="22"/>
      <c r="J9840" s="6"/>
      <c r="M9840" s="7"/>
    </row>
    <row r="9841" spans="1:13" ht="16.5" customHeight="1">
      <c r="A9841" s="22"/>
      <c r="J9841" s="6"/>
      <c r="M9841" s="7"/>
    </row>
    <row r="9842" spans="1:13" ht="16.5" customHeight="1">
      <c r="A9842" s="22"/>
      <c r="J9842" s="6"/>
      <c r="M9842" s="7"/>
    </row>
    <row r="9843" spans="1:13" ht="16.5" customHeight="1">
      <c r="A9843" s="22"/>
      <c r="J9843" s="6"/>
      <c r="M9843" s="7"/>
    </row>
    <row r="9844" spans="1:13" ht="16.5" customHeight="1">
      <c r="A9844" s="22"/>
      <c r="J9844" s="6"/>
      <c r="M9844" s="7"/>
    </row>
    <row r="9845" spans="1:13" ht="16.5" customHeight="1">
      <c r="A9845" s="22"/>
      <c r="J9845" s="6"/>
      <c r="M9845" s="7"/>
    </row>
    <row r="9846" spans="1:13" ht="16.5" customHeight="1">
      <c r="A9846" s="22"/>
      <c r="J9846" s="6"/>
      <c r="M9846" s="7"/>
    </row>
    <row r="9847" spans="1:13" ht="16.5" customHeight="1">
      <c r="A9847" s="22"/>
      <c r="J9847" s="6"/>
      <c r="M9847" s="7"/>
    </row>
    <row r="9848" spans="1:13" ht="16.5" customHeight="1">
      <c r="A9848" s="22"/>
      <c r="J9848" s="6"/>
      <c r="M9848" s="7"/>
    </row>
    <row r="9849" spans="1:13" ht="16.5" customHeight="1">
      <c r="A9849" s="22"/>
      <c r="J9849" s="6"/>
      <c r="M9849" s="7"/>
    </row>
    <row r="9850" spans="1:13" ht="16.5" customHeight="1">
      <c r="A9850" s="22"/>
      <c r="J9850" s="6"/>
      <c r="M9850" s="7"/>
    </row>
    <row r="9851" spans="1:13" ht="16.5" customHeight="1">
      <c r="A9851" s="22"/>
      <c r="J9851" s="6"/>
      <c r="M9851" s="7"/>
    </row>
    <row r="9852" spans="1:13" ht="16.5" customHeight="1">
      <c r="A9852" s="22"/>
      <c r="J9852" s="6"/>
      <c r="M9852" s="7"/>
    </row>
    <row r="9853" spans="1:13" ht="16.5" customHeight="1">
      <c r="A9853" s="22"/>
      <c r="J9853" s="6"/>
      <c r="M9853" s="7"/>
    </row>
    <row r="9854" spans="1:13" ht="16.5" customHeight="1">
      <c r="A9854" s="22"/>
      <c r="J9854" s="6"/>
      <c r="M9854" s="7"/>
    </row>
    <row r="9855" spans="1:13" ht="16.5" customHeight="1">
      <c r="A9855" s="22"/>
      <c r="J9855" s="6"/>
      <c r="M9855" s="7"/>
    </row>
    <row r="9856" spans="1:13" ht="16.5" customHeight="1">
      <c r="A9856" s="22"/>
      <c r="J9856" s="6"/>
      <c r="M9856" s="7"/>
    </row>
    <row r="9857" spans="1:13" ht="16.5" customHeight="1">
      <c r="A9857" s="22"/>
      <c r="J9857" s="6"/>
      <c r="M9857" s="7"/>
    </row>
    <row r="9858" spans="1:13" ht="16.5" customHeight="1">
      <c r="A9858" s="22"/>
      <c r="J9858" s="6"/>
      <c r="M9858" s="7"/>
    </row>
    <row r="9859" spans="1:13" ht="16.5" customHeight="1">
      <c r="A9859" s="22"/>
      <c r="J9859" s="6"/>
      <c r="M9859" s="7"/>
    </row>
    <row r="9860" spans="1:13" ht="16.5" customHeight="1">
      <c r="A9860" s="22"/>
      <c r="J9860" s="6"/>
      <c r="M9860" s="7"/>
    </row>
    <row r="9861" spans="1:13" ht="16.5" customHeight="1">
      <c r="A9861" s="22"/>
      <c r="J9861" s="6"/>
      <c r="M9861" s="7"/>
    </row>
    <row r="9862" spans="1:13" ht="16.5" customHeight="1">
      <c r="A9862" s="22"/>
      <c r="J9862" s="6"/>
      <c r="M9862" s="7"/>
    </row>
    <row r="9863" spans="1:13" ht="16.5" customHeight="1">
      <c r="A9863" s="22"/>
      <c r="J9863" s="6"/>
      <c r="M9863" s="7"/>
    </row>
    <row r="9864" spans="1:13" ht="16.5" customHeight="1">
      <c r="A9864" s="22"/>
      <c r="J9864" s="6"/>
      <c r="M9864" s="7"/>
    </row>
    <row r="9865" spans="1:13" ht="16.5" customHeight="1">
      <c r="A9865" s="22"/>
      <c r="J9865" s="6"/>
      <c r="M9865" s="7"/>
    </row>
    <row r="9866" spans="1:13" ht="16.5" customHeight="1">
      <c r="A9866" s="22"/>
      <c r="J9866" s="6"/>
      <c r="M9866" s="7"/>
    </row>
    <row r="9867" spans="1:13" ht="16.5" customHeight="1">
      <c r="A9867" s="22"/>
      <c r="J9867" s="6"/>
      <c r="M9867" s="7"/>
    </row>
    <row r="9868" spans="1:13" ht="16.5" customHeight="1">
      <c r="A9868" s="22"/>
      <c r="J9868" s="6"/>
      <c r="M9868" s="7"/>
    </row>
    <row r="9869" spans="1:13" ht="16.5" customHeight="1">
      <c r="A9869" s="22"/>
      <c r="J9869" s="6"/>
      <c r="M9869" s="7"/>
    </row>
    <row r="9870" spans="1:13" ht="16.5" customHeight="1">
      <c r="A9870" s="22"/>
      <c r="J9870" s="6"/>
      <c r="M9870" s="7"/>
    </row>
    <row r="9871" spans="1:13" ht="16.5" customHeight="1">
      <c r="A9871" s="22"/>
      <c r="J9871" s="6"/>
      <c r="M9871" s="7"/>
    </row>
    <row r="9872" spans="1:13" ht="16.5" customHeight="1">
      <c r="A9872" s="22"/>
      <c r="J9872" s="6"/>
      <c r="M9872" s="7"/>
    </row>
    <row r="9873" spans="1:13" ht="16.5" customHeight="1">
      <c r="A9873" s="22"/>
      <c r="J9873" s="6"/>
      <c r="M9873" s="7"/>
    </row>
    <row r="9874" spans="1:13" ht="16.5" customHeight="1">
      <c r="A9874" s="22"/>
      <c r="J9874" s="6"/>
      <c r="M9874" s="7"/>
    </row>
    <row r="9875" spans="1:13" ht="16.5" customHeight="1">
      <c r="A9875" s="22"/>
      <c r="J9875" s="6"/>
      <c r="M9875" s="7"/>
    </row>
    <row r="9876" spans="1:13" ht="16.5" customHeight="1">
      <c r="A9876" s="22"/>
      <c r="J9876" s="6"/>
      <c r="M9876" s="7"/>
    </row>
    <row r="9877" spans="1:13" ht="16.5" customHeight="1">
      <c r="A9877" s="22"/>
      <c r="J9877" s="6"/>
      <c r="M9877" s="7"/>
    </row>
    <row r="9878" spans="1:13" ht="16.5" customHeight="1">
      <c r="A9878" s="22"/>
      <c r="J9878" s="6"/>
      <c r="M9878" s="7"/>
    </row>
    <row r="9879" spans="1:13" ht="16.5" customHeight="1">
      <c r="A9879" s="22"/>
      <c r="J9879" s="6"/>
      <c r="M9879" s="7"/>
    </row>
    <row r="9880" spans="1:13" ht="16.5" customHeight="1">
      <c r="A9880" s="22"/>
      <c r="J9880" s="6"/>
      <c r="M9880" s="7"/>
    </row>
    <row r="9881" spans="1:13" ht="16.5" customHeight="1">
      <c r="A9881" s="22"/>
      <c r="J9881" s="6"/>
      <c r="M9881" s="7"/>
    </row>
    <row r="9882" spans="1:13" ht="16.5" customHeight="1">
      <c r="A9882" s="22"/>
      <c r="J9882" s="6"/>
      <c r="M9882" s="7"/>
    </row>
    <row r="9883" spans="1:13" ht="16.5" customHeight="1">
      <c r="A9883" s="22"/>
      <c r="J9883" s="6"/>
      <c r="M9883" s="7"/>
    </row>
    <row r="9884" spans="1:13" ht="16.5" customHeight="1">
      <c r="A9884" s="22"/>
      <c r="J9884" s="6"/>
      <c r="M9884" s="7"/>
    </row>
    <row r="9885" spans="1:13" ht="16.5" customHeight="1">
      <c r="A9885" s="22"/>
      <c r="J9885" s="6"/>
      <c r="M9885" s="7"/>
    </row>
    <row r="9886" spans="1:13" ht="16.5" customHeight="1">
      <c r="A9886" s="22"/>
      <c r="J9886" s="6"/>
      <c r="M9886" s="7"/>
    </row>
    <row r="9887" spans="1:13" ht="16.5" customHeight="1">
      <c r="A9887" s="22"/>
      <c r="J9887" s="6"/>
      <c r="M9887" s="7"/>
    </row>
    <row r="9888" spans="1:13" ht="16.5" customHeight="1">
      <c r="A9888" s="22"/>
      <c r="J9888" s="6"/>
      <c r="M9888" s="7"/>
    </row>
    <row r="9889" spans="1:13" ht="16.5" customHeight="1">
      <c r="A9889" s="22"/>
      <c r="J9889" s="6"/>
      <c r="M9889" s="7"/>
    </row>
    <row r="9890" spans="1:13" ht="16.5" customHeight="1">
      <c r="A9890" s="22"/>
      <c r="J9890" s="6"/>
      <c r="M9890" s="7"/>
    </row>
    <row r="9891" spans="1:13" ht="16.5" customHeight="1">
      <c r="A9891" s="22"/>
      <c r="J9891" s="6"/>
      <c r="M9891" s="7"/>
    </row>
    <row r="9892" spans="1:13" ht="16.5" customHeight="1">
      <c r="A9892" s="22"/>
      <c r="J9892" s="6"/>
      <c r="M9892" s="7"/>
    </row>
    <row r="9893" spans="1:13" ht="16.5" customHeight="1">
      <c r="A9893" s="22"/>
      <c r="J9893" s="6"/>
      <c r="M9893" s="7"/>
    </row>
    <row r="9894" spans="1:13" ht="16.5" customHeight="1">
      <c r="A9894" s="22"/>
      <c r="J9894" s="6"/>
      <c r="M9894" s="7"/>
    </row>
    <row r="9895" spans="1:13" ht="16.5" customHeight="1">
      <c r="A9895" s="22"/>
      <c r="J9895" s="6"/>
      <c r="M9895" s="7"/>
    </row>
    <row r="9896" spans="1:13" ht="16.5" customHeight="1">
      <c r="A9896" s="22"/>
      <c r="J9896" s="6"/>
      <c r="M9896" s="7"/>
    </row>
    <row r="9897" spans="1:13" ht="16.5" customHeight="1">
      <c r="A9897" s="22"/>
      <c r="J9897" s="6"/>
      <c r="M9897" s="7"/>
    </row>
    <row r="9898" spans="1:13" ht="16.5" customHeight="1">
      <c r="A9898" s="22"/>
      <c r="J9898" s="6"/>
      <c r="M9898" s="7"/>
    </row>
    <row r="9899" spans="1:13" ht="16.5" customHeight="1">
      <c r="A9899" s="22"/>
      <c r="J9899" s="6"/>
      <c r="M9899" s="7"/>
    </row>
    <row r="9900" spans="1:13" ht="16.5" customHeight="1">
      <c r="A9900" s="22"/>
      <c r="J9900" s="6"/>
      <c r="M9900" s="7"/>
    </row>
    <row r="9901" spans="1:13" ht="16.5" customHeight="1">
      <c r="A9901" s="22"/>
      <c r="J9901" s="6"/>
      <c r="M9901" s="7"/>
    </row>
    <row r="9902" spans="1:13" ht="16.5" customHeight="1">
      <c r="A9902" s="22"/>
      <c r="J9902" s="6"/>
      <c r="M9902" s="7"/>
    </row>
    <row r="9903" spans="1:13" ht="16.5" customHeight="1">
      <c r="A9903" s="22"/>
      <c r="J9903" s="6"/>
      <c r="M9903" s="7"/>
    </row>
    <row r="9904" spans="1:13" ht="16.5" customHeight="1">
      <c r="A9904" s="22"/>
      <c r="J9904" s="6"/>
      <c r="M9904" s="7"/>
    </row>
    <row r="9905" spans="1:13" ht="16.5" customHeight="1">
      <c r="A9905" s="22"/>
      <c r="J9905" s="6"/>
      <c r="M9905" s="7"/>
    </row>
    <row r="9906" spans="1:13" ht="16.5" customHeight="1">
      <c r="A9906" s="22"/>
      <c r="J9906" s="6"/>
      <c r="M9906" s="7"/>
    </row>
    <row r="9907" spans="1:13" ht="16.5" customHeight="1">
      <c r="A9907" s="22"/>
      <c r="J9907" s="6"/>
      <c r="M9907" s="7"/>
    </row>
    <row r="9908" spans="1:13" ht="16.5" customHeight="1">
      <c r="A9908" s="22"/>
      <c r="J9908" s="6"/>
      <c r="M9908" s="7"/>
    </row>
    <row r="9909" spans="1:13" ht="16.5" customHeight="1">
      <c r="A9909" s="22"/>
      <c r="J9909" s="6"/>
      <c r="M9909" s="7"/>
    </row>
    <row r="9910" spans="1:13" ht="16.5" customHeight="1">
      <c r="A9910" s="22"/>
      <c r="J9910" s="6"/>
      <c r="M9910" s="7"/>
    </row>
    <row r="9911" spans="1:13" ht="16.5" customHeight="1">
      <c r="A9911" s="22"/>
      <c r="J9911" s="6"/>
      <c r="M9911" s="7"/>
    </row>
    <row r="9912" spans="1:13" ht="16.5" customHeight="1">
      <c r="A9912" s="22"/>
      <c r="J9912" s="6"/>
      <c r="M9912" s="7"/>
    </row>
    <row r="9913" spans="1:13" ht="16.5" customHeight="1">
      <c r="A9913" s="22"/>
      <c r="J9913" s="6"/>
      <c r="M9913" s="7"/>
    </row>
    <row r="9914" spans="1:13" ht="16.5" customHeight="1">
      <c r="A9914" s="22"/>
      <c r="J9914" s="6"/>
      <c r="M9914" s="7"/>
    </row>
    <row r="9915" spans="1:13" ht="16.5" customHeight="1">
      <c r="A9915" s="22"/>
      <c r="J9915" s="6"/>
      <c r="M9915" s="7"/>
    </row>
    <row r="9916" spans="1:13" ht="16.5" customHeight="1">
      <c r="A9916" s="22"/>
      <c r="J9916" s="6"/>
      <c r="M9916" s="7"/>
    </row>
    <row r="9917" spans="1:13" ht="16.5" customHeight="1">
      <c r="A9917" s="22"/>
      <c r="J9917" s="6"/>
      <c r="M9917" s="7"/>
    </row>
    <row r="9918" spans="1:13" ht="16.5" customHeight="1">
      <c r="A9918" s="22"/>
      <c r="J9918" s="6"/>
      <c r="M9918" s="7"/>
    </row>
    <row r="9919" spans="1:13" ht="16.5" customHeight="1">
      <c r="A9919" s="22"/>
      <c r="J9919" s="6"/>
      <c r="M9919" s="7"/>
    </row>
    <row r="9920" spans="1:13" ht="16.5" customHeight="1">
      <c r="A9920" s="22"/>
      <c r="J9920" s="6"/>
      <c r="M9920" s="7"/>
    </row>
    <row r="9921" spans="1:13" ht="16.5" customHeight="1">
      <c r="A9921" s="22"/>
      <c r="J9921" s="6"/>
      <c r="M9921" s="7"/>
    </row>
    <row r="9922" spans="1:13" ht="16.5" customHeight="1">
      <c r="A9922" s="22"/>
      <c r="J9922" s="6"/>
      <c r="M9922" s="7"/>
    </row>
    <row r="9923" spans="1:13" ht="16.5" customHeight="1">
      <c r="A9923" s="22"/>
      <c r="J9923" s="6"/>
      <c r="M9923" s="7"/>
    </row>
    <row r="9924" spans="1:13" ht="16.5" customHeight="1">
      <c r="A9924" s="22"/>
      <c r="J9924" s="6"/>
      <c r="M9924" s="7"/>
    </row>
    <row r="9925" spans="1:13" ht="16.5" customHeight="1">
      <c r="A9925" s="22"/>
      <c r="J9925" s="6"/>
      <c r="M9925" s="7"/>
    </row>
    <row r="9926" spans="1:13" ht="16.5" customHeight="1">
      <c r="A9926" s="22"/>
      <c r="J9926" s="6"/>
      <c r="M9926" s="7"/>
    </row>
    <row r="9927" spans="1:13" ht="16.5" customHeight="1">
      <c r="A9927" s="22"/>
      <c r="J9927" s="6"/>
      <c r="M9927" s="7"/>
    </row>
    <row r="9928" spans="1:13" ht="16.5" customHeight="1">
      <c r="A9928" s="22"/>
      <c r="J9928" s="6"/>
      <c r="M9928" s="7"/>
    </row>
    <row r="9929" spans="1:13" ht="16.5" customHeight="1">
      <c r="A9929" s="22"/>
      <c r="J9929" s="6"/>
      <c r="M9929" s="7"/>
    </row>
    <row r="9930" spans="1:13" ht="16.5" customHeight="1">
      <c r="A9930" s="22"/>
      <c r="J9930" s="6"/>
      <c r="M9930" s="7"/>
    </row>
    <row r="9931" spans="1:13" ht="16.5" customHeight="1">
      <c r="A9931" s="22"/>
      <c r="J9931" s="6"/>
      <c r="M9931" s="7"/>
    </row>
    <row r="9932" spans="1:13" ht="16.5" customHeight="1">
      <c r="A9932" s="22"/>
      <c r="J9932" s="6"/>
      <c r="M9932" s="7"/>
    </row>
    <row r="9933" spans="1:13" ht="16.5" customHeight="1">
      <c r="A9933" s="22"/>
      <c r="J9933" s="6"/>
      <c r="M9933" s="7"/>
    </row>
    <row r="9934" spans="1:13" ht="16.5" customHeight="1">
      <c r="A9934" s="22"/>
      <c r="J9934" s="6"/>
      <c r="M9934" s="7"/>
    </row>
    <row r="9935" spans="1:13" ht="16.5" customHeight="1">
      <c r="A9935" s="22"/>
      <c r="J9935" s="6"/>
      <c r="M9935" s="7"/>
    </row>
    <row r="9936" spans="1:13" ht="16.5" customHeight="1">
      <c r="A9936" s="22"/>
      <c r="J9936" s="6"/>
      <c r="M9936" s="7"/>
    </row>
    <row r="9937" spans="1:13" ht="16.5" customHeight="1">
      <c r="A9937" s="22"/>
      <c r="J9937" s="6"/>
      <c r="M9937" s="7"/>
    </row>
    <row r="9938" spans="1:13" ht="16.5" customHeight="1">
      <c r="A9938" s="22"/>
      <c r="J9938" s="6"/>
      <c r="M9938" s="7"/>
    </row>
    <row r="9939" spans="1:13" ht="16.5" customHeight="1">
      <c r="A9939" s="22"/>
      <c r="J9939" s="6"/>
      <c r="M9939" s="7"/>
    </row>
    <row r="9940" spans="1:13" ht="16.5" customHeight="1">
      <c r="A9940" s="22"/>
      <c r="J9940" s="6"/>
      <c r="M9940" s="7"/>
    </row>
    <row r="9941" spans="1:13" ht="16.5" customHeight="1">
      <c r="A9941" s="22"/>
      <c r="J9941" s="6"/>
      <c r="M9941" s="7"/>
    </row>
    <row r="9942" spans="1:13" ht="16.5" customHeight="1">
      <c r="A9942" s="22"/>
      <c r="J9942" s="6"/>
      <c r="M9942" s="7"/>
    </row>
    <row r="9943" spans="1:13" ht="16.5" customHeight="1">
      <c r="A9943" s="22"/>
      <c r="J9943" s="6"/>
      <c r="M9943" s="7"/>
    </row>
    <row r="9944" spans="1:13" ht="16.5" customHeight="1">
      <c r="A9944" s="22"/>
      <c r="J9944" s="6"/>
      <c r="M9944" s="7"/>
    </row>
    <row r="9945" spans="1:13" ht="16.5" customHeight="1">
      <c r="A9945" s="22"/>
      <c r="J9945" s="6"/>
      <c r="M9945" s="7"/>
    </row>
    <row r="9946" spans="1:13" ht="16.5" customHeight="1">
      <c r="A9946" s="22"/>
      <c r="J9946" s="6"/>
      <c r="M9946" s="7"/>
    </row>
    <row r="9947" spans="1:13" ht="16.5" customHeight="1">
      <c r="A9947" s="22"/>
      <c r="J9947" s="6"/>
      <c r="M9947" s="7"/>
    </row>
    <row r="9948" spans="1:13" ht="16.5" customHeight="1">
      <c r="A9948" s="22"/>
      <c r="J9948" s="6"/>
      <c r="M9948" s="7"/>
    </row>
    <row r="9949" spans="1:13" ht="16.5" customHeight="1">
      <c r="A9949" s="22"/>
      <c r="J9949" s="6"/>
      <c r="M9949" s="7"/>
    </row>
    <row r="9950" spans="1:13" ht="16.5" customHeight="1">
      <c r="A9950" s="22"/>
      <c r="J9950" s="6"/>
      <c r="M9950" s="7"/>
    </row>
    <row r="9951" spans="1:13" ht="16.5" customHeight="1">
      <c r="A9951" s="22"/>
      <c r="J9951" s="6"/>
      <c r="M9951" s="7"/>
    </row>
    <row r="9952" spans="1:13" ht="16.5" customHeight="1">
      <c r="A9952" s="22"/>
      <c r="J9952" s="6"/>
      <c r="M9952" s="7"/>
    </row>
    <row r="9953" spans="1:13" ht="16.5" customHeight="1">
      <c r="A9953" s="22"/>
      <c r="J9953" s="6"/>
      <c r="M9953" s="7"/>
    </row>
    <row r="9954" spans="1:13" ht="16.5" customHeight="1">
      <c r="A9954" s="22"/>
      <c r="J9954" s="6"/>
      <c r="M9954" s="7"/>
    </row>
    <row r="9955" spans="1:13" ht="16.5" customHeight="1">
      <c r="A9955" s="22"/>
      <c r="J9955" s="6"/>
      <c r="M9955" s="7"/>
    </row>
    <row r="9956" spans="1:13" ht="16.5" customHeight="1">
      <c r="A9956" s="22"/>
      <c r="J9956" s="6"/>
      <c r="M9956" s="7"/>
    </row>
    <row r="9957" spans="1:13" ht="16.5" customHeight="1">
      <c r="A9957" s="22"/>
      <c r="J9957" s="6"/>
      <c r="M9957" s="7"/>
    </row>
    <row r="9958" spans="1:13" ht="16.5" customHeight="1">
      <c r="A9958" s="22"/>
      <c r="J9958" s="6"/>
      <c r="M9958" s="7"/>
    </row>
    <row r="9959" spans="1:13" ht="16.5" customHeight="1">
      <c r="A9959" s="22"/>
      <c r="J9959" s="6"/>
      <c r="M9959" s="7"/>
    </row>
    <row r="9960" spans="1:13" ht="16.5" customHeight="1">
      <c r="A9960" s="22"/>
      <c r="J9960" s="6"/>
      <c r="M9960" s="7"/>
    </row>
    <row r="9961" spans="1:13" ht="16.5" customHeight="1">
      <c r="A9961" s="22"/>
      <c r="J9961" s="6"/>
      <c r="M9961" s="7"/>
    </row>
    <row r="9962" spans="1:13" ht="16.5" customHeight="1">
      <c r="A9962" s="22"/>
      <c r="J9962" s="6"/>
      <c r="M9962" s="7"/>
    </row>
    <row r="9963" spans="1:13" ht="16.5" customHeight="1">
      <c r="A9963" s="22"/>
      <c r="J9963" s="6"/>
      <c r="M9963" s="7"/>
    </row>
    <row r="9964" spans="1:13" ht="16.5" customHeight="1">
      <c r="A9964" s="22"/>
      <c r="J9964" s="6"/>
      <c r="M9964" s="7"/>
    </row>
    <row r="9965" spans="1:13" ht="16.5" customHeight="1">
      <c r="A9965" s="22"/>
      <c r="J9965" s="6"/>
      <c r="M9965" s="7"/>
    </row>
    <row r="9966" spans="1:13" ht="16.5" customHeight="1">
      <c r="A9966" s="22"/>
      <c r="J9966" s="6"/>
      <c r="M9966" s="7"/>
    </row>
    <row r="9967" spans="1:13" ht="16.5" customHeight="1">
      <c r="A9967" s="22"/>
      <c r="J9967" s="6"/>
      <c r="M9967" s="7"/>
    </row>
    <row r="9968" spans="1:13" ht="16.5" customHeight="1">
      <c r="A9968" s="22"/>
      <c r="J9968" s="6"/>
      <c r="M9968" s="7"/>
    </row>
    <row r="9969" spans="1:13" ht="16.5" customHeight="1">
      <c r="A9969" s="22"/>
      <c r="J9969" s="6"/>
      <c r="M9969" s="7"/>
    </row>
    <row r="9970" spans="1:13" ht="16.5" customHeight="1">
      <c r="A9970" s="22"/>
      <c r="J9970" s="6"/>
      <c r="M9970" s="7"/>
    </row>
    <row r="9971" spans="1:13" ht="16.5" customHeight="1">
      <c r="A9971" s="22"/>
      <c r="J9971" s="6"/>
      <c r="M9971" s="7"/>
    </row>
    <row r="9972" spans="1:13" ht="16.5" customHeight="1">
      <c r="A9972" s="22"/>
      <c r="J9972" s="6"/>
      <c r="M9972" s="7"/>
    </row>
    <row r="9973" spans="1:13" ht="16.5" customHeight="1">
      <c r="A9973" s="22"/>
      <c r="J9973" s="6"/>
      <c r="M9973" s="7"/>
    </row>
    <row r="9974" spans="1:13" ht="16.5" customHeight="1">
      <c r="A9974" s="22"/>
      <c r="J9974" s="6"/>
      <c r="M9974" s="7"/>
    </row>
    <row r="9975" spans="1:13" ht="16.5" customHeight="1">
      <c r="A9975" s="22"/>
      <c r="J9975" s="6"/>
      <c r="M9975" s="7"/>
    </row>
    <row r="9976" spans="1:13" ht="16.5" customHeight="1">
      <c r="A9976" s="22"/>
      <c r="J9976" s="6"/>
      <c r="M9976" s="7"/>
    </row>
    <row r="9977" spans="1:13" ht="16.5" customHeight="1">
      <c r="A9977" s="22"/>
      <c r="J9977" s="6"/>
      <c r="M9977" s="7"/>
    </row>
    <row r="9978" spans="1:13" ht="16.5" customHeight="1">
      <c r="A9978" s="22"/>
      <c r="J9978" s="6"/>
      <c r="M9978" s="7"/>
    </row>
    <row r="9979" spans="1:13" ht="16.5" customHeight="1">
      <c r="A9979" s="22"/>
      <c r="J9979" s="6"/>
      <c r="M9979" s="7"/>
    </row>
    <row r="9980" spans="1:13" ht="16.5" customHeight="1">
      <c r="A9980" s="22"/>
      <c r="J9980" s="6"/>
      <c r="M9980" s="7"/>
    </row>
    <row r="9981" spans="1:13" ht="16.5" customHeight="1">
      <c r="A9981" s="22"/>
      <c r="J9981" s="6"/>
      <c r="M9981" s="7"/>
    </row>
    <row r="9982" spans="1:13" ht="16.5" customHeight="1">
      <c r="A9982" s="22"/>
      <c r="J9982" s="6"/>
      <c r="M9982" s="7"/>
    </row>
    <row r="9983" spans="1:13" ht="16.5" customHeight="1">
      <c r="A9983" s="22"/>
      <c r="J9983" s="6"/>
      <c r="M9983" s="7"/>
    </row>
    <row r="9984" spans="1:13" ht="16.5" customHeight="1">
      <c r="A9984" s="22"/>
      <c r="J9984" s="6"/>
      <c r="M9984" s="7"/>
    </row>
    <row r="9985" spans="1:13" ht="16.5" customHeight="1">
      <c r="A9985" s="22"/>
      <c r="J9985" s="6"/>
      <c r="M9985" s="7"/>
    </row>
    <row r="9986" spans="1:13" ht="16.5" customHeight="1">
      <c r="A9986" s="22"/>
      <c r="J9986" s="6"/>
      <c r="M9986" s="7"/>
    </row>
    <row r="9987" spans="1:13" ht="16.5" customHeight="1">
      <c r="A9987" s="22"/>
      <c r="J9987" s="6"/>
      <c r="M9987" s="7"/>
    </row>
    <row r="9988" spans="1:13" ht="16.5" customHeight="1">
      <c r="A9988" s="22"/>
      <c r="J9988" s="6"/>
      <c r="M9988" s="7"/>
    </row>
    <row r="9989" spans="1:13" ht="16.5" customHeight="1">
      <c r="A9989" s="22"/>
      <c r="J9989" s="6"/>
      <c r="M9989" s="7"/>
    </row>
    <row r="9990" spans="1:13" ht="16.5" customHeight="1">
      <c r="A9990" s="22"/>
      <c r="J9990" s="6"/>
      <c r="M9990" s="7"/>
    </row>
    <row r="9991" spans="1:13" ht="16.5" customHeight="1">
      <c r="A9991" s="22"/>
      <c r="J9991" s="6"/>
      <c r="M9991" s="7"/>
    </row>
    <row r="9992" spans="1:13" ht="16.5" customHeight="1">
      <c r="A9992" s="22"/>
      <c r="J9992" s="6"/>
      <c r="M9992" s="7"/>
    </row>
    <row r="9993" spans="1:13" ht="16.5" customHeight="1">
      <c r="A9993" s="22"/>
      <c r="J9993" s="6"/>
      <c r="M9993" s="7"/>
    </row>
    <row r="9994" spans="1:13" ht="16.5" customHeight="1">
      <c r="A9994" s="22"/>
      <c r="J9994" s="6"/>
      <c r="M9994" s="7"/>
    </row>
    <row r="9995" spans="1:13" ht="16.5" customHeight="1">
      <c r="A9995" s="22"/>
      <c r="J9995" s="6"/>
      <c r="M9995" s="7"/>
    </row>
    <row r="9996" spans="1:13" ht="16.5" customHeight="1">
      <c r="A9996" s="22"/>
      <c r="J9996" s="6"/>
      <c r="M9996" s="7"/>
    </row>
    <row r="9997" spans="1:13" ht="16.5" customHeight="1">
      <c r="A9997" s="22"/>
      <c r="J9997" s="6"/>
      <c r="M9997" s="7"/>
    </row>
    <row r="9998" spans="1:13" ht="16.5" customHeight="1">
      <c r="A9998" s="22"/>
      <c r="J9998" s="6"/>
      <c r="M9998" s="7"/>
    </row>
    <row r="9999" spans="1:13" ht="16.5" customHeight="1">
      <c r="A9999" s="22"/>
      <c r="J9999" s="6"/>
      <c r="M9999" s="7"/>
    </row>
    <row r="10000" spans="1:13" ht="16.5" customHeight="1">
      <c r="A10000" s="22"/>
      <c r="J10000" s="6"/>
      <c r="M10000" s="7"/>
    </row>
    <row r="10001" spans="1:13" ht="16.5" customHeight="1">
      <c r="A10001" s="22"/>
      <c r="J10001" s="6"/>
      <c r="M10001" s="7"/>
    </row>
    <row r="10002" spans="1:13" ht="16.5" customHeight="1">
      <c r="A10002" s="22"/>
      <c r="J10002" s="6"/>
      <c r="M10002" s="7"/>
    </row>
    <row r="10003" spans="1:13" ht="16.5" customHeight="1">
      <c r="A10003" s="22"/>
      <c r="J10003" s="6"/>
      <c r="M10003" s="7"/>
    </row>
    <row r="10004" spans="1:13" ht="16.5" customHeight="1">
      <c r="A10004" s="22"/>
      <c r="J10004" s="6"/>
      <c r="M10004" s="7"/>
    </row>
    <row r="10005" spans="1:13" ht="16.5" customHeight="1">
      <c r="A10005" s="22"/>
      <c r="J10005" s="6"/>
      <c r="M10005" s="7"/>
    </row>
    <row r="10006" spans="1:13" ht="16.5" customHeight="1">
      <c r="A10006" s="22"/>
      <c r="J10006" s="6"/>
      <c r="M10006" s="7"/>
    </row>
    <row r="10007" spans="1:13" ht="16.5" customHeight="1">
      <c r="A10007" s="22"/>
      <c r="J10007" s="6"/>
      <c r="M10007" s="7"/>
    </row>
    <row r="10008" spans="1:13" ht="16.5" customHeight="1">
      <c r="A10008" s="22"/>
      <c r="J10008" s="6"/>
      <c r="M10008" s="7"/>
    </row>
    <row r="10009" spans="1:13" ht="16.5" customHeight="1">
      <c r="A10009" s="22"/>
      <c r="J10009" s="6"/>
      <c r="M10009" s="7"/>
    </row>
    <row r="10010" spans="1:13" ht="16.5" customHeight="1">
      <c r="A10010" s="22"/>
      <c r="J10010" s="6"/>
      <c r="M10010" s="7"/>
    </row>
    <row r="10011" spans="1:13" ht="16.5" customHeight="1">
      <c r="A10011" s="22"/>
      <c r="J10011" s="6"/>
      <c r="M10011" s="7"/>
    </row>
    <row r="10012" spans="1:13" ht="16.5" customHeight="1">
      <c r="A10012" s="22"/>
      <c r="J10012" s="6"/>
      <c r="M10012" s="7"/>
    </row>
    <row r="10013" spans="1:13" ht="16.5" customHeight="1">
      <c r="A10013" s="22"/>
      <c r="J10013" s="6"/>
      <c r="M10013" s="7"/>
    </row>
    <row r="10014" spans="1:13" ht="16.5" customHeight="1">
      <c r="A10014" s="22"/>
      <c r="J10014" s="6"/>
      <c r="M10014" s="7"/>
    </row>
    <row r="10015" spans="1:13" ht="16.5" customHeight="1">
      <c r="A10015" s="22"/>
      <c r="J10015" s="6"/>
      <c r="M10015" s="7"/>
    </row>
    <row r="10016" spans="1:13" ht="16.5" customHeight="1">
      <c r="A10016" s="22"/>
      <c r="J10016" s="6"/>
      <c r="M10016" s="7"/>
    </row>
    <row r="10017" spans="1:13" ht="16.5" customHeight="1">
      <c r="A10017" s="22"/>
      <c r="J10017" s="6"/>
      <c r="M10017" s="7"/>
    </row>
    <row r="10018" spans="1:13" ht="16.5" customHeight="1">
      <c r="A10018" s="22"/>
      <c r="J10018" s="6"/>
      <c r="M10018" s="7"/>
    </row>
    <row r="10019" spans="1:13" ht="16.5" customHeight="1">
      <c r="A10019" s="22"/>
      <c r="J10019" s="6"/>
      <c r="M10019" s="7"/>
    </row>
    <row r="10020" spans="1:13" ht="16.5" customHeight="1">
      <c r="A10020" s="22"/>
      <c r="J10020" s="6"/>
      <c r="M10020" s="7"/>
    </row>
    <row r="10021" spans="1:13" ht="16.5" customHeight="1">
      <c r="A10021" s="22"/>
      <c r="J10021" s="6"/>
      <c r="M10021" s="7"/>
    </row>
    <row r="10022" spans="1:13" ht="16.5" customHeight="1">
      <c r="A10022" s="22"/>
      <c r="J10022" s="6"/>
      <c r="M10022" s="7"/>
    </row>
    <row r="10023" spans="1:13" ht="16.5" customHeight="1">
      <c r="A10023" s="22"/>
      <c r="J10023" s="6"/>
      <c r="M10023" s="7"/>
    </row>
    <row r="10024" spans="1:13" ht="16.5" customHeight="1">
      <c r="A10024" s="22"/>
      <c r="J10024" s="6"/>
      <c r="M10024" s="7"/>
    </row>
    <row r="10025" spans="1:13" ht="16.5" customHeight="1">
      <c r="A10025" s="22"/>
      <c r="J10025" s="6"/>
      <c r="M10025" s="7"/>
    </row>
    <row r="10026" spans="1:13" ht="16.5" customHeight="1">
      <c r="A10026" s="22"/>
      <c r="J10026" s="6"/>
      <c r="M10026" s="7"/>
    </row>
    <row r="10027" spans="1:13" ht="16.5" customHeight="1">
      <c r="A10027" s="22"/>
      <c r="J10027" s="6"/>
      <c r="M10027" s="7"/>
    </row>
    <row r="10028" spans="1:13" ht="16.5" customHeight="1">
      <c r="A10028" s="22"/>
      <c r="J10028" s="6"/>
      <c r="M10028" s="7"/>
    </row>
    <row r="10029" spans="1:13" ht="16.5" customHeight="1">
      <c r="A10029" s="22"/>
      <c r="J10029" s="6"/>
      <c r="M10029" s="7"/>
    </row>
    <row r="10030" spans="1:13" ht="16.5" customHeight="1">
      <c r="A10030" s="22"/>
      <c r="J10030" s="6"/>
      <c r="M10030" s="7"/>
    </row>
    <row r="10031" spans="1:13" ht="16.5" customHeight="1">
      <c r="A10031" s="22"/>
      <c r="J10031" s="6"/>
      <c r="M10031" s="7"/>
    </row>
    <row r="10032" spans="1:13" ht="16.5" customHeight="1">
      <c r="A10032" s="22"/>
      <c r="J10032" s="6"/>
      <c r="M10032" s="7"/>
    </row>
    <row r="10033" spans="1:13" ht="16.5" customHeight="1">
      <c r="A10033" s="22"/>
      <c r="J10033" s="6"/>
      <c r="M10033" s="7"/>
    </row>
    <row r="10034" spans="1:13" ht="16.5" customHeight="1">
      <c r="A10034" s="22"/>
      <c r="J10034" s="6"/>
      <c r="M10034" s="7"/>
    </row>
    <row r="10035" spans="1:13" ht="16.5" customHeight="1">
      <c r="A10035" s="22"/>
      <c r="J10035" s="6"/>
      <c r="M10035" s="7"/>
    </row>
    <row r="10036" spans="1:13" ht="16.5" customHeight="1">
      <c r="A10036" s="22"/>
      <c r="J10036" s="6"/>
      <c r="M10036" s="7"/>
    </row>
    <row r="10037" spans="1:13" ht="16.5" customHeight="1">
      <c r="A10037" s="22"/>
      <c r="J10037" s="6"/>
      <c r="M10037" s="7"/>
    </row>
    <row r="10038" spans="1:13" ht="16.5" customHeight="1">
      <c r="A10038" s="22"/>
      <c r="J10038" s="6"/>
      <c r="M10038" s="7"/>
    </row>
    <row r="10039" spans="1:13" ht="16.5" customHeight="1">
      <c r="A10039" s="22"/>
      <c r="J10039" s="6"/>
      <c r="M10039" s="7"/>
    </row>
    <row r="10040" spans="1:13" ht="16.5" customHeight="1">
      <c r="A10040" s="22"/>
      <c r="J10040" s="6"/>
      <c r="M10040" s="7"/>
    </row>
    <row r="10041" spans="1:13" ht="16.5" customHeight="1">
      <c r="A10041" s="22"/>
      <c r="J10041" s="6"/>
      <c r="M10041" s="7"/>
    </row>
    <row r="10042" spans="1:13" ht="16.5" customHeight="1">
      <c r="A10042" s="22"/>
      <c r="J10042" s="6"/>
      <c r="M10042" s="7"/>
    </row>
    <row r="10043" spans="1:13" ht="16.5" customHeight="1">
      <c r="A10043" s="22"/>
      <c r="J10043" s="6"/>
      <c r="M10043" s="7"/>
    </row>
    <row r="10044" spans="1:13" ht="16.5" customHeight="1">
      <c r="A10044" s="22"/>
      <c r="J10044" s="6"/>
      <c r="M10044" s="7"/>
    </row>
    <row r="10045" spans="1:13" ht="16.5" customHeight="1">
      <c r="A10045" s="22"/>
      <c r="J10045" s="6"/>
      <c r="M10045" s="7"/>
    </row>
    <row r="10046" spans="1:13" ht="16.5" customHeight="1">
      <c r="A10046" s="22"/>
      <c r="J10046" s="6"/>
      <c r="M10046" s="7"/>
    </row>
    <row r="10047" spans="1:13" ht="16.5" customHeight="1">
      <c r="A10047" s="22"/>
      <c r="J10047" s="6"/>
      <c r="M10047" s="7"/>
    </row>
    <row r="10048" spans="1:13" ht="16.5" customHeight="1">
      <c r="A10048" s="22"/>
      <c r="J10048" s="6"/>
      <c r="M10048" s="7"/>
    </row>
    <row r="10049" spans="1:13" ht="16.5" customHeight="1">
      <c r="A10049" s="22"/>
      <c r="J10049" s="6"/>
      <c r="M10049" s="7"/>
    </row>
    <row r="10050" spans="1:13" ht="16.5" customHeight="1">
      <c r="A10050" s="22"/>
      <c r="J10050" s="6"/>
      <c r="M10050" s="7"/>
    </row>
    <row r="10051" spans="1:13" ht="16.5" customHeight="1">
      <c r="A10051" s="22"/>
      <c r="J10051" s="6"/>
      <c r="M10051" s="7"/>
    </row>
    <row r="10052" spans="1:13" ht="16.5" customHeight="1">
      <c r="A10052" s="22"/>
      <c r="J10052" s="6"/>
      <c r="M10052" s="7"/>
    </row>
    <row r="10053" spans="1:13" ht="16.5" customHeight="1">
      <c r="A10053" s="22"/>
      <c r="J10053" s="6"/>
      <c r="M10053" s="7"/>
    </row>
    <row r="10054" spans="1:13" ht="16.5" customHeight="1">
      <c r="A10054" s="22"/>
      <c r="J10054" s="6"/>
      <c r="M10054" s="7"/>
    </row>
    <row r="10055" spans="1:13" ht="16.5" customHeight="1">
      <c r="A10055" s="22"/>
      <c r="J10055" s="6"/>
      <c r="M10055" s="7"/>
    </row>
    <row r="10056" spans="1:13" ht="16.5" customHeight="1">
      <c r="A10056" s="22"/>
      <c r="J10056" s="6"/>
      <c r="M10056" s="7"/>
    </row>
    <row r="10057" spans="1:13" ht="16.5" customHeight="1">
      <c r="A10057" s="22"/>
      <c r="J10057" s="6"/>
      <c r="M10057" s="7"/>
    </row>
    <row r="10058" spans="1:13" ht="16.5" customHeight="1">
      <c r="A10058" s="22"/>
      <c r="J10058" s="6"/>
      <c r="M10058" s="7"/>
    </row>
    <row r="10059" spans="1:13" ht="16.5" customHeight="1">
      <c r="A10059" s="22"/>
      <c r="J10059" s="6"/>
      <c r="M10059" s="7"/>
    </row>
    <row r="10060" spans="1:13" ht="16.5" customHeight="1">
      <c r="A10060" s="22"/>
      <c r="J10060" s="6"/>
      <c r="M10060" s="7"/>
    </row>
    <row r="10061" spans="1:13" ht="16.5" customHeight="1">
      <c r="A10061" s="22"/>
      <c r="J10061" s="6"/>
      <c r="M10061" s="7"/>
    </row>
    <row r="10062" spans="1:13" ht="16.5" customHeight="1">
      <c r="A10062" s="22"/>
      <c r="J10062" s="6"/>
      <c r="M10062" s="7"/>
    </row>
    <row r="10063" spans="1:13" ht="16.5" customHeight="1">
      <c r="A10063" s="22"/>
      <c r="J10063" s="6"/>
      <c r="M10063" s="7"/>
    </row>
    <row r="10064" spans="1:13" ht="16.5" customHeight="1">
      <c r="A10064" s="22"/>
      <c r="J10064" s="6"/>
      <c r="M10064" s="7"/>
    </row>
    <row r="10065" spans="1:13" ht="16.5" customHeight="1">
      <c r="A10065" s="22"/>
      <c r="J10065" s="6"/>
      <c r="M10065" s="7"/>
    </row>
    <row r="10066" spans="1:13" ht="16.5" customHeight="1">
      <c r="A10066" s="22"/>
      <c r="J10066" s="6"/>
      <c r="M10066" s="7"/>
    </row>
    <row r="10067" spans="1:13" ht="16.5" customHeight="1">
      <c r="A10067" s="22"/>
      <c r="J10067" s="6"/>
      <c r="M10067" s="7"/>
    </row>
    <row r="10068" spans="1:13" ht="16.5" customHeight="1">
      <c r="A10068" s="22"/>
      <c r="J10068" s="6"/>
      <c r="M10068" s="7"/>
    </row>
    <row r="10069" spans="1:13" ht="16.5" customHeight="1">
      <c r="A10069" s="22"/>
      <c r="J10069" s="6"/>
      <c r="M10069" s="7"/>
    </row>
    <row r="10070" spans="1:13" ht="16.5" customHeight="1">
      <c r="A10070" s="22"/>
      <c r="J10070" s="6"/>
      <c r="M10070" s="7"/>
    </row>
    <row r="10071" spans="1:13" ht="16.5" customHeight="1">
      <c r="A10071" s="22"/>
      <c r="J10071" s="6"/>
      <c r="M10071" s="7"/>
    </row>
    <row r="10072" spans="1:13" ht="16.5" customHeight="1">
      <c r="A10072" s="22"/>
      <c r="J10072" s="6"/>
      <c r="M10072" s="7"/>
    </row>
    <row r="10073" spans="1:13" ht="16.5" customHeight="1">
      <c r="A10073" s="22"/>
      <c r="J10073" s="6"/>
      <c r="M10073" s="7"/>
    </row>
    <row r="10074" spans="1:13" ht="16.5" customHeight="1">
      <c r="A10074" s="22"/>
      <c r="J10074" s="6"/>
      <c r="M10074" s="7"/>
    </row>
    <row r="10075" spans="1:13" ht="16.5" customHeight="1">
      <c r="A10075" s="22"/>
      <c r="J10075" s="6"/>
      <c r="M10075" s="7"/>
    </row>
    <row r="10076" spans="1:13" ht="16.5" customHeight="1">
      <c r="A10076" s="22"/>
      <c r="J10076" s="6"/>
      <c r="M10076" s="7"/>
    </row>
    <row r="10077" spans="1:13" ht="16.5" customHeight="1">
      <c r="A10077" s="22"/>
      <c r="J10077" s="6"/>
      <c r="M10077" s="7"/>
    </row>
    <row r="10078" spans="1:13" ht="16.5" customHeight="1">
      <c r="A10078" s="22"/>
      <c r="J10078" s="6"/>
      <c r="M10078" s="7"/>
    </row>
    <row r="10079" spans="1:13" ht="16.5" customHeight="1">
      <c r="A10079" s="22"/>
      <c r="J10079" s="6"/>
      <c r="M10079" s="7"/>
    </row>
    <row r="10080" spans="1:13" ht="16.5" customHeight="1">
      <c r="A10080" s="22"/>
      <c r="J10080" s="6"/>
      <c r="M10080" s="7"/>
    </row>
    <row r="10081" spans="1:13" ht="16.5" customHeight="1">
      <c r="A10081" s="22"/>
      <c r="J10081" s="6"/>
      <c r="M10081" s="7"/>
    </row>
    <row r="10082" spans="1:13" ht="16.5" customHeight="1">
      <c r="A10082" s="22"/>
      <c r="J10082" s="6"/>
      <c r="M10082" s="7"/>
    </row>
    <row r="10083" spans="1:13" ht="16.5" customHeight="1">
      <c r="A10083" s="22"/>
      <c r="J10083" s="6"/>
      <c r="M10083" s="7"/>
    </row>
    <row r="10084" spans="1:13" ht="16.5" customHeight="1">
      <c r="A10084" s="22"/>
      <c r="J10084" s="6"/>
      <c r="M10084" s="7"/>
    </row>
    <row r="10085" spans="1:13" ht="16.5" customHeight="1">
      <c r="A10085" s="22"/>
      <c r="J10085" s="6"/>
      <c r="M10085" s="7"/>
    </row>
    <row r="10086" spans="1:13" ht="16.5" customHeight="1">
      <c r="A10086" s="22"/>
      <c r="J10086" s="6"/>
      <c r="M10086" s="7"/>
    </row>
    <row r="10087" spans="1:13" ht="16.5" customHeight="1">
      <c r="A10087" s="22"/>
      <c r="J10087" s="6"/>
      <c r="M10087" s="7"/>
    </row>
    <row r="10088" spans="1:13" ht="16.5" customHeight="1">
      <c r="A10088" s="22"/>
      <c r="J10088" s="6"/>
      <c r="M10088" s="7"/>
    </row>
    <row r="10089" spans="1:13" ht="16.5" customHeight="1">
      <c r="A10089" s="22"/>
      <c r="J10089" s="6"/>
      <c r="M10089" s="7"/>
    </row>
    <row r="10090" spans="1:13" ht="16.5" customHeight="1">
      <c r="A10090" s="22"/>
      <c r="J10090" s="6"/>
      <c r="M10090" s="7"/>
    </row>
    <row r="10091" spans="1:13" ht="16.5" customHeight="1">
      <c r="A10091" s="22"/>
      <c r="J10091" s="6"/>
      <c r="M10091" s="7"/>
    </row>
    <row r="10092" spans="1:13" ht="16.5" customHeight="1">
      <c r="A10092" s="22"/>
      <c r="J10092" s="6"/>
      <c r="M10092" s="7"/>
    </row>
    <row r="10093" spans="1:13" ht="16.5" customHeight="1">
      <c r="A10093" s="22"/>
      <c r="J10093" s="6"/>
      <c r="M10093" s="7"/>
    </row>
    <row r="10094" spans="1:13" ht="16.5" customHeight="1">
      <c r="A10094" s="22"/>
      <c r="J10094" s="6"/>
      <c r="M10094" s="7"/>
    </row>
    <row r="10095" spans="1:13" ht="16.5" customHeight="1">
      <c r="A10095" s="22"/>
      <c r="J10095" s="6"/>
      <c r="M10095" s="7"/>
    </row>
    <row r="10096" spans="1:13" ht="16.5" customHeight="1">
      <c r="A10096" s="22"/>
      <c r="J10096" s="6"/>
      <c r="M10096" s="7"/>
    </row>
    <row r="10097" spans="1:13" ht="16.5" customHeight="1">
      <c r="A10097" s="22"/>
      <c r="J10097" s="6"/>
      <c r="M10097" s="7"/>
    </row>
    <row r="10098" spans="1:13" ht="16.5" customHeight="1">
      <c r="A10098" s="22"/>
      <c r="J10098" s="6"/>
      <c r="M10098" s="7"/>
    </row>
    <row r="10099" spans="1:13" ht="16.5" customHeight="1">
      <c r="A10099" s="22"/>
      <c r="J10099" s="6"/>
      <c r="M10099" s="7"/>
    </row>
    <row r="10100" spans="1:13" ht="16.5" customHeight="1">
      <c r="A10100" s="22"/>
      <c r="J10100" s="6"/>
      <c r="M10100" s="7"/>
    </row>
    <row r="10101" spans="1:13" ht="16.5" customHeight="1">
      <c r="A10101" s="22"/>
      <c r="J10101" s="6"/>
      <c r="M10101" s="7"/>
    </row>
    <row r="10102" spans="1:13" ht="16.5" customHeight="1">
      <c r="A10102" s="22"/>
      <c r="J10102" s="6"/>
      <c r="M10102" s="7"/>
    </row>
    <row r="10103" spans="1:13" ht="16.5" customHeight="1">
      <c r="A10103" s="22"/>
      <c r="J10103" s="6"/>
      <c r="M10103" s="7"/>
    </row>
    <row r="10104" spans="1:13" ht="16.5" customHeight="1">
      <c r="A10104" s="22"/>
      <c r="J10104" s="6"/>
      <c r="M10104" s="7"/>
    </row>
    <row r="10105" spans="1:13" ht="16.5" customHeight="1">
      <c r="A10105" s="22"/>
      <c r="J10105" s="6"/>
      <c r="M10105" s="7"/>
    </row>
    <row r="10106" spans="1:13" ht="16.5" customHeight="1">
      <c r="A10106" s="22"/>
      <c r="J10106" s="6"/>
      <c r="M10106" s="7"/>
    </row>
    <row r="10107" spans="1:13" ht="16.5" customHeight="1">
      <c r="A10107" s="22"/>
      <c r="J10107" s="6"/>
      <c r="M10107" s="7"/>
    </row>
    <row r="10108" spans="1:13" ht="16.5" customHeight="1">
      <c r="A10108" s="22"/>
      <c r="J10108" s="6"/>
      <c r="M10108" s="7"/>
    </row>
    <row r="10109" spans="1:13" ht="16.5" customHeight="1">
      <c r="A10109" s="22"/>
      <c r="J10109" s="6"/>
      <c r="M10109" s="7"/>
    </row>
    <row r="10110" spans="1:13" ht="16.5" customHeight="1">
      <c r="A10110" s="22"/>
      <c r="J10110" s="6"/>
      <c r="M10110" s="7"/>
    </row>
    <row r="10111" spans="1:13" ht="16.5" customHeight="1">
      <c r="A10111" s="22"/>
      <c r="J10111" s="6"/>
      <c r="M10111" s="7"/>
    </row>
    <row r="10112" spans="1:13" ht="16.5" customHeight="1">
      <c r="A10112" s="22"/>
      <c r="J10112" s="6"/>
      <c r="M10112" s="7"/>
    </row>
    <row r="10113" spans="1:13" ht="16.5" customHeight="1">
      <c r="A10113" s="22"/>
      <c r="J10113" s="6"/>
      <c r="M10113" s="7"/>
    </row>
    <row r="10114" spans="1:13" ht="16.5" customHeight="1">
      <c r="A10114" s="22"/>
      <c r="J10114" s="6"/>
      <c r="M10114" s="7"/>
    </row>
    <row r="10115" spans="1:13" ht="16.5" customHeight="1">
      <c r="A10115" s="22"/>
      <c r="J10115" s="6"/>
      <c r="M10115" s="7"/>
    </row>
    <row r="10116" spans="1:13" ht="16.5" customHeight="1">
      <c r="A10116" s="22"/>
      <c r="J10116" s="6"/>
      <c r="M10116" s="7"/>
    </row>
    <row r="10117" spans="1:13" ht="16.5" customHeight="1">
      <c r="A10117" s="22"/>
      <c r="J10117" s="6"/>
      <c r="M10117" s="7"/>
    </row>
    <row r="10118" spans="1:13" ht="16.5" customHeight="1">
      <c r="A10118" s="22"/>
      <c r="J10118" s="6"/>
      <c r="M10118" s="7"/>
    </row>
    <row r="10119" spans="1:13" ht="16.5" customHeight="1">
      <c r="A10119" s="22"/>
      <c r="J10119" s="6"/>
      <c r="M10119" s="7"/>
    </row>
    <row r="10120" spans="1:13" ht="16.5" customHeight="1">
      <c r="A10120" s="22"/>
      <c r="J10120" s="6"/>
      <c r="M10120" s="7"/>
    </row>
    <row r="10121" spans="1:13" ht="16.5" customHeight="1">
      <c r="A10121" s="22"/>
      <c r="J10121" s="6"/>
      <c r="M10121" s="7"/>
    </row>
    <row r="10122" spans="1:13" ht="16.5" customHeight="1">
      <c r="A10122" s="22"/>
      <c r="J10122" s="6"/>
      <c r="M10122" s="7"/>
    </row>
    <row r="10123" spans="1:13" ht="16.5" customHeight="1">
      <c r="A10123" s="22"/>
      <c r="J10123" s="6"/>
      <c r="M10123" s="7"/>
    </row>
    <row r="10124" spans="1:13" ht="16.5" customHeight="1">
      <c r="A10124" s="22"/>
      <c r="J10124" s="6"/>
      <c r="M10124" s="7"/>
    </row>
    <row r="10125" spans="1:13" ht="16.5" customHeight="1">
      <c r="A10125" s="22"/>
      <c r="J10125" s="6"/>
      <c r="M10125" s="7"/>
    </row>
    <row r="10126" spans="1:13" ht="16.5" customHeight="1">
      <c r="A10126" s="22"/>
      <c r="J10126" s="6"/>
      <c r="M10126" s="7"/>
    </row>
    <row r="10127" spans="1:13" ht="16.5" customHeight="1">
      <c r="A10127" s="22"/>
      <c r="J10127" s="6"/>
      <c r="M10127" s="7"/>
    </row>
    <row r="10128" spans="1:13" ht="16.5" customHeight="1">
      <c r="A10128" s="22"/>
      <c r="J10128" s="6"/>
      <c r="M10128" s="7"/>
    </row>
    <row r="10129" spans="1:13" ht="16.5" customHeight="1">
      <c r="A10129" s="22"/>
      <c r="J10129" s="6"/>
      <c r="M10129" s="7"/>
    </row>
    <row r="10130" spans="1:13" ht="16.5" customHeight="1">
      <c r="A10130" s="22"/>
      <c r="J10130" s="6"/>
      <c r="M10130" s="7"/>
    </row>
    <row r="10131" spans="1:13" ht="16.5" customHeight="1">
      <c r="A10131" s="22"/>
      <c r="J10131" s="6"/>
      <c r="M10131" s="7"/>
    </row>
    <row r="10132" spans="1:13" ht="16.5" customHeight="1">
      <c r="A10132" s="22"/>
      <c r="J10132" s="6"/>
      <c r="M10132" s="7"/>
    </row>
    <row r="10133" spans="1:13" ht="16.5" customHeight="1">
      <c r="A10133" s="22"/>
      <c r="J10133" s="6"/>
      <c r="M10133" s="7"/>
    </row>
    <row r="10134" spans="1:13" ht="16.5" customHeight="1">
      <c r="A10134" s="22"/>
      <c r="J10134" s="6"/>
      <c r="M10134" s="7"/>
    </row>
    <row r="10135" spans="1:13" ht="16.5" customHeight="1">
      <c r="A10135" s="22"/>
      <c r="J10135" s="6"/>
      <c r="M10135" s="7"/>
    </row>
    <row r="10136" spans="1:13" ht="16.5" customHeight="1">
      <c r="A10136" s="22"/>
      <c r="J10136" s="6"/>
      <c r="M10136" s="7"/>
    </row>
    <row r="10137" spans="1:13" ht="16.5" customHeight="1">
      <c r="A10137" s="22"/>
      <c r="J10137" s="6"/>
      <c r="M10137" s="7"/>
    </row>
    <row r="10138" spans="1:13" ht="16.5" customHeight="1">
      <c r="A10138" s="22"/>
      <c r="J10138" s="6"/>
      <c r="M10138" s="7"/>
    </row>
    <row r="10139" spans="1:13" ht="16.5" customHeight="1">
      <c r="A10139" s="22"/>
      <c r="J10139" s="6"/>
      <c r="M10139" s="7"/>
    </row>
    <row r="10140" spans="1:13" ht="16.5" customHeight="1">
      <c r="A10140" s="22"/>
      <c r="J10140" s="6"/>
      <c r="M10140" s="7"/>
    </row>
    <row r="10141" spans="1:13" ht="16.5" customHeight="1">
      <c r="A10141" s="22"/>
      <c r="J10141" s="6"/>
      <c r="M10141" s="7"/>
    </row>
    <row r="10142" spans="1:13" ht="16.5" customHeight="1">
      <c r="A10142" s="22"/>
      <c r="J10142" s="6"/>
      <c r="M10142" s="7"/>
    </row>
    <row r="10143" spans="1:13" ht="16.5" customHeight="1">
      <c r="A10143" s="22"/>
      <c r="J10143" s="6"/>
      <c r="M10143" s="7"/>
    </row>
    <row r="10144" spans="1:13" ht="16.5" customHeight="1">
      <c r="A10144" s="22"/>
      <c r="J10144" s="6"/>
      <c r="M10144" s="7"/>
    </row>
    <row r="10145" spans="1:13" ht="16.5" customHeight="1">
      <c r="A10145" s="22"/>
      <c r="J10145" s="6"/>
      <c r="M10145" s="7"/>
    </row>
    <row r="10146" spans="1:13" ht="16.5" customHeight="1">
      <c r="A10146" s="22"/>
      <c r="J10146" s="6"/>
      <c r="M10146" s="7"/>
    </row>
    <row r="10147" spans="1:13" ht="16.5" customHeight="1">
      <c r="A10147" s="22"/>
      <c r="J10147" s="6"/>
      <c r="M10147" s="7"/>
    </row>
    <row r="10148" spans="1:13" ht="16.5" customHeight="1">
      <c r="A10148" s="22"/>
      <c r="J10148" s="6"/>
      <c r="M10148" s="7"/>
    </row>
    <row r="10149" spans="1:13" ht="16.5" customHeight="1">
      <c r="A10149" s="22"/>
      <c r="J10149" s="6"/>
      <c r="M10149" s="7"/>
    </row>
    <row r="10150" spans="1:13" ht="16.5" customHeight="1">
      <c r="A10150" s="22"/>
      <c r="J10150" s="6"/>
      <c r="M10150" s="7"/>
    </row>
    <row r="10151" spans="1:13" ht="16.5" customHeight="1">
      <c r="A10151" s="22"/>
      <c r="J10151" s="6"/>
      <c r="M10151" s="7"/>
    </row>
    <row r="10152" spans="1:13" ht="16.5" customHeight="1">
      <c r="A10152" s="22"/>
      <c r="J10152" s="6"/>
      <c r="M10152" s="7"/>
    </row>
    <row r="10153" spans="1:13" ht="16.5" customHeight="1">
      <c r="A10153" s="22"/>
      <c r="J10153" s="6"/>
      <c r="M10153" s="7"/>
    </row>
    <row r="10154" spans="1:13" ht="16.5" customHeight="1">
      <c r="A10154" s="22"/>
      <c r="J10154" s="6"/>
      <c r="M10154" s="7"/>
    </row>
    <row r="10155" spans="1:13" ht="16.5" customHeight="1">
      <c r="A10155" s="22"/>
      <c r="J10155" s="6"/>
      <c r="M10155" s="7"/>
    </row>
    <row r="10156" spans="1:13" ht="16.5" customHeight="1">
      <c r="A10156" s="22"/>
      <c r="J10156" s="6"/>
      <c r="M10156" s="7"/>
    </row>
    <row r="10157" spans="1:13" ht="16.5" customHeight="1">
      <c r="A10157" s="22"/>
      <c r="J10157" s="6"/>
      <c r="M10157" s="7"/>
    </row>
    <row r="10158" spans="1:13" ht="16.5" customHeight="1">
      <c r="A10158" s="22"/>
      <c r="J10158" s="6"/>
      <c r="M10158" s="7"/>
    </row>
    <row r="10159" spans="1:13" ht="16.5" customHeight="1">
      <c r="A10159" s="22"/>
      <c r="J10159" s="6"/>
      <c r="M10159" s="7"/>
    </row>
    <row r="10160" spans="1:13" ht="16.5" customHeight="1">
      <c r="A10160" s="22"/>
      <c r="J10160" s="6"/>
      <c r="M10160" s="7"/>
    </row>
    <row r="10161" spans="1:13" ht="16.5" customHeight="1">
      <c r="A10161" s="22"/>
      <c r="J10161" s="6"/>
      <c r="M10161" s="7"/>
    </row>
    <row r="10162" spans="1:13" ht="16.5" customHeight="1">
      <c r="A10162" s="22"/>
      <c r="J10162" s="6"/>
      <c r="M10162" s="7"/>
    </row>
    <row r="10163" spans="1:13" ht="16.5" customHeight="1">
      <c r="A10163" s="22"/>
      <c r="J10163" s="6"/>
      <c r="M10163" s="7"/>
    </row>
    <row r="10164" spans="1:13" ht="16.5" customHeight="1">
      <c r="A10164" s="22"/>
      <c r="J10164" s="6"/>
      <c r="M10164" s="7"/>
    </row>
    <row r="10165" spans="1:13" ht="16.5" customHeight="1">
      <c r="A10165" s="22"/>
      <c r="J10165" s="6"/>
      <c r="M10165" s="7"/>
    </row>
    <row r="10166" spans="1:13" ht="16.5" customHeight="1">
      <c r="A10166" s="22"/>
      <c r="J10166" s="6"/>
      <c r="M10166" s="7"/>
    </row>
    <row r="10167" spans="1:13" ht="16.5" customHeight="1">
      <c r="A10167" s="22"/>
      <c r="J10167" s="6"/>
      <c r="M10167" s="7"/>
    </row>
    <row r="10168" spans="1:13" ht="16.5" customHeight="1">
      <c r="A10168" s="22"/>
      <c r="J10168" s="6"/>
      <c r="M10168" s="7"/>
    </row>
    <row r="10169" spans="1:13" ht="16.5" customHeight="1">
      <c r="A10169" s="22"/>
      <c r="J10169" s="6"/>
      <c r="M10169" s="7"/>
    </row>
    <row r="10170" spans="1:13" ht="16.5" customHeight="1">
      <c r="A10170" s="22"/>
      <c r="J10170" s="6"/>
      <c r="M10170" s="7"/>
    </row>
    <row r="10171" spans="1:13" ht="16.5" customHeight="1">
      <c r="A10171" s="22"/>
      <c r="J10171" s="6"/>
      <c r="M10171" s="7"/>
    </row>
    <row r="10172" spans="1:13" ht="16.5" customHeight="1">
      <c r="A10172" s="22"/>
      <c r="J10172" s="6"/>
      <c r="M10172" s="7"/>
    </row>
    <row r="10173" spans="1:13" ht="16.5" customHeight="1">
      <c r="A10173" s="22"/>
      <c r="J10173" s="6"/>
      <c r="M10173" s="7"/>
    </row>
    <row r="10174" spans="1:13" ht="16.5" customHeight="1">
      <c r="A10174" s="22"/>
      <c r="J10174" s="6"/>
      <c r="M10174" s="7"/>
    </row>
    <row r="10175" spans="1:13" ht="16.5" customHeight="1">
      <c r="A10175" s="22"/>
      <c r="J10175" s="6"/>
      <c r="M10175" s="7"/>
    </row>
    <row r="10176" spans="1:13" ht="16.5" customHeight="1">
      <c r="A10176" s="22"/>
      <c r="J10176" s="6"/>
      <c r="M10176" s="7"/>
    </row>
    <row r="10177" spans="1:13" ht="16.5" customHeight="1">
      <c r="A10177" s="22"/>
      <c r="J10177" s="6"/>
      <c r="M10177" s="7"/>
    </row>
    <row r="10178" spans="1:13" ht="16.5" customHeight="1">
      <c r="A10178" s="22"/>
      <c r="J10178" s="6"/>
      <c r="M10178" s="7"/>
    </row>
    <row r="10179" spans="1:13" ht="16.5" customHeight="1">
      <c r="A10179" s="22"/>
      <c r="J10179" s="6"/>
      <c r="M10179" s="7"/>
    </row>
    <row r="10180" spans="1:13" ht="16.5" customHeight="1">
      <c r="A10180" s="22"/>
      <c r="J10180" s="6"/>
      <c r="M10180" s="7"/>
    </row>
    <row r="10181" spans="1:13" ht="16.5" customHeight="1">
      <c r="A10181" s="22"/>
      <c r="J10181" s="6"/>
      <c r="M10181" s="7"/>
    </row>
    <row r="10182" spans="1:13" ht="16.5" customHeight="1">
      <c r="A10182" s="22"/>
      <c r="J10182" s="6"/>
      <c r="M10182" s="7"/>
    </row>
    <row r="10183" spans="1:13" ht="16.5" customHeight="1">
      <c r="A10183" s="22"/>
      <c r="J10183" s="6"/>
      <c r="M10183" s="7"/>
    </row>
    <row r="10184" spans="1:13" ht="16.5" customHeight="1">
      <c r="A10184" s="22"/>
      <c r="J10184" s="6"/>
      <c r="M10184" s="7"/>
    </row>
    <row r="10185" spans="1:13" ht="16.5" customHeight="1">
      <c r="A10185" s="22"/>
      <c r="J10185" s="6"/>
      <c r="M10185" s="7"/>
    </row>
    <row r="10186" spans="1:13" ht="16.5" customHeight="1">
      <c r="A10186" s="22"/>
      <c r="J10186" s="6"/>
      <c r="M10186" s="7"/>
    </row>
    <row r="10187" spans="1:13" ht="16.5" customHeight="1">
      <c r="A10187" s="22"/>
      <c r="J10187" s="6"/>
      <c r="M10187" s="7"/>
    </row>
    <row r="10188" spans="1:13" ht="16.5" customHeight="1">
      <c r="A10188" s="22"/>
      <c r="J10188" s="6"/>
      <c r="M10188" s="7"/>
    </row>
    <row r="10189" spans="1:13" ht="16.5" customHeight="1">
      <c r="A10189" s="22"/>
      <c r="J10189" s="6"/>
      <c r="M10189" s="7"/>
    </row>
    <row r="10190" spans="1:13" ht="16.5" customHeight="1">
      <c r="A10190" s="22"/>
      <c r="J10190" s="6"/>
      <c r="M10190" s="7"/>
    </row>
    <row r="10191" spans="1:13" ht="16.5" customHeight="1">
      <c r="A10191" s="22"/>
      <c r="J10191" s="6"/>
      <c r="M10191" s="7"/>
    </row>
    <row r="10192" spans="1:13" ht="16.5" customHeight="1">
      <c r="A10192" s="22"/>
      <c r="J10192" s="6"/>
      <c r="M10192" s="7"/>
    </row>
    <row r="10193" spans="1:13" ht="16.5" customHeight="1">
      <c r="A10193" s="22"/>
      <c r="J10193" s="6"/>
      <c r="M10193" s="7"/>
    </row>
    <row r="10194" spans="1:13" ht="16.5" customHeight="1">
      <c r="A10194" s="22"/>
      <c r="J10194" s="6"/>
      <c r="M10194" s="7"/>
    </row>
    <row r="10195" spans="1:13" ht="16.5" customHeight="1">
      <c r="A10195" s="22"/>
      <c r="J10195" s="6"/>
      <c r="M10195" s="7"/>
    </row>
    <row r="10196" spans="1:13" ht="16.5" customHeight="1">
      <c r="A10196" s="22"/>
      <c r="J10196" s="6"/>
      <c r="M10196" s="7"/>
    </row>
    <row r="10197" spans="1:13" ht="16.5" customHeight="1">
      <c r="A10197" s="22"/>
      <c r="J10197" s="6"/>
      <c r="M10197" s="7"/>
    </row>
    <row r="10198" spans="1:13" ht="16.5" customHeight="1">
      <c r="A10198" s="22"/>
      <c r="J10198" s="6"/>
      <c r="M10198" s="7"/>
    </row>
    <row r="10199" spans="1:13" ht="16.5" customHeight="1">
      <c r="A10199" s="22"/>
      <c r="J10199" s="6"/>
      <c r="M10199" s="7"/>
    </row>
    <row r="10200" spans="1:13" ht="16.5" customHeight="1">
      <c r="A10200" s="22"/>
      <c r="J10200" s="6"/>
      <c r="M10200" s="7"/>
    </row>
    <row r="10201" spans="1:13" ht="16.5" customHeight="1">
      <c r="A10201" s="22"/>
      <c r="J10201" s="6"/>
      <c r="M10201" s="7"/>
    </row>
    <row r="10202" spans="1:13" ht="16.5" customHeight="1">
      <c r="A10202" s="22"/>
      <c r="J10202" s="6"/>
      <c r="M10202" s="7"/>
    </row>
    <row r="10203" spans="1:13" ht="16.5" customHeight="1">
      <c r="A10203" s="22"/>
      <c r="J10203" s="6"/>
      <c r="M10203" s="7"/>
    </row>
    <row r="10204" spans="1:13" ht="16.5" customHeight="1">
      <c r="A10204" s="22"/>
      <c r="J10204" s="6"/>
      <c r="M10204" s="7"/>
    </row>
    <row r="10205" spans="1:13" ht="16.5" customHeight="1">
      <c r="A10205" s="22"/>
      <c r="J10205" s="6"/>
      <c r="M10205" s="7"/>
    </row>
    <row r="10206" spans="1:13" ht="16.5" customHeight="1">
      <c r="A10206" s="22"/>
      <c r="J10206" s="6"/>
      <c r="M10206" s="7"/>
    </row>
    <row r="10207" spans="1:13" ht="16.5" customHeight="1">
      <c r="A10207" s="22"/>
      <c r="J10207" s="6"/>
      <c r="M10207" s="7"/>
    </row>
    <row r="10208" spans="1:13" ht="16.5" customHeight="1">
      <c r="A10208" s="22"/>
      <c r="J10208" s="6"/>
      <c r="M10208" s="7"/>
    </row>
    <row r="10209" spans="1:13" ht="16.5" customHeight="1">
      <c r="A10209" s="22"/>
      <c r="J10209" s="6"/>
      <c r="M10209" s="7"/>
    </row>
    <row r="10210" spans="1:13" ht="16.5" customHeight="1">
      <c r="A10210" s="22"/>
      <c r="J10210" s="6"/>
      <c r="M10210" s="7"/>
    </row>
    <row r="10211" spans="1:13" ht="16.5" customHeight="1">
      <c r="A10211" s="22"/>
      <c r="J10211" s="6"/>
      <c r="M10211" s="7"/>
    </row>
    <row r="10212" spans="1:13" ht="16.5" customHeight="1">
      <c r="A10212" s="22"/>
      <c r="J10212" s="6"/>
      <c r="M10212" s="7"/>
    </row>
    <row r="10213" spans="1:13" ht="16.5" customHeight="1">
      <c r="A10213" s="22"/>
      <c r="J10213" s="6"/>
      <c r="M10213" s="7"/>
    </row>
    <row r="10214" spans="1:13" ht="16.5" customHeight="1">
      <c r="A10214" s="22"/>
      <c r="J10214" s="6"/>
      <c r="M10214" s="7"/>
    </row>
    <row r="10215" spans="1:13" ht="16.5" customHeight="1">
      <c r="A10215" s="22"/>
      <c r="J10215" s="6"/>
      <c r="M10215" s="7"/>
    </row>
    <row r="10216" spans="1:13" ht="16.5" customHeight="1">
      <c r="A10216" s="22"/>
      <c r="J10216" s="6"/>
      <c r="M10216" s="7"/>
    </row>
    <row r="10217" spans="1:13" ht="16.5" customHeight="1">
      <c r="A10217" s="22"/>
      <c r="J10217" s="6"/>
      <c r="M10217" s="7"/>
    </row>
    <row r="10218" spans="1:13" ht="16.5" customHeight="1">
      <c r="A10218" s="22"/>
      <c r="J10218" s="6"/>
      <c r="M10218" s="7"/>
    </row>
    <row r="10219" spans="1:13" ht="16.5" customHeight="1">
      <c r="A10219" s="22"/>
      <c r="J10219" s="6"/>
      <c r="M10219" s="7"/>
    </row>
    <row r="10220" spans="1:13" ht="16.5" customHeight="1">
      <c r="A10220" s="22"/>
      <c r="J10220" s="6"/>
      <c r="M10220" s="7"/>
    </row>
    <row r="10221" spans="1:13" ht="16.5" customHeight="1">
      <c r="A10221" s="22"/>
      <c r="J10221" s="6"/>
      <c r="M10221" s="7"/>
    </row>
    <row r="10222" spans="1:13" ht="16.5" customHeight="1">
      <c r="A10222" s="22"/>
      <c r="J10222" s="6"/>
      <c r="M10222" s="7"/>
    </row>
    <row r="10223" spans="1:13" ht="16.5" customHeight="1">
      <c r="A10223" s="22"/>
      <c r="J10223" s="6"/>
      <c r="M10223" s="7"/>
    </row>
    <row r="10224" spans="1:13" ht="16.5" customHeight="1">
      <c r="A10224" s="22"/>
      <c r="J10224" s="6"/>
      <c r="M10224" s="7"/>
    </row>
    <row r="10225" spans="1:13" ht="16.5" customHeight="1">
      <c r="A10225" s="22"/>
      <c r="J10225" s="6"/>
      <c r="M10225" s="7"/>
    </row>
    <row r="10226" spans="1:13" ht="16.5" customHeight="1">
      <c r="A10226" s="22"/>
      <c r="J10226" s="6"/>
      <c r="M10226" s="7"/>
    </row>
    <row r="10227" spans="1:13" ht="16.5" customHeight="1">
      <c r="A10227" s="22"/>
      <c r="J10227" s="6"/>
      <c r="M10227" s="7"/>
    </row>
    <row r="10228" spans="1:13" ht="16.5" customHeight="1">
      <c r="A10228" s="22"/>
      <c r="J10228" s="6"/>
      <c r="M10228" s="7"/>
    </row>
    <row r="10229" spans="1:13" ht="16.5" customHeight="1">
      <c r="A10229" s="22"/>
      <c r="J10229" s="6"/>
      <c r="M10229" s="7"/>
    </row>
    <row r="10230" spans="1:13" ht="16.5" customHeight="1">
      <c r="A10230" s="22"/>
      <c r="J10230" s="6"/>
      <c r="M10230" s="7"/>
    </row>
    <row r="10231" spans="1:13" ht="16.5" customHeight="1">
      <c r="A10231" s="22"/>
      <c r="J10231" s="6"/>
      <c r="M10231" s="7"/>
    </row>
    <row r="10232" spans="1:13" ht="16.5" customHeight="1">
      <c r="A10232" s="22"/>
      <c r="J10232" s="6"/>
      <c r="M10232" s="7"/>
    </row>
    <row r="10233" spans="1:13" ht="16.5" customHeight="1">
      <c r="A10233" s="22"/>
      <c r="J10233" s="6"/>
      <c r="M10233" s="7"/>
    </row>
    <row r="10234" spans="1:13" ht="16.5" customHeight="1">
      <c r="A10234" s="22"/>
      <c r="J10234" s="6"/>
      <c r="M10234" s="7"/>
    </row>
    <row r="10235" spans="1:13" ht="16.5" customHeight="1">
      <c r="A10235" s="22"/>
      <c r="J10235" s="6"/>
      <c r="M10235" s="7"/>
    </row>
    <row r="10236" spans="1:13" ht="16.5" customHeight="1">
      <c r="A10236" s="22"/>
      <c r="J10236" s="6"/>
      <c r="M10236" s="7"/>
    </row>
    <row r="10237" spans="1:13" ht="16.5" customHeight="1">
      <c r="A10237" s="22"/>
      <c r="J10237" s="6"/>
      <c r="M10237" s="7"/>
    </row>
    <row r="10238" spans="1:13" ht="16.5" customHeight="1">
      <c r="A10238" s="22"/>
      <c r="J10238" s="6"/>
      <c r="M10238" s="7"/>
    </row>
    <row r="10239" spans="1:13" ht="16.5" customHeight="1">
      <c r="A10239" s="22"/>
      <c r="J10239" s="6"/>
      <c r="M10239" s="7"/>
    </row>
    <row r="10240" spans="1:13" ht="16.5" customHeight="1">
      <c r="A10240" s="22"/>
      <c r="J10240" s="6"/>
      <c r="M10240" s="7"/>
    </row>
    <row r="10241" spans="1:13" ht="16.5" customHeight="1">
      <c r="A10241" s="22"/>
      <c r="J10241" s="6"/>
      <c r="M10241" s="7"/>
    </row>
    <row r="10242" spans="1:13" ht="16.5" customHeight="1">
      <c r="A10242" s="22"/>
      <c r="J10242" s="6"/>
      <c r="M10242" s="7"/>
    </row>
    <row r="10243" spans="1:13" ht="16.5" customHeight="1">
      <c r="A10243" s="22"/>
      <c r="J10243" s="6"/>
      <c r="M10243" s="7"/>
    </row>
    <row r="10244" spans="1:13" ht="16.5" customHeight="1">
      <c r="A10244" s="22"/>
      <c r="J10244" s="6"/>
      <c r="M10244" s="7"/>
    </row>
    <row r="10245" spans="1:13" ht="16.5" customHeight="1">
      <c r="A10245" s="22"/>
      <c r="J10245" s="6"/>
      <c r="M10245" s="7"/>
    </row>
    <row r="10246" spans="1:13" ht="16.5" customHeight="1">
      <c r="A10246" s="22"/>
      <c r="J10246" s="6"/>
      <c r="M10246" s="7"/>
    </row>
    <row r="10247" spans="1:13" ht="16.5" customHeight="1">
      <c r="A10247" s="22"/>
      <c r="J10247" s="6"/>
      <c r="M10247" s="7"/>
    </row>
    <row r="10248" spans="1:13" ht="16.5" customHeight="1">
      <c r="A10248" s="22"/>
      <c r="J10248" s="6"/>
      <c r="M10248" s="7"/>
    </row>
    <row r="10249" spans="1:13" ht="16.5" customHeight="1">
      <c r="A10249" s="22"/>
      <c r="J10249" s="6"/>
      <c r="M10249" s="7"/>
    </row>
    <row r="10250" spans="1:13" ht="16.5" customHeight="1">
      <c r="A10250" s="22"/>
      <c r="J10250" s="6"/>
      <c r="M10250" s="7"/>
    </row>
    <row r="10251" spans="1:13" ht="16.5" customHeight="1">
      <c r="A10251" s="22"/>
      <c r="J10251" s="6"/>
      <c r="M10251" s="7"/>
    </row>
    <row r="10252" spans="1:13" ht="16.5" customHeight="1">
      <c r="A10252" s="22"/>
      <c r="J10252" s="6"/>
      <c r="M10252" s="7"/>
    </row>
    <row r="10253" spans="1:13" ht="16.5" customHeight="1">
      <c r="A10253" s="22"/>
      <c r="J10253" s="6"/>
      <c r="M10253" s="7"/>
    </row>
    <row r="10254" spans="1:13" ht="16.5" customHeight="1">
      <c r="A10254" s="22"/>
      <c r="J10254" s="6"/>
      <c r="M10254" s="7"/>
    </row>
    <row r="10255" spans="1:13" ht="16.5" customHeight="1">
      <c r="A10255" s="22"/>
      <c r="J10255" s="6"/>
      <c r="M10255" s="7"/>
    </row>
    <row r="10256" spans="1:13" ht="16.5" customHeight="1">
      <c r="A10256" s="22"/>
      <c r="J10256" s="6"/>
      <c r="M10256" s="7"/>
    </row>
    <row r="10257" spans="1:13" ht="16.5" customHeight="1">
      <c r="A10257" s="22"/>
      <c r="J10257" s="6"/>
      <c r="M10257" s="7"/>
    </row>
    <row r="10258" spans="1:13" ht="16.5" customHeight="1">
      <c r="A10258" s="22"/>
      <c r="J10258" s="6"/>
      <c r="M10258" s="7"/>
    </row>
    <row r="10259" spans="1:13" ht="16.5" customHeight="1">
      <c r="A10259" s="22"/>
      <c r="J10259" s="6"/>
      <c r="M10259" s="7"/>
    </row>
    <row r="10260" spans="1:13" ht="16.5" customHeight="1">
      <c r="A10260" s="22"/>
      <c r="J10260" s="6"/>
      <c r="M10260" s="7"/>
    </row>
    <row r="10261" spans="1:13" ht="16.5" customHeight="1">
      <c r="A10261" s="22"/>
      <c r="J10261" s="6"/>
      <c r="M10261" s="7"/>
    </row>
    <row r="10262" spans="1:13" ht="16.5" customHeight="1">
      <c r="A10262" s="22"/>
      <c r="J10262" s="6"/>
      <c r="M10262" s="7"/>
    </row>
    <row r="10263" spans="1:13" ht="16.5" customHeight="1">
      <c r="A10263" s="22"/>
      <c r="J10263" s="6"/>
      <c r="M10263" s="7"/>
    </row>
    <row r="10264" spans="1:13" ht="16.5" customHeight="1">
      <c r="A10264" s="22"/>
      <c r="J10264" s="6"/>
      <c r="M10264" s="7"/>
    </row>
    <row r="10265" spans="1:13" ht="16.5" customHeight="1">
      <c r="A10265" s="22"/>
      <c r="J10265" s="6"/>
      <c r="M10265" s="7"/>
    </row>
    <row r="10266" spans="1:13" ht="16.5" customHeight="1">
      <c r="A10266" s="22"/>
      <c r="J10266" s="6"/>
      <c r="M10266" s="7"/>
    </row>
    <row r="10267" spans="1:13" ht="16.5" customHeight="1">
      <c r="A10267" s="22"/>
      <c r="J10267" s="6"/>
      <c r="M10267" s="7"/>
    </row>
    <row r="10268" spans="1:13" ht="16.5" customHeight="1">
      <c r="A10268" s="22"/>
      <c r="J10268" s="6"/>
      <c r="M10268" s="7"/>
    </row>
    <row r="10269" spans="1:13" ht="16.5" customHeight="1">
      <c r="A10269" s="22"/>
      <c r="J10269" s="6"/>
      <c r="M10269" s="7"/>
    </row>
    <row r="10270" spans="1:13" ht="16.5" customHeight="1">
      <c r="A10270" s="22"/>
      <c r="J10270" s="6"/>
      <c r="M10270" s="7"/>
    </row>
    <row r="10271" spans="1:13" ht="16.5" customHeight="1">
      <c r="A10271" s="22"/>
      <c r="J10271" s="6"/>
      <c r="M10271" s="7"/>
    </row>
    <row r="10272" spans="1:13" ht="16.5" customHeight="1">
      <c r="A10272" s="22"/>
      <c r="J10272" s="6"/>
      <c r="M10272" s="7"/>
    </row>
    <row r="10273" spans="1:13" ht="16.5" customHeight="1">
      <c r="A10273" s="22"/>
      <c r="J10273" s="6"/>
      <c r="M10273" s="7"/>
    </row>
    <row r="10274" spans="1:13" ht="16.5" customHeight="1">
      <c r="A10274" s="22"/>
      <c r="J10274" s="6"/>
      <c r="M10274" s="7"/>
    </row>
    <row r="10275" spans="1:13" ht="16.5" customHeight="1">
      <c r="A10275" s="22"/>
      <c r="J10275" s="6"/>
      <c r="M10275" s="7"/>
    </row>
    <row r="10276" spans="1:13" ht="16.5" customHeight="1">
      <c r="A10276" s="22"/>
      <c r="J10276" s="6"/>
      <c r="M10276" s="7"/>
    </row>
    <row r="10277" spans="1:13" ht="16.5" customHeight="1">
      <c r="A10277" s="22"/>
      <c r="J10277" s="6"/>
      <c r="M10277" s="7"/>
    </row>
    <row r="10278" spans="1:13" ht="16.5" customHeight="1">
      <c r="A10278" s="22"/>
      <c r="J10278" s="6"/>
      <c r="M10278" s="7"/>
    </row>
    <row r="10279" spans="1:13" ht="16.5" customHeight="1">
      <c r="A10279" s="22"/>
      <c r="J10279" s="6"/>
      <c r="M10279" s="7"/>
    </row>
    <row r="10280" spans="1:13" ht="16.5" customHeight="1">
      <c r="A10280" s="22"/>
      <c r="J10280" s="6"/>
      <c r="M10280" s="7"/>
    </row>
    <row r="10281" spans="1:13" ht="16.5" customHeight="1">
      <c r="A10281" s="22"/>
      <c r="J10281" s="6"/>
      <c r="M10281" s="7"/>
    </row>
    <row r="10282" spans="1:13" ht="16.5" customHeight="1">
      <c r="A10282" s="22"/>
      <c r="J10282" s="6"/>
      <c r="M10282" s="7"/>
    </row>
    <row r="10283" spans="1:13" ht="16.5" customHeight="1">
      <c r="A10283" s="22"/>
      <c r="J10283" s="6"/>
      <c r="M10283" s="7"/>
    </row>
    <row r="10284" spans="1:13" ht="16.5" customHeight="1">
      <c r="A10284" s="22"/>
      <c r="J10284" s="6"/>
      <c r="M10284" s="7"/>
    </row>
    <row r="10285" spans="1:13" ht="16.5" customHeight="1">
      <c r="A10285" s="22"/>
      <c r="J10285" s="6"/>
      <c r="M10285" s="7"/>
    </row>
    <row r="10286" spans="1:13" ht="16.5" customHeight="1">
      <c r="A10286" s="22"/>
      <c r="J10286" s="6"/>
      <c r="M10286" s="7"/>
    </row>
    <row r="10287" spans="1:13" ht="16.5" customHeight="1">
      <c r="A10287" s="22"/>
      <c r="J10287" s="6"/>
      <c r="M10287" s="7"/>
    </row>
    <row r="10288" spans="1:13" ht="16.5" customHeight="1">
      <c r="A10288" s="22"/>
      <c r="J10288" s="6"/>
      <c r="M10288" s="7"/>
    </row>
    <row r="10289" spans="1:13" ht="16.5" customHeight="1">
      <c r="A10289" s="22"/>
      <c r="J10289" s="6"/>
      <c r="M10289" s="7"/>
    </row>
    <row r="10290" spans="1:13" ht="16.5" customHeight="1">
      <c r="A10290" s="22"/>
      <c r="J10290" s="6"/>
      <c r="M10290" s="7"/>
    </row>
    <row r="10291" spans="1:13" ht="16.5" customHeight="1">
      <c r="A10291" s="22"/>
      <c r="J10291" s="6"/>
      <c r="M10291" s="7"/>
    </row>
    <row r="10292" spans="1:13" ht="16.5" customHeight="1">
      <c r="A10292" s="22"/>
      <c r="J10292" s="6"/>
      <c r="M10292" s="7"/>
    </row>
    <row r="10293" spans="1:13" ht="16.5" customHeight="1">
      <c r="A10293" s="22"/>
      <c r="J10293" s="6"/>
      <c r="M10293" s="7"/>
    </row>
    <row r="10294" spans="1:13" ht="16.5" customHeight="1">
      <c r="A10294" s="22"/>
      <c r="J10294" s="6"/>
      <c r="M10294" s="7"/>
    </row>
    <row r="10295" spans="1:13" ht="16.5" customHeight="1">
      <c r="A10295" s="22"/>
      <c r="J10295" s="6"/>
      <c r="M10295" s="7"/>
    </row>
    <row r="10296" spans="1:13" ht="16.5" customHeight="1">
      <c r="A10296" s="22"/>
      <c r="J10296" s="6"/>
      <c r="M10296" s="7"/>
    </row>
    <row r="10297" spans="1:13" ht="16.5" customHeight="1">
      <c r="A10297" s="22"/>
      <c r="J10297" s="6"/>
      <c r="M10297" s="7"/>
    </row>
    <row r="10298" spans="1:13" ht="16.5" customHeight="1">
      <c r="A10298" s="22"/>
      <c r="J10298" s="6"/>
      <c r="M10298" s="7"/>
    </row>
    <row r="10299" spans="1:13" ht="16.5" customHeight="1">
      <c r="A10299" s="22"/>
      <c r="J10299" s="6"/>
      <c r="M10299" s="7"/>
    </row>
    <row r="10300" spans="1:13" ht="16.5" customHeight="1">
      <c r="A10300" s="22"/>
      <c r="J10300" s="6"/>
      <c r="M10300" s="7"/>
    </row>
    <row r="10301" spans="1:13" ht="16.5" customHeight="1">
      <c r="A10301" s="22"/>
      <c r="J10301" s="6"/>
      <c r="M10301" s="7"/>
    </row>
    <row r="10302" spans="1:13" ht="16.5" customHeight="1">
      <c r="A10302" s="22"/>
      <c r="J10302" s="6"/>
      <c r="M10302" s="7"/>
    </row>
    <row r="10303" spans="1:13" ht="16.5" customHeight="1">
      <c r="A10303" s="22"/>
      <c r="J10303" s="6"/>
      <c r="M10303" s="7"/>
    </row>
    <row r="10304" spans="1:13" ht="16.5" customHeight="1">
      <c r="A10304" s="22"/>
      <c r="J10304" s="6"/>
      <c r="M10304" s="7"/>
    </row>
    <row r="10305" spans="1:13" ht="16.5" customHeight="1">
      <c r="A10305" s="22"/>
      <c r="J10305" s="6"/>
      <c r="M10305" s="7"/>
    </row>
    <row r="10306" spans="1:13" ht="16.5" customHeight="1">
      <c r="A10306" s="22"/>
      <c r="J10306" s="6"/>
      <c r="M10306" s="7"/>
    </row>
    <row r="10307" spans="1:13" ht="16.5" customHeight="1">
      <c r="A10307" s="22"/>
      <c r="J10307" s="6"/>
      <c r="M10307" s="7"/>
    </row>
    <row r="10308" spans="1:13" ht="16.5" customHeight="1">
      <c r="A10308" s="22"/>
      <c r="J10308" s="6"/>
      <c r="M10308" s="7"/>
    </row>
    <row r="10309" spans="1:13" ht="16.5" customHeight="1">
      <c r="A10309" s="22"/>
      <c r="J10309" s="6"/>
      <c r="M10309" s="7"/>
    </row>
    <row r="10310" spans="1:13" ht="16.5" customHeight="1">
      <c r="A10310" s="22"/>
      <c r="J10310" s="6"/>
      <c r="M10310" s="7"/>
    </row>
    <row r="10311" spans="1:13" ht="16.5" customHeight="1">
      <c r="A10311" s="22"/>
      <c r="J10311" s="6"/>
      <c r="M10311" s="7"/>
    </row>
    <row r="10312" spans="1:13" ht="16.5" customHeight="1">
      <c r="A10312" s="22"/>
      <c r="J10312" s="6"/>
      <c r="M10312" s="7"/>
    </row>
    <row r="10313" spans="1:13" ht="16.5" customHeight="1">
      <c r="A10313" s="22"/>
      <c r="J10313" s="6"/>
      <c r="M10313" s="7"/>
    </row>
    <row r="10314" spans="1:13" ht="16.5" customHeight="1">
      <c r="A10314" s="22"/>
      <c r="J10314" s="6"/>
      <c r="M10314" s="7"/>
    </row>
    <row r="10315" spans="1:13" ht="16.5" customHeight="1">
      <c r="A10315" s="22"/>
      <c r="J10315" s="6"/>
      <c r="M10315" s="7"/>
    </row>
    <row r="10316" spans="1:13" ht="16.5" customHeight="1">
      <c r="A10316" s="22"/>
      <c r="J10316" s="6"/>
      <c r="M10316" s="7"/>
    </row>
    <row r="10317" spans="1:13" ht="16.5" customHeight="1">
      <c r="A10317" s="22"/>
      <c r="J10317" s="6"/>
      <c r="M10317" s="7"/>
    </row>
    <row r="10318" spans="1:13" ht="16.5" customHeight="1">
      <c r="A10318" s="22"/>
      <c r="J10318" s="6"/>
      <c r="M10318" s="7"/>
    </row>
    <row r="10319" spans="1:13" ht="16.5" customHeight="1">
      <c r="A10319" s="22"/>
      <c r="J10319" s="6"/>
      <c r="M10319" s="7"/>
    </row>
    <row r="10320" spans="1:13" ht="16.5" customHeight="1">
      <c r="A10320" s="22"/>
      <c r="J10320" s="6"/>
      <c r="M10320" s="7"/>
    </row>
    <row r="10321" spans="1:13" ht="16.5" customHeight="1">
      <c r="A10321" s="22"/>
      <c r="J10321" s="6"/>
      <c r="M10321" s="7"/>
    </row>
    <row r="10322" spans="1:13" ht="16.5" customHeight="1">
      <c r="A10322" s="22"/>
      <c r="J10322" s="6"/>
      <c r="M10322" s="7"/>
    </row>
    <row r="10323" spans="1:13" ht="16.5" customHeight="1">
      <c r="A10323" s="22"/>
      <c r="J10323" s="6"/>
      <c r="M10323" s="7"/>
    </row>
    <row r="10324" spans="1:13" ht="16.5" customHeight="1">
      <c r="A10324" s="22"/>
      <c r="J10324" s="6"/>
      <c r="M10324" s="7"/>
    </row>
    <row r="10325" spans="1:13" ht="16.5" customHeight="1">
      <c r="A10325" s="22"/>
      <c r="J10325" s="6"/>
      <c r="M10325" s="7"/>
    </row>
    <row r="10326" spans="1:13" ht="16.5" customHeight="1">
      <c r="A10326" s="22"/>
      <c r="J10326" s="6"/>
      <c r="M10326" s="7"/>
    </row>
    <row r="10327" spans="1:13" ht="16.5" customHeight="1">
      <c r="A10327" s="22"/>
      <c r="J10327" s="6"/>
      <c r="M10327" s="7"/>
    </row>
    <row r="10328" spans="1:13" ht="16.5" customHeight="1">
      <c r="A10328" s="22"/>
      <c r="J10328" s="6"/>
      <c r="M10328" s="7"/>
    </row>
    <row r="10329" spans="1:13" ht="16.5" customHeight="1">
      <c r="A10329" s="22"/>
      <c r="J10329" s="6"/>
      <c r="M10329" s="7"/>
    </row>
    <row r="10330" spans="1:13" ht="16.5" customHeight="1">
      <c r="A10330" s="22"/>
      <c r="J10330" s="6"/>
      <c r="M10330" s="7"/>
    </row>
    <row r="10331" spans="1:13" ht="16.5" customHeight="1">
      <c r="A10331" s="22"/>
      <c r="J10331" s="6"/>
      <c r="M10331" s="7"/>
    </row>
    <row r="10332" spans="1:13" ht="16.5" customHeight="1">
      <c r="A10332" s="22"/>
      <c r="J10332" s="6"/>
      <c r="M10332" s="7"/>
    </row>
    <row r="10333" spans="1:13" ht="16.5" customHeight="1">
      <c r="A10333" s="22"/>
      <c r="J10333" s="6"/>
      <c r="M10333" s="7"/>
    </row>
    <row r="10334" spans="1:13" ht="16.5" customHeight="1">
      <c r="A10334" s="22"/>
      <c r="J10334" s="6"/>
      <c r="M10334" s="7"/>
    </row>
    <row r="10335" spans="1:13" ht="16.5" customHeight="1">
      <c r="A10335" s="22"/>
      <c r="J10335" s="6"/>
      <c r="M10335" s="7"/>
    </row>
    <row r="10336" spans="1:13" ht="16.5" customHeight="1">
      <c r="A10336" s="22"/>
      <c r="J10336" s="6"/>
      <c r="M10336" s="7"/>
    </row>
    <row r="10337" spans="1:13" ht="16.5" customHeight="1">
      <c r="A10337" s="22"/>
      <c r="J10337" s="6"/>
      <c r="M10337" s="7"/>
    </row>
    <row r="10338" spans="1:13" ht="16.5" customHeight="1">
      <c r="A10338" s="22"/>
      <c r="J10338" s="6"/>
      <c r="M10338" s="7"/>
    </row>
    <row r="10339" spans="1:13" ht="16.5" customHeight="1">
      <c r="A10339" s="22"/>
      <c r="J10339" s="6"/>
      <c r="M10339" s="7"/>
    </row>
    <row r="10340" spans="1:13" ht="16.5" customHeight="1">
      <c r="A10340" s="22"/>
      <c r="J10340" s="6"/>
      <c r="M10340" s="7"/>
    </row>
    <row r="10341" spans="1:13" ht="16.5" customHeight="1">
      <c r="A10341" s="22"/>
      <c r="J10341" s="6"/>
      <c r="M10341" s="7"/>
    </row>
    <row r="10342" spans="1:13" ht="16.5" customHeight="1">
      <c r="A10342" s="22"/>
      <c r="J10342" s="6"/>
      <c r="M10342" s="7"/>
    </row>
    <row r="10343" spans="1:13" ht="16.5" customHeight="1">
      <c r="A10343" s="22"/>
      <c r="J10343" s="6"/>
      <c r="M10343" s="7"/>
    </row>
    <row r="10344" spans="1:13" ht="16.5" customHeight="1">
      <c r="A10344" s="22"/>
      <c r="J10344" s="6"/>
      <c r="M10344" s="7"/>
    </row>
    <row r="10345" spans="1:13" ht="16.5" customHeight="1">
      <c r="A10345" s="22"/>
      <c r="J10345" s="6"/>
      <c r="M10345" s="7"/>
    </row>
    <row r="10346" spans="1:13" ht="16.5" customHeight="1">
      <c r="A10346" s="22"/>
      <c r="J10346" s="6"/>
      <c r="M10346" s="7"/>
    </row>
    <row r="10347" spans="1:13" ht="16.5" customHeight="1">
      <c r="A10347" s="22"/>
      <c r="J10347" s="6"/>
      <c r="M10347" s="7"/>
    </row>
    <row r="10348" spans="1:13" ht="16.5" customHeight="1">
      <c r="A10348" s="22"/>
      <c r="J10348" s="6"/>
      <c r="M10348" s="7"/>
    </row>
    <row r="10349" spans="1:13" ht="16.5" customHeight="1">
      <c r="A10349" s="22"/>
      <c r="J10349" s="6"/>
      <c r="M10349" s="7"/>
    </row>
    <row r="10350" spans="1:13" ht="16.5" customHeight="1">
      <c r="A10350" s="22"/>
      <c r="J10350" s="6"/>
      <c r="M10350" s="7"/>
    </row>
    <row r="10351" spans="1:13" ht="16.5" customHeight="1">
      <c r="A10351" s="22"/>
      <c r="J10351" s="6"/>
      <c r="M10351" s="7"/>
    </row>
    <row r="10352" spans="1:13" ht="16.5" customHeight="1">
      <c r="A10352" s="22"/>
      <c r="J10352" s="6"/>
      <c r="M10352" s="7"/>
    </row>
    <row r="10353" spans="1:13" ht="16.5" customHeight="1">
      <c r="A10353" s="22"/>
      <c r="J10353" s="6"/>
      <c r="M10353" s="7"/>
    </row>
    <row r="10354" spans="1:13" ht="16.5" customHeight="1">
      <c r="A10354" s="22"/>
      <c r="J10354" s="6"/>
      <c r="M10354" s="7"/>
    </row>
    <row r="10355" spans="1:13" ht="16.5" customHeight="1">
      <c r="A10355" s="22"/>
      <c r="J10355" s="6"/>
      <c r="M10355" s="7"/>
    </row>
    <row r="10356" spans="1:13" ht="16.5" customHeight="1">
      <c r="A10356" s="22"/>
      <c r="J10356" s="6"/>
      <c r="M10356" s="7"/>
    </row>
    <row r="10357" spans="1:13" ht="16.5" customHeight="1">
      <c r="A10357" s="22"/>
      <c r="J10357" s="6"/>
      <c r="M10357" s="7"/>
    </row>
    <row r="10358" spans="1:13" ht="16.5" customHeight="1">
      <c r="A10358" s="22"/>
      <c r="J10358" s="6"/>
      <c r="M10358" s="7"/>
    </row>
    <row r="10359" spans="1:13" ht="16.5" customHeight="1">
      <c r="A10359" s="22"/>
      <c r="J10359" s="6"/>
      <c r="M10359" s="7"/>
    </row>
    <row r="10360" spans="1:13" ht="16.5" customHeight="1">
      <c r="A10360" s="22"/>
      <c r="J10360" s="6"/>
      <c r="M10360" s="7"/>
    </row>
    <row r="10361" spans="1:13" ht="16.5" customHeight="1">
      <c r="A10361" s="22"/>
      <c r="J10361" s="6"/>
      <c r="M10361" s="7"/>
    </row>
    <row r="10362" spans="1:13" ht="16.5" customHeight="1">
      <c r="A10362" s="22"/>
      <c r="J10362" s="6"/>
      <c r="M10362" s="7"/>
    </row>
    <row r="10363" spans="1:13" ht="16.5" customHeight="1">
      <c r="A10363" s="22"/>
      <c r="J10363" s="6"/>
      <c r="M10363" s="7"/>
    </row>
    <row r="10364" spans="1:13" ht="16.5" customHeight="1">
      <c r="A10364" s="22"/>
      <c r="J10364" s="6"/>
      <c r="M10364" s="7"/>
    </row>
    <row r="10365" spans="1:13" ht="16.5" customHeight="1">
      <c r="A10365" s="22"/>
      <c r="J10365" s="6"/>
      <c r="M10365" s="7"/>
    </row>
    <row r="10366" spans="1:13" ht="16.5" customHeight="1">
      <c r="A10366" s="22"/>
      <c r="J10366" s="6"/>
      <c r="M10366" s="7"/>
    </row>
    <row r="10367" spans="1:13" ht="16.5" customHeight="1">
      <c r="A10367" s="22"/>
      <c r="J10367" s="6"/>
      <c r="M10367" s="7"/>
    </row>
    <row r="10368" spans="1:13" ht="16.5" customHeight="1">
      <c r="A10368" s="22"/>
      <c r="J10368" s="6"/>
      <c r="M10368" s="7"/>
    </row>
    <row r="10369" spans="1:13" ht="16.5" customHeight="1">
      <c r="A10369" s="22"/>
      <c r="J10369" s="6"/>
      <c r="M10369" s="7"/>
    </row>
    <row r="10370" spans="1:13" ht="16.5" customHeight="1">
      <c r="A10370" s="22"/>
      <c r="J10370" s="6"/>
      <c r="M10370" s="7"/>
    </row>
    <row r="10371" spans="1:13" ht="16.5" customHeight="1">
      <c r="A10371" s="22"/>
      <c r="J10371" s="6"/>
      <c r="M10371" s="7"/>
    </row>
    <row r="10372" spans="1:13" ht="16.5" customHeight="1">
      <c r="A10372" s="22"/>
      <c r="J10372" s="6"/>
      <c r="M10372" s="7"/>
    </row>
    <row r="10373" spans="1:13" ht="16.5" customHeight="1">
      <c r="A10373" s="22"/>
      <c r="J10373" s="6"/>
      <c r="M10373" s="7"/>
    </row>
    <row r="10374" spans="1:13" ht="16.5" customHeight="1">
      <c r="A10374" s="22"/>
      <c r="J10374" s="6"/>
      <c r="M10374" s="7"/>
    </row>
    <row r="10375" spans="1:13" ht="16.5" customHeight="1">
      <c r="A10375" s="22"/>
      <c r="J10375" s="6"/>
      <c r="M10375" s="7"/>
    </row>
    <row r="10376" spans="1:13" ht="16.5" customHeight="1">
      <c r="A10376" s="22"/>
      <c r="J10376" s="6"/>
      <c r="M10376" s="7"/>
    </row>
    <row r="10377" spans="1:13" ht="16.5" customHeight="1">
      <c r="A10377" s="22"/>
      <c r="J10377" s="6"/>
      <c r="M10377" s="7"/>
    </row>
    <row r="10378" spans="1:13" ht="16.5" customHeight="1">
      <c r="A10378" s="22"/>
      <c r="J10378" s="6"/>
      <c r="M10378" s="7"/>
    </row>
    <row r="10379" spans="1:13" ht="16.5" customHeight="1">
      <c r="A10379" s="22"/>
      <c r="J10379" s="6"/>
      <c r="M10379" s="7"/>
    </row>
    <row r="10380" spans="1:13" ht="16.5" customHeight="1">
      <c r="A10380" s="22"/>
      <c r="J10380" s="6"/>
      <c r="M10380" s="7"/>
    </row>
    <row r="10381" spans="1:13" ht="16.5" customHeight="1">
      <c r="A10381" s="22"/>
      <c r="J10381" s="6"/>
      <c r="M10381" s="7"/>
    </row>
    <row r="10382" spans="1:13" ht="16.5" customHeight="1">
      <c r="A10382" s="22"/>
      <c r="J10382" s="6"/>
      <c r="M10382" s="7"/>
    </row>
    <row r="10383" spans="1:13" ht="16.5" customHeight="1">
      <c r="A10383" s="22"/>
      <c r="J10383" s="6"/>
      <c r="M10383" s="7"/>
    </row>
    <row r="10384" spans="1:13" ht="16.5" customHeight="1">
      <c r="A10384" s="22"/>
      <c r="J10384" s="6"/>
      <c r="M10384" s="7"/>
    </row>
    <row r="10385" spans="1:13" ht="16.5" customHeight="1">
      <c r="A10385" s="22"/>
      <c r="J10385" s="6"/>
      <c r="M10385" s="7"/>
    </row>
    <row r="10386" spans="1:13" ht="16.5" customHeight="1">
      <c r="A10386" s="22"/>
      <c r="J10386" s="6"/>
      <c r="M10386" s="7"/>
    </row>
    <row r="10387" spans="1:13" ht="16.5" customHeight="1">
      <c r="A10387" s="22"/>
      <c r="J10387" s="6"/>
      <c r="M10387" s="7"/>
    </row>
    <row r="10388" spans="1:13" ht="16.5" customHeight="1">
      <c r="A10388" s="22"/>
      <c r="J10388" s="6"/>
      <c r="M10388" s="7"/>
    </row>
    <row r="10389" spans="1:13" ht="16.5" customHeight="1">
      <c r="A10389" s="22"/>
      <c r="J10389" s="6"/>
      <c r="M10389" s="7"/>
    </row>
    <row r="10390" spans="1:13" ht="16.5" customHeight="1">
      <c r="A10390" s="22"/>
      <c r="J10390" s="6"/>
      <c r="M10390" s="7"/>
    </row>
    <row r="10391" spans="1:13" ht="16.5" customHeight="1">
      <c r="A10391" s="22"/>
      <c r="J10391" s="6"/>
      <c r="M10391" s="7"/>
    </row>
    <row r="10392" spans="1:13" ht="16.5" customHeight="1">
      <c r="A10392" s="22"/>
      <c r="J10392" s="6"/>
      <c r="M10392" s="7"/>
    </row>
    <row r="10393" spans="1:13" ht="16.5" customHeight="1">
      <c r="A10393" s="22"/>
      <c r="J10393" s="6"/>
      <c r="M10393" s="7"/>
    </row>
    <row r="10394" spans="1:13" ht="16.5" customHeight="1">
      <c r="A10394" s="22"/>
      <c r="J10394" s="6"/>
      <c r="M10394" s="7"/>
    </row>
    <row r="10395" spans="1:13" ht="16.5" customHeight="1">
      <c r="A10395" s="22"/>
      <c r="J10395" s="6"/>
      <c r="M10395" s="7"/>
    </row>
    <row r="10396" spans="1:13" ht="16.5" customHeight="1">
      <c r="A10396" s="22"/>
      <c r="J10396" s="6"/>
      <c r="M10396" s="7"/>
    </row>
    <row r="10397" spans="1:13" ht="16.5" customHeight="1">
      <c r="A10397" s="22"/>
      <c r="J10397" s="6"/>
      <c r="M10397" s="7"/>
    </row>
    <row r="10398" spans="1:13" ht="16.5" customHeight="1">
      <c r="A10398" s="22"/>
      <c r="J10398" s="6"/>
      <c r="M10398" s="7"/>
    </row>
    <row r="10399" spans="1:13" ht="16.5" customHeight="1">
      <c r="A10399" s="22"/>
      <c r="J10399" s="6"/>
      <c r="M10399" s="7"/>
    </row>
    <row r="10400" spans="1:13" ht="16.5" customHeight="1">
      <c r="A10400" s="22"/>
      <c r="J10400" s="6"/>
      <c r="M10400" s="7"/>
    </row>
    <row r="10401" spans="1:13" ht="16.5" customHeight="1">
      <c r="A10401" s="22"/>
      <c r="J10401" s="6"/>
      <c r="M10401" s="7"/>
    </row>
    <row r="10402" spans="1:13" ht="16.5" customHeight="1">
      <c r="A10402" s="22"/>
      <c r="J10402" s="6"/>
      <c r="M10402" s="7"/>
    </row>
    <row r="10403" spans="1:13" ht="16.5" customHeight="1">
      <c r="A10403" s="22"/>
      <c r="J10403" s="6"/>
      <c r="M10403" s="7"/>
    </row>
    <row r="10404" spans="1:13" ht="16.5" customHeight="1">
      <c r="A10404" s="22"/>
      <c r="J10404" s="6"/>
      <c r="M10404" s="7"/>
    </row>
    <row r="10405" spans="1:13" ht="16.5" customHeight="1">
      <c r="A10405" s="22"/>
      <c r="J10405" s="6"/>
      <c r="M10405" s="7"/>
    </row>
    <row r="10406" spans="1:13" ht="16.5" customHeight="1">
      <c r="A10406" s="22"/>
      <c r="J10406" s="6"/>
      <c r="M10406" s="7"/>
    </row>
    <row r="10407" spans="1:13" ht="16.5" customHeight="1">
      <c r="A10407" s="22"/>
      <c r="J10407" s="6"/>
      <c r="M10407" s="7"/>
    </row>
    <row r="10408" spans="1:13" ht="16.5" customHeight="1">
      <c r="A10408" s="22"/>
      <c r="J10408" s="6"/>
      <c r="M10408" s="7"/>
    </row>
    <row r="10409" spans="1:13" ht="16.5" customHeight="1">
      <c r="A10409" s="22"/>
      <c r="J10409" s="6"/>
      <c r="M10409" s="7"/>
    </row>
    <row r="10410" spans="1:13" ht="16.5" customHeight="1">
      <c r="A10410" s="22"/>
      <c r="J10410" s="6"/>
      <c r="M10410" s="7"/>
    </row>
    <row r="10411" spans="1:13" ht="16.5" customHeight="1">
      <c r="A10411" s="22"/>
      <c r="J10411" s="6"/>
      <c r="M10411" s="7"/>
    </row>
    <row r="10412" spans="1:13" ht="16.5" customHeight="1">
      <c r="A10412" s="22"/>
      <c r="J10412" s="6"/>
      <c r="M10412" s="7"/>
    </row>
    <row r="10413" spans="1:13" ht="16.5" customHeight="1">
      <c r="A10413" s="22"/>
      <c r="J10413" s="6"/>
      <c r="M10413" s="7"/>
    </row>
    <row r="10414" spans="1:13" ht="16.5" customHeight="1">
      <c r="A10414" s="22"/>
      <c r="J10414" s="6"/>
      <c r="M10414" s="7"/>
    </row>
    <row r="10415" spans="1:13" ht="16.5" customHeight="1">
      <c r="A10415" s="22"/>
      <c r="J10415" s="6"/>
      <c r="M10415" s="7"/>
    </row>
    <row r="10416" spans="1:13" ht="16.5" customHeight="1">
      <c r="A10416" s="22"/>
      <c r="J10416" s="6"/>
      <c r="M10416" s="7"/>
    </row>
    <row r="10417" spans="1:13" ht="16.5" customHeight="1">
      <c r="A10417" s="22"/>
      <c r="J10417" s="6"/>
      <c r="M10417" s="7"/>
    </row>
    <row r="10418" spans="1:13" ht="16.5" customHeight="1">
      <c r="A10418" s="22"/>
      <c r="J10418" s="6"/>
      <c r="M10418" s="7"/>
    </row>
    <row r="10419" spans="1:13" ht="16.5" customHeight="1">
      <c r="A10419" s="22"/>
      <c r="J10419" s="6"/>
      <c r="M10419" s="7"/>
    </row>
    <row r="10420" spans="1:13" ht="16.5" customHeight="1">
      <c r="A10420" s="22"/>
      <c r="J10420" s="6"/>
      <c r="M10420" s="7"/>
    </row>
    <row r="10421" spans="1:13" ht="16.5" customHeight="1">
      <c r="A10421" s="22"/>
      <c r="J10421" s="6"/>
      <c r="M10421" s="7"/>
    </row>
    <row r="10422" spans="1:13" ht="16.5" customHeight="1">
      <c r="A10422" s="22"/>
      <c r="J10422" s="6"/>
      <c r="M10422" s="7"/>
    </row>
    <row r="10423" spans="1:13" ht="16.5" customHeight="1">
      <c r="A10423" s="22"/>
      <c r="J10423" s="6"/>
      <c r="M10423" s="7"/>
    </row>
    <row r="10424" spans="1:13" ht="16.5" customHeight="1">
      <c r="A10424" s="22"/>
      <c r="J10424" s="6"/>
      <c r="M10424" s="7"/>
    </row>
    <row r="10425" spans="1:13" ht="16.5" customHeight="1">
      <c r="A10425" s="22"/>
      <c r="J10425" s="6"/>
      <c r="M10425" s="7"/>
    </row>
    <row r="10426" spans="1:13" ht="16.5" customHeight="1">
      <c r="A10426" s="22"/>
      <c r="J10426" s="6"/>
      <c r="M10426" s="7"/>
    </row>
    <row r="10427" spans="1:13" ht="16.5" customHeight="1">
      <c r="A10427" s="22"/>
      <c r="J10427" s="6"/>
      <c r="M10427" s="7"/>
    </row>
    <row r="10428" spans="1:13" ht="16.5" customHeight="1">
      <c r="A10428" s="22"/>
      <c r="J10428" s="6"/>
      <c r="M10428" s="7"/>
    </row>
    <row r="10429" spans="1:13" ht="16.5" customHeight="1">
      <c r="A10429" s="22"/>
      <c r="J10429" s="6"/>
      <c r="M10429" s="7"/>
    </row>
    <row r="10430" spans="1:13" ht="16.5" customHeight="1">
      <c r="A10430" s="22"/>
      <c r="J10430" s="6"/>
      <c r="M10430" s="7"/>
    </row>
    <row r="10431" spans="1:13" ht="16.5" customHeight="1">
      <c r="A10431" s="22"/>
      <c r="J10431" s="6"/>
      <c r="M10431" s="7"/>
    </row>
    <row r="10432" spans="1:13" ht="16.5" customHeight="1">
      <c r="A10432" s="22"/>
      <c r="J10432" s="6"/>
      <c r="M10432" s="7"/>
    </row>
    <row r="10433" spans="1:13" ht="16.5" customHeight="1">
      <c r="A10433" s="22"/>
      <c r="J10433" s="6"/>
      <c r="M10433" s="7"/>
    </row>
    <row r="10434" spans="1:13" ht="16.5" customHeight="1">
      <c r="A10434" s="22"/>
      <c r="J10434" s="6"/>
      <c r="M10434" s="7"/>
    </row>
    <row r="10435" spans="1:13" ht="16.5" customHeight="1">
      <c r="A10435" s="22"/>
      <c r="J10435" s="6"/>
      <c r="M10435" s="7"/>
    </row>
    <row r="10436" spans="1:13" ht="16.5" customHeight="1">
      <c r="A10436" s="22"/>
      <c r="J10436" s="6"/>
      <c r="M10436" s="7"/>
    </row>
    <row r="10437" spans="1:13" ht="16.5" customHeight="1">
      <c r="A10437" s="22"/>
      <c r="J10437" s="6"/>
      <c r="M10437" s="7"/>
    </row>
    <row r="10438" spans="1:13" ht="16.5" customHeight="1">
      <c r="A10438" s="22"/>
      <c r="J10438" s="6"/>
      <c r="M10438" s="7"/>
    </row>
    <row r="10439" spans="1:13" ht="16.5" customHeight="1">
      <c r="A10439" s="22"/>
      <c r="J10439" s="6"/>
      <c r="M10439" s="7"/>
    </row>
    <row r="10440" spans="1:13" ht="16.5" customHeight="1">
      <c r="A10440" s="22"/>
      <c r="J10440" s="6"/>
      <c r="M10440" s="7"/>
    </row>
    <row r="10441" spans="1:13" ht="16.5" customHeight="1">
      <c r="A10441" s="22"/>
      <c r="J10441" s="6"/>
      <c r="M10441" s="7"/>
    </row>
    <row r="10442" spans="1:13" ht="16.5" customHeight="1">
      <c r="A10442" s="22"/>
      <c r="J10442" s="6"/>
      <c r="M10442" s="7"/>
    </row>
    <row r="10443" spans="1:13" ht="16.5" customHeight="1">
      <c r="A10443" s="22"/>
      <c r="J10443" s="6"/>
      <c r="M10443" s="7"/>
    </row>
    <row r="10444" spans="1:13" ht="16.5" customHeight="1">
      <c r="A10444" s="22"/>
      <c r="J10444" s="6"/>
      <c r="M10444" s="7"/>
    </row>
    <row r="10445" spans="1:13" ht="16.5" customHeight="1">
      <c r="A10445" s="22"/>
      <c r="J10445" s="6"/>
      <c r="M10445" s="7"/>
    </row>
    <row r="10446" spans="1:13" ht="16.5" customHeight="1">
      <c r="A10446" s="22"/>
      <c r="J10446" s="6"/>
      <c r="M10446" s="7"/>
    </row>
    <row r="10447" spans="1:13" ht="16.5" customHeight="1">
      <c r="A10447" s="22"/>
      <c r="J10447" s="6"/>
      <c r="M10447" s="7"/>
    </row>
    <row r="10448" spans="1:13" ht="16.5" customHeight="1">
      <c r="A10448" s="22"/>
      <c r="J10448" s="6"/>
      <c r="M10448" s="7"/>
    </row>
    <row r="10449" spans="1:13" ht="16.5" customHeight="1">
      <c r="A10449" s="22"/>
      <c r="J10449" s="6"/>
      <c r="M10449" s="7"/>
    </row>
    <row r="10450" spans="1:13" ht="16.5" customHeight="1">
      <c r="A10450" s="22"/>
      <c r="J10450" s="6"/>
      <c r="M10450" s="7"/>
    </row>
    <row r="10451" spans="1:13" ht="16.5" customHeight="1">
      <c r="A10451" s="22"/>
      <c r="J10451" s="6"/>
      <c r="M10451" s="7"/>
    </row>
    <row r="10452" spans="1:13" ht="16.5" customHeight="1">
      <c r="A10452" s="22"/>
      <c r="J10452" s="6"/>
      <c r="M10452" s="7"/>
    </row>
    <row r="10453" spans="1:13" ht="16.5" customHeight="1">
      <c r="A10453" s="22"/>
      <c r="J10453" s="6"/>
      <c r="M10453" s="7"/>
    </row>
    <row r="10454" spans="1:13" ht="16.5" customHeight="1">
      <c r="A10454" s="22"/>
      <c r="J10454" s="6"/>
      <c r="M10454" s="7"/>
    </row>
    <row r="10455" spans="1:13" ht="16.5" customHeight="1">
      <c r="A10455" s="22"/>
      <c r="J10455" s="6"/>
      <c r="M10455" s="7"/>
    </row>
    <row r="10456" spans="1:13" ht="16.5" customHeight="1">
      <c r="A10456" s="22"/>
      <c r="J10456" s="6"/>
      <c r="M10456" s="7"/>
    </row>
    <row r="10457" spans="1:13" ht="16.5" customHeight="1">
      <c r="A10457" s="22"/>
      <c r="J10457" s="6"/>
      <c r="M10457" s="7"/>
    </row>
    <row r="10458" spans="1:13" ht="16.5" customHeight="1">
      <c r="A10458" s="22"/>
      <c r="J10458" s="6"/>
      <c r="M10458" s="7"/>
    </row>
    <row r="10459" spans="1:13" ht="16.5" customHeight="1">
      <c r="A10459" s="22"/>
      <c r="J10459" s="6"/>
      <c r="M10459" s="7"/>
    </row>
    <row r="10460" spans="1:13" ht="16.5" customHeight="1">
      <c r="A10460" s="22"/>
      <c r="J10460" s="6"/>
      <c r="M10460" s="7"/>
    </row>
    <row r="10461" spans="1:13" ht="16.5" customHeight="1">
      <c r="A10461" s="22"/>
      <c r="J10461" s="6"/>
      <c r="M10461" s="7"/>
    </row>
    <row r="10462" spans="1:13" ht="16.5" customHeight="1">
      <c r="A10462" s="22"/>
      <c r="J10462" s="6"/>
      <c r="M10462" s="7"/>
    </row>
    <row r="10463" spans="1:13" ht="16.5" customHeight="1">
      <c r="A10463" s="22"/>
      <c r="J10463" s="6"/>
      <c r="M10463" s="7"/>
    </row>
    <row r="10464" spans="1:13" ht="16.5" customHeight="1">
      <c r="A10464" s="22"/>
      <c r="J10464" s="6"/>
      <c r="M10464" s="7"/>
    </row>
    <row r="10465" spans="1:1" ht="16.5" customHeight="1">
      <c r="A10465" s="22"/>
    </row>
  </sheetData>
  <sheetProtection insertHyperlinks="0" autoFilter="0"/>
  <autoFilter ref="A1:AK10465">
    <sortState ref="A2:AK10465">
      <sortCondition ref="U1:U10465"/>
    </sortState>
  </autoFilter>
  <phoneticPr fontId="3" type="noConversion"/>
  <pageMargins left="0.7" right="0.7" top="0.75" bottom="0.75" header="0.3" footer="0.3"/>
  <pageSetup paperSize="9" scale="10" orientation="landscape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99"/>
  <sheetViews>
    <sheetView workbookViewId="0">
      <pane ySplit="1" topLeftCell="A2" activePane="bottomLeft" state="frozen"/>
      <selection pane="bottomLeft" activeCell="F28" sqref="F28"/>
    </sheetView>
  </sheetViews>
  <sheetFormatPr defaultRowHeight="15.75"/>
  <sheetData>
    <row r="1" spans="1:37" s="18" customFormat="1" ht="25.5" customHeight="1">
      <c r="A1" s="26" t="s">
        <v>0</v>
      </c>
      <c r="B1" s="27" t="s">
        <v>1</v>
      </c>
      <c r="C1" s="28" t="s">
        <v>2</v>
      </c>
      <c r="D1" s="29" t="s">
        <v>3</v>
      </c>
      <c r="E1" s="30" t="s">
        <v>4</v>
      </c>
      <c r="F1" s="31" t="s">
        <v>5</v>
      </c>
      <c r="G1" s="31" t="s">
        <v>6</v>
      </c>
      <c r="H1" s="32" t="s">
        <v>7</v>
      </c>
      <c r="I1" s="33" t="s">
        <v>8</v>
      </c>
      <c r="J1" s="34" t="s">
        <v>9</v>
      </c>
      <c r="K1" s="32" t="s">
        <v>10</v>
      </c>
      <c r="L1" s="32" t="s">
        <v>11</v>
      </c>
      <c r="M1" s="35" t="s">
        <v>12</v>
      </c>
      <c r="N1" s="32" t="s">
        <v>13</v>
      </c>
      <c r="O1" s="32" t="s">
        <v>14</v>
      </c>
      <c r="P1" s="36" t="s">
        <v>15</v>
      </c>
      <c r="Q1" s="32" t="s">
        <v>16</v>
      </c>
      <c r="R1" s="32" t="s">
        <v>17</v>
      </c>
      <c r="S1" s="32" t="s">
        <v>18</v>
      </c>
      <c r="T1" s="28" t="s">
        <v>19</v>
      </c>
      <c r="U1" s="16"/>
      <c r="V1" s="17" t="s">
        <v>3491</v>
      </c>
      <c r="W1" s="17"/>
      <c r="X1" s="18" t="s">
        <v>3454</v>
      </c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7" s="3" customFormat="1" ht="16.5" customHeight="1">
      <c r="A2" s="38">
        <v>29</v>
      </c>
      <c r="B2" s="39">
        <v>10725</v>
      </c>
      <c r="C2" s="38">
        <v>10346861</v>
      </c>
      <c r="D2" s="40" t="s">
        <v>409</v>
      </c>
      <c r="E2" s="38">
        <v>150</v>
      </c>
      <c r="F2" s="38">
        <v>1</v>
      </c>
      <c r="G2" s="38" t="s">
        <v>266</v>
      </c>
      <c r="H2" s="42">
        <v>788.78</v>
      </c>
      <c r="I2" s="2"/>
      <c r="J2" s="44">
        <v>44592</v>
      </c>
      <c r="K2" s="42">
        <v>0</v>
      </c>
      <c r="L2" s="42">
        <v>0</v>
      </c>
      <c r="M2" s="44">
        <v>45016</v>
      </c>
      <c r="N2" s="42">
        <f>H2-K2-L2</f>
        <v>788.78</v>
      </c>
      <c r="O2" s="42">
        <v>4500</v>
      </c>
      <c r="P2" s="45">
        <v>0.13</v>
      </c>
      <c r="Q2" s="42">
        <v>517.70000000000005</v>
      </c>
      <c r="R2" s="42">
        <v>3982.3</v>
      </c>
      <c r="S2" s="42">
        <v>-3193.52</v>
      </c>
      <c r="T2" s="38">
        <v>5000</v>
      </c>
      <c r="U2" s="14">
        <f>S2/H2</f>
        <v>-4.0486827759324528</v>
      </c>
      <c r="V2" s="19"/>
      <c r="W2" s="19"/>
      <c r="X2" s="37" t="s">
        <v>3459</v>
      </c>
    </row>
    <row r="3" spans="1:37" s="3" customFormat="1" ht="16.5" customHeight="1">
      <c r="A3" s="38">
        <v>1</v>
      </c>
      <c r="B3" s="39">
        <v>10741</v>
      </c>
      <c r="C3" s="38">
        <v>10282163</v>
      </c>
      <c r="D3" s="40" t="s">
        <v>2901</v>
      </c>
      <c r="E3" s="41">
        <v>154</v>
      </c>
      <c r="F3" s="38">
        <v>1</v>
      </c>
      <c r="G3" s="38" t="s">
        <v>23</v>
      </c>
      <c r="H3" s="42">
        <v>2711.45</v>
      </c>
      <c r="I3" s="2"/>
      <c r="J3" s="44">
        <v>43157</v>
      </c>
      <c r="K3" s="42">
        <v>0</v>
      </c>
      <c r="L3" s="42">
        <v>2575.87</v>
      </c>
      <c r="M3" s="44">
        <v>44957</v>
      </c>
      <c r="N3" s="42">
        <f>H3-K3-L3</f>
        <v>135.57999999999993</v>
      </c>
      <c r="O3" s="42">
        <v>5952</v>
      </c>
      <c r="P3" s="45">
        <v>0.13</v>
      </c>
      <c r="Q3" s="42">
        <v>684.74</v>
      </c>
      <c r="R3" s="42">
        <v>5267.26</v>
      </c>
      <c r="S3" s="42">
        <f>N3-R3</f>
        <v>-5131.68</v>
      </c>
      <c r="T3" s="38">
        <v>5000</v>
      </c>
      <c r="U3" s="14">
        <f>S3/H3</f>
        <v>-1.8925962123587012</v>
      </c>
      <c r="V3" s="19"/>
      <c r="W3" s="19"/>
      <c r="X3" s="37" t="s">
        <v>3462</v>
      </c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</row>
    <row r="4" spans="1:37" s="3" customFormat="1" ht="16.5" customHeight="1">
      <c r="A4" s="38">
        <v>498</v>
      </c>
      <c r="B4" s="39">
        <v>10736</v>
      </c>
      <c r="C4" s="38">
        <v>10338127</v>
      </c>
      <c r="D4" s="40" t="s">
        <v>1430</v>
      </c>
      <c r="E4" s="38">
        <v>8</v>
      </c>
      <c r="F4" s="38">
        <v>1</v>
      </c>
      <c r="G4" s="38" t="s">
        <v>266</v>
      </c>
      <c r="H4" s="42">
        <v>724.7</v>
      </c>
      <c r="I4" s="55"/>
      <c r="J4" s="44">
        <v>44469</v>
      </c>
      <c r="K4" s="42">
        <v>0</v>
      </c>
      <c r="L4" s="42">
        <v>724.7</v>
      </c>
      <c r="M4" s="44">
        <v>45138</v>
      </c>
      <c r="N4" s="42">
        <f>H4-K4-L4</f>
        <v>0</v>
      </c>
      <c r="O4" s="42">
        <f>40+1300</f>
        <v>1340</v>
      </c>
      <c r="P4" s="45">
        <v>0.13</v>
      </c>
      <c r="Q4" s="42">
        <v>154.16</v>
      </c>
      <c r="R4" s="42">
        <v>1185.8399999999999</v>
      </c>
      <c r="S4" s="42">
        <f>N4-R4</f>
        <v>-1185.8399999999999</v>
      </c>
      <c r="T4" s="38">
        <v>5000</v>
      </c>
      <c r="U4" s="14">
        <f>S4/H4</f>
        <v>-1.6363184766110113</v>
      </c>
      <c r="V4" s="19"/>
      <c r="W4" s="19"/>
      <c r="X4" s="37" t="s">
        <v>3461</v>
      </c>
    </row>
    <row r="5" spans="1:37" s="3" customFormat="1" ht="16.5" customHeight="1">
      <c r="A5" s="38">
        <v>4</v>
      </c>
      <c r="B5" s="39">
        <v>10873</v>
      </c>
      <c r="C5" s="38">
        <v>10313060</v>
      </c>
      <c r="D5" s="40" t="s">
        <v>1270</v>
      </c>
      <c r="E5" s="38">
        <v>4375</v>
      </c>
      <c r="F5" s="38">
        <v>120</v>
      </c>
      <c r="G5" s="38" t="s">
        <v>21</v>
      </c>
      <c r="H5" s="42">
        <v>222118.75</v>
      </c>
      <c r="I5" s="49"/>
      <c r="J5" s="44">
        <v>39813</v>
      </c>
      <c r="K5" s="42">
        <v>0</v>
      </c>
      <c r="L5" s="42">
        <v>211012.81</v>
      </c>
      <c r="M5" s="44">
        <v>45107</v>
      </c>
      <c r="N5" s="42">
        <f>H5-K5-L5</f>
        <v>11105.940000000002</v>
      </c>
      <c r="O5" s="42">
        <v>279242.65000000002</v>
      </c>
      <c r="P5" s="45">
        <v>0.03</v>
      </c>
      <c r="Q5" s="42">
        <v>5422.19</v>
      </c>
      <c r="R5" s="42">
        <v>273820.46000000002</v>
      </c>
      <c r="S5" s="42">
        <f>N5-R5</f>
        <v>-262714.52</v>
      </c>
      <c r="T5" s="38">
        <v>5000</v>
      </c>
      <c r="U5" s="14">
        <f>S5/H5</f>
        <v>-1.1827660654492249</v>
      </c>
      <c r="V5" s="19"/>
      <c r="W5" s="19"/>
      <c r="X5" s="37" t="s">
        <v>3480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</row>
    <row r="6" spans="1:37" s="3" customFormat="1" ht="16.5" customHeight="1">
      <c r="A6" s="38">
        <v>7</v>
      </c>
      <c r="B6" s="39">
        <v>10873</v>
      </c>
      <c r="C6" s="38">
        <v>10313057</v>
      </c>
      <c r="D6" s="40" t="s">
        <v>3439</v>
      </c>
      <c r="E6" s="46">
        <v>2.5000000000000001E-2</v>
      </c>
      <c r="F6" s="38">
        <v>120</v>
      </c>
      <c r="G6" s="38" t="s">
        <v>2909</v>
      </c>
      <c r="H6" s="42">
        <v>44046.11</v>
      </c>
      <c r="I6" s="49"/>
      <c r="J6" s="44">
        <v>39813</v>
      </c>
      <c r="K6" s="42">
        <v>0</v>
      </c>
      <c r="L6" s="42">
        <v>41843.800000000003</v>
      </c>
      <c r="M6" s="44">
        <v>45107</v>
      </c>
      <c r="N6" s="42">
        <f>H6-K6-L6</f>
        <v>2202.3099999999977</v>
      </c>
      <c r="O6" s="42">
        <f>Q6+R6</f>
        <v>48000.01</v>
      </c>
      <c r="P6" s="45">
        <v>0.03</v>
      </c>
      <c r="Q6" s="42">
        <f>883.5+48.54</f>
        <v>932.04</v>
      </c>
      <c r="R6" s="42">
        <f>44616.51+2451.46</f>
        <v>47067.97</v>
      </c>
      <c r="S6" s="42">
        <f>N6-R6</f>
        <v>-44865.66</v>
      </c>
      <c r="T6" s="38">
        <v>5000</v>
      </c>
      <c r="U6" s="14">
        <f>S6/H6</f>
        <v>-1.0186066374533416</v>
      </c>
      <c r="V6" s="19"/>
      <c r="W6" s="19"/>
      <c r="X6" s="37" t="s">
        <v>3480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s="3" customFormat="1" ht="16.5" customHeight="1">
      <c r="A7" s="38">
        <v>398</v>
      </c>
      <c r="B7" s="39">
        <v>10745</v>
      </c>
      <c r="C7" s="38">
        <v>10308626</v>
      </c>
      <c r="D7" s="40" t="s">
        <v>2947</v>
      </c>
      <c r="E7" s="58">
        <v>8</v>
      </c>
      <c r="F7" s="38">
        <v>120</v>
      </c>
      <c r="G7" s="38" t="s">
        <v>21</v>
      </c>
      <c r="H7" s="42">
        <v>444.48</v>
      </c>
      <c r="I7" s="37"/>
      <c r="J7" s="44">
        <v>43034</v>
      </c>
      <c r="K7" s="42">
        <v>0</v>
      </c>
      <c r="L7" s="42">
        <v>253.36</v>
      </c>
      <c r="M7" s="44">
        <v>45205</v>
      </c>
      <c r="N7" s="42">
        <v>191.12</v>
      </c>
      <c r="O7" s="42">
        <v>690</v>
      </c>
      <c r="P7" s="45">
        <f>IF(J7&lt;DATEVALUE("2009-1-1"),3%,13%)</f>
        <v>0.13</v>
      </c>
      <c r="Q7" s="42">
        <f>IF(P7=13%,ROUND(O7/(1+P7)*P7,2),ROUND(O7/(1+0.03)*0.02,2))</f>
        <v>79.38</v>
      </c>
      <c r="R7" s="42">
        <f>O7-Q7</f>
        <v>610.62</v>
      </c>
      <c r="S7" s="42">
        <f>N7-R7</f>
        <v>-419.5</v>
      </c>
      <c r="T7" s="38">
        <v>2001</v>
      </c>
      <c r="U7" s="14">
        <f>S7/H7</f>
        <v>-0.94379949604031677</v>
      </c>
      <c r="V7" s="19"/>
      <c r="W7" s="19"/>
      <c r="X7" s="37" t="s">
        <v>3463</v>
      </c>
    </row>
    <row r="8" spans="1:37" s="3" customFormat="1" ht="16.5" customHeight="1">
      <c r="A8" s="38">
        <v>22</v>
      </c>
      <c r="B8" s="39">
        <v>10706</v>
      </c>
      <c r="C8" s="38">
        <v>10324818</v>
      </c>
      <c r="D8" s="40" t="s">
        <v>89</v>
      </c>
      <c r="E8" s="38">
        <v>1</v>
      </c>
      <c r="F8" s="38">
        <v>36</v>
      </c>
      <c r="G8" s="38" t="s">
        <v>33</v>
      </c>
      <c r="H8" s="42">
        <v>2202.2800000000002</v>
      </c>
      <c r="I8" s="57"/>
      <c r="J8" s="44">
        <v>44227</v>
      </c>
      <c r="K8" s="42">
        <v>61.17</v>
      </c>
      <c r="L8" s="42">
        <v>1896.39</v>
      </c>
      <c r="M8" s="44">
        <v>45199</v>
      </c>
      <c r="N8" s="42">
        <v>244.72</v>
      </c>
      <c r="O8" s="42">
        <v>2366</v>
      </c>
      <c r="P8" s="45">
        <v>0.13</v>
      </c>
      <c r="Q8" s="42">
        <v>272.19</v>
      </c>
      <c r="R8" s="42">
        <v>2093.81</v>
      </c>
      <c r="S8" s="42">
        <v>-1849.09</v>
      </c>
      <c r="T8" s="38">
        <v>2504</v>
      </c>
      <c r="U8" s="14">
        <f>S8/H8</f>
        <v>-0.83962529741903835</v>
      </c>
      <c r="V8" s="19"/>
      <c r="W8" s="19"/>
      <c r="X8" s="37" t="s">
        <v>3457</v>
      </c>
    </row>
    <row r="9" spans="1:37" s="3" customFormat="1" ht="16.5" customHeight="1">
      <c r="A9" s="38">
        <v>456</v>
      </c>
      <c r="B9" s="39">
        <v>10877</v>
      </c>
      <c r="C9" s="38">
        <v>10330671</v>
      </c>
      <c r="D9" s="40" t="s">
        <v>2370</v>
      </c>
      <c r="E9" s="58">
        <v>1.5037566835321758E-2</v>
      </c>
      <c r="F9" s="38">
        <v>36</v>
      </c>
      <c r="G9" s="38" t="s">
        <v>33</v>
      </c>
      <c r="H9" s="42">
        <v>2123.89</v>
      </c>
      <c r="I9" s="37"/>
      <c r="J9" s="44">
        <v>44377</v>
      </c>
      <c r="K9" s="42">
        <v>58.99</v>
      </c>
      <c r="L9" s="42">
        <v>1710.91</v>
      </c>
      <c r="M9" s="44">
        <v>45261</v>
      </c>
      <c r="N9" s="42">
        <v>353.99</v>
      </c>
      <c r="O9" s="42">
        <v>2400</v>
      </c>
      <c r="P9" s="45">
        <f>IF(J9&lt;DATEVALUE("2009-1-1"),3%,13%)</f>
        <v>0.13</v>
      </c>
      <c r="Q9" s="42">
        <f>IF(P9=13%,ROUND(O9/(1+P9)*P9,2),ROUND(O9/(1+0.03)*0.02,2))</f>
        <v>276.11</v>
      </c>
      <c r="R9" s="42">
        <f>O9-Q9</f>
        <v>2123.89</v>
      </c>
      <c r="S9" s="42">
        <f>N9-R9</f>
        <v>-1769.8999999999999</v>
      </c>
      <c r="T9" s="38">
        <v>2506</v>
      </c>
      <c r="U9" s="14">
        <f>S9/H9</f>
        <v>-0.83332940971519243</v>
      </c>
      <c r="V9" s="19"/>
      <c r="W9" s="19"/>
      <c r="X9" s="37" t="s">
        <v>3462</v>
      </c>
    </row>
    <row r="10" spans="1:37" s="3" customFormat="1" ht="16.5" customHeight="1">
      <c r="A10" s="38">
        <v>131</v>
      </c>
      <c r="B10" s="39">
        <v>10734</v>
      </c>
      <c r="C10" s="38">
        <v>10298836</v>
      </c>
      <c r="D10" s="40" t="s">
        <v>3429</v>
      </c>
      <c r="E10" s="58">
        <v>1.0733944742403842E-2</v>
      </c>
      <c r="F10" s="38">
        <v>120</v>
      </c>
      <c r="G10" s="38" t="s">
        <v>21</v>
      </c>
      <c r="H10" s="42">
        <v>2000</v>
      </c>
      <c r="I10" s="37"/>
      <c r="J10" s="44">
        <v>41815</v>
      </c>
      <c r="K10" s="42">
        <v>0</v>
      </c>
      <c r="L10" s="42">
        <v>1805</v>
      </c>
      <c r="M10" s="44">
        <v>45272</v>
      </c>
      <c r="N10" s="42">
        <v>195</v>
      </c>
      <c r="O10" s="42">
        <v>2000</v>
      </c>
      <c r="P10" s="45">
        <f>IF(J10&lt;DATEVALUE("2009-1-1"),3%,13%)</f>
        <v>0.13</v>
      </c>
      <c r="Q10" s="42">
        <f>IF(P10=13%,ROUND(O10/(1+P10)*P10,2),ROUND(O10/(1+0.03)*0.02,2))</f>
        <v>230.09</v>
      </c>
      <c r="R10" s="42">
        <f>O10-Q10</f>
        <v>1769.91</v>
      </c>
      <c r="S10" s="42">
        <f>N10-R10</f>
        <v>-1574.91</v>
      </c>
      <c r="T10" s="38">
        <v>5000</v>
      </c>
      <c r="U10" s="14">
        <f>S10/H10</f>
        <v>-0.78745500000000002</v>
      </c>
      <c r="V10" s="19"/>
      <c r="W10" s="19"/>
      <c r="X10" s="37" t="s">
        <v>3460</v>
      </c>
    </row>
    <row r="11" spans="1:37" s="3" customFormat="1" ht="16.5" customHeight="1">
      <c r="A11" s="38">
        <v>435</v>
      </c>
      <c r="B11" s="39">
        <v>10736</v>
      </c>
      <c r="C11" s="38">
        <v>10284397</v>
      </c>
      <c r="D11" s="40" t="s">
        <v>1375</v>
      </c>
      <c r="E11" s="38">
        <v>6</v>
      </c>
      <c r="F11" s="38">
        <v>120</v>
      </c>
      <c r="G11" s="38" t="s">
        <v>23</v>
      </c>
      <c r="H11" s="42">
        <v>960</v>
      </c>
      <c r="I11" s="55"/>
      <c r="J11" s="44">
        <v>39269</v>
      </c>
      <c r="K11" s="42">
        <v>0</v>
      </c>
      <c r="L11" s="42">
        <v>912</v>
      </c>
      <c r="M11" s="44">
        <v>45138</v>
      </c>
      <c r="N11" s="42">
        <f>H11-K11-L11</f>
        <v>48</v>
      </c>
      <c r="O11" s="42">
        <v>600</v>
      </c>
      <c r="P11" s="45">
        <v>0.03</v>
      </c>
      <c r="Q11" s="42">
        <v>11.65</v>
      </c>
      <c r="R11" s="42">
        <v>588.35</v>
      </c>
      <c r="S11" s="42">
        <v>-540.35</v>
      </c>
      <c r="T11" s="38">
        <v>2101</v>
      </c>
      <c r="U11" s="14">
        <f>S11/H11</f>
        <v>-0.56286458333333333</v>
      </c>
      <c r="V11" s="19"/>
      <c r="W11" s="19"/>
      <c r="X11" s="37" t="s">
        <v>3461</v>
      </c>
    </row>
    <row r="12" spans="1:37" s="3" customFormat="1" ht="16.5" customHeight="1">
      <c r="A12" s="38">
        <v>5</v>
      </c>
      <c r="B12" s="39">
        <v>10877</v>
      </c>
      <c r="C12" s="38">
        <v>10323692</v>
      </c>
      <c r="D12" s="40" t="s">
        <v>2841</v>
      </c>
      <c r="E12" s="38">
        <v>1</v>
      </c>
      <c r="F12" s="38">
        <v>120</v>
      </c>
      <c r="G12" s="38" t="s">
        <v>23</v>
      </c>
      <c r="H12" s="42">
        <v>666.67</v>
      </c>
      <c r="I12" s="2"/>
      <c r="J12" s="44">
        <v>40512</v>
      </c>
      <c r="K12" s="42">
        <v>0</v>
      </c>
      <c r="L12" s="42">
        <v>633.33000000000004</v>
      </c>
      <c r="M12" s="44">
        <v>45016</v>
      </c>
      <c r="N12" s="42">
        <f>H12-K12-L12</f>
        <v>33.339999999999918</v>
      </c>
      <c r="O12" s="42">
        <v>440</v>
      </c>
      <c r="P12" s="45">
        <v>0.13</v>
      </c>
      <c r="Q12" s="42">
        <v>50.62</v>
      </c>
      <c r="R12" s="42">
        <v>389.38</v>
      </c>
      <c r="S12" s="42">
        <f>N12-R12</f>
        <v>-356.04000000000008</v>
      </c>
      <c r="T12" s="38">
        <v>2102</v>
      </c>
      <c r="U12" s="14">
        <f>S12/H12</f>
        <v>-0.53405732971335163</v>
      </c>
      <c r="V12" s="19"/>
      <c r="W12" s="19"/>
      <c r="X12" s="37" t="s">
        <v>3462</v>
      </c>
    </row>
    <row r="13" spans="1:37" s="3" customFormat="1" ht="16.5" customHeight="1">
      <c r="A13" s="38">
        <v>4</v>
      </c>
      <c r="B13" s="39">
        <v>10877</v>
      </c>
      <c r="C13" s="38">
        <v>10323726</v>
      </c>
      <c r="D13" s="40" t="s">
        <v>2840</v>
      </c>
      <c r="E13" s="38">
        <v>35</v>
      </c>
      <c r="F13" s="38">
        <v>77</v>
      </c>
      <c r="G13" s="38" t="s">
        <v>23</v>
      </c>
      <c r="H13" s="42">
        <v>2177</v>
      </c>
      <c r="I13" s="2"/>
      <c r="J13" s="44">
        <v>43522</v>
      </c>
      <c r="K13" s="42">
        <v>0</v>
      </c>
      <c r="L13" s="42">
        <v>1168.79</v>
      </c>
      <c r="M13" s="44">
        <v>45016</v>
      </c>
      <c r="N13" s="42">
        <f>H13-K13-L13</f>
        <v>1008.21</v>
      </c>
      <c r="O13" s="42">
        <v>2401.19</v>
      </c>
      <c r="P13" s="45">
        <v>0.13</v>
      </c>
      <c r="Q13" s="42">
        <v>276.24</v>
      </c>
      <c r="R13" s="42">
        <v>2124.9499999999998</v>
      </c>
      <c r="S13" s="42">
        <f>N13-R13</f>
        <v>-1116.7399999999998</v>
      </c>
      <c r="T13" s="38">
        <v>2006</v>
      </c>
      <c r="U13" s="14">
        <f>S13/H13</f>
        <v>-0.51297197978869991</v>
      </c>
      <c r="V13" s="19"/>
      <c r="W13" s="19"/>
      <c r="X13" s="37" t="s">
        <v>3462</v>
      </c>
    </row>
    <row r="14" spans="1:37" s="3" customFormat="1" ht="16.5" customHeight="1">
      <c r="A14" s="38">
        <v>1</v>
      </c>
      <c r="B14" s="39">
        <v>10721</v>
      </c>
      <c r="C14" s="38">
        <v>10337287</v>
      </c>
      <c r="D14" s="40" t="s">
        <v>34</v>
      </c>
      <c r="E14" s="38">
        <v>1</v>
      </c>
      <c r="F14" s="38">
        <v>36</v>
      </c>
      <c r="G14" s="38" t="s">
        <v>33</v>
      </c>
      <c r="H14" s="42">
        <v>2123.0100000000002</v>
      </c>
      <c r="I14" s="2"/>
      <c r="J14" s="44">
        <v>44469</v>
      </c>
      <c r="K14" s="42">
        <v>58.97</v>
      </c>
      <c r="L14" s="42">
        <v>943.56</v>
      </c>
      <c r="M14" s="44">
        <v>44985</v>
      </c>
      <c r="N14" s="42">
        <f>H14-K14-L14</f>
        <v>1120.4800000000005</v>
      </c>
      <c r="O14" s="42">
        <v>2366</v>
      </c>
      <c r="P14" s="45">
        <v>0.13</v>
      </c>
      <c r="Q14" s="42">
        <v>272.19</v>
      </c>
      <c r="R14" s="42">
        <v>2093.81</v>
      </c>
      <c r="S14" s="42">
        <f>N14-R14</f>
        <v>-973.32999999999947</v>
      </c>
      <c r="T14" s="38">
        <v>2101</v>
      </c>
      <c r="U14" s="14">
        <f>S14/H14</f>
        <v>-0.45846698790867652</v>
      </c>
      <c r="V14" s="19"/>
      <c r="W14" s="19"/>
      <c r="X14" s="37" t="s">
        <v>3469</v>
      </c>
    </row>
    <row r="15" spans="1:37" s="3" customFormat="1" ht="16.5" customHeight="1">
      <c r="A15" s="38">
        <v>3</v>
      </c>
      <c r="B15" s="39">
        <v>10877</v>
      </c>
      <c r="C15" s="38">
        <v>10323724</v>
      </c>
      <c r="D15" s="40" t="s">
        <v>787</v>
      </c>
      <c r="E15" s="38">
        <v>43</v>
      </c>
      <c r="F15" s="38">
        <v>77</v>
      </c>
      <c r="G15" s="38" t="s">
        <v>23</v>
      </c>
      <c r="H15" s="42">
        <v>2693.09</v>
      </c>
      <c r="I15" s="2"/>
      <c r="J15" s="44">
        <v>43522</v>
      </c>
      <c r="K15" s="42">
        <v>0</v>
      </c>
      <c r="L15" s="42">
        <v>1445.97</v>
      </c>
      <c r="M15" s="44">
        <v>45016</v>
      </c>
      <c r="N15" s="42">
        <f>H15-K15-L15</f>
        <v>1247.1200000000001</v>
      </c>
      <c r="O15" s="42">
        <v>2401.21</v>
      </c>
      <c r="P15" s="45">
        <v>0.13</v>
      </c>
      <c r="Q15" s="42">
        <v>276.25</v>
      </c>
      <c r="R15" s="42">
        <v>2124.96</v>
      </c>
      <c r="S15" s="42">
        <f>N15-R15</f>
        <v>-877.83999999999992</v>
      </c>
      <c r="T15" s="38">
        <v>2006</v>
      </c>
      <c r="U15" s="14">
        <f>S15/H15</f>
        <v>-0.32596014243861138</v>
      </c>
      <c r="V15" s="19"/>
      <c r="W15" s="19"/>
      <c r="X15" s="37" t="s">
        <v>3462</v>
      </c>
    </row>
    <row r="16" spans="1:37" s="3" customFormat="1" ht="16.5" customHeight="1">
      <c r="A16" s="38">
        <v>92</v>
      </c>
      <c r="B16" s="39">
        <v>10878</v>
      </c>
      <c r="C16" s="38">
        <v>10331496</v>
      </c>
      <c r="D16" s="40" t="s">
        <v>409</v>
      </c>
      <c r="E16" s="58">
        <v>112</v>
      </c>
      <c r="F16" s="38">
        <v>5</v>
      </c>
      <c r="G16" s="38" t="s">
        <v>23</v>
      </c>
      <c r="H16" s="42">
        <v>4869.74</v>
      </c>
      <c r="I16" s="37"/>
      <c r="J16" s="44">
        <v>44377</v>
      </c>
      <c r="K16" s="42">
        <v>0</v>
      </c>
      <c r="L16" s="42">
        <v>4869.74</v>
      </c>
      <c r="M16" s="44">
        <v>45231</v>
      </c>
      <c r="N16" s="42">
        <v>0</v>
      </c>
      <c r="O16" s="42">
        <v>1680</v>
      </c>
      <c r="P16" s="45">
        <f>IF(J16&lt;DATEVALUE("2009-1-1"),3%,13%)</f>
        <v>0.13</v>
      </c>
      <c r="Q16" s="42">
        <f>IF(P16=13%,ROUND(O16/(1+P16)*P16,2),ROUND(O16/(1+0.03)*0.02,2))</f>
        <v>193.27</v>
      </c>
      <c r="R16" s="42">
        <f>O16-Q16</f>
        <v>1486.73</v>
      </c>
      <c r="S16" s="42">
        <f>N16-R16</f>
        <v>-1486.73</v>
      </c>
      <c r="T16" s="38">
        <v>5000</v>
      </c>
      <c r="U16" s="14">
        <f>S16/H16</f>
        <v>-0.30529966692266941</v>
      </c>
      <c r="V16" s="19"/>
      <c r="W16" s="19"/>
      <c r="X16" s="37" t="s">
        <v>3475</v>
      </c>
    </row>
    <row r="17" spans="1:37" s="3" customFormat="1" ht="16.5" customHeight="1">
      <c r="A17" s="38">
        <v>354</v>
      </c>
      <c r="B17" s="39">
        <v>10739</v>
      </c>
      <c r="C17" s="38">
        <v>10318315</v>
      </c>
      <c r="D17" s="40" t="s">
        <v>490</v>
      </c>
      <c r="E17" s="41">
        <v>1</v>
      </c>
      <c r="F17" s="38">
        <v>48</v>
      </c>
      <c r="G17" s="38" t="s">
        <v>491</v>
      </c>
      <c r="H17" s="42">
        <v>465420.94</v>
      </c>
      <c r="I17" s="57"/>
      <c r="J17" s="44">
        <v>43676</v>
      </c>
      <c r="K17" s="42">
        <v>0</v>
      </c>
      <c r="L17" s="42">
        <v>442149.89</v>
      </c>
      <c r="M17" s="44">
        <v>45199</v>
      </c>
      <c r="N17" s="42">
        <f>H17-L17</f>
        <v>23271.049999999988</v>
      </c>
      <c r="O17" s="42">
        <v>180000</v>
      </c>
      <c r="P17" s="45">
        <v>0.13</v>
      </c>
      <c r="Q17" s="42">
        <v>20707.96</v>
      </c>
      <c r="R17" s="42">
        <v>159292.04</v>
      </c>
      <c r="S17" s="42">
        <f>N17-R17</f>
        <v>-136020.99000000002</v>
      </c>
      <c r="T17" s="38">
        <v>5000</v>
      </c>
      <c r="U17" s="14">
        <f>S17/H17</f>
        <v>-0.29225369619166686</v>
      </c>
      <c r="V17" s="19"/>
      <c r="W17" s="19"/>
      <c r="X17" s="37" t="s">
        <v>3462</v>
      </c>
    </row>
    <row r="18" spans="1:37" s="3" customFormat="1" ht="16.5" customHeight="1">
      <c r="A18" s="38">
        <v>396</v>
      </c>
      <c r="B18" s="39">
        <v>10877</v>
      </c>
      <c r="C18" s="38">
        <v>10324116</v>
      </c>
      <c r="D18" s="40" t="s">
        <v>789</v>
      </c>
      <c r="E18" s="58">
        <v>600</v>
      </c>
      <c r="F18" s="38">
        <v>1</v>
      </c>
      <c r="G18" s="38" t="s">
        <v>23</v>
      </c>
      <c r="H18" s="42">
        <v>12179.49</v>
      </c>
      <c r="I18" s="57"/>
      <c r="J18" s="44">
        <v>43187</v>
      </c>
      <c r="K18" s="42">
        <v>0</v>
      </c>
      <c r="L18" s="42">
        <v>11570.51</v>
      </c>
      <c r="M18" s="44">
        <v>45199</v>
      </c>
      <c r="N18" s="42">
        <f>H18-K18-L18</f>
        <v>608.97999999999956</v>
      </c>
      <c r="O18" s="42">
        <v>3411</v>
      </c>
      <c r="P18" s="45">
        <v>0.13</v>
      </c>
      <c r="Q18" s="60">
        <v>392.42</v>
      </c>
      <c r="R18" s="60">
        <v>3018.58</v>
      </c>
      <c r="S18" s="42">
        <f>N18-R18</f>
        <v>-2409.6000000000004</v>
      </c>
      <c r="T18" s="38">
        <v>5000</v>
      </c>
      <c r="U18" s="14">
        <f>S18/H18</f>
        <v>-0.19784079628949983</v>
      </c>
      <c r="V18" s="19"/>
      <c r="W18" s="19"/>
      <c r="X18" s="37" t="s">
        <v>3462</v>
      </c>
    </row>
    <row r="19" spans="1:37" s="3" customFormat="1" ht="16.5" customHeight="1">
      <c r="A19" s="38">
        <v>565</v>
      </c>
      <c r="B19" s="39">
        <v>10736</v>
      </c>
      <c r="C19" s="38">
        <v>10284068</v>
      </c>
      <c r="D19" s="40" t="s">
        <v>1475</v>
      </c>
      <c r="E19" s="38">
        <v>1</v>
      </c>
      <c r="F19" s="38">
        <v>120</v>
      </c>
      <c r="G19" s="38" t="s">
        <v>262</v>
      </c>
      <c r="H19" s="42">
        <v>292000</v>
      </c>
      <c r="I19" s="55"/>
      <c r="J19" s="44">
        <v>41144</v>
      </c>
      <c r="K19" s="42">
        <v>0</v>
      </c>
      <c r="L19" s="42">
        <v>277400</v>
      </c>
      <c r="M19" s="44">
        <v>45138</v>
      </c>
      <c r="N19" s="42">
        <f>H19-K19-L19</f>
        <v>14600</v>
      </c>
      <c r="O19" s="42">
        <f>1500+71000</f>
        <v>72500</v>
      </c>
      <c r="P19" s="45">
        <v>0.13</v>
      </c>
      <c r="Q19" s="42">
        <v>8340.7099999999991</v>
      </c>
      <c r="R19" s="42">
        <v>64159.29</v>
      </c>
      <c r="S19" s="42">
        <f>N19-R19</f>
        <v>-49559.29</v>
      </c>
      <c r="T19" s="38">
        <v>5000</v>
      </c>
      <c r="U19" s="14">
        <f>S19/H19</f>
        <v>-0.16972359589041097</v>
      </c>
      <c r="V19" s="19"/>
      <c r="W19" s="19"/>
      <c r="X19" s="37" t="s">
        <v>3461</v>
      </c>
    </row>
    <row r="20" spans="1:37" s="3" customFormat="1" ht="16.5" customHeight="1">
      <c r="A20" s="38">
        <v>24</v>
      </c>
      <c r="B20" s="39">
        <v>10704</v>
      </c>
      <c r="C20" s="38">
        <v>10280299</v>
      </c>
      <c r="D20" s="40" t="s">
        <v>1045</v>
      </c>
      <c r="E20" s="38">
        <v>11</v>
      </c>
      <c r="F20" s="38">
        <v>8</v>
      </c>
      <c r="G20" s="38" t="s">
        <v>23</v>
      </c>
      <c r="H20" s="42">
        <v>850.62</v>
      </c>
      <c r="I20" s="53"/>
      <c r="J20" s="44">
        <v>43157</v>
      </c>
      <c r="K20" s="42">
        <v>0</v>
      </c>
      <c r="L20" s="42">
        <v>808.09</v>
      </c>
      <c r="M20" s="44">
        <v>45138</v>
      </c>
      <c r="N20" s="42">
        <f>H20-K20-L20</f>
        <v>42.529999999999973</v>
      </c>
      <c r="O20" s="42">
        <v>200</v>
      </c>
      <c r="P20" s="45">
        <v>0.13</v>
      </c>
      <c r="Q20" s="42">
        <v>23.01</v>
      </c>
      <c r="R20" s="42">
        <v>176.99</v>
      </c>
      <c r="S20" s="42">
        <v>-134.46</v>
      </c>
      <c r="T20" s="38">
        <v>5000</v>
      </c>
      <c r="U20" s="14">
        <f>S20/H20</f>
        <v>-0.15807293503562109</v>
      </c>
      <c r="V20" s="19"/>
      <c r="W20" s="19"/>
      <c r="X20" s="37" t="s">
        <v>3455</v>
      </c>
    </row>
    <row r="21" spans="1:37" s="3" customFormat="1" ht="16.5" customHeight="1">
      <c r="A21" s="38">
        <v>98</v>
      </c>
      <c r="B21" s="39">
        <v>10878</v>
      </c>
      <c r="C21" s="38">
        <v>10331823</v>
      </c>
      <c r="D21" s="40" t="s">
        <v>3398</v>
      </c>
      <c r="E21" s="58">
        <v>6</v>
      </c>
      <c r="F21" s="38">
        <v>2</v>
      </c>
      <c r="G21" s="38" t="s">
        <v>33</v>
      </c>
      <c r="H21" s="42">
        <v>1729.65</v>
      </c>
      <c r="I21" s="37"/>
      <c r="J21" s="44">
        <v>44377</v>
      </c>
      <c r="K21" s="42">
        <v>0</v>
      </c>
      <c r="L21" s="42">
        <v>1729.65</v>
      </c>
      <c r="M21" s="44">
        <v>45265</v>
      </c>
      <c r="N21" s="42">
        <v>0</v>
      </c>
      <c r="O21" s="42">
        <v>300</v>
      </c>
      <c r="P21" s="45">
        <f>IF(J21&lt;DATEVALUE("2009-1-1"),3%,13%)</f>
        <v>0.13</v>
      </c>
      <c r="Q21" s="42">
        <f>IF(P21=13%,ROUND(O21/(1+P21)*P21,2),ROUND(O21/(1+0.03)*0.02,2))</f>
        <v>34.51</v>
      </c>
      <c r="R21" s="42">
        <f>O21-Q21</f>
        <v>265.49</v>
      </c>
      <c r="S21" s="42">
        <f>N21-R21</f>
        <v>-265.49</v>
      </c>
      <c r="T21" s="38">
        <v>5000</v>
      </c>
      <c r="U21" s="14">
        <f>S21/H21</f>
        <v>-0.15349348134015553</v>
      </c>
      <c r="V21" s="19"/>
      <c r="W21" s="19"/>
      <c r="X21" s="37" t="s">
        <v>3475</v>
      </c>
    </row>
    <row r="22" spans="1:37" s="3" customFormat="1" ht="16.5" customHeight="1">
      <c r="A22" s="38">
        <v>35</v>
      </c>
      <c r="B22" s="39">
        <v>10704</v>
      </c>
      <c r="C22" s="38">
        <v>10280299</v>
      </c>
      <c r="D22" s="40" t="s">
        <v>1045</v>
      </c>
      <c r="E22" s="38">
        <v>23</v>
      </c>
      <c r="F22" s="38">
        <v>8</v>
      </c>
      <c r="G22" s="38" t="s">
        <v>23</v>
      </c>
      <c r="H22" s="42">
        <v>1778.57</v>
      </c>
      <c r="I22" s="53"/>
      <c r="J22" s="44">
        <v>43157</v>
      </c>
      <c r="K22" s="42">
        <v>0</v>
      </c>
      <c r="L22" s="42">
        <v>1689.64</v>
      </c>
      <c r="M22" s="44">
        <v>45169</v>
      </c>
      <c r="N22" s="42">
        <f>H22-K22-L22</f>
        <v>88.929999999999836</v>
      </c>
      <c r="O22" s="42">
        <v>345</v>
      </c>
      <c r="P22" s="45">
        <v>0.13</v>
      </c>
      <c r="Q22" s="42">
        <v>39.69</v>
      </c>
      <c r="R22" s="42">
        <v>305.31</v>
      </c>
      <c r="S22" s="42">
        <v>-216.38</v>
      </c>
      <c r="T22" s="38">
        <v>5000</v>
      </c>
      <c r="U22" s="14">
        <f>S22/H22</f>
        <v>-0.12165953546950641</v>
      </c>
      <c r="V22" s="19"/>
      <c r="W22" s="19"/>
      <c r="X22" s="37" t="s">
        <v>3455</v>
      </c>
    </row>
    <row r="23" spans="1:37" s="3" customFormat="1" ht="16.5" customHeight="1">
      <c r="A23" s="38">
        <v>89</v>
      </c>
      <c r="B23" s="39">
        <v>10878</v>
      </c>
      <c r="C23" s="38">
        <v>10331417</v>
      </c>
      <c r="D23" s="40" t="s">
        <v>2980</v>
      </c>
      <c r="E23" s="58">
        <v>20</v>
      </c>
      <c r="F23" s="38">
        <v>1</v>
      </c>
      <c r="G23" s="38" t="s">
        <v>21</v>
      </c>
      <c r="H23" s="42">
        <v>2761.84</v>
      </c>
      <c r="I23" s="37"/>
      <c r="J23" s="44">
        <v>44377</v>
      </c>
      <c r="K23" s="42">
        <v>0</v>
      </c>
      <c r="L23" s="42">
        <v>2761.84</v>
      </c>
      <c r="M23" s="44">
        <v>45223</v>
      </c>
      <c r="N23" s="42">
        <v>0</v>
      </c>
      <c r="O23" s="42">
        <v>350</v>
      </c>
      <c r="P23" s="45">
        <f>IF(J23&lt;DATEVALUE("2009-1-1"),3%,13%)</f>
        <v>0.13</v>
      </c>
      <c r="Q23" s="42">
        <f>IF(P23=13%,ROUND(O23/(1+P23)*P23,2),ROUND(O23/(1+0.03)*0.02,2))</f>
        <v>40.270000000000003</v>
      </c>
      <c r="R23" s="42">
        <f>O23-Q23</f>
        <v>309.73</v>
      </c>
      <c r="S23" s="42">
        <f>N23-R23</f>
        <v>-309.73</v>
      </c>
      <c r="T23" s="38">
        <v>2108</v>
      </c>
      <c r="U23" s="14">
        <f>S23/H23</f>
        <v>-0.11214625032586971</v>
      </c>
      <c r="V23" s="19"/>
      <c r="W23" s="19"/>
      <c r="X23" s="37" t="s">
        <v>3475</v>
      </c>
    </row>
    <row r="24" spans="1:37" s="3" customFormat="1" ht="16.5" customHeight="1">
      <c r="A24" s="38">
        <v>119</v>
      </c>
      <c r="B24" s="39">
        <v>10704</v>
      </c>
      <c r="C24" s="38">
        <v>10280299</v>
      </c>
      <c r="D24" s="40" t="s">
        <v>1045</v>
      </c>
      <c r="E24" s="58">
        <v>11</v>
      </c>
      <c r="F24" s="38">
        <v>8</v>
      </c>
      <c r="G24" s="38" t="s">
        <v>23</v>
      </c>
      <c r="H24" s="42">
        <v>850.62</v>
      </c>
      <c r="I24" s="61"/>
      <c r="J24" s="44">
        <v>43157</v>
      </c>
      <c r="K24" s="42">
        <v>0</v>
      </c>
      <c r="L24" s="42">
        <v>808.09</v>
      </c>
      <c r="M24" s="44">
        <v>45213</v>
      </c>
      <c r="N24" s="42">
        <v>42.53</v>
      </c>
      <c r="O24" s="42">
        <v>145</v>
      </c>
      <c r="P24" s="45">
        <f>IF(J24&lt;DATEVALUE("2009-1-1"),3%,13%)</f>
        <v>0.13</v>
      </c>
      <c r="Q24" s="42">
        <f>IF(P24=13%,ROUND(O24/(1+P24)*P24,2),ROUND(O24/(1+0.03)*0.02,2))</f>
        <v>16.68</v>
      </c>
      <c r="R24" s="42">
        <f>O24-Q24</f>
        <v>128.32</v>
      </c>
      <c r="S24" s="42">
        <f>N24-R24</f>
        <v>-85.789999999999992</v>
      </c>
      <c r="T24" s="38">
        <v>5000</v>
      </c>
      <c r="U24" s="14">
        <f>S24/H24</f>
        <v>-0.10085584632385788</v>
      </c>
      <c r="V24" s="19"/>
      <c r="W24" s="19"/>
      <c r="X24" s="37" t="s">
        <v>3455</v>
      </c>
    </row>
    <row r="25" spans="1:37" s="3" customFormat="1" ht="16.5" customHeight="1">
      <c r="A25" s="38">
        <v>697</v>
      </c>
      <c r="B25" s="39">
        <v>10738</v>
      </c>
      <c r="C25" s="38">
        <v>10285203</v>
      </c>
      <c r="D25" s="40" t="s">
        <v>301</v>
      </c>
      <c r="E25" s="58">
        <v>1</v>
      </c>
      <c r="F25" s="38">
        <v>120</v>
      </c>
      <c r="G25" s="38" t="s">
        <v>21</v>
      </c>
      <c r="H25" s="42">
        <v>1282.05</v>
      </c>
      <c r="I25" s="37"/>
      <c r="J25" s="44">
        <v>40628</v>
      </c>
      <c r="K25" s="42">
        <v>0</v>
      </c>
      <c r="L25" s="42">
        <v>1217.94</v>
      </c>
      <c r="M25" s="44">
        <v>45222</v>
      </c>
      <c r="N25" s="42">
        <v>64.11</v>
      </c>
      <c r="O25" s="42">
        <v>200</v>
      </c>
      <c r="P25" s="45">
        <f>IF(J25&lt;DATEVALUE("2009-1-1"),3%,13%)</f>
        <v>0.13</v>
      </c>
      <c r="Q25" s="42">
        <f>IF(P25=13%,ROUND(O25/(1+P25)*P25,2),ROUND(O25/(1+0.03)*0.02,2))</f>
        <v>23.01</v>
      </c>
      <c r="R25" s="42">
        <f>O25-Q25</f>
        <v>176.99</v>
      </c>
      <c r="S25" s="42">
        <f>N25-R25</f>
        <v>-112.88000000000001</v>
      </c>
      <c r="T25" s="38">
        <v>5000</v>
      </c>
      <c r="U25" s="14">
        <f>S25/H25</f>
        <v>-8.8046488046488056E-2</v>
      </c>
      <c r="V25" s="19"/>
      <c r="W25" s="19"/>
      <c r="X25" s="37" t="s">
        <v>3461</v>
      </c>
    </row>
    <row r="26" spans="1:37" s="3" customFormat="1" ht="16.5" customHeight="1">
      <c r="A26" s="38">
        <v>91</v>
      </c>
      <c r="B26" s="39">
        <v>10878</v>
      </c>
      <c r="C26" s="38">
        <v>10331536</v>
      </c>
      <c r="D26" s="40" t="s">
        <v>301</v>
      </c>
      <c r="E26" s="58">
        <v>1</v>
      </c>
      <c r="F26" s="38">
        <v>25</v>
      </c>
      <c r="G26" s="38" t="s">
        <v>21</v>
      </c>
      <c r="H26" s="42">
        <v>14539.79</v>
      </c>
      <c r="I26" s="37"/>
      <c r="J26" s="44">
        <v>44377</v>
      </c>
      <c r="K26" s="42">
        <v>0</v>
      </c>
      <c r="L26" s="42">
        <v>14539.79</v>
      </c>
      <c r="M26" s="44">
        <v>45223</v>
      </c>
      <c r="N26" s="42">
        <v>0</v>
      </c>
      <c r="O26" s="42">
        <v>1321</v>
      </c>
      <c r="P26" s="45">
        <f>IF(J26&lt;DATEVALUE("2009-1-1"),3%,13%)</f>
        <v>0.13</v>
      </c>
      <c r="Q26" s="42">
        <f>IF(P26=13%,ROUND(O26/(1+P26)*P26,2),ROUND(O26/(1+0.03)*0.02,2))</f>
        <v>151.97</v>
      </c>
      <c r="R26" s="42">
        <f>O26-Q26</f>
        <v>1169.03</v>
      </c>
      <c r="S26" s="42">
        <f>N26-R26</f>
        <v>-1169.03</v>
      </c>
      <c r="T26" s="38">
        <v>5000</v>
      </c>
      <c r="U26" s="14">
        <f>S26/H26</f>
        <v>-8.0402124102205041E-2</v>
      </c>
      <c r="V26" s="19"/>
      <c r="W26" s="19"/>
      <c r="X26" s="37" t="s">
        <v>3475</v>
      </c>
    </row>
    <row r="27" spans="1:37" s="3" customFormat="1" ht="16.5" customHeight="1">
      <c r="A27" s="38">
        <v>9</v>
      </c>
      <c r="B27" s="39">
        <v>10706</v>
      </c>
      <c r="C27" s="38">
        <v>10304485</v>
      </c>
      <c r="D27" s="40" t="s">
        <v>1823</v>
      </c>
      <c r="E27" s="38">
        <v>59</v>
      </c>
      <c r="F27" s="38">
        <v>45</v>
      </c>
      <c r="G27" s="38" t="s">
        <v>23</v>
      </c>
      <c r="H27" s="42">
        <v>7173.49</v>
      </c>
      <c r="I27" s="48"/>
      <c r="J27" s="44">
        <v>43309</v>
      </c>
      <c r="K27" s="42">
        <v>0</v>
      </c>
      <c r="L27" s="42">
        <v>6814.81</v>
      </c>
      <c r="M27" s="44">
        <v>45107</v>
      </c>
      <c r="N27" s="42">
        <f>H27-K27-L27</f>
        <v>358.67999999999938</v>
      </c>
      <c r="O27" s="42">
        <v>900</v>
      </c>
      <c r="P27" s="45">
        <v>0.13</v>
      </c>
      <c r="Q27" s="42">
        <v>103.54</v>
      </c>
      <c r="R27" s="42">
        <v>796.46</v>
      </c>
      <c r="S27" s="42">
        <f>N27-R27</f>
        <v>-437.78000000000065</v>
      </c>
      <c r="T27" s="38">
        <v>5000</v>
      </c>
      <c r="U27" s="14">
        <f>S27/H27</f>
        <v>-6.1027477559737406E-2</v>
      </c>
      <c r="V27" s="19"/>
      <c r="W27" s="19"/>
      <c r="X27" s="37" t="s">
        <v>3457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 s="3" customFormat="1" ht="16.5" customHeight="1">
      <c r="A28" s="38">
        <v>459</v>
      </c>
      <c r="B28" s="39">
        <v>10736</v>
      </c>
      <c r="C28" s="38">
        <v>10283989</v>
      </c>
      <c r="D28" s="40" t="s">
        <v>1397</v>
      </c>
      <c r="E28" s="38">
        <v>1</v>
      </c>
      <c r="F28" s="38">
        <v>120</v>
      </c>
      <c r="G28" s="38" t="s">
        <v>23</v>
      </c>
      <c r="H28" s="42">
        <v>2800</v>
      </c>
      <c r="I28" s="55"/>
      <c r="J28" s="44">
        <v>39269</v>
      </c>
      <c r="K28" s="42">
        <v>0</v>
      </c>
      <c r="L28" s="42">
        <v>2660</v>
      </c>
      <c r="M28" s="44">
        <v>45138</v>
      </c>
      <c r="N28" s="42">
        <f>H28-K28-L28</f>
        <v>140</v>
      </c>
      <c r="O28" s="42">
        <v>300</v>
      </c>
      <c r="P28" s="45">
        <v>0.03</v>
      </c>
      <c r="Q28" s="42">
        <v>5.83</v>
      </c>
      <c r="R28" s="42">
        <v>294.17</v>
      </c>
      <c r="S28" s="42">
        <v>-154.16999999999999</v>
      </c>
      <c r="T28" s="38">
        <v>5000</v>
      </c>
      <c r="U28" s="14">
        <f>S28/H28</f>
        <v>-5.5060714285714282E-2</v>
      </c>
      <c r="V28" s="19"/>
      <c r="W28" s="19"/>
      <c r="X28" s="37" t="s">
        <v>3461</v>
      </c>
    </row>
    <row r="29" spans="1:37" s="3" customFormat="1" ht="16.5" customHeight="1">
      <c r="A29" s="38">
        <v>6</v>
      </c>
      <c r="B29" s="39">
        <v>10873</v>
      </c>
      <c r="C29" s="38">
        <v>10312927</v>
      </c>
      <c r="D29" s="40" t="s">
        <v>3439</v>
      </c>
      <c r="E29" s="46">
        <v>0.5</v>
      </c>
      <c r="F29" s="38">
        <v>120</v>
      </c>
      <c r="G29" s="38" t="s">
        <v>2910</v>
      </c>
      <c r="H29" s="42">
        <v>454617.82</v>
      </c>
      <c r="I29" s="49"/>
      <c r="J29" s="44">
        <v>39813</v>
      </c>
      <c r="K29" s="42">
        <v>0</v>
      </c>
      <c r="L29" s="42">
        <v>431886.92</v>
      </c>
      <c r="M29" s="44">
        <v>45107</v>
      </c>
      <c r="N29" s="42">
        <f>H29-K29-L29</f>
        <v>22730.900000000023</v>
      </c>
      <c r="O29" s="42">
        <f>Q29+R29</f>
        <v>47999.99</v>
      </c>
      <c r="P29" s="45">
        <v>0.03</v>
      </c>
      <c r="Q29" s="42">
        <f>883.49+48.54</f>
        <v>932.03</v>
      </c>
      <c r="R29" s="42">
        <f>44616.5+2451.46</f>
        <v>47067.96</v>
      </c>
      <c r="S29" s="42">
        <f>N29-R29</f>
        <v>-24337.059999999976</v>
      </c>
      <c r="T29" s="38">
        <v>1802</v>
      </c>
      <c r="U29" s="14">
        <f>S29/H29</f>
        <v>-5.3533009330782449E-2</v>
      </c>
      <c r="V29" s="19"/>
      <c r="W29" s="19"/>
      <c r="X29" s="37" t="s">
        <v>3480</v>
      </c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s="3" customFormat="1" ht="16.5" customHeight="1">
      <c r="A30" s="38">
        <v>90</v>
      </c>
      <c r="B30" s="39">
        <v>10878</v>
      </c>
      <c r="C30" s="38">
        <v>10331530</v>
      </c>
      <c r="D30" s="40" t="s">
        <v>301</v>
      </c>
      <c r="E30" s="58">
        <v>1</v>
      </c>
      <c r="F30" s="38">
        <v>12</v>
      </c>
      <c r="G30" s="38" t="s">
        <v>21</v>
      </c>
      <c r="H30" s="42">
        <v>4296.6499999999996</v>
      </c>
      <c r="I30" s="37"/>
      <c r="J30" s="44">
        <v>44377</v>
      </c>
      <c r="K30" s="42">
        <v>0</v>
      </c>
      <c r="L30" s="42">
        <v>4296.6499999999996</v>
      </c>
      <c r="M30" s="44">
        <v>45223</v>
      </c>
      <c r="N30" s="42">
        <v>0</v>
      </c>
      <c r="O30" s="42">
        <v>256</v>
      </c>
      <c r="P30" s="45">
        <f>IF(J30&lt;DATEVALUE("2009-1-1"),3%,13%)</f>
        <v>0.13</v>
      </c>
      <c r="Q30" s="42">
        <f>IF(P30=13%,ROUND(O30/(1+P30)*P30,2),ROUND(O30/(1+0.03)*0.02,2))</f>
        <v>29.45</v>
      </c>
      <c r="R30" s="42">
        <f>O30-Q30</f>
        <v>226.55</v>
      </c>
      <c r="S30" s="42">
        <f>N30-R30</f>
        <v>-226.55</v>
      </c>
      <c r="T30" s="38">
        <v>2108</v>
      </c>
      <c r="U30" s="14">
        <f>S30/H30</f>
        <v>-5.2727124620343763E-2</v>
      </c>
      <c r="V30" s="19"/>
      <c r="W30" s="19"/>
      <c r="X30" s="37" t="s">
        <v>3475</v>
      </c>
    </row>
    <row r="31" spans="1:37" s="3" customFormat="1" ht="16.5" customHeight="1">
      <c r="A31" s="38">
        <v>97</v>
      </c>
      <c r="B31" s="39">
        <v>10878</v>
      </c>
      <c r="C31" s="38">
        <v>10331702</v>
      </c>
      <c r="D31" s="40" t="s">
        <v>800</v>
      </c>
      <c r="E31" s="58">
        <v>1</v>
      </c>
      <c r="F31" s="38">
        <v>25</v>
      </c>
      <c r="G31" s="38" t="s">
        <v>33</v>
      </c>
      <c r="H31" s="42">
        <v>371.34</v>
      </c>
      <c r="I31" s="37"/>
      <c r="J31" s="44">
        <v>44377</v>
      </c>
      <c r="K31" s="42">
        <v>0</v>
      </c>
      <c r="L31" s="42">
        <v>371.34</v>
      </c>
      <c r="M31" s="44">
        <v>45265</v>
      </c>
      <c r="N31" s="42">
        <v>0</v>
      </c>
      <c r="O31" s="42">
        <v>20</v>
      </c>
      <c r="P31" s="45">
        <f>IF(J31&lt;DATEVALUE("2009-1-1"),3%,13%)</f>
        <v>0.13</v>
      </c>
      <c r="Q31" s="42">
        <f>IF(P31=13%,ROUND(O31/(1+P31)*P31,2),ROUND(O31/(1+0.03)*0.02,2))</f>
        <v>2.2999999999999998</v>
      </c>
      <c r="R31" s="42">
        <f>O31-Q31</f>
        <v>17.7</v>
      </c>
      <c r="S31" s="42">
        <f>N31-R31</f>
        <v>-17.7</v>
      </c>
      <c r="T31" s="38">
        <v>5000</v>
      </c>
      <c r="U31" s="14">
        <f>S31/H31</f>
        <v>-4.7665212473743737E-2</v>
      </c>
      <c r="V31" s="19"/>
      <c r="W31" s="19"/>
      <c r="X31" s="37" t="s">
        <v>3475</v>
      </c>
    </row>
    <row r="32" spans="1:37" s="3" customFormat="1" ht="16.5" customHeight="1">
      <c r="A32" s="38">
        <v>178</v>
      </c>
      <c r="B32" s="39">
        <v>50099</v>
      </c>
      <c r="C32" s="38">
        <v>10297346</v>
      </c>
      <c r="D32" s="40" t="s">
        <v>1815</v>
      </c>
      <c r="E32" s="58">
        <v>7</v>
      </c>
      <c r="F32" s="38">
        <v>60</v>
      </c>
      <c r="G32" s="38" t="s">
        <v>23</v>
      </c>
      <c r="H32" s="42">
        <v>11367.51</v>
      </c>
      <c r="I32" s="37"/>
      <c r="J32" s="44">
        <v>42001</v>
      </c>
      <c r="K32" s="42">
        <v>0</v>
      </c>
      <c r="L32" s="42">
        <v>10799.13</v>
      </c>
      <c r="M32" s="44">
        <v>45252</v>
      </c>
      <c r="N32" s="42">
        <v>568.38</v>
      </c>
      <c r="O32" s="42">
        <v>1050</v>
      </c>
      <c r="P32" s="45">
        <f>IF(J32&lt;DATEVALUE("2009-1-1"),3%,13%)</f>
        <v>0.13</v>
      </c>
      <c r="Q32" s="42">
        <f>IF(P32=13%,ROUND(O32/(1+P32)*P32,2),ROUND(O32/(1+0.03)*0.02,2))</f>
        <v>120.8</v>
      </c>
      <c r="R32" s="42">
        <f>O32-Q32</f>
        <v>929.2</v>
      </c>
      <c r="S32" s="42">
        <f>N32-R32</f>
        <v>-360.82000000000005</v>
      </c>
      <c r="T32" s="38">
        <v>5000</v>
      </c>
      <c r="U32" s="14">
        <f>S32/H32</f>
        <v>-3.1741340012016707E-2</v>
      </c>
      <c r="V32" s="19"/>
      <c r="W32" s="19"/>
      <c r="X32" s="37" t="s">
        <v>3468</v>
      </c>
    </row>
    <row r="33" spans="1:37" s="3" customFormat="1" ht="16.5" customHeight="1">
      <c r="A33" s="38">
        <v>372</v>
      </c>
      <c r="B33" s="39">
        <v>10736</v>
      </c>
      <c r="C33" s="38">
        <v>10284016</v>
      </c>
      <c r="D33" s="40" t="s">
        <v>1329</v>
      </c>
      <c r="E33" s="38">
        <v>1</v>
      </c>
      <c r="F33" s="38">
        <v>120</v>
      </c>
      <c r="G33" s="38" t="s">
        <v>21</v>
      </c>
      <c r="H33" s="42">
        <v>5451.66</v>
      </c>
      <c r="I33" s="55"/>
      <c r="J33" s="44">
        <v>40323</v>
      </c>
      <c r="K33" s="42">
        <v>0</v>
      </c>
      <c r="L33" s="42">
        <v>5179.07</v>
      </c>
      <c r="M33" s="44">
        <v>45138</v>
      </c>
      <c r="N33" s="42">
        <f>H33-K33-L33</f>
        <v>272.59000000000015</v>
      </c>
      <c r="O33" s="42">
        <v>500</v>
      </c>
      <c r="P33" s="45">
        <v>0.13</v>
      </c>
      <c r="Q33" s="42">
        <v>57.52</v>
      </c>
      <c r="R33" s="42">
        <v>442.48</v>
      </c>
      <c r="S33" s="42">
        <v>-169.89</v>
      </c>
      <c r="T33" s="38">
        <v>5000</v>
      </c>
      <c r="U33" s="14">
        <f>S33/H33</f>
        <v>-3.1162985219180945E-2</v>
      </c>
      <c r="V33" s="19"/>
      <c r="W33" s="19"/>
      <c r="X33" s="37" t="s">
        <v>3461</v>
      </c>
    </row>
    <row r="34" spans="1:37" s="3" customFormat="1" ht="16.5" customHeight="1">
      <c r="A34" s="38">
        <v>131</v>
      </c>
      <c r="B34" s="39">
        <v>50099</v>
      </c>
      <c r="C34" s="38">
        <v>10297817</v>
      </c>
      <c r="D34" s="40" t="s">
        <v>1611</v>
      </c>
      <c r="E34" s="38">
        <v>3</v>
      </c>
      <c r="F34" s="38">
        <v>3</v>
      </c>
      <c r="G34" s="38" t="s">
        <v>23</v>
      </c>
      <c r="H34" s="42">
        <v>337.61</v>
      </c>
      <c r="I34" s="2"/>
      <c r="J34" s="44">
        <v>43828</v>
      </c>
      <c r="K34" s="42">
        <v>0</v>
      </c>
      <c r="L34" s="42">
        <v>320.72000000000003</v>
      </c>
      <c r="M34" s="44">
        <v>45016</v>
      </c>
      <c r="N34" s="42">
        <f>H34-K34-L34</f>
        <v>16.889999999999986</v>
      </c>
      <c r="O34" s="42">
        <v>30</v>
      </c>
      <c r="P34" s="45">
        <v>0.13</v>
      </c>
      <c r="Q34" s="42">
        <v>3.45</v>
      </c>
      <c r="R34" s="42">
        <v>26.55</v>
      </c>
      <c r="S34" s="42">
        <v>-9.66</v>
      </c>
      <c r="T34" s="38">
        <v>5000</v>
      </c>
      <c r="U34" s="14">
        <f>S34/H34</f>
        <v>-2.861289653742484E-2</v>
      </c>
      <c r="V34" s="19"/>
      <c r="W34" s="19"/>
      <c r="X34" s="37" t="s">
        <v>3468</v>
      </c>
    </row>
    <row r="35" spans="1:37" s="3" customFormat="1" ht="16.5" customHeight="1">
      <c r="A35" s="38">
        <v>285</v>
      </c>
      <c r="B35" s="39">
        <v>10731</v>
      </c>
      <c r="C35" s="38">
        <v>10289148</v>
      </c>
      <c r="D35" s="40" t="s">
        <v>747</v>
      </c>
      <c r="E35" s="58">
        <v>1</v>
      </c>
      <c r="F35" s="38">
        <v>120</v>
      </c>
      <c r="G35" s="38" t="s">
        <v>33</v>
      </c>
      <c r="H35" s="42">
        <v>10200</v>
      </c>
      <c r="I35" s="37"/>
      <c r="J35" s="44">
        <v>39411</v>
      </c>
      <c r="K35" s="42">
        <v>0</v>
      </c>
      <c r="L35" s="42">
        <v>9690</v>
      </c>
      <c r="M35" s="44">
        <v>45225</v>
      </c>
      <c r="N35" s="42">
        <v>510</v>
      </c>
      <c r="O35" s="42">
        <v>800</v>
      </c>
      <c r="P35" s="45">
        <f>IF(J35&lt;DATEVALUE("2009-1-1"),3%,13%)</f>
        <v>0.03</v>
      </c>
      <c r="Q35" s="42">
        <f>IF(P35=13%,ROUND(O35/(1+P35)*P35,2),ROUND(O35/(1+0.03)*0.02,2))</f>
        <v>15.53</v>
      </c>
      <c r="R35" s="42">
        <f>O35-Q35</f>
        <v>784.47</v>
      </c>
      <c r="S35" s="42">
        <f>N35-R35</f>
        <v>-274.47000000000003</v>
      </c>
      <c r="T35" s="38">
        <v>5000</v>
      </c>
      <c r="U35" s="14">
        <f>S35/H35</f>
        <v>-2.6908823529411766E-2</v>
      </c>
      <c r="V35" s="19"/>
      <c r="W35" s="19"/>
      <c r="X35" s="37" t="s">
        <v>3459</v>
      </c>
    </row>
    <row r="36" spans="1:37" s="3" customFormat="1" ht="16.5" customHeight="1">
      <c r="A36" s="38">
        <v>159</v>
      </c>
      <c r="B36" s="39">
        <v>10743</v>
      </c>
      <c r="C36" s="38">
        <v>10337798</v>
      </c>
      <c r="D36" s="40" t="s">
        <v>1119</v>
      </c>
      <c r="E36" s="38">
        <v>1</v>
      </c>
      <c r="F36" s="38">
        <v>22</v>
      </c>
      <c r="G36" s="38" t="s">
        <v>23</v>
      </c>
      <c r="H36" s="42">
        <v>690.27</v>
      </c>
      <c r="I36" s="56"/>
      <c r="J36" s="44">
        <v>44469</v>
      </c>
      <c r="K36" s="42">
        <v>0</v>
      </c>
      <c r="L36" s="42">
        <v>690.27</v>
      </c>
      <c r="M36" s="44">
        <v>45169</v>
      </c>
      <c r="N36" s="42">
        <f>H36-K36-L36</f>
        <v>0</v>
      </c>
      <c r="O36" s="42">
        <v>20</v>
      </c>
      <c r="P36" s="45">
        <v>0.13</v>
      </c>
      <c r="Q36" s="42">
        <v>2.2999999999999998</v>
      </c>
      <c r="R36" s="42">
        <v>17.7</v>
      </c>
      <c r="S36" s="42">
        <f>N36-R36</f>
        <v>-17.7</v>
      </c>
      <c r="T36" s="38">
        <v>5000</v>
      </c>
      <c r="U36" s="14">
        <f>S36/H36</f>
        <v>-2.5642140032161326E-2</v>
      </c>
      <c r="V36" s="19"/>
      <c r="W36" s="19"/>
      <c r="X36" s="37" t="s">
        <v>3463</v>
      </c>
    </row>
    <row r="37" spans="1:37" s="3" customFormat="1" ht="16.5" customHeight="1">
      <c r="A37" s="38">
        <v>152</v>
      </c>
      <c r="B37" s="39">
        <v>50099</v>
      </c>
      <c r="C37" s="38">
        <v>10297346</v>
      </c>
      <c r="D37" s="40" t="s">
        <v>1815</v>
      </c>
      <c r="E37" s="38">
        <v>12</v>
      </c>
      <c r="F37" s="38">
        <v>60</v>
      </c>
      <c r="G37" s="38" t="s">
        <v>23</v>
      </c>
      <c r="H37" s="42">
        <v>19487.16</v>
      </c>
      <c r="I37" s="55"/>
      <c r="J37" s="44">
        <v>42001</v>
      </c>
      <c r="K37" s="42">
        <v>0</v>
      </c>
      <c r="L37" s="42">
        <v>18512.8</v>
      </c>
      <c r="M37" s="44">
        <v>45138</v>
      </c>
      <c r="N37" s="42">
        <f>H37-K37-L37</f>
        <v>974.36000000000058</v>
      </c>
      <c r="O37" s="42">
        <v>1650</v>
      </c>
      <c r="P37" s="45">
        <v>0.13</v>
      </c>
      <c r="Q37" s="42">
        <v>189.82</v>
      </c>
      <c r="R37" s="42">
        <v>1460.18</v>
      </c>
      <c r="S37" s="42">
        <v>-485.82</v>
      </c>
      <c r="T37" s="38">
        <v>5000</v>
      </c>
      <c r="U37" s="14">
        <f>S37/H37</f>
        <v>-2.4930261772367037E-2</v>
      </c>
      <c r="V37" s="19"/>
      <c r="W37" s="19"/>
      <c r="X37" s="37" t="s">
        <v>3468</v>
      </c>
    </row>
    <row r="38" spans="1:37" s="3" customFormat="1" ht="16.5" customHeight="1">
      <c r="A38" s="38">
        <v>160</v>
      </c>
      <c r="B38" s="39">
        <v>10743</v>
      </c>
      <c r="C38" s="38">
        <v>10337799</v>
      </c>
      <c r="D38" s="40" t="s">
        <v>1106</v>
      </c>
      <c r="E38" s="38">
        <v>1</v>
      </c>
      <c r="F38" s="38">
        <v>22</v>
      </c>
      <c r="G38" s="38" t="s">
        <v>23</v>
      </c>
      <c r="H38" s="42">
        <v>740.84</v>
      </c>
      <c r="I38" s="56"/>
      <c r="J38" s="44">
        <v>44469</v>
      </c>
      <c r="K38" s="42">
        <v>0</v>
      </c>
      <c r="L38" s="42">
        <v>740.84</v>
      </c>
      <c r="M38" s="44">
        <v>45169</v>
      </c>
      <c r="N38" s="42">
        <f>H38-K38-L38</f>
        <v>0</v>
      </c>
      <c r="O38" s="42">
        <v>20</v>
      </c>
      <c r="P38" s="45">
        <v>0.13</v>
      </c>
      <c r="Q38" s="42">
        <v>2.2999999999999998</v>
      </c>
      <c r="R38" s="42">
        <v>17.7</v>
      </c>
      <c r="S38" s="42">
        <f>N38-R38</f>
        <v>-17.7</v>
      </c>
      <c r="T38" s="38">
        <v>5000</v>
      </c>
      <c r="U38" s="14">
        <f>S38/H38</f>
        <v>-2.3891798499001131E-2</v>
      </c>
      <c r="V38" s="19"/>
      <c r="W38" s="19"/>
      <c r="X38" s="37" t="s">
        <v>3463</v>
      </c>
    </row>
    <row r="39" spans="1:37" s="3" customFormat="1" ht="16.5" customHeight="1">
      <c r="A39" s="38">
        <v>6</v>
      </c>
      <c r="B39" s="39">
        <v>10712</v>
      </c>
      <c r="C39" s="38">
        <v>10283697</v>
      </c>
      <c r="D39" s="40" t="s">
        <v>1825</v>
      </c>
      <c r="E39" s="38">
        <v>5</v>
      </c>
      <c r="F39" s="38">
        <v>120</v>
      </c>
      <c r="G39" s="38" t="s">
        <v>23</v>
      </c>
      <c r="H39" s="42">
        <v>6750</v>
      </c>
      <c r="I39" s="48"/>
      <c r="J39" s="44">
        <v>39446</v>
      </c>
      <c r="K39" s="42">
        <v>0</v>
      </c>
      <c r="L39" s="42">
        <v>6412.5</v>
      </c>
      <c r="M39" s="44">
        <v>45107</v>
      </c>
      <c r="N39" s="42">
        <f>H39-K39-L39</f>
        <v>337.5</v>
      </c>
      <c r="O39" s="42">
        <v>500</v>
      </c>
      <c r="P39" s="45">
        <v>0.03</v>
      </c>
      <c r="Q39" s="42">
        <v>9.7100000000000009</v>
      </c>
      <c r="R39" s="42">
        <v>490.29</v>
      </c>
      <c r="S39" s="42">
        <f>N39-R39</f>
        <v>-152.79000000000002</v>
      </c>
      <c r="T39" s="38">
        <v>5000</v>
      </c>
      <c r="U39" s="14">
        <f>S39/H39</f>
        <v>-2.2635555555555558E-2</v>
      </c>
      <c r="V39" s="19"/>
      <c r="W39" s="19"/>
      <c r="X39" s="37" t="s">
        <v>3458</v>
      </c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 spans="1:37" s="3" customFormat="1" ht="16.5" customHeight="1">
      <c r="A40" s="38">
        <v>499</v>
      </c>
      <c r="B40" s="39">
        <v>10736</v>
      </c>
      <c r="C40" s="38">
        <v>10284609</v>
      </c>
      <c r="D40" s="40" t="s">
        <v>1431</v>
      </c>
      <c r="E40" s="38">
        <v>2</v>
      </c>
      <c r="F40" s="38">
        <v>55</v>
      </c>
      <c r="G40" s="38" t="s">
        <v>33</v>
      </c>
      <c r="H40" s="42">
        <v>19811.32</v>
      </c>
      <c r="I40" s="55"/>
      <c r="J40" s="44">
        <v>43460</v>
      </c>
      <c r="K40" s="42">
        <v>0</v>
      </c>
      <c r="L40" s="42">
        <v>18820.75</v>
      </c>
      <c r="M40" s="44">
        <v>45138</v>
      </c>
      <c r="N40" s="42">
        <f>H40-K40-L40</f>
        <v>990.56999999999971</v>
      </c>
      <c r="O40" s="42">
        <v>1600</v>
      </c>
      <c r="P40" s="45">
        <v>0.13</v>
      </c>
      <c r="Q40" s="42">
        <v>184.07</v>
      </c>
      <c r="R40" s="42">
        <v>1415.93</v>
      </c>
      <c r="S40" s="42">
        <v>-425.36</v>
      </c>
      <c r="T40" s="38">
        <v>2205</v>
      </c>
      <c r="U40" s="14">
        <f>S40/H40</f>
        <v>-2.1470553198878219E-2</v>
      </c>
      <c r="V40" s="19"/>
      <c r="W40" s="19"/>
      <c r="X40" s="37" t="s">
        <v>3461</v>
      </c>
    </row>
    <row r="41" spans="1:37" s="3" customFormat="1" ht="16.5" customHeight="1">
      <c r="A41" s="38">
        <v>45</v>
      </c>
      <c r="B41" s="39">
        <v>10501</v>
      </c>
      <c r="C41" s="38">
        <v>10369600</v>
      </c>
      <c r="D41" s="40" t="s">
        <v>2074</v>
      </c>
      <c r="E41" s="38">
        <v>1</v>
      </c>
      <c r="F41" s="38">
        <v>74</v>
      </c>
      <c r="G41" s="38" t="s">
        <v>23</v>
      </c>
      <c r="H41" s="42">
        <v>3649.57</v>
      </c>
      <c r="I41" s="2"/>
      <c r="J41" s="44">
        <v>43613</v>
      </c>
      <c r="K41" s="42">
        <v>0</v>
      </c>
      <c r="L41" s="42">
        <v>2139.88</v>
      </c>
      <c r="M41" s="44">
        <v>45077</v>
      </c>
      <c r="N41" s="42">
        <f>H41-K41-L41</f>
        <v>1509.69</v>
      </c>
      <c r="O41" s="42">
        <v>1788.53</v>
      </c>
      <c r="P41" s="45">
        <v>0.13</v>
      </c>
      <c r="Q41" s="42">
        <v>205.76</v>
      </c>
      <c r="R41" s="42">
        <v>1582.77</v>
      </c>
      <c r="S41" s="42">
        <v>-73.08</v>
      </c>
      <c r="T41" s="38">
        <v>5000</v>
      </c>
      <c r="U41" s="14">
        <f>S41/H41</f>
        <v>-2.0024276832613156E-2</v>
      </c>
      <c r="V41" s="19"/>
      <c r="W41" s="19"/>
      <c r="X41" s="37" t="s">
        <v>3479</v>
      </c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 spans="1:37" s="3" customFormat="1" ht="16.5" customHeight="1">
      <c r="A42" s="38">
        <v>416</v>
      </c>
      <c r="B42" s="39">
        <v>10745</v>
      </c>
      <c r="C42" s="38">
        <v>10308314</v>
      </c>
      <c r="D42" s="40" t="s">
        <v>161</v>
      </c>
      <c r="E42" s="58">
        <v>22</v>
      </c>
      <c r="F42" s="38">
        <v>60</v>
      </c>
      <c r="G42" s="38" t="s">
        <v>83</v>
      </c>
      <c r="H42" s="42">
        <v>1786.4</v>
      </c>
      <c r="I42" s="37"/>
      <c r="J42" s="44">
        <v>41848</v>
      </c>
      <c r="K42" s="42">
        <v>0</v>
      </c>
      <c r="L42" s="42">
        <v>1697.08</v>
      </c>
      <c r="M42" s="44">
        <v>45244</v>
      </c>
      <c r="N42" s="42">
        <v>89.32</v>
      </c>
      <c r="O42" s="42">
        <v>139.4</v>
      </c>
      <c r="P42" s="45">
        <f>IF(J42&lt;DATEVALUE("2009-1-1"),3%,13%)</f>
        <v>0.13</v>
      </c>
      <c r="Q42" s="42">
        <f>IF(P42=13%,ROUND(O42/(1+P42)*P42,2),ROUND(O42/(1+0.03)*0.02,2))</f>
        <v>16.04</v>
      </c>
      <c r="R42" s="42">
        <f>O42-Q42</f>
        <v>123.36000000000001</v>
      </c>
      <c r="S42" s="42">
        <f>N42-R42</f>
        <v>-34.04000000000002</v>
      </c>
      <c r="T42" s="38">
        <v>5000</v>
      </c>
      <c r="U42" s="14">
        <f>S42/H42</f>
        <v>-1.9055082848186307E-2</v>
      </c>
      <c r="V42" s="19"/>
      <c r="W42" s="19"/>
      <c r="X42" s="37" t="s">
        <v>3463</v>
      </c>
    </row>
    <row r="43" spans="1:37" s="3" customFormat="1" ht="16.5" customHeight="1">
      <c r="A43" s="38">
        <v>460</v>
      </c>
      <c r="B43" s="39">
        <v>10877</v>
      </c>
      <c r="C43" s="38">
        <v>10340530</v>
      </c>
      <c r="D43" s="40" t="s">
        <v>2410</v>
      </c>
      <c r="E43" s="58">
        <v>1</v>
      </c>
      <c r="F43" s="38">
        <v>36</v>
      </c>
      <c r="G43" s="38" t="s">
        <v>33</v>
      </c>
      <c r="H43" s="42">
        <v>14862.97</v>
      </c>
      <c r="I43" s="37"/>
      <c r="J43" s="44">
        <v>44500</v>
      </c>
      <c r="K43" s="42">
        <v>412.86</v>
      </c>
      <c r="L43" s="42">
        <v>10321.5</v>
      </c>
      <c r="M43" s="44">
        <v>45275</v>
      </c>
      <c r="N43" s="42">
        <v>4128.6099999999997</v>
      </c>
      <c r="O43" s="42">
        <v>4954.33</v>
      </c>
      <c r="P43" s="45">
        <f>IF(J43&lt;DATEVALUE("2009-1-1"),3%,13%)</f>
        <v>0.13</v>
      </c>
      <c r="Q43" s="42">
        <f>IF(P43=13%,ROUND(O43/(1+P43)*P43,2),ROUND(O43/(1+0.03)*0.02,2))</f>
        <v>569.97</v>
      </c>
      <c r="R43" s="42">
        <f>O43-Q43</f>
        <v>4384.3599999999997</v>
      </c>
      <c r="S43" s="42">
        <f>N43-R43</f>
        <v>-255.75</v>
      </c>
      <c r="T43" s="38">
        <v>5000</v>
      </c>
      <c r="U43" s="14">
        <f>S43/H43</f>
        <v>-1.7207193447877512E-2</v>
      </c>
      <c r="V43" s="19"/>
      <c r="W43" s="19"/>
      <c r="X43" s="37" t="s">
        <v>3462</v>
      </c>
    </row>
    <row r="44" spans="1:37" s="3" customFormat="1" ht="16.5" customHeight="1">
      <c r="A44" s="38">
        <v>96</v>
      </c>
      <c r="B44" s="39">
        <v>10878</v>
      </c>
      <c r="C44" s="38">
        <v>10331274</v>
      </c>
      <c r="D44" s="40" t="s">
        <v>771</v>
      </c>
      <c r="E44" s="58">
        <v>3</v>
      </c>
      <c r="F44" s="38">
        <v>25</v>
      </c>
      <c r="G44" s="38" t="s">
        <v>33</v>
      </c>
      <c r="H44" s="42">
        <v>986.29</v>
      </c>
      <c r="I44" s="37"/>
      <c r="J44" s="44">
        <v>44377</v>
      </c>
      <c r="K44" s="42">
        <v>0</v>
      </c>
      <c r="L44" s="42">
        <v>986.29</v>
      </c>
      <c r="M44" s="44">
        <v>45265</v>
      </c>
      <c r="N44" s="42">
        <v>0</v>
      </c>
      <c r="O44" s="42">
        <v>15</v>
      </c>
      <c r="P44" s="45">
        <f>IF(J44&lt;DATEVALUE("2009-1-1"),3%,13%)</f>
        <v>0.13</v>
      </c>
      <c r="Q44" s="42">
        <f>IF(P44=13%,ROUND(O44/(1+P44)*P44,2),ROUND(O44/(1+0.03)*0.02,2))</f>
        <v>1.73</v>
      </c>
      <c r="R44" s="42">
        <f>O44-Q44</f>
        <v>13.27</v>
      </c>
      <c r="S44" s="42">
        <f>N44-R44</f>
        <v>-13.27</v>
      </c>
      <c r="T44" s="38">
        <v>5000</v>
      </c>
      <c r="U44" s="14">
        <f>S44/H44</f>
        <v>-1.3454460655588113E-2</v>
      </c>
      <c r="V44" s="19"/>
      <c r="W44" s="19"/>
      <c r="X44" s="37" t="s">
        <v>3475</v>
      </c>
    </row>
    <row r="45" spans="1:37" s="3" customFormat="1" ht="16.5" customHeight="1">
      <c r="A45" s="38">
        <v>30</v>
      </c>
      <c r="B45" s="39">
        <v>10702</v>
      </c>
      <c r="C45" s="38">
        <v>10291413</v>
      </c>
      <c r="D45" s="40" t="s">
        <v>1184</v>
      </c>
      <c r="E45" s="38">
        <v>1</v>
      </c>
      <c r="F45" s="38">
        <v>120</v>
      </c>
      <c r="G45" s="38" t="s">
        <v>23</v>
      </c>
      <c r="H45" s="42">
        <v>2298</v>
      </c>
      <c r="I45" s="53"/>
      <c r="J45" s="44">
        <v>41084</v>
      </c>
      <c r="K45" s="42">
        <v>0</v>
      </c>
      <c r="L45" s="42">
        <v>2183.1</v>
      </c>
      <c r="M45" s="44">
        <v>45138</v>
      </c>
      <c r="N45" s="42">
        <f>H45-K45-L45</f>
        <v>114.90000000000009</v>
      </c>
      <c r="O45" s="42">
        <v>160</v>
      </c>
      <c r="P45" s="45">
        <v>0.13</v>
      </c>
      <c r="Q45" s="42">
        <v>18.41</v>
      </c>
      <c r="R45" s="42">
        <v>141.59</v>
      </c>
      <c r="S45" s="42">
        <v>-26.69</v>
      </c>
      <c r="T45" s="38">
        <v>2101</v>
      </c>
      <c r="U45" s="14">
        <f>S45/H45</f>
        <v>-1.1614447345517842E-2</v>
      </c>
      <c r="V45" s="19"/>
      <c r="W45" s="19"/>
      <c r="X45" s="37" t="s">
        <v>3456</v>
      </c>
    </row>
    <row r="46" spans="1:37" s="3" customFormat="1" ht="16.5" customHeight="1">
      <c r="A46" s="38">
        <v>1126</v>
      </c>
      <c r="B46" s="39">
        <v>10800</v>
      </c>
      <c r="C46" s="38">
        <v>10315345</v>
      </c>
      <c r="D46" s="40" t="s">
        <v>1169</v>
      </c>
      <c r="E46" s="38">
        <v>1</v>
      </c>
      <c r="F46" s="38">
        <v>60</v>
      </c>
      <c r="G46" s="38" t="s">
        <v>33</v>
      </c>
      <c r="H46" s="42">
        <v>2142</v>
      </c>
      <c r="I46" s="53"/>
      <c r="J46" s="44">
        <v>43309</v>
      </c>
      <c r="K46" s="42">
        <v>0</v>
      </c>
      <c r="L46" s="42">
        <v>2034.9</v>
      </c>
      <c r="M46" s="44">
        <v>45169</v>
      </c>
      <c r="N46" s="42">
        <f>H46-K46-L46</f>
        <v>107.09999999999991</v>
      </c>
      <c r="O46" s="42">
        <v>148.52000000000001</v>
      </c>
      <c r="P46" s="45">
        <v>0.13</v>
      </c>
      <c r="Q46" s="42">
        <v>17.07</v>
      </c>
      <c r="R46" s="42">
        <v>131.44999999999999</v>
      </c>
      <c r="S46" s="42">
        <f>N46-R46</f>
        <v>-24.35000000000008</v>
      </c>
      <c r="T46" s="38">
        <v>2505</v>
      </c>
      <c r="U46" s="14">
        <f>S46/H46</f>
        <v>-1.1367880485527582E-2</v>
      </c>
      <c r="V46" s="19"/>
      <c r="W46" s="19"/>
      <c r="X46" s="37" t="s">
        <v>3465</v>
      </c>
    </row>
    <row r="47" spans="1:37" s="3" customFormat="1" ht="16.5" customHeight="1">
      <c r="A47" s="38">
        <v>1113</v>
      </c>
      <c r="B47" s="39">
        <v>10800</v>
      </c>
      <c r="C47" s="38">
        <v>10315356</v>
      </c>
      <c r="D47" s="40" t="s">
        <v>1158</v>
      </c>
      <c r="E47" s="38">
        <v>1</v>
      </c>
      <c r="F47" s="38">
        <v>60</v>
      </c>
      <c r="G47" s="38" t="s">
        <v>23</v>
      </c>
      <c r="H47" s="42">
        <v>3095</v>
      </c>
      <c r="I47" s="53"/>
      <c r="J47" s="44">
        <v>43309</v>
      </c>
      <c r="K47" s="42">
        <v>0</v>
      </c>
      <c r="L47" s="42">
        <v>2940.25</v>
      </c>
      <c r="M47" s="44">
        <v>45169</v>
      </c>
      <c r="N47" s="42">
        <f>H47-K47-L47</f>
        <v>154.75</v>
      </c>
      <c r="O47" s="42">
        <v>214.62</v>
      </c>
      <c r="P47" s="45">
        <v>0.13</v>
      </c>
      <c r="Q47" s="42">
        <v>24.69</v>
      </c>
      <c r="R47" s="42">
        <v>189.93</v>
      </c>
      <c r="S47" s="42">
        <f>N47-R47</f>
        <v>-35.180000000000007</v>
      </c>
      <c r="T47" s="38">
        <v>2505</v>
      </c>
      <c r="U47" s="14">
        <f>S47/H47</f>
        <v>-1.1366720516962846E-2</v>
      </c>
      <c r="V47" s="19"/>
      <c r="W47" s="19"/>
      <c r="X47" s="37" t="s">
        <v>3465</v>
      </c>
    </row>
    <row r="48" spans="1:37" s="3" customFormat="1" ht="16.5" customHeight="1">
      <c r="A48" s="38">
        <v>1114</v>
      </c>
      <c r="B48" s="39">
        <v>10800</v>
      </c>
      <c r="C48" s="38">
        <v>10315357</v>
      </c>
      <c r="D48" s="40" t="s">
        <v>1159</v>
      </c>
      <c r="E48" s="38">
        <v>1</v>
      </c>
      <c r="F48" s="38">
        <v>60</v>
      </c>
      <c r="G48" s="38" t="s">
        <v>23</v>
      </c>
      <c r="H48" s="42">
        <v>3095</v>
      </c>
      <c r="I48" s="53"/>
      <c r="J48" s="44">
        <v>43309</v>
      </c>
      <c r="K48" s="42">
        <v>0</v>
      </c>
      <c r="L48" s="42">
        <v>2940.25</v>
      </c>
      <c r="M48" s="44">
        <v>45169</v>
      </c>
      <c r="N48" s="42">
        <f>H48-K48-L48</f>
        <v>154.75</v>
      </c>
      <c r="O48" s="42">
        <v>214.62</v>
      </c>
      <c r="P48" s="45">
        <v>0.13</v>
      </c>
      <c r="Q48" s="42">
        <v>24.69</v>
      </c>
      <c r="R48" s="42">
        <v>189.93</v>
      </c>
      <c r="S48" s="42">
        <f>N48-R48</f>
        <v>-35.180000000000007</v>
      </c>
      <c r="T48" s="38">
        <v>2505</v>
      </c>
      <c r="U48" s="14">
        <f>S48/H48</f>
        <v>-1.1366720516962846E-2</v>
      </c>
      <c r="V48" s="19"/>
      <c r="W48" s="19"/>
      <c r="X48" s="37" t="s">
        <v>3465</v>
      </c>
    </row>
    <row r="49" spans="1:37" s="3" customFormat="1" ht="16.5" customHeight="1">
      <c r="A49" s="38">
        <v>1115</v>
      </c>
      <c r="B49" s="39">
        <v>10800</v>
      </c>
      <c r="C49" s="38">
        <v>10315358</v>
      </c>
      <c r="D49" s="40" t="s">
        <v>1160</v>
      </c>
      <c r="E49" s="38">
        <v>1</v>
      </c>
      <c r="F49" s="38">
        <v>60</v>
      </c>
      <c r="G49" s="38" t="s">
        <v>23</v>
      </c>
      <c r="H49" s="42">
        <v>3095</v>
      </c>
      <c r="I49" s="53"/>
      <c r="J49" s="44">
        <v>43309</v>
      </c>
      <c r="K49" s="42">
        <v>0</v>
      </c>
      <c r="L49" s="42">
        <v>2940.25</v>
      </c>
      <c r="M49" s="44">
        <v>45169</v>
      </c>
      <c r="N49" s="42">
        <f>H49-K49-L49</f>
        <v>154.75</v>
      </c>
      <c r="O49" s="42">
        <v>214.62</v>
      </c>
      <c r="P49" s="45">
        <v>0.13</v>
      </c>
      <c r="Q49" s="42">
        <v>24.69</v>
      </c>
      <c r="R49" s="42">
        <v>189.93</v>
      </c>
      <c r="S49" s="42">
        <f>N49-R49</f>
        <v>-35.180000000000007</v>
      </c>
      <c r="T49" s="38">
        <v>2505</v>
      </c>
      <c r="U49" s="14">
        <f>S49/H49</f>
        <v>-1.1366720516962846E-2</v>
      </c>
      <c r="V49" s="19"/>
      <c r="W49" s="19"/>
      <c r="X49" s="37" t="s">
        <v>3465</v>
      </c>
    </row>
    <row r="50" spans="1:37" s="3" customFormat="1" ht="16.5" customHeight="1">
      <c r="A50" s="38">
        <v>1116</v>
      </c>
      <c r="B50" s="39">
        <v>10800</v>
      </c>
      <c r="C50" s="38">
        <v>10315359</v>
      </c>
      <c r="D50" s="40" t="s">
        <v>1161</v>
      </c>
      <c r="E50" s="38">
        <v>1</v>
      </c>
      <c r="F50" s="38">
        <v>60</v>
      </c>
      <c r="G50" s="38" t="s">
        <v>23</v>
      </c>
      <c r="H50" s="42">
        <v>3095</v>
      </c>
      <c r="I50" s="53"/>
      <c r="J50" s="44">
        <v>43309</v>
      </c>
      <c r="K50" s="42">
        <v>0</v>
      </c>
      <c r="L50" s="42">
        <v>2940.25</v>
      </c>
      <c r="M50" s="44">
        <v>45169</v>
      </c>
      <c r="N50" s="42">
        <f>H50-K50-L50</f>
        <v>154.75</v>
      </c>
      <c r="O50" s="42">
        <v>214.62</v>
      </c>
      <c r="P50" s="45">
        <v>0.13</v>
      </c>
      <c r="Q50" s="42">
        <v>24.69</v>
      </c>
      <c r="R50" s="42">
        <v>189.93</v>
      </c>
      <c r="S50" s="42">
        <f>N50-R50</f>
        <v>-35.180000000000007</v>
      </c>
      <c r="T50" s="38">
        <v>2505</v>
      </c>
      <c r="U50" s="14">
        <f>S50/H50</f>
        <v>-1.1366720516962846E-2</v>
      </c>
      <c r="V50" s="19"/>
      <c r="W50" s="19"/>
      <c r="X50" s="37" t="s">
        <v>3465</v>
      </c>
    </row>
    <row r="51" spans="1:37" s="3" customFormat="1" ht="16.5" customHeight="1">
      <c r="A51" s="38">
        <v>1117</v>
      </c>
      <c r="B51" s="39">
        <v>10800</v>
      </c>
      <c r="C51" s="38">
        <v>10315360</v>
      </c>
      <c r="D51" s="40" t="s">
        <v>1162</v>
      </c>
      <c r="E51" s="38">
        <v>1</v>
      </c>
      <c r="F51" s="38">
        <v>60</v>
      </c>
      <c r="G51" s="38" t="s">
        <v>23</v>
      </c>
      <c r="H51" s="42">
        <v>3095</v>
      </c>
      <c r="I51" s="53"/>
      <c r="J51" s="44">
        <v>43309</v>
      </c>
      <c r="K51" s="42">
        <v>0</v>
      </c>
      <c r="L51" s="42">
        <v>2940.25</v>
      </c>
      <c r="M51" s="44">
        <v>45169</v>
      </c>
      <c r="N51" s="42">
        <f>H51-K51-L51</f>
        <v>154.75</v>
      </c>
      <c r="O51" s="42">
        <v>214.62</v>
      </c>
      <c r="P51" s="45">
        <v>0.13</v>
      </c>
      <c r="Q51" s="42">
        <v>24.69</v>
      </c>
      <c r="R51" s="42">
        <v>189.93</v>
      </c>
      <c r="S51" s="42">
        <f>N51-R51</f>
        <v>-35.180000000000007</v>
      </c>
      <c r="T51" s="38">
        <v>2505</v>
      </c>
      <c r="U51" s="14">
        <f>S51/H51</f>
        <v>-1.1366720516962846E-2</v>
      </c>
      <c r="V51" s="19"/>
      <c r="W51" s="19"/>
      <c r="X51" s="37" t="s">
        <v>3465</v>
      </c>
    </row>
    <row r="52" spans="1:37" s="3" customFormat="1" ht="16.5" customHeight="1">
      <c r="A52" s="38">
        <v>1122</v>
      </c>
      <c r="B52" s="39">
        <v>10800</v>
      </c>
      <c r="C52" s="38">
        <v>10315341</v>
      </c>
      <c r="D52" s="40" t="s">
        <v>1165</v>
      </c>
      <c r="E52" s="38">
        <v>1</v>
      </c>
      <c r="F52" s="38">
        <v>60</v>
      </c>
      <c r="G52" s="38" t="s">
        <v>33</v>
      </c>
      <c r="H52" s="42">
        <v>2142</v>
      </c>
      <c r="I52" s="53"/>
      <c r="J52" s="44">
        <v>43309</v>
      </c>
      <c r="K52" s="42">
        <v>0</v>
      </c>
      <c r="L52" s="42">
        <v>2034.9</v>
      </c>
      <c r="M52" s="44">
        <v>45169</v>
      </c>
      <c r="N52" s="42">
        <f>H52-K52-L52</f>
        <v>107.09999999999991</v>
      </c>
      <c r="O52" s="42">
        <v>148.53</v>
      </c>
      <c r="P52" s="45">
        <v>0.13</v>
      </c>
      <c r="Q52" s="42">
        <v>17.09</v>
      </c>
      <c r="R52" s="42">
        <v>131.44</v>
      </c>
      <c r="S52" s="42">
        <f>N52-R52</f>
        <v>-24.340000000000089</v>
      </c>
      <c r="T52" s="38">
        <v>2505</v>
      </c>
      <c r="U52" s="14">
        <f>S52/H52</f>
        <v>-1.1363211951447287E-2</v>
      </c>
      <c r="V52" s="19"/>
      <c r="W52" s="19"/>
      <c r="X52" s="37" t="s">
        <v>3465</v>
      </c>
    </row>
    <row r="53" spans="1:37" s="3" customFormat="1" ht="16.5" customHeight="1">
      <c r="A53" s="38">
        <v>1123</v>
      </c>
      <c r="B53" s="39">
        <v>10800</v>
      </c>
      <c r="C53" s="38">
        <v>10315342</v>
      </c>
      <c r="D53" s="40" t="s">
        <v>1166</v>
      </c>
      <c r="E53" s="38">
        <v>1</v>
      </c>
      <c r="F53" s="38">
        <v>60</v>
      </c>
      <c r="G53" s="38" t="s">
        <v>33</v>
      </c>
      <c r="H53" s="42">
        <v>2142</v>
      </c>
      <c r="I53" s="53"/>
      <c r="J53" s="44">
        <v>43309</v>
      </c>
      <c r="K53" s="42">
        <v>0</v>
      </c>
      <c r="L53" s="42">
        <v>2034.9</v>
      </c>
      <c r="M53" s="44">
        <v>45169</v>
      </c>
      <c r="N53" s="42">
        <f>H53-K53-L53</f>
        <v>107.09999999999991</v>
      </c>
      <c r="O53" s="42">
        <v>148.53</v>
      </c>
      <c r="P53" s="45">
        <v>0.13</v>
      </c>
      <c r="Q53" s="42">
        <v>17.09</v>
      </c>
      <c r="R53" s="42">
        <v>131.44</v>
      </c>
      <c r="S53" s="42">
        <f>N53-R53</f>
        <v>-24.340000000000089</v>
      </c>
      <c r="T53" s="38">
        <v>2505</v>
      </c>
      <c r="U53" s="14">
        <f>S53/H53</f>
        <v>-1.1363211951447287E-2</v>
      </c>
      <c r="V53" s="19"/>
      <c r="W53" s="19"/>
      <c r="X53" s="37" t="s">
        <v>3465</v>
      </c>
    </row>
    <row r="54" spans="1:37" s="3" customFormat="1" ht="16.5" customHeight="1">
      <c r="A54" s="38">
        <v>1124</v>
      </c>
      <c r="B54" s="39">
        <v>10800</v>
      </c>
      <c r="C54" s="38">
        <v>10315343</v>
      </c>
      <c r="D54" s="40" t="s">
        <v>1167</v>
      </c>
      <c r="E54" s="38">
        <v>1</v>
      </c>
      <c r="F54" s="38">
        <v>60</v>
      </c>
      <c r="G54" s="38" t="s">
        <v>33</v>
      </c>
      <c r="H54" s="42">
        <v>2142</v>
      </c>
      <c r="I54" s="53"/>
      <c r="J54" s="44">
        <v>43309</v>
      </c>
      <c r="K54" s="42">
        <v>0</v>
      </c>
      <c r="L54" s="42">
        <v>2034.9</v>
      </c>
      <c r="M54" s="44">
        <v>45169</v>
      </c>
      <c r="N54" s="42">
        <f>H54-K54-L54</f>
        <v>107.09999999999991</v>
      </c>
      <c r="O54" s="42">
        <v>148.53</v>
      </c>
      <c r="P54" s="45">
        <v>0.13</v>
      </c>
      <c r="Q54" s="42">
        <v>17.09</v>
      </c>
      <c r="R54" s="42">
        <v>131.44</v>
      </c>
      <c r="S54" s="42">
        <f>N54-R54</f>
        <v>-24.340000000000089</v>
      </c>
      <c r="T54" s="38">
        <v>2505</v>
      </c>
      <c r="U54" s="14">
        <f>S54/H54</f>
        <v>-1.1363211951447287E-2</v>
      </c>
      <c r="V54" s="19"/>
      <c r="W54" s="19"/>
      <c r="X54" s="37" t="s">
        <v>3465</v>
      </c>
    </row>
    <row r="55" spans="1:37" s="3" customFormat="1" ht="16.5" customHeight="1">
      <c r="A55" s="38">
        <v>1125</v>
      </c>
      <c r="B55" s="39">
        <v>10800</v>
      </c>
      <c r="C55" s="38">
        <v>10315344</v>
      </c>
      <c r="D55" s="40" t="s">
        <v>1168</v>
      </c>
      <c r="E55" s="38">
        <v>1</v>
      </c>
      <c r="F55" s="38">
        <v>60</v>
      </c>
      <c r="G55" s="38" t="s">
        <v>33</v>
      </c>
      <c r="H55" s="42">
        <v>2142</v>
      </c>
      <c r="I55" s="53"/>
      <c r="J55" s="44">
        <v>43309</v>
      </c>
      <c r="K55" s="42">
        <v>0</v>
      </c>
      <c r="L55" s="42">
        <v>2034.9</v>
      </c>
      <c r="M55" s="44">
        <v>45169</v>
      </c>
      <c r="N55" s="42">
        <f>H55-K55-L55</f>
        <v>107.09999999999991</v>
      </c>
      <c r="O55" s="42">
        <v>148.53</v>
      </c>
      <c r="P55" s="45">
        <v>0.13</v>
      </c>
      <c r="Q55" s="42">
        <v>17.09</v>
      </c>
      <c r="R55" s="42">
        <v>131.44</v>
      </c>
      <c r="S55" s="42">
        <f>N55-R55</f>
        <v>-24.340000000000089</v>
      </c>
      <c r="T55" s="38">
        <v>2505</v>
      </c>
      <c r="U55" s="14">
        <f>S55/H55</f>
        <v>-1.1363211951447287E-2</v>
      </c>
      <c r="V55" s="19"/>
      <c r="W55" s="19"/>
      <c r="X55" s="37" t="s">
        <v>3465</v>
      </c>
    </row>
    <row r="56" spans="1:37" s="3" customFormat="1" ht="16.5" customHeight="1">
      <c r="A56" s="38">
        <v>51</v>
      </c>
      <c r="B56" s="39">
        <v>10501</v>
      </c>
      <c r="C56" s="38">
        <v>10369792</v>
      </c>
      <c r="D56" s="40" t="s">
        <v>2079</v>
      </c>
      <c r="E56" s="38">
        <v>4</v>
      </c>
      <c r="F56" s="38">
        <v>120</v>
      </c>
      <c r="G56" s="38" t="s">
        <v>23</v>
      </c>
      <c r="H56" s="42">
        <v>3360</v>
      </c>
      <c r="I56" s="2"/>
      <c r="J56" s="44">
        <v>39812</v>
      </c>
      <c r="K56" s="42">
        <v>0</v>
      </c>
      <c r="L56" s="42">
        <v>3192</v>
      </c>
      <c r="M56" s="44">
        <v>45077</v>
      </c>
      <c r="N56" s="42">
        <f>H56-K56-L56</f>
        <v>168</v>
      </c>
      <c r="O56" s="42">
        <v>199.03</v>
      </c>
      <c r="P56" s="45">
        <v>0.03</v>
      </c>
      <c r="Q56" s="42">
        <v>3.86</v>
      </c>
      <c r="R56" s="42">
        <v>195.17</v>
      </c>
      <c r="S56" s="42">
        <v>-27.17</v>
      </c>
      <c r="T56" s="38">
        <v>5000</v>
      </c>
      <c r="U56" s="14">
        <f>S56/H56</f>
        <v>-8.0863095238095251E-3</v>
      </c>
      <c r="V56" s="19"/>
      <c r="W56" s="19"/>
      <c r="X56" s="37" t="s">
        <v>3479</v>
      </c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 spans="1:37" s="3" customFormat="1" ht="16.5" customHeight="1">
      <c r="A57" s="38">
        <v>50</v>
      </c>
      <c r="B57" s="39">
        <v>10501</v>
      </c>
      <c r="C57" s="38">
        <v>10369791</v>
      </c>
      <c r="D57" s="40" t="s">
        <v>2078</v>
      </c>
      <c r="E57" s="38">
        <v>75</v>
      </c>
      <c r="F57" s="38">
        <v>120</v>
      </c>
      <c r="G57" s="38" t="s">
        <v>23</v>
      </c>
      <c r="H57" s="42">
        <v>56250</v>
      </c>
      <c r="I57" s="2"/>
      <c r="J57" s="44">
        <v>39812</v>
      </c>
      <c r="K57" s="42">
        <v>0</v>
      </c>
      <c r="L57" s="42">
        <v>53437.5</v>
      </c>
      <c r="M57" s="44">
        <v>45077</v>
      </c>
      <c r="N57" s="42">
        <f>H57-K57-L57</f>
        <v>2812.5</v>
      </c>
      <c r="O57" s="42">
        <v>3331.98</v>
      </c>
      <c r="P57" s="45">
        <v>0.03</v>
      </c>
      <c r="Q57" s="42">
        <v>64.7</v>
      </c>
      <c r="R57" s="42">
        <v>3267.28</v>
      </c>
      <c r="S57" s="42">
        <v>-454.78</v>
      </c>
      <c r="T57" s="38">
        <v>5000</v>
      </c>
      <c r="U57" s="14">
        <f>S57/H57</f>
        <v>-8.0849777777777781E-3</v>
      </c>
      <c r="V57" s="19"/>
      <c r="W57" s="19"/>
      <c r="X57" s="37" t="s">
        <v>3479</v>
      </c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 spans="1:37" s="3" customFormat="1" ht="16.5" customHeight="1">
      <c r="A58" s="38">
        <v>57</v>
      </c>
      <c r="B58" s="39">
        <v>10501</v>
      </c>
      <c r="C58" s="38">
        <v>10369720</v>
      </c>
      <c r="D58" s="40" t="s">
        <v>2082</v>
      </c>
      <c r="E58" s="38">
        <v>3</v>
      </c>
      <c r="F58" s="38">
        <v>60</v>
      </c>
      <c r="G58" s="38" t="s">
        <v>83</v>
      </c>
      <c r="H58" s="42">
        <v>2700</v>
      </c>
      <c r="I58" s="2"/>
      <c r="J58" s="44">
        <v>43462</v>
      </c>
      <c r="K58" s="42">
        <v>0</v>
      </c>
      <c r="L58" s="42">
        <v>2265.75</v>
      </c>
      <c r="M58" s="44">
        <v>45077</v>
      </c>
      <c r="N58" s="42">
        <f>H58-K58-L58</f>
        <v>434.25</v>
      </c>
      <c r="O58" s="42">
        <v>514.46</v>
      </c>
      <c r="P58" s="45">
        <v>0.13</v>
      </c>
      <c r="Q58" s="42">
        <v>59.19</v>
      </c>
      <c r="R58" s="42">
        <v>455.27</v>
      </c>
      <c r="S58" s="42">
        <v>-21.02</v>
      </c>
      <c r="T58" s="38">
        <v>2506</v>
      </c>
      <c r="U58" s="14">
        <f>S58/H58</f>
        <v>-7.7851851851851849E-3</v>
      </c>
      <c r="V58" s="19"/>
      <c r="W58" s="19"/>
      <c r="X58" s="37" t="s">
        <v>3479</v>
      </c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 spans="1:37" s="3" customFormat="1" ht="16.5" customHeight="1">
      <c r="A59" s="38">
        <v>63</v>
      </c>
      <c r="B59" s="39">
        <v>50100</v>
      </c>
      <c r="C59" s="38">
        <v>10308933</v>
      </c>
      <c r="D59" s="40" t="s">
        <v>189</v>
      </c>
      <c r="E59" s="58">
        <v>1</v>
      </c>
      <c r="F59" s="38">
        <v>1</v>
      </c>
      <c r="G59" s="38" t="s">
        <v>23</v>
      </c>
      <c r="H59" s="42">
        <v>157.55000000000001</v>
      </c>
      <c r="I59" s="37"/>
      <c r="J59" s="44">
        <v>43828</v>
      </c>
      <c r="K59" s="42">
        <v>0</v>
      </c>
      <c r="L59" s="42">
        <v>149.66999999999999</v>
      </c>
      <c r="M59" s="44">
        <v>45278</v>
      </c>
      <c r="N59" s="42">
        <v>7.88</v>
      </c>
      <c r="O59" s="42">
        <v>10</v>
      </c>
      <c r="P59" s="45">
        <f>IF(J59&lt;DATEVALUE("2009-1-1"),3%,13%)</f>
        <v>0.13</v>
      </c>
      <c r="Q59" s="42">
        <f>IF(P59=13%,ROUND(O59/(1+P59)*P59,2),ROUND(O59/(1+0.03)*0.02,2))</f>
        <v>1.1499999999999999</v>
      </c>
      <c r="R59" s="42">
        <f>O59-Q59</f>
        <v>8.85</v>
      </c>
      <c r="S59" s="42">
        <f>N59-R59</f>
        <v>-0.96999999999999975</v>
      </c>
      <c r="T59" s="38">
        <v>5000</v>
      </c>
      <c r="U59" s="14">
        <f>S59/H59</f>
        <v>-6.1567756267851452E-3</v>
      </c>
      <c r="V59" s="19"/>
      <c r="W59" s="19"/>
      <c r="X59" s="37" t="s">
        <v>3477</v>
      </c>
    </row>
    <row r="60" spans="1:37" s="3" customFormat="1" ht="16.5" customHeight="1">
      <c r="A60" s="38">
        <v>17</v>
      </c>
      <c r="B60" s="39">
        <v>10751</v>
      </c>
      <c r="C60" s="38">
        <v>10305437</v>
      </c>
      <c r="D60" s="40" t="s">
        <v>2408</v>
      </c>
      <c r="E60" s="38">
        <v>1</v>
      </c>
      <c r="F60" s="38">
        <v>120</v>
      </c>
      <c r="G60" s="38" t="s">
        <v>23</v>
      </c>
      <c r="H60" s="42">
        <v>1282.05</v>
      </c>
      <c r="I60" s="2"/>
      <c r="J60" s="44">
        <v>41269</v>
      </c>
      <c r="K60" s="42">
        <v>0</v>
      </c>
      <c r="L60" s="42">
        <v>1217.95</v>
      </c>
      <c r="M60" s="44">
        <v>45046</v>
      </c>
      <c r="N60" s="42">
        <f>H60-K60-L60</f>
        <v>64.099999999999909</v>
      </c>
      <c r="O60" s="42">
        <v>80</v>
      </c>
      <c r="P60" s="45">
        <v>0.13</v>
      </c>
      <c r="Q60" s="42">
        <v>9.1999999999999993</v>
      </c>
      <c r="R60" s="42">
        <v>70.8</v>
      </c>
      <c r="S60" s="42">
        <v>-6.7000000000000997</v>
      </c>
      <c r="T60" s="38">
        <v>2102</v>
      </c>
      <c r="U60" s="14">
        <f>S60/H60</f>
        <v>-5.2260052260053036E-3</v>
      </c>
      <c r="V60" s="19"/>
      <c r="W60" s="19"/>
      <c r="X60" s="37" t="s">
        <v>3474</v>
      </c>
    </row>
    <row r="61" spans="1:37" s="3" customFormat="1" ht="16.5" customHeight="1">
      <c r="A61" s="38">
        <v>99</v>
      </c>
      <c r="B61" s="39">
        <v>10749</v>
      </c>
      <c r="C61" s="38">
        <v>10300895</v>
      </c>
      <c r="D61" s="40" t="s">
        <v>3084</v>
      </c>
      <c r="E61" s="58">
        <v>1</v>
      </c>
      <c r="F61" s="38">
        <v>120</v>
      </c>
      <c r="G61" s="38" t="s">
        <v>23</v>
      </c>
      <c r="H61" s="42">
        <v>324.77999999999997</v>
      </c>
      <c r="I61" s="37"/>
      <c r="J61" s="44">
        <v>40468</v>
      </c>
      <c r="K61" s="42">
        <v>0</v>
      </c>
      <c r="L61" s="42">
        <v>308.54000000000002</v>
      </c>
      <c r="M61" s="44">
        <v>45250</v>
      </c>
      <c r="N61" s="42">
        <v>16.239999999999998</v>
      </c>
      <c r="O61" s="42">
        <v>20</v>
      </c>
      <c r="P61" s="45">
        <f>IF(J61&lt;DATEVALUE("2009-1-1"),3%,13%)</f>
        <v>0.13</v>
      </c>
      <c r="Q61" s="42">
        <f>IF(P61=13%,ROUND(O61/(1+P61)*P61,2),ROUND(O61/(1+0.03)*0.02,2))</f>
        <v>2.2999999999999998</v>
      </c>
      <c r="R61" s="42">
        <f>O61-Q61</f>
        <v>17.7</v>
      </c>
      <c r="S61" s="42">
        <f>N61-R61</f>
        <v>-1.4600000000000009</v>
      </c>
      <c r="T61" s="38">
        <v>5000</v>
      </c>
      <c r="U61" s="14">
        <f>S61/H61</f>
        <v>-4.4953506989346666E-3</v>
      </c>
      <c r="V61" s="19"/>
      <c r="W61" s="19"/>
      <c r="X61" s="37" t="s">
        <v>3473</v>
      </c>
    </row>
    <row r="62" spans="1:37" s="3" customFormat="1" ht="16.5" customHeight="1">
      <c r="A62" s="38">
        <v>414</v>
      </c>
      <c r="B62" s="39">
        <v>10745</v>
      </c>
      <c r="C62" s="38">
        <v>10308297</v>
      </c>
      <c r="D62" s="40" t="s">
        <v>1713</v>
      </c>
      <c r="E62" s="58">
        <v>4</v>
      </c>
      <c r="F62" s="38">
        <v>60</v>
      </c>
      <c r="G62" s="38" t="s">
        <v>83</v>
      </c>
      <c r="H62" s="42">
        <v>2700.84</v>
      </c>
      <c r="I62" s="37"/>
      <c r="J62" s="44">
        <v>41848</v>
      </c>
      <c r="K62" s="42">
        <v>0</v>
      </c>
      <c r="L62" s="42">
        <v>2565.8000000000002</v>
      </c>
      <c r="M62" s="44">
        <v>45244</v>
      </c>
      <c r="N62" s="42">
        <v>135.04</v>
      </c>
      <c r="O62" s="42">
        <v>165.6</v>
      </c>
      <c r="P62" s="45">
        <f>IF(J62&lt;DATEVALUE("2009-1-1"),3%,13%)</f>
        <v>0.13</v>
      </c>
      <c r="Q62" s="42">
        <f>IF(P62=13%,ROUND(O62/(1+P62)*P62,2),ROUND(O62/(1+0.03)*0.02,2))</f>
        <v>19.05</v>
      </c>
      <c r="R62" s="42">
        <f>O62-Q62</f>
        <v>146.54999999999998</v>
      </c>
      <c r="S62" s="42">
        <f>N62-R62</f>
        <v>-11.509999999999991</v>
      </c>
      <c r="T62" s="38">
        <v>5000</v>
      </c>
      <c r="U62" s="14">
        <f>S62/H62</f>
        <v>-4.2616371203033094E-3</v>
      </c>
      <c r="V62" s="19"/>
      <c r="W62" s="19"/>
      <c r="X62" s="37" t="s">
        <v>3463</v>
      </c>
    </row>
    <row r="63" spans="1:37" s="3" customFormat="1" ht="16.5" customHeight="1">
      <c r="A63" s="38">
        <v>94</v>
      </c>
      <c r="B63" s="39">
        <v>10878</v>
      </c>
      <c r="C63" s="38">
        <v>10331051</v>
      </c>
      <c r="D63" s="40" t="s">
        <v>232</v>
      </c>
      <c r="E63" s="58">
        <v>1</v>
      </c>
      <c r="F63" s="38">
        <v>11</v>
      </c>
      <c r="G63" s="38" t="s">
        <v>21</v>
      </c>
      <c r="H63" s="42">
        <v>104027.77</v>
      </c>
      <c r="I63" s="37"/>
      <c r="J63" s="44">
        <v>44377</v>
      </c>
      <c r="K63" s="42">
        <v>0</v>
      </c>
      <c r="L63" s="42">
        <v>104027.77</v>
      </c>
      <c r="M63" s="44">
        <v>45265</v>
      </c>
      <c r="N63" s="42">
        <v>0</v>
      </c>
      <c r="O63" s="42">
        <v>320</v>
      </c>
      <c r="P63" s="45">
        <f>IF(J63&lt;DATEVALUE("2009-1-1"),3%,13%)</f>
        <v>0.13</v>
      </c>
      <c r="Q63" s="42">
        <f>IF(P63=13%,ROUND(O63/(1+P63)*P63,2),ROUND(O63/(1+0.03)*0.02,2))</f>
        <v>36.81</v>
      </c>
      <c r="R63" s="42">
        <f>O63-Q63</f>
        <v>283.19</v>
      </c>
      <c r="S63" s="42">
        <f>N63-R63</f>
        <v>-283.19</v>
      </c>
      <c r="T63" s="38">
        <v>5000</v>
      </c>
      <c r="U63" s="14">
        <f>S63/H63</f>
        <v>-2.7222538750950828E-3</v>
      </c>
      <c r="V63" s="19"/>
      <c r="W63" s="19"/>
      <c r="X63" s="37" t="s">
        <v>3475</v>
      </c>
    </row>
    <row r="64" spans="1:37" s="3" customFormat="1" ht="16.5" customHeight="1">
      <c r="A64" s="38">
        <v>132</v>
      </c>
      <c r="B64" s="39">
        <v>50099</v>
      </c>
      <c r="C64" s="38">
        <v>10297835</v>
      </c>
      <c r="D64" s="40" t="s">
        <v>1611</v>
      </c>
      <c r="E64" s="38">
        <v>2</v>
      </c>
      <c r="F64" s="38">
        <v>2</v>
      </c>
      <c r="G64" s="38" t="s">
        <v>23</v>
      </c>
      <c r="H64" s="42">
        <v>337.61</v>
      </c>
      <c r="I64" s="2"/>
      <c r="J64" s="44">
        <v>43828</v>
      </c>
      <c r="K64" s="42">
        <v>0</v>
      </c>
      <c r="L64" s="42">
        <v>320.72000000000003</v>
      </c>
      <c r="M64" s="44">
        <v>45016</v>
      </c>
      <c r="N64" s="42">
        <f>H64-K64-L64</f>
        <v>16.889999999999986</v>
      </c>
      <c r="O64" s="42">
        <v>20</v>
      </c>
      <c r="P64" s="45">
        <v>0.13</v>
      </c>
      <c r="Q64" s="42">
        <v>2.2999999999999998</v>
      </c>
      <c r="R64" s="42">
        <v>17.7</v>
      </c>
      <c r="S64" s="42">
        <v>-0.81</v>
      </c>
      <c r="T64" s="38">
        <v>5000</v>
      </c>
      <c r="U64" s="14">
        <f>S64/H64</f>
        <v>-2.3992180326412134E-3</v>
      </c>
      <c r="V64" s="19"/>
      <c r="W64" s="19"/>
      <c r="X64" s="37" t="s">
        <v>3468</v>
      </c>
    </row>
    <row r="65" spans="1:37" s="3" customFormat="1" ht="16.5" customHeight="1">
      <c r="A65" s="38">
        <v>423</v>
      </c>
      <c r="B65" s="39">
        <v>10745</v>
      </c>
      <c r="C65" s="38">
        <v>10308622</v>
      </c>
      <c r="D65" s="40" t="s">
        <v>145</v>
      </c>
      <c r="E65" s="58">
        <v>4</v>
      </c>
      <c r="F65" s="38">
        <v>94</v>
      </c>
      <c r="G65" s="38" t="s">
        <v>23</v>
      </c>
      <c r="H65" s="42">
        <v>2579.36</v>
      </c>
      <c r="I65" s="37"/>
      <c r="J65" s="44">
        <v>43002</v>
      </c>
      <c r="K65" s="42">
        <v>0</v>
      </c>
      <c r="L65" s="42">
        <v>1894.27</v>
      </c>
      <c r="M65" s="44">
        <v>45268</v>
      </c>
      <c r="N65" s="42">
        <v>685.09</v>
      </c>
      <c r="O65" s="42">
        <v>778.4</v>
      </c>
      <c r="P65" s="45">
        <f>IF(J65&lt;DATEVALUE("2009-1-1"),3%,13%)</f>
        <v>0.13</v>
      </c>
      <c r="Q65" s="42">
        <f>IF(P65=13%,ROUND(O65/(1+P65)*P65,2),ROUND(O65/(1+0.03)*0.02,2))</f>
        <v>89.55</v>
      </c>
      <c r="R65" s="42">
        <f>O65-Q65</f>
        <v>688.85</v>
      </c>
      <c r="S65" s="42">
        <f>N65-R65</f>
        <v>-3.7599999999999909</v>
      </c>
      <c r="T65" s="38">
        <v>2201</v>
      </c>
      <c r="U65" s="14">
        <f>S65/H65</f>
        <v>-1.4577259475218624E-3</v>
      </c>
      <c r="V65" s="19"/>
      <c r="W65" s="19"/>
      <c r="X65" s="37" t="s">
        <v>3463</v>
      </c>
    </row>
    <row r="66" spans="1:37" s="3" customFormat="1" ht="16.5" customHeight="1">
      <c r="A66" s="38">
        <v>60</v>
      </c>
      <c r="B66" s="39">
        <v>10755</v>
      </c>
      <c r="C66" s="38">
        <v>10321195</v>
      </c>
      <c r="D66" s="40" t="s">
        <v>1151</v>
      </c>
      <c r="E66" s="38">
        <v>1</v>
      </c>
      <c r="F66" s="38">
        <v>3</v>
      </c>
      <c r="G66" s="38" t="s">
        <v>36</v>
      </c>
      <c r="H66" s="42">
        <v>7532.8</v>
      </c>
      <c r="I66" s="53"/>
      <c r="J66" s="44">
        <v>44043</v>
      </c>
      <c r="K66" s="42">
        <v>0</v>
      </c>
      <c r="L66" s="42">
        <v>7532.8</v>
      </c>
      <c r="M66" s="44">
        <v>45169</v>
      </c>
      <c r="N66" s="42">
        <f>H66-K66-L66</f>
        <v>0</v>
      </c>
      <c r="O66" s="42">
        <v>10</v>
      </c>
      <c r="P66" s="45">
        <v>0.13</v>
      </c>
      <c r="Q66" s="42">
        <v>1.1499999999999999</v>
      </c>
      <c r="R66" s="42">
        <v>8.85</v>
      </c>
      <c r="S66" s="42">
        <v>-8.85</v>
      </c>
      <c r="T66" s="38">
        <v>1801</v>
      </c>
      <c r="U66" s="14">
        <f>S66/H66</f>
        <v>-1.1748619371282922E-3</v>
      </c>
      <c r="V66" s="19"/>
      <c r="W66" s="19"/>
      <c r="X66" s="37" t="s">
        <v>3464</v>
      </c>
    </row>
    <row r="67" spans="1:37" s="3" customFormat="1" ht="16.5" customHeight="1">
      <c r="A67" s="38">
        <v>186</v>
      </c>
      <c r="B67" s="39">
        <v>10702</v>
      </c>
      <c r="C67" s="38">
        <v>10319491</v>
      </c>
      <c r="D67" s="40" t="s">
        <v>3418</v>
      </c>
      <c r="E67" s="58">
        <v>1.1032390361445448E-2</v>
      </c>
      <c r="F67" s="38">
        <v>120</v>
      </c>
      <c r="G67" s="38" t="s">
        <v>75</v>
      </c>
      <c r="H67" s="42">
        <v>90562.39</v>
      </c>
      <c r="I67" s="37"/>
      <c r="J67" s="44">
        <v>39813</v>
      </c>
      <c r="K67" s="42">
        <v>0</v>
      </c>
      <c r="L67" s="42">
        <v>90562.39</v>
      </c>
      <c r="M67" s="44">
        <v>45273</v>
      </c>
      <c r="N67" s="42">
        <v>0</v>
      </c>
      <c r="O67" s="42">
        <v>50</v>
      </c>
      <c r="P67" s="45">
        <f>IF(J67&lt;DATEVALUE("2009-1-1"),3%,13%)</f>
        <v>0.03</v>
      </c>
      <c r="Q67" s="42">
        <f>IF(P67=13%,ROUND(O67/(1+P67)*P67,2),ROUND(O67/(1+0.03)*0.02,2))</f>
        <v>0.97</v>
      </c>
      <c r="R67" s="42">
        <f>O67-Q67</f>
        <v>49.03</v>
      </c>
      <c r="S67" s="42">
        <f>N67-R67</f>
        <v>-49.03</v>
      </c>
      <c r="T67" s="38">
        <v>1802</v>
      </c>
      <c r="U67" s="14">
        <f>S67/H67</f>
        <v>-5.4139472246701975E-4</v>
      </c>
      <c r="V67" s="19"/>
      <c r="W67" s="19"/>
      <c r="X67" s="37" t="s">
        <v>3456</v>
      </c>
    </row>
    <row r="68" spans="1:37" s="3" customFormat="1" ht="16.5" customHeight="1">
      <c r="A68" s="38">
        <v>187</v>
      </c>
      <c r="B68" s="39">
        <v>10702</v>
      </c>
      <c r="C68" s="38">
        <v>10291746</v>
      </c>
      <c r="D68" s="40" t="s">
        <v>3418</v>
      </c>
      <c r="E68" s="58">
        <v>1.1032390290756275E-2</v>
      </c>
      <c r="F68" s="38">
        <v>120</v>
      </c>
      <c r="G68" s="38" t="s">
        <v>75</v>
      </c>
      <c r="H68" s="42">
        <v>149437.60999999999</v>
      </c>
      <c r="I68" s="37"/>
      <c r="J68" s="44">
        <v>39813</v>
      </c>
      <c r="K68" s="42">
        <v>0</v>
      </c>
      <c r="L68" s="42">
        <v>149437.60999999999</v>
      </c>
      <c r="M68" s="44">
        <v>45273</v>
      </c>
      <c r="N68" s="42">
        <v>0</v>
      </c>
      <c r="O68" s="42">
        <v>50</v>
      </c>
      <c r="P68" s="45">
        <f>IF(J68&lt;DATEVALUE("2009-1-1"),3%,13%)</f>
        <v>0.03</v>
      </c>
      <c r="Q68" s="42">
        <f>IF(P68=13%,ROUND(O68/(1+P68)*P68,2),ROUND(O68/(1+0.03)*0.02,2))</f>
        <v>0.97</v>
      </c>
      <c r="R68" s="42">
        <f>O68-Q68</f>
        <v>49.03</v>
      </c>
      <c r="S68" s="42">
        <f>N68-R68</f>
        <v>-49.03</v>
      </c>
      <c r="T68" s="38">
        <v>5000</v>
      </c>
      <c r="U68" s="14">
        <f>S68/H68</f>
        <v>-3.2809678902118422E-4</v>
      </c>
      <c r="V68" s="19"/>
      <c r="W68" s="19"/>
      <c r="X68" s="37" t="s">
        <v>3456</v>
      </c>
    </row>
    <row r="69" spans="1:37" s="3" customFormat="1" ht="16.5" customHeight="1">
      <c r="A69" s="38">
        <v>4</v>
      </c>
      <c r="B69" s="39">
        <v>10742</v>
      </c>
      <c r="C69" s="38">
        <v>10324669</v>
      </c>
      <c r="D69" s="40" t="s">
        <v>425</v>
      </c>
      <c r="E69" s="38">
        <v>8.1599999999999999E-4</v>
      </c>
      <c r="F69" s="38">
        <v>120</v>
      </c>
      <c r="G69" s="38" t="s">
        <v>302</v>
      </c>
      <c r="H69" s="42">
        <v>47.88</v>
      </c>
      <c r="I69" s="2"/>
      <c r="J69" s="44">
        <v>44255</v>
      </c>
      <c r="K69" s="42">
        <v>0.42</v>
      </c>
      <c r="L69" s="42">
        <v>9.17</v>
      </c>
      <c r="M69" s="44">
        <v>44985</v>
      </c>
      <c r="N69" s="42">
        <f>H69-K69-L69</f>
        <v>38.29</v>
      </c>
      <c r="O69" s="42">
        <v>43.28</v>
      </c>
      <c r="P69" s="45">
        <v>0.13</v>
      </c>
      <c r="Q69" s="42">
        <v>4.9800000000000004</v>
      </c>
      <c r="R69" s="42">
        <v>38.299999999999997</v>
      </c>
      <c r="S69" s="42">
        <f>N69-R69</f>
        <v>-9.9999999999980105E-3</v>
      </c>
      <c r="T69" s="38">
        <v>5000</v>
      </c>
      <c r="U69" s="14">
        <f>S69/H69</f>
        <v>-2.0885547201332519E-4</v>
      </c>
      <c r="V69" s="19"/>
      <c r="W69" s="19"/>
      <c r="X69" s="37" t="s">
        <v>3463</v>
      </c>
    </row>
    <row r="70" spans="1:37" s="3" customFormat="1" ht="16.5" customHeight="1">
      <c r="A70" s="38">
        <v>129</v>
      </c>
      <c r="B70" s="39">
        <v>10754</v>
      </c>
      <c r="C70" s="38">
        <v>10295278</v>
      </c>
      <c r="D70" s="40" t="s">
        <v>3096</v>
      </c>
      <c r="E70" s="58">
        <v>200</v>
      </c>
      <c r="F70" s="38">
        <v>60</v>
      </c>
      <c r="G70" s="38" t="s">
        <v>23</v>
      </c>
      <c r="H70" s="42">
        <v>8540.35</v>
      </c>
      <c r="I70" s="37"/>
      <c r="J70" s="44">
        <v>44004</v>
      </c>
      <c r="K70" s="42">
        <v>0</v>
      </c>
      <c r="L70" s="42">
        <v>5544.07</v>
      </c>
      <c r="M70" s="44">
        <v>45253</v>
      </c>
      <c r="N70" s="42">
        <v>2996.28</v>
      </c>
      <c r="O70" s="42">
        <v>3386.21</v>
      </c>
      <c r="P70" s="45">
        <f>IF(J70&lt;DATEVALUE("2009-1-1"),3%,13%)</f>
        <v>0.13</v>
      </c>
      <c r="Q70" s="42">
        <f>IF(P70=13%,ROUND(O70/(1+P70)*P70,2),ROUND(O70/(1+0.03)*0.02,2))</f>
        <v>389.56</v>
      </c>
      <c r="R70" s="42">
        <f>O70-Q70</f>
        <v>2996.65</v>
      </c>
      <c r="S70" s="42">
        <f>N70-R70</f>
        <v>-0.36999999999989086</v>
      </c>
      <c r="T70" s="38">
        <v>5000</v>
      </c>
      <c r="U70" s="14">
        <f>S70/H70</f>
        <v>-4.3323751368490855E-5</v>
      </c>
      <c r="V70" s="19"/>
      <c r="W70" s="19"/>
      <c r="X70" s="37" t="s">
        <v>3464</v>
      </c>
    </row>
    <row r="71" spans="1:37" s="3" customFormat="1" ht="16.5" customHeight="1">
      <c r="A71" s="38">
        <v>138</v>
      </c>
      <c r="B71" s="39">
        <v>10754</v>
      </c>
      <c r="C71" s="38">
        <v>10295277</v>
      </c>
      <c r="D71" s="40" t="s">
        <v>3096</v>
      </c>
      <c r="E71" s="58">
        <v>200</v>
      </c>
      <c r="F71" s="38">
        <v>22</v>
      </c>
      <c r="G71" s="38" t="s">
        <v>23</v>
      </c>
      <c r="H71" s="42">
        <v>4936.53</v>
      </c>
      <c r="I71" s="37"/>
      <c r="J71" s="44">
        <v>44004</v>
      </c>
      <c r="K71" s="42">
        <v>0</v>
      </c>
      <c r="L71" s="42">
        <v>4689.7</v>
      </c>
      <c r="M71" s="44">
        <v>45253</v>
      </c>
      <c r="N71" s="42">
        <v>246.83</v>
      </c>
      <c r="O71" s="42">
        <v>279.06</v>
      </c>
      <c r="P71" s="45">
        <f>IF(J71&lt;DATEVALUE("2009-1-1"),3%,13%)</f>
        <v>0.13</v>
      </c>
      <c r="Q71" s="42">
        <f>IF(P71=13%,ROUND(O71/(1+P71)*P71,2),ROUND(O71/(1+0.03)*0.02,2))</f>
        <v>32.1</v>
      </c>
      <c r="R71" s="42">
        <f>O71-Q71</f>
        <v>246.96</v>
      </c>
      <c r="S71" s="42">
        <f>N71-R71</f>
        <v>-0.12999999999999545</v>
      </c>
      <c r="T71" s="38">
        <v>5000</v>
      </c>
      <c r="U71" s="14">
        <f>S71/H71</f>
        <v>-2.6334287444823683E-5</v>
      </c>
      <c r="V71" s="19"/>
      <c r="W71" s="19"/>
      <c r="X71" s="37" t="s">
        <v>3464</v>
      </c>
    </row>
    <row r="72" spans="1:37" s="3" customFormat="1" ht="16.5" customHeight="1">
      <c r="A72" s="38">
        <v>437</v>
      </c>
      <c r="B72" s="39">
        <v>10739</v>
      </c>
      <c r="C72" s="38">
        <v>10277852</v>
      </c>
      <c r="D72" s="40" t="s">
        <v>484</v>
      </c>
      <c r="E72" s="58">
        <v>1</v>
      </c>
      <c r="F72" s="38">
        <v>48</v>
      </c>
      <c r="G72" s="38" t="s">
        <v>33</v>
      </c>
      <c r="H72" s="42">
        <v>603.45000000000005</v>
      </c>
      <c r="I72" s="37"/>
      <c r="J72" s="44">
        <v>43674</v>
      </c>
      <c r="K72" s="42">
        <v>0</v>
      </c>
      <c r="L72" s="42">
        <v>573.28</v>
      </c>
      <c r="M72" s="44">
        <v>45225</v>
      </c>
      <c r="N72" s="42">
        <v>30.17</v>
      </c>
      <c r="O72" s="42">
        <v>34.1</v>
      </c>
      <c r="P72" s="45">
        <f>IF(J72&lt;DATEVALUE("2009-1-1"),3%,13%)</f>
        <v>0.13</v>
      </c>
      <c r="Q72" s="42">
        <f>IF(P72=13%,ROUND(O72/(1+P72)*P72,2),ROUND(O72/(1+0.03)*0.02,2))</f>
        <v>3.92</v>
      </c>
      <c r="R72" s="42">
        <f>O72-Q72</f>
        <v>30.18</v>
      </c>
      <c r="S72" s="42">
        <f>N72-R72</f>
        <v>-9.9999999999980105E-3</v>
      </c>
      <c r="T72" s="38">
        <v>5000</v>
      </c>
      <c r="U72" s="14">
        <f>S72/H72</f>
        <v>-1.6571381224621774E-5</v>
      </c>
      <c r="V72" s="19"/>
      <c r="W72" s="19"/>
      <c r="X72" s="37" t="s">
        <v>3462</v>
      </c>
    </row>
    <row r="73" spans="1:37" s="3" customFormat="1" ht="16.5" customHeight="1">
      <c r="A73" s="38">
        <v>73</v>
      </c>
      <c r="B73" s="39">
        <v>10745</v>
      </c>
      <c r="C73" s="38">
        <v>10308185</v>
      </c>
      <c r="D73" s="40" t="s">
        <v>584</v>
      </c>
      <c r="E73" s="46">
        <v>4.9369999999999997E-2</v>
      </c>
      <c r="F73" s="38">
        <v>120</v>
      </c>
      <c r="G73" s="38" t="s">
        <v>21</v>
      </c>
      <c r="H73" s="42">
        <v>6000</v>
      </c>
      <c r="I73" s="2"/>
      <c r="J73" s="44">
        <v>41848</v>
      </c>
      <c r="K73" s="42">
        <v>0</v>
      </c>
      <c r="L73" s="42">
        <v>4987.5</v>
      </c>
      <c r="M73" s="44">
        <v>45046</v>
      </c>
      <c r="N73" s="42">
        <f>H73-K73-L73</f>
        <v>1012.5</v>
      </c>
      <c r="O73" s="42">
        <v>1144.22</v>
      </c>
      <c r="P73" s="45">
        <v>0.13</v>
      </c>
      <c r="Q73" s="42">
        <v>131.63999999999999</v>
      </c>
      <c r="R73" s="42">
        <v>1012.58</v>
      </c>
      <c r="S73" s="42">
        <v>-8.00000000000409E-2</v>
      </c>
      <c r="T73" s="38">
        <v>2205</v>
      </c>
      <c r="U73" s="14">
        <f>S73/H73</f>
        <v>-1.333333333334015E-5</v>
      </c>
      <c r="V73" s="19"/>
      <c r="W73" s="19"/>
      <c r="X73" s="37" t="s">
        <v>3463</v>
      </c>
    </row>
    <row r="74" spans="1:37" s="3" customFormat="1" ht="16.5" customHeight="1">
      <c r="A74" s="38">
        <v>185</v>
      </c>
      <c r="B74" s="39">
        <v>50099</v>
      </c>
      <c r="C74" s="38">
        <v>10374675</v>
      </c>
      <c r="D74" s="40" t="s">
        <v>3452</v>
      </c>
      <c r="E74" s="58">
        <v>1</v>
      </c>
      <c r="F74" s="38">
        <v>60</v>
      </c>
      <c r="G74" s="38" t="s">
        <v>36</v>
      </c>
      <c r="H74" s="42">
        <v>1214.25</v>
      </c>
      <c r="I74" s="37"/>
      <c r="J74" s="44">
        <v>45107</v>
      </c>
      <c r="K74" s="42">
        <v>20.239999999999998</v>
      </c>
      <c r="L74" s="42">
        <v>101.19</v>
      </c>
      <c r="M74" s="44">
        <v>45281</v>
      </c>
      <c r="N74" s="42">
        <v>1092.82</v>
      </c>
      <c r="O74" s="42">
        <f>1092.83+142.07</f>
        <v>1234.8999999999999</v>
      </c>
      <c r="P74" s="45">
        <f>IF(J74&lt;DATEVALUE("2009-1-1"),3%,13%)</f>
        <v>0.13</v>
      </c>
      <c r="Q74" s="42">
        <f>IF(P74=13%,ROUND(O74/(1+P74)*P74,2),ROUND(O74/(1+0.03)*0.02,2))</f>
        <v>142.07</v>
      </c>
      <c r="R74" s="42">
        <f>O74-Q74</f>
        <v>1092.83</v>
      </c>
      <c r="S74" s="42">
        <f>N74-R74</f>
        <v>-9.9999999999909051E-3</v>
      </c>
      <c r="T74" s="38">
        <v>5000</v>
      </c>
      <c r="U74" s="14">
        <f>S74/H74</f>
        <v>-8.2355363392966072E-6</v>
      </c>
      <c r="V74" s="19"/>
      <c r="W74" s="19"/>
      <c r="X74" s="37" t="s">
        <v>3468</v>
      </c>
    </row>
    <row r="75" spans="1:37" s="3" customFormat="1" ht="16.5" customHeight="1">
      <c r="A75" s="38">
        <v>137</v>
      </c>
      <c r="B75" s="39">
        <v>10736</v>
      </c>
      <c r="C75" s="38">
        <v>10325079</v>
      </c>
      <c r="D75" s="40" t="s">
        <v>301</v>
      </c>
      <c r="E75" s="38">
        <v>4.0001000000000002E-2</v>
      </c>
      <c r="F75" s="38">
        <v>120</v>
      </c>
      <c r="G75" s="38" t="s">
        <v>302</v>
      </c>
      <c r="H75" s="42">
        <v>1589</v>
      </c>
      <c r="I75" s="49"/>
      <c r="J75" s="44">
        <v>44286</v>
      </c>
      <c r="K75" s="42">
        <v>13.25</v>
      </c>
      <c r="L75" s="42">
        <v>344.29</v>
      </c>
      <c r="M75" s="44">
        <v>45107</v>
      </c>
      <c r="N75" s="42">
        <f>H75-K75-L75</f>
        <v>1231.46</v>
      </c>
      <c r="O75" s="42">
        <v>1391.56</v>
      </c>
      <c r="P75" s="45">
        <v>0.13</v>
      </c>
      <c r="Q75" s="42">
        <v>160.09</v>
      </c>
      <c r="R75" s="42">
        <v>1231.47</v>
      </c>
      <c r="S75" s="42">
        <f>N75-R75</f>
        <v>-9.9999999999909051E-3</v>
      </c>
      <c r="T75" s="38">
        <v>5000</v>
      </c>
      <c r="U75" s="14">
        <f>S75/H75</f>
        <v>-6.2932662051547543E-6</v>
      </c>
      <c r="V75" s="19"/>
      <c r="W75" s="19"/>
      <c r="X75" s="37" t="s">
        <v>3461</v>
      </c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</row>
    <row r="76" spans="1:37" s="3" customFormat="1" ht="16.5" customHeight="1">
      <c r="A76" s="38">
        <v>180</v>
      </c>
      <c r="B76" s="39">
        <v>20700</v>
      </c>
      <c r="C76" s="38">
        <v>10280945</v>
      </c>
      <c r="D76" s="40" t="s">
        <v>3076</v>
      </c>
      <c r="E76" s="58">
        <v>1</v>
      </c>
      <c r="F76" s="38">
        <v>41</v>
      </c>
      <c r="G76" s="38" t="s">
        <v>33</v>
      </c>
      <c r="H76" s="42">
        <v>3185.84</v>
      </c>
      <c r="I76" s="37"/>
      <c r="J76" s="44">
        <v>43888</v>
      </c>
      <c r="K76" s="42">
        <v>0</v>
      </c>
      <c r="L76" s="42">
        <v>3026.55</v>
      </c>
      <c r="M76" s="44">
        <v>45247</v>
      </c>
      <c r="N76" s="42">
        <v>159.29</v>
      </c>
      <c r="O76" s="42">
        <v>180.01000000000002</v>
      </c>
      <c r="P76" s="45">
        <f>IF(J76&lt;DATEVALUE("2009-1-1"),3%,13%)</f>
        <v>0.13</v>
      </c>
      <c r="Q76" s="42">
        <f>IF(P76=13%,ROUND(O76/(1+P76)*P76,2),ROUND(O76/(1+0.03)*0.02,2))</f>
        <v>20.71</v>
      </c>
      <c r="R76" s="42">
        <f>O76-Q76</f>
        <v>159.30000000000001</v>
      </c>
      <c r="S76" s="42">
        <f>N76-R76</f>
        <v>-1.0000000000019327E-2</v>
      </c>
      <c r="T76" s="38">
        <v>5000</v>
      </c>
      <c r="U76" s="14">
        <f>S76/H76</f>
        <v>-3.1388895864259744E-6</v>
      </c>
      <c r="V76" s="19"/>
      <c r="W76" s="19"/>
      <c r="X76" s="37" t="s">
        <v>3466</v>
      </c>
    </row>
    <row r="77" spans="1:37" s="3" customFormat="1" ht="16.5" customHeight="1">
      <c r="A77" s="38">
        <v>125</v>
      </c>
      <c r="B77" s="39">
        <v>20700</v>
      </c>
      <c r="C77" s="38">
        <v>10281341</v>
      </c>
      <c r="D77" s="40" t="s">
        <v>3053</v>
      </c>
      <c r="E77" s="58">
        <v>1</v>
      </c>
      <c r="F77" s="38">
        <v>58</v>
      </c>
      <c r="G77" s="38" t="s">
        <v>33</v>
      </c>
      <c r="H77" s="42">
        <v>3448.28</v>
      </c>
      <c r="I77" s="37"/>
      <c r="J77" s="44">
        <v>43367</v>
      </c>
      <c r="K77" s="42">
        <v>0</v>
      </c>
      <c r="L77" s="42">
        <v>3275.87</v>
      </c>
      <c r="M77" s="44">
        <v>45231</v>
      </c>
      <c r="N77" s="42">
        <v>172.41</v>
      </c>
      <c r="O77" s="42">
        <v>194.82999999999998</v>
      </c>
      <c r="P77" s="45">
        <f>IF(J77&lt;DATEVALUE("2009-1-1"),3%,13%)</f>
        <v>0.13</v>
      </c>
      <c r="Q77" s="42">
        <f>IF(P77=13%,ROUND(O77/(1+P77)*P77,2),ROUND(O77/(1+0.03)*0.02,2))</f>
        <v>22.41</v>
      </c>
      <c r="R77" s="42">
        <f>O77-Q77</f>
        <v>172.42</v>
      </c>
      <c r="S77" s="42">
        <f>N77-R77</f>
        <v>-9.9999999999909051E-3</v>
      </c>
      <c r="T77" s="38">
        <v>2506</v>
      </c>
      <c r="U77" s="14">
        <f>S77/H77</f>
        <v>-2.8999965200015385E-6</v>
      </c>
      <c r="V77" s="19"/>
      <c r="W77" s="19"/>
      <c r="X77" s="37" t="s">
        <v>3466</v>
      </c>
    </row>
    <row r="78" spans="1:37" s="3" customFormat="1" ht="16.5" customHeight="1">
      <c r="A78" s="38">
        <v>142</v>
      </c>
      <c r="B78" s="39">
        <v>10704</v>
      </c>
      <c r="C78" s="38">
        <v>10280395</v>
      </c>
      <c r="D78" s="40" t="s">
        <v>3403</v>
      </c>
      <c r="E78" s="58">
        <v>3</v>
      </c>
      <c r="F78" s="38">
        <v>78</v>
      </c>
      <c r="G78" s="38" t="s">
        <v>23</v>
      </c>
      <c r="H78" s="42">
        <v>3648.72</v>
      </c>
      <c r="I78" s="37"/>
      <c r="J78" s="44">
        <v>43493</v>
      </c>
      <c r="K78" s="42">
        <v>0</v>
      </c>
      <c r="L78" s="42">
        <v>2533.27</v>
      </c>
      <c r="M78" s="44">
        <v>45261</v>
      </c>
      <c r="N78" s="42">
        <v>1115.45</v>
      </c>
      <c r="O78" s="42">
        <v>1260.47</v>
      </c>
      <c r="P78" s="45">
        <f>IF(J78&lt;DATEVALUE("2009-1-1"),3%,13%)</f>
        <v>0.13</v>
      </c>
      <c r="Q78" s="42">
        <f>IF(P78=13%,ROUND(O78/(1+P78)*P78,2),ROUND(O78/(1+0.03)*0.02,2))</f>
        <v>145.01</v>
      </c>
      <c r="R78" s="42">
        <f>O78-Q78</f>
        <v>1115.46</v>
      </c>
      <c r="S78" s="42">
        <f>N78-R78</f>
        <v>-9.9999999999909051E-3</v>
      </c>
      <c r="T78" s="38">
        <v>2108</v>
      </c>
      <c r="U78" s="14">
        <f>S78/H78</f>
        <v>-2.7406871450785222E-6</v>
      </c>
      <c r="V78" s="19"/>
      <c r="W78" s="19"/>
      <c r="X78" s="37" t="s">
        <v>3455</v>
      </c>
    </row>
    <row r="79" spans="1:37" s="3" customFormat="1" ht="16.5" customHeight="1">
      <c r="A79" s="38">
        <v>162</v>
      </c>
      <c r="B79" s="39">
        <v>20700</v>
      </c>
      <c r="C79" s="38">
        <v>10343802</v>
      </c>
      <c r="D79" s="40" t="s">
        <v>1810</v>
      </c>
      <c r="E79" s="58">
        <v>1</v>
      </c>
      <c r="F79" s="38">
        <v>60</v>
      </c>
      <c r="G79" s="38" t="s">
        <v>23</v>
      </c>
      <c r="H79" s="42">
        <v>3853.36</v>
      </c>
      <c r="I79" s="37"/>
      <c r="J79" s="44">
        <v>44561</v>
      </c>
      <c r="K79" s="42">
        <v>64.23</v>
      </c>
      <c r="L79" s="42">
        <v>1412.92</v>
      </c>
      <c r="M79" s="44">
        <v>45246</v>
      </c>
      <c r="N79" s="42">
        <v>2376.21</v>
      </c>
      <c r="O79" s="42">
        <v>2685.1299999999997</v>
      </c>
      <c r="P79" s="45">
        <f>IF(J79&lt;DATEVALUE("2009-1-1"),3%,13%)</f>
        <v>0.13</v>
      </c>
      <c r="Q79" s="42">
        <f>IF(P79=13%,ROUND(O79/(1+P79)*P79,2),ROUND(O79/(1+0.03)*0.02,2))</f>
        <v>308.91000000000003</v>
      </c>
      <c r="R79" s="42">
        <f>O79-Q79</f>
        <v>2376.2199999999998</v>
      </c>
      <c r="S79" s="42">
        <f>N79-R79</f>
        <v>-9.9999999997635314E-3</v>
      </c>
      <c r="T79" s="38">
        <v>5000</v>
      </c>
      <c r="U79" s="14">
        <f>S79/H79</f>
        <v>-2.5951377498503982E-6</v>
      </c>
      <c r="V79" s="19"/>
      <c r="W79" s="19"/>
      <c r="X79" s="37" t="s">
        <v>3466</v>
      </c>
    </row>
    <row r="80" spans="1:37" s="3" customFormat="1" ht="16.5" customHeight="1">
      <c r="A80" s="38">
        <v>61</v>
      </c>
      <c r="B80" s="39">
        <v>10501</v>
      </c>
      <c r="C80" s="38">
        <v>10375127</v>
      </c>
      <c r="D80" s="40" t="s">
        <v>3442</v>
      </c>
      <c r="E80" s="58">
        <v>1</v>
      </c>
      <c r="F80" s="38">
        <v>60</v>
      </c>
      <c r="G80" s="38" t="s">
        <v>23</v>
      </c>
      <c r="H80" s="42">
        <v>3991.15</v>
      </c>
      <c r="I80" s="37"/>
      <c r="J80" s="44">
        <v>45046</v>
      </c>
      <c r="K80" s="42">
        <v>66.52</v>
      </c>
      <c r="L80" s="42">
        <v>465.64</v>
      </c>
      <c r="M80" s="44">
        <v>45285</v>
      </c>
      <c r="N80" s="42">
        <v>3458.99</v>
      </c>
      <c r="O80" s="42">
        <f>3459+449.67</f>
        <v>3908.67</v>
      </c>
      <c r="P80" s="45">
        <f>IF(J80&lt;DATEVALUE("2009-1-1"),3%,13%)</f>
        <v>0.13</v>
      </c>
      <c r="Q80" s="42">
        <f>IF(P80=13%,ROUND(O80/(1+P80)*P80,2),ROUND(O80/(1+0.03)*0.02,2))</f>
        <v>449.67</v>
      </c>
      <c r="R80" s="42">
        <f>O80-Q80</f>
        <v>3459</v>
      </c>
      <c r="S80" s="42">
        <f>N80-R80</f>
        <v>-1.0000000000218279E-2</v>
      </c>
      <c r="T80" s="38">
        <v>5000</v>
      </c>
      <c r="U80" s="14">
        <f>S80/H80</f>
        <v>-2.5055435150816878E-6</v>
      </c>
      <c r="V80" s="19"/>
      <c r="W80" s="19"/>
      <c r="X80" s="37" t="s">
        <v>3479</v>
      </c>
    </row>
    <row r="81" spans="1:37" s="3" customFormat="1" ht="16.5" customHeight="1">
      <c r="A81" s="38">
        <v>150</v>
      </c>
      <c r="B81" s="39">
        <v>10704</v>
      </c>
      <c r="C81" s="38">
        <v>10325171</v>
      </c>
      <c r="D81" s="40" t="s">
        <v>3405</v>
      </c>
      <c r="E81" s="58">
        <v>1</v>
      </c>
      <c r="F81" s="38">
        <v>60</v>
      </c>
      <c r="G81" s="38" t="s">
        <v>36</v>
      </c>
      <c r="H81" s="42">
        <v>8882.5300000000007</v>
      </c>
      <c r="I81" s="37"/>
      <c r="J81" s="44">
        <v>44286</v>
      </c>
      <c r="K81" s="42">
        <v>148.05000000000001</v>
      </c>
      <c r="L81" s="42">
        <v>4737.37</v>
      </c>
      <c r="M81" s="44">
        <v>45261</v>
      </c>
      <c r="N81" s="42">
        <v>3997.11</v>
      </c>
      <c r="O81" s="42">
        <v>4516.76</v>
      </c>
      <c r="P81" s="45">
        <f>IF(J81&lt;DATEVALUE("2009-1-1"),3%,13%)</f>
        <v>0.13</v>
      </c>
      <c r="Q81" s="42">
        <f>IF(P81=13%,ROUND(O81/(1+P81)*P81,2),ROUND(O81/(1+0.03)*0.02,2))</f>
        <v>519.63</v>
      </c>
      <c r="R81" s="42">
        <f>O81-Q81</f>
        <v>3997.13</v>
      </c>
      <c r="S81" s="42">
        <f>N81-R81</f>
        <v>-1.999999999998181E-2</v>
      </c>
      <c r="T81" s="38">
        <v>5000</v>
      </c>
      <c r="U81" s="14">
        <f>S81/H81</f>
        <v>-2.2516107460353983E-6</v>
      </c>
      <c r="V81" s="19"/>
      <c r="W81" s="19"/>
      <c r="X81" s="37" t="s">
        <v>3455</v>
      </c>
    </row>
    <row r="82" spans="1:37" s="3" customFormat="1" ht="16.5" customHeight="1">
      <c r="A82" s="38">
        <v>38</v>
      </c>
      <c r="B82" s="39">
        <v>10750</v>
      </c>
      <c r="C82" s="38">
        <v>10330600</v>
      </c>
      <c r="D82" s="40" t="s">
        <v>2407</v>
      </c>
      <c r="E82" s="38">
        <v>1</v>
      </c>
      <c r="F82" s="38">
        <v>36</v>
      </c>
      <c r="G82" s="38" t="s">
        <v>33</v>
      </c>
      <c r="H82" s="42">
        <v>5452.99</v>
      </c>
      <c r="I82" s="2"/>
      <c r="J82" s="44">
        <v>44377</v>
      </c>
      <c r="K82" s="42">
        <v>151.47999999999999</v>
      </c>
      <c r="L82" s="42">
        <v>3180.91</v>
      </c>
      <c r="M82" s="44">
        <v>45046</v>
      </c>
      <c r="N82" s="42">
        <f>H82-K82-L82</f>
        <v>2120.6000000000004</v>
      </c>
      <c r="O82" s="42">
        <v>2396.29</v>
      </c>
      <c r="P82" s="45">
        <v>0.13</v>
      </c>
      <c r="Q82" s="42">
        <v>275.68</v>
      </c>
      <c r="R82" s="42">
        <v>2120.61</v>
      </c>
      <c r="S82" s="42">
        <v>-1.00000000002183E-2</v>
      </c>
      <c r="T82" s="38">
        <v>2106</v>
      </c>
      <c r="U82" s="14">
        <f>S82/H82</f>
        <v>-1.8338562880581661E-6</v>
      </c>
      <c r="V82" s="19"/>
      <c r="W82" s="19"/>
      <c r="X82" s="37" t="s">
        <v>3473</v>
      </c>
    </row>
    <row r="83" spans="1:37" s="3" customFormat="1" ht="16.5" customHeight="1">
      <c r="A83" s="38">
        <v>132</v>
      </c>
      <c r="B83" s="39">
        <v>20700</v>
      </c>
      <c r="C83" s="38">
        <v>10280922</v>
      </c>
      <c r="D83" s="40" t="s">
        <v>3052</v>
      </c>
      <c r="E83" s="58">
        <v>3</v>
      </c>
      <c r="F83" s="38">
        <v>43</v>
      </c>
      <c r="G83" s="38" t="s">
        <v>33</v>
      </c>
      <c r="H83" s="42">
        <v>6282.05</v>
      </c>
      <c r="I83" s="37"/>
      <c r="J83" s="44">
        <v>43827</v>
      </c>
      <c r="K83" s="42">
        <v>0</v>
      </c>
      <c r="L83" s="42">
        <v>5967.95</v>
      </c>
      <c r="M83" s="44">
        <v>45231</v>
      </c>
      <c r="N83" s="42">
        <v>314.10000000000002</v>
      </c>
      <c r="O83" s="42">
        <v>354.94</v>
      </c>
      <c r="P83" s="45">
        <f>IF(J83&lt;DATEVALUE("2009-1-1"),3%,13%)</f>
        <v>0.13</v>
      </c>
      <c r="Q83" s="42">
        <f>IF(P83=13%,ROUND(O83/(1+P83)*P83,2),ROUND(O83/(1+0.03)*0.02,2))</f>
        <v>40.83</v>
      </c>
      <c r="R83" s="42">
        <f>O83-Q83</f>
        <v>314.11</v>
      </c>
      <c r="S83" s="42">
        <f>N83-R83</f>
        <v>-9.9999999999909051E-3</v>
      </c>
      <c r="T83" s="38">
        <v>5000</v>
      </c>
      <c r="U83" s="14">
        <f>S83/H83</f>
        <v>-1.5918370595571357E-6</v>
      </c>
      <c r="V83" s="19"/>
      <c r="W83" s="19"/>
      <c r="X83" s="37" t="s">
        <v>3466</v>
      </c>
    </row>
    <row r="84" spans="1:37" s="3" customFormat="1" ht="16.5" customHeight="1">
      <c r="A84" s="38">
        <v>1</v>
      </c>
      <c r="B84" s="39">
        <v>10738</v>
      </c>
      <c r="C84" s="38">
        <v>10346847</v>
      </c>
      <c r="D84" s="40" t="s">
        <v>1722</v>
      </c>
      <c r="E84" s="41">
        <v>125</v>
      </c>
      <c r="F84" s="38">
        <v>42</v>
      </c>
      <c r="G84" s="38" t="s">
        <v>266</v>
      </c>
      <c r="H84" s="42">
        <v>20049.02</v>
      </c>
      <c r="I84" s="2"/>
      <c r="J84" s="44">
        <v>44592</v>
      </c>
      <c r="K84" s="42">
        <v>477.36</v>
      </c>
      <c r="L84" s="42">
        <v>5250.93</v>
      </c>
      <c r="M84" s="44">
        <v>44957</v>
      </c>
      <c r="N84" s="42">
        <f>H84-K84-L84</f>
        <v>14320.73</v>
      </c>
      <c r="O84" s="42">
        <v>16182.45</v>
      </c>
      <c r="P84" s="45">
        <v>0.13</v>
      </c>
      <c r="Q84" s="42">
        <v>1861.69</v>
      </c>
      <c r="R84" s="42">
        <v>14320.76</v>
      </c>
      <c r="S84" s="42">
        <f>N84-R84</f>
        <v>-3.0000000000654836E-2</v>
      </c>
      <c r="T84" s="38">
        <v>5000</v>
      </c>
      <c r="U84" s="14">
        <f>S84/H84</f>
        <v>-1.4963324891019529E-6</v>
      </c>
      <c r="V84" s="19"/>
      <c r="W84" s="19"/>
      <c r="X84" s="37" t="s">
        <v>3461</v>
      </c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</row>
    <row r="85" spans="1:37" s="3" customFormat="1" ht="16.5" customHeight="1">
      <c r="A85" s="38">
        <v>3</v>
      </c>
      <c r="B85" s="39">
        <v>10738</v>
      </c>
      <c r="C85" s="38">
        <v>10346847</v>
      </c>
      <c r="D85" s="40" t="s">
        <v>1722</v>
      </c>
      <c r="E85" s="41">
        <v>125</v>
      </c>
      <c r="F85" s="38">
        <v>42</v>
      </c>
      <c r="G85" s="38" t="s">
        <v>266</v>
      </c>
      <c r="H85" s="42">
        <v>20049.03</v>
      </c>
      <c r="I85" s="2"/>
      <c r="J85" s="44">
        <v>44592</v>
      </c>
      <c r="K85" s="42">
        <v>477.36</v>
      </c>
      <c r="L85" s="42">
        <v>5250.94</v>
      </c>
      <c r="M85" s="44">
        <v>44957</v>
      </c>
      <c r="N85" s="42">
        <f>H85-K85-L85</f>
        <v>14320.73</v>
      </c>
      <c r="O85" s="42">
        <v>16182.45</v>
      </c>
      <c r="P85" s="45">
        <v>0.13</v>
      </c>
      <c r="Q85" s="42">
        <v>1861.69</v>
      </c>
      <c r="R85" s="42">
        <v>14320.76</v>
      </c>
      <c r="S85" s="42">
        <f>N85-R85</f>
        <v>-3.0000000000654836E-2</v>
      </c>
      <c r="T85" s="38">
        <v>5000</v>
      </c>
      <c r="U85" s="14">
        <f>S85/H85</f>
        <v>-1.4963317427653526E-6</v>
      </c>
      <c r="V85" s="19"/>
      <c r="W85" s="19"/>
      <c r="X85" s="37" t="s">
        <v>3461</v>
      </c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</row>
    <row r="86" spans="1:37" s="3" customFormat="1" ht="16.5" customHeight="1">
      <c r="A86" s="38">
        <v>197</v>
      </c>
      <c r="B86" s="39">
        <v>20700</v>
      </c>
      <c r="C86" s="38">
        <v>10347807</v>
      </c>
      <c r="D86" s="40" t="s">
        <v>229</v>
      </c>
      <c r="E86" s="58">
        <v>5</v>
      </c>
      <c r="F86" s="38">
        <v>36</v>
      </c>
      <c r="G86" s="38" t="s">
        <v>33</v>
      </c>
      <c r="H86" s="42">
        <v>6892.38</v>
      </c>
      <c r="I86" s="37"/>
      <c r="J86" s="44">
        <v>44620</v>
      </c>
      <c r="K86" s="42">
        <v>191.46</v>
      </c>
      <c r="L86" s="42">
        <v>3829.1</v>
      </c>
      <c r="M86" s="44">
        <v>45250</v>
      </c>
      <c r="N86" s="42">
        <v>2871.82</v>
      </c>
      <c r="O86" s="42">
        <v>3245.17</v>
      </c>
      <c r="P86" s="45">
        <f>IF(J86&lt;DATEVALUE("2009-1-1"),3%,13%)</f>
        <v>0.13</v>
      </c>
      <c r="Q86" s="42">
        <f>IF(P86=13%,ROUND(O86/(1+P86)*P86,2),ROUND(O86/(1+0.03)*0.02,2))</f>
        <v>373.34</v>
      </c>
      <c r="R86" s="42">
        <f>O86-Q86</f>
        <v>2871.83</v>
      </c>
      <c r="S86" s="42">
        <f>N86-R86</f>
        <v>-9.9999999997635314E-3</v>
      </c>
      <c r="T86" s="38">
        <v>5000</v>
      </c>
      <c r="U86" s="14">
        <f>S86/H86</f>
        <v>-1.4508776358476363E-6</v>
      </c>
      <c r="V86" s="19"/>
      <c r="W86" s="19"/>
      <c r="X86" s="37" t="s">
        <v>3466</v>
      </c>
    </row>
    <row r="87" spans="1:37" s="3" customFormat="1" ht="16.5" customHeight="1">
      <c r="A87" s="38">
        <v>275</v>
      </c>
      <c r="B87" s="39">
        <v>10729</v>
      </c>
      <c r="C87" s="38">
        <v>10292964</v>
      </c>
      <c r="D87" s="40" t="s">
        <v>1224</v>
      </c>
      <c r="E87" s="58">
        <v>2</v>
      </c>
      <c r="F87" s="38">
        <v>60</v>
      </c>
      <c r="G87" s="38" t="s">
        <v>33</v>
      </c>
      <c r="H87" s="42">
        <v>7059.84</v>
      </c>
      <c r="I87" s="37"/>
      <c r="J87" s="44">
        <v>42303</v>
      </c>
      <c r="K87" s="42">
        <v>0</v>
      </c>
      <c r="L87" s="42">
        <v>6706.85</v>
      </c>
      <c r="M87" s="44">
        <v>45219</v>
      </c>
      <c r="N87" s="42">
        <v>352.99</v>
      </c>
      <c r="O87" s="42">
        <f>353+45.89</f>
        <v>398.89</v>
      </c>
      <c r="P87" s="45">
        <f>IF(J87&lt;DATEVALUE("2009-1-1"),3%,13%)</f>
        <v>0.13</v>
      </c>
      <c r="Q87" s="42">
        <f>IF(P87=13%,ROUND(O87/(1+P87)*P87,2),ROUND(O87/(1+0.03)*0.02,2))</f>
        <v>45.89</v>
      </c>
      <c r="R87" s="42">
        <f>O87-Q87</f>
        <v>353</v>
      </c>
      <c r="S87" s="42">
        <f>N87-R87</f>
        <v>-9.9999999999909051E-3</v>
      </c>
      <c r="T87" s="38">
        <v>5000</v>
      </c>
      <c r="U87" s="14">
        <f>S87/H87</f>
        <v>-1.4164626960371489E-6</v>
      </c>
      <c r="V87" s="19"/>
      <c r="W87" s="19"/>
      <c r="X87" s="37" t="s">
        <v>3459</v>
      </c>
    </row>
    <row r="88" spans="1:37" s="3" customFormat="1" ht="16.5" customHeight="1">
      <c r="A88" s="38">
        <v>35</v>
      </c>
      <c r="B88" s="39">
        <v>10741</v>
      </c>
      <c r="C88" s="38">
        <v>10353477</v>
      </c>
      <c r="D88" s="40" t="s">
        <v>409</v>
      </c>
      <c r="E88" s="38">
        <v>70</v>
      </c>
      <c r="F88" s="38">
        <v>34</v>
      </c>
      <c r="G88" s="38" t="s">
        <v>266</v>
      </c>
      <c r="H88" s="42">
        <v>7883.65</v>
      </c>
      <c r="I88" s="2"/>
      <c r="J88" s="44">
        <v>44772</v>
      </c>
      <c r="K88" s="42">
        <v>231.88</v>
      </c>
      <c r="L88" s="42">
        <v>2086.86</v>
      </c>
      <c r="M88" s="44">
        <v>45077</v>
      </c>
      <c r="N88" s="42">
        <f>H88-K88-L88</f>
        <v>5564.91</v>
      </c>
      <c r="O88" s="42">
        <v>6288.36</v>
      </c>
      <c r="P88" s="45">
        <v>0.13</v>
      </c>
      <c r="Q88" s="42">
        <v>723.44</v>
      </c>
      <c r="R88" s="42">
        <v>5564.92</v>
      </c>
      <c r="S88" s="42">
        <f>N88-R88</f>
        <v>-1.0000000000218279E-2</v>
      </c>
      <c r="T88" s="38">
        <v>5000</v>
      </c>
      <c r="U88" s="14">
        <f>S88/H88</f>
        <v>-1.2684479904889587E-6</v>
      </c>
      <c r="V88" s="19"/>
      <c r="W88" s="19"/>
      <c r="X88" s="37" t="s">
        <v>3462</v>
      </c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</row>
    <row r="89" spans="1:37" s="3" customFormat="1" ht="16.5" customHeight="1">
      <c r="A89" s="38">
        <v>316</v>
      </c>
      <c r="B89" s="39">
        <v>40712</v>
      </c>
      <c r="C89" s="38">
        <v>10322191</v>
      </c>
      <c r="D89" s="40" t="s">
        <v>1652</v>
      </c>
      <c r="E89" s="38">
        <v>1</v>
      </c>
      <c r="F89" s="38">
        <v>60</v>
      </c>
      <c r="G89" s="38" t="s">
        <v>36</v>
      </c>
      <c r="H89" s="42">
        <v>8260</v>
      </c>
      <c r="I89" s="55"/>
      <c r="J89" s="44">
        <v>44105</v>
      </c>
      <c r="K89" s="42">
        <v>137.66999999999999</v>
      </c>
      <c r="L89" s="42">
        <v>4405.3</v>
      </c>
      <c r="M89" s="44">
        <v>45138</v>
      </c>
      <c r="N89" s="42">
        <f>H89-K89-L89</f>
        <v>3717.0299999999997</v>
      </c>
      <c r="O89" s="42">
        <v>4200.26</v>
      </c>
      <c r="P89" s="45">
        <v>0.13</v>
      </c>
      <c r="Q89" s="42">
        <v>483.22</v>
      </c>
      <c r="R89" s="42">
        <v>3717.04</v>
      </c>
      <c r="S89" s="42">
        <v>-0.01</v>
      </c>
      <c r="T89" s="38">
        <v>5000</v>
      </c>
      <c r="U89" s="14">
        <f>S89/H89</f>
        <v>-1.2106537530266345E-6</v>
      </c>
      <c r="V89" s="19"/>
      <c r="W89" s="19"/>
      <c r="X89" s="37" t="s">
        <v>3467</v>
      </c>
    </row>
    <row r="90" spans="1:37" s="3" customFormat="1" ht="16.5" customHeight="1">
      <c r="A90" s="38">
        <v>128</v>
      </c>
      <c r="B90" s="39">
        <v>10704</v>
      </c>
      <c r="C90" s="38">
        <v>10325319</v>
      </c>
      <c r="D90" s="40" t="s">
        <v>1652</v>
      </c>
      <c r="E90" s="58">
        <v>1</v>
      </c>
      <c r="F90" s="38">
        <v>60</v>
      </c>
      <c r="G90" s="38" t="s">
        <v>36</v>
      </c>
      <c r="H90" s="42">
        <v>8260</v>
      </c>
      <c r="I90" s="37"/>
      <c r="J90" s="44">
        <v>44255</v>
      </c>
      <c r="K90" s="42">
        <v>137.66999999999999</v>
      </c>
      <c r="L90" s="42">
        <v>4405.3</v>
      </c>
      <c r="M90" s="44">
        <v>45251</v>
      </c>
      <c r="N90" s="42">
        <v>3717.03</v>
      </c>
      <c r="O90" s="42">
        <v>4200.26</v>
      </c>
      <c r="P90" s="45">
        <f>IF(J90&lt;DATEVALUE("2009-1-1"),3%,13%)</f>
        <v>0.13</v>
      </c>
      <c r="Q90" s="42">
        <f>IF(P90=13%,ROUND(O90/(1+P90)*P90,2),ROUND(O90/(1+0.03)*0.02,2))</f>
        <v>483.22</v>
      </c>
      <c r="R90" s="42">
        <f>O90-Q90</f>
        <v>3717.04</v>
      </c>
      <c r="S90" s="42">
        <f>N90-R90</f>
        <v>-9.9999999997635314E-3</v>
      </c>
      <c r="T90" s="38">
        <v>5000</v>
      </c>
      <c r="U90" s="14">
        <f>S90/H90</f>
        <v>-1.2106537529980063E-6</v>
      </c>
      <c r="V90" s="19"/>
      <c r="W90" s="19"/>
      <c r="X90" s="37" t="s">
        <v>3455</v>
      </c>
    </row>
    <row r="91" spans="1:37" s="3" customFormat="1" ht="16.5" customHeight="1">
      <c r="A91" s="38">
        <v>37</v>
      </c>
      <c r="B91" s="39">
        <v>10733</v>
      </c>
      <c r="C91" s="38">
        <v>10290807</v>
      </c>
      <c r="D91" s="40" t="s">
        <v>1918</v>
      </c>
      <c r="E91" s="38">
        <v>1</v>
      </c>
      <c r="F91" s="38">
        <v>60</v>
      </c>
      <c r="G91" s="38" t="s">
        <v>33</v>
      </c>
      <c r="H91" s="42">
        <v>9620.51</v>
      </c>
      <c r="I91" s="2"/>
      <c r="J91" s="44">
        <v>43186</v>
      </c>
      <c r="K91" s="42">
        <v>0</v>
      </c>
      <c r="L91" s="42">
        <v>9139.48</v>
      </c>
      <c r="M91" s="44">
        <v>45046</v>
      </c>
      <c r="N91" s="42">
        <f>H91-K91-L91</f>
        <v>481.03000000000065</v>
      </c>
      <c r="O91" s="42">
        <v>543.57000000000005</v>
      </c>
      <c r="P91" s="45">
        <v>0.13</v>
      </c>
      <c r="Q91" s="42">
        <v>62.53</v>
      </c>
      <c r="R91" s="42">
        <v>481.04</v>
      </c>
      <c r="S91" s="42">
        <v>-0.01</v>
      </c>
      <c r="T91" s="38">
        <v>5000</v>
      </c>
      <c r="U91" s="14">
        <f>S91/H91</f>
        <v>-1.0394459337394795E-6</v>
      </c>
      <c r="V91" s="19"/>
      <c r="W91" s="19"/>
      <c r="X91" s="37" t="s">
        <v>3460</v>
      </c>
    </row>
    <row r="92" spans="1:37" s="3" customFormat="1" ht="16.5" customHeight="1">
      <c r="A92" s="38">
        <v>125</v>
      </c>
      <c r="B92" s="39">
        <v>10704</v>
      </c>
      <c r="C92" s="38">
        <v>10325187</v>
      </c>
      <c r="D92" s="40" t="s">
        <v>2164</v>
      </c>
      <c r="E92" s="58">
        <v>0.19940099434938002</v>
      </c>
      <c r="F92" s="38">
        <v>60</v>
      </c>
      <c r="G92" s="38" t="s">
        <v>266</v>
      </c>
      <c r="H92" s="42">
        <v>9986.6</v>
      </c>
      <c r="I92" s="37"/>
      <c r="J92" s="44">
        <v>44286</v>
      </c>
      <c r="K92" s="42">
        <v>166.45</v>
      </c>
      <c r="L92" s="42">
        <v>5159.76</v>
      </c>
      <c r="M92" s="44">
        <v>45252</v>
      </c>
      <c r="N92" s="42">
        <v>4660.3900000000003</v>
      </c>
      <c r="O92" s="42">
        <v>5266.25</v>
      </c>
      <c r="P92" s="45">
        <f>IF(J92&lt;DATEVALUE("2009-1-1"),3%,13%)</f>
        <v>0.13</v>
      </c>
      <c r="Q92" s="42">
        <f>IF(P92=13%,ROUND(O92/(1+P92)*P92,2),ROUND(O92/(1+0.03)*0.02,2))</f>
        <v>605.85</v>
      </c>
      <c r="R92" s="42">
        <f>O92-Q92</f>
        <v>4660.3999999999996</v>
      </c>
      <c r="S92" s="42">
        <f>N92-R92</f>
        <v>-9.999999999308784E-3</v>
      </c>
      <c r="T92" s="38">
        <v>1001</v>
      </c>
      <c r="U92" s="14">
        <f>S92/H92</f>
        <v>-1.0013417979401182E-6</v>
      </c>
      <c r="V92" s="19"/>
      <c r="W92" s="19"/>
      <c r="X92" s="37" t="s">
        <v>3455</v>
      </c>
    </row>
    <row r="93" spans="1:37" s="3" customFormat="1" ht="16.5" customHeight="1">
      <c r="A93" s="38">
        <v>68</v>
      </c>
      <c r="B93" s="39">
        <v>10724</v>
      </c>
      <c r="C93" s="38">
        <v>10352719</v>
      </c>
      <c r="D93" s="40" t="s">
        <v>1361</v>
      </c>
      <c r="E93" s="38">
        <v>1</v>
      </c>
      <c r="F93" s="38">
        <v>120</v>
      </c>
      <c r="G93" s="38" t="s">
        <v>21</v>
      </c>
      <c r="H93" s="42">
        <v>10718.77</v>
      </c>
      <c r="I93" s="2"/>
      <c r="J93" s="44">
        <v>44773</v>
      </c>
      <c r="K93" s="42">
        <v>89.33</v>
      </c>
      <c r="L93" s="42">
        <v>803.92</v>
      </c>
      <c r="M93" s="44">
        <v>45077</v>
      </c>
      <c r="N93" s="42">
        <f>H93-K93-L93</f>
        <v>9825.52</v>
      </c>
      <c r="O93" s="42">
        <v>11102.85</v>
      </c>
      <c r="P93" s="45">
        <v>0.13</v>
      </c>
      <c r="Q93" s="42">
        <v>1277.32</v>
      </c>
      <c r="R93" s="42">
        <v>9825.5300000000007</v>
      </c>
      <c r="S93" s="42">
        <f>N93-R93</f>
        <v>-1.0000000000218279E-2</v>
      </c>
      <c r="T93" s="38">
        <v>5000</v>
      </c>
      <c r="U93" s="14">
        <f>S93/H93</f>
        <v>-9.3294286566632911E-7</v>
      </c>
      <c r="V93" s="19"/>
      <c r="W93" s="19"/>
      <c r="X93" s="37" t="s">
        <v>3459</v>
      </c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</row>
    <row r="94" spans="1:37" s="3" customFormat="1" ht="16.5" customHeight="1">
      <c r="A94" s="38">
        <v>5</v>
      </c>
      <c r="B94" s="39">
        <v>10867</v>
      </c>
      <c r="C94" s="38">
        <v>10351593</v>
      </c>
      <c r="D94" s="40" t="s">
        <v>2434</v>
      </c>
      <c r="E94" s="38">
        <v>5.6158E-2</v>
      </c>
      <c r="F94" s="38">
        <v>36</v>
      </c>
      <c r="G94" s="38" t="s">
        <v>33</v>
      </c>
      <c r="H94" s="42">
        <v>12411.5</v>
      </c>
      <c r="I94" s="2"/>
      <c r="J94" s="44">
        <v>44742</v>
      </c>
      <c r="K94" s="42">
        <v>344.77</v>
      </c>
      <c r="L94" s="42">
        <v>3102.88</v>
      </c>
      <c r="M94" s="44">
        <v>45046</v>
      </c>
      <c r="N94" s="42">
        <f>H94-K94-L94</f>
        <v>8963.8499999999985</v>
      </c>
      <c r="O94" s="42">
        <v>10129.16</v>
      </c>
      <c r="P94" s="45">
        <v>0.13</v>
      </c>
      <c r="Q94" s="42">
        <v>1165.3</v>
      </c>
      <c r="R94" s="42">
        <v>8963.86</v>
      </c>
      <c r="S94" s="42">
        <v>-1.00000000002183E-2</v>
      </c>
      <c r="T94" s="38">
        <v>2101</v>
      </c>
      <c r="U94" s="14">
        <f>S94/H94</f>
        <v>-8.0570438707797605E-7</v>
      </c>
      <c r="V94" s="19"/>
      <c r="W94" s="19"/>
      <c r="X94" s="37" t="s">
        <v>3475</v>
      </c>
    </row>
    <row r="95" spans="1:37" s="3" customFormat="1" ht="16.5" customHeight="1">
      <c r="A95" s="38">
        <v>179</v>
      </c>
      <c r="B95" s="39">
        <v>20700</v>
      </c>
      <c r="C95" s="38">
        <v>10280925</v>
      </c>
      <c r="D95" s="40" t="s">
        <v>3075</v>
      </c>
      <c r="E95" s="58">
        <v>11</v>
      </c>
      <c r="F95" s="38">
        <v>12</v>
      </c>
      <c r="G95" s="38" t="s">
        <v>33</v>
      </c>
      <c r="H95" s="42">
        <v>12540.81</v>
      </c>
      <c r="I95" s="37"/>
      <c r="J95" s="44">
        <v>43828</v>
      </c>
      <c r="K95" s="42">
        <v>0</v>
      </c>
      <c r="L95" s="42">
        <v>11913.77</v>
      </c>
      <c r="M95" s="44">
        <v>45244</v>
      </c>
      <c r="N95" s="42">
        <v>627.04</v>
      </c>
      <c r="O95" s="42">
        <v>708.56999999999994</v>
      </c>
      <c r="P95" s="45">
        <f>IF(J95&lt;DATEVALUE("2009-1-1"),3%,13%)</f>
        <v>0.13</v>
      </c>
      <c r="Q95" s="42">
        <f>IF(P95=13%,ROUND(O95/(1+P95)*P95,2),ROUND(O95/(1+0.03)*0.02,2))</f>
        <v>81.52</v>
      </c>
      <c r="R95" s="42">
        <f>O95-Q95</f>
        <v>627.04999999999995</v>
      </c>
      <c r="S95" s="42">
        <f>N95-R95</f>
        <v>-9.9999999999909051E-3</v>
      </c>
      <c r="T95" s="38">
        <v>5000</v>
      </c>
      <c r="U95" s="14">
        <f>S95/H95</f>
        <v>-7.9739665938570994E-7</v>
      </c>
      <c r="V95" s="19"/>
      <c r="W95" s="19"/>
      <c r="X95" s="37" t="s">
        <v>3466</v>
      </c>
    </row>
    <row r="96" spans="1:37" s="3" customFormat="1" ht="16.5" customHeight="1">
      <c r="A96" s="38">
        <v>341</v>
      </c>
      <c r="B96" s="39">
        <v>40712</v>
      </c>
      <c r="C96" s="38">
        <v>10322190</v>
      </c>
      <c r="D96" s="40" t="s">
        <v>1660</v>
      </c>
      <c r="E96" s="38">
        <v>1</v>
      </c>
      <c r="F96" s="38">
        <v>60</v>
      </c>
      <c r="G96" s="38" t="s">
        <v>36</v>
      </c>
      <c r="H96" s="42">
        <v>16798</v>
      </c>
      <c r="I96" s="55"/>
      <c r="J96" s="44">
        <v>44105</v>
      </c>
      <c r="K96" s="42">
        <v>279.97000000000003</v>
      </c>
      <c r="L96" s="42">
        <v>8958.94</v>
      </c>
      <c r="M96" s="44">
        <v>45138</v>
      </c>
      <c r="N96" s="42">
        <f>H96-K96-L96</f>
        <v>7559.0899999999983</v>
      </c>
      <c r="O96" s="42">
        <v>8541.7800000000007</v>
      </c>
      <c r="P96" s="45">
        <v>0.13</v>
      </c>
      <c r="Q96" s="42">
        <v>982.68</v>
      </c>
      <c r="R96" s="42">
        <v>7559.1</v>
      </c>
      <c r="S96" s="42">
        <v>-0.01</v>
      </c>
      <c r="T96" s="38">
        <v>5000</v>
      </c>
      <c r="U96" s="14">
        <f>S96/H96</f>
        <v>-5.9530896535301819E-7</v>
      </c>
      <c r="V96" s="19"/>
      <c r="W96" s="19"/>
      <c r="X96" s="37" t="s">
        <v>3467</v>
      </c>
    </row>
    <row r="97" spans="1:37" s="3" customFormat="1" ht="16.5" customHeight="1">
      <c r="A97" s="38">
        <v>114</v>
      </c>
      <c r="B97" s="39">
        <v>20700</v>
      </c>
      <c r="C97" s="38">
        <v>10280913</v>
      </c>
      <c r="D97" s="40" t="s">
        <v>3051</v>
      </c>
      <c r="E97" s="58">
        <v>5</v>
      </c>
      <c r="F97" s="38">
        <v>68</v>
      </c>
      <c r="G97" s="38" t="s">
        <v>23</v>
      </c>
      <c r="H97" s="42">
        <v>17021.79</v>
      </c>
      <c r="I97" s="37"/>
      <c r="J97" s="44">
        <v>43797</v>
      </c>
      <c r="K97" s="42">
        <v>0</v>
      </c>
      <c r="L97" s="42">
        <v>11155.4</v>
      </c>
      <c r="M97" s="44">
        <v>45231</v>
      </c>
      <c r="N97" s="42">
        <v>5866.39</v>
      </c>
      <c r="O97" s="42">
        <v>6629.03</v>
      </c>
      <c r="P97" s="45">
        <f>IF(J97&lt;DATEVALUE("2009-1-1"),3%,13%)</f>
        <v>0.13</v>
      </c>
      <c r="Q97" s="42">
        <f>IF(P97=13%,ROUND(O97/(1+P97)*P97,2),ROUND(O97/(1+0.03)*0.02,2))</f>
        <v>762.63</v>
      </c>
      <c r="R97" s="42">
        <f>O97-Q97</f>
        <v>5866.4</v>
      </c>
      <c r="S97" s="42">
        <f>N97-R97</f>
        <v>-9.999999999308784E-3</v>
      </c>
      <c r="T97" s="38">
        <v>5000</v>
      </c>
      <c r="U97" s="14">
        <f>S97/H97</f>
        <v>-5.874822800251198E-7</v>
      </c>
      <c r="V97" s="19"/>
      <c r="W97" s="19"/>
      <c r="X97" s="37" t="s">
        <v>3466</v>
      </c>
    </row>
    <row r="98" spans="1:37" s="3" customFormat="1" ht="16.5" customHeight="1">
      <c r="A98" s="38">
        <v>300</v>
      </c>
      <c r="B98" s="39">
        <v>10729</v>
      </c>
      <c r="C98" s="38">
        <v>10292633</v>
      </c>
      <c r="D98" s="40" t="s">
        <v>1454</v>
      </c>
      <c r="E98" s="58">
        <v>5</v>
      </c>
      <c r="F98" s="38">
        <v>75</v>
      </c>
      <c r="G98" s="38" t="s">
        <v>23</v>
      </c>
      <c r="H98" s="42">
        <v>17435.900000000001</v>
      </c>
      <c r="I98" s="37"/>
      <c r="J98" s="44">
        <v>43582</v>
      </c>
      <c r="K98" s="42">
        <v>0</v>
      </c>
      <c r="L98" s="42">
        <v>11732.91</v>
      </c>
      <c r="M98" s="44">
        <v>45249</v>
      </c>
      <c r="N98" s="42">
        <v>5702.99</v>
      </c>
      <c r="O98" s="42">
        <v>6444.39</v>
      </c>
      <c r="P98" s="45">
        <f>IF(J98&lt;DATEVALUE("2009-1-1"),3%,13%)</f>
        <v>0.13</v>
      </c>
      <c r="Q98" s="42">
        <f>IF(P98=13%,ROUND(O98/(1+P98)*P98,2),ROUND(O98/(1+0.03)*0.02,2))</f>
        <v>741.39</v>
      </c>
      <c r="R98" s="42">
        <f>O98-Q98</f>
        <v>5703</v>
      </c>
      <c r="S98" s="42">
        <f>N98-R98</f>
        <v>-1.0000000000218279E-2</v>
      </c>
      <c r="T98" s="38">
        <v>5000</v>
      </c>
      <c r="U98" s="14">
        <f>S98/H98</f>
        <v>-5.7352932743467663E-7</v>
      </c>
      <c r="V98" s="19"/>
      <c r="W98" s="19"/>
      <c r="X98" s="37" t="s">
        <v>3459</v>
      </c>
    </row>
    <row r="99" spans="1:37" s="3" customFormat="1" ht="16.5" customHeight="1">
      <c r="A99" s="38">
        <v>302</v>
      </c>
      <c r="B99" s="39">
        <v>10724</v>
      </c>
      <c r="C99" s="38">
        <v>10326331</v>
      </c>
      <c r="D99" s="40" t="s">
        <v>37</v>
      </c>
      <c r="E99" s="58">
        <v>1.4779095055762375E-2</v>
      </c>
      <c r="F99" s="38">
        <v>120</v>
      </c>
      <c r="G99" s="38" t="s">
        <v>21</v>
      </c>
      <c r="H99" s="42">
        <v>20000</v>
      </c>
      <c r="I99" s="37"/>
      <c r="J99" s="44">
        <v>44286</v>
      </c>
      <c r="K99" s="42">
        <v>166.67</v>
      </c>
      <c r="L99" s="42">
        <v>5166.67</v>
      </c>
      <c r="M99" s="44">
        <v>45252</v>
      </c>
      <c r="N99" s="42">
        <v>14666.66</v>
      </c>
      <c r="O99" s="42">
        <v>16573.34</v>
      </c>
      <c r="P99" s="45">
        <f>IF(J99&lt;DATEVALUE("2009-1-1"),3%,13%)</f>
        <v>0.13</v>
      </c>
      <c r="Q99" s="42">
        <f>IF(P99=13%,ROUND(O99/(1+P99)*P99,2),ROUND(O99/(1+0.03)*0.02,2))</f>
        <v>1906.67</v>
      </c>
      <c r="R99" s="42">
        <f>O99-Q99</f>
        <v>14666.67</v>
      </c>
      <c r="S99" s="42">
        <f>N99-R99</f>
        <v>-1.0000000000218279E-2</v>
      </c>
      <c r="T99" s="38">
        <v>5000</v>
      </c>
      <c r="U99" s="14">
        <f>S99/H99</f>
        <v>-5.0000000001091389E-7</v>
      </c>
      <c r="V99" s="19"/>
      <c r="W99" s="19"/>
      <c r="X99" s="37" t="s">
        <v>3459</v>
      </c>
    </row>
    <row r="100" spans="1:37" s="3" customFormat="1" ht="16.5" customHeight="1">
      <c r="A100" s="38">
        <v>135</v>
      </c>
      <c r="B100" s="39">
        <v>10704</v>
      </c>
      <c r="C100" s="38">
        <v>10279329</v>
      </c>
      <c r="D100" s="40" t="s">
        <v>144</v>
      </c>
      <c r="E100" s="58">
        <v>6</v>
      </c>
      <c r="F100" s="38">
        <v>74</v>
      </c>
      <c r="G100" s="38" t="s">
        <v>23</v>
      </c>
      <c r="H100" s="42">
        <v>20923.080000000002</v>
      </c>
      <c r="I100" s="37"/>
      <c r="J100" s="44">
        <v>43613</v>
      </c>
      <c r="K100" s="42">
        <v>0</v>
      </c>
      <c r="L100" s="42">
        <v>14316.91</v>
      </c>
      <c r="M100" s="44">
        <v>45261</v>
      </c>
      <c r="N100" s="42">
        <v>6606.17</v>
      </c>
      <c r="O100" s="42">
        <v>7464.98</v>
      </c>
      <c r="P100" s="45">
        <f>IF(J100&lt;DATEVALUE("2009-1-1"),3%,13%)</f>
        <v>0.13</v>
      </c>
      <c r="Q100" s="42">
        <f>IF(P100=13%,ROUND(O100/(1+P100)*P100,2),ROUND(O100/(1+0.03)*0.02,2))</f>
        <v>858.8</v>
      </c>
      <c r="R100" s="42">
        <f>O100-Q100</f>
        <v>6606.1799999999994</v>
      </c>
      <c r="S100" s="42">
        <f>N100-R100</f>
        <v>-9.999999999308784E-3</v>
      </c>
      <c r="T100" s="38">
        <v>5000</v>
      </c>
      <c r="U100" s="14">
        <f>S100/H100</f>
        <v>-4.779411061520954E-7</v>
      </c>
      <c r="V100" s="19"/>
      <c r="W100" s="19"/>
      <c r="X100" s="37" t="s">
        <v>3455</v>
      </c>
    </row>
    <row r="101" spans="1:37" s="3" customFormat="1" ht="16.5" customHeight="1">
      <c r="A101" s="38">
        <v>172</v>
      </c>
      <c r="B101" s="39">
        <v>20700</v>
      </c>
      <c r="C101" s="38">
        <v>10279835</v>
      </c>
      <c r="D101" s="40" t="s">
        <v>229</v>
      </c>
      <c r="E101" s="58">
        <v>10</v>
      </c>
      <c r="F101" s="38">
        <v>37</v>
      </c>
      <c r="G101" s="38" t="s">
        <v>33</v>
      </c>
      <c r="H101" s="42">
        <v>20940.16</v>
      </c>
      <c r="I101" s="37"/>
      <c r="J101" s="44">
        <v>44004</v>
      </c>
      <c r="K101" s="42">
        <v>0</v>
      </c>
      <c r="L101" s="42">
        <v>19893.16</v>
      </c>
      <c r="M101" s="44">
        <v>45246</v>
      </c>
      <c r="N101" s="42">
        <v>1047</v>
      </c>
      <c r="O101" s="42">
        <v>1183.1199999999999</v>
      </c>
      <c r="P101" s="45">
        <f>IF(J101&lt;DATEVALUE("2009-1-1"),3%,13%)</f>
        <v>0.13</v>
      </c>
      <c r="Q101" s="42">
        <f>IF(P101=13%,ROUND(O101/(1+P101)*P101,2),ROUND(O101/(1+0.03)*0.02,2))</f>
        <v>136.11000000000001</v>
      </c>
      <c r="R101" s="42">
        <f>O101-Q101</f>
        <v>1047.0099999999998</v>
      </c>
      <c r="S101" s="42">
        <f>N101-R101</f>
        <v>-9.9999999997635314E-3</v>
      </c>
      <c r="T101" s="38">
        <v>5000</v>
      </c>
      <c r="U101" s="14">
        <f>S101/H101</f>
        <v>-4.7755126989304434E-7</v>
      </c>
      <c r="V101" s="19"/>
      <c r="W101" s="19"/>
      <c r="X101" s="37" t="s">
        <v>3466</v>
      </c>
    </row>
    <row r="102" spans="1:37" s="3" customFormat="1" ht="16.5" customHeight="1">
      <c r="A102" s="38">
        <v>59</v>
      </c>
      <c r="B102" s="39">
        <v>10501</v>
      </c>
      <c r="C102" s="38">
        <v>10379555</v>
      </c>
      <c r="D102" s="40" t="s">
        <v>662</v>
      </c>
      <c r="E102" s="58">
        <v>1</v>
      </c>
      <c r="F102" s="38">
        <v>120</v>
      </c>
      <c r="G102" s="38" t="s">
        <v>21</v>
      </c>
      <c r="H102" s="42">
        <v>46902.65</v>
      </c>
      <c r="I102" s="37"/>
      <c r="J102" s="44">
        <v>45199</v>
      </c>
      <c r="K102" s="42">
        <v>390.86</v>
      </c>
      <c r="L102" s="42">
        <v>781.72</v>
      </c>
      <c r="M102" s="44">
        <v>45285</v>
      </c>
      <c r="N102" s="42">
        <v>45730.07</v>
      </c>
      <c r="O102" s="42">
        <v>51675</v>
      </c>
      <c r="P102" s="45">
        <f>IF(J102&lt;DATEVALUE("2009-1-1"),3%,13%)</f>
        <v>0.13</v>
      </c>
      <c r="Q102" s="42">
        <f>IF(P102=13%,ROUND(O102/(1+P102)*P102,2),ROUND(O102/(1+0.03)*0.02,2))</f>
        <v>5944.91</v>
      </c>
      <c r="R102" s="42">
        <f>O102-Q102</f>
        <v>45730.09</v>
      </c>
      <c r="S102" s="42">
        <f>N102-R102</f>
        <v>-1.9999999996798579E-2</v>
      </c>
      <c r="T102" s="38">
        <v>5000</v>
      </c>
      <c r="U102" s="14">
        <f>S102/H102</f>
        <v>-4.264151385219935E-7</v>
      </c>
      <c r="V102" s="19"/>
      <c r="W102" s="19"/>
      <c r="X102" s="37" t="s">
        <v>3479</v>
      </c>
    </row>
    <row r="103" spans="1:37" s="3" customFormat="1" ht="16.5" customHeight="1">
      <c r="A103" s="38">
        <v>11</v>
      </c>
      <c r="B103" s="39">
        <v>10721</v>
      </c>
      <c r="C103" s="38">
        <v>10321883</v>
      </c>
      <c r="D103" s="40" t="s">
        <v>301</v>
      </c>
      <c r="E103" s="38">
        <v>0.26785700000000001</v>
      </c>
      <c r="F103" s="38">
        <v>120</v>
      </c>
      <c r="G103" s="38" t="s">
        <v>302</v>
      </c>
      <c r="H103" s="42">
        <v>24827.59</v>
      </c>
      <c r="I103" s="55"/>
      <c r="J103" s="44">
        <v>44104</v>
      </c>
      <c r="K103" s="42">
        <v>206.9</v>
      </c>
      <c r="L103" s="42">
        <v>6827.59</v>
      </c>
      <c r="M103" s="44">
        <v>45138</v>
      </c>
      <c r="N103" s="42">
        <f>H103-K103-L103</f>
        <v>17793.099999999999</v>
      </c>
      <c r="O103" s="42">
        <v>20106.21</v>
      </c>
      <c r="P103" s="45">
        <v>0.13</v>
      </c>
      <c r="Q103" s="42">
        <v>2313.1</v>
      </c>
      <c r="R103" s="42">
        <v>17793.11</v>
      </c>
      <c r="S103" s="42">
        <v>-0.01</v>
      </c>
      <c r="T103" s="38">
        <v>5000</v>
      </c>
      <c r="U103" s="14">
        <f>S103/H103</f>
        <v>-4.0277771624229334E-7</v>
      </c>
      <c r="V103" s="19"/>
      <c r="W103" s="19"/>
      <c r="X103" s="37" t="s">
        <v>3469</v>
      </c>
    </row>
    <row r="104" spans="1:37" s="3" customFormat="1" ht="16.5" customHeight="1">
      <c r="A104" s="38">
        <v>60</v>
      </c>
      <c r="B104" s="39">
        <v>10501</v>
      </c>
      <c r="C104" s="38">
        <v>10379554</v>
      </c>
      <c r="D104" s="40" t="s">
        <v>3441</v>
      </c>
      <c r="E104" s="58">
        <v>2.8916740196711737E-2</v>
      </c>
      <c r="F104" s="38">
        <v>120</v>
      </c>
      <c r="G104" s="38" t="s">
        <v>302</v>
      </c>
      <c r="H104" s="42">
        <v>27127.37</v>
      </c>
      <c r="I104" s="37"/>
      <c r="J104" s="44">
        <v>45199</v>
      </c>
      <c r="K104" s="42">
        <v>226.07</v>
      </c>
      <c r="L104" s="42">
        <v>452.12</v>
      </c>
      <c r="M104" s="44">
        <v>45285</v>
      </c>
      <c r="N104" s="42">
        <v>26449.18</v>
      </c>
      <c r="O104" s="42">
        <f>26449.19+3438.39</f>
        <v>29887.579999999998</v>
      </c>
      <c r="P104" s="45">
        <f>IF(J104&lt;DATEVALUE("2009-1-1"),3%,13%)</f>
        <v>0.13</v>
      </c>
      <c r="Q104" s="42">
        <f>IF(P104=13%,ROUND(O104/(1+P104)*P104,2),ROUND(O104/(1+0.03)*0.02,2))</f>
        <v>3438.39</v>
      </c>
      <c r="R104" s="42">
        <f>O104-Q104</f>
        <v>26449.19</v>
      </c>
      <c r="S104" s="42">
        <f>N104-R104</f>
        <v>-9.9999999983992893E-3</v>
      </c>
      <c r="T104" s="38">
        <v>5000</v>
      </c>
      <c r="U104" s="14">
        <f>S104/H104</f>
        <v>-3.6863138588072822E-7</v>
      </c>
      <c r="V104" s="19"/>
      <c r="W104" s="19"/>
      <c r="X104" s="37" t="s">
        <v>3479</v>
      </c>
    </row>
    <row r="105" spans="1:37" s="3" customFormat="1" ht="16.5" customHeight="1">
      <c r="A105" s="38">
        <v>266</v>
      </c>
      <c r="B105" s="39">
        <v>10729</v>
      </c>
      <c r="C105" s="38">
        <v>10292633</v>
      </c>
      <c r="D105" s="40" t="s">
        <v>1454</v>
      </c>
      <c r="E105" s="58">
        <v>10</v>
      </c>
      <c r="F105" s="38">
        <v>75</v>
      </c>
      <c r="G105" s="38" t="s">
        <v>23</v>
      </c>
      <c r="H105" s="42">
        <v>34871.800000000003</v>
      </c>
      <c r="I105" s="37"/>
      <c r="J105" s="44">
        <v>43582</v>
      </c>
      <c r="K105" s="42">
        <v>0</v>
      </c>
      <c r="L105" s="42">
        <v>22982.71</v>
      </c>
      <c r="M105" s="44">
        <v>45219</v>
      </c>
      <c r="N105" s="42">
        <v>11889.09</v>
      </c>
      <c r="O105" s="42">
        <v>13434.68</v>
      </c>
      <c r="P105" s="45">
        <f>IF(J105&lt;DATEVALUE("2009-1-1"),3%,13%)</f>
        <v>0.13</v>
      </c>
      <c r="Q105" s="42">
        <f>IF(P105=13%,ROUND(O105/(1+P105)*P105,2),ROUND(O105/(1+0.03)*0.02,2))</f>
        <v>1545.58</v>
      </c>
      <c r="R105" s="42">
        <f>O105-Q105</f>
        <v>11889.1</v>
      </c>
      <c r="S105" s="42">
        <f>N105-R105</f>
        <v>-1.0000000000218279E-2</v>
      </c>
      <c r="T105" s="38">
        <v>5000</v>
      </c>
      <c r="U105" s="14">
        <f>S105/H105</f>
        <v>-2.8676466371733832E-7</v>
      </c>
      <c r="V105" s="19"/>
      <c r="W105" s="19"/>
      <c r="X105" s="37" t="s">
        <v>3459</v>
      </c>
    </row>
    <row r="106" spans="1:37" s="3" customFormat="1" ht="16.5" customHeight="1">
      <c r="A106" s="38">
        <v>42</v>
      </c>
      <c r="B106" s="39">
        <v>10755</v>
      </c>
      <c r="C106" s="38">
        <v>10332826</v>
      </c>
      <c r="D106" s="40" t="s">
        <v>37</v>
      </c>
      <c r="E106" s="38">
        <v>2.0974E-2</v>
      </c>
      <c r="F106" s="38">
        <v>120</v>
      </c>
      <c r="G106" s="38" t="s">
        <v>21</v>
      </c>
      <c r="H106" s="42">
        <v>36504.449999999997</v>
      </c>
      <c r="I106" s="53"/>
      <c r="J106" s="44">
        <v>44408</v>
      </c>
      <c r="K106" s="42">
        <v>304.20999999999998</v>
      </c>
      <c r="L106" s="42">
        <v>7300.89</v>
      </c>
      <c r="M106" s="44">
        <v>45169</v>
      </c>
      <c r="N106" s="42">
        <f>H106-K106-L106</f>
        <v>28899.35</v>
      </c>
      <c r="O106" s="42">
        <v>32656.28</v>
      </c>
      <c r="P106" s="45">
        <v>0.13</v>
      </c>
      <c r="Q106" s="42">
        <v>3756.92</v>
      </c>
      <c r="R106" s="42">
        <v>28899.360000000001</v>
      </c>
      <c r="S106" s="42">
        <v>-0.01</v>
      </c>
      <c r="T106" s="38">
        <v>5000</v>
      </c>
      <c r="U106" s="14">
        <f>S106/H106</f>
        <v>-2.739392046723071E-7</v>
      </c>
      <c r="V106" s="19"/>
      <c r="W106" s="19"/>
      <c r="X106" s="37" t="s">
        <v>3464</v>
      </c>
    </row>
    <row r="107" spans="1:37" s="3" customFormat="1" ht="16.5" customHeight="1">
      <c r="A107" s="38">
        <v>136</v>
      </c>
      <c r="B107" s="39">
        <v>40712</v>
      </c>
      <c r="C107" s="38">
        <v>10303910</v>
      </c>
      <c r="D107" s="40" t="s">
        <v>1618</v>
      </c>
      <c r="E107" s="46">
        <v>0.49</v>
      </c>
      <c r="F107" s="38">
        <v>120</v>
      </c>
      <c r="G107" s="38" t="s">
        <v>21</v>
      </c>
      <c r="H107" s="42">
        <v>126510.33</v>
      </c>
      <c r="I107" s="2"/>
      <c r="J107" s="44">
        <v>42277</v>
      </c>
      <c r="K107" s="42">
        <v>0</v>
      </c>
      <c r="L107" s="42">
        <v>92141.71</v>
      </c>
      <c r="M107" s="44">
        <v>45077</v>
      </c>
      <c r="N107" s="42">
        <f>H107-K107-L107</f>
        <v>34368.619999999995</v>
      </c>
      <c r="O107" s="42">
        <v>38836.550000000003</v>
      </c>
      <c r="P107" s="45">
        <v>0.13</v>
      </c>
      <c r="Q107" s="42">
        <v>4467.92</v>
      </c>
      <c r="R107" s="42">
        <v>34368.629999999997</v>
      </c>
      <c r="S107" s="42">
        <f>N107-R107</f>
        <v>-1.0000000002037268E-2</v>
      </c>
      <c r="T107" s="38">
        <v>5000</v>
      </c>
      <c r="U107" s="14">
        <f>S107/H107</f>
        <v>-7.9044928600196265E-8</v>
      </c>
      <c r="V107" s="19"/>
      <c r="W107" s="19"/>
      <c r="X107" s="37" t="s">
        <v>3467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</row>
    <row r="108" spans="1:37" s="3" customFormat="1" ht="16.5" customHeight="1">
      <c r="A108" s="38">
        <v>137</v>
      </c>
      <c r="B108" s="39">
        <v>40712</v>
      </c>
      <c r="C108" s="38">
        <v>10303915</v>
      </c>
      <c r="D108" s="40" t="s">
        <v>584</v>
      </c>
      <c r="E108" s="46">
        <v>0.49</v>
      </c>
      <c r="F108" s="38">
        <v>120</v>
      </c>
      <c r="G108" s="38" t="s">
        <v>21</v>
      </c>
      <c r="H108" s="42">
        <v>167500.62</v>
      </c>
      <c r="I108" s="2"/>
      <c r="J108" s="44">
        <v>42277</v>
      </c>
      <c r="K108" s="42">
        <v>0</v>
      </c>
      <c r="L108" s="42">
        <v>121996.32</v>
      </c>
      <c r="M108" s="44">
        <v>45077</v>
      </c>
      <c r="N108" s="42">
        <f>H108-K108-L108</f>
        <v>45504.299999999988</v>
      </c>
      <c r="O108" s="42">
        <v>51419.87</v>
      </c>
      <c r="P108" s="45">
        <v>0.13</v>
      </c>
      <c r="Q108" s="42">
        <v>5915.56</v>
      </c>
      <c r="R108" s="42">
        <v>45504.31</v>
      </c>
      <c r="S108" s="42">
        <f>N108-R108</f>
        <v>-1.0000000009313226E-2</v>
      </c>
      <c r="T108" s="38">
        <v>2001</v>
      </c>
      <c r="U108" s="14">
        <f>S108/H108</f>
        <v>-5.9701271609103447E-8</v>
      </c>
      <c r="V108" s="19"/>
      <c r="W108" s="19"/>
      <c r="X108" s="37" t="s">
        <v>3467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</row>
    <row r="109" spans="1:37" s="3" customFormat="1" ht="16.5" customHeight="1">
      <c r="A109" s="38">
        <v>235</v>
      </c>
      <c r="B109" s="39">
        <v>10736</v>
      </c>
      <c r="C109" s="38">
        <v>10284175</v>
      </c>
      <c r="D109" s="40" t="s">
        <v>439</v>
      </c>
      <c r="E109" s="38">
        <v>20</v>
      </c>
      <c r="F109" s="38">
        <v>60</v>
      </c>
      <c r="G109" s="38" t="s">
        <v>23</v>
      </c>
      <c r="H109" s="42">
        <v>9914.6</v>
      </c>
      <c r="I109" s="49"/>
      <c r="J109" s="44">
        <v>43124</v>
      </c>
      <c r="K109" s="42">
        <v>0</v>
      </c>
      <c r="L109" s="42">
        <v>9418.8700000000008</v>
      </c>
      <c r="M109" s="44">
        <v>45107</v>
      </c>
      <c r="N109" s="42">
        <f>H109-K109-L109</f>
        <v>495.72999999999956</v>
      </c>
      <c r="O109" s="42">
        <v>560.16999999999996</v>
      </c>
      <c r="P109" s="45">
        <v>0.13</v>
      </c>
      <c r="Q109" s="42">
        <v>64.44</v>
      </c>
      <c r="R109" s="42">
        <v>495.73</v>
      </c>
      <c r="S109" s="42">
        <f>N109-R109</f>
        <v>-4.5474735088646412E-13</v>
      </c>
      <c r="T109" s="38">
        <v>5000</v>
      </c>
      <c r="U109" s="14">
        <f>S109/H109</f>
        <v>-4.5866434438753367E-17</v>
      </c>
      <c r="V109" s="19"/>
      <c r="W109" s="19"/>
      <c r="X109" s="37" t="s">
        <v>3461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 spans="1:37" s="3" customFormat="1" ht="16.5" customHeight="1">
      <c r="A110" s="38">
        <v>1</v>
      </c>
      <c r="B110" s="39">
        <v>10724</v>
      </c>
      <c r="C110" s="38">
        <v>10276414</v>
      </c>
      <c r="D110" s="40" t="s">
        <v>24</v>
      </c>
      <c r="E110" s="41">
        <v>3</v>
      </c>
      <c r="F110" s="38">
        <v>86</v>
      </c>
      <c r="G110" s="38" t="s">
        <v>23</v>
      </c>
      <c r="H110" s="42">
        <v>9593.3700000000008</v>
      </c>
      <c r="I110" s="2"/>
      <c r="J110" s="44">
        <v>43247</v>
      </c>
      <c r="K110" s="42">
        <v>0</v>
      </c>
      <c r="L110" s="42">
        <v>5544.2</v>
      </c>
      <c r="M110" s="44">
        <v>44957</v>
      </c>
      <c r="N110" s="42">
        <f>H110-K110-L110</f>
        <v>4049.170000000001</v>
      </c>
      <c r="O110" s="42">
        <v>4575.5600000000004</v>
      </c>
      <c r="P110" s="45">
        <v>0.13</v>
      </c>
      <c r="Q110" s="42">
        <v>526.39</v>
      </c>
      <c r="R110" s="42">
        <v>4049.17</v>
      </c>
      <c r="S110" s="42">
        <f>N110-R110</f>
        <v>0</v>
      </c>
      <c r="T110" s="38">
        <v>2107</v>
      </c>
      <c r="U110" s="14">
        <f>S110/H110</f>
        <v>0</v>
      </c>
      <c r="V110" s="19"/>
      <c r="W110" s="19"/>
      <c r="X110" s="37" t="s">
        <v>3459</v>
      </c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</row>
    <row r="111" spans="1:37" s="3" customFormat="1" ht="16.5" customHeight="1">
      <c r="A111" s="38">
        <v>2</v>
      </c>
      <c r="B111" s="39">
        <v>10738</v>
      </c>
      <c r="C111" s="38">
        <v>10285853</v>
      </c>
      <c r="D111" s="40" t="s">
        <v>2900</v>
      </c>
      <c r="E111" s="41">
        <v>15</v>
      </c>
      <c r="F111" s="38">
        <v>120</v>
      </c>
      <c r="G111" s="38" t="s">
        <v>23</v>
      </c>
      <c r="H111" s="42">
        <v>7350</v>
      </c>
      <c r="I111" s="2"/>
      <c r="J111" s="44">
        <v>39687</v>
      </c>
      <c r="K111" s="42">
        <v>0</v>
      </c>
      <c r="L111" s="42">
        <v>6982.5</v>
      </c>
      <c r="M111" s="44">
        <v>44957</v>
      </c>
      <c r="N111" s="42">
        <f>H111-K111-L111</f>
        <v>367.5</v>
      </c>
      <c r="O111" s="42">
        <v>415.28</v>
      </c>
      <c r="P111" s="45">
        <v>0.13</v>
      </c>
      <c r="Q111" s="42">
        <v>47.78</v>
      </c>
      <c r="R111" s="42">
        <v>367.5</v>
      </c>
      <c r="S111" s="42">
        <f>N111-R111</f>
        <v>0</v>
      </c>
      <c r="T111" s="38">
        <v>5000</v>
      </c>
      <c r="U111" s="14">
        <f>S111/H111</f>
        <v>0</v>
      </c>
      <c r="V111" s="19"/>
      <c r="W111" s="19"/>
      <c r="X111" s="37" t="s">
        <v>3461</v>
      </c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</row>
    <row r="112" spans="1:37" s="3" customFormat="1" ht="16.5" customHeight="1">
      <c r="A112" s="38">
        <v>4</v>
      </c>
      <c r="B112" s="39">
        <v>10738</v>
      </c>
      <c r="C112" s="38">
        <v>10285853</v>
      </c>
      <c r="D112" s="40" t="s">
        <v>2900</v>
      </c>
      <c r="E112" s="41">
        <v>15</v>
      </c>
      <c r="F112" s="38">
        <v>120</v>
      </c>
      <c r="G112" s="38" t="s">
        <v>23</v>
      </c>
      <c r="H112" s="42">
        <v>7350</v>
      </c>
      <c r="I112" s="2"/>
      <c r="J112" s="44">
        <v>39687</v>
      </c>
      <c r="K112" s="42">
        <v>0</v>
      </c>
      <c r="L112" s="42">
        <v>6982.5</v>
      </c>
      <c r="M112" s="44">
        <v>44957</v>
      </c>
      <c r="N112" s="42">
        <f>H112-K112-L112</f>
        <v>367.5</v>
      </c>
      <c r="O112" s="42">
        <v>415.28</v>
      </c>
      <c r="P112" s="45">
        <v>0.13</v>
      </c>
      <c r="Q112" s="42">
        <v>47.78</v>
      </c>
      <c r="R112" s="42">
        <v>367.5</v>
      </c>
      <c r="S112" s="42">
        <f>N112-R112</f>
        <v>0</v>
      </c>
      <c r="T112" s="38">
        <v>5000</v>
      </c>
      <c r="U112" s="14">
        <f>S112/H112</f>
        <v>0</v>
      </c>
      <c r="V112" s="19"/>
      <c r="W112" s="19"/>
      <c r="X112" s="37" t="s">
        <v>3461</v>
      </c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</row>
    <row r="113" spans="1:36" s="3" customFormat="1" ht="16.5" customHeight="1">
      <c r="A113" s="38">
        <v>1</v>
      </c>
      <c r="B113" s="39">
        <v>10755</v>
      </c>
      <c r="C113" s="38">
        <v>10287340</v>
      </c>
      <c r="D113" s="40" t="s">
        <v>2887</v>
      </c>
      <c r="E113" s="47">
        <v>5.6000000000000001E-2</v>
      </c>
      <c r="F113" s="38">
        <v>120</v>
      </c>
      <c r="G113" s="38" t="s">
        <v>262</v>
      </c>
      <c r="H113" s="42">
        <v>5801.78</v>
      </c>
      <c r="I113" s="2"/>
      <c r="J113" s="44">
        <v>43096</v>
      </c>
      <c r="K113" s="42">
        <v>0</v>
      </c>
      <c r="L113" s="42">
        <v>2801.78</v>
      </c>
      <c r="M113" s="44">
        <v>44957</v>
      </c>
      <c r="N113" s="42">
        <f>H113-K113-L113</f>
        <v>2999.9999999999995</v>
      </c>
      <c r="O113" s="42">
        <v>3390</v>
      </c>
      <c r="P113" s="45">
        <v>0.13</v>
      </c>
      <c r="Q113" s="42">
        <v>390</v>
      </c>
      <c r="R113" s="42">
        <v>3000</v>
      </c>
      <c r="S113" s="42">
        <f>N113-R113</f>
        <v>0</v>
      </c>
      <c r="T113" s="38">
        <v>5000</v>
      </c>
      <c r="U113" s="14">
        <f>S113/H113</f>
        <v>0</v>
      </c>
      <c r="V113" s="19"/>
      <c r="W113" s="19"/>
      <c r="X113" s="37" t="s">
        <v>3464</v>
      </c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</row>
    <row r="114" spans="1:36" s="3" customFormat="1" ht="16.5" customHeight="1">
      <c r="A114" s="38">
        <v>4</v>
      </c>
      <c r="B114" s="39">
        <v>10755</v>
      </c>
      <c r="C114" s="38">
        <v>10286971</v>
      </c>
      <c r="D114" s="40" t="s">
        <v>2888</v>
      </c>
      <c r="E114" s="47">
        <v>0.16200000000000001</v>
      </c>
      <c r="F114" s="38">
        <v>120</v>
      </c>
      <c r="G114" s="38" t="s">
        <v>21</v>
      </c>
      <c r="H114" s="42">
        <v>6637.14</v>
      </c>
      <c r="I114" s="2"/>
      <c r="J114" s="44">
        <v>43860</v>
      </c>
      <c r="K114" s="42">
        <v>0</v>
      </c>
      <c r="L114" s="42">
        <v>1891.59</v>
      </c>
      <c r="M114" s="44">
        <v>44957</v>
      </c>
      <c r="N114" s="42">
        <f>H114-K114-L114</f>
        <v>4745.55</v>
      </c>
      <c r="O114" s="42">
        <v>5362.47</v>
      </c>
      <c r="P114" s="45">
        <v>0.13</v>
      </c>
      <c r="Q114" s="42">
        <v>616.91999999999996</v>
      </c>
      <c r="R114" s="42">
        <v>4745.55</v>
      </c>
      <c r="S114" s="42">
        <f>N114-R114</f>
        <v>0</v>
      </c>
      <c r="T114" s="38">
        <v>5000</v>
      </c>
      <c r="U114" s="14">
        <f>S114/H114</f>
        <v>0</v>
      </c>
      <c r="V114" s="19"/>
      <c r="W114" s="19"/>
      <c r="X114" s="37" t="s">
        <v>3464</v>
      </c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</row>
    <row r="115" spans="1:36" s="3" customFormat="1" ht="16.5" customHeight="1">
      <c r="A115" s="38">
        <v>5</v>
      </c>
      <c r="B115" s="39">
        <v>40708</v>
      </c>
      <c r="C115" s="38">
        <v>10278654</v>
      </c>
      <c r="D115" s="40" t="s">
        <v>1790</v>
      </c>
      <c r="E115" s="41">
        <v>65</v>
      </c>
      <c r="F115" s="38">
        <v>120</v>
      </c>
      <c r="G115" s="38" t="s">
        <v>23</v>
      </c>
      <c r="H115" s="42">
        <v>3693.08</v>
      </c>
      <c r="I115" s="2"/>
      <c r="J115" s="44">
        <v>41967</v>
      </c>
      <c r="K115" s="42">
        <v>0</v>
      </c>
      <c r="L115" s="42">
        <v>2865.26</v>
      </c>
      <c r="M115" s="44">
        <v>44957</v>
      </c>
      <c r="N115" s="42">
        <f>H115-K115-L115</f>
        <v>827.81999999999971</v>
      </c>
      <c r="O115" s="42">
        <v>935.44</v>
      </c>
      <c r="P115" s="45">
        <v>0.13</v>
      </c>
      <c r="Q115" s="42">
        <v>107.62</v>
      </c>
      <c r="R115" s="42">
        <v>827.82</v>
      </c>
      <c r="S115" s="42">
        <f>N115-R115</f>
        <v>0</v>
      </c>
      <c r="T115" s="38">
        <v>2101</v>
      </c>
      <c r="U115" s="14">
        <f>S115/H115</f>
        <v>0</v>
      </c>
      <c r="V115" s="19"/>
      <c r="W115" s="19"/>
      <c r="X115" s="37" t="s">
        <v>3467</v>
      </c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</row>
    <row r="116" spans="1:36" s="3" customFormat="1" ht="16.5" customHeight="1">
      <c r="A116" s="38">
        <v>6</v>
      </c>
      <c r="B116" s="39">
        <v>40708</v>
      </c>
      <c r="C116" s="38">
        <v>10278641</v>
      </c>
      <c r="D116" s="40" t="s">
        <v>1790</v>
      </c>
      <c r="E116" s="41">
        <v>85</v>
      </c>
      <c r="F116" s="38">
        <v>120</v>
      </c>
      <c r="G116" s="38" t="s">
        <v>23</v>
      </c>
      <c r="H116" s="42">
        <v>5493.55</v>
      </c>
      <c r="I116" s="2"/>
      <c r="J116" s="44">
        <v>41876</v>
      </c>
      <c r="K116" s="42">
        <v>0</v>
      </c>
      <c r="L116" s="42">
        <v>4392.54</v>
      </c>
      <c r="M116" s="44">
        <v>44957</v>
      </c>
      <c r="N116" s="42">
        <f>H116-K116-L116</f>
        <v>1101.0100000000002</v>
      </c>
      <c r="O116" s="42">
        <v>1244.1400000000001</v>
      </c>
      <c r="P116" s="45">
        <v>0.13</v>
      </c>
      <c r="Q116" s="42">
        <v>143.13</v>
      </c>
      <c r="R116" s="42">
        <v>1101.01</v>
      </c>
      <c r="S116" s="42">
        <f>N116-R116</f>
        <v>0</v>
      </c>
      <c r="T116" s="38">
        <v>5000</v>
      </c>
      <c r="U116" s="14">
        <f>S116/H116</f>
        <v>0</v>
      </c>
      <c r="V116" s="19"/>
      <c r="W116" s="19"/>
      <c r="X116" s="37" t="s">
        <v>3467</v>
      </c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</row>
    <row r="117" spans="1:36" s="3" customFormat="1" ht="16.5" customHeight="1">
      <c r="A117" s="38">
        <v>9</v>
      </c>
      <c r="B117" s="39">
        <v>10734</v>
      </c>
      <c r="C117" s="38">
        <v>10298986</v>
      </c>
      <c r="D117" s="40" t="s">
        <v>1454</v>
      </c>
      <c r="E117" s="38">
        <v>2</v>
      </c>
      <c r="F117" s="38">
        <v>75</v>
      </c>
      <c r="G117" s="38" t="s">
        <v>23</v>
      </c>
      <c r="H117" s="42">
        <v>6974.36</v>
      </c>
      <c r="I117" s="2"/>
      <c r="J117" s="44">
        <v>43582</v>
      </c>
      <c r="K117" s="42">
        <v>0</v>
      </c>
      <c r="L117" s="42">
        <v>3823.55</v>
      </c>
      <c r="M117" s="44">
        <v>44985</v>
      </c>
      <c r="N117" s="42">
        <f>H117-K117-L117</f>
        <v>3150.8099999999995</v>
      </c>
      <c r="O117" s="42">
        <v>3560.42</v>
      </c>
      <c r="P117" s="45">
        <v>0.13</v>
      </c>
      <c r="Q117" s="42">
        <v>409.61</v>
      </c>
      <c r="R117" s="42">
        <v>3150.81</v>
      </c>
      <c r="S117" s="42">
        <f>N117-R117</f>
        <v>0</v>
      </c>
      <c r="T117" s="38">
        <v>5000</v>
      </c>
      <c r="U117" s="14">
        <f>S117/H117</f>
        <v>0</v>
      </c>
      <c r="V117" s="19"/>
      <c r="W117" s="19"/>
      <c r="X117" s="37" t="s">
        <v>3460</v>
      </c>
    </row>
    <row r="118" spans="1:36" s="3" customFormat="1" ht="16.5" customHeight="1">
      <c r="A118" s="38">
        <v>2</v>
      </c>
      <c r="B118" s="39">
        <v>10742</v>
      </c>
      <c r="C118" s="38">
        <v>10324669</v>
      </c>
      <c r="D118" s="40" t="s">
        <v>425</v>
      </c>
      <c r="E118" s="46">
        <v>4.5500000000000002E-3</v>
      </c>
      <c r="F118" s="38">
        <v>120</v>
      </c>
      <c r="G118" s="38" t="s">
        <v>302</v>
      </c>
      <c r="H118" s="42">
        <v>266.99</v>
      </c>
      <c r="I118" s="2"/>
      <c r="J118" s="44">
        <v>44255</v>
      </c>
      <c r="K118" s="42">
        <v>2.2200000000000002</v>
      </c>
      <c r="L118" s="42">
        <v>51.17</v>
      </c>
      <c r="M118" s="44">
        <v>44985</v>
      </c>
      <c r="N118" s="42">
        <f>H118-K118-L118</f>
        <v>213.59999999999997</v>
      </c>
      <c r="O118" s="42">
        <v>241.36799999999999</v>
      </c>
      <c r="P118" s="45">
        <v>0.13</v>
      </c>
      <c r="Q118" s="42">
        <v>27.77</v>
      </c>
      <c r="R118" s="42">
        <v>213.6</v>
      </c>
      <c r="S118" s="42">
        <f>N118-R118</f>
        <v>0</v>
      </c>
      <c r="T118" s="38">
        <v>5000</v>
      </c>
      <c r="U118" s="14">
        <f>S118/H118</f>
        <v>0</v>
      </c>
      <c r="V118" s="19"/>
      <c r="W118" s="19"/>
      <c r="X118" s="37" t="s">
        <v>3463</v>
      </c>
    </row>
    <row r="119" spans="1:36" s="3" customFormat="1" ht="16.5" customHeight="1">
      <c r="A119" s="38">
        <v>5</v>
      </c>
      <c r="B119" s="39">
        <v>10742</v>
      </c>
      <c r="C119" s="38">
        <v>10324669</v>
      </c>
      <c r="D119" s="40" t="s">
        <v>425</v>
      </c>
      <c r="E119" s="38">
        <v>5.836E-3</v>
      </c>
      <c r="F119" s="38">
        <v>120</v>
      </c>
      <c r="G119" s="38" t="s">
        <v>302</v>
      </c>
      <c r="H119" s="42">
        <v>342.45</v>
      </c>
      <c r="I119" s="2"/>
      <c r="J119" s="44">
        <v>44255</v>
      </c>
      <c r="K119" s="42">
        <v>2.85</v>
      </c>
      <c r="L119" s="42">
        <v>65.64</v>
      </c>
      <c r="M119" s="44">
        <v>44985</v>
      </c>
      <c r="N119" s="42">
        <f>H119-K119-L119</f>
        <v>273.95999999999998</v>
      </c>
      <c r="O119" s="42">
        <v>309.57</v>
      </c>
      <c r="P119" s="45">
        <v>0.13</v>
      </c>
      <c r="Q119" s="42">
        <v>35.61</v>
      </c>
      <c r="R119" s="42">
        <v>273.95999999999998</v>
      </c>
      <c r="S119" s="42">
        <f>N119-R119</f>
        <v>0</v>
      </c>
      <c r="T119" s="38">
        <v>5000</v>
      </c>
      <c r="U119" s="14">
        <f>S119/H119</f>
        <v>0</v>
      </c>
      <c r="V119" s="19"/>
      <c r="W119" s="19"/>
      <c r="X119" s="37" t="s">
        <v>3463</v>
      </c>
    </row>
    <row r="120" spans="1:36" s="3" customFormat="1" ht="16.5" customHeight="1">
      <c r="A120" s="38">
        <v>6</v>
      </c>
      <c r="B120" s="39">
        <v>10742</v>
      </c>
      <c r="C120" s="38">
        <v>10323652</v>
      </c>
      <c r="D120" s="40" t="s">
        <v>425</v>
      </c>
      <c r="E120" s="38">
        <v>4.5713999999999998E-2</v>
      </c>
      <c r="F120" s="38">
        <v>120</v>
      </c>
      <c r="G120" s="38" t="s">
        <v>302</v>
      </c>
      <c r="H120" s="42">
        <v>7263.05</v>
      </c>
      <c r="I120" s="2"/>
      <c r="J120" s="44">
        <v>44196</v>
      </c>
      <c r="K120" s="42">
        <v>60.53</v>
      </c>
      <c r="L120" s="42">
        <v>1513.13</v>
      </c>
      <c r="M120" s="44">
        <v>44985</v>
      </c>
      <c r="N120" s="42">
        <f>H120-K120-L120</f>
        <v>5689.39</v>
      </c>
      <c r="O120" s="42">
        <v>6429.01</v>
      </c>
      <c r="P120" s="45">
        <v>0.13</v>
      </c>
      <c r="Q120" s="42">
        <v>739.62</v>
      </c>
      <c r="R120" s="42">
        <v>5689.39</v>
      </c>
      <c r="S120" s="42">
        <f>N120-R120</f>
        <v>0</v>
      </c>
      <c r="T120" s="38">
        <v>5000</v>
      </c>
      <c r="U120" s="14">
        <f>S120/H120</f>
        <v>0</v>
      </c>
      <c r="V120" s="19"/>
      <c r="W120" s="19"/>
      <c r="X120" s="37" t="s">
        <v>3463</v>
      </c>
    </row>
    <row r="121" spans="1:36" s="3" customFormat="1" ht="16.5" customHeight="1">
      <c r="A121" s="38">
        <v>31</v>
      </c>
      <c r="B121" s="39">
        <v>10746</v>
      </c>
      <c r="C121" s="38">
        <v>10310641</v>
      </c>
      <c r="D121" s="40" t="s">
        <v>2507</v>
      </c>
      <c r="E121" s="38">
        <v>7</v>
      </c>
      <c r="F121" s="38">
        <v>103</v>
      </c>
      <c r="G121" s="38" t="s">
        <v>23</v>
      </c>
      <c r="H121" s="42">
        <v>10225.11</v>
      </c>
      <c r="I121" s="2"/>
      <c r="J121" s="44">
        <v>42727</v>
      </c>
      <c r="K121" s="42">
        <v>0</v>
      </c>
      <c r="L121" s="42">
        <v>6509.7</v>
      </c>
      <c r="M121" s="44">
        <v>44985</v>
      </c>
      <c r="N121" s="42">
        <f>H121-K121-L121</f>
        <v>3715.4100000000008</v>
      </c>
      <c r="O121" s="42">
        <v>4198.41</v>
      </c>
      <c r="P121" s="45">
        <v>0.13</v>
      </c>
      <c r="Q121" s="42">
        <v>483</v>
      </c>
      <c r="R121" s="42">
        <v>3715.41</v>
      </c>
      <c r="S121" s="42">
        <f>N121-R121</f>
        <v>0</v>
      </c>
      <c r="T121" s="38">
        <v>2101</v>
      </c>
      <c r="U121" s="14">
        <f>S121/H121</f>
        <v>0</v>
      </c>
      <c r="V121" s="19"/>
      <c r="W121" s="19"/>
      <c r="X121" s="37" t="s">
        <v>3463</v>
      </c>
    </row>
    <row r="122" spans="1:36" s="3" customFormat="1" ht="16.5" customHeight="1">
      <c r="A122" s="38">
        <v>33</v>
      </c>
      <c r="B122" s="39">
        <v>10746</v>
      </c>
      <c r="C122" s="38">
        <v>10310721</v>
      </c>
      <c r="D122" s="40" t="s">
        <v>2869</v>
      </c>
      <c r="E122" s="38">
        <v>2</v>
      </c>
      <c r="F122" s="38">
        <v>82</v>
      </c>
      <c r="G122" s="38" t="s">
        <v>23</v>
      </c>
      <c r="H122" s="42">
        <v>3555.56</v>
      </c>
      <c r="I122" s="2"/>
      <c r="J122" s="44">
        <v>43367</v>
      </c>
      <c r="K122" s="42">
        <v>0</v>
      </c>
      <c r="L122" s="42">
        <v>2044.47</v>
      </c>
      <c r="M122" s="44">
        <v>44985</v>
      </c>
      <c r="N122" s="42">
        <f>H122-K122-L122</f>
        <v>1511.09</v>
      </c>
      <c r="O122" s="42">
        <v>1707.53</v>
      </c>
      <c r="P122" s="45">
        <v>0.13</v>
      </c>
      <c r="Q122" s="42">
        <v>196.44</v>
      </c>
      <c r="R122" s="42">
        <v>1511.09</v>
      </c>
      <c r="S122" s="42">
        <f>N122-R122</f>
        <v>0</v>
      </c>
      <c r="T122" s="38">
        <v>5000</v>
      </c>
      <c r="U122" s="14">
        <f>S122/H122</f>
        <v>0</v>
      </c>
      <c r="V122" s="19"/>
      <c r="W122" s="19"/>
      <c r="X122" s="37" t="s">
        <v>3463</v>
      </c>
    </row>
    <row r="123" spans="1:36" s="3" customFormat="1" ht="16.5" customHeight="1">
      <c r="A123" s="38">
        <v>6</v>
      </c>
      <c r="B123" s="39">
        <v>10755</v>
      </c>
      <c r="C123" s="38">
        <v>10286740</v>
      </c>
      <c r="D123" s="40" t="s">
        <v>2013</v>
      </c>
      <c r="E123" s="38">
        <v>0.38309300000000002</v>
      </c>
      <c r="F123" s="38">
        <v>120</v>
      </c>
      <c r="G123" s="38" t="s">
        <v>21</v>
      </c>
      <c r="H123" s="42">
        <v>2288.4299999999998</v>
      </c>
      <c r="I123" s="2"/>
      <c r="J123" s="44">
        <v>43829</v>
      </c>
      <c r="K123" s="42">
        <v>0</v>
      </c>
      <c r="L123" s="42">
        <v>688.43</v>
      </c>
      <c r="M123" s="44">
        <v>44985</v>
      </c>
      <c r="N123" s="42">
        <f>H123-K123-L123</f>
        <v>1600</v>
      </c>
      <c r="O123" s="42">
        <v>1808</v>
      </c>
      <c r="P123" s="45">
        <v>0.13</v>
      </c>
      <c r="Q123" s="42">
        <v>208</v>
      </c>
      <c r="R123" s="42">
        <v>1600</v>
      </c>
      <c r="S123" s="42">
        <f>N123-R123</f>
        <v>0</v>
      </c>
      <c r="T123" s="38">
        <v>1604</v>
      </c>
      <c r="U123" s="14">
        <f>S123/H123</f>
        <v>0</v>
      </c>
      <c r="V123" s="19"/>
      <c r="W123" s="19"/>
      <c r="X123" s="37" t="s">
        <v>3464</v>
      </c>
    </row>
    <row r="124" spans="1:36" s="3" customFormat="1" ht="16.5" customHeight="1">
      <c r="A124" s="38">
        <v>1</v>
      </c>
      <c r="B124" s="39">
        <v>10867</v>
      </c>
      <c r="C124" s="38">
        <v>10331070</v>
      </c>
      <c r="D124" s="40" t="s">
        <v>1435</v>
      </c>
      <c r="E124" s="38">
        <v>1</v>
      </c>
      <c r="F124" s="38">
        <v>25</v>
      </c>
      <c r="G124" s="38" t="s">
        <v>33</v>
      </c>
      <c r="H124" s="42">
        <v>2647.62</v>
      </c>
      <c r="I124" s="2"/>
      <c r="J124" s="44">
        <v>44377</v>
      </c>
      <c r="K124" s="42">
        <v>0</v>
      </c>
      <c r="L124" s="42">
        <v>2118.08</v>
      </c>
      <c r="M124" s="44">
        <v>44985</v>
      </c>
      <c r="N124" s="42">
        <f>H124-K124-L124</f>
        <v>529.54</v>
      </c>
      <c r="O124" s="42">
        <v>598.38</v>
      </c>
      <c r="P124" s="45">
        <v>0.13</v>
      </c>
      <c r="Q124" s="42">
        <v>68.84</v>
      </c>
      <c r="R124" s="42">
        <v>529.54</v>
      </c>
      <c r="S124" s="42">
        <f>N124-R124</f>
        <v>0</v>
      </c>
      <c r="T124" s="38">
        <v>5000</v>
      </c>
      <c r="U124" s="14">
        <f>S124/H124</f>
        <v>0</v>
      </c>
      <c r="V124" s="19"/>
      <c r="W124" s="19"/>
      <c r="X124" s="37" t="s">
        <v>3475</v>
      </c>
    </row>
    <row r="125" spans="1:36" s="3" customFormat="1" ht="16.5" customHeight="1">
      <c r="A125" s="38">
        <v>2</v>
      </c>
      <c r="B125" s="39">
        <v>10867</v>
      </c>
      <c r="C125" s="38">
        <v>10330842</v>
      </c>
      <c r="D125" s="40" t="s">
        <v>2877</v>
      </c>
      <c r="E125" s="38">
        <v>1</v>
      </c>
      <c r="F125" s="38">
        <v>115</v>
      </c>
      <c r="G125" s="38" t="s">
        <v>302</v>
      </c>
      <c r="H125" s="42">
        <v>27808.05</v>
      </c>
      <c r="I125" s="2"/>
      <c r="J125" s="44">
        <v>44377</v>
      </c>
      <c r="K125" s="42">
        <v>0</v>
      </c>
      <c r="L125" s="42">
        <v>4836.18</v>
      </c>
      <c r="M125" s="44">
        <v>44985</v>
      </c>
      <c r="N125" s="42">
        <f>H125-K125-L125</f>
        <v>22971.87</v>
      </c>
      <c r="O125" s="42">
        <v>25958.21</v>
      </c>
      <c r="P125" s="45">
        <v>0.13</v>
      </c>
      <c r="Q125" s="42">
        <v>2986.34</v>
      </c>
      <c r="R125" s="42">
        <v>22971.87</v>
      </c>
      <c r="S125" s="42">
        <f>N125-R125</f>
        <v>0</v>
      </c>
      <c r="T125" s="38">
        <v>5000</v>
      </c>
      <c r="U125" s="14">
        <f>S125/H125</f>
        <v>0</v>
      </c>
      <c r="V125" s="19"/>
      <c r="W125" s="19"/>
      <c r="X125" s="37" t="s">
        <v>3475</v>
      </c>
    </row>
    <row r="126" spans="1:36" s="3" customFormat="1" ht="16.5" customHeight="1">
      <c r="A126" s="38">
        <v>7</v>
      </c>
      <c r="B126" s="39">
        <v>40708</v>
      </c>
      <c r="C126" s="38">
        <v>10322661</v>
      </c>
      <c r="D126" s="40" t="s">
        <v>2878</v>
      </c>
      <c r="E126" s="38">
        <v>1</v>
      </c>
      <c r="F126" s="38">
        <v>120</v>
      </c>
      <c r="G126" s="38" t="s">
        <v>21</v>
      </c>
      <c r="H126" s="42">
        <v>12820.51</v>
      </c>
      <c r="I126" s="2"/>
      <c r="J126" s="44">
        <v>44165</v>
      </c>
      <c r="K126" s="42">
        <v>106.84</v>
      </c>
      <c r="L126" s="42">
        <v>2777.8</v>
      </c>
      <c r="M126" s="44">
        <v>44985</v>
      </c>
      <c r="N126" s="42">
        <f>H126-K126-L126</f>
        <v>9935.869999999999</v>
      </c>
      <c r="O126" s="42">
        <v>11227.53</v>
      </c>
      <c r="P126" s="45">
        <v>0.13</v>
      </c>
      <c r="Q126" s="42">
        <v>1291.6600000000001</v>
      </c>
      <c r="R126" s="42">
        <v>9935.8700000000008</v>
      </c>
      <c r="S126" s="42">
        <f>N126-R126</f>
        <v>0</v>
      </c>
      <c r="T126" s="38">
        <v>5000</v>
      </c>
      <c r="U126" s="14">
        <f>S126/H126</f>
        <v>0</v>
      </c>
      <c r="V126" s="19"/>
      <c r="W126" s="19"/>
      <c r="X126" s="37" t="s">
        <v>3467</v>
      </c>
    </row>
    <row r="127" spans="1:36" s="3" customFormat="1" ht="16.5" customHeight="1">
      <c r="A127" s="38">
        <v>8</v>
      </c>
      <c r="B127" s="39">
        <v>40708</v>
      </c>
      <c r="C127" s="38">
        <v>10278641</v>
      </c>
      <c r="D127" s="40" t="s">
        <v>1790</v>
      </c>
      <c r="E127" s="38">
        <v>90</v>
      </c>
      <c r="F127" s="38">
        <v>120</v>
      </c>
      <c r="G127" s="38" t="s">
        <v>23</v>
      </c>
      <c r="H127" s="42">
        <v>5816.7</v>
      </c>
      <c r="I127" s="2"/>
      <c r="J127" s="44">
        <v>41876</v>
      </c>
      <c r="K127" s="42">
        <v>0</v>
      </c>
      <c r="L127" s="42">
        <v>4696.9799999999996</v>
      </c>
      <c r="M127" s="44">
        <v>44985</v>
      </c>
      <c r="N127" s="42">
        <f>H127-K127-L127</f>
        <v>1119.7200000000003</v>
      </c>
      <c r="O127" s="42">
        <v>1265.28</v>
      </c>
      <c r="P127" s="45">
        <v>0.13</v>
      </c>
      <c r="Q127" s="42">
        <v>145.56</v>
      </c>
      <c r="R127" s="42">
        <v>1119.72</v>
      </c>
      <c r="S127" s="42">
        <f>N127-R127</f>
        <v>0</v>
      </c>
      <c r="T127" s="38">
        <v>5000</v>
      </c>
      <c r="U127" s="14">
        <f>S127/H127</f>
        <v>0</v>
      </c>
      <c r="V127" s="19"/>
      <c r="W127" s="19"/>
      <c r="X127" s="37" t="s">
        <v>3467</v>
      </c>
    </row>
    <row r="128" spans="1:36" s="3" customFormat="1" ht="16.5" customHeight="1">
      <c r="A128" s="38">
        <v>10</v>
      </c>
      <c r="B128" s="39">
        <v>10700</v>
      </c>
      <c r="C128" s="38">
        <v>10274898</v>
      </c>
      <c r="D128" s="40" t="s">
        <v>2436</v>
      </c>
      <c r="E128" s="38">
        <v>1</v>
      </c>
      <c r="F128" s="38">
        <v>39</v>
      </c>
      <c r="G128" s="38" t="s">
        <v>33</v>
      </c>
      <c r="H128" s="42">
        <v>13097.35</v>
      </c>
      <c r="I128" s="2"/>
      <c r="J128" s="44">
        <v>43948</v>
      </c>
      <c r="K128" s="42">
        <v>0</v>
      </c>
      <c r="L128" s="42">
        <v>11129.14</v>
      </c>
      <c r="M128" s="44">
        <v>45016</v>
      </c>
      <c r="N128" s="42">
        <f>H128-K128-L128</f>
        <v>1968.2100000000009</v>
      </c>
      <c r="O128" s="42">
        <v>0</v>
      </c>
      <c r="P128" s="45">
        <v>0.13</v>
      </c>
      <c r="Q128" s="42">
        <v>0</v>
      </c>
      <c r="R128" s="42">
        <v>1968.21</v>
      </c>
      <c r="S128" s="42">
        <v>0</v>
      </c>
      <c r="T128" s="38">
        <v>5000</v>
      </c>
      <c r="U128" s="14">
        <f>S128/H128</f>
        <v>0</v>
      </c>
      <c r="V128" s="19" t="s">
        <v>3484</v>
      </c>
      <c r="W128" s="19"/>
      <c r="X128" s="37" t="s">
        <v>3455</v>
      </c>
    </row>
    <row r="129" spans="1:24" s="3" customFormat="1" ht="16.5" customHeight="1">
      <c r="A129" s="38">
        <v>11</v>
      </c>
      <c r="B129" s="39">
        <v>10701</v>
      </c>
      <c r="C129" s="38">
        <v>10330721</v>
      </c>
      <c r="D129" s="40" t="s">
        <v>2178</v>
      </c>
      <c r="E129" s="38">
        <v>1</v>
      </c>
      <c r="F129" s="38">
        <v>1</v>
      </c>
      <c r="G129" s="38" t="s">
        <v>33</v>
      </c>
      <c r="H129" s="42">
        <v>668.04</v>
      </c>
      <c r="I129" s="2"/>
      <c r="J129" s="44">
        <v>44377</v>
      </c>
      <c r="K129" s="42">
        <v>0</v>
      </c>
      <c r="L129" s="42">
        <v>668.04</v>
      </c>
      <c r="M129" s="44">
        <v>45016</v>
      </c>
      <c r="N129" s="42">
        <f>H129-K129-L129</f>
        <v>0</v>
      </c>
      <c r="O129" s="42">
        <v>0</v>
      </c>
      <c r="P129" s="45">
        <v>0.13</v>
      </c>
      <c r="Q129" s="42">
        <v>0</v>
      </c>
      <c r="R129" s="42">
        <v>0</v>
      </c>
      <c r="S129" s="42">
        <v>0</v>
      </c>
      <c r="T129" s="38">
        <v>5000</v>
      </c>
      <c r="U129" s="14">
        <f>S129/H129</f>
        <v>0</v>
      </c>
      <c r="V129" s="19"/>
      <c r="W129" s="19"/>
      <c r="X129" s="37" t="s">
        <v>3455</v>
      </c>
    </row>
    <row r="130" spans="1:24" s="3" customFormat="1" ht="16.5" customHeight="1">
      <c r="A130" s="38">
        <v>3</v>
      </c>
      <c r="B130" s="39">
        <v>10712</v>
      </c>
      <c r="C130" s="38">
        <v>10284776</v>
      </c>
      <c r="D130" s="40" t="s">
        <v>2437</v>
      </c>
      <c r="E130" s="38">
        <v>3.7390000000000001E-3</v>
      </c>
      <c r="F130" s="38">
        <v>120</v>
      </c>
      <c r="G130" s="38" t="s">
        <v>21</v>
      </c>
      <c r="H130" s="42">
        <v>9831.76</v>
      </c>
      <c r="I130" s="2"/>
      <c r="J130" s="44">
        <v>43462</v>
      </c>
      <c r="K130" s="42">
        <v>0</v>
      </c>
      <c r="L130" s="42">
        <v>3969.57</v>
      </c>
      <c r="M130" s="44">
        <v>45016</v>
      </c>
      <c r="N130" s="42">
        <f>H130-K130-L130</f>
        <v>5862.1900000000005</v>
      </c>
      <c r="O130" s="42">
        <v>6624.27</v>
      </c>
      <c r="P130" s="45">
        <v>0.13</v>
      </c>
      <c r="Q130" s="42">
        <v>762.08</v>
      </c>
      <c r="R130" s="42">
        <v>5862.19</v>
      </c>
      <c r="S130" s="42">
        <v>0</v>
      </c>
      <c r="T130" s="38">
        <v>5000</v>
      </c>
      <c r="U130" s="14">
        <f>S130/H130</f>
        <v>0</v>
      </c>
      <c r="V130" s="19"/>
      <c r="W130" s="19"/>
      <c r="X130" s="37" t="s">
        <v>3458</v>
      </c>
    </row>
    <row r="131" spans="1:24" s="3" customFormat="1" ht="16.5" customHeight="1">
      <c r="A131" s="38">
        <v>4</v>
      </c>
      <c r="B131" s="39">
        <v>10712</v>
      </c>
      <c r="C131" s="38">
        <v>10366024</v>
      </c>
      <c r="D131" s="40" t="s">
        <v>1218</v>
      </c>
      <c r="E131" s="38">
        <v>1</v>
      </c>
      <c r="F131" s="38">
        <v>60</v>
      </c>
      <c r="G131" s="38" t="s">
        <v>36</v>
      </c>
      <c r="H131" s="42">
        <v>2217.89</v>
      </c>
      <c r="I131" s="2"/>
      <c r="J131" s="44">
        <v>44985</v>
      </c>
      <c r="K131" s="42">
        <v>36.96</v>
      </c>
      <c r="L131" s="42">
        <v>0</v>
      </c>
      <c r="M131" s="44">
        <v>45016</v>
      </c>
      <c r="N131" s="42">
        <f>H131-K131-L131</f>
        <v>2180.9299999999998</v>
      </c>
      <c r="O131" s="42">
        <v>2464.4499999999998</v>
      </c>
      <c r="P131" s="45">
        <v>0.13</v>
      </c>
      <c r="Q131" s="42">
        <v>283.52</v>
      </c>
      <c r="R131" s="42">
        <v>2180.9299999999998</v>
      </c>
      <c r="S131" s="42">
        <v>0</v>
      </c>
      <c r="T131" s="38">
        <v>5000</v>
      </c>
      <c r="U131" s="14">
        <f>S131/H131</f>
        <v>0</v>
      </c>
      <c r="V131" s="19"/>
      <c r="W131" s="19"/>
      <c r="X131" s="37" t="s">
        <v>3458</v>
      </c>
    </row>
    <row r="132" spans="1:24" s="3" customFormat="1" ht="16.5" customHeight="1">
      <c r="A132" s="38">
        <v>5</v>
      </c>
      <c r="B132" s="39">
        <v>10712</v>
      </c>
      <c r="C132" s="38">
        <v>10283778</v>
      </c>
      <c r="D132" s="40" t="s">
        <v>425</v>
      </c>
      <c r="E132" s="38">
        <v>10</v>
      </c>
      <c r="F132" s="38">
        <v>117</v>
      </c>
      <c r="G132" s="38" t="s">
        <v>21</v>
      </c>
      <c r="H132" s="42">
        <v>3363.33</v>
      </c>
      <c r="I132" s="2"/>
      <c r="J132" s="44">
        <v>43979</v>
      </c>
      <c r="K132" s="42">
        <v>0</v>
      </c>
      <c r="L132" s="42">
        <v>928.51</v>
      </c>
      <c r="M132" s="44">
        <v>45016</v>
      </c>
      <c r="N132" s="42">
        <f>H132-K132-L132</f>
        <v>2434.8199999999997</v>
      </c>
      <c r="O132" s="42">
        <v>2751.35</v>
      </c>
      <c r="P132" s="45">
        <v>0.13</v>
      </c>
      <c r="Q132" s="42">
        <v>316.52999999999997</v>
      </c>
      <c r="R132" s="42">
        <v>2434.8200000000002</v>
      </c>
      <c r="S132" s="42">
        <v>0</v>
      </c>
      <c r="T132" s="38">
        <v>1602</v>
      </c>
      <c r="U132" s="14">
        <f>S132/H132</f>
        <v>0</v>
      </c>
      <c r="V132" s="19"/>
      <c r="W132" s="19"/>
      <c r="X132" s="37" t="s">
        <v>3458</v>
      </c>
    </row>
    <row r="133" spans="1:24" s="3" customFormat="1" ht="16.5" customHeight="1">
      <c r="A133" s="38">
        <v>2</v>
      </c>
      <c r="B133" s="39">
        <v>10721</v>
      </c>
      <c r="C133" s="38">
        <v>10277126</v>
      </c>
      <c r="D133" s="40" t="s">
        <v>158</v>
      </c>
      <c r="E133" s="38">
        <v>1</v>
      </c>
      <c r="F133" s="38">
        <v>50</v>
      </c>
      <c r="G133" s="38" t="s">
        <v>33</v>
      </c>
      <c r="H133" s="42">
        <v>1543.1</v>
      </c>
      <c r="I133" s="2"/>
      <c r="J133" s="44">
        <v>43613</v>
      </c>
      <c r="K133" s="42">
        <v>0</v>
      </c>
      <c r="L133" s="42">
        <v>1341.06</v>
      </c>
      <c r="M133" s="44">
        <v>45016</v>
      </c>
      <c r="N133" s="42">
        <f>H133-K133-L133</f>
        <v>202.03999999999996</v>
      </c>
      <c r="O133" s="42">
        <v>228.31</v>
      </c>
      <c r="P133" s="45">
        <v>0.13</v>
      </c>
      <c r="Q133" s="42">
        <v>26.27</v>
      </c>
      <c r="R133" s="42">
        <v>202.04</v>
      </c>
      <c r="S133" s="42">
        <v>0</v>
      </c>
      <c r="T133" s="38">
        <v>5000</v>
      </c>
      <c r="U133" s="14">
        <f>S133/H133</f>
        <v>0</v>
      </c>
      <c r="V133" s="19"/>
      <c r="W133" s="19"/>
      <c r="X133" s="37" t="s">
        <v>3469</v>
      </c>
    </row>
    <row r="134" spans="1:24" s="3" customFormat="1" ht="16.5" customHeight="1">
      <c r="A134" s="38">
        <v>18</v>
      </c>
      <c r="B134" s="39">
        <v>10724</v>
      </c>
      <c r="C134" s="38">
        <v>10352712</v>
      </c>
      <c r="D134" s="40" t="s">
        <v>2474</v>
      </c>
      <c r="E134" s="38">
        <v>2</v>
      </c>
      <c r="F134" s="38">
        <v>120</v>
      </c>
      <c r="G134" s="38" t="s">
        <v>21</v>
      </c>
      <c r="H134" s="42">
        <v>20787.48</v>
      </c>
      <c r="I134" s="2"/>
      <c r="J134" s="44">
        <v>44773</v>
      </c>
      <c r="K134" s="42">
        <v>173.23</v>
      </c>
      <c r="L134" s="42">
        <v>1212.5999999999999</v>
      </c>
      <c r="M134" s="44">
        <v>45016</v>
      </c>
      <c r="N134" s="42">
        <f>H134-K134-L134</f>
        <v>19401.650000000001</v>
      </c>
      <c r="O134" s="42">
        <v>0</v>
      </c>
      <c r="P134" s="45">
        <v>0.13</v>
      </c>
      <c r="Q134" s="42">
        <v>0</v>
      </c>
      <c r="R134" s="42">
        <v>19401.650000000001</v>
      </c>
      <c r="S134" s="42">
        <v>0</v>
      </c>
      <c r="T134" s="38">
        <v>5000</v>
      </c>
      <c r="U134" s="14">
        <f>S134/H134</f>
        <v>0</v>
      </c>
      <c r="V134" s="19" t="s">
        <v>3484</v>
      </c>
      <c r="W134" s="19"/>
      <c r="X134" s="37" t="s">
        <v>3459</v>
      </c>
    </row>
    <row r="135" spans="1:24" s="3" customFormat="1" ht="16.5" customHeight="1">
      <c r="A135" s="38">
        <v>65</v>
      </c>
      <c r="B135" s="39">
        <v>40704</v>
      </c>
      <c r="C135" s="38">
        <v>10330483</v>
      </c>
      <c r="D135" s="40" t="s">
        <v>2843</v>
      </c>
      <c r="E135" s="38">
        <v>2</v>
      </c>
      <c r="F135" s="38">
        <v>120</v>
      </c>
      <c r="G135" s="38" t="s">
        <v>23</v>
      </c>
      <c r="H135" s="42">
        <v>42123.89</v>
      </c>
      <c r="I135" s="2"/>
      <c r="J135" s="44">
        <v>44377</v>
      </c>
      <c r="K135" s="42">
        <v>351.03</v>
      </c>
      <c r="L135" s="42">
        <v>7020.63</v>
      </c>
      <c r="M135" s="44">
        <v>45016</v>
      </c>
      <c r="N135" s="42">
        <f>H135-K135-L135</f>
        <v>34752.230000000003</v>
      </c>
      <c r="O135" s="42">
        <v>39270.019999999997</v>
      </c>
      <c r="P135" s="45">
        <v>0.13</v>
      </c>
      <c r="Q135" s="42">
        <v>4517.79</v>
      </c>
      <c r="R135" s="42">
        <v>34752.230000000003</v>
      </c>
      <c r="S135" s="42">
        <v>0</v>
      </c>
      <c r="T135" s="38">
        <v>2101</v>
      </c>
      <c r="U135" s="14">
        <f>S135/H135</f>
        <v>0</v>
      </c>
      <c r="V135" s="19"/>
      <c r="W135" s="19"/>
      <c r="X135" s="37" t="s">
        <v>3463</v>
      </c>
    </row>
    <row r="136" spans="1:24" s="3" customFormat="1" ht="16.5" customHeight="1">
      <c r="A136" s="38">
        <v>14</v>
      </c>
      <c r="B136" s="39">
        <v>40708</v>
      </c>
      <c r="C136" s="38">
        <v>10278937</v>
      </c>
      <c r="D136" s="40" t="s">
        <v>2526</v>
      </c>
      <c r="E136" s="38">
        <v>6000</v>
      </c>
      <c r="F136" s="38">
        <v>120</v>
      </c>
      <c r="G136" s="38" t="s">
        <v>23</v>
      </c>
      <c r="H136" s="42">
        <v>141530</v>
      </c>
      <c r="I136" s="2"/>
      <c r="J136" s="44">
        <v>37954</v>
      </c>
      <c r="K136" s="42">
        <v>0</v>
      </c>
      <c r="L136" s="42">
        <v>141530</v>
      </c>
      <c r="M136" s="44">
        <v>45016</v>
      </c>
      <c r="N136" s="42">
        <f>H136-K136-L136</f>
        <v>0</v>
      </c>
      <c r="O136" s="42">
        <v>0</v>
      </c>
      <c r="P136" s="45">
        <v>0.03</v>
      </c>
      <c r="Q136" s="42">
        <v>0</v>
      </c>
      <c r="R136" s="42">
        <v>0</v>
      </c>
      <c r="S136" s="42">
        <v>0</v>
      </c>
      <c r="T136" s="38">
        <v>5000</v>
      </c>
      <c r="U136" s="14">
        <f>S136/H136</f>
        <v>0</v>
      </c>
      <c r="V136" s="19"/>
      <c r="W136" s="19"/>
      <c r="X136" s="37" t="s">
        <v>3467</v>
      </c>
    </row>
    <row r="137" spans="1:24" s="3" customFormat="1" ht="16.5" customHeight="1">
      <c r="A137" s="38">
        <v>15</v>
      </c>
      <c r="B137" s="39">
        <v>40708</v>
      </c>
      <c r="C137" s="38">
        <v>10278172</v>
      </c>
      <c r="D137" s="40" t="s">
        <v>2527</v>
      </c>
      <c r="E137" s="38">
        <v>1</v>
      </c>
      <c r="F137" s="38">
        <v>63</v>
      </c>
      <c r="G137" s="38" t="s">
        <v>23</v>
      </c>
      <c r="H137" s="42">
        <v>1463.46</v>
      </c>
      <c r="I137" s="2"/>
      <c r="J137" s="44">
        <v>43858</v>
      </c>
      <c r="K137" s="42">
        <v>0</v>
      </c>
      <c r="L137" s="42">
        <v>838.62</v>
      </c>
      <c r="M137" s="44">
        <v>45016</v>
      </c>
      <c r="N137" s="42">
        <f>H137-K137-L137</f>
        <v>624.84</v>
      </c>
      <c r="O137" s="42">
        <v>706.07</v>
      </c>
      <c r="P137" s="45">
        <v>0.13</v>
      </c>
      <c r="Q137" s="42">
        <v>81.23</v>
      </c>
      <c r="R137" s="42">
        <v>624.84</v>
      </c>
      <c r="S137" s="42">
        <v>0</v>
      </c>
      <c r="T137" s="38">
        <v>1601</v>
      </c>
      <c r="U137" s="14">
        <f>S137/H137</f>
        <v>0</v>
      </c>
      <c r="V137" s="19"/>
      <c r="W137" s="19"/>
      <c r="X137" s="37" t="s">
        <v>3467</v>
      </c>
    </row>
    <row r="138" spans="1:24" s="3" customFormat="1" ht="16.5" customHeight="1">
      <c r="A138" s="38">
        <v>16</v>
      </c>
      <c r="B138" s="39">
        <v>40708</v>
      </c>
      <c r="C138" s="38">
        <v>10278173</v>
      </c>
      <c r="D138" s="40" t="s">
        <v>2528</v>
      </c>
      <c r="E138" s="38">
        <v>1</v>
      </c>
      <c r="F138" s="38">
        <v>63</v>
      </c>
      <c r="G138" s="38" t="s">
        <v>23</v>
      </c>
      <c r="H138" s="42">
        <v>628.59</v>
      </c>
      <c r="I138" s="2"/>
      <c r="J138" s="44">
        <v>43858</v>
      </c>
      <c r="K138" s="42">
        <v>0</v>
      </c>
      <c r="L138" s="42">
        <v>360.21</v>
      </c>
      <c r="M138" s="44">
        <v>45016</v>
      </c>
      <c r="N138" s="42">
        <f>H138-K138-L138</f>
        <v>268.38000000000005</v>
      </c>
      <c r="O138" s="42">
        <v>303.27</v>
      </c>
      <c r="P138" s="45">
        <v>0.13</v>
      </c>
      <c r="Q138" s="42">
        <v>34.89</v>
      </c>
      <c r="R138" s="42">
        <v>268.38</v>
      </c>
      <c r="S138" s="42">
        <v>0</v>
      </c>
      <c r="T138" s="38">
        <v>1601</v>
      </c>
      <c r="U138" s="14">
        <f>S138/H138</f>
        <v>0</v>
      </c>
      <c r="V138" s="19"/>
      <c r="W138" s="19"/>
      <c r="X138" s="37" t="s">
        <v>3467</v>
      </c>
    </row>
    <row r="139" spans="1:24" s="3" customFormat="1" ht="16.5" customHeight="1">
      <c r="A139" s="38">
        <v>5</v>
      </c>
      <c r="B139" s="39">
        <v>50101</v>
      </c>
      <c r="C139" s="38">
        <v>10301855</v>
      </c>
      <c r="D139" s="40" t="s">
        <v>1124</v>
      </c>
      <c r="E139" s="38">
        <v>27</v>
      </c>
      <c r="F139" s="38">
        <v>120</v>
      </c>
      <c r="G139" s="38" t="s">
        <v>23</v>
      </c>
      <c r="H139" s="42">
        <v>35100</v>
      </c>
      <c r="I139" s="2"/>
      <c r="J139" s="44">
        <v>42001</v>
      </c>
      <c r="K139" s="42">
        <v>0</v>
      </c>
      <c r="L139" s="42">
        <v>27509.63</v>
      </c>
      <c r="M139" s="44">
        <v>45016</v>
      </c>
      <c r="N139" s="42">
        <f>H139-K139-L139</f>
        <v>7590.369999999999</v>
      </c>
      <c r="O139" s="42">
        <v>0</v>
      </c>
      <c r="P139" s="45">
        <v>0.13</v>
      </c>
      <c r="Q139" s="42">
        <v>0</v>
      </c>
      <c r="R139" s="42">
        <v>0</v>
      </c>
      <c r="S139" s="42">
        <v>0</v>
      </c>
      <c r="T139" s="38">
        <v>5000</v>
      </c>
      <c r="U139" s="14">
        <f>S139/H139</f>
        <v>0</v>
      </c>
      <c r="V139" s="19" t="s">
        <v>3490</v>
      </c>
      <c r="W139" s="19"/>
      <c r="X139" s="37" t="s">
        <v>3477</v>
      </c>
    </row>
    <row r="140" spans="1:24" s="3" customFormat="1" ht="16.5" customHeight="1">
      <c r="A140" s="38">
        <v>6</v>
      </c>
      <c r="B140" s="39">
        <v>50101</v>
      </c>
      <c r="C140" s="38">
        <v>10302414</v>
      </c>
      <c r="D140" s="40" t="s">
        <v>711</v>
      </c>
      <c r="E140" s="38">
        <v>1</v>
      </c>
      <c r="F140" s="38">
        <v>120</v>
      </c>
      <c r="G140" s="38" t="s">
        <v>21</v>
      </c>
      <c r="H140" s="42">
        <v>14102.56</v>
      </c>
      <c r="I140" s="2"/>
      <c r="J140" s="44">
        <v>42003</v>
      </c>
      <c r="K140" s="42">
        <v>0</v>
      </c>
      <c r="L140" s="42">
        <v>11052.86</v>
      </c>
      <c r="M140" s="44">
        <v>45016</v>
      </c>
      <c r="N140" s="42">
        <f>H140-K140-L140</f>
        <v>3049.6999999999989</v>
      </c>
      <c r="O140" s="42">
        <v>0</v>
      </c>
      <c r="P140" s="45">
        <v>0.13</v>
      </c>
      <c r="Q140" s="42">
        <v>0</v>
      </c>
      <c r="R140" s="42">
        <v>0</v>
      </c>
      <c r="S140" s="42">
        <v>0</v>
      </c>
      <c r="T140" s="38">
        <v>2101</v>
      </c>
      <c r="U140" s="14">
        <f>S140/H140</f>
        <v>0</v>
      </c>
      <c r="V140" s="19" t="s">
        <v>3490</v>
      </c>
      <c r="W140" s="19"/>
      <c r="X140" s="37" t="s">
        <v>3477</v>
      </c>
    </row>
    <row r="141" spans="1:24" s="3" customFormat="1" ht="16.5" customHeight="1">
      <c r="A141" s="38">
        <v>7</v>
      </c>
      <c r="B141" s="39">
        <v>50101</v>
      </c>
      <c r="C141" s="38">
        <v>10302422</v>
      </c>
      <c r="D141" s="40" t="s">
        <v>2578</v>
      </c>
      <c r="E141" s="38">
        <v>1</v>
      </c>
      <c r="F141" s="38">
        <v>120</v>
      </c>
      <c r="G141" s="38" t="s">
        <v>21</v>
      </c>
      <c r="H141" s="42">
        <v>16666.669999999998</v>
      </c>
      <c r="I141" s="2"/>
      <c r="J141" s="44">
        <v>42003</v>
      </c>
      <c r="K141" s="42">
        <v>0</v>
      </c>
      <c r="L141" s="42">
        <v>13062.36</v>
      </c>
      <c r="M141" s="44">
        <v>45016</v>
      </c>
      <c r="N141" s="42">
        <f>H141-K141-L141</f>
        <v>3604.3099999999977</v>
      </c>
      <c r="O141" s="42">
        <v>0</v>
      </c>
      <c r="P141" s="45">
        <v>0.13</v>
      </c>
      <c r="Q141" s="42">
        <v>0</v>
      </c>
      <c r="R141" s="42">
        <v>0</v>
      </c>
      <c r="S141" s="42">
        <v>0</v>
      </c>
      <c r="T141" s="38">
        <v>2101</v>
      </c>
      <c r="U141" s="14">
        <f>S141/H141</f>
        <v>0</v>
      </c>
      <c r="V141" s="19" t="s">
        <v>3490</v>
      </c>
      <c r="W141" s="19"/>
      <c r="X141" s="37" t="s">
        <v>3477</v>
      </c>
    </row>
    <row r="142" spans="1:24" s="3" customFormat="1" ht="16.5" customHeight="1">
      <c r="A142" s="38">
        <v>8</v>
      </c>
      <c r="B142" s="39">
        <v>50101</v>
      </c>
      <c r="C142" s="38">
        <v>10302425</v>
      </c>
      <c r="D142" s="40" t="s">
        <v>2579</v>
      </c>
      <c r="E142" s="38">
        <v>1</v>
      </c>
      <c r="F142" s="38">
        <v>120</v>
      </c>
      <c r="G142" s="38" t="s">
        <v>21</v>
      </c>
      <c r="H142" s="42">
        <v>6410.26</v>
      </c>
      <c r="I142" s="2"/>
      <c r="J142" s="44">
        <v>42003</v>
      </c>
      <c r="K142" s="42">
        <v>0</v>
      </c>
      <c r="L142" s="42">
        <v>5024</v>
      </c>
      <c r="M142" s="44">
        <v>45016</v>
      </c>
      <c r="N142" s="42">
        <f>H142-K142-L142</f>
        <v>1386.2600000000002</v>
      </c>
      <c r="O142" s="42">
        <v>0</v>
      </c>
      <c r="P142" s="45">
        <v>0.13</v>
      </c>
      <c r="Q142" s="42">
        <v>0</v>
      </c>
      <c r="R142" s="42">
        <v>0</v>
      </c>
      <c r="S142" s="42">
        <v>0</v>
      </c>
      <c r="T142" s="38">
        <v>2101</v>
      </c>
      <c r="U142" s="14">
        <f>S142/H142</f>
        <v>0</v>
      </c>
      <c r="V142" s="19" t="s">
        <v>3490</v>
      </c>
      <c r="W142" s="19"/>
      <c r="X142" s="37" t="s">
        <v>3477</v>
      </c>
    </row>
    <row r="143" spans="1:24" s="3" customFormat="1" ht="16.5" customHeight="1">
      <c r="A143" s="38">
        <v>9</v>
      </c>
      <c r="B143" s="39">
        <v>50101</v>
      </c>
      <c r="C143" s="38">
        <v>10302431</v>
      </c>
      <c r="D143" s="40" t="s">
        <v>2580</v>
      </c>
      <c r="E143" s="38">
        <v>1</v>
      </c>
      <c r="F143" s="38">
        <v>120</v>
      </c>
      <c r="G143" s="38" t="s">
        <v>23</v>
      </c>
      <c r="H143" s="42">
        <v>2991.45</v>
      </c>
      <c r="I143" s="2"/>
      <c r="J143" s="44">
        <v>42002</v>
      </c>
      <c r="K143" s="42">
        <v>0</v>
      </c>
      <c r="L143" s="42">
        <v>2344.52</v>
      </c>
      <c r="M143" s="44">
        <v>45016</v>
      </c>
      <c r="N143" s="42">
        <f>H143-K143-L143</f>
        <v>646.92999999999984</v>
      </c>
      <c r="O143" s="42">
        <v>0</v>
      </c>
      <c r="P143" s="45">
        <v>0.13</v>
      </c>
      <c r="Q143" s="42">
        <v>0</v>
      </c>
      <c r="R143" s="42">
        <v>0</v>
      </c>
      <c r="S143" s="42">
        <v>0</v>
      </c>
      <c r="T143" s="38">
        <v>2101</v>
      </c>
      <c r="U143" s="14">
        <f>S143/H143</f>
        <v>0</v>
      </c>
      <c r="V143" s="19" t="s">
        <v>3490</v>
      </c>
      <c r="W143" s="19"/>
      <c r="X143" s="37" t="s">
        <v>3477</v>
      </c>
    </row>
    <row r="144" spans="1:24" s="3" customFormat="1" ht="16.5" customHeight="1">
      <c r="A144" s="38">
        <v>10</v>
      </c>
      <c r="B144" s="39">
        <v>50101</v>
      </c>
      <c r="C144" s="38">
        <v>10302433</v>
      </c>
      <c r="D144" s="40" t="s">
        <v>2581</v>
      </c>
      <c r="E144" s="38">
        <v>5</v>
      </c>
      <c r="F144" s="38">
        <v>60</v>
      </c>
      <c r="G144" s="38" t="s">
        <v>23</v>
      </c>
      <c r="H144" s="42">
        <v>6410.25</v>
      </c>
      <c r="I144" s="2"/>
      <c r="J144" s="44">
        <v>42002</v>
      </c>
      <c r="K144" s="42">
        <v>0</v>
      </c>
      <c r="L144" s="42">
        <v>6089.73</v>
      </c>
      <c r="M144" s="44">
        <v>45016</v>
      </c>
      <c r="N144" s="42">
        <f>H144-K144-L144</f>
        <v>320.52000000000044</v>
      </c>
      <c r="O144" s="42">
        <v>0</v>
      </c>
      <c r="P144" s="45">
        <v>0.13</v>
      </c>
      <c r="Q144" s="42">
        <v>0</v>
      </c>
      <c r="R144" s="42">
        <v>0</v>
      </c>
      <c r="S144" s="42">
        <v>0</v>
      </c>
      <c r="T144" s="38">
        <v>2101</v>
      </c>
      <c r="U144" s="14">
        <f>S144/H144</f>
        <v>0</v>
      </c>
      <c r="V144" s="19" t="s">
        <v>3490</v>
      </c>
      <c r="W144" s="19"/>
      <c r="X144" s="37" t="s">
        <v>3477</v>
      </c>
    </row>
    <row r="145" spans="1:24" s="3" customFormat="1" ht="16.5" customHeight="1">
      <c r="A145" s="38">
        <v>11</v>
      </c>
      <c r="B145" s="39">
        <v>50101</v>
      </c>
      <c r="C145" s="38">
        <v>10302680</v>
      </c>
      <c r="D145" s="40" t="s">
        <v>1728</v>
      </c>
      <c r="E145" s="38">
        <v>357</v>
      </c>
      <c r="F145" s="38">
        <v>120</v>
      </c>
      <c r="G145" s="38" t="s">
        <v>23</v>
      </c>
      <c r="H145" s="42">
        <v>34174.36</v>
      </c>
      <c r="I145" s="2"/>
      <c r="J145" s="44">
        <v>42001</v>
      </c>
      <c r="K145" s="42">
        <v>0</v>
      </c>
      <c r="L145" s="42">
        <v>26784.19</v>
      </c>
      <c r="M145" s="44">
        <v>45016</v>
      </c>
      <c r="N145" s="42">
        <f>H145-K145-L145</f>
        <v>7390.1700000000019</v>
      </c>
      <c r="O145" s="42">
        <v>0</v>
      </c>
      <c r="P145" s="45">
        <v>0.13</v>
      </c>
      <c r="Q145" s="42">
        <v>0</v>
      </c>
      <c r="R145" s="42">
        <v>0</v>
      </c>
      <c r="S145" s="42">
        <v>0</v>
      </c>
      <c r="T145" s="38">
        <v>5000</v>
      </c>
      <c r="U145" s="14">
        <f>S145/H145</f>
        <v>0</v>
      </c>
      <c r="V145" s="19" t="s">
        <v>3490</v>
      </c>
      <c r="W145" s="19"/>
      <c r="X145" s="37" t="s">
        <v>3477</v>
      </c>
    </row>
    <row r="146" spans="1:24" s="3" customFormat="1" ht="16.5" customHeight="1">
      <c r="A146" s="38">
        <v>12</v>
      </c>
      <c r="B146" s="39">
        <v>50101</v>
      </c>
      <c r="C146" s="38">
        <v>10301851</v>
      </c>
      <c r="D146" s="40" t="s">
        <v>244</v>
      </c>
      <c r="E146" s="38">
        <v>1</v>
      </c>
      <c r="F146" s="38">
        <v>120</v>
      </c>
      <c r="G146" s="38" t="s">
        <v>23</v>
      </c>
      <c r="H146" s="42">
        <v>1480</v>
      </c>
      <c r="I146" s="2"/>
      <c r="J146" s="44">
        <v>42001</v>
      </c>
      <c r="K146" s="42">
        <v>0</v>
      </c>
      <c r="L146" s="42">
        <v>1160.01</v>
      </c>
      <c r="M146" s="44">
        <v>45016</v>
      </c>
      <c r="N146" s="42">
        <f>H146-K146-L146</f>
        <v>319.99</v>
      </c>
      <c r="O146" s="42">
        <v>0</v>
      </c>
      <c r="P146" s="45">
        <v>0.13</v>
      </c>
      <c r="Q146" s="42">
        <v>0</v>
      </c>
      <c r="R146" s="42">
        <v>0</v>
      </c>
      <c r="S146" s="42">
        <v>0</v>
      </c>
      <c r="T146" s="38">
        <v>5000</v>
      </c>
      <c r="U146" s="14">
        <f>S146/H146</f>
        <v>0</v>
      </c>
      <c r="V146" s="19" t="s">
        <v>3490</v>
      </c>
      <c r="W146" s="19"/>
      <c r="X146" s="37" t="s">
        <v>3477</v>
      </c>
    </row>
    <row r="147" spans="1:24" s="3" customFormat="1" ht="16.5" customHeight="1">
      <c r="A147" s="38">
        <v>13</v>
      </c>
      <c r="B147" s="39">
        <v>50101</v>
      </c>
      <c r="C147" s="38">
        <v>10342264</v>
      </c>
      <c r="D147" s="40" t="s">
        <v>2582</v>
      </c>
      <c r="E147" s="38">
        <v>1</v>
      </c>
      <c r="F147" s="38">
        <v>60</v>
      </c>
      <c r="G147" s="38" t="s">
        <v>266</v>
      </c>
      <c r="H147" s="42">
        <v>4115.04</v>
      </c>
      <c r="I147" s="2"/>
      <c r="J147" s="44">
        <v>44530</v>
      </c>
      <c r="K147" s="42">
        <v>68.58</v>
      </c>
      <c r="L147" s="42">
        <v>1028.74</v>
      </c>
      <c r="M147" s="44">
        <v>45016</v>
      </c>
      <c r="N147" s="42">
        <f>H147-K147-L147</f>
        <v>3017.7200000000003</v>
      </c>
      <c r="O147" s="42">
        <v>0</v>
      </c>
      <c r="P147" s="45">
        <v>0.13</v>
      </c>
      <c r="Q147" s="42">
        <v>0</v>
      </c>
      <c r="R147" s="42">
        <v>0</v>
      </c>
      <c r="S147" s="42">
        <v>0</v>
      </c>
      <c r="T147" s="38">
        <v>2403</v>
      </c>
      <c r="U147" s="14">
        <f>S147/H147</f>
        <v>0</v>
      </c>
      <c r="V147" s="19" t="s">
        <v>3490</v>
      </c>
      <c r="W147" s="19"/>
      <c r="X147" s="37" t="s">
        <v>3477</v>
      </c>
    </row>
    <row r="148" spans="1:24" s="3" customFormat="1" ht="16.5" customHeight="1">
      <c r="A148" s="38">
        <v>14</v>
      </c>
      <c r="B148" s="39">
        <v>50101</v>
      </c>
      <c r="C148" s="38">
        <v>10302418</v>
      </c>
      <c r="D148" s="40" t="s">
        <v>546</v>
      </c>
      <c r="E148" s="38">
        <v>1</v>
      </c>
      <c r="F148" s="38">
        <v>120</v>
      </c>
      <c r="G148" s="38" t="s">
        <v>21</v>
      </c>
      <c r="H148" s="42">
        <v>29914.53</v>
      </c>
      <c r="I148" s="2"/>
      <c r="J148" s="44">
        <v>42003</v>
      </c>
      <c r="K148" s="42">
        <v>0</v>
      </c>
      <c r="L148" s="42">
        <v>23445.42</v>
      </c>
      <c r="M148" s="44">
        <v>45016</v>
      </c>
      <c r="N148" s="42">
        <f>H148-K148-L148</f>
        <v>6469.1100000000006</v>
      </c>
      <c r="O148" s="42">
        <v>0</v>
      </c>
      <c r="P148" s="45">
        <v>0.13</v>
      </c>
      <c r="Q148" s="42">
        <v>0</v>
      </c>
      <c r="R148" s="42">
        <v>0</v>
      </c>
      <c r="S148" s="42">
        <v>0</v>
      </c>
      <c r="T148" s="38">
        <v>2101</v>
      </c>
      <c r="U148" s="14">
        <f>S148/H148</f>
        <v>0</v>
      </c>
      <c r="V148" s="19" t="s">
        <v>3490</v>
      </c>
      <c r="W148" s="19"/>
      <c r="X148" s="37" t="s">
        <v>3477</v>
      </c>
    </row>
    <row r="149" spans="1:24" s="3" customFormat="1" ht="16.5" customHeight="1">
      <c r="A149" s="38">
        <v>15</v>
      </c>
      <c r="B149" s="39">
        <v>50101</v>
      </c>
      <c r="C149" s="38">
        <v>10302164</v>
      </c>
      <c r="D149" s="40" t="s">
        <v>1620</v>
      </c>
      <c r="E149" s="38">
        <v>1</v>
      </c>
      <c r="F149" s="38">
        <v>60</v>
      </c>
      <c r="G149" s="38" t="s">
        <v>23</v>
      </c>
      <c r="H149" s="42">
        <v>1188.82</v>
      </c>
      <c r="I149" s="2"/>
      <c r="J149" s="44">
        <v>43827</v>
      </c>
      <c r="K149" s="42">
        <v>0</v>
      </c>
      <c r="L149" s="42">
        <v>734.09</v>
      </c>
      <c r="M149" s="44">
        <v>45016</v>
      </c>
      <c r="N149" s="42">
        <f>H149-K149-L149</f>
        <v>454.7299999999999</v>
      </c>
      <c r="O149" s="42">
        <v>0</v>
      </c>
      <c r="P149" s="45">
        <v>0.13</v>
      </c>
      <c r="Q149" s="42">
        <v>0</v>
      </c>
      <c r="R149" s="42">
        <v>0</v>
      </c>
      <c r="S149" s="42">
        <v>0</v>
      </c>
      <c r="T149" s="38">
        <v>5000</v>
      </c>
      <c r="U149" s="14">
        <f>S149/H149</f>
        <v>0</v>
      </c>
      <c r="V149" s="19" t="s">
        <v>3490</v>
      </c>
      <c r="W149" s="19"/>
      <c r="X149" s="37" t="s">
        <v>3477</v>
      </c>
    </row>
    <row r="150" spans="1:24" s="3" customFormat="1" ht="16.5" customHeight="1">
      <c r="A150" s="38">
        <v>12</v>
      </c>
      <c r="B150" s="39">
        <v>10700</v>
      </c>
      <c r="C150" s="38">
        <v>10274893</v>
      </c>
      <c r="D150" s="40" t="s">
        <v>144</v>
      </c>
      <c r="E150" s="38">
        <v>1</v>
      </c>
      <c r="F150" s="38">
        <v>73</v>
      </c>
      <c r="G150" s="38" t="s">
        <v>23</v>
      </c>
      <c r="H150" s="42">
        <v>3487.18</v>
      </c>
      <c r="I150" s="2"/>
      <c r="J150" s="44">
        <v>43641</v>
      </c>
      <c r="K150" s="42">
        <v>0</v>
      </c>
      <c r="L150" s="42">
        <v>1983.55</v>
      </c>
      <c r="M150" s="44">
        <v>45046</v>
      </c>
      <c r="N150" s="42">
        <f>H150-K150-L150</f>
        <v>1503.6299999999999</v>
      </c>
      <c r="O150" s="42">
        <v>1699.1</v>
      </c>
      <c r="P150" s="45">
        <v>0.13</v>
      </c>
      <c r="Q150" s="42">
        <v>195.47</v>
      </c>
      <c r="R150" s="42">
        <v>1503.63</v>
      </c>
      <c r="S150" s="42">
        <v>0</v>
      </c>
      <c r="T150" s="38">
        <v>5000</v>
      </c>
      <c r="U150" s="14">
        <f>S150/H150</f>
        <v>0</v>
      </c>
      <c r="V150" s="19"/>
      <c r="W150" s="19"/>
      <c r="X150" s="37" t="s">
        <v>3455</v>
      </c>
    </row>
    <row r="151" spans="1:24" s="3" customFormat="1" ht="16.5" customHeight="1">
      <c r="A151" s="38">
        <v>14</v>
      </c>
      <c r="B151" s="39">
        <v>10702</v>
      </c>
      <c r="C151" s="38">
        <v>10325421</v>
      </c>
      <c r="D151" s="40" t="s">
        <v>37</v>
      </c>
      <c r="E151" s="38">
        <v>1.0170999999999999E-2</v>
      </c>
      <c r="F151" s="38">
        <v>120</v>
      </c>
      <c r="G151" s="38" t="s">
        <v>21</v>
      </c>
      <c r="H151" s="42">
        <v>13000</v>
      </c>
      <c r="I151" s="2"/>
      <c r="J151" s="44">
        <v>44286</v>
      </c>
      <c r="K151" s="42">
        <v>108.33</v>
      </c>
      <c r="L151" s="42">
        <v>2600</v>
      </c>
      <c r="M151" s="44">
        <v>45046</v>
      </c>
      <c r="N151" s="42">
        <f>H151-K151-L151</f>
        <v>10291.67</v>
      </c>
      <c r="O151" s="42">
        <v>11629.59</v>
      </c>
      <c r="P151" s="45">
        <v>0.13</v>
      </c>
      <c r="Q151" s="42">
        <v>1337.92</v>
      </c>
      <c r="R151" s="42">
        <v>10291.67</v>
      </c>
      <c r="S151" s="42">
        <v>0</v>
      </c>
      <c r="T151" s="38">
        <v>5000</v>
      </c>
      <c r="U151" s="14">
        <f>S151/H151</f>
        <v>0</v>
      </c>
      <c r="V151" s="19"/>
      <c r="W151" s="19"/>
      <c r="X151" s="37" t="s">
        <v>3456</v>
      </c>
    </row>
    <row r="152" spans="1:24" s="3" customFormat="1" ht="16.5" customHeight="1">
      <c r="A152" s="38">
        <v>3</v>
      </c>
      <c r="B152" s="39">
        <v>10721</v>
      </c>
      <c r="C152" s="38">
        <v>10324788</v>
      </c>
      <c r="D152" s="40" t="s">
        <v>2376</v>
      </c>
      <c r="E152" s="38">
        <v>4</v>
      </c>
      <c r="F152" s="38">
        <v>60</v>
      </c>
      <c r="G152" s="38" t="s">
        <v>23</v>
      </c>
      <c r="H152" s="42">
        <v>8794.8700000000008</v>
      </c>
      <c r="I152" s="2"/>
      <c r="J152" s="44">
        <v>44255</v>
      </c>
      <c r="K152" s="42">
        <v>146.58000000000001</v>
      </c>
      <c r="L152" s="42">
        <v>3664.51</v>
      </c>
      <c r="M152" s="44">
        <v>45046</v>
      </c>
      <c r="N152" s="42">
        <f>H152-K152-L152</f>
        <v>4983.7800000000007</v>
      </c>
      <c r="O152" s="42">
        <v>5631.67</v>
      </c>
      <c r="P152" s="45">
        <v>0.13</v>
      </c>
      <c r="Q152" s="42">
        <v>647.89</v>
      </c>
      <c r="R152" s="42">
        <v>4983.78</v>
      </c>
      <c r="S152" s="42">
        <v>0</v>
      </c>
      <c r="T152" s="38">
        <v>5000</v>
      </c>
      <c r="U152" s="14">
        <f>S152/H152</f>
        <v>0</v>
      </c>
      <c r="V152" s="19"/>
      <c r="W152" s="19"/>
      <c r="X152" s="37" t="s">
        <v>3469</v>
      </c>
    </row>
    <row r="153" spans="1:24" s="3" customFormat="1" ht="16.5" customHeight="1">
      <c r="A153" s="38">
        <v>4</v>
      </c>
      <c r="B153" s="39">
        <v>10721</v>
      </c>
      <c r="C153" s="38">
        <v>10326480</v>
      </c>
      <c r="D153" s="40" t="s">
        <v>2164</v>
      </c>
      <c r="E153" s="46">
        <v>0.5</v>
      </c>
      <c r="F153" s="38">
        <v>60</v>
      </c>
      <c r="G153" s="38" t="s">
        <v>266</v>
      </c>
      <c r="H153" s="42">
        <v>127499.17</v>
      </c>
      <c r="I153" s="2"/>
      <c r="J153" s="44">
        <v>44286</v>
      </c>
      <c r="K153" s="42">
        <v>2124.98</v>
      </c>
      <c r="L153" s="42">
        <v>50999.65</v>
      </c>
      <c r="M153" s="44">
        <v>45046</v>
      </c>
      <c r="N153" s="42">
        <f>H153-K153-L153</f>
        <v>74374.540000000008</v>
      </c>
      <c r="O153" s="42">
        <v>84043.23</v>
      </c>
      <c r="P153" s="45">
        <v>0.13</v>
      </c>
      <c r="Q153" s="42">
        <v>9668.69</v>
      </c>
      <c r="R153" s="42">
        <v>74374.539999999994</v>
      </c>
      <c r="S153" s="42">
        <v>0</v>
      </c>
      <c r="T153" s="38">
        <v>5000</v>
      </c>
      <c r="U153" s="14">
        <f>S153/H153</f>
        <v>0</v>
      </c>
      <c r="V153" s="19"/>
      <c r="W153" s="19"/>
      <c r="X153" s="37" t="s">
        <v>3469</v>
      </c>
    </row>
    <row r="154" spans="1:24" s="3" customFormat="1" ht="16.5" customHeight="1">
      <c r="A154" s="38">
        <v>5</v>
      </c>
      <c r="B154" s="39">
        <v>10721</v>
      </c>
      <c r="C154" s="38">
        <v>10321883</v>
      </c>
      <c r="D154" s="40" t="s">
        <v>301</v>
      </c>
      <c r="E154" s="38">
        <v>119</v>
      </c>
      <c r="F154" s="38">
        <v>120</v>
      </c>
      <c r="G154" s="38" t="s">
        <v>302</v>
      </c>
      <c r="H154" s="42">
        <v>19845.61</v>
      </c>
      <c r="I154" s="2"/>
      <c r="J154" s="44">
        <v>44104</v>
      </c>
      <c r="K154" s="42">
        <v>165.38</v>
      </c>
      <c r="L154" s="42">
        <v>4961.3999999999996</v>
      </c>
      <c r="M154" s="44">
        <v>45046</v>
      </c>
      <c r="N154" s="42">
        <f>H154-K154-L154</f>
        <v>14718.83</v>
      </c>
      <c r="O154" s="42">
        <v>16632.28</v>
      </c>
      <c r="P154" s="45">
        <v>0.13</v>
      </c>
      <c r="Q154" s="42">
        <v>1913.45</v>
      </c>
      <c r="R154" s="42">
        <v>14718.83</v>
      </c>
      <c r="S154" s="42">
        <v>0</v>
      </c>
      <c r="T154" s="38">
        <v>5000</v>
      </c>
      <c r="U154" s="14">
        <f>S154/H154</f>
        <v>0</v>
      </c>
      <c r="V154" s="19"/>
      <c r="W154" s="19"/>
      <c r="X154" s="37" t="s">
        <v>3469</v>
      </c>
    </row>
    <row r="155" spans="1:24" s="3" customFormat="1" ht="16.5" customHeight="1">
      <c r="A155" s="38">
        <v>6</v>
      </c>
      <c r="B155" s="39">
        <v>10721</v>
      </c>
      <c r="C155" s="38">
        <v>10321883</v>
      </c>
      <c r="D155" s="40" t="s">
        <v>301</v>
      </c>
      <c r="E155" s="38">
        <v>120</v>
      </c>
      <c r="F155" s="38">
        <v>120</v>
      </c>
      <c r="G155" s="38" t="s">
        <v>302</v>
      </c>
      <c r="H155" s="42">
        <v>20012.38</v>
      </c>
      <c r="I155" s="2"/>
      <c r="J155" s="44">
        <v>44104</v>
      </c>
      <c r="K155" s="42">
        <v>166.77</v>
      </c>
      <c r="L155" s="42">
        <v>5003.1000000000004</v>
      </c>
      <c r="M155" s="44">
        <v>45046</v>
      </c>
      <c r="N155" s="42">
        <f>H155-K155-L155</f>
        <v>14842.51</v>
      </c>
      <c r="O155" s="42">
        <v>16772.04</v>
      </c>
      <c r="P155" s="45">
        <v>0.13</v>
      </c>
      <c r="Q155" s="42">
        <v>1929.53</v>
      </c>
      <c r="R155" s="42">
        <v>14842.51</v>
      </c>
      <c r="S155" s="42">
        <v>0</v>
      </c>
      <c r="T155" s="38">
        <v>5000</v>
      </c>
      <c r="U155" s="14">
        <f>S155/H155</f>
        <v>0</v>
      </c>
      <c r="V155" s="19"/>
      <c r="W155" s="19"/>
      <c r="X155" s="37" t="s">
        <v>3469</v>
      </c>
    </row>
    <row r="156" spans="1:24" s="3" customFormat="1" ht="16.5" customHeight="1">
      <c r="A156" s="38">
        <v>49</v>
      </c>
      <c r="B156" s="39">
        <v>10724</v>
      </c>
      <c r="C156" s="38">
        <v>10276527</v>
      </c>
      <c r="D156" s="40" t="s">
        <v>2379</v>
      </c>
      <c r="E156" s="38">
        <v>1</v>
      </c>
      <c r="F156" s="38">
        <v>60</v>
      </c>
      <c r="G156" s="38" t="s">
        <v>33</v>
      </c>
      <c r="H156" s="42">
        <v>2460</v>
      </c>
      <c r="I156" s="2"/>
      <c r="J156" s="44">
        <v>37375</v>
      </c>
      <c r="K156" s="42">
        <v>0</v>
      </c>
      <c r="L156" s="42">
        <v>2460</v>
      </c>
      <c r="M156" s="44">
        <v>45046</v>
      </c>
      <c r="N156" s="42">
        <f>H156-K156-L156</f>
        <v>0</v>
      </c>
      <c r="O156" s="42">
        <v>0</v>
      </c>
      <c r="P156" s="45">
        <v>0.03</v>
      </c>
      <c r="Q156" s="42">
        <v>0</v>
      </c>
      <c r="R156" s="42">
        <v>0</v>
      </c>
      <c r="S156" s="42">
        <v>0</v>
      </c>
      <c r="T156" s="38">
        <v>1103</v>
      </c>
      <c r="U156" s="14">
        <f>S156/H156</f>
        <v>0</v>
      </c>
      <c r="V156" s="19"/>
      <c r="W156" s="19"/>
      <c r="X156" s="37" t="s">
        <v>3459</v>
      </c>
    </row>
    <row r="157" spans="1:24" s="3" customFormat="1" ht="16.5" customHeight="1">
      <c r="A157" s="38">
        <v>51</v>
      </c>
      <c r="B157" s="39">
        <v>10724</v>
      </c>
      <c r="C157" s="38">
        <v>10276592</v>
      </c>
      <c r="D157" s="40" t="s">
        <v>2380</v>
      </c>
      <c r="E157" s="38">
        <v>1</v>
      </c>
      <c r="F157" s="38">
        <v>120</v>
      </c>
      <c r="G157" s="38" t="s">
        <v>21</v>
      </c>
      <c r="H157" s="42">
        <v>32000</v>
      </c>
      <c r="I157" s="2"/>
      <c r="J157" s="44">
        <v>37218</v>
      </c>
      <c r="K157" s="42">
        <v>0</v>
      </c>
      <c r="L157" s="42">
        <v>32000</v>
      </c>
      <c r="M157" s="44">
        <v>45046</v>
      </c>
      <c r="N157" s="42">
        <f>H157-K157-L157</f>
        <v>0</v>
      </c>
      <c r="O157" s="42">
        <v>0</v>
      </c>
      <c r="P157" s="45">
        <v>0.03</v>
      </c>
      <c r="Q157" s="42">
        <v>0</v>
      </c>
      <c r="R157" s="42">
        <v>0</v>
      </c>
      <c r="S157" s="42">
        <v>0</v>
      </c>
      <c r="T157" s="38">
        <v>1007</v>
      </c>
      <c r="U157" s="14">
        <f>S157/H157</f>
        <v>0</v>
      </c>
      <c r="V157" s="19"/>
      <c r="W157" s="19"/>
      <c r="X157" s="37" t="s">
        <v>3459</v>
      </c>
    </row>
    <row r="158" spans="1:24" s="3" customFormat="1" ht="16.5" customHeight="1">
      <c r="A158" s="38">
        <v>54</v>
      </c>
      <c r="B158" s="39">
        <v>10725</v>
      </c>
      <c r="C158" s="38">
        <v>10326231</v>
      </c>
      <c r="D158" s="40" t="s">
        <v>2163</v>
      </c>
      <c r="E158" s="38">
        <v>1</v>
      </c>
      <c r="F158" s="38">
        <v>60</v>
      </c>
      <c r="G158" s="38" t="s">
        <v>266</v>
      </c>
      <c r="H158" s="42">
        <v>8988.49</v>
      </c>
      <c r="I158" s="2"/>
      <c r="J158" s="44">
        <v>44286</v>
      </c>
      <c r="K158" s="42">
        <v>149.81</v>
      </c>
      <c r="L158" s="42">
        <v>3595.41</v>
      </c>
      <c r="M158" s="44">
        <v>45046</v>
      </c>
      <c r="N158" s="42">
        <f>H158-K158-L158</f>
        <v>5243.27</v>
      </c>
      <c r="O158" s="42">
        <v>5924.9</v>
      </c>
      <c r="P158" s="45">
        <v>0.13</v>
      </c>
      <c r="Q158" s="42">
        <v>681.63</v>
      </c>
      <c r="R158" s="42">
        <v>5243.27</v>
      </c>
      <c r="S158" s="42">
        <v>0</v>
      </c>
      <c r="T158" s="38">
        <v>5000</v>
      </c>
      <c r="U158" s="14">
        <f>S158/H158</f>
        <v>0</v>
      </c>
      <c r="V158" s="19"/>
      <c r="W158" s="19"/>
      <c r="X158" s="37" t="s">
        <v>3459</v>
      </c>
    </row>
    <row r="159" spans="1:24" s="3" customFormat="1" ht="16.5" customHeight="1">
      <c r="A159" s="38">
        <v>36</v>
      </c>
      <c r="B159" s="39">
        <v>10732</v>
      </c>
      <c r="C159" s="38">
        <v>10340341</v>
      </c>
      <c r="D159" s="40" t="s">
        <v>2385</v>
      </c>
      <c r="E159" s="38">
        <v>2</v>
      </c>
      <c r="F159" s="38">
        <v>120</v>
      </c>
      <c r="G159" s="38" t="s">
        <v>23</v>
      </c>
      <c r="H159" s="42">
        <v>43893.81</v>
      </c>
      <c r="I159" s="2"/>
      <c r="J159" s="44">
        <v>44500</v>
      </c>
      <c r="K159" s="42">
        <v>365.79</v>
      </c>
      <c r="L159" s="42">
        <v>6218.29</v>
      </c>
      <c r="M159" s="44">
        <v>45046</v>
      </c>
      <c r="N159" s="42">
        <f>H159-K159-L159</f>
        <v>37309.729999999996</v>
      </c>
      <c r="O159" s="42">
        <v>42159.99</v>
      </c>
      <c r="P159" s="45">
        <v>0.13</v>
      </c>
      <c r="Q159" s="42">
        <v>4850.26</v>
      </c>
      <c r="R159" s="42">
        <v>37309.730000000003</v>
      </c>
      <c r="S159" s="42">
        <v>0</v>
      </c>
      <c r="T159" s="38">
        <v>5000</v>
      </c>
      <c r="U159" s="14">
        <f>S159/H159</f>
        <v>0</v>
      </c>
      <c r="V159" s="19"/>
      <c r="W159" s="19"/>
      <c r="X159" s="37" t="s">
        <v>3460</v>
      </c>
    </row>
    <row r="160" spans="1:24" s="3" customFormat="1" ht="16.5" customHeight="1">
      <c r="A160" s="38">
        <v>39</v>
      </c>
      <c r="B160" s="39">
        <v>10734</v>
      </c>
      <c r="C160" s="38">
        <v>10299386</v>
      </c>
      <c r="D160" s="40" t="s">
        <v>2386</v>
      </c>
      <c r="E160" s="38">
        <v>12</v>
      </c>
      <c r="F160" s="38">
        <v>85</v>
      </c>
      <c r="G160" s="38" t="s">
        <v>23</v>
      </c>
      <c r="H160" s="42">
        <v>6153.96</v>
      </c>
      <c r="I160" s="2"/>
      <c r="J160" s="44">
        <v>43278</v>
      </c>
      <c r="K160" s="42">
        <v>0</v>
      </c>
      <c r="L160" s="42">
        <v>3579.65</v>
      </c>
      <c r="M160" s="44">
        <v>45046</v>
      </c>
      <c r="N160" s="42">
        <f>H160-K160-L160</f>
        <v>2574.31</v>
      </c>
      <c r="O160" s="42">
        <v>2908.97</v>
      </c>
      <c r="P160" s="45">
        <v>0.13</v>
      </c>
      <c r="Q160" s="42">
        <v>334.66</v>
      </c>
      <c r="R160" s="42">
        <v>2574.31</v>
      </c>
      <c r="S160" s="42">
        <v>0</v>
      </c>
      <c r="T160" s="38">
        <v>2108</v>
      </c>
      <c r="U160" s="14">
        <f>S160/H160</f>
        <v>0</v>
      </c>
      <c r="V160" s="19"/>
      <c r="W160" s="19"/>
      <c r="X160" s="37" t="s">
        <v>3460</v>
      </c>
    </row>
    <row r="161" spans="1:37" s="3" customFormat="1" ht="16.5" customHeight="1">
      <c r="A161" s="38">
        <v>40</v>
      </c>
      <c r="B161" s="39">
        <v>10734</v>
      </c>
      <c r="C161" s="38">
        <v>10299358</v>
      </c>
      <c r="D161" s="40" t="s">
        <v>2387</v>
      </c>
      <c r="E161" s="38">
        <v>9</v>
      </c>
      <c r="F161" s="38">
        <v>91</v>
      </c>
      <c r="G161" s="38" t="s">
        <v>23</v>
      </c>
      <c r="H161" s="42">
        <v>4615.47</v>
      </c>
      <c r="I161" s="2"/>
      <c r="J161" s="44">
        <v>43094</v>
      </c>
      <c r="K161" s="42">
        <v>0</v>
      </c>
      <c r="L161" s="42">
        <v>2921.33</v>
      </c>
      <c r="M161" s="44">
        <v>45046</v>
      </c>
      <c r="N161" s="42">
        <f>H161-K161-L161</f>
        <v>1694.1400000000003</v>
      </c>
      <c r="O161" s="42">
        <v>1914.38</v>
      </c>
      <c r="P161" s="45">
        <v>0.13</v>
      </c>
      <c r="Q161" s="42">
        <v>220.24</v>
      </c>
      <c r="R161" s="42">
        <v>1694.14</v>
      </c>
      <c r="S161" s="42">
        <v>0</v>
      </c>
      <c r="T161" s="38">
        <v>5000</v>
      </c>
      <c r="U161" s="14">
        <f>S161/H161</f>
        <v>0</v>
      </c>
      <c r="V161" s="19"/>
      <c r="W161" s="19"/>
      <c r="X161" s="37" t="s">
        <v>3460</v>
      </c>
    </row>
    <row r="162" spans="1:37" s="3" customFormat="1" ht="16.5" customHeight="1">
      <c r="A162" s="38">
        <v>66</v>
      </c>
      <c r="B162" s="39">
        <v>10742</v>
      </c>
      <c r="C162" s="38">
        <v>10323652</v>
      </c>
      <c r="D162" s="40" t="s">
        <v>425</v>
      </c>
      <c r="E162" s="38">
        <v>3.8323000000000003E-2</v>
      </c>
      <c r="F162" s="38">
        <v>120</v>
      </c>
      <c r="G162" s="38" t="s">
        <v>302</v>
      </c>
      <c r="H162" s="42">
        <v>5810.44</v>
      </c>
      <c r="I162" s="2"/>
      <c r="J162" s="44">
        <v>44196</v>
      </c>
      <c r="K162" s="42">
        <v>48.42</v>
      </c>
      <c r="L162" s="42">
        <v>1307.3499999999999</v>
      </c>
      <c r="M162" s="44">
        <v>45046</v>
      </c>
      <c r="N162" s="42">
        <f>H162-K162-L162</f>
        <v>4454.67</v>
      </c>
      <c r="O162" s="42">
        <v>5033.78</v>
      </c>
      <c r="P162" s="45">
        <v>0.13</v>
      </c>
      <c r="Q162" s="42">
        <v>579.11</v>
      </c>
      <c r="R162" s="42">
        <v>4454.67</v>
      </c>
      <c r="S162" s="42">
        <v>0</v>
      </c>
      <c r="T162" s="38">
        <v>5000</v>
      </c>
      <c r="U162" s="14">
        <f>S162/H162</f>
        <v>0</v>
      </c>
      <c r="V162" s="19"/>
      <c r="W162" s="19"/>
      <c r="X162" s="37" t="s">
        <v>3463</v>
      </c>
    </row>
    <row r="163" spans="1:37" s="3" customFormat="1" ht="16.5" customHeight="1">
      <c r="A163" s="38">
        <v>37</v>
      </c>
      <c r="B163" s="39">
        <v>10749</v>
      </c>
      <c r="C163" s="38">
        <v>10323392</v>
      </c>
      <c r="D163" s="40" t="s">
        <v>2406</v>
      </c>
      <c r="E163" s="38">
        <v>1</v>
      </c>
      <c r="F163" s="38">
        <v>120</v>
      </c>
      <c r="G163" s="38" t="s">
        <v>21</v>
      </c>
      <c r="H163" s="42">
        <v>13584.07</v>
      </c>
      <c r="I163" s="2"/>
      <c r="J163" s="44">
        <v>44196</v>
      </c>
      <c r="K163" s="42">
        <v>113.2</v>
      </c>
      <c r="L163" s="42">
        <v>3056.41</v>
      </c>
      <c r="M163" s="44">
        <v>45046</v>
      </c>
      <c r="N163" s="42">
        <f>H163-K163-L163</f>
        <v>10414.459999999999</v>
      </c>
      <c r="O163" s="42">
        <v>11768.34</v>
      </c>
      <c r="P163" s="45">
        <v>0.13</v>
      </c>
      <c r="Q163" s="42">
        <v>1353.88</v>
      </c>
      <c r="R163" s="42">
        <v>10414.459999999999</v>
      </c>
      <c r="S163" s="42">
        <v>0</v>
      </c>
      <c r="T163" s="38">
        <v>5000</v>
      </c>
      <c r="U163" s="14">
        <f>S163/H163</f>
        <v>0</v>
      </c>
      <c r="V163" s="19"/>
      <c r="W163" s="19"/>
      <c r="X163" s="37" t="s">
        <v>3473</v>
      </c>
    </row>
    <row r="164" spans="1:37" s="3" customFormat="1" ht="16.5" customHeight="1">
      <c r="A164" s="38">
        <v>6</v>
      </c>
      <c r="B164" s="39">
        <v>10876</v>
      </c>
      <c r="C164" s="38">
        <v>10322736</v>
      </c>
      <c r="D164" s="40" t="s">
        <v>747</v>
      </c>
      <c r="E164" s="38">
        <v>2</v>
      </c>
      <c r="F164" s="38">
        <v>1</v>
      </c>
      <c r="G164" s="38" t="s">
        <v>23</v>
      </c>
      <c r="H164" s="42">
        <v>361.6</v>
      </c>
      <c r="I164" s="2"/>
      <c r="J164" s="44">
        <v>44165</v>
      </c>
      <c r="K164" s="42">
        <v>0</v>
      </c>
      <c r="L164" s="42">
        <v>361.6</v>
      </c>
      <c r="M164" s="44">
        <v>45046</v>
      </c>
      <c r="N164" s="42">
        <f>H164-K164-L164</f>
        <v>0</v>
      </c>
      <c r="O164" s="42">
        <v>0</v>
      </c>
      <c r="P164" s="45">
        <v>0.13</v>
      </c>
      <c r="Q164" s="42">
        <v>0</v>
      </c>
      <c r="R164" s="42">
        <v>0</v>
      </c>
      <c r="S164" s="42">
        <v>0</v>
      </c>
      <c r="T164" s="38">
        <v>5000</v>
      </c>
      <c r="U164" s="14">
        <f>S164/H164</f>
        <v>0</v>
      </c>
      <c r="V164" s="19"/>
      <c r="W164" s="19"/>
      <c r="X164" s="37" t="s">
        <v>3476</v>
      </c>
    </row>
    <row r="165" spans="1:37" s="3" customFormat="1" ht="16.5" customHeight="1">
      <c r="A165" s="38">
        <v>4</v>
      </c>
      <c r="B165" s="39">
        <v>20704</v>
      </c>
      <c r="C165" s="38">
        <v>10296104</v>
      </c>
      <c r="D165" s="40" t="s">
        <v>2414</v>
      </c>
      <c r="E165" s="38">
        <v>1</v>
      </c>
      <c r="F165" s="38">
        <v>120</v>
      </c>
      <c r="G165" s="38" t="s">
        <v>21</v>
      </c>
      <c r="H165" s="42">
        <v>9734.51</v>
      </c>
      <c r="I165" s="2"/>
      <c r="J165" s="44">
        <v>43950</v>
      </c>
      <c r="K165" s="42">
        <v>0</v>
      </c>
      <c r="L165" s="42">
        <v>2774.34</v>
      </c>
      <c r="M165" s="44">
        <v>45046</v>
      </c>
      <c r="N165" s="42">
        <f>H165-K165-L165</f>
        <v>6960.17</v>
      </c>
      <c r="O165" s="42">
        <v>7864.99</v>
      </c>
      <c r="P165" s="45">
        <v>0.13</v>
      </c>
      <c r="Q165" s="42">
        <v>904.82</v>
      </c>
      <c r="R165" s="42">
        <v>6960.17</v>
      </c>
      <c r="S165" s="42">
        <v>0</v>
      </c>
      <c r="T165" s="38">
        <v>5000</v>
      </c>
      <c r="U165" s="14">
        <f>S165/H165</f>
        <v>0</v>
      </c>
      <c r="V165" s="19"/>
      <c r="W165" s="19"/>
      <c r="X165" s="37" t="s">
        <v>3466</v>
      </c>
    </row>
    <row r="166" spans="1:37" s="3" customFormat="1" ht="16.5" customHeight="1">
      <c r="A166" s="38">
        <v>19</v>
      </c>
      <c r="B166" s="39">
        <v>40708</v>
      </c>
      <c r="C166" s="38">
        <v>10278669</v>
      </c>
      <c r="D166" s="40" t="s">
        <v>2349</v>
      </c>
      <c r="E166" s="38">
        <v>14</v>
      </c>
      <c r="F166" s="38">
        <v>120</v>
      </c>
      <c r="G166" s="38" t="s">
        <v>21</v>
      </c>
      <c r="H166" s="42">
        <v>3166.8</v>
      </c>
      <c r="I166" s="2"/>
      <c r="J166" s="44">
        <v>42032</v>
      </c>
      <c r="K166" s="42">
        <v>0</v>
      </c>
      <c r="L166" s="42">
        <v>2481.96</v>
      </c>
      <c r="M166" s="44">
        <v>45046</v>
      </c>
      <c r="N166" s="42">
        <f>H166-K166-L166</f>
        <v>684.84000000000015</v>
      </c>
      <c r="O166" s="42">
        <v>773.87</v>
      </c>
      <c r="P166" s="45">
        <v>0.13</v>
      </c>
      <c r="Q166" s="42">
        <v>89.03</v>
      </c>
      <c r="R166" s="42">
        <v>684.84</v>
      </c>
      <c r="S166" s="42">
        <v>0</v>
      </c>
      <c r="T166" s="38">
        <v>5000</v>
      </c>
      <c r="U166" s="14">
        <f>S166/H166</f>
        <v>0</v>
      </c>
      <c r="V166" s="19"/>
      <c r="W166" s="19"/>
      <c r="X166" s="37" t="s">
        <v>3467</v>
      </c>
    </row>
    <row r="167" spans="1:37" s="3" customFormat="1" ht="16.5" customHeight="1">
      <c r="A167" s="38">
        <v>146</v>
      </c>
      <c r="B167" s="39">
        <v>50099</v>
      </c>
      <c r="C167" s="38">
        <v>10324746</v>
      </c>
      <c r="D167" s="40" t="s">
        <v>2417</v>
      </c>
      <c r="E167" s="38">
        <v>2</v>
      </c>
      <c r="F167" s="38">
        <v>60</v>
      </c>
      <c r="G167" s="38" t="s">
        <v>266</v>
      </c>
      <c r="H167" s="42">
        <v>6852.4</v>
      </c>
      <c r="I167" s="2"/>
      <c r="J167" s="44">
        <v>44255</v>
      </c>
      <c r="K167" s="42">
        <v>114.21</v>
      </c>
      <c r="L167" s="42">
        <v>2855.21</v>
      </c>
      <c r="M167" s="44">
        <v>45046</v>
      </c>
      <c r="N167" s="42">
        <f>H167-K167-L167</f>
        <v>3882.9799999999996</v>
      </c>
      <c r="O167" s="42">
        <v>4387.7700000000004</v>
      </c>
      <c r="P167" s="45">
        <v>0.13</v>
      </c>
      <c r="Q167" s="42">
        <v>504.79</v>
      </c>
      <c r="R167" s="42">
        <v>3882.98</v>
      </c>
      <c r="S167" s="42">
        <v>0</v>
      </c>
      <c r="T167" s="38">
        <v>5000</v>
      </c>
      <c r="U167" s="14">
        <f>S167/H167</f>
        <v>0</v>
      </c>
      <c r="V167" s="19"/>
      <c r="W167" s="19"/>
      <c r="X167" s="37" t="s">
        <v>3468</v>
      </c>
    </row>
    <row r="168" spans="1:37" s="3" customFormat="1" ht="16.5" customHeight="1">
      <c r="A168" s="38">
        <v>147</v>
      </c>
      <c r="B168" s="39">
        <v>50099</v>
      </c>
      <c r="C168" s="38">
        <v>10326276</v>
      </c>
      <c r="D168" s="40" t="s">
        <v>2418</v>
      </c>
      <c r="E168" s="38">
        <v>1</v>
      </c>
      <c r="F168" s="38">
        <v>120</v>
      </c>
      <c r="G168" s="38" t="s">
        <v>302</v>
      </c>
      <c r="H168" s="42">
        <v>25049.78</v>
      </c>
      <c r="I168" s="2"/>
      <c r="J168" s="44">
        <v>44286</v>
      </c>
      <c r="K168" s="42">
        <v>208.75</v>
      </c>
      <c r="L168" s="42">
        <v>5009.97</v>
      </c>
      <c r="M168" s="44">
        <v>45046</v>
      </c>
      <c r="N168" s="42">
        <f>H168-K168-L168</f>
        <v>19831.059999999998</v>
      </c>
      <c r="O168" s="42">
        <v>22409.1</v>
      </c>
      <c r="P168" s="45">
        <v>0.13</v>
      </c>
      <c r="Q168" s="42">
        <v>2578.04</v>
      </c>
      <c r="R168" s="42">
        <v>19831.060000000001</v>
      </c>
      <c r="S168" s="42">
        <v>0</v>
      </c>
      <c r="T168" s="38">
        <v>5000</v>
      </c>
      <c r="U168" s="14">
        <f>S168/H168</f>
        <v>0</v>
      </c>
      <c r="V168" s="19"/>
      <c r="W168" s="19"/>
      <c r="X168" s="37" t="s">
        <v>3468</v>
      </c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</row>
    <row r="169" spans="1:37" s="3" customFormat="1" ht="16.5" customHeight="1">
      <c r="A169" s="38">
        <v>148</v>
      </c>
      <c r="B169" s="39">
        <v>50099</v>
      </c>
      <c r="C169" s="38">
        <v>10297301</v>
      </c>
      <c r="D169" s="40" t="s">
        <v>1743</v>
      </c>
      <c r="E169" s="38">
        <v>9</v>
      </c>
      <c r="F169" s="38">
        <v>108</v>
      </c>
      <c r="G169" s="38" t="s">
        <v>23</v>
      </c>
      <c r="H169" s="42">
        <v>4523.22</v>
      </c>
      <c r="I169" s="2"/>
      <c r="J169" s="44">
        <v>42576</v>
      </c>
      <c r="K169" s="42">
        <v>0</v>
      </c>
      <c r="L169" s="42">
        <v>3136.83</v>
      </c>
      <c r="M169" s="44">
        <v>45046</v>
      </c>
      <c r="N169" s="42">
        <f>H169-K169-L169</f>
        <v>1386.3900000000003</v>
      </c>
      <c r="O169" s="42">
        <v>1566.62</v>
      </c>
      <c r="P169" s="45">
        <v>0.13</v>
      </c>
      <c r="Q169" s="42">
        <v>180.23</v>
      </c>
      <c r="R169" s="42">
        <v>1386.39</v>
      </c>
      <c r="S169" s="42">
        <v>0</v>
      </c>
      <c r="T169" s="38">
        <v>5000</v>
      </c>
      <c r="U169" s="14">
        <f>S169/H169</f>
        <v>0</v>
      </c>
      <c r="V169" s="19"/>
      <c r="W169" s="19"/>
      <c r="X169" s="37" t="s">
        <v>3468</v>
      </c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</row>
    <row r="170" spans="1:37" s="3" customFormat="1" ht="16.5" customHeight="1">
      <c r="A170" s="38">
        <v>149</v>
      </c>
      <c r="B170" s="39">
        <v>50099</v>
      </c>
      <c r="C170" s="38">
        <v>10297329</v>
      </c>
      <c r="D170" s="40" t="s">
        <v>301</v>
      </c>
      <c r="E170" s="38">
        <v>1</v>
      </c>
      <c r="F170" s="38">
        <v>120</v>
      </c>
      <c r="G170" s="38" t="s">
        <v>21</v>
      </c>
      <c r="H170" s="42">
        <v>116400.83</v>
      </c>
      <c r="I170" s="2"/>
      <c r="J170" s="44">
        <v>42002</v>
      </c>
      <c r="K170" s="42">
        <v>0</v>
      </c>
      <c r="L170" s="42">
        <v>92150.69</v>
      </c>
      <c r="M170" s="44">
        <v>45046</v>
      </c>
      <c r="N170" s="42">
        <f>H170-K170-L170</f>
        <v>24250.14</v>
      </c>
      <c r="O170" s="42">
        <v>27402.66</v>
      </c>
      <c r="P170" s="45">
        <v>0.13</v>
      </c>
      <c r="Q170" s="42">
        <v>3152.52</v>
      </c>
      <c r="R170" s="42">
        <v>24250.14</v>
      </c>
      <c r="S170" s="42">
        <v>0</v>
      </c>
      <c r="T170" s="38">
        <v>1601</v>
      </c>
      <c r="U170" s="14">
        <f>S170/H170</f>
        <v>0</v>
      </c>
      <c r="V170" s="19"/>
      <c r="W170" s="19"/>
      <c r="X170" s="37" t="s">
        <v>3468</v>
      </c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</row>
    <row r="171" spans="1:37" s="3" customFormat="1" ht="16.5" customHeight="1">
      <c r="A171" s="38">
        <v>23</v>
      </c>
      <c r="B171" s="39">
        <v>50101</v>
      </c>
      <c r="C171" s="38">
        <v>10338032</v>
      </c>
      <c r="D171" s="40" t="s">
        <v>182</v>
      </c>
      <c r="E171" s="38">
        <v>71</v>
      </c>
      <c r="F171" s="38">
        <v>1</v>
      </c>
      <c r="G171" s="38" t="s">
        <v>266</v>
      </c>
      <c r="H171" s="42">
        <v>2400.44</v>
      </c>
      <c r="I171" s="2"/>
      <c r="J171" s="44">
        <v>44469</v>
      </c>
      <c r="K171" s="42">
        <v>0</v>
      </c>
      <c r="L171" s="42">
        <v>2400.44</v>
      </c>
      <c r="M171" s="44">
        <v>45046</v>
      </c>
      <c r="N171" s="42">
        <f>H171-K171-L171</f>
        <v>0</v>
      </c>
      <c r="O171" s="42">
        <v>0</v>
      </c>
      <c r="P171" s="45">
        <v>0.13</v>
      </c>
      <c r="Q171" s="42">
        <v>0</v>
      </c>
      <c r="R171" s="42">
        <v>0</v>
      </c>
      <c r="S171" s="42">
        <v>0</v>
      </c>
      <c r="T171" s="38">
        <v>5000</v>
      </c>
      <c r="U171" s="14">
        <f>S171/H171</f>
        <v>0</v>
      </c>
      <c r="V171" s="19"/>
      <c r="W171" s="19"/>
      <c r="X171" s="37" t="s">
        <v>3477</v>
      </c>
    </row>
    <row r="172" spans="1:37" s="3" customFormat="1" ht="16.5" customHeight="1">
      <c r="A172" s="38">
        <v>21</v>
      </c>
      <c r="B172" s="39">
        <v>10703</v>
      </c>
      <c r="C172" s="38">
        <v>10322686</v>
      </c>
      <c r="D172" s="40" t="s">
        <v>2084</v>
      </c>
      <c r="E172" s="38">
        <v>2</v>
      </c>
      <c r="F172" s="38">
        <v>120</v>
      </c>
      <c r="G172" s="38" t="s">
        <v>23</v>
      </c>
      <c r="H172" s="42">
        <v>41592.92</v>
      </c>
      <c r="I172" s="2"/>
      <c r="J172" s="44">
        <v>44165</v>
      </c>
      <c r="K172" s="42">
        <v>346.61</v>
      </c>
      <c r="L172" s="42">
        <v>10051.66</v>
      </c>
      <c r="M172" s="44">
        <v>45077</v>
      </c>
      <c r="N172" s="42">
        <f>H172-K172-L172</f>
        <v>31194.649999999998</v>
      </c>
      <c r="O172" s="42">
        <v>35249.949999999997</v>
      </c>
      <c r="P172" s="45">
        <v>0.13</v>
      </c>
      <c r="Q172" s="42">
        <v>4055.3</v>
      </c>
      <c r="R172" s="42">
        <v>31194.65</v>
      </c>
      <c r="S172" s="42">
        <v>0</v>
      </c>
      <c r="T172" s="38">
        <v>5000</v>
      </c>
      <c r="U172" s="14">
        <f>S172/H172</f>
        <v>0</v>
      </c>
      <c r="V172" s="19"/>
      <c r="W172" s="19"/>
      <c r="X172" s="37" t="s">
        <v>3456</v>
      </c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</row>
    <row r="173" spans="1:37" s="3" customFormat="1" ht="16.5" customHeight="1">
      <c r="A173" s="38">
        <v>22</v>
      </c>
      <c r="B173" s="39">
        <v>10705</v>
      </c>
      <c r="C173" s="38">
        <v>10279594</v>
      </c>
      <c r="D173" s="40" t="s">
        <v>37</v>
      </c>
      <c r="E173" s="38">
        <v>6.2849999999999998E-3</v>
      </c>
      <c r="F173" s="38">
        <v>120</v>
      </c>
      <c r="G173" s="38" t="s">
        <v>21</v>
      </c>
      <c r="H173" s="42">
        <v>9000</v>
      </c>
      <c r="I173" s="2"/>
      <c r="J173" s="44">
        <v>44006</v>
      </c>
      <c r="K173" s="42">
        <v>0</v>
      </c>
      <c r="L173" s="42">
        <v>2493.75</v>
      </c>
      <c r="M173" s="44">
        <v>45077</v>
      </c>
      <c r="N173" s="42">
        <f>H173-K173-L173</f>
        <v>6506.25</v>
      </c>
      <c r="O173" s="42">
        <v>7352.06</v>
      </c>
      <c r="P173" s="45">
        <v>0.13</v>
      </c>
      <c r="Q173" s="42">
        <v>845.81</v>
      </c>
      <c r="R173" s="42">
        <v>6506.25</v>
      </c>
      <c r="S173" s="42">
        <v>0</v>
      </c>
      <c r="T173" s="38">
        <v>5000</v>
      </c>
      <c r="U173" s="14">
        <f>S173/H173</f>
        <v>0</v>
      </c>
      <c r="V173" s="19"/>
      <c r="W173" s="19"/>
      <c r="X173" s="37" t="s">
        <v>3456</v>
      </c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</row>
    <row r="174" spans="1:37" s="3" customFormat="1" ht="16.5" customHeight="1">
      <c r="A174" s="38">
        <v>7</v>
      </c>
      <c r="B174" s="39">
        <v>10721</v>
      </c>
      <c r="C174" s="38">
        <v>10321883</v>
      </c>
      <c r="D174" s="40" t="s">
        <v>301</v>
      </c>
      <c r="E174" s="38">
        <v>200</v>
      </c>
      <c r="F174" s="38">
        <v>120</v>
      </c>
      <c r="G174" s="38" t="s">
        <v>302</v>
      </c>
      <c r="H174" s="42">
        <v>33353.97</v>
      </c>
      <c r="I174" s="2"/>
      <c r="J174" s="44">
        <v>44104</v>
      </c>
      <c r="K174" s="42">
        <v>277.95</v>
      </c>
      <c r="L174" s="42">
        <v>8616.44</v>
      </c>
      <c r="M174" s="44">
        <v>45077</v>
      </c>
      <c r="N174" s="42">
        <f>H174-K174-L174</f>
        <v>24459.58</v>
      </c>
      <c r="O174" s="42">
        <v>27639.33</v>
      </c>
      <c r="P174" s="45">
        <v>0.13</v>
      </c>
      <c r="Q174" s="42">
        <v>3179.75</v>
      </c>
      <c r="R174" s="42">
        <v>24459.58</v>
      </c>
      <c r="S174" s="42">
        <f>N174-R174</f>
        <v>0</v>
      </c>
      <c r="T174" s="38">
        <v>5000</v>
      </c>
      <c r="U174" s="14">
        <f>S174/H174</f>
        <v>0</v>
      </c>
      <c r="V174" s="19"/>
      <c r="W174" s="19"/>
      <c r="X174" s="37" t="s">
        <v>3469</v>
      </c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</row>
    <row r="175" spans="1:37" s="3" customFormat="1" ht="16.5" customHeight="1">
      <c r="A175" s="38">
        <v>8</v>
      </c>
      <c r="B175" s="39">
        <v>10721</v>
      </c>
      <c r="C175" s="38">
        <v>10325880</v>
      </c>
      <c r="D175" s="40" t="s">
        <v>2163</v>
      </c>
      <c r="E175" s="46">
        <v>0.45200000000000001</v>
      </c>
      <c r="F175" s="38">
        <v>60</v>
      </c>
      <c r="G175" s="38" t="s">
        <v>266</v>
      </c>
      <c r="H175" s="42">
        <v>22500</v>
      </c>
      <c r="I175" s="2"/>
      <c r="J175" s="44">
        <v>44286</v>
      </c>
      <c r="K175" s="42">
        <v>375</v>
      </c>
      <c r="L175" s="42">
        <v>9375</v>
      </c>
      <c r="M175" s="44">
        <v>45077</v>
      </c>
      <c r="N175" s="42">
        <f>H175-K175-L175</f>
        <v>12750</v>
      </c>
      <c r="O175" s="42">
        <v>14407.5</v>
      </c>
      <c r="P175" s="45">
        <v>0.13</v>
      </c>
      <c r="Q175" s="42">
        <v>1657.5</v>
      </c>
      <c r="R175" s="42">
        <v>12750</v>
      </c>
      <c r="S175" s="42">
        <f>N175-R175</f>
        <v>0</v>
      </c>
      <c r="T175" s="38">
        <v>5000</v>
      </c>
      <c r="U175" s="14">
        <f>S175/H175</f>
        <v>0</v>
      </c>
      <c r="V175" s="19"/>
      <c r="W175" s="19"/>
      <c r="X175" s="37" t="s">
        <v>3469</v>
      </c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</row>
    <row r="176" spans="1:37" s="3" customFormat="1" ht="16.5" customHeight="1">
      <c r="A176" s="38">
        <v>27</v>
      </c>
      <c r="B176" s="39">
        <v>10723</v>
      </c>
      <c r="C176" s="38">
        <v>10321596</v>
      </c>
      <c r="D176" s="40" t="s">
        <v>2177</v>
      </c>
      <c r="E176" s="38">
        <v>1</v>
      </c>
      <c r="F176" s="38">
        <v>1</v>
      </c>
      <c r="G176" s="38" t="s">
        <v>33</v>
      </c>
      <c r="H176" s="42">
        <v>405.99</v>
      </c>
      <c r="I176" s="2"/>
      <c r="J176" s="44">
        <v>44074</v>
      </c>
      <c r="K176" s="42">
        <v>0</v>
      </c>
      <c r="L176" s="42">
        <v>405.99</v>
      </c>
      <c r="M176" s="44">
        <v>45077</v>
      </c>
      <c r="N176" s="42">
        <f>H176-K176-L176</f>
        <v>0</v>
      </c>
      <c r="O176" s="42">
        <v>0</v>
      </c>
      <c r="P176" s="45">
        <v>0.13</v>
      </c>
      <c r="Q176" s="42">
        <v>0</v>
      </c>
      <c r="R176" s="42">
        <v>0</v>
      </c>
      <c r="S176" s="42">
        <f>N176-R176</f>
        <v>0</v>
      </c>
      <c r="T176" s="38">
        <v>5000</v>
      </c>
      <c r="U176" s="14">
        <f>S176/H176</f>
        <v>0</v>
      </c>
      <c r="V176" s="19"/>
      <c r="W176" s="19"/>
      <c r="X176" s="37" t="s">
        <v>3470</v>
      </c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</row>
    <row r="177" spans="1:37" s="3" customFormat="1" ht="16.5" customHeight="1">
      <c r="A177" s="38">
        <v>61</v>
      </c>
      <c r="B177" s="39">
        <v>10724</v>
      </c>
      <c r="C177" s="38">
        <v>10326221</v>
      </c>
      <c r="D177" s="40" t="s">
        <v>2163</v>
      </c>
      <c r="E177" s="46">
        <v>0.31</v>
      </c>
      <c r="F177" s="38">
        <v>60</v>
      </c>
      <c r="G177" s="38" t="s">
        <v>266</v>
      </c>
      <c r="H177" s="42">
        <v>41164.82</v>
      </c>
      <c r="I177" s="2"/>
      <c r="J177" s="44">
        <v>44286</v>
      </c>
      <c r="K177" s="42">
        <v>686.08</v>
      </c>
      <c r="L177" s="42">
        <v>17152</v>
      </c>
      <c r="M177" s="44">
        <v>45077</v>
      </c>
      <c r="N177" s="42">
        <f>H177-K177-L177</f>
        <v>23326.739999999998</v>
      </c>
      <c r="O177" s="42">
        <v>26359.22</v>
      </c>
      <c r="P177" s="45">
        <v>0.13</v>
      </c>
      <c r="Q177" s="42">
        <v>3032.48</v>
      </c>
      <c r="R177" s="42">
        <v>23326.74</v>
      </c>
      <c r="S177" s="42">
        <f>N177-R177</f>
        <v>0</v>
      </c>
      <c r="T177" s="38">
        <v>5000</v>
      </c>
      <c r="U177" s="14">
        <f>S177/H177</f>
        <v>0</v>
      </c>
      <c r="V177" s="19"/>
      <c r="W177" s="19"/>
      <c r="X177" s="37" t="s">
        <v>3459</v>
      </c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</row>
    <row r="178" spans="1:37" s="3" customFormat="1" ht="16.5" customHeight="1">
      <c r="A178" s="38">
        <v>62</v>
      </c>
      <c r="B178" s="39">
        <v>10724</v>
      </c>
      <c r="C178" s="38">
        <v>10330529</v>
      </c>
      <c r="D178" s="40" t="s">
        <v>2164</v>
      </c>
      <c r="E178" s="46">
        <v>0.14000000000000001</v>
      </c>
      <c r="F178" s="38">
        <v>60</v>
      </c>
      <c r="G178" s="38" t="s">
        <v>266</v>
      </c>
      <c r="H178" s="42">
        <v>62579.51</v>
      </c>
      <c r="I178" s="2"/>
      <c r="J178" s="44">
        <v>44377</v>
      </c>
      <c r="K178" s="42">
        <v>1042.99</v>
      </c>
      <c r="L178" s="42">
        <v>22945.82</v>
      </c>
      <c r="M178" s="44">
        <v>45077</v>
      </c>
      <c r="N178" s="42">
        <f>H178-K178-L178</f>
        <v>38590.700000000004</v>
      </c>
      <c r="O178" s="42">
        <v>43607.49</v>
      </c>
      <c r="P178" s="45">
        <v>0.13</v>
      </c>
      <c r="Q178" s="42">
        <v>5016.79</v>
      </c>
      <c r="R178" s="42">
        <v>38590.699999999997</v>
      </c>
      <c r="S178" s="42">
        <f>N178-R178</f>
        <v>0</v>
      </c>
      <c r="T178" s="38">
        <v>5000</v>
      </c>
      <c r="U178" s="14">
        <f>S178/H178</f>
        <v>0</v>
      </c>
      <c r="V178" s="19"/>
      <c r="W178" s="19"/>
      <c r="X178" s="37" t="s">
        <v>3459</v>
      </c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</row>
    <row r="179" spans="1:37" s="3" customFormat="1" ht="16.5" customHeight="1">
      <c r="A179" s="38">
        <v>64</v>
      </c>
      <c r="B179" s="39">
        <v>10724</v>
      </c>
      <c r="C179" s="38">
        <v>10352714</v>
      </c>
      <c r="D179" s="40" t="s">
        <v>2214</v>
      </c>
      <c r="E179" s="38">
        <v>1</v>
      </c>
      <c r="F179" s="38">
        <v>120</v>
      </c>
      <c r="G179" s="38" t="s">
        <v>21</v>
      </c>
      <c r="H179" s="42">
        <v>12831.21</v>
      </c>
      <c r="I179" s="2"/>
      <c r="J179" s="44">
        <v>44773</v>
      </c>
      <c r="K179" s="42">
        <v>106.93</v>
      </c>
      <c r="L179" s="42">
        <v>962.35</v>
      </c>
      <c r="M179" s="44">
        <v>45077</v>
      </c>
      <c r="N179" s="42">
        <f>H179-K179-L179</f>
        <v>11761.929999999998</v>
      </c>
      <c r="O179" s="42">
        <v>13290.98</v>
      </c>
      <c r="P179" s="45">
        <v>0.13</v>
      </c>
      <c r="Q179" s="42">
        <v>1529.05</v>
      </c>
      <c r="R179" s="42">
        <v>11761.93</v>
      </c>
      <c r="S179" s="42">
        <f>N179-R179</f>
        <v>0</v>
      </c>
      <c r="T179" s="38">
        <v>5000</v>
      </c>
      <c r="U179" s="14">
        <f>S179/H179</f>
        <v>0</v>
      </c>
      <c r="V179" s="19"/>
      <c r="W179" s="19"/>
      <c r="X179" s="37" t="s">
        <v>3459</v>
      </c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</row>
    <row r="180" spans="1:37" s="3" customFormat="1" ht="16.5" customHeight="1">
      <c r="A180" s="38">
        <v>65</v>
      </c>
      <c r="B180" s="39">
        <v>10724</v>
      </c>
      <c r="C180" s="38">
        <v>10352723</v>
      </c>
      <c r="D180" s="40" t="s">
        <v>2215</v>
      </c>
      <c r="E180" s="38">
        <v>1</v>
      </c>
      <c r="F180" s="38">
        <v>120</v>
      </c>
      <c r="G180" s="38" t="s">
        <v>21</v>
      </c>
      <c r="H180" s="42">
        <v>11396.55</v>
      </c>
      <c r="I180" s="2"/>
      <c r="J180" s="44">
        <v>44773</v>
      </c>
      <c r="K180" s="42">
        <v>94.97</v>
      </c>
      <c r="L180" s="42">
        <v>854.73</v>
      </c>
      <c r="M180" s="44">
        <v>45077</v>
      </c>
      <c r="N180" s="42">
        <f>H180-K180-L180</f>
        <v>10446.85</v>
      </c>
      <c r="O180" s="42">
        <v>11804.94</v>
      </c>
      <c r="P180" s="45">
        <v>0.13</v>
      </c>
      <c r="Q180" s="42">
        <v>1358.09</v>
      </c>
      <c r="R180" s="42">
        <v>10446.85</v>
      </c>
      <c r="S180" s="42">
        <f>N180-R180</f>
        <v>0</v>
      </c>
      <c r="T180" s="38">
        <v>5000</v>
      </c>
      <c r="U180" s="14">
        <f>S180/H180</f>
        <v>0</v>
      </c>
      <c r="V180" s="19"/>
      <c r="W180" s="19"/>
      <c r="X180" s="37" t="s">
        <v>3459</v>
      </c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</row>
    <row r="181" spans="1:37" s="3" customFormat="1" ht="16.5" customHeight="1">
      <c r="A181" s="38">
        <v>66</v>
      </c>
      <c r="B181" s="39">
        <v>10724</v>
      </c>
      <c r="C181" s="38">
        <v>10321987</v>
      </c>
      <c r="D181" s="40" t="s">
        <v>2216</v>
      </c>
      <c r="E181" s="38">
        <v>1</v>
      </c>
      <c r="F181" s="38">
        <v>120</v>
      </c>
      <c r="G181" s="38" t="s">
        <v>21</v>
      </c>
      <c r="H181" s="42">
        <v>16900</v>
      </c>
      <c r="I181" s="2"/>
      <c r="J181" s="44">
        <v>44105</v>
      </c>
      <c r="K181" s="42">
        <v>140.84</v>
      </c>
      <c r="L181" s="42">
        <v>4225.0200000000004</v>
      </c>
      <c r="M181" s="44">
        <v>45077</v>
      </c>
      <c r="N181" s="42">
        <f>H181-K181-L181</f>
        <v>12534.14</v>
      </c>
      <c r="O181" s="42">
        <v>14163.58</v>
      </c>
      <c r="P181" s="45">
        <v>0.13</v>
      </c>
      <c r="Q181" s="42">
        <v>1629.44</v>
      </c>
      <c r="R181" s="42">
        <v>12534.14</v>
      </c>
      <c r="S181" s="42">
        <f>N181-R181</f>
        <v>0</v>
      </c>
      <c r="T181" s="38">
        <v>5000</v>
      </c>
      <c r="U181" s="14">
        <f>S181/H181</f>
        <v>0</v>
      </c>
      <c r="V181" s="19"/>
      <c r="W181" s="19"/>
      <c r="X181" s="37" t="s">
        <v>3459</v>
      </c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</row>
    <row r="182" spans="1:37" s="3" customFormat="1" ht="16.5" customHeight="1">
      <c r="A182" s="38">
        <v>67</v>
      </c>
      <c r="B182" s="39">
        <v>10724</v>
      </c>
      <c r="C182" s="38">
        <v>10321987</v>
      </c>
      <c r="D182" s="40" t="s">
        <v>2216</v>
      </c>
      <c r="E182" s="38">
        <v>1</v>
      </c>
      <c r="F182" s="38">
        <v>120</v>
      </c>
      <c r="G182" s="38" t="s">
        <v>21</v>
      </c>
      <c r="H182" s="42">
        <v>16900</v>
      </c>
      <c r="I182" s="2"/>
      <c r="J182" s="44">
        <v>44105</v>
      </c>
      <c r="K182" s="42">
        <v>140.83000000000001</v>
      </c>
      <c r="L182" s="42">
        <v>4225.03</v>
      </c>
      <c r="M182" s="44">
        <v>45077</v>
      </c>
      <c r="N182" s="42">
        <f>H182-K182-L182</f>
        <v>12534.14</v>
      </c>
      <c r="O182" s="42">
        <v>14163.58</v>
      </c>
      <c r="P182" s="45">
        <v>0.13</v>
      </c>
      <c r="Q182" s="42">
        <v>1629.44</v>
      </c>
      <c r="R182" s="42">
        <v>12534.14</v>
      </c>
      <c r="S182" s="42">
        <f>N182-R182</f>
        <v>0</v>
      </c>
      <c r="T182" s="38">
        <v>5000</v>
      </c>
      <c r="U182" s="14">
        <f>S182/H182</f>
        <v>0</v>
      </c>
      <c r="V182" s="19"/>
      <c r="W182" s="19"/>
      <c r="X182" s="37" t="s">
        <v>3459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</row>
    <row r="183" spans="1:37" s="3" customFormat="1" ht="16.5" customHeight="1">
      <c r="A183" s="38">
        <v>15</v>
      </c>
      <c r="B183" s="39">
        <v>10736</v>
      </c>
      <c r="C183" s="38">
        <v>10284243</v>
      </c>
      <c r="D183" s="40" t="s">
        <v>2270</v>
      </c>
      <c r="E183" s="38">
        <v>1</v>
      </c>
      <c r="F183" s="38">
        <v>120</v>
      </c>
      <c r="G183" s="38" t="s">
        <v>21</v>
      </c>
      <c r="H183" s="42">
        <v>14410.26</v>
      </c>
      <c r="I183" s="2"/>
      <c r="J183" s="44">
        <v>42976</v>
      </c>
      <c r="K183" s="42">
        <v>0</v>
      </c>
      <c r="L183" s="42">
        <v>7871.56</v>
      </c>
      <c r="M183" s="44">
        <v>45077</v>
      </c>
      <c r="N183" s="42">
        <f>H183-K183-L183</f>
        <v>6538.7</v>
      </c>
      <c r="O183" s="42">
        <v>7388.73</v>
      </c>
      <c r="P183" s="45">
        <v>0.13</v>
      </c>
      <c r="Q183" s="42">
        <v>850.03</v>
      </c>
      <c r="R183" s="42">
        <v>6538.7</v>
      </c>
      <c r="S183" s="42">
        <f>N183-R183</f>
        <v>0</v>
      </c>
      <c r="T183" s="38">
        <v>5000</v>
      </c>
      <c r="U183" s="14">
        <f>S183/H183</f>
        <v>0</v>
      </c>
      <c r="V183" s="19"/>
      <c r="W183" s="19"/>
      <c r="X183" s="37" t="s">
        <v>3461</v>
      </c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 spans="1:37" s="3" customFormat="1" ht="16.5" customHeight="1">
      <c r="A184" s="38">
        <v>16</v>
      </c>
      <c r="B184" s="39">
        <v>10736</v>
      </c>
      <c r="C184" s="38">
        <v>10337775</v>
      </c>
      <c r="D184" s="40" t="s">
        <v>2271</v>
      </c>
      <c r="E184" s="38">
        <v>1</v>
      </c>
      <c r="F184" s="38">
        <v>52</v>
      </c>
      <c r="G184" s="38" t="s">
        <v>21</v>
      </c>
      <c r="H184" s="42">
        <v>7164.19</v>
      </c>
      <c r="I184" s="2"/>
      <c r="J184" s="44">
        <v>44469</v>
      </c>
      <c r="K184" s="42">
        <v>137.77000000000001</v>
      </c>
      <c r="L184" s="42">
        <v>2617.66</v>
      </c>
      <c r="M184" s="44">
        <v>45077</v>
      </c>
      <c r="N184" s="42">
        <f>H184-K184-L184</f>
        <v>4408.7599999999993</v>
      </c>
      <c r="O184" s="42">
        <v>4981.8999999999996</v>
      </c>
      <c r="P184" s="45">
        <v>0.13</v>
      </c>
      <c r="Q184" s="42">
        <v>573.14</v>
      </c>
      <c r="R184" s="42">
        <v>4408.76</v>
      </c>
      <c r="S184" s="42">
        <f>N184-R184</f>
        <v>0</v>
      </c>
      <c r="T184" s="38">
        <v>5000</v>
      </c>
      <c r="U184" s="14">
        <f>S184/H184</f>
        <v>0</v>
      </c>
      <c r="V184" s="19"/>
      <c r="W184" s="19"/>
      <c r="X184" s="37" t="s">
        <v>3461</v>
      </c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 spans="1:37" s="3" customFormat="1" ht="16.5" customHeight="1">
      <c r="A185" s="38">
        <v>18</v>
      </c>
      <c r="B185" s="39">
        <v>10736</v>
      </c>
      <c r="C185" s="38">
        <v>10346143</v>
      </c>
      <c r="D185" s="40" t="s">
        <v>1228</v>
      </c>
      <c r="E185" s="38">
        <v>4</v>
      </c>
      <c r="F185" s="38">
        <v>120</v>
      </c>
      <c r="G185" s="38" t="s">
        <v>21</v>
      </c>
      <c r="H185" s="42">
        <v>33869.03</v>
      </c>
      <c r="I185" s="2"/>
      <c r="J185" s="44">
        <v>44592</v>
      </c>
      <c r="K185" s="42">
        <v>282.24</v>
      </c>
      <c r="L185" s="42">
        <v>4233.62</v>
      </c>
      <c r="M185" s="44">
        <v>45077</v>
      </c>
      <c r="N185" s="42">
        <f>H185-K185-L185</f>
        <v>29353.170000000002</v>
      </c>
      <c r="O185" s="42">
        <v>33169.08</v>
      </c>
      <c r="P185" s="45">
        <v>0.13</v>
      </c>
      <c r="Q185" s="42">
        <v>3815.91</v>
      </c>
      <c r="R185" s="42">
        <v>29353.17</v>
      </c>
      <c r="S185" s="42">
        <f>N185-R185</f>
        <v>0</v>
      </c>
      <c r="T185" s="38">
        <v>5000</v>
      </c>
      <c r="U185" s="14">
        <f>S185/H185</f>
        <v>0</v>
      </c>
      <c r="V185" s="19"/>
      <c r="W185" s="19"/>
      <c r="X185" s="37" t="s">
        <v>3461</v>
      </c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</row>
    <row r="186" spans="1:37" s="3" customFormat="1" ht="16.5" customHeight="1">
      <c r="A186" s="38">
        <v>19</v>
      </c>
      <c r="B186" s="39">
        <v>10736</v>
      </c>
      <c r="C186" s="38">
        <v>10283988</v>
      </c>
      <c r="D186" s="40" t="s">
        <v>2272</v>
      </c>
      <c r="E186" s="38">
        <v>5</v>
      </c>
      <c r="F186" s="38">
        <v>120</v>
      </c>
      <c r="G186" s="38" t="s">
        <v>23</v>
      </c>
      <c r="H186" s="42">
        <v>7666.67</v>
      </c>
      <c r="I186" s="2"/>
      <c r="J186" s="44">
        <v>39269</v>
      </c>
      <c r="K186" s="42">
        <v>0</v>
      </c>
      <c r="L186" s="42">
        <v>7283.34</v>
      </c>
      <c r="M186" s="44">
        <v>45077</v>
      </c>
      <c r="N186" s="42">
        <f>H186-K186-L186</f>
        <v>383.32999999999993</v>
      </c>
      <c r="O186" s="42">
        <v>433.16</v>
      </c>
      <c r="P186" s="45">
        <v>0.13</v>
      </c>
      <c r="Q186" s="42">
        <v>49.83</v>
      </c>
      <c r="R186" s="42">
        <v>383.33</v>
      </c>
      <c r="S186" s="42">
        <f>N186-R186</f>
        <v>0</v>
      </c>
      <c r="T186" s="38">
        <v>5000</v>
      </c>
      <c r="U186" s="14">
        <f>S186/H186</f>
        <v>0</v>
      </c>
      <c r="V186" s="19"/>
      <c r="W186" s="19"/>
      <c r="X186" s="37" t="s">
        <v>3461</v>
      </c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</row>
    <row r="187" spans="1:37" s="3" customFormat="1" ht="16.5" customHeight="1">
      <c r="A187" s="38">
        <v>20</v>
      </c>
      <c r="B187" s="39">
        <v>10736</v>
      </c>
      <c r="C187" s="38">
        <v>10343748</v>
      </c>
      <c r="D187" s="40" t="s">
        <v>2273</v>
      </c>
      <c r="E187" s="38">
        <v>1</v>
      </c>
      <c r="F187" s="38">
        <v>60</v>
      </c>
      <c r="G187" s="38" t="s">
        <v>23</v>
      </c>
      <c r="H187" s="42">
        <v>2902.65</v>
      </c>
      <c r="I187" s="2"/>
      <c r="J187" s="44">
        <v>44561</v>
      </c>
      <c r="K187" s="42">
        <v>48.38</v>
      </c>
      <c r="L187" s="42">
        <v>774.05</v>
      </c>
      <c r="M187" s="44">
        <v>45077</v>
      </c>
      <c r="N187" s="42">
        <f>H187-K187-L187</f>
        <v>2080.2200000000003</v>
      </c>
      <c r="O187" s="42">
        <v>2350.65</v>
      </c>
      <c r="P187" s="45">
        <v>0.13</v>
      </c>
      <c r="Q187" s="42">
        <v>270.43</v>
      </c>
      <c r="R187" s="42">
        <v>2080.2199999999998</v>
      </c>
      <c r="S187" s="42">
        <f>N187-R187</f>
        <v>0</v>
      </c>
      <c r="T187" s="38">
        <v>2101</v>
      </c>
      <c r="U187" s="14">
        <f>S187/H187</f>
        <v>0</v>
      </c>
      <c r="V187" s="19"/>
      <c r="W187" s="19"/>
      <c r="X187" s="37" t="s">
        <v>3461</v>
      </c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</row>
    <row r="188" spans="1:37" s="3" customFormat="1" ht="16.5" customHeight="1">
      <c r="A188" s="38">
        <v>21</v>
      </c>
      <c r="B188" s="39">
        <v>10736</v>
      </c>
      <c r="C188" s="38">
        <v>10284608</v>
      </c>
      <c r="D188" s="40" t="s">
        <v>2274</v>
      </c>
      <c r="E188" s="38">
        <v>2</v>
      </c>
      <c r="F188" s="38">
        <v>79</v>
      </c>
      <c r="G188" s="38" t="s">
        <v>23</v>
      </c>
      <c r="H188" s="42">
        <v>3453</v>
      </c>
      <c r="I188" s="2"/>
      <c r="J188" s="44">
        <v>43461</v>
      </c>
      <c r="K188" s="42">
        <v>0</v>
      </c>
      <c r="L188" s="42">
        <v>1980.56</v>
      </c>
      <c r="M188" s="44">
        <v>45077</v>
      </c>
      <c r="N188" s="42">
        <f>H188-K188-L188</f>
        <v>1472.44</v>
      </c>
      <c r="O188" s="42">
        <v>1663.86</v>
      </c>
      <c r="P188" s="45">
        <v>0.13</v>
      </c>
      <c r="Q188" s="42">
        <v>191.42</v>
      </c>
      <c r="R188" s="42">
        <v>1472.44</v>
      </c>
      <c r="S188" s="42">
        <f>N188-R188</f>
        <v>0</v>
      </c>
      <c r="T188" s="38">
        <v>2108</v>
      </c>
      <c r="U188" s="14">
        <f>S188/H188</f>
        <v>0</v>
      </c>
      <c r="V188" s="19"/>
      <c r="W188" s="19"/>
      <c r="X188" s="37" t="s">
        <v>3461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</row>
    <row r="189" spans="1:37" s="3" customFormat="1" ht="16.5" customHeight="1">
      <c r="A189" s="38">
        <v>22</v>
      </c>
      <c r="B189" s="39">
        <v>10736</v>
      </c>
      <c r="C189" s="38">
        <v>10337797</v>
      </c>
      <c r="D189" s="40" t="s">
        <v>270</v>
      </c>
      <c r="E189" s="38">
        <v>1</v>
      </c>
      <c r="F189" s="38">
        <v>52</v>
      </c>
      <c r="G189" s="38" t="s">
        <v>36</v>
      </c>
      <c r="H189" s="42">
        <v>24600</v>
      </c>
      <c r="I189" s="2"/>
      <c r="J189" s="44">
        <v>44469</v>
      </c>
      <c r="K189" s="42">
        <v>473.08</v>
      </c>
      <c r="L189" s="42">
        <v>8988.4699999999993</v>
      </c>
      <c r="M189" s="44">
        <v>45077</v>
      </c>
      <c r="N189" s="42">
        <f>H189-K189-L189</f>
        <v>15138.449999999999</v>
      </c>
      <c r="O189" s="42">
        <v>17106.45</v>
      </c>
      <c r="P189" s="45">
        <v>0.13</v>
      </c>
      <c r="Q189" s="42">
        <v>1968</v>
      </c>
      <c r="R189" s="42">
        <v>15138.45</v>
      </c>
      <c r="S189" s="42">
        <f>N189-R189</f>
        <v>0</v>
      </c>
      <c r="T189" s="38">
        <v>5000</v>
      </c>
      <c r="U189" s="14">
        <f>S189/H189</f>
        <v>0</v>
      </c>
      <c r="V189" s="19"/>
      <c r="W189" s="19"/>
      <c r="X189" s="37" t="s">
        <v>3461</v>
      </c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</row>
    <row r="190" spans="1:37" s="3" customFormat="1" ht="16.5" customHeight="1">
      <c r="A190" s="38">
        <v>23</v>
      </c>
      <c r="B190" s="39">
        <v>10736</v>
      </c>
      <c r="C190" s="38">
        <v>10323367</v>
      </c>
      <c r="D190" s="40" t="s">
        <v>2275</v>
      </c>
      <c r="E190" s="38">
        <v>1</v>
      </c>
      <c r="F190" s="38">
        <v>120</v>
      </c>
      <c r="G190" s="38" t="s">
        <v>302</v>
      </c>
      <c r="H190" s="42">
        <v>20877.93</v>
      </c>
      <c r="I190" s="2"/>
      <c r="J190" s="44">
        <v>44196</v>
      </c>
      <c r="K190" s="42">
        <v>173.98</v>
      </c>
      <c r="L190" s="42">
        <v>4871.47</v>
      </c>
      <c r="M190" s="44">
        <v>45077</v>
      </c>
      <c r="N190" s="42">
        <f>H190-K190-L190</f>
        <v>15832.48</v>
      </c>
      <c r="O190" s="42">
        <v>17890.7</v>
      </c>
      <c r="P190" s="45">
        <v>0.13</v>
      </c>
      <c r="Q190" s="42">
        <v>2058.2199999999998</v>
      </c>
      <c r="R190" s="42">
        <v>15832.48</v>
      </c>
      <c r="S190" s="42">
        <f>N190-R190</f>
        <v>0</v>
      </c>
      <c r="T190" s="38">
        <v>5000</v>
      </c>
      <c r="U190" s="14">
        <f>S190/H190</f>
        <v>0</v>
      </c>
      <c r="V190" s="19"/>
      <c r="W190" s="19"/>
      <c r="X190" s="37" t="s">
        <v>3461</v>
      </c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</row>
    <row r="191" spans="1:37" s="3" customFormat="1" ht="16.5" customHeight="1">
      <c r="A191" s="38">
        <v>24</v>
      </c>
      <c r="B191" s="39">
        <v>10736</v>
      </c>
      <c r="C191" s="38">
        <v>10354527</v>
      </c>
      <c r="D191" s="40" t="s">
        <v>1520</v>
      </c>
      <c r="E191" s="38">
        <v>1</v>
      </c>
      <c r="F191" s="38">
        <v>36</v>
      </c>
      <c r="G191" s="38" t="s">
        <v>33</v>
      </c>
      <c r="H191" s="42">
        <v>7442.48</v>
      </c>
      <c r="I191" s="2"/>
      <c r="J191" s="44">
        <v>44804</v>
      </c>
      <c r="K191" s="42">
        <v>206.74</v>
      </c>
      <c r="L191" s="42">
        <v>1653.9</v>
      </c>
      <c r="M191" s="44">
        <v>45077</v>
      </c>
      <c r="N191" s="42">
        <f>H191-K191-L191</f>
        <v>5581.84</v>
      </c>
      <c r="O191" s="42">
        <v>6307.48</v>
      </c>
      <c r="P191" s="45">
        <v>0.13</v>
      </c>
      <c r="Q191" s="42">
        <v>725.64</v>
      </c>
      <c r="R191" s="42">
        <v>5581.84</v>
      </c>
      <c r="S191" s="42">
        <f>N191-R191</f>
        <v>0</v>
      </c>
      <c r="T191" s="38">
        <v>2101</v>
      </c>
      <c r="U191" s="14">
        <f>S191/H191</f>
        <v>0</v>
      </c>
      <c r="V191" s="19"/>
      <c r="W191" s="19"/>
      <c r="X191" s="37" t="s">
        <v>3461</v>
      </c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</row>
    <row r="192" spans="1:37" s="3" customFormat="1" ht="16.5" customHeight="1">
      <c r="A192" s="38">
        <v>13</v>
      </c>
      <c r="B192" s="39">
        <v>10741</v>
      </c>
      <c r="C192" s="38">
        <v>10282524</v>
      </c>
      <c r="D192" s="40" t="s">
        <v>1454</v>
      </c>
      <c r="E192" s="38">
        <v>8</v>
      </c>
      <c r="F192" s="38">
        <v>75</v>
      </c>
      <c r="G192" s="38" t="s">
        <v>23</v>
      </c>
      <c r="H192" s="42">
        <v>27897.439999999999</v>
      </c>
      <c r="I192" s="2"/>
      <c r="J192" s="44">
        <v>43582</v>
      </c>
      <c r="K192" s="42">
        <v>0</v>
      </c>
      <c r="L192" s="42">
        <v>16453.689999999999</v>
      </c>
      <c r="M192" s="44">
        <v>45077</v>
      </c>
      <c r="N192" s="42">
        <f>H192-K192-L192</f>
        <v>11443.75</v>
      </c>
      <c r="O192" s="42">
        <v>12931.44</v>
      </c>
      <c r="P192" s="45">
        <v>0.13</v>
      </c>
      <c r="Q192" s="42">
        <v>1487.69</v>
      </c>
      <c r="R192" s="42">
        <v>11443.75</v>
      </c>
      <c r="S192" s="42">
        <f>N192-R192</f>
        <v>0</v>
      </c>
      <c r="T192" s="38">
        <v>5000</v>
      </c>
      <c r="U192" s="14">
        <f>S192/H192</f>
        <v>0</v>
      </c>
      <c r="V192" s="19"/>
      <c r="W192" s="19"/>
      <c r="X192" s="37" t="s">
        <v>3462</v>
      </c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</row>
    <row r="193" spans="1:37" s="3" customFormat="1" ht="16.5" customHeight="1">
      <c r="A193" s="38">
        <v>14</v>
      </c>
      <c r="B193" s="39">
        <v>10741</v>
      </c>
      <c r="C193" s="38">
        <v>10282240</v>
      </c>
      <c r="D193" s="40" t="s">
        <v>2165</v>
      </c>
      <c r="E193" s="46">
        <v>0.05</v>
      </c>
      <c r="F193" s="38">
        <v>120</v>
      </c>
      <c r="G193" s="38" t="s">
        <v>21</v>
      </c>
      <c r="H193" s="42">
        <v>2000</v>
      </c>
      <c r="I193" s="2"/>
      <c r="J193" s="44">
        <v>44006</v>
      </c>
      <c r="K193" s="42">
        <v>0</v>
      </c>
      <c r="L193" s="42">
        <v>552.71</v>
      </c>
      <c r="M193" s="44">
        <v>45077</v>
      </c>
      <c r="N193" s="42">
        <f>H193-K193-L193</f>
        <v>1447.29</v>
      </c>
      <c r="O193" s="42">
        <v>1635.44</v>
      </c>
      <c r="P193" s="45">
        <v>0.13</v>
      </c>
      <c r="Q193" s="42">
        <v>188.15</v>
      </c>
      <c r="R193" s="42">
        <v>1447.29</v>
      </c>
      <c r="S193" s="42">
        <f>N193-R193</f>
        <v>0</v>
      </c>
      <c r="T193" s="38">
        <v>1602</v>
      </c>
      <c r="U193" s="14">
        <f>S193/H193</f>
        <v>0</v>
      </c>
      <c r="V193" s="19"/>
      <c r="W193" s="19"/>
      <c r="X193" s="37" t="s">
        <v>3462</v>
      </c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</row>
    <row r="194" spans="1:37" s="3" customFormat="1" ht="16.5" customHeight="1">
      <c r="A194" s="38">
        <v>15</v>
      </c>
      <c r="B194" s="39">
        <v>10741</v>
      </c>
      <c r="C194" s="38">
        <v>10366020</v>
      </c>
      <c r="D194" s="40" t="s">
        <v>2166</v>
      </c>
      <c r="E194" s="38">
        <v>2</v>
      </c>
      <c r="F194" s="38">
        <v>60</v>
      </c>
      <c r="G194" s="38" t="s">
        <v>36</v>
      </c>
      <c r="H194" s="42">
        <v>7969.96</v>
      </c>
      <c r="I194" s="2"/>
      <c r="J194" s="44">
        <v>44985</v>
      </c>
      <c r="K194" s="42">
        <v>132.83000000000001</v>
      </c>
      <c r="L194" s="42">
        <v>265.66000000000003</v>
      </c>
      <c r="M194" s="44">
        <v>45077</v>
      </c>
      <c r="N194" s="42">
        <f>H194-K194-L194</f>
        <v>7571.47</v>
      </c>
      <c r="O194" s="42">
        <v>8555.76</v>
      </c>
      <c r="P194" s="45">
        <v>0.13</v>
      </c>
      <c r="Q194" s="42">
        <v>984.29</v>
      </c>
      <c r="R194" s="42">
        <v>7571.47</v>
      </c>
      <c r="S194" s="42">
        <f>N194-R194</f>
        <v>0</v>
      </c>
      <c r="T194" s="38">
        <v>5000</v>
      </c>
      <c r="U194" s="14">
        <f>S194/H194</f>
        <v>0</v>
      </c>
      <c r="V194" s="19"/>
      <c r="W194" s="19"/>
      <c r="X194" s="37" t="s">
        <v>3462</v>
      </c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</row>
    <row r="195" spans="1:37" s="3" customFormat="1" ht="16.5" customHeight="1">
      <c r="A195" s="38">
        <v>16</v>
      </c>
      <c r="B195" s="39">
        <v>10741</v>
      </c>
      <c r="C195" s="38">
        <v>10366063</v>
      </c>
      <c r="D195" s="40" t="s">
        <v>2167</v>
      </c>
      <c r="E195" s="38">
        <v>2</v>
      </c>
      <c r="F195" s="38">
        <v>60</v>
      </c>
      <c r="G195" s="38" t="s">
        <v>36</v>
      </c>
      <c r="H195" s="42">
        <v>4662.26</v>
      </c>
      <c r="I195" s="2"/>
      <c r="J195" s="44">
        <v>44985</v>
      </c>
      <c r="K195" s="42">
        <v>77.7</v>
      </c>
      <c r="L195" s="42">
        <v>155.4</v>
      </c>
      <c r="M195" s="44">
        <v>45077</v>
      </c>
      <c r="N195" s="42">
        <f>H195-K195-L195</f>
        <v>4429.1600000000008</v>
      </c>
      <c r="O195" s="42">
        <v>5004.95</v>
      </c>
      <c r="P195" s="45">
        <v>0.13</v>
      </c>
      <c r="Q195" s="42">
        <v>575.79</v>
      </c>
      <c r="R195" s="42">
        <v>4429.16</v>
      </c>
      <c r="S195" s="42">
        <f>N195-R195</f>
        <v>0</v>
      </c>
      <c r="T195" s="38">
        <v>5000</v>
      </c>
      <c r="U195" s="14">
        <f>S195/H195</f>
        <v>0</v>
      </c>
      <c r="V195" s="19"/>
      <c r="W195" s="19"/>
      <c r="X195" s="37" t="s">
        <v>3462</v>
      </c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</row>
    <row r="196" spans="1:37" s="3" customFormat="1" ht="16.5" customHeight="1">
      <c r="A196" s="38">
        <v>18</v>
      </c>
      <c r="B196" s="39">
        <v>10741</v>
      </c>
      <c r="C196" s="38">
        <v>10281832</v>
      </c>
      <c r="D196" s="40" t="s">
        <v>2169</v>
      </c>
      <c r="E196" s="38">
        <v>1</v>
      </c>
      <c r="F196" s="38">
        <v>91</v>
      </c>
      <c r="G196" s="38" t="s">
        <v>23</v>
      </c>
      <c r="H196" s="42">
        <v>2991.45</v>
      </c>
      <c r="I196" s="2"/>
      <c r="J196" s="44">
        <v>43094</v>
      </c>
      <c r="K196" s="42">
        <v>0</v>
      </c>
      <c r="L196" s="42">
        <v>1928.52</v>
      </c>
      <c r="M196" s="44">
        <v>45077</v>
      </c>
      <c r="N196" s="42">
        <f>H196-K196-L196</f>
        <v>1062.9299999999998</v>
      </c>
      <c r="O196" s="42">
        <v>1201.1099999999999</v>
      </c>
      <c r="P196" s="45">
        <v>0.13</v>
      </c>
      <c r="Q196" s="42">
        <v>138.18</v>
      </c>
      <c r="R196" s="42">
        <v>1062.93</v>
      </c>
      <c r="S196" s="42">
        <f>N196-R196</f>
        <v>0</v>
      </c>
      <c r="T196" s="38">
        <v>2102</v>
      </c>
      <c r="U196" s="14">
        <f>S196/H196</f>
        <v>0</v>
      </c>
      <c r="V196" s="19"/>
      <c r="W196" s="19"/>
      <c r="X196" s="37" t="s">
        <v>3462</v>
      </c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</row>
    <row r="197" spans="1:37" s="3" customFormat="1" ht="16.5" customHeight="1">
      <c r="A197" s="38">
        <v>19</v>
      </c>
      <c r="B197" s="39">
        <v>10741</v>
      </c>
      <c r="C197" s="38">
        <v>10282488</v>
      </c>
      <c r="D197" s="40" t="s">
        <v>458</v>
      </c>
      <c r="E197" s="38">
        <v>1</v>
      </c>
      <c r="F197" s="38">
        <v>120</v>
      </c>
      <c r="G197" s="38" t="s">
        <v>21</v>
      </c>
      <c r="H197" s="42">
        <v>5299.14</v>
      </c>
      <c r="I197" s="2"/>
      <c r="J197" s="44">
        <v>42335</v>
      </c>
      <c r="K197" s="42">
        <v>0</v>
      </c>
      <c r="L197" s="42">
        <v>3775.55</v>
      </c>
      <c r="M197" s="44">
        <v>45077</v>
      </c>
      <c r="N197" s="42">
        <f>H197-K197-L197</f>
        <v>1523.5900000000001</v>
      </c>
      <c r="O197" s="42">
        <v>1721.66</v>
      </c>
      <c r="P197" s="45">
        <v>0.13</v>
      </c>
      <c r="Q197" s="42">
        <v>198.07</v>
      </c>
      <c r="R197" s="42">
        <v>1523.59</v>
      </c>
      <c r="S197" s="42">
        <f>N197-R197</f>
        <v>0</v>
      </c>
      <c r="T197" s="38">
        <v>5000</v>
      </c>
      <c r="U197" s="14">
        <f>S197/H197</f>
        <v>0</v>
      </c>
      <c r="V197" s="19"/>
      <c r="W197" s="19"/>
      <c r="X197" s="37" t="s">
        <v>3462</v>
      </c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</row>
    <row r="198" spans="1:37" s="3" customFormat="1" ht="16.5" customHeight="1">
      <c r="A198" s="38">
        <v>20</v>
      </c>
      <c r="B198" s="39">
        <v>10741</v>
      </c>
      <c r="C198" s="38">
        <v>10332878</v>
      </c>
      <c r="D198" s="40" t="s">
        <v>668</v>
      </c>
      <c r="E198" s="38">
        <v>1</v>
      </c>
      <c r="F198" s="38">
        <v>60</v>
      </c>
      <c r="G198" s="38" t="s">
        <v>23</v>
      </c>
      <c r="H198" s="42">
        <v>3720.77</v>
      </c>
      <c r="I198" s="2"/>
      <c r="J198" s="44">
        <v>44408</v>
      </c>
      <c r="K198" s="42">
        <v>62.01</v>
      </c>
      <c r="L198" s="42">
        <v>1302.25</v>
      </c>
      <c r="M198" s="44">
        <v>45077</v>
      </c>
      <c r="N198" s="42">
        <f>H198-K198-L198</f>
        <v>2356.5099999999998</v>
      </c>
      <c r="O198" s="42">
        <v>2662.86</v>
      </c>
      <c r="P198" s="45">
        <v>0.13</v>
      </c>
      <c r="Q198" s="42">
        <v>306.35000000000002</v>
      </c>
      <c r="R198" s="42">
        <v>2356.5100000000002</v>
      </c>
      <c r="S198" s="42">
        <f>N198-R198</f>
        <v>0</v>
      </c>
      <c r="T198" s="38">
        <v>5000</v>
      </c>
      <c r="U198" s="14">
        <f>S198/H198</f>
        <v>0</v>
      </c>
      <c r="V198" s="19"/>
      <c r="W198" s="19"/>
      <c r="X198" s="37" t="s">
        <v>3462</v>
      </c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</row>
    <row r="199" spans="1:37" s="3" customFormat="1" ht="16.5" customHeight="1">
      <c r="A199" s="38">
        <v>21</v>
      </c>
      <c r="B199" s="39">
        <v>10741</v>
      </c>
      <c r="C199" s="38">
        <v>10330501</v>
      </c>
      <c r="D199" s="40" t="s">
        <v>2170</v>
      </c>
      <c r="E199" s="38">
        <v>1</v>
      </c>
      <c r="F199" s="38">
        <v>60</v>
      </c>
      <c r="G199" s="38" t="s">
        <v>23</v>
      </c>
      <c r="H199" s="42">
        <v>2566.37</v>
      </c>
      <c r="I199" s="2"/>
      <c r="J199" s="44">
        <v>44377</v>
      </c>
      <c r="K199" s="42">
        <v>42.77</v>
      </c>
      <c r="L199" s="42">
        <v>940.98</v>
      </c>
      <c r="M199" s="44">
        <v>45077</v>
      </c>
      <c r="N199" s="42">
        <f>H199-K199-L199</f>
        <v>1582.62</v>
      </c>
      <c r="O199" s="42">
        <v>1788.36</v>
      </c>
      <c r="P199" s="45">
        <v>0.13</v>
      </c>
      <c r="Q199" s="42">
        <v>205.74</v>
      </c>
      <c r="R199" s="42">
        <v>1582.62</v>
      </c>
      <c r="S199" s="42">
        <f>N199-R199</f>
        <v>0</v>
      </c>
      <c r="T199" s="38">
        <v>5000</v>
      </c>
      <c r="U199" s="14">
        <f>S199/H199</f>
        <v>0</v>
      </c>
      <c r="V199" s="19"/>
      <c r="W199" s="19"/>
      <c r="X199" s="37" t="s">
        <v>3462</v>
      </c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</row>
    <row r="200" spans="1:37" s="3" customFormat="1" ht="16.5" customHeight="1">
      <c r="A200" s="38">
        <v>22</v>
      </c>
      <c r="B200" s="39">
        <v>10741</v>
      </c>
      <c r="C200" s="38">
        <v>10282212</v>
      </c>
      <c r="D200" s="40" t="s">
        <v>2171</v>
      </c>
      <c r="E200" s="38">
        <v>1</v>
      </c>
      <c r="F200" s="38">
        <v>46</v>
      </c>
      <c r="G200" s="38" t="s">
        <v>33</v>
      </c>
      <c r="H200" s="42">
        <v>4700</v>
      </c>
      <c r="I200" s="2"/>
      <c r="J200" s="44">
        <v>43733</v>
      </c>
      <c r="K200" s="42">
        <v>0</v>
      </c>
      <c r="L200" s="42">
        <v>4258.29</v>
      </c>
      <c r="M200" s="44">
        <v>45077</v>
      </c>
      <c r="N200" s="42">
        <f>H200-K200-L200</f>
        <v>441.71000000000004</v>
      </c>
      <c r="O200" s="42">
        <v>499.13</v>
      </c>
      <c r="P200" s="45">
        <v>0.13</v>
      </c>
      <c r="Q200" s="42">
        <v>57.42</v>
      </c>
      <c r="R200" s="42">
        <v>441.71</v>
      </c>
      <c r="S200" s="42">
        <f>N200-R200</f>
        <v>0</v>
      </c>
      <c r="T200" s="38">
        <v>5000</v>
      </c>
      <c r="U200" s="14">
        <f>S200/H200</f>
        <v>0</v>
      </c>
      <c r="V200" s="19"/>
      <c r="W200" s="19"/>
      <c r="X200" s="37" t="s">
        <v>3462</v>
      </c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</row>
    <row r="201" spans="1:37" s="3" customFormat="1" ht="16.5" customHeight="1">
      <c r="A201" s="38">
        <v>23</v>
      </c>
      <c r="B201" s="39">
        <v>10741</v>
      </c>
      <c r="C201" s="38">
        <v>10282227</v>
      </c>
      <c r="D201" s="40" t="s">
        <v>2172</v>
      </c>
      <c r="E201" s="38">
        <v>1</v>
      </c>
      <c r="F201" s="38">
        <v>120</v>
      </c>
      <c r="G201" s="38" t="s">
        <v>21</v>
      </c>
      <c r="H201" s="42">
        <v>16983.97</v>
      </c>
      <c r="I201" s="2"/>
      <c r="J201" s="44">
        <v>43950</v>
      </c>
      <c r="K201" s="42">
        <v>0</v>
      </c>
      <c r="L201" s="42">
        <v>4974.97</v>
      </c>
      <c r="M201" s="44">
        <v>45077</v>
      </c>
      <c r="N201" s="42">
        <f>H201-K201-L201</f>
        <v>12009</v>
      </c>
      <c r="O201" s="42">
        <v>13570.17</v>
      </c>
      <c r="P201" s="45">
        <v>0.13</v>
      </c>
      <c r="Q201" s="42">
        <v>1561.17</v>
      </c>
      <c r="R201" s="42">
        <v>12009</v>
      </c>
      <c r="S201" s="42">
        <f>N201-R201</f>
        <v>0</v>
      </c>
      <c r="T201" s="38">
        <v>2103</v>
      </c>
      <c r="U201" s="14">
        <f>S201/H201</f>
        <v>0</v>
      </c>
      <c r="V201" s="19"/>
      <c r="W201" s="19"/>
      <c r="X201" s="37" t="s">
        <v>3462</v>
      </c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</row>
    <row r="202" spans="1:37" s="3" customFormat="1" ht="16.5" customHeight="1">
      <c r="A202" s="38">
        <v>24</v>
      </c>
      <c r="B202" s="39">
        <v>10741</v>
      </c>
      <c r="C202" s="38">
        <v>10327064</v>
      </c>
      <c r="D202" s="40" t="s">
        <v>2173</v>
      </c>
      <c r="E202" s="38">
        <v>1</v>
      </c>
      <c r="F202" s="38">
        <v>36</v>
      </c>
      <c r="G202" s="38" t="s">
        <v>33</v>
      </c>
      <c r="H202" s="42">
        <v>17522.12</v>
      </c>
      <c r="I202" s="2"/>
      <c r="J202" s="44">
        <v>44347</v>
      </c>
      <c r="K202" s="42">
        <v>486.73</v>
      </c>
      <c r="L202" s="42">
        <v>11194.73</v>
      </c>
      <c r="M202" s="44">
        <v>45077</v>
      </c>
      <c r="N202" s="42">
        <f>H202-K202-L202</f>
        <v>5840.66</v>
      </c>
      <c r="O202" s="42">
        <v>0</v>
      </c>
      <c r="P202" s="45">
        <v>0.13</v>
      </c>
      <c r="Q202" s="42">
        <v>0</v>
      </c>
      <c r="R202" s="42">
        <v>5840.66</v>
      </c>
      <c r="S202" s="42">
        <f>N202-R202</f>
        <v>0</v>
      </c>
      <c r="T202" s="38">
        <v>1005</v>
      </c>
      <c r="U202" s="14">
        <f>S202/H202</f>
        <v>0</v>
      </c>
      <c r="V202" s="19" t="s">
        <v>3484</v>
      </c>
      <c r="W202" s="19"/>
      <c r="X202" s="37" t="s">
        <v>3462</v>
      </c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</row>
    <row r="203" spans="1:37" s="3" customFormat="1" ht="16.5" customHeight="1">
      <c r="A203" s="38">
        <v>25</v>
      </c>
      <c r="B203" s="39">
        <v>10741</v>
      </c>
      <c r="C203" s="38">
        <v>10319381</v>
      </c>
      <c r="D203" s="40" t="s">
        <v>1070</v>
      </c>
      <c r="E203" s="38">
        <v>1</v>
      </c>
      <c r="F203" s="38">
        <v>120</v>
      </c>
      <c r="G203" s="38" t="s">
        <v>21</v>
      </c>
      <c r="H203" s="42">
        <v>15447.74</v>
      </c>
      <c r="I203" s="2"/>
      <c r="J203" s="44">
        <v>43067</v>
      </c>
      <c r="K203" s="42">
        <v>0</v>
      </c>
      <c r="L203" s="42">
        <v>8071.29</v>
      </c>
      <c r="M203" s="44">
        <v>45077</v>
      </c>
      <c r="N203" s="42">
        <f>H203-K203-L203</f>
        <v>7376.45</v>
      </c>
      <c r="O203" s="42">
        <v>0</v>
      </c>
      <c r="P203" s="45">
        <v>0.13</v>
      </c>
      <c r="Q203" s="42">
        <v>0</v>
      </c>
      <c r="R203" s="42">
        <v>7376.45</v>
      </c>
      <c r="S203" s="42">
        <f>N203-R203</f>
        <v>0</v>
      </c>
      <c r="T203" s="38">
        <v>1802</v>
      </c>
      <c r="U203" s="14">
        <f>S203/H203</f>
        <v>0</v>
      </c>
      <c r="V203" s="19" t="s">
        <v>3484</v>
      </c>
      <c r="W203" s="19"/>
      <c r="X203" s="37" t="s">
        <v>3462</v>
      </c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</row>
    <row r="204" spans="1:37" s="3" customFormat="1" ht="16.5" customHeight="1">
      <c r="A204" s="38">
        <v>26</v>
      </c>
      <c r="B204" s="39">
        <v>10741</v>
      </c>
      <c r="C204" s="38">
        <v>10282221</v>
      </c>
      <c r="D204" s="40" t="s">
        <v>301</v>
      </c>
      <c r="E204" s="38">
        <v>3</v>
      </c>
      <c r="F204" s="38">
        <v>44</v>
      </c>
      <c r="G204" s="38" t="s">
        <v>21</v>
      </c>
      <c r="H204" s="42">
        <v>4000</v>
      </c>
      <c r="I204" s="2"/>
      <c r="J204" s="44">
        <v>43950</v>
      </c>
      <c r="K204" s="42">
        <v>0</v>
      </c>
      <c r="L204" s="42">
        <v>3195.36</v>
      </c>
      <c r="M204" s="44">
        <v>45077</v>
      </c>
      <c r="N204" s="42">
        <f>H204-K204-L204</f>
        <v>804.63999999999987</v>
      </c>
      <c r="O204" s="42">
        <v>0</v>
      </c>
      <c r="P204" s="45">
        <v>0.13</v>
      </c>
      <c r="Q204" s="42">
        <v>0</v>
      </c>
      <c r="R204" s="42">
        <v>804.64</v>
      </c>
      <c r="S204" s="42">
        <f>N204-R204</f>
        <v>0</v>
      </c>
      <c r="T204" s="38">
        <v>2001</v>
      </c>
      <c r="U204" s="14">
        <f>S204/H204</f>
        <v>0</v>
      </c>
      <c r="V204" s="19" t="s">
        <v>3484</v>
      </c>
      <c r="W204" s="19"/>
      <c r="X204" s="37" t="s">
        <v>3462</v>
      </c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</row>
    <row r="205" spans="1:37" s="3" customFormat="1" ht="16.5" customHeight="1">
      <c r="A205" s="38">
        <v>27</v>
      </c>
      <c r="B205" s="39">
        <v>10741</v>
      </c>
      <c r="C205" s="38">
        <v>10282320</v>
      </c>
      <c r="D205" s="40" t="s">
        <v>1033</v>
      </c>
      <c r="E205" s="38">
        <v>2</v>
      </c>
      <c r="F205" s="38">
        <v>120</v>
      </c>
      <c r="G205" s="38" t="s">
        <v>21</v>
      </c>
      <c r="H205" s="42">
        <v>40581.86</v>
      </c>
      <c r="I205" s="2"/>
      <c r="J205" s="44">
        <v>42551</v>
      </c>
      <c r="K205" s="42">
        <v>0</v>
      </c>
      <c r="L205" s="42">
        <v>26665.55</v>
      </c>
      <c r="M205" s="44">
        <v>45077</v>
      </c>
      <c r="N205" s="42">
        <f>H205-K205-L205</f>
        <v>13916.310000000001</v>
      </c>
      <c r="O205" s="42">
        <v>0</v>
      </c>
      <c r="P205" s="45">
        <v>0.13</v>
      </c>
      <c r="Q205" s="42">
        <v>0</v>
      </c>
      <c r="R205" s="42">
        <v>13916.31</v>
      </c>
      <c r="S205" s="42">
        <f>N205-R205</f>
        <v>0</v>
      </c>
      <c r="T205" s="38">
        <v>2105</v>
      </c>
      <c r="U205" s="14">
        <f>S205/H205</f>
        <v>0</v>
      </c>
      <c r="V205" s="19" t="s">
        <v>3484</v>
      </c>
      <c r="W205" s="19"/>
      <c r="X205" s="37" t="s">
        <v>3462</v>
      </c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</row>
    <row r="206" spans="1:37" s="3" customFormat="1" ht="16.5" customHeight="1">
      <c r="A206" s="38">
        <v>28</v>
      </c>
      <c r="B206" s="39">
        <v>10741</v>
      </c>
      <c r="C206" s="38">
        <v>10282243</v>
      </c>
      <c r="D206" s="40" t="s">
        <v>2174</v>
      </c>
      <c r="E206" s="38">
        <v>100</v>
      </c>
      <c r="F206" s="38">
        <v>61</v>
      </c>
      <c r="G206" s="38" t="s">
        <v>23</v>
      </c>
      <c r="H206" s="42">
        <v>2413</v>
      </c>
      <c r="I206" s="2"/>
      <c r="J206" s="44">
        <v>44004</v>
      </c>
      <c r="K206" s="42">
        <v>0</v>
      </c>
      <c r="L206" s="42">
        <v>1307.32</v>
      </c>
      <c r="M206" s="44">
        <v>45077</v>
      </c>
      <c r="N206" s="42">
        <f>H206-K206-L206</f>
        <v>1105.68</v>
      </c>
      <c r="O206" s="42">
        <v>0</v>
      </c>
      <c r="P206" s="45">
        <v>0.13</v>
      </c>
      <c r="Q206" s="42">
        <v>0</v>
      </c>
      <c r="R206" s="42">
        <v>1105.68</v>
      </c>
      <c r="S206" s="42">
        <f>N206-R206</f>
        <v>0</v>
      </c>
      <c r="T206" s="38">
        <v>2506</v>
      </c>
      <c r="U206" s="14">
        <f>S206/H206</f>
        <v>0</v>
      </c>
      <c r="V206" s="19" t="s">
        <v>3484</v>
      </c>
      <c r="W206" s="19"/>
      <c r="X206" s="37" t="s">
        <v>3462</v>
      </c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</row>
    <row r="207" spans="1:37" s="3" customFormat="1" ht="16.5" customHeight="1">
      <c r="A207" s="38">
        <v>29</v>
      </c>
      <c r="B207" s="39">
        <v>10741</v>
      </c>
      <c r="C207" s="38">
        <v>10282068</v>
      </c>
      <c r="D207" s="40" t="s">
        <v>2175</v>
      </c>
      <c r="E207" s="38">
        <v>1</v>
      </c>
      <c r="F207" s="38">
        <v>55</v>
      </c>
      <c r="G207" s="38" t="s">
        <v>33</v>
      </c>
      <c r="H207" s="42">
        <v>2241.38</v>
      </c>
      <c r="I207" s="2"/>
      <c r="J207" s="44">
        <v>43460</v>
      </c>
      <c r="K207" s="42">
        <v>0</v>
      </c>
      <c r="L207" s="42">
        <v>2048.38</v>
      </c>
      <c r="M207" s="44">
        <v>45077</v>
      </c>
      <c r="N207" s="42">
        <f>H207-K207-L207</f>
        <v>193</v>
      </c>
      <c r="O207" s="42">
        <v>0</v>
      </c>
      <c r="P207" s="45">
        <v>0.13</v>
      </c>
      <c r="Q207" s="42">
        <v>0</v>
      </c>
      <c r="R207" s="42">
        <v>193</v>
      </c>
      <c r="S207" s="42">
        <f>N207-R207</f>
        <v>0</v>
      </c>
      <c r="T207" s="38">
        <v>2506</v>
      </c>
      <c r="U207" s="14">
        <f>S207/H207</f>
        <v>0</v>
      </c>
      <c r="V207" s="19" t="s">
        <v>3484</v>
      </c>
      <c r="W207" s="19"/>
      <c r="X207" s="37" t="s">
        <v>3462</v>
      </c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</row>
    <row r="208" spans="1:37" s="3" customFormat="1" ht="16.5" customHeight="1">
      <c r="A208" s="38">
        <v>30</v>
      </c>
      <c r="B208" s="39">
        <v>10741</v>
      </c>
      <c r="C208" s="38">
        <v>10282217</v>
      </c>
      <c r="D208" s="40" t="s">
        <v>406</v>
      </c>
      <c r="E208" s="38">
        <v>20</v>
      </c>
      <c r="F208" s="38">
        <v>70</v>
      </c>
      <c r="G208" s="38" t="s">
        <v>23</v>
      </c>
      <c r="H208" s="42">
        <v>10412</v>
      </c>
      <c r="I208" s="2"/>
      <c r="J208" s="44">
        <v>43733</v>
      </c>
      <c r="K208" s="42">
        <v>0</v>
      </c>
      <c r="L208" s="42">
        <v>5962.33</v>
      </c>
      <c r="M208" s="44">
        <v>45077</v>
      </c>
      <c r="N208" s="42">
        <f>H208-K208-L208</f>
        <v>4449.67</v>
      </c>
      <c r="O208" s="42">
        <v>0</v>
      </c>
      <c r="P208" s="45">
        <v>0.13</v>
      </c>
      <c r="Q208" s="42">
        <v>0</v>
      </c>
      <c r="R208" s="42">
        <v>4449.67</v>
      </c>
      <c r="S208" s="42">
        <f>N208-R208</f>
        <v>0</v>
      </c>
      <c r="T208" s="38">
        <v>5000</v>
      </c>
      <c r="U208" s="14">
        <f>S208/H208</f>
        <v>0</v>
      </c>
      <c r="V208" s="19" t="s">
        <v>3484</v>
      </c>
      <c r="W208" s="19"/>
      <c r="X208" s="37" t="s">
        <v>3462</v>
      </c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</row>
    <row r="209" spans="1:37" s="3" customFormat="1" ht="16.5" customHeight="1">
      <c r="A209" s="38">
        <v>31</v>
      </c>
      <c r="B209" s="39">
        <v>10741</v>
      </c>
      <c r="C209" s="38">
        <v>10282216</v>
      </c>
      <c r="D209" s="40" t="s">
        <v>2176</v>
      </c>
      <c r="E209" s="38">
        <v>20</v>
      </c>
      <c r="F209" s="38">
        <v>70</v>
      </c>
      <c r="G209" s="38" t="s">
        <v>23</v>
      </c>
      <c r="H209" s="42">
        <v>10412</v>
      </c>
      <c r="I209" s="2"/>
      <c r="J209" s="44">
        <v>43733</v>
      </c>
      <c r="K209" s="42">
        <v>0</v>
      </c>
      <c r="L209" s="42">
        <v>5962.3</v>
      </c>
      <c r="M209" s="44">
        <v>45077</v>
      </c>
      <c r="N209" s="42">
        <f>H209-K209-L209</f>
        <v>4449.7</v>
      </c>
      <c r="O209" s="42">
        <v>0</v>
      </c>
      <c r="P209" s="45">
        <v>0.13</v>
      </c>
      <c r="Q209" s="42">
        <v>0</v>
      </c>
      <c r="R209" s="42">
        <v>4449.7</v>
      </c>
      <c r="S209" s="42">
        <f>N209-R209</f>
        <v>0</v>
      </c>
      <c r="T209" s="38">
        <v>5000</v>
      </c>
      <c r="U209" s="14">
        <f>S209/H209</f>
        <v>0</v>
      </c>
      <c r="V209" s="19" t="s">
        <v>3484</v>
      </c>
      <c r="W209" s="19"/>
      <c r="X209" s="37" t="s">
        <v>3462</v>
      </c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</row>
    <row r="210" spans="1:37" s="3" customFormat="1" ht="16.5" customHeight="1">
      <c r="A210" s="38">
        <v>32</v>
      </c>
      <c r="B210" s="39">
        <v>10741</v>
      </c>
      <c r="C210" s="38">
        <v>10332874</v>
      </c>
      <c r="D210" s="40" t="s">
        <v>2172</v>
      </c>
      <c r="E210" s="38">
        <v>1</v>
      </c>
      <c r="F210" s="38">
        <v>120</v>
      </c>
      <c r="G210" s="38" t="s">
        <v>21</v>
      </c>
      <c r="H210" s="42">
        <v>16983.97</v>
      </c>
      <c r="I210" s="2"/>
      <c r="J210" s="44">
        <v>44408</v>
      </c>
      <c r="K210" s="42">
        <v>141.53</v>
      </c>
      <c r="L210" s="42">
        <v>2972.17</v>
      </c>
      <c r="M210" s="44">
        <v>45077</v>
      </c>
      <c r="N210" s="42">
        <f>H210-K210-L210</f>
        <v>13870.270000000002</v>
      </c>
      <c r="O210" s="42">
        <v>0</v>
      </c>
      <c r="P210" s="45">
        <v>0.13</v>
      </c>
      <c r="Q210" s="42">
        <v>0</v>
      </c>
      <c r="R210" s="42">
        <v>13870.27</v>
      </c>
      <c r="S210" s="42">
        <f>N210-R210</f>
        <v>0</v>
      </c>
      <c r="T210" s="38">
        <v>5000</v>
      </c>
      <c r="U210" s="14">
        <f>S210/H210</f>
        <v>0</v>
      </c>
      <c r="V210" s="19" t="s">
        <v>3484</v>
      </c>
      <c r="W210" s="19"/>
      <c r="X210" s="37" t="s">
        <v>3462</v>
      </c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</row>
    <row r="211" spans="1:37" s="3" customFormat="1" ht="16.5" customHeight="1">
      <c r="A211" s="38">
        <v>33</v>
      </c>
      <c r="B211" s="39">
        <v>10741</v>
      </c>
      <c r="C211" s="38">
        <v>10332883</v>
      </c>
      <c r="D211" s="40" t="s">
        <v>1301</v>
      </c>
      <c r="E211" s="38">
        <v>1</v>
      </c>
      <c r="F211" s="38">
        <v>120</v>
      </c>
      <c r="G211" s="38" t="s">
        <v>21</v>
      </c>
      <c r="H211" s="42">
        <v>9710.26</v>
      </c>
      <c r="I211" s="2"/>
      <c r="J211" s="44">
        <v>44408</v>
      </c>
      <c r="K211" s="42">
        <v>80.92</v>
      </c>
      <c r="L211" s="42">
        <v>1699.29</v>
      </c>
      <c r="M211" s="44">
        <v>45077</v>
      </c>
      <c r="N211" s="42">
        <f>H211-K211-L211</f>
        <v>7930.05</v>
      </c>
      <c r="O211" s="42">
        <v>0</v>
      </c>
      <c r="P211" s="45">
        <v>0.13</v>
      </c>
      <c r="Q211" s="42">
        <v>0</v>
      </c>
      <c r="R211" s="42">
        <v>7930.05</v>
      </c>
      <c r="S211" s="42">
        <f>N211-R211</f>
        <v>0</v>
      </c>
      <c r="T211" s="38">
        <v>5000</v>
      </c>
      <c r="U211" s="14">
        <f>S211/H211</f>
        <v>0</v>
      </c>
      <c r="V211" s="19" t="s">
        <v>3484</v>
      </c>
      <c r="W211" s="19"/>
      <c r="X211" s="37" t="s">
        <v>3462</v>
      </c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</row>
    <row r="212" spans="1:37" s="3" customFormat="1" ht="16.5" customHeight="1">
      <c r="A212" s="38">
        <v>34</v>
      </c>
      <c r="B212" s="39">
        <v>10741</v>
      </c>
      <c r="C212" s="38">
        <v>10282525</v>
      </c>
      <c r="D212" s="40" t="s">
        <v>1514</v>
      </c>
      <c r="E212" s="38">
        <v>1</v>
      </c>
      <c r="F212" s="38">
        <v>120</v>
      </c>
      <c r="G212" s="38" t="s">
        <v>21</v>
      </c>
      <c r="H212" s="42">
        <v>5452.99</v>
      </c>
      <c r="I212" s="2"/>
      <c r="J212" s="44">
        <v>43584</v>
      </c>
      <c r="K212" s="42">
        <v>0</v>
      </c>
      <c r="L212" s="42">
        <v>2115.3200000000002</v>
      </c>
      <c r="M212" s="44">
        <v>45077</v>
      </c>
      <c r="N212" s="42">
        <f>H212-K212-L212</f>
        <v>3337.6699999999996</v>
      </c>
      <c r="O212" s="42">
        <v>0</v>
      </c>
      <c r="P212" s="45">
        <v>0.13</v>
      </c>
      <c r="Q212" s="42">
        <v>0</v>
      </c>
      <c r="R212" s="42">
        <v>3337.67</v>
      </c>
      <c r="S212" s="42">
        <f>N212-R212</f>
        <v>0</v>
      </c>
      <c r="T212" s="38">
        <v>5000</v>
      </c>
      <c r="U212" s="14">
        <f>S212/H212</f>
        <v>0</v>
      </c>
      <c r="V212" s="19" t="s">
        <v>3484</v>
      </c>
      <c r="W212" s="19"/>
      <c r="X212" s="37" t="s">
        <v>3462</v>
      </c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</row>
    <row r="213" spans="1:37" s="3" customFormat="1" ht="16.5" customHeight="1">
      <c r="A213" s="38">
        <v>36</v>
      </c>
      <c r="B213" s="39">
        <v>10741</v>
      </c>
      <c r="C213" s="38">
        <v>10281812</v>
      </c>
      <c r="D213" s="40" t="s">
        <v>323</v>
      </c>
      <c r="E213" s="38">
        <v>200</v>
      </c>
      <c r="F213" s="38">
        <v>99</v>
      </c>
      <c r="G213" s="38" t="s">
        <v>23</v>
      </c>
      <c r="H213" s="42">
        <v>75556</v>
      </c>
      <c r="I213" s="2"/>
      <c r="J213" s="44">
        <v>42849</v>
      </c>
      <c r="K213" s="42">
        <v>0</v>
      </c>
      <c r="L213" s="42">
        <v>50783.07</v>
      </c>
      <c r="M213" s="44">
        <v>45077</v>
      </c>
      <c r="N213" s="42">
        <f>H213-K213-L213</f>
        <v>24772.93</v>
      </c>
      <c r="O213" s="42">
        <v>27993.41</v>
      </c>
      <c r="P213" s="45">
        <v>0.13</v>
      </c>
      <c r="Q213" s="42">
        <v>3220.48</v>
      </c>
      <c r="R213" s="42">
        <v>24772.93</v>
      </c>
      <c r="S213" s="42">
        <f>N213-R213</f>
        <v>0</v>
      </c>
      <c r="T213" s="38">
        <v>5000</v>
      </c>
      <c r="U213" s="14">
        <f>S213/H213</f>
        <v>0</v>
      </c>
      <c r="V213" s="19"/>
      <c r="W213" s="19"/>
      <c r="X213" s="37" t="s">
        <v>3462</v>
      </c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</row>
    <row r="214" spans="1:37" s="3" customFormat="1" ht="16.5" customHeight="1">
      <c r="A214" s="38">
        <v>37</v>
      </c>
      <c r="B214" s="39">
        <v>10741</v>
      </c>
      <c r="C214" s="38">
        <v>10363517</v>
      </c>
      <c r="D214" s="40" t="s">
        <v>2046</v>
      </c>
      <c r="E214" s="38">
        <v>1</v>
      </c>
      <c r="F214" s="38">
        <v>60</v>
      </c>
      <c r="G214" s="38" t="s">
        <v>23</v>
      </c>
      <c r="H214" s="42">
        <v>2123.89</v>
      </c>
      <c r="I214" s="2"/>
      <c r="J214" s="44">
        <v>44926</v>
      </c>
      <c r="K214" s="42">
        <v>35.4</v>
      </c>
      <c r="L214" s="42">
        <v>141.6</v>
      </c>
      <c r="M214" s="44">
        <v>45077</v>
      </c>
      <c r="N214" s="42">
        <f>H214-K214-L214</f>
        <v>1946.8899999999999</v>
      </c>
      <c r="O214" s="42">
        <v>2199.9899999999998</v>
      </c>
      <c r="P214" s="45">
        <v>0.13</v>
      </c>
      <c r="Q214" s="42">
        <v>253.1</v>
      </c>
      <c r="R214" s="42">
        <v>1946.89</v>
      </c>
      <c r="S214" s="42">
        <f>N214-R214</f>
        <v>0</v>
      </c>
      <c r="T214" s="38">
        <v>2106</v>
      </c>
      <c r="U214" s="14">
        <f>S214/H214</f>
        <v>0</v>
      </c>
      <c r="V214" s="19"/>
      <c r="W214" s="19"/>
      <c r="X214" s="37" t="s">
        <v>3462</v>
      </c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</row>
    <row r="215" spans="1:37" s="3" customFormat="1" ht="16.5" customHeight="1">
      <c r="A215" s="38">
        <v>38</v>
      </c>
      <c r="B215" s="39">
        <v>10741</v>
      </c>
      <c r="C215" s="38">
        <v>10282467</v>
      </c>
      <c r="D215" s="40" t="s">
        <v>702</v>
      </c>
      <c r="E215" s="38">
        <v>1</v>
      </c>
      <c r="F215" s="38">
        <v>120</v>
      </c>
      <c r="G215" s="38" t="s">
        <v>21</v>
      </c>
      <c r="H215" s="42">
        <v>7521.37</v>
      </c>
      <c r="I215" s="2"/>
      <c r="J215" s="44">
        <v>42214</v>
      </c>
      <c r="K215" s="42">
        <v>0</v>
      </c>
      <c r="L215" s="42">
        <v>5597.03</v>
      </c>
      <c r="M215" s="44">
        <v>45077</v>
      </c>
      <c r="N215" s="42">
        <f>H215-K215-L215</f>
        <v>1924.3400000000001</v>
      </c>
      <c r="O215" s="42">
        <v>2174.5</v>
      </c>
      <c r="P215" s="45">
        <v>0.13</v>
      </c>
      <c r="Q215" s="42">
        <v>250.16</v>
      </c>
      <c r="R215" s="42">
        <v>1924.34</v>
      </c>
      <c r="S215" s="42">
        <f>N215-R215</f>
        <v>0</v>
      </c>
      <c r="T215" s="38">
        <v>5000</v>
      </c>
      <c r="U215" s="14">
        <f>S215/H215</f>
        <v>0</v>
      </c>
      <c r="V215" s="19"/>
      <c r="W215" s="19"/>
      <c r="X215" s="37" t="s">
        <v>3462</v>
      </c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</row>
    <row r="216" spans="1:37" s="3" customFormat="1" ht="16.5" customHeight="1">
      <c r="A216" s="38">
        <v>39</v>
      </c>
      <c r="B216" s="39">
        <v>10741</v>
      </c>
      <c r="C216" s="38">
        <v>10326092</v>
      </c>
      <c r="D216" s="40" t="s">
        <v>1652</v>
      </c>
      <c r="E216" s="38">
        <v>2</v>
      </c>
      <c r="F216" s="38">
        <v>60</v>
      </c>
      <c r="G216" s="38" t="s">
        <v>36</v>
      </c>
      <c r="H216" s="42">
        <v>16520</v>
      </c>
      <c r="I216" s="2"/>
      <c r="J216" s="44">
        <v>44286</v>
      </c>
      <c r="K216" s="42">
        <v>275.33</v>
      </c>
      <c r="L216" s="42">
        <v>6883.29</v>
      </c>
      <c r="M216" s="44">
        <v>45077</v>
      </c>
      <c r="N216" s="42">
        <f>H216-K216-L216</f>
        <v>9361.380000000001</v>
      </c>
      <c r="O216" s="42">
        <v>10578.36</v>
      </c>
      <c r="P216" s="45">
        <v>0.13</v>
      </c>
      <c r="Q216" s="42">
        <v>1216.98</v>
      </c>
      <c r="R216" s="42">
        <v>9361.3799999999992</v>
      </c>
      <c r="S216" s="42">
        <f>N216-R216</f>
        <v>0</v>
      </c>
      <c r="T216" s="38">
        <v>5000</v>
      </c>
      <c r="U216" s="14">
        <f>S216/H216</f>
        <v>0</v>
      </c>
      <c r="V216" s="19"/>
      <c r="W216" s="19"/>
      <c r="X216" s="37" t="s">
        <v>3462</v>
      </c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</row>
    <row r="217" spans="1:37" s="3" customFormat="1" ht="16.5" customHeight="1">
      <c r="A217" s="38">
        <v>40</v>
      </c>
      <c r="B217" s="39">
        <v>10741</v>
      </c>
      <c r="C217" s="38">
        <v>10282056</v>
      </c>
      <c r="D217" s="40" t="s">
        <v>1069</v>
      </c>
      <c r="E217" s="38">
        <v>60</v>
      </c>
      <c r="F217" s="38">
        <v>82</v>
      </c>
      <c r="G217" s="38" t="s">
        <v>23</v>
      </c>
      <c r="H217" s="42">
        <v>1447.8</v>
      </c>
      <c r="I217" s="2"/>
      <c r="J217" s="44">
        <v>43341</v>
      </c>
      <c r="K217" s="42">
        <v>0</v>
      </c>
      <c r="L217" s="42">
        <v>904.31</v>
      </c>
      <c r="M217" s="44">
        <v>45077</v>
      </c>
      <c r="N217" s="42">
        <f>H217-K217-L217</f>
        <v>543.49</v>
      </c>
      <c r="O217" s="42">
        <v>614.14</v>
      </c>
      <c r="P217" s="45">
        <v>0.13</v>
      </c>
      <c r="Q217" s="42">
        <v>70.650000000000006</v>
      </c>
      <c r="R217" s="42">
        <v>543.49</v>
      </c>
      <c r="S217" s="42">
        <f>N217-R217</f>
        <v>0</v>
      </c>
      <c r="T217" s="38">
        <v>2506</v>
      </c>
      <c r="U217" s="14">
        <f>S217/H217</f>
        <v>0</v>
      </c>
      <c r="V217" s="19"/>
      <c r="W217" s="19"/>
      <c r="X217" s="37" t="s">
        <v>3462</v>
      </c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</row>
    <row r="218" spans="1:37" s="3" customFormat="1" ht="16.5" customHeight="1">
      <c r="A218" s="38">
        <v>41</v>
      </c>
      <c r="B218" s="39">
        <v>10741</v>
      </c>
      <c r="C218" s="38">
        <v>10332714</v>
      </c>
      <c r="D218" s="40" t="s">
        <v>2217</v>
      </c>
      <c r="E218" s="38">
        <v>1</v>
      </c>
      <c r="F218" s="38">
        <v>120</v>
      </c>
      <c r="G218" s="38" t="s">
        <v>21</v>
      </c>
      <c r="H218" s="42">
        <v>18427.349999999999</v>
      </c>
      <c r="I218" s="2"/>
      <c r="J218" s="44">
        <v>44408</v>
      </c>
      <c r="K218" s="42">
        <v>153.56</v>
      </c>
      <c r="L218" s="42">
        <v>3224.77</v>
      </c>
      <c r="M218" s="44">
        <v>45077</v>
      </c>
      <c r="N218" s="42">
        <f>H218-K218-L218</f>
        <v>15049.019999999997</v>
      </c>
      <c r="O218" s="42">
        <v>17005.39</v>
      </c>
      <c r="P218" s="45">
        <v>0.13</v>
      </c>
      <c r="Q218" s="42">
        <v>1956.37</v>
      </c>
      <c r="R218" s="42">
        <v>15049.02</v>
      </c>
      <c r="S218" s="42">
        <f>N218-R218</f>
        <v>0</v>
      </c>
      <c r="T218" s="38">
        <v>5000</v>
      </c>
      <c r="U218" s="14">
        <f>S218/H218</f>
        <v>0</v>
      </c>
      <c r="V218" s="19"/>
      <c r="W218" s="19"/>
      <c r="X218" s="37" t="s">
        <v>3462</v>
      </c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</row>
    <row r="219" spans="1:37" s="3" customFormat="1" ht="16.5" customHeight="1">
      <c r="A219" s="38">
        <v>42</v>
      </c>
      <c r="B219" s="39">
        <v>10741</v>
      </c>
      <c r="C219" s="38">
        <v>10332709</v>
      </c>
      <c r="D219" s="40" t="s">
        <v>1285</v>
      </c>
      <c r="E219" s="38">
        <v>1</v>
      </c>
      <c r="F219" s="38">
        <v>120</v>
      </c>
      <c r="G219" s="38" t="s">
        <v>23</v>
      </c>
      <c r="H219" s="42">
        <v>5082.05</v>
      </c>
      <c r="I219" s="2"/>
      <c r="J219" s="44">
        <v>44408</v>
      </c>
      <c r="K219" s="42">
        <v>42.35</v>
      </c>
      <c r="L219" s="42">
        <v>889.35</v>
      </c>
      <c r="M219" s="44">
        <v>45077</v>
      </c>
      <c r="N219" s="42">
        <f>H219-K219-L219</f>
        <v>4150.3499999999995</v>
      </c>
      <c r="O219" s="42">
        <v>4689.8999999999996</v>
      </c>
      <c r="P219" s="45">
        <v>0.13</v>
      </c>
      <c r="Q219" s="42">
        <v>539.54999999999995</v>
      </c>
      <c r="R219" s="42">
        <v>4150.3500000000004</v>
      </c>
      <c r="S219" s="42">
        <f>N219-R219</f>
        <v>0</v>
      </c>
      <c r="T219" s="38">
        <v>5000</v>
      </c>
      <c r="U219" s="14">
        <f>S219/H219</f>
        <v>0</v>
      </c>
      <c r="V219" s="19"/>
      <c r="W219" s="19"/>
      <c r="X219" s="37" t="s">
        <v>3462</v>
      </c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</row>
    <row r="220" spans="1:37" s="3" customFormat="1" ht="16.5" customHeight="1">
      <c r="A220" s="38">
        <v>43</v>
      </c>
      <c r="B220" s="39">
        <v>10741</v>
      </c>
      <c r="C220" s="38">
        <v>10282240</v>
      </c>
      <c r="D220" s="40" t="s">
        <v>2165</v>
      </c>
      <c r="E220" s="46">
        <v>0.35099999999999998</v>
      </c>
      <c r="F220" s="38">
        <v>120</v>
      </c>
      <c r="G220" s="38" t="s">
        <v>21</v>
      </c>
      <c r="H220" s="42">
        <v>14000</v>
      </c>
      <c r="I220" s="2"/>
      <c r="J220" s="44">
        <v>44006</v>
      </c>
      <c r="K220" s="42">
        <v>0</v>
      </c>
      <c r="L220" s="42">
        <v>3868.99</v>
      </c>
      <c r="M220" s="44">
        <v>45077</v>
      </c>
      <c r="N220" s="42">
        <f>H220-K220-L220</f>
        <v>10131.01</v>
      </c>
      <c r="O220" s="42">
        <v>11448.04</v>
      </c>
      <c r="P220" s="45">
        <v>0.13</v>
      </c>
      <c r="Q220" s="42">
        <v>1317.03</v>
      </c>
      <c r="R220" s="42">
        <v>10131.01</v>
      </c>
      <c r="S220" s="42">
        <f>N220-R220</f>
        <v>0</v>
      </c>
      <c r="T220" s="38">
        <v>1602</v>
      </c>
      <c r="U220" s="14">
        <f>S220/H220</f>
        <v>0</v>
      </c>
      <c r="V220" s="19"/>
      <c r="W220" s="19"/>
      <c r="X220" s="37" t="s">
        <v>3462</v>
      </c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</row>
    <row r="221" spans="1:37" s="3" customFormat="1" ht="16.5" customHeight="1">
      <c r="A221" s="38">
        <v>44</v>
      </c>
      <c r="B221" s="39">
        <v>10741</v>
      </c>
      <c r="C221" s="38">
        <v>10282240</v>
      </c>
      <c r="D221" s="40" t="s">
        <v>2165</v>
      </c>
      <c r="E221" s="46">
        <v>0.59899999999999998</v>
      </c>
      <c r="F221" s="38">
        <v>120</v>
      </c>
      <c r="G221" s="38" t="s">
        <v>21</v>
      </c>
      <c r="H221" s="42">
        <v>23882.06</v>
      </c>
      <c r="I221" s="2"/>
      <c r="J221" s="44">
        <v>44006</v>
      </c>
      <c r="K221" s="42">
        <v>0</v>
      </c>
      <c r="L221" s="42">
        <v>6599.95</v>
      </c>
      <c r="M221" s="44">
        <v>45077</v>
      </c>
      <c r="N221" s="42">
        <f>H221-K221-L221</f>
        <v>17282.11</v>
      </c>
      <c r="O221" s="42">
        <v>19528.78</v>
      </c>
      <c r="P221" s="45">
        <v>0.13</v>
      </c>
      <c r="Q221" s="42">
        <v>2246.67</v>
      </c>
      <c r="R221" s="42">
        <v>17282.11</v>
      </c>
      <c r="S221" s="42">
        <f>N221-R221</f>
        <v>0</v>
      </c>
      <c r="T221" s="38">
        <v>1602</v>
      </c>
      <c r="U221" s="14">
        <f>S221/H221</f>
        <v>0</v>
      </c>
      <c r="V221" s="19"/>
      <c r="W221" s="19"/>
      <c r="X221" s="37" t="s">
        <v>3462</v>
      </c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</row>
    <row r="222" spans="1:37" s="3" customFormat="1" ht="16.5" customHeight="1">
      <c r="A222" s="38">
        <v>45</v>
      </c>
      <c r="B222" s="39">
        <v>10741</v>
      </c>
      <c r="C222" s="38">
        <v>10323435</v>
      </c>
      <c r="D222" s="40" t="s">
        <v>425</v>
      </c>
      <c r="E222" s="38">
        <v>1</v>
      </c>
      <c r="F222" s="38">
        <v>87</v>
      </c>
      <c r="G222" s="38" t="s">
        <v>302</v>
      </c>
      <c r="H222" s="42">
        <v>28142.57</v>
      </c>
      <c r="I222" s="2"/>
      <c r="J222" s="44">
        <v>44165</v>
      </c>
      <c r="K222" s="42">
        <v>323.48</v>
      </c>
      <c r="L222" s="42">
        <v>9380.8799999999992</v>
      </c>
      <c r="M222" s="44">
        <v>45077</v>
      </c>
      <c r="N222" s="42">
        <f>H222-K222-L222</f>
        <v>18438.21</v>
      </c>
      <c r="O222" s="42">
        <v>20835.18</v>
      </c>
      <c r="P222" s="45">
        <v>0.13</v>
      </c>
      <c r="Q222" s="42">
        <v>2396.9699999999998</v>
      </c>
      <c r="R222" s="42">
        <v>18438.21</v>
      </c>
      <c r="S222" s="42">
        <f>N222-R222</f>
        <v>0</v>
      </c>
      <c r="T222" s="38">
        <v>5000</v>
      </c>
      <c r="U222" s="14">
        <f>S222/H222</f>
        <v>0</v>
      </c>
      <c r="V222" s="19"/>
      <c r="W222" s="19"/>
      <c r="X222" s="37" t="s">
        <v>3462</v>
      </c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</row>
    <row r="223" spans="1:37" s="3" customFormat="1" ht="16.5" customHeight="1">
      <c r="A223" s="38">
        <v>46</v>
      </c>
      <c r="B223" s="39">
        <v>10741</v>
      </c>
      <c r="C223" s="38">
        <v>10348982</v>
      </c>
      <c r="D223" s="40" t="s">
        <v>517</v>
      </c>
      <c r="E223" s="46">
        <v>0.4224</v>
      </c>
      <c r="F223" s="38">
        <v>120</v>
      </c>
      <c r="G223" s="38" t="s">
        <v>515</v>
      </c>
      <c r="H223" s="42">
        <v>54000</v>
      </c>
      <c r="I223" s="2"/>
      <c r="J223" s="44">
        <v>44651</v>
      </c>
      <c r="K223" s="42">
        <v>450</v>
      </c>
      <c r="L223" s="42">
        <v>5849.98</v>
      </c>
      <c r="M223" s="44">
        <v>45077</v>
      </c>
      <c r="N223" s="42">
        <f>H223-K223-L223</f>
        <v>47700.020000000004</v>
      </c>
      <c r="O223" s="42">
        <v>53901.02</v>
      </c>
      <c r="P223" s="45">
        <v>0.13</v>
      </c>
      <c r="Q223" s="42">
        <v>6201</v>
      </c>
      <c r="R223" s="42">
        <v>47700.02</v>
      </c>
      <c r="S223" s="42">
        <f>N223-R223</f>
        <v>0</v>
      </c>
      <c r="T223" s="38">
        <v>5000</v>
      </c>
      <c r="U223" s="14">
        <f>S223/H223</f>
        <v>0</v>
      </c>
      <c r="V223" s="19"/>
      <c r="W223" s="19"/>
      <c r="X223" s="37" t="s">
        <v>3462</v>
      </c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</row>
    <row r="224" spans="1:37" s="3" customFormat="1" ht="16.5" customHeight="1">
      <c r="A224" s="38">
        <v>47</v>
      </c>
      <c r="B224" s="39">
        <v>10741</v>
      </c>
      <c r="C224" s="38">
        <v>10282278</v>
      </c>
      <c r="D224" s="40" t="s">
        <v>301</v>
      </c>
      <c r="E224" s="38">
        <v>1</v>
      </c>
      <c r="F224" s="38">
        <v>120</v>
      </c>
      <c r="G224" s="38" t="s">
        <v>21</v>
      </c>
      <c r="H224" s="42">
        <v>12494.99</v>
      </c>
      <c r="I224" s="2"/>
      <c r="J224" s="44">
        <v>41605</v>
      </c>
      <c r="K224" s="42">
        <v>0</v>
      </c>
      <c r="L224" s="42">
        <v>11276.73</v>
      </c>
      <c r="M224" s="44">
        <v>45077</v>
      </c>
      <c r="N224" s="42">
        <f>H224-K224-L224</f>
        <v>1218.2600000000002</v>
      </c>
      <c r="O224" s="42">
        <v>1376.63</v>
      </c>
      <c r="P224" s="45">
        <v>0.13</v>
      </c>
      <c r="Q224" s="42">
        <v>158.37</v>
      </c>
      <c r="R224" s="42">
        <v>1218.26</v>
      </c>
      <c r="S224" s="42">
        <f>N224-R224</f>
        <v>0</v>
      </c>
      <c r="T224" s="38">
        <v>2201</v>
      </c>
      <c r="U224" s="14">
        <f>S224/H224</f>
        <v>0</v>
      </c>
      <c r="V224" s="19"/>
      <c r="W224" s="19"/>
      <c r="X224" s="37" t="s">
        <v>3462</v>
      </c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</row>
    <row r="225" spans="1:37" s="3" customFormat="1" ht="16.5" customHeight="1">
      <c r="A225" s="38">
        <v>116</v>
      </c>
      <c r="B225" s="39">
        <v>10741</v>
      </c>
      <c r="C225" s="38">
        <v>10353288</v>
      </c>
      <c r="D225" s="40" t="s">
        <v>1810</v>
      </c>
      <c r="E225" s="38">
        <v>1</v>
      </c>
      <c r="F225" s="38">
        <v>60</v>
      </c>
      <c r="G225" s="38" t="s">
        <v>23</v>
      </c>
      <c r="H225" s="42">
        <v>3932</v>
      </c>
      <c r="I225" s="2"/>
      <c r="J225" s="44">
        <v>44773</v>
      </c>
      <c r="K225" s="42">
        <v>65.53</v>
      </c>
      <c r="L225" s="42">
        <v>589.78</v>
      </c>
      <c r="M225" s="44">
        <v>45077</v>
      </c>
      <c r="N225" s="42">
        <f>H225-K225-L225</f>
        <v>3276.6899999999996</v>
      </c>
      <c r="O225" s="42">
        <v>3702.66</v>
      </c>
      <c r="P225" s="45">
        <v>0.13</v>
      </c>
      <c r="Q225" s="42">
        <v>425.97</v>
      </c>
      <c r="R225" s="42">
        <v>3276.69</v>
      </c>
      <c r="S225" s="42">
        <f>N225-R225</f>
        <v>0</v>
      </c>
      <c r="T225" s="38">
        <v>2105</v>
      </c>
      <c r="U225" s="14">
        <f>S225/H225</f>
        <v>0</v>
      </c>
      <c r="V225" s="19"/>
      <c r="W225" s="19"/>
      <c r="X225" s="37" t="s">
        <v>3462</v>
      </c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</row>
    <row r="226" spans="1:37" s="3" customFormat="1" ht="16.5" customHeight="1">
      <c r="A226" s="38">
        <v>117</v>
      </c>
      <c r="B226" s="39">
        <v>10741</v>
      </c>
      <c r="C226" s="38">
        <v>10282258</v>
      </c>
      <c r="D226" s="40" t="s">
        <v>2025</v>
      </c>
      <c r="E226" s="38">
        <v>2</v>
      </c>
      <c r="F226" s="38">
        <v>120</v>
      </c>
      <c r="G226" s="38" t="s">
        <v>21</v>
      </c>
      <c r="H226" s="42">
        <v>44273.5</v>
      </c>
      <c r="I226" s="2"/>
      <c r="J226" s="44">
        <v>40994</v>
      </c>
      <c r="K226" s="42">
        <v>0</v>
      </c>
      <c r="L226" s="42">
        <v>42059.82</v>
      </c>
      <c r="M226" s="44">
        <v>45077</v>
      </c>
      <c r="N226" s="42">
        <f>H226-K226-L226</f>
        <v>2213.6800000000003</v>
      </c>
      <c r="O226" s="42">
        <v>2501.46</v>
      </c>
      <c r="P226" s="45">
        <v>0.13</v>
      </c>
      <c r="Q226" s="42">
        <v>287.77999999999997</v>
      </c>
      <c r="R226" s="42">
        <v>2213.6799999999998</v>
      </c>
      <c r="S226" s="42">
        <f>N226-R226</f>
        <v>0</v>
      </c>
      <c r="T226" s="38">
        <v>2101</v>
      </c>
      <c r="U226" s="14">
        <f>S226/H226</f>
        <v>0</v>
      </c>
      <c r="V226" s="19"/>
      <c r="W226" s="19"/>
      <c r="X226" s="37" t="s">
        <v>3462</v>
      </c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</row>
    <row r="227" spans="1:37" s="3" customFormat="1" ht="16.5" customHeight="1">
      <c r="A227" s="38">
        <v>118</v>
      </c>
      <c r="B227" s="39">
        <v>10741</v>
      </c>
      <c r="C227" s="38">
        <v>10282468</v>
      </c>
      <c r="D227" s="40" t="s">
        <v>662</v>
      </c>
      <c r="E227" s="38">
        <v>1</v>
      </c>
      <c r="F227" s="38">
        <v>120</v>
      </c>
      <c r="G227" s="38" t="s">
        <v>21</v>
      </c>
      <c r="H227" s="42">
        <v>32478.63</v>
      </c>
      <c r="I227" s="2"/>
      <c r="J227" s="44">
        <v>42214</v>
      </c>
      <c r="K227" s="42">
        <v>0</v>
      </c>
      <c r="L227" s="42">
        <v>24169.39</v>
      </c>
      <c r="M227" s="44">
        <v>45077</v>
      </c>
      <c r="N227" s="42">
        <f>H227-K227-L227</f>
        <v>8309.2400000000016</v>
      </c>
      <c r="O227" s="42">
        <v>9389.44</v>
      </c>
      <c r="P227" s="45">
        <v>0.13</v>
      </c>
      <c r="Q227" s="42">
        <v>1080.2</v>
      </c>
      <c r="R227" s="42">
        <v>8309.24</v>
      </c>
      <c r="S227" s="42">
        <f>N227-R227</f>
        <v>0</v>
      </c>
      <c r="T227" s="38">
        <v>5000</v>
      </c>
      <c r="U227" s="14">
        <f>S227/H227</f>
        <v>0</v>
      </c>
      <c r="V227" s="19"/>
      <c r="W227" s="19"/>
      <c r="X227" s="37" t="s">
        <v>3462</v>
      </c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</row>
    <row r="228" spans="1:37" s="3" customFormat="1" ht="16.5" customHeight="1">
      <c r="A228" s="38">
        <v>119</v>
      </c>
      <c r="B228" s="39">
        <v>10741</v>
      </c>
      <c r="C228" s="38">
        <v>10332867</v>
      </c>
      <c r="D228" s="40" t="s">
        <v>2269</v>
      </c>
      <c r="E228" s="38">
        <v>1</v>
      </c>
      <c r="F228" s="38">
        <v>60</v>
      </c>
      <c r="G228" s="38" t="s">
        <v>23</v>
      </c>
      <c r="H228" s="42">
        <v>4143.55</v>
      </c>
      <c r="I228" s="2"/>
      <c r="J228" s="44">
        <v>44408</v>
      </c>
      <c r="K228" s="42">
        <v>69.06</v>
      </c>
      <c r="L228" s="42">
        <v>1450.24</v>
      </c>
      <c r="M228" s="44">
        <v>45077</v>
      </c>
      <c r="N228" s="42">
        <f>H228-K228-L228</f>
        <v>2624.25</v>
      </c>
      <c r="O228" s="42">
        <v>2965.4</v>
      </c>
      <c r="P228" s="45">
        <v>0.13</v>
      </c>
      <c r="Q228" s="42">
        <v>341.15</v>
      </c>
      <c r="R228" s="42">
        <v>2624.25</v>
      </c>
      <c r="S228" s="42">
        <f>N228-R228</f>
        <v>0</v>
      </c>
      <c r="T228" s="38">
        <v>5000</v>
      </c>
      <c r="U228" s="14">
        <f>S228/H228</f>
        <v>0</v>
      </c>
      <c r="V228" s="19"/>
      <c r="W228" s="19"/>
      <c r="X228" s="37" t="s">
        <v>3462</v>
      </c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</row>
    <row r="229" spans="1:37" s="3" customFormat="1" ht="16.5" customHeight="1">
      <c r="A229" s="38">
        <v>128</v>
      </c>
      <c r="B229" s="39">
        <v>10741</v>
      </c>
      <c r="C229" s="38">
        <v>10282512</v>
      </c>
      <c r="D229" s="40" t="s">
        <v>2277</v>
      </c>
      <c r="E229" s="38">
        <v>1</v>
      </c>
      <c r="F229" s="38">
        <v>36</v>
      </c>
      <c r="G229" s="38" t="s">
        <v>447</v>
      </c>
      <c r="H229" s="42">
        <v>27119.42</v>
      </c>
      <c r="I229" s="2"/>
      <c r="J229" s="44">
        <v>43829</v>
      </c>
      <c r="K229" s="42">
        <v>0</v>
      </c>
      <c r="L229" s="42">
        <v>27119.42</v>
      </c>
      <c r="M229" s="44">
        <v>45077</v>
      </c>
      <c r="N229" s="42">
        <f>H229-K229-L229</f>
        <v>0</v>
      </c>
      <c r="O229" s="42">
        <v>0</v>
      </c>
      <c r="P229" s="45">
        <v>0.13</v>
      </c>
      <c r="Q229" s="42">
        <v>0</v>
      </c>
      <c r="R229" s="42">
        <v>0</v>
      </c>
      <c r="S229" s="42">
        <f>N229-R229</f>
        <v>0</v>
      </c>
      <c r="T229" s="38">
        <v>5000</v>
      </c>
      <c r="U229" s="14">
        <f>S229/H229</f>
        <v>0</v>
      </c>
      <c r="V229" s="19"/>
      <c r="W229" s="19"/>
      <c r="X229" s="37" t="s">
        <v>3462</v>
      </c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</row>
    <row r="230" spans="1:37" s="3" customFormat="1" ht="16.5" customHeight="1">
      <c r="A230" s="38">
        <v>75</v>
      </c>
      <c r="B230" s="39">
        <v>10742</v>
      </c>
      <c r="C230" s="38">
        <v>10326747</v>
      </c>
      <c r="D230" s="40" t="s">
        <v>37</v>
      </c>
      <c r="E230" s="46">
        <v>2.5399999999999999E-2</v>
      </c>
      <c r="F230" s="38">
        <v>120</v>
      </c>
      <c r="G230" s="38" t="s">
        <v>21</v>
      </c>
      <c r="H230" s="42">
        <v>14091.67</v>
      </c>
      <c r="I230" s="2"/>
      <c r="J230" s="44">
        <v>44286</v>
      </c>
      <c r="K230" s="42">
        <v>117.43</v>
      </c>
      <c r="L230" s="42">
        <v>2935.76</v>
      </c>
      <c r="M230" s="44">
        <v>45077</v>
      </c>
      <c r="N230" s="42">
        <f>H230-K230-L230</f>
        <v>11038.48</v>
      </c>
      <c r="O230" s="42">
        <v>12473.48</v>
      </c>
      <c r="P230" s="45">
        <v>0.13</v>
      </c>
      <c r="Q230" s="42">
        <v>1435</v>
      </c>
      <c r="R230" s="42">
        <v>11038.48</v>
      </c>
      <c r="S230" s="42">
        <f>N230-R230</f>
        <v>0</v>
      </c>
      <c r="T230" s="38">
        <v>1001</v>
      </c>
      <c r="U230" s="14">
        <f>S230/H230</f>
        <v>0</v>
      </c>
      <c r="V230" s="19"/>
      <c r="W230" s="19"/>
      <c r="X230" s="37" t="s">
        <v>3463</v>
      </c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</row>
    <row r="231" spans="1:37" s="3" customFormat="1" ht="16.5" customHeight="1">
      <c r="A231" s="38">
        <v>78</v>
      </c>
      <c r="B231" s="39">
        <v>10748</v>
      </c>
      <c r="C231" s="38">
        <v>10310918</v>
      </c>
      <c r="D231" s="40" t="s">
        <v>2162</v>
      </c>
      <c r="E231" s="38">
        <v>1</v>
      </c>
      <c r="F231" s="38">
        <v>49</v>
      </c>
      <c r="G231" s="38" t="s">
        <v>33</v>
      </c>
      <c r="H231" s="42">
        <v>1543.1</v>
      </c>
      <c r="I231" s="2"/>
      <c r="J231" s="44">
        <v>43641</v>
      </c>
      <c r="K231" s="42">
        <v>0</v>
      </c>
      <c r="L231" s="42">
        <v>1402.15</v>
      </c>
      <c r="M231" s="44">
        <v>45077</v>
      </c>
      <c r="N231" s="42">
        <f>H231-K231-L231</f>
        <v>140.94999999999982</v>
      </c>
      <c r="O231" s="42">
        <v>159.27000000000001</v>
      </c>
      <c r="P231" s="45">
        <v>0.13</v>
      </c>
      <c r="Q231" s="42">
        <v>18.32</v>
      </c>
      <c r="R231" s="42">
        <v>140.94999999999999</v>
      </c>
      <c r="S231" s="42">
        <f>N231-R231</f>
        <v>0</v>
      </c>
      <c r="T231" s="38">
        <v>5000</v>
      </c>
      <c r="U231" s="14">
        <f>S231/H231</f>
        <v>0</v>
      </c>
      <c r="V231" s="19"/>
      <c r="W231" s="19"/>
      <c r="X231" s="37" t="s">
        <v>3459</v>
      </c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</row>
    <row r="232" spans="1:37" s="3" customFormat="1" ht="16.5" customHeight="1">
      <c r="A232" s="38">
        <v>32</v>
      </c>
      <c r="B232" s="39">
        <v>10755</v>
      </c>
      <c r="C232" s="38">
        <v>10370099</v>
      </c>
      <c r="D232" s="40" t="s">
        <v>2088</v>
      </c>
      <c r="E232" s="38">
        <v>1</v>
      </c>
      <c r="F232" s="38">
        <v>60</v>
      </c>
      <c r="G232" s="38" t="s">
        <v>36</v>
      </c>
      <c r="H232" s="42">
        <v>3810.28</v>
      </c>
      <c r="I232" s="2"/>
      <c r="J232" s="44">
        <v>45046</v>
      </c>
      <c r="K232" s="42">
        <v>63.51</v>
      </c>
      <c r="L232" s="42">
        <v>0</v>
      </c>
      <c r="M232" s="44">
        <v>45077</v>
      </c>
      <c r="N232" s="42">
        <f>H232-K232-L232</f>
        <v>3746.77</v>
      </c>
      <c r="O232" s="42">
        <v>4233.8500000000004</v>
      </c>
      <c r="P232" s="45">
        <v>0.13</v>
      </c>
      <c r="Q232" s="42">
        <v>487.08</v>
      </c>
      <c r="R232" s="42">
        <v>3746.77</v>
      </c>
      <c r="S232" s="42">
        <v>0</v>
      </c>
      <c r="T232" s="38">
        <v>5000</v>
      </c>
      <c r="U232" s="14">
        <f>S232/H232</f>
        <v>0</v>
      </c>
      <c r="V232" s="19"/>
      <c r="W232" s="19"/>
      <c r="X232" s="37" t="s">
        <v>3464</v>
      </c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</row>
    <row r="233" spans="1:37" s="3" customFormat="1" ht="16.5" customHeight="1">
      <c r="A233" s="38">
        <v>70</v>
      </c>
      <c r="B233" s="39">
        <v>40712</v>
      </c>
      <c r="C233" s="38">
        <v>10302644</v>
      </c>
      <c r="D233" s="40" t="s">
        <v>2277</v>
      </c>
      <c r="E233" s="38">
        <v>1</v>
      </c>
      <c r="F233" s="38">
        <v>36</v>
      </c>
      <c r="G233" s="38" t="s">
        <v>447</v>
      </c>
      <c r="H233" s="42">
        <v>27119.42</v>
      </c>
      <c r="I233" s="2"/>
      <c r="J233" s="44">
        <v>43829</v>
      </c>
      <c r="K233" s="42">
        <v>0</v>
      </c>
      <c r="L233" s="42">
        <v>27119.42</v>
      </c>
      <c r="M233" s="44">
        <v>45077</v>
      </c>
      <c r="N233" s="42">
        <f>H233-K233-L233</f>
        <v>0</v>
      </c>
      <c r="O233" s="42">
        <v>0</v>
      </c>
      <c r="P233" s="45">
        <v>0.13</v>
      </c>
      <c r="Q233" s="42">
        <v>0</v>
      </c>
      <c r="R233" s="42">
        <v>0</v>
      </c>
      <c r="S233" s="42">
        <f>N233-R233</f>
        <v>0</v>
      </c>
      <c r="T233" s="38">
        <v>5000</v>
      </c>
      <c r="U233" s="14">
        <f>S233/H233</f>
        <v>0</v>
      </c>
      <c r="V233" s="19"/>
      <c r="W233" s="19"/>
      <c r="X233" s="37" t="s">
        <v>3467</v>
      </c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</row>
    <row r="234" spans="1:37" s="3" customFormat="1" ht="16.5" customHeight="1">
      <c r="A234" s="38">
        <v>74</v>
      </c>
      <c r="B234" s="39">
        <v>40712</v>
      </c>
      <c r="C234" s="38">
        <v>10302649</v>
      </c>
      <c r="D234" s="40" t="s">
        <v>1659</v>
      </c>
      <c r="E234" s="46">
        <v>0.4</v>
      </c>
      <c r="F234" s="38">
        <v>120</v>
      </c>
      <c r="G234" s="38" t="s">
        <v>21</v>
      </c>
      <c r="H234" s="42">
        <v>11503.5</v>
      </c>
      <c r="I234" s="2"/>
      <c r="J234" s="44">
        <v>43890</v>
      </c>
      <c r="K234" s="42">
        <v>0</v>
      </c>
      <c r="L234" s="42">
        <v>3551.67</v>
      </c>
      <c r="M234" s="44">
        <v>45077</v>
      </c>
      <c r="N234" s="42">
        <f>H234-K234-L234</f>
        <v>7951.83</v>
      </c>
      <c r="O234" s="42">
        <v>8985.57</v>
      </c>
      <c r="P234" s="45">
        <v>0.13</v>
      </c>
      <c r="Q234" s="42">
        <v>1033.74</v>
      </c>
      <c r="R234" s="42">
        <v>7951.83</v>
      </c>
      <c r="S234" s="42">
        <f>N234-R234</f>
        <v>0</v>
      </c>
      <c r="T234" s="38">
        <v>1602</v>
      </c>
      <c r="U234" s="14">
        <f>S234/H234</f>
        <v>0</v>
      </c>
      <c r="V234" s="19"/>
      <c r="W234" s="19"/>
      <c r="X234" s="37" t="s">
        <v>3467</v>
      </c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</row>
    <row r="235" spans="1:37" s="3" customFormat="1" ht="16.5" customHeight="1">
      <c r="A235" s="38">
        <v>86</v>
      </c>
      <c r="B235" s="39">
        <v>40712</v>
      </c>
      <c r="C235" s="38">
        <v>10302674</v>
      </c>
      <c r="D235" s="40" t="s">
        <v>2286</v>
      </c>
      <c r="E235" s="38">
        <v>60</v>
      </c>
      <c r="F235" s="38">
        <v>61</v>
      </c>
      <c r="G235" s="38" t="s">
        <v>23</v>
      </c>
      <c r="H235" s="42">
        <v>1447.8</v>
      </c>
      <c r="I235" s="2"/>
      <c r="J235" s="44">
        <v>44004</v>
      </c>
      <c r="K235" s="42">
        <v>0</v>
      </c>
      <c r="L235" s="42">
        <v>784.36</v>
      </c>
      <c r="M235" s="44">
        <v>45077</v>
      </c>
      <c r="N235" s="42">
        <f>H235-K235-L235</f>
        <v>663.43999999999994</v>
      </c>
      <c r="O235" s="42">
        <v>749.69</v>
      </c>
      <c r="P235" s="45">
        <v>0.13</v>
      </c>
      <c r="Q235" s="42">
        <v>86.25</v>
      </c>
      <c r="R235" s="42">
        <v>663.44</v>
      </c>
      <c r="S235" s="42">
        <f>N235-R235</f>
        <v>0</v>
      </c>
      <c r="T235" s="38">
        <v>2506</v>
      </c>
      <c r="U235" s="14">
        <f>S235/H235</f>
        <v>0</v>
      </c>
      <c r="V235" s="19"/>
      <c r="W235" s="19"/>
      <c r="X235" s="37" t="s">
        <v>3467</v>
      </c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</row>
    <row r="236" spans="1:37" s="3" customFormat="1" ht="16.5" customHeight="1">
      <c r="A236" s="38">
        <v>87</v>
      </c>
      <c r="B236" s="39">
        <v>40712</v>
      </c>
      <c r="C236" s="38">
        <v>10303323</v>
      </c>
      <c r="D236" s="40" t="s">
        <v>272</v>
      </c>
      <c r="E236" s="38">
        <v>4</v>
      </c>
      <c r="F236" s="38">
        <v>118</v>
      </c>
      <c r="G236" s="38" t="s">
        <v>23</v>
      </c>
      <c r="H236" s="42">
        <v>6420</v>
      </c>
      <c r="I236" s="2"/>
      <c r="J236" s="44">
        <v>42275</v>
      </c>
      <c r="K236" s="42">
        <v>0</v>
      </c>
      <c r="L236" s="42">
        <v>4733.53</v>
      </c>
      <c r="M236" s="44">
        <v>45077</v>
      </c>
      <c r="N236" s="42">
        <f>H236-K236-L236</f>
        <v>1686.4700000000003</v>
      </c>
      <c r="O236" s="42">
        <v>1905.71</v>
      </c>
      <c r="P236" s="45">
        <v>0.13</v>
      </c>
      <c r="Q236" s="42">
        <v>219.24</v>
      </c>
      <c r="R236" s="42">
        <v>1686.47</v>
      </c>
      <c r="S236" s="42">
        <f>N236-R236</f>
        <v>0</v>
      </c>
      <c r="T236" s="38">
        <v>1601</v>
      </c>
      <c r="U236" s="14">
        <f>S236/H236</f>
        <v>0</v>
      </c>
      <c r="V236" s="19"/>
      <c r="W236" s="19"/>
      <c r="X236" s="37" t="s">
        <v>3467</v>
      </c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</row>
    <row r="237" spans="1:37" s="3" customFormat="1" ht="16.5" customHeight="1">
      <c r="A237" s="38">
        <v>90</v>
      </c>
      <c r="B237" s="39">
        <v>40712</v>
      </c>
      <c r="C237" s="38">
        <v>10303631</v>
      </c>
      <c r="D237" s="40" t="s">
        <v>2289</v>
      </c>
      <c r="E237" s="38">
        <v>1</v>
      </c>
      <c r="F237" s="38">
        <v>118</v>
      </c>
      <c r="G237" s="38" t="s">
        <v>23</v>
      </c>
      <c r="H237" s="42">
        <v>1845.3</v>
      </c>
      <c r="I237" s="2"/>
      <c r="J237" s="44">
        <v>42275</v>
      </c>
      <c r="K237" s="42">
        <v>0</v>
      </c>
      <c r="L237" s="42">
        <v>1360.51</v>
      </c>
      <c r="M237" s="44">
        <v>45077</v>
      </c>
      <c r="N237" s="42">
        <f>H237-K237-L237</f>
        <v>484.78999999999996</v>
      </c>
      <c r="O237" s="42">
        <v>547.80999999999995</v>
      </c>
      <c r="P237" s="45">
        <v>0.13</v>
      </c>
      <c r="Q237" s="42">
        <v>63.02</v>
      </c>
      <c r="R237" s="42">
        <v>484.79</v>
      </c>
      <c r="S237" s="42">
        <f>N237-R237</f>
        <v>0</v>
      </c>
      <c r="T237" s="38">
        <v>1601</v>
      </c>
      <c r="U237" s="14">
        <f>S237/H237</f>
        <v>0</v>
      </c>
      <c r="V237" s="19"/>
      <c r="W237" s="19"/>
      <c r="X237" s="37" t="s">
        <v>3467</v>
      </c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</row>
    <row r="238" spans="1:37" s="3" customFormat="1" ht="16.5" customHeight="1">
      <c r="A238" s="38">
        <v>106</v>
      </c>
      <c r="B238" s="39">
        <v>40712</v>
      </c>
      <c r="C238" s="38">
        <v>10303680</v>
      </c>
      <c r="D238" s="40" t="s">
        <v>301</v>
      </c>
      <c r="E238" s="46">
        <v>0.49</v>
      </c>
      <c r="F238" s="38">
        <v>120</v>
      </c>
      <c r="G238" s="38" t="s">
        <v>21</v>
      </c>
      <c r="H238" s="42">
        <v>22944.5</v>
      </c>
      <c r="I238" s="2"/>
      <c r="J238" s="44">
        <v>42578</v>
      </c>
      <c r="K238" s="42">
        <v>0</v>
      </c>
      <c r="L238" s="42">
        <v>14894.77</v>
      </c>
      <c r="M238" s="44">
        <v>45077</v>
      </c>
      <c r="N238" s="42">
        <f>H238-K238-L238</f>
        <v>8049.73</v>
      </c>
      <c r="O238" s="42">
        <v>9096.19</v>
      </c>
      <c r="P238" s="45">
        <v>0.13</v>
      </c>
      <c r="Q238" s="42">
        <v>1046.46</v>
      </c>
      <c r="R238" s="42">
        <v>8049.73</v>
      </c>
      <c r="S238" s="42">
        <f>N238-R238</f>
        <v>0</v>
      </c>
      <c r="T238" s="38">
        <v>5000</v>
      </c>
      <c r="U238" s="14">
        <f>S238/H238</f>
        <v>0</v>
      </c>
      <c r="V238" s="19"/>
      <c r="W238" s="19"/>
      <c r="X238" s="37" t="s">
        <v>3467</v>
      </c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</row>
    <row r="239" spans="1:37" s="3" customFormat="1" ht="16.5" customHeight="1">
      <c r="A239" s="38">
        <v>119</v>
      </c>
      <c r="B239" s="39">
        <v>40712</v>
      </c>
      <c r="C239" s="38">
        <v>10303707</v>
      </c>
      <c r="D239" s="40" t="s">
        <v>2309</v>
      </c>
      <c r="E239" s="38">
        <v>200</v>
      </c>
      <c r="F239" s="38">
        <v>84</v>
      </c>
      <c r="G239" s="38" t="s">
        <v>23</v>
      </c>
      <c r="H239" s="42">
        <v>4826</v>
      </c>
      <c r="I239" s="2"/>
      <c r="J239" s="44">
        <v>43309</v>
      </c>
      <c r="K239" s="42">
        <v>0</v>
      </c>
      <c r="L239" s="42">
        <v>2995.28</v>
      </c>
      <c r="M239" s="44">
        <v>45077</v>
      </c>
      <c r="N239" s="42">
        <f>H239-K239-L239</f>
        <v>1830.7199999999998</v>
      </c>
      <c r="O239" s="42">
        <v>2068.71</v>
      </c>
      <c r="P239" s="45">
        <v>0.13</v>
      </c>
      <c r="Q239" s="42">
        <v>237.99</v>
      </c>
      <c r="R239" s="42">
        <v>1830.72</v>
      </c>
      <c r="S239" s="42">
        <f>N239-R239</f>
        <v>0</v>
      </c>
      <c r="T239" s="38">
        <v>2506</v>
      </c>
      <c r="U239" s="14">
        <f>S239/H239</f>
        <v>0</v>
      </c>
      <c r="V239" s="19"/>
      <c r="W239" s="19"/>
      <c r="X239" s="37" t="s">
        <v>3467</v>
      </c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</row>
    <row r="240" spans="1:37" s="3" customFormat="1" ht="16.5" customHeight="1">
      <c r="A240" s="38">
        <v>120</v>
      </c>
      <c r="B240" s="39">
        <v>40712</v>
      </c>
      <c r="C240" s="38">
        <v>10303707</v>
      </c>
      <c r="D240" s="40" t="s">
        <v>2309</v>
      </c>
      <c r="E240" s="38">
        <v>100</v>
      </c>
      <c r="F240" s="38">
        <v>84</v>
      </c>
      <c r="G240" s="38" t="s">
        <v>23</v>
      </c>
      <c r="H240" s="42">
        <v>2413</v>
      </c>
      <c r="I240" s="2"/>
      <c r="J240" s="44">
        <v>43309</v>
      </c>
      <c r="K240" s="42">
        <v>0</v>
      </c>
      <c r="L240" s="42">
        <v>1497.64</v>
      </c>
      <c r="M240" s="44">
        <v>45077</v>
      </c>
      <c r="N240" s="42">
        <f>H240-K240-L240</f>
        <v>915.3599999999999</v>
      </c>
      <c r="O240" s="42">
        <v>1034.3599999999999</v>
      </c>
      <c r="P240" s="45">
        <v>0.13</v>
      </c>
      <c r="Q240" s="42">
        <v>119</v>
      </c>
      <c r="R240" s="42">
        <v>915.36</v>
      </c>
      <c r="S240" s="42">
        <f>N240-R240</f>
        <v>0</v>
      </c>
      <c r="T240" s="38">
        <v>2506</v>
      </c>
      <c r="U240" s="14">
        <f>S240/H240</f>
        <v>0</v>
      </c>
      <c r="V240" s="19"/>
      <c r="W240" s="19"/>
      <c r="X240" s="37" t="s">
        <v>3467</v>
      </c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</row>
    <row r="241" spans="1:37" s="3" customFormat="1" ht="16.5" customHeight="1">
      <c r="A241" s="38">
        <v>160</v>
      </c>
      <c r="B241" s="39">
        <v>40712</v>
      </c>
      <c r="C241" s="38">
        <v>10303982</v>
      </c>
      <c r="D241" s="40" t="s">
        <v>584</v>
      </c>
      <c r="E241" s="46">
        <v>0.49</v>
      </c>
      <c r="F241" s="38">
        <v>120</v>
      </c>
      <c r="G241" s="38" t="s">
        <v>21</v>
      </c>
      <c r="H241" s="42">
        <v>186180.25</v>
      </c>
      <c r="I241" s="2"/>
      <c r="J241" s="44">
        <v>42277</v>
      </c>
      <c r="K241" s="42">
        <v>0</v>
      </c>
      <c r="L241" s="42">
        <v>135601.22</v>
      </c>
      <c r="M241" s="44">
        <v>45077</v>
      </c>
      <c r="N241" s="42">
        <f>H241-K241-L241</f>
        <v>50579.03</v>
      </c>
      <c r="O241" s="42">
        <v>57154.3</v>
      </c>
      <c r="P241" s="45">
        <v>0.13</v>
      </c>
      <c r="Q241" s="42">
        <v>6575.27</v>
      </c>
      <c r="R241" s="42">
        <v>50579.03</v>
      </c>
      <c r="S241" s="42">
        <f>N241-R241</f>
        <v>0</v>
      </c>
      <c r="T241" s="38">
        <v>2001</v>
      </c>
      <c r="U241" s="14">
        <f>S241/H241</f>
        <v>0</v>
      </c>
      <c r="V241" s="19"/>
      <c r="W241" s="19"/>
      <c r="X241" s="37" t="s">
        <v>3467</v>
      </c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</row>
    <row r="242" spans="1:37" s="3" customFormat="1" ht="16.5" customHeight="1">
      <c r="A242" s="38">
        <v>161</v>
      </c>
      <c r="B242" s="39">
        <v>40712</v>
      </c>
      <c r="C242" s="38">
        <v>10303983</v>
      </c>
      <c r="D242" s="40" t="s">
        <v>584</v>
      </c>
      <c r="E242" s="46">
        <v>0.49</v>
      </c>
      <c r="F242" s="38">
        <v>120</v>
      </c>
      <c r="G242" s="38" t="s">
        <v>21</v>
      </c>
      <c r="H242" s="42">
        <v>46491.99</v>
      </c>
      <c r="I242" s="2"/>
      <c r="J242" s="44">
        <v>42277</v>
      </c>
      <c r="K242" s="42">
        <v>0</v>
      </c>
      <c r="L242" s="42">
        <v>33861.71</v>
      </c>
      <c r="M242" s="44">
        <v>45077</v>
      </c>
      <c r="N242" s="42">
        <f>H242-K242-L242</f>
        <v>12630.279999999999</v>
      </c>
      <c r="O242" s="42">
        <v>14272.22</v>
      </c>
      <c r="P242" s="45">
        <v>0.13</v>
      </c>
      <c r="Q242" s="42">
        <v>1641.94</v>
      </c>
      <c r="R242" s="42">
        <v>12630.28</v>
      </c>
      <c r="S242" s="42">
        <f>N242-R242</f>
        <v>0</v>
      </c>
      <c r="T242" s="38">
        <v>2205</v>
      </c>
      <c r="U242" s="14">
        <f>S242/H242</f>
        <v>0</v>
      </c>
      <c r="V242" s="19"/>
      <c r="W242" s="19"/>
      <c r="X242" s="37" t="s">
        <v>3467</v>
      </c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</row>
    <row r="243" spans="1:37" s="3" customFormat="1" ht="16.5" customHeight="1">
      <c r="A243" s="38">
        <v>162</v>
      </c>
      <c r="B243" s="39">
        <v>40712</v>
      </c>
      <c r="C243" s="38">
        <v>10303984</v>
      </c>
      <c r="D243" s="40" t="s">
        <v>584</v>
      </c>
      <c r="E243" s="46">
        <v>0.49</v>
      </c>
      <c r="F243" s="38">
        <v>120</v>
      </c>
      <c r="G243" s="38" t="s">
        <v>21</v>
      </c>
      <c r="H243" s="42">
        <v>131196.57</v>
      </c>
      <c r="I243" s="2"/>
      <c r="J243" s="44">
        <v>42277</v>
      </c>
      <c r="K243" s="42">
        <v>0</v>
      </c>
      <c r="L243" s="42">
        <v>95554.77</v>
      </c>
      <c r="M243" s="44">
        <v>45077</v>
      </c>
      <c r="N243" s="42">
        <f>H243-K243-L243</f>
        <v>35641.800000000003</v>
      </c>
      <c r="O243" s="42">
        <v>40275.230000000003</v>
      </c>
      <c r="P243" s="45">
        <v>0.13</v>
      </c>
      <c r="Q243" s="42">
        <v>4633.43</v>
      </c>
      <c r="R243" s="42">
        <v>35641.800000000003</v>
      </c>
      <c r="S243" s="42">
        <f>N243-R243</f>
        <v>0</v>
      </c>
      <c r="T243" s="38">
        <v>1601</v>
      </c>
      <c r="U243" s="14">
        <f>S243/H243</f>
        <v>0</v>
      </c>
      <c r="V243" s="19"/>
      <c r="W243" s="19"/>
      <c r="X243" s="37" t="s">
        <v>3467</v>
      </c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</row>
    <row r="244" spans="1:37" s="3" customFormat="1" ht="16.5" customHeight="1">
      <c r="A244" s="38">
        <v>163</v>
      </c>
      <c r="B244" s="39">
        <v>40712</v>
      </c>
      <c r="C244" s="38">
        <v>10303985</v>
      </c>
      <c r="D244" s="40" t="s">
        <v>584</v>
      </c>
      <c r="E244" s="46">
        <v>0.49</v>
      </c>
      <c r="F244" s="38">
        <v>120</v>
      </c>
      <c r="G244" s="38" t="s">
        <v>21</v>
      </c>
      <c r="H244" s="42">
        <v>22736.49</v>
      </c>
      <c r="I244" s="2"/>
      <c r="J244" s="44">
        <v>42277</v>
      </c>
      <c r="K244" s="42">
        <v>0</v>
      </c>
      <c r="L244" s="42">
        <v>16559.73</v>
      </c>
      <c r="M244" s="44">
        <v>45077</v>
      </c>
      <c r="N244" s="42">
        <f>H244-K244-L244</f>
        <v>6176.760000000002</v>
      </c>
      <c r="O244" s="42">
        <v>6979.74</v>
      </c>
      <c r="P244" s="45">
        <v>0.13</v>
      </c>
      <c r="Q244" s="42">
        <v>802.98</v>
      </c>
      <c r="R244" s="42">
        <v>6176.76</v>
      </c>
      <c r="S244" s="42">
        <f>N244-R244</f>
        <v>0</v>
      </c>
      <c r="T244" s="38">
        <v>5000</v>
      </c>
      <c r="U244" s="14">
        <f>S244/H244</f>
        <v>0</v>
      </c>
      <c r="V244" s="19"/>
      <c r="W244" s="19"/>
      <c r="X244" s="37" t="s">
        <v>3467</v>
      </c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</row>
    <row r="245" spans="1:37" s="3" customFormat="1" ht="16.5" customHeight="1">
      <c r="A245" s="38">
        <v>164</v>
      </c>
      <c r="B245" s="39">
        <v>40712</v>
      </c>
      <c r="C245" s="38">
        <v>10303986</v>
      </c>
      <c r="D245" s="40" t="s">
        <v>584</v>
      </c>
      <c r="E245" s="46">
        <v>0.49</v>
      </c>
      <c r="F245" s="38">
        <v>120</v>
      </c>
      <c r="G245" s="38" t="s">
        <v>21</v>
      </c>
      <c r="H245" s="42">
        <v>19371.66</v>
      </c>
      <c r="I245" s="2"/>
      <c r="J245" s="44">
        <v>42277</v>
      </c>
      <c r="K245" s="42">
        <v>0</v>
      </c>
      <c r="L245" s="42">
        <v>14109.06</v>
      </c>
      <c r="M245" s="44">
        <v>45077</v>
      </c>
      <c r="N245" s="42">
        <f>H245-K245-L245</f>
        <v>5262.6</v>
      </c>
      <c r="O245" s="42">
        <v>5946.74</v>
      </c>
      <c r="P245" s="45">
        <v>0.13</v>
      </c>
      <c r="Q245" s="42">
        <v>684.14</v>
      </c>
      <c r="R245" s="42">
        <v>5262.6</v>
      </c>
      <c r="S245" s="42">
        <f>N245-R245</f>
        <v>0</v>
      </c>
      <c r="T245" s="38">
        <v>2101</v>
      </c>
      <c r="U245" s="14">
        <f>S245/H245</f>
        <v>0</v>
      </c>
      <c r="V245" s="19"/>
      <c r="W245" s="19"/>
      <c r="X245" s="37" t="s">
        <v>3467</v>
      </c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</row>
    <row r="246" spans="1:37" s="3" customFormat="1" ht="16.5" customHeight="1">
      <c r="A246" s="38">
        <v>165</v>
      </c>
      <c r="B246" s="39">
        <v>40712</v>
      </c>
      <c r="C246" s="38">
        <v>10303987</v>
      </c>
      <c r="D246" s="40" t="s">
        <v>584</v>
      </c>
      <c r="E246" s="46">
        <v>0.49</v>
      </c>
      <c r="F246" s="38">
        <v>120</v>
      </c>
      <c r="G246" s="38" t="s">
        <v>21</v>
      </c>
      <c r="H246" s="42">
        <v>122227.22</v>
      </c>
      <c r="I246" s="2"/>
      <c r="J246" s="44">
        <v>42277</v>
      </c>
      <c r="K246" s="42">
        <v>0</v>
      </c>
      <c r="L246" s="42">
        <v>89022.15</v>
      </c>
      <c r="M246" s="44">
        <v>45077</v>
      </c>
      <c r="N246" s="42">
        <f>H246-K246-L246</f>
        <v>33205.070000000007</v>
      </c>
      <c r="O246" s="42">
        <v>37521.730000000003</v>
      </c>
      <c r="P246" s="45">
        <v>0.13</v>
      </c>
      <c r="Q246" s="42">
        <v>4316.66</v>
      </c>
      <c r="R246" s="42">
        <v>33205.07</v>
      </c>
      <c r="S246" s="42">
        <f>N246-R246</f>
        <v>0</v>
      </c>
      <c r="T246" s="38">
        <v>2201</v>
      </c>
      <c r="U246" s="14">
        <f>S246/H246</f>
        <v>0</v>
      </c>
      <c r="V246" s="19"/>
      <c r="W246" s="19"/>
      <c r="X246" s="37" t="s">
        <v>3467</v>
      </c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</row>
    <row r="247" spans="1:37" s="3" customFormat="1" ht="16.5" customHeight="1">
      <c r="A247" s="38">
        <v>187</v>
      </c>
      <c r="B247" s="39">
        <v>40712</v>
      </c>
      <c r="C247" s="38">
        <v>10321284</v>
      </c>
      <c r="D247" s="40" t="s">
        <v>2366</v>
      </c>
      <c r="E247" s="38">
        <v>29</v>
      </c>
      <c r="F247" s="38">
        <v>1</v>
      </c>
      <c r="G247" s="38" t="s">
        <v>2908</v>
      </c>
      <c r="H247" s="42">
        <v>57514.21</v>
      </c>
      <c r="I247" s="2"/>
      <c r="J247" s="44">
        <v>44043</v>
      </c>
      <c r="K247" s="42">
        <v>0</v>
      </c>
      <c r="L247" s="42">
        <v>57514.21</v>
      </c>
      <c r="M247" s="44">
        <v>45077</v>
      </c>
      <c r="N247" s="42">
        <f>H247-K247-L247</f>
        <v>0</v>
      </c>
      <c r="O247" s="42">
        <v>0</v>
      </c>
      <c r="P247" s="45">
        <v>0.13</v>
      </c>
      <c r="Q247" s="42">
        <v>0</v>
      </c>
      <c r="R247" s="42">
        <v>0</v>
      </c>
      <c r="S247" s="42">
        <f>N247-R247</f>
        <v>0</v>
      </c>
      <c r="T247" s="38">
        <v>5000</v>
      </c>
      <c r="U247" s="14">
        <f>S247/H247</f>
        <v>0</v>
      </c>
      <c r="V247" s="19"/>
      <c r="W247" s="19"/>
      <c r="X247" s="37" t="s">
        <v>3467</v>
      </c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</row>
    <row r="248" spans="1:37" s="3" customFormat="1" ht="16.5" customHeight="1">
      <c r="A248" s="38">
        <v>188</v>
      </c>
      <c r="B248" s="39">
        <v>40712</v>
      </c>
      <c r="C248" s="38">
        <v>10322186</v>
      </c>
      <c r="D248" s="40" t="s">
        <v>301</v>
      </c>
      <c r="E248" s="46">
        <v>0.49</v>
      </c>
      <c r="F248" s="38">
        <v>120</v>
      </c>
      <c r="G248" s="38" t="s">
        <v>302</v>
      </c>
      <c r="H248" s="42">
        <v>30913.86</v>
      </c>
      <c r="I248" s="2"/>
      <c r="J248" s="44">
        <v>44105</v>
      </c>
      <c r="K248" s="42">
        <v>257.62</v>
      </c>
      <c r="L248" s="42">
        <v>7728.5</v>
      </c>
      <c r="M248" s="44">
        <v>45077</v>
      </c>
      <c r="N248" s="42">
        <f>H248-K248-L248</f>
        <v>22927.74</v>
      </c>
      <c r="O248" s="42">
        <v>25908.35</v>
      </c>
      <c r="P248" s="45">
        <v>0.13</v>
      </c>
      <c r="Q248" s="42">
        <v>2980.61</v>
      </c>
      <c r="R248" s="42">
        <v>22927.74</v>
      </c>
      <c r="S248" s="42">
        <f>N248-R248</f>
        <v>0</v>
      </c>
      <c r="T248" s="38">
        <v>5000</v>
      </c>
      <c r="U248" s="14">
        <f>S248/H248</f>
        <v>0</v>
      </c>
      <c r="V248" s="19"/>
      <c r="W248" s="19"/>
      <c r="X248" s="37" t="s">
        <v>3467</v>
      </c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</row>
    <row r="249" spans="1:37" s="3" customFormat="1" ht="16.5" customHeight="1">
      <c r="A249" s="38">
        <v>189</v>
      </c>
      <c r="B249" s="39">
        <v>40712</v>
      </c>
      <c r="C249" s="38">
        <v>10322192</v>
      </c>
      <c r="D249" s="40" t="s">
        <v>1696</v>
      </c>
      <c r="E249" s="38">
        <v>1</v>
      </c>
      <c r="F249" s="38">
        <v>60</v>
      </c>
      <c r="G249" s="38" t="s">
        <v>36</v>
      </c>
      <c r="H249" s="42">
        <v>43019</v>
      </c>
      <c r="I249" s="2"/>
      <c r="J249" s="44">
        <v>44105</v>
      </c>
      <c r="K249" s="42">
        <v>716.98</v>
      </c>
      <c r="L249" s="42">
        <v>21509.5</v>
      </c>
      <c r="M249" s="44">
        <v>45077</v>
      </c>
      <c r="N249" s="42">
        <f>H249-K249-L249</f>
        <v>20792.519999999997</v>
      </c>
      <c r="O249" s="42">
        <v>23495.55</v>
      </c>
      <c r="P249" s="45">
        <v>0.13</v>
      </c>
      <c r="Q249" s="42">
        <v>2703.03</v>
      </c>
      <c r="R249" s="42">
        <v>20792.52</v>
      </c>
      <c r="S249" s="42">
        <f>N249-R249</f>
        <v>0</v>
      </c>
      <c r="T249" s="38">
        <v>5000</v>
      </c>
      <c r="U249" s="14">
        <f>S249/H249</f>
        <v>0</v>
      </c>
      <c r="V249" s="19"/>
      <c r="W249" s="19"/>
      <c r="X249" s="37" t="s">
        <v>3467</v>
      </c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</row>
    <row r="250" spans="1:37" s="3" customFormat="1" ht="16.5" customHeight="1">
      <c r="A250" s="38">
        <v>190</v>
      </c>
      <c r="B250" s="39">
        <v>40712</v>
      </c>
      <c r="C250" s="38">
        <v>10322194</v>
      </c>
      <c r="D250" s="40" t="s">
        <v>1073</v>
      </c>
      <c r="E250" s="38">
        <v>1</v>
      </c>
      <c r="F250" s="38">
        <v>60</v>
      </c>
      <c r="G250" s="38" t="s">
        <v>36</v>
      </c>
      <c r="H250" s="42">
        <v>2588.9699999999998</v>
      </c>
      <c r="I250" s="2"/>
      <c r="J250" s="44">
        <v>44105</v>
      </c>
      <c r="K250" s="42">
        <v>43.15</v>
      </c>
      <c r="L250" s="42">
        <v>1294.48</v>
      </c>
      <c r="M250" s="44">
        <v>45077</v>
      </c>
      <c r="N250" s="42">
        <f>H250-K250-L250</f>
        <v>1251.3399999999997</v>
      </c>
      <c r="O250" s="42">
        <v>1414.01</v>
      </c>
      <c r="P250" s="45">
        <v>0.13</v>
      </c>
      <c r="Q250" s="42">
        <v>162.66999999999999</v>
      </c>
      <c r="R250" s="42">
        <v>1251.3399999999999</v>
      </c>
      <c r="S250" s="42">
        <f>N250-R250</f>
        <v>0</v>
      </c>
      <c r="T250" s="38">
        <v>5000</v>
      </c>
      <c r="U250" s="14">
        <f>S250/H250</f>
        <v>0</v>
      </c>
      <c r="V250" s="19"/>
      <c r="W250" s="19"/>
      <c r="X250" s="37" t="s">
        <v>3467</v>
      </c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</row>
    <row r="251" spans="1:37" s="3" customFormat="1" ht="16.5" customHeight="1">
      <c r="A251" s="38">
        <v>47</v>
      </c>
      <c r="B251" s="39">
        <v>10734</v>
      </c>
      <c r="C251" s="38">
        <v>10322337</v>
      </c>
      <c r="D251" s="40" t="s">
        <v>1845</v>
      </c>
      <c r="E251" s="38">
        <v>2</v>
      </c>
      <c r="F251" s="38">
        <v>120</v>
      </c>
      <c r="G251" s="38" t="s">
        <v>21</v>
      </c>
      <c r="H251" s="42">
        <v>17256.64</v>
      </c>
      <c r="I251" s="49"/>
      <c r="J251" s="44">
        <v>44165</v>
      </c>
      <c r="K251" s="42">
        <v>143.80000000000001</v>
      </c>
      <c r="L251" s="42">
        <v>4314.1499999999996</v>
      </c>
      <c r="M251" s="44">
        <v>45107</v>
      </c>
      <c r="N251" s="42">
        <f>H251-K251-L251</f>
        <v>12798.69</v>
      </c>
      <c r="O251" s="42">
        <v>14462.52</v>
      </c>
      <c r="P251" s="45">
        <v>0.13</v>
      </c>
      <c r="Q251" s="42">
        <v>1663.83</v>
      </c>
      <c r="R251" s="42">
        <v>12798.69</v>
      </c>
      <c r="S251" s="42">
        <f>N251-R251</f>
        <v>0</v>
      </c>
      <c r="T251" s="38">
        <v>5000</v>
      </c>
      <c r="U251" s="14">
        <f>S251/H251</f>
        <v>0</v>
      </c>
      <c r="V251" s="19"/>
      <c r="W251" s="19"/>
      <c r="X251" s="37" t="s">
        <v>3460</v>
      </c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</row>
    <row r="252" spans="1:37" s="3" customFormat="1" ht="16.5" customHeight="1">
      <c r="A252" s="38">
        <v>26</v>
      </c>
      <c r="B252" s="39">
        <v>10736</v>
      </c>
      <c r="C252" s="38">
        <v>10283017</v>
      </c>
      <c r="D252" s="40" t="s">
        <v>144</v>
      </c>
      <c r="E252" s="38">
        <v>10</v>
      </c>
      <c r="F252" s="38">
        <v>74</v>
      </c>
      <c r="G252" s="38" t="s">
        <v>23</v>
      </c>
      <c r="H252" s="42">
        <v>34871.800000000003</v>
      </c>
      <c r="I252" s="49"/>
      <c r="J252" s="44">
        <v>43613</v>
      </c>
      <c r="K252" s="42">
        <v>0</v>
      </c>
      <c r="L252" s="42">
        <v>20935.169999999998</v>
      </c>
      <c r="M252" s="44">
        <v>45107</v>
      </c>
      <c r="N252" s="42">
        <f>H252-K252-L252</f>
        <v>13936.630000000005</v>
      </c>
      <c r="O252" s="42">
        <v>15748.39</v>
      </c>
      <c r="P252" s="45">
        <v>0.13</v>
      </c>
      <c r="Q252" s="42">
        <v>1811.76</v>
      </c>
      <c r="R252" s="42">
        <v>13936.63</v>
      </c>
      <c r="S252" s="42">
        <f>N252-R252</f>
        <v>0</v>
      </c>
      <c r="T252" s="38">
        <v>5000</v>
      </c>
      <c r="U252" s="14">
        <f>S252/H252</f>
        <v>0</v>
      </c>
      <c r="V252" s="19"/>
      <c r="W252" s="19"/>
      <c r="X252" s="37" t="s">
        <v>3461</v>
      </c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</row>
    <row r="253" spans="1:37" s="3" customFormat="1" ht="16.5" customHeight="1">
      <c r="A253" s="38">
        <v>28</v>
      </c>
      <c r="B253" s="39">
        <v>10736</v>
      </c>
      <c r="C253" s="38">
        <v>10340167</v>
      </c>
      <c r="D253" s="40" t="s">
        <v>1846</v>
      </c>
      <c r="E253" s="38">
        <v>1</v>
      </c>
      <c r="F253" s="38">
        <v>60</v>
      </c>
      <c r="G253" s="38" t="s">
        <v>36</v>
      </c>
      <c r="H253" s="42">
        <v>4847.28</v>
      </c>
      <c r="I253" s="49"/>
      <c r="J253" s="44">
        <v>44500</v>
      </c>
      <c r="K253" s="42">
        <v>80.790000000000006</v>
      </c>
      <c r="L253" s="42">
        <v>1534.97</v>
      </c>
      <c r="M253" s="44">
        <v>45107</v>
      </c>
      <c r="N253" s="42">
        <f>H253-K253-L253</f>
        <v>3231.5199999999995</v>
      </c>
      <c r="O253" s="42">
        <v>3651.62</v>
      </c>
      <c r="P253" s="45">
        <v>0.13</v>
      </c>
      <c r="Q253" s="42">
        <v>420.1</v>
      </c>
      <c r="R253" s="42">
        <v>3231.52</v>
      </c>
      <c r="S253" s="42">
        <f>N253-R253</f>
        <v>0</v>
      </c>
      <c r="T253" s="38">
        <v>5000</v>
      </c>
      <c r="U253" s="14">
        <f>S253/H253</f>
        <v>0</v>
      </c>
      <c r="V253" s="19"/>
      <c r="W253" s="19"/>
      <c r="X253" s="37" t="s">
        <v>3461</v>
      </c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</row>
    <row r="254" spans="1:37" s="3" customFormat="1" ht="16.5" customHeight="1">
      <c r="A254" s="38">
        <v>29</v>
      </c>
      <c r="B254" s="39">
        <v>10736</v>
      </c>
      <c r="C254" s="38">
        <v>10337819</v>
      </c>
      <c r="D254" s="40" t="s">
        <v>244</v>
      </c>
      <c r="E254" s="38">
        <v>1</v>
      </c>
      <c r="F254" s="38">
        <v>46</v>
      </c>
      <c r="G254" s="38" t="s">
        <v>266</v>
      </c>
      <c r="H254" s="42">
        <v>732.14</v>
      </c>
      <c r="I254" s="49"/>
      <c r="J254" s="44">
        <v>44469</v>
      </c>
      <c r="K254" s="42">
        <v>15.92</v>
      </c>
      <c r="L254" s="42">
        <v>318.33</v>
      </c>
      <c r="M254" s="44">
        <v>45107</v>
      </c>
      <c r="N254" s="42">
        <f>H254-K254-L254</f>
        <v>397.89000000000004</v>
      </c>
      <c r="O254" s="42">
        <v>449.62</v>
      </c>
      <c r="P254" s="45">
        <v>0.13</v>
      </c>
      <c r="Q254" s="42">
        <v>51.73</v>
      </c>
      <c r="R254" s="42">
        <v>397.89</v>
      </c>
      <c r="S254" s="42">
        <f>N254-R254</f>
        <v>0</v>
      </c>
      <c r="T254" s="38">
        <v>5000</v>
      </c>
      <c r="U254" s="14">
        <f>S254/H254</f>
        <v>0</v>
      </c>
      <c r="V254" s="19"/>
      <c r="W254" s="19"/>
      <c r="X254" s="37" t="s">
        <v>3461</v>
      </c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</row>
    <row r="255" spans="1:37" s="3" customFormat="1" ht="16.5" customHeight="1">
      <c r="A255" s="38">
        <v>33</v>
      </c>
      <c r="B255" s="39">
        <v>10736</v>
      </c>
      <c r="C255" s="38">
        <v>10284615</v>
      </c>
      <c r="D255" s="40" t="s">
        <v>1616</v>
      </c>
      <c r="E255" s="38">
        <v>1</v>
      </c>
      <c r="F255" s="38">
        <v>79</v>
      </c>
      <c r="G255" s="38" t="s">
        <v>23</v>
      </c>
      <c r="H255" s="42">
        <v>3497.67</v>
      </c>
      <c r="I255" s="49"/>
      <c r="J255" s="44">
        <v>43460</v>
      </c>
      <c r="K255" s="42">
        <v>0</v>
      </c>
      <c r="L255" s="42">
        <v>2157.4499999999998</v>
      </c>
      <c r="M255" s="44">
        <v>45107</v>
      </c>
      <c r="N255" s="42">
        <f>H255-K255-L255</f>
        <v>1340.2200000000003</v>
      </c>
      <c r="O255" s="42">
        <v>1514.45</v>
      </c>
      <c r="P255" s="45">
        <v>0.13</v>
      </c>
      <c r="Q255" s="42">
        <v>174.23</v>
      </c>
      <c r="R255" s="42">
        <v>1340.22</v>
      </c>
      <c r="S255" s="42">
        <f>N255-R255</f>
        <v>0</v>
      </c>
      <c r="T255" s="38">
        <v>2106</v>
      </c>
      <c r="U255" s="14">
        <f>S255/H255</f>
        <v>0</v>
      </c>
      <c r="V255" s="19"/>
      <c r="W255" s="19"/>
      <c r="X255" s="37" t="s">
        <v>3461</v>
      </c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</row>
    <row r="256" spans="1:37" s="3" customFormat="1" ht="16.5" customHeight="1">
      <c r="A256" s="38">
        <v>34</v>
      </c>
      <c r="B256" s="39">
        <v>10736</v>
      </c>
      <c r="C256" s="38">
        <v>10283017</v>
      </c>
      <c r="D256" s="40" t="s">
        <v>144</v>
      </c>
      <c r="E256" s="38">
        <v>1</v>
      </c>
      <c r="F256" s="38">
        <v>74</v>
      </c>
      <c r="G256" s="38" t="s">
        <v>23</v>
      </c>
      <c r="H256" s="42">
        <v>3487.18</v>
      </c>
      <c r="I256" s="49"/>
      <c r="J256" s="44">
        <v>43613</v>
      </c>
      <c r="K256" s="42">
        <v>0</v>
      </c>
      <c r="L256" s="42">
        <v>2093.52</v>
      </c>
      <c r="M256" s="44">
        <v>45107</v>
      </c>
      <c r="N256" s="42">
        <f>H256-K256-L256</f>
        <v>1393.6599999999999</v>
      </c>
      <c r="O256" s="42">
        <v>1574.84</v>
      </c>
      <c r="P256" s="45">
        <v>0.13</v>
      </c>
      <c r="Q256" s="42">
        <v>181.18</v>
      </c>
      <c r="R256" s="42">
        <v>1393.66</v>
      </c>
      <c r="S256" s="42">
        <f>N256-R256</f>
        <v>0</v>
      </c>
      <c r="T256" s="38">
        <v>5000</v>
      </c>
      <c r="U256" s="14">
        <f>S256/H256</f>
        <v>0</v>
      </c>
      <c r="V256" s="19"/>
      <c r="W256" s="19"/>
      <c r="X256" s="37" t="s">
        <v>3461</v>
      </c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</row>
    <row r="257" spans="1:37" s="3" customFormat="1" ht="16.5" customHeight="1">
      <c r="A257" s="38">
        <v>38</v>
      </c>
      <c r="B257" s="39">
        <v>10736</v>
      </c>
      <c r="C257" s="38">
        <v>10325078</v>
      </c>
      <c r="D257" s="40" t="s">
        <v>37</v>
      </c>
      <c r="E257" s="38">
        <v>5</v>
      </c>
      <c r="F257" s="38">
        <v>120</v>
      </c>
      <c r="G257" s="38" t="s">
        <v>21</v>
      </c>
      <c r="H257" s="42">
        <v>98983.72</v>
      </c>
      <c r="I257" s="49"/>
      <c r="J257" s="44">
        <v>44286</v>
      </c>
      <c r="K257" s="42">
        <v>824.86</v>
      </c>
      <c r="L257" s="42">
        <v>21446.41</v>
      </c>
      <c r="M257" s="44">
        <v>45107</v>
      </c>
      <c r="N257" s="42">
        <f>H257-K257-L257</f>
        <v>76712.45</v>
      </c>
      <c r="O257" s="42">
        <v>86685.07</v>
      </c>
      <c r="P257" s="45">
        <v>0.13</v>
      </c>
      <c r="Q257" s="42">
        <v>9972.6200000000008</v>
      </c>
      <c r="R257" s="42">
        <v>76712.45</v>
      </c>
      <c r="S257" s="42">
        <f>N257-R257</f>
        <v>0</v>
      </c>
      <c r="T257" s="38">
        <v>2506</v>
      </c>
      <c r="U257" s="14">
        <f>S257/H257</f>
        <v>0</v>
      </c>
      <c r="V257" s="19"/>
      <c r="W257" s="19"/>
      <c r="X257" s="37" t="s">
        <v>3461</v>
      </c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</row>
    <row r="258" spans="1:37" s="3" customFormat="1" ht="16.5" customHeight="1">
      <c r="A258" s="38">
        <v>112</v>
      </c>
      <c r="B258" s="39">
        <v>10736</v>
      </c>
      <c r="C258" s="38">
        <v>10323305</v>
      </c>
      <c r="D258" s="40" t="s">
        <v>1904</v>
      </c>
      <c r="E258" s="38">
        <v>1</v>
      </c>
      <c r="F258" s="38">
        <v>60</v>
      </c>
      <c r="G258" s="38" t="s">
        <v>36</v>
      </c>
      <c r="H258" s="42">
        <v>20808.86</v>
      </c>
      <c r="I258" s="49"/>
      <c r="J258" s="44">
        <v>44196</v>
      </c>
      <c r="K258" s="42">
        <v>346.81</v>
      </c>
      <c r="L258" s="42">
        <v>10057.540000000001</v>
      </c>
      <c r="M258" s="44">
        <v>45107</v>
      </c>
      <c r="N258" s="42">
        <f>H258-K258-L258</f>
        <v>10404.509999999998</v>
      </c>
      <c r="O258" s="42">
        <v>11757.1</v>
      </c>
      <c r="P258" s="45">
        <v>0.13</v>
      </c>
      <c r="Q258" s="42">
        <v>1352.59</v>
      </c>
      <c r="R258" s="42">
        <v>10404.51</v>
      </c>
      <c r="S258" s="42">
        <f>N258-R258</f>
        <v>0</v>
      </c>
      <c r="T258" s="38">
        <v>5000</v>
      </c>
      <c r="U258" s="14">
        <f>S258/H258</f>
        <v>0</v>
      </c>
      <c r="V258" s="19"/>
      <c r="W258" s="19"/>
      <c r="X258" s="37" t="s">
        <v>3461</v>
      </c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</row>
    <row r="259" spans="1:37" s="3" customFormat="1" ht="16.5" customHeight="1">
      <c r="A259" s="38">
        <v>119</v>
      </c>
      <c r="B259" s="39">
        <v>10736</v>
      </c>
      <c r="C259" s="38">
        <v>10321959</v>
      </c>
      <c r="D259" s="40" t="s">
        <v>425</v>
      </c>
      <c r="E259" s="38">
        <v>0.83998899999999999</v>
      </c>
      <c r="F259" s="38">
        <v>120</v>
      </c>
      <c r="G259" s="38" t="s">
        <v>302</v>
      </c>
      <c r="H259" s="42">
        <v>39068</v>
      </c>
      <c r="I259" s="49"/>
      <c r="J259" s="44">
        <v>44135</v>
      </c>
      <c r="K259" s="42">
        <v>325.56</v>
      </c>
      <c r="L259" s="42">
        <v>10092.49</v>
      </c>
      <c r="M259" s="44">
        <v>45107</v>
      </c>
      <c r="N259" s="42">
        <f>H259-K259-L259</f>
        <v>28649.950000000004</v>
      </c>
      <c r="O259" s="42">
        <v>32374.44</v>
      </c>
      <c r="P259" s="45">
        <v>0.13</v>
      </c>
      <c r="Q259" s="42">
        <v>3724.49</v>
      </c>
      <c r="R259" s="42">
        <v>28649.95</v>
      </c>
      <c r="S259" s="42">
        <f>N259-R259</f>
        <v>0</v>
      </c>
      <c r="T259" s="38">
        <v>5000</v>
      </c>
      <c r="U259" s="14">
        <f>S259/H259</f>
        <v>0</v>
      </c>
      <c r="V259" s="19"/>
      <c r="W259" s="19"/>
      <c r="X259" s="37" t="s">
        <v>3461</v>
      </c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</row>
    <row r="260" spans="1:37" s="3" customFormat="1" ht="16.5" customHeight="1">
      <c r="A260" s="38">
        <v>136</v>
      </c>
      <c r="B260" s="39">
        <v>10736</v>
      </c>
      <c r="C260" s="38">
        <v>10283022</v>
      </c>
      <c r="D260" s="40" t="s">
        <v>1064</v>
      </c>
      <c r="E260" s="38">
        <v>6.0786E-2</v>
      </c>
      <c r="F260" s="38">
        <v>120</v>
      </c>
      <c r="G260" s="38" t="s">
        <v>21</v>
      </c>
      <c r="H260" s="42">
        <v>4000</v>
      </c>
      <c r="I260" s="49"/>
      <c r="J260" s="44">
        <v>43917</v>
      </c>
      <c r="K260" s="42">
        <v>0</v>
      </c>
      <c r="L260" s="42">
        <v>1235</v>
      </c>
      <c r="M260" s="44">
        <v>45107</v>
      </c>
      <c r="N260" s="42">
        <f>H260-K260-L260</f>
        <v>2765</v>
      </c>
      <c r="O260" s="42">
        <v>3124.45</v>
      </c>
      <c r="P260" s="45">
        <v>0.13</v>
      </c>
      <c r="Q260" s="42">
        <v>359.45</v>
      </c>
      <c r="R260" s="42">
        <v>2765</v>
      </c>
      <c r="S260" s="42">
        <f>N260-R260</f>
        <v>0</v>
      </c>
      <c r="T260" s="38">
        <v>2003</v>
      </c>
      <c r="U260" s="14">
        <f>S260/H260</f>
        <v>0</v>
      </c>
      <c r="V260" s="19"/>
      <c r="W260" s="19"/>
      <c r="X260" s="37" t="s">
        <v>3461</v>
      </c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</row>
    <row r="261" spans="1:37" s="3" customFormat="1" ht="16.5" customHeight="1">
      <c r="A261" s="38">
        <v>138</v>
      </c>
      <c r="B261" s="39">
        <v>10736</v>
      </c>
      <c r="C261" s="38">
        <v>10283032</v>
      </c>
      <c r="D261" s="40" t="s">
        <v>825</v>
      </c>
      <c r="E261" s="38">
        <v>10</v>
      </c>
      <c r="F261" s="38">
        <v>60</v>
      </c>
      <c r="G261" s="38" t="s">
        <v>23</v>
      </c>
      <c r="H261" s="42">
        <v>6097.35</v>
      </c>
      <c r="I261" s="49"/>
      <c r="J261" s="44">
        <v>43977</v>
      </c>
      <c r="K261" s="42">
        <v>0</v>
      </c>
      <c r="L261" s="42">
        <v>3572.04</v>
      </c>
      <c r="M261" s="44">
        <v>45107</v>
      </c>
      <c r="N261" s="42">
        <f>H261-K261-L261</f>
        <v>2525.3100000000004</v>
      </c>
      <c r="O261" s="42">
        <v>2853.6</v>
      </c>
      <c r="P261" s="45">
        <v>0.13</v>
      </c>
      <c r="Q261" s="42">
        <v>328.29</v>
      </c>
      <c r="R261" s="42">
        <v>2525.31</v>
      </c>
      <c r="S261" s="42">
        <f>N261-R261</f>
        <v>0</v>
      </c>
      <c r="T261" s="38">
        <v>5000</v>
      </c>
      <c r="U261" s="14">
        <f>S261/H261</f>
        <v>0</v>
      </c>
      <c r="V261" s="19"/>
      <c r="W261" s="19"/>
      <c r="X261" s="37" t="s">
        <v>3461</v>
      </c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</row>
    <row r="262" spans="1:37" s="3" customFormat="1" ht="16.5" customHeight="1">
      <c r="A262" s="38">
        <v>162</v>
      </c>
      <c r="B262" s="39">
        <v>10736</v>
      </c>
      <c r="C262" s="38">
        <v>10284129</v>
      </c>
      <c r="D262" s="40" t="s">
        <v>1930</v>
      </c>
      <c r="E262" s="38">
        <v>1</v>
      </c>
      <c r="F262" s="38">
        <v>120</v>
      </c>
      <c r="G262" s="38" t="s">
        <v>21</v>
      </c>
      <c r="H262" s="42">
        <v>6733.2</v>
      </c>
      <c r="I262" s="49"/>
      <c r="J262" s="44">
        <v>42425</v>
      </c>
      <c r="K262" s="42">
        <v>0</v>
      </c>
      <c r="L262" s="42">
        <v>4690.6400000000003</v>
      </c>
      <c r="M262" s="44">
        <v>45107</v>
      </c>
      <c r="N262" s="42">
        <f>H262-K262-L262</f>
        <v>2042.5599999999995</v>
      </c>
      <c r="O262" s="42">
        <v>2308.09</v>
      </c>
      <c r="P262" s="45">
        <v>0.13</v>
      </c>
      <c r="Q262" s="42">
        <v>265.52999999999997</v>
      </c>
      <c r="R262" s="42">
        <v>2042.56</v>
      </c>
      <c r="S262" s="42">
        <f>N262-R262</f>
        <v>0</v>
      </c>
      <c r="T262" s="38">
        <v>5000</v>
      </c>
      <c r="U262" s="14">
        <f>S262/H262</f>
        <v>0</v>
      </c>
      <c r="V262" s="19"/>
      <c r="W262" s="19"/>
      <c r="X262" s="37" t="s">
        <v>3461</v>
      </c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</row>
    <row r="263" spans="1:37" s="3" customFormat="1" ht="16.5" customHeight="1">
      <c r="A263" s="38">
        <v>174</v>
      </c>
      <c r="B263" s="39">
        <v>10736</v>
      </c>
      <c r="C263" s="38">
        <v>10284295</v>
      </c>
      <c r="D263" s="40" t="s">
        <v>1930</v>
      </c>
      <c r="E263" s="38">
        <v>1</v>
      </c>
      <c r="F263" s="38">
        <v>120</v>
      </c>
      <c r="G263" s="38" t="s">
        <v>21</v>
      </c>
      <c r="H263" s="42">
        <v>6733.2</v>
      </c>
      <c r="I263" s="49"/>
      <c r="J263" s="44">
        <v>42367</v>
      </c>
      <c r="K263" s="42">
        <v>0</v>
      </c>
      <c r="L263" s="42">
        <v>4797.25</v>
      </c>
      <c r="M263" s="44">
        <v>45107</v>
      </c>
      <c r="N263" s="42">
        <f>H263-K263-L263</f>
        <v>1935.9499999999998</v>
      </c>
      <c r="O263" s="42">
        <v>2187.62</v>
      </c>
      <c r="P263" s="45">
        <v>0.13</v>
      </c>
      <c r="Q263" s="42">
        <v>251.67</v>
      </c>
      <c r="R263" s="42">
        <v>1935.95</v>
      </c>
      <c r="S263" s="42">
        <f>N263-R263</f>
        <v>0</v>
      </c>
      <c r="T263" s="38">
        <v>5000</v>
      </c>
      <c r="U263" s="14">
        <f>S263/H263</f>
        <v>0</v>
      </c>
      <c r="V263" s="19"/>
      <c r="W263" s="19"/>
      <c r="X263" s="37" t="s">
        <v>3461</v>
      </c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</row>
    <row r="264" spans="1:37" s="3" customFormat="1" ht="16.5" customHeight="1">
      <c r="A264" s="38">
        <v>204</v>
      </c>
      <c r="B264" s="39">
        <v>10736</v>
      </c>
      <c r="C264" s="38">
        <v>10284580</v>
      </c>
      <c r="D264" s="40" t="s">
        <v>1965</v>
      </c>
      <c r="E264" s="38">
        <v>1</v>
      </c>
      <c r="F264" s="38">
        <v>120</v>
      </c>
      <c r="G264" s="38" t="s">
        <v>21</v>
      </c>
      <c r="H264" s="42">
        <v>5326.67</v>
      </c>
      <c r="I264" s="49"/>
      <c r="J264" s="44">
        <v>43402</v>
      </c>
      <c r="K264" s="42">
        <v>0</v>
      </c>
      <c r="L264" s="42">
        <v>2361.4899999999998</v>
      </c>
      <c r="M264" s="44">
        <v>45107</v>
      </c>
      <c r="N264" s="42">
        <f>H264-K264-L264</f>
        <v>2965.1800000000003</v>
      </c>
      <c r="O264" s="42">
        <v>3350.65</v>
      </c>
      <c r="P264" s="45">
        <v>0.13</v>
      </c>
      <c r="Q264" s="42">
        <v>385.47</v>
      </c>
      <c r="R264" s="42">
        <v>2965.18</v>
      </c>
      <c r="S264" s="42">
        <f>N264-R264</f>
        <v>0</v>
      </c>
      <c r="T264" s="38">
        <v>5000</v>
      </c>
      <c r="U264" s="14">
        <f>S264/H264</f>
        <v>0</v>
      </c>
      <c r="V264" s="19"/>
      <c r="W264" s="19"/>
      <c r="X264" s="37" t="s">
        <v>3461</v>
      </c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</row>
    <row r="265" spans="1:37" s="3" customFormat="1" ht="16.5" customHeight="1">
      <c r="A265" s="38">
        <v>215</v>
      </c>
      <c r="B265" s="39">
        <v>10736</v>
      </c>
      <c r="C265" s="38">
        <v>10284414</v>
      </c>
      <c r="D265" s="40" t="s">
        <v>1974</v>
      </c>
      <c r="E265" s="38">
        <v>3</v>
      </c>
      <c r="F265" s="38">
        <v>82</v>
      </c>
      <c r="G265" s="38" t="s">
        <v>23</v>
      </c>
      <c r="H265" s="42">
        <v>1563</v>
      </c>
      <c r="I265" s="49"/>
      <c r="J265" s="44">
        <v>43367</v>
      </c>
      <c r="K265" s="42">
        <v>0</v>
      </c>
      <c r="L265" s="42">
        <v>979.59</v>
      </c>
      <c r="M265" s="44">
        <v>45107</v>
      </c>
      <c r="N265" s="42">
        <f>H265-K265-L265</f>
        <v>583.41</v>
      </c>
      <c r="O265" s="42">
        <v>0</v>
      </c>
      <c r="P265" s="45">
        <v>0.13</v>
      </c>
      <c r="Q265" s="42">
        <v>0</v>
      </c>
      <c r="R265" s="42">
        <v>583.41</v>
      </c>
      <c r="S265" s="42">
        <f>N265-R265</f>
        <v>0</v>
      </c>
      <c r="T265" s="38">
        <v>2506</v>
      </c>
      <c r="U265" s="14">
        <f>S265/H265</f>
        <v>0</v>
      </c>
      <c r="V265" s="19" t="s">
        <v>3484</v>
      </c>
      <c r="W265" s="19"/>
      <c r="X265" s="37" t="s">
        <v>3461</v>
      </c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</row>
    <row r="266" spans="1:37" s="3" customFormat="1" ht="16.5" customHeight="1">
      <c r="A266" s="38">
        <v>222</v>
      </c>
      <c r="B266" s="39">
        <v>10736</v>
      </c>
      <c r="C266" s="38">
        <v>10284426</v>
      </c>
      <c r="D266" s="40" t="s">
        <v>1979</v>
      </c>
      <c r="E266" s="38">
        <v>7</v>
      </c>
      <c r="F266" s="38">
        <v>60</v>
      </c>
      <c r="G266" s="38" t="s">
        <v>21</v>
      </c>
      <c r="H266" s="42">
        <v>44878.64</v>
      </c>
      <c r="I266" s="49"/>
      <c r="J266" s="44">
        <v>43402</v>
      </c>
      <c r="K266" s="42">
        <v>0</v>
      </c>
      <c r="L266" s="42">
        <v>39792.43</v>
      </c>
      <c r="M266" s="44">
        <v>45107</v>
      </c>
      <c r="N266" s="42">
        <f>H266-K266-L266</f>
        <v>5086.2099999999991</v>
      </c>
      <c r="O266" s="42">
        <v>0</v>
      </c>
      <c r="P266" s="45">
        <v>0.13</v>
      </c>
      <c r="Q266" s="42">
        <v>0</v>
      </c>
      <c r="R266" s="42">
        <v>5086.21</v>
      </c>
      <c r="S266" s="42">
        <f>N266-R266</f>
        <v>0</v>
      </c>
      <c r="T266" s="38">
        <v>2506</v>
      </c>
      <c r="U266" s="14">
        <f>S266/H266</f>
        <v>0</v>
      </c>
      <c r="V266" s="19" t="s">
        <v>3484</v>
      </c>
      <c r="W266" s="19"/>
      <c r="X266" s="37" t="s">
        <v>3461</v>
      </c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</row>
    <row r="267" spans="1:37" s="3" customFormat="1" ht="16.5" customHeight="1">
      <c r="A267" s="38">
        <v>224</v>
      </c>
      <c r="B267" s="39">
        <v>10736</v>
      </c>
      <c r="C267" s="38">
        <v>10284172</v>
      </c>
      <c r="D267" s="40" t="s">
        <v>1980</v>
      </c>
      <c r="E267" s="38">
        <v>8</v>
      </c>
      <c r="F267" s="38">
        <v>91</v>
      </c>
      <c r="G267" s="38" t="s">
        <v>23</v>
      </c>
      <c r="H267" s="42">
        <v>16205.12</v>
      </c>
      <c r="I267" s="49"/>
      <c r="J267" s="44">
        <v>43094</v>
      </c>
      <c r="K267" s="42">
        <v>0</v>
      </c>
      <c r="L267" s="42">
        <v>10637.41</v>
      </c>
      <c r="M267" s="44">
        <v>45107</v>
      </c>
      <c r="N267" s="42">
        <f>H267-K267-L267</f>
        <v>5567.7100000000009</v>
      </c>
      <c r="O267" s="42">
        <v>6291.51</v>
      </c>
      <c r="P267" s="45">
        <v>0.13</v>
      </c>
      <c r="Q267" s="42">
        <v>723.8</v>
      </c>
      <c r="R267" s="42">
        <v>5567.71</v>
      </c>
      <c r="S267" s="42">
        <f>N267-R267</f>
        <v>0</v>
      </c>
      <c r="T267" s="38">
        <v>5000</v>
      </c>
      <c r="U267" s="14">
        <f>S267/H267</f>
        <v>0</v>
      </c>
      <c r="V267" s="19"/>
      <c r="W267" s="19"/>
      <c r="X267" s="37" t="s">
        <v>3461</v>
      </c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</row>
    <row r="268" spans="1:37" s="3" customFormat="1" ht="16.5" customHeight="1">
      <c r="A268" s="38">
        <v>225</v>
      </c>
      <c r="B268" s="39">
        <v>10736</v>
      </c>
      <c r="C268" s="38">
        <v>10284242</v>
      </c>
      <c r="D268" s="40" t="s">
        <v>1981</v>
      </c>
      <c r="E268" s="38">
        <v>4</v>
      </c>
      <c r="F268" s="38">
        <v>120</v>
      </c>
      <c r="G268" s="38" t="s">
        <v>21</v>
      </c>
      <c r="H268" s="42">
        <v>94222.24</v>
      </c>
      <c r="I268" s="49"/>
      <c r="J268" s="44">
        <v>42976</v>
      </c>
      <c r="K268" s="42">
        <v>0</v>
      </c>
      <c r="L268" s="42">
        <v>52214.93</v>
      </c>
      <c r="M268" s="44">
        <v>45107</v>
      </c>
      <c r="N268" s="42">
        <f>H268-K268-L268</f>
        <v>42007.310000000005</v>
      </c>
      <c r="O268" s="42">
        <v>47468.26</v>
      </c>
      <c r="P268" s="45">
        <v>0.13</v>
      </c>
      <c r="Q268" s="42">
        <v>5460.95</v>
      </c>
      <c r="R268" s="42">
        <v>42007.31</v>
      </c>
      <c r="S268" s="42">
        <f>N268-R268</f>
        <v>0</v>
      </c>
      <c r="T268" s="38">
        <v>5000</v>
      </c>
      <c r="U268" s="14">
        <f>S268/H268</f>
        <v>0</v>
      </c>
      <c r="V268" s="19"/>
      <c r="W268" s="19"/>
      <c r="X268" s="37" t="s">
        <v>3461</v>
      </c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</row>
    <row r="269" spans="1:37" s="3" customFormat="1" ht="16.5" customHeight="1">
      <c r="A269" s="38">
        <v>226</v>
      </c>
      <c r="B269" s="39">
        <v>10736</v>
      </c>
      <c r="C269" s="38">
        <v>10321959</v>
      </c>
      <c r="D269" s="40" t="s">
        <v>425</v>
      </c>
      <c r="E269" s="46">
        <v>0.08</v>
      </c>
      <c r="F269" s="38">
        <v>120</v>
      </c>
      <c r="G269" s="38" t="s">
        <v>302</v>
      </c>
      <c r="H269" s="42">
        <v>3720.8</v>
      </c>
      <c r="I269" s="49"/>
      <c r="J269" s="44">
        <v>44135</v>
      </c>
      <c r="K269" s="42">
        <v>31.01</v>
      </c>
      <c r="L269" s="42">
        <v>961.2</v>
      </c>
      <c r="M269" s="44">
        <v>45107</v>
      </c>
      <c r="N269" s="42">
        <f>H269-K269-L269</f>
        <v>2728.59</v>
      </c>
      <c r="O269" s="42">
        <v>3083.31</v>
      </c>
      <c r="P269" s="45">
        <v>0.13</v>
      </c>
      <c r="Q269" s="42">
        <v>354.72</v>
      </c>
      <c r="R269" s="42">
        <v>2728.59</v>
      </c>
      <c r="S269" s="42">
        <f>N269-R269</f>
        <v>0</v>
      </c>
      <c r="T269" s="38">
        <v>5000</v>
      </c>
      <c r="U269" s="14">
        <f>S269/H269</f>
        <v>0</v>
      </c>
      <c r="V269" s="19"/>
      <c r="W269" s="19"/>
      <c r="X269" s="37" t="s">
        <v>3461</v>
      </c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</row>
    <row r="270" spans="1:37" s="3" customFormat="1" ht="16.5" customHeight="1">
      <c r="A270" s="38">
        <v>227</v>
      </c>
      <c r="B270" s="39">
        <v>10736</v>
      </c>
      <c r="C270" s="38">
        <v>10337808</v>
      </c>
      <c r="D270" s="40" t="s">
        <v>1982</v>
      </c>
      <c r="E270" s="38">
        <v>1</v>
      </c>
      <c r="F270" s="38">
        <v>52</v>
      </c>
      <c r="G270" s="38" t="s">
        <v>21</v>
      </c>
      <c r="H270" s="42">
        <v>8428.5300000000007</v>
      </c>
      <c r="I270" s="49"/>
      <c r="J270" s="44">
        <v>44469</v>
      </c>
      <c r="K270" s="42">
        <v>162.09</v>
      </c>
      <c r="L270" s="42">
        <v>3241.75</v>
      </c>
      <c r="M270" s="44">
        <v>45107</v>
      </c>
      <c r="N270" s="42">
        <f>H270-K270-L270</f>
        <v>5024.6900000000005</v>
      </c>
      <c r="O270" s="42">
        <v>5677.9</v>
      </c>
      <c r="P270" s="45">
        <v>0.13</v>
      </c>
      <c r="Q270" s="42">
        <v>653.21</v>
      </c>
      <c r="R270" s="42">
        <v>5024.6899999999996</v>
      </c>
      <c r="S270" s="42">
        <f>N270-R270</f>
        <v>0</v>
      </c>
      <c r="T270" s="38">
        <v>5000</v>
      </c>
      <c r="U270" s="14">
        <f>S270/H270</f>
        <v>0</v>
      </c>
      <c r="V270" s="19"/>
      <c r="W270" s="19"/>
      <c r="X270" s="37" t="s">
        <v>3461</v>
      </c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</row>
    <row r="271" spans="1:37" s="3" customFormat="1" ht="16.5" customHeight="1">
      <c r="A271" s="38">
        <v>229</v>
      </c>
      <c r="B271" s="39">
        <v>10736</v>
      </c>
      <c r="C271" s="38">
        <v>10283099</v>
      </c>
      <c r="D271" s="40" t="s">
        <v>1435</v>
      </c>
      <c r="E271" s="38">
        <v>2</v>
      </c>
      <c r="F271" s="38">
        <v>49</v>
      </c>
      <c r="G271" s="38" t="s">
        <v>33</v>
      </c>
      <c r="H271" s="42">
        <v>9400</v>
      </c>
      <c r="I271" s="49"/>
      <c r="J271" s="44">
        <v>43641</v>
      </c>
      <c r="K271" s="42">
        <v>0</v>
      </c>
      <c r="L271" s="42">
        <v>8735.66</v>
      </c>
      <c r="M271" s="44">
        <v>45107</v>
      </c>
      <c r="N271" s="42">
        <f>H271-K271-L271</f>
        <v>664.34000000000015</v>
      </c>
      <c r="O271" s="42">
        <v>750.7</v>
      </c>
      <c r="P271" s="45">
        <v>0.13</v>
      </c>
      <c r="Q271" s="42">
        <v>86.36</v>
      </c>
      <c r="R271" s="42">
        <v>664.34</v>
      </c>
      <c r="S271" s="42">
        <f>N271-R271</f>
        <v>0</v>
      </c>
      <c r="T271" s="38">
        <v>5000</v>
      </c>
      <c r="U271" s="14">
        <f>S271/H271</f>
        <v>0</v>
      </c>
      <c r="V271" s="19"/>
      <c r="W271" s="19"/>
      <c r="X271" s="37" t="s">
        <v>3461</v>
      </c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</row>
    <row r="272" spans="1:37" s="3" customFormat="1" ht="16.5" customHeight="1">
      <c r="A272" s="38">
        <v>230</v>
      </c>
      <c r="B272" s="39">
        <v>10736</v>
      </c>
      <c r="C272" s="38">
        <v>10284115</v>
      </c>
      <c r="D272" s="40" t="s">
        <v>1984</v>
      </c>
      <c r="E272" s="38">
        <v>3</v>
      </c>
      <c r="F272" s="38">
        <v>60</v>
      </c>
      <c r="G272" s="38" t="s">
        <v>33</v>
      </c>
      <c r="H272" s="42">
        <v>7384.62</v>
      </c>
      <c r="I272" s="49"/>
      <c r="J272" s="44">
        <v>42394</v>
      </c>
      <c r="K272" s="42">
        <v>0</v>
      </c>
      <c r="L272" s="42">
        <v>7015.38</v>
      </c>
      <c r="M272" s="44">
        <v>45107</v>
      </c>
      <c r="N272" s="42">
        <f>H272-K272-L272</f>
        <v>369.23999999999978</v>
      </c>
      <c r="O272" s="42">
        <v>417.24</v>
      </c>
      <c r="P272" s="45">
        <v>0.13</v>
      </c>
      <c r="Q272" s="42">
        <v>48</v>
      </c>
      <c r="R272" s="42">
        <v>369.24</v>
      </c>
      <c r="S272" s="42">
        <f>N272-R272</f>
        <v>0</v>
      </c>
      <c r="T272" s="38">
        <v>5000</v>
      </c>
      <c r="U272" s="14">
        <f>S272/H272</f>
        <v>0</v>
      </c>
      <c r="V272" s="19"/>
      <c r="W272" s="19"/>
      <c r="X272" s="37" t="s">
        <v>3461</v>
      </c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</row>
    <row r="273" spans="1:37" s="3" customFormat="1" ht="16.5" customHeight="1">
      <c r="A273" s="38">
        <v>231</v>
      </c>
      <c r="B273" s="39">
        <v>10736</v>
      </c>
      <c r="C273" s="38">
        <v>10284175</v>
      </c>
      <c r="D273" s="40" t="s">
        <v>439</v>
      </c>
      <c r="E273" s="38">
        <v>200</v>
      </c>
      <c r="F273" s="38">
        <v>60</v>
      </c>
      <c r="G273" s="38" t="s">
        <v>23</v>
      </c>
      <c r="H273" s="42">
        <v>99146</v>
      </c>
      <c r="I273" s="49"/>
      <c r="J273" s="44">
        <v>43124</v>
      </c>
      <c r="K273" s="42">
        <v>0</v>
      </c>
      <c r="L273" s="42">
        <v>94188.7</v>
      </c>
      <c r="M273" s="44">
        <v>45107</v>
      </c>
      <c r="N273" s="42">
        <f>H273-K273-L273</f>
        <v>4957.3000000000029</v>
      </c>
      <c r="O273" s="42">
        <v>5601.75</v>
      </c>
      <c r="P273" s="45">
        <v>0.13</v>
      </c>
      <c r="Q273" s="42">
        <v>644.45000000000005</v>
      </c>
      <c r="R273" s="42">
        <v>4957.3</v>
      </c>
      <c r="S273" s="42">
        <f>N273-R273</f>
        <v>0</v>
      </c>
      <c r="T273" s="38">
        <v>5000</v>
      </c>
      <c r="U273" s="14">
        <f>S273/H273</f>
        <v>0</v>
      </c>
      <c r="V273" s="19"/>
      <c r="W273" s="19"/>
      <c r="X273" s="37" t="s">
        <v>3461</v>
      </c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</row>
    <row r="274" spans="1:37" s="3" customFormat="1" ht="16.5" customHeight="1">
      <c r="A274" s="38">
        <v>232</v>
      </c>
      <c r="B274" s="39">
        <v>10736</v>
      </c>
      <c r="C274" s="38">
        <v>10321959</v>
      </c>
      <c r="D274" s="40" t="s">
        <v>425</v>
      </c>
      <c r="E274" s="46">
        <v>0.08</v>
      </c>
      <c r="F274" s="38">
        <v>120</v>
      </c>
      <c r="G274" s="38" t="s">
        <v>302</v>
      </c>
      <c r="H274" s="42">
        <v>3720.8</v>
      </c>
      <c r="I274" s="49"/>
      <c r="J274" s="44">
        <v>44135</v>
      </c>
      <c r="K274" s="42">
        <v>31.01</v>
      </c>
      <c r="L274" s="42">
        <v>961.2</v>
      </c>
      <c r="M274" s="44">
        <v>45107</v>
      </c>
      <c r="N274" s="42">
        <f>H274-K274-L274</f>
        <v>2728.59</v>
      </c>
      <c r="O274" s="42">
        <v>3083.31</v>
      </c>
      <c r="P274" s="45">
        <v>0.13</v>
      </c>
      <c r="Q274" s="42">
        <v>354.72</v>
      </c>
      <c r="R274" s="42">
        <v>2728.59</v>
      </c>
      <c r="S274" s="42">
        <f>N274-R274</f>
        <v>0</v>
      </c>
      <c r="T274" s="38">
        <v>5000</v>
      </c>
      <c r="U274" s="14">
        <f>S274/H274</f>
        <v>0</v>
      </c>
      <c r="V274" s="19"/>
      <c r="W274" s="19"/>
      <c r="X274" s="37" t="s">
        <v>3461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</row>
    <row r="275" spans="1:37" s="3" customFormat="1" ht="16.5" customHeight="1">
      <c r="A275" s="38">
        <v>233</v>
      </c>
      <c r="B275" s="39">
        <v>10736</v>
      </c>
      <c r="C275" s="38">
        <v>10326526</v>
      </c>
      <c r="D275" s="40" t="s">
        <v>1985</v>
      </c>
      <c r="E275" s="38">
        <v>1</v>
      </c>
      <c r="F275" s="38">
        <v>60</v>
      </c>
      <c r="G275" s="38" t="s">
        <v>266</v>
      </c>
      <c r="H275" s="42">
        <v>5372.41</v>
      </c>
      <c r="I275" s="49"/>
      <c r="J275" s="44">
        <v>44316</v>
      </c>
      <c r="K275" s="42">
        <v>89.54</v>
      </c>
      <c r="L275" s="42">
        <v>2238.5</v>
      </c>
      <c r="M275" s="44">
        <v>45107</v>
      </c>
      <c r="N275" s="42">
        <f>H275-K275-L275</f>
        <v>3044.37</v>
      </c>
      <c r="O275" s="42">
        <v>3440.14</v>
      </c>
      <c r="P275" s="45">
        <v>0.13</v>
      </c>
      <c r="Q275" s="42">
        <v>395.77</v>
      </c>
      <c r="R275" s="42">
        <v>3044.37</v>
      </c>
      <c r="S275" s="42">
        <f>N275-R275</f>
        <v>0</v>
      </c>
      <c r="T275" s="38">
        <v>2201</v>
      </c>
      <c r="U275" s="14">
        <f>S275/H275</f>
        <v>0</v>
      </c>
      <c r="V275" s="19"/>
      <c r="W275" s="19"/>
      <c r="X275" s="37" t="s">
        <v>3461</v>
      </c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</row>
    <row r="276" spans="1:37" s="3" customFormat="1" ht="16.5" customHeight="1">
      <c r="A276" s="38">
        <v>234</v>
      </c>
      <c r="B276" s="39">
        <v>10736</v>
      </c>
      <c r="C276" s="38">
        <v>10283032</v>
      </c>
      <c r="D276" s="40" t="s">
        <v>825</v>
      </c>
      <c r="E276" s="38">
        <v>4</v>
      </c>
      <c r="F276" s="38">
        <v>60</v>
      </c>
      <c r="G276" s="38" t="s">
        <v>23</v>
      </c>
      <c r="H276" s="42">
        <v>2438.94</v>
      </c>
      <c r="I276" s="49"/>
      <c r="J276" s="44">
        <v>43977</v>
      </c>
      <c r="K276" s="42">
        <v>0</v>
      </c>
      <c r="L276" s="42">
        <v>1428.82</v>
      </c>
      <c r="M276" s="44">
        <v>45107</v>
      </c>
      <c r="N276" s="42">
        <f>H276-K276-L276</f>
        <v>1010.1200000000001</v>
      </c>
      <c r="O276" s="42">
        <v>1141.44</v>
      </c>
      <c r="P276" s="45">
        <v>0.13</v>
      </c>
      <c r="Q276" s="42">
        <v>131.32</v>
      </c>
      <c r="R276" s="42">
        <v>1010.12</v>
      </c>
      <c r="S276" s="42">
        <f>N276-R276</f>
        <v>0</v>
      </c>
      <c r="T276" s="38">
        <v>5000</v>
      </c>
      <c r="U276" s="14">
        <f>S276/H276</f>
        <v>0</v>
      </c>
      <c r="V276" s="19"/>
      <c r="W276" s="19"/>
      <c r="X276" s="37" t="s">
        <v>3461</v>
      </c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</row>
    <row r="277" spans="1:37" s="3" customFormat="1" ht="16.5" customHeight="1">
      <c r="A277" s="38">
        <v>251</v>
      </c>
      <c r="B277" s="39">
        <v>10736</v>
      </c>
      <c r="C277" s="38">
        <v>10284372</v>
      </c>
      <c r="D277" s="40" t="s">
        <v>1994</v>
      </c>
      <c r="E277" s="38">
        <v>8</v>
      </c>
      <c r="F277" s="38">
        <v>60</v>
      </c>
      <c r="G277" s="38" t="s">
        <v>23</v>
      </c>
      <c r="H277" s="42">
        <v>10240</v>
      </c>
      <c r="I277" s="49"/>
      <c r="J277" s="44">
        <v>39269</v>
      </c>
      <c r="K277" s="42">
        <v>0</v>
      </c>
      <c r="L277" s="42">
        <v>9728</v>
      </c>
      <c r="M277" s="44">
        <v>45107</v>
      </c>
      <c r="N277" s="42">
        <f>H277-K277-L277</f>
        <v>512</v>
      </c>
      <c r="O277" s="42">
        <v>578.55999999999995</v>
      </c>
      <c r="P277" s="45">
        <v>0.13</v>
      </c>
      <c r="Q277" s="42">
        <v>66.56</v>
      </c>
      <c r="R277" s="42">
        <v>512</v>
      </c>
      <c r="S277" s="42">
        <f>N277-R277</f>
        <v>0</v>
      </c>
      <c r="T277" s="38">
        <v>2101</v>
      </c>
      <c r="U277" s="14">
        <f>S277/H277</f>
        <v>0</v>
      </c>
      <c r="V277" s="19"/>
      <c r="W277" s="19"/>
      <c r="X277" s="37" t="s">
        <v>3461</v>
      </c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</row>
    <row r="278" spans="1:37" s="3" customFormat="1" ht="16.5" customHeight="1">
      <c r="A278" s="38">
        <v>263</v>
      </c>
      <c r="B278" s="39">
        <v>10737</v>
      </c>
      <c r="C278" s="38">
        <v>10372938</v>
      </c>
      <c r="D278" s="40" t="s">
        <v>2001</v>
      </c>
      <c r="E278" s="38">
        <v>1</v>
      </c>
      <c r="F278" s="38">
        <v>1</v>
      </c>
      <c r="G278" s="38" t="s">
        <v>36</v>
      </c>
      <c r="H278" s="42">
        <v>5915.04</v>
      </c>
      <c r="I278" s="49"/>
      <c r="J278" s="44">
        <v>45077</v>
      </c>
      <c r="K278" s="42">
        <v>0</v>
      </c>
      <c r="L278" s="42">
        <v>0</v>
      </c>
      <c r="M278" s="44">
        <v>45107</v>
      </c>
      <c r="N278" s="42">
        <f>H278-K278-L278</f>
        <v>5915.04</v>
      </c>
      <c r="O278" s="42">
        <v>6684</v>
      </c>
      <c r="P278" s="45">
        <v>0.13</v>
      </c>
      <c r="Q278" s="42">
        <v>768.96</v>
      </c>
      <c r="R278" s="42">
        <v>5915.04</v>
      </c>
      <c r="S278" s="42">
        <f>N278-R278</f>
        <v>0</v>
      </c>
      <c r="T278" s="38">
        <v>5000</v>
      </c>
      <c r="U278" s="14">
        <f>S278/H278</f>
        <v>0</v>
      </c>
      <c r="V278" s="19"/>
      <c r="W278" s="19"/>
      <c r="X278" s="37" t="s">
        <v>3461</v>
      </c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</row>
    <row r="279" spans="1:37" s="3" customFormat="1" ht="16.5" customHeight="1">
      <c r="A279" s="38">
        <v>218</v>
      </c>
      <c r="B279" s="39">
        <v>10741</v>
      </c>
      <c r="C279" s="38">
        <v>10330718</v>
      </c>
      <c r="D279" s="40" t="s">
        <v>2031</v>
      </c>
      <c r="E279" s="38">
        <v>1</v>
      </c>
      <c r="F279" s="38">
        <v>1</v>
      </c>
      <c r="G279" s="38" t="s">
        <v>23</v>
      </c>
      <c r="H279" s="42">
        <v>3633.53</v>
      </c>
      <c r="I279" s="49"/>
      <c r="J279" s="44">
        <v>44377</v>
      </c>
      <c r="K279" s="42">
        <v>0</v>
      </c>
      <c r="L279" s="42">
        <v>3633.53</v>
      </c>
      <c r="M279" s="44">
        <v>45107</v>
      </c>
      <c r="N279" s="42">
        <f>H279-K279-L279</f>
        <v>0</v>
      </c>
      <c r="O279" s="42">
        <v>0</v>
      </c>
      <c r="P279" s="45">
        <v>0.13</v>
      </c>
      <c r="Q279" s="42">
        <v>0</v>
      </c>
      <c r="R279" s="42">
        <v>0</v>
      </c>
      <c r="S279" s="42">
        <f>N279-R279</f>
        <v>0</v>
      </c>
      <c r="T279" s="38">
        <v>2106</v>
      </c>
      <c r="U279" s="14">
        <f>S279/H279</f>
        <v>0</v>
      </c>
      <c r="V279" s="19"/>
      <c r="W279" s="19"/>
      <c r="X279" s="37" t="s">
        <v>3462</v>
      </c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</row>
    <row r="280" spans="1:37" s="3" customFormat="1" ht="16.5" customHeight="1">
      <c r="A280" s="38">
        <v>219</v>
      </c>
      <c r="B280" s="39">
        <v>10741</v>
      </c>
      <c r="C280" s="38">
        <v>10330717</v>
      </c>
      <c r="D280" s="40" t="s">
        <v>2032</v>
      </c>
      <c r="E280" s="38">
        <v>1</v>
      </c>
      <c r="F280" s="38">
        <v>1</v>
      </c>
      <c r="G280" s="38" t="s">
        <v>23</v>
      </c>
      <c r="H280" s="42">
        <v>149.58000000000001</v>
      </c>
      <c r="I280" s="49"/>
      <c r="J280" s="44">
        <v>44377</v>
      </c>
      <c r="K280" s="42">
        <v>0</v>
      </c>
      <c r="L280" s="42">
        <v>149.58000000000001</v>
      </c>
      <c r="M280" s="44">
        <v>45107</v>
      </c>
      <c r="N280" s="42">
        <f>H280-K280-L280</f>
        <v>0</v>
      </c>
      <c r="O280" s="42">
        <v>0</v>
      </c>
      <c r="P280" s="45">
        <v>0.13</v>
      </c>
      <c r="Q280" s="42">
        <v>0</v>
      </c>
      <c r="R280" s="42">
        <v>0</v>
      </c>
      <c r="S280" s="42">
        <f>N280-R280</f>
        <v>0</v>
      </c>
      <c r="T280" s="38">
        <v>2106</v>
      </c>
      <c r="U280" s="14">
        <f>S280/H280</f>
        <v>0</v>
      </c>
      <c r="V280" s="19"/>
      <c r="W280" s="19"/>
      <c r="X280" s="37" t="s">
        <v>3462</v>
      </c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</row>
    <row r="281" spans="1:37" s="3" customFormat="1" ht="16.5" customHeight="1">
      <c r="A281" s="38">
        <v>223</v>
      </c>
      <c r="B281" s="39">
        <v>10741</v>
      </c>
      <c r="C281" s="38">
        <v>10348982</v>
      </c>
      <c r="D281" s="40" t="s">
        <v>517</v>
      </c>
      <c r="E281" s="38">
        <v>0.25733800000000001</v>
      </c>
      <c r="F281" s="38">
        <v>120</v>
      </c>
      <c r="G281" s="38" t="s">
        <v>515</v>
      </c>
      <c r="H281" s="42">
        <v>19000</v>
      </c>
      <c r="I281" s="49"/>
      <c r="J281" s="44">
        <v>44651</v>
      </c>
      <c r="K281" s="42">
        <v>158.33000000000001</v>
      </c>
      <c r="L281" s="42">
        <v>2216.66</v>
      </c>
      <c r="M281" s="44">
        <v>45107</v>
      </c>
      <c r="N281" s="42">
        <f>H281-K281-L281</f>
        <v>16625.009999999998</v>
      </c>
      <c r="O281" s="42">
        <v>18786.259999999998</v>
      </c>
      <c r="P281" s="45">
        <v>0.13</v>
      </c>
      <c r="Q281" s="42">
        <v>2161.25</v>
      </c>
      <c r="R281" s="42">
        <v>16625.009999999998</v>
      </c>
      <c r="S281" s="42">
        <f>N281-R281</f>
        <v>0</v>
      </c>
      <c r="T281" s="38">
        <v>5000</v>
      </c>
      <c r="U281" s="14">
        <f>S281/H281</f>
        <v>0</v>
      </c>
      <c r="V281" s="19"/>
      <c r="W281" s="19"/>
      <c r="X281" s="37" t="s">
        <v>3462</v>
      </c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</row>
    <row r="282" spans="1:37" s="3" customFormat="1" ht="16.5" customHeight="1">
      <c r="A282" s="38">
        <v>105</v>
      </c>
      <c r="B282" s="39">
        <v>10744</v>
      </c>
      <c r="C282" s="38">
        <v>10294199</v>
      </c>
      <c r="D282" s="40" t="s">
        <v>1790</v>
      </c>
      <c r="E282" s="38">
        <v>60</v>
      </c>
      <c r="F282" s="38">
        <v>120</v>
      </c>
      <c r="G282" s="38" t="s">
        <v>23</v>
      </c>
      <c r="H282" s="42">
        <v>3899.4</v>
      </c>
      <c r="I282" s="49"/>
      <c r="J282" s="44">
        <v>42031</v>
      </c>
      <c r="K282" s="42">
        <v>0</v>
      </c>
      <c r="L282" s="42">
        <v>3117.87</v>
      </c>
      <c r="M282" s="44">
        <v>45107</v>
      </c>
      <c r="N282" s="42">
        <f>H282-K282-L282</f>
        <v>781.5300000000002</v>
      </c>
      <c r="O282" s="42">
        <v>883.13</v>
      </c>
      <c r="P282" s="45">
        <v>0.13</v>
      </c>
      <c r="Q282" s="42">
        <v>101.6</v>
      </c>
      <c r="R282" s="42">
        <v>781.53</v>
      </c>
      <c r="S282" s="42">
        <f>N282-R282</f>
        <v>0</v>
      </c>
      <c r="T282" s="38">
        <v>2202</v>
      </c>
      <c r="U282" s="14">
        <f>S282/H282</f>
        <v>0</v>
      </c>
      <c r="V282" s="19"/>
      <c r="W282" s="19"/>
      <c r="X282" s="37" t="s">
        <v>3463</v>
      </c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</row>
    <row r="283" spans="1:37" s="3" customFormat="1" ht="16.5" customHeight="1">
      <c r="A283" s="38">
        <v>83</v>
      </c>
      <c r="B283" s="39">
        <v>10748</v>
      </c>
      <c r="C283" s="38">
        <v>10310807</v>
      </c>
      <c r="D283" s="40" t="s">
        <v>1632</v>
      </c>
      <c r="E283" s="38">
        <v>2</v>
      </c>
      <c r="F283" s="38">
        <v>105</v>
      </c>
      <c r="G283" s="38" t="s">
        <v>23</v>
      </c>
      <c r="H283" s="42">
        <v>8639.32</v>
      </c>
      <c r="I283" s="49"/>
      <c r="J283" s="44">
        <v>42667</v>
      </c>
      <c r="K283" s="42">
        <v>0</v>
      </c>
      <c r="L283" s="42">
        <v>6070.02</v>
      </c>
      <c r="M283" s="44">
        <v>45107</v>
      </c>
      <c r="N283" s="42">
        <f>H283-K283-L283</f>
        <v>2569.2999999999993</v>
      </c>
      <c r="O283" s="42">
        <v>2903.31</v>
      </c>
      <c r="P283" s="45">
        <v>0.13</v>
      </c>
      <c r="Q283" s="42">
        <v>334.01</v>
      </c>
      <c r="R283" s="42">
        <v>2569.3000000000002</v>
      </c>
      <c r="S283" s="42">
        <f>N283-R283</f>
        <v>0</v>
      </c>
      <c r="T283" s="38">
        <v>5000</v>
      </c>
      <c r="U283" s="14">
        <f>S283/H283</f>
        <v>0</v>
      </c>
      <c r="V283" s="19"/>
      <c r="W283" s="19"/>
      <c r="X283" s="37" t="s">
        <v>3459</v>
      </c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</row>
    <row r="284" spans="1:37" s="3" customFormat="1" ht="16.5" customHeight="1">
      <c r="A284" s="38">
        <v>36</v>
      </c>
      <c r="B284" s="39">
        <v>10756</v>
      </c>
      <c r="C284" s="38">
        <v>10372404</v>
      </c>
      <c r="D284" s="40" t="s">
        <v>2046</v>
      </c>
      <c r="E284" s="38">
        <v>1</v>
      </c>
      <c r="F284" s="38">
        <v>55</v>
      </c>
      <c r="G284" s="38" t="s">
        <v>23</v>
      </c>
      <c r="H284" s="42">
        <v>1946.89</v>
      </c>
      <c r="I284" s="48"/>
      <c r="J284" s="44">
        <v>45077</v>
      </c>
      <c r="K284" s="42">
        <v>35.4</v>
      </c>
      <c r="L284" s="42">
        <v>0</v>
      </c>
      <c r="M284" s="44">
        <v>45107</v>
      </c>
      <c r="N284" s="42">
        <f>H284-K284-L284</f>
        <v>1911.49</v>
      </c>
      <c r="O284" s="42">
        <v>2159.98</v>
      </c>
      <c r="P284" s="45">
        <v>0.13</v>
      </c>
      <c r="Q284" s="42">
        <v>248.49</v>
      </c>
      <c r="R284" s="42">
        <v>1911.49</v>
      </c>
      <c r="S284" s="42">
        <f>N284-R284</f>
        <v>0</v>
      </c>
      <c r="T284" s="38">
        <v>5000</v>
      </c>
      <c r="U284" s="14">
        <f>S284/H284</f>
        <v>0</v>
      </c>
      <c r="V284" s="19"/>
      <c r="W284" s="19"/>
      <c r="X284" s="37" t="s">
        <v>3464</v>
      </c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</row>
    <row r="285" spans="1:37" s="3" customFormat="1" ht="16.5" customHeight="1">
      <c r="A285" s="38">
        <v>1073</v>
      </c>
      <c r="B285" s="39">
        <v>10800</v>
      </c>
      <c r="C285" s="38">
        <v>10317346</v>
      </c>
      <c r="D285" s="40" t="s">
        <v>477</v>
      </c>
      <c r="E285" s="38">
        <v>14</v>
      </c>
      <c r="F285" s="38">
        <v>60</v>
      </c>
      <c r="G285" s="38" t="s">
        <v>23</v>
      </c>
      <c r="H285" s="42">
        <v>24885</v>
      </c>
      <c r="I285" s="48"/>
      <c r="J285" s="44">
        <v>39808</v>
      </c>
      <c r="K285" s="42">
        <v>0</v>
      </c>
      <c r="L285" s="42">
        <v>23640.75</v>
      </c>
      <c r="M285" s="44">
        <v>45107</v>
      </c>
      <c r="N285" s="42">
        <f>H285-K285-L285</f>
        <v>1244.25</v>
      </c>
      <c r="O285" s="42">
        <v>1406</v>
      </c>
      <c r="P285" s="45">
        <v>0.13</v>
      </c>
      <c r="Q285" s="42">
        <v>161.75</v>
      </c>
      <c r="R285" s="42">
        <v>1244.25</v>
      </c>
      <c r="S285" s="42">
        <f>N285-R285</f>
        <v>0</v>
      </c>
      <c r="T285" s="38">
        <v>1001</v>
      </c>
      <c r="U285" s="14">
        <f>S285/H285</f>
        <v>0</v>
      </c>
      <c r="V285" s="19"/>
      <c r="W285" s="19"/>
      <c r="X285" s="37" t="s">
        <v>3465</v>
      </c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</row>
    <row r="286" spans="1:37" s="3" customFormat="1" ht="16.5" customHeight="1">
      <c r="A286" s="38">
        <v>1075</v>
      </c>
      <c r="B286" s="39">
        <v>10800</v>
      </c>
      <c r="C286" s="38">
        <v>10317435</v>
      </c>
      <c r="D286" s="40" t="s">
        <v>2049</v>
      </c>
      <c r="E286" s="38">
        <v>3</v>
      </c>
      <c r="F286" s="38">
        <v>60</v>
      </c>
      <c r="G286" s="38" t="s">
        <v>23</v>
      </c>
      <c r="H286" s="42">
        <v>15405</v>
      </c>
      <c r="I286" s="48"/>
      <c r="J286" s="44">
        <v>39808</v>
      </c>
      <c r="K286" s="42">
        <v>0</v>
      </c>
      <c r="L286" s="42">
        <v>14634.75</v>
      </c>
      <c r="M286" s="44">
        <v>45107</v>
      </c>
      <c r="N286" s="42">
        <f>H286-K286-L286</f>
        <v>770.25</v>
      </c>
      <c r="O286" s="42">
        <v>870.38</v>
      </c>
      <c r="P286" s="45">
        <v>0.13</v>
      </c>
      <c r="Q286" s="42">
        <v>100.13</v>
      </c>
      <c r="R286" s="42">
        <v>770.25</v>
      </c>
      <c r="S286" s="42">
        <f>N286-R286</f>
        <v>0</v>
      </c>
      <c r="T286" s="38">
        <v>1001</v>
      </c>
      <c r="U286" s="14">
        <f>S286/H286</f>
        <v>0</v>
      </c>
      <c r="V286" s="19"/>
      <c r="W286" s="19"/>
      <c r="X286" s="37" t="s">
        <v>3465</v>
      </c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</row>
    <row r="287" spans="1:37" s="3" customFormat="1" ht="16.5" customHeight="1">
      <c r="A287" s="38">
        <v>151</v>
      </c>
      <c r="B287" s="39">
        <v>50099</v>
      </c>
      <c r="C287" s="38">
        <v>10297687</v>
      </c>
      <c r="D287" s="40" t="s">
        <v>1671</v>
      </c>
      <c r="E287" s="38">
        <v>8</v>
      </c>
      <c r="F287" s="38">
        <v>120</v>
      </c>
      <c r="G287" s="38" t="s">
        <v>23</v>
      </c>
      <c r="H287" s="42">
        <v>9440</v>
      </c>
      <c r="I287" s="49"/>
      <c r="J287" s="44">
        <v>42000</v>
      </c>
      <c r="K287" s="42">
        <v>0</v>
      </c>
      <c r="L287" s="42">
        <v>7622.74</v>
      </c>
      <c r="M287" s="44">
        <v>45107</v>
      </c>
      <c r="N287" s="42">
        <f>H287-K287-L287</f>
        <v>1817.2600000000002</v>
      </c>
      <c r="O287" s="42">
        <v>2053.5</v>
      </c>
      <c r="P287" s="45">
        <v>0.13</v>
      </c>
      <c r="Q287" s="42">
        <v>236.24</v>
      </c>
      <c r="R287" s="42">
        <v>1817.26</v>
      </c>
      <c r="S287" s="42">
        <f>N287-R287</f>
        <v>0</v>
      </c>
      <c r="T287" s="38">
        <v>1603</v>
      </c>
      <c r="U287" s="14">
        <f>S287/H287</f>
        <v>0</v>
      </c>
      <c r="V287" s="19"/>
      <c r="W287" s="19"/>
      <c r="X287" s="37" t="s">
        <v>3468</v>
      </c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</row>
    <row r="288" spans="1:37" s="3" customFormat="1" ht="16.5" customHeight="1">
      <c r="A288" s="38">
        <v>21</v>
      </c>
      <c r="B288" s="39">
        <v>10704</v>
      </c>
      <c r="C288" s="38">
        <v>10279068</v>
      </c>
      <c r="D288" s="40" t="s">
        <v>1187</v>
      </c>
      <c r="E288" s="38">
        <v>1</v>
      </c>
      <c r="F288" s="38">
        <v>120</v>
      </c>
      <c r="G288" s="38" t="s">
        <v>21</v>
      </c>
      <c r="H288" s="42">
        <v>5082.05</v>
      </c>
      <c r="I288" s="53"/>
      <c r="J288" s="44">
        <v>43860</v>
      </c>
      <c r="K288" s="42">
        <v>0</v>
      </c>
      <c r="L288" s="42">
        <v>1689.69</v>
      </c>
      <c r="M288" s="44">
        <v>45138</v>
      </c>
      <c r="N288" s="42">
        <f>H288-K288-L288</f>
        <v>3392.36</v>
      </c>
      <c r="O288" s="42">
        <v>3833.37</v>
      </c>
      <c r="P288" s="45">
        <v>0.13</v>
      </c>
      <c r="Q288" s="42">
        <v>441.01</v>
      </c>
      <c r="R288" s="42">
        <v>3392.36</v>
      </c>
      <c r="S288" s="42">
        <v>0</v>
      </c>
      <c r="T288" s="38">
        <v>2101</v>
      </c>
      <c r="U288" s="14">
        <f>S288/H288</f>
        <v>0</v>
      </c>
      <c r="V288" s="19"/>
      <c r="W288" s="19"/>
      <c r="X288" s="37" t="s">
        <v>3455</v>
      </c>
    </row>
    <row r="289" spans="1:24" s="3" customFormat="1" ht="16.5" customHeight="1">
      <c r="A289" s="38">
        <v>39</v>
      </c>
      <c r="B289" s="39">
        <v>10755</v>
      </c>
      <c r="C289" s="38">
        <v>10340171</v>
      </c>
      <c r="D289" s="40" t="s">
        <v>1196</v>
      </c>
      <c r="E289" s="38">
        <v>3.552E-3</v>
      </c>
      <c r="F289" s="38">
        <v>120</v>
      </c>
      <c r="G289" s="38" t="s">
        <v>515</v>
      </c>
      <c r="H289" s="42">
        <v>1041.77</v>
      </c>
      <c r="I289" s="53"/>
      <c r="J289" s="44">
        <v>44500</v>
      </c>
      <c r="K289" s="42">
        <v>8.68</v>
      </c>
      <c r="L289" s="42">
        <v>173.63</v>
      </c>
      <c r="M289" s="44">
        <v>45138</v>
      </c>
      <c r="N289" s="42">
        <f>H289-K289-L289</f>
        <v>859.45999999999992</v>
      </c>
      <c r="O289" s="42">
        <v>971.19</v>
      </c>
      <c r="P289" s="45">
        <v>0.13</v>
      </c>
      <c r="Q289" s="42">
        <v>111.73</v>
      </c>
      <c r="R289" s="42">
        <v>859.46</v>
      </c>
      <c r="S289" s="42">
        <v>0</v>
      </c>
      <c r="T289" s="38">
        <v>5000</v>
      </c>
      <c r="U289" s="14">
        <f>S289/H289</f>
        <v>0</v>
      </c>
      <c r="V289" s="19"/>
      <c r="W289" s="19"/>
      <c r="X289" s="37" t="s">
        <v>3464</v>
      </c>
    </row>
    <row r="290" spans="1:24" s="3" customFormat="1" ht="16.5" customHeight="1">
      <c r="A290" s="38">
        <v>8</v>
      </c>
      <c r="B290" s="39">
        <v>10876</v>
      </c>
      <c r="C290" s="38">
        <v>10322973</v>
      </c>
      <c r="D290" s="40" t="s">
        <v>1203</v>
      </c>
      <c r="E290" s="38">
        <v>1</v>
      </c>
      <c r="F290" s="38">
        <v>1</v>
      </c>
      <c r="G290" s="38" t="s">
        <v>21</v>
      </c>
      <c r="H290" s="42">
        <v>925</v>
      </c>
      <c r="I290" s="53"/>
      <c r="J290" s="44">
        <v>44165</v>
      </c>
      <c r="K290" s="42">
        <v>0</v>
      </c>
      <c r="L290" s="42">
        <v>925</v>
      </c>
      <c r="M290" s="44">
        <v>45138</v>
      </c>
      <c r="N290" s="42">
        <f>H290-K290-L290</f>
        <v>0</v>
      </c>
      <c r="O290" s="42">
        <v>0</v>
      </c>
      <c r="P290" s="45">
        <v>0.13</v>
      </c>
      <c r="Q290" s="42">
        <v>0</v>
      </c>
      <c r="R290" s="42">
        <v>0</v>
      </c>
      <c r="S290" s="42">
        <v>0</v>
      </c>
      <c r="T290" s="38">
        <v>5000</v>
      </c>
      <c r="U290" s="14">
        <f>S290/H290</f>
        <v>0</v>
      </c>
      <c r="V290" s="19"/>
      <c r="W290" s="19"/>
      <c r="X290" s="37" t="s">
        <v>3476</v>
      </c>
    </row>
    <row r="291" spans="1:24" s="3" customFormat="1" ht="16.5" customHeight="1">
      <c r="A291" s="38">
        <v>10</v>
      </c>
      <c r="B291" s="39">
        <v>10876</v>
      </c>
      <c r="C291" s="38">
        <v>10323043</v>
      </c>
      <c r="D291" s="40" t="s">
        <v>1204</v>
      </c>
      <c r="E291" s="38">
        <v>1</v>
      </c>
      <c r="F291" s="38">
        <v>1</v>
      </c>
      <c r="G291" s="38" t="s">
        <v>23</v>
      </c>
      <c r="H291" s="42">
        <v>140</v>
      </c>
      <c r="I291" s="53"/>
      <c r="J291" s="44">
        <v>44165</v>
      </c>
      <c r="K291" s="42">
        <v>0</v>
      </c>
      <c r="L291" s="42">
        <v>140</v>
      </c>
      <c r="M291" s="44">
        <v>45138</v>
      </c>
      <c r="N291" s="42">
        <f>H291-K291-L291</f>
        <v>0</v>
      </c>
      <c r="O291" s="42">
        <v>0</v>
      </c>
      <c r="P291" s="45">
        <v>0.13</v>
      </c>
      <c r="Q291" s="42">
        <v>0</v>
      </c>
      <c r="R291" s="42">
        <v>0</v>
      </c>
      <c r="S291" s="42">
        <v>0</v>
      </c>
      <c r="T291" s="38">
        <v>5000</v>
      </c>
      <c r="U291" s="14">
        <f>S291/H291</f>
        <v>0</v>
      </c>
      <c r="V291" s="19"/>
      <c r="W291" s="19"/>
      <c r="X291" s="37" t="s">
        <v>3476</v>
      </c>
    </row>
    <row r="292" spans="1:24" s="3" customFormat="1" ht="16.5" customHeight="1">
      <c r="A292" s="38">
        <v>8</v>
      </c>
      <c r="B292" s="39">
        <v>10878</v>
      </c>
      <c r="C292" s="38">
        <v>10331933</v>
      </c>
      <c r="D292" s="40" t="s">
        <v>229</v>
      </c>
      <c r="E292" s="38">
        <v>2</v>
      </c>
      <c r="F292" s="38">
        <v>25</v>
      </c>
      <c r="G292" s="38" t="s">
        <v>33</v>
      </c>
      <c r="H292" s="42">
        <v>2612.87</v>
      </c>
      <c r="I292" s="53"/>
      <c r="J292" s="44">
        <v>44377</v>
      </c>
      <c r="K292" s="42">
        <v>0</v>
      </c>
      <c r="L292" s="42">
        <v>2612.87</v>
      </c>
      <c r="M292" s="44">
        <v>45138</v>
      </c>
      <c r="N292" s="42">
        <f>H292-K292-L292</f>
        <v>0</v>
      </c>
      <c r="O292" s="42">
        <v>0</v>
      </c>
      <c r="P292" s="45">
        <v>0.13</v>
      </c>
      <c r="Q292" s="42">
        <v>0</v>
      </c>
      <c r="R292" s="42">
        <v>0</v>
      </c>
      <c r="S292" s="42">
        <v>0</v>
      </c>
      <c r="T292" s="38">
        <v>5000</v>
      </c>
      <c r="U292" s="14">
        <f>S292/H292</f>
        <v>0</v>
      </c>
      <c r="V292" s="19"/>
      <c r="W292" s="19"/>
      <c r="X292" s="37" t="s">
        <v>3475</v>
      </c>
    </row>
    <row r="293" spans="1:24" s="3" customFormat="1" ht="16.5" customHeight="1">
      <c r="A293" s="38">
        <v>12</v>
      </c>
      <c r="B293" s="39">
        <v>10721</v>
      </c>
      <c r="C293" s="38">
        <v>10321883</v>
      </c>
      <c r="D293" s="40" t="s">
        <v>301</v>
      </c>
      <c r="E293" s="38">
        <v>0.223214</v>
      </c>
      <c r="F293" s="38">
        <v>120</v>
      </c>
      <c r="G293" s="38" t="s">
        <v>302</v>
      </c>
      <c r="H293" s="42">
        <v>20689.66</v>
      </c>
      <c r="I293" s="55"/>
      <c r="J293" s="44">
        <v>44104</v>
      </c>
      <c r="K293" s="42">
        <v>172.42</v>
      </c>
      <c r="L293" s="42">
        <v>5689.66</v>
      </c>
      <c r="M293" s="44">
        <v>45138</v>
      </c>
      <c r="N293" s="42">
        <f>H293-K293-L293</f>
        <v>14827.580000000002</v>
      </c>
      <c r="O293" s="42">
        <v>16755.169999999998</v>
      </c>
      <c r="P293" s="45">
        <v>0.13</v>
      </c>
      <c r="Q293" s="42">
        <v>1927.59</v>
      </c>
      <c r="R293" s="42">
        <v>14827.58</v>
      </c>
      <c r="S293" s="42">
        <v>0</v>
      </c>
      <c r="T293" s="38">
        <v>5000</v>
      </c>
      <c r="U293" s="14">
        <f>S293/H293</f>
        <v>0</v>
      </c>
      <c r="V293" s="19"/>
      <c r="W293" s="19"/>
      <c r="X293" s="37" t="s">
        <v>3469</v>
      </c>
    </row>
    <row r="294" spans="1:24" s="3" customFormat="1" ht="16.5" customHeight="1">
      <c r="A294" s="38">
        <v>14</v>
      </c>
      <c r="B294" s="39">
        <v>10721</v>
      </c>
      <c r="C294" s="38">
        <v>10368633</v>
      </c>
      <c r="D294" s="40" t="s">
        <v>1218</v>
      </c>
      <c r="E294" s="38">
        <v>1</v>
      </c>
      <c r="F294" s="38">
        <v>60</v>
      </c>
      <c r="G294" s="38" t="s">
        <v>36</v>
      </c>
      <c r="H294" s="42">
        <v>2400.81</v>
      </c>
      <c r="I294" s="55"/>
      <c r="J294" s="44">
        <v>45046</v>
      </c>
      <c r="K294" s="42">
        <v>40.01</v>
      </c>
      <c r="L294" s="42">
        <v>80.03</v>
      </c>
      <c r="M294" s="44">
        <v>45138</v>
      </c>
      <c r="N294" s="42">
        <f>H294-K294-L294</f>
        <v>2280.7699999999995</v>
      </c>
      <c r="O294" s="42">
        <v>2577.27</v>
      </c>
      <c r="P294" s="45">
        <v>0.13</v>
      </c>
      <c r="Q294" s="42">
        <v>296.5</v>
      </c>
      <c r="R294" s="42">
        <v>2280.77</v>
      </c>
      <c r="S294" s="42">
        <v>0</v>
      </c>
      <c r="T294" s="38">
        <v>5000</v>
      </c>
      <c r="U294" s="14">
        <f>S294/H294</f>
        <v>0</v>
      </c>
      <c r="V294" s="19"/>
      <c r="W294" s="19"/>
      <c r="X294" s="37" t="s">
        <v>3469</v>
      </c>
    </row>
    <row r="295" spans="1:24" s="3" customFormat="1" ht="16.5" customHeight="1">
      <c r="A295" s="38">
        <v>15</v>
      </c>
      <c r="B295" s="39">
        <v>10721</v>
      </c>
      <c r="C295" s="38">
        <v>10370130</v>
      </c>
      <c r="D295" s="40" t="s">
        <v>1219</v>
      </c>
      <c r="E295" s="38">
        <v>3.4382000000000003E-2</v>
      </c>
      <c r="F295" s="38">
        <v>60</v>
      </c>
      <c r="G295" s="38" t="s">
        <v>36</v>
      </c>
      <c r="H295" s="42">
        <v>3001.57</v>
      </c>
      <c r="I295" s="55"/>
      <c r="J295" s="44">
        <v>45046</v>
      </c>
      <c r="K295" s="42">
        <v>50.03</v>
      </c>
      <c r="L295" s="42">
        <v>100.05</v>
      </c>
      <c r="M295" s="44">
        <v>45138</v>
      </c>
      <c r="N295" s="42">
        <f>H295-K295-L295</f>
        <v>2851.49</v>
      </c>
      <c r="O295" s="42">
        <v>3222.18</v>
      </c>
      <c r="P295" s="45">
        <v>0.13</v>
      </c>
      <c r="Q295" s="42">
        <v>370.69</v>
      </c>
      <c r="R295" s="42">
        <v>2851.49</v>
      </c>
      <c r="S295" s="42">
        <v>0</v>
      </c>
      <c r="T295" s="38">
        <v>5000</v>
      </c>
      <c r="U295" s="14">
        <f>S295/H295</f>
        <v>0</v>
      </c>
      <c r="V295" s="19"/>
      <c r="W295" s="19"/>
      <c r="X295" s="37" t="s">
        <v>3469</v>
      </c>
    </row>
    <row r="296" spans="1:24" s="3" customFormat="1" ht="16.5" customHeight="1">
      <c r="A296" s="38">
        <v>86</v>
      </c>
      <c r="B296" s="39">
        <v>10724</v>
      </c>
      <c r="C296" s="38">
        <v>10276665</v>
      </c>
      <c r="D296" s="40" t="s">
        <v>1224</v>
      </c>
      <c r="E296" s="38">
        <v>1</v>
      </c>
      <c r="F296" s="38">
        <v>60</v>
      </c>
      <c r="G296" s="38" t="s">
        <v>33</v>
      </c>
      <c r="H296" s="42">
        <v>3529.92</v>
      </c>
      <c r="I296" s="55"/>
      <c r="J296" s="44">
        <v>42274</v>
      </c>
      <c r="K296" s="42">
        <v>0</v>
      </c>
      <c r="L296" s="42">
        <v>3353.43</v>
      </c>
      <c r="M296" s="44">
        <v>45138</v>
      </c>
      <c r="N296" s="42">
        <f>H296-K296-L296</f>
        <v>176.49000000000024</v>
      </c>
      <c r="O296" s="42">
        <v>199.43</v>
      </c>
      <c r="P296" s="45">
        <v>0.13</v>
      </c>
      <c r="Q296" s="42">
        <v>22.94</v>
      </c>
      <c r="R296" s="42">
        <v>176.49</v>
      </c>
      <c r="S296" s="42">
        <v>0</v>
      </c>
      <c r="T296" s="38">
        <v>5000</v>
      </c>
      <c r="U296" s="14">
        <f>S296/H296</f>
        <v>0</v>
      </c>
      <c r="V296" s="19"/>
      <c r="W296" s="19"/>
      <c r="X296" s="37" t="s">
        <v>3459</v>
      </c>
    </row>
    <row r="297" spans="1:24" s="3" customFormat="1" ht="16.5" customHeight="1">
      <c r="A297" s="38">
        <v>48</v>
      </c>
      <c r="B297" s="39">
        <v>10732</v>
      </c>
      <c r="C297" s="38">
        <v>10344475</v>
      </c>
      <c r="D297" s="40" t="s">
        <v>1228</v>
      </c>
      <c r="E297" s="38">
        <v>2</v>
      </c>
      <c r="F297" s="38">
        <v>120</v>
      </c>
      <c r="G297" s="38" t="s">
        <v>21</v>
      </c>
      <c r="H297" s="42">
        <v>16934.509999999998</v>
      </c>
      <c r="I297" s="55"/>
      <c r="J297" s="44">
        <v>44561</v>
      </c>
      <c r="K297" s="42">
        <v>141.12</v>
      </c>
      <c r="L297" s="42">
        <v>2540.17</v>
      </c>
      <c r="M297" s="44">
        <v>45138</v>
      </c>
      <c r="N297" s="42">
        <f>H297-K297-L297</f>
        <v>14253.22</v>
      </c>
      <c r="O297" s="42">
        <v>16106.14</v>
      </c>
      <c r="P297" s="45">
        <v>0.13</v>
      </c>
      <c r="Q297" s="42">
        <v>1852.92</v>
      </c>
      <c r="R297" s="42">
        <v>14253.22</v>
      </c>
      <c r="S297" s="42">
        <v>0</v>
      </c>
      <c r="T297" s="38">
        <v>5000</v>
      </c>
      <c r="U297" s="14">
        <f>S297/H297</f>
        <v>0</v>
      </c>
      <c r="V297" s="19"/>
      <c r="W297" s="19"/>
      <c r="X297" s="37" t="s">
        <v>3460</v>
      </c>
    </row>
    <row r="298" spans="1:24" s="3" customFormat="1" ht="16.5" customHeight="1">
      <c r="A298" s="38">
        <v>55</v>
      </c>
      <c r="B298" s="39">
        <v>10733</v>
      </c>
      <c r="C298" s="38">
        <v>10351690</v>
      </c>
      <c r="D298" s="40" t="s">
        <v>1232</v>
      </c>
      <c r="E298" s="38">
        <v>1</v>
      </c>
      <c r="F298" s="38">
        <v>6</v>
      </c>
      <c r="G298" s="38" t="s">
        <v>33</v>
      </c>
      <c r="H298" s="42">
        <v>482.66</v>
      </c>
      <c r="I298" s="55"/>
      <c r="J298" s="44">
        <v>44742</v>
      </c>
      <c r="K298" s="42">
        <v>0</v>
      </c>
      <c r="L298" s="42">
        <v>482.66</v>
      </c>
      <c r="M298" s="44">
        <v>45138</v>
      </c>
      <c r="N298" s="42">
        <f>H298-K298-L298</f>
        <v>0</v>
      </c>
      <c r="O298" s="42">
        <v>0</v>
      </c>
      <c r="P298" s="45">
        <v>0.13</v>
      </c>
      <c r="Q298" s="42">
        <v>0</v>
      </c>
      <c r="R298" s="42">
        <v>0</v>
      </c>
      <c r="S298" s="42">
        <v>0</v>
      </c>
      <c r="T298" s="38">
        <v>5000</v>
      </c>
      <c r="U298" s="14">
        <f>S298/H298</f>
        <v>0</v>
      </c>
      <c r="V298" s="19"/>
      <c r="W298" s="19"/>
      <c r="X298" s="37" t="s">
        <v>3460</v>
      </c>
    </row>
    <row r="299" spans="1:24" s="3" customFormat="1" ht="16.5" customHeight="1">
      <c r="A299" s="38">
        <v>56</v>
      </c>
      <c r="B299" s="39">
        <v>10734</v>
      </c>
      <c r="C299" s="38">
        <v>10322340</v>
      </c>
      <c r="D299" s="40" t="s">
        <v>1233</v>
      </c>
      <c r="E299" s="38">
        <v>8</v>
      </c>
      <c r="F299" s="38">
        <v>60</v>
      </c>
      <c r="G299" s="38" t="s">
        <v>23</v>
      </c>
      <c r="H299" s="42">
        <v>11079.85</v>
      </c>
      <c r="I299" s="55"/>
      <c r="J299" s="44">
        <v>44165</v>
      </c>
      <c r="K299" s="42">
        <v>184.67</v>
      </c>
      <c r="L299" s="42">
        <v>5724.59</v>
      </c>
      <c r="M299" s="44">
        <v>45138</v>
      </c>
      <c r="N299" s="42">
        <f>H299-K299-L299</f>
        <v>5170.59</v>
      </c>
      <c r="O299" s="42">
        <v>5842.77</v>
      </c>
      <c r="P299" s="45">
        <v>0.13</v>
      </c>
      <c r="Q299" s="42">
        <v>672.18</v>
      </c>
      <c r="R299" s="42">
        <v>5170.59</v>
      </c>
      <c r="S299" s="42">
        <v>0</v>
      </c>
      <c r="T299" s="38">
        <v>5000</v>
      </c>
      <c r="U299" s="14">
        <f>S299/H299</f>
        <v>0</v>
      </c>
      <c r="V299" s="19"/>
      <c r="W299" s="19"/>
      <c r="X299" s="37" t="s">
        <v>3460</v>
      </c>
    </row>
    <row r="300" spans="1:24" s="3" customFormat="1" ht="16.5" customHeight="1">
      <c r="A300" s="38">
        <v>421</v>
      </c>
      <c r="B300" s="39">
        <v>10736</v>
      </c>
      <c r="C300" s="38">
        <v>10356593</v>
      </c>
      <c r="D300" s="40" t="s">
        <v>1364</v>
      </c>
      <c r="E300" s="38">
        <v>1</v>
      </c>
      <c r="F300" s="38">
        <v>120</v>
      </c>
      <c r="G300" s="38" t="s">
        <v>21</v>
      </c>
      <c r="H300" s="42">
        <v>16461.72</v>
      </c>
      <c r="I300" s="55"/>
      <c r="J300" s="44">
        <v>44865</v>
      </c>
      <c r="K300" s="42">
        <v>137.18</v>
      </c>
      <c r="L300" s="42">
        <v>1097.44</v>
      </c>
      <c r="M300" s="44">
        <v>45138</v>
      </c>
      <c r="N300" s="42">
        <f>H300-K300-L300</f>
        <v>15227.1</v>
      </c>
      <c r="O300" s="42">
        <v>17206.62</v>
      </c>
      <c r="P300" s="45">
        <v>0.13</v>
      </c>
      <c r="Q300" s="42">
        <v>1979.52</v>
      </c>
      <c r="R300" s="42">
        <v>15227.1</v>
      </c>
      <c r="S300" s="42">
        <v>0</v>
      </c>
      <c r="T300" s="38">
        <v>5000</v>
      </c>
      <c r="U300" s="14">
        <f>S300/H300</f>
        <v>0</v>
      </c>
      <c r="V300" s="19"/>
      <c r="W300" s="19"/>
      <c r="X300" s="37" t="s">
        <v>3461</v>
      </c>
    </row>
    <row r="301" spans="1:24" s="3" customFormat="1" ht="16.5" customHeight="1">
      <c r="A301" s="38">
        <v>542</v>
      </c>
      <c r="B301" s="39">
        <v>10736</v>
      </c>
      <c r="C301" s="38">
        <v>10330579</v>
      </c>
      <c r="D301" s="40" t="s">
        <v>1463</v>
      </c>
      <c r="E301" s="38">
        <v>1</v>
      </c>
      <c r="F301" s="38">
        <v>60</v>
      </c>
      <c r="G301" s="38" t="s">
        <v>36</v>
      </c>
      <c r="H301" s="42">
        <v>6984.62</v>
      </c>
      <c r="I301" s="55"/>
      <c r="J301" s="44">
        <v>44377</v>
      </c>
      <c r="K301" s="42">
        <v>116.41</v>
      </c>
      <c r="L301" s="42">
        <v>2793.84</v>
      </c>
      <c r="M301" s="44">
        <v>45138</v>
      </c>
      <c r="N301" s="42">
        <f>H301-K301-L301</f>
        <v>4074.37</v>
      </c>
      <c r="O301" s="42">
        <v>4604.04</v>
      </c>
      <c r="P301" s="45">
        <v>0.13</v>
      </c>
      <c r="Q301" s="42">
        <v>529.66999999999996</v>
      </c>
      <c r="R301" s="42">
        <v>4074.37</v>
      </c>
      <c r="S301" s="42">
        <v>0</v>
      </c>
      <c r="T301" s="38">
        <v>5000</v>
      </c>
      <c r="U301" s="14">
        <f>S301/H301</f>
        <v>0</v>
      </c>
      <c r="V301" s="19"/>
      <c r="W301" s="19"/>
      <c r="X301" s="37" t="s">
        <v>3461</v>
      </c>
    </row>
    <row r="302" spans="1:24" s="3" customFormat="1" ht="16.5" customHeight="1">
      <c r="A302" s="38">
        <v>267</v>
      </c>
      <c r="B302" s="39">
        <v>10741</v>
      </c>
      <c r="C302" s="38">
        <v>10282516</v>
      </c>
      <c r="D302" s="40" t="s">
        <v>1433</v>
      </c>
      <c r="E302" s="38">
        <v>1</v>
      </c>
      <c r="F302" s="38">
        <v>42</v>
      </c>
      <c r="G302" s="38" t="s">
        <v>33</v>
      </c>
      <c r="H302" s="42">
        <v>57522.12</v>
      </c>
      <c r="I302" s="55"/>
      <c r="J302" s="44">
        <v>43858</v>
      </c>
      <c r="K302" s="42">
        <v>0</v>
      </c>
      <c r="L302" s="42">
        <v>54646.01</v>
      </c>
      <c r="M302" s="44">
        <v>45138</v>
      </c>
      <c r="N302" s="42">
        <f>H302-K302-L302</f>
        <v>2876.1100000000006</v>
      </c>
      <c r="O302" s="42">
        <v>3250</v>
      </c>
      <c r="P302" s="45">
        <v>0.13</v>
      </c>
      <c r="Q302" s="42">
        <v>373.89</v>
      </c>
      <c r="R302" s="42">
        <v>2876.11</v>
      </c>
      <c r="S302" s="42">
        <f>N302-R302</f>
        <v>0</v>
      </c>
      <c r="T302" s="38">
        <v>5000</v>
      </c>
      <c r="U302" s="14">
        <f>S302/H302</f>
        <v>0</v>
      </c>
      <c r="V302" s="19"/>
      <c r="W302" s="19"/>
      <c r="X302" s="37" t="s">
        <v>3462</v>
      </c>
    </row>
    <row r="303" spans="1:24" s="3" customFormat="1" ht="16.5" customHeight="1">
      <c r="A303" s="38">
        <v>126</v>
      </c>
      <c r="B303" s="39">
        <v>10743</v>
      </c>
      <c r="C303" s="38">
        <v>10321627</v>
      </c>
      <c r="D303" s="40" t="s">
        <v>962</v>
      </c>
      <c r="E303" s="38">
        <v>1</v>
      </c>
      <c r="F303" s="38">
        <v>1</v>
      </c>
      <c r="G303" s="38" t="s">
        <v>83</v>
      </c>
      <c r="H303" s="42">
        <v>42</v>
      </c>
      <c r="I303" s="55"/>
      <c r="J303" s="44">
        <v>44104</v>
      </c>
      <c r="K303" s="42">
        <v>0</v>
      </c>
      <c r="L303" s="42">
        <v>42</v>
      </c>
      <c r="M303" s="44">
        <v>45138</v>
      </c>
      <c r="N303" s="42">
        <f>H303-K303-L303</f>
        <v>0</v>
      </c>
      <c r="O303" s="42">
        <v>0</v>
      </c>
      <c r="P303" s="45">
        <v>0.13</v>
      </c>
      <c r="Q303" s="42">
        <v>0</v>
      </c>
      <c r="R303" s="42">
        <v>0</v>
      </c>
      <c r="S303" s="42">
        <v>0</v>
      </c>
      <c r="T303" s="38">
        <v>5000</v>
      </c>
      <c r="U303" s="14">
        <f>S303/H303</f>
        <v>0</v>
      </c>
      <c r="V303" s="19"/>
      <c r="W303" s="19"/>
      <c r="X303" s="37" t="s">
        <v>3463</v>
      </c>
    </row>
    <row r="304" spans="1:24" s="3" customFormat="1" ht="16.5" customHeight="1">
      <c r="A304" s="38">
        <v>127</v>
      </c>
      <c r="B304" s="39">
        <v>10743</v>
      </c>
      <c r="C304" s="38">
        <v>10321628</v>
      </c>
      <c r="D304" s="40" t="s">
        <v>1556</v>
      </c>
      <c r="E304" s="38">
        <v>2</v>
      </c>
      <c r="F304" s="38">
        <v>1</v>
      </c>
      <c r="G304" s="38" t="s">
        <v>83</v>
      </c>
      <c r="H304" s="42">
        <v>96</v>
      </c>
      <c r="I304" s="55"/>
      <c r="J304" s="44">
        <v>44104</v>
      </c>
      <c r="K304" s="42">
        <v>0</v>
      </c>
      <c r="L304" s="42">
        <v>96</v>
      </c>
      <c r="M304" s="44">
        <v>45138</v>
      </c>
      <c r="N304" s="42">
        <f>H304-K304-L304</f>
        <v>0</v>
      </c>
      <c r="O304" s="42">
        <v>0</v>
      </c>
      <c r="P304" s="45">
        <v>0.13</v>
      </c>
      <c r="Q304" s="42">
        <v>0</v>
      </c>
      <c r="R304" s="42">
        <v>0</v>
      </c>
      <c r="S304" s="42">
        <v>0</v>
      </c>
      <c r="T304" s="38">
        <v>5000</v>
      </c>
      <c r="U304" s="14">
        <f>S304/H304</f>
        <v>0</v>
      </c>
      <c r="V304" s="19"/>
      <c r="W304" s="19"/>
      <c r="X304" s="37" t="s">
        <v>3463</v>
      </c>
    </row>
    <row r="305" spans="1:24" s="3" customFormat="1" ht="16.5" customHeight="1">
      <c r="A305" s="38">
        <v>132</v>
      </c>
      <c r="B305" s="39">
        <v>10746</v>
      </c>
      <c r="C305" s="38">
        <v>10351705</v>
      </c>
      <c r="D305" s="40" t="s">
        <v>1560</v>
      </c>
      <c r="E305" s="38">
        <v>1</v>
      </c>
      <c r="F305" s="38">
        <v>43</v>
      </c>
      <c r="G305" s="38" t="s">
        <v>21</v>
      </c>
      <c r="H305" s="42">
        <v>16362.85</v>
      </c>
      <c r="I305" s="55"/>
      <c r="J305" s="44">
        <v>44742</v>
      </c>
      <c r="K305" s="42">
        <v>380.53</v>
      </c>
      <c r="L305" s="42">
        <v>4566.3599999999997</v>
      </c>
      <c r="M305" s="44">
        <v>45138</v>
      </c>
      <c r="N305" s="42">
        <f>H305-K305-L305</f>
        <v>11415.96</v>
      </c>
      <c r="O305" s="42">
        <v>12900.03</v>
      </c>
      <c r="P305" s="45">
        <v>0.13</v>
      </c>
      <c r="Q305" s="42">
        <v>1484.07</v>
      </c>
      <c r="R305" s="42">
        <v>11415.96</v>
      </c>
      <c r="S305" s="42">
        <v>0</v>
      </c>
      <c r="T305" s="38">
        <v>5000</v>
      </c>
      <c r="U305" s="14">
        <f>S305/H305</f>
        <v>0</v>
      </c>
      <c r="V305" s="19"/>
      <c r="W305" s="19"/>
      <c r="X305" s="37" t="s">
        <v>3463</v>
      </c>
    </row>
    <row r="306" spans="1:24" s="3" customFormat="1" ht="16.5" customHeight="1">
      <c r="A306" s="38">
        <v>134</v>
      </c>
      <c r="B306" s="39">
        <v>10746</v>
      </c>
      <c r="C306" s="38">
        <v>10310357</v>
      </c>
      <c r="D306" s="40" t="s">
        <v>1561</v>
      </c>
      <c r="E306" s="38">
        <v>2</v>
      </c>
      <c r="F306" s="38">
        <v>103</v>
      </c>
      <c r="G306" s="38" t="s">
        <v>23</v>
      </c>
      <c r="H306" s="42">
        <v>9658.1200000000008</v>
      </c>
      <c r="I306" s="55"/>
      <c r="J306" s="44">
        <v>42726</v>
      </c>
      <c r="K306" s="42">
        <v>0</v>
      </c>
      <c r="L306" s="42">
        <v>6820.24</v>
      </c>
      <c r="M306" s="44">
        <v>45138</v>
      </c>
      <c r="N306" s="42">
        <f>H306-K306-L306</f>
        <v>2837.880000000001</v>
      </c>
      <c r="O306" s="42">
        <v>3206.8</v>
      </c>
      <c r="P306" s="45">
        <v>0.13</v>
      </c>
      <c r="Q306" s="42">
        <v>368.92</v>
      </c>
      <c r="R306" s="42">
        <v>2837.88</v>
      </c>
      <c r="S306" s="42">
        <v>0</v>
      </c>
      <c r="T306" s="38">
        <v>5000</v>
      </c>
      <c r="U306" s="14">
        <f>S306/H306</f>
        <v>0</v>
      </c>
      <c r="V306" s="19"/>
      <c r="W306" s="19"/>
      <c r="X306" s="37" t="s">
        <v>3463</v>
      </c>
    </row>
    <row r="307" spans="1:24" s="3" customFormat="1" ht="16.5" customHeight="1">
      <c r="A307" s="38">
        <v>46</v>
      </c>
      <c r="B307" s="39">
        <v>10749</v>
      </c>
      <c r="C307" s="38">
        <v>10325828</v>
      </c>
      <c r="D307" s="40" t="s">
        <v>1565</v>
      </c>
      <c r="E307" s="38">
        <v>1.5039E-2</v>
      </c>
      <c r="F307" s="38">
        <v>60</v>
      </c>
      <c r="G307" s="38" t="s">
        <v>266</v>
      </c>
      <c r="H307" s="42">
        <v>9600</v>
      </c>
      <c r="I307" s="55"/>
      <c r="J307" s="44">
        <v>44286</v>
      </c>
      <c r="K307" s="42">
        <v>160</v>
      </c>
      <c r="L307" s="42">
        <v>4320</v>
      </c>
      <c r="M307" s="44">
        <v>45138</v>
      </c>
      <c r="N307" s="42">
        <f>H307-K307-L307</f>
        <v>5120</v>
      </c>
      <c r="O307" s="42">
        <v>5785.6</v>
      </c>
      <c r="P307" s="45">
        <v>0.13</v>
      </c>
      <c r="Q307" s="42">
        <v>665.6</v>
      </c>
      <c r="R307" s="42">
        <v>5120</v>
      </c>
      <c r="S307" s="42">
        <v>0</v>
      </c>
      <c r="T307" s="38">
        <v>5000</v>
      </c>
      <c r="U307" s="14">
        <f>S307/H307</f>
        <v>0</v>
      </c>
      <c r="V307" s="19"/>
      <c r="W307" s="19"/>
      <c r="X307" s="37" t="s">
        <v>3473</v>
      </c>
    </row>
    <row r="308" spans="1:24" s="3" customFormat="1" ht="16.5" customHeight="1">
      <c r="A308" s="38">
        <v>59</v>
      </c>
      <c r="B308" s="39">
        <v>10750</v>
      </c>
      <c r="C308" s="38">
        <v>10299119</v>
      </c>
      <c r="D308" s="40" t="s">
        <v>1576</v>
      </c>
      <c r="E308" s="38">
        <v>1</v>
      </c>
      <c r="F308" s="38">
        <v>50</v>
      </c>
      <c r="G308" s="38" t="s">
        <v>33</v>
      </c>
      <c r="H308" s="42">
        <v>655.16999999999996</v>
      </c>
      <c r="I308" s="55"/>
      <c r="J308" s="44">
        <v>43613</v>
      </c>
      <c r="K308" s="42">
        <v>0</v>
      </c>
      <c r="L308" s="42">
        <v>622.41</v>
      </c>
      <c r="M308" s="44">
        <v>45138</v>
      </c>
      <c r="N308" s="42">
        <f>H308-K308-L308</f>
        <v>32.759999999999991</v>
      </c>
      <c r="O308" s="42">
        <v>37.020000000000003</v>
      </c>
      <c r="P308" s="45">
        <v>0.13</v>
      </c>
      <c r="Q308" s="42">
        <v>4.26</v>
      </c>
      <c r="R308" s="42">
        <v>32.76</v>
      </c>
      <c r="S308" s="42">
        <v>0</v>
      </c>
      <c r="T308" s="38">
        <v>5000</v>
      </c>
      <c r="U308" s="14">
        <f>S308/H308</f>
        <v>0</v>
      </c>
      <c r="V308" s="19"/>
      <c r="W308" s="19"/>
      <c r="X308" s="37" t="s">
        <v>3473</v>
      </c>
    </row>
    <row r="309" spans="1:24" s="3" customFormat="1" ht="16.5" customHeight="1">
      <c r="A309" s="38">
        <v>61</v>
      </c>
      <c r="B309" s="39">
        <v>10750</v>
      </c>
      <c r="C309" s="38">
        <v>10299223</v>
      </c>
      <c r="D309" s="40" t="s">
        <v>1578</v>
      </c>
      <c r="E309" s="38">
        <v>1</v>
      </c>
      <c r="F309" s="38">
        <v>60</v>
      </c>
      <c r="G309" s="38" t="s">
        <v>33</v>
      </c>
      <c r="H309" s="42">
        <v>2991.45</v>
      </c>
      <c r="I309" s="55"/>
      <c r="J309" s="44">
        <v>40861</v>
      </c>
      <c r="K309" s="42">
        <v>0</v>
      </c>
      <c r="L309" s="42">
        <v>2841.87</v>
      </c>
      <c r="M309" s="44">
        <v>45138</v>
      </c>
      <c r="N309" s="42">
        <f>H309-K309-L309</f>
        <v>149.57999999999993</v>
      </c>
      <c r="O309" s="42">
        <v>169.02</v>
      </c>
      <c r="P309" s="45">
        <v>0.13</v>
      </c>
      <c r="Q309" s="42">
        <v>19.440000000000001</v>
      </c>
      <c r="R309" s="42">
        <v>149.58000000000001</v>
      </c>
      <c r="S309" s="42">
        <v>0</v>
      </c>
      <c r="T309" s="38">
        <v>5000</v>
      </c>
      <c r="U309" s="14">
        <f>S309/H309</f>
        <v>0</v>
      </c>
      <c r="V309" s="19"/>
      <c r="W309" s="19"/>
      <c r="X309" s="37" t="s">
        <v>3473</v>
      </c>
    </row>
    <row r="310" spans="1:24" s="3" customFormat="1" ht="16.5" customHeight="1">
      <c r="A310" s="38">
        <v>288</v>
      </c>
      <c r="B310" s="39">
        <v>10877</v>
      </c>
      <c r="C310" s="38">
        <v>10373640</v>
      </c>
      <c r="D310" s="40" t="s">
        <v>1600</v>
      </c>
      <c r="E310" s="38">
        <v>1</v>
      </c>
      <c r="F310" s="38">
        <v>60</v>
      </c>
      <c r="G310" s="38" t="s">
        <v>36</v>
      </c>
      <c r="H310" s="42">
        <v>2445.0300000000002</v>
      </c>
      <c r="I310" s="55"/>
      <c r="J310" s="44">
        <v>45107</v>
      </c>
      <c r="K310" s="42">
        <v>40.75</v>
      </c>
      <c r="L310" s="42">
        <v>0</v>
      </c>
      <c r="M310" s="44">
        <v>45138</v>
      </c>
      <c r="N310" s="42">
        <f>H310-K310-L310</f>
        <v>2404.2800000000002</v>
      </c>
      <c r="O310" s="42">
        <v>2716.84</v>
      </c>
      <c r="P310" s="45">
        <v>0.13</v>
      </c>
      <c r="Q310" s="42">
        <v>312.56</v>
      </c>
      <c r="R310" s="42">
        <v>2404.2800000000002</v>
      </c>
      <c r="S310" s="42">
        <v>0</v>
      </c>
      <c r="T310" s="38">
        <v>5000</v>
      </c>
      <c r="U310" s="14">
        <f>S310/H310</f>
        <v>0</v>
      </c>
      <c r="V310" s="19"/>
      <c r="W310" s="19"/>
      <c r="X310" s="37" t="s">
        <v>3462</v>
      </c>
    </row>
    <row r="311" spans="1:24" s="3" customFormat="1" ht="16.5" customHeight="1">
      <c r="A311" s="38">
        <v>211</v>
      </c>
      <c r="B311" s="39">
        <v>40709</v>
      </c>
      <c r="C311" s="38">
        <v>10335079</v>
      </c>
      <c r="D311" s="40" t="s">
        <v>1072</v>
      </c>
      <c r="E311" s="38">
        <v>1</v>
      </c>
      <c r="F311" s="38">
        <v>120</v>
      </c>
      <c r="G311" s="38" t="s">
        <v>302</v>
      </c>
      <c r="H311" s="42">
        <v>38793.11</v>
      </c>
      <c r="I311" s="55"/>
      <c r="J311" s="44">
        <v>44439</v>
      </c>
      <c r="K311" s="42">
        <v>323.27</v>
      </c>
      <c r="L311" s="42">
        <v>7112.06</v>
      </c>
      <c r="M311" s="44">
        <v>45138</v>
      </c>
      <c r="N311" s="42">
        <f>H311-K311-L311</f>
        <v>31357.780000000002</v>
      </c>
      <c r="O311" s="42">
        <v>35434.29</v>
      </c>
      <c r="P311" s="45">
        <v>0.13</v>
      </c>
      <c r="Q311" s="42">
        <v>4076.51</v>
      </c>
      <c r="R311" s="42">
        <v>31357.78</v>
      </c>
      <c r="S311" s="42">
        <v>0</v>
      </c>
      <c r="T311" s="38">
        <v>2401</v>
      </c>
      <c r="U311" s="14">
        <f>S311/H311</f>
        <v>0</v>
      </c>
      <c r="V311" s="19"/>
      <c r="W311" s="19"/>
      <c r="X311" s="37" t="s">
        <v>3467</v>
      </c>
    </row>
    <row r="312" spans="1:24" s="3" customFormat="1" ht="16.5" customHeight="1">
      <c r="A312" s="38">
        <v>216</v>
      </c>
      <c r="B312" s="39">
        <v>40712</v>
      </c>
      <c r="C312" s="38">
        <v>10302581</v>
      </c>
      <c r="D312" s="40" t="s">
        <v>1601</v>
      </c>
      <c r="E312" s="38">
        <v>1</v>
      </c>
      <c r="F312" s="38">
        <v>120</v>
      </c>
      <c r="G312" s="38" t="s">
        <v>21</v>
      </c>
      <c r="H312" s="42">
        <v>32478.63</v>
      </c>
      <c r="I312" s="55"/>
      <c r="J312" s="44">
        <v>42277</v>
      </c>
      <c r="K312" s="42">
        <v>0</v>
      </c>
      <c r="L312" s="42">
        <v>24169.38</v>
      </c>
      <c r="M312" s="44">
        <v>45138</v>
      </c>
      <c r="N312" s="42">
        <f>H312-K312-L312</f>
        <v>8309.25</v>
      </c>
      <c r="O312" s="42">
        <v>9389.4500000000007</v>
      </c>
      <c r="P312" s="45">
        <v>0.13</v>
      </c>
      <c r="Q312" s="42">
        <v>1080.2</v>
      </c>
      <c r="R312" s="42">
        <v>8309.25</v>
      </c>
      <c r="S312" s="42">
        <v>0</v>
      </c>
      <c r="T312" s="38">
        <v>2101</v>
      </c>
      <c r="U312" s="14">
        <f>S312/H312</f>
        <v>0</v>
      </c>
      <c r="V312" s="19"/>
      <c r="W312" s="19"/>
      <c r="X312" s="37" t="s">
        <v>3467</v>
      </c>
    </row>
    <row r="313" spans="1:24" s="3" customFormat="1" ht="16.5" customHeight="1">
      <c r="A313" s="38">
        <v>226</v>
      </c>
      <c r="B313" s="39">
        <v>40712</v>
      </c>
      <c r="C313" s="38">
        <v>10302592</v>
      </c>
      <c r="D313" s="40" t="s">
        <v>1610</v>
      </c>
      <c r="E313" s="38">
        <v>1</v>
      </c>
      <c r="F313" s="38">
        <v>118</v>
      </c>
      <c r="G313" s="38" t="s">
        <v>23</v>
      </c>
      <c r="H313" s="42">
        <v>1435.9</v>
      </c>
      <c r="I313" s="55"/>
      <c r="J313" s="44">
        <v>42275</v>
      </c>
      <c r="K313" s="42">
        <v>0</v>
      </c>
      <c r="L313" s="42">
        <v>1082.27</v>
      </c>
      <c r="M313" s="44">
        <v>45138</v>
      </c>
      <c r="N313" s="42">
        <f>H313-K313-L313</f>
        <v>353.63000000000011</v>
      </c>
      <c r="O313" s="42">
        <v>399.6</v>
      </c>
      <c r="P313" s="45">
        <v>0.13</v>
      </c>
      <c r="Q313" s="42">
        <v>45.97</v>
      </c>
      <c r="R313" s="42">
        <v>353.63</v>
      </c>
      <c r="S313" s="42">
        <v>0</v>
      </c>
      <c r="T313" s="38">
        <v>2101</v>
      </c>
      <c r="U313" s="14">
        <f>S313/H313</f>
        <v>0</v>
      </c>
      <c r="V313" s="19"/>
      <c r="W313" s="19"/>
      <c r="X313" s="37" t="s">
        <v>3467</v>
      </c>
    </row>
    <row r="314" spans="1:24" s="3" customFormat="1" ht="16.5" customHeight="1">
      <c r="A314" s="38">
        <v>234</v>
      </c>
      <c r="B314" s="39">
        <v>40712</v>
      </c>
      <c r="C314" s="38">
        <v>10302533</v>
      </c>
      <c r="D314" s="40" t="s">
        <v>868</v>
      </c>
      <c r="E314" s="38">
        <v>10</v>
      </c>
      <c r="F314" s="38">
        <v>118</v>
      </c>
      <c r="G314" s="38" t="s">
        <v>23</v>
      </c>
      <c r="H314" s="42">
        <v>19658.099999999999</v>
      </c>
      <c r="I314" s="55"/>
      <c r="J314" s="44">
        <v>42275</v>
      </c>
      <c r="K314" s="42">
        <v>0</v>
      </c>
      <c r="L314" s="42">
        <v>14815.53</v>
      </c>
      <c r="M314" s="44">
        <v>45138</v>
      </c>
      <c r="N314" s="42">
        <f>H314-K314-L314</f>
        <v>4842.5699999999979</v>
      </c>
      <c r="O314" s="42">
        <v>5472.1</v>
      </c>
      <c r="P314" s="45">
        <v>0.13</v>
      </c>
      <c r="Q314" s="42">
        <v>629.53</v>
      </c>
      <c r="R314" s="42">
        <v>4842.57</v>
      </c>
      <c r="S314" s="42">
        <v>0</v>
      </c>
      <c r="T314" s="38">
        <v>2109</v>
      </c>
      <c r="U314" s="14">
        <f>S314/H314</f>
        <v>0</v>
      </c>
      <c r="V314" s="19"/>
      <c r="W314" s="19"/>
      <c r="X314" s="37" t="s">
        <v>3467</v>
      </c>
    </row>
    <row r="315" spans="1:24" s="3" customFormat="1" ht="16.5" customHeight="1">
      <c r="A315" s="38">
        <v>235</v>
      </c>
      <c r="B315" s="39">
        <v>40712</v>
      </c>
      <c r="C315" s="38">
        <v>10303424</v>
      </c>
      <c r="D315" s="40" t="s">
        <v>860</v>
      </c>
      <c r="E315" s="38">
        <v>4</v>
      </c>
      <c r="F315" s="38">
        <v>118</v>
      </c>
      <c r="G315" s="38" t="s">
        <v>23</v>
      </c>
      <c r="H315" s="42">
        <v>6780</v>
      </c>
      <c r="I315" s="55"/>
      <c r="J315" s="44">
        <v>42275</v>
      </c>
      <c r="K315" s="42">
        <v>0</v>
      </c>
      <c r="L315" s="42">
        <v>5109.8599999999997</v>
      </c>
      <c r="M315" s="44">
        <v>45138</v>
      </c>
      <c r="N315" s="42">
        <f>H315-K315-L315</f>
        <v>1670.1400000000003</v>
      </c>
      <c r="O315" s="42">
        <v>1887.26</v>
      </c>
      <c r="P315" s="45">
        <v>0.13</v>
      </c>
      <c r="Q315" s="42">
        <v>217.12</v>
      </c>
      <c r="R315" s="42">
        <v>1670.14</v>
      </c>
      <c r="S315" s="42">
        <v>0</v>
      </c>
      <c r="T315" s="38">
        <v>2101</v>
      </c>
      <c r="U315" s="14">
        <f>S315/H315</f>
        <v>0</v>
      </c>
      <c r="V315" s="19"/>
      <c r="W315" s="19"/>
      <c r="X315" s="37" t="s">
        <v>3467</v>
      </c>
    </row>
    <row r="316" spans="1:24" s="3" customFormat="1" ht="16.5" customHeight="1">
      <c r="A316" s="38">
        <v>237</v>
      </c>
      <c r="B316" s="39">
        <v>40712</v>
      </c>
      <c r="C316" s="38">
        <v>10302669</v>
      </c>
      <c r="D316" s="40" t="s">
        <v>584</v>
      </c>
      <c r="E316" s="38">
        <v>3.3161000000000003E-2</v>
      </c>
      <c r="F316" s="38">
        <v>78</v>
      </c>
      <c r="G316" s="38" t="s">
        <v>21</v>
      </c>
      <c r="H316" s="42">
        <v>14.2</v>
      </c>
      <c r="I316" s="55"/>
      <c r="J316" s="44">
        <v>43979</v>
      </c>
      <c r="K316" s="42">
        <v>0</v>
      </c>
      <c r="L316" s="42">
        <v>6.57</v>
      </c>
      <c r="M316" s="44">
        <v>45138</v>
      </c>
      <c r="N316" s="42">
        <f>H316-K316-L316</f>
        <v>7.629999999999999</v>
      </c>
      <c r="O316" s="42">
        <v>8.6199999999999992</v>
      </c>
      <c r="P316" s="45">
        <v>0.13</v>
      </c>
      <c r="Q316" s="42">
        <v>0.99</v>
      </c>
      <c r="R316" s="42">
        <v>7.63</v>
      </c>
      <c r="S316" s="42">
        <v>0</v>
      </c>
      <c r="T316" s="38">
        <v>2001</v>
      </c>
      <c r="U316" s="14">
        <f>S316/H316</f>
        <v>0</v>
      </c>
      <c r="V316" s="19"/>
      <c r="W316" s="19"/>
      <c r="X316" s="37" t="s">
        <v>3467</v>
      </c>
    </row>
    <row r="317" spans="1:24" s="3" customFormat="1" ht="16.5" customHeight="1">
      <c r="A317" s="38">
        <v>239</v>
      </c>
      <c r="B317" s="39">
        <v>40712</v>
      </c>
      <c r="C317" s="38">
        <v>10303680</v>
      </c>
      <c r="D317" s="40" t="s">
        <v>301</v>
      </c>
      <c r="E317" s="46">
        <v>0.19900000000000001</v>
      </c>
      <c r="F317" s="38">
        <v>120</v>
      </c>
      <c r="G317" s="38" t="s">
        <v>21</v>
      </c>
      <c r="H317" s="42">
        <v>4752.32</v>
      </c>
      <c r="I317" s="55"/>
      <c r="J317" s="44">
        <v>42578</v>
      </c>
      <c r="K317" s="42">
        <v>0</v>
      </c>
      <c r="L317" s="42">
        <v>3160.29</v>
      </c>
      <c r="M317" s="44">
        <v>45138</v>
      </c>
      <c r="N317" s="42">
        <f>H317-K317-L317</f>
        <v>1592.0299999999997</v>
      </c>
      <c r="O317" s="42">
        <v>1798.99</v>
      </c>
      <c r="P317" s="45">
        <v>0.13</v>
      </c>
      <c r="Q317" s="42">
        <v>206.96</v>
      </c>
      <c r="R317" s="42">
        <v>1592.03</v>
      </c>
      <c r="S317" s="42">
        <v>0</v>
      </c>
      <c r="T317" s="38">
        <v>5000</v>
      </c>
      <c r="U317" s="14">
        <f>S317/H317</f>
        <v>0</v>
      </c>
      <c r="V317" s="19"/>
      <c r="W317" s="19"/>
      <c r="X317" s="37" t="s">
        <v>3467</v>
      </c>
    </row>
    <row r="318" spans="1:24" s="3" customFormat="1" ht="16.5" customHeight="1">
      <c r="A318" s="38">
        <v>242</v>
      </c>
      <c r="B318" s="39">
        <v>40712</v>
      </c>
      <c r="C318" s="38">
        <v>10303910</v>
      </c>
      <c r="D318" s="40" t="s">
        <v>1618</v>
      </c>
      <c r="E318" s="46">
        <v>0.19900000000000001</v>
      </c>
      <c r="F318" s="38">
        <v>120</v>
      </c>
      <c r="G318" s="38" t="s">
        <v>21</v>
      </c>
      <c r="H318" s="42">
        <v>26203.13</v>
      </c>
      <c r="I318" s="55"/>
      <c r="J318" s="44">
        <v>42277</v>
      </c>
      <c r="K318" s="42">
        <v>0</v>
      </c>
      <c r="L318" s="42">
        <v>19499.5</v>
      </c>
      <c r="M318" s="44">
        <v>45138</v>
      </c>
      <c r="N318" s="42">
        <f>H318-K318-L318</f>
        <v>6703.630000000001</v>
      </c>
      <c r="O318" s="42">
        <v>7575.1</v>
      </c>
      <c r="P318" s="45">
        <v>0.13</v>
      </c>
      <c r="Q318" s="42">
        <v>871.47</v>
      </c>
      <c r="R318" s="42">
        <v>6703.63</v>
      </c>
      <c r="S318" s="42">
        <v>0</v>
      </c>
      <c r="T318" s="38">
        <v>5000</v>
      </c>
      <c r="U318" s="14">
        <f>S318/H318</f>
        <v>0</v>
      </c>
      <c r="V318" s="19"/>
      <c r="W318" s="19"/>
      <c r="X318" s="37" t="s">
        <v>3467</v>
      </c>
    </row>
    <row r="319" spans="1:24" s="3" customFormat="1" ht="16.5" customHeight="1">
      <c r="A319" s="38">
        <v>244</v>
      </c>
      <c r="B319" s="39">
        <v>40712</v>
      </c>
      <c r="C319" s="38">
        <v>10303915</v>
      </c>
      <c r="D319" s="40" t="s">
        <v>584</v>
      </c>
      <c r="E319" s="46">
        <v>0.19900000000000001</v>
      </c>
      <c r="F319" s="38">
        <v>120</v>
      </c>
      <c r="G319" s="38" t="s">
        <v>21</v>
      </c>
      <c r="H319" s="42">
        <v>34693.14</v>
      </c>
      <c r="I319" s="55"/>
      <c r="J319" s="44">
        <v>42277</v>
      </c>
      <c r="K319" s="42">
        <v>0</v>
      </c>
      <c r="L319" s="42">
        <v>25817.48</v>
      </c>
      <c r="M319" s="44">
        <v>45138</v>
      </c>
      <c r="N319" s="42">
        <f>H319-K319-L319</f>
        <v>8875.66</v>
      </c>
      <c r="O319" s="42">
        <v>10029.5</v>
      </c>
      <c r="P319" s="45">
        <v>0.13</v>
      </c>
      <c r="Q319" s="42">
        <v>1153.8399999999999</v>
      </c>
      <c r="R319" s="42">
        <v>8875.66</v>
      </c>
      <c r="S319" s="42">
        <v>0</v>
      </c>
      <c r="T319" s="38">
        <v>2001</v>
      </c>
      <c r="U319" s="14">
        <f>S319/H319</f>
        <v>0</v>
      </c>
      <c r="V319" s="19"/>
      <c r="W319" s="19"/>
      <c r="X319" s="37" t="s">
        <v>3467</v>
      </c>
    </row>
    <row r="320" spans="1:24" s="3" customFormat="1" ht="16.5" customHeight="1">
      <c r="A320" s="38">
        <v>250</v>
      </c>
      <c r="B320" s="39">
        <v>40712</v>
      </c>
      <c r="C320" s="38">
        <v>10303943</v>
      </c>
      <c r="D320" s="40" t="s">
        <v>1621</v>
      </c>
      <c r="E320" s="38">
        <v>10</v>
      </c>
      <c r="F320" s="38">
        <v>118</v>
      </c>
      <c r="G320" s="38" t="s">
        <v>23</v>
      </c>
      <c r="H320" s="42">
        <v>49572.6</v>
      </c>
      <c r="I320" s="55"/>
      <c r="J320" s="44">
        <v>42275</v>
      </c>
      <c r="K320" s="42">
        <v>0</v>
      </c>
      <c r="L320" s="42">
        <v>37361.18</v>
      </c>
      <c r="M320" s="44">
        <v>45138</v>
      </c>
      <c r="N320" s="42">
        <f>H320-K320-L320</f>
        <v>12211.419999999998</v>
      </c>
      <c r="O320" s="42">
        <v>13798.9</v>
      </c>
      <c r="P320" s="45">
        <v>0.13</v>
      </c>
      <c r="Q320" s="42">
        <v>1587.48</v>
      </c>
      <c r="R320" s="42">
        <v>12211.42</v>
      </c>
      <c r="S320" s="42">
        <v>0</v>
      </c>
      <c r="T320" s="38">
        <v>5000</v>
      </c>
      <c r="U320" s="14">
        <f>S320/H320</f>
        <v>0</v>
      </c>
      <c r="V320" s="19"/>
      <c r="W320" s="19"/>
      <c r="X320" s="37" t="s">
        <v>3467</v>
      </c>
    </row>
    <row r="321" spans="1:24" s="3" customFormat="1" ht="16.5" customHeight="1">
      <c r="A321" s="38">
        <v>252</v>
      </c>
      <c r="B321" s="39">
        <v>40712</v>
      </c>
      <c r="C321" s="38">
        <v>10303982</v>
      </c>
      <c r="D321" s="40" t="s">
        <v>584</v>
      </c>
      <c r="E321" s="46">
        <v>0.68899999999999995</v>
      </c>
      <c r="F321" s="38">
        <v>120</v>
      </c>
      <c r="G321" s="38" t="s">
        <v>21</v>
      </c>
      <c r="H321" s="42">
        <v>133514.03</v>
      </c>
      <c r="I321" s="55"/>
      <c r="J321" s="44">
        <v>42277</v>
      </c>
      <c r="K321" s="42">
        <v>0</v>
      </c>
      <c r="L321" s="42">
        <v>99356.65</v>
      </c>
      <c r="M321" s="44">
        <v>45138</v>
      </c>
      <c r="N321" s="42">
        <f>H321-K321-L321</f>
        <v>34157.380000000005</v>
      </c>
      <c r="O321" s="42">
        <v>38597.839999999997</v>
      </c>
      <c r="P321" s="45">
        <v>0.13</v>
      </c>
      <c r="Q321" s="42">
        <v>4440.46</v>
      </c>
      <c r="R321" s="42">
        <v>34157.379999999997</v>
      </c>
      <c r="S321" s="42">
        <v>0</v>
      </c>
      <c r="T321" s="38">
        <v>2001</v>
      </c>
      <c r="U321" s="14">
        <f>S321/H321</f>
        <v>0</v>
      </c>
      <c r="V321" s="19"/>
      <c r="W321" s="19"/>
      <c r="X321" s="37" t="s">
        <v>3467</v>
      </c>
    </row>
    <row r="322" spans="1:24" s="3" customFormat="1" ht="16.5" customHeight="1">
      <c r="A322" s="38">
        <v>253</v>
      </c>
      <c r="B322" s="39">
        <v>40712</v>
      </c>
      <c r="C322" s="38">
        <v>10303983</v>
      </c>
      <c r="D322" s="40" t="s">
        <v>584</v>
      </c>
      <c r="E322" s="46">
        <v>0.68899999999999995</v>
      </c>
      <c r="F322" s="38">
        <v>120</v>
      </c>
      <c r="G322" s="38" t="s">
        <v>21</v>
      </c>
      <c r="H322" s="42">
        <v>33340.449999999997</v>
      </c>
      <c r="I322" s="55"/>
      <c r="J322" s="44">
        <v>42277</v>
      </c>
      <c r="K322" s="42">
        <v>0</v>
      </c>
      <c r="L322" s="42">
        <v>24810.880000000001</v>
      </c>
      <c r="M322" s="44">
        <v>45138</v>
      </c>
      <c r="N322" s="42">
        <f>H322-K322-L322</f>
        <v>8529.5699999999961</v>
      </c>
      <c r="O322" s="42">
        <v>9638.41</v>
      </c>
      <c r="P322" s="45">
        <v>0.13</v>
      </c>
      <c r="Q322" s="42">
        <v>1108.8399999999999</v>
      </c>
      <c r="R322" s="42">
        <v>8529.57</v>
      </c>
      <c r="S322" s="42">
        <v>0</v>
      </c>
      <c r="T322" s="38">
        <v>2205</v>
      </c>
      <c r="U322" s="14">
        <f>S322/H322</f>
        <v>0</v>
      </c>
      <c r="V322" s="19"/>
      <c r="W322" s="19"/>
      <c r="X322" s="37" t="s">
        <v>3467</v>
      </c>
    </row>
    <row r="323" spans="1:24" s="3" customFormat="1" ht="16.5" customHeight="1">
      <c r="A323" s="38">
        <v>259</v>
      </c>
      <c r="B323" s="39">
        <v>40712</v>
      </c>
      <c r="C323" s="38">
        <v>10303984</v>
      </c>
      <c r="D323" s="40" t="s">
        <v>584</v>
      </c>
      <c r="E323" s="46">
        <v>0.68899999999999995</v>
      </c>
      <c r="F323" s="38">
        <v>120</v>
      </c>
      <c r="G323" s="38" t="s">
        <v>21</v>
      </c>
      <c r="H323" s="42">
        <v>94084</v>
      </c>
      <c r="I323" s="55"/>
      <c r="J323" s="44">
        <v>42277</v>
      </c>
      <c r="K323" s="42">
        <v>0</v>
      </c>
      <c r="L323" s="42">
        <v>70014.13</v>
      </c>
      <c r="M323" s="44">
        <v>45138</v>
      </c>
      <c r="N323" s="42">
        <f>H323-K323-L323</f>
        <v>24069.869999999995</v>
      </c>
      <c r="O323" s="42">
        <v>27198.95</v>
      </c>
      <c r="P323" s="45">
        <v>0.13</v>
      </c>
      <c r="Q323" s="42">
        <v>3129.08</v>
      </c>
      <c r="R323" s="42">
        <v>24069.87</v>
      </c>
      <c r="S323" s="42">
        <v>0</v>
      </c>
      <c r="T323" s="38">
        <v>1601</v>
      </c>
      <c r="U323" s="14">
        <f>S323/H323</f>
        <v>0</v>
      </c>
      <c r="V323" s="19"/>
      <c r="W323" s="19"/>
      <c r="X323" s="37" t="s">
        <v>3467</v>
      </c>
    </row>
    <row r="324" spans="1:24" s="3" customFormat="1" ht="16.5" customHeight="1">
      <c r="A324" s="38">
        <v>262</v>
      </c>
      <c r="B324" s="39">
        <v>40712</v>
      </c>
      <c r="C324" s="38">
        <v>10303985</v>
      </c>
      <c r="D324" s="40" t="s">
        <v>584</v>
      </c>
      <c r="E324" s="46">
        <v>0.68899999999999995</v>
      </c>
      <c r="F324" s="38">
        <v>120</v>
      </c>
      <c r="G324" s="38" t="s">
        <v>21</v>
      </c>
      <c r="H324" s="42">
        <v>16304.85</v>
      </c>
      <c r="I324" s="55"/>
      <c r="J324" s="44">
        <v>42277</v>
      </c>
      <c r="K324" s="42">
        <v>0</v>
      </c>
      <c r="L324" s="42">
        <v>12133.51</v>
      </c>
      <c r="M324" s="44">
        <v>45138</v>
      </c>
      <c r="N324" s="42">
        <f>H324-K324-L324</f>
        <v>4171.34</v>
      </c>
      <c r="O324" s="42">
        <v>4713.6099999999997</v>
      </c>
      <c r="P324" s="45">
        <v>0.13</v>
      </c>
      <c r="Q324" s="42">
        <v>542.27</v>
      </c>
      <c r="R324" s="42">
        <v>4171.34</v>
      </c>
      <c r="S324" s="42">
        <v>0</v>
      </c>
      <c r="T324" s="38">
        <v>5000</v>
      </c>
      <c r="U324" s="14">
        <f>S324/H324</f>
        <v>0</v>
      </c>
      <c r="V324" s="19"/>
      <c r="W324" s="19"/>
      <c r="X324" s="37" t="s">
        <v>3467</v>
      </c>
    </row>
    <row r="325" spans="1:24" s="3" customFormat="1" ht="16.5" customHeight="1">
      <c r="A325" s="38">
        <v>264</v>
      </c>
      <c r="B325" s="39">
        <v>40712</v>
      </c>
      <c r="C325" s="38">
        <v>10303986</v>
      </c>
      <c r="D325" s="40" t="s">
        <v>584</v>
      </c>
      <c r="E325" s="46">
        <v>0.68899999999999995</v>
      </c>
      <c r="F325" s="38">
        <v>120</v>
      </c>
      <c r="G325" s="38" t="s">
        <v>21</v>
      </c>
      <c r="H325" s="42">
        <v>13891.85</v>
      </c>
      <c r="I325" s="55"/>
      <c r="J325" s="44">
        <v>42277</v>
      </c>
      <c r="K325" s="42">
        <v>0</v>
      </c>
      <c r="L325" s="42">
        <v>10337.879999999999</v>
      </c>
      <c r="M325" s="44">
        <v>45138</v>
      </c>
      <c r="N325" s="42">
        <f>H325-K325-L325</f>
        <v>3553.9700000000012</v>
      </c>
      <c r="O325" s="42">
        <v>4015.99</v>
      </c>
      <c r="P325" s="45">
        <v>0.13</v>
      </c>
      <c r="Q325" s="42">
        <v>462.02</v>
      </c>
      <c r="R325" s="42">
        <v>3553.97</v>
      </c>
      <c r="S325" s="42">
        <v>0</v>
      </c>
      <c r="T325" s="38">
        <v>2101</v>
      </c>
      <c r="U325" s="14">
        <f>S325/H325</f>
        <v>0</v>
      </c>
      <c r="V325" s="19"/>
      <c r="W325" s="19"/>
      <c r="X325" s="37" t="s">
        <v>3467</v>
      </c>
    </row>
    <row r="326" spans="1:24" s="3" customFormat="1" ht="16.5" customHeight="1">
      <c r="A326" s="38">
        <v>267</v>
      </c>
      <c r="B326" s="39">
        <v>40712</v>
      </c>
      <c r="C326" s="38">
        <v>10303987</v>
      </c>
      <c r="D326" s="40" t="s">
        <v>584</v>
      </c>
      <c r="E326" s="46">
        <v>0.68899999999999995</v>
      </c>
      <c r="F326" s="38">
        <v>120</v>
      </c>
      <c r="G326" s="38" t="s">
        <v>21</v>
      </c>
      <c r="H326" s="42">
        <v>87651.89</v>
      </c>
      <c r="I326" s="55"/>
      <c r="J326" s="44">
        <v>42277</v>
      </c>
      <c r="K326" s="42">
        <v>0</v>
      </c>
      <c r="L326" s="42">
        <v>65227.61</v>
      </c>
      <c r="M326" s="44">
        <v>45138</v>
      </c>
      <c r="N326" s="42">
        <f>H326-K326-L326</f>
        <v>22424.28</v>
      </c>
      <c r="O326" s="42">
        <v>25339.439999999999</v>
      </c>
      <c r="P326" s="45">
        <v>0.13</v>
      </c>
      <c r="Q326" s="42">
        <v>2915.16</v>
      </c>
      <c r="R326" s="42">
        <v>22424.28</v>
      </c>
      <c r="S326" s="42">
        <v>0</v>
      </c>
      <c r="T326" s="38">
        <v>2201</v>
      </c>
      <c r="U326" s="14">
        <f>S326/H326</f>
        <v>0</v>
      </c>
      <c r="V326" s="19"/>
      <c r="W326" s="19"/>
      <c r="X326" s="37" t="s">
        <v>3467</v>
      </c>
    </row>
    <row r="327" spans="1:24" s="3" customFormat="1" ht="16.5" customHeight="1">
      <c r="A327" s="38">
        <v>268</v>
      </c>
      <c r="B327" s="39">
        <v>40712</v>
      </c>
      <c r="C327" s="38">
        <v>10322186</v>
      </c>
      <c r="D327" s="40" t="s">
        <v>301</v>
      </c>
      <c r="E327" s="46">
        <v>0.68899999999999995</v>
      </c>
      <c r="F327" s="38">
        <v>120</v>
      </c>
      <c r="G327" s="38" t="s">
        <v>302</v>
      </c>
      <c r="H327" s="42">
        <v>22169.02</v>
      </c>
      <c r="I327" s="55"/>
      <c r="J327" s="44">
        <v>44105</v>
      </c>
      <c r="K327" s="42">
        <v>184.74</v>
      </c>
      <c r="L327" s="42">
        <v>5911.76</v>
      </c>
      <c r="M327" s="44">
        <v>45138</v>
      </c>
      <c r="N327" s="42">
        <f>H327-K327-L327</f>
        <v>16072.519999999999</v>
      </c>
      <c r="O327" s="42">
        <v>18161.95</v>
      </c>
      <c r="P327" s="45">
        <v>0.13</v>
      </c>
      <c r="Q327" s="42">
        <v>2089.4299999999998</v>
      </c>
      <c r="R327" s="42">
        <v>16072.52</v>
      </c>
      <c r="S327" s="42">
        <v>0</v>
      </c>
      <c r="T327" s="38">
        <v>5000</v>
      </c>
      <c r="U327" s="14">
        <f>S327/H327</f>
        <v>0</v>
      </c>
      <c r="V327" s="19"/>
      <c r="W327" s="19"/>
      <c r="X327" s="37" t="s">
        <v>3467</v>
      </c>
    </row>
    <row r="328" spans="1:24" s="3" customFormat="1" ht="16.5" customHeight="1">
      <c r="A328" s="38">
        <v>270</v>
      </c>
      <c r="B328" s="39">
        <v>40712</v>
      </c>
      <c r="C328" s="38">
        <v>10302535</v>
      </c>
      <c r="D328" s="40" t="s">
        <v>655</v>
      </c>
      <c r="E328" s="38">
        <v>1</v>
      </c>
      <c r="F328" s="38">
        <v>118</v>
      </c>
      <c r="G328" s="38" t="s">
        <v>23</v>
      </c>
      <c r="H328" s="42">
        <v>1794.87</v>
      </c>
      <c r="I328" s="55"/>
      <c r="J328" s="44">
        <v>42275</v>
      </c>
      <c r="K328" s="42">
        <v>0</v>
      </c>
      <c r="L328" s="42">
        <v>1352.7</v>
      </c>
      <c r="M328" s="44">
        <v>45138</v>
      </c>
      <c r="N328" s="42">
        <f>H328-K328-L328</f>
        <v>442.16999999999985</v>
      </c>
      <c r="O328" s="42">
        <v>499.65</v>
      </c>
      <c r="P328" s="45">
        <v>0.13</v>
      </c>
      <c r="Q328" s="42">
        <v>57.48</v>
      </c>
      <c r="R328" s="42">
        <v>442.17</v>
      </c>
      <c r="S328" s="42">
        <v>0</v>
      </c>
      <c r="T328" s="38">
        <v>2101</v>
      </c>
      <c r="U328" s="14">
        <f>S328/H328</f>
        <v>0</v>
      </c>
      <c r="V328" s="19"/>
      <c r="W328" s="19"/>
      <c r="X328" s="37" t="s">
        <v>3467</v>
      </c>
    </row>
    <row r="329" spans="1:24" s="3" customFormat="1" ht="16.5" customHeight="1">
      <c r="A329" s="38">
        <v>272</v>
      </c>
      <c r="B329" s="39">
        <v>40712</v>
      </c>
      <c r="C329" s="38">
        <v>10303424</v>
      </c>
      <c r="D329" s="40" t="s">
        <v>860</v>
      </c>
      <c r="E329" s="38">
        <v>1</v>
      </c>
      <c r="F329" s="38">
        <v>118</v>
      </c>
      <c r="G329" s="38" t="s">
        <v>23</v>
      </c>
      <c r="H329" s="42">
        <v>1695</v>
      </c>
      <c r="I329" s="55"/>
      <c r="J329" s="44">
        <v>42275</v>
      </c>
      <c r="K329" s="42">
        <v>0</v>
      </c>
      <c r="L329" s="42">
        <v>1277.47</v>
      </c>
      <c r="M329" s="44">
        <v>45138</v>
      </c>
      <c r="N329" s="42">
        <f>H329-K329-L329</f>
        <v>417.53</v>
      </c>
      <c r="O329" s="42">
        <v>471.81</v>
      </c>
      <c r="P329" s="45">
        <v>0.13</v>
      </c>
      <c r="Q329" s="42">
        <v>54.28</v>
      </c>
      <c r="R329" s="42">
        <v>417.53</v>
      </c>
      <c r="S329" s="42">
        <v>0</v>
      </c>
      <c r="T329" s="38">
        <v>2101</v>
      </c>
      <c r="U329" s="14">
        <f>S329/H329</f>
        <v>0</v>
      </c>
      <c r="V329" s="19"/>
      <c r="W329" s="19"/>
      <c r="X329" s="37" t="s">
        <v>3467</v>
      </c>
    </row>
    <row r="330" spans="1:24" s="3" customFormat="1" ht="16.5" customHeight="1">
      <c r="A330" s="38">
        <v>274</v>
      </c>
      <c r="B330" s="39">
        <v>40712</v>
      </c>
      <c r="C330" s="38">
        <v>10303590</v>
      </c>
      <c r="D330" s="40" t="s">
        <v>1632</v>
      </c>
      <c r="E330" s="38">
        <v>2</v>
      </c>
      <c r="F330" s="38">
        <v>118</v>
      </c>
      <c r="G330" s="38" t="s">
        <v>23</v>
      </c>
      <c r="H330" s="42">
        <v>9094.02</v>
      </c>
      <c r="I330" s="55"/>
      <c r="J330" s="44">
        <v>42276</v>
      </c>
      <c r="K330" s="42">
        <v>0</v>
      </c>
      <c r="L330" s="42">
        <v>6824.37</v>
      </c>
      <c r="M330" s="44">
        <v>45138</v>
      </c>
      <c r="N330" s="42">
        <f>H330-K330-L330</f>
        <v>2269.6500000000005</v>
      </c>
      <c r="O330" s="42">
        <v>2564.6999999999998</v>
      </c>
      <c r="P330" s="45">
        <v>0.13</v>
      </c>
      <c r="Q330" s="42">
        <v>295.05</v>
      </c>
      <c r="R330" s="42">
        <v>2269.65</v>
      </c>
      <c r="S330" s="42">
        <v>0</v>
      </c>
      <c r="T330" s="38">
        <v>5000</v>
      </c>
      <c r="U330" s="14">
        <f>S330/H330</f>
        <v>0</v>
      </c>
      <c r="V330" s="19"/>
      <c r="W330" s="19"/>
      <c r="X330" s="37" t="s">
        <v>3467</v>
      </c>
    </row>
    <row r="331" spans="1:24" s="3" customFormat="1" ht="16.5" customHeight="1">
      <c r="A331" s="38">
        <v>277</v>
      </c>
      <c r="B331" s="39">
        <v>40712</v>
      </c>
      <c r="C331" s="38">
        <v>10302569</v>
      </c>
      <c r="D331" s="40" t="s">
        <v>1626</v>
      </c>
      <c r="E331" s="38">
        <v>1</v>
      </c>
      <c r="F331" s="38">
        <v>120</v>
      </c>
      <c r="G331" s="38" t="s">
        <v>21</v>
      </c>
      <c r="H331" s="42">
        <v>6068.38</v>
      </c>
      <c r="I331" s="55"/>
      <c r="J331" s="44">
        <v>42277</v>
      </c>
      <c r="K331" s="42">
        <v>0</v>
      </c>
      <c r="L331" s="42">
        <v>4515.84</v>
      </c>
      <c r="M331" s="44">
        <v>45138</v>
      </c>
      <c r="N331" s="42">
        <f>H331-K331-L331</f>
        <v>1552.54</v>
      </c>
      <c r="O331" s="42">
        <v>1754.37</v>
      </c>
      <c r="P331" s="45">
        <v>0.13</v>
      </c>
      <c r="Q331" s="42">
        <v>201.83</v>
      </c>
      <c r="R331" s="42">
        <v>1552.54</v>
      </c>
      <c r="S331" s="42">
        <v>0</v>
      </c>
      <c r="T331" s="38">
        <v>2101</v>
      </c>
      <c r="U331" s="14">
        <f>S331/H331</f>
        <v>0</v>
      </c>
      <c r="V331" s="19"/>
      <c r="W331" s="19"/>
      <c r="X331" s="37" t="s">
        <v>3467</v>
      </c>
    </row>
    <row r="332" spans="1:24" s="3" customFormat="1" ht="16.5" customHeight="1">
      <c r="A332" s="38">
        <v>280</v>
      </c>
      <c r="B332" s="39">
        <v>40712</v>
      </c>
      <c r="C332" s="38">
        <v>10302570</v>
      </c>
      <c r="D332" s="40" t="s">
        <v>1627</v>
      </c>
      <c r="E332" s="38">
        <v>1</v>
      </c>
      <c r="F332" s="38">
        <v>120</v>
      </c>
      <c r="G332" s="38" t="s">
        <v>21</v>
      </c>
      <c r="H332" s="42">
        <v>6410.26</v>
      </c>
      <c r="I332" s="55"/>
      <c r="J332" s="44">
        <v>42277</v>
      </c>
      <c r="K332" s="42">
        <v>0</v>
      </c>
      <c r="L332" s="42">
        <v>4770.26</v>
      </c>
      <c r="M332" s="44">
        <v>45138</v>
      </c>
      <c r="N332" s="42">
        <f>H332-K332-L332</f>
        <v>1640</v>
      </c>
      <c r="O332" s="42">
        <v>1853.2</v>
      </c>
      <c r="P332" s="45">
        <v>0.13</v>
      </c>
      <c r="Q332" s="42">
        <v>213.2</v>
      </c>
      <c r="R332" s="42">
        <v>1640</v>
      </c>
      <c r="S332" s="42">
        <v>0</v>
      </c>
      <c r="T332" s="38">
        <v>2101</v>
      </c>
      <c r="U332" s="14">
        <f>S332/H332</f>
        <v>0</v>
      </c>
      <c r="V332" s="19"/>
      <c r="W332" s="19"/>
      <c r="X332" s="37" t="s">
        <v>3467</v>
      </c>
    </row>
    <row r="333" spans="1:24" s="3" customFormat="1" ht="16.5" customHeight="1">
      <c r="A333" s="38">
        <v>284</v>
      </c>
      <c r="B333" s="39">
        <v>40712</v>
      </c>
      <c r="C333" s="38">
        <v>10302593</v>
      </c>
      <c r="D333" s="40" t="s">
        <v>910</v>
      </c>
      <c r="E333" s="38">
        <v>2</v>
      </c>
      <c r="F333" s="38">
        <v>60</v>
      </c>
      <c r="G333" s="38" t="s">
        <v>23</v>
      </c>
      <c r="H333" s="42">
        <v>2119.66</v>
      </c>
      <c r="I333" s="55"/>
      <c r="J333" s="44">
        <v>42276</v>
      </c>
      <c r="K333" s="42">
        <v>0</v>
      </c>
      <c r="L333" s="42">
        <v>2013.68</v>
      </c>
      <c r="M333" s="44">
        <v>45138</v>
      </c>
      <c r="N333" s="42">
        <f>H333-K333-L333</f>
        <v>105.97999999999979</v>
      </c>
      <c r="O333" s="42">
        <v>119.76</v>
      </c>
      <c r="P333" s="45">
        <v>0.13</v>
      </c>
      <c r="Q333" s="42">
        <v>13.78</v>
      </c>
      <c r="R333" s="42">
        <v>105.98</v>
      </c>
      <c r="S333" s="42">
        <v>0</v>
      </c>
      <c r="T333" s="38">
        <v>2101</v>
      </c>
      <c r="U333" s="14">
        <f>S333/H333</f>
        <v>0</v>
      </c>
      <c r="V333" s="19"/>
      <c r="W333" s="19"/>
      <c r="X333" s="37" t="s">
        <v>3467</v>
      </c>
    </row>
    <row r="334" spans="1:24" s="3" customFormat="1" ht="16.5" customHeight="1">
      <c r="A334" s="38">
        <v>285</v>
      </c>
      <c r="B334" s="39">
        <v>40712</v>
      </c>
      <c r="C334" s="38">
        <v>10302614</v>
      </c>
      <c r="D334" s="40" t="s">
        <v>1341</v>
      </c>
      <c r="E334" s="38">
        <v>2</v>
      </c>
      <c r="F334" s="38">
        <v>120</v>
      </c>
      <c r="G334" s="38" t="s">
        <v>21</v>
      </c>
      <c r="H334" s="42">
        <v>17948.72</v>
      </c>
      <c r="I334" s="55"/>
      <c r="J334" s="44">
        <v>42277</v>
      </c>
      <c r="K334" s="42">
        <v>0</v>
      </c>
      <c r="L334" s="42">
        <v>13356.85</v>
      </c>
      <c r="M334" s="44">
        <v>45138</v>
      </c>
      <c r="N334" s="42">
        <f>H334-K334-L334</f>
        <v>4591.8700000000008</v>
      </c>
      <c r="O334" s="42">
        <v>5188.8100000000004</v>
      </c>
      <c r="P334" s="45">
        <v>0.13</v>
      </c>
      <c r="Q334" s="42">
        <v>596.94000000000005</v>
      </c>
      <c r="R334" s="42">
        <v>4591.87</v>
      </c>
      <c r="S334" s="42">
        <v>0</v>
      </c>
      <c r="T334" s="38">
        <v>2101</v>
      </c>
      <c r="U334" s="14">
        <f>S334/H334</f>
        <v>0</v>
      </c>
      <c r="V334" s="19"/>
      <c r="W334" s="19"/>
      <c r="X334" s="37" t="s">
        <v>3467</v>
      </c>
    </row>
    <row r="335" spans="1:24" s="3" customFormat="1" ht="16.5" customHeight="1">
      <c r="A335" s="38">
        <v>286</v>
      </c>
      <c r="B335" s="39">
        <v>40712</v>
      </c>
      <c r="C335" s="38">
        <v>10303341</v>
      </c>
      <c r="D335" s="40" t="s">
        <v>885</v>
      </c>
      <c r="E335" s="38">
        <v>25</v>
      </c>
      <c r="F335" s="38">
        <v>118</v>
      </c>
      <c r="G335" s="38" t="s">
        <v>23</v>
      </c>
      <c r="H335" s="42">
        <v>17325</v>
      </c>
      <c r="I335" s="55"/>
      <c r="J335" s="44">
        <v>42276</v>
      </c>
      <c r="K335" s="42">
        <v>0</v>
      </c>
      <c r="L335" s="42">
        <v>13001.12</v>
      </c>
      <c r="M335" s="44">
        <v>45138</v>
      </c>
      <c r="N335" s="42">
        <f>H335-K335-L335</f>
        <v>4323.8799999999992</v>
      </c>
      <c r="O335" s="42">
        <v>4885.9799999999996</v>
      </c>
      <c r="P335" s="45">
        <v>0.13</v>
      </c>
      <c r="Q335" s="42">
        <v>562.1</v>
      </c>
      <c r="R335" s="42">
        <v>4323.88</v>
      </c>
      <c r="S335" s="42">
        <v>0</v>
      </c>
      <c r="T335" s="38">
        <v>2107</v>
      </c>
      <c r="U335" s="14">
        <f>S335/H335</f>
        <v>0</v>
      </c>
      <c r="V335" s="19"/>
      <c r="W335" s="19"/>
      <c r="X335" s="37" t="s">
        <v>3467</v>
      </c>
    </row>
    <row r="336" spans="1:24" s="3" customFormat="1" ht="16.5" customHeight="1">
      <c r="A336" s="38">
        <v>290</v>
      </c>
      <c r="B336" s="39">
        <v>40712</v>
      </c>
      <c r="C336" s="38">
        <v>10303349</v>
      </c>
      <c r="D336" s="40" t="s">
        <v>1640</v>
      </c>
      <c r="E336" s="38">
        <v>30</v>
      </c>
      <c r="F336" s="38">
        <v>118</v>
      </c>
      <c r="G336" s="38" t="s">
        <v>23</v>
      </c>
      <c r="H336" s="42">
        <v>13440</v>
      </c>
      <c r="I336" s="55"/>
      <c r="J336" s="44">
        <v>42275</v>
      </c>
      <c r="K336" s="42">
        <v>0</v>
      </c>
      <c r="L336" s="42">
        <v>10129.34</v>
      </c>
      <c r="M336" s="44">
        <v>45138</v>
      </c>
      <c r="N336" s="42">
        <f>H336-K336-L336</f>
        <v>3310.66</v>
      </c>
      <c r="O336" s="42">
        <v>3741.05</v>
      </c>
      <c r="P336" s="45">
        <v>0.13</v>
      </c>
      <c r="Q336" s="42">
        <v>430.39</v>
      </c>
      <c r="R336" s="42">
        <v>3310.66</v>
      </c>
      <c r="S336" s="42">
        <v>0</v>
      </c>
      <c r="T336" s="38">
        <v>2101</v>
      </c>
      <c r="U336" s="14">
        <f>S336/H336</f>
        <v>0</v>
      </c>
      <c r="V336" s="19"/>
      <c r="W336" s="19"/>
      <c r="X336" s="37" t="s">
        <v>3467</v>
      </c>
    </row>
    <row r="337" spans="1:24" s="3" customFormat="1" ht="16.5" customHeight="1">
      <c r="A337" s="38">
        <v>291</v>
      </c>
      <c r="B337" s="39">
        <v>40712</v>
      </c>
      <c r="C337" s="38">
        <v>10303367</v>
      </c>
      <c r="D337" s="40" t="s">
        <v>1641</v>
      </c>
      <c r="E337" s="38">
        <v>36</v>
      </c>
      <c r="F337" s="38">
        <v>118</v>
      </c>
      <c r="G337" s="38" t="s">
        <v>23</v>
      </c>
      <c r="H337" s="42">
        <v>720</v>
      </c>
      <c r="I337" s="55"/>
      <c r="J337" s="44">
        <v>42275</v>
      </c>
      <c r="K337" s="42">
        <v>0</v>
      </c>
      <c r="L337" s="42">
        <v>542.64</v>
      </c>
      <c r="M337" s="44">
        <v>45138</v>
      </c>
      <c r="N337" s="42">
        <f>H337-K337-L337</f>
        <v>177.36</v>
      </c>
      <c r="O337" s="42">
        <v>200.42</v>
      </c>
      <c r="P337" s="45">
        <v>0.13</v>
      </c>
      <c r="Q337" s="42">
        <v>23.06</v>
      </c>
      <c r="R337" s="42">
        <v>177.36</v>
      </c>
      <c r="S337" s="42">
        <v>0</v>
      </c>
      <c r="T337" s="38">
        <v>2101</v>
      </c>
      <c r="U337" s="14">
        <f>S337/H337</f>
        <v>0</v>
      </c>
      <c r="V337" s="19"/>
      <c r="W337" s="19"/>
      <c r="X337" s="37" t="s">
        <v>3467</v>
      </c>
    </row>
    <row r="338" spans="1:24" s="3" customFormat="1" ht="16.5" customHeight="1">
      <c r="A338" s="38">
        <v>297</v>
      </c>
      <c r="B338" s="39">
        <v>40712</v>
      </c>
      <c r="C338" s="38">
        <v>10303412</v>
      </c>
      <c r="D338" s="40" t="s">
        <v>901</v>
      </c>
      <c r="E338" s="38">
        <v>3</v>
      </c>
      <c r="F338" s="38">
        <v>118</v>
      </c>
      <c r="G338" s="38" t="s">
        <v>23</v>
      </c>
      <c r="H338" s="42">
        <v>2820.51</v>
      </c>
      <c r="I338" s="55"/>
      <c r="J338" s="44">
        <v>42275</v>
      </c>
      <c r="K338" s="42">
        <v>0</v>
      </c>
      <c r="L338" s="42">
        <v>2125.71</v>
      </c>
      <c r="M338" s="44">
        <v>45138</v>
      </c>
      <c r="N338" s="42">
        <f>H338-K338-L338</f>
        <v>694.80000000000018</v>
      </c>
      <c r="O338" s="42">
        <v>785.12</v>
      </c>
      <c r="P338" s="45">
        <v>0.13</v>
      </c>
      <c r="Q338" s="42">
        <v>90.32</v>
      </c>
      <c r="R338" s="42">
        <v>694.8</v>
      </c>
      <c r="S338" s="42">
        <v>0</v>
      </c>
      <c r="T338" s="38">
        <v>2101</v>
      </c>
      <c r="U338" s="14">
        <f>S338/H338</f>
        <v>0</v>
      </c>
      <c r="V338" s="19"/>
      <c r="W338" s="19"/>
      <c r="X338" s="37" t="s">
        <v>3467</v>
      </c>
    </row>
    <row r="339" spans="1:24" s="3" customFormat="1" ht="16.5" customHeight="1">
      <c r="A339" s="38">
        <v>298</v>
      </c>
      <c r="B339" s="39">
        <v>40712</v>
      </c>
      <c r="C339" s="38">
        <v>10322195</v>
      </c>
      <c r="D339" s="40" t="s">
        <v>956</v>
      </c>
      <c r="E339" s="38">
        <v>1</v>
      </c>
      <c r="F339" s="38">
        <v>60</v>
      </c>
      <c r="G339" s="38" t="s">
        <v>36</v>
      </c>
      <c r="H339" s="42">
        <v>2577.7800000000002</v>
      </c>
      <c r="I339" s="55"/>
      <c r="J339" s="44">
        <v>44105</v>
      </c>
      <c r="K339" s="42">
        <v>42.96</v>
      </c>
      <c r="L339" s="42">
        <v>1374.75</v>
      </c>
      <c r="M339" s="44">
        <v>45138</v>
      </c>
      <c r="N339" s="42">
        <f>H339-K339-L339</f>
        <v>1160.0700000000002</v>
      </c>
      <c r="O339" s="42">
        <v>1310.88</v>
      </c>
      <c r="P339" s="45">
        <v>0.13</v>
      </c>
      <c r="Q339" s="42">
        <v>150.81</v>
      </c>
      <c r="R339" s="42">
        <v>1160.07</v>
      </c>
      <c r="S339" s="42">
        <v>0</v>
      </c>
      <c r="T339" s="38">
        <v>5000</v>
      </c>
      <c r="U339" s="14">
        <f>S339/H339</f>
        <v>0</v>
      </c>
      <c r="V339" s="19"/>
      <c r="W339" s="19"/>
      <c r="X339" s="37" t="s">
        <v>3467</v>
      </c>
    </row>
    <row r="340" spans="1:24" s="3" customFormat="1" ht="16.5" customHeight="1">
      <c r="A340" s="38">
        <v>299</v>
      </c>
      <c r="B340" s="39">
        <v>40712</v>
      </c>
      <c r="C340" s="38">
        <v>10302519</v>
      </c>
      <c r="D340" s="40" t="s">
        <v>1646</v>
      </c>
      <c r="E340" s="38">
        <v>1</v>
      </c>
      <c r="F340" s="38">
        <v>118</v>
      </c>
      <c r="G340" s="38" t="s">
        <v>23</v>
      </c>
      <c r="H340" s="42">
        <v>3504.27</v>
      </c>
      <c r="I340" s="55"/>
      <c r="J340" s="44">
        <v>42275</v>
      </c>
      <c r="K340" s="42">
        <v>0</v>
      </c>
      <c r="L340" s="42">
        <v>2641.06</v>
      </c>
      <c r="M340" s="44">
        <v>45138</v>
      </c>
      <c r="N340" s="42">
        <f>H340-K340-L340</f>
        <v>863.21</v>
      </c>
      <c r="O340" s="42">
        <v>975.43</v>
      </c>
      <c r="P340" s="45">
        <v>0.13</v>
      </c>
      <c r="Q340" s="42">
        <v>112.22</v>
      </c>
      <c r="R340" s="42">
        <v>863.21</v>
      </c>
      <c r="S340" s="42">
        <v>0</v>
      </c>
      <c r="T340" s="38">
        <v>2106</v>
      </c>
      <c r="U340" s="14">
        <f>S340/H340</f>
        <v>0</v>
      </c>
      <c r="V340" s="19"/>
      <c r="W340" s="19"/>
      <c r="X340" s="37" t="s">
        <v>3467</v>
      </c>
    </row>
    <row r="341" spans="1:24" s="3" customFormat="1" ht="16.5" customHeight="1">
      <c r="A341" s="38">
        <v>300</v>
      </c>
      <c r="B341" s="39">
        <v>40712</v>
      </c>
      <c r="C341" s="38">
        <v>10302619</v>
      </c>
      <c r="D341" s="40" t="s">
        <v>459</v>
      </c>
      <c r="E341" s="38">
        <v>1</v>
      </c>
      <c r="F341" s="38">
        <v>120</v>
      </c>
      <c r="G341" s="38" t="s">
        <v>21</v>
      </c>
      <c r="H341" s="42">
        <v>8205.1299999999992</v>
      </c>
      <c r="I341" s="55"/>
      <c r="J341" s="44">
        <v>42277</v>
      </c>
      <c r="K341" s="42">
        <v>0</v>
      </c>
      <c r="L341" s="42">
        <v>6106.02</v>
      </c>
      <c r="M341" s="44">
        <v>45138</v>
      </c>
      <c r="N341" s="42">
        <f>H341-K341-L341</f>
        <v>2099.1099999999988</v>
      </c>
      <c r="O341" s="42">
        <v>2371.9899999999998</v>
      </c>
      <c r="P341" s="45">
        <v>0.13</v>
      </c>
      <c r="Q341" s="42">
        <v>272.88</v>
      </c>
      <c r="R341" s="42">
        <v>2099.11</v>
      </c>
      <c r="S341" s="42">
        <v>0</v>
      </c>
      <c r="T341" s="38">
        <v>2101</v>
      </c>
      <c r="U341" s="14">
        <f>S341/H341</f>
        <v>0</v>
      </c>
      <c r="V341" s="19"/>
      <c r="W341" s="19"/>
      <c r="X341" s="37" t="s">
        <v>3467</v>
      </c>
    </row>
    <row r="342" spans="1:24" s="3" customFormat="1" ht="16.5" customHeight="1">
      <c r="A342" s="38">
        <v>301</v>
      </c>
      <c r="B342" s="39">
        <v>40712</v>
      </c>
      <c r="C342" s="38">
        <v>10303362</v>
      </c>
      <c r="D342" s="40" t="s">
        <v>1647</v>
      </c>
      <c r="E342" s="38">
        <v>2</v>
      </c>
      <c r="F342" s="38">
        <v>118</v>
      </c>
      <c r="G342" s="38" t="s">
        <v>23</v>
      </c>
      <c r="H342" s="42">
        <v>140</v>
      </c>
      <c r="I342" s="55"/>
      <c r="J342" s="44">
        <v>42275</v>
      </c>
      <c r="K342" s="42">
        <v>0</v>
      </c>
      <c r="L342" s="42">
        <v>105.56</v>
      </c>
      <c r="M342" s="44">
        <v>45138</v>
      </c>
      <c r="N342" s="42">
        <f>H342-K342-L342</f>
        <v>34.44</v>
      </c>
      <c r="O342" s="42">
        <v>38.92</v>
      </c>
      <c r="P342" s="45">
        <v>0.13</v>
      </c>
      <c r="Q342" s="42">
        <v>4.4800000000000004</v>
      </c>
      <c r="R342" s="42">
        <v>34.44</v>
      </c>
      <c r="S342" s="42">
        <v>0</v>
      </c>
      <c r="T342" s="38">
        <v>2101</v>
      </c>
      <c r="U342" s="14">
        <f>S342/H342</f>
        <v>0</v>
      </c>
      <c r="V342" s="19"/>
      <c r="W342" s="19"/>
      <c r="X342" s="37" t="s">
        <v>3467</v>
      </c>
    </row>
    <row r="343" spans="1:24" s="3" customFormat="1" ht="16.5" customHeight="1">
      <c r="A343" s="38">
        <v>303</v>
      </c>
      <c r="B343" s="39">
        <v>40712</v>
      </c>
      <c r="C343" s="38">
        <v>10303372</v>
      </c>
      <c r="D343" s="40" t="s">
        <v>86</v>
      </c>
      <c r="E343" s="38">
        <v>6</v>
      </c>
      <c r="F343" s="38">
        <v>118</v>
      </c>
      <c r="G343" s="38" t="s">
        <v>23</v>
      </c>
      <c r="H343" s="42">
        <v>19968</v>
      </c>
      <c r="I343" s="55"/>
      <c r="J343" s="44">
        <v>42276</v>
      </c>
      <c r="K343" s="42">
        <v>0</v>
      </c>
      <c r="L343" s="42">
        <v>14984.45</v>
      </c>
      <c r="M343" s="44">
        <v>45138</v>
      </c>
      <c r="N343" s="42">
        <f>H343-K343-L343</f>
        <v>4983.5499999999993</v>
      </c>
      <c r="O343" s="42">
        <v>5631.41</v>
      </c>
      <c r="P343" s="45">
        <v>0.13</v>
      </c>
      <c r="Q343" s="42">
        <v>647.86</v>
      </c>
      <c r="R343" s="42">
        <v>4983.55</v>
      </c>
      <c r="S343" s="42">
        <v>0</v>
      </c>
      <c r="T343" s="38">
        <v>2102</v>
      </c>
      <c r="U343" s="14">
        <f>S343/H343</f>
        <v>0</v>
      </c>
      <c r="V343" s="19"/>
      <c r="W343" s="19"/>
      <c r="X343" s="37" t="s">
        <v>3467</v>
      </c>
    </row>
    <row r="344" spans="1:24" s="3" customFormat="1" ht="16.5" customHeight="1">
      <c r="A344" s="38">
        <v>304</v>
      </c>
      <c r="B344" s="39">
        <v>40712</v>
      </c>
      <c r="C344" s="38">
        <v>10303410</v>
      </c>
      <c r="D344" s="40" t="s">
        <v>76</v>
      </c>
      <c r="E344" s="38">
        <v>2</v>
      </c>
      <c r="F344" s="38">
        <v>118</v>
      </c>
      <c r="G344" s="38" t="s">
        <v>23</v>
      </c>
      <c r="H344" s="42">
        <v>2393.16</v>
      </c>
      <c r="I344" s="55"/>
      <c r="J344" s="44">
        <v>42275</v>
      </c>
      <c r="K344" s="42">
        <v>0</v>
      </c>
      <c r="L344" s="42">
        <v>1803.64</v>
      </c>
      <c r="M344" s="44">
        <v>45138</v>
      </c>
      <c r="N344" s="42">
        <f>H344-K344-L344</f>
        <v>589.51999999999975</v>
      </c>
      <c r="O344" s="42">
        <v>666.16</v>
      </c>
      <c r="P344" s="45">
        <v>0.13</v>
      </c>
      <c r="Q344" s="42">
        <v>76.64</v>
      </c>
      <c r="R344" s="42">
        <v>589.52</v>
      </c>
      <c r="S344" s="42">
        <v>0</v>
      </c>
      <c r="T344" s="38">
        <v>2101</v>
      </c>
      <c r="U344" s="14">
        <f>S344/H344</f>
        <v>0</v>
      </c>
      <c r="V344" s="19"/>
      <c r="W344" s="19"/>
      <c r="X344" s="37" t="s">
        <v>3467</v>
      </c>
    </row>
    <row r="345" spans="1:24" s="3" customFormat="1" ht="16.5" customHeight="1">
      <c r="A345" s="38">
        <v>305</v>
      </c>
      <c r="B345" s="39">
        <v>40712</v>
      </c>
      <c r="C345" s="38">
        <v>10303644</v>
      </c>
      <c r="D345" s="40" t="s">
        <v>1648</v>
      </c>
      <c r="E345" s="38">
        <v>1</v>
      </c>
      <c r="F345" s="38">
        <v>118</v>
      </c>
      <c r="G345" s="38" t="s">
        <v>23</v>
      </c>
      <c r="H345" s="42">
        <v>726.5</v>
      </c>
      <c r="I345" s="55"/>
      <c r="J345" s="44">
        <v>42275</v>
      </c>
      <c r="K345" s="42">
        <v>0</v>
      </c>
      <c r="L345" s="42">
        <v>547.41999999999996</v>
      </c>
      <c r="M345" s="44">
        <v>45138</v>
      </c>
      <c r="N345" s="42">
        <f>H345-K345-L345</f>
        <v>179.08000000000004</v>
      </c>
      <c r="O345" s="42">
        <v>202.36</v>
      </c>
      <c r="P345" s="45">
        <v>0.13</v>
      </c>
      <c r="Q345" s="42">
        <v>23.28</v>
      </c>
      <c r="R345" s="42">
        <v>179.08</v>
      </c>
      <c r="S345" s="42">
        <v>0</v>
      </c>
      <c r="T345" s="38">
        <v>2101</v>
      </c>
      <c r="U345" s="14">
        <f>S345/H345</f>
        <v>0</v>
      </c>
      <c r="V345" s="19"/>
      <c r="W345" s="19"/>
      <c r="X345" s="37" t="s">
        <v>3467</v>
      </c>
    </row>
    <row r="346" spans="1:24" s="3" customFormat="1" ht="16.5" customHeight="1">
      <c r="A346" s="38">
        <v>306</v>
      </c>
      <c r="B346" s="39">
        <v>40712</v>
      </c>
      <c r="C346" s="38">
        <v>10302572</v>
      </c>
      <c r="D346" s="40" t="s">
        <v>1649</v>
      </c>
      <c r="E346" s="38">
        <v>1</v>
      </c>
      <c r="F346" s="38">
        <v>120</v>
      </c>
      <c r="G346" s="38" t="s">
        <v>21</v>
      </c>
      <c r="H346" s="42">
        <v>10256.41</v>
      </c>
      <c r="I346" s="55"/>
      <c r="J346" s="44">
        <v>42277</v>
      </c>
      <c r="K346" s="42">
        <v>0</v>
      </c>
      <c r="L346" s="42">
        <v>7632.53</v>
      </c>
      <c r="M346" s="44">
        <v>45138</v>
      </c>
      <c r="N346" s="42">
        <f>H346-K346-L346</f>
        <v>2623.88</v>
      </c>
      <c r="O346" s="42">
        <v>2964.98</v>
      </c>
      <c r="P346" s="45">
        <v>0.13</v>
      </c>
      <c r="Q346" s="42">
        <v>341.1</v>
      </c>
      <c r="R346" s="42">
        <v>2623.88</v>
      </c>
      <c r="S346" s="42">
        <v>0</v>
      </c>
      <c r="T346" s="38">
        <v>2101</v>
      </c>
      <c r="U346" s="14">
        <f>S346/H346</f>
        <v>0</v>
      </c>
      <c r="V346" s="19"/>
      <c r="W346" s="19"/>
      <c r="X346" s="37" t="s">
        <v>3467</v>
      </c>
    </row>
    <row r="347" spans="1:24" s="3" customFormat="1" ht="16.5" customHeight="1">
      <c r="A347" s="38">
        <v>308</v>
      </c>
      <c r="B347" s="39">
        <v>40712</v>
      </c>
      <c r="C347" s="38">
        <v>10302573</v>
      </c>
      <c r="D347" s="40" t="s">
        <v>1650</v>
      </c>
      <c r="E347" s="38">
        <v>1</v>
      </c>
      <c r="F347" s="38">
        <v>120</v>
      </c>
      <c r="G347" s="38" t="s">
        <v>21</v>
      </c>
      <c r="H347" s="42">
        <v>15256.41</v>
      </c>
      <c r="I347" s="55"/>
      <c r="J347" s="44">
        <v>42277</v>
      </c>
      <c r="K347" s="42">
        <v>0</v>
      </c>
      <c r="L347" s="42">
        <v>11353.26</v>
      </c>
      <c r="M347" s="44">
        <v>45138</v>
      </c>
      <c r="N347" s="42">
        <f>H347-K347-L347</f>
        <v>3903.1499999999996</v>
      </c>
      <c r="O347" s="42">
        <v>4410.5600000000004</v>
      </c>
      <c r="P347" s="45">
        <v>0.13</v>
      </c>
      <c r="Q347" s="42">
        <v>507.41</v>
      </c>
      <c r="R347" s="42">
        <v>3903.15</v>
      </c>
      <c r="S347" s="42">
        <v>0</v>
      </c>
      <c r="T347" s="38">
        <v>2101</v>
      </c>
      <c r="U347" s="14">
        <f>S347/H347</f>
        <v>0</v>
      </c>
      <c r="V347" s="19"/>
      <c r="W347" s="19"/>
      <c r="X347" s="37" t="s">
        <v>3467</v>
      </c>
    </row>
    <row r="348" spans="1:24" s="3" customFormat="1" ht="16.5" customHeight="1">
      <c r="A348" s="38">
        <v>309</v>
      </c>
      <c r="B348" s="39">
        <v>40712</v>
      </c>
      <c r="C348" s="38">
        <v>10302614</v>
      </c>
      <c r="D348" s="40" t="s">
        <v>1341</v>
      </c>
      <c r="E348" s="38">
        <v>2</v>
      </c>
      <c r="F348" s="38">
        <v>120</v>
      </c>
      <c r="G348" s="38" t="s">
        <v>21</v>
      </c>
      <c r="H348" s="42">
        <v>17948.72</v>
      </c>
      <c r="I348" s="55"/>
      <c r="J348" s="44">
        <v>42277</v>
      </c>
      <c r="K348" s="42">
        <v>0</v>
      </c>
      <c r="L348" s="42">
        <v>13356.85</v>
      </c>
      <c r="M348" s="44">
        <v>45138</v>
      </c>
      <c r="N348" s="42">
        <f>H348-K348-L348</f>
        <v>4591.8700000000008</v>
      </c>
      <c r="O348" s="42">
        <v>5188.8100000000004</v>
      </c>
      <c r="P348" s="45">
        <v>0.13</v>
      </c>
      <c r="Q348" s="42">
        <v>596.94000000000005</v>
      </c>
      <c r="R348" s="42">
        <v>4591.87</v>
      </c>
      <c r="S348" s="42">
        <v>0</v>
      </c>
      <c r="T348" s="38">
        <v>2101</v>
      </c>
      <c r="U348" s="14">
        <f>S348/H348</f>
        <v>0</v>
      </c>
      <c r="V348" s="19"/>
      <c r="W348" s="19"/>
      <c r="X348" s="37" t="s">
        <v>3467</v>
      </c>
    </row>
    <row r="349" spans="1:24" s="3" customFormat="1" ht="16.5" customHeight="1">
      <c r="A349" s="38">
        <v>317</v>
      </c>
      <c r="B349" s="39">
        <v>40712</v>
      </c>
      <c r="C349" s="38">
        <v>10302575</v>
      </c>
      <c r="D349" s="40" t="s">
        <v>1653</v>
      </c>
      <c r="E349" s="38">
        <v>1</v>
      </c>
      <c r="F349" s="38">
        <v>120</v>
      </c>
      <c r="G349" s="38" t="s">
        <v>21</v>
      </c>
      <c r="H349" s="42">
        <v>17948.72</v>
      </c>
      <c r="I349" s="55"/>
      <c r="J349" s="44">
        <v>42277</v>
      </c>
      <c r="K349" s="42">
        <v>0</v>
      </c>
      <c r="L349" s="42">
        <v>13356.67</v>
      </c>
      <c r="M349" s="44">
        <v>45138</v>
      </c>
      <c r="N349" s="42">
        <f>H349-K349-L349</f>
        <v>4592.0500000000011</v>
      </c>
      <c r="O349" s="42">
        <v>5189.0200000000004</v>
      </c>
      <c r="P349" s="45">
        <v>0.13</v>
      </c>
      <c r="Q349" s="42">
        <v>596.97</v>
      </c>
      <c r="R349" s="42">
        <v>4592.05</v>
      </c>
      <c r="S349" s="42">
        <v>0</v>
      </c>
      <c r="T349" s="38">
        <v>2101</v>
      </c>
      <c r="U349" s="14">
        <f>S349/H349</f>
        <v>0</v>
      </c>
      <c r="V349" s="19"/>
      <c r="W349" s="19"/>
      <c r="X349" s="37" t="s">
        <v>3467</v>
      </c>
    </row>
    <row r="350" spans="1:24" s="3" customFormat="1" ht="16.5" customHeight="1">
      <c r="A350" s="38">
        <v>319</v>
      </c>
      <c r="B350" s="39">
        <v>40712</v>
      </c>
      <c r="C350" s="38">
        <v>10302658</v>
      </c>
      <c r="D350" s="40" t="s">
        <v>825</v>
      </c>
      <c r="E350" s="38">
        <v>8</v>
      </c>
      <c r="F350" s="38">
        <v>60</v>
      </c>
      <c r="G350" s="38" t="s">
        <v>23</v>
      </c>
      <c r="H350" s="42">
        <v>4877.87</v>
      </c>
      <c r="I350" s="55"/>
      <c r="J350" s="44">
        <v>43977</v>
      </c>
      <c r="K350" s="42">
        <v>0</v>
      </c>
      <c r="L350" s="42">
        <v>2934.8</v>
      </c>
      <c r="M350" s="44">
        <v>45138</v>
      </c>
      <c r="N350" s="42">
        <f>H350-K350-L350</f>
        <v>1943.0699999999997</v>
      </c>
      <c r="O350" s="42">
        <v>2195.67</v>
      </c>
      <c r="P350" s="45">
        <v>0.13</v>
      </c>
      <c r="Q350" s="42">
        <v>252.6</v>
      </c>
      <c r="R350" s="42">
        <v>1943.07</v>
      </c>
      <c r="S350" s="42">
        <v>0</v>
      </c>
      <c r="T350" s="38">
        <v>5000</v>
      </c>
      <c r="U350" s="14">
        <f>S350/H350</f>
        <v>0</v>
      </c>
      <c r="V350" s="19"/>
      <c r="W350" s="19"/>
      <c r="X350" s="37" t="s">
        <v>3467</v>
      </c>
    </row>
    <row r="351" spans="1:24" s="3" customFormat="1" ht="16.5" customHeight="1">
      <c r="A351" s="38">
        <v>322</v>
      </c>
      <c r="B351" s="39">
        <v>40712</v>
      </c>
      <c r="C351" s="38">
        <v>10302605</v>
      </c>
      <c r="D351" s="40" t="s">
        <v>811</v>
      </c>
      <c r="E351" s="38">
        <v>110</v>
      </c>
      <c r="F351" s="38">
        <v>118</v>
      </c>
      <c r="G351" s="38" t="s">
        <v>23</v>
      </c>
      <c r="H351" s="42">
        <v>4982.8999999999996</v>
      </c>
      <c r="I351" s="55"/>
      <c r="J351" s="44">
        <v>42276</v>
      </c>
      <c r="K351" s="42">
        <v>0</v>
      </c>
      <c r="L351" s="42">
        <v>3739.29</v>
      </c>
      <c r="M351" s="44">
        <v>45138</v>
      </c>
      <c r="N351" s="42">
        <f>H351-K351-L351</f>
        <v>1243.6099999999997</v>
      </c>
      <c r="O351" s="42">
        <v>1405.28</v>
      </c>
      <c r="P351" s="45">
        <v>0.13</v>
      </c>
      <c r="Q351" s="42">
        <v>161.66999999999999</v>
      </c>
      <c r="R351" s="42">
        <v>1243.6099999999999</v>
      </c>
      <c r="S351" s="42">
        <v>0</v>
      </c>
      <c r="T351" s="38">
        <v>5000</v>
      </c>
      <c r="U351" s="14">
        <f>S351/H351</f>
        <v>0</v>
      </c>
      <c r="V351" s="19"/>
      <c r="W351" s="19"/>
      <c r="X351" s="37" t="s">
        <v>3467</v>
      </c>
    </row>
    <row r="352" spans="1:24" s="3" customFormat="1" ht="16.5" customHeight="1">
      <c r="A352" s="38">
        <v>338</v>
      </c>
      <c r="B352" s="39">
        <v>40712</v>
      </c>
      <c r="C352" s="38">
        <v>10302658</v>
      </c>
      <c r="D352" s="40" t="s">
        <v>825</v>
      </c>
      <c r="E352" s="38">
        <v>4</v>
      </c>
      <c r="F352" s="38">
        <v>60</v>
      </c>
      <c r="G352" s="38" t="s">
        <v>23</v>
      </c>
      <c r="H352" s="42">
        <v>2438.94</v>
      </c>
      <c r="I352" s="55"/>
      <c r="J352" s="44">
        <v>43977</v>
      </c>
      <c r="K352" s="42">
        <v>0</v>
      </c>
      <c r="L352" s="42">
        <v>1467.4</v>
      </c>
      <c r="M352" s="44">
        <v>45138</v>
      </c>
      <c r="N352" s="42">
        <f>H352-K352-L352</f>
        <v>971.54</v>
      </c>
      <c r="O352" s="42">
        <v>1097.8399999999999</v>
      </c>
      <c r="P352" s="45">
        <v>0.13</v>
      </c>
      <c r="Q352" s="42">
        <v>126.3</v>
      </c>
      <c r="R352" s="42">
        <v>971.54</v>
      </c>
      <c r="S352" s="42">
        <v>0</v>
      </c>
      <c r="T352" s="38">
        <v>5000</v>
      </c>
      <c r="U352" s="14">
        <f>S352/H352</f>
        <v>0</v>
      </c>
      <c r="V352" s="19"/>
      <c r="W352" s="19"/>
      <c r="X352" s="37" t="s">
        <v>3467</v>
      </c>
    </row>
    <row r="353" spans="1:24" s="3" customFormat="1" ht="16.5" customHeight="1">
      <c r="A353" s="38">
        <v>339</v>
      </c>
      <c r="B353" s="39">
        <v>40712</v>
      </c>
      <c r="C353" s="38">
        <v>10302659</v>
      </c>
      <c r="D353" s="40" t="s">
        <v>1384</v>
      </c>
      <c r="E353" s="38">
        <v>2</v>
      </c>
      <c r="F353" s="38">
        <v>60</v>
      </c>
      <c r="G353" s="38" t="s">
        <v>23</v>
      </c>
      <c r="H353" s="42">
        <v>1414.16</v>
      </c>
      <c r="I353" s="55"/>
      <c r="J353" s="44">
        <v>43977</v>
      </c>
      <c r="K353" s="42">
        <v>0</v>
      </c>
      <c r="L353" s="42">
        <v>850.83</v>
      </c>
      <c r="M353" s="44">
        <v>45138</v>
      </c>
      <c r="N353" s="42">
        <f>H353-K353-L353</f>
        <v>563.33000000000004</v>
      </c>
      <c r="O353" s="42">
        <v>636.55999999999995</v>
      </c>
      <c r="P353" s="45">
        <v>0.13</v>
      </c>
      <c r="Q353" s="42">
        <v>73.23</v>
      </c>
      <c r="R353" s="42">
        <v>563.33000000000004</v>
      </c>
      <c r="S353" s="42">
        <v>0</v>
      </c>
      <c r="T353" s="38">
        <v>5000</v>
      </c>
      <c r="U353" s="14">
        <f>S353/H353</f>
        <v>0</v>
      </c>
      <c r="V353" s="19"/>
      <c r="W353" s="19"/>
      <c r="X353" s="37" t="s">
        <v>3467</v>
      </c>
    </row>
    <row r="354" spans="1:24" s="3" customFormat="1" ht="16.5" customHeight="1">
      <c r="A354" s="38">
        <v>342</v>
      </c>
      <c r="B354" s="39">
        <v>40712</v>
      </c>
      <c r="C354" s="38">
        <v>10322194</v>
      </c>
      <c r="D354" s="40" t="s">
        <v>1073</v>
      </c>
      <c r="E354" s="38">
        <v>1</v>
      </c>
      <c r="F354" s="38">
        <v>60</v>
      </c>
      <c r="G354" s="38" t="s">
        <v>36</v>
      </c>
      <c r="H354" s="42">
        <v>2588.98</v>
      </c>
      <c r="I354" s="55"/>
      <c r="J354" s="44">
        <v>44105</v>
      </c>
      <c r="K354" s="42">
        <v>43.15</v>
      </c>
      <c r="L354" s="42">
        <v>1380.79</v>
      </c>
      <c r="M354" s="44">
        <v>45138</v>
      </c>
      <c r="N354" s="42">
        <f>H354-K354-L354</f>
        <v>1165.04</v>
      </c>
      <c r="O354" s="42">
        <v>1316.5</v>
      </c>
      <c r="P354" s="45">
        <v>0.13</v>
      </c>
      <c r="Q354" s="42">
        <v>151.46</v>
      </c>
      <c r="R354" s="42">
        <v>1165.04</v>
      </c>
      <c r="S354" s="42">
        <v>0</v>
      </c>
      <c r="T354" s="38">
        <v>5000</v>
      </c>
      <c r="U354" s="14">
        <f>S354/H354</f>
        <v>0</v>
      </c>
      <c r="V354" s="19"/>
      <c r="W354" s="19"/>
      <c r="X354" s="37" t="s">
        <v>3467</v>
      </c>
    </row>
    <row r="355" spans="1:24" s="3" customFormat="1" ht="16.5" customHeight="1">
      <c r="A355" s="38">
        <v>348</v>
      </c>
      <c r="B355" s="39">
        <v>40712</v>
      </c>
      <c r="C355" s="38">
        <v>10366095</v>
      </c>
      <c r="D355" s="40" t="s">
        <v>1663</v>
      </c>
      <c r="E355" s="38">
        <v>1</v>
      </c>
      <c r="F355" s="38">
        <v>60</v>
      </c>
      <c r="G355" s="38" t="s">
        <v>36</v>
      </c>
      <c r="H355" s="42">
        <v>2266.48</v>
      </c>
      <c r="I355" s="55"/>
      <c r="J355" s="44">
        <v>44985</v>
      </c>
      <c r="K355" s="42">
        <v>37.770000000000003</v>
      </c>
      <c r="L355" s="42">
        <v>151.08000000000001</v>
      </c>
      <c r="M355" s="44">
        <v>45138</v>
      </c>
      <c r="N355" s="42">
        <f>H355-K355-L355</f>
        <v>2077.63</v>
      </c>
      <c r="O355" s="42">
        <v>2347.7199999999998</v>
      </c>
      <c r="P355" s="45">
        <v>0.13</v>
      </c>
      <c r="Q355" s="42">
        <v>270.08999999999997</v>
      </c>
      <c r="R355" s="42">
        <v>2077.63</v>
      </c>
      <c r="S355" s="42">
        <v>0</v>
      </c>
      <c r="T355" s="38">
        <v>1007</v>
      </c>
      <c r="U355" s="14">
        <f>S355/H355</f>
        <v>0</v>
      </c>
      <c r="V355" s="19"/>
      <c r="W355" s="19"/>
      <c r="X355" s="37" t="s">
        <v>3467</v>
      </c>
    </row>
    <row r="356" spans="1:24" s="3" customFormat="1" ht="16.5" customHeight="1">
      <c r="A356" s="38">
        <v>370</v>
      </c>
      <c r="B356" s="39">
        <v>40712</v>
      </c>
      <c r="C356" s="38">
        <v>10303405</v>
      </c>
      <c r="D356" s="40" t="s">
        <v>854</v>
      </c>
      <c r="E356" s="38">
        <v>6</v>
      </c>
      <c r="F356" s="38">
        <v>120</v>
      </c>
      <c r="G356" s="38" t="s">
        <v>21</v>
      </c>
      <c r="H356" s="42">
        <v>8717.94</v>
      </c>
      <c r="I356" s="55"/>
      <c r="J356" s="44">
        <v>42277</v>
      </c>
      <c r="K356" s="42">
        <v>0</v>
      </c>
      <c r="L356" s="42">
        <v>6487.6</v>
      </c>
      <c r="M356" s="44">
        <v>45138</v>
      </c>
      <c r="N356" s="42">
        <f>H356-K356-L356</f>
        <v>2230.34</v>
      </c>
      <c r="O356" s="42">
        <v>2520.2800000000002</v>
      </c>
      <c r="P356" s="45">
        <v>0.13</v>
      </c>
      <c r="Q356" s="42">
        <v>289.94</v>
      </c>
      <c r="R356" s="42">
        <v>2230.34</v>
      </c>
      <c r="S356" s="42">
        <v>0</v>
      </c>
      <c r="T356" s="38">
        <v>2101</v>
      </c>
      <c r="U356" s="14">
        <f>S356/H356</f>
        <v>0</v>
      </c>
      <c r="V356" s="19"/>
      <c r="W356" s="19"/>
      <c r="X356" s="37" t="s">
        <v>3467</v>
      </c>
    </row>
    <row r="357" spans="1:24" s="3" customFormat="1" ht="16.5" customHeight="1">
      <c r="A357" s="38">
        <v>371</v>
      </c>
      <c r="B357" s="39">
        <v>40712</v>
      </c>
      <c r="C357" s="38">
        <v>10303643</v>
      </c>
      <c r="D357" s="40" t="s">
        <v>616</v>
      </c>
      <c r="E357" s="38">
        <v>3</v>
      </c>
      <c r="F357" s="38">
        <v>118</v>
      </c>
      <c r="G357" s="38" t="s">
        <v>23</v>
      </c>
      <c r="H357" s="42">
        <v>1538.46</v>
      </c>
      <c r="I357" s="55"/>
      <c r="J357" s="44">
        <v>42275</v>
      </c>
      <c r="K357" s="42">
        <v>0</v>
      </c>
      <c r="L357" s="42">
        <v>1159.49</v>
      </c>
      <c r="M357" s="44">
        <v>45138</v>
      </c>
      <c r="N357" s="42">
        <f>H357-K357-L357</f>
        <v>378.97</v>
      </c>
      <c r="O357" s="42">
        <v>428.24</v>
      </c>
      <c r="P357" s="45">
        <v>0.13</v>
      </c>
      <c r="Q357" s="42">
        <v>49.27</v>
      </c>
      <c r="R357" s="42">
        <v>378.97</v>
      </c>
      <c r="S357" s="42">
        <v>0</v>
      </c>
      <c r="T357" s="38">
        <v>5000</v>
      </c>
      <c r="U357" s="14">
        <f>S357/H357</f>
        <v>0</v>
      </c>
      <c r="V357" s="19"/>
      <c r="W357" s="19"/>
      <c r="X357" s="37" t="s">
        <v>3467</v>
      </c>
    </row>
    <row r="358" spans="1:24" s="3" customFormat="1" ht="16.5" customHeight="1">
      <c r="A358" s="38">
        <v>377</v>
      </c>
      <c r="B358" s="39">
        <v>40712</v>
      </c>
      <c r="C358" s="38">
        <v>10302511</v>
      </c>
      <c r="D358" s="40" t="s">
        <v>1611</v>
      </c>
      <c r="E358" s="38">
        <v>5</v>
      </c>
      <c r="F358" s="38">
        <v>118</v>
      </c>
      <c r="G358" s="38" t="s">
        <v>23</v>
      </c>
      <c r="H358" s="42">
        <v>8547</v>
      </c>
      <c r="I358" s="55"/>
      <c r="J358" s="44">
        <v>42275</v>
      </c>
      <c r="K358" s="42">
        <v>0</v>
      </c>
      <c r="L358" s="42">
        <v>6441.55</v>
      </c>
      <c r="M358" s="44">
        <v>45138</v>
      </c>
      <c r="N358" s="42">
        <f>H358-K358-L358</f>
        <v>2105.4499999999998</v>
      </c>
      <c r="O358" s="42">
        <v>2379.16</v>
      </c>
      <c r="P358" s="45">
        <v>0.13</v>
      </c>
      <c r="Q358" s="42">
        <v>273.70999999999998</v>
      </c>
      <c r="R358" s="42">
        <v>2105.4499999999998</v>
      </c>
      <c r="S358" s="42">
        <v>0</v>
      </c>
      <c r="T358" s="38">
        <v>2101</v>
      </c>
      <c r="U358" s="14">
        <f>S358/H358</f>
        <v>0</v>
      </c>
      <c r="V358" s="19"/>
      <c r="W358" s="19"/>
      <c r="X358" s="37" t="s">
        <v>3467</v>
      </c>
    </row>
    <row r="359" spans="1:24" s="3" customFormat="1" ht="16.5" customHeight="1">
      <c r="A359" s="38">
        <v>389</v>
      </c>
      <c r="B359" s="39">
        <v>40712</v>
      </c>
      <c r="C359" s="38">
        <v>10302524</v>
      </c>
      <c r="D359" s="40" t="s">
        <v>1616</v>
      </c>
      <c r="E359" s="38">
        <v>1</v>
      </c>
      <c r="F359" s="38">
        <v>118</v>
      </c>
      <c r="G359" s="38" t="s">
        <v>23</v>
      </c>
      <c r="H359" s="42">
        <v>2991.45</v>
      </c>
      <c r="I359" s="55"/>
      <c r="J359" s="44">
        <v>42275</v>
      </c>
      <c r="K359" s="42">
        <v>0</v>
      </c>
      <c r="L359" s="42">
        <v>2254.56</v>
      </c>
      <c r="M359" s="44">
        <v>45138</v>
      </c>
      <c r="N359" s="42">
        <f>H359-K359-L359</f>
        <v>736.88999999999987</v>
      </c>
      <c r="O359" s="42">
        <v>832.69</v>
      </c>
      <c r="P359" s="45">
        <v>0.13</v>
      </c>
      <c r="Q359" s="42">
        <v>95.8</v>
      </c>
      <c r="R359" s="42">
        <v>736.89</v>
      </c>
      <c r="S359" s="42">
        <v>0</v>
      </c>
      <c r="T359" s="38">
        <v>2106</v>
      </c>
      <c r="U359" s="14">
        <f>S359/H359</f>
        <v>0</v>
      </c>
      <c r="V359" s="19"/>
      <c r="W359" s="19"/>
      <c r="X359" s="37" t="s">
        <v>3467</v>
      </c>
    </row>
    <row r="360" spans="1:24" s="3" customFormat="1" ht="16.5" customHeight="1">
      <c r="A360" s="38">
        <v>391</v>
      </c>
      <c r="B360" s="39">
        <v>40712</v>
      </c>
      <c r="C360" s="38">
        <v>10302567</v>
      </c>
      <c r="D360" s="40" t="s">
        <v>1624</v>
      </c>
      <c r="E360" s="38">
        <v>1</v>
      </c>
      <c r="F360" s="38">
        <v>118</v>
      </c>
      <c r="G360" s="38" t="s">
        <v>23</v>
      </c>
      <c r="H360" s="42">
        <v>3897.44</v>
      </c>
      <c r="I360" s="55"/>
      <c r="J360" s="44">
        <v>42275</v>
      </c>
      <c r="K360" s="42">
        <v>0</v>
      </c>
      <c r="L360" s="42">
        <v>2937.33</v>
      </c>
      <c r="M360" s="44">
        <v>45138</v>
      </c>
      <c r="N360" s="42">
        <f>H360-K360-L360</f>
        <v>960.11000000000013</v>
      </c>
      <c r="O360" s="42">
        <v>1084.92</v>
      </c>
      <c r="P360" s="45">
        <v>0.13</v>
      </c>
      <c r="Q360" s="42">
        <v>124.81</v>
      </c>
      <c r="R360" s="42">
        <v>960.11</v>
      </c>
      <c r="S360" s="42">
        <v>0</v>
      </c>
      <c r="T360" s="38">
        <v>2101</v>
      </c>
      <c r="U360" s="14">
        <f>S360/H360</f>
        <v>0</v>
      </c>
      <c r="V360" s="19"/>
      <c r="W360" s="19"/>
      <c r="X360" s="37" t="s">
        <v>3467</v>
      </c>
    </row>
    <row r="361" spans="1:24" s="3" customFormat="1" ht="16.5" customHeight="1">
      <c r="A361" s="38">
        <v>393</v>
      </c>
      <c r="B361" s="39">
        <v>40712</v>
      </c>
      <c r="C361" s="38">
        <v>10302579</v>
      </c>
      <c r="D361" s="40" t="s">
        <v>1633</v>
      </c>
      <c r="E361" s="38">
        <v>1</v>
      </c>
      <c r="F361" s="38">
        <v>120</v>
      </c>
      <c r="G361" s="38" t="s">
        <v>21</v>
      </c>
      <c r="H361" s="42">
        <v>28717.95</v>
      </c>
      <c r="I361" s="55"/>
      <c r="J361" s="44">
        <v>42277</v>
      </c>
      <c r="K361" s="42">
        <v>0</v>
      </c>
      <c r="L361" s="42">
        <v>21370.93</v>
      </c>
      <c r="M361" s="44">
        <v>45138</v>
      </c>
      <c r="N361" s="42">
        <f>H361-K361-L361</f>
        <v>7347.02</v>
      </c>
      <c r="O361" s="42">
        <v>8302.1299999999992</v>
      </c>
      <c r="P361" s="45">
        <v>0.13</v>
      </c>
      <c r="Q361" s="42">
        <v>955.11</v>
      </c>
      <c r="R361" s="42">
        <v>7347.02</v>
      </c>
      <c r="S361" s="42">
        <v>0</v>
      </c>
      <c r="T361" s="38">
        <v>2101</v>
      </c>
      <c r="U361" s="14">
        <f>S361/H361</f>
        <v>0</v>
      </c>
      <c r="V361" s="19"/>
      <c r="W361" s="19"/>
      <c r="X361" s="37" t="s">
        <v>3467</v>
      </c>
    </row>
    <row r="362" spans="1:24" s="3" customFormat="1" ht="16.5" customHeight="1">
      <c r="A362" s="38">
        <v>398</v>
      </c>
      <c r="B362" s="39">
        <v>40712</v>
      </c>
      <c r="C362" s="38">
        <v>10302584</v>
      </c>
      <c r="D362" s="40" t="s">
        <v>1685</v>
      </c>
      <c r="E362" s="38">
        <v>1</v>
      </c>
      <c r="F362" s="38">
        <v>120</v>
      </c>
      <c r="G362" s="38" t="s">
        <v>21</v>
      </c>
      <c r="H362" s="42">
        <v>14273.5</v>
      </c>
      <c r="I362" s="55"/>
      <c r="J362" s="44">
        <v>42277</v>
      </c>
      <c r="K362" s="42">
        <v>0</v>
      </c>
      <c r="L362" s="42">
        <v>10621.89</v>
      </c>
      <c r="M362" s="44">
        <v>45138</v>
      </c>
      <c r="N362" s="42">
        <f>H362-K362-L362</f>
        <v>3651.6100000000006</v>
      </c>
      <c r="O362" s="42">
        <v>4126.32</v>
      </c>
      <c r="P362" s="45">
        <v>0.13</v>
      </c>
      <c r="Q362" s="42">
        <v>474.71</v>
      </c>
      <c r="R362" s="42">
        <v>3651.61</v>
      </c>
      <c r="S362" s="42">
        <v>0</v>
      </c>
      <c r="T362" s="38">
        <v>2101</v>
      </c>
      <c r="U362" s="14">
        <f>S362/H362</f>
        <v>0</v>
      </c>
      <c r="V362" s="19"/>
      <c r="W362" s="19"/>
      <c r="X362" s="37" t="s">
        <v>3467</v>
      </c>
    </row>
    <row r="363" spans="1:24" s="3" customFormat="1" ht="16.5" customHeight="1">
      <c r="A363" s="38">
        <v>402</v>
      </c>
      <c r="B363" s="39">
        <v>40712</v>
      </c>
      <c r="C363" s="38">
        <v>10302605</v>
      </c>
      <c r="D363" s="40" t="s">
        <v>811</v>
      </c>
      <c r="E363" s="38">
        <v>332</v>
      </c>
      <c r="F363" s="38">
        <v>118</v>
      </c>
      <c r="G363" s="38" t="s">
        <v>23</v>
      </c>
      <c r="H363" s="42">
        <v>15039.3</v>
      </c>
      <c r="I363" s="55"/>
      <c r="J363" s="44">
        <v>42276</v>
      </c>
      <c r="K363" s="42">
        <v>0</v>
      </c>
      <c r="L363" s="42">
        <v>11285.86</v>
      </c>
      <c r="M363" s="44">
        <v>45138</v>
      </c>
      <c r="N363" s="42">
        <f>H363-K363-L363</f>
        <v>3753.4399999999987</v>
      </c>
      <c r="O363" s="42">
        <v>4241.3900000000003</v>
      </c>
      <c r="P363" s="45">
        <v>0.13</v>
      </c>
      <c r="Q363" s="42">
        <v>487.95</v>
      </c>
      <c r="R363" s="42">
        <v>3753.44</v>
      </c>
      <c r="S363" s="42">
        <v>0</v>
      </c>
      <c r="T363" s="38">
        <v>5000</v>
      </c>
      <c r="U363" s="14">
        <f>S363/H363</f>
        <v>0</v>
      </c>
      <c r="V363" s="19"/>
      <c r="W363" s="19"/>
      <c r="X363" s="37" t="s">
        <v>3467</v>
      </c>
    </row>
    <row r="364" spans="1:24" s="3" customFormat="1" ht="16.5" customHeight="1">
      <c r="A364" s="38">
        <v>404</v>
      </c>
      <c r="B364" s="39">
        <v>40712</v>
      </c>
      <c r="C364" s="38">
        <v>10302607</v>
      </c>
      <c r="D364" s="40" t="s">
        <v>615</v>
      </c>
      <c r="E364" s="38">
        <v>1</v>
      </c>
      <c r="F364" s="38">
        <v>118</v>
      </c>
      <c r="G364" s="38" t="s">
        <v>23</v>
      </c>
      <c r="H364" s="42">
        <v>581.20000000000005</v>
      </c>
      <c r="I364" s="55"/>
      <c r="J364" s="44">
        <v>42276</v>
      </c>
      <c r="K364" s="42">
        <v>0</v>
      </c>
      <c r="L364" s="42">
        <v>436.14</v>
      </c>
      <c r="M364" s="44">
        <v>45138</v>
      </c>
      <c r="N364" s="42">
        <f>H364-K364-L364</f>
        <v>145.06000000000006</v>
      </c>
      <c r="O364" s="42">
        <v>163.92</v>
      </c>
      <c r="P364" s="45">
        <v>0.13</v>
      </c>
      <c r="Q364" s="42">
        <v>18.86</v>
      </c>
      <c r="R364" s="42">
        <v>145.06</v>
      </c>
      <c r="S364" s="42">
        <v>0</v>
      </c>
      <c r="T364" s="38">
        <v>5000</v>
      </c>
      <c r="U364" s="14">
        <f>S364/H364</f>
        <v>0</v>
      </c>
      <c r="V364" s="19"/>
      <c r="W364" s="19"/>
      <c r="X364" s="37" t="s">
        <v>3467</v>
      </c>
    </row>
    <row r="365" spans="1:24" s="3" customFormat="1" ht="16.5" customHeight="1">
      <c r="A365" s="38">
        <v>406</v>
      </c>
      <c r="B365" s="39">
        <v>40712</v>
      </c>
      <c r="C365" s="38">
        <v>10302616</v>
      </c>
      <c r="D365" s="40" t="s">
        <v>724</v>
      </c>
      <c r="E365" s="38">
        <v>1</v>
      </c>
      <c r="F365" s="38">
        <v>120</v>
      </c>
      <c r="G365" s="38" t="s">
        <v>21</v>
      </c>
      <c r="H365" s="42">
        <v>14102.56</v>
      </c>
      <c r="I365" s="55"/>
      <c r="J365" s="44">
        <v>42277</v>
      </c>
      <c r="K365" s="42">
        <v>0</v>
      </c>
      <c r="L365" s="42">
        <v>10494.78</v>
      </c>
      <c r="M365" s="44">
        <v>45138</v>
      </c>
      <c r="N365" s="42">
        <f>H365-K365-L365</f>
        <v>3607.7799999999988</v>
      </c>
      <c r="O365" s="42">
        <v>4076.79</v>
      </c>
      <c r="P365" s="45">
        <v>0.13</v>
      </c>
      <c r="Q365" s="42">
        <v>469.01</v>
      </c>
      <c r="R365" s="42">
        <v>3607.78</v>
      </c>
      <c r="S365" s="42">
        <v>0</v>
      </c>
      <c r="T365" s="38">
        <v>2101</v>
      </c>
      <c r="U365" s="14">
        <f>S365/H365</f>
        <v>0</v>
      </c>
      <c r="V365" s="19"/>
      <c r="W365" s="19"/>
      <c r="X365" s="37" t="s">
        <v>3467</v>
      </c>
    </row>
    <row r="366" spans="1:24" s="3" customFormat="1" ht="16.5" customHeight="1">
      <c r="A366" s="38">
        <v>410</v>
      </c>
      <c r="B366" s="39">
        <v>40712</v>
      </c>
      <c r="C366" s="38">
        <v>10302660</v>
      </c>
      <c r="D366" s="40" t="s">
        <v>1687</v>
      </c>
      <c r="E366" s="38">
        <v>1</v>
      </c>
      <c r="F366" s="38">
        <v>120</v>
      </c>
      <c r="G366" s="38" t="s">
        <v>21</v>
      </c>
      <c r="H366" s="42">
        <v>16666.669999999998</v>
      </c>
      <c r="I366" s="55"/>
      <c r="J366" s="44">
        <v>43979</v>
      </c>
      <c r="K366" s="42">
        <v>0</v>
      </c>
      <c r="L366" s="42">
        <v>5013.7700000000004</v>
      </c>
      <c r="M366" s="44">
        <v>45138</v>
      </c>
      <c r="N366" s="42">
        <f>H366-K366-L366</f>
        <v>11652.899999999998</v>
      </c>
      <c r="O366" s="42">
        <v>13167.78</v>
      </c>
      <c r="P366" s="45">
        <v>0.13</v>
      </c>
      <c r="Q366" s="42">
        <v>1514.88</v>
      </c>
      <c r="R366" s="42">
        <v>11652.9</v>
      </c>
      <c r="S366" s="42">
        <v>0</v>
      </c>
      <c r="T366" s="38">
        <v>2105</v>
      </c>
      <c r="U366" s="14">
        <f>S366/H366</f>
        <v>0</v>
      </c>
      <c r="V366" s="19"/>
      <c r="W366" s="19"/>
      <c r="X366" s="37" t="s">
        <v>3467</v>
      </c>
    </row>
    <row r="367" spans="1:24" s="3" customFormat="1" ht="16.5" customHeight="1">
      <c r="A367" s="38">
        <v>412</v>
      </c>
      <c r="B367" s="39">
        <v>40712</v>
      </c>
      <c r="C367" s="38">
        <v>10302535</v>
      </c>
      <c r="D367" s="40" t="s">
        <v>655</v>
      </c>
      <c r="E367" s="38">
        <v>1</v>
      </c>
      <c r="F367" s="38">
        <v>118</v>
      </c>
      <c r="G367" s="38" t="s">
        <v>23</v>
      </c>
      <c r="H367" s="42">
        <v>1794.87</v>
      </c>
      <c r="I367" s="55"/>
      <c r="J367" s="44">
        <v>42275</v>
      </c>
      <c r="K367" s="42">
        <v>0</v>
      </c>
      <c r="L367" s="42">
        <v>1352.69</v>
      </c>
      <c r="M367" s="44">
        <v>45138</v>
      </c>
      <c r="N367" s="42">
        <f>H367-K367-L367</f>
        <v>442.17999999999984</v>
      </c>
      <c r="O367" s="42">
        <v>499.66</v>
      </c>
      <c r="P367" s="45">
        <v>0.13</v>
      </c>
      <c r="Q367" s="42">
        <v>57.48</v>
      </c>
      <c r="R367" s="42">
        <v>442.18</v>
      </c>
      <c r="S367" s="42">
        <v>0</v>
      </c>
      <c r="T367" s="38">
        <v>2101</v>
      </c>
      <c r="U367" s="14">
        <f>S367/H367</f>
        <v>0</v>
      </c>
      <c r="V367" s="19"/>
      <c r="W367" s="19"/>
      <c r="X367" s="37" t="s">
        <v>3467</v>
      </c>
    </row>
    <row r="368" spans="1:24" s="3" customFormat="1" ht="16.5" customHeight="1">
      <c r="A368" s="38">
        <v>413</v>
      </c>
      <c r="B368" s="39">
        <v>40712</v>
      </c>
      <c r="C368" s="38">
        <v>10303588</v>
      </c>
      <c r="D368" s="40" t="s">
        <v>322</v>
      </c>
      <c r="E368" s="38">
        <v>15</v>
      </c>
      <c r="F368" s="38">
        <v>118</v>
      </c>
      <c r="G368" s="38" t="s">
        <v>23</v>
      </c>
      <c r="H368" s="42">
        <v>17435.849999999999</v>
      </c>
      <c r="I368" s="55"/>
      <c r="J368" s="44">
        <v>42275</v>
      </c>
      <c r="K368" s="42">
        <v>0</v>
      </c>
      <c r="L368" s="42">
        <v>13140.79</v>
      </c>
      <c r="M368" s="44">
        <v>45138</v>
      </c>
      <c r="N368" s="42">
        <f>H368-K368-L368</f>
        <v>4295.0599999999977</v>
      </c>
      <c r="O368" s="42">
        <v>4853.42</v>
      </c>
      <c r="P368" s="45">
        <v>0.13</v>
      </c>
      <c r="Q368" s="42">
        <v>558.36</v>
      </c>
      <c r="R368" s="42">
        <v>4295.0600000000004</v>
      </c>
      <c r="S368" s="42">
        <v>0</v>
      </c>
      <c r="T368" s="38">
        <v>5000</v>
      </c>
      <c r="U368" s="14">
        <f>S368/H368</f>
        <v>0</v>
      </c>
      <c r="V368" s="19"/>
      <c r="W368" s="19"/>
      <c r="X368" s="37" t="s">
        <v>3467</v>
      </c>
    </row>
    <row r="369" spans="1:24" s="3" customFormat="1" ht="16.5" customHeight="1">
      <c r="A369" s="38">
        <v>416</v>
      </c>
      <c r="B369" s="39">
        <v>40712</v>
      </c>
      <c r="C369" s="38">
        <v>10303595</v>
      </c>
      <c r="D369" s="40" t="s">
        <v>161</v>
      </c>
      <c r="E369" s="38">
        <v>50</v>
      </c>
      <c r="F369" s="38">
        <v>60</v>
      </c>
      <c r="G369" s="38" t="s">
        <v>83</v>
      </c>
      <c r="H369" s="42">
        <v>4188</v>
      </c>
      <c r="I369" s="55"/>
      <c r="J369" s="44">
        <v>42277</v>
      </c>
      <c r="K369" s="42">
        <v>0</v>
      </c>
      <c r="L369" s="42">
        <v>3978.6</v>
      </c>
      <c r="M369" s="44">
        <v>45138</v>
      </c>
      <c r="N369" s="42">
        <f>H369-K369-L369</f>
        <v>209.40000000000009</v>
      </c>
      <c r="O369" s="42">
        <v>236.62</v>
      </c>
      <c r="P369" s="45">
        <v>0.13</v>
      </c>
      <c r="Q369" s="42">
        <v>27.22</v>
      </c>
      <c r="R369" s="42">
        <v>209.4</v>
      </c>
      <c r="S369" s="42">
        <v>0</v>
      </c>
      <c r="T369" s="38">
        <v>5000</v>
      </c>
      <c r="U369" s="14">
        <f>S369/H369</f>
        <v>0</v>
      </c>
      <c r="V369" s="19"/>
      <c r="W369" s="19"/>
      <c r="X369" s="37" t="s">
        <v>3467</v>
      </c>
    </row>
    <row r="370" spans="1:24" s="3" customFormat="1" ht="16.5" customHeight="1">
      <c r="A370" s="38">
        <v>417</v>
      </c>
      <c r="B370" s="39">
        <v>40712</v>
      </c>
      <c r="C370" s="38">
        <v>10303596</v>
      </c>
      <c r="D370" s="40" t="s">
        <v>864</v>
      </c>
      <c r="E370" s="38">
        <v>20</v>
      </c>
      <c r="F370" s="38">
        <v>60</v>
      </c>
      <c r="G370" s="38" t="s">
        <v>83</v>
      </c>
      <c r="H370" s="42">
        <v>3760.6</v>
      </c>
      <c r="I370" s="55"/>
      <c r="J370" s="44">
        <v>42277</v>
      </c>
      <c r="K370" s="42">
        <v>0</v>
      </c>
      <c r="L370" s="42">
        <v>3572.57</v>
      </c>
      <c r="M370" s="44">
        <v>45138</v>
      </c>
      <c r="N370" s="42">
        <f>H370-K370-L370</f>
        <v>188.02999999999975</v>
      </c>
      <c r="O370" s="42">
        <v>212.47</v>
      </c>
      <c r="P370" s="45">
        <v>0.13</v>
      </c>
      <c r="Q370" s="42">
        <v>24.44</v>
      </c>
      <c r="R370" s="42">
        <v>188.03</v>
      </c>
      <c r="S370" s="42">
        <v>0</v>
      </c>
      <c r="T370" s="38">
        <v>5000</v>
      </c>
      <c r="U370" s="14">
        <f>S370/H370</f>
        <v>0</v>
      </c>
      <c r="V370" s="19"/>
      <c r="W370" s="19"/>
      <c r="X370" s="37" t="s">
        <v>3467</v>
      </c>
    </row>
    <row r="371" spans="1:24" s="3" customFormat="1" ht="16.5" customHeight="1">
      <c r="A371" s="38">
        <v>429</v>
      </c>
      <c r="B371" s="39">
        <v>40712</v>
      </c>
      <c r="C371" s="38">
        <v>10303866</v>
      </c>
      <c r="D371" s="40" t="s">
        <v>1694</v>
      </c>
      <c r="E371" s="38">
        <v>1</v>
      </c>
      <c r="F371" s="38">
        <v>79</v>
      </c>
      <c r="G371" s="38" t="s">
        <v>23</v>
      </c>
      <c r="H371" s="42">
        <v>3247.86</v>
      </c>
      <c r="I371" s="55"/>
      <c r="J371" s="44">
        <v>43460</v>
      </c>
      <c r="K371" s="42">
        <v>0</v>
      </c>
      <c r="L371" s="42">
        <v>2046.72</v>
      </c>
      <c r="M371" s="44">
        <v>45138</v>
      </c>
      <c r="N371" s="42">
        <f>H371-K371-L371</f>
        <v>1201.1400000000001</v>
      </c>
      <c r="O371" s="42">
        <v>1357.29</v>
      </c>
      <c r="P371" s="45">
        <v>0.13</v>
      </c>
      <c r="Q371" s="42">
        <v>156.15</v>
      </c>
      <c r="R371" s="42">
        <v>1201.1400000000001</v>
      </c>
      <c r="S371" s="42">
        <v>0</v>
      </c>
      <c r="T371" s="38">
        <v>2101</v>
      </c>
      <c r="U371" s="14">
        <f>S371/H371</f>
        <v>0</v>
      </c>
      <c r="V371" s="19"/>
      <c r="W371" s="19"/>
      <c r="X371" s="37" t="s">
        <v>3467</v>
      </c>
    </row>
    <row r="372" spans="1:24" s="3" customFormat="1" ht="16.5" customHeight="1">
      <c r="A372" s="38">
        <v>430</v>
      </c>
      <c r="B372" s="39">
        <v>40712</v>
      </c>
      <c r="C372" s="38">
        <v>10303924</v>
      </c>
      <c r="D372" s="40" t="s">
        <v>1695</v>
      </c>
      <c r="E372" s="38">
        <v>21</v>
      </c>
      <c r="F372" s="38">
        <v>118</v>
      </c>
      <c r="G372" s="38" t="s">
        <v>23</v>
      </c>
      <c r="H372" s="42">
        <v>17051.37</v>
      </c>
      <c r="I372" s="55"/>
      <c r="J372" s="44">
        <v>42275</v>
      </c>
      <c r="K372" s="42">
        <v>0</v>
      </c>
      <c r="L372" s="42">
        <v>12850.94</v>
      </c>
      <c r="M372" s="44">
        <v>45138</v>
      </c>
      <c r="N372" s="42">
        <f>H372-K372-L372</f>
        <v>4200.4299999999985</v>
      </c>
      <c r="O372" s="42">
        <v>4746.49</v>
      </c>
      <c r="P372" s="45">
        <v>0.13</v>
      </c>
      <c r="Q372" s="42">
        <v>546.05999999999995</v>
      </c>
      <c r="R372" s="42">
        <v>4200.43</v>
      </c>
      <c r="S372" s="42">
        <v>0</v>
      </c>
      <c r="T372" s="38">
        <v>5000</v>
      </c>
      <c r="U372" s="14">
        <f>S372/H372</f>
        <v>0</v>
      </c>
      <c r="V372" s="19"/>
      <c r="W372" s="19"/>
      <c r="X372" s="37" t="s">
        <v>3467</v>
      </c>
    </row>
    <row r="373" spans="1:24" s="3" customFormat="1" ht="16.5" customHeight="1">
      <c r="A373" s="38">
        <v>431</v>
      </c>
      <c r="B373" s="39">
        <v>40712</v>
      </c>
      <c r="C373" s="38">
        <v>10322192</v>
      </c>
      <c r="D373" s="40" t="s">
        <v>1696</v>
      </c>
      <c r="E373" s="38">
        <v>1</v>
      </c>
      <c r="F373" s="38">
        <v>60</v>
      </c>
      <c r="G373" s="38" t="s">
        <v>36</v>
      </c>
      <c r="H373" s="42">
        <v>43019</v>
      </c>
      <c r="I373" s="55"/>
      <c r="J373" s="44">
        <v>44105</v>
      </c>
      <c r="K373" s="42">
        <v>716.99</v>
      </c>
      <c r="L373" s="42">
        <v>22943.47</v>
      </c>
      <c r="M373" s="44">
        <v>45138</v>
      </c>
      <c r="N373" s="42">
        <f>H373-K373-L373</f>
        <v>19358.54</v>
      </c>
      <c r="O373" s="42">
        <v>21875.15</v>
      </c>
      <c r="P373" s="45">
        <v>0.13</v>
      </c>
      <c r="Q373" s="42">
        <v>2516.61</v>
      </c>
      <c r="R373" s="42">
        <v>19358.54</v>
      </c>
      <c r="S373" s="42">
        <v>0</v>
      </c>
      <c r="T373" s="38">
        <v>5000</v>
      </c>
      <c r="U373" s="14">
        <f>S373/H373</f>
        <v>0</v>
      </c>
      <c r="V373" s="19"/>
      <c r="W373" s="19"/>
      <c r="X373" s="37" t="s">
        <v>3467</v>
      </c>
    </row>
    <row r="374" spans="1:24" s="3" customFormat="1" ht="16.5" customHeight="1">
      <c r="A374" s="38">
        <v>437</v>
      </c>
      <c r="B374" s="39">
        <v>40712</v>
      </c>
      <c r="C374" s="38">
        <v>10322194</v>
      </c>
      <c r="D374" s="40" t="s">
        <v>1073</v>
      </c>
      <c r="E374" s="38">
        <v>1</v>
      </c>
      <c r="F374" s="38">
        <v>60</v>
      </c>
      <c r="G374" s="38" t="s">
        <v>36</v>
      </c>
      <c r="H374" s="42">
        <v>2588.9699999999998</v>
      </c>
      <c r="I374" s="55"/>
      <c r="J374" s="44">
        <v>44105</v>
      </c>
      <c r="K374" s="42">
        <v>43.15</v>
      </c>
      <c r="L374" s="42">
        <v>1380.79</v>
      </c>
      <c r="M374" s="44">
        <v>45138</v>
      </c>
      <c r="N374" s="42">
        <f>H374-K374-L374</f>
        <v>1165.0299999999997</v>
      </c>
      <c r="O374" s="42">
        <v>1316.48</v>
      </c>
      <c r="P374" s="45">
        <v>0.13</v>
      </c>
      <c r="Q374" s="42">
        <v>151.44999999999999</v>
      </c>
      <c r="R374" s="42">
        <v>1165.03</v>
      </c>
      <c r="S374" s="42">
        <v>0</v>
      </c>
      <c r="T374" s="38">
        <v>5000</v>
      </c>
      <c r="U374" s="14">
        <f>S374/H374</f>
        <v>0</v>
      </c>
      <c r="V374" s="19"/>
      <c r="W374" s="19"/>
      <c r="X374" s="37" t="s">
        <v>3467</v>
      </c>
    </row>
    <row r="375" spans="1:24" s="3" customFormat="1" ht="16.5" customHeight="1">
      <c r="A375" s="38">
        <v>438</v>
      </c>
      <c r="B375" s="39">
        <v>40712</v>
      </c>
      <c r="C375" s="38">
        <v>10302522</v>
      </c>
      <c r="D375" s="40" t="s">
        <v>1209</v>
      </c>
      <c r="E375" s="38">
        <v>1</v>
      </c>
      <c r="F375" s="38">
        <v>118</v>
      </c>
      <c r="G375" s="38" t="s">
        <v>23</v>
      </c>
      <c r="H375" s="42">
        <v>2991.45</v>
      </c>
      <c r="I375" s="55"/>
      <c r="J375" s="44">
        <v>42275</v>
      </c>
      <c r="K375" s="42">
        <v>0</v>
      </c>
      <c r="L375" s="42">
        <v>2254.46</v>
      </c>
      <c r="M375" s="44">
        <v>45138</v>
      </c>
      <c r="N375" s="42">
        <f>H375-K375-L375</f>
        <v>736.98999999999978</v>
      </c>
      <c r="O375" s="42">
        <v>832.8</v>
      </c>
      <c r="P375" s="45">
        <v>0.13</v>
      </c>
      <c r="Q375" s="42">
        <v>95.81</v>
      </c>
      <c r="R375" s="42">
        <v>736.99</v>
      </c>
      <c r="S375" s="42">
        <v>0</v>
      </c>
      <c r="T375" s="38">
        <v>2101</v>
      </c>
      <c r="U375" s="14">
        <f>S375/H375</f>
        <v>0</v>
      </c>
      <c r="V375" s="19"/>
      <c r="W375" s="19"/>
      <c r="X375" s="37" t="s">
        <v>3467</v>
      </c>
    </row>
    <row r="376" spans="1:24" s="3" customFormat="1" ht="16.5" customHeight="1">
      <c r="A376" s="38">
        <v>441</v>
      </c>
      <c r="B376" s="39">
        <v>40712</v>
      </c>
      <c r="C376" s="38">
        <v>10302577</v>
      </c>
      <c r="D376" s="40" t="s">
        <v>1698</v>
      </c>
      <c r="E376" s="38">
        <v>1</v>
      </c>
      <c r="F376" s="38">
        <v>120</v>
      </c>
      <c r="G376" s="38" t="s">
        <v>21</v>
      </c>
      <c r="H376" s="42">
        <v>19829.060000000001</v>
      </c>
      <c r="I376" s="55"/>
      <c r="J376" s="44">
        <v>42277</v>
      </c>
      <c r="K376" s="42">
        <v>0</v>
      </c>
      <c r="L376" s="42">
        <v>14756.12</v>
      </c>
      <c r="M376" s="44">
        <v>45138</v>
      </c>
      <c r="N376" s="42">
        <f>H376-K376-L376</f>
        <v>5072.9400000000005</v>
      </c>
      <c r="O376" s="42">
        <v>5732.42</v>
      </c>
      <c r="P376" s="45">
        <v>0.13</v>
      </c>
      <c r="Q376" s="42">
        <v>659.48</v>
      </c>
      <c r="R376" s="42">
        <v>5072.9399999999996</v>
      </c>
      <c r="S376" s="42">
        <v>0</v>
      </c>
      <c r="T376" s="38">
        <v>2101</v>
      </c>
      <c r="U376" s="14">
        <f>S376/H376</f>
        <v>0</v>
      </c>
      <c r="V376" s="19"/>
      <c r="W376" s="19"/>
      <c r="X376" s="37" t="s">
        <v>3467</v>
      </c>
    </row>
    <row r="377" spans="1:24" s="3" customFormat="1" ht="16.5" customHeight="1">
      <c r="A377" s="38">
        <v>443</v>
      </c>
      <c r="B377" s="39">
        <v>40712</v>
      </c>
      <c r="C377" s="38">
        <v>10302605</v>
      </c>
      <c r="D377" s="40" t="s">
        <v>811</v>
      </c>
      <c r="E377" s="38">
        <v>328</v>
      </c>
      <c r="F377" s="38">
        <v>118</v>
      </c>
      <c r="G377" s="38" t="s">
        <v>23</v>
      </c>
      <c r="H377" s="42">
        <v>14858.1</v>
      </c>
      <c r="I377" s="55"/>
      <c r="J377" s="44">
        <v>42276</v>
      </c>
      <c r="K377" s="42">
        <v>0</v>
      </c>
      <c r="L377" s="42">
        <v>11149.88</v>
      </c>
      <c r="M377" s="44">
        <v>45138</v>
      </c>
      <c r="N377" s="42">
        <f>H377-K377-L377</f>
        <v>3708.2200000000012</v>
      </c>
      <c r="O377" s="42">
        <v>4190.29</v>
      </c>
      <c r="P377" s="45">
        <v>0.13</v>
      </c>
      <c r="Q377" s="42">
        <v>482.07</v>
      </c>
      <c r="R377" s="42">
        <v>3708.22</v>
      </c>
      <c r="S377" s="42">
        <v>0</v>
      </c>
      <c r="T377" s="38">
        <v>5000</v>
      </c>
      <c r="U377" s="14">
        <f>S377/H377</f>
        <v>0</v>
      </c>
      <c r="V377" s="19"/>
      <c r="W377" s="19"/>
      <c r="X377" s="37" t="s">
        <v>3467</v>
      </c>
    </row>
    <row r="378" spans="1:24" s="3" customFormat="1" ht="16.5" customHeight="1">
      <c r="A378" s="38">
        <v>448</v>
      </c>
      <c r="B378" s="39">
        <v>40712</v>
      </c>
      <c r="C378" s="38">
        <v>10302608</v>
      </c>
      <c r="D378" s="40" t="s">
        <v>590</v>
      </c>
      <c r="E378" s="38">
        <v>6</v>
      </c>
      <c r="F378" s="38">
        <v>118</v>
      </c>
      <c r="G378" s="38" t="s">
        <v>23</v>
      </c>
      <c r="H378" s="42">
        <v>3333.36</v>
      </c>
      <c r="I378" s="55"/>
      <c r="J378" s="44">
        <v>42276</v>
      </c>
      <c r="K378" s="42">
        <v>0</v>
      </c>
      <c r="L378" s="42">
        <v>2501.36</v>
      </c>
      <c r="M378" s="44">
        <v>45138</v>
      </c>
      <c r="N378" s="42">
        <f>H378-K378-L378</f>
        <v>832</v>
      </c>
      <c r="O378" s="42">
        <v>940.16</v>
      </c>
      <c r="P378" s="45">
        <v>0.13</v>
      </c>
      <c r="Q378" s="42">
        <v>108.16</v>
      </c>
      <c r="R378" s="42">
        <v>832</v>
      </c>
      <c r="S378" s="42">
        <v>0</v>
      </c>
      <c r="T378" s="38">
        <v>5000</v>
      </c>
      <c r="U378" s="14">
        <f>S378/H378</f>
        <v>0</v>
      </c>
      <c r="V378" s="19"/>
      <c r="W378" s="19"/>
      <c r="X378" s="37" t="s">
        <v>3467</v>
      </c>
    </row>
    <row r="379" spans="1:24" s="3" customFormat="1" ht="16.5" customHeight="1">
      <c r="A379" s="38">
        <v>449</v>
      </c>
      <c r="B379" s="39">
        <v>40712</v>
      </c>
      <c r="C379" s="38">
        <v>10303409</v>
      </c>
      <c r="D379" s="40" t="s">
        <v>314</v>
      </c>
      <c r="E379" s="38">
        <v>1</v>
      </c>
      <c r="F379" s="38">
        <v>118</v>
      </c>
      <c r="G379" s="38" t="s">
        <v>23</v>
      </c>
      <c r="H379" s="42">
        <v>1196.58</v>
      </c>
      <c r="I379" s="55"/>
      <c r="J379" s="44">
        <v>42275</v>
      </c>
      <c r="K379" s="42">
        <v>0</v>
      </c>
      <c r="L379" s="42">
        <v>901.82</v>
      </c>
      <c r="M379" s="44">
        <v>45138</v>
      </c>
      <c r="N379" s="42">
        <f>H379-K379-L379</f>
        <v>294.75999999999988</v>
      </c>
      <c r="O379" s="42">
        <v>333.08</v>
      </c>
      <c r="P379" s="45">
        <v>0.13</v>
      </c>
      <c r="Q379" s="42">
        <v>38.32</v>
      </c>
      <c r="R379" s="42">
        <v>294.76</v>
      </c>
      <c r="S379" s="42">
        <v>0</v>
      </c>
      <c r="T379" s="38">
        <v>2101</v>
      </c>
      <c r="U379" s="14">
        <f>S379/H379</f>
        <v>0</v>
      </c>
      <c r="V379" s="19"/>
      <c r="W379" s="19"/>
      <c r="X379" s="37" t="s">
        <v>3467</v>
      </c>
    </row>
    <row r="380" spans="1:24" s="3" customFormat="1" ht="16.5" customHeight="1">
      <c r="A380" s="38">
        <v>451</v>
      </c>
      <c r="B380" s="39">
        <v>40712</v>
      </c>
      <c r="C380" s="38">
        <v>10303603</v>
      </c>
      <c r="D380" s="40" t="s">
        <v>155</v>
      </c>
      <c r="E380" s="38">
        <v>4</v>
      </c>
      <c r="F380" s="38">
        <v>60</v>
      </c>
      <c r="G380" s="38" t="s">
        <v>33</v>
      </c>
      <c r="H380" s="42">
        <v>2051.2800000000002</v>
      </c>
      <c r="I380" s="55"/>
      <c r="J380" s="44">
        <v>42276</v>
      </c>
      <c r="K380" s="42">
        <v>0</v>
      </c>
      <c r="L380" s="42">
        <v>1948.72</v>
      </c>
      <c r="M380" s="44">
        <v>45138</v>
      </c>
      <c r="N380" s="42">
        <f>H380-K380-L380</f>
        <v>102.56000000000017</v>
      </c>
      <c r="O380" s="42">
        <v>115.89</v>
      </c>
      <c r="P380" s="45">
        <v>0.13</v>
      </c>
      <c r="Q380" s="42">
        <v>13.33</v>
      </c>
      <c r="R380" s="42">
        <v>102.56</v>
      </c>
      <c r="S380" s="42">
        <v>0</v>
      </c>
      <c r="T380" s="38">
        <v>5000</v>
      </c>
      <c r="U380" s="14">
        <f>S380/H380</f>
        <v>0</v>
      </c>
      <c r="V380" s="19"/>
      <c r="W380" s="19"/>
      <c r="X380" s="37" t="s">
        <v>3467</v>
      </c>
    </row>
    <row r="381" spans="1:24" s="3" customFormat="1" ht="16.5" customHeight="1">
      <c r="A381" s="38">
        <v>459</v>
      </c>
      <c r="B381" s="39">
        <v>40712</v>
      </c>
      <c r="C381" s="38">
        <v>10303697</v>
      </c>
      <c r="D381" s="40" t="s">
        <v>938</v>
      </c>
      <c r="E381" s="38">
        <v>100</v>
      </c>
      <c r="F381" s="38">
        <v>60</v>
      </c>
      <c r="G381" s="38" t="s">
        <v>23</v>
      </c>
      <c r="H381" s="42">
        <v>4316</v>
      </c>
      <c r="I381" s="55"/>
      <c r="J381" s="44">
        <v>43125</v>
      </c>
      <c r="K381" s="42">
        <v>0</v>
      </c>
      <c r="L381" s="42">
        <v>4100.2</v>
      </c>
      <c r="M381" s="44">
        <v>45138</v>
      </c>
      <c r="N381" s="42">
        <f>H381-K381-L381</f>
        <v>215.80000000000018</v>
      </c>
      <c r="O381" s="42">
        <v>243.85</v>
      </c>
      <c r="P381" s="45">
        <v>0.13</v>
      </c>
      <c r="Q381" s="42">
        <v>28.05</v>
      </c>
      <c r="R381" s="42">
        <v>215.8</v>
      </c>
      <c r="S381" s="42">
        <v>0</v>
      </c>
      <c r="T381" s="38">
        <v>5000</v>
      </c>
      <c r="U381" s="14">
        <f>S381/H381</f>
        <v>0</v>
      </c>
      <c r="V381" s="19"/>
      <c r="W381" s="19"/>
      <c r="X381" s="37" t="s">
        <v>3467</v>
      </c>
    </row>
    <row r="382" spans="1:24" s="3" customFormat="1" ht="16.5" customHeight="1">
      <c r="A382" s="38">
        <v>460</v>
      </c>
      <c r="B382" s="39">
        <v>40712</v>
      </c>
      <c r="C382" s="38">
        <v>10303855</v>
      </c>
      <c r="D382" s="40" t="s">
        <v>1705</v>
      </c>
      <c r="E382" s="38">
        <v>1</v>
      </c>
      <c r="F382" s="38">
        <v>56</v>
      </c>
      <c r="G382" s="38" t="s">
        <v>33</v>
      </c>
      <c r="H382" s="42">
        <v>10900</v>
      </c>
      <c r="I382" s="55"/>
      <c r="J382" s="44">
        <v>43432</v>
      </c>
      <c r="K382" s="42">
        <v>0</v>
      </c>
      <c r="L382" s="42">
        <v>10355</v>
      </c>
      <c r="M382" s="44">
        <v>45138</v>
      </c>
      <c r="N382" s="42">
        <f>H382-K382-L382</f>
        <v>545</v>
      </c>
      <c r="O382" s="42">
        <v>615.85</v>
      </c>
      <c r="P382" s="45">
        <v>0.13</v>
      </c>
      <c r="Q382" s="42">
        <v>70.849999999999994</v>
      </c>
      <c r="R382" s="42">
        <v>545</v>
      </c>
      <c r="S382" s="42">
        <v>0</v>
      </c>
      <c r="T382" s="38">
        <v>2506</v>
      </c>
      <c r="U382" s="14">
        <f>S382/H382</f>
        <v>0</v>
      </c>
      <c r="V382" s="19"/>
      <c r="W382" s="19"/>
      <c r="X382" s="37" t="s">
        <v>3467</v>
      </c>
    </row>
    <row r="383" spans="1:24" s="3" customFormat="1" ht="16.5" customHeight="1">
      <c r="A383" s="38">
        <v>468</v>
      </c>
      <c r="B383" s="39">
        <v>40712</v>
      </c>
      <c r="C383" s="38">
        <v>10303858</v>
      </c>
      <c r="D383" s="40" t="s">
        <v>1711</v>
      </c>
      <c r="E383" s="38">
        <v>4</v>
      </c>
      <c r="F383" s="38">
        <v>60</v>
      </c>
      <c r="G383" s="38" t="s">
        <v>23</v>
      </c>
      <c r="H383" s="42">
        <v>14344.96</v>
      </c>
      <c r="I383" s="55"/>
      <c r="J383" s="44">
        <v>43432</v>
      </c>
      <c r="K383" s="42">
        <v>0</v>
      </c>
      <c r="L383" s="42">
        <v>12719.22</v>
      </c>
      <c r="M383" s="44">
        <v>45138</v>
      </c>
      <c r="N383" s="42">
        <f>H383-K383-L383</f>
        <v>1625.7399999999998</v>
      </c>
      <c r="O383" s="42">
        <v>1837.09</v>
      </c>
      <c r="P383" s="45">
        <v>0.13</v>
      </c>
      <c r="Q383" s="42">
        <v>211.35</v>
      </c>
      <c r="R383" s="42">
        <v>1625.74</v>
      </c>
      <c r="S383" s="42">
        <v>0</v>
      </c>
      <c r="T383" s="38">
        <v>2506</v>
      </c>
      <c r="U383" s="14">
        <f>S383/H383</f>
        <v>0</v>
      </c>
      <c r="V383" s="19"/>
      <c r="W383" s="19"/>
      <c r="X383" s="37" t="s">
        <v>3467</v>
      </c>
    </row>
    <row r="384" spans="1:24" s="3" customFormat="1" ht="16.5" customHeight="1">
      <c r="A384" s="38">
        <v>492</v>
      </c>
      <c r="B384" s="39">
        <v>40712</v>
      </c>
      <c r="C384" s="38">
        <v>10303863</v>
      </c>
      <c r="D384" s="40" t="s">
        <v>1724</v>
      </c>
      <c r="E384" s="38">
        <v>1</v>
      </c>
      <c r="F384" s="38">
        <v>60</v>
      </c>
      <c r="G384" s="38" t="s">
        <v>21</v>
      </c>
      <c r="H384" s="42">
        <v>7906.24</v>
      </c>
      <c r="I384" s="55"/>
      <c r="J384" s="44">
        <v>43434</v>
      </c>
      <c r="K384" s="42">
        <v>0</v>
      </c>
      <c r="L384" s="42">
        <v>7010.12</v>
      </c>
      <c r="M384" s="44">
        <v>45138</v>
      </c>
      <c r="N384" s="42">
        <f>H384-K384-L384</f>
        <v>896.11999999999989</v>
      </c>
      <c r="O384" s="42">
        <v>1012.62</v>
      </c>
      <c r="P384" s="45">
        <v>0.13</v>
      </c>
      <c r="Q384" s="42">
        <v>116.5</v>
      </c>
      <c r="R384" s="42">
        <v>896.12</v>
      </c>
      <c r="S384" s="42">
        <v>0</v>
      </c>
      <c r="T384" s="38">
        <v>2506</v>
      </c>
      <c r="U384" s="14">
        <f>S384/H384</f>
        <v>0</v>
      </c>
      <c r="V384" s="19"/>
      <c r="W384" s="19"/>
      <c r="X384" s="37" t="s">
        <v>3467</v>
      </c>
    </row>
    <row r="385" spans="1:24" s="3" customFormat="1" ht="16.5" customHeight="1">
      <c r="A385" s="38">
        <v>496</v>
      </c>
      <c r="B385" s="39">
        <v>40712</v>
      </c>
      <c r="C385" s="38">
        <v>10303946</v>
      </c>
      <c r="D385" s="40" t="s">
        <v>870</v>
      </c>
      <c r="E385" s="38">
        <v>80</v>
      </c>
      <c r="F385" s="38">
        <v>118</v>
      </c>
      <c r="G385" s="38" t="s">
        <v>23</v>
      </c>
      <c r="H385" s="42">
        <v>12581.2</v>
      </c>
      <c r="I385" s="55"/>
      <c r="J385" s="44">
        <v>42275</v>
      </c>
      <c r="K385" s="42">
        <v>0</v>
      </c>
      <c r="L385" s="42">
        <v>9481.99</v>
      </c>
      <c r="M385" s="44">
        <v>45138</v>
      </c>
      <c r="N385" s="42">
        <f>H385-K385-L385</f>
        <v>3099.2100000000009</v>
      </c>
      <c r="O385" s="42">
        <v>3502.11</v>
      </c>
      <c r="P385" s="45">
        <v>0.13</v>
      </c>
      <c r="Q385" s="42">
        <v>402.9</v>
      </c>
      <c r="R385" s="42">
        <v>3099.21</v>
      </c>
      <c r="S385" s="42">
        <v>0</v>
      </c>
      <c r="T385" s="38">
        <v>5000</v>
      </c>
      <c r="U385" s="14">
        <f>S385/H385</f>
        <v>0</v>
      </c>
      <c r="V385" s="19"/>
      <c r="W385" s="19"/>
      <c r="X385" s="37" t="s">
        <v>3467</v>
      </c>
    </row>
    <row r="386" spans="1:24" s="3" customFormat="1" ht="16.5" customHeight="1">
      <c r="A386" s="38">
        <v>498</v>
      </c>
      <c r="B386" s="39">
        <v>40712</v>
      </c>
      <c r="C386" s="38">
        <v>10303948</v>
      </c>
      <c r="D386" s="40" t="s">
        <v>1728</v>
      </c>
      <c r="E386" s="38">
        <v>200</v>
      </c>
      <c r="F386" s="38">
        <v>118</v>
      </c>
      <c r="G386" s="38" t="s">
        <v>23</v>
      </c>
      <c r="H386" s="42">
        <v>19145.3</v>
      </c>
      <c r="I386" s="55"/>
      <c r="J386" s="44">
        <v>42275</v>
      </c>
      <c r="K386" s="42">
        <v>0</v>
      </c>
      <c r="L386" s="42">
        <v>14429.14</v>
      </c>
      <c r="M386" s="44">
        <v>45138</v>
      </c>
      <c r="N386" s="42">
        <f>H386-K386-L386</f>
        <v>4716.16</v>
      </c>
      <c r="O386" s="42">
        <v>5329.26</v>
      </c>
      <c r="P386" s="45">
        <v>0.13</v>
      </c>
      <c r="Q386" s="42">
        <v>613.1</v>
      </c>
      <c r="R386" s="42">
        <v>4716.16</v>
      </c>
      <c r="S386" s="42">
        <v>0</v>
      </c>
      <c r="T386" s="38">
        <v>5000</v>
      </c>
      <c r="U386" s="14">
        <f>S386/H386</f>
        <v>0</v>
      </c>
      <c r="V386" s="19"/>
      <c r="W386" s="19"/>
      <c r="X386" s="37" t="s">
        <v>3467</v>
      </c>
    </row>
    <row r="387" spans="1:24" s="3" customFormat="1" ht="16.5" customHeight="1">
      <c r="A387" s="38">
        <v>504</v>
      </c>
      <c r="B387" s="39">
        <v>40712</v>
      </c>
      <c r="C387" s="38">
        <v>10303955</v>
      </c>
      <c r="D387" s="40" t="s">
        <v>1734</v>
      </c>
      <c r="E387" s="38">
        <v>1</v>
      </c>
      <c r="F387" s="38">
        <v>118</v>
      </c>
      <c r="G387" s="38" t="s">
        <v>23</v>
      </c>
      <c r="H387" s="42">
        <v>2307.69</v>
      </c>
      <c r="I387" s="55"/>
      <c r="J387" s="44">
        <v>42276</v>
      </c>
      <c r="K387" s="42">
        <v>0</v>
      </c>
      <c r="L387" s="42">
        <v>1731.78</v>
      </c>
      <c r="M387" s="44">
        <v>45138</v>
      </c>
      <c r="N387" s="42">
        <f>H387-K387-L387</f>
        <v>575.91000000000008</v>
      </c>
      <c r="O387" s="42">
        <v>650.78</v>
      </c>
      <c r="P387" s="45">
        <v>0.13</v>
      </c>
      <c r="Q387" s="42">
        <v>74.87</v>
      </c>
      <c r="R387" s="42">
        <v>575.91</v>
      </c>
      <c r="S387" s="42">
        <v>0</v>
      </c>
      <c r="T387" s="38">
        <v>5000</v>
      </c>
      <c r="U387" s="14">
        <f>S387/H387</f>
        <v>0</v>
      </c>
      <c r="V387" s="19"/>
      <c r="W387" s="19"/>
      <c r="X387" s="37" t="s">
        <v>3467</v>
      </c>
    </row>
    <row r="388" spans="1:24" s="3" customFormat="1" ht="16.5" customHeight="1">
      <c r="A388" s="38">
        <v>515</v>
      </c>
      <c r="B388" s="39">
        <v>40712</v>
      </c>
      <c r="C388" s="38">
        <v>10324837</v>
      </c>
      <c r="D388" s="40" t="s">
        <v>31</v>
      </c>
      <c r="E388" s="38">
        <v>135</v>
      </c>
      <c r="F388" s="38">
        <v>47</v>
      </c>
      <c r="G388" s="38" t="s">
        <v>23</v>
      </c>
      <c r="H388" s="42">
        <v>2532.4899999999998</v>
      </c>
      <c r="I388" s="55"/>
      <c r="J388" s="44">
        <v>44227</v>
      </c>
      <c r="K388" s="42">
        <v>53.88</v>
      </c>
      <c r="L388" s="42">
        <v>1562.6</v>
      </c>
      <c r="M388" s="44">
        <v>45138</v>
      </c>
      <c r="N388" s="42">
        <f>H388-K388-L388</f>
        <v>916.00999999999976</v>
      </c>
      <c r="O388" s="42">
        <v>1035.0899999999999</v>
      </c>
      <c r="P388" s="45">
        <v>0.13</v>
      </c>
      <c r="Q388" s="42">
        <v>119.08</v>
      </c>
      <c r="R388" s="42">
        <v>916.01</v>
      </c>
      <c r="S388" s="42">
        <v>0</v>
      </c>
      <c r="T388" s="38">
        <v>5000</v>
      </c>
      <c r="U388" s="14">
        <f>S388/H388</f>
        <v>0</v>
      </c>
      <c r="V388" s="19"/>
      <c r="W388" s="19"/>
      <c r="X388" s="37" t="s">
        <v>3467</v>
      </c>
    </row>
    <row r="389" spans="1:24" s="3" customFormat="1" ht="16.5" customHeight="1">
      <c r="A389" s="38">
        <v>520</v>
      </c>
      <c r="B389" s="39">
        <v>40712</v>
      </c>
      <c r="C389" s="38">
        <v>10322191</v>
      </c>
      <c r="D389" s="40" t="s">
        <v>1652</v>
      </c>
      <c r="E389" s="38">
        <v>1</v>
      </c>
      <c r="F389" s="38">
        <v>60</v>
      </c>
      <c r="G389" s="38" t="s">
        <v>36</v>
      </c>
      <c r="H389" s="42">
        <v>8260</v>
      </c>
      <c r="I389" s="55"/>
      <c r="J389" s="44">
        <v>44105</v>
      </c>
      <c r="K389" s="42">
        <v>137.66</v>
      </c>
      <c r="L389" s="42">
        <v>4405.3</v>
      </c>
      <c r="M389" s="44">
        <v>45138</v>
      </c>
      <c r="N389" s="42">
        <f>H389-K389-L389</f>
        <v>3717.04</v>
      </c>
      <c r="O389" s="42">
        <v>4200.26</v>
      </c>
      <c r="P389" s="45">
        <v>0.13</v>
      </c>
      <c r="Q389" s="42">
        <v>483.22</v>
      </c>
      <c r="R389" s="42">
        <v>3717.04</v>
      </c>
      <c r="S389" s="42">
        <v>0</v>
      </c>
      <c r="T389" s="38">
        <v>5000</v>
      </c>
      <c r="U389" s="14">
        <f>S389/H389</f>
        <v>0</v>
      </c>
      <c r="V389" s="19"/>
      <c r="W389" s="19"/>
      <c r="X389" s="37" t="s">
        <v>3467</v>
      </c>
    </row>
    <row r="390" spans="1:24" s="3" customFormat="1" ht="16.5" customHeight="1">
      <c r="A390" s="38">
        <v>531</v>
      </c>
      <c r="B390" s="39">
        <v>40712</v>
      </c>
      <c r="C390" s="38">
        <v>10302520</v>
      </c>
      <c r="D390" s="40" t="s">
        <v>455</v>
      </c>
      <c r="E390" s="38">
        <v>1</v>
      </c>
      <c r="F390" s="38">
        <v>118</v>
      </c>
      <c r="G390" s="38" t="s">
        <v>23</v>
      </c>
      <c r="H390" s="42">
        <v>3418.8</v>
      </c>
      <c r="I390" s="55"/>
      <c r="J390" s="44">
        <v>42275</v>
      </c>
      <c r="K390" s="42">
        <v>0</v>
      </c>
      <c r="L390" s="42">
        <v>2576.67</v>
      </c>
      <c r="M390" s="44">
        <v>45138</v>
      </c>
      <c r="N390" s="42">
        <f>H390-K390-L390</f>
        <v>842.13000000000011</v>
      </c>
      <c r="O390" s="42">
        <v>951.61</v>
      </c>
      <c r="P390" s="45">
        <v>0.13</v>
      </c>
      <c r="Q390" s="42">
        <v>109.48</v>
      </c>
      <c r="R390" s="42">
        <v>842.13</v>
      </c>
      <c r="S390" s="42">
        <v>0</v>
      </c>
      <c r="T390" s="38">
        <v>2101</v>
      </c>
      <c r="U390" s="14">
        <f>S390/H390</f>
        <v>0</v>
      </c>
      <c r="V390" s="19"/>
      <c r="W390" s="19"/>
      <c r="X390" s="37" t="s">
        <v>3467</v>
      </c>
    </row>
    <row r="391" spans="1:24" s="3" customFormat="1" ht="16.5" customHeight="1">
      <c r="A391" s="38">
        <v>542</v>
      </c>
      <c r="B391" s="39">
        <v>40712</v>
      </c>
      <c r="C391" s="38">
        <v>10302526</v>
      </c>
      <c r="D391" s="40" t="s">
        <v>1136</v>
      </c>
      <c r="E391" s="38">
        <v>1</v>
      </c>
      <c r="F391" s="38">
        <v>118</v>
      </c>
      <c r="G391" s="38" t="s">
        <v>23</v>
      </c>
      <c r="H391" s="42">
        <v>2735.04</v>
      </c>
      <c r="I391" s="55"/>
      <c r="J391" s="44">
        <v>42276</v>
      </c>
      <c r="K391" s="42">
        <v>0</v>
      </c>
      <c r="L391" s="42">
        <v>2052.44</v>
      </c>
      <c r="M391" s="44">
        <v>45138</v>
      </c>
      <c r="N391" s="42">
        <f>H391-K391-L391</f>
        <v>682.59999999999991</v>
      </c>
      <c r="O391" s="42">
        <v>771.34</v>
      </c>
      <c r="P391" s="45">
        <v>0.13</v>
      </c>
      <c r="Q391" s="42">
        <v>88.74</v>
      </c>
      <c r="R391" s="42">
        <v>682.6</v>
      </c>
      <c r="S391" s="42">
        <v>0</v>
      </c>
      <c r="T391" s="38">
        <v>2101</v>
      </c>
      <c r="U391" s="14">
        <f>S391/H391</f>
        <v>0</v>
      </c>
      <c r="V391" s="19"/>
      <c r="W391" s="19"/>
      <c r="X391" s="37" t="s">
        <v>3467</v>
      </c>
    </row>
    <row r="392" spans="1:24" s="3" customFormat="1" ht="16.5" customHeight="1">
      <c r="A392" s="38">
        <v>544</v>
      </c>
      <c r="B392" s="39">
        <v>40712</v>
      </c>
      <c r="C392" s="38">
        <v>10302536</v>
      </c>
      <c r="D392" s="40" t="s">
        <v>189</v>
      </c>
      <c r="E392" s="38">
        <v>1</v>
      </c>
      <c r="F392" s="38">
        <v>60</v>
      </c>
      <c r="G392" s="38" t="s">
        <v>33</v>
      </c>
      <c r="H392" s="42">
        <v>1666.67</v>
      </c>
      <c r="I392" s="55"/>
      <c r="J392" s="44">
        <v>42276</v>
      </c>
      <c r="K392" s="42">
        <v>0</v>
      </c>
      <c r="L392" s="42">
        <v>1583.34</v>
      </c>
      <c r="M392" s="44">
        <v>45138</v>
      </c>
      <c r="N392" s="42">
        <f>H392-K392-L392</f>
        <v>83.330000000000155</v>
      </c>
      <c r="O392" s="42">
        <v>94.16</v>
      </c>
      <c r="P392" s="45">
        <v>0.13</v>
      </c>
      <c r="Q392" s="42">
        <v>10.83</v>
      </c>
      <c r="R392" s="42">
        <v>83.33</v>
      </c>
      <c r="S392" s="42">
        <v>0</v>
      </c>
      <c r="T392" s="38">
        <v>2101</v>
      </c>
      <c r="U392" s="14">
        <f>S392/H392</f>
        <v>0</v>
      </c>
      <c r="V392" s="19"/>
      <c r="W392" s="19"/>
      <c r="X392" s="37" t="s">
        <v>3467</v>
      </c>
    </row>
    <row r="393" spans="1:24" s="3" customFormat="1" ht="16.5" customHeight="1">
      <c r="A393" s="38">
        <v>546</v>
      </c>
      <c r="B393" s="39">
        <v>40712</v>
      </c>
      <c r="C393" s="38">
        <v>10302589</v>
      </c>
      <c r="D393" s="40" t="s">
        <v>583</v>
      </c>
      <c r="E393" s="38">
        <v>48</v>
      </c>
      <c r="F393" s="38">
        <v>118</v>
      </c>
      <c r="G393" s="38" t="s">
        <v>23</v>
      </c>
      <c r="H393" s="42">
        <v>8205.1200000000008</v>
      </c>
      <c r="I393" s="55"/>
      <c r="J393" s="44">
        <v>42275</v>
      </c>
      <c r="K393" s="42">
        <v>0</v>
      </c>
      <c r="L393" s="42">
        <v>6183.93</v>
      </c>
      <c r="M393" s="44">
        <v>45138</v>
      </c>
      <c r="N393" s="42">
        <f>H393-K393-L393</f>
        <v>2021.1900000000005</v>
      </c>
      <c r="O393" s="42">
        <v>2283.94</v>
      </c>
      <c r="P393" s="45">
        <v>0.13</v>
      </c>
      <c r="Q393" s="42">
        <v>262.75</v>
      </c>
      <c r="R393" s="42">
        <v>2021.19</v>
      </c>
      <c r="S393" s="42">
        <v>0</v>
      </c>
      <c r="T393" s="38">
        <v>5000</v>
      </c>
      <c r="U393" s="14">
        <f>S393/H393</f>
        <v>0</v>
      </c>
      <c r="V393" s="19"/>
      <c r="W393" s="19"/>
      <c r="X393" s="37" t="s">
        <v>3467</v>
      </c>
    </row>
    <row r="394" spans="1:24" s="3" customFormat="1" ht="16.5" customHeight="1">
      <c r="A394" s="38">
        <v>549</v>
      </c>
      <c r="B394" s="39">
        <v>40712</v>
      </c>
      <c r="C394" s="38">
        <v>10302605</v>
      </c>
      <c r="D394" s="40" t="s">
        <v>811</v>
      </c>
      <c r="E394" s="38">
        <v>465</v>
      </c>
      <c r="F394" s="38">
        <v>118</v>
      </c>
      <c r="G394" s="38" t="s">
        <v>23</v>
      </c>
      <c r="H394" s="42">
        <v>21064.080000000002</v>
      </c>
      <c r="I394" s="55"/>
      <c r="J394" s="44">
        <v>42276</v>
      </c>
      <c r="K394" s="42">
        <v>0</v>
      </c>
      <c r="L394" s="42">
        <v>15807</v>
      </c>
      <c r="M394" s="44">
        <v>45138</v>
      </c>
      <c r="N394" s="42">
        <f>H394-K394-L394</f>
        <v>5257.0800000000017</v>
      </c>
      <c r="O394" s="42">
        <v>5940.5</v>
      </c>
      <c r="P394" s="45">
        <v>0.13</v>
      </c>
      <c r="Q394" s="42">
        <v>683.42</v>
      </c>
      <c r="R394" s="42">
        <v>5257.08</v>
      </c>
      <c r="S394" s="42">
        <v>0</v>
      </c>
      <c r="T394" s="38">
        <v>5000</v>
      </c>
      <c r="U394" s="14">
        <f>S394/H394</f>
        <v>0</v>
      </c>
      <c r="V394" s="19"/>
      <c r="W394" s="19"/>
      <c r="X394" s="37" t="s">
        <v>3467</v>
      </c>
    </row>
    <row r="395" spans="1:24" s="3" customFormat="1" ht="16.5" customHeight="1">
      <c r="A395" s="38">
        <v>550</v>
      </c>
      <c r="B395" s="39">
        <v>40712</v>
      </c>
      <c r="C395" s="38">
        <v>10302607</v>
      </c>
      <c r="D395" s="40" t="s">
        <v>615</v>
      </c>
      <c r="E395" s="38">
        <v>2</v>
      </c>
      <c r="F395" s="38">
        <v>118</v>
      </c>
      <c r="G395" s="38" t="s">
        <v>23</v>
      </c>
      <c r="H395" s="42">
        <v>1162.4000000000001</v>
      </c>
      <c r="I395" s="55"/>
      <c r="J395" s="44">
        <v>42276</v>
      </c>
      <c r="K395" s="42">
        <v>0</v>
      </c>
      <c r="L395" s="42">
        <v>872.29</v>
      </c>
      <c r="M395" s="44">
        <v>45138</v>
      </c>
      <c r="N395" s="42">
        <f>H395-K395-L395</f>
        <v>290.11000000000013</v>
      </c>
      <c r="O395" s="42">
        <v>327.82</v>
      </c>
      <c r="P395" s="45">
        <v>0.13</v>
      </c>
      <c r="Q395" s="42">
        <v>37.71</v>
      </c>
      <c r="R395" s="42">
        <v>290.11</v>
      </c>
      <c r="S395" s="42">
        <v>0</v>
      </c>
      <c r="T395" s="38">
        <v>5000</v>
      </c>
      <c r="U395" s="14">
        <f>S395/H395</f>
        <v>0</v>
      </c>
      <c r="V395" s="19"/>
      <c r="W395" s="19"/>
      <c r="X395" s="37" t="s">
        <v>3467</v>
      </c>
    </row>
    <row r="396" spans="1:24" s="3" customFormat="1" ht="16.5" customHeight="1">
      <c r="A396" s="38">
        <v>551</v>
      </c>
      <c r="B396" s="39">
        <v>40712</v>
      </c>
      <c r="C396" s="38">
        <v>10302609</v>
      </c>
      <c r="D396" s="40" t="s">
        <v>1764</v>
      </c>
      <c r="E396" s="38">
        <v>2</v>
      </c>
      <c r="F396" s="38">
        <v>118</v>
      </c>
      <c r="G396" s="38" t="s">
        <v>23</v>
      </c>
      <c r="H396" s="42">
        <v>1025.6400000000001</v>
      </c>
      <c r="I396" s="55"/>
      <c r="J396" s="44">
        <v>42275</v>
      </c>
      <c r="K396" s="42">
        <v>0</v>
      </c>
      <c r="L396" s="42">
        <v>773</v>
      </c>
      <c r="M396" s="44">
        <v>45138</v>
      </c>
      <c r="N396" s="42">
        <f>H396-K396-L396</f>
        <v>252.6400000000001</v>
      </c>
      <c r="O396" s="42">
        <v>285.48</v>
      </c>
      <c r="P396" s="45">
        <v>0.13</v>
      </c>
      <c r="Q396" s="42">
        <v>32.840000000000003</v>
      </c>
      <c r="R396" s="42">
        <v>252.64</v>
      </c>
      <c r="S396" s="42">
        <v>0</v>
      </c>
      <c r="T396" s="38">
        <v>5000</v>
      </c>
      <c r="U396" s="14">
        <f>S396/H396</f>
        <v>0</v>
      </c>
      <c r="V396" s="19"/>
      <c r="W396" s="19"/>
      <c r="X396" s="37" t="s">
        <v>3467</v>
      </c>
    </row>
    <row r="397" spans="1:24" s="3" customFormat="1" ht="16.5" customHeight="1">
      <c r="A397" s="38">
        <v>554</v>
      </c>
      <c r="B397" s="39">
        <v>40712</v>
      </c>
      <c r="C397" s="38">
        <v>10303404</v>
      </c>
      <c r="D397" s="40" t="s">
        <v>114</v>
      </c>
      <c r="E397" s="38">
        <v>2</v>
      </c>
      <c r="F397" s="38">
        <v>118</v>
      </c>
      <c r="G397" s="38" t="s">
        <v>23</v>
      </c>
      <c r="H397" s="42">
        <v>3076.92</v>
      </c>
      <c r="I397" s="55"/>
      <c r="J397" s="44">
        <v>42276</v>
      </c>
      <c r="K397" s="42">
        <v>0</v>
      </c>
      <c r="L397" s="42">
        <v>2309</v>
      </c>
      <c r="M397" s="44">
        <v>45138</v>
      </c>
      <c r="N397" s="42">
        <f>H397-K397-L397</f>
        <v>767.92000000000007</v>
      </c>
      <c r="O397" s="42">
        <v>867.75</v>
      </c>
      <c r="P397" s="45">
        <v>0.13</v>
      </c>
      <c r="Q397" s="42">
        <v>99.83</v>
      </c>
      <c r="R397" s="42">
        <v>767.92</v>
      </c>
      <c r="S397" s="42">
        <v>0</v>
      </c>
      <c r="T397" s="38">
        <v>2101</v>
      </c>
      <c r="U397" s="14">
        <f>S397/H397</f>
        <v>0</v>
      </c>
      <c r="V397" s="19"/>
      <c r="W397" s="19"/>
      <c r="X397" s="37" t="s">
        <v>3467</v>
      </c>
    </row>
    <row r="398" spans="1:24" s="3" customFormat="1" ht="16.5" customHeight="1">
      <c r="A398" s="38">
        <v>563</v>
      </c>
      <c r="B398" s="39">
        <v>40712</v>
      </c>
      <c r="C398" s="38">
        <v>10303406</v>
      </c>
      <c r="D398" s="40" t="s">
        <v>636</v>
      </c>
      <c r="E398" s="38">
        <v>4</v>
      </c>
      <c r="F398" s="38">
        <v>118</v>
      </c>
      <c r="G398" s="38" t="s">
        <v>23</v>
      </c>
      <c r="H398" s="42">
        <v>5299.16</v>
      </c>
      <c r="I398" s="55"/>
      <c r="J398" s="44">
        <v>42276</v>
      </c>
      <c r="K398" s="42">
        <v>0</v>
      </c>
      <c r="L398" s="42">
        <v>3976.63</v>
      </c>
      <c r="M398" s="44">
        <v>45138</v>
      </c>
      <c r="N398" s="42">
        <f>H398-K398-L398</f>
        <v>1322.5299999999997</v>
      </c>
      <c r="O398" s="42">
        <v>1494.46</v>
      </c>
      <c r="P398" s="45">
        <v>0.13</v>
      </c>
      <c r="Q398" s="42">
        <v>171.93</v>
      </c>
      <c r="R398" s="42">
        <v>1322.53</v>
      </c>
      <c r="S398" s="42">
        <v>0</v>
      </c>
      <c r="T398" s="38">
        <v>2101</v>
      </c>
      <c r="U398" s="14">
        <f>S398/H398</f>
        <v>0</v>
      </c>
      <c r="V398" s="19"/>
      <c r="W398" s="19"/>
      <c r="X398" s="37" t="s">
        <v>3467</v>
      </c>
    </row>
    <row r="399" spans="1:24" s="3" customFormat="1" ht="16.5" customHeight="1">
      <c r="A399" s="38">
        <v>571</v>
      </c>
      <c r="B399" s="39">
        <v>40712</v>
      </c>
      <c r="C399" s="38">
        <v>10303412</v>
      </c>
      <c r="D399" s="40" t="s">
        <v>901</v>
      </c>
      <c r="E399" s="38">
        <v>2</v>
      </c>
      <c r="F399" s="38">
        <v>118</v>
      </c>
      <c r="G399" s="38" t="s">
        <v>23</v>
      </c>
      <c r="H399" s="42">
        <v>1880.34</v>
      </c>
      <c r="I399" s="55"/>
      <c r="J399" s="44">
        <v>42275</v>
      </c>
      <c r="K399" s="42">
        <v>0</v>
      </c>
      <c r="L399" s="42">
        <v>1417.14</v>
      </c>
      <c r="M399" s="44">
        <v>45138</v>
      </c>
      <c r="N399" s="42">
        <f>H399-K399-L399</f>
        <v>463.19999999999982</v>
      </c>
      <c r="O399" s="42">
        <v>523.41999999999996</v>
      </c>
      <c r="P399" s="45">
        <v>0.13</v>
      </c>
      <c r="Q399" s="42">
        <v>60.22</v>
      </c>
      <c r="R399" s="42">
        <v>463.2</v>
      </c>
      <c r="S399" s="42">
        <v>0</v>
      </c>
      <c r="T399" s="38">
        <v>2101</v>
      </c>
      <c r="U399" s="14">
        <f>S399/H399</f>
        <v>0</v>
      </c>
      <c r="V399" s="19"/>
      <c r="W399" s="19"/>
      <c r="X399" s="37" t="s">
        <v>3467</v>
      </c>
    </row>
    <row r="400" spans="1:24" s="3" customFormat="1" ht="16.5" customHeight="1">
      <c r="A400" s="38">
        <v>578</v>
      </c>
      <c r="B400" s="39">
        <v>40712</v>
      </c>
      <c r="C400" s="38">
        <v>10303591</v>
      </c>
      <c r="D400" s="40" t="s">
        <v>1699</v>
      </c>
      <c r="E400" s="38">
        <v>6</v>
      </c>
      <c r="F400" s="38">
        <v>118</v>
      </c>
      <c r="G400" s="38" t="s">
        <v>23</v>
      </c>
      <c r="H400" s="42">
        <v>15102.54</v>
      </c>
      <c r="I400" s="55"/>
      <c r="J400" s="44">
        <v>42275</v>
      </c>
      <c r="K400" s="42">
        <v>0</v>
      </c>
      <c r="L400" s="42">
        <v>11382.28</v>
      </c>
      <c r="M400" s="44">
        <v>45138</v>
      </c>
      <c r="N400" s="42">
        <f>H400-K400-L400</f>
        <v>3720.26</v>
      </c>
      <c r="O400" s="42">
        <v>4203.8900000000003</v>
      </c>
      <c r="P400" s="45">
        <v>0.13</v>
      </c>
      <c r="Q400" s="42">
        <v>483.63</v>
      </c>
      <c r="R400" s="42">
        <v>3720.26</v>
      </c>
      <c r="S400" s="42">
        <v>0</v>
      </c>
      <c r="T400" s="38">
        <v>5000</v>
      </c>
      <c r="U400" s="14">
        <f>S400/H400</f>
        <v>0</v>
      </c>
      <c r="V400" s="19"/>
      <c r="W400" s="19"/>
      <c r="X400" s="37" t="s">
        <v>3467</v>
      </c>
    </row>
    <row r="401" spans="1:24" s="3" customFormat="1" ht="16.5" customHeight="1">
      <c r="A401" s="38">
        <v>581</v>
      </c>
      <c r="B401" s="39">
        <v>40712</v>
      </c>
      <c r="C401" s="38">
        <v>10303610</v>
      </c>
      <c r="D401" s="40" t="s">
        <v>1712</v>
      </c>
      <c r="E401" s="38">
        <v>1</v>
      </c>
      <c r="F401" s="38">
        <v>60</v>
      </c>
      <c r="G401" s="38" t="s">
        <v>83</v>
      </c>
      <c r="H401" s="42">
        <v>641.03</v>
      </c>
      <c r="I401" s="55"/>
      <c r="J401" s="44">
        <v>42277</v>
      </c>
      <c r="K401" s="42">
        <v>0</v>
      </c>
      <c r="L401" s="42">
        <v>608.98</v>
      </c>
      <c r="M401" s="44">
        <v>45138</v>
      </c>
      <c r="N401" s="42">
        <f>H401-K401-L401</f>
        <v>32.049999999999955</v>
      </c>
      <c r="O401" s="42">
        <v>36.22</v>
      </c>
      <c r="P401" s="45">
        <v>0.13</v>
      </c>
      <c r="Q401" s="42">
        <v>4.17</v>
      </c>
      <c r="R401" s="42">
        <v>32.049999999999997</v>
      </c>
      <c r="S401" s="42">
        <v>0</v>
      </c>
      <c r="T401" s="38">
        <v>5000</v>
      </c>
      <c r="U401" s="14">
        <f>S401/H401</f>
        <v>0</v>
      </c>
      <c r="V401" s="19"/>
      <c r="W401" s="19"/>
      <c r="X401" s="37" t="s">
        <v>3467</v>
      </c>
    </row>
    <row r="402" spans="1:24" s="3" customFormat="1" ht="16.5" customHeight="1">
      <c r="A402" s="38">
        <v>597</v>
      </c>
      <c r="B402" s="39">
        <v>40712</v>
      </c>
      <c r="C402" s="38">
        <v>10303650</v>
      </c>
      <c r="D402" s="40" t="s">
        <v>610</v>
      </c>
      <c r="E402" s="38">
        <v>1</v>
      </c>
      <c r="F402" s="38">
        <v>60</v>
      </c>
      <c r="G402" s="38" t="s">
        <v>33</v>
      </c>
      <c r="H402" s="42">
        <v>854.7</v>
      </c>
      <c r="I402" s="55"/>
      <c r="J402" s="44">
        <v>42276</v>
      </c>
      <c r="K402" s="42">
        <v>0</v>
      </c>
      <c r="L402" s="42">
        <v>811.97</v>
      </c>
      <c r="M402" s="44">
        <v>45138</v>
      </c>
      <c r="N402" s="42">
        <f>H402-K402-L402</f>
        <v>42.730000000000018</v>
      </c>
      <c r="O402" s="42">
        <v>48.28</v>
      </c>
      <c r="P402" s="45">
        <v>0.13</v>
      </c>
      <c r="Q402" s="42">
        <v>5.55</v>
      </c>
      <c r="R402" s="42">
        <v>42.73</v>
      </c>
      <c r="S402" s="42">
        <v>0</v>
      </c>
      <c r="T402" s="38">
        <v>5000</v>
      </c>
      <c r="U402" s="14">
        <f>S402/H402</f>
        <v>0</v>
      </c>
      <c r="V402" s="19"/>
      <c r="W402" s="19"/>
      <c r="X402" s="37" t="s">
        <v>3467</v>
      </c>
    </row>
    <row r="403" spans="1:24" s="3" customFormat="1" ht="16.5" customHeight="1">
      <c r="A403" s="38">
        <v>601</v>
      </c>
      <c r="B403" s="39">
        <v>40712</v>
      </c>
      <c r="C403" s="38">
        <v>10303596</v>
      </c>
      <c r="D403" s="40" t="s">
        <v>864</v>
      </c>
      <c r="E403" s="38">
        <v>15</v>
      </c>
      <c r="F403" s="38">
        <v>60</v>
      </c>
      <c r="G403" s="38" t="s">
        <v>83</v>
      </c>
      <c r="H403" s="42">
        <v>2820.45</v>
      </c>
      <c r="I403" s="55"/>
      <c r="J403" s="44">
        <v>42277</v>
      </c>
      <c r="K403" s="42">
        <v>0</v>
      </c>
      <c r="L403" s="42">
        <v>2679.42</v>
      </c>
      <c r="M403" s="44">
        <v>45138</v>
      </c>
      <c r="N403" s="42">
        <f>H403-K403-L403</f>
        <v>141.02999999999975</v>
      </c>
      <c r="O403" s="42">
        <v>159.36000000000001</v>
      </c>
      <c r="P403" s="45">
        <v>0.13</v>
      </c>
      <c r="Q403" s="42">
        <v>18.329999999999998</v>
      </c>
      <c r="R403" s="42">
        <v>141.03</v>
      </c>
      <c r="S403" s="42">
        <v>0</v>
      </c>
      <c r="T403" s="38">
        <v>5000</v>
      </c>
      <c r="U403" s="14">
        <f>S403/H403</f>
        <v>0</v>
      </c>
      <c r="V403" s="19"/>
      <c r="W403" s="19"/>
      <c r="X403" s="37" t="s">
        <v>3467</v>
      </c>
    </row>
    <row r="404" spans="1:24" s="3" customFormat="1" ht="16.5" customHeight="1">
      <c r="A404" s="38">
        <v>604</v>
      </c>
      <c r="B404" s="39">
        <v>40712</v>
      </c>
      <c r="C404" s="38">
        <v>10303870</v>
      </c>
      <c r="D404" s="40" t="s">
        <v>1694</v>
      </c>
      <c r="E404" s="38">
        <v>1</v>
      </c>
      <c r="F404" s="38">
        <v>78</v>
      </c>
      <c r="G404" s="38" t="s">
        <v>23</v>
      </c>
      <c r="H404" s="42">
        <v>3247.86</v>
      </c>
      <c r="I404" s="55"/>
      <c r="J404" s="44">
        <v>43493</v>
      </c>
      <c r="K404" s="42">
        <v>0</v>
      </c>
      <c r="L404" s="42">
        <v>2036.38</v>
      </c>
      <c r="M404" s="44">
        <v>45138</v>
      </c>
      <c r="N404" s="42">
        <f>H404-K404-L404</f>
        <v>1211.48</v>
      </c>
      <c r="O404" s="42">
        <v>1368.97</v>
      </c>
      <c r="P404" s="45">
        <v>0.13</v>
      </c>
      <c r="Q404" s="42">
        <v>157.49</v>
      </c>
      <c r="R404" s="42">
        <v>1211.48</v>
      </c>
      <c r="S404" s="42">
        <v>0</v>
      </c>
      <c r="T404" s="38">
        <v>2101</v>
      </c>
      <c r="U404" s="14">
        <f>S404/H404</f>
        <v>0</v>
      </c>
      <c r="V404" s="19"/>
      <c r="W404" s="19"/>
      <c r="X404" s="37" t="s">
        <v>3467</v>
      </c>
    </row>
    <row r="405" spans="1:24" s="3" customFormat="1" ht="16.5" customHeight="1">
      <c r="A405" s="38">
        <v>612</v>
      </c>
      <c r="B405" s="39">
        <v>40712</v>
      </c>
      <c r="C405" s="38">
        <v>10303921</v>
      </c>
      <c r="D405" s="40" t="s">
        <v>1784</v>
      </c>
      <c r="E405" s="38">
        <v>1</v>
      </c>
      <c r="F405" s="38">
        <v>60</v>
      </c>
      <c r="G405" s="38" t="s">
        <v>33</v>
      </c>
      <c r="H405" s="42">
        <v>6800</v>
      </c>
      <c r="I405" s="55"/>
      <c r="J405" s="44">
        <v>42276</v>
      </c>
      <c r="K405" s="42">
        <v>0</v>
      </c>
      <c r="L405" s="42">
        <v>6460</v>
      </c>
      <c r="M405" s="44">
        <v>45138</v>
      </c>
      <c r="N405" s="42">
        <f>H405-K405-L405</f>
        <v>340</v>
      </c>
      <c r="O405" s="42">
        <v>384.2</v>
      </c>
      <c r="P405" s="45">
        <v>0.13</v>
      </c>
      <c r="Q405" s="42">
        <v>44.2</v>
      </c>
      <c r="R405" s="42">
        <v>340</v>
      </c>
      <c r="S405" s="42">
        <v>0</v>
      </c>
      <c r="T405" s="38">
        <v>5000</v>
      </c>
      <c r="U405" s="14">
        <f>S405/H405</f>
        <v>0</v>
      </c>
      <c r="V405" s="19"/>
      <c r="W405" s="19"/>
      <c r="X405" s="37" t="s">
        <v>3467</v>
      </c>
    </row>
    <row r="406" spans="1:24" s="3" customFormat="1" ht="16.5" customHeight="1">
      <c r="A406" s="38">
        <v>616</v>
      </c>
      <c r="B406" s="39">
        <v>40712</v>
      </c>
      <c r="C406" s="38">
        <v>10322187</v>
      </c>
      <c r="D406" s="40" t="s">
        <v>1786</v>
      </c>
      <c r="E406" s="38">
        <v>1</v>
      </c>
      <c r="F406" s="38">
        <v>60</v>
      </c>
      <c r="G406" s="38" t="s">
        <v>36</v>
      </c>
      <c r="H406" s="42">
        <v>10512.97</v>
      </c>
      <c r="I406" s="55"/>
      <c r="J406" s="44">
        <v>44105</v>
      </c>
      <c r="K406" s="42">
        <v>175.22</v>
      </c>
      <c r="L406" s="42">
        <v>5606.98</v>
      </c>
      <c r="M406" s="44">
        <v>45138</v>
      </c>
      <c r="N406" s="42">
        <f>H406-K406-L406</f>
        <v>4730.7700000000004</v>
      </c>
      <c r="O406" s="42">
        <v>5345.77</v>
      </c>
      <c r="P406" s="45">
        <v>0.13</v>
      </c>
      <c r="Q406" s="42">
        <v>615</v>
      </c>
      <c r="R406" s="42">
        <v>4730.7700000000004</v>
      </c>
      <c r="S406" s="42">
        <v>0</v>
      </c>
      <c r="T406" s="38">
        <v>5000</v>
      </c>
      <c r="U406" s="14">
        <f>S406/H406</f>
        <v>0</v>
      </c>
      <c r="V406" s="19"/>
      <c r="W406" s="19"/>
      <c r="X406" s="37" t="s">
        <v>3467</v>
      </c>
    </row>
    <row r="407" spans="1:24" s="3" customFormat="1" ht="16.5" customHeight="1">
      <c r="A407" s="38">
        <v>620</v>
      </c>
      <c r="B407" s="39">
        <v>40712</v>
      </c>
      <c r="C407" s="38">
        <v>10347714</v>
      </c>
      <c r="D407" s="40" t="s">
        <v>1787</v>
      </c>
      <c r="E407" s="38">
        <v>1</v>
      </c>
      <c r="F407" s="38">
        <v>120</v>
      </c>
      <c r="G407" s="38" t="s">
        <v>21</v>
      </c>
      <c r="H407" s="42">
        <v>7607</v>
      </c>
      <c r="I407" s="55"/>
      <c r="J407" s="44">
        <v>44620</v>
      </c>
      <c r="K407" s="42">
        <v>63.39</v>
      </c>
      <c r="L407" s="42">
        <v>1014.25</v>
      </c>
      <c r="M407" s="44">
        <v>45138</v>
      </c>
      <c r="N407" s="42">
        <f>H407-K407-L407</f>
        <v>6529.36</v>
      </c>
      <c r="O407" s="42">
        <v>7378.18</v>
      </c>
      <c r="P407" s="45">
        <v>0.13</v>
      </c>
      <c r="Q407" s="42">
        <v>848.82</v>
      </c>
      <c r="R407" s="42">
        <v>6529.36</v>
      </c>
      <c r="S407" s="42">
        <v>0</v>
      </c>
      <c r="T407" s="38">
        <v>2105</v>
      </c>
      <c r="U407" s="14">
        <f>S407/H407</f>
        <v>0</v>
      </c>
      <c r="V407" s="19"/>
      <c r="W407" s="19"/>
      <c r="X407" s="37" t="s">
        <v>3467</v>
      </c>
    </row>
    <row r="408" spans="1:24" s="3" customFormat="1" ht="16.5" customHeight="1">
      <c r="A408" s="38">
        <v>622</v>
      </c>
      <c r="B408" s="39">
        <v>40712</v>
      </c>
      <c r="C408" s="38">
        <v>10349078</v>
      </c>
      <c r="D408" s="40" t="s">
        <v>1788</v>
      </c>
      <c r="E408" s="38">
        <v>5</v>
      </c>
      <c r="F408" s="38">
        <v>60</v>
      </c>
      <c r="G408" s="38" t="s">
        <v>36</v>
      </c>
      <c r="H408" s="42">
        <v>22200</v>
      </c>
      <c r="I408" s="55"/>
      <c r="J408" s="44">
        <v>44651</v>
      </c>
      <c r="K408" s="42">
        <v>370</v>
      </c>
      <c r="L408" s="42">
        <v>5550</v>
      </c>
      <c r="M408" s="44">
        <v>45138</v>
      </c>
      <c r="N408" s="42">
        <f>H408-K408-L408</f>
        <v>16280</v>
      </c>
      <c r="O408" s="42">
        <v>18396.400000000001</v>
      </c>
      <c r="P408" s="45">
        <v>0.13</v>
      </c>
      <c r="Q408" s="42">
        <v>2116.4</v>
      </c>
      <c r="R408" s="42">
        <v>16280</v>
      </c>
      <c r="S408" s="42">
        <v>0</v>
      </c>
      <c r="T408" s="38">
        <v>1006</v>
      </c>
      <c r="U408" s="14">
        <f>S408/H408</f>
        <v>0</v>
      </c>
      <c r="V408" s="19"/>
      <c r="W408" s="19"/>
      <c r="X408" s="37" t="s">
        <v>3467</v>
      </c>
    </row>
    <row r="409" spans="1:24" s="3" customFormat="1" ht="16.5" customHeight="1">
      <c r="A409" s="38">
        <v>624</v>
      </c>
      <c r="B409" s="39">
        <v>40712</v>
      </c>
      <c r="C409" s="38">
        <v>10349079</v>
      </c>
      <c r="D409" s="40" t="s">
        <v>1789</v>
      </c>
      <c r="E409" s="38">
        <v>2</v>
      </c>
      <c r="F409" s="38">
        <v>60</v>
      </c>
      <c r="G409" s="38" t="s">
        <v>36</v>
      </c>
      <c r="H409" s="42">
        <v>5912</v>
      </c>
      <c r="I409" s="55"/>
      <c r="J409" s="44">
        <v>44651</v>
      </c>
      <c r="K409" s="42">
        <v>98.53</v>
      </c>
      <c r="L409" s="42">
        <v>1477.98</v>
      </c>
      <c r="M409" s="44">
        <v>45138</v>
      </c>
      <c r="N409" s="42">
        <f>H409-K409-L409</f>
        <v>4335.49</v>
      </c>
      <c r="O409" s="42">
        <v>4899.1000000000004</v>
      </c>
      <c r="P409" s="45">
        <v>0.13</v>
      </c>
      <c r="Q409" s="42">
        <v>563.61</v>
      </c>
      <c r="R409" s="42">
        <v>4335.49</v>
      </c>
      <c r="S409" s="42">
        <v>0</v>
      </c>
      <c r="T409" s="38">
        <v>1006</v>
      </c>
      <c r="U409" s="14">
        <f>S409/H409</f>
        <v>0</v>
      </c>
      <c r="V409" s="19"/>
      <c r="W409" s="19"/>
      <c r="X409" s="37" t="s">
        <v>3467</v>
      </c>
    </row>
    <row r="410" spans="1:24" s="3" customFormat="1" ht="16.5" customHeight="1">
      <c r="A410" s="38">
        <v>626</v>
      </c>
      <c r="B410" s="39">
        <v>40712</v>
      </c>
      <c r="C410" s="38">
        <v>10365336</v>
      </c>
      <c r="D410" s="40" t="s">
        <v>1790</v>
      </c>
      <c r="E410" s="38">
        <v>60</v>
      </c>
      <c r="F410" s="38">
        <v>22</v>
      </c>
      <c r="G410" s="38" t="s">
        <v>23</v>
      </c>
      <c r="H410" s="42">
        <v>764.14</v>
      </c>
      <c r="I410" s="55"/>
      <c r="J410" s="44">
        <v>44957</v>
      </c>
      <c r="K410" s="42">
        <v>34.74</v>
      </c>
      <c r="L410" s="42">
        <v>173.68</v>
      </c>
      <c r="M410" s="44">
        <v>45138</v>
      </c>
      <c r="N410" s="42">
        <f>H410-K410-L410</f>
        <v>555.72</v>
      </c>
      <c r="O410" s="42">
        <v>627.96</v>
      </c>
      <c r="P410" s="45">
        <v>0.13</v>
      </c>
      <c r="Q410" s="42">
        <v>72.239999999999995</v>
      </c>
      <c r="R410" s="42">
        <v>555.72</v>
      </c>
      <c r="S410" s="42">
        <v>0</v>
      </c>
      <c r="T410" s="38">
        <v>5000</v>
      </c>
      <c r="U410" s="14">
        <f>S410/H410</f>
        <v>0</v>
      </c>
      <c r="V410" s="19"/>
      <c r="W410" s="19"/>
      <c r="X410" s="37" t="s">
        <v>3467</v>
      </c>
    </row>
    <row r="411" spans="1:24" s="3" customFormat="1" ht="16.5" customHeight="1">
      <c r="A411" s="38">
        <v>650</v>
      </c>
      <c r="B411" s="39">
        <v>40712</v>
      </c>
      <c r="C411" s="38">
        <v>10365337</v>
      </c>
      <c r="D411" s="40" t="s">
        <v>1790</v>
      </c>
      <c r="E411" s="38">
        <v>60</v>
      </c>
      <c r="F411" s="38">
        <v>19</v>
      </c>
      <c r="G411" s="38" t="s">
        <v>23</v>
      </c>
      <c r="H411" s="42">
        <v>777.18</v>
      </c>
      <c r="I411" s="55"/>
      <c r="J411" s="44">
        <v>44957</v>
      </c>
      <c r="K411" s="42">
        <v>40.909999999999997</v>
      </c>
      <c r="L411" s="42">
        <v>204.53</v>
      </c>
      <c r="M411" s="44">
        <v>45138</v>
      </c>
      <c r="N411" s="42">
        <f>H411-K411-L411</f>
        <v>531.74</v>
      </c>
      <c r="O411" s="42">
        <v>600.87</v>
      </c>
      <c r="P411" s="45">
        <v>0.13</v>
      </c>
      <c r="Q411" s="42">
        <v>69.13</v>
      </c>
      <c r="R411" s="42">
        <v>531.74</v>
      </c>
      <c r="S411" s="42">
        <v>0</v>
      </c>
      <c r="T411" s="38">
        <v>5000</v>
      </c>
      <c r="U411" s="14">
        <f>S411/H411</f>
        <v>0</v>
      </c>
      <c r="V411" s="19"/>
      <c r="W411" s="19"/>
      <c r="X411" s="37" t="s">
        <v>3467</v>
      </c>
    </row>
    <row r="412" spans="1:24" s="3" customFormat="1" ht="16.5" customHeight="1">
      <c r="A412" s="38">
        <v>652</v>
      </c>
      <c r="B412" s="39">
        <v>40712</v>
      </c>
      <c r="C412" s="38">
        <v>10322192</v>
      </c>
      <c r="D412" s="40" t="s">
        <v>1696</v>
      </c>
      <c r="E412" s="38">
        <v>1</v>
      </c>
      <c r="F412" s="38">
        <v>60</v>
      </c>
      <c r="G412" s="38" t="s">
        <v>36</v>
      </c>
      <c r="H412" s="42">
        <v>43019</v>
      </c>
      <c r="I412" s="55"/>
      <c r="J412" s="44">
        <v>44105</v>
      </c>
      <c r="K412" s="42">
        <v>716.98</v>
      </c>
      <c r="L412" s="42">
        <v>22943.47</v>
      </c>
      <c r="M412" s="44">
        <v>45138</v>
      </c>
      <c r="N412" s="42">
        <f>H412-K412-L412</f>
        <v>19358.549999999996</v>
      </c>
      <c r="O412" s="42">
        <v>21875.16</v>
      </c>
      <c r="P412" s="45">
        <v>0.13</v>
      </c>
      <c r="Q412" s="42">
        <v>2516.61</v>
      </c>
      <c r="R412" s="42">
        <v>19358.55</v>
      </c>
      <c r="S412" s="42">
        <v>0</v>
      </c>
      <c r="T412" s="38">
        <v>5000</v>
      </c>
      <c r="U412" s="14">
        <f>S412/H412</f>
        <v>0</v>
      </c>
      <c r="V412" s="19"/>
      <c r="W412" s="19"/>
      <c r="X412" s="37" t="s">
        <v>3467</v>
      </c>
    </row>
    <row r="413" spans="1:24" s="3" customFormat="1" ht="16.5" customHeight="1">
      <c r="A413" s="38">
        <v>654</v>
      </c>
      <c r="B413" s="39">
        <v>40712</v>
      </c>
      <c r="C413" s="38">
        <v>10322194</v>
      </c>
      <c r="D413" s="40" t="s">
        <v>1073</v>
      </c>
      <c r="E413" s="38">
        <v>1</v>
      </c>
      <c r="F413" s="38">
        <v>60</v>
      </c>
      <c r="G413" s="38" t="s">
        <v>36</v>
      </c>
      <c r="H413" s="42">
        <v>2588.9699999999998</v>
      </c>
      <c r="I413" s="55"/>
      <c r="J413" s="44">
        <v>44105</v>
      </c>
      <c r="K413" s="42">
        <v>43.15</v>
      </c>
      <c r="L413" s="42">
        <v>1380.78</v>
      </c>
      <c r="M413" s="44">
        <v>45138</v>
      </c>
      <c r="N413" s="42">
        <f>H413-K413-L413</f>
        <v>1165.0399999999997</v>
      </c>
      <c r="O413" s="42">
        <v>1316.5</v>
      </c>
      <c r="P413" s="45">
        <v>0.13</v>
      </c>
      <c r="Q413" s="42">
        <v>151.46</v>
      </c>
      <c r="R413" s="42">
        <v>1165.04</v>
      </c>
      <c r="S413" s="42">
        <v>0</v>
      </c>
      <c r="T413" s="38">
        <v>5000</v>
      </c>
      <c r="U413" s="14">
        <f>S413/H413</f>
        <v>0</v>
      </c>
      <c r="V413" s="19"/>
      <c r="W413" s="19"/>
      <c r="X413" s="37" t="s">
        <v>3467</v>
      </c>
    </row>
    <row r="414" spans="1:24" s="3" customFormat="1" ht="16.5" customHeight="1">
      <c r="A414" s="38">
        <v>655</v>
      </c>
      <c r="B414" s="39">
        <v>40712</v>
      </c>
      <c r="C414" s="38">
        <v>10302476</v>
      </c>
      <c r="D414" s="40" t="s">
        <v>1072</v>
      </c>
      <c r="E414" s="38">
        <v>1</v>
      </c>
      <c r="F414" s="38">
        <v>120</v>
      </c>
      <c r="G414" s="38" t="s">
        <v>21</v>
      </c>
      <c r="H414" s="42">
        <v>15344.83</v>
      </c>
      <c r="I414" s="55"/>
      <c r="J414" s="44">
        <v>43615</v>
      </c>
      <c r="K414" s="42">
        <v>0</v>
      </c>
      <c r="L414" s="42">
        <v>6073.98</v>
      </c>
      <c r="M414" s="44">
        <v>45138</v>
      </c>
      <c r="N414" s="42">
        <f>H414-K414-L414</f>
        <v>9270.85</v>
      </c>
      <c r="O414" s="42">
        <v>10476.06</v>
      </c>
      <c r="P414" s="45">
        <v>0.13</v>
      </c>
      <c r="Q414" s="42">
        <v>1205.21</v>
      </c>
      <c r="R414" s="42">
        <v>9270.85</v>
      </c>
      <c r="S414" s="42">
        <v>0</v>
      </c>
      <c r="T414" s="38">
        <v>5000</v>
      </c>
      <c r="U414" s="14">
        <f>S414/H414</f>
        <v>0</v>
      </c>
      <c r="V414" s="19"/>
      <c r="W414" s="19"/>
      <c r="X414" s="37" t="s">
        <v>3467</v>
      </c>
    </row>
    <row r="415" spans="1:24" s="3" customFormat="1" ht="16.5" customHeight="1">
      <c r="A415" s="38">
        <v>657</v>
      </c>
      <c r="B415" s="39">
        <v>40712</v>
      </c>
      <c r="C415" s="38">
        <v>10302527</v>
      </c>
      <c r="D415" s="40" t="s">
        <v>24</v>
      </c>
      <c r="E415" s="38">
        <v>2</v>
      </c>
      <c r="F415" s="38">
        <v>118</v>
      </c>
      <c r="G415" s="38" t="s">
        <v>23</v>
      </c>
      <c r="H415" s="42">
        <v>5470.08</v>
      </c>
      <c r="I415" s="55"/>
      <c r="J415" s="44">
        <v>42275</v>
      </c>
      <c r="K415" s="42">
        <v>0</v>
      </c>
      <c r="L415" s="42">
        <v>4122.6000000000004</v>
      </c>
      <c r="M415" s="44">
        <v>45138</v>
      </c>
      <c r="N415" s="42">
        <f>H415-K415-L415</f>
        <v>1347.4799999999996</v>
      </c>
      <c r="O415" s="42">
        <v>1522.65</v>
      </c>
      <c r="P415" s="45">
        <v>0.13</v>
      </c>
      <c r="Q415" s="42">
        <v>175.17</v>
      </c>
      <c r="R415" s="42">
        <v>1347.48</v>
      </c>
      <c r="S415" s="42">
        <v>0</v>
      </c>
      <c r="T415" s="38">
        <v>2101</v>
      </c>
      <c r="U415" s="14">
        <f>S415/H415</f>
        <v>0</v>
      </c>
      <c r="V415" s="19"/>
      <c r="W415" s="19"/>
      <c r="X415" s="37" t="s">
        <v>3467</v>
      </c>
    </row>
    <row r="416" spans="1:24" s="3" customFormat="1" ht="16.5" customHeight="1">
      <c r="A416" s="38">
        <v>658</v>
      </c>
      <c r="B416" s="39">
        <v>40712</v>
      </c>
      <c r="C416" s="38">
        <v>10302588</v>
      </c>
      <c r="D416" s="40" t="s">
        <v>503</v>
      </c>
      <c r="E416" s="38">
        <v>300</v>
      </c>
      <c r="F416" s="38">
        <v>118</v>
      </c>
      <c r="G416" s="38" t="s">
        <v>23</v>
      </c>
      <c r="H416" s="42">
        <v>109743</v>
      </c>
      <c r="I416" s="55"/>
      <c r="J416" s="44">
        <v>42276</v>
      </c>
      <c r="K416" s="42">
        <v>0</v>
      </c>
      <c r="L416" s="42">
        <v>82353.75</v>
      </c>
      <c r="M416" s="44">
        <v>45138</v>
      </c>
      <c r="N416" s="42">
        <f>H416-K416-L416</f>
        <v>27389.25</v>
      </c>
      <c r="O416" s="42">
        <v>30949.85</v>
      </c>
      <c r="P416" s="45">
        <v>0.13</v>
      </c>
      <c r="Q416" s="42">
        <v>3560.6</v>
      </c>
      <c r="R416" s="42">
        <v>27389.25</v>
      </c>
      <c r="S416" s="42">
        <v>0</v>
      </c>
      <c r="T416" s="38">
        <v>5000</v>
      </c>
      <c r="U416" s="14">
        <f>S416/H416</f>
        <v>0</v>
      </c>
      <c r="V416" s="19"/>
      <c r="W416" s="19"/>
      <c r="X416" s="37" t="s">
        <v>3467</v>
      </c>
    </row>
    <row r="417" spans="1:24" s="3" customFormat="1" ht="16.5" customHeight="1">
      <c r="A417" s="38">
        <v>665</v>
      </c>
      <c r="B417" s="39">
        <v>40712</v>
      </c>
      <c r="C417" s="38">
        <v>10302606</v>
      </c>
      <c r="D417" s="40" t="s">
        <v>1806</v>
      </c>
      <c r="E417" s="38">
        <v>1</v>
      </c>
      <c r="F417" s="38">
        <v>118</v>
      </c>
      <c r="G417" s="38" t="s">
        <v>23</v>
      </c>
      <c r="H417" s="42">
        <v>598.29</v>
      </c>
      <c r="I417" s="55"/>
      <c r="J417" s="44">
        <v>42275</v>
      </c>
      <c r="K417" s="42">
        <v>0</v>
      </c>
      <c r="L417" s="42">
        <v>450.94</v>
      </c>
      <c r="M417" s="44">
        <v>45138</v>
      </c>
      <c r="N417" s="42">
        <f>H417-K417-L417</f>
        <v>147.34999999999997</v>
      </c>
      <c r="O417" s="42">
        <v>166.51</v>
      </c>
      <c r="P417" s="45">
        <v>0.13</v>
      </c>
      <c r="Q417" s="42">
        <v>19.16</v>
      </c>
      <c r="R417" s="42">
        <v>147.35</v>
      </c>
      <c r="S417" s="42">
        <v>0</v>
      </c>
      <c r="T417" s="38">
        <v>2101</v>
      </c>
      <c r="U417" s="14">
        <f>S417/H417</f>
        <v>0</v>
      </c>
      <c r="V417" s="19"/>
      <c r="W417" s="19"/>
      <c r="X417" s="37" t="s">
        <v>3467</v>
      </c>
    </row>
    <row r="418" spans="1:24" s="3" customFormat="1" ht="16.5" customHeight="1">
      <c r="A418" s="38">
        <v>666</v>
      </c>
      <c r="B418" s="39">
        <v>40712</v>
      </c>
      <c r="C418" s="38">
        <v>10302607</v>
      </c>
      <c r="D418" s="40" t="s">
        <v>615</v>
      </c>
      <c r="E418" s="38">
        <v>10</v>
      </c>
      <c r="F418" s="38">
        <v>118</v>
      </c>
      <c r="G418" s="38" t="s">
        <v>23</v>
      </c>
      <c r="H418" s="42">
        <v>5812</v>
      </c>
      <c r="I418" s="55"/>
      <c r="J418" s="44">
        <v>42276</v>
      </c>
      <c r="K418" s="42">
        <v>0</v>
      </c>
      <c r="L418" s="42">
        <v>4361.4399999999996</v>
      </c>
      <c r="M418" s="44">
        <v>45138</v>
      </c>
      <c r="N418" s="42">
        <f>H418-K418-L418</f>
        <v>1450.5600000000004</v>
      </c>
      <c r="O418" s="42">
        <v>1639.13</v>
      </c>
      <c r="P418" s="45">
        <v>0.13</v>
      </c>
      <c r="Q418" s="42">
        <v>188.57</v>
      </c>
      <c r="R418" s="42">
        <v>1450.56</v>
      </c>
      <c r="S418" s="42">
        <v>0</v>
      </c>
      <c r="T418" s="38">
        <v>5000</v>
      </c>
      <c r="U418" s="14">
        <f>S418/H418</f>
        <v>0</v>
      </c>
      <c r="V418" s="19"/>
      <c r="W418" s="19"/>
      <c r="X418" s="37" t="s">
        <v>3467</v>
      </c>
    </row>
    <row r="419" spans="1:24" s="3" customFormat="1" ht="16.5" customHeight="1">
      <c r="A419" s="38">
        <v>668</v>
      </c>
      <c r="B419" s="39">
        <v>40712</v>
      </c>
      <c r="C419" s="38">
        <v>10324839</v>
      </c>
      <c r="D419" s="40" t="s">
        <v>280</v>
      </c>
      <c r="E419" s="38">
        <v>100</v>
      </c>
      <c r="F419" s="38">
        <v>24</v>
      </c>
      <c r="G419" s="38" t="s">
        <v>266</v>
      </c>
      <c r="H419" s="42">
        <v>21316.39</v>
      </c>
      <c r="I419" s="55"/>
      <c r="J419" s="44">
        <v>44227</v>
      </c>
      <c r="K419" s="42">
        <v>0</v>
      </c>
      <c r="L419" s="42">
        <v>21316.39</v>
      </c>
      <c r="M419" s="44">
        <v>45138</v>
      </c>
      <c r="N419" s="42">
        <f>H419-K419-L419</f>
        <v>0</v>
      </c>
      <c r="O419" s="42">
        <v>0</v>
      </c>
      <c r="P419" s="45">
        <v>0.13</v>
      </c>
      <c r="Q419" s="42">
        <v>0</v>
      </c>
      <c r="R419" s="42">
        <v>0</v>
      </c>
      <c r="S419" s="42">
        <v>0</v>
      </c>
      <c r="T419" s="38">
        <v>5000</v>
      </c>
      <c r="U419" s="14">
        <f>S419/H419</f>
        <v>0</v>
      </c>
      <c r="V419" s="19"/>
      <c r="W419" s="19"/>
      <c r="X419" s="37" t="s">
        <v>3467</v>
      </c>
    </row>
    <row r="420" spans="1:24" s="3" customFormat="1" ht="16.5" customHeight="1">
      <c r="A420" s="38">
        <v>680</v>
      </c>
      <c r="B420" s="39">
        <v>40712</v>
      </c>
      <c r="C420" s="38">
        <v>10302608</v>
      </c>
      <c r="D420" s="40" t="s">
        <v>590</v>
      </c>
      <c r="E420" s="38">
        <v>2</v>
      </c>
      <c r="F420" s="38">
        <v>118</v>
      </c>
      <c r="G420" s="38" t="s">
        <v>23</v>
      </c>
      <c r="H420" s="42">
        <v>1111.1199999999999</v>
      </c>
      <c r="I420" s="55"/>
      <c r="J420" s="44">
        <v>42276</v>
      </c>
      <c r="K420" s="42">
        <v>0</v>
      </c>
      <c r="L420" s="42">
        <v>833.79</v>
      </c>
      <c r="M420" s="44">
        <v>45138</v>
      </c>
      <c r="N420" s="42">
        <f>H420-K420-L420</f>
        <v>277.32999999999993</v>
      </c>
      <c r="O420" s="42">
        <v>313.38</v>
      </c>
      <c r="P420" s="45">
        <v>0.13</v>
      </c>
      <c r="Q420" s="42">
        <v>36.049999999999997</v>
      </c>
      <c r="R420" s="42">
        <v>277.33</v>
      </c>
      <c r="S420" s="42">
        <v>0</v>
      </c>
      <c r="T420" s="38">
        <v>5000</v>
      </c>
      <c r="U420" s="14">
        <f>S420/H420</f>
        <v>0</v>
      </c>
      <c r="V420" s="19"/>
      <c r="W420" s="19"/>
      <c r="X420" s="37" t="s">
        <v>3467</v>
      </c>
    </row>
    <row r="421" spans="1:24" s="3" customFormat="1" ht="16.5" customHeight="1">
      <c r="A421" s="38">
        <v>681</v>
      </c>
      <c r="B421" s="39">
        <v>40712</v>
      </c>
      <c r="C421" s="38">
        <v>10303365</v>
      </c>
      <c r="D421" s="40" t="s">
        <v>1006</v>
      </c>
      <c r="E421" s="38">
        <v>17</v>
      </c>
      <c r="F421" s="38">
        <v>118</v>
      </c>
      <c r="G421" s="38" t="s">
        <v>23</v>
      </c>
      <c r="H421" s="42">
        <v>663</v>
      </c>
      <c r="I421" s="55"/>
      <c r="J421" s="44">
        <v>42275</v>
      </c>
      <c r="K421" s="42">
        <v>0</v>
      </c>
      <c r="L421" s="42">
        <v>499.59</v>
      </c>
      <c r="M421" s="44">
        <v>45138</v>
      </c>
      <c r="N421" s="42">
        <f>H421-K421-L421</f>
        <v>163.41000000000003</v>
      </c>
      <c r="O421" s="42">
        <v>184.65</v>
      </c>
      <c r="P421" s="45">
        <v>0.13</v>
      </c>
      <c r="Q421" s="42">
        <v>21.24</v>
      </c>
      <c r="R421" s="42">
        <v>163.41</v>
      </c>
      <c r="S421" s="42">
        <v>0</v>
      </c>
      <c r="T421" s="38">
        <v>2101</v>
      </c>
      <c r="U421" s="14">
        <f>S421/H421</f>
        <v>0</v>
      </c>
      <c r="V421" s="19"/>
      <c r="W421" s="19"/>
      <c r="X421" s="37" t="s">
        <v>3467</v>
      </c>
    </row>
    <row r="422" spans="1:24" s="3" customFormat="1" ht="16.5" customHeight="1">
      <c r="A422" s="38">
        <v>682</v>
      </c>
      <c r="B422" s="39">
        <v>40712</v>
      </c>
      <c r="C422" s="38">
        <v>10303588</v>
      </c>
      <c r="D422" s="40" t="s">
        <v>322</v>
      </c>
      <c r="E422" s="38">
        <v>20</v>
      </c>
      <c r="F422" s="38">
        <v>118</v>
      </c>
      <c r="G422" s="38" t="s">
        <v>23</v>
      </c>
      <c r="H422" s="42">
        <v>23247.8</v>
      </c>
      <c r="I422" s="55"/>
      <c r="J422" s="44">
        <v>42275</v>
      </c>
      <c r="K422" s="42">
        <v>0</v>
      </c>
      <c r="L422" s="42">
        <v>17521.05</v>
      </c>
      <c r="M422" s="44">
        <v>45138</v>
      </c>
      <c r="N422" s="42">
        <f>H422-K422-L422</f>
        <v>5726.75</v>
      </c>
      <c r="O422" s="42">
        <v>6471.23</v>
      </c>
      <c r="P422" s="45">
        <v>0.13</v>
      </c>
      <c r="Q422" s="42">
        <v>744.48</v>
      </c>
      <c r="R422" s="42">
        <v>5726.75</v>
      </c>
      <c r="S422" s="42">
        <v>0</v>
      </c>
      <c r="T422" s="38">
        <v>5000</v>
      </c>
      <c r="U422" s="14">
        <f>S422/H422</f>
        <v>0</v>
      </c>
      <c r="V422" s="19"/>
      <c r="W422" s="19"/>
      <c r="X422" s="37" t="s">
        <v>3467</v>
      </c>
    </row>
    <row r="423" spans="1:24" s="3" customFormat="1" ht="16.5" customHeight="1">
      <c r="A423" s="38">
        <v>685</v>
      </c>
      <c r="B423" s="39">
        <v>40712</v>
      </c>
      <c r="C423" s="38">
        <v>10303595</v>
      </c>
      <c r="D423" s="40" t="s">
        <v>161</v>
      </c>
      <c r="E423" s="38">
        <v>30</v>
      </c>
      <c r="F423" s="38">
        <v>60</v>
      </c>
      <c r="G423" s="38" t="s">
        <v>83</v>
      </c>
      <c r="H423" s="42">
        <v>2512.8000000000002</v>
      </c>
      <c r="I423" s="55"/>
      <c r="J423" s="44">
        <v>42277</v>
      </c>
      <c r="K423" s="42">
        <v>0</v>
      </c>
      <c r="L423" s="42">
        <v>2387.16</v>
      </c>
      <c r="M423" s="44">
        <v>45138</v>
      </c>
      <c r="N423" s="42">
        <f>H423-K423-L423</f>
        <v>125.64000000000033</v>
      </c>
      <c r="O423" s="42">
        <v>141.97</v>
      </c>
      <c r="P423" s="45">
        <v>0.13</v>
      </c>
      <c r="Q423" s="42">
        <v>16.329999999999998</v>
      </c>
      <c r="R423" s="42">
        <v>125.64</v>
      </c>
      <c r="S423" s="42">
        <v>0</v>
      </c>
      <c r="T423" s="38">
        <v>5000</v>
      </c>
      <c r="U423" s="14">
        <f>S423/H423</f>
        <v>0</v>
      </c>
      <c r="V423" s="19"/>
      <c r="W423" s="19"/>
      <c r="X423" s="37" t="s">
        <v>3467</v>
      </c>
    </row>
    <row r="424" spans="1:24" s="3" customFormat="1" ht="16.5" customHeight="1">
      <c r="A424" s="38">
        <v>687</v>
      </c>
      <c r="B424" s="39">
        <v>40712</v>
      </c>
      <c r="C424" s="38">
        <v>10303603</v>
      </c>
      <c r="D424" s="40" t="s">
        <v>155</v>
      </c>
      <c r="E424" s="38">
        <v>1</v>
      </c>
      <c r="F424" s="38">
        <v>60</v>
      </c>
      <c r="G424" s="38" t="s">
        <v>33</v>
      </c>
      <c r="H424" s="42">
        <v>512.82000000000005</v>
      </c>
      <c r="I424" s="55"/>
      <c r="J424" s="44">
        <v>42276</v>
      </c>
      <c r="K424" s="42">
        <v>0</v>
      </c>
      <c r="L424" s="42">
        <v>487.18</v>
      </c>
      <c r="M424" s="44">
        <v>45138</v>
      </c>
      <c r="N424" s="42">
        <f>H424-K424-L424</f>
        <v>25.640000000000043</v>
      </c>
      <c r="O424" s="42">
        <v>28.97</v>
      </c>
      <c r="P424" s="45">
        <v>0.13</v>
      </c>
      <c r="Q424" s="42">
        <v>3.33</v>
      </c>
      <c r="R424" s="42">
        <v>25.64</v>
      </c>
      <c r="S424" s="42">
        <v>0</v>
      </c>
      <c r="T424" s="38">
        <v>5000</v>
      </c>
      <c r="U424" s="14">
        <f>S424/H424</f>
        <v>0</v>
      </c>
      <c r="V424" s="19"/>
      <c r="W424" s="19"/>
      <c r="X424" s="37" t="s">
        <v>3467</v>
      </c>
    </row>
    <row r="425" spans="1:24" s="3" customFormat="1" ht="16.5" customHeight="1">
      <c r="A425" s="38">
        <v>689</v>
      </c>
      <c r="B425" s="39">
        <v>40712</v>
      </c>
      <c r="C425" s="38">
        <v>10303638</v>
      </c>
      <c r="D425" s="40" t="s">
        <v>1814</v>
      </c>
      <c r="E425" s="38">
        <v>2</v>
      </c>
      <c r="F425" s="38">
        <v>118</v>
      </c>
      <c r="G425" s="38" t="s">
        <v>23</v>
      </c>
      <c r="H425" s="42">
        <v>1025.6400000000001</v>
      </c>
      <c r="I425" s="55"/>
      <c r="J425" s="44">
        <v>42276</v>
      </c>
      <c r="K425" s="42">
        <v>0</v>
      </c>
      <c r="L425" s="42">
        <v>769.67</v>
      </c>
      <c r="M425" s="44">
        <v>45138</v>
      </c>
      <c r="N425" s="42">
        <f>H425-K425-L425</f>
        <v>255.97000000000014</v>
      </c>
      <c r="O425" s="42">
        <v>289.25</v>
      </c>
      <c r="P425" s="45">
        <v>0.13</v>
      </c>
      <c r="Q425" s="42">
        <v>33.28</v>
      </c>
      <c r="R425" s="42">
        <v>255.97</v>
      </c>
      <c r="S425" s="42">
        <v>0</v>
      </c>
      <c r="T425" s="38">
        <v>2101</v>
      </c>
      <c r="U425" s="14">
        <f>S425/H425</f>
        <v>0</v>
      </c>
      <c r="V425" s="19"/>
      <c r="W425" s="19"/>
      <c r="X425" s="37" t="s">
        <v>3467</v>
      </c>
    </row>
    <row r="426" spans="1:24" s="3" customFormat="1" ht="16.5" customHeight="1">
      <c r="A426" s="38">
        <v>690</v>
      </c>
      <c r="B426" s="39">
        <v>40712</v>
      </c>
      <c r="C426" s="38">
        <v>10303672</v>
      </c>
      <c r="D426" s="40" t="s">
        <v>1010</v>
      </c>
      <c r="E426" s="38">
        <v>1</v>
      </c>
      <c r="F426" s="38">
        <v>120</v>
      </c>
      <c r="G426" s="38" t="s">
        <v>21</v>
      </c>
      <c r="H426" s="42">
        <v>16068.36</v>
      </c>
      <c r="I426" s="55"/>
      <c r="J426" s="44">
        <v>42335</v>
      </c>
      <c r="K426" s="42">
        <v>0</v>
      </c>
      <c r="L426" s="42">
        <v>11703.16</v>
      </c>
      <c r="M426" s="44">
        <v>45138</v>
      </c>
      <c r="N426" s="42">
        <f>H426-K426-L426</f>
        <v>4365.2000000000007</v>
      </c>
      <c r="O426" s="42">
        <v>4932.68</v>
      </c>
      <c r="P426" s="45">
        <v>0.13</v>
      </c>
      <c r="Q426" s="42">
        <v>567.48</v>
      </c>
      <c r="R426" s="42">
        <v>4365.2</v>
      </c>
      <c r="S426" s="42">
        <v>0</v>
      </c>
      <c r="T426" s="38">
        <v>2101</v>
      </c>
      <c r="U426" s="14">
        <f>S426/H426</f>
        <v>0</v>
      </c>
      <c r="V426" s="19"/>
      <c r="W426" s="19"/>
      <c r="X426" s="37" t="s">
        <v>3467</v>
      </c>
    </row>
    <row r="427" spans="1:24" s="3" customFormat="1" ht="16.5" customHeight="1">
      <c r="A427" s="38">
        <v>692</v>
      </c>
      <c r="B427" s="39">
        <v>40712</v>
      </c>
      <c r="C427" s="38">
        <v>10303908</v>
      </c>
      <c r="D427" s="40" t="s">
        <v>271</v>
      </c>
      <c r="E427" s="38">
        <v>1</v>
      </c>
      <c r="F427" s="38">
        <v>118</v>
      </c>
      <c r="G427" s="38" t="s">
        <v>23</v>
      </c>
      <c r="H427" s="42">
        <v>2991.45</v>
      </c>
      <c r="I427" s="55"/>
      <c r="J427" s="44">
        <v>42275</v>
      </c>
      <c r="K427" s="42">
        <v>0</v>
      </c>
      <c r="L427" s="42">
        <v>2254.4899999999998</v>
      </c>
      <c r="M427" s="44">
        <v>45138</v>
      </c>
      <c r="N427" s="42">
        <f>H427-K427-L427</f>
        <v>736.96</v>
      </c>
      <c r="O427" s="42">
        <v>832.76</v>
      </c>
      <c r="P427" s="45">
        <v>0.13</v>
      </c>
      <c r="Q427" s="42">
        <v>95.8</v>
      </c>
      <c r="R427" s="42">
        <v>736.96</v>
      </c>
      <c r="S427" s="42">
        <v>0</v>
      </c>
      <c r="T427" s="38">
        <v>2101</v>
      </c>
      <c r="U427" s="14">
        <f>S427/H427</f>
        <v>0</v>
      </c>
      <c r="V427" s="19"/>
      <c r="W427" s="19"/>
      <c r="X427" s="37" t="s">
        <v>3467</v>
      </c>
    </row>
    <row r="428" spans="1:24" s="3" customFormat="1" ht="16.5" customHeight="1">
      <c r="A428" s="38">
        <v>154</v>
      </c>
      <c r="B428" s="39">
        <v>50099</v>
      </c>
      <c r="C428" s="38">
        <v>10368504</v>
      </c>
      <c r="D428" s="40" t="s">
        <v>1816</v>
      </c>
      <c r="E428" s="38">
        <v>3</v>
      </c>
      <c r="F428" s="38">
        <v>60</v>
      </c>
      <c r="G428" s="38" t="s">
        <v>36</v>
      </c>
      <c r="H428" s="42">
        <v>24839.09</v>
      </c>
      <c r="I428" s="55"/>
      <c r="J428" s="44">
        <v>45046</v>
      </c>
      <c r="K428" s="42">
        <v>413.99</v>
      </c>
      <c r="L428" s="42">
        <v>827.97</v>
      </c>
      <c r="M428" s="44">
        <v>45138</v>
      </c>
      <c r="N428" s="42">
        <f>H428-K428-L428</f>
        <v>23597.129999999997</v>
      </c>
      <c r="O428" s="42">
        <v>26664.76</v>
      </c>
      <c r="P428" s="45">
        <v>0.13</v>
      </c>
      <c r="Q428" s="42">
        <v>3067.63</v>
      </c>
      <c r="R428" s="42">
        <v>23597.13</v>
      </c>
      <c r="S428" s="42">
        <v>0</v>
      </c>
      <c r="T428" s="38">
        <v>5000</v>
      </c>
      <c r="U428" s="14">
        <f>S428/H428</f>
        <v>0</v>
      </c>
      <c r="V428" s="19"/>
      <c r="W428" s="19"/>
      <c r="X428" s="37" t="s">
        <v>3468</v>
      </c>
    </row>
    <row r="429" spans="1:24" s="3" customFormat="1" ht="16.5" customHeight="1">
      <c r="A429" s="38">
        <v>155</v>
      </c>
      <c r="B429" s="39">
        <v>50099</v>
      </c>
      <c r="C429" s="38">
        <v>10374676</v>
      </c>
      <c r="D429" s="40" t="s">
        <v>1817</v>
      </c>
      <c r="E429" s="38">
        <v>1</v>
      </c>
      <c r="F429" s="38">
        <v>60</v>
      </c>
      <c r="G429" s="38" t="s">
        <v>36</v>
      </c>
      <c r="H429" s="42">
        <v>1130.3599999999999</v>
      </c>
      <c r="I429" s="55"/>
      <c r="J429" s="44">
        <v>45107</v>
      </c>
      <c r="K429" s="42">
        <v>18.84</v>
      </c>
      <c r="L429" s="42">
        <v>0</v>
      </c>
      <c r="M429" s="44">
        <v>45138</v>
      </c>
      <c r="N429" s="42">
        <f>H429-K429-L429</f>
        <v>1111.52</v>
      </c>
      <c r="O429" s="42">
        <v>1256.02</v>
      </c>
      <c r="P429" s="45">
        <v>0.13</v>
      </c>
      <c r="Q429" s="42">
        <v>144.5</v>
      </c>
      <c r="R429" s="42">
        <v>1111.52</v>
      </c>
      <c r="S429" s="42">
        <v>0</v>
      </c>
      <c r="T429" s="38">
        <v>5000</v>
      </c>
      <c r="U429" s="14">
        <f>S429/H429</f>
        <v>0</v>
      </c>
      <c r="V429" s="19"/>
      <c r="W429" s="19"/>
      <c r="X429" s="37" t="s">
        <v>3468</v>
      </c>
    </row>
    <row r="430" spans="1:24" s="3" customFormat="1" ht="16.5" customHeight="1">
      <c r="A430" s="38">
        <v>156</v>
      </c>
      <c r="B430" s="39">
        <v>50099</v>
      </c>
      <c r="C430" s="38">
        <v>10374683</v>
      </c>
      <c r="D430" s="40" t="s">
        <v>1818</v>
      </c>
      <c r="E430" s="38">
        <v>6</v>
      </c>
      <c r="F430" s="38">
        <v>60</v>
      </c>
      <c r="G430" s="38" t="s">
        <v>36</v>
      </c>
      <c r="H430" s="42">
        <v>6821.21</v>
      </c>
      <c r="I430" s="55"/>
      <c r="J430" s="44">
        <v>45107</v>
      </c>
      <c r="K430" s="42">
        <v>113.68</v>
      </c>
      <c r="L430" s="42">
        <v>0</v>
      </c>
      <c r="M430" s="44">
        <v>45138</v>
      </c>
      <c r="N430" s="42">
        <f>H430-K430-L430</f>
        <v>6707.53</v>
      </c>
      <c r="O430" s="42">
        <v>7579.51</v>
      </c>
      <c r="P430" s="45">
        <v>0.13</v>
      </c>
      <c r="Q430" s="42">
        <v>871.98</v>
      </c>
      <c r="R430" s="42">
        <v>6707.53</v>
      </c>
      <c r="S430" s="42">
        <v>0</v>
      </c>
      <c r="T430" s="38">
        <v>5000</v>
      </c>
      <c r="U430" s="14">
        <f>S430/H430</f>
        <v>0</v>
      </c>
      <c r="V430" s="19"/>
      <c r="W430" s="19"/>
      <c r="X430" s="37" t="s">
        <v>3468</v>
      </c>
    </row>
    <row r="431" spans="1:24" s="3" customFormat="1" ht="16.5" customHeight="1">
      <c r="A431" s="38">
        <v>157</v>
      </c>
      <c r="B431" s="39">
        <v>50099</v>
      </c>
      <c r="C431" s="38">
        <v>10374683</v>
      </c>
      <c r="D431" s="40" t="s">
        <v>1818</v>
      </c>
      <c r="E431" s="38">
        <v>6</v>
      </c>
      <c r="F431" s="38">
        <v>60</v>
      </c>
      <c r="G431" s="38" t="s">
        <v>36</v>
      </c>
      <c r="H431" s="42">
        <v>6821.2</v>
      </c>
      <c r="I431" s="55"/>
      <c r="J431" s="44">
        <v>45107</v>
      </c>
      <c r="K431" s="42">
        <v>113.69</v>
      </c>
      <c r="L431" s="42">
        <v>0</v>
      </c>
      <c r="M431" s="44">
        <v>45138</v>
      </c>
      <c r="N431" s="42">
        <f>H431-K431-L431</f>
        <v>6707.51</v>
      </c>
      <c r="O431" s="42">
        <v>7579.49</v>
      </c>
      <c r="P431" s="45">
        <v>0.13</v>
      </c>
      <c r="Q431" s="42">
        <v>871.98</v>
      </c>
      <c r="R431" s="42">
        <v>6707.51</v>
      </c>
      <c r="S431" s="42">
        <v>0</v>
      </c>
      <c r="T431" s="38">
        <v>5000</v>
      </c>
      <c r="U431" s="14">
        <f>S431/H431</f>
        <v>0</v>
      </c>
      <c r="V431" s="19"/>
      <c r="W431" s="19"/>
      <c r="X431" s="37" t="s">
        <v>3468</v>
      </c>
    </row>
    <row r="432" spans="1:24" s="3" customFormat="1" ht="16.5" customHeight="1">
      <c r="A432" s="38">
        <v>696</v>
      </c>
      <c r="B432" s="39">
        <v>40712</v>
      </c>
      <c r="C432" s="38">
        <v>10322194</v>
      </c>
      <c r="D432" s="40" t="s">
        <v>1073</v>
      </c>
      <c r="E432" s="38">
        <v>1</v>
      </c>
      <c r="F432" s="38">
        <v>60</v>
      </c>
      <c r="G432" s="38" t="s">
        <v>36</v>
      </c>
      <c r="H432" s="42">
        <v>2588.98</v>
      </c>
      <c r="I432" s="55"/>
      <c r="J432" s="44">
        <v>44105</v>
      </c>
      <c r="K432" s="42">
        <v>43.15</v>
      </c>
      <c r="L432" s="42">
        <v>1380.79</v>
      </c>
      <c r="M432" s="44">
        <v>45138</v>
      </c>
      <c r="N432" s="42">
        <f>H432-K432-L432</f>
        <v>1165.04</v>
      </c>
      <c r="O432" s="42">
        <v>1316.5</v>
      </c>
      <c r="P432" s="45">
        <v>0.13</v>
      </c>
      <c r="Q432" s="42">
        <v>151.46</v>
      </c>
      <c r="R432" s="42">
        <v>1165.04</v>
      </c>
      <c r="S432" s="42">
        <v>0</v>
      </c>
      <c r="T432" s="38">
        <v>5000</v>
      </c>
      <c r="U432" s="14">
        <f>S432/H432</f>
        <v>0</v>
      </c>
      <c r="V432" s="19"/>
      <c r="W432" s="19"/>
      <c r="X432" s="37" t="s">
        <v>3467</v>
      </c>
    </row>
    <row r="433" spans="1:24" s="3" customFormat="1" ht="16.5" customHeight="1">
      <c r="A433" s="38">
        <v>20</v>
      </c>
      <c r="B433" s="39">
        <v>10717</v>
      </c>
      <c r="C433" s="38">
        <v>10312280</v>
      </c>
      <c r="D433" s="40" t="s">
        <v>1050</v>
      </c>
      <c r="E433" s="38">
        <v>1</v>
      </c>
      <c r="F433" s="38">
        <v>78</v>
      </c>
      <c r="G433" s="38" t="s">
        <v>21</v>
      </c>
      <c r="H433" s="42">
        <v>29383.33</v>
      </c>
      <c r="I433" s="53"/>
      <c r="J433" s="44">
        <v>43979</v>
      </c>
      <c r="K433" s="42">
        <v>0</v>
      </c>
      <c r="L433" s="42">
        <v>13956.97</v>
      </c>
      <c r="M433" s="44">
        <v>45169</v>
      </c>
      <c r="N433" s="42">
        <f>H433-K433-L433</f>
        <v>15426.360000000002</v>
      </c>
      <c r="O433" s="42">
        <v>17431.79</v>
      </c>
      <c r="P433" s="45">
        <v>0.13</v>
      </c>
      <c r="Q433" s="42">
        <v>2005.43</v>
      </c>
      <c r="R433" s="42">
        <v>15426.36</v>
      </c>
      <c r="S433" s="42">
        <v>0</v>
      </c>
      <c r="T433" s="38">
        <v>5000</v>
      </c>
      <c r="U433" s="14">
        <f>S433/H433</f>
        <v>0</v>
      </c>
      <c r="V433" s="19"/>
      <c r="W433" s="19"/>
      <c r="X433" s="37" t="s">
        <v>3457</v>
      </c>
    </row>
    <row r="434" spans="1:24" s="3" customFormat="1" ht="16.5" customHeight="1">
      <c r="A434" s="38">
        <v>12</v>
      </c>
      <c r="B434" s="39">
        <v>10727</v>
      </c>
      <c r="C434" s="38">
        <v>10311495</v>
      </c>
      <c r="D434" s="40" t="s">
        <v>1053</v>
      </c>
      <c r="E434" s="38">
        <v>1</v>
      </c>
      <c r="F434" s="38">
        <v>60</v>
      </c>
      <c r="G434" s="38" t="s">
        <v>33</v>
      </c>
      <c r="H434" s="42">
        <v>3529.92</v>
      </c>
      <c r="I434" s="56"/>
      <c r="J434" s="44">
        <v>42625</v>
      </c>
      <c r="K434" s="42">
        <v>0</v>
      </c>
      <c r="L434" s="42">
        <v>3353.43</v>
      </c>
      <c r="M434" s="44">
        <v>45169</v>
      </c>
      <c r="N434" s="42">
        <f>H434-K434-L434</f>
        <v>176.49000000000024</v>
      </c>
      <c r="O434" s="42">
        <v>199.43</v>
      </c>
      <c r="P434" s="45">
        <v>0.13</v>
      </c>
      <c r="Q434" s="42">
        <v>22.94</v>
      </c>
      <c r="R434" s="42">
        <v>176.49</v>
      </c>
      <c r="S434" s="42">
        <v>0</v>
      </c>
      <c r="T434" s="38">
        <v>5000</v>
      </c>
      <c r="U434" s="14">
        <f>S434/H434</f>
        <v>0</v>
      </c>
      <c r="V434" s="19"/>
      <c r="W434" s="19"/>
      <c r="X434" s="37" t="s">
        <v>3471</v>
      </c>
    </row>
    <row r="435" spans="1:24" s="3" customFormat="1" ht="16.5" customHeight="1">
      <c r="A435" s="38">
        <v>13</v>
      </c>
      <c r="B435" s="39">
        <v>10727</v>
      </c>
      <c r="C435" s="38">
        <v>10311108</v>
      </c>
      <c r="D435" s="40" t="s">
        <v>1054</v>
      </c>
      <c r="E435" s="38">
        <v>1</v>
      </c>
      <c r="F435" s="38">
        <v>1</v>
      </c>
      <c r="G435" s="38" t="s">
        <v>33</v>
      </c>
      <c r="H435" s="42">
        <v>45.83</v>
      </c>
      <c r="I435" s="56"/>
      <c r="J435" s="44">
        <v>43734</v>
      </c>
      <c r="K435" s="42">
        <v>0</v>
      </c>
      <c r="L435" s="42">
        <v>43.54</v>
      </c>
      <c r="M435" s="44">
        <v>45169</v>
      </c>
      <c r="N435" s="42">
        <f>H435-K435-L435</f>
        <v>2.2899999999999991</v>
      </c>
      <c r="O435" s="42">
        <v>2.59</v>
      </c>
      <c r="P435" s="45">
        <v>0.13</v>
      </c>
      <c r="Q435" s="42">
        <v>0.3</v>
      </c>
      <c r="R435" s="42">
        <v>2.29</v>
      </c>
      <c r="S435" s="42">
        <v>0</v>
      </c>
      <c r="T435" s="38">
        <v>5000</v>
      </c>
      <c r="U435" s="14">
        <f>S435/H435</f>
        <v>0</v>
      </c>
      <c r="V435" s="19"/>
      <c r="W435" s="19"/>
      <c r="X435" s="37" t="s">
        <v>3471</v>
      </c>
    </row>
    <row r="436" spans="1:24" s="3" customFormat="1" ht="16.5" customHeight="1">
      <c r="A436" s="38">
        <v>61</v>
      </c>
      <c r="B436" s="39">
        <v>10732</v>
      </c>
      <c r="C436" s="38">
        <v>10362361</v>
      </c>
      <c r="D436" s="40" t="s">
        <v>425</v>
      </c>
      <c r="E436" s="38">
        <v>1</v>
      </c>
      <c r="F436" s="38">
        <v>120</v>
      </c>
      <c r="G436" s="38" t="s">
        <v>302</v>
      </c>
      <c r="H436" s="42">
        <v>1163.9000000000001</v>
      </c>
      <c r="I436" s="56"/>
      <c r="J436" s="44">
        <v>44895</v>
      </c>
      <c r="K436" s="42">
        <v>9.6999999999999993</v>
      </c>
      <c r="L436" s="42">
        <v>77.59</v>
      </c>
      <c r="M436" s="44">
        <v>45169</v>
      </c>
      <c r="N436" s="42">
        <f>H436-K436-L436</f>
        <v>1076.6100000000001</v>
      </c>
      <c r="O436" s="42">
        <v>1216.57</v>
      </c>
      <c r="P436" s="45">
        <v>0.13</v>
      </c>
      <c r="Q436" s="42">
        <v>139.96</v>
      </c>
      <c r="R436" s="42">
        <v>1076.6099999999999</v>
      </c>
      <c r="S436" s="42">
        <v>0</v>
      </c>
      <c r="T436" s="38">
        <v>5000</v>
      </c>
      <c r="U436" s="14">
        <f>S436/H436</f>
        <v>0</v>
      </c>
      <c r="V436" s="19"/>
      <c r="W436" s="19"/>
      <c r="X436" s="37" t="s">
        <v>3460</v>
      </c>
    </row>
    <row r="437" spans="1:24" s="3" customFormat="1" ht="16.5" customHeight="1">
      <c r="A437" s="38">
        <v>629</v>
      </c>
      <c r="B437" s="39">
        <v>10736</v>
      </c>
      <c r="C437" s="38">
        <v>10283022</v>
      </c>
      <c r="D437" s="40" t="s">
        <v>1064</v>
      </c>
      <c r="E437" s="38">
        <v>1</v>
      </c>
      <c r="F437" s="38">
        <v>120</v>
      </c>
      <c r="G437" s="38" t="s">
        <v>21</v>
      </c>
      <c r="H437" s="42">
        <v>61805.08</v>
      </c>
      <c r="I437" s="56"/>
      <c r="J437" s="44">
        <v>43917</v>
      </c>
      <c r="K437" s="42">
        <v>0</v>
      </c>
      <c r="L437" s="42">
        <v>20060.98</v>
      </c>
      <c r="M437" s="44">
        <v>45169</v>
      </c>
      <c r="N437" s="42">
        <f>H437-K437-L437</f>
        <v>41744.100000000006</v>
      </c>
      <c r="O437" s="42">
        <v>47170.83</v>
      </c>
      <c r="P437" s="45">
        <v>0.13</v>
      </c>
      <c r="Q437" s="42">
        <v>5426.73</v>
      </c>
      <c r="R437" s="42">
        <v>41744.1</v>
      </c>
      <c r="S437" s="42">
        <v>0</v>
      </c>
      <c r="T437" s="38">
        <v>2003</v>
      </c>
      <c r="U437" s="14">
        <f>S437/H437</f>
        <v>0</v>
      </c>
      <c r="V437" s="19"/>
      <c r="W437" s="19"/>
      <c r="X437" s="37" t="s">
        <v>3461</v>
      </c>
    </row>
    <row r="438" spans="1:24" s="3" customFormat="1" ht="16.5" customHeight="1">
      <c r="A438" s="38">
        <v>630</v>
      </c>
      <c r="B438" s="39">
        <v>10736</v>
      </c>
      <c r="C438" s="38">
        <v>10325079</v>
      </c>
      <c r="D438" s="40" t="s">
        <v>301</v>
      </c>
      <c r="E438" s="38">
        <v>1</v>
      </c>
      <c r="F438" s="38">
        <v>120</v>
      </c>
      <c r="G438" s="38" t="s">
        <v>302</v>
      </c>
      <c r="H438" s="42">
        <v>38135.370000000003</v>
      </c>
      <c r="I438" s="56"/>
      <c r="J438" s="44">
        <v>44286</v>
      </c>
      <c r="K438" s="42">
        <v>317.79000000000002</v>
      </c>
      <c r="L438" s="42">
        <v>8898.2800000000007</v>
      </c>
      <c r="M438" s="44">
        <v>45169</v>
      </c>
      <c r="N438" s="42">
        <f>H438-K438-L438</f>
        <v>28919.300000000003</v>
      </c>
      <c r="O438" s="42">
        <v>32678.81</v>
      </c>
      <c r="P438" s="45">
        <v>0.13</v>
      </c>
      <c r="Q438" s="42">
        <v>3759.51</v>
      </c>
      <c r="R438" s="42">
        <v>28919.3</v>
      </c>
      <c r="S438" s="42">
        <v>0</v>
      </c>
      <c r="T438" s="38">
        <v>5000</v>
      </c>
      <c r="U438" s="14">
        <f>S438/H438</f>
        <v>0</v>
      </c>
      <c r="V438" s="19"/>
      <c r="W438" s="19"/>
      <c r="X438" s="37" t="s">
        <v>3461</v>
      </c>
    </row>
    <row r="439" spans="1:24" s="3" customFormat="1" ht="16.5" customHeight="1">
      <c r="A439" s="38">
        <v>631</v>
      </c>
      <c r="B439" s="39">
        <v>10736</v>
      </c>
      <c r="C439" s="38">
        <v>10284582</v>
      </c>
      <c r="D439" s="40" t="s">
        <v>1065</v>
      </c>
      <c r="E439" s="38">
        <v>6</v>
      </c>
      <c r="F439" s="38">
        <v>120</v>
      </c>
      <c r="G439" s="38" t="s">
        <v>21</v>
      </c>
      <c r="H439" s="42">
        <v>76920</v>
      </c>
      <c r="I439" s="56"/>
      <c r="J439" s="44">
        <v>43402</v>
      </c>
      <c r="K439" s="42">
        <v>0</v>
      </c>
      <c r="L439" s="42">
        <v>35319.199999999997</v>
      </c>
      <c r="M439" s="44">
        <v>45169</v>
      </c>
      <c r="N439" s="42">
        <f>H439-K439-L439</f>
        <v>41600.800000000003</v>
      </c>
      <c r="O439" s="42">
        <v>47008.9</v>
      </c>
      <c r="P439" s="45">
        <v>0.13</v>
      </c>
      <c r="Q439" s="42">
        <v>5408.1</v>
      </c>
      <c r="R439" s="42">
        <v>41600.800000000003</v>
      </c>
      <c r="S439" s="42">
        <v>0</v>
      </c>
      <c r="T439" s="38">
        <v>2506</v>
      </c>
      <c r="U439" s="14">
        <f>S439/H439</f>
        <v>0</v>
      </c>
      <c r="V439" s="19"/>
      <c r="W439" s="19"/>
      <c r="X439" s="37" t="s">
        <v>3461</v>
      </c>
    </row>
    <row r="440" spans="1:24" s="3" customFormat="1" ht="16.5" customHeight="1">
      <c r="A440" s="38">
        <v>21</v>
      </c>
      <c r="B440" s="39">
        <v>10751</v>
      </c>
      <c r="C440" s="38">
        <v>10351670</v>
      </c>
      <c r="D440" s="40" t="s">
        <v>644</v>
      </c>
      <c r="E440" s="38">
        <v>30</v>
      </c>
      <c r="F440" s="38">
        <v>5</v>
      </c>
      <c r="G440" s="38" t="s">
        <v>266</v>
      </c>
      <c r="H440" s="42">
        <v>1920.96</v>
      </c>
      <c r="I440" s="56"/>
      <c r="J440" s="44">
        <v>44742</v>
      </c>
      <c r="K440" s="42">
        <v>0</v>
      </c>
      <c r="L440" s="42">
        <v>1920.96</v>
      </c>
      <c r="M440" s="44">
        <v>45169</v>
      </c>
      <c r="N440" s="42">
        <f>H440-K440-L440</f>
        <v>0</v>
      </c>
      <c r="O440" s="42">
        <v>0</v>
      </c>
      <c r="P440" s="45">
        <v>0.13</v>
      </c>
      <c r="Q440" s="42">
        <v>0</v>
      </c>
      <c r="R440" s="42">
        <v>0</v>
      </c>
      <c r="S440" s="42">
        <v>0</v>
      </c>
      <c r="T440" s="38">
        <v>5000</v>
      </c>
      <c r="U440" s="14">
        <f>S440/H440</f>
        <v>0</v>
      </c>
      <c r="V440" s="19"/>
      <c r="W440" s="19"/>
      <c r="X440" s="37" t="s">
        <v>3474</v>
      </c>
    </row>
    <row r="441" spans="1:24" s="3" customFormat="1" ht="16.5" customHeight="1">
      <c r="A441" s="38">
        <v>58</v>
      </c>
      <c r="B441" s="39">
        <v>10701</v>
      </c>
      <c r="C441" s="38">
        <v>10274826</v>
      </c>
      <c r="D441" s="40" t="s">
        <v>43</v>
      </c>
      <c r="E441" s="38">
        <v>1</v>
      </c>
      <c r="F441" s="38">
        <v>60</v>
      </c>
      <c r="G441" s="38" t="s">
        <v>21</v>
      </c>
      <c r="H441" s="42">
        <v>26400</v>
      </c>
      <c r="I441" s="57"/>
      <c r="J441" s="44">
        <v>37986</v>
      </c>
      <c r="K441" s="42">
        <v>0</v>
      </c>
      <c r="L441" s="42">
        <v>26400</v>
      </c>
      <c r="M441" s="44">
        <v>45199</v>
      </c>
      <c r="N441" s="42">
        <v>0</v>
      </c>
      <c r="O441" s="42">
        <v>0</v>
      </c>
      <c r="P441" s="45">
        <v>0.03</v>
      </c>
      <c r="Q441" s="42">
        <v>0</v>
      </c>
      <c r="R441" s="42">
        <v>0</v>
      </c>
      <c r="S441" s="42">
        <v>0</v>
      </c>
      <c r="T441" s="38">
        <v>5000</v>
      </c>
      <c r="U441" s="14">
        <f>S441/H441</f>
        <v>0</v>
      </c>
      <c r="V441" s="19"/>
      <c r="W441" s="19"/>
      <c r="X441" s="37" t="s">
        <v>3455</v>
      </c>
    </row>
    <row r="442" spans="1:24" s="3" customFormat="1" ht="16.5" customHeight="1">
      <c r="A442" s="38">
        <v>59</v>
      </c>
      <c r="B442" s="39">
        <v>10701</v>
      </c>
      <c r="C442" s="38">
        <v>10274827</v>
      </c>
      <c r="D442" s="40" t="s">
        <v>43</v>
      </c>
      <c r="E442" s="38">
        <v>1</v>
      </c>
      <c r="F442" s="38">
        <v>60</v>
      </c>
      <c r="G442" s="38" t="s">
        <v>21</v>
      </c>
      <c r="H442" s="42">
        <v>6900</v>
      </c>
      <c r="I442" s="57"/>
      <c r="J442" s="44">
        <v>37986</v>
      </c>
      <c r="K442" s="42">
        <v>0</v>
      </c>
      <c r="L442" s="42">
        <v>6900</v>
      </c>
      <c r="M442" s="44">
        <v>45199</v>
      </c>
      <c r="N442" s="42">
        <v>0</v>
      </c>
      <c r="O442" s="42">
        <v>0</v>
      </c>
      <c r="P442" s="45">
        <v>0.03</v>
      </c>
      <c r="Q442" s="42">
        <v>0</v>
      </c>
      <c r="R442" s="42">
        <v>0</v>
      </c>
      <c r="S442" s="42">
        <v>0</v>
      </c>
      <c r="T442" s="38">
        <v>5000</v>
      </c>
      <c r="U442" s="14">
        <f>S442/H442</f>
        <v>0</v>
      </c>
      <c r="V442" s="19"/>
      <c r="W442" s="19"/>
      <c r="X442" s="37" t="s">
        <v>3455</v>
      </c>
    </row>
    <row r="443" spans="1:24" s="3" customFormat="1" ht="16.5" customHeight="1">
      <c r="A443" s="38">
        <v>63</v>
      </c>
      <c r="B443" s="39">
        <v>10701</v>
      </c>
      <c r="C443" s="38">
        <v>10275664</v>
      </c>
      <c r="D443" s="40" t="s">
        <v>43</v>
      </c>
      <c r="E443" s="38">
        <v>300</v>
      </c>
      <c r="F443" s="38">
        <v>60</v>
      </c>
      <c r="G443" s="38" t="s">
        <v>23</v>
      </c>
      <c r="H443" s="42">
        <v>12900</v>
      </c>
      <c r="I443" s="57"/>
      <c r="J443" s="44">
        <v>38257</v>
      </c>
      <c r="K443" s="42">
        <v>0</v>
      </c>
      <c r="L443" s="42">
        <v>12900</v>
      </c>
      <c r="M443" s="44">
        <v>45199</v>
      </c>
      <c r="N443" s="42">
        <v>0</v>
      </c>
      <c r="O443" s="42">
        <v>0</v>
      </c>
      <c r="P443" s="45">
        <v>0.03</v>
      </c>
      <c r="Q443" s="42">
        <v>0</v>
      </c>
      <c r="R443" s="42">
        <v>0</v>
      </c>
      <c r="S443" s="42">
        <v>0</v>
      </c>
      <c r="T443" s="38">
        <v>2101</v>
      </c>
      <c r="U443" s="14">
        <f>S443/H443</f>
        <v>0</v>
      </c>
      <c r="V443" s="19"/>
      <c r="W443" s="19"/>
      <c r="X443" s="37" t="s">
        <v>3455</v>
      </c>
    </row>
    <row r="444" spans="1:24" s="3" customFormat="1" ht="16.5" customHeight="1">
      <c r="A444" s="38">
        <v>79</v>
      </c>
      <c r="B444" s="39">
        <v>10701</v>
      </c>
      <c r="C444" s="38">
        <v>10274825</v>
      </c>
      <c r="D444" s="40" t="s">
        <v>61</v>
      </c>
      <c r="E444" s="38">
        <v>100</v>
      </c>
      <c r="F444" s="38">
        <v>60</v>
      </c>
      <c r="G444" s="38" t="s">
        <v>23</v>
      </c>
      <c r="H444" s="42">
        <v>4400</v>
      </c>
      <c r="I444" s="57"/>
      <c r="J444" s="44">
        <v>38045</v>
      </c>
      <c r="K444" s="42">
        <v>0</v>
      </c>
      <c r="L444" s="42">
        <v>4400</v>
      </c>
      <c r="M444" s="44">
        <v>45199</v>
      </c>
      <c r="N444" s="42">
        <v>0</v>
      </c>
      <c r="O444" s="42">
        <v>0</v>
      </c>
      <c r="P444" s="45">
        <v>0.03</v>
      </c>
      <c r="Q444" s="42">
        <v>0</v>
      </c>
      <c r="R444" s="42">
        <v>0</v>
      </c>
      <c r="S444" s="42">
        <v>0</v>
      </c>
      <c r="T444" s="38">
        <v>5000</v>
      </c>
      <c r="U444" s="14">
        <f>S444/H444</f>
        <v>0</v>
      </c>
      <c r="V444" s="19"/>
      <c r="W444" s="19"/>
      <c r="X444" s="37" t="s">
        <v>3455</v>
      </c>
    </row>
    <row r="445" spans="1:24" s="3" customFormat="1" ht="16.5" customHeight="1">
      <c r="A445" s="38">
        <v>81</v>
      </c>
      <c r="B445" s="39">
        <v>10701</v>
      </c>
      <c r="C445" s="38">
        <v>10275153</v>
      </c>
      <c r="D445" s="40" t="s">
        <v>63</v>
      </c>
      <c r="E445" s="38">
        <v>8</v>
      </c>
      <c r="F445" s="38">
        <v>120</v>
      </c>
      <c r="G445" s="38" t="s">
        <v>23</v>
      </c>
      <c r="H445" s="42">
        <v>3600</v>
      </c>
      <c r="I445" s="57"/>
      <c r="J445" s="44">
        <v>37954</v>
      </c>
      <c r="K445" s="42">
        <v>0</v>
      </c>
      <c r="L445" s="42">
        <v>3600</v>
      </c>
      <c r="M445" s="44">
        <v>45199</v>
      </c>
      <c r="N445" s="42">
        <v>0</v>
      </c>
      <c r="O445" s="42">
        <v>0</v>
      </c>
      <c r="P445" s="45">
        <v>0.03</v>
      </c>
      <c r="Q445" s="42">
        <v>0</v>
      </c>
      <c r="R445" s="42">
        <v>0</v>
      </c>
      <c r="S445" s="42">
        <v>0</v>
      </c>
      <c r="T445" s="38">
        <v>5000</v>
      </c>
      <c r="U445" s="14">
        <f>S445/H445</f>
        <v>0</v>
      </c>
      <c r="V445" s="19"/>
      <c r="W445" s="19"/>
      <c r="X445" s="37" t="s">
        <v>3455</v>
      </c>
    </row>
    <row r="446" spans="1:24" s="3" customFormat="1" ht="16.5" customHeight="1">
      <c r="A446" s="38">
        <v>86</v>
      </c>
      <c r="B446" s="39">
        <v>10701</v>
      </c>
      <c r="C446" s="38">
        <v>10275062</v>
      </c>
      <c r="D446" s="40" t="s">
        <v>68</v>
      </c>
      <c r="E446" s="38">
        <v>1</v>
      </c>
      <c r="F446" s="38">
        <v>60</v>
      </c>
      <c r="G446" s="38" t="s">
        <v>33</v>
      </c>
      <c r="H446" s="42">
        <v>18210</v>
      </c>
      <c r="I446" s="57"/>
      <c r="J446" s="44">
        <v>38648</v>
      </c>
      <c r="K446" s="42">
        <v>0</v>
      </c>
      <c r="L446" s="42">
        <v>18210</v>
      </c>
      <c r="M446" s="44">
        <v>45199</v>
      </c>
      <c r="N446" s="42">
        <v>0</v>
      </c>
      <c r="O446" s="42">
        <v>0</v>
      </c>
      <c r="P446" s="45">
        <v>0.03</v>
      </c>
      <c r="Q446" s="42">
        <v>0</v>
      </c>
      <c r="R446" s="42">
        <v>0</v>
      </c>
      <c r="S446" s="42">
        <v>0</v>
      </c>
      <c r="T446" s="38">
        <v>5000</v>
      </c>
      <c r="U446" s="14">
        <f>S446/H446</f>
        <v>0</v>
      </c>
      <c r="V446" s="19"/>
      <c r="W446" s="19"/>
      <c r="X446" s="37" t="s">
        <v>3455</v>
      </c>
    </row>
    <row r="447" spans="1:24" s="3" customFormat="1" ht="16.5" customHeight="1">
      <c r="A447" s="38">
        <v>88</v>
      </c>
      <c r="B447" s="39">
        <v>10701</v>
      </c>
      <c r="C447" s="38">
        <v>10275160</v>
      </c>
      <c r="D447" s="40" t="s">
        <v>70</v>
      </c>
      <c r="E447" s="38">
        <v>3</v>
      </c>
      <c r="F447" s="38">
        <v>60</v>
      </c>
      <c r="G447" s="38" t="s">
        <v>33</v>
      </c>
      <c r="H447" s="42">
        <v>1845</v>
      </c>
      <c r="I447" s="57"/>
      <c r="J447" s="44">
        <v>38683</v>
      </c>
      <c r="K447" s="42">
        <v>0</v>
      </c>
      <c r="L447" s="42">
        <v>1845</v>
      </c>
      <c r="M447" s="44">
        <v>45199</v>
      </c>
      <c r="N447" s="42">
        <v>0</v>
      </c>
      <c r="O447" s="42">
        <v>0</v>
      </c>
      <c r="P447" s="45">
        <v>0.03</v>
      </c>
      <c r="Q447" s="42">
        <v>0</v>
      </c>
      <c r="R447" s="42">
        <v>0</v>
      </c>
      <c r="S447" s="42">
        <v>0</v>
      </c>
      <c r="T447" s="38">
        <v>5000</v>
      </c>
      <c r="U447" s="14">
        <f>S447/H447</f>
        <v>0</v>
      </c>
      <c r="V447" s="19"/>
      <c r="W447" s="19"/>
      <c r="X447" s="37" t="s">
        <v>3455</v>
      </c>
    </row>
    <row r="448" spans="1:24" s="3" customFormat="1" ht="16.5" customHeight="1">
      <c r="A448" s="38">
        <v>89</v>
      </c>
      <c r="B448" s="39">
        <v>10701</v>
      </c>
      <c r="C448" s="38">
        <v>10275816</v>
      </c>
      <c r="D448" s="40" t="s">
        <v>71</v>
      </c>
      <c r="E448" s="38">
        <v>40</v>
      </c>
      <c r="F448" s="38">
        <v>60</v>
      </c>
      <c r="G448" s="38" t="s">
        <v>33</v>
      </c>
      <c r="H448" s="42">
        <v>20000</v>
      </c>
      <c r="I448" s="57"/>
      <c r="J448" s="44">
        <v>38563</v>
      </c>
      <c r="K448" s="42">
        <v>0</v>
      </c>
      <c r="L448" s="42">
        <v>20000</v>
      </c>
      <c r="M448" s="44">
        <v>45199</v>
      </c>
      <c r="N448" s="42">
        <v>0</v>
      </c>
      <c r="O448" s="42">
        <v>0</v>
      </c>
      <c r="P448" s="45">
        <v>0.03</v>
      </c>
      <c r="Q448" s="42">
        <v>0</v>
      </c>
      <c r="R448" s="42">
        <v>0</v>
      </c>
      <c r="S448" s="42">
        <v>0</v>
      </c>
      <c r="T448" s="38">
        <v>5000</v>
      </c>
      <c r="U448" s="14">
        <f>S448/H448</f>
        <v>0</v>
      </c>
      <c r="V448" s="19"/>
      <c r="W448" s="19"/>
      <c r="X448" s="37" t="s">
        <v>3455</v>
      </c>
    </row>
    <row r="449" spans="1:24" s="3" customFormat="1" ht="16.5" customHeight="1">
      <c r="A449" s="38">
        <v>23</v>
      </c>
      <c r="B449" s="39">
        <v>10706</v>
      </c>
      <c r="C449" s="38">
        <v>10321523</v>
      </c>
      <c r="D449" s="40" t="s">
        <v>90</v>
      </c>
      <c r="E449" s="38">
        <v>1</v>
      </c>
      <c r="F449" s="38">
        <v>36</v>
      </c>
      <c r="G449" s="38" t="s">
        <v>33</v>
      </c>
      <c r="H449" s="42">
        <v>2301.73</v>
      </c>
      <c r="I449" s="57"/>
      <c r="J449" s="44">
        <v>44043</v>
      </c>
      <c r="K449" s="42">
        <v>0</v>
      </c>
      <c r="L449" s="42">
        <v>2301.73</v>
      </c>
      <c r="M449" s="44">
        <v>45199</v>
      </c>
      <c r="N449" s="42">
        <v>0</v>
      </c>
      <c r="O449" s="42">
        <v>0</v>
      </c>
      <c r="P449" s="45">
        <v>0.13</v>
      </c>
      <c r="Q449" s="42">
        <v>0</v>
      </c>
      <c r="R449" s="42">
        <v>0</v>
      </c>
      <c r="S449" s="42">
        <v>0</v>
      </c>
      <c r="T449" s="38">
        <v>2506</v>
      </c>
      <c r="U449" s="14">
        <f>S449/H449</f>
        <v>0</v>
      </c>
      <c r="V449" s="19"/>
      <c r="W449" s="19"/>
      <c r="X449" s="37" t="s">
        <v>3457</v>
      </c>
    </row>
    <row r="450" spans="1:24" s="3" customFormat="1" ht="16.5" customHeight="1">
      <c r="A450" s="38">
        <v>24</v>
      </c>
      <c r="B450" s="39">
        <v>10706</v>
      </c>
      <c r="C450" s="38">
        <v>10319764</v>
      </c>
      <c r="D450" s="40" t="s">
        <v>91</v>
      </c>
      <c r="E450" s="38">
        <v>1</v>
      </c>
      <c r="F450" s="38">
        <v>120</v>
      </c>
      <c r="G450" s="38" t="s">
        <v>75</v>
      </c>
      <c r="H450" s="42">
        <v>92898.1</v>
      </c>
      <c r="I450" s="57"/>
      <c r="J450" s="44">
        <v>41303</v>
      </c>
      <c r="K450" s="42">
        <v>0</v>
      </c>
      <c r="L450" s="42">
        <v>92898.1</v>
      </c>
      <c r="M450" s="44">
        <v>45199</v>
      </c>
      <c r="N450" s="42">
        <v>0</v>
      </c>
      <c r="O450" s="42">
        <v>0</v>
      </c>
      <c r="P450" s="45">
        <v>0.13</v>
      </c>
      <c r="Q450" s="42">
        <v>0</v>
      </c>
      <c r="R450" s="42">
        <v>0</v>
      </c>
      <c r="S450" s="42">
        <v>0</v>
      </c>
      <c r="T450" s="38">
        <v>1802</v>
      </c>
      <c r="U450" s="14">
        <f>S450/H450</f>
        <v>0</v>
      </c>
      <c r="V450" s="19"/>
      <c r="W450" s="19"/>
      <c r="X450" s="37" t="s">
        <v>3457</v>
      </c>
    </row>
    <row r="451" spans="1:24" s="3" customFormat="1" ht="16.5" customHeight="1">
      <c r="A451" s="38">
        <v>137</v>
      </c>
      <c r="B451" s="39">
        <v>10709</v>
      </c>
      <c r="C451" s="38">
        <v>10309765</v>
      </c>
      <c r="D451" s="40" t="s">
        <v>152</v>
      </c>
      <c r="E451" s="38">
        <v>1</v>
      </c>
      <c r="F451" s="38">
        <v>49</v>
      </c>
      <c r="G451" s="38" t="s">
        <v>33</v>
      </c>
      <c r="H451" s="42">
        <v>27586.21</v>
      </c>
      <c r="I451" s="57"/>
      <c r="J451" s="44">
        <v>43641</v>
      </c>
      <c r="K451" s="42">
        <v>0</v>
      </c>
      <c r="L451" s="42">
        <v>26206.89</v>
      </c>
      <c r="M451" s="44">
        <v>45199</v>
      </c>
      <c r="N451" s="42">
        <v>1379.32</v>
      </c>
      <c r="O451" s="42">
        <v>1558.63</v>
      </c>
      <c r="P451" s="45">
        <v>0.13</v>
      </c>
      <c r="Q451" s="42">
        <v>179.31</v>
      </c>
      <c r="R451" s="42">
        <v>1379.32</v>
      </c>
      <c r="S451" s="42">
        <v>0</v>
      </c>
      <c r="T451" s="38">
        <v>5000</v>
      </c>
      <c r="U451" s="14">
        <f>S451/H451</f>
        <v>0</v>
      </c>
      <c r="V451" s="19"/>
      <c r="W451" s="19"/>
      <c r="X451" s="37" t="s">
        <v>3456</v>
      </c>
    </row>
    <row r="452" spans="1:24" s="3" customFormat="1" ht="16.5" customHeight="1">
      <c r="A452" s="38">
        <v>74</v>
      </c>
      <c r="B452" s="39">
        <v>10713</v>
      </c>
      <c r="C452" s="38">
        <v>10326426</v>
      </c>
      <c r="D452" s="40" t="s">
        <v>220</v>
      </c>
      <c r="E452" s="38">
        <v>1</v>
      </c>
      <c r="F452" s="38">
        <v>8</v>
      </c>
      <c r="G452" s="38" t="s">
        <v>33</v>
      </c>
      <c r="H452" s="42">
        <v>2360.46</v>
      </c>
      <c r="I452" s="57"/>
      <c r="J452" s="44">
        <v>44286</v>
      </c>
      <c r="K452" s="42">
        <v>0</v>
      </c>
      <c r="L452" s="42">
        <v>2360.46</v>
      </c>
      <c r="M452" s="44">
        <v>45199</v>
      </c>
      <c r="N452" s="42">
        <v>0</v>
      </c>
      <c r="O452" s="42">
        <v>0</v>
      </c>
      <c r="P452" s="45">
        <v>0.13</v>
      </c>
      <c r="Q452" s="42">
        <v>0</v>
      </c>
      <c r="R452" s="42">
        <v>0</v>
      </c>
      <c r="S452" s="42">
        <v>0</v>
      </c>
      <c r="T452" s="38">
        <v>5000</v>
      </c>
      <c r="U452" s="14">
        <f>S452/H452</f>
        <v>0</v>
      </c>
      <c r="V452" s="19"/>
      <c r="W452" s="19"/>
      <c r="X452" s="37" t="s">
        <v>3457</v>
      </c>
    </row>
    <row r="453" spans="1:24" s="3" customFormat="1" ht="16.5" customHeight="1">
      <c r="A453" s="38">
        <v>88</v>
      </c>
      <c r="B453" s="39">
        <v>10717</v>
      </c>
      <c r="C453" s="38">
        <v>10312043</v>
      </c>
      <c r="D453" s="40" t="s">
        <v>232</v>
      </c>
      <c r="E453" s="38">
        <v>1</v>
      </c>
      <c r="F453" s="38">
        <v>31</v>
      </c>
      <c r="G453" s="38" t="s">
        <v>23</v>
      </c>
      <c r="H453" s="42">
        <v>0.1</v>
      </c>
      <c r="I453" s="57"/>
      <c r="J453" s="44">
        <v>43033</v>
      </c>
      <c r="K453" s="42">
        <v>0</v>
      </c>
      <c r="L453" s="42">
        <v>0.1</v>
      </c>
      <c r="M453" s="44">
        <v>45199</v>
      </c>
      <c r="N453" s="42">
        <v>0</v>
      </c>
      <c r="O453" s="42">
        <v>0</v>
      </c>
      <c r="P453" s="45">
        <v>0.13</v>
      </c>
      <c r="Q453" s="42">
        <v>0</v>
      </c>
      <c r="R453" s="42">
        <v>0</v>
      </c>
      <c r="S453" s="42">
        <v>0</v>
      </c>
      <c r="T453" s="38">
        <v>5000</v>
      </c>
      <c r="U453" s="14">
        <f>S453/H453</f>
        <v>0</v>
      </c>
      <c r="V453" s="19"/>
      <c r="W453" s="19"/>
      <c r="X453" s="37" t="s">
        <v>3457</v>
      </c>
    </row>
    <row r="454" spans="1:24" s="3" customFormat="1" ht="16.5" customHeight="1">
      <c r="A454" s="38">
        <v>16</v>
      </c>
      <c r="B454" s="39">
        <v>10721</v>
      </c>
      <c r="C454" s="38">
        <v>10277381</v>
      </c>
      <c r="D454" s="40" t="s">
        <v>263</v>
      </c>
      <c r="E454" s="41">
        <v>1</v>
      </c>
      <c r="F454" s="38">
        <v>56</v>
      </c>
      <c r="G454" s="38" t="s">
        <v>33</v>
      </c>
      <c r="H454" s="42">
        <v>2241.38</v>
      </c>
      <c r="I454" s="57"/>
      <c r="J454" s="44">
        <v>43432</v>
      </c>
      <c r="K454" s="42">
        <v>0</v>
      </c>
      <c r="L454" s="42">
        <v>2129.31</v>
      </c>
      <c r="M454" s="44">
        <v>45199</v>
      </c>
      <c r="N454" s="42">
        <v>112.07</v>
      </c>
      <c r="O454" s="42">
        <v>126.64</v>
      </c>
      <c r="P454" s="45">
        <v>0.13</v>
      </c>
      <c r="Q454" s="42">
        <v>14.57</v>
      </c>
      <c r="R454" s="42">
        <v>112.07</v>
      </c>
      <c r="S454" s="42">
        <v>0</v>
      </c>
      <c r="T454" s="38">
        <v>2506</v>
      </c>
      <c r="U454" s="14">
        <f>S454/H454</f>
        <v>0</v>
      </c>
      <c r="V454" s="19"/>
      <c r="W454" s="19"/>
      <c r="X454" s="37" t="s">
        <v>3469</v>
      </c>
    </row>
    <row r="455" spans="1:24" s="3" customFormat="1" ht="16.5" customHeight="1">
      <c r="A455" s="38">
        <v>47</v>
      </c>
      <c r="B455" s="39">
        <v>10723</v>
      </c>
      <c r="C455" s="38">
        <v>10323349</v>
      </c>
      <c r="D455" s="40" t="s">
        <v>264</v>
      </c>
      <c r="E455" s="58">
        <v>1</v>
      </c>
      <c r="F455" s="38">
        <v>1</v>
      </c>
      <c r="G455" s="38" t="s">
        <v>23</v>
      </c>
      <c r="H455" s="42">
        <v>172</v>
      </c>
      <c r="I455" s="57"/>
      <c r="J455" s="44">
        <v>44196</v>
      </c>
      <c r="K455" s="42">
        <v>0</v>
      </c>
      <c r="L455" s="42">
        <v>172</v>
      </c>
      <c r="M455" s="44">
        <v>45199</v>
      </c>
      <c r="N455" s="42">
        <f>H455-K455-L455</f>
        <v>0</v>
      </c>
      <c r="O455" s="42">
        <v>0</v>
      </c>
      <c r="P455" s="45">
        <v>0.13</v>
      </c>
      <c r="Q455" s="42">
        <v>0</v>
      </c>
      <c r="R455" s="42">
        <v>0</v>
      </c>
      <c r="S455" s="42">
        <f>N455</f>
        <v>0</v>
      </c>
      <c r="T455" s="38">
        <v>5000</v>
      </c>
      <c r="U455" s="14">
        <f>S455/H455</f>
        <v>0</v>
      </c>
      <c r="V455" s="19"/>
      <c r="W455" s="19"/>
      <c r="X455" s="37" t="s">
        <v>3470</v>
      </c>
    </row>
    <row r="456" spans="1:24" s="3" customFormat="1" ht="16.5" customHeight="1">
      <c r="A456" s="38">
        <v>107</v>
      </c>
      <c r="B456" s="39">
        <v>10724</v>
      </c>
      <c r="C456" s="38">
        <v>10323068</v>
      </c>
      <c r="D456" s="40" t="s">
        <v>286</v>
      </c>
      <c r="E456" s="41">
        <v>2</v>
      </c>
      <c r="F456" s="38">
        <v>36</v>
      </c>
      <c r="G456" s="38" t="s">
        <v>33</v>
      </c>
      <c r="H456" s="42">
        <v>10905.98</v>
      </c>
      <c r="I456" s="57"/>
      <c r="J456" s="44">
        <v>44165</v>
      </c>
      <c r="K456" s="42">
        <v>302.94</v>
      </c>
      <c r="L456" s="42">
        <v>9997.15</v>
      </c>
      <c r="M456" s="44">
        <v>45199</v>
      </c>
      <c r="N456" s="42">
        <f>H456-K456-L456</f>
        <v>605.88999999999942</v>
      </c>
      <c r="O456" s="42">
        <v>684.66</v>
      </c>
      <c r="P456" s="45">
        <v>0.13</v>
      </c>
      <c r="Q456" s="42">
        <v>78.77</v>
      </c>
      <c r="R456" s="42">
        <v>605.89</v>
      </c>
      <c r="S456" s="42">
        <f>N456-R456</f>
        <v>0</v>
      </c>
      <c r="T456" s="38">
        <v>2103</v>
      </c>
      <c r="U456" s="14">
        <f>S456/H456</f>
        <v>0</v>
      </c>
      <c r="V456" s="19"/>
      <c r="W456" s="19"/>
      <c r="X456" s="37" t="s">
        <v>3459</v>
      </c>
    </row>
    <row r="457" spans="1:24" s="3" customFormat="1" ht="16.5" customHeight="1">
      <c r="A457" s="38">
        <v>34</v>
      </c>
      <c r="B457" s="39">
        <v>10727</v>
      </c>
      <c r="C457" s="38">
        <v>10324841</v>
      </c>
      <c r="D457" s="40" t="s">
        <v>337</v>
      </c>
      <c r="E457" s="58">
        <v>9</v>
      </c>
      <c r="F457" s="38">
        <v>28</v>
      </c>
      <c r="G457" s="38" t="s">
        <v>23</v>
      </c>
      <c r="H457" s="42">
        <v>4865.5200000000004</v>
      </c>
      <c r="I457" s="57"/>
      <c r="J457" s="44">
        <v>44227</v>
      </c>
      <c r="K457" s="42">
        <v>0</v>
      </c>
      <c r="L457" s="42">
        <v>4865.5200000000004</v>
      </c>
      <c r="M457" s="44">
        <v>45199</v>
      </c>
      <c r="N457" s="42">
        <f>H457-K457-L457</f>
        <v>0</v>
      </c>
      <c r="O457" s="42">
        <v>0</v>
      </c>
      <c r="P457" s="45">
        <v>0.13</v>
      </c>
      <c r="Q457" s="42">
        <v>0</v>
      </c>
      <c r="R457" s="42">
        <v>0</v>
      </c>
      <c r="S457" s="42">
        <f>N457</f>
        <v>0</v>
      </c>
      <c r="T457" s="38">
        <v>5000</v>
      </c>
      <c r="U457" s="14">
        <f>S457/H457</f>
        <v>0</v>
      </c>
      <c r="V457" s="19"/>
      <c r="W457" s="19"/>
      <c r="X457" s="37" t="s">
        <v>3471</v>
      </c>
    </row>
    <row r="458" spans="1:24" s="3" customFormat="1" ht="16.5" customHeight="1">
      <c r="A458" s="38">
        <v>159</v>
      </c>
      <c r="B458" s="39">
        <v>10729</v>
      </c>
      <c r="C458" s="38">
        <v>10326043</v>
      </c>
      <c r="D458" s="40" t="s">
        <v>347</v>
      </c>
      <c r="E458" s="41">
        <v>1</v>
      </c>
      <c r="F458" s="38">
        <v>120</v>
      </c>
      <c r="G458" s="38" t="s">
        <v>302</v>
      </c>
      <c r="H458" s="42">
        <v>25483.43</v>
      </c>
      <c r="I458" s="57"/>
      <c r="J458" s="44">
        <v>44286</v>
      </c>
      <c r="K458" s="42">
        <v>212.36</v>
      </c>
      <c r="L458" s="42">
        <v>6158.46</v>
      </c>
      <c r="M458" s="44">
        <v>45199</v>
      </c>
      <c r="N458" s="42">
        <f>H458-K458-L458</f>
        <v>19112.61</v>
      </c>
      <c r="O458" s="42">
        <v>21597.25</v>
      </c>
      <c r="P458" s="45">
        <v>0.13</v>
      </c>
      <c r="Q458" s="42">
        <v>2484.64</v>
      </c>
      <c r="R458" s="42">
        <v>19112.61</v>
      </c>
      <c r="S458" s="42">
        <v>0</v>
      </c>
      <c r="T458" s="38">
        <v>5000</v>
      </c>
      <c r="U458" s="14">
        <f>S458/H458</f>
        <v>0</v>
      </c>
      <c r="V458" s="19"/>
      <c r="W458" s="19"/>
      <c r="X458" s="37" t="s">
        <v>3459</v>
      </c>
    </row>
    <row r="459" spans="1:24" s="3" customFormat="1" ht="16.5" customHeight="1">
      <c r="A459" s="38">
        <v>160</v>
      </c>
      <c r="B459" s="39">
        <v>10729</v>
      </c>
      <c r="C459" s="38">
        <v>10325754</v>
      </c>
      <c r="D459" s="40" t="s">
        <v>347</v>
      </c>
      <c r="E459" s="41">
        <v>1</v>
      </c>
      <c r="F459" s="38">
        <v>120</v>
      </c>
      <c r="G459" s="38" t="s">
        <v>302</v>
      </c>
      <c r="H459" s="42">
        <v>174570.36</v>
      </c>
      <c r="I459" s="57"/>
      <c r="J459" s="44">
        <v>44286</v>
      </c>
      <c r="K459" s="42">
        <v>1454.75</v>
      </c>
      <c r="L459" s="42">
        <v>42187.78</v>
      </c>
      <c r="M459" s="44">
        <v>45199</v>
      </c>
      <c r="N459" s="42">
        <f>H459-K459-L459</f>
        <v>130927.82999999999</v>
      </c>
      <c r="O459" s="42">
        <v>147948.45000000001</v>
      </c>
      <c r="P459" s="45">
        <v>0.13</v>
      </c>
      <c r="Q459" s="42">
        <v>17020.62</v>
      </c>
      <c r="R459" s="42">
        <v>130927.83</v>
      </c>
      <c r="S459" s="42">
        <v>0</v>
      </c>
      <c r="T459" s="38">
        <v>5000</v>
      </c>
      <c r="U459" s="14">
        <f>S459/H459</f>
        <v>0</v>
      </c>
      <c r="V459" s="19"/>
      <c r="W459" s="19"/>
      <c r="X459" s="37" t="s">
        <v>3459</v>
      </c>
    </row>
    <row r="460" spans="1:24" s="3" customFormat="1" ht="16.5" customHeight="1">
      <c r="A460" s="38">
        <v>191</v>
      </c>
      <c r="B460" s="39">
        <v>10730</v>
      </c>
      <c r="C460" s="38">
        <v>10321584</v>
      </c>
      <c r="D460" s="40" t="s">
        <v>369</v>
      </c>
      <c r="E460" s="58">
        <v>1</v>
      </c>
      <c r="F460" s="38">
        <v>16</v>
      </c>
      <c r="G460" s="38" t="s">
        <v>23</v>
      </c>
      <c r="H460" s="42">
        <v>342.56</v>
      </c>
      <c r="I460" s="57"/>
      <c r="J460" s="44">
        <v>44074</v>
      </c>
      <c r="K460" s="42">
        <v>0</v>
      </c>
      <c r="L460" s="42">
        <v>342.56</v>
      </c>
      <c r="M460" s="44">
        <v>45199</v>
      </c>
      <c r="N460" s="42">
        <f>H460-K460-L460</f>
        <v>0</v>
      </c>
      <c r="O460" s="42">
        <v>0</v>
      </c>
      <c r="P460" s="45">
        <v>0.13</v>
      </c>
      <c r="Q460" s="42">
        <v>0</v>
      </c>
      <c r="R460" s="42">
        <v>0</v>
      </c>
      <c r="S460" s="42">
        <f>N460-R460</f>
        <v>0</v>
      </c>
      <c r="T460" s="38">
        <v>5000</v>
      </c>
      <c r="U460" s="14">
        <f>S460/H460</f>
        <v>0</v>
      </c>
      <c r="V460" s="19"/>
      <c r="W460" s="19"/>
      <c r="X460" s="37" t="s">
        <v>3459</v>
      </c>
    </row>
    <row r="461" spans="1:24" s="3" customFormat="1" ht="16.5" customHeight="1">
      <c r="A461" s="38">
        <v>211</v>
      </c>
      <c r="B461" s="39">
        <v>10731</v>
      </c>
      <c r="C461" s="38">
        <v>10288981</v>
      </c>
      <c r="D461" s="40" t="s">
        <v>388</v>
      </c>
      <c r="E461" s="58">
        <v>5</v>
      </c>
      <c r="F461" s="38">
        <v>60</v>
      </c>
      <c r="G461" s="38" t="s">
        <v>23</v>
      </c>
      <c r="H461" s="42">
        <v>3502.87</v>
      </c>
      <c r="I461" s="57"/>
      <c r="J461" s="44">
        <v>39411</v>
      </c>
      <c r="K461" s="42">
        <v>0</v>
      </c>
      <c r="L461" s="42">
        <v>3502.87</v>
      </c>
      <c r="M461" s="44">
        <v>45199</v>
      </c>
      <c r="N461" s="42">
        <f>H461-K461-L461</f>
        <v>0</v>
      </c>
      <c r="O461" s="42">
        <v>0</v>
      </c>
      <c r="P461" s="45">
        <v>0.03</v>
      </c>
      <c r="Q461" s="42">
        <v>0</v>
      </c>
      <c r="R461" s="42">
        <v>0</v>
      </c>
      <c r="S461" s="42">
        <f>N461-R461</f>
        <v>0</v>
      </c>
      <c r="T461" s="38">
        <v>5000</v>
      </c>
      <c r="U461" s="14">
        <f>S461/H461</f>
        <v>0</v>
      </c>
      <c r="V461" s="19"/>
      <c r="W461" s="19"/>
      <c r="X461" s="37" t="s">
        <v>3459</v>
      </c>
    </row>
    <row r="462" spans="1:24" s="3" customFormat="1" ht="16.5" customHeight="1">
      <c r="A462" s="38">
        <v>234</v>
      </c>
      <c r="B462" s="39">
        <v>10731</v>
      </c>
      <c r="C462" s="38">
        <v>10321599</v>
      </c>
      <c r="D462" s="40" t="s">
        <v>404</v>
      </c>
      <c r="E462" s="58">
        <v>79</v>
      </c>
      <c r="F462" s="38">
        <v>1</v>
      </c>
      <c r="G462" s="38" t="s">
        <v>266</v>
      </c>
      <c r="H462" s="42">
        <v>1858.56</v>
      </c>
      <c r="I462" s="57"/>
      <c r="J462" s="44">
        <v>44074</v>
      </c>
      <c r="K462" s="42">
        <v>0</v>
      </c>
      <c r="L462" s="42">
        <v>1858.56</v>
      </c>
      <c r="M462" s="44">
        <v>45199</v>
      </c>
      <c r="N462" s="42">
        <f>H462-K462-L462</f>
        <v>0</v>
      </c>
      <c r="O462" s="42">
        <v>0</v>
      </c>
      <c r="P462" s="45">
        <v>0.13</v>
      </c>
      <c r="Q462" s="42">
        <v>0</v>
      </c>
      <c r="R462" s="42">
        <v>0</v>
      </c>
      <c r="S462" s="42">
        <f>N462-R462</f>
        <v>0</v>
      </c>
      <c r="T462" s="38">
        <v>5000</v>
      </c>
      <c r="U462" s="14">
        <f>S462/H462</f>
        <v>0</v>
      </c>
      <c r="V462" s="19"/>
      <c r="W462" s="19"/>
      <c r="X462" s="37" t="s">
        <v>3459</v>
      </c>
    </row>
    <row r="463" spans="1:24" s="3" customFormat="1" ht="16.5" customHeight="1">
      <c r="A463" s="38">
        <v>112</v>
      </c>
      <c r="B463" s="39">
        <v>10733</v>
      </c>
      <c r="C463" s="38">
        <v>10338148</v>
      </c>
      <c r="D463" s="40" t="s">
        <v>409</v>
      </c>
      <c r="E463" s="58">
        <v>54</v>
      </c>
      <c r="F463" s="38">
        <v>1</v>
      </c>
      <c r="G463" s="38" t="s">
        <v>266</v>
      </c>
      <c r="H463" s="42">
        <v>1045.8499999999999</v>
      </c>
      <c r="I463" s="57"/>
      <c r="J463" s="44">
        <v>44469</v>
      </c>
      <c r="K463" s="42">
        <v>0</v>
      </c>
      <c r="L463" s="42">
        <v>1045.8499999999999</v>
      </c>
      <c r="M463" s="44">
        <v>45199</v>
      </c>
      <c r="N463" s="42">
        <v>0</v>
      </c>
      <c r="O463" s="42">
        <v>0</v>
      </c>
      <c r="P463" s="45">
        <v>0.13</v>
      </c>
      <c r="Q463" s="42">
        <v>0</v>
      </c>
      <c r="R463" s="42">
        <v>0</v>
      </c>
      <c r="S463" s="42">
        <v>0</v>
      </c>
      <c r="T463" s="38">
        <v>5000</v>
      </c>
      <c r="U463" s="14">
        <f>S463/H463</f>
        <v>0</v>
      </c>
      <c r="V463" s="19"/>
      <c r="W463" s="19"/>
      <c r="X463" s="37" t="s">
        <v>3460</v>
      </c>
    </row>
    <row r="464" spans="1:24" s="3" customFormat="1" ht="16.5" customHeight="1">
      <c r="A464" s="38">
        <v>650</v>
      </c>
      <c r="B464" s="39">
        <v>10737</v>
      </c>
      <c r="C464" s="38">
        <v>10287896</v>
      </c>
      <c r="D464" s="40" t="s">
        <v>446</v>
      </c>
      <c r="E464" s="58">
        <v>1</v>
      </c>
      <c r="F464" s="38">
        <v>36</v>
      </c>
      <c r="G464" s="38" t="s">
        <v>447</v>
      </c>
      <c r="H464" s="42">
        <v>27119.42</v>
      </c>
      <c r="I464" s="57"/>
      <c r="J464" s="44">
        <v>43829</v>
      </c>
      <c r="K464" s="42">
        <v>0</v>
      </c>
      <c r="L464" s="42">
        <v>27119.42</v>
      </c>
      <c r="M464" s="44">
        <v>45199</v>
      </c>
      <c r="N464" s="42">
        <f>H464-L464</f>
        <v>0</v>
      </c>
      <c r="O464" s="42">
        <v>0</v>
      </c>
      <c r="P464" s="45">
        <v>0.13</v>
      </c>
      <c r="Q464" s="42">
        <v>0</v>
      </c>
      <c r="R464" s="42">
        <v>0</v>
      </c>
      <c r="S464" s="42">
        <f>N464</f>
        <v>0</v>
      </c>
      <c r="T464" s="38">
        <v>5000</v>
      </c>
      <c r="U464" s="14">
        <f>S464/H464</f>
        <v>0</v>
      </c>
      <c r="V464" s="19"/>
      <c r="W464" s="19"/>
      <c r="X464" s="37" t="s">
        <v>3461</v>
      </c>
    </row>
    <row r="465" spans="1:24" s="3" customFormat="1" ht="16.5" customHeight="1">
      <c r="A465" s="38">
        <v>692</v>
      </c>
      <c r="B465" s="39">
        <v>10738</v>
      </c>
      <c r="C465" s="38">
        <v>10325003</v>
      </c>
      <c r="D465" s="40" t="s">
        <v>481</v>
      </c>
      <c r="E465" s="41">
        <v>3</v>
      </c>
      <c r="F465" s="38">
        <v>120</v>
      </c>
      <c r="G465" s="38" t="s">
        <v>21</v>
      </c>
      <c r="H465" s="42">
        <v>25884.959999999999</v>
      </c>
      <c r="I465" s="57"/>
      <c r="J465" s="44">
        <v>44255</v>
      </c>
      <c r="K465" s="42">
        <v>215.71</v>
      </c>
      <c r="L465" s="42">
        <v>6471.23</v>
      </c>
      <c r="M465" s="44">
        <v>45199</v>
      </c>
      <c r="N465" s="42">
        <f>H465-K465-L465</f>
        <v>19198.02</v>
      </c>
      <c r="O465" s="42">
        <v>21693.759999999998</v>
      </c>
      <c r="P465" s="45">
        <v>0.13</v>
      </c>
      <c r="Q465" s="42">
        <v>2495.7399999999998</v>
      </c>
      <c r="R465" s="42">
        <v>19198.02</v>
      </c>
      <c r="S465" s="42">
        <f>N465-R465</f>
        <v>0</v>
      </c>
      <c r="T465" s="38">
        <v>5000</v>
      </c>
      <c r="U465" s="14">
        <f>S465/H465</f>
        <v>0</v>
      </c>
      <c r="V465" s="19"/>
      <c r="W465" s="19"/>
      <c r="X465" s="37" t="s">
        <v>3461</v>
      </c>
    </row>
    <row r="466" spans="1:24" s="3" customFormat="1" ht="16.5" customHeight="1">
      <c r="A466" s="38">
        <v>355</v>
      </c>
      <c r="B466" s="39">
        <v>10739</v>
      </c>
      <c r="C466" s="38">
        <v>10340536</v>
      </c>
      <c r="D466" s="40" t="s">
        <v>37</v>
      </c>
      <c r="E466" s="58">
        <v>5</v>
      </c>
      <c r="F466" s="38">
        <v>5</v>
      </c>
      <c r="G466" s="38" t="s">
        <v>21</v>
      </c>
      <c r="H466" s="42">
        <v>9915.39</v>
      </c>
      <c r="I466" s="57"/>
      <c r="J466" s="44">
        <v>44500</v>
      </c>
      <c r="K466" s="42">
        <v>0</v>
      </c>
      <c r="L466" s="42">
        <v>9915.39</v>
      </c>
      <c r="M466" s="44">
        <v>45199</v>
      </c>
      <c r="N466" s="42">
        <f>H466-L466</f>
        <v>0</v>
      </c>
      <c r="O466" s="42">
        <v>0</v>
      </c>
      <c r="P466" s="45">
        <v>0.13</v>
      </c>
      <c r="Q466" s="42">
        <v>0</v>
      </c>
      <c r="R466" s="42">
        <v>0</v>
      </c>
      <c r="S466" s="42">
        <f>N466-R466</f>
        <v>0</v>
      </c>
      <c r="T466" s="38">
        <v>5000</v>
      </c>
      <c r="U466" s="14">
        <f>S466/H466</f>
        <v>0</v>
      </c>
      <c r="V466" s="19"/>
      <c r="W466" s="19"/>
      <c r="X466" s="37" t="s">
        <v>3462</v>
      </c>
    </row>
    <row r="467" spans="1:24" s="3" customFormat="1" ht="16.5" customHeight="1">
      <c r="A467" s="38">
        <v>383</v>
      </c>
      <c r="B467" s="39">
        <v>10741</v>
      </c>
      <c r="C467" s="38">
        <v>10332727</v>
      </c>
      <c r="D467" s="40" t="s">
        <v>513</v>
      </c>
      <c r="E467" s="58">
        <v>1</v>
      </c>
      <c r="F467" s="38">
        <v>60</v>
      </c>
      <c r="G467" s="38" t="s">
        <v>511</v>
      </c>
      <c r="H467" s="42">
        <v>1022838.97</v>
      </c>
      <c r="I467" s="57"/>
      <c r="J467" s="44">
        <v>44408</v>
      </c>
      <c r="K467" s="42">
        <v>17047.32</v>
      </c>
      <c r="L467" s="42">
        <v>426182.95</v>
      </c>
      <c r="M467" s="44">
        <v>45199</v>
      </c>
      <c r="N467" s="42">
        <f>H467-K467-L467</f>
        <v>579608.69999999995</v>
      </c>
      <c r="O467" s="42">
        <v>654957.82999999996</v>
      </c>
      <c r="P467" s="45">
        <v>0.13</v>
      </c>
      <c r="Q467" s="42">
        <v>75349.13</v>
      </c>
      <c r="R467" s="42">
        <v>579608.69999999995</v>
      </c>
      <c r="S467" s="42">
        <v>0</v>
      </c>
      <c r="T467" s="38">
        <v>5000</v>
      </c>
      <c r="U467" s="14">
        <f>S467/H467</f>
        <v>0</v>
      </c>
      <c r="V467" s="19"/>
      <c r="W467" s="19"/>
      <c r="X467" s="37" t="s">
        <v>3462</v>
      </c>
    </row>
    <row r="468" spans="1:24" s="3" customFormat="1" ht="16.5" customHeight="1">
      <c r="A468" s="38">
        <v>186</v>
      </c>
      <c r="B468" s="39">
        <v>10742</v>
      </c>
      <c r="C468" s="38">
        <v>10321791</v>
      </c>
      <c r="D468" s="40" t="s">
        <v>534</v>
      </c>
      <c r="E468" s="58">
        <v>1</v>
      </c>
      <c r="F468" s="38">
        <v>1</v>
      </c>
      <c r="G468" s="38" t="s">
        <v>33</v>
      </c>
      <c r="H468" s="42">
        <v>243.59</v>
      </c>
      <c r="I468" s="57"/>
      <c r="J468" s="44">
        <v>44043</v>
      </c>
      <c r="K468" s="42">
        <v>0</v>
      </c>
      <c r="L468" s="42">
        <v>243.59</v>
      </c>
      <c r="M468" s="44">
        <v>45199</v>
      </c>
      <c r="N468" s="42">
        <f>H468-K468-L468</f>
        <v>0</v>
      </c>
      <c r="O468" s="42">
        <v>0</v>
      </c>
      <c r="P468" s="45">
        <v>0.13</v>
      </c>
      <c r="Q468" s="42">
        <v>0</v>
      </c>
      <c r="R468" s="42">
        <v>0</v>
      </c>
      <c r="S468" s="42">
        <f>N468</f>
        <v>0</v>
      </c>
      <c r="T468" s="38">
        <v>5000</v>
      </c>
      <c r="U468" s="14">
        <f>S468/H468</f>
        <v>0</v>
      </c>
      <c r="V468" s="19"/>
      <c r="W468" s="19"/>
      <c r="X468" s="37" t="s">
        <v>3463</v>
      </c>
    </row>
    <row r="469" spans="1:24" s="3" customFormat="1" ht="16.5" customHeight="1">
      <c r="A469" s="38">
        <v>187</v>
      </c>
      <c r="B469" s="39">
        <v>10742</v>
      </c>
      <c r="C469" s="38">
        <v>10321792</v>
      </c>
      <c r="D469" s="40" t="s">
        <v>535</v>
      </c>
      <c r="E469" s="58">
        <v>3</v>
      </c>
      <c r="F469" s="38">
        <v>1</v>
      </c>
      <c r="G469" s="38" t="s">
        <v>33</v>
      </c>
      <c r="H469" s="42">
        <v>1905.64</v>
      </c>
      <c r="I469" s="57"/>
      <c r="J469" s="44">
        <v>44043</v>
      </c>
      <c r="K469" s="42">
        <v>0</v>
      </c>
      <c r="L469" s="42">
        <v>1905.64</v>
      </c>
      <c r="M469" s="44">
        <v>45199</v>
      </c>
      <c r="N469" s="42">
        <f>H469-K469-L469</f>
        <v>0</v>
      </c>
      <c r="O469" s="42">
        <v>0</v>
      </c>
      <c r="P469" s="45">
        <v>0.13</v>
      </c>
      <c r="Q469" s="42">
        <v>0</v>
      </c>
      <c r="R469" s="42">
        <v>0</v>
      </c>
      <c r="S469" s="42">
        <f>N469</f>
        <v>0</v>
      </c>
      <c r="T469" s="38">
        <v>5000</v>
      </c>
      <c r="U469" s="14">
        <f>S469/H469</f>
        <v>0</v>
      </c>
      <c r="V469" s="19"/>
      <c r="W469" s="19"/>
      <c r="X469" s="37" t="s">
        <v>3463</v>
      </c>
    </row>
    <row r="470" spans="1:24" s="3" customFormat="1" ht="16.5" customHeight="1">
      <c r="A470" s="38">
        <v>238</v>
      </c>
      <c r="B470" s="39">
        <v>10744</v>
      </c>
      <c r="C470" s="38">
        <v>10321189</v>
      </c>
      <c r="D470" s="40" t="s">
        <v>272</v>
      </c>
      <c r="E470" s="58">
        <v>1</v>
      </c>
      <c r="F470" s="38">
        <v>1</v>
      </c>
      <c r="G470" s="38" t="s">
        <v>302</v>
      </c>
      <c r="H470" s="42">
        <v>107.12</v>
      </c>
      <c r="I470" s="57"/>
      <c r="J470" s="44">
        <v>44043</v>
      </c>
      <c r="K470" s="42">
        <v>0</v>
      </c>
      <c r="L470" s="42">
        <v>107.12</v>
      </c>
      <c r="M470" s="44">
        <v>45199</v>
      </c>
      <c r="N470" s="42">
        <f>H470-K470-L470</f>
        <v>0</v>
      </c>
      <c r="O470" s="42">
        <v>0</v>
      </c>
      <c r="P470" s="45">
        <v>0.13</v>
      </c>
      <c r="Q470" s="42">
        <v>0</v>
      </c>
      <c r="R470" s="42">
        <v>0</v>
      </c>
      <c r="S470" s="42">
        <f>N470</f>
        <v>0</v>
      </c>
      <c r="T470" s="38">
        <v>5000</v>
      </c>
      <c r="U470" s="14">
        <f>S470/H470</f>
        <v>0</v>
      </c>
      <c r="V470" s="19"/>
      <c r="W470" s="19"/>
      <c r="X470" s="37" t="s">
        <v>3463</v>
      </c>
    </row>
    <row r="471" spans="1:24" s="3" customFormat="1" ht="16.5" customHeight="1">
      <c r="A471" s="38">
        <v>18</v>
      </c>
      <c r="B471" s="39">
        <v>10747</v>
      </c>
      <c r="C471" s="38">
        <v>10307568</v>
      </c>
      <c r="D471" s="40" t="s">
        <v>347</v>
      </c>
      <c r="E471" s="41">
        <v>1</v>
      </c>
      <c r="F471" s="38">
        <v>120</v>
      </c>
      <c r="G471" s="38" t="s">
        <v>21</v>
      </c>
      <c r="H471" s="42">
        <v>29040.5</v>
      </c>
      <c r="I471" s="57"/>
      <c r="J471" s="44">
        <v>44006</v>
      </c>
      <c r="K471" s="42">
        <v>0</v>
      </c>
      <c r="L471" s="42">
        <v>8945.2199999999993</v>
      </c>
      <c r="M471" s="44">
        <v>45199</v>
      </c>
      <c r="N471" s="42">
        <f>H471-L471</f>
        <v>20095.28</v>
      </c>
      <c r="O471" s="42">
        <v>22707.67</v>
      </c>
      <c r="P471" s="45">
        <v>0.13</v>
      </c>
      <c r="Q471" s="42">
        <v>2612.39</v>
      </c>
      <c r="R471" s="42">
        <v>20095.28</v>
      </c>
      <c r="S471" s="42">
        <f>N471-R471</f>
        <v>0</v>
      </c>
      <c r="T471" s="38">
        <v>5000</v>
      </c>
      <c r="U471" s="14">
        <f>S471/H471</f>
        <v>0</v>
      </c>
      <c r="V471" s="19"/>
      <c r="W471" s="19"/>
      <c r="X471" s="37" t="s">
        <v>3472</v>
      </c>
    </row>
    <row r="472" spans="1:24" s="3" customFormat="1" ht="16.5" customHeight="1">
      <c r="A472" s="38">
        <v>31</v>
      </c>
      <c r="B472" s="39">
        <v>10751</v>
      </c>
      <c r="C472" s="38">
        <v>10351670</v>
      </c>
      <c r="D472" s="40" t="s">
        <v>644</v>
      </c>
      <c r="E472" s="58">
        <v>45</v>
      </c>
      <c r="F472" s="38">
        <v>5</v>
      </c>
      <c r="G472" s="38" t="s">
        <v>266</v>
      </c>
      <c r="H472" s="42">
        <v>2881.43</v>
      </c>
      <c r="I472" s="57"/>
      <c r="J472" s="44">
        <v>44742</v>
      </c>
      <c r="K472" s="42">
        <v>0</v>
      </c>
      <c r="L472" s="42">
        <v>2881.43</v>
      </c>
      <c r="M472" s="44">
        <v>45199</v>
      </c>
      <c r="N472" s="42">
        <f>H472-L472</f>
        <v>0</v>
      </c>
      <c r="O472" s="42">
        <v>0</v>
      </c>
      <c r="P472" s="45">
        <v>0.13</v>
      </c>
      <c r="Q472" s="42">
        <v>0</v>
      </c>
      <c r="R472" s="42">
        <v>0</v>
      </c>
      <c r="S472" s="42">
        <f>N472</f>
        <v>0</v>
      </c>
      <c r="T472" s="38">
        <v>5000</v>
      </c>
      <c r="U472" s="14">
        <f>S472/H472</f>
        <v>0</v>
      </c>
      <c r="V472" s="19"/>
      <c r="W472" s="19"/>
      <c r="X472" s="37" t="s">
        <v>3474</v>
      </c>
    </row>
    <row r="473" spans="1:24" s="3" customFormat="1" ht="16.5" customHeight="1">
      <c r="A473" s="38">
        <v>81</v>
      </c>
      <c r="B473" s="39">
        <v>10754</v>
      </c>
      <c r="C473" s="38">
        <v>10340550</v>
      </c>
      <c r="D473" s="40" t="s">
        <v>662</v>
      </c>
      <c r="E473" s="38">
        <v>1</v>
      </c>
      <c r="F473" s="38">
        <v>1</v>
      </c>
      <c r="G473" s="38" t="s">
        <v>23</v>
      </c>
      <c r="H473" s="42">
        <v>1661</v>
      </c>
      <c r="I473" s="57"/>
      <c r="J473" s="44">
        <v>44500</v>
      </c>
      <c r="K473" s="42">
        <v>0</v>
      </c>
      <c r="L473" s="42">
        <v>1661</v>
      </c>
      <c r="M473" s="44">
        <v>45199</v>
      </c>
      <c r="N473" s="42">
        <f>H473-K473-L473</f>
        <v>0</v>
      </c>
      <c r="O473" s="42">
        <v>0</v>
      </c>
      <c r="P473" s="45">
        <v>0.13</v>
      </c>
      <c r="Q473" s="42">
        <v>0</v>
      </c>
      <c r="R473" s="42">
        <v>0</v>
      </c>
      <c r="S473" s="42">
        <f>N473</f>
        <v>0</v>
      </c>
      <c r="T473" s="38">
        <v>5000</v>
      </c>
      <c r="U473" s="14">
        <f>S473/H473</f>
        <v>0</v>
      </c>
      <c r="V473" s="19"/>
      <c r="W473" s="19"/>
      <c r="X473" s="37" t="s">
        <v>3464</v>
      </c>
    </row>
    <row r="474" spans="1:24" s="3" customFormat="1" ht="16.5" customHeight="1">
      <c r="A474" s="38">
        <v>82</v>
      </c>
      <c r="B474" s="39">
        <v>10754</v>
      </c>
      <c r="C474" s="38">
        <v>10340552</v>
      </c>
      <c r="D474" s="40" t="s">
        <v>663</v>
      </c>
      <c r="E474" s="38">
        <v>1</v>
      </c>
      <c r="F474" s="38">
        <v>1</v>
      </c>
      <c r="G474" s="38" t="s">
        <v>21</v>
      </c>
      <c r="H474" s="42">
        <v>407.26</v>
      </c>
      <c r="I474" s="57"/>
      <c r="J474" s="44">
        <v>44500</v>
      </c>
      <c r="K474" s="42">
        <v>0</v>
      </c>
      <c r="L474" s="42">
        <v>407.26</v>
      </c>
      <c r="M474" s="44">
        <v>45199</v>
      </c>
      <c r="N474" s="42">
        <f>H474-K474-L474</f>
        <v>0</v>
      </c>
      <c r="O474" s="42">
        <v>0</v>
      </c>
      <c r="P474" s="45">
        <v>0.13</v>
      </c>
      <c r="Q474" s="42">
        <v>0</v>
      </c>
      <c r="R474" s="42">
        <v>0</v>
      </c>
      <c r="S474" s="42">
        <f>N474</f>
        <v>0</v>
      </c>
      <c r="T474" s="38">
        <v>5000</v>
      </c>
      <c r="U474" s="14">
        <f>S474/H474</f>
        <v>0</v>
      </c>
      <c r="V474" s="19"/>
      <c r="W474" s="19"/>
      <c r="X474" s="37" t="s">
        <v>3464</v>
      </c>
    </row>
    <row r="475" spans="1:24" s="3" customFormat="1" ht="16.5" customHeight="1">
      <c r="A475" s="38">
        <v>83</v>
      </c>
      <c r="B475" s="39">
        <v>10754</v>
      </c>
      <c r="C475" s="38">
        <v>10340553</v>
      </c>
      <c r="D475" s="40" t="s">
        <v>664</v>
      </c>
      <c r="E475" s="38">
        <v>1</v>
      </c>
      <c r="F475" s="38">
        <v>1</v>
      </c>
      <c r="G475" s="38" t="s">
        <v>21</v>
      </c>
      <c r="H475" s="42">
        <v>609.32000000000005</v>
      </c>
      <c r="I475" s="57"/>
      <c r="J475" s="44">
        <v>44500</v>
      </c>
      <c r="K475" s="42">
        <v>0</v>
      </c>
      <c r="L475" s="42">
        <v>609.32000000000005</v>
      </c>
      <c r="M475" s="44">
        <v>45199</v>
      </c>
      <c r="N475" s="42">
        <f>H475-K475-L475</f>
        <v>0</v>
      </c>
      <c r="O475" s="42">
        <v>0</v>
      </c>
      <c r="P475" s="45">
        <v>0.13</v>
      </c>
      <c r="Q475" s="42">
        <v>0</v>
      </c>
      <c r="R475" s="42">
        <v>0</v>
      </c>
      <c r="S475" s="42">
        <f>N475</f>
        <v>0</v>
      </c>
      <c r="T475" s="38">
        <v>5000</v>
      </c>
      <c r="U475" s="14">
        <f>S475/H475</f>
        <v>0</v>
      </c>
      <c r="V475" s="19"/>
      <c r="W475" s="19"/>
      <c r="X475" s="37" t="s">
        <v>3464</v>
      </c>
    </row>
    <row r="476" spans="1:24" s="3" customFormat="1" ht="16.5" customHeight="1">
      <c r="A476" s="38">
        <v>84</v>
      </c>
      <c r="B476" s="39">
        <v>10754</v>
      </c>
      <c r="C476" s="38">
        <v>10340554</v>
      </c>
      <c r="D476" s="40" t="s">
        <v>665</v>
      </c>
      <c r="E476" s="38">
        <v>1</v>
      </c>
      <c r="F476" s="38">
        <v>1</v>
      </c>
      <c r="G476" s="38" t="s">
        <v>21</v>
      </c>
      <c r="H476" s="42">
        <v>486.34</v>
      </c>
      <c r="I476" s="57"/>
      <c r="J476" s="44">
        <v>44500</v>
      </c>
      <c r="K476" s="42">
        <v>0</v>
      </c>
      <c r="L476" s="42">
        <v>486.34</v>
      </c>
      <c r="M476" s="44">
        <v>45199</v>
      </c>
      <c r="N476" s="42">
        <f>H476-K476-L476</f>
        <v>0</v>
      </c>
      <c r="O476" s="42">
        <v>0</v>
      </c>
      <c r="P476" s="45">
        <v>0.13</v>
      </c>
      <c r="Q476" s="42">
        <v>0</v>
      </c>
      <c r="R476" s="42">
        <v>0</v>
      </c>
      <c r="S476" s="42">
        <f>N476</f>
        <v>0</v>
      </c>
      <c r="T476" s="38">
        <v>5000</v>
      </c>
      <c r="U476" s="14">
        <f>S476/H476</f>
        <v>0</v>
      </c>
      <c r="V476" s="19"/>
      <c r="W476" s="19"/>
      <c r="X476" s="37" t="s">
        <v>3464</v>
      </c>
    </row>
    <row r="477" spans="1:24" s="3" customFormat="1" ht="16.5" customHeight="1">
      <c r="A477" s="38">
        <v>85</v>
      </c>
      <c r="B477" s="39">
        <v>10754</v>
      </c>
      <c r="C477" s="38">
        <v>10340556</v>
      </c>
      <c r="D477" s="40" t="s">
        <v>666</v>
      </c>
      <c r="E477" s="38">
        <v>1</v>
      </c>
      <c r="F477" s="38">
        <v>1</v>
      </c>
      <c r="G477" s="38" t="s">
        <v>21</v>
      </c>
      <c r="H477" s="42">
        <v>554.54</v>
      </c>
      <c r="I477" s="57"/>
      <c r="J477" s="44">
        <v>44500</v>
      </c>
      <c r="K477" s="42">
        <v>0</v>
      </c>
      <c r="L477" s="42">
        <v>554.54</v>
      </c>
      <c r="M477" s="44">
        <v>45199</v>
      </c>
      <c r="N477" s="42">
        <f>H477-K477-L477</f>
        <v>0</v>
      </c>
      <c r="O477" s="42">
        <v>0</v>
      </c>
      <c r="P477" s="45">
        <v>0.13</v>
      </c>
      <c r="Q477" s="42">
        <v>0</v>
      </c>
      <c r="R477" s="42">
        <v>0</v>
      </c>
      <c r="S477" s="42">
        <f>N477</f>
        <v>0</v>
      </c>
      <c r="T477" s="38">
        <v>5000</v>
      </c>
      <c r="U477" s="14">
        <f>S477/H477</f>
        <v>0</v>
      </c>
      <c r="V477" s="19"/>
      <c r="W477" s="19"/>
      <c r="X477" s="37" t="s">
        <v>3464</v>
      </c>
    </row>
    <row r="478" spans="1:24" s="3" customFormat="1" ht="16.5" customHeight="1">
      <c r="A478" s="38">
        <v>98</v>
      </c>
      <c r="B478" s="39">
        <v>10755</v>
      </c>
      <c r="C478" s="38">
        <v>10344531</v>
      </c>
      <c r="D478" s="40" t="s">
        <v>674</v>
      </c>
      <c r="E478" s="38">
        <v>1.2207000000000001E-2</v>
      </c>
      <c r="F478" s="38">
        <v>120</v>
      </c>
      <c r="G478" s="38" t="s">
        <v>302</v>
      </c>
      <c r="H478" s="42">
        <v>1853.24</v>
      </c>
      <c r="I478" s="57"/>
      <c r="J478" s="44">
        <v>44561</v>
      </c>
      <c r="K478" s="42">
        <v>15.45</v>
      </c>
      <c r="L478" s="42">
        <v>308.87</v>
      </c>
      <c r="M478" s="44">
        <v>45199</v>
      </c>
      <c r="N478" s="42">
        <v>1528.92</v>
      </c>
      <c r="O478" s="42">
        <v>1727.68</v>
      </c>
      <c r="P478" s="45">
        <v>0.13</v>
      </c>
      <c r="Q478" s="42">
        <v>198.76</v>
      </c>
      <c r="R478" s="42">
        <v>1528.92</v>
      </c>
      <c r="S478" s="42">
        <v>0</v>
      </c>
      <c r="T478" s="38">
        <v>5000</v>
      </c>
      <c r="U478" s="14">
        <f>S478/H478</f>
        <v>0</v>
      </c>
      <c r="V478" s="19"/>
      <c r="W478" s="19"/>
      <c r="X478" s="37" t="s">
        <v>3464</v>
      </c>
    </row>
    <row r="479" spans="1:24" s="3" customFormat="1" ht="16.5" customHeight="1">
      <c r="A479" s="38">
        <v>9</v>
      </c>
      <c r="B479" s="39">
        <v>10867</v>
      </c>
      <c r="C479" s="38">
        <v>10330822</v>
      </c>
      <c r="D479" s="40" t="s">
        <v>688</v>
      </c>
      <c r="E479" s="38">
        <v>2</v>
      </c>
      <c r="F479" s="38">
        <v>18</v>
      </c>
      <c r="G479" s="38" t="s">
        <v>23</v>
      </c>
      <c r="H479" s="42">
        <v>269.81</v>
      </c>
      <c r="I479" s="57"/>
      <c r="J479" s="44">
        <v>44377</v>
      </c>
      <c r="K479" s="42">
        <v>0</v>
      </c>
      <c r="L479" s="42">
        <v>269.81</v>
      </c>
      <c r="M479" s="44">
        <v>45199</v>
      </c>
      <c r="N479" s="42">
        <v>0</v>
      </c>
      <c r="O479" s="42">
        <v>0</v>
      </c>
      <c r="P479" s="45">
        <v>0.13</v>
      </c>
      <c r="Q479" s="42">
        <v>0</v>
      </c>
      <c r="R479" s="42">
        <v>0</v>
      </c>
      <c r="S479" s="42">
        <v>0</v>
      </c>
      <c r="T479" s="38">
        <v>2102</v>
      </c>
      <c r="U479" s="14">
        <f>S479/H479</f>
        <v>0</v>
      </c>
      <c r="V479" s="19"/>
      <c r="W479" s="19"/>
      <c r="X479" s="37" t="s">
        <v>3475</v>
      </c>
    </row>
    <row r="480" spans="1:24" s="3" customFormat="1" ht="16.5" customHeight="1">
      <c r="A480" s="38">
        <v>10</v>
      </c>
      <c r="B480" s="39">
        <v>10867</v>
      </c>
      <c r="C480" s="38">
        <v>10330838</v>
      </c>
      <c r="D480" s="40" t="s">
        <v>689</v>
      </c>
      <c r="E480" s="38">
        <v>2</v>
      </c>
      <c r="F480" s="38">
        <v>18</v>
      </c>
      <c r="G480" s="38" t="s">
        <v>23</v>
      </c>
      <c r="H480" s="42">
        <v>327.43</v>
      </c>
      <c r="I480" s="57"/>
      <c r="J480" s="44">
        <v>44377</v>
      </c>
      <c r="K480" s="42">
        <v>0</v>
      </c>
      <c r="L480" s="42">
        <v>327.43</v>
      </c>
      <c r="M480" s="44">
        <v>45199</v>
      </c>
      <c r="N480" s="42">
        <v>0</v>
      </c>
      <c r="O480" s="42">
        <v>0</v>
      </c>
      <c r="P480" s="45">
        <v>0.13</v>
      </c>
      <c r="Q480" s="42">
        <v>0</v>
      </c>
      <c r="R480" s="42">
        <v>0</v>
      </c>
      <c r="S480" s="42">
        <v>0</v>
      </c>
      <c r="T480" s="38">
        <v>2102</v>
      </c>
      <c r="U480" s="14">
        <f>S480/H480</f>
        <v>0</v>
      </c>
      <c r="V480" s="19"/>
      <c r="W480" s="19"/>
      <c r="X480" s="37" t="s">
        <v>3475</v>
      </c>
    </row>
    <row r="481" spans="1:24" s="3" customFormat="1" ht="16.5" customHeight="1">
      <c r="A481" s="38">
        <v>13</v>
      </c>
      <c r="B481" s="39">
        <v>10867</v>
      </c>
      <c r="C481" s="38">
        <v>10330974</v>
      </c>
      <c r="D481" s="40" t="s">
        <v>690</v>
      </c>
      <c r="E481" s="38">
        <v>1</v>
      </c>
      <c r="F481" s="38">
        <v>18</v>
      </c>
      <c r="G481" s="38" t="s">
        <v>23</v>
      </c>
      <c r="H481" s="42">
        <v>82.38</v>
      </c>
      <c r="I481" s="57"/>
      <c r="J481" s="44">
        <v>44377</v>
      </c>
      <c r="K481" s="42">
        <v>0</v>
      </c>
      <c r="L481" s="42">
        <v>82.38</v>
      </c>
      <c r="M481" s="44">
        <v>45199</v>
      </c>
      <c r="N481" s="42">
        <v>0</v>
      </c>
      <c r="O481" s="42">
        <v>0</v>
      </c>
      <c r="P481" s="45">
        <v>0.13</v>
      </c>
      <c r="Q481" s="42">
        <v>0</v>
      </c>
      <c r="R481" s="42">
        <v>0</v>
      </c>
      <c r="S481" s="42">
        <v>0</v>
      </c>
      <c r="T481" s="38">
        <v>2102</v>
      </c>
      <c r="U481" s="14">
        <f>S481/H481</f>
        <v>0</v>
      </c>
      <c r="V481" s="19"/>
      <c r="W481" s="19"/>
      <c r="X481" s="37" t="s">
        <v>3475</v>
      </c>
    </row>
    <row r="482" spans="1:24" s="3" customFormat="1" ht="16.5" customHeight="1">
      <c r="A482" s="38">
        <v>14</v>
      </c>
      <c r="B482" s="39">
        <v>10867</v>
      </c>
      <c r="C482" s="38">
        <v>10330975</v>
      </c>
      <c r="D482" s="40" t="s">
        <v>690</v>
      </c>
      <c r="E482" s="38">
        <v>1</v>
      </c>
      <c r="F482" s="38">
        <v>18</v>
      </c>
      <c r="G482" s="38" t="s">
        <v>23</v>
      </c>
      <c r="H482" s="42">
        <v>82.38</v>
      </c>
      <c r="I482" s="57"/>
      <c r="J482" s="44">
        <v>44377</v>
      </c>
      <c r="K482" s="42">
        <v>0</v>
      </c>
      <c r="L482" s="42">
        <v>82.38</v>
      </c>
      <c r="M482" s="44">
        <v>45199</v>
      </c>
      <c r="N482" s="42">
        <v>0</v>
      </c>
      <c r="O482" s="42">
        <v>0</v>
      </c>
      <c r="P482" s="45">
        <v>0.13</v>
      </c>
      <c r="Q482" s="42">
        <v>0</v>
      </c>
      <c r="R482" s="42">
        <v>0</v>
      </c>
      <c r="S482" s="42">
        <v>0</v>
      </c>
      <c r="T482" s="38">
        <v>2101</v>
      </c>
      <c r="U482" s="14">
        <f>S482/H482</f>
        <v>0</v>
      </c>
      <c r="V482" s="19"/>
      <c r="W482" s="19"/>
      <c r="X482" s="37" t="s">
        <v>3475</v>
      </c>
    </row>
    <row r="483" spans="1:24" s="3" customFormat="1" ht="16.5" customHeight="1">
      <c r="A483" s="38">
        <v>15</v>
      </c>
      <c r="B483" s="39">
        <v>10867</v>
      </c>
      <c r="C483" s="38">
        <v>10330976</v>
      </c>
      <c r="D483" s="40" t="s">
        <v>690</v>
      </c>
      <c r="E483" s="38">
        <v>1</v>
      </c>
      <c r="F483" s="38">
        <v>18</v>
      </c>
      <c r="G483" s="38" t="s">
        <v>23</v>
      </c>
      <c r="H483" s="42">
        <v>82.38</v>
      </c>
      <c r="I483" s="57"/>
      <c r="J483" s="44">
        <v>44377</v>
      </c>
      <c r="K483" s="42">
        <v>0</v>
      </c>
      <c r="L483" s="42">
        <v>82.38</v>
      </c>
      <c r="M483" s="44">
        <v>45199</v>
      </c>
      <c r="N483" s="42">
        <v>0</v>
      </c>
      <c r="O483" s="42">
        <v>0</v>
      </c>
      <c r="P483" s="45">
        <v>0.13</v>
      </c>
      <c r="Q483" s="42">
        <v>0</v>
      </c>
      <c r="R483" s="42">
        <v>0</v>
      </c>
      <c r="S483" s="42">
        <v>0</v>
      </c>
      <c r="T483" s="38">
        <v>2103</v>
      </c>
      <c r="U483" s="14">
        <f>S483/H483</f>
        <v>0</v>
      </c>
      <c r="V483" s="19"/>
      <c r="W483" s="19"/>
      <c r="X483" s="37" t="s">
        <v>3475</v>
      </c>
    </row>
    <row r="484" spans="1:24" s="3" customFormat="1" ht="16.5" customHeight="1">
      <c r="A484" s="38">
        <v>16</v>
      </c>
      <c r="B484" s="39">
        <v>10867</v>
      </c>
      <c r="C484" s="38">
        <v>10330977</v>
      </c>
      <c r="D484" s="40" t="s">
        <v>690</v>
      </c>
      <c r="E484" s="38">
        <v>1</v>
      </c>
      <c r="F484" s="38">
        <v>18</v>
      </c>
      <c r="G484" s="38" t="s">
        <v>23</v>
      </c>
      <c r="H484" s="42">
        <v>82.38</v>
      </c>
      <c r="I484" s="57"/>
      <c r="J484" s="44">
        <v>44377</v>
      </c>
      <c r="K484" s="42">
        <v>0</v>
      </c>
      <c r="L484" s="42">
        <v>82.38</v>
      </c>
      <c r="M484" s="44">
        <v>45199</v>
      </c>
      <c r="N484" s="42">
        <v>0</v>
      </c>
      <c r="O484" s="42">
        <v>0</v>
      </c>
      <c r="P484" s="45">
        <v>0.13</v>
      </c>
      <c r="Q484" s="42">
        <v>0</v>
      </c>
      <c r="R484" s="42">
        <v>0</v>
      </c>
      <c r="S484" s="42">
        <v>0</v>
      </c>
      <c r="T484" s="38">
        <v>2105</v>
      </c>
      <c r="U484" s="14">
        <f>S484/H484</f>
        <v>0</v>
      </c>
      <c r="V484" s="19"/>
      <c r="W484" s="19"/>
      <c r="X484" s="37" t="s">
        <v>3475</v>
      </c>
    </row>
    <row r="485" spans="1:24" s="3" customFormat="1" ht="16.5" customHeight="1">
      <c r="A485" s="38">
        <v>17</v>
      </c>
      <c r="B485" s="39">
        <v>10867</v>
      </c>
      <c r="C485" s="38">
        <v>10330978</v>
      </c>
      <c r="D485" s="40" t="s">
        <v>690</v>
      </c>
      <c r="E485" s="38">
        <v>1</v>
      </c>
      <c r="F485" s="38">
        <v>18</v>
      </c>
      <c r="G485" s="38" t="s">
        <v>23</v>
      </c>
      <c r="H485" s="42">
        <v>82.38</v>
      </c>
      <c r="I485" s="57"/>
      <c r="J485" s="44">
        <v>44377</v>
      </c>
      <c r="K485" s="42">
        <v>0</v>
      </c>
      <c r="L485" s="42">
        <v>82.38</v>
      </c>
      <c r="M485" s="44">
        <v>45199</v>
      </c>
      <c r="N485" s="42">
        <v>0</v>
      </c>
      <c r="O485" s="42">
        <v>0</v>
      </c>
      <c r="P485" s="45">
        <v>0.13</v>
      </c>
      <c r="Q485" s="42">
        <v>0</v>
      </c>
      <c r="R485" s="42">
        <v>0</v>
      </c>
      <c r="S485" s="42">
        <v>0</v>
      </c>
      <c r="T485" s="38">
        <v>2106</v>
      </c>
      <c r="U485" s="14">
        <f>S485/H485</f>
        <v>0</v>
      </c>
      <c r="V485" s="19"/>
      <c r="W485" s="19"/>
      <c r="X485" s="37" t="s">
        <v>3475</v>
      </c>
    </row>
    <row r="486" spans="1:24" s="3" customFormat="1" ht="16.5" customHeight="1">
      <c r="A486" s="38">
        <v>18</v>
      </c>
      <c r="B486" s="39">
        <v>10867</v>
      </c>
      <c r="C486" s="38">
        <v>10330980</v>
      </c>
      <c r="D486" s="40" t="s">
        <v>690</v>
      </c>
      <c r="E486" s="38">
        <v>1</v>
      </c>
      <c r="F486" s="38">
        <v>18</v>
      </c>
      <c r="G486" s="38" t="s">
        <v>23</v>
      </c>
      <c r="H486" s="42">
        <v>82.38</v>
      </c>
      <c r="I486" s="57"/>
      <c r="J486" s="44">
        <v>44377</v>
      </c>
      <c r="K486" s="42">
        <v>0</v>
      </c>
      <c r="L486" s="42">
        <v>82.38</v>
      </c>
      <c r="M486" s="44">
        <v>45199</v>
      </c>
      <c r="N486" s="42">
        <v>0</v>
      </c>
      <c r="O486" s="42">
        <v>0</v>
      </c>
      <c r="P486" s="45">
        <v>0.13</v>
      </c>
      <c r="Q486" s="42">
        <v>0</v>
      </c>
      <c r="R486" s="42">
        <v>0</v>
      </c>
      <c r="S486" s="42">
        <v>0</v>
      </c>
      <c r="T486" s="38">
        <v>2101</v>
      </c>
      <c r="U486" s="14">
        <f>S486/H486</f>
        <v>0</v>
      </c>
      <c r="V486" s="19"/>
      <c r="W486" s="19"/>
      <c r="X486" s="37" t="s">
        <v>3475</v>
      </c>
    </row>
    <row r="487" spans="1:24" s="3" customFormat="1" ht="16.5" customHeight="1">
      <c r="A487" s="38">
        <v>19</v>
      </c>
      <c r="B487" s="39">
        <v>10867</v>
      </c>
      <c r="C487" s="38">
        <v>10330981</v>
      </c>
      <c r="D487" s="40" t="s">
        <v>690</v>
      </c>
      <c r="E487" s="38">
        <v>3</v>
      </c>
      <c r="F487" s="38">
        <v>18</v>
      </c>
      <c r="G487" s="38" t="s">
        <v>23</v>
      </c>
      <c r="H487" s="42">
        <v>246.83</v>
      </c>
      <c r="I487" s="57"/>
      <c r="J487" s="44">
        <v>44377</v>
      </c>
      <c r="K487" s="42">
        <v>0</v>
      </c>
      <c r="L487" s="42">
        <v>246.83</v>
      </c>
      <c r="M487" s="44">
        <v>45199</v>
      </c>
      <c r="N487" s="42">
        <v>0</v>
      </c>
      <c r="O487" s="42">
        <v>0</v>
      </c>
      <c r="P487" s="45">
        <v>0.13</v>
      </c>
      <c r="Q487" s="42">
        <v>0</v>
      </c>
      <c r="R487" s="42">
        <v>0</v>
      </c>
      <c r="S487" s="42">
        <v>0</v>
      </c>
      <c r="T487" s="38">
        <v>2101</v>
      </c>
      <c r="U487" s="14">
        <f>S487/H487</f>
        <v>0</v>
      </c>
      <c r="V487" s="19"/>
      <c r="W487" s="19"/>
      <c r="X487" s="37" t="s">
        <v>3475</v>
      </c>
    </row>
    <row r="488" spans="1:24" s="3" customFormat="1" ht="16.5" customHeight="1">
      <c r="A488" s="38">
        <v>20</v>
      </c>
      <c r="B488" s="39">
        <v>10867</v>
      </c>
      <c r="C488" s="38">
        <v>10331039</v>
      </c>
      <c r="D488" s="40" t="s">
        <v>691</v>
      </c>
      <c r="E488" s="38">
        <v>20</v>
      </c>
      <c r="F488" s="38">
        <v>18</v>
      </c>
      <c r="G488" s="38" t="s">
        <v>23</v>
      </c>
      <c r="H488" s="42">
        <v>7977.63</v>
      </c>
      <c r="I488" s="57"/>
      <c r="J488" s="44">
        <v>44377</v>
      </c>
      <c r="K488" s="42">
        <v>0</v>
      </c>
      <c r="L488" s="42">
        <v>7977.63</v>
      </c>
      <c r="M488" s="44">
        <v>45199</v>
      </c>
      <c r="N488" s="42">
        <v>0</v>
      </c>
      <c r="O488" s="42">
        <v>0</v>
      </c>
      <c r="P488" s="45">
        <v>0.13</v>
      </c>
      <c r="Q488" s="42">
        <v>0</v>
      </c>
      <c r="R488" s="42">
        <v>0</v>
      </c>
      <c r="S488" s="42">
        <v>0</v>
      </c>
      <c r="T488" s="38">
        <v>2101</v>
      </c>
      <c r="U488" s="14">
        <f>S488/H488</f>
        <v>0</v>
      </c>
      <c r="V488" s="19"/>
      <c r="W488" s="19"/>
      <c r="X488" s="37" t="s">
        <v>3475</v>
      </c>
    </row>
    <row r="489" spans="1:24" s="3" customFormat="1" ht="16.5" customHeight="1">
      <c r="A489" s="38">
        <v>21</v>
      </c>
      <c r="B489" s="39">
        <v>10867</v>
      </c>
      <c r="C489" s="38">
        <v>10331063</v>
      </c>
      <c r="D489" s="40" t="s">
        <v>692</v>
      </c>
      <c r="E489" s="38">
        <v>8</v>
      </c>
      <c r="F489" s="38">
        <v>18</v>
      </c>
      <c r="G489" s="38" t="s">
        <v>23</v>
      </c>
      <c r="H489" s="42">
        <v>2632.46</v>
      </c>
      <c r="I489" s="57"/>
      <c r="J489" s="44">
        <v>44377</v>
      </c>
      <c r="K489" s="42">
        <v>0</v>
      </c>
      <c r="L489" s="42">
        <v>2632.46</v>
      </c>
      <c r="M489" s="44">
        <v>45199</v>
      </c>
      <c r="N489" s="42">
        <v>0</v>
      </c>
      <c r="O489" s="42">
        <v>0</v>
      </c>
      <c r="P489" s="45">
        <v>0.13</v>
      </c>
      <c r="Q489" s="42">
        <v>0</v>
      </c>
      <c r="R489" s="42">
        <v>0</v>
      </c>
      <c r="S489" s="42">
        <v>0</v>
      </c>
      <c r="T489" s="38">
        <v>2102</v>
      </c>
      <c r="U489" s="14">
        <f>S489/H489</f>
        <v>0</v>
      </c>
      <c r="V489" s="19"/>
      <c r="W489" s="19"/>
      <c r="X489" s="37" t="s">
        <v>3475</v>
      </c>
    </row>
    <row r="490" spans="1:24" s="3" customFormat="1" ht="16.5" customHeight="1">
      <c r="A490" s="38">
        <v>22</v>
      </c>
      <c r="B490" s="39">
        <v>10867</v>
      </c>
      <c r="C490" s="38">
        <v>10331154</v>
      </c>
      <c r="D490" s="40" t="s">
        <v>693</v>
      </c>
      <c r="E490" s="38">
        <v>12</v>
      </c>
      <c r="F490" s="38">
        <v>1</v>
      </c>
      <c r="G490" s="38" t="s">
        <v>23</v>
      </c>
      <c r="H490" s="42">
        <v>1538.47</v>
      </c>
      <c r="I490" s="57"/>
      <c r="J490" s="44">
        <v>44377</v>
      </c>
      <c r="K490" s="42">
        <v>0</v>
      </c>
      <c r="L490" s="42">
        <v>1538.47</v>
      </c>
      <c r="M490" s="44">
        <v>45199</v>
      </c>
      <c r="N490" s="42">
        <v>0</v>
      </c>
      <c r="O490" s="42">
        <v>0</v>
      </c>
      <c r="P490" s="45">
        <v>0.13</v>
      </c>
      <c r="Q490" s="42">
        <v>0</v>
      </c>
      <c r="R490" s="42">
        <v>0</v>
      </c>
      <c r="S490" s="42">
        <v>0</v>
      </c>
      <c r="T490" s="38">
        <v>5000</v>
      </c>
      <c r="U490" s="14">
        <f>S490/H490</f>
        <v>0</v>
      </c>
      <c r="V490" s="19"/>
      <c r="W490" s="19"/>
      <c r="X490" s="37" t="s">
        <v>3475</v>
      </c>
    </row>
    <row r="491" spans="1:24" s="3" customFormat="1" ht="16.5" customHeight="1">
      <c r="A491" s="38">
        <v>23</v>
      </c>
      <c r="B491" s="39">
        <v>10867</v>
      </c>
      <c r="C491" s="38">
        <v>10331181</v>
      </c>
      <c r="D491" s="40" t="s">
        <v>694</v>
      </c>
      <c r="E491" s="38">
        <v>5</v>
      </c>
      <c r="F491" s="38">
        <v>18</v>
      </c>
      <c r="G491" s="38" t="s">
        <v>23</v>
      </c>
      <c r="H491" s="42">
        <v>534.79999999999995</v>
      </c>
      <c r="I491" s="57"/>
      <c r="J491" s="44">
        <v>44377</v>
      </c>
      <c r="K491" s="42">
        <v>0</v>
      </c>
      <c r="L491" s="42">
        <v>534.79999999999995</v>
      </c>
      <c r="M491" s="44">
        <v>45199</v>
      </c>
      <c r="N491" s="42">
        <v>0</v>
      </c>
      <c r="O491" s="42">
        <v>0</v>
      </c>
      <c r="P491" s="45">
        <v>0.13</v>
      </c>
      <c r="Q491" s="42">
        <v>0</v>
      </c>
      <c r="R491" s="42">
        <v>0</v>
      </c>
      <c r="S491" s="42">
        <v>0</v>
      </c>
      <c r="T491" s="38">
        <v>2105</v>
      </c>
      <c r="U491" s="14">
        <f>S491/H491</f>
        <v>0</v>
      </c>
      <c r="V491" s="19"/>
      <c r="W491" s="19"/>
      <c r="X491" s="37" t="s">
        <v>3475</v>
      </c>
    </row>
    <row r="492" spans="1:24" s="3" customFormat="1" ht="16.5" customHeight="1">
      <c r="A492" s="38">
        <v>24</v>
      </c>
      <c r="B492" s="39">
        <v>10867</v>
      </c>
      <c r="C492" s="38">
        <v>10331189</v>
      </c>
      <c r="D492" s="40" t="s">
        <v>695</v>
      </c>
      <c r="E492" s="38">
        <v>1</v>
      </c>
      <c r="F492" s="38">
        <v>10</v>
      </c>
      <c r="G492" s="38" t="s">
        <v>33</v>
      </c>
      <c r="H492" s="42">
        <v>1145.1500000000001</v>
      </c>
      <c r="I492" s="57"/>
      <c r="J492" s="44">
        <v>44377</v>
      </c>
      <c r="K492" s="42">
        <v>0</v>
      </c>
      <c r="L492" s="42">
        <v>1145.1500000000001</v>
      </c>
      <c r="M492" s="44">
        <v>45199</v>
      </c>
      <c r="N492" s="42">
        <v>0</v>
      </c>
      <c r="O492" s="42">
        <v>0</v>
      </c>
      <c r="P492" s="45">
        <v>0.13</v>
      </c>
      <c r="Q492" s="42">
        <v>0</v>
      </c>
      <c r="R492" s="42">
        <v>0</v>
      </c>
      <c r="S492" s="42">
        <v>0</v>
      </c>
      <c r="T492" s="38">
        <v>5000</v>
      </c>
      <c r="U492" s="14">
        <f>S492/H492</f>
        <v>0</v>
      </c>
      <c r="V492" s="19"/>
      <c r="W492" s="19"/>
      <c r="X492" s="37" t="s">
        <v>3475</v>
      </c>
    </row>
    <row r="493" spans="1:24" s="3" customFormat="1" ht="16.5" customHeight="1">
      <c r="A493" s="38">
        <v>25</v>
      </c>
      <c r="B493" s="39">
        <v>10867</v>
      </c>
      <c r="C493" s="38">
        <v>10331208</v>
      </c>
      <c r="D493" s="40" t="s">
        <v>696</v>
      </c>
      <c r="E493" s="38">
        <v>1</v>
      </c>
      <c r="F493" s="38">
        <v>1</v>
      </c>
      <c r="G493" s="38" t="s">
        <v>83</v>
      </c>
      <c r="H493" s="42">
        <v>298.7</v>
      </c>
      <c r="I493" s="57"/>
      <c r="J493" s="44">
        <v>44377</v>
      </c>
      <c r="K493" s="42">
        <v>0</v>
      </c>
      <c r="L493" s="42">
        <v>298.7</v>
      </c>
      <c r="M493" s="44">
        <v>45199</v>
      </c>
      <c r="N493" s="42">
        <v>0</v>
      </c>
      <c r="O493" s="42">
        <v>0</v>
      </c>
      <c r="P493" s="45">
        <v>0.13</v>
      </c>
      <c r="Q493" s="42">
        <v>0</v>
      </c>
      <c r="R493" s="42">
        <v>0</v>
      </c>
      <c r="S493" s="42">
        <v>0</v>
      </c>
      <c r="T493" s="38">
        <v>5000</v>
      </c>
      <c r="U493" s="14">
        <f>S493/H493</f>
        <v>0</v>
      </c>
      <c r="V493" s="19"/>
      <c r="W493" s="19"/>
      <c r="X493" s="37" t="s">
        <v>3475</v>
      </c>
    </row>
    <row r="494" spans="1:24" s="3" customFormat="1" ht="16.5" customHeight="1">
      <c r="A494" s="38">
        <v>26</v>
      </c>
      <c r="B494" s="39">
        <v>10867</v>
      </c>
      <c r="C494" s="38">
        <v>10331219</v>
      </c>
      <c r="D494" s="40" t="s">
        <v>697</v>
      </c>
      <c r="E494" s="38">
        <v>50</v>
      </c>
      <c r="F494" s="38">
        <v>18</v>
      </c>
      <c r="G494" s="38" t="s">
        <v>23</v>
      </c>
      <c r="H494" s="42">
        <v>3767.19</v>
      </c>
      <c r="I494" s="57"/>
      <c r="J494" s="44">
        <v>44377</v>
      </c>
      <c r="K494" s="42">
        <v>0</v>
      </c>
      <c r="L494" s="42">
        <v>3767.19</v>
      </c>
      <c r="M494" s="44">
        <v>45199</v>
      </c>
      <c r="N494" s="42">
        <v>0</v>
      </c>
      <c r="O494" s="42">
        <v>0</v>
      </c>
      <c r="P494" s="45">
        <v>0.13</v>
      </c>
      <c r="Q494" s="42">
        <v>0</v>
      </c>
      <c r="R494" s="42">
        <v>0</v>
      </c>
      <c r="S494" s="42">
        <v>0</v>
      </c>
      <c r="T494" s="38">
        <v>2101</v>
      </c>
      <c r="U494" s="14">
        <f>S494/H494</f>
        <v>0</v>
      </c>
      <c r="V494" s="19"/>
      <c r="W494" s="19"/>
      <c r="X494" s="37" t="s">
        <v>3475</v>
      </c>
    </row>
    <row r="495" spans="1:24" s="3" customFormat="1" ht="16.5" customHeight="1">
      <c r="A495" s="38">
        <v>27</v>
      </c>
      <c r="B495" s="39">
        <v>10867</v>
      </c>
      <c r="C495" s="38">
        <v>10331226</v>
      </c>
      <c r="D495" s="40" t="s">
        <v>698</v>
      </c>
      <c r="E495" s="38">
        <v>18</v>
      </c>
      <c r="F495" s="38">
        <v>1</v>
      </c>
      <c r="G495" s="38" t="s">
        <v>23</v>
      </c>
      <c r="H495" s="42">
        <v>384.62</v>
      </c>
      <c r="I495" s="57"/>
      <c r="J495" s="44">
        <v>44377</v>
      </c>
      <c r="K495" s="42">
        <v>0</v>
      </c>
      <c r="L495" s="42">
        <v>384.62</v>
      </c>
      <c r="M495" s="44">
        <v>45199</v>
      </c>
      <c r="N495" s="42">
        <v>0</v>
      </c>
      <c r="O495" s="42">
        <v>0</v>
      </c>
      <c r="P495" s="45">
        <v>0.13</v>
      </c>
      <c r="Q495" s="42">
        <v>0</v>
      </c>
      <c r="R495" s="42">
        <v>0</v>
      </c>
      <c r="S495" s="42">
        <v>0</v>
      </c>
      <c r="T495" s="38">
        <v>5000</v>
      </c>
      <c r="U495" s="14">
        <f>S495/H495</f>
        <v>0</v>
      </c>
      <c r="V495" s="19"/>
      <c r="W495" s="19"/>
      <c r="X495" s="37" t="s">
        <v>3475</v>
      </c>
    </row>
    <row r="496" spans="1:24" s="3" customFormat="1" ht="16.5" customHeight="1">
      <c r="A496" s="38">
        <v>28</v>
      </c>
      <c r="B496" s="39">
        <v>10867</v>
      </c>
      <c r="C496" s="38">
        <v>10331236</v>
      </c>
      <c r="D496" s="40" t="s">
        <v>699</v>
      </c>
      <c r="E496" s="38">
        <v>4</v>
      </c>
      <c r="F496" s="38">
        <v>18</v>
      </c>
      <c r="G496" s="38" t="s">
        <v>21</v>
      </c>
      <c r="H496" s="42">
        <v>37324.35</v>
      </c>
      <c r="I496" s="57"/>
      <c r="J496" s="44">
        <v>44377</v>
      </c>
      <c r="K496" s="42">
        <v>0</v>
      </c>
      <c r="L496" s="42">
        <v>37324.35</v>
      </c>
      <c r="M496" s="44">
        <v>45199</v>
      </c>
      <c r="N496" s="42">
        <v>0</v>
      </c>
      <c r="O496" s="42">
        <v>0</v>
      </c>
      <c r="P496" s="45">
        <v>0.13</v>
      </c>
      <c r="Q496" s="42">
        <v>0</v>
      </c>
      <c r="R496" s="42">
        <v>0</v>
      </c>
      <c r="S496" s="42">
        <v>0</v>
      </c>
      <c r="T496" s="38">
        <v>5000</v>
      </c>
      <c r="U496" s="14">
        <f>S496/H496</f>
        <v>0</v>
      </c>
      <c r="V496" s="19"/>
      <c r="W496" s="19"/>
      <c r="X496" s="37" t="s">
        <v>3475</v>
      </c>
    </row>
    <row r="497" spans="1:24" s="3" customFormat="1" ht="16.5" customHeight="1">
      <c r="A497" s="38">
        <v>29</v>
      </c>
      <c r="B497" s="39">
        <v>10867</v>
      </c>
      <c r="C497" s="38">
        <v>10331251</v>
      </c>
      <c r="D497" s="40" t="s">
        <v>700</v>
      </c>
      <c r="E497" s="38">
        <v>1</v>
      </c>
      <c r="F497" s="38">
        <v>1</v>
      </c>
      <c r="G497" s="38" t="s">
        <v>33</v>
      </c>
      <c r="H497" s="42">
        <v>89.95</v>
      </c>
      <c r="I497" s="57"/>
      <c r="J497" s="44">
        <v>44377</v>
      </c>
      <c r="K497" s="42">
        <v>0</v>
      </c>
      <c r="L497" s="42">
        <v>89.95</v>
      </c>
      <c r="M497" s="44">
        <v>45199</v>
      </c>
      <c r="N497" s="42">
        <v>0</v>
      </c>
      <c r="O497" s="42">
        <v>0</v>
      </c>
      <c r="P497" s="45">
        <v>0.13</v>
      </c>
      <c r="Q497" s="42">
        <v>0</v>
      </c>
      <c r="R497" s="42">
        <v>0</v>
      </c>
      <c r="S497" s="42">
        <v>0</v>
      </c>
      <c r="T497" s="38">
        <v>5000</v>
      </c>
      <c r="U497" s="14">
        <f>S497/H497</f>
        <v>0</v>
      </c>
      <c r="V497" s="19"/>
      <c r="W497" s="19"/>
      <c r="X497" s="37" t="s">
        <v>3475</v>
      </c>
    </row>
    <row r="498" spans="1:24" s="3" customFormat="1" ht="16.5" customHeight="1">
      <c r="A498" s="38">
        <v>30</v>
      </c>
      <c r="B498" s="39">
        <v>10867</v>
      </c>
      <c r="C498" s="38">
        <v>10331289</v>
      </c>
      <c r="D498" s="40" t="s">
        <v>701</v>
      </c>
      <c r="E498" s="38">
        <v>2</v>
      </c>
      <c r="F498" s="38">
        <v>18</v>
      </c>
      <c r="G498" s="38" t="s">
        <v>23</v>
      </c>
      <c r="H498" s="42">
        <v>493.65</v>
      </c>
      <c r="I498" s="57"/>
      <c r="J498" s="44">
        <v>44377</v>
      </c>
      <c r="K498" s="42">
        <v>0</v>
      </c>
      <c r="L498" s="42">
        <v>493.65</v>
      </c>
      <c r="M498" s="44">
        <v>45199</v>
      </c>
      <c r="N498" s="42">
        <v>0</v>
      </c>
      <c r="O498" s="42">
        <v>0</v>
      </c>
      <c r="P498" s="45">
        <v>0.13</v>
      </c>
      <c r="Q498" s="42">
        <v>0</v>
      </c>
      <c r="R498" s="42">
        <v>0</v>
      </c>
      <c r="S498" s="42">
        <v>0</v>
      </c>
      <c r="T498" s="38">
        <v>2102</v>
      </c>
      <c r="U498" s="14">
        <f>S498/H498</f>
        <v>0</v>
      </c>
      <c r="V498" s="19"/>
      <c r="W498" s="19"/>
      <c r="X498" s="37" t="s">
        <v>3475</v>
      </c>
    </row>
    <row r="499" spans="1:24" s="3" customFormat="1" ht="16.5" customHeight="1">
      <c r="A499" s="38">
        <v>32</v>
      </c>
      <c r="B499" s="39">
        <v>10867</v>
      </c>
      <c r="C499" s="38">
        <v>10331316</v>
      </c>
      <c r="D499" s="40" t="s">
        <v>703</v>
      </c>
      <c r="E499" s="38">
        <v>11</v>
      </c>
      <c r="F499" s="38">
        <v>18</v>
      </c>
      <c r="G499" s="38" t="s">
        <v>23</v>
      </c>
      <c r="H499" s="42">
        <v>2826.92</v>
      </c>
      <c r="I499" s="57"/>
      <c r="J499" s="44">
        <v>44377</v>
      </c>
      <c r="K499" s="42">
        <v>0</v>
      </c>
      <c r="L499" s="42">
        <v>2826.92</v>
      </c>
      <c r="M499" s="44">
        <v>45199</v>
      </c>
      <c r="N499" s="42">
        <v>0</v>
      </c>
      <c r="O499" s="42">
        <v>0</v>
      </c>
      <c r="P499" s="45">
        <v>0.13</v>
      </c>
      <c r="Q499" s="42">
        <v>0</v>
      </c>
      <c r="R499" s="42">
        <v>0</v>
      </c>
      <c r="S499" s="42">
        <v>0</v>
      </c>
      <c r="T499" s="38">
        <v>5000</v>
      </c>
      <c r="U499" s="14">
        <f>S499/H499</f>
        <v>0</v>
      </c>
      <c r="V499" s="19"/>
      <c r="W499" s="19"/>
      <c r="X499" s="37" t="s">
        <v>3475</v>
      </c>
    </row>
    <row r="500" spans="1:24" s="3" customFormat="1" ht="16.5" customHeight="1">
      <c r="A500" s="38">
        <v>33</v>
      </c>
      <c r="B500" s="39">
        <v>10867</v>
      </c>
      <c r="C500" s="38">
        <v>10331317</v>
      </c>
      <c r="D500" s="40" t="s">
        <v>704</v>
      </c>
      <c r="E500" s="38">
        <v>4</v>
      </c>
      <c r="F500" s="38">
        <v>18</v>
      </c>
      <c r="G500" s="38" t="s">
        <v>23</v>
      </c>
      <c r="H500" s="42">
        <v>1374.15</v>
      </c>
      <c r="I500" s="57"/>
      <c r="J500" s="44">
        <v>44377</v>
      </c>
      <c r="K500" s="42">
        <v>0</v>
      </c>
      <c r="L500" s="42">
        <v>1374.15</v>
      </c>
      <c r="M500" s="44">
        <v>45199</v>
      </c>
      <c r="N500" s="42">
        <v>0</v>
      </c>
      <c r="O500" s="42">
        <v>0</v>
      </c>
      <c r="P500" s="45">
        <v>0.13</v>
      </c>
      <c r="Q500" s="42">
        <v>0</v>
      </c>
      <c r="R500" s="42">
        <v>0</v>
      </c>
      <c r="S500" s="42">
        <v>0</v>
      </c>
      <c r="T500" s="38">
        <v>5000</v>
      </c>
      <c r="U500" s="14">
        <f>S500/H500</f>
        <v>0</v>
      </c>
      <c r="V500" s="19"/>
      <c r="W500" s="19"/>
      <c r="X500" s="37" t="s">
        <v>3475</v>
      </c>
    </row>
    <row r="501" spans="1:24" s="3" customFormat="1" ht="16.5" customHeight="1">
      <c r="A501" s="38">
        <v>34</v>
      </c>
      <c r="B501" s="39">
        <v>10867</v>
      </c>
      <c r="C501" s="38">
        <v>10331386</v>
      </c>
      <c r="D501" s="40" t="s">
        <v>705</v>
      </c>
      <c r="E501" s="38">
        <v>1</v>
      </c>
      <c r="F501" s="38">
        <v>18</v>
      </c>
      <c r="G501" s="38" t="s">
        <v>23</v>
      </c>
      <c r="H501" s="42">
        <v>608.85</v>
      </c>
      <c r="I501" s="57"/>
      <c r="J501" s="44">
        <v>44377</v>
      </c>
      <c r="K501" s="42">
        <v>0</v>
      </c>
      <c r="L501" s="42">
        <v>608.85</v>
      </c>
      <c r="M501" s="44">
        <v>45199</v>
      </c>
      <c r="N501" s="42">
        <v>0</v>
      </c>
      <c r="O501" s="42">
        <v>0</v>
      </c>
      <c r="P501" s="45">
        <v>0.13</v>
      </c>
      <c r="Q501" s="42">
        <v>0</v>
      </c>
      <c r="R501" s="42">
        <v>0</v>
      </c>
      <c r="S501" s="42">
        <v>0</v>
      </c>
      <c r="T501" s="38">
        <v>2102</v>
      </c>
      <c r="U501" s="14">
        <f>S501/H501</f>
        <v>0</v>
      </c>
      <c r="V501" s="19"/>
      <c r="W501" s="19"/>
      <c r="X501" s="37" t="s">
        <v>3475</v>
      </c>
    </row>
    <row r="502" spans="1:24" s="3" customFormat="1" ht="16.5" customHeight="1">
      <c r="A502" s="38">
        <v>35</v>
      </c>
      <c r="B502" s="39">
        <v>10867</v>
      </c>
      <c r="C502" s="38">
        <v>10331403</v>
      </c>
      <c r="D502" s="40" t="s">
        <v>706</v>
      </c>
      <c r="E502" s="38">
        <v>1</v>
      </c>
      <c r="F502" s="38">
        <v>18</v>
      </c>
      <c r="G502" s="38" t="s">
        <v>23</v>
      </c>
      <c r="H502" s="42">
        <v>625.29999999999995</v>
      </c>
      <c r="I502" s="57"/>
      <c r="J502" s="44">
        <v>44377</v>
      </c>
      <c r="K502" s="42">
        <v>0</v>
      </c>
      <c r="L502" s="42">
        <v>625.29999999999995</v>
      </c>
      <c r="M502" s="44">
        <v>45199</v>
      </c>
      <c r="N502" s="42">
        <v>0</v>
      </c>
      <c r="O502" s="42">
        <v>0</v>
      </c>
      <c r="P502" s="45">
        <v>0.13</v>
      </c>
      <c r="Q502" s="42">
        <v>0</v>
      </c>
      <c r="R502" s="42">
        <v>0</v>
      </c>
      <c r="S502" s="42">
        <v>0</v>
      </c>
      <c r="T502" s="38">
        <v>2104</v>
      </c>
      <c r="U502" s="14">
        <f>S502/H502</f>
        <v>0</v>
      </c>
      <c r="V502" s="19"/>
      <c r="W502" s="19"/>
      <c r="X502" s="37" t="s">
        <v>3475</v>
      </c>
    </row>
    <row r="503" spans="1:24" s="3" customFormat="1" ht="16.5" customHeight="1">
      <c r="A503" s="38">
        <v>36</v>
      </c>
      <c r="B503" s="39">
        <v>10867</v>
      </c>
      <c r="C503" s="38">
        <v>10331440</v>
      </c>
      <c r="D503" s="40" t="s">
        <v>707</v>
      </c>
      <c r="E503" s="38">
        <v>4</v>
      </c>
      <c r="F503" s="38">
        <v>21</v>
      </c>
      <c r="G503" s="38" t="s">
        <v>83</v>
      </c>
      <c r="H503" s="42">
        <v>1209.75</v>
      </c>
      <c r="I503" s="57"/>
      <c r="J503" s="44">
        <v>44377</v>
      </c>
      <c r="K503" s="42">
        <v>0</v>
      </c>
      <c r="L503" s="42">
        <v>1209.75</v>
      </c>
      <c r="M503" s="44">
        <v>45199</v>
      </c>
      <c r="N503" s="42">
        <v>0</v>
      </c>
      <c r="O503" s="42">
        <v>0</v>
      </c>
      <c r="P503" s="45">
        <v>0.13</v>
      </c>
      <c r="Q503" s="42">
        <v>0</v>
      </c>
      <c r="R503" s="42">
        <v>0</v>
      </c>
      <c r="S503" s="42">
        <v>0</v>
      </c>
      <c r="T503" s="38">
        <v>5000</v>
      </c>
      <c r="U503" s="14">
        <f>S503/H503</f>
        <v>0</v>
      </c>
      <c r="V503" s="19"/>
      <c r="W503" s="19"/>
      <c r="X503" s="37" t="s">
        <v>3475</v>
      </c>
    </row>
    <row r="504" spans="1:24" s="3" customFormat="1" ht="16.5" customHeight="1">
      <c r="A504" s="38">
        <v>37</v>
      </c>
      <c r="B504" s="39">
        <v>10867</v>
      </c>
      <c r="C504" s="38">
        <v>10331448</v>
      </c>
      <c r="D504" s="40" t="s">
        <v>708</v>
      </c>
      <c r="E504" s="38">
        <v>2</v>
      </c>
      <c r="F504" s="38">
        <v>1</v>
      </c>
      <c r="G504" s="38" t="s">
        <v>83</v>
      </c>
      <c r="H504" s="42">
        <v>339.39</v>
      </c>
      <c r="I504" s="57"/>
      <c r="J504" s="44">
        <v>44377</v>
      </c>
      <c r="K504" s="42">
        <v>0</v>
      </c>
      <c r="L504" s="42">
        <v>339.39</v>
      </c>
      <c r="M504" s="44">
        <v>45199</v>
      </c>
      <c r="N504" s="42">
        <v>0</v>
      </c>
      <c r="O504" s="42">
        <v>0</v>
      </c>
      <c r="P504" s="45">
        <v>0.13</v>
      </c>
      <c r="Q504" s="42">
        <v>0</v>
      </c>
      <c r="R504" s="42">
        <v>0</v>
      </c>
      <c r="S504" s="42">
        <v>0</v>
      </c>
      <c r="T504" s="38">
        <v>5000</v>
      </c>
      <c r="U504" s="14">
        <f>S504/H504</f>
        <v>0</v>
      </c>
      <c r="V504" s="19"/>
      <c r="W504" s="19"/>
      <c r="X504" s="37" t="s">
        <v>3475</v>
      </c>
    </row>
    <row r="505" spans="1:24" s="3" customFormat="1" ht="16.5" customHeight="1">
      <c r="A505" s="38">
        <v>38</v>
      </c>
      <c r="B505" s="39">
        <v>10867</v>
      </c>
      <c r="C505" s="38">
        <v>10331461</v>
      </c>
      <c r="D505" s="40" t="s">
        <v>709</v>
      </c>
      <c r="E505" s="38">
        <v>2</v>
      </c>
      <c r="F505" s="38">
        <v>18</v>
      </c>
      <c r="G505" s="38" t="s">
        <v>23</v>
      </c>
      <c r="H505" s="42">
        <v>197.44</v>
      </c>
      <c r="I505" s="57"/>
      <c r="J505" s="44">
        <v>44377</v>
      </c>
      <c r="K505" s="42">
        <v>0</v>
      </c>
      <c r="L505" s="42">
        <v>197.44</v>
      </c>
      <c r="M505" s="44">
        <v>45199</v>
      </c>
      <c r="N505" s="42">
        <v>0</v>
      </c>
      <c r="O505" s="42">
        <v>0</v>
      </c>
      <c r="P505" s="45">
        <v>0.13</v>
      </c>
      <c r="Q505" s="42">
        <v>0</v>
      </c>
      <c r="R505" s="42">
        <v>0</v>
      </c>
      <c r="S505" s="42">
        <v>0</v>
      </c>
      <c r="T505" s="38">
        <v>2102</v>
      </c>
      <c r="U505" s="14">
        <f>S505/H505</f>
        <v>0</v>
      </c>
      <c r="V505" s="19"/>
      <c r="W505" s="19"/>
      <c r="X505" s="37" t="s">
        <v>3475</v>
      </c>
    </row>
    <row r="506" spans="1:24" s="3" customFormat="1" ht="16.5" customHeight="1">
      <c r="A506" s="38">
        <v>39</v>
      </c>
      <c r="B506" s="39">
        <v>10867</v>
      </c>
      <c r="C506" s="38">
        <v>10331474</v>
      </c>
      <c r="D506" s="40" t="s">
        <v>710</v>
      </c>
      <c r="E506" s="38">
        <v>12</v>
      </c>
      <c r="F506" s="38">
        <v>1</v>
      </c>
      <c r="G506" s="38" t="s">
        <v>23</v>
      </c>
      <c r="H506" s="42">
        <v>12.05</v>
      </c>
      <c r="I506" s="57"/>
      <c r="J506" s="44">
        <v>44377</v>
      </c>
      <c r="K506" s="42">
        <v>0</v>
      </c>
      <c r="L506" s="42">
        <v>12.05</v>
      </c>
      <c r="M506" s="44">
        <v>45199</v>
      </c>
      <c r="N506" s="42">
        <v>0</v>
      </c>
      <c r="O506" s="42">
        <v>0</v>
      </c>
      <c r="P506" s="45">
        <v>0.13</v>
      </c>
      <c r="Q506" s="42">
        <v>0</v>
      </c>
      <c r="R506" s="42">
        <v>0</v>
      </c>
      <c r="S506" s="42">
        <v>0</v>
      </c>
      <c r="T506" s="38">
        <v>5000</v>
      </c>
      <c r="U506" s="14">
        <f>S506/H506</f>
        <v>0</v>
      </c>
      <c r="V506" s="19"/>
      <c r="W506" s="19"/>
      <c r="X506" s="37" t="s">
        <v>3475</v>
      </c>
    </row>
    <row r="507" spans="1:24" s="3" customFormat="1" ht="16.5" customHeight="1">
      <c r="A507" s="38">
        <v>40</v>
      </c>
      <c r="B507" s="39">
        <v>10867</v>
      </c>
      <c r="C507" s="38">
        <v>10331501</v>
      </c>
      <c r="D507" s="40" t="s">
        <v>711</v>
      </c>
      <c r="E507" s="38">
        <v>1</v>
      </c>
      <c r="F507" s="38">
        <v>18</v>
      </c>
      <c r="G507" s="38" t="s">
        <v>21</v>
      </c>
      <c r="H507" s="42">
        <v>2714.69</v>
      </c>
      <c r="I507" s="57"/>
      <c r="J507" s="44">
        <v>44377</v>
      </c>
      <c r="K507" s="42">
        <v>0</v>
      </c>
      <c r="L507" s="42">
        <v>2714.69</v>
      </c>
      <c r="M507" s="44">
        <v>45199</v>
      </c>
      <c r="N507" s="42">
        <v>0</v>
      </c>
      <c r="O507" s="42">
        <v>0</v>
      </c>
      <c r="P507" s="45">
        <v>0.13</v>
      </c>
      <c r="Q507" s="42">
        <v>0</v>
      </c>
      <c r="R507" s="42">
        <v>0</v>
      </c>
      <c r="S507" s="42">
        <v>0</v>
      </c>
      <c r="T507" s="38">
        <v>2102</v>
      </c>
      <c r="U507" s="14">
        <f>S507/H507</f>
        <v>0</v>
      </c>
      <c r="V507" s="19"/>
      <c r="W507" s="19"/>
      <c r="X507" s="37" t="s">
        <v>3475</v>
      </c>
    </row>
    <row r="508" spans="1:24" s="3" customFormat="1" ht="16.5" customHeight="1">
      <c r="A508" s="38">
        <v>41</v>
      </c>
      <c r="B508" s="39">
        <v>10867</v>
      </c>
      <c r="C508" s="38">
        <v>10331502</v>
      </c>
      <c r="D508" s="40" t="s">
        <v>712</v>
      </c>
      <c r="E508" s="38">
        <v>1</v>
      </c>
      <c r="F508" s="38">
        <v>18</v>
      </c>
      <c r="G508" s="38" t="s">
        <v>21</v>
      </c>
      <c r="H508" s="42">
        <v>3537.4</v>
      </c>
      <c r="I508" s="57"/>
      <c r="J508" s="44">
        <v>44377</v>
      </c>
      <c r="K508" s="42">
        <v>0</v>
      </c>
      <c r="L508" s="42">
        <v>3537.4</v>
      </c>
      <c r="M508" s="44">
        <v>45199</v>
      </c>
      <c r="N508" s="42">
        <v>0</v>
      </c>
      <c r="O508" s="42">
        <v>0</v>
      </c>
      <c r="P508" s="45">
        <v>0.13</v>
      </c>
      <c r="Q508" s="42">
        <v>0</v>
      </c>
      <c r="R508" s="42">
        <v>0</v>
      </c>
      <c r="S508" s="42">
        <v>0</v>
      </c>
      <c r="T508" s="38">
        <v>2102</v>
      </c>
      <c r="U508" s="14">
        <f>S508/H508</f>
        <v>0</v>
      </c>
      <c r="V508" s="19"/>
      <c r="W508" s="19"/>
      <c r="X508" s="37" t="s">
        <v>3475</v>
      </c>
    </row>
    <row r="509" spans="1:24" s="3" customFormat="1" ht="16.5" customHeight="1">
      <c r="A509" s="38">
        <v>42</v>
      </c>
      <c r="B509" s="39">
        <v>10867</v>
      </c>
      <c r="C509" s="38">
        <v>10331581</v>
      </c>
      <c r="D509" s="40" t="s">
        <v>713</v>
      </c>
      <c r="E509" s="38">
        <v>1</v>
      </c>
      <c r="F509" s="38">
        <v>18</v>
      </c>
      <c r="G509" s="38" t="s">
        <v>23</v>
      </c>
      <c r="H509" s="42">
        <v>797.75</v>
      </c>
      <c r="I509" s="57"/>
      <c r="J509" s="44">
        <v>44377</v>
      </c>
      <c r="K509" s="42">
        <v>0</v>
      </c>
      <c r="L509" s="42">
        <v>797.75</v>
      </c>
      <c r="M509" s="44">
        <v>45199</v>
      </c>
      <c r="N509" s="42">
        <v>0</v>
      </c>
      <c r="O509" s="42">
        <v>0</v>
      </c>
      <c r="P509" s="45">
        <v>0.13</v>
      </c>
      <c r="Q509" s="42">
        <v>0</v>
      </c>
      <c r="R509" s="42">
        <v>0</v>
      </c>
      <c r="S509" s="42">
        <v>0</v>
      </c>
      <c r="T509" s="38">
        <v>2101</v>
      </c>
      <c r="U509" s="14">
        <f>S509/H509</f>
        <v>0</v>
      </c>
      <c r="V509" s="19"/>
      <c r="W509" s="19"/>
      <c r="X509" s="37" t="s">
        <v>3475</v>
      </c>
    </row>
    <row r="510" spans="1:24" s="3" customFormat="1" ht="16.5" customHeight="1">
      <c r="A510" s="38">
        <v>44</v>
      </c>
      <c r="B510" s="39">
        <v>10867</v>
      </c>
      <c r="C510" s="38">
        <v>10331639</v>
      </c>
      <c r="D510" s="40" t="s">
        <v>715</v>
      </c>
      <c r="E510" s="38">
        <v>2</v>
      </c>
      <c r="F510" s="38">
        <v>1</v>
      </c>
      <c r="G510" s="38" t="s">
        <v>83</v>
      </c>
      <c r="H510" s="42">
        <v>118.58</v>
      </c>
      <c r="I510" s="57"/>
      <c r="J510" s="44">
        <v>44377</v>
      </c>
      <c r="K510" s="42">
        <v>0</v>
      </c>
      <c r="L510" s="42">
        <v>118.58</v>
      </c>
      <c r="M510" s="44">
        <v>45199</v>
      </c>
      <c r="N510" s="42">
        <v>0</v>
      </c>
      <c r="O510" s="42">
        <v>0</v>
      </c>
      <c r="P510" s="45">
        <v>0.13</v>
      </c>
      <c r="Q510" s="42">
        <v>0</v>
      </c>
      <c r="R510" s="42">
        <v>0</v>
      </c>
      <c r="S510" s="42">
        <v>0</v>
      </c>
      <c r="T510" s="38">
        <v>5000</v>
      </c>
      <c r="U510" s="14">
        <f>S510/H510</f>
        <v>0</v>
      </c>
      <c r="V510" s="19"/>
      <c r="W510" s="19"/>
      <c r="X510" s="37" t="s">
        <v>3475</v>
      </c>
    </row>
    <row r="511" spans="1:24" s="3" customFormat="1" ht="16.5" customHeight="1">
      <c r="A511" s="38">
        <v>45</v>
      </c>
      <c r="B511" s="39">
        <v>10867</v>
      </c>
      <c r="C511" s="38">
        <v>10331726</v>
      </c>
      <c r="D511" s="40" t="s">
        <v>716</v>
      </c>
      <c r="E511" s="38">
        <v>1</v>
      </c>
      <c r="F511" s="38">
        <v>18</v>
      </c>
      <c r="G511" s="38" t="s">
        <v>23</v>
      </c>
      <c r="H511" s="42">
        <v>658.2</v>
      </c>
      <c r="I511" s="57"/>
      <c r="J511" s="44">
        <v>44377</v>
      </c>
      <c r="K511" s="42">
        <v>0</v>
      </c>
      <c r="L511" s="42">
        <v>658.2</v>
      </c>
      <c r="M511" s="44">
        <v>45199</v>
      </c>
      <c r="N511" s="42">
        <v>0</v>
      </c>
      <c r="O511" s="42">
        <v>0</v>
      </c>
      <c r="P511" s="45">
        <v>0.13</v>
      </c>
      <c r="Q511" s="42">
        <v>0</v>
      </c>
      <c r="R511" s="42">
        <v>0</v>
      </c>
      <c r="S511" s="42">
        <v>0</v>
      </c>
      <c r="T511" s="38">
        <v>2105</v>
      </c>
      <c r="U511" s="14">
        <f>S511/H511</f>
        <v>0</v>
      </c>
      <c r="V511" s="19"/>
      <c r="W511" s="19"/>
      <c r="X511" s="37" t="s">
        <v>3475</v>
      </c>
    </row>
    <row r="512" spans="1:24" s="3" customFormat="1" ht="16.5" customHeight="1">
      <c r="A512" s="38">
        <v>46</v>
      </c>
      <c r="B512" s="39">
        <v>10867</v>
      </c>
      <c r="C512" s="38">
        <v>10331730</v>
      </c>
      <c r="D512" s="40" t="s">
        <v>717</v>
      </c>
      <c r="E512" s="38">
        <v>1</v>
      </c>
      <c r="F512" s="38">
        <v>18</v>
      </c>
      <c r="G512" s="38" t="s">
        <v>21</v>
      </c>
      <c r="H512" s="42">
        <v>2797</v>
      </c>
      <c r="I512" s="57"/>
      <c r="J512" s="44">
        <v>44377</v>
      </c>
      <c r="K512" s="42">
        <v>0</v>
      </c>
      <c r="L512" s="42">
        <v>2797</v>
      </c>
      <c r="M512" s="44">
        <v>45199</v>
      </c>
      <c r="N512" s="42">
        <v>0</v>
      </c>
      <c r="O512" s="42">
        <v>0</v>
      </c>
      <c r="P512" s="45">
        <v>0.13</v>
      </c>
      <c r="Q512" s="42">
        <v>0</v>
      </c>
      <c r="R512" s="42">
        <v>0</v>
      </c>
      <c r="S512" s="42">
        <v>0</v>
      </c>
      <c r="T512" s="38">
        <v>2105</v>
      </c>
      <c r="U512" s="14">
        <f>S512/H512</f>
        <v>0</v>
      </c>
      <c r="V512" s="19"/>
      <c r="W512" s="19"/>
      <c r="X512" s="37" t="s">
        <v>3475</v>
      </c>
    </row>
    <row r="513" spans="1:24" s="3" customFormat="1" ht="16.5" customHeight="1">
      <c r="A513" s="38">
        <v>47</v>
      </c>
      <c r="B513" s="39">
        <v>10867</v>
      </c>
      <c r="C513" s="38">
        <v>10331733</v>
      </c>
      <c r="D513" s="40" t="s">
        <v>47</v>
      </c>
      <c r="E513" s="38">
        <v>1</v>
      </c>
      <c r="F513" s="38">
        <v>18</v>
      </c>
      <c r="G513" s="38" t="s">
        <v>23</v>
      </c>
      <c r="H513" s="42">
        <v>230.43</v>
      </c>
      <c r="I513" s="57"/>
      <c r="J513" s="44">
        <v>44377</v>
      </c>
      <c r="K513" s="42">
        <v>0</v>
      </c>
      <c r="L513" s="42">
        <v>230.43</v>
      </c>
      <c r="M513" s="44">
        <v>45199</v>
      </c>
      <c r="N513" s="42">
        <v>0</v>
      </c>
      <c r="O513" s="42">
        <v>0</v>
      </c>
      <c r="P513" s="45">
        <v>0.13</v>
      </c>
      <c r="Q513" s="42">
        <v>0</v>
      </c>
      <c r="R513" s="42">
        <v>0</v>
      </c>
      <c r="S513" s="42">
        <v>0</v>
      </c>
      <c r="T513" s="38">
        <v>2007</v>
      </c>
      <c r="U513" s="14">
        <f>S513/H513</f>
        <v>0</v>
      </c>
      <c r="V513" s="19"/>
      <c r="W513" s="19"/>
      <c r="X513" s="37" t="s">
        <v>3475</v>
      </c>
    </row>
    <row r="514" spans="1:24" s="3" customFormat="1" ht="16.5" customHeight="1">
      <c r="A514" s="38">
        <v>48</v>
      </c>
      <c r="B514" s="39">
        <v>10867</v>
      </c>
      <c r="C514" s="38">
        <v>10331734</v>
      </c>
      <c r="D514" s="40" t="s">
        <v>47</v>
      </c>
      <c r="E514" s="38">
        <v>1</v>
      </c>
      <c r="F514" s="38">
        <v>18</v>
      </c>
      <c r="G514" s="38" t="s">
        <v>23</v>
      </c>
      <c r="H514" s="42">
        <v>230.43</v>
      </c>
      <c r="I514" s="57"/>
      <c r="J514" s="44">
        <v>44377</v>
      </c>
      <c r="K514" s="42">
        <v>0</v>
      </c>
      <c r="L514" s="42">
        <v>230.43</v>
      </c>
      <c r="M514" s="44">
        <v>45199</v>
      </c>
      <c r="N514" s="42">
        <v>0</v>
      </c>
      <c r="O514" s="42">
        <v>0</v>
      </c>
      <c r="P514" s="45">
        <v>0.13</v>
      </c>
      <c r="Q514" s="42">
        <v>0</v>
      </c>
      <c r="R514" s="42">
        <v>0</v>
      </c>
      <c r="S514" s="42">
        <v>0</v>
      </c>
      <c r="T514" s="38">
        <v>2102</v>
      </c>
      <c r="U514" s="14">
        <f>S514/H514</f>
        <v>0</v>
      </c>
      <c r="V514" s="19"/>
      <c r="W514" s="19"/>
      <c r="X514" s="37" t="s">
        <v>3475</v>
      </c>
    </row>
    <row r="515" spans="1:24" s="3" customFormat="1" ht="16.5" customHeight="1">
      <c r="A515" s="38">
        <v>49</v>
      </c>
      <c r="B515" s="39">
        <v>10867</v>
      </c>
      <c r="C515" s="38">
        <v>10331736</v>
      </c>
      <c r="D515" s="40" t="s">
        <v>47</v>
      </c>
      <c r="E515" s="38">
        <v>1</v>
      </c>
      <c r="F515" s="38">
        <v>18</v>
      </c>
      <c r="G515" s="38" t="s">
        <v>23</v>
      </c>
      <c r="H515" s="42">
        <v>230.43</v>
      </c>
      <c r="I515" s="57"/>
      <c r="J515" s="44">
        <v>44377</v>
      </c>
      <c r="K515" s="42">
        <v>0</v>
      </c>
      <c r="L515" s="42">
        <v>230.43</v>
      </c>
      <c r="M515" s="44">
        <v>45199</v>
      </c>
      <c r="N515" s="42">
        <v>0</v>
      </c>
      <c r="O515" s="42">
        <v>0</v>
      </c>
      <c r="P515" s="45">
        <v>0.13</v>
      </c>
      <c r="Q515" s="42">
        <v>0</v>
      </c>
      <c r="R515" s="42">
        <v>0</v>
      </c>
      <c r="S515" s="42">
        <v>0</v>
      </c>
      <c r="T515" s="38">
        <v>2103</v>
      </c>
      <c r="U515" s="14">
        <f>S515/H515</f>
        <v>0</v>
      </c>
      <c r="V515" s="19"/>
      <c r="W515" s="19"/>
      <c r="X515" s="37" t="s">
        <v>3475</v>
      </c>
    </row>
    <row r="516" spans="1:24" s="3" customFormat="1" ht="16.5" customHeight="1">
      <c r="A516" s="38">
        <v>50</v>
      </c>
      <c r="B516" s="39">
        <v>10867</v>
      </c>
      <c r="C516" s="38">
        <v>10331737</v>
      </c>
      <c r="D516" s="40" t="s">
        <v>47</v>
      </c>
      <c r="E516" s="38">
        <v>1</v>
      </c>
      <c r="F516" s="38">
        <v>18</v>
      </c>
      <c r="G516" s="38" t="s">
        <v>23</v>
      </c>
      <c r="H516" s="42">
        <v>230.43</v>
      </c>
      <c r="I516" s="57"/>
      <c r="J516" s="44">
        <v>44377</v>
      </c>
      <c r="K516" s="42">
        <v>0</v>
      </c>
      <c r="L516" s="42">
        <v>230.43</v>
      </c>
      <c r="M516" s="44">
        <v>45199</v>
      </c>
      <c r="N516" s="42">
        <v>0</v>
      </c>
      <c r="O516" s="42">
        <v>0</v>
      </c>
      <c r="P516" s="45">
        <v>0.13</v>
      </c>
      <c r="Q516" s="42">
        <v>0</v>
      </c>
      <c r="R516" s="42">
        <v>0</v>
      </c>
      <c r="S516" s="42">
        <v>0</v>
      </c>
      <c r="T516" s="38">
        <v>2104</v>
      </c>
      <c r="U516" s="14">
        <f>S516/H516</f>
        <v>0</v>
      </c>
      <c r="V516" s="19"/>
      <c r="W516" s="19"/>
      <c r="X516" s="37" t="s">
        <v>3475</v>
      </c>
    </row>
    <row r="517" spans="1:24" s="3" customFormat="1" ht="16.5" customHeight="1">
      <c r="A517" s="38">
        <v>51</v>
      </c>
      <c r="B517" s="39">
        <v>10867</v>
      </c>
      <c r="C517" s="38">
        <v>10331739</v>
      </c>
      <c r="D517" s="40" t="s">
        <v>47</v>
      </c>
      <c r="E517" s="38">
        <v>3</v>
      </c>
      <c r="F517" s="38">
        <v>18</v>
      </c>
      <c r="G517" s="38" t="s">
        <v>23</v>
      </c>
      <c r="H517" s="42">
        <v>691.06</v>
      </c>
      <c r="I517" s="57"/>
      <c r="J517" s="44">
        <v>44377</v>
      </c>
      <c r="K517" s="42">
        <v>0</v>
      </c>
      <c r="L517" s="42">
        <v>691.06</v>
      </c>
      <c r="M517" s="44">
        <v>45199</v>
      </c>
      <c r="N517" s="42">
        <v>0</v>
      </c>
      <c r="O517" s="42">
        <v>0</v>
      </c>
      <c r="P517" s="45">
        <v>0.13</v>
      </c>
      <c r="Q517" s="42">
        <v>0</v>
      </c>
      <c r="R517" s="42">
        <v>0</v>
      </c>
      <c r="S517" s="42">
        <v>0</v>
      </c>
      <c r="T517" s="38">
        <v>2105</v>
      </c>
      <c r="U517" s="14">
        <f>S517/H517</f>
        <v>0</v>
      </c>
      <c r="V517" s="19"/>
      <c r="W517" s="19"/>
      <c r="X517" s="37" t="s">
        <v>3475</v>
      </c>
    </row>
    <row r="518" spans="1:24" s="3" customFormat="1" ht="16.5" customHeight="1">
      <c r="A518" s="38">
        <v>52</v>
      </c>
      <c r="B518" s="39">
        <v>10867</v>
      </c>
      <c r="C518" s="38">
        <v>10331740</v>
      </c>
      <c r="D518" s="40" t="s">
        <v>47</v>
      </c>
      <c r="E518" s="38">
        <v>1</v>
      </c>
      <c r="F518" s="38">
        <v>18</v>
      </c>
      <c r="G518" s="38" t="s">
        <v>23</v>
      </c>
      <c r="H518" s="42">
        <v>230.4</v>
      </c>
      <c r="I518" s="57"/>
      <c r="J518" s="44">
        <v>44377</v>
      </c>
      <c r="K518" s="42">
        <v>0</v>
      </c>
      <c r="L518" s="42">
        <v>230.4</v>
      </c>
      <c r="M518" s="44">
        <v>45199</v>
      </c>
      <c r="N518" s="42">
        <v>0</v>
      </c>
      <c r="O518" s="42">
        <v>0</v>
      </c>
      <c r="P518" s="45">
        <v>0.13</v>
      </c>
      <c r="Q518" s="42">
        <v>0</v>
      </c>
      <c r="R518" s="42">
        <v>0</v>
      </c>
      <c r="S518" s="42">
        <v>0</v>
      </c>
      <c r="T518" s="38">
        <v>2106</v>
      </c>
      <c r="U518" s="14">
        <f>S518/H518</f>
        <v>0</v>
      </c>
      <c r="V518" s="19"/>
      <c r="W518" s="19"/>
      <c r="X518" s="37" t="s">
        <v>3475</v>
      </c>
    </row>
    <row r="519" spans="1:24" s="3" customFormat="1" ht="16.5" customHeight="1">
      <c r="A519" s="38">
        <v>53</v>
      </c>
      <c r="B519" s="39">
        <v>10867</v>
      </c>
      <c r="C519" s="38">
        <v>10331742</v>
      </c>
      <c r="D519" s="40" t="s">
        <v>47</v>
      </c>
      <c r="E519" s="38">
        <v>3</v>
      </c>
      <c r="F519" s="38">
        <v>18</v>
      </c>
      <c r="G519" s="38" t="s">
        <v>23</v>
      </c>
      <c r="H519" s="42">
        <v>691.05</v>
      </c>
      <c r="I519" s="57"/>
      <c r="J519" s="44">
        <v>44377</v>
      </c>
      <c r="K519" s="42">
        <v>0</v>
      </c>
      <c r="L519" s="42">
        <v>691.05</v>
      </c>
      <c r="M519" s="44">
        <v>45199</v>
      </c>
      <c r="N519" s="42">
        <v>0</v>
      </c>
      <c r="O519" s="42">
        <v>0</v>
      </c>
      <c r="P519" s="45">
        <v>0.13</v>
      </c>
      <c r="Q519" s="42">
        <v>0</v>
      </c>
      <c r="R519" s="42">
        <v>0</v>
      </c>
      <c r="S519" s="42">
        <v>0</v>
      </c>
      <c r="T519" s="38">
        <v>2107</v>
      </c>
      <c r="U519" s="14">
        <f>S519/H519</f>
        <v>0</v>
      </c>
      <c r="V519" s="19"/>
      <c r="W519" s="19"/>
      <c r="X519" s="37" t="s">
        <v>3475</v>
      </c>
    </row>
    <row r="520" spans="1:24" s="3" customFormat="1" ht="16.5" customHeight="1">
      <c r="A520" s="38">
        <v>54</v>
      </c>
      <c r="B520" s="39">
        <v>10867</v>
      </c>
      <c r="C520" s="38">
        <v>10331744</v>
      </c>
      <c r="D520" s="40" t="s">
        <v>47</v>
      </c>
      <c r="E520" s="38">
        <v>3</v>
      </c>
      <c r="F520" s="38">
        <v>18</v>
      </c>
      <c r="G520" s="38" t="s">
        <v>23</v>
      </c>
      <c r="H520" s="42">
        <v>691.05</v>
      </c>
      <c r="I520" s="57"/>
      <c r="J520" s="44">
        <v>44377</v>
      </c>
      <c r="K520" s="42">
        <v>0</v>
      </c>
      <c r="L520" s="42">
        <v>691.05</v>
      </c>
      <c r="M520" s="44">
        <v>45199</v>
      </c>
      <c r="N520" s="42">
        <v>0</v>
      </c>
      <c r="O520" s="42">
        <v>0</v>
      </c>
      <c r="P520" s="45">
        <v>0.13</v>
      </c>
      <c r="Q520" s="42">
        <v>0</v>
      </c>
      <c r="R520" s="42">
        <v>0</v>
      </c>
      <c r="S520" s="42">
        <v>0</v>
      </c>
      <c r="T520" s="38">
        <v>2108</v>
      </c>
      <c r="U520" s="14">
        <f>S520/H520</f>
        <v>0</v>
      </c>
      <c r="V520" s="19"/>
      <c r="W520" s="19"/>
      <c r="X520" s="37" t="s">
        <v>3475</v>
      </c>
    </row>
    <row r="521" spans="1:24" s="3" customFormat="1" ht="16.5" customHeight="1">
      <c r="A521" s="38">
        <v>55</v>
      </c>
      <c r="B521" s="39">
        <v>10867</v>
      </c>
      <c r="C521" s="38">
        <v>10331800</v>
      </c>
      <c r="D521" s="40" t="s">
        <v>297</v>
      </c>
      <c r="E521" s="38">
        <v>2</v>
      </c>
      <c r="F521" s="38">
        <v>18</v>
      </c>
      <c r="G521" s="38" t="s">
        <v>23</v>
      </c>
      <c r="H521" s="42">
        <v>724</v>
      </c>
      <c r="I521" s="57"/>
      <c r="J521" s="44">
        <v>44377</v>
      </c>
      <c r="K521" s="42">
        <v>0</v>
      </c>
      <c r="L521" s="42">
        <v>724</v>
      </c>
      <c r="M521" s="44">
        <v>45199</v>
      </c>
      <c r="N521" s="42">
        <v>0</v>
      </c>
      <c r="O521" s="42">
        <v>0</v>
      </c>
      <c r="P521" s="45">
        <v>0.13</v>
      </c>
      <c r="Q521" s="42">
        <v>0</v>
      </c>
      <c r="R521" s="42">
        <v>0</v>
      </c>
      <c r="S521" s="42">
        <v>0</v>
      </c>
      <c r="T521" s="38">
        <v>2105</v>
      </c>
      <c r="U521" s="14">
        <f>S521/H521</f>
        <v>0</v>
      </c>
      <c r="V521" s="19"/>
      <c r="W521" s="19"/>
      <c r="X521" s="37" t="s">
        <v>3475</v>
      </c>
    </row>
    <row r="522" spans="1:24" s="3" customFormat="1" ht="16.5" customHeight="1">
      <c r="A522" s="38">
        <v>56</v>
      </c>
      <c r="B522" s="39">
        <v>10867</v>
      </c>
      <c r="C522" s="38">
        <v>10331801</v>
      </c>
      <c r="D522" s="40" t="s">
        <v>297</v>
      </c>
      <c r="E522" s="38">
        <v>1</v>
      </c>
      <c r="F522" s="38">
        <v>18</v>
      </c>
      <c r="G522" s="38" t="s">
        <v>23</v>
      </c>
      <c r="H522" s="42">
        <v>361.91</v>
      </c>
      <c r="I522" s="57"/>
      <c r="J522" s="44">
        <v>44377</v>
      </c>
      <c r="K522" s="42">
        <v>0</v>
      </c>
      <c r="L522" s="42">
        <v>361.91</v>
      </c>
      <c r="M522" s="44">
        <v>45199</v>
      </c>
      <c r="N522" s="42">
        <v>0</v>
      </c>
      <c r="O522" s="42">
        <v>0</v>
      </c>
      <c r="P522" s="45">
        <v>0.13</v>
      </c>
      <c r="Q522" s="42">
        <v>0</v>
      </c>
      <c r="R522" s="42">
        <v>0</v>
      </c>
      <c r="S522" s="42">
        <v>0</v>
      </c>
      <c r="T522" s="38">
        <v>2103</v>
      </c>
      <c r="U522" s="14">
        <f>S522/H522</f>
        <v>0</v>
      </c>
      <c r="V522" s="19"/>
      <c r="W522" s="19"/>
      <c r="X522" s="37" t="s">
        <v>3475</v>
      </c>
    </row>
    <row r="523" spans="1:24" s="3" customFormat="1" ht="16.5" customHeight="1">
      <c r="A523" s="38">
        <v>57</v>
      </c>
      <c r="B523" s="39">
        <v>10867</v>
      </c>
      <c r="C523" s="38">
        <v>10331820</v>
      </c>
      <c r="D523" s="40" t="s">
        <v>98</v>
      </c>
      <c r="E523" s="38">
        <v>77</v>
      </c>
      <c r="F523" s="38">
        <v>1</v>
      </c>
      <c r="G523" s="38" t="s">
        <v>83</v>
      </c>
      <c r="H523" s="42">
        <v>1302.52</v>
      </c>
      <c r="I523" s="57"/>
      <c r="J523" s="44">
        <v>44377</v>
      </c>
      <c r="K523" s="42">
        <v>0</v>
      </c>
      <c r="L523" s="42">
        <v>1302.52</v>
      </c>
      <c r="M523" s="44">
        <v>45199</v>
      </c>
      <c r="N523" s="42">
        <v>0</v>
      </c>
      <c r="O523" s="42">
        <v>0</v>
      </c>
      <c r="P523" s="45">
        <v>0.13</v>
      </c>
      <c r="Q523" s="42">
        <v>0</v>
      </c>
      <c r="R523" s="42">
        <v>0</v>
      </c>
      <c r="S523" s="42">
        <v>0</v>
      </c>
      <c r="T523" s="38">
        <v>5000</v>
      </c>
      <c r="U523" s="14">
        <f>S523/H523</f>
        <v>0</v>
      </c>
      <c r="V523" s="19"/>
      <c r="W523" s="19"/>
      <c r="X523" s="37" t="s">
        <v>3475</v>
      </c>
    </row>
    <row r="524" spans="1:24" s="3" customFormat="1" ht="16.5" customHeight="1">
      <c r="A524" s="38">
        <v>58</v>
      </c>
      <c r="B524" s="39">
        <v>10867</v>
      </c>
      <c r="C524" s="38">
        <v>10331842</v>
      </c>
      <c r="D524" s="40" t="s">
        <v>614</v>
      </c>
      <c r="E524" s="38">
        <v>1</v>
      </c>
      <c r="F524" s="38">
        <v>18</v>
      </c>
      <c r="G524" s="38" t="s">
        <v>23</v>
      </c>
      <c r="H524" s="42">
        <v>115.17</v>
      </c>
      <c r="I524" s="57"/>
      <c r="J524" s="44">
        <v>44377</v>
      </c>
      <c r="K524" s="42">
        <v>0</v>
      </c>
      <c r="L524" s="42">
        <v>115.17</v>
      </c>
      <c r="M524" s="44">
        <v>45199</v>
      </c>
      <c r="N524" s="42">
        <v>0</v>
      </c>
      <c r="O524" s="42">
        <v>0</v>
      </c>
      <c r="P524" s="45">
        <v>0.13</v>
      </c>
      <c r="Q524" s="42">
        <v>0</v>
      </c>
      <c r="R524" s="42">
        <v>0</v>
      </c>
      <c r="S524" s="42">
        <v>0</v>
      </c>
      <c r="T524" s="38">
        <v>2105</v>
      </c>
      <c r="U524" s="14">
        <f>S524/H524</f>
        <v>0</v>
      </c>
      <c r="V524" s="19"/>
      <c r="W524" s="19"/>
      <c r="X524" s="37" t="s">
        <v>3475</v>
      </c>
    </row>
    <row r="525" spans="1:24" s="3" customFormat="1" ht="16.5" customHeight="1">
      <c r="A525" s="38">
        <v>59</v>
      </c>
      <c r="B525" s="39">
        <v>10867</v>
      </c>
      <c r="C525" s="38">
        <v>10331860</v>
      </c>
      <c r="D525" s="40" t="s">
        <v>718</v>
      </c>
      <c r="E525" s="38">
        <v>3</v>
      </c>
      <c r="F525" s="38">
        <v>25</v>
      </c>
      <c r="G525" s="38" t="s">
        <v>33</v>
      </c>
      <c r="H525" s="42">
        <v>1211.6400000000001</v>
      </c>
      <c r="I525" s="57"/>
      <c r="J525" s="44">
        <v>44377</v>
      </c>
      <c r="K525" s="42">
        <v>0</v>
      </c>
      <c r="L525" s="42">
        <v>1211.6400000000001</v>
      </c>
      <c r="M525" s="44">
        <v>45199</v>
      </c>
      <c r="N525" s="42">
        <v>0</v>
      </c>
      <c r="O525" s="42">
        <v>0</v>
      </c>
      <c r="P525" s="45">
        <v>0.13</v>
      </c>
      <c r="Q525" s="42">
        <v>0</v>
      </c>
      <c r="R525" s="42">
        <v>0</v>
      </c>
      <c r="S525" s="42">
        <v>0</v>
      </c>
      <c r="T525" s="38">
        <v>5000</v>
      </c>
      <c r="U525" s="14">
        <f>S525/H525</f>
        <v>0</v>
      </c>
      <c r="V525" s="19"/>
      <c r="W525" s="19"/>
      <c r="X525" s="37" t="s">
        <v>3475</v>
      </c>
    </row>
    <row r="526" spans="1:24" s="3" customFormat="1" ht="16.5" customHeight="1">
      <c r="A526" s="38">
        <v>60</v>
      </c>
      <c r="B526" s="39">
        <v>10867</v>
      </c>
      <c r="C526" s="38">
        <v>10331872</v>
      </c>
      <c r="D526" s="40" t="s">
        <v>719</v>
      </c>
      <c r="E526" s="38">
        <v>1</v>
      </c>
      <c r="F526" s="38">
        <v>18</v>
      </c>
      <c r="G526" s="38" t="s">
        <v>23</v>
      </c>
      <c r="H526" s="42">
        <v>181.08</v>
      </c>
      <c r="I526" s="57"/>
      <c r="J526" s="44">
        <v>44377</v>
      </c>
      <c r="K526" s="42">
        <v>0</v>
      </c>
      <c r="L526" s="42">
        <v>181.08</v>
      </c>
      <c r="M526" s="44">
        <v>45199</v>
      </c>
      <c r="N526" s="42">
        <v>0</v>
      </c>
      <c r="O526" s="42">
        <v>0</v>
      </c>
      <c r="P526" s="45">
        <v>0.13</v>
      </c>
      <c r="Q526" s="42">
        <v>0</v>
      </c>
      <c r="R526" s="42">
        <v>0</v>
      </c>
      <c r="S526" s="42">
        <v>0</v>
      </c>
      <c r="T526" s="38">
        <v>2105</v>
      </c>
      <c r="U526" s="14">
        <f>S526/H526</f>
        <v>0</v>
      </c>
      <c r="V526" s="19"/>
      <c r="W526" s="19"/>
      <c r="X526" s="37" t="s">
        <v>3475</v>
      </c>
    </row>
    <row r="527" spans="1:24" s="3" customFormat="1" ht="16.5" customHeight="1">
      <c r="A527" s="38">
        <v>61</v>
      </c>
      <c r="B527" s="39">
        <v>10867</v>
      </c>
      <c r="C527" s="38">
        <v>10331873</v>
      </c>
      <c r="D527" s="40" t="s">
        <v>719</v>
      </c>
      <c r="E527" s="38">
        <v>2</v>
      </c>
      <c r="F527" s="38">
        <v>18</v>
      </c>
      <c r="G527" s="38" t="s">
        <v>23</v>
      </c>
      <c r="H527" s="42">
        <v>362</v>
      </c>
      <c r="I527" s="57"/>
      <c r="J527" s="44">
        <v>44377</v>
      </c>
      <c r="K527" s="42">
        <v>0</v>
      </c>
      <c r="L527" s="42">
        <v>362</v>
      </c>
      <c r="M527" s="44">
        <v>45199</v>
      </c>
      <c r="N527" s="42">
        <v>0</v>
      </c>
      <c r="O527" s="42">
        <v>0</v>
      </c>
      <c r="P527" s="45">
        <v>0.13</v>
      </c>
      <c r="Q527" s="42">
        <v>0</v>
      </c>
      <c r="R527" s="42">
        <v>0</v>
      </c>
      <c r="S527" s="42">
        <v>0</v>
      </c>
      <c r="T527" s="38">
        <v>2103</v>
      </c>
      <c r="U527" s="14">
        <f>S527/H527</f>
        <v>0</v>
      </c>
      <c r="V527" s="19"/>
      <c r="W527" s="19"/>
      <c r="X527" s="37" t="s">
        <v>3475</v>
      </c>
    </row>
    <row r="528" spans="1:24" s="3" customFormat="1" ht="16.5" customHeight="1">
      <c r="A528" s="38">
        <v>62</v>
      </c>
      <c r="B528" s="39">
        <v>10867</v>
      </c>
      <c r="C528" s="38">
        <v>10331874</v>
      </c>
      <c r="D528" s="40" t="s">
        <v>719</v>
      </c>
      <c r="E528" s="38">
        <v>1</v>
      </c>
      <c r="F528" s="38">
        <v>18</v>
      </c>
      <c r="G528" s="38" t="s">
        <v>23</v>
      </c>
      <c r="H528" s="42">
        <v>180.96</v>
      </c>
      <c r="I528" s="57"/>
      <c r="J528" s="44">
        <v>44377</v>
      </c>
      <c r="K528" s="42">
        <v>0</v>
      </c>
      <c r="L528" s="42">
        <v>180.96</v>
      </c>
      <c r="M528" s="44">
        <v>45199</v>
      </c>
      <c r="N528" s="42">
        <v>0</v>
      </c>
      <c r="O528" s="42">
        <v>0</v>
      </c>
      <c r="P528" s="45">
        <v>0.13</v>
      </c>
      <c r="Q528" s="42">
        <v>0</v>
      </c>
      <c r="R528" s="42">
        <v>0</v>
      </c>
      <c r="S528" s="42">
        <v>0</v>
      </c>
      <c r="T528" s="38">
        <v>2104</v>
      </c>
      <c r="U528" s="14">
        <f>S528/H528</f>
        <v>0</v>
      </c>
      <c r="V528" s="19"/>
      <c r="W528" s="19"/>
      <c r="X528" s="37" t="s">
        <v>3475</v>
      </c>
    </row>
    <row r="529" spans="1:24" s="3" customFormat="1" ht="16.5" customHeight="1">
      <c r="A529" s="38">
        <v>63</v>
      </c>
      <c r="B529" s="39">
        <v>10867</v>
      </c>
      <c r="C529" s="38">
        <v>10331875</v>
      </c>
      <c r="D529" s="40" t="s">
        <v>719</v>
      </c>
      <c r="E529" s="38">
        <v>2</v>
      </c>
      <c r="F529" s="38">
        <v>18</v>
      </c>
      <c r="G529" s="38" t="s">
        <v>23</v>
      </c>
      <c r="H529" s="42">
        <v>361.92</v>
      </c>
      <c r="I529" s="57"/>
      <c r="J529" s="44">
        <v>44377</v>
      </c>
      <c r="K529" s="42">
        <v>0</v>
      </c>
      <c r="L529" s="42">
        <v>361.92</v>
      </c>
      <c r="M529" s="44">
        <v>45199</v>
      </c>
      <c r="N529" s="42">
        <v>0</v>
      </c>
      <c r="O529" s="42">
        <v>0</v>
      </c>
      <c r="P529" s="45">
        <v>0.13</v>
      </c>
      <c r="Q529" s="42">
        <v>0</v>
      </c>
      <c r="R529" s="42">
        <v>0</v>
      </c>
      <c r="S529" s="42">
        <v>0</v>
      </c>
      <c r="T529" s="38">
        <v>2102</v>
      </c>
      <c r="U529" s="14">
        <f>S529/H529</f>
        <v>0</v>
      </c>
      <c r="V529" s="19"/>
      <c r="W529" s="19"/>
      <c r="X529" s="37" t="s">
        <v>3475</v>
      </c>
    </row>
    <row r="530" spans="1:24" s="3" customFormat="1" ht="16.5" customHeight="1">
      <c r="A530" s="38">
        <v>64</v>
      </c>
      <c r="B530" s="39">
        <v>10867</v>
      </c>
      <c r="C530" s="38">
        <v>10331877</v>
      </c>
      <c r="D530" s="40" t="s">
        <v>719</v>
      </c>
      <c r="E530" s="38">
        <v>1</v>
      </c>
      <c r="F530" s="38">
        <v>18</v>
      </c>
      <c r="G530" s="38" t="s">
        <v>23</v>
      </c>
      <c r="H530" s="42">
        <v>181.08</v>
      </c>
      <c r="I530" s="57"/>
      <c r="J530" s="44">
        <v>44377</v>
      </c>
      <c r="K530" s="42">
        <v>0</v>
      </c>
      <c r="L530" s="42">
        <v>181.08</v>
      </c>
      <c r="M530" s="44">
        <v>45199</v>
      </c>
      <c r="N530" s="42">
        <v>0</v>
      </c>
      <c r="O530" s="42">
        <v>0</v>
      </c>
      <c r="P530" s="45">
        <v>0.13</v>
      </c>
      <c r="Q530" s="42">
        <v>0</v>
      </c>
      <c r="R530" s="42">
        <v>0</v>
      </c>
      <c r="S530" s="42">
        <v>0</v>
      </c>
      <c r="T530" s="38">
        <v>2107</v>
      </c>
      <c r="U530" s="14">
        <f>S530/H530</f>
        <v>0</v>
      </c>
      <c r="V530" s="19"/>
      <c r="W530" s="19"/>
      <c r="X530" s="37" t="s">
        <v>3475</v>
      </c>
    </row>
    <row r="531" spans="1:24" s="3" customFormat="1" ht="16.5" customHeight="1">
      <c r="A531" s="38">
        <v>65</v>
      </c>
      <c r="B531" s="39">
        <v>10867</v>
      </c>
      <c r="C531" s="38">
        <v>10331878</v>
      </c>
      <c r="D531" s="40" t="s">
        <v>719</v>
      </c>
      <c r="E531" s="38">
        <v>1</v>
      </c>
      <c r="F531" s="38">
        <v>18</v>
      </c>
      <c r="G531" s="38" t="s">
        <v>23</v>
      </c>
      <c r="H531" s="42">
        <v>181.08</v>
      </c>
      <c r="I531" s="57"/>
      <c r="J531" s="44">
        <v>44377</v>
      </c>
      <c r="K531" s="42">
        <v>0</v>
      </c>
      <c r="L531" s="42">
        <v>181.08</v>
      </c>
      <c r="M531" s="44">
        <v>45199</v>
      </c>
      <c r="N531" s="42">
        <v>0</v>
      </c>
      <c r="O531" s="42">
        <v>0</v>
      </c>
      <c r="P531" s="45">
        <v>0.13</v>
      </c>
      <c r="Q531" s="42">
        <v>0</v>
      </c>
      <c r="R531" s="42">
        <v>0</v>
      </c>
      <c r="S531" s="42">
        <v>0</v>
      </c>
      <c r="T531" s="38">
        <v>2007</v>
      </c>
      <c r="U531" s="14">
        <f>S531/H531</f>
        <v>0</v>
      </c>
      <c r="V531" s="19"/>
      <c r="W531" s="19"/>
      <c r="X531" s="37" t="s">
        <v>3475</v>
      </c>
    </row>
    <row r="532" spans="1:24" s="3" customFormat="1" ht="16.5" customHeight="1">
      <c r="A532" s="38">
        <v>66</v>
      </c>
      <c r="B532" s="39">
        <v>10867</v>
      </c>
      <c r="C532" s="38">
        <v>10331883</v>
      </c>
      <c r="D532" s="40" t="s">
        <v>720</v>
      </c>
      <c r="E532" s="38">
        <v>2</v>
      </c>
      <c r="F532" s="38">
        <v>25</v>
      </c>
      <c r="G532" s="38" t="s">
        <v>33</v>
      </c>
      <c r="H532" s="42">
        <v>3276.84</v>
      </c>
      <c r="I532" s="57"/>
      <c r="J532" s="44">
        <v>44377</v>
      </c>
      <c r="K532" s="42">
        <v>0</v>
      </c>
      <c r="L532" s="42">
        <v>3276.84</v>
      </c>
      <c r="M532" s="44">
        <v>45199</v>
      </c>
      <c r="N532" s="42">
        <v>0</v>
      </c>
      <c r="O532" s="42">
        <v>0</v>
      </c>
      <c r="P532" s="45">
        <v>0.13</v>
      </c>
      <c r="Q532" s="42">
        <v>0</v>
      </c>
      <c r="R532" s="42">
        <v>0</v>
      </c>
      <c r="S532" s="42">
        <v>0</v>
      </c>
      <c r="T532" s="38">
        <v>2101</v>
      </c>
      <c r="U532" s="14">
        <f>S532/H532</f>
        <v>0</v>
      </c>
      <c r="V532" s="19"/>
      <c r="W532" s="19"/>
      <c r="X532" s="37" t="s">
        <v>3475</v>
      </c>
    </row>
    <row r="533" spans="1:24" s="3" customFormat="1" ht="16.5" customHeight="1">
      <c r="A533" s="38">
        <v>67</v>
      </c>
      <c r="B533" s="39">
        <v>10867</v>
      </c>
      <c r="C533" s="38">
        <v>10331896</v>
      </c>
      <c r="D533" s="40" t="s">
        <v>721</v>
      </c>
      <c r="E533" s="38">
        <v>7</v>
      </c>
      <c r="F533" s="38">
        <v>1</v>
      </c>
      <c r="G533" s="38" t="s">
        <v>23</v>
      </c>
      <c r="H533" s="42">
        <v>232.74</v>
      </c>
      <c r="I533" s="57"/>
      <c r="J533" s="44">
        <v>44377</v>
      </c>
      <c r="K533" s="42">
        <v>0</v>
      </c>
      <c r="L533" s="42">
        <v>232.74</v>
      </c>
      <c r="M533" s="44">
        <v>45199</v>
      </c>
      <c r="N533" s="42">
        <v>0</v>
      </c>
      <c r="O533" s="42">
        <v>0</v>
      </c>
      <c r="P533" s="45">
        <v>0.13</v>
      </c>
      <c r="Q533" s="42">
        <v>0</v>
      </c>
      <c r="R533" s="42">
        <v>0</v>
      </c>
      <c r="S533" s="42">
        <v>0</v>
      </c>
      <c r="T533" s="38">
        <v>5000</v>
      </c>
      <c r="U533" s="14">
        <f>S533/H533</f>
        <v>0</v>
      </c>
      <c r="V533" s="19"/>
      <c r="W533" s="19"/>
      <c r="X533" s="37" t="s">
        <v>3475</v>
      </c>
    </row>
    <row r="534" spans="1:24" s="3" customFormat="1" ht="16.5" customHeight="1">
      <c r="A534" s="38">
        <v>68</v>
      </c>
      <c r="B534" s="39">
        <v>10867</v>
      </c>
      <c r="C534" s="38">
        <v>10331905</v>
      </c>
      <c r="D534" s="40" t="s">
        <v>722</v>
      </c>
      <c r="E534" s="38">
        <v>1</v>
      </c>
      <c r="F534" s="38">
        <v>1</v>
      </c>
      <c r="G534" s="38" t="s">
        <v>83</v>
      </c>
      <c r="H534" s="42">
        <v>79.05</v>
      </c>
      <c r="I534" s="57"/>
      <c r="J534" s="44">
        <v>44377</v>
      </c>
      <c r="K534" s="42">
        <v>0</v>
      </c>
      <c r="L534" s="42">
        <v>79.05</v>
      </c>
      <c r="M534" s="44">
        <v>45199</v>
      </c>
      <c r="N534" s="42">
        <v>0</v>
      </c>
      <c r="O534" s="42">
        <v>0</v>
      </c>
      <c r="P534" s="45">
        <v>0.13</v>
      </c>
      <c r="Q534" s="42">
        <v>0</v>
      </c>
      <c r="R534" s="42">
        <v>0</v>
      </c>
      <c r="S534" s="42">
        <v>0</v>
      </c>
      <c r="T534" s="38">
        <v>5000</v>
      </c>
      <c r="U534" s="14">
        <f>S534/H534</f>
        <v>0</v>
      </c>
      <c r="V534" s="19"/>
      <c r="W534" s="19"/>
      <c r="X534" s="37" t="s">
        <v>3475</v>
      </c>
    </row>
    <row r="535" spans="1:24" s="3" customFormat="1" ht="16.5" customHeight="1">
      <c r="A535" s="38">
        <v>69</v>
      </c>
      <c r="B535" s="39">
        <v>10867</v>
      </c>
      <c r="C535" s="38">
        <v>10331932</v>
      </c>
      <c r="D535" s="40" t="s">
        <v>229</v>
      </c>
      <c r="E535" s="38">
        <v>5</v>
      </c>
      <c r="F535" s="38">
        <v>25</v>
      </c>
      <c r="G535" s="38" t="s">
        <v>33</v>
      </c>
      <c r="H535" s="42">
        <v>6516.51</v>
      </c>
      <c r="I535" s="57"/>
      <c r="J535" s="44">
        <v>44377</v>
      </c>
      <c r="K535" s="42">
        <v>0</v>
      </c>
      <c r="L535" s="42">
        <v>6516.51</v>
      </c>
      <c r="M535" s="44">
        <v>45199</v>
      </c>
      <c r="N535" s="42">
        <v>0</v>
      </c>
      <c r="O535" s="42">
        <v>0</v>
      </c>
      <c r="P535" s="45">
        <v>0.13</v>
      </c>
      <c r="Q535" s="42">
        <v>0</v>
      </c>
      <c r="R535" s="42">
        <v>0</v>
      </c>
      <c r="S535" s="42">
        <v>0</v>
      </c>
      <c r="T535" s="38">
        <v>5000</v>
      </c>
      <c r="U535" s="14">
        <f>S535/H535</f>
        <v>0</v>
      </c>
      <c r="V535" s="19"/>
      <c r="W535" s="19"/>
      <c r="X535" s="37" t="s">
        <v>3475</v>
      </c>
    </row>
    <row r="536" spans="1:24" s="3" customFormat="1" ht="16.5" customHeight="1">
      <c r="A536" s="38">
        <v>70</v>
      </c>
      <c r="B536" s="39">
        <v>10867</v>
      </c>
      <c r="C536" s="38">
        <v>10331937</v>
      </c>
      <c r="D536" s="40" t="s">
        <v>78</v>
      </c>
      <c r="E536" s="38">
        <v>14</v>
      </c>
      <c r="F536" s="38">
        <v>18</v>
      </c>
      <c r="G536" s="38" t="s">
        <v>23</v>
      </c>
      <c r="H536" s="42">
        <v>3169.5</v>
      </c>
      <c r="I536" s="57"/>
      <c r="J536" s="44">
        <v>44377</v>
      </c>
      <c r="K536" s="42">
        <v>0</v>
      </c>
      <c r="L536" s="42">
        <v>3169.5</v>
      </c>
      <c r="M536" s="44">
        <v>45199</v>
      </c>
      <c r="N536" s="42">
        <v>0</v>
      </c>
      <c r="O536" s="42">
        <v>0</v>
      </c>
      <c r="P536" s="45">
        <v>0.13</v>
      </c>
      <c r="Q536" s="42">
        <v>0</v>
      </c>
      <c r="R536" s="42">
        <v>0</v>
      </c>
      <c r="S536" s="42">
        <v>0</v>
      </c>
      <c r="T536" s="38">
        <v>5000</v>
      </c>
      <c r="U536" s="14">
        <f>S536/H536</f>
        <v>0</v>
      </c>
      <c r="V536" s="19"/>
      <c r="W536" s="19"/>
      <c r="X536" s="37" t="s">
        <v>3475</v>
      </c>
    </row>
    <row r="537" spans="1:24" s="3" customFormat="1" ht="16.5" customHeight="1">
      <c r="A537" s="38">
        <v>71</v>
      </c>
      <c r="B537" s="39">
        <v>10867</v>
      </c>
      <c r="C537" s="38">
        <v>10331946</v>
      </c>
      <c r="D537" s="40" t="s">
        <v>723</v>
      </c>
      <c r="E537" s="38">
        <v>1</v>
      </c>
      <c r="F537" s="38">
        <v>18</v>
      </c>
      <c r="G537" s="38" t="s">
        <v>23</v>
      </c>
      <c r="H537" s="42">
        <v>130.22999999999999</v>
      </c>
      <c r="I537" s="57"/>
      <c r="J537" s="44">
        <v>44377</v>
      </c>
      <c r="K537" s="42">
        <v>0</v>
      </c>
      <c r="L537" s="42">
        <v>130.22999999999999</v>
      </c>
      <c r="M537" s="44">
        <v>45199</v>
      </c>
      <c r="N537" s="42">
        <v>0</v>
      </c>
      <c r="O537" s="42">
        <v>0</v>
      </c>
      <c r="P537" s="45">
        <v>0.13</v>
      </c>
      <c r="Q537" s="42">
        <v>0</v>
      </c>
      <c r="R537" s="42">
        <v>0</v>
      </c>
      <c r="S537" s="42">
        <v>0</v>
      </c>
      <c r="T537" s="38">
        <v>5000</v>
      </c>
      <c r="U537" s="14">
        <f>S537/H537</f>
        <v>0</v>
      </c>
      <c r="V537" s="19"/>
      <c r="W537" s="19"/>
      <c r="X537" s="37" t="s">
        <v>3475</v>
      </c>
    </row>
    <row r="538" spans="1:24" s="3" customFormat="1" ht="16.5" customHeight="1">
      <c r="A538" s="38">
        <v>73</v>
      </c>
      <c r="B538" s="39">
        <v>10867</v>
      </c>
      <c r="C538" s="38">
        <v>10331972</v>
      </c>
      <c r="D538" s="40" t="s">
        <v>180</v>
      </c>
      <c r="E538" s="38">
        <v>4</v>
      </c>
      <c r="F538" s="38">
        <v>23</v>
      </c>
      <c r="G538" s="38" t="s">
        <v>23</v>
      </c>
      <c r="H538" s="42">
        <v>872.86</v>
      </c>
      <c r="I538" s="57"/>
      <c r="J538" s="44">
        <v>44377</v>
      </c>
      <c r="K538" s="42">
        <v>0</v>
      </c>
      <c r="L538" s="42">
        <v>872.86</v>
      </c>
      <c r="M538" s="44">
        <v>45199</v>
      </c>
      <c r="N538" s="42">
        <v>0</v>
      </c>
      <c r="O538" s="42">
        <v>0</v>
      </c>
      <c r="P538" s="45">
        <v>0.13</v>
      </c>
      <c r="Q538" s="42">
        <v>0</v>
      </c>
      <c r="R538" s="42">
        <v>0</v>
      </c>
      <c r="S538" s="42">
        <v>0</v>
      </c>
      <c r="T538" s="38">
        <v>2103</v>
      </c>
      <c r="U538" s="14">
        <f>S538/H538</f>
        <v>0</v>
      </c>
      <c r="V538" s="19"/>
      <c r="W538" s="19"/>
      <c r="X538" s="37" t="s">
        <v>3475</v>
      </c>
    </row>
    <row r="539" spans="1:24" s="3" customFormat="1" ht="16.5" customHeight="1">
      <c r="A539" s="38">
        <v>74</v>
      </c>
      <c r="B539" s="39">
        <v>10867</v>
      </c>
      <c r="C539" s="38">
        <v>10331975</v>
      </c>
      <c r="D539" s="40" t="s">
        <v>114</v>
      </c>
      <c r="E539" s="38">
        <v>5</v>
      </c>
      <c r="F539" s="38">
        <v>18</v>
      </c>
      <c r="G539" s="38" t="s">
        <v>23</v>
      </c>
      <c r="H539" s="42">
        <v>1480.8</v>
      </c>
      <c r="I539" s="57"/>
      <c r="J539" s="44">
        <v>44377</v>
      </c>
      <c r="K539" s="42">
        <v>0</v>
      </c>
      <c r="L539" s="42">
        <v>1480.8</v>
      </c>
      <c r="M539" s="44">
        <v>45199</v>
      </c>
      <c r="N539" s="42">
        <v>0</v>
      </c>
      <c r="O539" s="42">
        <v>0</v>
      </c>
      <c r="P539" s="45">
        <v>0.13</v>
      </c>
      <c r="Q539" s="42">
        <v>0</v>
      </c>
      <c r="R539" s="42">
        <v>0</v>
      </c>
      <c r="S539" s="42">
        <v>0</v>
      </c>
      <c r="T539" s="38">
        <v>2105</v>
      </c>
      <c r="U539" s="14">
        <f>S539/H539</f>
        <v>0</v>
      </c>
      <c r="V539" s="19"/>
      <c r="W539" s="19"/>
      <c r="X539" s="37" t="s">
        <v>3475</v>
      </c>
    </row>
    <row r="540" spans="1:24" s="3" customFormat="1" ht="16.5" customHeight="1">
      <c r="A540" s="38">
        <v>75</v>
      </c>
      <c r="B540" s="39">
        <v>10867</v>
      </c>
      <c r="C540" s="38">
        <v>10331976</v>
      </c>
      <c r="D540" s="40" t="s">
        <v>114</v>
      </c>
      <c r="E540" s="38">
        <v>10</v>
      </c>
      <c r="F540" s="38">
        <v>18</v>
      </c>
      <c r="G540" s="38" t="s">
        <v>23</v>
      </c>
      <c r="H540" s="42">
        <v>2961.69</v>
      </c>
      <c r="I540" s="57"/>
      <c r="J540" s="44">
        <v>44377</v>
      </c>
      <c r="K540" s="42">
        <v>0</v>
      </c>
      <c r="L540" s="42">
        <v>2961.69</v>
      </c>
      <c r="M540" s="44">
        <v>45199</v>
      </c>
      <c r="N540" s="42">
        <v>0</v>
      </c>
      <c r="O540" s="42">
        <v>0</v>
      </c>
      <c r="P540" s="45">
        <v>0.13</v>
      </c>
      <c r="Q540" s="42">
        <v>0</v>
      </c>
      <c r="R540" s="42">
        <v>0</v>
      </c>
      <c r="S540" s="42">
        <v>0</v>
      </c>
      <c r="T540" s="38">
        <v>2103</v>
      </c>
      <c r="U540" s="14">
        <f>S540/H540</f>
        <v>0</v>
      </c>
      <c r="V540" s="19"/>
      <c r="W540" s="19"/>
      <c r="X540" s="37" t="s">
        <v>3475</v>
      </c>
    </row>
    <row r="541" spans="1:24" s="3" customFormat="1" ht="16.5" customHeight="1">
      <c r="A541" s="38">
        <v>76</v>
      </c>
      <c r="B541" s="39">
        <v>10867</v>
      </c>
      <c r="C541" s="38">
        <v>10331977</v>
      </c>
      <c r="D541" s="40" t="s">
        <v>114</v>
      </c>
      <c r="E541" s="38">
        <v>8</v>
      </c>
      <c r="F541" s="38">
        <v>18</v>
      </c>
      <c r="G541" s="38" t="s">
        <v>23</v>
      </c>
      <c r="H541" s="42">
        <v>2369.17</v>
      </c>
      <c r="I541" s="57"/>
      <c r="J541" s="44">
        <v>44377</v>
      </c>
      <c r="K541" s="42">
        <v>0</v>
      </c>
      <c r="L541" s="42">
        <v>2369.17</v>
      </c>
      <c r="M541" s="44">
        <v>45199</v>
      </c>
      <c r="N541" s="42">
        <v>0</v>
      </c>
      <c r="O541" s="42">
        <v>0</v>
      </c>
      <c r="P541" s="45">
        <v>0.13</v>
      </c>
      <c r="Q541" s="42">
        <v>0</v>
      </c>
      <c r="R541" s="42">
        <v>0</v>
      </c>
      <c r="S541" s="42">
        <v>0</v>
      </c>
      <c r="T541" s="38">
        <v>2102</v>
      </c>
      <c r="U541" s="14">
        <f>S541/H541</f>
        <v>0</v>
      </c>
      <c r="V541" s="19"/>
      <c r="W541" s="19"/>
      <c r="X541" s="37" t="s">
        <v>3475</v>
      </c>
    </row>
    <row r="542" spans="1:24" s="3" customFormat="1" ht="16.5" customHeight="1">
      <c r="A542" s="38">
        <v>77</v>
      </c>
      <c r="B542" s="39">
        <v>10867</v>
      </c>
      <c r="C542" s="38">
        <v>10331978</v>
      </c>
      <c r="D542" s="40" t="s">
        <v>114</v>
      </c>
      <c r="E542" s="38">
        <v>1</v>
      </c>
      <c r="F542" s="38">
        <v>18</v>
      </c>
      <c r="G542" s="38" t="s">
        <v>23</v>
      </c>
      <c r="H542" s="42">
        <v>296.18</v>
      </c>
      <c r="I542" s="57"/>
      <c r="J542" s="44">
        <v>44377</v>
      </c>
      <c r="K542" s="42">
        <v>0</v>
      </c>
      <c r="L542" s="42">
        <v>296.18</v>
      </c>
      <c r="M542" s="44">
        <v>45199</v>
      </c>
      <c r="N542" s="42">
        <v>0</v>
      </c>
      <c r="O542" s="42">
        <v>0</v>
      </c>
      <c r="P542" s="45">
        <v>0.13</v>
      </c>
      <c r="Q542" s="42">
        <v>0</v>
      </c>
      <c r="R542" s="42">
        <v>0</v>
      </c>
      <c r="S542" s="42">
        <v>0</v>
      </c>
      <c r="T542" s="38">
        <v>2106</v>
      </c>
      <c r="U542" s="14">
        <f>S542/H542</f>
        <v>0</v>
      </c>
      <c r="V542" s="19"/>
      <c r="W542" s="19"/>
      <c r="X542" s="37" t="s">
        <v>3475</v>
      </c>
    </row>
    <row r="543" spans="1:24" s="3" customFormat="1" ht="16.5" customHeight="1">
      <c r="A543" s="38">
        <v>78</v>
      </c>
      <c r="B543" s="39">
        <v>10867</v>
      </c>
      <c r="C543" s="38">
        <v>10331979</v>
      </c>
      <c r="D543" s="40" t="s">
        <v>114</v>
      </c>
      <c r="E543" s="38">
        <v>5</v>
      </c>
      <c r="F543" s="38">
        <v>18</v>
      </c>
      <c r="G543" s="38" t="s">
        <v>23</v>
      </c>
      <c r="H543" s="42">
        <v>1480.8</v>
      </c>
      <c r="I543" s="57"/>
      <c r="J543" s="44">
        <v>44377</v>
      </c>
      <c r="K543" s="42">
        <v>0</v>
      </c>
      <c r="L543" s="42">
        <v>1480.8</v>
      </c>
      <c r="M543" s="44">
        <v>45199</v>
      </c>
      <c r="N543" s="42">
        <v>0</v>
      </c>
      <c r="O543" s="42">
        <v>0</v>
      </c>
      <c r="P543" s="45">
        <v>0.13</v>
      </c>
      <c r="Q543" s="42">
        <v>0</v>
      </c>
      <c r="R543" s="42">
        <v>0</v>
      </c>
      <c r="S543" s="42">
        <v>0</v>
      </c>
      <c r="T543" s="38">
        <v>2107</v>
      </c>
      <c r="U543" s="14">
        <f>S543/H543</f>
        <v>0</v>
      </c>
      <c r="V543" s="19"/>
      <c r="W543" s="19"/>
      <c r="X543" s="37" t="s">
        <v>3475</v>
      </c>
    </row>
    <row r="544" spans="1:24" s="3" customFormat="1" ht="16.5" customHeight="1">
      <c r="A544" s="38">
        <v>79</v>
      </c>
      <c r="B544" s="39">
        <v>10867</v>
      </c>
      <c r="C544" s="38">
        <v>10331987</v>
      </c>
      <c r="D544" s="40" t="s">
        <v>724</v>
      </c>
      <c r="E544" s="38">
        <v>1</v>
      </c>
      <c r="F544" s="38">
        <v>18</v>
      </c>
      <c r="G544" s="38" t="s">
        <v>21</v>
      </c>
      <c r="H544" s="42">
        <v>2714.69</v>
      </c>
      <c r="I544" s="57"/>
      <c r="J544" s="44">
        <v>44377</v>
      </c>
      <c r="K544" s="42">
        <v>0</v>
      </c>
      <c r="L544" s="42">
        <v>2714.69</v>
      </c>
      <c r="M544" s="44">
        <v>45199</v>
      </c>
      <c r="N544" s="42">
        <v>0</v>
      </c>
      <c r="O544" s="42">
        <v>0</v>
      </c>
      <c r="P544" s="45">
        <v>0.13</v>
      </c>
      <c r="Q544" s="42">
        <v>0</v>
      </c>
      <c r="R544" s="42">
        <v>0</v>
      </c>
      <c r="S544" s="42">
        <v>0</v>
      </c>
      <c r="T544" s="38">
        <v>2104</v>
      </c>
      <c r="U544" s="14">
        <f>S544/H544</f>
        <v>0</v>
      </c>
      <c r="V544" s="19"/>
      <c r="W544" s="19"/>
      <c r="X544" s="37" t="s">
        <v>3475</v>
      </c>
    </row>
    <row r="545" spans="1:24" s="3" customFormat="1" ht="16.5" customHeight="1">
      <c r="A545" s="38">
        <v>80</v>
      </c>
      <c r="B545" s="39">
        <v>10867</v>
      </c>
      <c r="C545" s="38">
        <v>10354180</v>
      </c>
      <c r="D545" s="40" t="s">
        <v>725</v>
      </c>
      <c r="E545" s="38">
        <v>22</v>
      </c>
      <c r="F545" s="38">
        <v>60</v>
      </c>
      <c r="G545" s="38" t="s">
        <v>23</v>
      </c>
      <c r="H545" s="42">
        <v>44941.83</v>
      </c>
      <c r="I545" s="57"/>
      <c r="J545" s="44">
        <v>44804</v>
      </c>
      <c r="K545" s="42">
        <v>749.03</v>
      </c>
      <c r="L545" s="42">
        <v>8988.36</v>
      </c>
      <c r="M545" s="44">
        <v>45199</v>
      </c>
      <c r="N545" s="42">
        <v>35204.44</v>
      </c>
      <c r="O545" s="42">
        <v>39781.019999999997</v>
      </c>
      <c r="P545" s="45">
        <v>0.13</v>
      </c>
      <c r="Q545" s="42">
        <v>4576.58</v>
      </c>
      <c r="R545" s="42">
        <v>35204.44</v>
      </c>
      <c r="S545" s="42">
        <v>0</v>
      </c>
      <c r="T545" s="38">
        <v>5000</v>
      </c>
      <c r="U545" s="14">
        <f>S545/H545</f>
        <v>0</v>
      </c>
      <c r="V545" s="19"/>
      <c r="W545" s="19"/>
      <c r="X545" s="37" t="s">
        <v>3475</v>
      </c>
    </row>
    <row r="546" spans="1:24" s="3" customFormat="1" ht="16.5" customHeight="1">
      <c r="A546" s="38">
        <v>14</v>
      </c>
      <c r="B546" s="39">
        <v>10876</v>
      </c>
      <c r="C546" s="38">
        <v>10322563</v>
      </c>
      <c r="D546" s="40" t="s">
        <v>229</v>
      </c>
      <c r="E546" s="38">
        <v>2</v>
      </c>
      <c r="F546" s="38">
        <v>32</v>
      </c>
      <c r="G546" s="38" t="s">
        <v>33</v>
      </c>
      <c r="H546" s="42">
        <v>3569.12</v>
      </c>
      <c r="I546" s="57"/>
      <c r="J546" s="44">
        <v>44165</v>
      </c>
      <c r="K546" s="42">
        <v>0</v>
      </c>
      <c r="L546" s="42">
        <v>3569.12</v>
      </c>
      <c r="M546" s="44">
        <v>45199</v>
      </c>
      <c r="N546" s="42">
        <v>0</v>
      </c>
      <c r="O546" s="42">
        <v>0</v>
      </c>
      <c r="P546" s="45">
        <v>0.13</v>
      </c>
      <c r="Q546" s="42">
        <v>0</v>
      </c>
      <c r="R546" s="42">
        <v>0</v>
      </c>
      <c r="S546" s="42">
        <v>0</v>
      </c>
      <c r="T546" s="38">
        <v>5000</v>
      </c>
      <c r="U546" s="14">
        <f>S546/H546</f>
        <v>0</v>
      </c>
      <c r="V546" s="19"/>
      <c r="W546" s="19"/>
      <c r="X546" s="37" t="s">
        <v>3476</v>
      </c>
    </row>
    <row r="547" spans="1:24" s="3" customFormat="1" ht="16.5" customHeight="1">
      <c r="A547" s="38">
        <v>15</v>
      </c>
      <c r="B547" s="39">
        <v>10876</v>
      </c>
      <c r="C547" s="38">
        <v>10322570</v>
      </c>
      <c r="D547" s="40" t="s">
        <v>731</v>
      </c>
      <c r="E547" s="38">
        <v>1</v>
      </c>
      <c r="F547" s="38">
        <v>1</v>
      </c>
      <c r="G547" s="38" t="s">
        <v>83</v>
      </c>
      <c r="H547" s="42">
        <v>1.94</v>
      </c>
      <c r="I547" s="57"/>
      <c r="J547" s="44">
        <v>44165</v>
      </c>
      <c r="K547" s="42">
        <v>0</v>
      </c>
      <c r="L547" s="42">
        <v>1.94</v>
      </c>
      <c r="M547" s="44">
        <v>45199</v>
      </c>
      <c r="N547" s="42">
        <v>0</v>
      </c>
      <c r="O547" s="42">
        <v>0</v>
      </c>
      <c r="P547" s="45">
        <v>0.13</v>
      </c>
      <c r="Q547" s="42">
        <v>0</v>
      </c>
      <c r="R547" s="42">
        <v>0</v>
      </c>
      <c r="S547" s="42">
        <v>0</v>
      </c>
      <c r="T547" s="38">
        <v>2103</v>
      </c>
      <c r="U547" s="14">
        <f>S547/H547</f>
        <v>0</v>
      </c>
      <c r="V547" s="19"/>
      <c r="W547" s="19"/>
      <c r="X547" s="37" t="s">
        <v>3476</v>
      </c>
    </row>
    <row r="548" spans="1:24" s="3" customFormat="1" ht="16.5" customHeight="1">
      <c r="A548" s="38">
        <v>17</v>
      </c>
      <c r="B548" s="39">
        <v>10876</v>
      </c>
      <c r="C548" s="38">
        <v>10322708</v>
      </c>
      <c r="D548" s="40" t="s">
        <v>733</v>
      </c>
      <c r="E548" s="38">
        <v>2</v>
      </c>
      <c r="F548" s="38">
        <v>1</v>
      </c>
      <c r="G548" s="38" t="s">
        <v>23</v>
      </c>
      <c r="H548" s="42">
        <v>80</v>
      </c>
      <c r="I548" s="57"/>
      <c r="J548" s="44">
        <v>44165</v>
      </c>
      <c r="K548" s="42">
        <v>0</v>
      </c>
      <c r="L548" s="42">
        <v>80</v>
      </c>
      <c r="M548" s="44">
        <v>45199</v>
      </c>
      <c r="N548" s="42">
        <v>0</v>
      </c>
      <c r="O548" s="42">
        <v>0</v>
      </c>
      <c r="P548" s="45">
        <v>0.13</v>
      </c>
      <c r="Q548" s="42">
        <v>0</v>
      </c>
      <c r="R548" s="42">
        <v>0</v>
      </c>
      <c r="S548" s="42">
        <v>0</v>
      </c>
      <c r="T548" s="38">
        <v>2102</v>
      </c>
      <c r="U548" s="14">
        <f>S548/H548</f>
        <v>0</v>
      </c>
      <c r="V548" s="19"/>
      <c r="W548" s="19"/>
      <c r="X548" s="37" t="s">
        <v>3476</v>
      </c>
    </row>
    <row r="549" spans="1:24" s="3" customFormat="1" ht="16.5" customHeight="1">
      <c r="A549" s="38">
        <v>18</v>
      </c>
      <c r="B549" s="39">
        <v>10876</v>
      </c>
      <c r="C549" s="38">
        <v>10322721</v>
      </c>
      <c r="D549" s="40" t="s">
        <v>734</v>
      </c>
      <c r="E549" s="38">
        <v>3</v>
      </c>
      <c r="F549" s="38">
        <v>1</v>
      </c>
      <c r="G549" s="38" t="s">
        <v>23</v>
      </c>
      <c r="H549" s="42">
        <v>8.1</v>
      </c>
      <c r="I549" s="57"/>
      <c r="J549" s="44">
        <v>44165</v>
      </c>
      <c r="K549" s="42">
        <v>0</v>
      </c>
      <c r="L549" s="42">
        <v>8.1</v>
      </c>
      <c r="M549" s="44">
        <v>45199</v>
      </c>
      <c r="N549" s="42">
        <v>0</v>
      </c>
      <c r="O549" s="42">
        <v>0</v>
      </c>
      <c r="P549" s="45">
        <v>0.13</v>
      </c>
      <c r="Q549" s="42">
        <v>0</v>
      </c>
      <c r="R549" s="42">
        <v>0</v>
      </c>
      <c r="S549" s="42">
        <v>0</v>
      </c>
      <c r="T549" s="38">
        <v>2106</v>
      </c>
      <c r="U549" s="14">
        <f>S549/H549</f>
        <v>0</v>
      </c>
      <c r="V549" s="19"/>
      <c r="W549" s="19"/>
      <c r="X549" s="37" t="s">
        <v>3476</v>
      </c>
    </row>
    <row r="550" spans="1:24" s="3" customFormat="1" ht="16.5" customHeight="1">
      <c r="A550" s="38">
        <v>19</v>
      </c>
      <c r="B550" s="39">
        <v>10876</v>
      </c>
      <c r="C550" s="38">
        <v>10322735</v>
      </c>
      <c r="D550" s="40" t="s">
        <v>735</v>
      </c>
      <c r="E550" s="38">
        <v>77</v>
      </c>
      <c r="F550" s="38">
        <v>1</v>
      </c>
      <c r="G550" s="38" t="s">
        <v>23</v>
      </c>
      <c r="H550" s="42">
        <v>1650.45</v>
      </c>
      <c r="I550" s="57"/>
      <c r="J550" s="44">
        <v>44165</v>
      </c>
      <c r="K550" s="42">
        <v>0</v>
      </c>
      <c r="L550" s="42">
        <v>1650.45</v>
      </c>
      <c r="M550" s="44">
        <v>45199</v>
      </c>
      <c r="N550" s="42">
        <v>0</v>
      </c>
      <c r="O550" s="42">
        <v>0</v>
      </c>
      <c r="P550" s="45">
        <v>0.13</v>
      </c>
      <c r="Q550" s="42">
        <v>0</v>
      </c>
      <c r="R550" s="42">
        <v>0</v>
      </c>
      <c r="S550" s="42">
        <v>0</v>
      </c>
      <c r="T550" s="38">
        <v>5000</v>
      </c>
      <c r="U550" s="14">
        <f>S550/H550</f>
        <v>0</v>
      </c>
      <c r="V550" s="19"/>
      <c r="W550" s="19"/>
      <c r="X550" s="37" t="s">
        <v>3476</v>
      </c>
    </row>
    <row r="551" spans="1:24" s="3" customFormat="1" ht="16.5" customHeight="1">
      <c r="A551" s="38">
        <v>20</v>
      </c>
      <c r="B551" s="39">
        <v>10876</v>
      </c>
      <c r="C551" s="38">
        <v>10322737</v>
      </c>
      <c r="D551" s="40" t="s">
        <v>736</v>
      </c>
      <c r="E551" s="38">
        <v>1</v>
      </c>
      <c r="F551" s="38">
        <v>1</v>
      </c>
      <c r="G551" s="38" t="s">
        <v>33</v>
      </c>
      <c r="H551" s="42">
        <v>225</v>
      </c>
      <c r="I551" s="57"/>
      <c r="J551" s="44">
        <v>44165</v>
      </c>
      <c r="K551" s="42">
        <v>0</v>
      </c>
      <c r="L551" s="42">
        <v>225</v>
      </c>
      <c r="M551" s="44">
        <v>45199</v>
      </c>
      <c r="N551" s="42">
        <v>0</v>
      </c>
      <c r="O551" s="42">
        <v>0</v>
      </c>
      <c r="P551" s="45">
        <v>0.13</v>
      </c>
      <c r="Q551" s="42">
        <v>0</v>
      </c>
      <c r="R551" s="42">
        <v>0</v>
      </c>
      <c r="S551" s="42">
        <v>0</v>
      </c>
      <c r="T551" s="38">
        <v>5000</v>
      </c>
      <c r="U551" s="14">
        <f>S551/H551</f>
        <v>0</v>
      </c>
      <c r="V551" s="19"/>
      <c r="W551" s="19"/>
      <c r="X551" s="37" t="s">
        <v>3476</v>
      </c>
    </row>
    <row r="552" spans="1:24" s="3" customFormat="1" ht="16.5" customHeight="1">
      <c r="A552" s="38">
        <v>21</v>
      </c>
      <c r="B552" s="39">
        <v>10876</v>
      </c>
      <c r="C552" s="38">
        <v>10322738</v>
      </c>
      <c r="D552" s="40" t="s">
        <v>737</v>
      </c>
      <c r="E552" s="38">
        <v>86</v>
      </c>
      <c r="F552" s="38">
        <v>1</v>
      </c>
      <c r="G552" s="38" t="s">
        <v>23</v>
      </c>
      <c r="H552" s="42">
        <v>2365</v>
      </c>
      <c r="I552" s="57"/>
      <c r="J552" s="44">
        <v>44165</v>
      </c>
      <c r="K552" s="42">
        <v>0</v>
      </c>
      <c r="L552" s="42">
        <v>2365</v>
      </c>
      <c r="M552" s="44">
        <v>45199</v>
      </c>
      <c r="N552" s="42">
        <v>0</v>
      </c>
      <c r="O552" s="42">
        <v>0</v>
      </c>
      <c r="P552" s="45">
        <v>0.13</v>
      </c>
      <c r="Q552" s="42">
        <v>0</v>
      </c>
      <c r="R552" s="42">
        <v>0</v>
      </c>
      <c r="S552" s="42">
        <v>0</v>
      </c>
      <c r="T552" s="38">
        <v>5000</v>
      </c>
      <c r="U552" s="14">
        <f>S552/H552</f>
        <v>0</v>
      </c>
      <c r="V552" s="19"/>
      <c r="W552" s="19"/>
      <c r="X552" s="37" t="s">
        <v>3476</v>
      </c>
    </row>
    <row r="553" spans="1:24" s="3" customFormat="1" ht="16.5" customHeight="1">
      <c r="A553" s="38">
        <v>22</v>
      </c>
      <c r="B553" s="39">
        <v>10876</v>
      </c>
      <c r="C553" s="38">
        <v>10322741</v>
      </c>
      <c r="D553" s="40" t="s">
        <v>738</v>
      </c>
      <c r="E553" s="38">
        <v>40</v>
      </c>
      <c r="F553" s="38">
        <v>1</v>
      </c>
      <c r="G553" s="38" t="s">
        <v>33</v>
      </c>
      <c r="H553" s="42">
        <v>7600</v>
      </c>
      <c r="I553" s="57"/>
      <c r="J553" s="44">
        <v>44165</v>
      </c>
      <c r="K553" s="42">
        <v>0</v>
      </c>
      <c r="L553" s="42">
        <v>7600</v>
      </c>
      <c r="M553" s="44">
        <v>45199</v>
      </c>
      <c r="N553" s="42">
        <v>0</v>
      </c>
      <c r="O553" s="42">
        <v>0</v>
      </c>
      <c r="P553" s="45">
        <v>0.13</v>
      </c>
      <c r="Q553" s="42">
        <v>0</v>
      </c>
      <c r="R553" s="42">
        <v>0</v>
      </c>
      <c r="S553" s="42">
        <v>0</v>
      </c>
      <c r="T553" s="38">
        <v>5000</v>
      </c>
      <c r="U553" s="14">
        <f>S553/H553</f>
        <v>0</v>
      </c>
      <c r="V553" s="19"/>
      <c r="W553" s="19"/>
      <c r="X553" s="37" t="s">
        <v>3476</v>
      </c>
    </row>
    <row r="554" spans="1:24" s="3" customFormat="1" ht="16.5" customHeight="1">
      <c r="A554" s="38">
        <v>23</v>
      </c>
      <c r="B554" s="39">
        <v>10876</v>
      </c>
      <c r="C554" s="38">
        <v>10322752</v>
      </c>
      <c r="D554" s="40" t="s">
        <v>739</v>
      </c>
      <c r="E554" s="38">
        <v>1</v>
      </c>
      <c r="F554" s="38">
        <v>1</v>
      </c>
      <c r="G554" s="38" t="s">
        <v>23</v>
      </c>
      <c r="H554" s="42">
        <v>171.86</v>
      </c>
      <c r="I554" s="57"/>
      <c r="J554" s="44">
        <v>44165</v>
      </c>
      <c r="K554" s="42">
        <v>0</v>
      </c>
      <c r="L554" s="42">
        <v>171.86</v>
      </c>
      <c r="M554" s="44">
        <v>45199</v>
      </c>
      <c r="N554" s="42">
        <v>0</v>
      </c>
      <c r="O554" s="42">
        <v>0</v>
      </c>
      <c r="P554" s="45">
        <v>0.13</v>
      </c>
      <c r="Q554" s="42">
        <v>0</v>
      </c>
      <c r="R554" s="42">
        <v>0</v>
      </c>
      <c r="S554" s="42">
        <v>0</v>
      </c>
      <c r="T554" s="38">
        <v>5000</v>
      </c>
      <c r="U554" s="14">
        <f>S554/H554</f>
        <v>0</v>
      </c>
      <c r="V554" s="19"/>
      <c r="W554" s="19"/>
      <c r="X554" s="37" t="s">
        <v>3476</v>
      </c>
    </row>
    <row r="555" spans="1:24" s="3" customFormat="1" ht="16.5" customHeight="1">
      <c r="A555" s="38">
        <v>24</v>
      </c>
      <c r="B555" s="39">
        <v>10876</v>
      </c>
      <c r="C555" s="38">
        <v>10322753</v>
      </c>
      <c r="D555" s="40" t="s">
        <v>739</v>
      </c>
      <c r="E555" s="38">
        <v>2</v>
      </c>
      <c r="F555" s="38">
        <v>1</v>
      </c>
      <c r="G555" s="38" t="s">
        <v>23</v>
      </c>
      <c r="H555" s="42">
        <v>222.3</v>
      </c>
      <c r="I555" s="57"/>
      <c r="J555" s="44">
        <v>44165</v>
      </c>
      <c r="K555" s="42">
        <v>0</v>
      </c>
      <c r="L555" s="42">
        <v>222.3</v>
      </c>
      <c r="M555" s="44">
        <v>45199</v>
      </c>
      <c r="N555" s="42">
        <v>0</v>
      </c>
      <c r="O555" s="42">
        <v>0</v>
      </c>
      <c r="P555" s="45">
        <v>0.13</v>
      </c>
      <c r="Q555" s="42">
        <v>0</v>
      </c>
      <c r="R555" s="42">
        <v>0</v>
      </c>
      <c r="S555" s="42">
        <v>0</v>
      </c>
      <c r="T555" s="38">
        <v>5000</v>
      </c>
      <c r="U555" s="14">
        <f>S555/H555</f>
        <v>0</v>
      </c>
      <c r="V555" s="19"/>
      <c r="W555" s="19"/>
      <c r="X555" s="37" t="s">
        <v>3476</v>
      </c>
    </row>
    <row r="556" spans="1:24" s="3" customFormat="1" ht="16.5" customHeight="1">
      <c r="A556" s="38">
        <v>25</v>
      </c>
      <c r="B556" s="39">
        <v>10876</v>
      </c>
      <c r="C556" s="38">
        <v>10322754</v>
      </c>
      <c r="D556" s="40" t="s">
        <v>740</v>
      </c>
      <c r="E556" s="38">
        <v>3</v>
      </c>
      <c r="F556" s="38">
        <v>1</v>
      </c>
      <c r="G556" s="38" t="s">
        <v>23</v>
      </c>
      <c r="H556" s="42">
        <v>515.57000000000005</v>
      </c>
      <c r="I556" s="57"/>
      <c r="J556" s="44">
        <v>44165</v>
      </c>
      <c r="K556" s="42">
        <v>0</v>
      </c>
      <c r="L556" s="42">
        <v>515.57000000000005</v>
      </c>
      <c r="M556" s="44">
        <v>45199</v>
      </c>
      <c r="N556" s="42">
        <v>0</v>
      </c>
      <c r="O556" s="42">
        <v>0</v>
      </c>
      <c r="P556" s="45">
        <v>0.13</v>
      </c>
      <c r="Q556" s="42">
        <v>0</v>
      </c>
      <c r="R556" s="42">
        <v>0</v>
      </c>
      <c r="S556" s="42">
        <v>0</v>
      </c>
      <c r="T556" s="38">
        <v>5000</v>
      </c>
      <c r="U556" s="14">
        <f>S556/H556</f>
        <v>0</v>
      </c>
      <c r="V556" s="19"/>
      <c r="W556" s="19"/>
      <c r="X556" s="37" t="s">
        <v>3476</v>
      </c>
    </row>
    <row r="557" spans="1:24" s="3" customFormat="1" ht="16.5" customHeight="1">
      <c r="A557" s="38">
        <v>26</v>
      </c>
      <c r="B557" s="39">
        <v>10876</v>
      </c>
      <c r="C557" s="38">
        <v>10322756</v>
      </c>
      <c r="D557" s="40" t="s">
        <v>740</v>
      </c>
      <c r="E557" s="38">
        <v>1</v>
      </c>
      <c r="F557" s="38">
        <v>1</v>
      </c>
      <c r="G557" s="38" t="s">
        <v>23</v>
      </c>
      <c r="H557" s="42">
        <v>111.15</v>
      </c>
      <c r="I557" s="57"/>
      <c r="J557" s="44">
        <v>44165</v>
      </c>
      <c r="K557" s="42">
        <v>0</v>
      </c>
      <c r="L557" s="42">
        <v>111.15</v>
      </c>
      <c r="M557" s="44">
        <v>45199</v>
      </c>
      <c r="N557" s="42">
        <v>0</v>
      </c>
      <c r="O557" s="42">
        <v>0</v>
      </c>
      <c r="P557" s="45">
        <v>0.13</v>
      </c>
      <c r="Q557" s="42">
        <v>0</v>
      </c>
      <c r="R557" s="42">
        <v>0</v>
      </c>
      <c r="S557" s="42">
        <v>0</v>
      </c>
      <c r="T557" s="38">
        <v>5000</v>
      </c>
      <c r="U557" s="14">
        <f>S557/H557</f>
        <v>0</v>
      </c>
      <c r="V557" s="19"/>
      <c r="W557" s="19"/>
      <c r="X557" s="37" t="s">
        <v>3476</v>
      </c>
    </row>
    <row r="558" spans="1:24" s="3" customFormat="1" ht="16.5" customHeight="1">
      <c r="A558" s="38">
        <v>27</v>
      </c>
      <c r="B558" s="39">
        <v>10876</v>
      </c>
      <c r="C558" s="38">
        <v>10322757</v>
      </c>
      <c r="D558" s="40" t="s">
        <v>741</v>
      </c>
      <c r="E558" s="38">
        <v>1</v>
      </c>
      <c r="F558" s="38">
        <v>1</v>
      </c>
      <c r="G558" s="38" t="s">
        <v>21</v>
      </c>
      <c r="H558" s="42">
        <v>769.11</v>
      </c>
      <c r="I558" s="57"/>
      <c r="J558" s="44">
        <v>44165</v>
      </c>
      <c r="K558" s="42">
        <v>0</v>
      </c>
      <c r="L558" s="42">
        <v>769.11</v>
      </c>
      <c r="M558" s="44">
        <v>45199</v>
      </c>
      <c r="N558" s="42">
        <v>0</v>
      </c>
      <c r="O558" s="42">
        <v>0</v>
      </c>
      <c r="P558" s="45">
        <v>0.13</v>
      </c>
      <c r="Q558" s="42">
        <v>0</v>
      </c>
      <c r="R558" s="42">
        <v>0</v>
      </c>
      <c r="S558" s="42">
        <v>0</v>
      </c>
      <c r="T558" s="38">
        <v>5000</v>
      </c>
      <c r="U558" s="14">
        <f>S558/H558</f>
        <v>0</v>
      </c>
      <c r="V558" s="19"/>
      <c r="W558" s="19"/>
      <c r="X558" s="37" t="s">
        <v>3476</v>
      </c>
    </row>
    <row r="559" spans="1:24" s="3" customFormat="1" ht="16.5" customHeight="1">
      <c r="A559" s="38">
        <v>28</v>
      </c>
      <c r="B559" s="39">
        <v>10876</v>
      </c>
      <c r="C559" s="38">
        <v>10322765</v>
      </c>
      <c r="D559" s="40" t="s">
        <v>474</v>
      </c>
      <c r="E559" s="38">
        <v>5</v>
      </c>
      <c r="F559" s="38">
        <v>1</v>
      </c>
      <c r="G559" s="38" t="s">
        <v>23</v>
      </c>
      <c r="H559" s="42">
        <v>175</v>
      </c>
      <c r="I559" s="57"/>
      <c r="J559" s="44">
        <v>44165</v>
      </c>
      <c r="K559" s="42">
        <v>0</v>
      </c>
      <c r="L559" s="42">
        <v>175</v>
      </c>
      <c r="M559" s="44">
        <v>45199</v>
      </c>
      <c r="N559" s="42">
        <v>0</v>
      </c>
      <c r="O559" s="42">
        <v>0</v>
      </c>
      <c r="P559" s="45">
        <v>0.13</v>
      </c>
      <c r="Q559" s="42">
        <v>0</v>
      </c>
      <c r="R559" s="42">
        <v>0</v>
      </c>
      <c r="S559" s="42">
        <v>0</v>
      </c>
      <c r="T559" s="38">
        <v>5000</v>
      </c>
      <c r="U559" s="14">
        <f>S559/H559</f>
        <v>0</v>
      </c>
      <c r="V559" s="19"/>
      <c r="W559" s="19"/>
      <c r="X559" s="37" t="s">
        <v>3476</v>
      </c>
    </row>
    <row r="560" spans="1:24" s="3" customFormat="1" ht="16.5" customHeight="1">
      <c r="A560" s="38">
        <v>29</v>
      </c>
      <c r="B560" s="39">
        <v>10876</v>
      </c>
      <c r="C560" s="38">
        <v>10322772</v>
      </c>
      <c r="D560" s="40" t="s">
        <v>742</v>
      </c>
      <c r="E560" s="38">
        <v>1</v>
      </c>
      <c r="F560" s="38">
        <v>1</v>
      </c>
      <c r="G560" s="38" t="s">
        <v>23</v>
      </c>
      <c r="H560" s="42">
        <v>135.30000000000001</v>
      </c>
      <c r="I560" s="57"/>
      <c r="J560" s="44">
        <v>44165</v>
      </c>
      <c r="K560" s="42">
        <v>0</v>
      </c>
      <c r="L560" s="42">
        <v>135.30000000000001</v>
      </c>
      <c r="M560" s="44">
        <v>45199</v>
      </c>
      <c r="N560" s="42">
        <v>0</v>
      </c>
      <c r="O560" s="42">
        <v>0</v>
      </c>
      <c r="P560" s="45">
        <v>0.13</v>
      </c>
      <c r="Q560" s="42">
        <v>0</v>
      </c>
      <c r="R560" s="42">
        <v>0</v>
      </c>
      <c r="S560" s="42">
        <v>0</v>
      </c>
      <c r="T560" s="38">
        <v>5000</v>
      </c>
      <c r="U560" s="14">
        <f>S560/H560</f>
        <v>0</v>
      </c>
      <c r="V560" s="19"/>
      <c r="W560" s="19"/>
      <c r="X560" s="37" t="s">
        <v>3476</v>
      </c>
    </row>
    <row r="561" spans="1:24" s="3" customFormat="1" ht="16.5" customHeight="1">
      <c r="A561" s="38">
        <v>30</v>
      </c>
      <c r="B561" s="39">
        <v>10876</v>
      </c>
      <c r="C561" s="38">
        <v>10322773</v>
      </c>
      <c r="D561" s="40" t="s">
        <v>743</v>
      </c>
      <c r="E561" s="38">
        <v>1</v>
      </c>
      <c r="F561" s="38">
        <v>1</v>
      </c>
      <c r="G561" s="38" t="s">
        <v>23</v>
      </c>
      <c r="H561" s="42">
        <v>105.6</v>
      </c>
      <c r="I561" s="57"/>
      <c r="J561" s="44">
        <v>44165</v>
      </c>
      <c r="K561" s="42">
        <v>0</v>
      </c>
      <c r="L561" s="42">
        <v>105.6</v>
      </c>
      <c r="M561" s="44">
        <v>45199</v>
      </c>
      <c r="N561" s="42">
        <v>0</v>
      </c>
      <c r="O561" s="42">
        <v>0</v>
      </c>
      <c r="P561" s="45">
        <v>0.13</v>
      </c>
      <c r="Q561" s="42">
        <v>0</v>
      </c>
      <c r="R561" s="42">
        <v>0</v>
      </c>
      <c r="S561" s="42">
        <v>0</v>
      </c>
      <c r="T561" s="38">
        <v>5000</v>
      </c>
      <c r="U561" s="14">
        <f>S561/H561</f>
        <v>0</v>
      </c>
      <c r="V561" s="19"/>
      <c r="W561" s="19"/>
      <c r="X561" s="37" t="s">
        <v>3476</v>
      </c>
    </row>
    <row r="562" spans="1:24" s="3" customFormat="1" ht="16.5" customHeight="1">
      <c r="A562" s="38">
        <v>31</v>
      </c>
      <c r="B562" s="39">
        <v>10876</v>
      </c>
      <c r="C562" s="38">
        <v>10322774</v>
      </c>
      <c r="D562" s="40" t="s">
        <v>744</v>
      </c>
      <c r="E562" s="38">
        <v>2</v>
      </c>
      <c r="F562" s="38">
        <v>1</v>
      </c>
      <c r="G562" s="38" t="s">
        <v>23</v>
      </c>
      <c r="H562" s="42">
        <v>80</v>
      </c>
      <c r="I562" s="57"/>
      <c r="J562" s="44">
        <v>44165</v>
      </c>
      <c r="K562" s="42">
        <v>0</v>
      </c>
      <c r="L562" s="42">
        <v>80</v>
      </c>
      <c r="M562" s="44">
        <v>45199</v>
      </c>
      <c r="N562" s="42">
        <v>0</v>
      </c>
      <c r="O562" s="42">
        <v>0</v>
      </c>
      <c r="P562" s="45">
        <v>0.13</v>
      </c>
      <c r="Q562" s="42">
        <v>0</v>
      </c>
      <c r="R562" s="42">
        <v>0</v>
      </c>
      <c r="S562" s="42">
        <v>0</v>
      </c>
      <c r="T562" s="38">
        <v>5000</v>
      </c>
      <c r="U562" s="14">
        <f>S562/H562</f>
        <v>0</v>
      </c>
      <c r="V562" s="19"/>
      <c r="W562" s="19"/>
      <c r="X562" s="37" t="s">
        <v>3476</v>
      </c>
    </row>
    <row r="563" spans="1:24" s="3" customFormat="1" ht="16.5" customHeight="1">
      <c r="A563" s="38">
        <v>32</v>
      </c>
      <c r="B563" s="39">
        <v>10876</v>
      </c>
      <c r="C563" s="38">
        <v>10322803</v>
      </c>
      <c r="D563" s="40" t="s">
        <v>745</v>
      </c>
      <c r="E563" s="38">
        <v>4</v>
      </c>
      <c r="F563" s="38">
        <v>1</v>
      </c>
      <c r="G563" s="38" t="s">
        <v>23</v>
      </c>
      <c r="H563" s="42">
        <v>440</v>
      </c>
      <c r="I563" s="57"/>
      <c r="J563" s="44">
        <v>44165</v>
      </c>
      <c r="K563" s="42">
        <v>0</v>
      </c>
      <c r="L563" s="42">
        <v>440</v>
      </c>
      <c r="M563" s="44">
        <v>45199</v>
      </c>
      <c r="N563" s="42">
        <v>0</v>
      </c>
      <c r="O563" s="42">
        <v>0</v>
      </c>
      <c r="P563" s="45">
        <v>0.13</v>
      </c>
      <c r="Q563" s="42">
        <v>0</v>
      </c>
      <c r="R563" s="42">
        <v>0</v>
      </c>
      <c r="S563" s="42">
        <v>0</v>
      </c>
      <c r="T563" s="38">
        <v>5000</v>
      </c>
      <c r="U563" s="14">
        <f>S563/H563</f>
        <v>0</v>
      </c>
      <c r="V563" s="19"/>
      <c r="W563" s="19"/>
      <c r="X563" s="37" t="s">
        <v>3476</v>
      </c>
    </row>
    <row r="564" spans="1:24" s="3" customFormat="1" ht="16.5" customHeight="1">
      <c r="A564" s="38">
        <v>33</v>
      </c>
      <c r="B564" s="39">
        <v>10876</v>
      </c>
      <c r="C564" s="38">
        <v>10322839</v>
      </c>
      <c r="D564" s="40" t="s">
        <v>746</v>
      </c>
      <c r="E564" s="38">
        <v>1</v>
      </c>
      <c r="F564" s="38">
        <v>1</v>
      </c>
      <c r="G564" s="38" t="s">
        <v>33</v>
      </c>
      <c r="H564" s="42">
        <v>149.58000000000001</v>
      </c>
      <c r="I564" s="57"/>
      <c r="J564" s="44">
        <v>44165</v>
      </c>
      <c r="K564" s="42">
        <v>0</v>
      </c>
      <c r="L564" s="42">
        <v>149.58000000000001</v>
      </c>
      <c r="M564" s="44">
        <v>45199</v>
      </c>
      <c r="N564" s="42">
        <v>0</v>
      </c>
      <c r="O564" s="42">
        <v>0</v>
      </c>
      <c r="P564" s="45">
        <v>0.13</v>
      </c>
      <c r="Q564" s="42">
        <v>0</v>
      </c>
      <c r="R564" s="42">
        <v>0</v>
      </c>
      <c r="S564" s="42">
        <v>0</v>
      </c>
      <c r="T564" s="38">
        <v>5000</v>
      </c>
      <c r="U564" s="14">
        <f>S564/H564</f>
        <v>0</v>
      </c>
      <c r="V564" s="19"/>
      <c r="W564" s="19"/>
      <c r="X564" s="37" t="s">
        <v>3476</v>
      </c>
    </row>
    <row r="565" spans="1:24" s="3" customFormat="1" ht="16.5" customHeight="1">
      <c r="A565" s="38">
        <v>34</v>
      </c>
      <c r="B565" s="39">
        <v>10876</v>
      </c>
      <c r="C565" s="38">
        <v>10322852</v>
      </c>
      <c r="D565" s="40" t="s">
        <v>747</v>
      </c>
      <c r="E565" s="38">
        <v>1</v>
      </c>
      <c r="F565" s="38">
        <v>21</v>
      </c>
      <c r="G565" s="38" t="s">
        <v>21</v>
      </c>
      <c r="H565" s="42">
        <v>1185.0899999999999</v>
      </c>
      <c r="I565" s="57"/>
      <c r="J565" s="44">
        <v>44165</v>
      </c>
      <c r="K565" s="42">
        <v>0</v>
      </c>
      <c r="L565" s="42">
        <v>1185.0899999999999</v>
      </c>
      <c r="M565" s="44">
        <v>45199</v>
      </c>
      <c r="N565" s="42">
        <v>0</v>
      </c>
      <c r="O565" s="42">
        <v>0</v>
      </c>
      <c r="P565" s="45">
        <v>0.13</v>
      </c>
      <c r="Q565" s="42">
        <v>0</v>
      </c>
      <c r="R565" s="42">
        <v>0</v>
      </c>
      <c r="S565" s="42">
        <v>0</v>
      </c>
      <c r="T565" s="38">
        <v>5000</v>
      </c>
      <c r="U565" s="14">
        <f>S565/H565</f>
        <v>0</v>
      </c>
      <c r="V565" s="19"/>
      <c r="W565" s="19"/>
      <c r="X565" s="37" t="s">
        <v>3476</v>
      </c>
    </row>
    <row r="566" spans="1:24" s="3" customFormat="1" ht="16.5" customHeight="1">
      <c r="A566" s="38">
        <v>35</v>
      </c>
      <c r="B566" s="39">
        <v>10876</v>
      </c>
      <c r="C566" s="38">
        <v>10322861</v>
      </c>
      <c r="D566" s="40" t="s">
        <v>748</v>
      </c>
      <c r="E566" s="38">
        <v>34</v>
      </c>
      <c r="F566" s="38">
        <v>1</v>
      </c>
      <c r="G566" s="38" t="s">
        <v>33</v>
      </c>
      <c r="H566" s="42">
        <v>1955</v>
      </c>
      <c r="I566" s="57"/>
      <c r="J566" s="44">
        <v>44165</v>
      </c>
      <c r="K566" s="42">
        <v>0</v>
      </c>
      <c r="L566" s="42">
        <v>1955</v>
      </c>
      <c r="M566" s="44">
        <v>45199</v>
      </c>
      <c r="N566" s="42">
        <v>0</v>
      </c>
      <c r="O566" s="42">
        <v>0</v>
      </c>
      <c r="P566" s="45">
        <v>0.13</v>
      </c>
      <c r="Q566" s="42">
        <v>0</v>
      </c>
      <c r="R566" s="42">
        <v>0</v>
      </c>
      <c r="S566" s="42">
        <v>0</v>
      </c>
      <c r="T566" s="38">
        <v>5000</v>
      </c>
      <c r="U566" s="14">
        <f>S566/H566</f>
        <v>0</v>
      </c>
      <c r="V566" s="19"/>
      <c r="W566" s="19"/>
      <c r="X566" s="37" t="s">
        <v>3476</v>
      </c>
    </row>
    <row r="567" spans="1:24" s="3" customFormat="1" ht="16.5" customHeight="1">
      <c r="A567" s="38">
        <v>36</v>
      </c>
      <c r="B567" s="39">
        <v>10876</v>
      </c>
      <c r="C567" s="38">
        <v>10322872</v>
      </c>
      <c r="D567" s="40" t="s">
        <v>182</v>
      </c>
      <c r="E567" s="38">
        <v>117</v>
      </c>
      <c r="F567" s="38">
        <v>2</v>
      </c>
      <c r="G567" s="38" t="s">
        <v>23</v>
      </c>
      <c r="H567" s="42">
        <v>3439.8</v>
      </c>
      <c r="I567" s="57"/>
      <c r="J567" s="44">
        <v>44165</v>
      </c>
      <c r="K567" s="42">
        <v>0</v>
      </c>
      <c r="L567" s="42">
        <v>3439.8</v>
      </c>
      <c r="M567" s="44">
        <v>45199</v>
      </c>
      <c r="N567" s="42">
        <v>0</v>
      </c>
      <c r="O567" s="42">
        <v>0</v>
      </c>
      <c r="P567" s="45">
        <v>0.13</v>
      </c>
      <c r="Q567" s="42">
        <v>0</v>
      </c>
      <c r="R567" s="42">
        <v>0</v>
      </c>
      <c r="S567" s="42">
        <v>0</v>
      </c>
      <c r="T567" s="38">
        <v>5000</v>
      </c>
      <c r="U567" s="14">
        <f>S567/H567</f>
        <v>0</v>
      </c>
      <c r="V567" s="19"/>
      <c r="W567" s="19"/>
      <c r="X567" s="37" t="s">
        <v>3476</v>
      </c>
    </row>
    <row r="568" spans="1:24" s="3" customFormat="1" ht="16.5" customHeight="1">
      <c r="A568" s="38">
        <v>37</v>
      </c>
      <c r="B568" s="39">
        <v>10876</v>
      </c>
      <c r="C568" s="38">
        <v>10322900</v>
      </c>
      <c r="D568" s="40" t="s">
        <v>749</v>
      </c>
      <c r="E568" s="38">
        <v>1</v>
      </c>
      <c r="F568" s="38">
        <v>10</v>
      </c>
      <c r="G568" s="38" t="s">
        <v>33</v>
      </c>
      <c r="H568" s="42">
        <v>439.57</v>
      </c>
      <c r="I568" s="57"/>
      <c r="J568" s="44">
        <v>44165</v>
      </c>
      <c r="K568" s="42">
        <v>0</v>
      </c>
      <c r="L568" s="42">
        <v>439.57</v>
      </c>
      <c r="M568" s="44">
        <v>45199</v>
      </c>
      <c r="N568" s="42">
        <v>0</v>
      </c>
      <c r="O568" s="42">
        <v>0</v>
      </c>
      <c r="P568" s="45">
        <v>0.13</v>
      </c>
      <c r="Q568" s="42">
        <v>0</v>
      </c>
      <c r="R568" s="42">
        <v>0</v>
      </c>
      <c r="S568" s="42">
        <v>0</v>
      </c>
      <c r="T568" s="38">
        <v>5000</v>
      </c>
      <c r="U568" s="14">
        <f>S568/H568</f>
        <v>0</v>
      </c>
      <c r="V568" s="19"/>
      <c r="W568" s="19"/>
      <c r="X568" s="37" t="s">
        <v>3476</v>
      </c>
    </row>
    <row r="569" spans="1:24" s="3" customFormat="1" ht="16.5" customHeight="1">
      <c r="A569" s="38">
        <v>38</v>
      </c>
      <c r="B569" s="39">
        <v>10876</v>
      </c>
      <c r="C569" s="38">
        <v>10322954</v>
      </c>
      <c r="D569" s="40" t="s">
        <v>750</v>
      </c>
      <c r="E569" s="38">
        <v>1</v>
      </c>
      <c r="F569" s="38">
        <v>1</v>
      </c>
      <c r="G569" s="38" t="s">
        <v>33</v>
      </c>
      <c r="H569" s="42">
        <v>114.53</v>
      </c>
      <c r="I569" s="57"/>
      <c r="J569" s="44">
        <v>44165</v>
      </c>
      <c r="K569" s="42">
        <v>0</v>
      </c>
      <c r="L569" s="42">
        <v>114.53</v>
      </c>
      <c r="M569" s="44">
        <v>45199</v>
      </c>
      <c r="N569" s="42">
        <v>0</v>
      </c>
      <c r="O569" s="42">
        <v>0</v>
      </c>
      <c r="P569" s="45">
        <v>0.13</v>
      </c>
      <c r="Q569" s="42">
        <v>0</v>
      </c>
      <c r="R569" s="42">
        <v>0</v>
      </c>
      <c r="S569" s="42">
        <v>0</v>
      </c>
      <c r="T569" s="38">
        <v>5000</v>
      </c>
      <c r="U569" s="14">
        <f>S569/H569</f>
        <v>0</v>
      </c>
      <c r="V569" s="19"/>
      <c r="W569" s="19"/>
      <c r="X569" s="37" t="s">
        <v>3476</v>
      </c>
    </row>
    <row r="570" spans="1:24" s="3" customFormat="1" ht="16.5" customHeight="1">
      <c r="A570" s="38">
        <v>39</v>
      </c>
      <c r="B570" s="39">
        <v>10876</v>
      </c>
      <c r="C570" s="38">
        <v>10322956</v>
      </c>
      <c r="D570" s="40" t="s">
        <v>751</v>
      </c>
      <c r="E570" s="38">
        <v>1</v>
      </c>
      <c r="F570" s="38">
        <v>1</v>
      </c>
      <c r="G570" s="38" t="s">
        <v>33</v>
      </c>
      <c r="H570" s="42">
        <v>84.4</v>
      </c>
      <c r="I570" s="57"/>
      <c r="J570" s="44">
        <v>44165</v>
      </c>
      <c r="K570" s="42">
        <v>0</v>
      </c>
      <c r="L570" s="42">
        <v>84.4</v>
      </c>
      <c r="M570" s="44">
        <v>45199</v>
      </c>
      <c r="N570" s="42">
        <v>0</v>
      </c>
      <c r="O570" s="42">
        <v>0</v>
      </c>
      <c r="P570" s="45">
        <v>0.13</v>
      </c>
      <c r="Q570" s="42">
        <v>0</v>
      </c>
      <c r="R570" s="42">
        <v>0</v>
      </c>
      <c r="S570" s="42">
        <v>0</v>
      </c>
      <c r="T570" s="38">
        <v>5000</v>
      </c>
      <c r="U570" s="14">
        <f>S570/H570</f>
        <v>0</v>
      </c>
      <c r="V570" s="19"/>
      <c r="W570" s="19"/>
      <c r="X570" s="37" t="s">
        <v>3476</v>
      </c>
    </row>
    <row r="571" spans="1:24" s="3" customFormat="1" ht="16.5" customHeight="1">
      <c r="A571" s="38">
        <v>40</v>
      </c>
      <c r="B571" s="39">
        <v>10876</v>
      </c>
      <c r="C571" s="38">
        <v>10322971</v>
      </c>
      <c r="D571" s="40" t="s">
        <v>752</v>
      </c>
      <c r="E571" s="38">
        <v>1</v>
      </c>
      <c r="F571" s="38">
        <v>1</v>
      </c>
      <c r="G571" s="38" t="s">
        <v>23</v>
      </c>
      <c r="H571" s="42">
        <v>90</v>
      </c>
      <c r="I571" s="57"/>
      <c r="J571" s="44">
        <v>44165</v>
      </c>
      <c r="K571" s="42">
        <v>0</v>
      </c>
      <c r="L571" s="42">
        <v>90</v>
      </c>
      <c r="M571" s="44">
        <v>45199</v>
      </c>
      <c r="N571" s="42">
        <v>0</v>
      </c>
      <c r="O571" s="42">
        <v>0</v>
      </c>
      <c r="P571" s="45">
        <v>0.13</v>
      </c>
      <c r="Q571" s="42">
        <v>0</v>
      </c>
      <c r="R571" s="42">
        <v>0</v>
      </c>
      <c r="S571" s="42">
        <v>0</v>
      </c>
      <c r="T571" s="38">
        <v>5000</v>
      </c>
      <c r="U571" s="14">
        <f>S571/H571</f>
        <v>0</v>
      </c>
      <c r="V571" s="19"/>
      <c r="W571" s="19"/>
      <c r="X571" s="37" t="s">
        <v>3476</v>
      </c>
    </row>
    <row r="572" spans="1:24" s="3" customFormat="1" ht="16.5" customHeight="1">
      <c r="A572" s="38">
        <v>41</v>
      </c>
      <c r="B572" s="39">
        <v>10876</v>
      </c>
      <c r="C572" s="38">
        <v>10322980</v>
      </c>
      <c r="D572" s="40" t="s">
        <v>753</v>
      </c>
      <c r="E572" s="38">
        <v>1</v>
      </c>
      <c r="F572" s="38">
        <v>1</v>
      </c>
      <c r="G572" s="38" t="s">
        <v>33</v>
      </c>
      <c r="H572" s="42">
        <v>180.5</v>
      </c>
      <c r="I572" s="57"/>
      <c r="J572" s="44">
        <v>44165</v>
      </c>
      <c r="K572" s="42">
        <v>0</v>
      </c>
      <c r="L572" s="42">
        <v>180.5</v>
      </c>
      <c r="M572" s="44">
        <v>45199</v>
      </c>
      <c r="N572" s="42">
        <v>0</v>
      </c>
      <c r="O572" s="42">
        <v>0</v>
      </c>
      <c r="P572" s="45">
        <v>0.13</v>
      </c>
      <c r="Q572" s="42">
        <v>0</v>
      </c>
      <c r="R572" s="42">
        <v>0</v>
      </c>
      <c r="S572" s="42">
        <v>0</v>
      </c>
      <c r="T572" s="38">
        <v>5000</v>
      </c>
      <c r="U572" s="14">
        <f>S572/H572</f>
        <v>0</v>
      </c>
      <c r="V572" s="19"/>
      <c r="W572" s="19"/>
      <c r="X572" s="37" t="s">
        <v>3476</v>
      </c>
    </row>
    <row r="573" spans="1:24" s="3" customFormat="1" ht="16.5" customHeight="1">
      <c r="A573" s="38">
        <v>42</v>
      </c>
      <c r="B573" s="39">
        <v>10876</v>
      </c>
      <c r="C573" s="38">
        <v>10322982</v>
      </c>
      <c r="D573" s="40" t="s">
        <v>188</v>
      </c>
      <c r="E573" s="38">
        <v>1</v>
      </c>
      <c r="F573" s="38">
        <v>1</v>
      </c>
      <c r="G573" s="38" t="s">
        <v>33</v>
      </c>
      <c r="H573" s="42">
        <v>200</v>
      </c>
      <c r="I573" s="57"/>
      <c r="J573" s="44">
        <v>44165</v>
      </c>
      <c r="K573" s="42">
        <v>0</v>
      </c>
      <c r="L573" s="42">
        <v>200</v>
      </c>
      <c r="M573" s="44">
        <v>45199</v>
      </c>
      <c r="N573" s="42">
        <v>0</v>
      </c>
      <c r="O573" s="42">
        <v>0</v>
      </c>
      <c r="P573" s="45">
        <v>0.13</v>
      </c>
      <c r="Q573" s="42">
        <v>0</v>
      </c>
      <c r="R573" s="42">
        <v>0</v>
      </c>
      <c r="S573" s="42">
        <v>0</v>
      </c>
      <c r="T573" s="38">
        <v>5000</v>
      </c>
      <c r="U573" s="14">
        <f>S573/H573</f>
        <v>0</v>
      </c>
      <c r="V573" s="19"/>
      <c r="W573" s="19"/>
      <c r="X573" s="37" t="s">
        <v>3476</v>
      </c>
    </row>
    <row r="574" spans="1:24" s="3" customFormat="1" ht="16.5" customHeight="1">
      <c r="A574" s="38">
        <v>43</v>
      </c>
      <c r="B574" s="39">
        <v>10876</v>
      </c>
      <c r="C574" s="38">
        <v>10322989</v>
      </c>
      <c r="D574" s="40" t="s">
        <v>188</v>
      </c>
      <c r="E574" s="38">
        <v>1</v>
      </c>
      <c r="F574" s="38">
        <v>1</v>
      </c>
      <c r="G574" s="38" t="s">
        <v>262</v>
      </c>
      <c r="H574" s="42">
        <v>125</v>
      </c>
      <c r="I574" s="57"/>
      <c r="J574" s="44">
        <v>44165</v>
      </c>
      <c r="K574" s="42">
        <v>0</v>
      </c>
      <c r="L574" s="42">
        <v>125</v>
      </c>
      <c r="M574" s="44">
        <v>45199</v>
      </c>
      <c r="N574" s="42">
        <v>0</v>
      </c>
      <c r="O574" s="42">
        <v>0</v>
      </c>
      <c r="P574" s="45">
        <v>0.13</v>
      </c>
      <c r="Q574" s="42">
        <v>0</v>
      </c>
      <c r="R574" s="42">
        <v>0</v>
      </c>
      <c r="S574" s="42">
        <v>0</v>
      </c>
      <c r="T574" s="38">
        <v>5000</v>
      </c>
      <c r="U574" s="14">
        <f>S574/H574</f>
        <v>0</v>
      </c>
      <c r="V574" s="19"/>
      <c r="W574" s="19"/>
      <c r="X574" s="37" t="s">
        <v>3476</v>
      </c>
    </row>
    <row r="575" spans="1:24" s="3" customFormat="1" ht="16.5" customHeight="1">
      <c r="A575" s="38">
        <v>44</v>
      </c>
      <c r="B575" s="39">
        <v>10876</v>
      </c>
      <c r="C575" s="38">
        <v>10322991</v>
      </c>
      <c r="D575" s="40" t="s">
        <v>188</v>
      </c>
      <c r="E575" s="38">
        <v>1</v>
      </c>
      <c r="F575" s="38">
        <v>1</v>
      </c>
      <c r="G575" s="38" t="s">
        <v>33</v>
      </c>
      <c r="H575" s="42">
        <v>125</v>
      </c>
      <c r="I575" s="57"/>
      <c r="J575" s="44">
        <v>44165</v>
      </c>
      <c r="K575" s="42">
        <v>0</v>
      </c>
      <c r="L575" s="42">
        <v>125</v>
      </c>
      <c r="M575" s="44">
        <v>45199</v>
      </c>
      <c r="N575" s="42">
        <v>0</v>
      </c>
      <c r="O575" s="42">
        <v>0</v>
      </c>
      <c r="P575" s="45">
        <v>0.13</v>
      </c>
      <c r="Q575" s="42">
        <v>0</v>
      </c>
      <c r="R575" s="42">
        <v>0</v>
      </c>
      <c r="S575" s="42">
        <v>0</v>
      </c>
      <c r="T575" s="38">
        <v>5000</v>
      </c>
      <c r="U575" s="14">
        <f>S575/H575</f>
        <v>0</v>
      </c>
      <c r="V575" s="19"/>
      <c r="W575" s="19"/>
      <c r="X575" s="37" t="s">
        <v>3476</v>
      </c>
    </row>
    <row r="576" spans="1:24" s="3" customFormat="1" ht="16.5" customHeight="1">
      <c r="A576" s="38">
        <v>45</v>
      </c>
      <c r="B576" s="39">
        <v>10876</v>
      </c>
      <c r="C576" s="38">
        <v>10322999</v>
      </c>
      <c r="D576" s="40" t="s">
        <v>754</v>
      </c>
      <c r="E576" s="38">
        <v>1</v>
      </c>
      <c r="F576" s="38">
        <v>1</v>
      </c>
      <c r="G576" s="38" t="s">
        <v>21</v>
      </c>
      <c r="H576" s="42">
        <v>1282.06</v>
      </c>
      <c r="I576" s="57"/>
      <c r="J576" s="44">
        <v>44165</v>
      </c>
      <c r="K576" s="42">
        <v>0</v>
      </c>
      <c r="L576" s="42">
        <v>1282.06</v>
      </c>
      <c r="M576" s="44">
        <v>45199</v>
      </c>
      <c r="N576" s="42">
        <v>0</v>
      </c>
      <c r="O576" s="42">
        <v>0</v>
      </c>
      <c r="P576" s="45">
        <v>0.13</v>
      </c>
      <c r="Q576" s="42">
        <v>0</v>
      </c>
      <c r="R576" s="42">
        <v>0</v>
      </c>
      <c r="S576" s="42">
        <v>0</v>
      </c>
      <c r="T576" s="38">
        <v>5000</v>
      </c>
      <c r="U576" s="14">
        <f>S576/H576</f>
        <v>0</v>
      </c>
      <c r="V576" s="19"/>
      <c r="W576" s="19"/>
      <c r="X576" s="37" t="s">
        <v>3476</v>
      </c>
    </row>
    <row r="577" spans="1:24" s="3" customFormat="1" ht="16.5" customHeight="1">
      <c r="A577" s="38">
        <v>46</v>
      </c>
      <c r="B577" s="39">
        <v>10876</v>
      </c>
      <c r="C577" s="38">
        <v>10323001</v>
      </c>
      <c r="D577" s="40" t="s">
        <v>755</v>
      </c>
      <c r="E577" s="38">
        <v>1</v>
      </c>
      <c r="F577" s="38">
        <v>1</v>
      </c>
      <c r="G577" s="38" t="s">
        <v>21</v>
      </c>
      <c r="H577" s="42">
        <v>320.52</v>
      </c>
      <c r="I577" s="57"/>
      <c r="J577" s="44">
        <v>44165</v>
      </c>
      <c r="K577" s="42">
        <v>0</v>
      </c>
      <c r="L577" s="42">
        <v>320.52</v>
      </c>
      <c r="M577" s="44">
        <v>45199</v>
      </c>
      <c r="N577" s="42">
        <v>0</v>
      </c>
      <c r="O577" s="42">
        <v>0</v>
      </c>
      <c r="P577" s="45">
        <v>0.13</v>
      </c>
      <c r="Q577" s="42">
        <v>0</v>
      </c>
      <c r="R577" s="42">
        <v>0</v>
      </c>
      <c r="S577" s="42">
        <v>0</v>
      </c>
      <c r="T577" s="38">
        <v>2102</v>
      </c>
      <c r="U577" s="14">
        <f>S577/H577</f>
        <v>0</v>
      </c>
      <c r="V577" s="19"/>
      <c r="W577" s="19"/>
      <c r="X577" s="37" t="s">
        <v>3476</v>
      </c>
    </row>
    <row r="578" spans="1:24" s="3" customFormat="1" ht="16.5" customHeight="1">
      <c r="A578" s="38">
        <v>47</v>
      </c>
      <c r="B578" s="39">
        <v>10876</v>
      </c>
      <c r="C578" s="38">
        <v>10323008</v>
      </c>
      <c r="D578" s="40" t="s">
        <v>756</v>
      </c>
      <c r="E578" s="38">
        <v>2</v>
      </c>
      <c r="F578" s="38">
        <v>1</v>
      </c>
      <c r="G578" s="38" t="s">
        <v>33</v>
      </c>
      <c r="H578" s="42">
        <v>300</v>
      </c>
      <c r="I578" s="57"/>
      <c r="J578" s="44">
        <v>44165</v>
      </c>
      <c r="K578" s="42">
        <v>0</v>
      </c>
      <c r="L578" s="42">
        <v>300</v>
      </c>
      <c r="M578" s="44">
        <v>45199</v>
      </c>
      <c r="N578" s="42">
        <v>0</v>
      </c>
      <c r="O578" s="42">
        <v>0</v>
      </c>
      <c r="P578" s="45">
        <v>0.13</v>
      </c>
      <c r="Q578" s="42">
        <v>0</v>
      </c>
      <c r="R578" s="42">
        <v>0</v>
      </c>
      <c r="S578" s="42">
        <v>0</v>
      </c>
      <c r="T578" s="38">
        <v>5000</v>
      </c>
      <c r="U578" s="14">
        <f>S578/H578</f>
        <v>0</v>
      </c>
      <c r="V578" s="19"/>
      <c r="W578" s="19"/>
      <c r="X578" s="37" t="s">
        <v>3476</v>
      </c>
    </row>
    <row r="579" spans="1:24" s="3" customFormat="1" ht="16.5" customHeight="1">
      <c r="A579" s="38">
        <v>48</v>
      </c>
      <c r="B579" s="39">
        <v>10876</v>
      </c>
      <c r="C579" s="38">
        <v>10323010</v>
      </c>
      <c r="D579" s="40" t="s">
        <v>757</v>
      </c>
      <c r="E579" s="38">
        <v>1</v>
      </c>
      <c r="F579" s="38">
        <v>10</v>
      </c>
      <c r="G579" s="38" t="s">
        <v>21</v>
      </c>
      <c r="H579" s="42">
        <v>8125.38</v>
      </c>
      <c r="I579" s="57"/>
      <c r="J579" s="44">
        <v>44165</v>
      </c>
      <c r="K579" s="42">
        <v>0</v>
      </c>
      <c r="L579" s="42">
        <v>8125.38</v>
      </c>
      <c r="M579" s="44">
        <v>45199</v>
      </c>
      <c r="N579" s="42">
        <v>0</v>
      </c>
      <c r="O579" s="42">
        <v>0</v>
      </c>
      <c r="P579" s="45">
        <v>0.13</v>
      </c>
      <c r="Q579" s="42">
        <v>0</v>
      </c>
      <c r="R579" s="42">
        <v>0</v>
      </c>
      <c r="S579" s="42">
        <v>0</v>
      </c>
      <c r="T579" s="38">
        <v>5000</v>
      </c>
      <c r="U579" s="14">
        <f>S579/H579</f>
        <v>0</v>
      </c>
      <c r="V579" s="19"/>
      <c r="W579" s="19"/>
      <c r="X579" s="37" t="s">
        <v>3476</v>
      </c>
    </row>
    <row r="580" spans="1:24" s="3" customFormat="1" ht="16.5" customHeight="1">
      <c r="A580" s="38">
        <v>49</v>
      </c>
      <c r="B580" s="39">
        <v>10876</v>
      </c>
      <c r="C580" s="38">
        <v>10323011</v>
      </c>
      <c r="D580" s="40" t="s">
        <v>758</v>
      </c>
      <c r="E580" s="38">
        <v>3</v>
      </c>
      <c r="F580" s="38">
        <v>10</v>
      </c>
      <c r="G580" s="38" t="s">
        <v>23</v>
      </c>
      <c r="H580" s="42">
        <v>977.14</v>
      </c>
      <c r="I580" s="57"/>
      <c r="J580" s="44">
        <v>44165</v>
      </c>
      <c r="K580" s="42">
        <v>0</v>
      </c>
      <c r="L580" s="42">
        <v>977.14</v>
      </c>
      <c r="M580" s="44">
        <v>45199</v>
      </c>
      <c r="N580" s="42">
        <v>0</v>
      </c>
      <c r="O580" s="42">
        <v>0</v>
      </c>
      <c r="P580" s="45">
        <v>0.13</v>
      </c>
      <c r="Q580" s="42">
        <v>0</v>
      </c>
      <c r="R580" s="42">
        <v>0</v>
      </c>
      <c r="S580" s="42">
        <v>0</v>
      </c>
      <c r="T580" s="38">
        <v>5000</v>
      </c>
      <c r="U580" s="14">
        <f>S580/H580</f>
        <v>0</v>
      </c>
      <c r="V580" s="19"/>
      <c r="W580" s="19"/>
      <c r="X580" s="37" t="s">
        <v>3476</v>
      </c>
    </row>
    <row r="581" spans="1:24" s="3" customFormat="1" ht="16.5" customHeight="1">
      <c r="A581" s="38">
        <v>50</v>
      </c>
      <c r="B581" s="39">
        <v>10876</v>
      </c>
      <c r="C581" s="38">
        <v>10323015</v>
      </c>
      <c r="D581" s="40" t="s">
        <v>759</v>
      </c>
      <c r="E581" s="38">
        <v>1</v>
      </c>
      <c r="F581" s="38">
        <v>11</v>
      </c>
      <c r="G581" s="38" t="s">
        <v>21</v>
      </c>
      <c r="H581" s="42">
        <v>8623.39</v>
      </c>
      <c r="I581" s="57"/>
      <c r="J581" s="44">
        <v>44165</v>
      </c>
      <c r="K581" s="42">
        <v>0</v>
      </c>
      <c r="L581" s="42">
        <v>8623.39</v>
      </c>
      <c r="M581" s="44">
        <v>45199</v>
      </c>
      <c r="N581" s="42">
        <v>0</v>
      </c>
      <c r="O581" s="42">
        <v>0</v>
      </c>
      <c r="P581" s="45">
        <v>0.13</v>
      </c>
      <c r="Q581" s="42">
        <v>0</v>
      </c>
      <c r="R581" s="42">
        <v>0</v>
      </c>
      <c r="S581" s="42">
        <v>0</v>
      </c>
      <c r="T581" s="38">
        <v>5000</v>
      </c>
      <c r="U581" s="14">
        <f>S581/H581</f>
        <v>0</v>
      </c>
      <c r="V581" s="19"/>
      <c r="W581" s="19"/>
      <c r="X581" s="37" t="s">
        <v>3476</v>
      </c>
    </row>
    <row r="582" spans="1:24" s="3" customFormat="1" ht="16.5" customHeight="1">
      <c r="A582" s="38">
        <v>51</v>
      </c>
      <c r="B582" s="39">
        <v>10876</v>
      </c>
      <c r="C582" s="38">
        <v>10323025</v>
      </c>
      <c r="D582" s="40" t="s">
        <v>760</v>
      </c>
      <c r="E582" s="38">
        <v>3</v>
      </c>
      <c r="F582" s="38">
        <v>1</v>
      </c>
      <c r="G582" s="38" t="s">
        <v>23</v>
      </c>
      <c r="H582" s="42">
        <v>562.5</v>
      </c>
      <c r="I582" s="57"/>
      <c r="J582" s="44">
        <v>44165</v>
      </c>
      <c r="K582" s="42">
        <v>0</v>
      </c>
      <c r="L582" s="42">
        <v>562.5</v>
      </c>
      <c r="M582" s="44">
        <v>45199</v>
      </c>
      <c r="N582" s="42">
        <v>0</v>
      </c>
      <c r="O582" s="42">
        <v>0</v>
      </c>
      <c r="P582" s="45">
        <v>0.13</v>
      </c>
      <c r="Q582" s="42">
        <v>0</v>
      </c>
      <c r="R582" s="42">
        <v>0</v>
      </c>
      <c r="S582" s="42">
        <v>0</v>
      </c>
      <c r="T582" s="38">
        <v>2105</v>
      </c>
      <c r="U582" s="14">
        <f>S582/H582</f>
        <v>0</v>
      </c>
      <c r="V582" s="19"/>
      <c r="W582" s="19"/>
      <c r="X582" s="37" t="s">
        <v>3476</v>
      </c>
    </row>
    <row r="583" spans="1:24" s="3" customFormat="1" ht="16.5" customHeight="1">
      <c r="A583" s="38">
        <v>52</v>
      </c>
      <c r="B583" s="39">
        <v>10876</v>
      </c>
      <c r="C583" s="38">
        <v>10323032</v>
      </c>
      <c r="D583" s="40" t="s">
        <v>761</v>
      </c>
      <c r="E583" s="38">
        <v>1</v>
      </c>
      <c r="F583" s="38">
        <v>1</v>
      </c>
      <c r="G583" s="38" t="s">
        <v>23</v>
      </c>
      <c r="H583" s="42">
        <v>19</v>
      </c>
      <c r="I583" s="57"/>
      <c r="J583" s="44">
        <v>44165</v>
      </c>
      <c r="K583" s="42">
        <v>0</v>
      </c>
      <c r="L583" s="42">
        <v>19</v>
      </c>
      <c r="M583" s="44">
        <v>45199</v>
      </c>
      <c r="N583" s="42">
        <v>0</v>
      </c>
      <c r="O583" s="42">
        <v>0</v>
      </c>
      <c r="P583" s="45">
        <v>0.13</v>
      </c>
      <c r="Q583" s="42">
        <v>0</v>
      </c>
      <c r="R583" s="42">
        <v>0</v>
      </c>
      <c r="S583" s="42">
        <v>0</v>
      </c>
      <c r="T583" s="38">
        <v>2102</v>
      </c>
      <c r="U583" s="14">
        <f>S583/H583</f>
        <v>0</v>
      </c>
      <c r="V583" s="19"/>
      <c r="W583" s="19"/>
      <c r="X583" s="37" t="s">
        <v>3476</v>
      </c>
    </row>
    <row r="584" spans="1:24" s="3" customFormat="1" ht="16.5" customHeight="1">
      <c r="A584" s="38">
        <v>53</v>
      </c>
      <c r="B584" s="39">
        <v>10876</v>
      </c>
      <c r="C584" s="38">
        <v>10323035</v>
      </c>
      <c r="D584" s="40" t="s">
        <v>762</v>
      </c>
      <c r="E584" s="38">
        <v>16</v>
      </c>
      <c r="F584" s="38">
        <v>1</v>
      </c>
      <c r="G584" s="38" t="s">
        <v>23</v>
      </c>
      <c r="H584" s="42">
        <v>28</v>
      </c>
      <c r="I584" s="57"/>
      <c r="J584" s="44">
        <v>44165</v>
      </c>
      <c r="K584" s="42">
        <v>0</v>
      </c>
      <c r="L584" s="42">
        <v>28</v>
      </c>
      <c r="M584" s="44">
        <v>45199</v>
      </c>
      <c r="N584" s="42">
        <v>0</v>
      </c>
      <c r="O584" s="42">
        <v>0</v>
      </c>
      <c r="P584" s="45">
        <v>0.13</v>
      </c>
      <c r="Q584" s="42">
        <v>0</v>
      </c>
      <c r="R584" s="42">
        <v>0</v>
      </c>
      <c r="S584" s="42">
        <v>0</v>
      </c>
      <c r="T584" s="38">
        <v>2105</v>
      </c>
      <c r="U584" s="14">
        <f>S584/H584</f>
        <v>0</v>
      </c>
      <c r="V584" s="19"/>
      <c r="W584" s="19"/>
      <c r="X584" s="37" t="s">
        <v>3476</v>
      </c>
    </row>
    <row r="585" spans="1:24" s="3" customFormat="1" ht="16.5" customHeight="1">
      <c r="A585" s="38">
        <v>54</v>
      </c>
      <c r="B585" s="39">
        <v>10876</v>
      </c>
      <c r="C585" s="38">
        <v>10323038</v>
      </c>
      <c r="D585" s="40" t="s">
        <v>763</v>
      </c>
      <c r="E585" s="38">
        <v>5</v>
      </c>
      <c r="F585" s="38">
        <v>1</v>
      </c>
      <c r="G585" s="38" t="s">
        <v>23</v>
      </c>
      <c r="H585" s="42">
        <v>70</v>
      </c>
      <c r="I585" s="57"/>
      <c r="J585" s="44">
        <v>44165</v>
      </c>
      <c r="K585" s="42">
        <v>0</v>
      </c>
      <c r="L585" s="42">
        <v>70</v>
      </c>
      <c r="M585" s="44">
        <v>45199</v>
      </c>
      <c r="N585" s="42">
        <v>0</v>
      </c>
      <c r="O585" s="42">
        <v>0</v>
      </c>
      <c r="P585" s="45">
        <v>0.13</v>
      </c>
      <c r="Q585" s="42">
        <v>0</v>
      </c>
      <c r="R585" s="42">
        <v>0</v>
      </c>
      <c r="S585" s="42">
        <v>0</v>
      </c>
      <c r="T585" s="38">
        <v>2103</v>
      </c>
      <c r="U585" s="14">
        <f>S585/H585</f>
        <v>0</v>
      </c>
      <c r="V585" s="19"/>
      <c r="W585" s="19"/>
      <c r="X585" s="37" t="s">
        <v>3476</v>
      </c>
    </row>
    <row r="586" spans="1:24" s="3" customFormat="1" ht="16.5" customHeight="1">
      <c r="A586" s="38">
        <v>56</v>
      </c>
      <c r="B586" s="39">
        <v>10876</v>
      </c>
      <c r="C586" s="38">
        <v>10323144</v>
      </c>
      <c r="D586" s="40" t="s">
        <v>765</v>
      </c>
      <c r="E586" s="38">
        <v>1</v>
      </c>
      <c r="F586" s="38">
        <v>16</v>
      </c>
      <c r="G586" s="38" t="s">
        <v>33</v>
      </c>
      <c r="H586" s="42">
        <v>1776.06</v>
      </c>
      <c r="I586" s="57"/>
      <c r="J586" s="44">
        <v>44165</v>
      </c>
      <c r="K586" s="42">
        <v>0</v>
      </c>
      <c r="L586" s="42">
        <v>1776.06</v>
      </c>
      <c r="M586" s="44">
        <v>45199</v>
      </c>
      <c r="N586" s="42">
        <v>0</v>
      </c>
      <c r="O586" s="42">
        <v>0</v>
      </c>
      <c r="P586" s="45">
        <v>0.13</v>
      </c>
      <c r="Q586" s="42">
        <v>0</v>
      </c>
      <c r="R586" s="42">
        <v>0</v>
      </c>
      <c r="S586" s="42">
        <v>0</v>
      </c>
      <c r="T586" s="38">
        <v>5000</v>
      </c>
      <c r="U586" s="14">
        <f>S586/H586</f>
        <v>0</v>
      </c>
      <c r="V586" s="19"/>
      <c r="W586" s="19"/>
      <c r="X586" s="37" t="s">
        <v>3476</v>
      </c>
    </row>
    <row r="587" spans="1:24" s="3" customFormat="1" ht="16.5" customHeight="1">
      <c r="A587" s="38">
        <v>59</v>
      </c>
      <c r="B587" s="39">
        <v>10876</v>
      </c>
      <c r="C587" s="38">
        <v>10323182</v>
      </c>
      <c r="D587" s="40" t="s">
        <v>768</v>
      </c>
      <c r="E587" s="38">
        <v>1</v>
      </c>
      <c r="F587" s="38">
        <v>31</v>
      </c>
      <c r="G587" s="38" t="s">
        <v>33</v>
      </c>
      <c r="H587" s="42">
        <v>564.04</v>
      </c>
      <c r="I587" s="57"/>
      <c r="J587" s="44">
        <v>44165</v>
      </c>
      <c r="K587" s="42">
        <v>0</v>
      </c>
      <c r="L587" s="42">
        <v>564.04</v>
      </c>
      <c r="M587" s="44">
        <v>45199</v>
      </c>
      <c r="N587" s="42">
        <v>0</v>
      </c>
      <c r="O587" s="42">
        <v>0</v>
      </c>
      <c r="P587" s="45">
        <v>0.13</v>
      </c>
      <c r="Q587" s="42">
        <v>0</v>
      </c>
      <c r="R587" s="42">
        <v>0</v>
      </c>
      <c r="S587" s="42">
        <v>0</v>
      </c>
      <c r="T587" s="38">
        <v>2506</v>
      </c>
      <c r="U587" s="14">
        <f>S587/H587</f>
        <v>0</v>
      </c>
      <c r="V587" s="19"/>
      <c r="W587" s="19"/>
      <c r="X587" s="37" t="s">
        <v>3476</v>
      </c>
    </row>
    <row r="588" spans="1:24" s="3" customFormat="1" ht="16.5" customHeight="1">
      <c r="A588" s="38">
        <v>62</v>
      </c>
      <c r="B588" s="39">
        <v>10876</v>
      </c>
      <c r="C588" s="38">
        <v>10323264</v>
      </c>
      <c r="D588" s="40" t="s">
        <v>771</v>
      </c>
      <c r="E588" s="38">
        <v>2</v>
      </c>
      <c r="F588" s="38">
        <v>32</v>
      </c>
      <c r="G588" s="38" t="s">
        <v>33</v>
      </c>
      <c r="H588" s="42">
        <v>824.73</v>
      </c>
      <c r="I588" s="57"/>
      <c r="J588" s="44">
        <v>44165</v>
      </c>
      <c r="K588" s="42">
        <v>0</v>
      </c>
      <c r="L588" s="42">
        <v>824.73</v>
      </c>
      <c r="M588" s="44">
        <v>45199</v>
      </c>
      <c r="N588" s="42">
        <v>0</v>
      </c>
      <c r="O588" s="42">
        <v>0</v>
      </c>
      <c r="P588" s="45">
        <v>0.13</v>
      </c>
      <c r="Q588" s="42">
        <v>0</v>
      </c>
      <c r="R588" s="42">
        <v>0</v>
      </c>
      <c r="S588" s="42">
        <v>0</v>
      </c>
      <c r="T588" s="38">
        <v>5000</v>
      </c>
      <c r="U588" s="14">
        <f>S588/H588</f>
        <v>0</v>
      </c>
      <c r="V588" s="19"/>
      <c r="W588" s="19"/>
      <c r="X588" s="37" t="s">
        <v>3476</v>
      </c>
    </row>
    <row r="589" spans="1:24" s="3" customFormat="1" ht="16.5" customHeight="1">
      <c r="A589" s="38">
        <v>63</v>
      </c>
      <c r="B589" s="39">
        <v>10876</v>
      </c>
      <c r="C589" s="38">
        <v>10323272</v>
      </c>
      <c r="D589" s="40" t="s">
        <v>772</v>
      </c>
      <c r="E589" s="38">
        <v>6</v>
      </c>
      <c r="F589" s="38">
        <v>32</v>
      </c>
      <c r="G589" s="38" t="s">
        <v>33</v>
      </c>
      <c r="H589" s="42">
        <v>8235.1</v>
      </c>
      <c r="I589" s="57"/>
      <c r="J589" s="44">
        <v>44165</v>
      </c>
      <c r="K589" s="42">
        <v>0</v>
      </c>
      <c r="L589" s="42">
        <v>8235.1</v>
      </c>
      <c r="M589" s="44">
        <v>45199</v>
      </c>
      <c r="N589" s="42">
        <v>0</v>
      </c>
      <c r="O589" s="42">
        <v>0</v>
      </c>
      <c r="P589" s="45">
        <v>0.13</v>
      </c>
      <c r="Q589" s="42">
        <v>0</v>
      </c>
      <c r="R589" s="42">
        <v>0</v>
      </c>
      <c r="S589" s="42">
        <v>0</v>
      </c>
      <c r="T589" s="38">
        <v>5000</v>
      </c>
      <c r="U589" s="14">
        <f>S589/H589</f>
        <v>0</v>
      </c>
      <c r="V589" s="19"/>
      <c r="W589" s="19"/>
      <c r="X589" s="37" t="s">
        <v>3476</v>
      </c>
    </row>
    <row r="590" spans="1:24" s="3" customFormat="1" ht="16.5" customHeight="1">
      <c r="A590" s="38">
        <v>65</v>
      </c>
      <c r="B590" s="39">
        <v>10876</v>
      </c>
      <c r="C590" s="38">
        <v>10323279</v>
      </c>
      <c r="D590" s="40" t="s">
        <v>773</v>
      </c>
      <c r="E590" s="38">
        <v>1</v>
      </c>
      <c r="F590" s="38">
        <v>1</v>
      </c>
      <c r="G590" s="38" t="s">
        <v>23</v>
      </c>
      <c r="H590" s="42">
        <v>49</v>
      </c>
      <c r="I590" s="57"/>
      <c r="J590" s="44">
        <v>44165</v>
      </c>
      <c r="K590" s="42">
        <v>0</v>
      </c>
      <c r="L590" s="42">
        <v>49</v>
      </c>
      <c r="M590" s="44">
        <v>45199</v>
      </c>
      <c r="N590" s="42">
        <v>0</v>
      </c>
      <c r="O590" s="42">
        <v>0</v>
      </c>
      <c r="P590" s="45">
        <v>0.13</v>
      </c>
      <c r="Q590" s="42">
        <v>0</v>
      </c>
      <c r="R590" s="42">
        <v>0</v>
      </c>
      <c r="S590" s="42">
        <v>0</v>
      </c>
      <c r="T590" s="38">
        <v>2103</v>
      </c>
      <c r="U590" s="14">
        <f>S590/H590</f>
        <v>0</v>
      </c>
      <c r="V590" s="19"/>
      <c r="W590" s="19"/>
      <c r="X590" s="37" t="s">
        <v>3476</v>
      </c>
    </row>
    <row r="591" spans="1:24" s="3" customFormat="1" ht="16.5" customHeight="1">
      <c r="A591" s="38">
        <v>67</v>
      </c>
      <c r="B591" s="39">
        <v>10876</v>
      </c>
      <c r="C591" s="38">
        <v>10323453</v>
      </c>
      <c r="D591" s="40" t="s">
        <v>774</v>
      </c>
      <c r="E591" s="38">
        <v>8</v>
      </c>
      <c r="F591" s="38">
        <v>1</v>
      </c>
      <c r="G591" s="38" t="s">
        <v>23</v>
      </c>
      <c r="H591" s="42">
        <v>536.20000000000005</v>
      </c>
      <c r="I591" s="57"/>
      <c r="J591" s="44">
        <v>44165</v>
      </c>
      <c r="K591" s="42">
        <v>0</v>
      </c>
      <c r="L591" s="42">
        <v>536.20000000000005</v>
      </c>
      <c r="M591" s="44">
        <v>45199</v>
      </c>
      <c r="N591" s="42">
        <v>0</v>
      </c>
      <c r="O591" s="42">
        <v>0</v>
      </c>
      <c r="P591" s="45">
        <v>0.13</v>
      </c>
      <c r="Q591" s="42">
        <v>0</v>
      </c>
      <c r="R591" s="42">
        <v>0</v>
      </c>
      <c r="S591" s="42">
        <v>0</v>
      </c>
      <c r="T591" s="38">
        <v>2102</v>
      </c>
      <c r="U591" s="14">
        <f>S591/H591</f>
        <v>0</v>
      </c>
      <c r="V591" s="19"/>
      <c r="W591" s="19"/>
      <c r="X591" s="37" t="s">
        <v>3476</v>
      </c>
    </row>
    <row r="592" spans="1:24" s="3" customFormat="1" ht="16.5" customHeight="1">
      <c r="A592" s="38">
        <v>68</v>
      </c>
      <c r="B592" s="39">
        <v>10876</v>
      </c>
      <c r="C592" s="38">
        <v>10323483</v>
      </c>
      <c r="D592" s="40" t="s">
        <v>775</v>
      </c>
      <c r="E592" s="38">
        <v>1</v>
      </c>
      <c r="F592" s="38">
        <v>34</v>
      </c>
      <c r="G592" s="38" t="s">
        <v>83</v>
      </c>
      <c r="H592" s="42">
        <v>477.68</v>
      </c>
      <c r="I592" s="57"/>
      <c r="J592" s="44">
        <v>44165</v>
      </c>
      <c r="K592" s="42">
        <v>14.05</v>
      </c>
      <c r="L592" s="42">
        <v>463.63</v>
      </c>
      <c r="M592" s="44">
        <v>45199</v>
      </c>
      <c r="N592" s="42">
        <v>0</v>
      </c>
      <c r="O592" s="42">
        <v>0</v>
      </c>
      <c r="P592" s="45">
        <v>0.13</v>
      </c>
      <c r="Q592" s="42">
        <v>0</v>
      </c>
      <c r="R592" s="42">
        <v>0</v>
      </c>
      <c r="S592" s="42">
        <v>0</v>
      </c>
      <c r="T592" s="38">
        <v>2506</v>
      </c>
      <c r="U592" s="14">
        <f>S592/H592</f>
        <v>0</v>
      </c>
      <c r="V592" s="19"/>
      <c r="W592" s="19"/>
      <c r="X592" s="37" t="s">
        <v>3476</v>
      </c>
    </row>
    <row r="593" spans="1:24" s="3" customFormat="1" ht="16.5" customHeight="1">
      <c r="A593" s="38">
        <v>73</v>
      </c>
      <c r="B593" s="39">
        <v>10876</v>
      </c>
      <c r="C593" s="38">
        <v>10323568</v>
      </c>
      <c r="D593" s="40" t="s">
        <v>780</v>
      </c>
      <c r="E593" s="38">
        <v>275</v>
      </c>
      <c r="F593" s="38">
        <v>27</v>
      </c>
      <c r="G593" s="38" t="s">
        <v>23</v>
      </c>
      <c r="H593" s="42">
        <v>65095.54</v>
      </c>
      <c r="I593" s="57"/>
      <c r="J593" s="44">
        <v>44165</v>
      </c>
      <c r="K593" s="42">
        <v>0</v>
      </c>
      <c r="L593" s="42">
        <v>65095.54</v>
      </c>
      <c r="M593" s="44">
        <v>45199</v>
      </c>
      <c r="N593" s="42">
        <v>0</v>
      </c>
      <c r="O593" s="42">
        <v>0</v>
      </c>
      <c r="P593" s="45">
        <v>0.13</v>
      </c>
      <c r="Q593" s="42">
        <v>0</v>
      </c>
      <c r="R593" s="42">
        <v>0</v>
      </c>
      <c r="S593" s="42">
        <v>0</v>
      </c>
      <c r="T593" s="38">
        <v>5000</v>
      </c>
      <c r="U593" s="14">
        <f>S593/H593</f>
        <v>0</v>
      </c>
      <c r="V593" s="19"/>
      <c r="W593" s="19"/>
      <c r="X593" s="37" t="s">
        <v>3476</v>
      </c>
    </row>
    <row r="594" spans="1:24" s="3" customFormat="1" ht="16.5" customHeight="1">
      <c r="A594" s="38">
        <v>389</v>
      </c>
      <c r="B594" s="39">
        <v>10877</v>
      </c>
      <c r="C594" s="38">
        <v>10323707</v>
      </c>
      <c r="D594" s="40" t="s">
        <v>81</v>
      </c>
      <c r="E594" s="58">
        <v>50</v>
      </c>
      <c r="F594" s="38">
        <v>60</v>
      </c>
      <c r="G594" s="38" t="s">
        <v>23</v>
      </c>
      <c r="H594" s="42">
        <v>8547.01</v>
      </c>
      <c r="I594" s="57"/>
      <c r="J594" s="44">
        <v>40717</v>
      </c>
      <c r="K594" s="42">
        <v>0</v>
      </c>
      <c r="L594" s="42">
        <v>8119.66</v>
      </c>
      <c r="M594" s="44">
        <v>45199</v>
      </c>
      <c r="N594" s="42">
        <f>H594-K594-L594</f>
        <v>427.35000000000036</v>
      </c>
      <c r="O594" s="42">
        <v>482.91</v>
      </c>
      <c r="P594" s="45">
        <v>0.13</v>
      </c>
      <c r="Q594" s="42">
        <v>55.56</v>
      </c>
      <c r="R594" s="42">
        <v>427.35</v>
      </c>
      <c r="S594" s="42">
        <f>N594-R594</f>
        <v>0</v>
      </c>
      <c r="T594" s="38">
        <v>5000</v>
      </c>
      <c r="U594" s="14">
        <f>S594/H594</f>
        <v>0</v>
      </c>
      <c r="V594" s="19"/>
      <c r="W594" s="19"/>
      <c r="X594" s="37" t="s">
        <v>3462</v>
      </c>
    </row>
    <row r="595" spans="1:24" s="3" customFormat="1" ht="16.5" customHeight="1">
      <c r="A595" s="38">
        <v>398</v>
      </c>
      <c r="B595" s="39">
        <v>10877</v>
      </c>
      <c r="C595" s="38">
        <v>10324443</v>
      </c>
      <c r="D595" s="40" t="s">
        <v>791</v>
      </c>
      <c r="E595" s="58">
        <v>2</v>
      </c>
      <c r="F595" s="38">
        <v>113</v>
      </c>
      <c r="G595" s="38" t="s">
        <v>23</v>
      </c>
      <c r="H595" s="42">
        <v>9256.41</v>
      </c>
      <c r="I595" s="57"/>
      <c r="J595" s="44">
        <v>42424</v>
      </c>
      <c r="K595" s="42">
        <v>0</v>
      </c>
      <c r="L595" s="42">
        <v>6865.04</v>
      </c>
      <c r="M595" s="44">
        <v>45199</v>
      </c>
      <c r="N595" s="42">
        <f>H595-K595-L595</f>
        <v>2391.37</v>
      </c>
      <c r="O595" s="42">
        <v>2702.25</v>
      </c>
      <c r="P595" s="45">
        <v>0.13</v>
      </c>
      <c r="Q595" s="42">
        <v>310.88</v>
      </c>
      <c r="R595" s="42">
        <v>2391.37</v>
      </c>
      <c r="S595" s="42">
        <f>N595-R595</f>
        <v>0</v>
      </c>
      <c r="T595" s="38">
        <v>5000</v>
      </c>
      <c r="U595" s="14">
        <f>S595/H595</f>
        <v>0</v>
      </c>
      <c r="V595" s="19"/>
      <c r="W595" s="19"/>
      <c r="X595" s="37" t="s">
        <v>3462</v>
      </c>
    </row>
    <row r="596" spans="1:24" s="3" customFormat="1" ht="16.5" customHeight="1">
      <c r="A596" s="38">
        <v>399</v>
      </c>
      <c r="B596" s="39">
        <v>10877</v>
      </c>
      <c r="C596" s="38">
        <v>10324444</v>
      </c>
      <c r="D596" s="40" t="s">
        <v>792</v>
      </c>
      <c r="E596" s="58">
        <v>1</v>
      </c>
      <c r="F596" s="38">
        <v>120</v>
      </c>
      <c r="G596" s="38" t="s">
        <v>21</v>
      </c>
      <c r="H596" s="42">
        <v>5805.56</v>
      </c>
      <c r="I596" s="57"/>
      <c r="J596" s="44">
        <v>42425</v>
      </c>
      <c r="K596" s="42">
        <v>0</v>
      </c>
      <c r="L596" s="42">
        <v>4182.3999999999996</v>
      </c>
      <c r="M596" s="44">
        <v>45199</v>
      </c>
      <c r="N596" s="42">
        <f>H596-K596-L596</f>
        <v>1623.1600000000008</v>
      </c>
      <c r="O596" s="42">
        <v>1834.17</v>
      </c>
      <c r="P596" s="45">
        <v>0.13</v>
      </c>
      <c r="Q596" s="42">
        <v>211.01</v>
      </c>
      <c r="R596" s="42">
        <v>1623.16</v>
      </c>
      <c r="S596" s="42">
        <f>N596-R596</f>
        <v>0</v>
      </c>
      <c r="T596" s="38">
        <v>5000</v>
      </c>
      <c r="U596" s="14">
        <f>S596/H596</f>
        <v>0</v>
      </c>
      <c r="V596" s="19"/>
      <c r="W596" s="19"/>
      <c r="X596" s="37" t="s">
        <v>3462</v>
      </c>
    </row>
    <row r="597" spans="1:24" s="3" customFormat="1" ht="16.5" customHeight="1">
      <c r="A597" s="38">
        <v>400</v>
      </c>
      <c r="B597" s="39">
        <v>10877</v>
      </c>
      <c r="C597" s="38">
        <v>10324445</v>
      </c>
      <c r="D597" s="40" t="s">
        <v>793</v>
      </c>
      <c r="E597" s="58">
        <v>1</v>
      </c>
      <c r="F597" s="38">
        <v>120</v>
      </c>
      <c r="G597" s="38" t="s">
        <v>21</v>
      </c>
      <c r="H597" s="42">
        <v>6373.93</v>
      </c>
      <c r="I597" s="57"/>
      <c r="J597" s="44">
        <v>42425</v>
      </c>
      <c r="K597" s="42">
        <v>0</v>
      </c>
      <c r="L597" s="42">
        <v>4591.87</v>
      </c>
      <c r="M597" s="44">
        <v>45199</v>
      </c>
      <c r="N597" s="42">
        <f>H597-K597-L597</f>
        <v>1782.0600000000004</v>
      </c>
      <c r="O597" s="42">
        <v>2013.73</v>
      </c>
      <c r="P597" s="45">
        <v>0.13</v>
      </c>
      <c r="Q597" s="42">
        <v>231.67</v>
      </c>
      <c r="R597" s="42">
        <v>1782.06</v>
      </c>
      <c r="S597" s="42">
        <f>N597-R597</f>
        <v>0</v>
      </c>
      <c r="T597" s="38">
        <v>5000</v>
      </c>
      <c r="U597" s="14">
        <f>S597/H597</f>
        <v>0</v>
      </c>
      <c r="V597" s="19"/>
      <c r="W597" s="19"/>
      <c r="X597" s="37" t="s">
        <v>3462</v>
      </c>
    </row>
    <row r="598" spans="1:24" s="3" customFormat="1" ht="16.5" customHeight="1">
      <c r="A598" s="38">
        <v>81</v>
      </c>
      <c r="B598" s="39">
        <v>10878</v>
      </c>
      <c r="C598" s="38">
        <v>10331780</v>
      </c>
      <c r="D598" s="40" t="s">
        <v>102</v>
      </c>
      <c r="E598" s="38">
        <v>1</v>
      </c>
      <c r="F598" s="38">
        <v>27</v>
      </c>
      <c r="G598" s="38" t="s">
        <v>21</v>
      </c>
      <c r="H598" s="42">
        <v>5410.36</v>
      </c>
      <c r="I598" s="57"/>
      <c r="J598" s="44">
        <v>44377</v>
      </c>
      <c r="K598" s="42">
        <v>0</v>
      </c>
      <c r="L598" s="42">
        <v>5410.36</v>
      </c>
      <c r="M598" s="44">
        <v>45199</v>
      </c>
      <c r="N598" s="42">
        <v>0</v>
      </c>
      <c r="O598" s="42">
        <v>0</v>
      </c>
      <c r="P598" s="45">
        <v>0.13</v>
      </c>
      <c r="Q598" s="42">
        <v>0</v>
      </c>
      <c r="R598" s="42">
        <v>0</v>
      </c>
      <c r="S598" s="42">
        <v>0</v>
      </c>
      <c r="T598" s="38">
        <v>2102</v>
      </c>
      <c r="U598" s="14">
        <f>S598/H598</f>
        <v>0</v>
      </c>
      <c r="V598" s="19"/>
      <c r="W598" s="19"/>
      <c r="X598" s="37" t="s">
        <v>3475</v>
      </c>
    </row>
    <row r="599" spans="1:24" s="3" customFormat="1" ht="16.5" customHeight="1">
      <c r="A599" s="38">
        <v>83</v>
      </c>
      <c r="B599" s="39">
        <v>10878</v>
      </c>
      <c r="C599" s="38">
        <v>10331888</v>
      </c>
      <c r="D599" s="40" t="s">
        <v>798</v>
      </c>
      <c r="E599" s="38">
        <v>5</v>
      </c>
      <c r="F599" s="38">
        <v>6</v>
      </c>
      <c r="G599" s="38" t="s">
        <v>23</v>
      </c>
      <c r="H599" s="42">
        <v>2047.5</v>
      </c>
      <c r="I599" s="57"/>
      <c r="J599" s="44">
        <v>44377</v>
      </c>
      <c r="K599" s="42">
        <v>0</v>
      </c>
      <c r="L599" s="42">
        <v>2047.5</v>
      </c>
      <c r="M599" s="44">
        <v>45199</v>
      </c>
      <c r="N599" s="42">
        <v>0</v>
      </c>
      <c r="O599" s="42">
        <v>0</v>
      </c>
      <c r="P599" s="45">
        <v>0.13</v>
      </c>
      <c r="Q599" s="42">
        <v>0</v>
      </c>
      <c r="R599" s="42">
        <v>0</v>
      </c>
      <c r="S599" s="42">
        <v>0</v>
      </c>
      <c r="T599" s="38">
        <v>5000</v>
      </c>
      <c r="U599" s="14">
        <f>S599/H599</f>
        <v>0</v>
      </c>
      <c r="V599" s="19"/>
      <c r="W599" s="19"/>
      <c r="X599" s="37" t="s">
        <v>3475</v>
      </c>
    </row>
    <row r="600" spans="1:24" s="3" customFormat="1" ht="16.5" customHeight="1">
      <c r="A600" s="38">
        <v>85</v>
      </c>
      <c r="B600" s="39">
        <v>10878</v>
      </c>
      <c r="C600" s="38">
        <v>10331702</v>
      </c>
      <c r="D600" s="40" t="s">
        <v>800</v>
      </c>
      <c r="E600" s="38">
        <v>1</v>
      </c>
      <c r="F600" s="38">
        <v>25</v>
      </c>
      <c r="G600" s="38" t="s">
        <v>33</v>
      </c>
      <c r="H600" s="42">
        <v>371.34</v>
      </c>
      <c r="I600" s="57"/>
      <c r="J600" s="44">
        <v>44377</v>
      </c>
      <c r="K600" s="42">
        <v>0</v>
      </c>
      <c r="L600" s="42">
        <v>371.34</v>
      </c>
      <c r="M600" s="44">
        <v>45199</v>
      </c>
      <c r="N600" s="42">
        <v>0</v>
      </c>
      <c r="O600" s="42">
        <v>0</v>
      </c>
      <c r="P600" s="45">
        <v>0.13</v>
      </c>
      <c r="Q600" s="42">
        <v>0</v>
      </c>
      <c r="R600" s="42">
        <v>0</v>
      </c>
      <c r="S600" s="42">
        <v>0</v>
      </c>
      <c r="T600" s="38">
        <v>5000</v>
      </c>
      <c r="U600" s="14">
        <f>S600/H600</f>
        <v>0</v>
      </c>
      <c r="V600" s="19"/>
      <c r="W600" s="19"/>
      <c r="X600" s="37" t="s">
        <v>3475</v>
      </c>
    </row>
    <row r="601" spans="1:24" s="3" customFormat="1" ht="16.5" customHeight="1">
      <c r="A601" s="38">
        <v>86</v>
      </c>
      <c r="B601" s="39">
        <v>10878</v>
      </c>
      <c r="C601" s="38">
        <v>10331962</v>
      </c>
      <c r="D601" s="40" t="s">
        <v>801</v>
      </c>
      <c r="E601" s="38">
        <v>1</v>
      </c>
      <c r="F601" s="38">
        <v>15</v>
      </c>
      <c r="G601" s="38" t="s">
        <v>33</v>
      </c>
      <c r="H601" s="42">
        <v>695.37</v>
      </c>
      <c r="I601" s="57"/>
      <c r="J601" s="44">
        <v>44377</v>
      </c>
      <c r="K601" s="42">
        <v>0</v>
      </c>
      <c r="L601" s="42">
        <v>695.37</v>
      </c>
      <c r="M601" s="44">
        <v>45199</v>
      </c>
      <c r="N601" s="42">
        <v>0</v>
      </c>
      <c r="O601" s="42">
        <v>0</v>
      </c>
      <c r="P601" s="45">
        <v>0.13</v>
      </c>
      <c r="Q601" s="42">
        <v>0</v>
      </c>
      <c r="R601" s="42">
        <v>0</v>
      </c>
      <c r="S601" s="42">
        <v>0</v>
      </c>
      <c r="T601" s="38">
        <v>5000</v>
      </c>
      <c r="U601" s="14">
        <f>S601/H601</f>
        <v>0</v>
      </c>
      <c r="V601" s="19"/>
      <c r="W601" s="19"/>
      <c r="X601" s="37" t="s">
        <v>3475</v>
      </c>
    </row>
    <row r="602" spans="1:24" s="3" customFormat="1" ht="16.5" customHeight="1">
      <c r="A602" s="38">
        <v>87</v>
      </c>
      <c r="B602" s="39">
        <v>10878</v>
      </c>
      <c r="C602" s="38">
        <v>10342421</v>
      </c>
      <c r="D602" s="40" t="s">
        <v>802</v>
      </c>
      <c r="E602" s="38">
        <v>10</v>
      </c>
      <c r="F602" s="38">
        <v>13</v>
      </c>
      <c r="G602" s="38" t="s">
        <v>33</v>
      </c>
      <c r="H602" s="42">
        <v>3446</v>
      </c>
      <c r="I602" s="57"/>
      <c r="J602" s="44">
        <v>44530</v>
      </c>
      <c r="K602" s="42">
        <v>0</v>
      </c>
      <c r="L602" s="42">
        <v>3446</v>
      </c>
      <c r="M602" s="44">
        <v>45199</v>
      </c>
      <c r="N602" s="42">
        <v>0</v>
      </c>
      <c r="O602" s="42">
        <v>0</v>
      </c>
      <c r="P602" s="45">
        <v>0.13</v>
      </c>
      <c r="Q602" s="42">
        <v>0</v>
      </c>
      <c r="R602" s="42">
        <v>0</v>
      </c>
      <c r="S602" s="42">
        <v>0</v>
      </c>
      <c r="T602" s="38">
        <v>5000</v>
      </c>
      <c r="U602" s="14">
        <f>S602/H602</f>
        <v>0</v>
      </c>
      <c r="V602" s="19"/>
      <c r="W602" s="19"/>
      <c r="X602" s="37" t="s">
        <v>3475</v>
      </c>
    </row>
    <row r="603" spans="1:24" s="3" customFormat="1" ht="16.5" customHeight="1">
      <c r="A603" s="38">
        <v>5</v>
      </c>
      <c r="B603" s="39">
        <v>10879</v>
      </c>
      <c r="C603" s="38">
        <v>10349979</v>
      </c>
      <c r="D603" s="40" t="s">
        <v>29</v>
      </c>
      <c r="E603" s="38">
        <v>751</v>
      </c>
      <c r="F603" s="38">
        <v>9</v>
      </c>
      <c r="G603" s="38" t="s">
        <v>23</v>
      </c>
      <c r="H603" s="42">
        <v>5226.6499999999996</v>
      </c>
      <c r="I603" s="57"/>
      <c r="J603" s="44">
        <v>44712</v>
      </c>
      <c r="K603" s="42">
        <v>0</v>
      </c>
      <c r="L603" s="42">
        <v>5226.6499999999996</v>
      </c>
      <c r="M603" s="44">
        <v>45199</v>
      </c>
      <c r="N603" s="42">
        <v>0</v>
      </c>
      <c r="O603" s="42">
        <v>0</v>
      </c>
      <c r="P603" s="45">
        <v>0.13</v>
      </c>
      <c r="Q603" s="42">
        <v>0</v>
      </c>
      <c r="R603" s="42">
        <v>0</v>
      </c>
      <c r="S603" s="42">
        <v>0</v>
      </c>
      <c r="T603" s="38">
        <v>5000</v>
      </c>
      <c r="U603" s="14">
        <f>S603/H603</f>
        <v>0</v>
      </c>
      <c r="V603" s="19"/>
      <c r="W603" s="19"/>
      <c r="X603" s="37" t="s">
        <v>3483</v>
      </c>
    </row>
    <row r="604" spans="1:24" s="3" customFormat="1" ht="16.5" customHeight="1">
      <c r="A604" s="38">
        <v>28</v>
      </c>
      <c r="B604" s="39">
        <v>20704</v>
      </c>
      <c r="C604" s="38">
        <v>10296126</v>
      </c>
      <c r="D604" s="40" t="s">
        <v>827</v>
      </c>
      <c r="E604" s="41">
        <v>1</v>
      </c>
      <c r="F604" s="38">
        <v>120</v>
      </c>
      <c r="G604" s="38" t="s">
        <v>21</v>
      </c>
      <c r="H604" s="42">
        <v>9939.84</v>
      </c>
      <c r="I604" s="57"/>
      <c r="J604" s="44">
        <v>44006</v>
      </c>
      <c r="K604" s="42">
        <v>0</v>
      </c>
      <c r="L604" s="42">
        <v>3061.71</v>
      </c>
      <c r="M604" s="44">
        <v>45199</v>
      </c>
      <c r="N604" s="42">
        <f>H604-K604-L604</f>
        <v>6878.13</v>
      </c>
      <c r="O604" s="42">
        <v>7772.29</v>
      </c>
      <c r="P604" s="45">
        <v>0.13</v>
      </c>
      <c r="Q604" s="42">
        <v>894.16</v>
      </c>
      <c r="R604" s="42">
        <v>6878.13</v>
      </c>
      <c r="S604" s="42">
        <f>N604-R604</f>
        <v>0</v>
      </c>
      <c r="T604" s="38">
        <v>2004</v>
      </c>
      <c r="U604" s="14">
        <f>S604/H604</f>
        <v>0</v>
      </c>
      <c r="V604" s="19"/>
      <c r="W604" s="19"/>
      <c r="X604" s="37" t="s">
        <v>3466</v>
      </c>
    </row>
    <row r="605" spans="1:24" s="3" customFormat="1" ht="16.5" customHeight="1">
      <c r="A605" s="38">
        <v>396</v>
      </c>
      <c r="B605" s="39">
        <v>40704</v>
      </c>
      <c r="C605" s="38">
        <v>10344323</v>
      </c>
      <c r="D605" s="40" t="s">
        <v>899</v>
      </c>
      <c r="E605" s="58">
        <v>1</v>
      </c>
      <c r="F605" s="38">
        <v>1</v>
      </c>
      <c r="G605" s="38" t="s">
        <v>266</v>
      </c>
      <c r="H605" s="42">
        <v>0.01</v>
      </c>
      <c r="I605" s="57"/>
      <c r="J605" s="44">
        <v>44561</v>
      </c>
      <c r="K605" s="42">
        <v>0</v>
      </c>
      <c r="L605" s="42">
        <v>0.01</v>
      </c>
      <c r="M605" s="44">
        <v>45199</v>
      </c>
      <c r="N605" s="42">
        <f>H605-K605-L605</f>
        <v>0</v>
      </c>
      <c r="O605" s="42">
        <v>0</v>
      </c>
      <c r="P605" s="45">
        <v>0.13</v>
      </c>
      <c r="Q605" s="42">
        <v>0</v>
      </c>
      <c r="R605" s="42">
        <v>0</v>
      </c>
      <c r="S605" s="42">
        <f>N605-R605</f>
        <v>0</v>
      </c>
      <c r="T605" s="38">
        <v>5000</v>
      </c>
      <c r="U605" s="14">
        <f>S605/H605</f>
        <v>0</v>
      </c>
      <c r="V605" s="19"/>
      <c r="W605" s="19"/>
      <c r="X605" s="37" t="s">
        <v>3463</v>
      </c>
    </row>
    <row r="606" spans="1:24" s="3" customFormat="1" ht="16.5" customHeight="1">
      <c r="A606" s="38">
        <v>768</v>
      </c>
      <c r="B606" s="39">
        <v>40709</v>
      </c>
      <c r="C606" s="38">
        <v>10321244</v>
      </c>
      <c r="D606" s="40" t="s">
        <v>81</v>
      </c>
      <c r="E606" s="58">
        <v>140</v>
      </c>
      <c r="F606" s="38">
        <v>30</v>
      </c>
      <c r="G606" s="38" t="s">
        <v>266</v>
      </c>
      <c r="H606" s="42">
        <v>40831</v>
      </c>
      <c r="I606" s="57"/>
      <c r="J606" s="44">
        <v>44043</v>
      </c>
      <c r="K606" s="42">
        <v>0</v>
      </c>
      <c r="L606" s="42">
        <v>40831</v>
      </c>
      <c r="M606" s="44">
        <v>45199</v>
      </c>
      <c r="N606" s="42">
        <f>H606-K606-L606</f>
        <v>0</v>
      </c>
      <c r="O606" s="42">
        <v>0</v>
      </c>
      <c r="P606" s="45">
        <v>0.13</v>
      </c>
      <c r="Q606" s="42">
        <v>0</v>
      </c>
      <c r="R606" s="42">
        <v>0</v>
      </c>
      <c r="S606" s="42">
        <f>N606-R606</f>
        <v>0</v>
      </c>
      <c r="T606" s="38">
        <v>5000</v>
      </c>
      <c r="U606" s="14">
        <f>S606/H606</f>
        <v>0</v>
      </c>
      <c r="V606" s="19"/>
      <c r="W606" s="19"/>
      <c r="X606" s="37" t="s">
        <v>3467</v>
      </c>
    </row>
    <row r="607" spans="1:24" s="3" customFormat="1" ht="16.5" customHeight="1">
      <c r="A607" s="38">
        <v>769</v>
      </c>
      <c r="B607" s="39">
        <v>40709</v>
      </c>
      <c r="C607" s="38">
        <v>10321254</v>
      </c>
      <c r="D607" s="40" t="s">
        <v>951</v>
      </c>
      <c r="E607" s="58">
        <v>1</v>
      </c>
      <c r="F607" s="38">
        <v>1</v>
      </c>
      <c r="G607" s="38" t="s">
        <v>36</v>
      </c>
      <c r="H607" s="42">
        <v>407.19</v>
      </c>
      <c r="I607" s="57"/>
      <c r="J607" s="44">
        <v>44043</v>
      </c>
      <c r="K607" s="42">
        <v>0</v>
      </c>
      <c r="L607" s="42">
        <v>407.19</v>
      </c>
      <c r="M607" s="44">
        <v>45199</v>
      </c>
      <c r="N607" s="42">
        <f>H607-K607-L607</f>
        <v>0</v>
      </c>
      <c r="O607" s="42">
        <v>0</v>
      </c>
      <c r="P607" s="45">
        <v>0.13</v>
      </c>
      <c r="Q607" s="42">
        <v>0</v>
      </c>
      <c r="R607" s="42">
        <v>0</v>
      </c>
      <c r="S607" s="42">
        <f>N607-R607</f>
        <v>0</v>
      </c>
      <c r="T607" s="38">
        <v>5000</v>
      </c>
      <c r="U607" s="14">
        <f>S607/H607</f>
        <v>0</v>
      </c>
      <c r="V607" s="19"/>
      <c r="W607" s="19"/>
      <c r="X607" s="37" t="s">
        <v>3467</v>
      </c>
    </row>
    <row r="608" spans="1:24" s="3" customFormat="1" ht="16.5" customHeight="1">
      <c r="A608" s="38">
        <v>770</v>
      </c>
      <c r="B608" s="39">
        <v>40709</v>
      </c>
      <c r="C608" s="38">
        <v>10321255</v>
      </c>
      <c r="D608" s="40" t="s">
        <v>952</v>
      </c>
      <c r="E608" s="58">
        <v>1</v>
      </c>
      <c r="F608" s="38">
        <v>1</v>
      </c>
      <c r="G608" s="38" t="s">
        <v>33</v>
      </c>
      <c r="H608" s="42">
        <v>1915.68</v>
      </c>
      <c r="I608" s="57"/>
      <c r="J608" s="44">
        <v>44043</v>
      </c>
      <c r="K608" s="42">
        <v>0</v>
      </c>
      <c r="L608" s="42">
        <v>1915.68</v>
      </c>
      <c r="M608" s="44">
        <v>45199</v>
      </c>
      <c r="N608" s="42">
        <f>H608-K608-L608</f>
        <v>0</v>
      </c>
      <c r="O608" s="42">
        <v>0</v>
      </c>
      <c r="P608" s="45">
        <v>0.13</v>
      </c>
      <c r="Q608" s="42">
        <v>0</v>
      </c>
      <c r="R608" s="42">
        <v>0</v>
      </c>
      <c r="S608" s="42">
        <f>N608-R608</f>
        <v>0</v>
      </c>
      <c r="T608" s="38">
        <v>5000</v>
      </c>
      <c r="U608" s="14">
        <f>S608/H608</f>
        <v>0</v>
      </c>
      <c r="V608" s="19"/>
      <c r="W608" s="19"/>
      <c r="X608" s="37" t="s">
        <v>3467</v>
      </c>
    </row>
    <row r="609" spans="1:24" s="3" customFormat="1" ht="16.5" customHeight="1">
      <c r="A609" s="38">
        <v>771</v>
      </c>
      <c r="B609" s="39">
        <v>40709</v>
      </c>
      <c r="C609" s="38">
        <v>10321256</v>
      </c>
      <c r="D609" s="40" t="s">
        <v>953</v>
      </c>
      <c r="E609" s="58">
        <v>4</v>
      </c>
      <c r="F609" s="38">
        <v>1</v>
      </c>
      <c r="G609" s="38" t="s">
        <v>36</v>
      </c>
      <c r="H609" s="42">
        <v>846.93</v>
      </c>
      <c r="I609" s="57"/>
      <c r="J609" s="44">
        <v>44043</v>
      </c>
      <c r="K609" s="42">
        <v>0</v>
      </c>
      <c r="L609" s="42">
        <v>846.93</v>
      </c>
      <c r="M609" s="44">
        <v>45199</v>
      </c>
      <c r="N609" s="42">
        <f>H609-K609-L609</f>
        <v>0</v>
      </c>
      <c r="O609" s="42">
        <v>0</v>
      </c>
      <c r="P609" s="45">
        <v>0.13</v>
      </c>
      <c r="Q609" s="42">
        <v>0</v>
      </c>
      <c r="R609" s="42">
        <v>0</v>
      </c>
      <c r="S609" s="42">
        <f>N609-R609</f>
        <v>0</v>
      </c>
      <c r="T609" s="38">
        <v>5000</v>
      </c>
      <c r="U609" s="14">
        <f>S609/H609</f>
        <v>0</v>
      </c>
      <c r="V609" s="19"/>
      <c r="W609" s="19"/>
      <c r="X609" s="37" t="s">
        <v>3467</v>
      </c>
    </row>
    <row r="610" spans="1:24" s="3" customFormat="1" ht="16.5" customHeight="1">
      <c r="A610" s="38">
        <v>772</v>
      </c>
      <c r="B610" s="39">
        <v>40709</v>
      </c>
      <c r="C610" s="38">
        <v>10321257</v>
      </c>
      <c r="D610" s="40" t="s">
        <v>951</v>
      </c>
      <c r="E610" s="58">
        <v>1</v>
      </c>
      <c r="F610" s="38">
        <v>1</v>
      </c>
      <c r="G610" s="38" t="s">
        <v>36</v>
      </c>
      <c r="H610" s="42">
        <v>432.89</v>
      </c>
      <c r="I610" s="57"/>
      <c r="J610" s="44">
        <v>44043</v>
      </c>
      <c r="K610" s="42">
        <v>0</v>
      </c>
      <c r="L610" s="42">
        <v>432.89</v>
      </c>
      <c r="M610" s="44">
        <v>45199</v>
      </c>
      <c r="N610" s="42">
        <f>H610-K610-L610</f>
        <v>0</v>
      </c>
      <c r="O610" s="42">
        <v>0</v>
      </c>
      <c r="P610" s="45">
        <v>0.13</v>
      </c>
      <c r="Q610" s="42">
        <v>0</v>
      </c>
      <c r="R610" s="42">
        <v>0</v>
      </c>
      <c r="S610" s="42">
        <f>N610-R610</f>
        <v>0</v>
      </c>
      <c r="T610" s="38">
        <v>5000</v>
      </c>
      <c r="U610" s="14">
        <f>S610/H610</f>
        <v>0</v>
      </c>
      <c r="V610" s="19"/>
      <c r="W610" s="19"/>
      <c r="X610" s="37" t="s">
        <v>3467</v>
      </c>
    </row>
    <row r="611" spans="1:24" s="3" customFormat="1" ht="16.5" customHeight="1">
      <c r="A611" s="38">
        <v>773</v>
      </c>
      <c r="B611" s="39">
        <v>40709</v>
      </c>
      <c r="C611" s="38">
        <v>10321258</v>
      </c>
      <c r="D611" s="40" t="s">
        <v>951</v>
      </c>
      <c r="E611" s="58">
        <v>3</v>
      </c>
      <c r="F611" s="38">
        <v>1</v>
      </c>
      <c r="G611" s="38" t="s">
        <v>36</v>
      </c>
      <c r="H611" s="42">
        <v>672.94</v>
      </c>
      <c r="I611" s="57"/>
      <c r="J611" s="44">
        <v>44043</v>
      </c>
      <c r="K611" s="42">
        <v>0</v>
      </c>
      <c r="L611" s="42">
        <v>672.94</v>
      </c>
      <c r="M611" s="44">
        <v>45199</v>
      </c>
      <c r="N611" s="42">
        <f>H611-K611-L611</f>
        <v>0</v>
      </c>
      <c r="O611" s="42">
        <v>0</v>
      </c>
      <c r="P611" s="45">
        <v>0.13</v>
      </c>
      <c r="Q611" s="42">
        <v>0</v>
      </c>
      <c r="R611" s="42">
        <v>0</v>
      </c>
      <c r="S611" s="42">
        <f>N611-R611</f>
        <v>0</v>
      </c>
      <c r="T611" s="38">
        <v>5000</v>
      </c>
      <c r="U611" s="14">
        <f>S611/H611</f>
        <v>0</v>
      </c>
      <c r="V611" s="19"/>
      <c r="W611" s="19"/>
      <c r="X611" s="37" t="s">
        <v>3467</v>
      </c>
    </row>
    <row r="612" spans="1:24" s="3" customFormat="1" ht="16.5" customHeight="1">
      <c r="A612" s="38">
        <v>774</v>
      </c>
      <c r="B612" s="39">
        <v>40709</v>
      </c>
      <c r="C612" s="38">
        <v>10321259</v>
      </c>
      <c r="D612" s="40" t="s">
        <v>954</v>
      </c>
      <c r="E612" s="58">
        <v>1</v>
      </c>
      <c r="F612" s="38">
        <v>1</v>
      </c>
      <c r="G612" s="38" t="s">
        <v>36</v>
      </c>
      <c r="H612" s="42">
        <v>283.25</v>
      </c>
      <c r="I612" s="57"/>
      <c r="J612" s="44">
        <v>44043</v>
      </c>
      <c r="K612" s="42">
        <v>0</v>
      </c>
      <c r="L612" s="42">
        <v>283.25</v>
      </c>
      <c r="M612" s="44">
        <v>45199</v>
      </c>
      <c r="N612" s="42">
        <f>H612-K612-L612</f>
        <v>0</v>
      </c>
      <c r="O612" s="42">
        <v>0</v>
      </c>
      <c r="P612" s="45">
        <v>0.13</v>
      </c>
      <c r="Q612" s="42">
        <v>0</v>
      </c>
      <c r="R612" s="42">
        <v>0</v>
      </c>
      <c r="S612" s="42">
        <f>N612-R612</f>
        <v>0</v>
      </c>
      <c r="T612" s="38">
        <v>5000</v>
      </c>
      <c r="U612" s="14">
        <f>S612/H612</f>
        <v>0</v>
      </c>
      <c r="V612" s="19"/>
      <c r="W612" s="19"/>
      <c r="X612" s="37" t="s">
        <v>3467</v>
      </c>
    </row>
    <row r="613" spans="1:24" s="3" customFormat="1" ht="16.5" customHeight="1">
      <c r="A613" s="38">
        <v>775</v>
      </c>
      <c r="B613" s="39">
        <v>40709</v>
      </c>
      <c r="C613" s="38">
        <v>10321260</v>
      </c>
      <c r="D613" s="40" t="s">
        <v>955</v>
      </c>
      <c r="E613" s="58">
        <v>1</v>
      </c>
      <c r="F613" s="38">
        <v>3</v>
      </c>
      <c r="G613" s="38" t="s">
        <v>33</v>
      </c>
      <c r="H613" s="42">
        <v>1703.52</v>
      </c>
      <c r="I613" s="57"/>
      <c r="J613" s="44">
        <v>44043</v>
      </c>
      <c r="K613" s="42">
        <v>0</v>
      </c>
      <c r="L613" s="42">
        <v>1703.52</v>
      </c>
      <c r="M613" s="44">
        <v>45199</v>
      </c>
      <c r="N613" s="42">
        <f>H613-K613-L613</f>
        <v>0</v>
      </c>
      <c r="O613" s="42">
        <v>0</v>
      </c>
      <c r="P613" s="45">
        <v>0.13</v>
      </c>
      <c r="Q613" s="42">
        <v>0</v>
      </c>
      <c r="R613" s="42">
        <v>0</v>
      </c>
      <c r="S613" s="42">
        <f>N613-R613</f>
        <v>0</v>
      </c>
      <c r="T613" s="38">
        <v>5000</v>
      </c>
      <c r="U613" s="14">
        <f>S613/H613</f>
        <v>0</v>
      </c>
      <c r="V613" s="19"/>
      <c r="W613" s="19"/>
      <c r="X613" s="37" t="s">
        <v>3467</v>
      </c>
    </row>
    <row r="614" spans="1:24" s="3" customFormat="1" ht="16.5" customHeight="1">
      <c r="A614" s="38">
        <v>776</v>
      </c>
      <c r="B614" s="39">
        <v>40709</v>
      </c>
      <c r="C614" s="38">
        <v>10321261</v>
      </c>
      <c r="D614" s="40" t="s">
        <v>551</v>
      </c>
      <c r="E614" s="58">
        <v>1</v>
      </c>
      <c r="F614" s="38">
        <v>8</v>
      </c>
      <c r="G614" s="38" t="s">
        <v>36</v>
      </c>
      <c r="H614" s="42">
        <v>845.16</v>
      </c>
      <c r="I614" s="57"/>
      <c r="J614" s="44">
        <v>44043</v>
      </c>
      <c r="K614" s="42">
        <v>0</v>
      </c>
      <c r="L614" s="42">
        <v>845.16</v>
      </c>
      <c r="M614" s="44">
        <v>45199</v>
      </c>
      <c r="N614" s="42">
        <f>H614-K614-L614</f>
        <v>0</v>
      </c>
      <c r="O614" s="42">
        <v>0</v>
      </c>
      <c r="P614" s="45">
        <v>0.13</v>
      </c>
      <c r="Q614" s="42">
        <v>0</v>
      </c>
      <c r="R614" s="42">
        <v>0</v>
      </c>
      <c r="S614" s="42">
        <f>N614-R614</f>
        <v>0</v>
      </c>
      <c r="T614" s="38">
        <v>5000</v>
      </c>
      <c r="U614" s="14">
        <f>S614/H614</f>
        <v>0</v>
      </c>
      <c r="V614" s="19"/>
      <c r="W614" s="19"/>
      <c r="X614" s="37" t="s">
        <v>3467</v>
      </c>
    </row>
    <row r="615" spans="1:24" s="3" customFormat="1" ht="16.5" customHeight="1">
      <c r="A615" s="38">
        <v>778</v>
      </c>
      <c r="B615" s="39">
        <v>40709</v>
      </c>
      <c r="C615" s="38">
        <v>10338011</v>
      </c>
      <c r="D615" s="40" t="s">
        <v>957</v>
      </c>
      <c r="E615" s="58">
        <v>20</v>
      </c>
      <c r="F615" s="38">
        <v>15</v>
      </c>
      <c r="G615" s="38" t="s">
        <v>33</v>
      </c>
      <c r="H615" s="42">
        <v>9230.82</v>
      </c>
      <c r="I615" s="57"/>
      <c r="J615" s="44">
        <v>44469</v>
      </c>
      <c r="K615" s="42">
        <v>0</v>
      </c>
      <c r="L615" s="42">
        <v>9230.82</v>
      </c>
      <c r="M615" s="44">
        <v>45199</v>
      </c>
      <c r="N615" s="42">
        <f>H615-K615-L615</f>
        <v>0</v>
      </c>
      <c r="O615" s="42">
        <v>0</v>
      </c>
      <c r="P615" s="45">
        <v>0.13</v>
      </c>
      <c r="Q615" s="42">
        <v>0</v>
      </c>
      <c r="R615" s="42">
        <v>0</v>
      </c>
      <c r="S615" s="42">
        <f>N615-R615</f>
        <v>0</v>
      </c>
      <c r="T615" s="38">
        <v>5000</v>
      </c>
      <c r="U615" s="14">
        <f>S615/H615</f>
        <v>0</v>
      </c>
      <c r="V615" s="19"/>
      <c r="W615" s="19"/>
      <c r="X615" s="37" t="s">
        <v>3467</v>
      </c>
    </row>
    <row r="616" spans="1:24" s="3" customFormat="1" ht="16.5" customHeight="1">
      <c r="A616" s="38">
        <v>779</v>
      </c>
      <c r="B616" s="39">
        <v>40709</v>
      </c>
      <c r="C616" s="38">
        <v>10338220</v>
      </c>
      <c r="D616" s="40" t="s">
        <v>958</v>
      </c>
      <c r="E616" s="58">
        <v>1</v>
      </c>
      <c r="F616" s="38">
        <v>1</v>
      </c>
      <c r="G616" s="38" t="s">
        <v>33</v>
      </c>
      <c r="H616" s="42">
        <v>153.85</v>
      </c>
      <c r="I616" s="57"/>
      <c r="J616" s="44">
        <v>44469</v>
      </c>
      <c r="K616" s="42">
        <v>0</v>
      </c>
      <c r="L616" s="42">
        <v>153.85</v>
      </c>
      <c r="M616" s="44">
        <v>45199</v>
      </c>
      <c r="N616" s="42">
        <f>H616-K616-L616</f>
        <v>0</v>
      </c>
      <c r="O616" s="42">
        <v>0</v>
      </c>
      <c r="P616" s="45">
        <v>0.13</v>
      </c>
      <c r="Q616" s="42">
        <v>0</v>
      </c>
      <c r="R616" s="42">
        <v>0</v>
      </c>
      <c r="S616" s="42">
        <f>N616-R616</f>
        <v>0</v>
      </c>
      <c r="T616" s="38">
        <v>5000</v>
      </c>
      <c r="U616" s="14">
        <f>S616/H616</f>
        <v>0</v>
      </c>
      <c r="V616" s="19"/>
      <c r="W616" s="19"/>
      <c r="X616" s="37" t="s">
        <v>3467</v>
      </c>
    </row>
    <row r="617" spans="1:24" s="3" customFormat="1" ht="16.5" customHeight="1">
      <c r="A617" s="38">
        <v>46</v>
      </c>
      <c r="B617" s="39">
        <v>50100</v>
      </c>
      <c r="C617" s="38">
        <v>10350728</v>
      </c>
      <c r="D617" s="40" t="s">
        <v>1037</v>
      </c>
      <c r="E617" s="58">
        <v>1</v>
      </c>
      <c r="F617" s="38">
        <v>48</v>
      </c>
      <c r="G617" s="38" t="s">
        <v>23</v>
      </c>
      <c r="H617" s="42">
        <v>0.01</v>
      </c>
      <c r="I617" s="57"/>
      <c r="J617" s="44">
        <v>44712</v>
      </c>
      <c r="K617" s="42">
        <v>0</v>
      </c>
      <c r="L617" s="42">
        <v>0.01</v>
      </c>
      <c r="M617" s="44">
        <v>45199</v>
      </c>
      <c r="N617" s="42">
        <v>0</v>
      </c>
      <c r="O617" s="42">
        <v>0</v>
      </c>
      <c r="P617" s="45">
        <v>0.13</v>
      </c>
      <c r="Q617" s="42">
        <v>0</v>
      </c>
      <c r="R617" s="42">
        <v>0</v>
      </c>
      <c r="S617" s="42">
        <v>0</v>
      </c>
      <c r="T617" s="38">
        <v>5000</v>
      </c>
      <c r="U617" s="14">
        <f>S617/H617</f>
        <v>0</v>
      </c>
      <c r="V617" s="19"/>
      <c r="W617" s="19"/>
      <c r="X617" s="37" t="s">
        <v>3477</v>
      </c>
    </row>
    <row r="618" spans="1:24" s="3" customFormat="1" ht="16.5" customHeight="1">
      <c r="A618" s="38">
        <v>49</v>
      </c>
      <c r="B618" s="39">
        <v>50101</v>
      </c>
      <c r="C618" s="38">
        <v>10338032</v>
      </c>
      <c r="D618" s="40" t="s">
        <v>182</v>
      </c>
      <c r="E618" s="41">
        <v>76</v>
      </c>
      <c r="F618" s="38">
        <v>1</v>
      </c>
      <c r="G618" s="38" t="s">
        <v>266</v>
      </c>
      <c r="H618" s="42">
        <v>2569.48</v>
      </c>
      <c r="I618" s="57"/>
      <c r="J618" s="44">
        <v>44469</v>
      </c>
      <c r="K618" s="42">
        <v>0</v>
      </c>
      <c r="L618" s="42">
        <v>2569.48</v>
      </c>
      <c r="M618" s="44">
        <v>45199</v>
      </c>
      <c r="N618" s="42">
        <v>0</v>
      </c>
      <c r="O618" s="42">
        <v>0</v>
      </c>
      <c r="P618" s="45">
        <v>0.13</v>
      </c>
      <c r="Q618" s="42">
        <v>0</v>
      </c>
      <c r="R618" s="42">
        <v>0</v>
      </c>
      <c r="S618" s="42">
        <v>0</v>
      </c>
      <c r="T618" s="38">
        <v>5000</v>
      </c>
      <c r="U618" s="14">
        <f>S618/H618</f>
        <v>0</v>
      </c>
      <c r="V618" s="19"/>
      <c r="W618" s="19"/>
      <c r="X618" s="37" t="s">
        <v>3477</v>
      </c>
    </row>
    <row r="619" spans="1:24" s="3" customFormat="1" ht="16.5" customHeight="1">
      <c r="A619" s="38">
        <v>253</v>
      </c>
      <c r="B619" s="39">
        <v>10729</v>
      </c>
      <c r="C619" s="38">
        <v>10374701</v>
      </c>
      <c r="D619" s="40" t="s">
        <v>1218</v>
      </c>
      <c r="E619" s="58">
        <v>1</v>
      </c>
      <c r="F619" s="38">
        <v>60</v>
      </c>
      <c r="G619" s="38" t="s">
        <v>36</v>
      </c>
      <c r="H619" s="42">
        <v>2400.81</v>
      </c>
      <c r="I619" s="37"/>
      <c r="J619" s="44">
        <v>45107</v>
      </c>
      <c r="K619" s="42">
        <v>40.01</v>
      </c>
      <c r="L619" s="42">
        <v>120.03</v>
      </c>
      <c r="M619" s="44">
        <v>45217</v>
      </c>
      <c r="N619" s="42">
        <v>2240.77</v>
      </c>
      <c r="O619" s="42">
        <f>2240.77+291.3</f>
        <v>2532.0700000000002</v>
      </c>
      <c r="P619" s="45">
        <f>IF(J619&lt;DATEVALUE("2009-1-1"),3%,13%)</f>
        <v>0.13</v>
      </c>
      <c r="Q619" s="42">
        <f>IF(P619=13%,ROUND(O619/(1+P619)*P619,2),ROUND(O619/(1+0.03)*0.02,2))</f>
        <v>291.3</v>
      </c>
      <c r="R619" s="42">
        <f>O619-Q619</f>
        <v>2240.77</v>
      </c>
      <c r="S619" s="42">
        <f>N619-R619</f>
        <v>0</v>
      </c>
      <c r="T619" s="38">
        <v>2204</v>
      </c>
      <c r="U619" s="14">
        <f>S619/H619</f>
        <v>0</v>
      </c>
      <c r="V619" s="19"/>
      <c r="W619" s="19"/>
      <c r="X619" s="37" t="s">
        <v>3459</v>
      </c>
    </row>
    <row r="620" spans="1:24" s="3" customFormat="1" ht="16.5" customHeight="1">
      <c r="A620" s="38">
        <v>254</v>
      </c>
      <c r="B620" s="39">
        <v>10729</v>
      </c>
      <c r="C620" s="38">
        <v>10374702</v>
      </c>
      <c r="D620" s="40" t="s">
        <v>1218</v>
      </c>
      <c r="E620" s="58">
        <v>1</v>
      </c>
      <c r="F620" s="38">
        <v>60</v>
      </c>
      <c r="G620" s="38" t="s">
        <v>36</v>
      </c>
      <c r="H620" s="42">
        <v>2217.89</v>
      </c>
      <c r="I620" s="37"/>
      <c r="J620" s="44">
        <v>45107</v>
      </c>
      <c r="K620" s="42">
        <v>36.96</v>
      </c>
      <c r="L620" s="42">
        <v>110.88</v>
      </c>
      <c r="M620" s="44">
        <v>45217</v>
      </c>
      <c r="N620" s="42">
        <v>2070.0500000000002</v>
      </c>
      <c r="O620" s="42">
        <f>2070.05+269.11</f>
        <v>2339.1600000000003</v>
      </c>
      <c r="P620" s="45">
        <f>IF(J620&lt;DATEVALUE("2009-1-1"),3%,13%)</f>
        <v>0.13</v>
      </c>
      <c r="Q620" s="42">
        <f>IF(P620=13%,ROUND(O620/(1+P620)*P620,2),ROUND(O620/(1+0.03)*0.02,2))</f>
        <v>269.11</v>
      </c>
      <c r="R620" s="42">
        <f>O620-Q620</f>
        <v>2070.0500000000002</v>
      </c>
      <c r="S620" s="42">
        <f>N620-R620</f>
        <v>0</v>
      </c>
      <c r="T620" s="38">
        <v>5000</v>
      </c>
      <c r="U620" s="14">
        <f>S620/H620</f>
        <v>0</v>
      </c>
      <c r="V620" s="19"/>
      <c r="W620" s="19"/>
      <c r="X620" s="37" t="s">
        <v>3459</v>
      </c>
    </row>
    <row r="621" spans="1:24" s="3" customFormat="1" ht="16.5" customHeight="1">
      <c r="A621" s="38">
        <v>255</v>
      </c>
      <c r="B621" s="39">
        <v>10729</v>
      </c>
      <c r="C621" s="38">
        <v>10379588</v>
      </c>
      <c r="D621" s="40" t="s">
        <v>2959</v>
      </c>
      <c r="E621" s="58">
        <v>1</v>
      </c>
      <c r="F621" s="38">
        <v>60</v>
      </c>
      <c r="G621" s="38" t="s">
        <v>36</v>
      </c>
      <c r="H621" s="42">
        <v>7522.12</v>
      </c>
      <c r="I621" s="37"/>
      <c r="J621" s="44">
        <v>45199</v>
      </c>
      <c r="K621" s="42">
        <v>125.37</v>
      </c>
      <c r="L621" s="42">
        <v>0</v>
      </c>
      <c r="M621" s="44">
        <v>45217</v>
      </c>
      <c r="N621" s="42">
        <v>7396.75</v>
      </c>
      <c r="O621" s="42">
        <f>7396.75+961.58</f>
        <v>8358.33</v>
      </c>
      <c r="P621" s="45">
        <f>IF(J621&lt;DATEVALUE("2009-1-1"),3%,13%)</f>
        <v>0.13</v>
      </c>
      <c r="Q621" s="42">
        <f>IF(P621=13%,ROUND(O621/(1+P621)*P621,2),ROUND(O621/(1+0.03)*0.02,2))</f>
        <v>961.58</v>
      </c>
      <c r="R621" s="42">
        <f>O621-Q621</f>
        <v>7396.75</v>
      </c>
      <c r="S621" s="42">
        <f>N621-R621</f>
        <v>0</v>
      </c>
      <c r="T621" s="38">
        <v>5000</v>
      </c>
      <c r="U621" s="14">
        <f>S621/H621</f>
        <v>0</v>
      </c>
      <c r="V621" s="19"/>
      <c r="W621" s="19"/>
      <c r="X621" s="37" t="s">
        <v>3459</v>
      </c>
    </row>
    <row r="622" spans="1:24" s="3" customFormat="1" ht="16.5" customHeight="1">
      <c r="A622" s="38">
        <v>10</v>
      </c>
      <c r="B622" s="39">
        <v>10879</v>
      </c>
      <c r="C622" s="38">
        <v>10350064</v>
      </c>
      <c r="D622" s="40" t="s">
        <v>2960</v>
      </c>
      <c r="E622" s="58">
        <v>1</v>
      </c>
      <c r="F622" s="38">
        <v>94</v>
      </c>
      <c r="G622" s="38" t="s">
        <v>21</v>
      </c>
      <c r="H622" s="42">
        <v>4279.7299999999996</v>
      </c>
      <c r="I622" s="37"/>
      <c r="J622" s="44">
        <v>44712</v>
      </c>
      <c r="K622" s="42">
        <v>0</v>
      </c>
      <c r="L622" s="42">
        <v>774</v>
      </c>
      <c r="M622" s="44">
        <v>45217</v>
      </c>
      <c r="N622" s="42">
        <v>3505.73</v>
      </c>
      <c r="O622" s="42">
        <v>3961.47</v>
      </c>
      <c r="P622" s="45">
        <f>IF(J622&lt;DATEVALUE("2009-1-1"),3%,13%)</f>
        <v>0.13</v>
      </c>
      <c r="Q622" s="42">
        <f>IF(P622=13%,ROUND(O622/(1+P622)*P622,2),ROUND(O622/(1+0.03)*0.02,2))</f>
        <v>455.74</v>
      </c>
      <c r="R622" s="42">
        <f>O622-Q622</f>
        <v>3505.7299999999996</v>
      </c>
      <c r="S622" s="42">
        <f>N622-R622</f>
        <v>0</v>
      </c>
      <c r="T622" s="38">
        <v>5000</v>
      </c>
      <c r="U622" s="14">
        <f>S622/H622</f>
        <v>0</v>
      </c>
      <c r="V622" s="19"/>
      <c r="W622" s="19"/>
      <c r="X622" s="37" t="s">
        <v>3483</v>
      </c>
    </row>
    <row r="623" spans="1:24" s="3" customFormat="1" ht="16.5" customHeight="1">
      <c r="A623" s="38">
        <v>57</v>
      </c>
      <c r="B623" s="39">
        <v>50100</v>
      </c>
      <c r="C623" s="38">
        <v>10322674</v>
      </c>
      <c r="D623" s="40" t="s">
        <v>1652</v>
      </c>
      <c r="E623" s="58">
        <v>2</v>
      </c>
      <c r="F623" s="38">
        <v>60</v>
      </c>
      <c r="G623" s="38" t="s">
        <v>36</v>
      </c>
      <c r="H623" s="42">
        <v>8260</v>
      </c>
      <c r="I623" s="37"/>
      <c r="J623" s="44">
        <v>44165</v>
      </c>
      <c r="K623" s="42">
        <v>137.66</v>
      </c>
      <c r="L623" s="42">
        <v>4680.63</v>
      </c>
      <c r="M623" s="44">
        <v>45217</v>
      </c>
      <c r="N623" s="42">
        <v>3441.71</v>
      </c>
      <c r="O623" s="42">
        <f>3889.13</f>
        <v>3889.13</v>
      </c>
      <c r="P623" s="45">
        <f>IF(J623&lt;DATEVALUE("2009-1-1"),3%,13%)</f>
        <v>0.13</v>
      </c>
      <c r="Q623" s="42">
        <f>IF(P623=13%,ROUND(O623/(1+P623)*P623,2),ROUND(O623/(1+0.03)*0.02,2))</f>
        <v>447.42</v>
      </c>
      <c r="R623" s="42">
        <f>O623-Q623</f>
        <v>3441.71</v>
      </c>
      <c r="S623" s="42">
        <f>N623-R623</f>
        <v>0</v>
      </c>
      <c r="T623" s="38">
        <v>5000</v>
      </c>
      <c r="U623" s="14">
        <f>S623/H623</f>
        <v>0</v>
      </c>
      <c r="V623" s="19"/>
      <c r="W623" s="19"/>
      <c r="X623" s="37" t="s">
        <v>3477</v>
      </c>
    </row>
    <row r="624" spans="1:24" s="3" customFormat="1" ht="16.5" customHeight="1">
      <c r="A624" s="38">
        <v>79</v>
      </c>
      <c r="B624" s="39">
        <v>10876</v>
      </c>
      <c r="C624" s="38">
        <v>10322427</v>
      </c>
      <c r="D624" s="40" t="s">
        <v>2276</v>
      </c>
      <c r="E624" s="58">
        <v>1</v>
      </c>
      <c r="F624" s="38">
        <v>32</v>
      </c>
      <c r="G624" s="38" t="s">
        <v>33</v>
      </c>
      <c r="H624" s="42">
        <v>1958.83</v>
      </c>
      <c r="I624" s="37"/>
      <c r="J624" s="44">
        <v>44165</v>
      </c>
      <c r="K624" s="42">
        <v>0</v>
      </c>
      <c r="L624" s="42">
        <v>1958.83</v>
      </c>
      <c r="M624" s="44">
        <v>45216</v>
      </c>
      <c r="N624" s="42">
        <v>0</v>
      </c>
      <c r="O624" s="42">
        <v>0</v>
      </c>
      <c r="P624" s="45">
        <f>IF(J624&lt;DATEVALUE("2009-1-1"),3%,13%)</f>
        <v>0.13</v>
      </c>
      <c r="Q624" s="42">
        <f>IF(P624=13%,ROUND(O624/(1+P624)*P624,2),ROUND(O624/(1+0.03)*0.02,2))</f>
        <v>0</v>
      </c>
      <c r="R624" s="42">
        <f>O624-Q624</f>
        <v>0</v>
      </c>
      <c r="S624" s="42">
        <f>N624-R624</f>
        <v>0</v>
      </c>
      <c r="T624" s="38">
        <v>2101</v>
      </c>
      <c r="U624" s="14">
        <f>S624/H624</f>
        <v>0</v>
      </c>
      <c r="V624" s="19"/>
      <c r="W624" s="19"/>
      <c r="X624" s="37" t="s">
        <v>3476</v>
      </c>
    </row>
    <row r="625" spans="1:24" s="3" customFormat="1" ht="16.5" customHeight="1">
      <c r="A625" s="38">
        <v>80</v>
      </c>
      <c r="B625" s="39">
        <v>10876</v>
      </c>
      <c r="C625" s="38">
        <v>10322523</v>
      </c>
      <c r="D625" s="40" t="s">
        <v>229</v>
      </c>
      <c r="E625" s="58">
        <v>1</v>
      </c>
      <c r="F625" s="38">
        <v>26</v>
      </c>
      <c r="G625" s="38" t="s">
        <v>33</v>
      </c>
      <c r="H625" s="42">
        <v>1541.42</v>
      </c>
      <c r="I625" s="37"/>
      <c r="J625" s="44">
        <v>44165</v>
      </c>
      <c r="K625" s="42">
        <v>0</v>
      </c>
      <c r="L625" s="42">
        <v>1541.42</v>
      </c>
      <c r="M625" s="44">
        <v>45216</v>
      </c>
      <c r="N625" s="42">
        <v>0</v>
      </c>
      <c r="O625" s="42">
        <v>0</v>
      </c>
      <c r="P625" s="45">
        <f>IF(J625&lt;DATEVALUE("2009-1-1"),3%,13%)</f>
        <v>0.13</v>
      </c>
      <c r="Q625" s="42">
        <f>IF(P625=13%,ROUND(O625/(1+P625)*P625,2),ROUND(O625/(1+0.03)*0.02,2))</f>
        <v>0</v>
      </c>
      <c r="R625" s="42">
        <f>O625-Q625</f>
        <v>0</v>
      </c>
      <c r="S625" s="42">
        <f>N625-R625</f>
        <v>0</v>
      </c>
      <c r="T625" s="38">
        <v>2504</v>
      </c>
      <c r="U625" s="14">
        <f>S625/H625</f>
        <v>0</v>
      </c>
      <c r="V625" s="19"/>
      <c r="W625" s="19"/>
      <c r="X625" s="37" t="s">
        <v>3476</v>
      </c>
    </row>
    <row r="626" spans="1:24" s="3" customFormat="1" ht="16.5" customHeight="1">
      <c r="A626" s="38">
        <v>81</v>
      </c>
      <c r="B626" s="39">
        <v>10876</v>
      </c>
      <c r="C626" s="38">
        <v>10322560</v>
      </c>
      <c r="D626" s="40" t="s">
        <v>229</v>
      </c>
      <c r="E626" s="58">
        <v>1</v>
      </c>
      <c r="F626" s="38">
        <v>32</v>
      </c>
      <c r="G626" s="38" t="s">
        <v>33</v>
      </c>
      <c r="H626" s="42">
        <v>1657.42</v>
      </c>
      <c r="I626" s="37"/>
      <c r="J626" s="44">
        <v>44165</v>
      </c>
      <c r="K626" s="42">
        <v>0</v>
      </c>
      <c r="L626" s="42">
        <v>1657.42</v>
      </c>
      <c r="M626" s="44">
        <v>45216</v>
      </c>
      <c r="N626" s="42">
        <v>0</v>
      </c>
      <c r="O626" s="42">
        <v>0</v>
      </c>
      <c r="P626" s="45">
        <f>IF(J626&lt;DATEVALUE("2009-1-1"),3%,13%)</f>
        <v>0.13</v>
      </c>
      <c r="Q626" s="42">
        <f>IF(P626=13%,ROUND(O626/(1+P626)*P626,2),ROUND(O626/(1+0.03)*0.02,2))</f>
        <v>0</v>
      </c>
      <c r="R626" s="42">
        <f>O626-Q626</f>
        <v>0</v>
      </c>
      <c r="S626" s="42">
        <f>N626-R626</f>
        <v>0</v>
      </c>
      <c r="T626" s="38">
        <v>5000</v>
      </c>
      <c r="U626" s="14">
        <f>S626/H626</f>
        <v>0</v>
      </c>
      <c r="V626" s="19"/>
      <c r="W626" s="19"/>
      <c r="X626" s="37" t="s">
        <v>3476</v>
      </c>
    </row>
    <row r="627" spans="1:24" s="3" customFormat="1" ht="16.5" customHeight="1">
      <c r="A627" s="38">
        <v>434</v>
      </c>
      <c r="B627" s="39">
        <v>10877</v>
      </c>
      <c r="C627" s="38">
        <v>10326844</v>
      </c>
      <c r="D627" s="40" t="s">
        <v>2957</v>
      </c>
      <c r="E627" s="58">
        <v>2</v>
      </c>
      <c r="F627" s="38">
        <v>1</v>
      </c>
      <c r="G627" s="38" t="s">
        <v>33</v>
      </c>
      <c r="H627" s="42">
        <v>335.47</v>
      </c>
      <c r="I627" s="37"/>
      <c r="J627" s="44">
        <v>44316</v>
      </c>
      <c r="K627" s="42">
        <v>0</v>
      </c>
      <c r="L627" s="42">
        <v>335.47</v>
      </c>
      <c r="M627" s="44">
        <v>45210</v>
      </c>
      <c r="N627" s="42">
        <v>0</v>
      </c>
      <c r="O627" s="42">
        <v>0</v>
      </c>
      <c r="P627" s="45">
        <f>IF(J627&lt;DATEVALUE("2009-1-1"),3%,13%)</f>
        <v>0.13</v>
      </c>
      <c r="Q627" s="42">
        <f>IF(P627=13%,ROUND(O627/(1+P627)*P627,2),ROUND(O627/(1+0.03)*0.02,2))</f>
        <v>0</v>
      </c>
      <c r="R627" s="42">
        <f>O627-Q627</f>
        <v>0</v>
      </c>
      <c r="S627" s="42">
        <f>N627-R627</f>
        <v>0</v>
      </c>
      <c r="T627" s="38">
        <v>5000</v>
      </c>
      <c r="U627" s="14">
        <f>S627/H627</f>
        <v>0</v>
      </c>
      <c r="V627" s="19"/>
      <c r="W627" s="19"/>
      <c r="X627" s="37" t="s">
        <v>3462</v>
      </c>
    </row>
    <row r="628" spans="1:24" s="3" customFormat="1" ht="16.5" customHeight="1">
      <c r="A628" s="38">
        <v>101</v>
      </c>
      <c r="B628" s="39">
        <v>10713</v>
      </c>
      <c r="C628" s="38">
        <v>10297870</v>
      </c>
      <c r="D628" s="40" t="s">
        <v>1917</v>
      </c>
      <c r="E628" s="58">
        <v>1</v>
      </c>
      <c r="F628" s="38">
        <v>60</v>
      </c>
      <c r="G628" s="38" t="s">
        <v>33</v>
      </c>
      <c r="H628" s="42">
        <v>6666.67</v>
      </c>
      <c r="I628" s="62"/>
      <c r="J628" s="44">
        <v>43094</v>
      </c>
      <c r="K628" s="42">
        <v>0</v>
      </c>
      <c r="L628" s="42">
        <v>6333.33</v>
      </c>
      <c r="M628" s="44">
        <v>45219</v>
      </c>
      <c r="N628" s="42">
        <v>333.34</v>
      </c>
      <c r="O628" s="42">
        <v>376.67</v>
      </c>
      <c r="P628" s="45">
        <f>IF(J628&lt;DATEVALUE("2009-1-1"),3%,13%)</f>
        <v>0.13</v>
      </c>
      <c r="Q628" s="42">
        <f>IF(P628=13%,ROUND(O628/(1+P628)*P628,2),ROUND(O628/(1+0.03)*0.02,2))</f>
        <v>43.33</v>
      </c>
      <c r="R628" s="42">
        <f>O628-Q628</f>
        <v>333.34000000000003</v>
      </c>
      <c r="S628" s="42">
        <f>N628-R628</f>
        <v>0</v>
      </c>
      <c r="T628" s="38">
        <v>5000</v>
      </c>
      <c r="U628" s="14">
        <f>S628/H628</f>
        <v>0</v>
      </c>
      <c r="V628" s="19"/>
      <c r="W628" s="19"/>
      <c r="X628" s="37" t="s">
        <v>3457</v>
      </c>
    </row>
    <row r="629" spans="1:24" s="3" customFormat="1" ht="16.5" customHeight="1">
      <c r="A629" s="38">
        <v>102</v>
      </c>
      <c r="B629" s="39">
        <v>10713</v>
      </c>
      <c r="C629" s="38">
        <v>10298202</v>
      </c>
      <c r="D629" s="40" t="s">
        <v>2961</v>
      </c>
      <c r="E629" s="58">
        <v>1</v>
      </c>
      <c r="F629" s="38">
        <v>57</v>
      </c>
      <c r="G629" s="38" t="s">
        <v>33</v>
      </c>
      <c r="H629" s="42">
        <v>4700.8500000000004</v>
      </c>
      <c r="I629" s="37"/>
      <c r="J629" s="44">
        <v>43400</v>
      </c>
      <c r="K629" s="42">
        <v>0</v>
      </c>
      <c r="L629" s="42">
        <v>4465.8</v>
      </c>
      <c r="M629" s="44">
        <v>45219</v>
      </c>
      <c r="N629" s="42">
        <v>235.05</v>
      </c>
      <c r="O629" s="42">
        <v>265.61</v>
      </c>
      <c r="P629" s="45">
        <f>IF(J629&lt;DATEVALUE("2009-1-1"),3%,13%)</f>
        <v>0.13</v>
      </c>
      <c r="Q629" s="42">
        <f>IF(P629=13%,ROUND(O629/(1+P629)*P629,2),ROUND(O629/(1+0.03)*0.02,2))</f>
        <v>30.56</v>
      </c>
      <c r="R629" s="42">
        <f>O629-Q629</f>
        <v>235.05</v>
      </c>
      <c r="S629" s="42">
        <f>N629-R629</f>
        <v>0</v>
      </c>
      <c r="T629" s="38">
        <v>5000</v>
      </c>
      <c r="U629" s="14">
        <f>S629/H629</f>
        <v>0</v>
      </c>
      <c r="V629" s="19"/>
      <c r="W629" s="19"/>
      <c r="X629" s="37" t="s">
        <v>3457</v>
      </c>
    </row>
    <row r="630" spans="1:24" s="3" customFormat="1" ht="16.5" customHeight="1">
      <c r="A630" s="38">
        <v>256</v>
      </c>
      <c r="B630" s="39">
        <v>10725</v>
      </c>
      <c r="C630" s="38">
        <v>10302233</v>
      </c>
      <c r="D630" s="40" t="s">
        <v>2962</v>
      </c>
      <c r="E630" s="58">
        <v>1</v>
      </c>
      <c r="F630" s="38">
        <v>60</v>
      </c>
      <c r="G630" s="38" t="s">
        <v>33</v>
      </c>
      <c r="H630" s="42">
        <v>6666.67</v>
      </c>
      <c r="I630" s="37"/>
      <c r="J630" s="44">
        <v>43065</v>
      </c>
      <c r="K630" s="42">
        <v>0</v>
      </c>
      <c r="L630" s="42">
        <v>6333.33</v>
      </c>
      <c r="M630" s="44">
        <v>45219</v>
      </c>
      <c r="N630" s="42">
        <v>333.34</v>
      </c>
      <c r="O630" s="42">
        <v>376.67</v>
      </c>
      <c r="P630" s="45">
        <f>IF(J630&lt;DATEVALUE("2009-1-1"),3%,13%)</f>
        <v>0.13</v>
      </c>
      <c r="Q630" s="42">
        <f>IF(P630=13%,ROUND(O630/(1+P630)*P630,2),ROUND(O630/(1+0.03)*0.02,2))</f>
        <v>43.33</v>
      </c>
      <c r="R630" s="42">
        <f>O630-Q630</f>
        <v>333.34000000000003</v>
      </c>
      <c r="S630" s="42">
        <f>N630-R630</f>
        <v>0</v>
      </c>
      <c r="T630" s="38">
        <v>5000</v>
      </c>
      <c r="U630" s="14">
        <f>S630/H630</f>
        <v>0</v>
      </c>
      <c r="V630" s="19"/>
      <c r="W630" s="19"/>
      <c r="X630" s="37" t="s">
        <v>3459</v>
      </c>
    </row>
    <row r="631" spans="1:24" s="3" customFormat="1" ht="16.5" customHeight="1">
      <c r="A631" s="38">
        <v>257</v>
      </c>
      <c r="B631" s="39">
        <v>10729</v>
      </c>
      <c r="C631" s="38">
        <v>10292560</v>
      </c>
      <c r="D631" s="40" t="s">
        <v>2013</v>
      </c>
      <c r="E631" s="58">
        <v>1</v>
      </c>
      <c r="F631" s="38">
        <v>120</v>
      </c>
      <c r="G631" s="38" t="s">
        <v>21</v>
      </c>
      <c r="H631" s="42">
        <v>5973.55</v>
      </c>
      <c r="I631" s="37"/>
      <c r="J631" s="44">
        <v>43860</v>
      </c>
      <c r="K631" s="42">
        <v>0</v>
      </c>
      <c r="L631" s="42">
        <v>2128.0500000000002</v>
      </c>
      <c r="M631" s="44">
        <v>45219</v>
      </c>
      <c r="N631" s="42">
        <v>3845.5</v>
      </c>
      <c r="O631" s="42">
        <v>4345.42</v>
      </c>
      <c r="P631" s="45">
        <f>IF(J631&lt;DATEVALUE("2009-1-1"),3%,13%)</f>
        <v>0.13</v>
      </c>
      <c r="Q631" s="42">
        <f>IF(P631=13%,ROUND(O631/(1+P631)*P631,2),ROUND(O631/(1+0.03)*0.02,2))</f>
        <v>499.92</v>
      </c>
      <c r="R631" s="42">
        <f>O631-Q631</f>
        <v>3845.5</v>
      </c>
      <c r="S631" s="42">
        <f>N631-R631</f>
        <v>0</v>
      </c>
      <c r="T631" s="38">
        <v>1604</v>
      </c>
      <c r="U631" s="14">
        <f>S631/H631</f>
        <v>0</v>
      </c>
      <c r="V631" s="19"/>
      <c r="W631" s="19"/>
      <c r="X631" s="37" t="s">
        <v>3459</v>
      </c>
    </row>
    <row r="632" spans="1:24" s="3" customFormat="1" ht="16.5" customHeight="1">
      <c r="A632" s="38">
        <v>258</v>
      </c>
      <c r="B632" s="39">
        <v>10729</v>
      </c>
      <c r="C632" s="38">
        <v>10368606</v>
      </c>
      <c r="D632" s="40" t="s">
        <v>2963</v>
      </c>
      <c r="E632" s="58">
        <v>1</v>
      </c>
      <c r="F632" s="38">
        <v>120</v>
      </c>
      <c r="G632" s="38" t="s">
        <v>21</v>
      </c>
      <c r="H632" s="42">
        <v>19699.12</v>
      </c>
      <c r="I632" s="37"/>
      <c r="J632" s="44">
        <v>45046</v>
      </c>
      <c r="K632" s="42">
        <v>164.16</v>
      </c>
      <c r="L632" s="42">
        <v>820.8</v>
      </c>
      <c r="M632" s="44">
        <v>45219</v>
      </c>
      <c r="N632" s="42">
        <v>18714.16</v>
      </c>
      <c r="O632" s="42">
        <f>18714.16+2432.84</f>
        <v>21147</v>
      </c>
      <c r="P632" s="45">
        <f>IF(J632&lt;DATEVALUE("2009-1-1"),3%,13%)</f>
        <v>0.13</v>
      </c>
      <c r="Q632" s="42">
        <f>IF(P632=13%,ROUND(O632/(1+P632)*P632,2),ROUND(O632/(1+0.03)*0.02,2))</f>
        <v>2432.84</v>
      </c>
      <c r="R632" s="42">
        <f>O632-Q632</f>
        <v>18714.16</v>
      </c>
      <c r="S632" s="42">
        <f>N632-R632</f>
        <v>0</v>
      </c>
      <c r="T632" s="38">
        <v>2103</v>
      </c>
      <c r="U632" s="14">
        <f>S632/H632</f>
        <v>0</v>
      </c>
      <c r="V632" s="19"/>
      <c r="W632" s="19"/>
      <c r="X632" s="37" t="s">
        <v>3459</v>
      </c>
    </row>
    <row r="633" spans="1:24" s="3" customFormat="1" ht="16.5" customHeight="1">
      <c r="A633" s="38">
        <v>259</v>
      </c>
      <c r="B633" s="39">
        <v>10729</v>
      </c>
      <c r="C633" s="38">
        <v>10292934</v>
      </c>
      <c r="D633" s="40" t="s">
        <v>2027</v>
      </c>
      <c r="E633" s="58">
        <v>3</v>
      </c>
      <c r="F633" s="38">
        <v>120</v>
      </c>
      <c r="G633" s="38" t="s">
        <v>21</v>
      </c>
      <c r="H633" s="42">
        <v>38460</v>
      </c>
      <c r="I633" s="37"/>
      <c r="J633" s="44">
        <v>43434</v>
      </c>
      <c r="K633" s="42">
        <v>0</v>
      </c>
      <c r="L633" s="42">
        <v>17964.03</v>
      </c>
      <c r="M633" s="44">
        <v>45219</v>
      </c>
      <c r="N633" s="42">
        <v>20495.97</v>
      </c>
      <c r="O633" s="42">
        <v>23160.45</v>
      </c>
      <c r="P633" s="45">
        <f>IF(J633&lt;DATEVALUE("2009-1-1"),3%,13%)</f>
        <v>0.13</v>
      </c>
      <c r="Q633" s="42">
        <f>IF(P633=13%,ROUND(O633/(1+P633)*P633,2),ROUND(O633/(1+0.03)*0.02,2))</f>
        <v>2664.48</v>
      </c>
      <c r="R633" s="42">
        <f>O633-Q633</f>
        <v>20495.97</v>
      </c>
      <c r="S633" s="42">
        <f>N633-R633</f>
        <v>0</v>
      </c>
      <c r="T633" s="38">
        <v>2506</v>
      </c>
      <c r="U633" s="14">
        <f>S633/H633</f>
        <v>0</v>
      </c>
      <c r="V633" s="19"/>
      <c r="W633" s="19"/>
      <c r="X633" s="37" t="s">
        <v>3459</v>
      </c>
    </row>
    <row r="634" spans="1:24" s="3" customFormat="1" ht="16.5" customHeight="1">
      <c r="A634" s="38">
        <v>260</v>
      </c>
      <c r="B634" s="39">
        <v>10729</v>
      </c>
      <c r="C634" s="38">
        <v>10292246</v>
      </c>
      <c r="D634" s="40" t="s">
        <v>1514</v>
      </c>
      <c r="E634" s="58">
        <v>2</v>
      </c>
      <c r="F634" s="38">
        <v>120</v>
      </c>
      <c r="G634" s="38" t="s">
        <v>21</v>
      </c>
      <c r="H634" s="42">
        <v>10905.98</v>
      </c>
      <c r="I634" s="37"/>
      <c r="J634" s="44">
        <v>43735</v>
      </c>
      <c r="K634" s="42">
        <v>0</v>
      </c>
      <c r="L634" s="42">
        <v>4230.63</v>
      </c>
      <c r="M634" s="44">
        <v>45219</v>
      </c>
      <c r="N634" s="42">
        <v>6675.35</v>
      </c>
      <c r="O634" s="42">
        <f>6675.35+867.8</f>
        <v>7543.1500000000005</v>
      </c>
      <c r="P634" s="45">
        <f>IF(J634&lt;DATEVALUE("2009-1-1"),3%,13%)</f>
        <v>0.13</v>
      </c>
      <c r="Q634" s="42">
        <f>IF(P634=13%,ROUND(O634/(1+P634)*P634,2),ROUND(O634/(1+0.03)*0.02,2))</f>
        <v>867.8</v>
      </c>
      <c r="R634" s="42">
        <f>O634-Q634</f>
        <v>6675.35</v>
      </c>
      <c r="S634" s="42">
        <f>N634-R634</f>
        <v>0</v>
      </c>
      <c r="T634" s="38">
        <v>5000</v>
      </c>
      <c r="U634" s="14">
        <f>S634/H634</f>
        <v>0</v>
      </c>
      <c r="V634" s="19"/>
      <c r="W634" s="19"/>
      <c r="X634" s="37" t="s">
        <v>3459</v>
      </c>
    </row>
    <row r="635" spans="1:24" s="3" customFormat="1" ht="16.5" customHeight="1">
      <c r="A635" s="38">
        <v>261</v>
      </c>
      <c r="B635" s="39">
        <v>10729</v>
      </c>
      <c r="C635" s="38">
        <v>10292632</v>
      </c>
      <c r="D635" s="40" t="s">
        <v>1514</v>
      </c>
      <c r="E635" s="58">
        <v>2</v>
      </c>
      <c r="F635" s="38">
        <v>120</v>
      </c>
      <c r="G635" s="38" t="s">
        <v>21</v>
      </c>
      <c r="H635" s="42">
        <v>10905.98</v>
      </c>
      <c r="I635" s="37"/>
      <c r="J635" s="44">
        <v>43584</v>
      </c>
      <c r="K635" s="42">
        <v>0</v>
      </c>
      <c r="L635" s="42">
        <v>4662.33</v>
      </c>
      <c r="M635" s="44">
        <v>45219</v>
      </c>
      <c r="N635" s="42">
        <v>6243.65</v>
      </c>
      <c r="O635" s="42">
        <f>6243.65+811.67</f>
        <v>7055.32</v>
      </c>
      <c r="P635" s="45">
        <f>IF(J635&lt;DATEVALUE("2009-1-1"),3%,13%)</f>
        <v>0.13</v>
      </c>
      <c r="Q635" s="42">
        <f>IF(P635=13%,ROUND(O635/(1+P635)*P635,2),ROUND(O635/(1+0.03)*0.02,2))</f>
        <v>811.67</v>
      </c>
      <c r="R635" s="42">
        <f>O635-Q635</f>
        <v>6243.65</v>
      </c>
      <c r="S635" s="42">
        <f>N635-R635</f>
        <v>0</v>
      </c>
      <c r="T635" s="38">
        <v>5000</v>
      </c>
      <c r="U635" s="14">
        <f>S635/H635</f>
        <v>0</v>
      </c>
      <c r="V635" s="19"/>
      <c r="W635" s="19"/>
      <c r="X635" s="37" t="s">
        <v>3459</v>
      </c>
    </row>
    <row r="636" spans="1:24" s="3" customFormat="1" ht="16.5" customHeight="1">
      <c r="A636" s="38">
        <v>262</v>
      </c>
      <c r="B636" s="39">
        <v>10729</v>
      </c>
      <c r="C636" s="38">
        <v>10322147</v>
      </c>
      <c r="D636" s="40" t="s">
        <v>2964</v>
      </c>
      <c r="E636" s="58">
        <v>1</v>
      </c>
      <c r="F636" s="38">
        <v>120</v>
      </c>
      <c r="G636" s="38" t="s">
        <v>21</v>
      </c>
      <c r="H636" s="42">
        <v>14047.01</v>
      </c>
      <c r="I636" s="37"/>
      <c r="J636" s="44">
        <v>44105</v>
      </c>
      <c r="K636" s="42">
        <v>117.06</v>
      </c>
      <c r="L636" s="42">
        <v>4097.07</v>
      </c>
      <c r="M636" s="44">
        <v>45219</v>
      </c>
      <c r="N636" s="42">
        <v>9832.8799999999992</v>
      </c>
      <c r="O636" s="42">
        <f>9832.88+1278.27</f>
        <v>11111.15</v>
      </c>
      <c r="P636" s="45">
        <f>IF(J636&lt;DATEVALUE("2009-1-1"),3%,13%)</f>
        <v>0.13</v>
      </c>
      <c r="Q636" s="42">
        <f>IF(P636=13%,ROUND(O636/(1+P636)*P636,2),ROUND(O636/(1+0.03)*0.02,2))</f>
        <v>1278.27</v>
      </c>
      <c r="R636" s="42">
        <f>O636-Q636</f>
        <v>9832.8799999999992</v>
      </c>
      <c r="S636" s="42">
        <f>N636-R636</f>
        <v>0</v>
      </c>
      <c r="T636" s="38">
        <v>5000</v>
      </c>
      <c r="U636" s="14">
        <f>S636/H636</f>
        <v>0</v>
      </c>
      <c r="V636" s="19"/>
      <c r="W636" s="19"/>
      <c r="X636" s="37" t="s">
        <v>3459</v>
      </c>
    </row>
    <row r="637" spans="1:24" s="3" customFormat="1" ht="16.5" customHeight="1">
      <c r="A637" s="38">
        <v>263</v>
      </c>
      <c r="B637" s="39">
        <v>10729</v>
      </c>
      <c r="C637" s="38">
        <v>10335516</v>
      </c>
      <c r="D637" s="40" t="s">
        <v>2965</v>
      </c>
      <c r="E637" s="58">
        <v>2</v>
      </c>
      <c r="F637" s="38">
        <v>120</v>
      </c>
      <c r="G637" s="38" t="s">
        <v>21</v>
      </c>
      <c r="H637" s="42">
        <v>43537.5</v>
      </c>
      <c r="I637" s="37"/>
      <c r="J637" s="44">
        <v>44439</v>
      </c>
      <c r="K637" s="42">
        <v>362.81</v>
      </c>
      <c r="L637" s="42">
        <v>9070.2900000000009</v>
      </c>
      <c r="M637" s="44">
        <v>45219</v>
      </c>
      <c r="N637" s="42">
        <v>34104.400000000001</v>
      </c>
      <c r="O637" s="42">
        <v>38537.97</v>
      </c>
      <c r="P637" s="45">
        <f>IF(J637&lt;DATEVALUE("2009-1-1"),3%,13%)</f>
        <v>0.13</v>
      </c>
      <c r="Q637" s="42">
        <f>IF(P637=13%,ROUND(O637/(1+P637)*P637,2),ROUND(O637/(1+0.03)*0.02,2))</f>
        <v>4433.57</v>
      </c>
      <c r="R637" s="42">
        <f>O637-Q637</f>
        <v>34104.400000000001</v>
      </c>
      <c r="S637" s="42">
        <f>N637-R637</f>
        <v>0</v>
      </c>
      <c r="T637" s="38">
        <v>5000</v>
      </c>
      <c r="U637" s="14">
        <f>S637/H637</f>
        <v>0</v>
      </c>
      <c r="V637" s="19"/>
      <c r="W637" s="19"/>
      <c r="X637" s="37" t="s">
        <v>3459</v>
      </c>
    </row>
    <row r="638" spans="1:24" s="3" customFormat="1" ht="16.5" customHeight="1">
      <c r="A638" s="38">
        <v>264</v>
      </c>
      <c r="B638" s="39">
        <v>10729</v>
      </c>
      <c r="C638" s="38">
        <v>10368605</v>
      </c>
      <c r="D638" s="40" t="s">
        <v>2966</v>
      </c>
      <c r="E638" s="58">
        <v>1</v>
      </c>
      <c r="F638" s="38">
        <v>120</v>
      </c>
      <c r="G638" s="38" t="s">
        <v>21</v>
      </c>
      <c r="H638" s="42">
        <v>11150.44</v>
      </c>
      <c r="I638" s="37"/>
      <c r="J638" s="44">
        <v>45046</v>
      </c>
      <c r="K638" s="42">
        <v>92.92</v>
      </c>
      <c r="L638" s="42">
        <v>464.6</v>
      </c>
      <c r="M638" s="44">
        <v>45219</v>
      </c>
      <c r="N638" s="42">
        <v>10592.92</v>
      </c>
      <c r="O638" s="42">
        <f>10592.92+1377.08</f>
        <v>11970</v>
      </c>
      <c r="P638" s="45">
        <f>IF(J638&lt;DATEVALUE("2009-1-1"),3%,13%)</f>
        <v>0.13</v>
      </c>
      <c r="Q638" s="42">
        <f>IF(P638=13%,ROUND(O638/(1+P638)*P638,2),ROUND(O638/(1+0.03)*0.02,2))</f>
        <v>1377.08</v>
      </c>
      <c r="R638" s="42">
        <f>O638-Q638</f>
        <v>10592.92</v>
      </c>
      <c r="S638" s="42">
        <f>N638-R638</f>
        <v>0</v>
      </c>
      <c r="T638" s="38">
        <v>5000</v>
      </c>
      <c r="U638" s="14">
        <f>S638/H638</f>
        <v>0</v>
      </c>
      <c r="V638" s="19"/>
      <c r="W638" s="19"/>
      <c r="X638" s="37" t="s">
        <v>3459</v>
      </c>
    </row>
    <row r="639" spans="1:24" s="3" customFormat="1" ht="16.5" customHeight="1">
      <c r="A639" s="38">
        <v>265</v>
      </c>
      <c r="B639" s="39">
        <v>10729</v>
      </c>
      <c r="C639" s="38">
        <v>10324500</v>
      </c>
      <c r="D639" s="40" t="s">
        <v>2905</v>
      </c>
      <c r="E639" s="58">
        <v>1</v>
      </c>
      <c r="F639" s="38">
        <v>120</v>
      </c>
      <c r="G639" s="38" t="s">
        <v>302</v>
      </c>
      <c r="H639" s="42">
        <v>34878.69</v>
      </c>
      <c r="I639" s="37"/>
      <c r="J639" s="44">
        <v>44227</v>
      </c>
      <c r="K639" s="42">
        <v>290.66000000000003</v>
      </c>
      <c r="L639" s="42">
        <v>9301.06</v>
      </c>
      <c r="M639" s="44">
        <v>45219</v>
      </c>
      <c r="N639" s="42">
        <v>25286.97</v>
      </c>
      <c r="O639" s="42">
        <f>25286.97+3287.31</f>
        <v>28574.280000000002</v>
      </c>
      <c r="P639" s="45">
        <f>IF(J639&lt;DATEVALUE("2009-1-1"),3%,13%)</f>
        <v>0.13</v>
      </c>
      <c r="Q639" s="42">
        <f>IF(P639=13%,ROUND(O639/(1+P639)*P639,2),ROUND(O639/(1+0.03)*0.02,2))</f>
        <v>3287.31</v>
      </c>
      <c r="R639" s="42">
        <f>O639-Q639</f>
        <v>25286.97</v>
      </c>
      <c r="S639" s="42">
        <f>N639-R639</f>
        <v>0</v>
      </c>
      <c r="T639" s="38">
        <v>5000</v>
      </c>
      <c r="U639" s="14">
        <f>S639/H639</f>
        <v>0</v>
      </c>
      <c r="V639" s="19"/>
      <c r="W639" s="19"/>
      <c r="X639" s="37" t="s">
        <v>3459</v>
      </c>
    </row>
    <row r="640" spans="1:24" s="3" customFormat="1" ht="16.5" customHeight="1">
      <c r="A640" s="38">
        <v>267</v>
      </c>
      <c r="B640" s="39">
        <v>10729</v>
      </c>
      <c r="C640" s="38">
        <v>10292647</v>
      </c>
      <c r="D640" s="40" t="s">
        <v>1454</v>
      </c>
      <c r="E640" s="58">
        <v>3</v>
      </c>
      <c r="F640" s="38">
        <v>74</v>
      </c>
      <c r="G640" s="38" t="s">
        <v>23</v>
      </c>
      <c r="H640" s="42">
        <v>10461.540000000001</v>
      </c>
      <c r="I640" s="37"/>
      <c r="J640" s="44">
        <v>43613</v>
      </c>
      <c r="K640" s="42">
        <v>0</v>
      </c>
      <c r="L640" s="42">
        <v>6865.73</v>
      </c>
      <c r="M640" s="44">
        <v>45219</v>
      </c>
      <c r="N640" s="42">
        <v>3595.81</v>
      </c>
      <c r="O640" s="42">
        <v>4063.27</v>
      </c>
      <c r="P640" s="45">
        <f>IF(J640&lt;DATEVALUE("2009-1-1"),3%,13%)</f>
        <v>0.13</v>
      </c>
      <c r="Q640" s="42">
        <f>IF(P640=13%,ROUND(O640/(1+P640)*P640,2),ROUND(O640/(1+0.03)*0.02,2))</f>
        <v>467.46</v>
      </c>
      <c r="R640" s="42">
        <f>O640-Q640</f>
        <v>3595.81</v>
      </c>
      <c r="S640" s="42">
        <f>N640-R640</f>
        <v>0</v>
      </c>
      <c r="T640" s="38">
        <v>5000</v>
      </c>
      <c r="U640" s="14">
        <f>S640/H640</f>
        <v>0</v>
      </c>
      <c r="V640" s="19"/>
      <c r="W640" s="19"/>
      <c r="X640" s="37" t="s">
        <v>3459</v>
      </c>
    </row>
    <row r="641" spans="1:24" s="3" customFormat="1" ht="16.5" customHeight="1">
      <c r="A641" s="38">
        <v>268</v>
      </c>
      <c r="B641" s="39">
        <v>10729</v>
      </c>
      <c r="C641" s="38">
        <v>10326038</v>
      </c>
      <c r="D641" s="40" t="s">
        <v>2163</v>
      </c>
      <c r="E641" s="58">
        <v>1</v>
      </c>
      <c r="F641" s="38">
        <v>60</v>
      </c>
      <c r="G641" s="38" t="s">
        <v>266</v>
      </c>
      <c r="H641" s="42">
        <v>62664.08</v>
      </c>
      <c r="I641" s="37"/>
      <c r="J641" s="44">
        <v>44286</v>
      </c>
      <c r="K641" s="42">
        <v>1044.4000000000001</v>
      </c>
      <c r="L641" s="42">
        <v>31332.01</v>
      </c>
      <c r="M641" s="44">
        <v>45219</v>
      </c>
      <c r="N641" s="42">
        <v>30287.67</v>
      </c>
      <c r="O641" s="42">
        <f>30287.67+3937.4</f>
        <v>34225.07</v>
      </c>
      <c r="P641" s="45">
        <f>IF(J641&lt;DATEVALUE("2009-1-1"),3%,13%)</f>
        <v>0.13</v>
      </c>
      <c r="Q641" s="42">
        <f>IF(P641=13%,ROUND(O641/(1+P641)*P641,2),ROUND(O641/(1+0.03)*0.02,2))</f>
        <v>3937.4</v>
      </c>
      <c r="R641" s="42">
        <f>O641-Q641</f>
        <v>30287.67</v>
      </c>
      <c r="S641" s="42">
        <f>N641-R641</f>
        <v>0</v>
      </c>
      <c r="T641" s="38">
        <v>5000</v>
      </c>
      <c r="U641" s="14">
        <f>S641/H641</f>
        <v>0</v>
      </c>
      <c r="V641" s="19"/>
      <c r="W641" s="19"/>
      <c r="X641" s="37" t="s">
        <v>3459</v>
      </c>
    </row>
    <row r="642" spans="1:24" s="3" customFormat="1" ht="16.5" customHeight="1">
      <c r="A642" s="38">
        <v>269</v>
      </c>
      <c r="B642" s="39">
        <v>10729</v>
      </c>
      <c r="C642" s="38">
        <v>10342418</v>
      </c>
      <c r="D642" s="40" t="s">
        <v>81</v>
      </c>
      <c r="E642" s="58">
        <v>190</v>
      </c>
      <c r="F642" s="38">
        <v>1</v>
      </c>
      <c r="G642" s="38" t="s">
        <v>266</v>
      </c>
      <c r="H642" s="42">
        <v>1575.35</v>
      </c>
      <c r="I642" s="37"/>
      <c r="J642" s="44">
        <v>44530</v>
      </c>
      <c r="K642" s="42">
        <v>0</v>
      </c>
      <c r="L642" s="42">
        <v>1575.35</v>
      </c>
      <c r="M642" s="44">
        <v>45219</v>
      </c>
      <c r="N642" s="42">
        <v>0</v>
      </c>
      <c r="O642" s="42">
        <v>0</v>
      </c>
      <c r="P642" s="45">
        <f>IF(J642&lt;DATEVALUE("2009-1-1"),3%,13%)</f>
        <v>0.13</v>
      </c>
      <c r="Q642" s="42">
        <f>IF(P642=13%,ROUND(O642/(1+P642)*P642,2),ROUND(O642/(1+0.03)*0.02,2))</f>
        <v>0</v>
      </c>
      <c r="R642" s="42">
        <f>O642-Q642</f>
        <v>0</v>
      </c>
      <c r="S642" s="42">
        <f>N642-R642</f>
        <v>0</v>
      </c>
      <c r="T642" s="38">
        <v>5000</v>
      </c>
      <c r="U642" s="14">
        <f>S642/H642</f>
        <v>0</v>
      </c>
      <c r="V642" s="19"/>
      <c r="W642" s="19"/>
      <c r="X642" s="37" t="s">
        <v>3459</v>
      </c>
    </row>
    <row r="643" spans="1:24" s="3" customFormat="1" ht="16.5" customHeight="1">
      <c r="A643" s="38">
        <v>270</v>
      </c>
      <c r="B643" s="39">
        <v>10729</v>
      </c>
      <c r="C643" s="38">
        <v>10351688</v>
      </c>
      <c r="D643" s="40" t="s">
        <v>81</v>
      </c>
      <c r="E643" s="58">
        <v>200</v>
      </c>
      <c r="F643" s="38">
        <v>36</v>
      </c>
      <c r="G643" s="38" t="s">
        <v>266</v>
      </c>
      <c r="H643" s="42">
        <v>63380.91</v>
      </c>
      <c r="I643" s="37"/>
      <c r="J643" s="44">
        <v>44742</v>
      </c>
      <c r="K643" s="42">
        <v>1760.58</v>
      </c>
      <c r="L643" s="42">
        <v>26408.7</v>
      </c>
      <c r="M643" s="44">
        <v>45219</v>
      </c>
      <c r="N643" s="42">
        <v>35211.629999999997</v>
      </c>
      <c r="O643" s="42">
        <v>39789.14</v>
      </c>
      <c r="P643" s="45">
        <f>IF(J643&lt;DATEVALUE("2009-1-1"),3%,13%)</f>
        <v>0.13</v>
      </c>
      <c r="Q643" s="42">
        <f>IF(P643=13%,ROUND(O643/(1+P643)*P643,2),ROUND(O643/(1+0.03)*0.02,2))</f>
        <v>4577.51</v>
      </c>
      <c r="R643" s="42">
        <f>O643-Q643</f>
        <v>35211.629999999997</v>
      </c>
      <c r="S643" s="42">
        <f>N643-R643</f>
        <v>0</v>
      </c>
      <c r="T643" s="38">
        <v>5000</v>
      </c>
      <c r="U643" s="14">
        <f>S643/H643</f>
        <v>0</v>
      </c>
      <c r="V643" s="19"/>
      <c r="W643" s="19"/>
      <c r="X643" s="37" t="s">
        <v>3459</v>
      </c>
    </row>
    <row r="644" spans="1:24" s="3" customFormat="1" ht="16.5" customHeight="1">
      <c r="A644" s="38">
        <v>271</v>
      </c>
      <c r="B644" s="39">
        <v>10729</v>
      </c>
      <c r="C644" s="38">
        <v>10349212</v>
      </c>
      <c r="D644" s="40" t="s">
        <v>1520</v>
      </c>
      <c r="E644" s="58">
        <v>1</v>
      </c>
      <c r="F644" s="38">
        <v>36</v>
      </c>
      <c r="G644" s="38" t="s">
        <v>33</v>
      </c>
      <c r="H644" s="42">
        <v>7442.48</v>
      </c>
      <c r="I644" s="37"/>
      <c r="J644" s="44">
        <v>44681</v>
      </c>
      <c r="K644" s="42">
        <v>206.74</v>
      </c>
      <c r="L644" s="42">
        <v>3514.54</v>
      </c>
      <c r="M644" s="44">
        <v>45219</v>
      </c>
      <c r="N644" s="42">
        <v>3721.2</v>
      </c>
      <c r="O644" s="42">
        <f>3721.2+483.76</f>
        <v>4204.96</v>
      </c>
      <c r="P644" s="45">
        <f>IF(J644&lt;DATEVALUE("2009-1-1"),3%,13%)</f>
        <v>0.13</v>
      </c>
      <c r="Q644" s="42">
        <f>IF(P644=13%,ROUND(O644/(1+P644)*P644,2),ROUND(O644/(1+0.03)*0.02,2))</f>
        <v>483.76</v>
      </c>
      <c r="R644" s="42">
        <f>O644-Q644</f>
        <v>3721.2</v>
      </c>
      <c r="S644" s="42">
        <f>N644-R644</f>
        <v>0</v>
      </c>
      <c r="T644" s="38">
        <v>2101</v>
      </c>
      <c r="U644" s="14">
        <f>S644/H644</f>
        <v>0</v>
      </c>
      <c r="V644" s="19"/>
      <c r="W644" s="19"/>
      <c r="X644" s="37" t="s">
        <v>3459</v>
      </c>
    </row>
    <row r="645" spans="1:24" s="3" customFormat="1" ht="16.5" customHeight="1">
      <c r="A645" s="38">
        <v>272</v>
      </c>
      <c r="B645" s="39">
        <v>10729</v>
      </c>
      <c r="C645" s="38">
        <v>10292643</v>
      </c>
      <c r="D645" s="40" t="s">
        <v>1434</v>
      </c>
      <c r="E645" s="58">
        <v>3</v>
      </c>
      <c r="F645" s="38">
        <v>50</v>
      </c>
      <c r="G645" s="38" t="s">
        <v>33</v>
      </c>
      <c r="H645" s="42">
        <v>8482.77</v>
      </c>
      <c r="I645" s="37"/>
      <c r="J645" s="44">
        <v>43613</v>
      </c>
      <c r="K645" s="42">
        <v>0</v>
      </c>
      <c r="L645" s="42">
        <v>8058.63</v>
      </c>
      <c r="M645" s="44">
        <v>45219</v>
      </c>
      <c r="N645" s="42">
        <v>424.14</v>
      </c>
      <c r="O645" s="42">
        <v>479.28</v>
      </c>
      <c r="P645" s="45">
        <f>IF(J645&lt;DATEVALUE("2009-1-1"),3%,13%)</f>
        <v>0.13</v>
      </c>
      <c r="Q645" s="42">
        <f>IF(P645=13%,ROUND(O645/(1+P645)*P645,2),ROUND(O645/(1+0.03)*0.02,2))</f>
        <v>55.14</v>
      </c>
      <c r="R645" s="42">
        <f>O645-Q645</f>
        <v>424.14</v>
      </c>
      <c r="S645" s="42">
        <f>N645-R645</f>
        <v>0</v>
      </c>
      <c r="T645" s="38">
        <v>5000</v>
      </c>
      <c r="U645" s="14">
        <f>S645/H645</f>
        <v>0</v>
      </c>
      <c r="V645" s="19"/>
      <c r="W645" s="19"/>
      <c r="X645" s="37" t="s">
        <v>3459</v>
      </c>
    </row>
    <row r="646" spans="1:24" s="3" customFormat="1" ht="16.5" customHeight="1">
      <c r="A646" s="38">
        <v>273</v>
      </c>
      <c r="B646" s="39">
        <v>10729</v>
      </c>
      <c r="C646" s="38">
        <v>10292646</v>
      </c>
      <c r="D646" s="40" t="s">
        <v>2171</v>
      </c>
      <c r="E646" s="58">
        <v>2</v>
      </c>
      <c r="F646" s="38">
        <v>50</v>
      </c>
      <c r="G646" s="38" t="s">
        <v>33</v>
      </c>
      <c r="H646" s="42">
        <v>9400</v>
      </c>
      <c r="I646" s="37"/>
      <c r="J646" s="44">
        <v>43613</v>
      </c>
      <c r="K646" s="42">
        <v>0</v>
      </c>
      <c r="L646" s="42">
        <v>8930</v>
      </c>
      <c r="M646" s="44">
        <v>45219</v>
      </c>
      <c r="N646" s="42">
        <v>470</v>
      </c>
      <c r="O646" s="42">
        <v>531.1</v>
      </c>
      <c r="P646" s="45">
        <f>IF(J646&lt;DATEVALUE("2009-1-1"),3%,13%)</f>
        <v>0.13</v>
      </c>
      <c r="Q646" s="42">
        <f>IF(P646=13%,ROUND(O646/(1+P646)*P646,2),ROUND(O646/(1+0.03)*0.02,2))</f>
        <v>61.1</v>
      </c>
      <c r="R646" s="42">
        <f>O646-Q646</f>
        <v>470</v>
      </c>
      <c r="S646" s="42">
        <f>N646-R646</f>
        <v>0</v>
      </c>
      <c r="T646" s="38">
        <v>5000</v>
      </c>
      <c r="U646" s="14">
        <f>S646/H646</f>
        <v>0</v>
      </c>
      <c r="V646" s="19"/>
      <c r="W646" s="19"/>
      <c r="X646" s="37" t="s">
        <v>3459</v>
      </c>
    </row>
    <row r="647" spans="1:24" s="3" customFormat="1" ht="16.5" customHeight="1">
      <c r="A647" s="38">
        <v>274</v>
      </c>
      <c r="B647" s="39">
        <v>10729</v>
      </c>
      <c r="C647" s="38">
        <v>10292649</v>
      </c>
      <c r="D647" s="40" t="s">
        <v>1527</v>
      </c>
      <c r="E647" s="58">
        <v>1</v>
      </c>
      <c r="F647" s="38">
        <v>50</v>
      </c>
      <c r="G647" s="38" t="s">
        <v>33</v>
      </c>
      <c r="H647" s="42">
        <v>1603.45</v>
      </c>
      <c r="I647" s="37"/>
      <c r="J647" s="44">
        <v>43613</v>
      </c>
      <c r="K647" s="42">
        <v>0</v>
      </c>
      <c r="L647" s="42">
        <v>1523.27</v>
      </c>
      <c r="M647" s="44">
        <v>45219</v>
      </c>
      <c r="N647" s="42">
        <v>80.180000000000007</v>
      </c>
      <c r="O647" s="42">
        <v>90.6</v>
      </c>
      <c r="P647" s="45">
        <f>IF(J647&lt;DATEVALUE("2009-1-1"),3%,13%)</f>
        <v>0.13</v>
      </c>
      <c r="Q647" s="42">
        <f>IF(P647=13%,ROUND(O647/(1+P647)*P647,2),ROUND(O647/(1+0.03)*0.02,2))</f>
        <v>10.42</v>
      </c>
      <c r="R647" s="42">
        <f>O647-Q647</f>
        <v>80.179999999999993</v>
      </c>
      <c r="S647" s="42">
        <f>N647-R647</f>
        <v>0</v>
      </c>
      <c r="T647" s="38">
        <v>5000</v>
      </c>
      <c r="U647" s="14">
        <f>S647/H647</f>
        <v>0</v>
      </c>
      <c r="V647" s="19"/>
      <c r="W647" s="19"/>
      <c r="X647" s="37" t="s">
        <v>3459</v>
      </c>
    </row>
    <row r="648" spans="1:24" s="3" customFormat="1" ht="16.5" customHeight="1">
      <c r="A648" s="38">
        <v>276</v>
      </c>
      <c r="B648" s="39">
        <v>10729</v>
      </c>
      <c r="C648" s="38">
        <v>10321544</v>
      </c>
      <c r="D648" s="40" t="s">
        <v>2967</v>
      </c>
      <c r="E648" s="58">
        <v>1</v>
      </c>
      <c r="F648" s="38">
        <v>36</v>
      </c>
      <c r="G648" s="38" t="s">
        <v>33</v>
      </c>
      <c r="H648" s="42">
        <v>3053.1</v>
      </c>
      <c r="I648" s="37"/>
      <c r="J648" s="44">
        <v>44074</v>
      </c>
      <c r="K648" s="42">
        <v>0</v>
      </c>
      <c r="L648" s="42">
        <v>3053.1</v>
      </c>
      <c r="M648" s="44">
        <v>45219</v>
      </c>
      <c r="N648" s="42">
        <v>0</v>
      </c>
      <c r="O648" s="42">
        <v>0</v>
      </c>
      <c r="P648" s="45">
        <f>IF(J648&lt;DATEVALUE("2009-1-1"),3%,13%)</f>
        <v>0.13</v>
      </c>
      <c r="Q648" s="42">
        <f>IF(P648=13%,ROUND(O648/(1+P648)*P648,2),ROUND(O648/(1+0.03)*0.02,2))</f>
        <v>0</v>
      </c>
      <c r="R648" s="42">
        <f>O648-Q648</f>
        <v>0</v>
      </c>
      <c r="S648" s="42">
        <f>N648-R648</f>
        <v>0</v>
      </c>
      <c r="T648" s="38">
        <v>5000</v>
      </c>
      <c r="U648" s="14">
        <f>S648/H648</f>
        <v>0</v>
      </c>
      <c r="V648" s="19"/>
      <c r="W648" s="19"/>
      <c r="X648" s="37" t="s">
        <v>3459</v>
      </c>
    </row>
    <row r="649" spans="1:24" s="3" customFormat="1" ht="16.5" customHeight="1">
      <c r="A649" s="38">
        <v>402</v>
      </c>
      <c r="B649" s="39">
        <v>10746</v>
      </c>
      <c r="C649" s="38">
        <v>10310723</v>
      </c>
      <c r="D649" s="40" t="s">
        <v>2968</v>
      </c>
      <c r="E649" s="58">
        <v>1</v>
      </c>
      <c r="F649" s="38">
        <v>57</v>
      </c>
      <c r="G649" s="38" t="s">
        <v>33</v>
      </c>
      <c r="H649" s="42">
        <v>4484.79</v>
      </c>
      <c r="I649" s="37"/>
      <c r="J649" s="44">
        <v>43400</v>
      </c>
      <c r="K649" s="42">
        <v>0</v>
      </c>
      <c r="L649" s="42">
        <v>4260.55</v>
      </c>
      <c r="M649" s="44">
        <v>45219</v>
      </c>
      <c r="N649" s="42">
        <v>224.24</v>
      </c>
      <c r="O649" s="42">
        <v>253.39</v>
      </c>
      <c r="P649" s="45">
        <f>IF(J649&lt;DATEVALUE("2009-1-1"),3%,13%)</f>
        <v>0.13</v>
      </c>
      <c r="Q649" s="42">
        <f>IF(P649=13%,ROUND(O649/(1+P649)*P649,2),ROUND(O649/(1+0.03)*0.02,2))</f>
        <v>29.15</v>
      </c>
      <c r="R649" s="42">
        <f>O649-Q649</f>
        <v>224.23999999999998</v>
      </c>
      <c r="S649" s="42">
        <f>N649-R649</f>
        <v>0</v>
      </c>
      <c r="T649" s="38">
        <v>5000</v>
      </c>
      <c r="U649" s="14">
        <f>S649/H649</f>
        <v>0</v>
      </c>
      <c r="V649" s="19"/>
      <c r="W649" s="19"/>
      <c r="X649" s="37" t="s">
        <v>3463</v>
      </c>
    </row>
    <row r="650" spans="1:24" s="3" customFormat="1" ht="16.5" customHeight="1">
      <c r="A650" s="38">
        <v>88</v>
      </c>
      <c r="B650" s="39">
        <v>10867</v>
      </c>
      <c r="C650" s="38">
        <v>10330997</v>
      </c>
      <c r="D650" s="40" t="s">
        <v>908</v>
      </c>
      <c r="E650" s="58">
        <v>1</v>
      </c>
      <c r="F650" s="38">
        <v>102</v>
      </c>
      <c r="G650" s="38" t="s">
        <v>21</v>
      </c>
      <c r="H650" s="42">
        <v>10993.52</v>
      </c>
      <c r="I650" s="37"/>
      <c r="J650" s="44">
        <v>44377</v>
      </c>
      <c r="K650" s="42">
        <v>0</v>
      </c>
      <c r="L650" s="42">
        <v>3017.82</v>
      </c>
      <c r="M650" s="44">
        <v>45219</v>
      </c>
      <c r="N650" s="42">
        <v>7975.7</v>
      </c>
      <c r="O650" s="42">
        <v>9012.5400000000009</v>
      </c>
      <c r="P650" s="45">
        <f>IF(J650&lt;DATEVALUE("2009-1-1"),3%,13%)</f>
        <v>0.13</v>
      </c>
      <c r="Q650" s="42">
        <f>IF(P650=13%,ROUND(O650/(1+P650)*P650,2),ROUND(O650/(1+0.03)*0.02,2))</f>
        <v>1036.8399999999999</v>
      </c>
      <c r="R650" s="42">
        <f>O650-Q650</f>
        <v>7975.7000000000007</v>
      </c>
      <c r="S650" s="42">
        <f>N650-R650</f>
        <v>0</v>
      </c>
      <c r="T650" s="38">
        <v>2106</v>
      </c>
      <c r="U650" s="14">
        <f>S650/H650</f>
        <v>0</v>
      </c>
      <c r="V650" s="19"/>
      <c r="W650" s="19"/>
      <c r="X650" s="37" t="s">
        <v>3475</v>
      </c>
    </row>
    <row r="651" spans="1:24" s="3" customFormat="1" ht="16.5" customHeight="1">
      <c r="A651" s="38">
        <v>179</v>
      </c>
      <c r="B651" s="39">
        <v>10703</v>
      </c>
      <c r="C651" s="38">
        <v>10324366</v>
      </c>
      <c r="D651" s="40" t="s">
        <v>2969</v>
      </c>
      <c r="E651" s="58">
        <v>1</v>
      </c>
      <c r="F651" s="38">
        <v>120</v>
      </c>
      <c r="G651" s="38" t="s">
        <v>21</v>
      </c>
      <c r="H651" s="42">
        <v>5132.74</v>
      </c>
      <c r="I651" s="37"/>
      <c r="J651" s="44">
        <v>44196</v>
      </c>
      <c r="K651" s="42">
        <v>42.78</v>
      </c>
      <c r="L651" s="42">
        <v>1411.51</v>
      </c>
      <c r="M651" s="44">
        <v>45222</v>
      </c>
      <c r="N651" s="42">
        <v>3678.45</v>
      </c>
      <c r="O651" s="42">
        <v>4156.6499999999996</v>
      </c>
      <c r="P651" s="45">
        <f>IF(J651&lt;DATEVALUE("2009-1-1"),3%,13%)</f>
        <v>0.13</v>
      </c>
      <c r="Q651" s="42">
        <f>IF(P651=13%,ROUND(O651/(1+P651)*P651,2),ROUND(O651/(1+0.03)*0.02,2))</f>
        <v>478.2</v>
      </c>
      <c r="R651" s="42">
        <f>O651-Q651</f>
        <v>3678.45</v>
      </c>
      <c r="S651" s="42">
        <f>N651-R651</f>
        <v>0</v>
      </c>
      <c r="T651" s="38">
        <v>5000</v>
      </c>
      <c r="U651" s="14">
        <f>S651/H651</f>
        <v>0</v>
      </c>
      <c r="V651" s="19"/>
      <c r="W651" s="19"/>
      <c r="X651" s="37" t="s">
        <v>3456</v>
      </c>
    </row>
    <row r="652" spans="1:24" s="3" customFormat="1" ht="16.5" customHeight="1">
      <c r="A652" s="38">
        <v>180</v>
      </c>
      <c r="B652" s="39">
        <v>10703</v>
      </c>
      <c r="C652" s="38">
        <v>10326000</v>
      </c>
      <c r="D652" s="40" t="s">
        <v>37</v>
      </c>
      <c r="E652" s="58">
        <v>0.143793</v>
      </c>
      <c r="F652" s="38">
        <v>120</v>
      </c>
      <c r="G652" s="38" t="s">
        <v>21</v>
      </c>
      <c r="H652" s="42">
        <v>151587.1</v>
      </c>
      <c r="I652" s="37"/>
      <c r="J652" s="44">
        <v>44286</v>
      </c>
      <c r="K652" s="42">
        <v>1263.23</v>
      </c>
      <c r="L652" s="42">
        <v>37896.79</v>
      </c>
      <c r="M652" s="44">
        <v>45222</v>
      </c>
      <c r="N652" s="42">
        <v>112427.08</v>
      </c>
      <c r="O652" s="42">
        <v>127042.6</v>
      </c>
      <c r="P652" s="45">
        <f>IF(J652&lt;DATEVALUE("2009-1-1"),3%,13%)</f>
        <v>0.13</v>
      </c>
      <c r="Q652" s="42">
        <f>IF(P652=13%,ROUND(O652/(1+P652)*P652,2),ROUND(O652/(1+0.03)*0.02,2))</f>
        <v>14615.52</v>
      </c>
      <c r="R652" s="42">
        <f>O652-Q652</f>
        <v>112427.08</v>
      </c>
      <c r="S652" s="42">
        <f>N652-R652</f>
        <v>0</v>
      </c>
      <c r="T652" s="38">
        <v>5000</v>
      </c>
      <c r="U652" s="14">
        <f>S652/H652</f>
        <v>0</v>
      </c>
      <c r="V652" s="19"/>
      <c r="W652" s="19"/>
      <c r="X652" s="37" t="s">
        <v>3456</v>
      </c>
    </row>
    <row r="653" spans="1:24" s="3" customFormat="1" ht="16.5" customHeight="1">
      <c r="A653" s="38">
        <v>280</v>
      </c>
      <c r="B653" s="39">
        <v>10729</v>
      </c>
      <c r="C653" s="38">
        <v>10292574</v>
      </c>
      <c r="D653" s="40" t="s">
        <v>2981</v>
      </c>
      <c r="E653" s="58">
        <v>1</v>
      </c>
      <c r="F653" s="38">
        <v>120</v>
      </c>
      <c r="G653" s="38" t="s">
        <v>21</v>
      </c>
      <c r="H653" s="42">
        <v>32039.51</v>
      </c>
      <c r="I653" s="37"/>
      <c r="J653" s="44">
        <v>43950</v>
      </c>
      <c r="K653" s="42">
        <v>0</v>
      </c>
      <c r="L653" s="42">
        <v>10653.25</v>
      </c>
      <c r="M653" s="44">
        <v>45225</v>
      </c>
      <c r="N653" s="42">
        <v>21386.26</v>
      </c>
      <c r="O653" s="42">
        <f>21386.26+2780.21</f>
        <v>24166.469999999998</v>
      </c>
      <c r="P653" s="45">
        <f>IF(J653&lt;DATEVALUE("2009-1-1"),3%,13%)</f>
        <v>0.13</v>
      </c>
      <c r="Q653" s="42">
        <f>IF(P653=13%,ROUND(O653/(1+P653)*P653,2),ROUND(O653/(1+0.03)*0.02,2))</f>
        <v>2780.21</v>
      </c>
      <c r="R653" s="42">
        <f>O653-Q653</f>
        <v>21386.26</v>
      </c>
      <c r="S653" s="42">
        <f>N653-R653</f>
        <v>0</v>
      </c>
      <c r="T653" s="38">
        <v>5000</v>
      </c>
      <c r="U653" s="14">
        <f>S653/H653</f>
        <v>0</v>
      </c>
      <c r="V653" s="19"/>
      <c r="W653" s="19"/>
      <c r="X653" s="37" t="s">
        <v>3459</v>
      </c>
    </row>
    <row r="654" spans="1:24" s="3" customFormat="1" ht="16.5" customHeight="1">
      <c r="A654" s="38">
        <v>281</v>
      </c>
      <c r="B654" s="39">
        <v>10729</v>
      </c>
      <c r="C654" s="38">
        <v>10321721</v>
      </c>
      <c r="D654" s="40" t="s">
        <v>2982</v>
      </c>
      <c r="E654" s="58">
        <v>1</v>
      </c>
      <c r="F654" s="38">
        <v>120</v>
      </c>
      <c r="G654" s="38" t="s">
        <v>302</v>
      </c>
      <c r="H654" s="42">
        <v>47053.87</v>
      </c>
      <c r="I654" s="37"/>
      <c r="J654" s="44">
        <v>44074</v>
      </c>
      <c r="K654" s="42">
        <v>392.12</v>
      </c>
      <c r="L654" s="42">
        <v>14508.36</v>
      </c>
      <c r="M654" s="44">
        <v>45225</v>
      </c>
      <c r="N654" s="42">
        <v>32153.39</v>
      </c>
      <c r="O654" s="42">
        <f>32153.39+4179.94</f>
        <v>36333.33</v>
      </c>
      <c r="P654" s="45">
        <f>IF(J654&lt;DATEVALUE("2009-1-1"),3%,13%)</f>
        <v>0.13</v>
      </c>
      <c r="Q654" s="42">
        <f>IF(P654=13%,ROUND(O654/(1+P654)*P654,2),ROUND(O654/(1+0.03)*0.02,2))</f>
        <v>4179.9399999999996</v>
      </c>
      <c r="R654" s="42">
        <f>O654-Q654</f>
        <v>32153.390000000003</v>
      </c>
      <c r="S654" s="42">
        <f>N654-R654</f>
        <v>0</v>
      </c>
      <c r="T654" s="38">
        <v>5000</v>
      </c>
      <c r="U654" s="14">
        <f>S654/H654</f>
        <v>0</v>
      </c>
      <c r="V654" s="19"/>
      <c r="W654" s="19"/>
      <c r="X654" s="37" t="s">
        <v>3459</v>
      </c>
    </row>
    <row r="655" spans="1:24" s="3" customFormat="1" ht="16.5" customHeight="1">
      <c r="A655" s="38">
        <v>282</v>
      </c>
      <c r="B655" s="39">
        <v>10729</v>
      </c>
      <c r="C655" s="38">
        <v>10293057</v>
      </c>
      <c r="D655" s="40" t="s">
        <v>2983</v>
      </c>
      <c r="E655" s="58">
        <v>1</v>
      </c>
      <c r="F655" s="38">
        <v>120</v>
      </c>
      <c r="G655" s="38" t="s">
        <v>23</v>
      </c>
      <c r="H655" s="42">
        <v>2180</v>
      </c>
      <c r="I655" s="37"/>
      <c r="J655" s="44">
        <v>39812</v>
      </c>
      <c r="K655" s="42">
        <v>0</v>
      </c>
      <c r="L655" s="42">
        <v>2071</v>
      </c>
      <c r="M655" s="44">
        <v>45225</v>
      </c>
      <c r="N655" s="42">
        <v>109</v>
      </c>
      <c r="O655" s="42">
        <v>123.17</v>
      </c>
      <c r="P655" s="45">
        <v>0.13</v>
      </c>
      <c r="Q655" s="42">
        <f>IF(P655=13%,ROUND(O655/(1+P655)*P655,2),ROUND(O655/(1+0.03)*0.02,2))</f>
        <v>14.17</v>
      </c>
      <c r="R655" s="42">
        <f>O655-Q655</f>
        <v>109</v>
      </c>
      <c r="S655" s="42">
        <f>N655-R655</f>
        <v>0</v>
      </c>
      <c r="T655" s="38">
        <v>1601</v>
      </c>
      <c r="U655" s="14">
        <f>S655/H655</f>
        <v>0</v>
      </c>
      <c r="V655" s="19"/>
      <c r="W655" s="19"/>
      <c r="X655" s="37" t="s">
        <v>3459</v>
      </c>
    </row>
    <row r="656" spans="1:24" s="3" customFormat="1" ht="16.5" customHeight="1">
      <c r="A656" s="38">
        <v>407</v>
      </c>
      <c r="B656" s="39">
        <v>10745</v>
      </c>
      <c r="C656" s="38">
        <v>10308149</v>
      </c>
      <c r="D656" s="40" t="s">
        <v>1858</v>
      </c>
      <c r="E656" s="58">
        <v>3.4414688570646397E-2</v>
      </c>
      <c r="F656" s="38">
        <v>120</v>
      </c>
      <c r="G656" s="38" t="s">
        <v>75</v>
      </c>
      <c r="H656" s="42">
        <v>6632.48</v>
      </c>
      <c r="I656" s="37"/>
      <c r="J656" s="44">
        <v>43950</v>
      </c>
      <c r="K656" s="42">
        <v>0</v>
      </c>
      <c r="L656" s="42">
        <v>2205.3000000000002</v>
      </c>
      <c r="M656" s="44">
        <v>45225</v>
      </c>
      <c r="N656" s="42">
        <v>4427.18</v>
      </c>
      <c r="O656" s="42">
        <v>5002.71</v>
      </c>
      <c r="P656" s="45">
        <f>IF(J656&lt;DATEVALUE("2009-1-1"),3%,13%)</f>
        <v>0.13</v>
      </c>
      <c r="Q656" s="42">
        <f>IF(P656=13%,ROUND(O656/(1+P656)*P656,2),ROUND(O656/(1+0.03)*0.02,2))</f>
        <v>575.53</v>
      </c>
      <c r="R656" s="42">
        <f>O656-Q656</f>
        <v>4427.18</v>
      </c>
      <c r="S656" s="42">
        <f>N656-R656</f>
        <v>0</v>
      </c>
      <c r="T656" s="38">
        <v>5000</v>
      </c>
      <c r="U656" s="14">
        <f>S656/H656</f>
        <v>0</v>
      </c>
      <c r="V656" s="19"/>
      <c r="W656" s="19"/>
      <c r="X656" s="37" t="s">
        <v>3463</v>
      </c>
    </row>
    <row r="657" spans="1:24" s="3" customFormat="1" ht="16.5" customHeight="1">
      <c r="A657" s="38">
        <v>440</v>
      </c>
      <c r="B657" s="39">
        <v>10741</v>
      </c>
      <c r="C657" s="38">
        <v>10321545</v>
      </c>
      <c r="D657" s="40" t="s">
        <v>2365</v>
      </c>
      <c r="E657" s="58">
        <v>1</v>
      </c>
      <c r="F657" s="38">
        <v>36</v>
      </c>
      <c r="G657" s="38" t="s">
        <v>33</v>
      </c>
      <c r="H657" s="42">
        <v>6194.69</v>
      </c>
      <c r="I657" s="37"/>
      <c r="J657" s="44">
        <v>44074</v>
      </c>
      <c r="K657" s="42">
        <v>0</v>
      </c>
      <c r="L657" s="42">
        <v>6194.69</v>
      </c>
      <c r="M657" s="44">
        <v>45225</v>
      </c>
      <c r="N657" s="42">
        <v>0</v>
      </c>
      <c r="O657" s="42">
        <v>0</v>
      </c>
      <c r="P657" s="45">
        <f>IF(J657&lt;DATEVALUE("2009-1-1"),3%,13%)</f>
        <v>0.13</v>
      </c>
      <c r="Q657" s="42">
        <f>IF(P657=13%,ROUND(O657/(1+P657)*P657,2),ROUND(O657/(1+0.03)*0.02,2))</f>
        <v>0</v>
      </c>
      <c r="R657" s="42">
        <f>O657-Q657</f>
        <v>0</v>
      </c>
      <c r="S657" s="42">
        <f>N657-R657</f>
        <v>0</v>
      </c>
      <c r="T657" s="38">
        <v>5000</v>
      </c>
      <c r="U657" s="14">
        <f>S657/H657</f>
        <v>0</v>
      </c>
      <c r="V657" s="19"/>
      <c r="W657" s="19"/>
      <c r="X657" s="37" t="s">
        <v>3462</v>
      </c>
    </row>
    <row r="658" spans="1:24" s="3" customFormat="1" ht="16.5" customHeight="1">
      <c r="A658" s="38">
        <v>39</v>
      </c>
      <c r="B658" s="39">
        <v>20700</v>
      </c>
      <c r="C658" s="38">
        <v>10280343</v>
      </c>
      <c r="D658" s="40" t="s">
        <v>2988</v>
      </c>
      <c r="E658" s="58">
        <v>1</v>
      </c>
      <c r="F658" s="38">
        <v>1</v>
      </c>
      <c r="G658" s="38" t="s">
        <v>23</v>
      </c>
      <c r="H658" s="42">
        <v>3680</v>
      </c>
      <c r="I658" s="37"/>
      <c r="J658" s="44">
        <v>43798</v>
      </c>
      <c r="K658" s="42">
        <v>0</v>
      </c>
      <c r="L658" s="42">
        <v>3496</v>
      </c>
      <c r="M658" s="44">
        <v>45225</v>
      </c>
      <c r="N658" s="42">
        <v>184</v>
      </c>
      <c r="O658" s="42">
        <f>184+23.92</f>
        <v>207.92000000000002</v>
      </c>
      <c r="P658" s="45">
        <f>IF(J658&lt;DATEVALUE("2009-1-1"),3%,13%)</f>
        <v>0.13</v>
      </c>
      <c r="Q658" s="42">
        <f>IF(P658=13%,ROUND(O658/(1+P658)*P658,2),ROUND(O658/(1+0.03)*0.02,2))</f>
        <v>23.92</v>
      </c>
      <c r="R658" s="42">
        <f>O658-Q658</f>
        <v>184</v>
      </c>
      <c r="S658" s="42">
        <f>N658-R658</f>
        <v>0</v>
      </c>
      <c r="T658" s="38">
        <v>5000</v>
      </c>
      <c r="U658" s="14">
        <f>S658/H658</f>
        <v>0</v>
      </c>
      <c r="V658" s="19"/>
      <c r="W658" s="19"/>
      <c r="X658" s="37" t="s">
        <v>3466</v>
      </c>
    </row>
    <row r="659" spans="1:24" s="3" customFormat="1" ht="16.5" customHeight="1">
      <c r="A659" s="38">
        <v>40</v>
      </c>
      <c r="B659" s="39">
        <v>20700</v>
      </c>
      <c r="C659" s="38">
        <v>10280352</v>
      </c>
      <c r="D659" s="40" t="s">
        <v>2989</v>
      </c>
      <c r="E659" s="58">
        <v>1</v>
      </c>
      <c r="F659" s="38">
        <v>37</v>
      </c>
      <c r="G659" s="38" t="s">
        <v>33</v>
      </c>
      <c r="H659" s="42">
        <v>2481.6799999999998</v>
      </c>
      <c r="I659" s="37"/>
      <c r="J659" s="44">
        <v>43797</v>
      </c>
      <c r="K659" s="42">
        <v>0</v>
      </c>
      <c r="L659" s="42">
        <v>2357.59</v>
      </c>
      <c r="M659" s="44">
        <v>45225</v>
      </c>
      <c r="N659" s="42">
        <v>124.09</v>
      </c>
      <c r="O659" s="42">
        <f>124.09+16.13</f>
        <v>140.22</v>
      </c>
      <c r="P659" s="45">
        <f>IF(J659&lt;DATEVALUE("2009-1-1"),3%,13%)</f>
        <v>0.13</v>
      </c>
      <c r="Q659" s="42">
        <f>IF(P659=13%,ROUND(O659/(1+P659)*P659,2),ROUND(O659/(1+0.03)*0.02,2))</f>
        <v>16.13</v>
      </c>
      <c r="R659" s="42">
        <f>O659-Q659</f>
        <v>124.09</v>
      </c>
      <c r="S659" s="42">
        <f>N659-R659</f>
        <v>0</v>
      </c>
      <c r="T659" s="38">
        <v>5000</v>
      </c>
      <c r="U659" s="14">
        <f>S659/H659</f>
        <v>0</v>
      </c>
      <c r="V659" s="19"/>
      <c r="W659" s="19"/>
      <c r="X659" s="37" t="s">
        <v>3466</v>
      </c>
    </row>
    <row r="660" spans="1:24" s="3" customFormat="1" ht="16.5" customHeight="1">
      <c r="A660" s="38">
        <v>41</v>
      </c>
      <c r="B660" s="39">
        <v>20700</v>
      </c>
      <c r="C660" s="38">
        <v>10280355</v>
      </c>
      <c r="D660" s="40" t="s">
        <v>2990</v>
      </c>
      <c r="E660" s="58">
        <v>1</v>
      </c>
      <c r="F660" s="38">
        <v>108</v>
      </c>
      <c r="G660" s="38" t="s">
        <v>21</v>
      </c>
      <c r="H660" s="42">
        <v>8073.11</v>
      </c>
      <c r="I660" s="37"/>
      <c r="J660" s="44">
        <v>43799</v>
      </c>
      <c r="K660" s="42">
        <v>0</v>
      </c>
      <c r="L660" s="42">
        <v>3337.51</v>
      </c>
      <c r="M660" s="44">
        <v>45225</v>
      </c>
      <c r="N660" s="42">
        <v>4735.6000000000004</v>
      </c>
      <c r="O660" s="42">
        <f>4735.6+615.63</f>
        <v>5351.2300000000005</v>
      </c>
      <c r="P660" s="45">
        <f>IF(J660&lt;DATEVALUE("2009-1-1"),3%,13%)</f>
        <v>0.13</v>
      </c>
      <c r="Q660" s="42">
        <f>IF(P660=13%,ROUND(O660/(1+P660)*P660,2),ROUND(O660/(1+0.03)*0.02,2))</f>
        <v>615.63</v>
      </c>
      <c r="R660" s="42">
        <f>O660-Q660</f>
        <v>4735.6000000000004</v>
      </c>
      <c r="S660" s="42">
        <f>N660-R660</f>
        <v>0</v>
      </c>
      <c r="T660" s="38">
        <v>5000</v>
      </c>
      <c r="U660" s="14">
        <f>S660/H660</f>
        <v>0</v>
      </c>
      <c r="V660" s="19"/>
      <c r="W660" s="19"/>
      <c r="X660" s="37" t="s">
        <v>3466</v>
      </c>
    </row>
    <row r="661" spans="1:24" s="3" customFormat="1" ht="16.5" customHeight="1">
      <c r="A661" s="38">
        <v>42</v>
      </c>
      <c r="B661" s="39">
        <v>20700</v>
      </c>
      <c r="C661" s="38">
        <v>10280359</v>
      </c>
      <c r="D661" s="40" t="s">
        <v>229</v>
      </c>
      <c r="E661" s="58">
        <v>5</v>
      </c>
      <c r="F661" s="38">
        <v>44</v>
      </c>
      <c r="G661" s="38" t="s">
        <v>33</v>
      </c>
      <c r="H661" s="42">
        <v>10221.42</v>
      </c>
      <c r="I661" s="37"/>
      <c r="J661" s="44">
        <v>43797</v>
      </c>
      <c r="K661" s="42">
        <v>0</v>
      </c>
      <c r="L661" s="42">
        <v>9710.35</v>
      </c>
      <c r="M661" s="44">
        <v>45225</v>
      </c>
      <c r="N661" s="42">
        <v>511.07</v>
      </c>
      <c r="O661" s="42">
        <f>511.07+66.44</f>
        <v>577.51</v>
      </c>
      <c r="P661" s="45">
        <f>IF(J661&lt;DATEVALUE("2009-1-1"),3%,13%)</f>
        <v>0.13</v>
      </c>
      <c r="Q661" s="42">
        <f>IF(P661=13%,ROUND(O661/(1+P661)*P661,2),ROUND(O661/(1+0.03)*0.02,2))</f>
        <v>66.44</v>
      </c>
      <c r="R661" s="42">
        <f>O661-Q661</f>
        <v>511.07</v>
      </c>
      <c r="S661" s="42">
        <f>N661-R661</f>
        <v>0</v>
      </c>
      <c r="T661" s="38">
        <v>5000</v>
      </c>
      <c r="U661" s="14">
        <f>S661/H661</f>
        <v>0</v>
      </c>
      <c r="V661" s="19"/>
      <c r="W661" s="19"/>
      <c r="X661" s="37" t="s">
        <v>3466</v>
      </c>
    </row>
    <row r="662" spans="1:24" s="3" customFormat="1" ht="16.5" customHeight="1">
      <c r="A662" s="38">
        <v>43</v>
      </c>
      <c r="B662" s="39">
        <v>20700</v>
      </c>
      <c r="C662" s="38">
        <v>10280403</v>
      </c>
      <c r="D662" s="40" t="s">
        <v>1435</v>
      </c>
      <c r="E662" s="58">
        <v>2</v>
      </c>
      <c r="F662" s="38">
        <v>51</v>
      </c>
      <c r="G662" s="38" t="s">
        <v>33</v>
      </c>
      <c r="H662" s="42">
        <v>9400</v>
      </c>
      <c r="I662" s="37"/>
      <c r="J662" s="44">
        <v>43582</v>
      </c>
      <c r="K662" s="42">
        <v>0</v>
      </c>
      <c r="L662" s="42">
        <v>8930</v>
      </c>
      <c r="M662" s="44">
        <v>45225</v>
      </c>
      <c r="N662" s="42">
        <v>470</v>
      </c>
      <c r="O662" s="42">
        <f>470+61.1</f>
        <v>531.1</v>
      </c>
      <c r="P662" s="45">
        <f>IF(J662&lt;DATEVALUE("2009-1-1"),3%,13%)</f>
        <v>0.13</v>
      </c>
      <c r="Q662" s="42">
        <f>IF(P662=13%,ROUND(O662/(1+P662)*P662,2),ROUND(O662/(1+0.03)*0.02,2))</f>
        <v>61.1</v>
      </c>
      <c r="R662" s="42">
        <f>O662-Q662</f>
        <v>470</v>
      </c>
      <c r="S662" s="42">
        <f>N662-R662</f>
        <v>0</v>
      </c>
      <c r="T662" s="38">
        <v>5000</v>
      </c>
      <c r="U662" s="14">
        <f>S662/H662</f>
        <v>0</v>
      </c>
      <c r="V662" s="19"/>
      <c r="W662" s="19"/>
      <c r="X662" s="37" t="s">
        <v>3466</v>
      </c>
    </row>
    <row r="663" spans="1:24" s="3" customFormat="1" ht="16.5" customHeight="1">
      <c r="A663" s="38">
        <v>44</v>
      </c>
      <c r="B663" s="39">
        <v>20700</v>
      </c>
      <c r="C663" s="38">
        <v>10280408</v>
      </c>
      <c r="D663" s="40" t="s">
        <v>229</v>
      </c>
      <c r="E663" s="58">
        <v>4</v>
      </c>
      <c r="F663" s="38">
        <v>74</v>
      </c>
      <c r="G663" s="38" t="s">
        <v>23</v>
      </c>
      <c r="H663" s="42">
        <v>8376.07</v>
      </c>
      <c r="I663" s="37"/>
      <c r="J663" s="44">
        <v>43613</v>
      </c>
      <c r="K663" s="42">
        <v>0</v>
      </c>
      <c r="L663" s="42">
        <v>5497.14</v>
      </c>
      <c r="M663" s="44">
        <v>45225</v>
      </c>
      <c r="N663" s="42">
        <v>2878.93</v>
      </c>
      <c r="O663" s="42">
        <f>2878.93+374.26</f>
        <v>3253.1899999999996</v>
      </c>
      <c r="P663" s="45">
        <f>IF(J663&lt;DATEVALUE("2009-1-1"),3%,13%)</f>
        <v>0.13</v>
      </c>
      <c r="Q663" s="42">
        <f>IF(P663=13%,ROUND(O663/(1+P663)*P663,2),ROUND(O663/(1+0.03)*0.02,2))</f>
        <v>374.26</v>
      </c>
      <c r="R663" s="42">
        <f>O663-Q663</f>
        <v>2878.9299999999994</v>
      </c>
      <c r="S663" s="42">
        <f>N663-R663</f>
        <v>0</v>
      </c>
      <c r="T663" s="38">
        <v>5000</v>
      </c>
      <c r="U663" s="14">
        <f>S663/H663</f>
        <v>0</v>
      </c>
      <c r="V663" s="19"/>
      <c r="W663" s="19"/>
      <c r="X663" s="37" t="s">
        <v>3466</v>
      </c>
    </row>
    <row r="664" spans="1:24" s="3" customFormat="1" ht="16.5" customHeight="1">
      <c r="A664" s="38">
        <v>45</v>
      </c>
      <c r="B664" s="39">
        <v>20700</v>
      </c>
      <c r="C664" s="38">
        <v>10280414</v>
      </c>
      <c r="D664" s="40" t="s">
        <v>1989</v>
      </c>
      <c r="E664" s="58">
        <v>2</v>
      </c>
      <c r="F664" s="38">
        <v>45</v>
      </c>
      <c r="G664" s="38" t="s">
        <v>33</v>
      </c>
      <c r="H664" s="42">
        <v>12803.36</v>
      </c>
      <c r="I664" s="37"/>
      <c r="J664" s="44">
        <v>43613</v>
      </c>
      <c r="K664" s="42">
        <v>0</v>
      </c>
      <c r="L664" s="42">
        <v>12163.19</v>
      </c>
      <c r="M664" s="44">
        <v>45225</v>
      </c>
      <c r="N664" s="42">
        <v>640.16999999999996</v>
      </c>
      <c r="O664" s="42">
        <f>640.17+83.22</f>
        <v>723.39</v>
      </c>
      <c r="P664" s="45">
        <f>IF(J664&lt;DATEVALUE("2009-1-1"),3%,13%)</f>
        <v>0.13</v>
      </c>
      <c r="Q664" s="42">
        <f>IF(P664=13%,ROUND(O664/(1+P664)*P664,2),ROUND(O664/(1+0.03)*0.02,2))</f>
        <v>83.22</v>
      </c>
      <c r="R664" s="42">
        <f>O664-Q664</f>
        <v>640.16999999999996</v>
      </c>
      <c r="S664" s="42">
        <f>N664-R664</f>
        <v>0</v>
      </c>
      <c r="T664" s="38">
        <v>2402</v>
      </c>
      <c r="U664" s="14">
        <f>S664/H664</f>
        <v>0</v>
      </c>
      <c r="V664" s="19"/>
      <c r="W664" s="19"/>
      <c r="X664" s="37" t="s">
        <v>3466</v>
      </c>
    </row>
    <row r="665" spans="1:24" s="3" customFormat="1" ht="16.5" customHeight="1">
      <c r="A665" s="38">
        <v>46</v>
      </c>
      <c r="B665" s="39">
        <v>20700</v>
      </c>
      <c r="C665" s="38">
        <v>10280416</v>
      </c>
      <c r="D665" s="40" t="s">
        <v>144</v>
      </c>
      <c r="E665" s="58">
        <v>5</v>
      </c>
      <c r="F665" s="38">
        <v>73</v>
      </c>
      <c r="G665" s="38" t="s">
        <v>23</v>
      </c>
      <c r="H665" s="42">
        <v>17435.900000000001</v>
      </c>
      <c r="I665" s="37"/>
      <c r="J665" s="44">
        <v>43641</v>
      </c>
      <c r="K665" s="42">
        <v>0</v>
      </c>
      <c r="L665" s="42">
        <v>11394.73</v>
      </c>
      <c r="M665" s="44">
        <v>45225</v>
      </c>
      <c r="N665" s="42">
        <v>6041.17</v>
      </c>
      <c r="O665" s="42">
        <f>6041.17+785.35</f>
        <v>6826.52</v>
      </c>
      <c r="P665" s="45">
        <f>IF(J665&lt;DATEVALUE("2009-1-1"),3%,13%)</f>
        <v>0.13</v>
      </c>
      <c r="Q665" s="42">
        <f>IF(P665=13%,ROUND(O665/(1+P665)*P665,2),ROUND(O665/(1+0.03)*0.02,2))</f>
        <v>785.35</v>
      </c>
      <c r="R665" s="42">
        <f>O665-Q665</f>
        <v>6041.17</v>
      </c>
      <c r="S665" s="42">
        <f>N665-R665</f>
        <v>0</v>
      </c>
      <c r="T665" s="38">
        <v>5000</v>
      </c>
      <c r="U665" s="14">
        <f>S665/H665</f>
        <v>0</v>
      </c>
      <c r="V665" s="19"/>
      <c r="W665" s="19"/>
      <c r="X665" s="37" t="s">
        <v>3466</v>
      </c>
    </row>
    <row r="666" spans="1:24" s="3" customFormat="1" ht="16.5" customHeight="1">
      <c r="A666" s="38">
        <v>47</v>
      </c>
      <c r="B666" s="39">
        <v>20700</v>
      </c>
      <c r="C666" s="38">
        <v>10280418</v>
      </c>
      <c r="D666" s="40" t="s">
        <v>2991</v>
      </c>
      <c r="E666" s="58">
        <v>1</v>
      </c>
      <c r="F666" s="38">
        <v>120</v>
      </c>
      <c r="G666" s="38" t="s">
        <v>21</v>
      </c>
      <c r="H666" s="42">
        <v>17068.96</v>
      </c>
      <c r="I666" s="37"/>
      <c r="J666" s="44">
        <v>43643</v>
      </c>
      <c r="K666" s="42">
        <v>0</v>
      </c>
      <c r="L666" s="42">
        <v>7026.74</v>
      </c>
      <c r="M666" s="44">
        <v>45225</v>
      </c>
      <c r="N666" s="42">
        <v>10042.219999999999</v>
      </c>
      <c r="O666" s="42">
        <f>10042.22+1305.49</f>
        <v>11347.71</v>
      </c>
      <c r="P666" s="45">
        <f>IF(J666&lt;DATEVALUE("2009-1-1"),3%,13%)</f>
        <v>0.13</v>
      </c>
      <c r="Q666" s="42">
        <f>IF(P666=13%,ROUND(O666/(1+P666)*P666,2),ROUND(O666/(1+0.03)*0.02,2))</f>
        <v>1305.49</v>
      </c>
      <c r="R666" s="42">
        <f>O666-Q666</f>
        <v>10042.219999999999</v>
      </c>
      <c r="S666" s="42">
        <f>N666-R666</f>
        <v>0</v>
      </c>
      <c r="T666" s="38">
        <v>5000</v>
      </c>
      <c r="U666" s="14">
        <f>S666/H666</f>
        <v>0</v>
      </c>
      <c r="V666" s="19"/>
      <c r="W666" s="19"/>
      <c r="X666" s="37" t="s">
        <v>3466</v>
      </c>
    </row>
    <row r="667" spans="1:24" s="3" customFormat="1" ht="16.5" customHeight="1">
      <c r="A667" s="38">
        <v>48</v>
      </c>
      <c r="B667" s="39">
        <v>20700</v>
      </c>
      <c r="C667" s="38">
        <v>10280746</v>
      </c>
      <c r="D667" s="40" t="s">
        <v>609</v>
      </c>
      <c r="E667" s="58">
        <v>1</v>
      </c>
      <c r="F667" s="38">
        <v>60</v>
      </c>
      <c r="G667" s="38" t="s">
        <v>33</v>
      </c>
      <c r="H667" s="42">
        <v>13360.69</v>
      </c>
      <c r="I667" s="37"/>
      <c r="J667" s="44">
        <v>42821</v>
      </c>
      <c r="K667" s="42">
        <v>0</v>
      </c>
      <c r="L667" s="42">
        <v>12692.65</v>
      </c>
      <c r="M667" s="44">
        <v>45225</v>
      </c>
      <c r="N667" s="42">
        <v>668.04</v>
      </c>
      <c r="O667" s="42">
        <f>668.04+86.85</f>
        <v>754.89</v>
      </c>
      <c r="P667" s="45">
        <f>IF(J667&lt;DATEVALUE("2009-1-1"),3%,13%)</f>
        <v>0.13</v>
      </c>
      <c r="Q667" s="42">
        <f>IF(P667=13%,ROUND(O667/(1+P667)*P667,2),ROUND(O667/(1+0.03)*0.02,2))</f>
        <v>86.85</v>
      </c>
      <c r="R667" s="42">
        <f>O667-Q667</f>
        <v>668.04</v>
      </c>
      <c r="S667" s="42">
        <f>N667-R667</f>
        <v>0</v>
      </c>
      <c r="T667" s="38">
        <v>5000</v>
      </c>
      <c r="U667" s="14">
        <f>S667/H667</f>
        <v>0</v>
      </c>
      <c r="V667" s="19"/>
      <c r="W667" s="19"/>
      <c r="X667" s="37" t="s">
        <v>3466</v>
      </c>
    </row>
    <row r="668" spans="1:24" s="3" customFormat="1" ht="16.5" customHeight="1">
      <c r="A668" s="38">
        <v>49</v>
      </c>
      <c r="B668" s="39">
        <v>20700</v>
      </c>
      <c r="C668" s="38">
        <v>10280754</v>
      </c>
      <c r="D668" s="40" t="s">
        <v>2992</v>
      </c>
      <c r="E668" s="58">
        <v>1</v>
      </c>
      <c r="F668" s="38">
        <v>60</v>
      </c>
      <c r="G668" s="38" t="s">
        <v>33</v>
      </c>
      <c r="H668" s="42">
        <v>80170.94</v>
      </c>
      <c r="I668" s="37"/>
      <c r="J668" s="44">
        <v>42849</v>
      </c>
      <c r="K668" s="42">
        <v>0</v>
      </c>
      <c r="L668" s="42">
        <v>76162.39</v>
      </c>
      <c r="M668" s="44">
        <v>45225</v>
      </c>
      <c r="N668" s="42">
        <v>4008.55</v>
      </c>
      <c r="O668" s="42">
        <f>4008.55+521.11</f>
        <v>4529.66</v>
      </c>
      <c r="P668" s="45">
        <f>IF(J668&lt;DATEVALUE("2009-1-1"),3%,13%)</f>
        <v>0.13</v>
      </c>
      <c r="Q668" s="42">
        <f>IF(P668=13%,ROUND(O668/(1+P668)*P668,2),ROUND(O668/(1+0.03)*0.02,2))</f>
        <v>521.11</v>
      </c>
      <c r="R668" s="42">
        <f>O668-Q668</f>
        <v>4008.5499999999997</v>
      </c>
      <c r="S668" s="42">
        <f>N668-R668</f>
        <v>0</v>
      </c>
      <c r="T668" s="38">
        <v>5000</v>
      </c>
      <c r="U668" s="14">
        <f>S668/H668</f>
        <v>0</v>
      </c>
      <c r="V668" s="19"/>
      <c r="W668" s="19"/>
      <c r="X668" s="37" t="s">
        <v>3466</v>
      </c>
    </row>
    <row r="669" spans="1:24" s="3" customFormat="1" ht="16.5" customHeight="1">
      <c r="A669" s="38">
        <v>50</v>
      </c>
      <c r="B669" s="39">
        <v>20700</v>
      </c>
      <c r="C669" s="38">
        <v>10280776</v>
      </c>
      <c r="D669" s="40" t="s">
        <v>230</v>
      </c>
      <c r="E669" s="58">
        <v>1</v>
      </c>
      <c r="F669" s="38">
        <v>120</v>
      </c>
      <c r="G669" s="38" t="s">
        <v>23</v>
      </c>
      <c r="H669" s="42">
        <v>2478.63</v>
      </c>
      <c r="I669" s="37"/>
      <c r="J669" s="44">
        <v>42000</v>
      </c>
      <c r="K669" s="42">
        <v>0</v>
      </c>
      <c r="L669" s="42">
        <v>2079.85</v>
      </c>
      <c r="M669" s="44">
        <v>45225</v>
      </c>
      <c r="N669" s="42">
        <v>398.78</v>
      </c>
      <c r="O669" s="42">
        <f>398.78+51.84</f>
        <v>450.62</v>
      </c>
      <c r="P669" s="45">
        <f>IF(J669&lt;DATEVALUE("2009-1-1"),3%,13%)</f>
        <v>0.13</v>
      </c>
      <c r="Q669" s="42">
        <f>IF(P669=13%,ROUND(O669/(1+P669)*P669,2),ROUND(O669/(1+0.03)*0.02,2))</f>
        <v>51.84</v>
      </c>
      <c r="R669" s="42">
        <f>O669-Q669</f>
        <v>398.78</v>
      </c>
      <c r="S669" s="42">
        <f>N669-R669</f>
        <v>0</v>
      </c>
      <c r="T669" s="38">
        <v>2004</v>
      </c>
      <c r="U669" s="14">
        <f>S669/H669</f>
        <v>0</v>
      </c>
      <c r="V669" s="19"/>
      <c r="W669" s="19"/>
      <c r="X669" s="37" t="s">
        <v>3466</v>
      </c>
    </row>
    <row r="670" spans="1:24" s="3" customFormat="1" ht="16.5" customHeight="1">
      <c r="A670" s="38">
        <v>51</v>
      </c>
      <c r="B670" s="39">
        <v>20700</v>
      </c>
      <c r="C670" s="38">
        <v>10280802</v>
      </c>
      <c r="D670" s="40" t="s">
        <v>2993</v>
      </c>
      <c r="E670" s="58">
        <v>1</v>
      </c>
      <c r="F670" s="38">
        <v>60</v>
      </c>
      <c r="G670" s="38" t="s">
        <v>33</v>
      </c>
      <c r="H670" s="42">
        <v>20085.47</v>
      </c>
      <c r="I670" s="37"/>
      <c r="J670" s="44">
        <v>42424</v>
      </c>
      <c r="K670" s="42">
        <v>0</v>
      </c>
      <c r="L670" s="42">
        <v>19081.189999999999</v>
      </c>
      <c r="M670" s="44">
        <v>45225</v>
      </c>
      <c r="N670" s="42">
        <v>1004.28</v>
      </c>
      <c r="O670" s="42">
        <f>1004.28+130.56</f>
        <v>1134.8399999999999</v>
      </c>
      <c r="P670" s="45">
        <f>IF(J670&lt;DATEVALUE("2009-1-1"),3%,13%)</f>
        <v>0.13</v>
      </c>
      <c r="Q670" s="42">
        <f>IF(P670=13%,ROUND(O670/(1+P670)*P670,2),ROUND(O670/(1+0.03)*0.02,2))</f>
        <v>130.56</v>
      </c>
      <c r="R670" s="42">
        <f>O670-Q670</f>
        <v>1004.28</v>
      </c>
      <c r="S670" s="42">
        <f>N670-R670</f>
        <v>0</v>
      </c>
      <c r="T670" s="38">
        <v>5000</v>
      </c>
      <c r="U670" s="14">
        <f>S670/H670</f>
        <v>0</v>
      </c>
      <c r="V670" s="19"/>
      <c r="W670" s="19"/>
      <c r="X670" s="37" t="s">
        <v>3466</v>
      </c>
    </row>
    <row r="671" spans="1:24" s="3" customFormat="1" ht="16.5" customHeight="1">
      <c r="A671" s="38">
        <v>52</v>
      </c>
      <c r="B671" s="39">
        <v>20700</v>
      </c>
      <c r="C671" s="38">
        <v>10280894</v>
      </c>
      <c r="D671" s="40" t="s">
        <v>2994</v>
      </c>
      <c r="E671" s="58">
        <v>2</v>
      </c>
      <c r="F671" s="38">
        <v>60</v>
      </c>
      <c r="G671" s="38" t="s">
        <v>21</v>
      </c>
      <c r="H671" s="42">
        <v>10425.33</v>
      </c>
      <c r="I671" s="37"/>
      <c r="J671" s="44">
        <v>43799</v>
      </c>
      <c r="K671" s="42">
        <v>0</v>
      </c>
      <c r="L671" s="42">
        <v>7758.25</v>
      </c>
      <c r="M671" s="44">
        <v>45225</v>
      </c>
      <c r="N671" s="42">
        <v>2667.08</v>
      </c>
      <c r="O671" s="42">
        <f>2667.08+346.72</f>
        <v>3013.8</v>
      </c>
      <c r="P671" s="45">
        <f>IF(J671&lt;DATEVALUE("2009-1-1"),3%,13%)</f>
        <v>0.13</v>
      </c>
      <c r="Q671" s="42">
        <f>IF(P671=13%,ROUND(O671/(1+P671)*P671,2),ROUND(O671/(1+0.03)*0.02,2))</f>
        <v>346.72</v>
      </c>
      <c r="R671" s="42">
        <f>O671-Q671</f>
        <v>2667.08</v>
      </c>
      <c r="S671" s="42">
        <f>N671-R671</f>
        <v>0</v>
      </c>
      <c r="T671" s="38">
        <v>5000</v>
      </c>
      <c r="U671" s="14">
        <f>S671/H671</f>
        <v>0</v>
      </c>
      <c r="V671" s="19"/>
      <c r="W671" s="19"/>
      <c r="X671" s="37" t="s">
        <v>3466</v>
      </c>
    </row>
    <row r="672" spans="1:24" s="3" customFormat="1" ht="16.5" customHeight="1">
      <c r="A672" s="38">
        <v>53</v>
      </c>
      <c r="B672" s="39">
        <v>20700</v>
      </c>
      <c r="C672" s="38">
        <v>10280913</v>
      </c>
      <c r="D672" s="40" t="s">
        <v>144</v>
      </c>
      <c r="E672" s="58">
        <v>5</v>
      </c>
      <c r="F672" s="38">
        <v>68</v>
      </c>
      <c r="G672" s="38" t="s">
        <v>23</v>
      </c>
      <c r="H672" s="42">
        <v>17021.8</v>
      </c>
      <c r="I672" s="37"/>
      <c r="J672" s="44">
        <v>43797</v>
      </c>
      <c r="K672" s="42">
        <v>0</v>
      </c>
      <c r="L672" s="42">
        <v>10904.64</v>
      </c>
      <c r="M672" s="44">
        <v>45225</v>
      </c>
      <c r="N672" s="42">
        <v>6117.16</v>
      </c>
      <c r="O672" s="42">
        <f>6117.16+795.23</f>
        <v>6912.3899999999994</v>
      </c>
      <c r="P672" s="45">
        <f>IF(J672&lt;DATEVALUE("2009-1-1"),3%,13%)</f>
        <v>0.13</v>
      </c>
      <c r="Q672" s="42">
        <f>IF(P672=13%,ROUND(O672/(1+P672)*P672,2),ROUND(O672/(1+0.03)*0.02,2))</f>
        <v>795.23</v>
      </c>
      <c r="R672" s="42">
        <f>O672-Q672</f>
        <v>6117.16</v>
      </c>
      <c r="S672" s="42">
        <f>N672-R672</f>
        <v>0</v>
      </c>
      <c r="T672" s="38">
        <v>5000</v>
      </c>
      <c r="U672" s="14">
        <f>S672/H672</f>
        <v>0</v>
      </c>
      <c r="V672" s="19"/>
      <c r="W672" s="19"/>
      <c r="X672" s="37" t="s">
        <v>3466</v>
      </c>
    </row>
    <row r="673" spans="1:24" s="3" customFormat="1" ht="16.5" customHeight="1">
      <c r="A673" s="38">
        <v>55</v>
      </c>
      <c r="B673" s="39">
        <v>20700</v>
      </c>
      <c r="C673" s="38">
        <v>10280922</v>
      </c>
      <c r="D673" s="40" t="s">
        <v>229</v>
      </c>
      <c r="E673" s="58">
        <v>6</v>
      </c>
      <c r="F673" s="38">
        <v>43</v>
      </c>
      <c r="G673" s="38" t="s">
        <v>33</v>
      </c>
      <c r="H673" s="42">
        <v>12564.11</v>
      </c>
      <c r="I673" s="37"/>
      <c r="J673" s="44">
        <v>43827</v>
      </c>
      <c r="K673" s="42">
        <v>0</v>
      </c>
      <c r="L673" s="42">
        <v>11935.9</v>
      </c>
      <c r="M673" s="44">
        <v>45225</v>
      </c>
      <c r="N673" s="42">
        <v>628.21</v>
      </c>
      <c r="O673" s="42">
        <f>628.21+81.67</f>
        <v>709.88</v>
      </c>
      <c r="P673" s="45">
        <f>IF(J673&lt;DATEVALUE("2009-1-1"),3%,13%)</f>
        <v>0.13</v>
      </c>
      <c r="Q673" s="42">
        <f>IF(P673=13%,ROUND(O673/(1+P673)*P673,2),ROUND(O673/(1+0.03)*0.02,2))</f>
        <v>81.67</v>
      </c>
      <c r="R673" s="42">
        <f>O673-Q673</f>
        <v>628.21</v>
      </c>
      <c r="S673" s="42">
        <f>N673-R673</f>
        <v>0</v>
      </c>
      <c r="T673" s="38">
        <v>5000</v>
      </c>
      <c r="U673" s="14">
        <f>S673/H673</f>
        <v>0</v>
      </c>
      <c r="V673" s="19"/>
      <c r="W673" s="19"/>
      <c r="X673" s="37" t="s">
        <v>3466</v>
      </c>
    </row>
    <row r="674" spans="1:24" s="3" customFormat="1" ht="16.5" customHeight="1">
      <c r="A674" s="38">
        <v>56</v>
      </c>
      <c r="B674" s="39">
        <v>20700</v>
      </c>
      <c r="C674" s="38">
        <v>10280926</v>
      </c>
      <c r="D674" s="40" t="s">
        <v>2995</v>
      </c>
      <c r="E674" s="58">
        <v>1</v>
      </c>
      <c r="F674" s="38">
        <v>33</v>
      </c>
      <c r="G674" s="38" t="s">
        <v>33</v>
      </c>
      <c r="H674" s="42">
        <v>7649.05</v>
      </c>
      <c r="I674" s="37"/>
      <c r="J674" s="44">
        <v>43827</v>
      </c>
      <c r="K674" s="42">
        <v>0</v>
      </c>
      <c r="L674" s="42">
        <v>7266.59</v>
      </c>
      <c r="M674" s="44">
        <v>45225</v>
      </c>
      <c r="N674" s="42">
        <v>382.46</v>
      </c>
      <c r="O674" s="42">
        <f>382.46+49.72</f>
        <v>432.17999999999995</v>
      </c>
      <c r="P674" s="45">
        <f>IF(J674&lt;DATEVALUE("2009-1-1"),3%,13%)</f>
        <v>0.13</v>
      </c>
      <c r="Q674" s="42">
        <f>IF(P674=13%,ROUND(O674/(1+P674)*P674,2),ROUND(O674/(1+0.03)*0.02,2))</f>
        <v>49.72</v>
      </c>
      <c r="R674" s="42">
        <f>O674-Q674</f>
        <v>382.45999999999992</v>
      </c>
      <c r="S674" s="42">
        <f>N674-R674</f>
        <v>0</v>
      </c>
      <c r="T674" s="38">
        <v>5000</v>
      </c>
      <c r="U674" s="14">
        <f>S674/H674</f>
        <v>0</v>
      </c>
      <c r="V674" s="19"/>
      <c r="W674" s="19"/>
      <c r="X674" s="37" t="s">
        <v>3466</v>
      </c>
    </row>
    <row r="675" spans="1:24" s="3" customFormat="1" ht="16.5" customHeight="1">
      <c r="A675" s="38">
        <v>57</v>
      </c>
      <c r="B675" s="39">
        <v>20700</v>
      </c>
      <c r="C675" s="38">
        <v>10280938</v>
      </c>
      <c r="D675" s="40" t="s">
        <v>923</v>
      </c>
      <c r="E675" s="58">
        <v>109</v>
      </c>
      <c r="F675" s="38">
        <v>59</v>
      </c>
      <c r="G675" s="38" t="s">
        <v>23</v>
      </c>
      <c r="H675" s="42">
        <v>2658.39</v>
      </c>
      <c r="I675" s="37"/>
      <c r="J675" s="44">
        <v>43858</v>
      </c>
      <c r="K675" s="42">
        <v>0</v>
      </c>
      <c r="L675" s="42">
        <v>1926.17</v>
      </c>
      <c r="M675" s="44">
        <v>45225</v>
      </c>
      <c r="N675" s="42">
        <v>732.22</v>
      </c>
      <c r="O675" s="42">
        <f>732.22+95.19</f>
        <v>827.41000000000008</v>
      </c>
      <c r="P675" s="45">
        <f>IF(J675&lt;DATEVALUE("2009-1-1"),3%,13%)</f>
        <v>0.13</v>
      </c>
      <c r="Q675" s="42">
        <f>IF(P675=13%,ROUND(O675/(1+P675)*P675,2),ROUND(O675/(1+0.03)*0.02,2))</f>
        <v>95.19</v>
      </c>
      <c r="R675" s="42">
        <f>O675-Q675</f>
        <v>732.22</v>
      </c>
      <c r="S675" s="42">
        <f>N675-R675</f>
        <v>0</v>
      </c>
      <c r="T675" s="38">
        <v>5000</v>
      </c>
      <c r="U675" s="14">
        <f>S675/H675</f>
        <v>0</v>
      </c>
      <c r="V675" s="19"/>
      <c r="W675" s="19"/>
      <c r="X675" s="37" t="s">
        <v>3466</v>
      </c>
    </row>
    <row r="676" spans="1:24" s="3" customFormat="1" ht="16.5" customHeight="1">
      <c r="A676" s="38">
        <v>58</v>
      </c>
      <c r="B676" s="39">
        <v>20700</v>
      </c>
      <c r="C676" s="38">
        <v>10280979</v>
      </c>
      <c r="D676" s="40" t="s">
        <v>2996</v>
      </c>
      <c r="E676" s="58">
        <v>2</v>
      </c>
      <c r="F676" s="38">
        <v>60</v>
      </c>
      <c r="G676" s="38" t="s">
        <v>33</v>
      </c>
      <c r="H676" s="42">
        <v>7435.7</v>
      </c>
      <c r="I676" s="37"/>
      <c r="J676" s="44">
        <v>43065</v>
      </c>
      <c r="K676" s="42">
        <v>0</v>
      </c>
      <c r="L676" s="42">
        <v>7063.91</v>
      </c>
      <c r="M676" s="44">
        <v>45225</v>
      </c>
      <c r="N676" s="42">
        <v>371.79</v>
      </c>
      <c r="O676" s="42">
        <f>371.79+48.33</f>
        <v>420.12</v>
      </c>
      <c r="P676" s="45">
        <f>IF(J676&lt;DATEVALUE("2009-1-1"),3%,13%)</f>
        <v>0.13</v>
      </c>
      <c r="Q676" s="42">
        <f>IF(P676=13%,ROUND(O676/(1+P676)*P676,2),ROUND(O676/(1+0.03)*0.02,2))</f>
        <v>48.33</v>
      </c>
      <c r="R676" s="42">
        <f>O676-Q676</f>
        <v>371.79</v>
      </c>
      <c r="S676" s="42">
        <f>N676-R676</f>
        <v>0</v>
      </c>
      <c r="T676" s="38">
        <v>5000</v>
      </c>
      <c r="U676" s="14">
        <f>S676/H676</f>
        <v>0</v>
      </c>
      <c r="V676" s="19"/>
      <c r="W676" s="19"/>
      <c r="X676" s="37" t="s">
        <v>3466</v>
      </c>
    </row>
    <row r="677" spans="1:24" s="3" customFormat="1" ht="16.5" customHeight="1">
      <c r="A677" s="38">
        <v>59</v>
      </c>
      <c r="B677" s="39">
        <v>20700</v>
      </c>
      <c r="C677" s="38">
        <v>10280980</v>
      </c>
      <c r="D677" s="40" t="s">
        <v>2997</v>
      </c>
      <c r="E677" s="58">
        <v>4</v>
      </c>
      <c r="F677" s="38">
        <v>60</v>
      </c>
      <c r="G677" s="38" t="s">
        <v>33</v>
      </c>
      <c r="H677" s="42">
        <v>23247.88</v>
      </c>
      <c r="I677" s="37"/>
      <c r="J677" s="44">
        <v>43065</v>
      </c>
      <c r="K677" s="42">
        <v>0</v>
      </c>
      <c r="L677" s="42">
        <v>22085.48</v>
      </c>
      <c r="M677" s="44">
        <v>45225</v>
      </c>
      <c r="N677" s="42">
        <v>1162.4000000000001</v>
      </c>
      <c r="O677" s="42">
        <f>1162.4+151.11</f>
        <v>1313.5100000000002</v>
      </c>
      <c r="P677" s="45">
        <f>IF(J677&lt;DATEVALUE("2009-1-1"),3%,13%)</f>
        <v>0.13</v>
      </c>
      <c r="Q677" s="42">
        <f>IF(P677=13%,ROUND(O677/(1+P677)*P677,2),ROUND(O677/(1+0.03)*0.02,2))</f>
        <v>151.11000000000001</v>
      </c>
      <c r="R677" s="42">
        <f>O677-Q677</f>
        <v>1162.4000000000001</v>
      </c>
      <c r="S677" s="42">
        <f>N677-R677</f>
        <v>0</v>
      </c>
      <c r="T677" s="38">
        <v>5000</v>
      </c>
      <c r="U677" s="14">
        <f>S677/H677</f>
        <v>0</v>
      </c>
      <c r="V677" s="19"/>
      <c r="W677" s="19"/>
      <c r="X677" s="37" t="s">
        <v>3466</v>
      </c>
    </row>
    <row r="678" spans="1:24" s="3" customFormat="1" ht="16.5" customHeight="1">
      <c r="A678" s="38">
        <v>60</v>
      </c>
      <c r="B678" s="39">
        <v>20700</v>
      </c>
      <c r="C678" s="38">
        <v>10280981</v>
      </c>
      <c r="D678" s="40" t="s">
        <v>2998</v>
      </c>
      <c r="E678" s="58">
        <v>1</v>
      </c>
      <c r="F678" s="38">
        <v>60</v>
      </c>
      <c r="G678" s="38" t="s">
        <v>33</v>
      </c>
      <c r="H678" s="42">
        <v>6666.67</v>
      </c>
      <c r="I678" s="37"/>
      <c r="J678" s="44">
        <v>43065</v>
      </c>
      <c r="K678" s="42">
        <v>0</v>
      </c>
      <c r="L678" s="42">
        <v>6333.33</v>
      </c>
      <c r="M678" s="44">
        <v>45225</v>
      </c>
      <c r="N678" s="42">
        <v>333.34</v>
      </c>
      <c r="O678" s="42">
        <f>333.34+43.33</f>
        <v>376.66999999999996</v>
      </c>
      <c r="P678" s="45">
        <f>IF(J678&lt;DATEVALUE("2009-1-1"),3%,13%)</f>
        <v>0.13</v>
      </c>
      <c r="Q678" s="42">
        <f>IF(P678=13%,ROUND(O678/(1+P678)*P678,2),ROUND(O678/(1+0.03)*0.02,2))</f>
        <v>43.33</v>
      </c>
      <c r="R678" s="42">
        <f>O678-Q678</f>
        <v>333.34</v>
      </c>
      <c r="S678" s="42">
        <f>N678-R678</f>
        <v>0</v>
      </c>
      <c r="T678" s="38">
        <v>5000</v>
      </c>
      <c r="U678" s="14">
        <f>S678/H678</f>
        <v>0</v>
      </c>
      <c r="V678" s="19"/>
      <c r="W678" s="19"/>
      <c r="X678" s="37" t="s">
        <v>3466</v>
      </c>
    </row>
    <row r="679" spans="1:24" s="3" customFormat="1" ht="16.5" customHeight="1">
      <c r="A679" s="38">
        <v>61</v>
      </c>
      <c r="B679" s="39">
        <v>20700</v>
      </c>
      <c r="C679" s="38">
        <v>10280982</v>
      </c>
      <c r="D679" s="40" t="s">
        <v>482</v>
      </c>
      <c r="E679" s="58">
        <v>7</v>
      </c>
      <c r="F679" s="38">
        <v>57</v>
      </c>
      <c r="G679" s="38" t="s">
        <v>33</v>
      </c>
      <c r="H679" s="42">
        <v>5564.09</v>
      </c>
      <c r="I679" s="37"/>
      <c r="J679" s="44">
        <v>43400</v>
      </c>
      <c r="K679" s="42">
        <v>0</v>
      </c>
      <c r="L679" s="42">
        <v>5285.88</v>
      </c>
      <c r="M679" s="44">
        <v>45225</v>
      </c>
      <c r="N679" s="42">
        <v>278.20999999999998</v>
      </c>
      <c r="O679" s="42">
        <f>278.21+36.17</f>
        <v>314.38</v>
      </c>
      <c r="P679" s="45">
        <f>IF(J679&lt;DATEVALUE("2009-1-1"),3%,13%)</f>
        <v>0.13</v>
      </c>
      <c r="Q679" s="42">
        <f>IF(P679=13%,ROUND(O679/(1+P679)*P679,2),ROUND(O679/(1+0.03)*0.02,2))</f>
        <v>36.17</v>
      </c>
      <c r="R679" s="42">
        <f>O679-Q679</f>
        <v>278.20999999999998</v>
      </c>
      <c r="S679" s="42">
        <f>N679-R679</f>
        <v>0</v>
      </c>
      <c r="T679" s="38">
        <v>2506</v>
      </c>
      <c r="U679" s="14">
        <f>S679/H679</f>
        <v>0</v>
      </c>
      <c r="V679" s="19"/>
      <c r="W679" s="19"/>
      <c r="X679" s="37" t="s">
        <v>3466</v>
      </c>
    </row>
    <row r="680" spans="1:24" s="3" customFormat="1" ht="16.5" customHeight="1">
      <c r="A680" s="38">
        <v>62</v>
      </c>
      <c r="B680" s="39">
        <v>20700</v>
      </c>
      <c r="C680" s="38">
        <v>10280985</v>
      </c>
      <c r="D680" s="40" t="s">
        <v>661</v>
      </c>
      <c r="E680" s="58">
        <v>7</v>
      </c>
      <c r="F680" s="38">
        <v>81</v>
      </c>
      <c r="G680" s="38" t="s">
        <v>23</v>
      </c>
      <c r="H680" s="42">
        <v>3647</v>
      </c>
      <c r="I680" s="37"/>
      <c r="J680" s="44">
        <v>43400</v>
      </c>
      <c r="K680" s="42">
        <v>0</v>
      </c>
      <c r="L680" s="42">
        <v>2464.23</v>
      </c>
      <c r="M680" s="44">
        <v>45225</v>
      </c>
      <c r="N680" s="42">
        <v>1182.77</v>
      </c>
      <c r="O680" s="42">
        <f>1182.77+153.76</f>
        <v>1336.53</v>
      </c>
      <c r="P680" s="45">
        <f>IF(J680&lt;DATEVALUE("2009-1-1"),3%,13%)</f>
        <v>0.13</v>
      </c>
      <c r="Q680" s="42">
        <f>IF(P680=13%,ROUND(O680/(1+P680)*P680,2),ROUND(O680/(1+0.03)*0.02,2))</f>
        <v>153.76</v>
      </c>
      <c r="R680" s="42">
        <f>O680-Q680</f>
        <v>1182.77</v>
      </c>
      <c r="S680" s="42">
        <f>N680-R680</f>
        <v>0</v>
      </c>
      <c r="T680" s="38">
        <v>2506</v>
      </c>
      <c r="U680" s="14">
        <f>S680/H680</f>
        <v>0</v>
      </c>
      <c r="V680" s="19"/>
      <c r="W680" s="19"/>
      <c r="X680" s="37" t="s">
        <v>3466</v>
      </c>
    </row>
    <row r="681" spans="1:24" s="3" customFormat="1" ht="16.5" customHeight="1">
      <c r="A681" s="38">
        <v>63</v>
      </c>
      <c r="B681" s="39">
        <v>20700</v>
      </c>
      <c r="C681" s="38">
        <v>10280993</v>
      </c>
      <c r="D681" s="40" t="s">
        <v>2999</v>
      </c>
      <c r="E681" s="58">
        <v>1</v>
      </c>
      <c r="F681" s="38">
        <v>120</v>
      </c>
      <c r="G681" s="38" t="s">
        <v>21</v>
      </c>
      <c r="H681" s="42">
        <v>41282.050000000003</v>
      </c>
      <c r="I681" s="37"/>
      <c r="J681" s="44">
        <v>43434</v>
      </c>
      <c r="K681" s="42">
        <v>0</v>
      </c>
      <c r="L681" s="42">
        <v>19282.27</v>
      </c>
      <c r="M681" s="44">
        <v>45225</v>
      </c>
      <c r="N681" s="42">
        <v>21999.78</v>
      </c>
      <c r="O681" s="42">
        <f>21999.78+2859.97</f>
        <v>24859.75</v>
      </c>
      <c r="P681" s="45">
        <f>IF(J681&lt;DATEVALUE("2009-1-1"),3%,13%)</f>
        <v>0.13</v>
      </c>
      <c r="Q681" s="42">
        <f>IF(P681=13%,ROUND(O681/(1+P681)*P681,2),ROUND(O681/(1+0.03)*0.02,2))</f>
        <v>2859.97</v>
      </c>
      <c r="R681" s="42">
        <f>O681-Q681</f>
        <v>21999.78</v>
      </c>
      <c r="S681" s="42">
        <f>N681-R681</f>
        <v>0</v>
      </c>
      <c r="T681" s="38">
        <v>5000</v>
      </c>
      <c r="U681" s="14">
        <f>S681/H681</f>
        <v>0</v>
      </c>
      <c r="V681" s="19"/>
      <c r="W681" s="19"/>
      <c r="X681" s="37" t="s">
        <v>3466</v>
      </c>
    </row>
    <row r="682" spans="1:24" s="3" customFormat="1" ht="16.5" customHeight="1">
      <c r="A682" s="38">
        <v>64</v>
      </c>
      <c r="B682" s="39">
        <v>20700</v>
      </c>
      <c r="C682" s="38">
        <v>10281000</v>
      </c>
      <c r="D682" s="40" t="s">
        <v>3000</v>
      </c>
      <c r="E682" s="58">
        <v>1</v>
      </c>
      <c r="F682" s="38">
        <v>56</v>
      </c>
      <c r="G682" s="38" t="s">
        <v>33</v>
      </c>
      <c r="H682" s="42">
        <v>2241.38</v>
      </c>
      <c r="I682" s="37"/>
      <c r="J682" s="44">
        <v>43432</v>
      </c>
      <c r="K682" s="42">
        <v>0</v>
      </c>
      <c r="L682" s="42">
        <v>2129.31</v>
      </c>
      <c r="M682" s="44">
        <v>45225</v>
      </c>
      <c r="N682" s="42">
        <v>112.07</v>
      </c>
      <c r="O682" s="42">
        <f>112.07+14.57</f>
        <v>126.63999999999999</v>
      </c>
      <c r="P682" s="45">
        <f>IF(J682&lt;DATEVALUE("2009-1-1"),3%,13%)</f>
        <v>0.13</v>
      </c>
      <c r="Q682" s="42">
        <f>IF(P682=13%,ROUND(O682/(1+P682)*P682,2),ROUND(O682/(1+0.03)*0.02,2))</f>
        <v>14.57</v>
      </c>
      <c r="R682" s="42">
        <f>O682-Q682</f>
        <v>112.07</v>
      </c>
      <c r="S682" s="42">
        <f>N682-R682</f>
        <v>0</v>
      </c>
      <c r="T682" s="38">
        <v>5000</v>
      </c>
      <c r="U682" s="14">
        <f>S682/H682</f>
        <v>0</v>
      </c>
      <c r="V682" s="19"/>
      <c r="W682" s="19"/>
      <c r="X682" s="37" t="s">
        <v>3466</v>
      </c>
    </row>
    <row r="683" spans="1:24" s="3" customFormat="1" ht="16.5" customHeight="1">
      <c r="A683" s="38">
        <v>65</v>
      </c>
      <c r="B683" s="39">
        <v>20700</v>
      </c>
      <c r="C683" s="38">
        <v>10281246</v>
      </c>
      <c r="D683" s="40" t="s">
        <v>3001</v>
      </c>
      <c r="E683" s="58">
        <v>1</v>
      </c>
      <c r="F683" s="38">
        <v>55</v>
      </c>
      <c r="G683" s="38" t="s">
        <v>33</v>
      </c>
      <c r="H683" s="42">
        <v>2241.38</v>
      </c>
      <c r="I683" s="37"/>
      <c r="J683" s="44">
        <v>43460</v>
      </c>
      <c r="K683" s="42">
        <v>0</v>
      </c>
      <c r="L683" s="42">
        <v>2129.31</v>
      </c>
      <c r="M683" s="44">
        <v>45225</v>
      </c>
      <c r="N683" s="42">
        <v>112.07</v>
      </c>
      <c r="O683" s="42">
        <v>126.64</v>
      </c>
      <c r="P683" s="45">
        <f>IF(J683&lt;DATEVALUE("2009-1-1"),3%,13%)</f>
        <v>0.13</v>
      </c>
      <c r="Q683" s="42">
        <f>IF(P683=13%,ROUND(O683/(1+P683)*P683,2),ROUND(O683/(1+0.03)*0.02,2))</f>
        <v>14.57</v>
      </c>
      <c r="R683" s="42">
        <f>O683-Q683</f>
        <v>112.07</v>
      </c>
      <c r="S683" s="42">
        <f>N683-R683</f>
        <v>0</v>
      </c>
      <c r="T683" s="38">
        <v>2205</v>
      </c>
      <c r="U683" s="14">
        <f>S683/H683</f>
        <v>0</v>
      </c>
      <c r="V683" s="19"/>
      <c r="W683" s="19"/>
      <c r="X683" s="37" t="s">
        <v>3466</v>
      </c>
    </row>
    <row r="684" spans="1:24" s="3" customFormat="1" ht="16.5" customHeight="1">
      <c r="A684" s="38">
        <v>66</v>
      </c>
      <c r="B684" s="39">
        <v>20700</v>
      </c>
      <c r="C684" s="38">
        <v>10281258</v>
      </c>
      <c r="D684" s="40" t="s">
        <v>1382</v>
      </c>
      <c r="E684" s="58">
        <v>1</v>
      </c>
      <c r="F684" s="38">
        <v>77</v>
      </c>
      <c r="G684" s="38" t="s">
        <v>23</v>
      </c>
      <c r="H684" s="42">
        <v>1094.01</v>
      </c>
      <c r="I684" s="37"/>
      <c r="J684" s="44">
        <v>43521</v>
      </c>
      <c r="K684" s="42">
        <v>0</v>
      </c>
      <c r="L684" s="42">
        <v>727.12</v>
      </c>
      <c r="M684" s="44">
        <v>45225</v>
      </c>
      <c r="N684" s="42">
        <v>366.89</v>
      </c>
      <c r="O684" s="42">
        <v>414.59</v>
      </c>
      <c r="P684" s="45">
        <f>IF(J684&lt;DATEVALUE("2009-1-1"),3%,13%)</f>
        <v>0.13</v>
      </c>
      <c r="Q684" s="42">
        <f>IF(P684=13%,ROUND(O684/(1+P684)*P684,2),ROUND(O684/(1+0.03)*0.02,2))</f>
        <v>47.7</v>
      </c>
      <c r="R684" s="42">
        <f>O684-Q684</f>
        <v>366.89</v>
      </c>
      <c r="S684" s="42">
        <f>N684-R684</f>
        <v>0</v>
      </c>
      <c r="T684" s="38">
        <v>2506</v>
      </c>
      <c r="U684" s="14">
        <f>S684/H684</f>
        <v>0</v>
      </c>
      <c r="V684" s="19"/>
      <c r="W684" s="19"/>
      <c r="X684" s="37" t="s">
        <v>3466</v>
      </c>
    </row>
    <row r="685" spans="1:24" s="3" customFormat="1" ht="16.5" customHeight="1">
      <c r="A685" s="38">
        <v>67</v>
      </c>
      <c r="B685" s="39">
        <v>20700</v>
      </c>
      <c r="C685" s="38">
        <v>10281272</v>
      </c>
      <c r="D685" s="40" t="s">
        <v>3002</v>
      </c>
      <c r="E685" s="58">
        <v>1</v>
      </c>
      <c r="F685" s="38">
        <v>60</v>
      </c>
      <c r="G685" s="38" t="s">
        <v>33</v>
      </c>
      <c r="H685" s="42">
        <v>9620.51</v>
      </c>
      <c r="I685" s="37"/>
      <c r="J685" s="44">
        <v>43065</v>
      </c>
      <c r="K685" s="42">
        <v>0</v>
      </c>
      <c r="L685" s="42">
        <v>9139.48</v>
      </c>
      <c r="M685" s="44">
        <v>45225</v>
      </c>
      <c r="N685" s="42">
        <v>481.03</v>
      </c>
      <c r="O685" s="42">
        <f>481.03+62.53</f>
        <v>543.55999999999995</v>
      </c>
      <c r="P685" s="45">
        <f>IF(J685&lt;DATEVALUE("2009-1-1"),3%,13%)</f>
        <v>0.13</v>
      </c>
      <c r="Q685" s="42">
        <f>IF(P685=13%,ROUND(O685/(1+P685)*P685,2),ROUND(O685/(1+0.03)*0.02,2))</f>
        <v>62.53</v>
      </c>
      <c r="R685" s="42">
        <f>O685-Q685</f>
        <v>481.03</v>
      </c>
      <c r="S685" s="42">
        <f>N685-R685</f>
        <v>0</v>
      </c>
      <c r="T685" s="38">
        <v>5000</v>
      </c>
      <c r="U685" s="14">
        <f>S685/H685</f>
        <v>0</v>
      </c>
      <c r="V685" s="19"/>
      <c r="W685" s="19"/>
      <c r="X685" s="37" t="s">
        <v>3466</v>
      </c>
    </row>
    <row r="686" spans="1:24" s="3" customFormat="1" ht="16.5" customHeight="1">
      <c r="A686" s="38">
        <v>68</v>
      </c>
      <c r="B686" s="39">
        <v>20700</v>
      </c>
      <c r="C686" s="38">
        <v>10281273</v>
      </c>
      <c r="D686" s="40" t="s">
        <v>3003</v>
      </c>
      <c r="E686" s="58">
        <v>1</v>
      </c>
      <c r="F686" s="38">
        <v>60</v>
      </c>
      <c r="G686" s="38" t="s">
        <v>33</v>
      </c>
      <c r="H686" s="42">
        <v>9384.61</v>
      </c>
      <c r="I686" s="37"/>
      <c r="J686" s="44">
        <v>43065</v>
      </c>
      <c r="K686" s="42">
        <v>0</v>
      </c>
      <c r="L686" s="42">
        <v>8915.3700000000008</v>
      </c>
      <c r="M686" s="44">
        <v>45225</v>
      </c>
      <c r="N686" s="42">
        <v>469.24</v>
      </c>
      <c r="O686" s="42">
        <f>469.24+61</f>
        <v>530.24</v>
      </c>
      <c r="P686" s="45">
        <f>IF(J686&lt;DATEVALUE("2009-1-1"),3%,13%)</f>
        <v>0.13</v>
      </c>
      <c r="Q686" s="42">
        <f>IF(P686=13%,ROUND(O686/(1+P686)*P686,2),ROUND(O686/(1+0.03)*0.02,2))</f>
        <v>61</v>
      </c>
      <c r="R686" s="42">
        <f>O686-Q686</f>
        <v>469.24</v>
      </c>
      <c r="S686" s="42">
        <f>N686-R686</f>
        <v>0</v>
      </c>
      <c r="T686" s="38">
        <v>5000</v>
      </c>
      <c r="U686" s="14">
        <f>S686/H686</f>
        <v>0</v>
      </c>
      <c r="V686" s="19"/>
      <c r="W686" s="19"/>
      <c r="X686" s="37" t="s">
        <v>3466</v>
      </c>
    </row>
    <row r="687" spans="1:24" s="3" customFormat="1" ht="16.5" customHeight="1">
      <c r="A687" s="38">
        <v>69</v>
      </c>
      <c r="B687" s="39">
        <v>20700</v>
      </c>
      <c r="C687" s="38">
        <v>10281275</v>
      </c>
      <c r="D687" s="40" t="s">
        <v>877</v>
      </c>
      <c r="E687" s="58">
        <v>2</v>
      </c>
      <c r="F687" s="38">
        <v>92</v>
      </c>
      <c r="G687" s="38" t="s">
        <v>23</v>
      </c>
      <c r="H687" s="42">
        <v>2735.04</v>
      </c>
      <c r="I687" s="37"/>
      <c r="J687" s="44">
        <v>43065</v>
      </c>
      <c r="K687" s="42">
        <v>0</v>
      </c>
      <c r="L687" s="42">
        <v>1931.4</v>
      </c>
      <c r="M687" s="44">
        <v>45225</v>
      </c>
      <c r="N687" s="42">
        <v>803.64</v>
      </c>
      <c r="O687" s="42">
        <f>803.64+104.47</f>
        <v>908.11</v>
      </c>
      <c r="P687" s="45">
        <f>IF(J687&lt;DATEVALUE("2009-1-1"),3%,13%)</f>
        <v>0.13</v>
      </c>
      <c r="Q687" s="42">
        <f>IF(P687=13%,ROUND(O687/(1+P687)*P687,2),ROUND(O687/(1+0.03)*0.02,2))</f>
        <v>104.47</v>
      </c>
      <c r="R687" s="42">
        <f>O687-Q687</f>
        <v>803.64</v>
      </c>
      <c r="S687" s="42">
        <f>N687-R687</f>
        <v>0</v>
      </c>
      <c r="T687" s="38">
        <v>5000</v>
      </c>
      <c r="U687" s="14">
        <f>S687/H687</f>
        <v>0</v>
      </c>
      <c r="V687" s="19"/>
      <c r="W687" s="19"/>
      <c r="X687" s="37" t="s">
        <v>3466</v>
      </c>
    </row>
    <row r="688" spans="1:24" s="3" customFormat="1" ht="16.5" customHeight="1">
      <c r="A688" s="38">
        <v>70</v>
      </c>
      <c r="B688" s="39">
        <v>20700</v>
      </c>
      <c r="C688" s="38">
        <v>10281308</v>
      </c>
      <c r="D688" s="40" t="s">
        <v>1334</v>
      </c>
      <c r="E688" s="58">
        <v>4</v>
      </c>
      <c r="F688" s="38">
        <v>120</v>
      </c>
      <c r="G688" s="38" t="s">
        <v>21</v>
      </c>
      <c r="H688" s="42">
        <v>94222.24</v>
      </c>
      <c r="I688" s="37"/>
      <c r="J688" s="44">
        <v>43158</v>
      </c>
      <c r="K688" s="42">
        <v>0</v>
      </c>
      <c r="L688" s="42">
        <v>50722.96</v>
      </c>
      <c r="M688" s="44">
        <v>45225</v>
      </c>
      <c r="N688" s="42">
        <v>43499.28</v>
      </c>
      <c r="O688" s="42">
        <f>43499.28+5654.91</f>
        <v>49154.19</v>
      </c>
      <c r="P688" s="45">
        <f>IF(J688&lt;DATEVALUE("2009-1-1"),3%,13%)</f>
        <v>0.13</v>
      </c>
      <c r="Q688" s="42">
        <f>IF(P688=13%,ROUND(O688/(1+P688)*P688,2),ROUND(O688/(1+0.03)*0.02,2))</f>
        <v>5654.91</v>
      </c>
      <c r="R688" s="42">
        <f>O688-Q688</f>
        <v>43499.28</v>
      </c>
      <c r="S688" s="42">
        <f>N688-R688</f>
        <v>0</v>
      </c>
      <c r="T688" s="38">
        <v>5000</v>
      </c>
      <c r="U688" s="14">
        <f>S688/H688</f>
        <v>0</v>
      </c>
      <c r="V688" s="19"/>
      <c r="W688" s="19"/>
      <c r="X688" s="37" t="s">
        <v>3466</v>
      </c>
    </row>
    <row r="689" spans="1:24" s="3" customFormat="1" ht="16.5" customHeight="1">
      <c r="A689" s="38">
        <v>71</v>
      </c>
      <c r="B689" s="39">
        <v>20700</v>
      </c>
      <c r="C689" s="38">
        <v>10325192</v>
      </c>
      <c r="D689" s="40" t="s">
        <v>301</v>
      </c>
      <c r="E689" s="58">
        <v>1</v>
      </c>
      <c r="F689" s="38">
        <v>120</v>
      </c>
      <c r="G689" s="38" t="s">
        <v>302</v>
      </c>
      <c r="H689" s="42">
        <v>125019.97</v>
      </c>
      <c r="I689" s="37"/>
      <c r="J689" s="44">
        <v>44286</v>
      </c>
      <c r="K689" s="42">
        <v>1041.83</v>
      </c>
      <c r="L689" s="42">
        <v>31254.93</v>
      </c>
      <c r="M689" s="44">
        <v>45225</v>
      </c>
      <c r="N689" s="42">
        <v>92723.21</v>
      </c>
      <c r="O689" s="42">
        <f>52388.62+52388.61</f>
        <v>104777.23000000001</v>
      </c>
      <c r="P689" s="45">
        <f>IF(J689&lt;DATEVALUE("2009-1-1"),3%,13%)</f>
        <v>0.13</v>
      </c>
      <c r="Q689" s="42">
        <f>IF(P689=13%,ROUND(O689/(1+P689)*P689,2),ROUND(O689/(1+0.03)*0.02,2))</f>
        <v>12054.02</v>
      </c>
      <c r="R689" s="42">
        <f>O689-Q689</f>
        <v>92723.21</v>
      </c>
      <c r="S689" s="42">
        <f>N689-R689</f>
        <v>0</v>
      </c>
      <c r="T689" s="38">
        <v>5000</v>
      </c>
      <c r="U689" s="14">
        <f>S689/H689</f>
        <v>0</v>
      </c>
      <c r="V689" s="19"/>
      <c r="W689" s="19"/>
      <c r="X689" s="37" t="s">
        <v>3466</v>
      </c>
    </row>
    <row r="690" spans="1:24" s="3" customFormat="1" ht="16.5" customHeight="1">
      <c r="A690" s="38">
        <v>72</v>
      </c>
      <c r="B690" s="39">
        <v>20700</v>
      </c>
      <c r="C690" s="38">
        <v>10325473</v>
      </c>
      <c r="D690" s="40" t="s">
        <v>3004</v>
      </c>
      <c r="E690" s="58">
        <v>1</v>
      </c>
      <c r="F690" s="38">
        <v>120</v>
      </c>
      <c r="G690" s="38" t="s">
        <v>302</v>
      </c>
      <c r="H690" s="42">
        <v>26231</v>
      </c>
      <c r="I690" s="37"/>
      <c r="J690" s="44">
        <v>44286</v>
      </c>
      <c r="K690" s="42">
        <v>218.59</v>
      </c>
      <c r="L690" s="42">
        <v>6557.72</v>
      </c>
      <c r="M690" s="44">
        <v>45225</v>
      </c>
      <c r="N690" s="42">
        <v>19454.689999999999</v>
      </c>
      <c r="O690" s="42">
        <f>19454.69+2529.11</f>
        <v>21983.8</v>
      </c>
      <c r="P690" s="45">
        <f>IF(J690&lt;DATEVALUE("2009-1-1"),3%,13%)</f>
        <v>0.13</v>
      </c>
      <c r="Q690" s="42">
        <f>IF(P690=13%,ROUND(O690/(1+P690)*P690,2),ROUND(O690/(1+0.03)*0.02,2))</f>
        <v>2529.11</v>
      </c>
      <c r="R690" s="42">
        <f>O690-Q690</f>
        <v>19454.689999999999</v>
      </c>
      <c r="S690" s="42">
        <f>N690-R690</f>
        <v>0</v>
      </c>
      <c r="T690" s="38">
        <v>2506</v>
      </c>
      <c r="U690" s="14">
        <f>S690/H690</f>
        <v>0</v>
      </c>
      <c r="V690" s="19"/>
      <c r="W690" s="19"/>
      <c r="X690" s="37" t="s">
        <v>3466</v>
      </c>
    </row>
    <row r="691" spans="1:24" s="3" customFormat="1" ht="16.5" customHeight="1">
      <c r="A691" s="38">
        <v>73</v>
      </c>
      <c r="B691" s="39">
        <v>20700</v>
      </c>
      <c r="C691" s="38">
        <v>10347799</v>
      </c>
      <c r="D691" s="40" t="s">
        <v>3005</v>
      </c>
      <c r="E691" s="58">
        <v>1</v>
      </c>
      <c r="F691" s="38">
        <v>1</v>
      </c>
      <c r="G691" s="38" t="s">
        <v>33</v>
      </c>
      <c r="H691" s="42">
        <v>140.18</v>
      </c>
      <c r="I691" s="37"/>
      <c r="J691" s="44">
        <v>44620</v>
      </c>
      <c r="K691" s="42">
        <v>0</v>
      </c>
      <c r="L691" s="42">
        <v>0</v>
      </c>
      <c r="M691" s="44">
        <v>45225</v>
      </c>
      <c r="N691" s="42">
        <v>140.18</v>
      </c>
      <c r="O691" s="42">
        <f>140.18+18.22</f>
        <v>158.4</v>
      </c>
      <c r="P691" s="45">
        <f>IF(J691&lt;DATEVALUE("2009-1-1"),3%,13%)</f>
        <v>0.13</v>
      </c>
      <c r="Q691" s="42">
        <f>IF(P691=13%,ROUND(O691/(1+P691)*P691,2),ROUND(O691/(1+0.03)*0.02,2))</f>
        <v>18.22</v>
      </c>
      <c r="R691" s="42">
        <f>O691-Q691</f>
        <v>140.18</v>
      </c>
      <c r="S691" s="42">
        <f>N691-R691</f>
        <v>0</v>
      </c>
      <c r="T691" s="38">
        <v>5000</v>
      </c>
      <c r="U691" s="14">
        <f>S691/H691</f>
        <v>0</v>
      </c>
      <c r="V691" s="19"/>
      <c r="W691" s="19"/>
      <c r="X691" s="37" t="s">
        <v>3466</v>
      </c>
    </row>
    <row r="692" spans="1:24" s="3" customFormat="1" ht="16.5" customHeight="1">
      <c r="A692" s="38">
        <v>74</v>
      </c>
      <c r="B692" s="39">
        <v>20700</v>
      </c>
      <c r="C692" s="38">
        <v>10347808</v>
      </c>
      <c r="D692" s="40" t="s">
        <v>229</v>
      </c>
      <c r="E692" s="58">
        <v>5</v>
      </c>
      <c r="F692" s="38">
        <v>15</v>
      </c>
      <c r="G692" s="38" t="s">
        <v>33</v>
      </c>
      <c r="H692" s="42">
        <v>4944.2299999999996</v>
      </c>
      <c r="I692" s="37"/>
      <c r="J692" s="44">
        <v>44620</v>
      </c>
      <c r="K692" s="42">
        <v>0</v>
      </c>
      <c r="L692" s="42">
        <v>4944.2299999999996</v>
      </c>
      <c r="M692" s="44">
        <v>45225</v>
      </c>
      <c r="N692" s="42">
        <v>0</v>
      </c>
      <c r="O692" s="42">
        <v>0</v>
      </c>
      <c r="P692" s="45">
        <f>IF(J692&lt;DATEVALUE("2009-1-1"),3%,13%)</f>
        <v>0.13</v>
      </c>
      <c r="Q692" s="42">
        <f>IF(P692=13%,ROUND(O692/(1+P692)*P692,2),ROUND(O692/(1+0.03)*0.02,2))</f>
        <v>0</v>
      </c>
      <c r="R692" s="42">
        <f>O692-Q692</f>
        <v>0</v>
      </c>
      <c r="S692" s="42">
        <f>N692-R692</f>
        <v>0</v>
      </c>
      <c r="T692" s="38">
        <v>5000</v>
      </c>
      <c r="U692" s="14">
        <f>S692/H692</f>
        <v>0</v>
      </c>
      <c r="V692" s="19"/>
      <c r="W692" s="19"/>
      <c r="X692" s="37" t="s">
        <v>3466</v>
      </c>
    </row>
    <row r="693" spans="1:24" s="3" customFormat="1" ht="16.5" customHeight="1">
      <c r="A693" s="38">
        <v>75</v>
      </c>
      <c r="B693" s="39">
        <v>20700</v>
      </c>
      <c r="C693" s="38">
        <v>10347822</v>
      </c>
      <c r="D693" s="40" t="s">
        <v>3001</v>
      </c>
      <c r="E693" s="58">
        <v>1</v>
      </c>
      <c r="F693" s="38">
        <v>18</v>
      </c>
      <c r="G693" s="38" t="s">
        <v>33</v>
      </c>
      <c r="H693" s="42">
        <v>902.42</v>
      </c>
      <c r="I693" s="37"/>
      <c r="J693" s="44">
        <v>44620</v>
      </c>
      <c r="K693" s="42">
        <v>0</v>
      </c>
      <c r="L693" s="42">
        <v>902.42</v>
      </c>
      <c r="M693" s="44">
        <v>45225</v>
      </c>
      <c r="N693" s="42">
        <v>0</v>
      </c>
      <c r="O693" s="42">
        <v>0</v>
      </c>
      <c r="P693" s="45">
        <f>IF(J693&lt;DATEVALUE("2009-1-1"),3%,13%)</f>
        <v>0.13</v>
      </c>
      <c r="Q693" s="42">
        <f>IF(P693=13%,ROUND(O693/(1+P693)*P693,2),ROUND(O693/(1+0.03)*0.02,2))</f>
        <v>0</v>
      </c>
      <c r="R693" s="42">
        <f>O693-Q693</f>
        <v>0</v>
      </c>
      <c r="S693" s="42">
        <f>N693-R693</f>
        <v>0</v>
      </c>
      <c r="T693" s="38">
        <v>5000</v>
      </c>
      <c r="U693" s="14">
        <f>S693/H693</f>
        <v>0</v>
      </c>
      <c r="V693" s="19"/>
      <c r="W693" s="19"/>
      <c r="X693" s="37" t="s">
        <v>3466</v>
      </c>
    </row>
    <row r="694" spans="1:24" s="3" customFormat="1" ht="16.5" customHeight="1">
      <c r="A694" s="38">
        <v>76</v>
      </c>
      <c r="B694" s="39">
        <v>20700</v>
      </c>
      <c r="C694" s="38">
        <v>10347824</v>
      </c>
      <c r="D694" s="40" t="s">
        <v>3006</v>
      </c>
      <c r="E694" s="58">
        <v>1</v>
      </c>
      <c r="F694" s="38">
        <v>11</v>
      </c>
      <c r="G694" s="38" t="s">
        <v>33</v>
      </c>
      <c r="H694" s="42">
        <v>1389.26</v>
      </c>
      <c r="I694" s="37"/>
      <c r="J694" s="44">
        <v>44620</v>
      </c>
      <c r="K694" s="42">
        <v>0</v>
      </c>
      <c r="L694" s="42">
        <v>1389.26</v>
      </c>
      <c r="M694" s="44">
        <v>45225</v>
      </c>
      <c r="N694" s="42">
        <v>0</v>
      </c>
      <c r="O694" s="42">
        <v>0</v>
      </c>
      <c r="P694" s="45">
        <f>IF(J694&lt;DATEVALUE("2009-1-1"),3%,13%)</f>
        <v>0.13</v>
      </c>
      <c r="Q694" s="42">
        <f>IF(P694=13%,ROUND(O694/(1+P694)*P694,2),ROUND(O694/(1+0.03)*0.02,2))</f>
        <v>0</v>
      </c>
      <c r="R694" s="42">
        <f>O694-Q694</f>
        <v>0</v>
      </c>
      <c r="S694" s="42">
        <f>N694-R694</f>
        <v>0</v>
      </c>
      <c r="T694" s="38">
        <v>5000</v>
      </c>
      <c r="U694" s="14">
        <f>S694/H694</f>
        <v>0</v>
      </c>
      <c r="V694" s="19"/>
      <c r="W694" s="19"/>
      <c r="X694" s="37" t="s">
        <v>3466</v>
      </c>
    </row>
    <row r="695" spans="1:24" s="3" customFormat="1" ht="16.5" customHeight="1">
      <c r="A695" s="38">
        <v>77</v>
      </c>
      <c r="B695" s="39">
        <v>20700</v>
      </c>
      <c r="C695" s="38">
        <v>10347825</v>
      </c>
      <c r="D695" s="40" t="s">
        <v>1916</v>
      </c>
      <c r="E695" s="58">
        <v>1</v>
      </c>
      <c r="F695" s="38">
        <v>11</v>
      </c>
      <c r="G695" s="38" t="s">
        <v>33</v>
      </c>
      <c r="H695" s="42">
        <v>1394.88</v>
      </c>
      <c r="I695" s="37"/>
      <c r="J695" s="44">
        <v>44620</v>
      </c>
      <c r="K695" s="42">
        <v>0</v>
      </c>
      <c r="L695" s="42">
        <v>1394.88</v>
      </c>
      <c r="M695" s="44">
        <v>45225</v>
      </c>
      <c r="N695" s="42">
        <v>0</v>
      </c>
      <c r="O695" s="42">
        <v>0</v>
      </c>
      <c r="P695" s="45">
        <f>IF(J695&lt;DATEVALUE("2009-1-1"),3%,13%)</f>
        <v>0.13</v>
      </c>
      <c r="Q695" s="42">
        <f>IF(P695=13%,ROUND(O695/(1+P695)*P695,2),ROUND(O695/(1+0.03)*0.02,2))</f>
        <v>0</v>
      </c>
      <c r="R695" s="42">
        <f>O695-Q695</f>
        <v>0</v>
      </c>
      <c r="S695" s="42">
        <f>N695-R695</f>
        <v>0</v>
      </c>
      <c r="T695" s="38">
        <v>5000</v>
      </c>
      <c r="U695" s="14">
        <f>S695/H695</f>
        <v>0</v>
      </c>
      <c r="V695" s="19"/>
      <c r="W695" s="19"/>
      <c r="X695" s="37" t="s">
        <v>3466</v>
      </c>
    </row>
    <row r="696" spans="1:24" s="3" customFormat="1" ht="16.5" customHeight="1">
      <c r="A696" s="38">
        <v>78</v>
      </c>
      <c r="B696" s="39">
        <v>20700</v>
      </c>
      <c r="C696" s="38">
        <v>10347826</v>
      </c>
      <c r="D696" s="40" t="s">
        <v>1917</v>
      </c>
      <c r="E696" s="58">
        <v>1</v>
      </c>
      <c r="F696" s="38">
        <v>11</v>
      </c>
      <c r="G696" s="38" t="s">
        <v>33</v>
      </c>
      <c r="H696" s="42">
        <v>1599.98</v>
      </c>
      <c r="I696" s="37"/>
      <c r="J696" s="44">
        <v>44620</v>
      </c>
      <c r="K696" s="42">
        <v>0</v>
      </c>
      <c r="L696" s="42">
        <v>1599.98</v>
      </c>
      <c r="M696" s="44">
        <v>45225</v>
      </c>
      <c r="N696" s="42">
        <v>0</v>
      </c>
      <c r="O696" s="42">
        <v>0</v>
      </c>
      <c r="P696" s="45">
        <f>IF(J696&lt;DATEVALUE("2009-1-1"),3%,13%)</f>
        <v>0.13</v>
      </c>
      <c r="Q696" s="42">
        <f>IF(P696=13%,ROUND(O696/(1+P696)*P696,2),ROUND(O696/(1+0.03)*0.02,2))</f>
        <v>0</v>
      </c>
      <c r="R696" s="42">
        <f>O696-Q696</f>
        <v>0</v>
      </c>
      <c r="S696" s="42">
        <f>N696-R696</f>
        <v>0</v>
      </c>
      <c r="T696" s="38">
        <v>5000</v>
      </c>
      <c r="U696" s="14">
        <f>S696/H696</f>
        <v>0</v>
      </c>
      <c r="V696" s="19"/>
      <c r="W696" s="19"/>
      <c r="X696" s="37" t="s">
        <v>3466</v>
      </c>
    </row>
    <row r="697" spans="1:24" s="3" customFormat="1" ht="16.5" customHeight="1">
      <c r="A697" s="38">
        <v>79</v>
      </c>
      <c r="B697" s="39">
        <v>20700</v>
      </c>
      <c r="C697" s="38">
        <v>10347827</v>
      </c>
      <c r="D697" s="40" t="s">
        <v>3007</v>
      </c>
      <c r="E697" s="58">
        <v>1</v>
      </c>
      <c r="F697" s="38">
        <v>11</v>
      </c>
      <c r="G697" s="38" t="s">
        <v>33</v>
      </c>
      <c r="H697" s="42">
        <v>2252.3200000000002</v>
      </c>
      <c r="I697" s="37"/>
      <c r="J697" s="44">
        <v>44620</v>
      </c>
      <c r="K697" s="42">
        <v>0</v>
      </c>
      <c r="L697" s="42">
        <v>2252.3200000000002</v>
      </c>
      <c r="M697" s="44">
        <v>45225</v>
      </c>
      <c r="N697" s="42">
        <v>0</v>
      </c>
      <c r="O697" s="42">
        <v>0</v>
      </c>
      <c r="P697" s="45">
        <f>IF(J697&lt;DATEVALUE("2009-1-1"),3%,13%)</f>
        <v>0.13</v>
      </c>
      <c r="Q697" s="42">
        <f>IF(P697=13%,ROUND(O697/(1+P697)*P697,2),ROUND(O697/(1+0.03)*0.02,2))</f>
        <v>0</v>
      </c>
      <c r="R697" s="42">
        <f>O697-Q697</f>
        <v>0</v>
      </c>
      <c r="S697" s="42">
        <f>N697-R697</f>
        <v>0</v>
      </c>
      <c r="T697" s="38">
        <v>5000</v>
      </c>
      <c r="U697" s="14">
        <f>S697/H697</f>
        <v>0</v>
      </c>
      <c r="V697" s="19"/>
      <c r="W697" s="19"/>
      <c r="X697" s="37" t="s">
        <v>3466</v>
      </c>
    </row>
    <row r="698" spans="1:24" s="3" customFormat="1" ht="16.5" customHeight="1">
      <c r="A698" s="38">
        <v>80</v>
      </c>
      <c r="B698" s="39">
        <v>20700</v>
      </c>
      <c r="C698" s="38">
        <v>10347843</v>
      </c>
      <c r="D698" s="40" t="s">
        <v>3008</v>
      </c>
      <c r="E698" s="58">
        <v>1</v>
      </c>
      <c r="F698" s="38">
        <v>1</v>
      </c>
      <c r="G698" s="38" t="s">
        <v>302</v>
      </c>
      <c r="H698" s="42">
        <v>94.02</v>
      </c>
      <c r="I698" s="37"/>
      <c r="J698" s="44">
        <v>44620</v>
      </c>
      <c r="K698" s="42">
        <v>0</v>
      </c>
      <c r="L698" s="42">
        <v>0</v>
      </c>
      <c r="M698" s="44">
        <v>45225</v>
      </c>
      <c r="N698" s="42">
        <v>94.02</v>
      </c>
      <c r="O698" s="42">
        <f>94.02+12.22</f>
        <v>106.24</v>
      </c>
      <c r="P698" s="45">
        <f>IF(J698&lt;DATEVALUE("2009-1-1"),3%,13%)</f>
        <v>0.13</v>
      </c>
      <c r="Q698" s="42">
        <f>IF(P698=13%,ROUND(O698/(1+P698)*P698,2),ROUND(O698/(1+0.03)*0.02,2))</f>
        <v>12.22</v>
      </c>
      <c r="R698" s="42">
        <f>O698-Q698</f>
        <v>94.02</v>
      </c>
      <c r="S698" s="42">
        <f>N698-R698</f>
        <v>0</v>
      </c>
      <c r="T698" s="38">
        <v>5000</v>
      </c>
      <c r="U698" s="14">
        <f>S698/H698</f>
        <v>0</v>
      </c>
      <c r="V698" s="19"/>
      <c r="W698" s="19"/>
      <c r="X698" s="37" t="s">
        <v>3466</v>
      </c>
    </row>
    <row r="699" spans="1:24" s="3" customFormat="1" ht="16.5" customHeight="1">
      <c r="A699" s="38">
        <v>81</v>
      </c>
      <c r="B699" s="39">
        <v>20700</v>
      </c>
      <c r="C699" s="38">
        <v>10347844</v>
      </c>
      <c r="D699" s="40" t="s">
        <v>3009</v>
      </c>
      <c r="E699" s="58">
        <v>2</v>
      </c>
      <c r="F699" s="38">
        <v>1</v>
      </c>
      <c r="G699" s="38" t="s">
        <v>302</v>
      </c>
      <c r="H699" s="42">
        <v>141.03</v>
      </c>
      <c r="I699" s="37"/>
      <c r="J699" s="44">
        <v>44620</v>
      </c>
      <c r="K699" s="42">
        <v>0</v>
      </c>
      <c r="L699" s="42">
        <v>0</v>
      </c>
      <c r="M699" s="44">
        <v>45225</v>
      </c>
      <c r="N699" s="42">
        <v>141.03</v>
      </c>
      <c r="O699" s="42">
        <f>141.03+18.33</f>
        <v>159.36000000000001</v>
      </c>
      <c r="P699" s="45">
        <f>IF(J699&lt;DATEVALUE("2009-1-1"),3%,13%)</f>
        <v>0.13</v>
      </c>
      <c r="Q699" s="42">
        <f>IF(P699=13%,ROUND(O699/(1+P699)*P699,2),ROUND(O699/(1+0.03)*0.02,2))</f>
        <v>18.329999999999998</v>
      </c>
      <c r="R699" s="42">
        <f>O699-Q699</f>
        <v>141.03000000000003</v>
      </c>
      <c r="S699" s="42">
        <f>N699-R699</f>
        <v>0</v>
      </c>
      <c r="T699" s="38">
        <v>5000</v>
      </c>
      <c r="U699" s="14">
        <f>S699/H699</f>
        <v>0</v>
      </c>
      <c r="V699" s="19"/>
      <c r="W699" s="19"/>
      <c r="X699" s="37" t="s">
        <v>3466</v>
      </c>
    </row>
    <row r="700" spans="1:24" s="3" customFormat="1" ht="16.5" customHeight="1">
      <c r="A700" s="38">
        <v>82</v>
      </c>
      <c r="B700" s="39">
        <v>20700</v>
      </c>
      <c r="C700" s="38">
        <v>10347850</v>
      </c>
      <c r="D700" s="40" t="s">
        <v>3010</v>
      </c>
      <c r="E700" s="58">
        <v>1</v>
      </c>
      <c r="F700" s="38">
        <v>10</v>
      </c>
      <c r="G700" s="38" t="s">
        <v>33</v>
      </c>
      <c r="H700" s="42">
        <v>1053.78</v>
      </c>
      <c r="I700" s="37"/>
      <c r="J700" s="44">
        <v>44620</v>
      </c>
      <c r="K700" s="42">
        <v>0</v>
      </c>
      <c r="L700" s="42">
        <v>1053.78</v>
      </c>
      <c r="M700" s="44">
        <v>45225</v>
      </c>
      <c r="N700" s="42">
        <v>0</v>
      </c>
      <c r="O700" s="42">
        <v>0</v>
      </c>
      <c r="P700" s="45">
        <f>IF(J700&lt;DATEVALUE("2009-1-1"),3%,13%)</f>
        <v>0.13</v>
      </c>
      <c r="Q700" s="42">
        <f>IF(P700=13%,ROUND(O700/(1+P700)*P700,2),ROUND(O700/(1+0.03)*0.02,2))</f>
        <v>0</v>
      </c>
      <c r="R700" s="42">
        <f>O700-Q700</f>
        <v>0</v>
      </c>
      <c r="S700" s="42">
        <f>N700-R700</f>
        <v>0</v>
      </c>
      <c r="T700" s="38">
        <v>5000</v>
      </c>
      <c r="U700" s="14">
        <f>S700/H700</f>
        <v>0</v>
      </c>
      <c r="V700" s="19"/>
      <c r="W700" s="19"/>
      <c r="X700" s="37" t="s">
        <v>3466</v>
      </c>
    </row>
    <row r="701" spans="1:24" s="3" customFormat="1" ht="16.5" customHeight="1">
      <c r="A701" s="38">
        <v>83</v>
      </c>
      <c r="B701" s="39">
        <v>20700</v>
      </c>
      <c r="C701" s="38">
        <v>10347859</v>
      </c>
      <c r="D701" s="40" t="s">
        <v>3011</v>
      </c>
      <c r="E701" s="58">
        <v>1</v>
      </c>
      <c r="F701" s="38">
        <v>17</v>
      </c>
      <c r="G701" s="38" t="s">
        <v>33</v>
      </c>
      <c r="H701" s="42">
        <v>787.36</v>
      </c>
      <c r="I701" s="37"/>
      <c r="J701" s="44">
        <v>44620</v>
      </c>
      <c r="K701" s="42">
        <v>0</v>
      </c>
      <c r="L701" s="42">
        <v>787.36</v>
      </c>
      <c r="M701" s="44">
        <v>45225</v>
      </c>
      <c r="N701" s="42">
        <v>0</v>
      </c>
      <c r="O701" s="42">
        <v>0</v>
      </c>
      <c r="P701" s="45">
        <f>IF(J701&lt;DATEVALUE("2009-1-1"),3%,13%)</f>
        <v>0.13</v>
      </c>
      <c r="Q701" s="42">
        <f>IF(P701=13%,ROUND(O701/(1+P701)*P701,2),ROUND(O701/(1+0.03)*0.02,2))</f>
        <v>0</v>
      </c>
      <c r="R701" s="42">
        <f>O701-Q701</f>
        <v>0</v>
      </c>
      <c r="S701" s="42">
        <f>N701-R701</f>
        <v>0</v>
      </c>
      <c r="T701" s="38">
        <v>5000</v>
      </c>
      <c r="U701" s="14">
        <f>S701/H701</f>
        <v>0</v>
      </c>
      <c r="V701" s="19"/>
      <c r="W701" s="19"/>
      <c r="X701" s="37" t="s">
        <v>3466</v>
      </c>
    </row>
    <row r="702" spans="1:24" s="3" customFormat="1" ht="16.5" customHeight="1">
      <c r="A702" s="38">
        <v>84</v>
      </c>
      <c r="B702" s="39">
        <v>20700</v>
      </c>
      <c r="C702" s="38">
        <v>10347860</v>
      </c>
      <c r="D702" s="40" t="s">
        <v>1435</v>
      </c>
      <c r="E702" s="58">
        <v>1</v>
      </c>
      <c r="F702" s="38">
        <v>18</v>
      </c>
      <c r="G702" s="38" t="s">
        <v>33</v>
      </c>
      <c r="H702" s="42">
        <v>2080.9499999999998</v>
      </c>
      <c r="I702" s="37"/>
      <c r="J702" s="44">
        <v>44620</v>
      </c>
      <c r="K702" s="42">
        <v>0</v>
      </c>
      <c r="L702" s="42">
        <v>2080.9499999999998</v>
      </c>
      <c r="M702" s="44">
        <v>45225</v>
      </c>
      <c r="N702" s="42">
        <v>0</v>
      </c>
      <c r="O702" s="42">
        <v>0</v>
      </c>
      <c r="P702" s="45">
        <f>IF(J702&lt;DATEVALUE("2009-1-1"),3%,13%)</f>
        <v>0.13</v>
      </c>
      <c r="Q702" s="42">
        <f>IF(P702=13%,ROUND(O702/(1+P702)*P702,2),ROUND(O702/(1+0.03)*0.02,2))</f>
        <v>0</v>
      </c>
      <c r="R702" s="42">
        <f>O702-Q702</f>
        <v>0</v>
      </c>
      <c r="S702" s="42">
        <f>N702-R702</f>
        <v>0</v>
      </c>
      <c r="T702" s="38">
        <v>5000</v>
      </c>
      <c r="U702" s="14">
        <f>S702/H702</f>
        <v>0</v>
      </c>
      <c r="V702" s="19"/>
      <c r="W702" s="19"/>
      <c r="X702" s="37" t="s">
        <v>3466</v>
      </c>
    </row>
    <row r="703" spans="1:24" s="3" customFormat="1" ht="16.5" customHeight="1">
      <c r="A703" s="38">
        <v>85</v>
      </c>
      <c r="B703" s="39">
        <v>20700</v>
      </c>
      <c r="C703" s="38">
        <v>10350688</v>
      </c>
      <c r="D703" s="40" t="s">
        <v>796</v>
      </c>
      <c r="E703" s="58">
        <v>1</v>
      </c>
      <c r="F703" s="38">
        <v>36</v>
      </c>
      <c r="G703" s="38" t="s">
        <v>33</v>
      </c>
      <c r="H703" s="42">
        <v>2889</v>
      </c>
      <c r="I703" s="37"/>
      <c r="J703" s="44">
        <v>44712</v>
      </c>
      <c r="K703" s="42">
        <v>80.25</v>
      </c>
      <c r="L703" s="42">
        <v>1284</v>
      </c>
      <c r="M703" s="44">
        <v>45225</v>
      </c>
      <c r="N703" s="42">
        <v>1524.75</v>
      </c>
      <c r="O703" s="42">
        <f>1524.75+198.22</f>
        <v>1722.97</v>
      </c>
      <c r="P703" s="45">
        <f>IF(J703&lt;DATEVALUE("2009-1-1"),3%,13%)</f>
        <v>0.13</v>
      </c>
      <c r="Q703" s="42">
        <f>IF(P703=13%,ROUND(O703/(1+P703)*P703,2),ROUND(O703/(1+0.03)*0.02,2))</f>
        <v>198.22</v>
      </c>
      <c r="R703" s="42">
        <f>O703-Q703</f>
        <v>1524.75</v>
      </c>
      <c r="S703" s="42">
        <f>N703-R703</f>
        <v>0</v>
      </c>
      <c r="T703" s="38">
        <v>5000</v>
      </c>
      <c r="U703" s="14">
        <f>S703/H703</f>
        <v>0</v>
      </c>
      <c r="V703" s="19"/>
      <c r="W703" s="19"/>
      <c r="X703" s="37" t="s">
        <v>3466</v>
      </c>
    </row>
    <row r="704" spans="1:24" s="3" customFormat="1" ht="16.5" customHeight="1">
      <c r="A704" s="38">
        <v>288</v>
      </c>
      <c r="B704" s="39">
        <v>10729</v>
      </c>
      <c r="C704" s="38">
        <v>10327196</v>
      </c>
      <c r="D704" s="40" t="s">
        <v>513</v>
      </c>
      <c r="E704" s="58">
        <v>0.77499993709802628</v>
      </c>
      <c r="F704" s="38">
        <v>120</v>
      </c>
      <c r="G704" s="38" t="s">
        <v>75</v>
      </c>
      <c r="H704" s="42">
        <v>548273.68999999994</v>
      </c>
      <c r="I704" s="37"/>
      <c r="J704" s="44">
        <v>44316</v>
      </c>
      <c r="K704" s="42">
        <v>4568.95</v>
      </c>
      <c r="L704" s="42">
        <v>137068.47</v>
      </c>
      <c r="M704" s="44">
        <v>45231</v>
      </c>
      <c r="N704" s="42">
        <v>406636.27</v>
      </c>
      <c r="O704" s="42">
        <v>459498.99</v>
      </c>
      <c r="P704" s="45">
        <f>IF(J704&lt;DATEVALUE("2009-1-1"),3%,13%)</f>
        <v>0.13</v>
      </c>
      <c r="Q704" s="42">
        <f>IF(P704=13%,ROUND(O704/(1+P704)*P704,2),ROUND(O704/(1+0.03)*0.02,2))</f>
        <v>52862.720000000001</v>
      </c>
      <c r="R704" s="42">
        <f>O704-Q704</f>
        <v>406636.27</v>
      </c>
      <c r="S704" s="42">
        <f>N704-R704</f>
        <v>0</v>
      </c>
      <c r="T704" s="38">
        <v>2506</v>
      </c>
      <c r="U704" s="14">
        <f>S704/H704</f>
        <v>0</v>
      </c>
      <c r="V704" s="19"/>
      <c r="W704" s="19"/>
      <c r="X704" s="37" t="s">
        <v>3459</v>
      </c>
    </row>
    <row r="705" spans="1:36" s="3" customFormat="1" ht="16.5" customHeight="1">
      <c r="A705" s="38">
        <v>703</v>
      </c>
      <c r="B705" s="39">
        <v>10736</v>
      </c>
      <c r="C705" s="38">
        <v>10284079</v>
      </c>
      <c r="D705" s="40" t="s">
        <v>301</v>
      </c>
      <c r="E705" s="58">
        <v>1</v>
      </c>
      <c r="F705" s="38">
        <v>120</v>
      </c>
      <c r="G705" s="38" t="s">
        <v>21</v>
      </c>
      <c r="H705" s="42">
        <v>10133.34</v>
      </c>
      <c r="I705" s="37"/>
      <c r="J705" s="44">
        <v>41485</v>
      </c>
      <c r="K705" s="42">
        <v>0</v>
      </c>
      <c r="L705" s="42">
        <v>9626.67</v>
      </c>
      <c r="M705" s="44">
        <v>45231</v>
      </c>
      <c r="N705" s="42">
        <v>506.67</v>
      </c>
      <c r="O705" s="42">
        <v>0</v>
      </c>
      <c r="P705" s="45">
        <f>IF(J705&lt;DATEVALUE("2009-1-1"),3%,13%)</f>
        <v>0.13</v>
      </c>
      <c r="Q705" s="42">
        <f>IF(P705=13%,ROUND(O705/(1+P705)*P705,2),ROUND(O705/(1+0.03)*0.02,2))</f>
        <v>0</v>
      </c>
      <c r="R705" s="42">
        <v>506.67</v>
      </c>
      <c r="S705" s="42">
        <f>N705-R705</f>
        <v>0</v>
      </c>
      <c r="T705" s="38">
        <v>5000</v>
      </c>
      <c r="U705" s="14">
        <f>S705/H705</f>
        <v>0</v>
      </c>
      <c r="V705" s="19" t="s">
        <v>3484</v>
      </c>
      <c r="W705" s="19"/>
      <c r="X705" s="37" t="s">
        <v>3461</v>
      </c>
    </row>
    <row r="706" spans="1:36" s="3" customFormat="1" ht="16.5" customHeight="1">
      <c r="A706" s="38">
        <v>446</v>
      </c>
      <c r="B706" s="39">
        <v>10741</v>
      </c>
      <c r="C706" s="38">
        <v>10354596</v>
      </c>
      <c r="D706" s="40" t="s">
        <v>3030</v>
      </c>
      <c r="E706" s="58">
        <v>1</v>
      </c>
      <c r="F706" s="38">
        <v>48</v>
      </c>
      <c r="G706" s="38" t="s">
        <v>491</v>
      </c>
      <c r="H706" s="42">
        <v>193247.06</v>
      </c>
      <c r="I706" s="37"/>
      <c r="J706" s="44">
        <v>44804</v>
      </c>
      <c r="K706" s="42">
        <v>4025.98</v>
      </c>
      <c r="L706" s="42">
        <v>56363.72</v>
      </c>
      <c r="M706" s="44">
        <v>45237</v>
      </c>
      <c r="N706" s="42">
        <v>132857.35999999999</v>
      </c>
      <c r="O706" s="42">
        <v>150128.82</v>
      </c>
      <c r="P706" s="45">
        <f>IF(J706&lt;DATEVALUE("2009-1-1"),3%,13%)</f>
        <v>0.13</v>
      </c>
      <c r="Q706" s="42">
        <f>IF(P706=13%,ROUND(O706/(1+P706)*P706,2),ROUND(O706/(1+0.03)*0.02,2))</f>
        <v>17271.46</v>
      </c>
      <c r="R706" s="42">
        <f>O706-Q706</f>
        <v>132857.36000000002</v>
      </c>
      <c r="S706" s="42">
        <f>N706-R706</f>
        <v>0</v>
      </c>
      <c r="T706" s="38">
        <v>5000</v>
      </c>
      <c r="U706" s="14">
        <f>S706/H706</f>
        <v>0</v>
      </c>
      <c r="V706" s="19"/>
      <c r="W706" s="19"/>
      <c r="X706" s="37" t="s">
        <v>3462</v>
      </c>
    </row>
    <row r="707" spans="1:36" s="3" customFormat="1" ht="16.5" customHeight="1">
      <c r="A707" s="38">
        <v>93</v>
      </c>
      <c r="B707" s="39">
        <v>10867</v>
      </c>
      <c r="C707" s="38">
        <v>10331949</v>
      </c>
      <c r="D707" s="40" t="s">
        <v>81</v>
      </c>
      <c r="E707" s="58">
        <v>100</v>
      </c>
      <c r="F707" s="38">
        <v>1</v>
      </c>
      <c r="G707" s="38" t="s">
        <v>23</v>
      </c>
      <c r="H707" s="42">
        <v>1871.8</v>
      </c>
      <c r="I707" s="37"/>
      <c r="J707" s="44">
        <v>44377</v>
      </c>
      <c r="K707" s="42">
        <v>0</v>
      </c>
      <c r="L707" s="42">
        <v>1871.8</v>
      </c>
      <c r="M707" s="44">
        <v>45234</v>
      </c>
      <c r="N707" s="42">
        <v>0</v>
      </c>
      <c r="O707" s="42">
        <v>0</v>
      </c>
      <c r="P707" s="45">
        <f>IF(J707&lt;DATEVALUE("2009-1-1"),3%,13%)</f>
        <v>0.13</v>
      </c>
      <c r="Q707" s="42">
        <f>IF(P707=13%,ROUND(O707/(1+P707)*P707,2),ROUND(O707/(1+0.03)*0.02,2))</f>
        <v>0</v>
      </c>
      <c r="R707" s="42">
        <f>O707-Q707</f>
        <v>0</v>
      </c>
      <c r="S707" s="42">
        <f>N707-R707</f>
        <v>0</v>
      </c>
      <c r="T707" s="38">
        <v>5000</v>
      </c>
      <c r="U707" s="14">
        <f>S707/H707</f>
        <v>0</v>
      </c>
      <c r="V707" s="19"/>
      <c r="W707" s="19"/>
      <c r="X707" s="37" t="s">
        <v>3475</v>
      </c>
    </row>
    <row r="708" spans="1:36" s="3" customFormat="1" ht="16.5" customHeight="1">
      <c r="A708" s="38">
        <v>86</v>
      </c>
      <c r="B708" s="39">
        <v>20700</v>
      </c>
      <c r="C708" s="38">
        <v>10325472</v>
      </c>
      <c r="D708" s="40" t="s">
        <v>3031</v>
      </c>
      <c r="E708" s="58">
        <v>1</v>
      </c>
      <c r="F708" s="38">
        <v>120</v>
      </c>
      <c r="G708" s="38" t="s">
        <v>21</v>
      </c>
      <c r="H708" s="42">
        <v>12823.01</v>
      </c>
      <c r="I708" s="37"/>
      <c r="J708" s="44">
        <v>44286</v>
      </c>
      <c r="K708" s="42">
        <v>106.86</v>
      </c>
      <c r="L708" s="42">
        <v>3312.64</v>
      </c>
      <c r="M708" s="44">
        <v>45231</v>
      </c>
      <c r="N708" s="42">
        <v>9403.51</v>
      </c>
      <c r="O708" s="42">
        <v>10625.970000000001</v>
      </c>
      <c r="P708" s="45">
        <f>IF(J708&lt;DATEVALUE("2009-1-1"),3%,13%)</f>
        <v>0.13</v>
      </c>
      <c r="Q708" s="42">
        <f>IF(P708=13%,ROUND(O708/(1+P708)*P708,2),ROUND(O708/(1+0.03)*0.02,2))</f>
        <v>1222.46</v>
      </c>
      <c r="R708" s="42">
        <f>O708-Q708</f>
        <v>9403.510000000002</v>
      </c>
      <c r="S708" s="42">
        <f>N708-R708</f>
        <v>0</v>
      </c>
      <c r="T708" s="38">
        <v>2101</v>
      </c>
      <c r="U708" s="14">
        <f>S708/H708</f>
        <v>0</v>
      </c>
      <c r="V708" s="19"/>
      <c r="W708" s="19"/>
      <c r="X708" s="37" t="s">
        <v>3466</v>
      </c>
    </row>
    <row r="709" spans="1:36" s="3" customFormat="1" ht="16.5" customHeight="1">
      <c r="A709" s="38">
        <v>87</v>
      </c>
      <c r="B709" s="39">
        <v>20700</v>
      </c>
      <c r="C709" s="38">
        <v>10279832</v>
      </c>
      <c r="D709" s="40" t="s">
        <v>3032</v>
      </c>
      <c r="E709" s="58">
        <v>1</v>
      </c>
      <c r="F709" s="38">
        <v>120</v>
      </c>
      <c r="G709" s="38" t="s">
        <v>21</v>
      </c>
      <c r="H709" s="42">
        <v>8461.5400000000009</v>
      </c>
      <c r="I709" s="37"/>
      <c r="J709" s="44">
        <v>44006</v>
      </c>
      <c r="K709" s="42">
        <v>0</v>
      </c>
      <c r="L709" s="42">
        <v>2740.39</v>
      </c>
      <c r="M709" s="44">
        <v>45231</v>
      </c>
      <c r="N709" s="42">
        <v>5721.15</v>
      </c>
      <c r="O709" s="42">
        <v>6464.9</v>
      </c>
      <c r="P709" s="45">
        <f>IF(J709&lt;DATEVALUE("2009-1-1"),3%,13%)</f>
        <v>0.13</v>
      </c>
      <c r="Q709" s="42">
        <f>IF(P709=13%,ROUND(O709/(1+P709)*P709,2),ROUND(O709/(1+0.03)*0.02,2))</f>
        <v>743.75</v>
      </c>
      <c r="R709" s="42">
        <f>O709-Q709</f>
        <v>5721.15</v>
      </c>
      <c r="S709" s="42">
        <f>N709-R709</f>
        <v>0</v>
      </c>
      <c r="T709" s="38">
        <v>2102</v>
      </c>
      <c r="U709" s="14">
        <f>S709/H709</f>
        <v>0</v>
      </c>
      <c r="V709" s="19"/>
      <c r="W709" s="19"/>
      <c r="X709" s="37" t="s">
        <v>3466</v>
      </c>
    </row>
    <row r="710" spans="1:36" s="3" customFormat="1" ht="16.5" customHeight="1">
      <c r="A710" s="38">
        <v>88</v>
      </c>
      <c r="B710" s="39">
        <v>20700</v>
      </c>
      <c r="C710" s="38">
        <v>10280779</v>
      </c>
      <c r="D710" s="40" t="s">
        <v>1687</v>
      </c>
      <c r="E710" s="58">
        <v>1</v>
      </c>
      <c r="F710" s="38">
        <v>120</v>
      </c>
      <c r="G710" s="38" t="s">
        <v>21</v>
      </c>
      <c r="H710" s="42">
        <v>17777.78</v>
      </c>
      <c r="I710" s="37"/>
      <c r="J710" s="44">
        <v>42032</v>
      </c>
      <c r="K710" s="42">
        <v>0</v>
      </c>
      <c r="L710" s="42">
        <v>14918.44</v>
      </c>
      <c r="M710" s="44">
        <v>45231</v>
      </c>
      <c r="N710" s="42">
        <v>2859.34</v>
      </c>
      <c r="O710" s="42">
        <v>3231.05</v>
      </c>
      <c r="P710" s="45">
        <f>IF(J710&lt;DATEVALUE("2009-1-1"),3%,13%)</f>
        <v>0.13</v>
      </c>
      <c r="Q710" s="42">
        <f>IF(P710=13%,ROUND(O710/(1+P710)*P710,2),ROUND(O710/(1+0.03)*0.02,2))</f>
        <v>371.71</v>
      </c>
      <c r="R710" s="42">
        <f>O710-Q710</f>
        <v>2859.34</v>
      </c>
      <c r="S710" s="42">
        <f>N710-R710</f>
        <v>0</v>
      </c>
      <c r="T710" s="38">
        <v>2105</v>
      </c>
      <c r="U710" s="14">
        <f>S710/H710</f>
        <v>0</v>
      </c>
      <c r="V710" s="19"/>
      <c r="W710" s="19"/>
      <c r="X710" s="37" t="s">
        <v>3466</v>
      </c>
    </row>
    <row r="711" spans="1:36" s="3" customFormat="1" ht="16.5" customHeight="1">
      <c r="A711" s="38">
        <v>89</v>
      </c>
      <c r="B711" s="39">
        <v>20700</v>
      </c>
      <c r="C711" s="38">
        <v>10280788</v>
      </c>
      <c r="D711" s="40" t="s">
        <v>1311</v>
      </c>
      <c r="E711" s="58">
        <v>1</v>
      </c>
      <c r="F711" s="38">
        <v>120</v>
      </c>
      <c r="G711" s="38" t="s">
        <v>21</v>
      </c>
      <c r="H711" s="42">
        <v>14529.91</v>
      </c>
      <c r="I711" s="37"/>
      <c r="J711" s="44">
        <v>42152</v>
      </c>
      <c r="K711" s="42">
        <v>0</v>
      </c>
      <c r="L711" s="42">
        <v>11732.94</v>
      </c>
      <c r="M711" s="44">
        <v>45231</v>
      </c>
      <c r="N711" s="42">
        <v>2796.97</v>
      </c>
      <c r="O711" s="42">
        <v>3160.58</v>
      </c>
      <c r="P711" s="45">
        <f>IF(J711&lt;DATEVALUE("2009-1-1"),3%,13%)</f>
        <v>0.13</v>
      </c>
      <c r="Q711" s="42">
        <f>IF(P711=13%,ROUND(O711/(1+P711)*P711,2),ROUND(O711/(1+0.03)*0.02,2))</f>
        <v>363.61</v>
      </c>
      <c r="R711" s="42">
        <f>O711-Q711</f>
        <v>2796.97</v>
      </c>
      <c r="S711" s="42">
        <f>N711-R711</f>
        <v>0</v>
      </c>
      <c r="T711" s="38">
        <v>2105</v>
      </c>
      <c r="U711" s="14">
        <f>S711/H711</f>
        <v>0</v>
      </c>
      <c r="V711" s="19"/>
      <c r="W711" s="19"/>
      <c r="X711" s="37" t="s">
        <v>3466</v>
      </c>
    </row>
    <row r="712" spans="1:36" s="3" customFormat="1" ht="16.5" customHeight="1">
      <c r="A712" s="38">
        <v>90</v>
      </c>
      <c r="B712" s="39">
        <v>20700</v>
      </c>
      <c r="C712" s="38">
        <v>10280354</v>
      </c>
      <c r="D712" s="40" t="s">
        <v>1310</v>
      </c>
      <c r="E712" s="58">
        <v>1</v>
      </c>
      <c r="F712" s="38">
        <v>103</v>
      </c>
      <c r="G712" s="38" t="s">
        <v>21</v>
      </c>
      <c r="H712" s="42">
        <v>7080.17</v>
      </c>
      <c r="I712" s="37"/>
      <c r="J712" s="44">
        <v>43799</v>
      </c>
      <c r="K712" s="42">
        <v>0</v>
      </c>
      <c r="L712" s="42">
        <v>3134.43</v>
      </c>
      <c r="M712" s="44">
        <v>45231</v>
      </c>
      <c r="N712" s="42">
        <v>3945.74</v>
      </c>
      <c r="O712" s="42">
        <v>4458.6899999999996</v>
      </c>
      <c r="P712" s="45">
        <f>IF(J712&lt;DATEVALUE("2009-1-1"),3%,13%)</f>
        <v>0.13</v>
      </c>
      <c r="Q712" s="42">
        <f>IF(P712=13%,ROUND(O712/(1+P712)*P712,2),ROUND(O712/(1+0.03)*0.02,2))</f>
        <v>512.95000000000005</v>
      </c>
      <c r="R712" s="42">
        <f>O712-Q712</f>
        <v>3945.74</v>
      </c>
      <c r="S712" s="42">
        <f>N712-R712</f>
        <v>0</v>
      </c>
      <c r="T712" s="38">
        <v>5000</v>
      </c>
      <c r="U712" s="14">
        <f>S712/H712</f>
        <v>0</v>
      </c>
      <c r="V712" s="19"/>
      <c r="W712" s="19"/>
      <c r="X712" s="37" t="s">
        <v>3466</v>
      </c>
    </row>
    <row r="713" spans="1:36" s="3" customFormat="1" ht="16.5" customHeight="1">
      <c r="A713" s="38">
        <v>91</v>
      </c>
      <c r="B713" s="39">
        <v>20700</v>
      </c>
      <c r="C713" s="38">
        <v>10280901</v>
      </c>
      <c r="D713" s="40" t="s">
        <v>3033</v>
      </c>
      <c r="E713" s="58">
        <v>1</v>
      </c>
      <c r="F713" s="38">
        <v>104</v>
      </c>
      <c r="G713" s="38" t="s">
        <v>21</v>
      </c>
      <c r="H713" s="42">
        <v>12539.49</v>
      </c>
      <c r="I713" s="37"/>
      <c r="J713" s="44">
        <v>43799</v>
      </c>
      <c r="K713" s="42">
        <v>0</v>
      </c>
      <c r="L713" s="42">
        <v>5497.96</v>
      </c>
      <c r="M713" s="44">
        <v>45231</v>
      </c>
      <c r="N713" s="42">
        <v>7041.53</v>
      </c>
      <c r="O713" s="42">
        <v>7956.9299999999994</v>
      </c>
      <c r="P713" s="45">
        <f>IF(J713&lt;DATEVALUE("2009-1-1"),3%,13%)</f>
        <v>0.13</v>
      </c>
      <c r="Q713" s="42">
        <f>IF(P713=13%,ROUND(O713/(1+P713)*P713,2),ROUND(O713/(1+0.03)*0.02,2))</f>
        <v>915.4</v>
      </c>
      <c r="R713" s="42">
        <f>O713-Q713</f>
        <v>7041.53</v>
      </c>
      <c r="S713" s="42">
        <f>N713-R713</f>
        <v>0</v>
      </c>
      <c r="T713" s="38">
        <v>5000</v>
      </c>
      <c r="U713" s="14">
        <f>S713/H713</f>
        <v>0</v>
      </c>
      <c r="V713" s="19"/>
      <c r="W713" s="19"/>
      <c r="X713" s="37" t="s">
        <v>3466</v>
      </c>
    </row>
    <row r="714" spans="1:36" s="3" customFormat="1" ht="16.5" customHeight="1">
      <c r="A714" s="38">
        <v>92</v>
      </c>
      <c r="B714" s="39">
        <v>20700</v>
      </c>
      <c r="C714" s="38">
        <v>10281303</v>
      </c>
      <c r="D714" s="40" t="s">
        <v>2270</v>
      </c>
      <c r="E714" s="58">
        <v>1</v>
      </c>
      <c r="F714" s="38">
        <v>120</v>
      </c>
      <c r="G714" s="38" t="s">
        <v>21</v>
      </c>
      <c r="H714" s="42">
        <v>13641.03</v>
      </c>
      <c r="I714" s="37"/>
      <c r="J714" s="44">
        <v>43126</v>
      </c>
      <c r="K714" s="42">
        <v>0</v>
      </c>
      <c r="L714" s="42">
        <v>7559.33</v>
      </c>
      <c r="M714" s="44">
        <v>45231</v>
      </c>
      <c r="N714" s="42">
        <v>6081.7</v>
      </c>
      <c r="O714" s="42">
        <v>6872.32</v>
      </c>
      <c r="P714" s="45">
        <f>IF(J714&lt;DATEVALUE("2009-1-1"),3%,13%)</f>
        <v>0.13</v>
      </c>
      <c r="Q714" s="42">
        <f>IF(P714=13%,ROUND(O714/(1+P714)*P714,2),ROUND(O714/(1+0.03)*0.02,2))</f>
        <v>790.62</v>
      </c>
      <c r="R714" s="42">
        <f>O714-Q714</f>
        <v>6081.7</v>
      </c>
      <c r="S714" s="42">
        <f>N714-R714</f>
        <v>0</v>
      </c>
      <c r="T714" s="38">
        <v>5000</v>
      </c>
      <c r="U714" s="14">
        <f>S714/H714</f>
        <v>0</v>
      </c>
      <c r="V714" s="19"/>
      <c r="W714" s="19"/>
      <c r="X714" s="37" t="s">
        <v>3466</v>
      </c>
    </row>
    <row r="715" spans="1:36" s="3" customFormat="1" ht="16.5" customHeight="1">
      <c r="A715" s="38">
        <v>93</v>
      </c>
      <c r="B715" s="39">
        <v>20700</v>
      </c>
      <c r="C715" s="38">
        <v>10281304</v>
      </c>
      <c r="D715" s="40" t="s">
        <v>3034</v>
      </c>
      <c r="E715" s="58">
        <v>1</v>
      </c>
      <c r="F715" s="38">
        <v>120</v>
      </c>
      <c r="G715" s="38" t="s">
        <v>21</v>
      </c>
      <c r="H715" s="42">
        <v>15760.68</v>
      </c>
      <c r="I715" s="37"/>
      <c r="J715" s="44">
        <v>43126</v>
      </c>
      <c r="K715" s="42">
        <v>0</v>
      </c>
      <c r="L715" s="42">
        <v>8733.9599999999991</v>
      </c>
      <c r="M715" s="44">
        <v>45231</v>
      </c>
      <c r="N715" s="42">
        <v>7026.72</v>
      </c>
      <c r="O715" s="42">
        <v>7940.1900000000005</v>
      </c>
      <c r="P715" s="45">
        <f>IF(J715&lt;DATEVALUE("2009-1-1"),3%,13%)</f>
        <v>0.13</v>
      </c>
      <c r="Q715" s="42">
        <f>IF(P715=13%,ROUND(O715/(1+P715)*P715,2),ROUND(O715/(1+0.03)*0.02,2))</f>
        <v>913.47</v>
      </c>
      <c r="R715" s="42">
        <f>O715-Q715</f>
        <v>7026.72</v>
      </c>
      <c r="S715" s="42">
        <f>N715-R715</f>
        <v>0</v>
      </c>
      <c r="T715" s="38">
        <v>5000</v>
      </c>
      <c r="U715" s="14">
        <f>S715/H715</f>
        <v>0</v>
      </c>
      <c r="V715" s="19"/>
      <c r="W715" s="19"/>
      <c r="X715" s="37" t="s">
        <v>3466</v>
      </c>
    </row>
    <row r="716" spans="1:36" s="3" customFormat="1" ht="16.5" customHeight="1">
      <c r="A716" s="38">
        <v>94</v>
      </c>
      <c r="B716" s="39">
        <v>20700</v>
      </c>
      <c r="C716" s="38">
        <v>10281308</v>
      </c>
      <c r="D716" s="40" t="s">
        <v>1334</v>
      </c>
      <c r="E716" s="58">
        <v>4</v>
      </c>
      <c r="F716" s="38">
        <v>120</v>
      </c>
      <c r="G716" s="38" t="s">
        <v>21</v>
      </c>
      <c r="H716" s="42">
        <v>94222.24</v>
      </c>
      <c r="I716" s="37"/>
      <c r="J716" s="44">
        <v>43158</v>
      </c>
      <c r="K716" s="42">
        <v>0</v>
      </c>
      <c r="L716" s="42">
        <v>51468.89</v>
      </c>
      <c r="M716" s="44">
        <v>45231</v>
      </c>
      <c r="N716" s="42">
        <v>42753.35</v>
      </c>
      <c r="O716" s="42">
        <v>48311.29</v>
      </c>
      <c r="P716" s="45">
        <f>IF(J716&lt;DATEVALUE("2009-1-1"),3%,13%)</f>
        <v>0.13</v>
      </c>
      <c r="Q716" s="42">
        <f>IF(P716=13%,ROUND(O716/(1+P716)*P716,2),ROUND(O716/(1+0.03)*0.02,2))</f>
        <v>5557.94</v>
      </c>
      <c r="R716" s="42">
        <f>O716-Q716</f>
        <v>42753.35</v>
      </c>
      <c r="S716" s="42">
        <f>N716-R716</f>
        <v>0</v>
      </c>
      <c r="T716" s="38">
        <v>5000</v>
      </c>
      <c r="U716" s="14">
        <f>S716/H716</f>
        <v>0</v>
      </c>
      <c r="V716" s="19"/>
      <c r="W716" s="19"/>
      <c r="X716" s="37" t="s">
        <v>3466</v>
      </c>
    </row>
    <row r="717" spans="1:36" s="3" customFormat="1" ht="16.5" customHeight="1">
      <c r="A717" s="38">
        <v>95</v>
      </c>
      <c r="B717" s="39">
        <v>20700</v>
      </c>
      <c r="C717" s="38">
        <v>10281308</v>
      </c>
      <c r="D717" s="40" t="s">
        <v>1334</v>
      </c>
      <c r="E717" s="58">
        <v>1</v>
      </c>
      <c r="F717" s="38">
        <v>120</v>
      </c>
      <c r="G717" s="38" t="s">
        <v>21</v>
      </c>
      <c r="H717" s="42">
        <v>23555.56</v>
      </c>
      <c r="I717" s="37"/>
      <c r="J717" s="44">
        <v>43158</v>
      </c>
      <c r="K717" s="42">
        <v>0</v>
      </c>
      <c r="L717" s="42">
        <v>12867.22</v>
      </c>
      <c r="M717" s="44">
        <v>45231</v>
      </c>
      <c r="N717" s="42">
        <v>10688.34</v>
      </c>
      <c r="O717" s="42">
        <v>12077.82</v>
      </c>
      <c r="P717" s="45">
        <f>IF(J717&lt;DATEVALUE("2009-1-1"),3%,13%)</f>
        <v>0.13</v>
      </c>
      <c r="Q717" s="42">
        <f>IF(P717=13%,ROUND(O717/(1+P717)*P717,2),ROUND(O717/(1+0.03)*0.02,2))</f>
        <v>1389.48</v>
      </c>
      <c r="R717" s="42">
        <f>O717-Q717</f>
        <v>10688.34</v>
      </c>
      <c r="S717" s="42">
        <f>N717-R717</f>
        <v>0</v>
      </c>
      <c r="T717" s="38">
        <v>5000</v>
      </c>
      <c r="U717" s="14">
        <f>S717/H717</f>
        <v>0</v>
      </c>
      <c r="V717" s="19"/>
      <c r="W717" s="19"/>
      <c r="X717" s="37" t="s">
        <v>3466</v>
      </c>
    </row>
    <row r="718" spans="1:36" s="3" customFormat="1" ht="16.5" customHeight="1">
      <c r="A718" s="38">
        <v>96</v>
      </c>
      <c r="B718" s="39">
        <v>20700</v>
      </c>
      <c r="C718" s="38">
        <v>10281308</v>
      </c>
      <c r="D718" s="40" t="s">
        <v>1334</v>
      </c>
      <c r="E718" s="58">
        <v>3</v>
      </c>
      <c r="F718" s="38">
        <v>120</v>
      </c>
      <c r="G718" s="38" t="s">
        <v>21</v>
      </c>
      <c r="H718" s="42">
        <v>70666.679999999993</v>
      </c>
      <c r="I718" s="37"/>
      <c r="J718" s="44">
        <v>43158</v>
      </c>
      <c r="K718" s="42">
        <v>0</v>
      </c>
      <c r="L718" s="42">
        <v>38601.67</v>
      </c>
      <c r="M718" s="44">
        <v>45231</v>
      </c>
      <c r="N718" s="42">
        <v>32065.01</v>
      </c>
      <c r="O718" s="42">
        <v>36233.46</v>
      </c>
      <c r="P718" s="45">
        <f>IF(J718&lt;DATEVALUE("2009-1-1"),3%,13%)</f>
        <v>0.13</v>
      </c>
      <c r="Q718" s="42">
        <f>IF(P718=13%,ROUND(O718/(1+P718)*P718,2),ROUND(O718/(1+0.03)*0.02,2))</f>
        <v>4168.45</v>
      </c>
      <c r="R718" s="42">
        <f>O718-Q718</f>
        <v>32065.01</v>
      </c>
      <c r="S718" s="42">
        <f>N718-R718</f>
        <v>0</v>
      </c>
      <c r="T718" s="38">
        <v>5000</v>
      </c>
      <c r="U718" s="14">
        <f>S718/H718</f>
        <v>0</v>
      </c>
      <c r="V718" s="19"/>
      <c r="W718" s="19"/>
      <c r="X718" s="37" t="s">
        <v>3466</v>
      </c>
    </row>
    <row r="719" spans="1:36" s="3" customFormat="1" ht="16.5" customHeight="1">
      <c r="A719" s="38">
        <v>97</v>
      </c>
      <c r="B719" s="39">
        <v>20700</v>
      </c>
      <c r="C719" s="38">
        <v>10281318</v>
      </c>
      <c r="D719" s="40" t="s">
        <v>3035</v>
      </c>
      <c r="E719" s="58">
        <v>8</v>
      </c>
      <c r="F719" s="38">
        <v>120</v>
      </c>
      <c r="G719" s="38" t="s">
        <v>21</v>
      </c>
      <c r="H719" s="42">
        <v>173244.48</v>
      </c>
      <c r="I719" s="37"/>
      <c r="J719" s="44">
        <v>43279</v>
      </c>
      <c r="K719" s="42">
        <v>0</v>
      </c>
      <c r="L719" s="42">
        <v>89148.75</v>
      </c>
      <c r="M719" s="44">
        <v>45231</v>
      </c>
      <c r="N719" s="42">
        <v>84095.73</v>
      </c>
      <c r="O719" s="42">
        <v>95028.17</v>
      </c>
      <c r="P719" s="45">
        <f>IF(J719&lt;DATEVALUE("2009-1-1"),3%,13%)</f>
        <v>0.13</v>
      </c>
      <c r="Q719" s="42">
        <f>IF(P719=13%,ROUND(O719/(1+P719)*P719,2),ROUND(O719/(1+0.03)*0.02,2))</f>
        <v>10932.44</v>
      </c>
      <c r="R719" s="42">
        <f>O719-Q719</f>
        <v>84095.73</v>
      </c>
      <c r="S719" s="42">
        <f>N719-R719</f>
        <v>0</v>
      </c>
      <c r="T719" s="38">
        <v>5000</v>
      </c>
      <c r="U719" s="14">
        <f>S719/H719</f>
        <v>0</v>
      </c>
      <c r="V719" s="19"/>
      <c r="W719" s="19"/>
      <c r="X719" s="37" t="s">
        <v>3466</v>
      </c>
    </row>
    <row r="720" spans="1:36" s="3" customFormat="1" ht="16.5" customHeight="1">
      <c r="A720" s="38">
        <v>98</v>
      </c>
      <c r="B720" s="39">
        <v>20700</v>
      </c>
      <c r="C720" s="38">
        <v>10325475</v>
      </c>
      <c r="D720" s="40" t="s">
        <v>2905</v>
      </c>
      <c r="E720" s="58">
        <v>1</v>
      </c>
      <c r="F720" s="38">
        <v>120</v>
      </c>
      <c r="G720" s="38" t="s">
        <v>302</v>
      </c>
      <c r="H720" s="42">
        <v>31970.68</v>
      </c>
      <c r="I720" s="37"/>
      <c r="J720" s="44">
        <v>44286</v>
      </c>
      <c r="K720" s="42">
        <v>266.42</v>
      </c>
      <c r="L720" s="42">
        <v>8259.0400000000009</v>
      </c>
      <c r="M720" s="44">
        <v>45231</v>
      </c>
      <c r="N720" s="42">
        <v>23445.22</v>
      </c>
      <c r="O720" s="42">
        <v>26493.100000000002</v>
      </c>
      <c r="P720" s="45">
        <f>IF(J720&lt;DATEVALUE("2009-1-1"),3%,13%)</f>
        <v>0.13</v>
      </c>
      <c r="Q720" s="42">
        <f>IF(P720=13%,ROUND(O720/(1+P720)*P720,2),ROUND(O720/(1+0.03)*0.02,2))</f>
        <v>3047.88</v>
      </c>
      <c r="R720" s="42">
        <f>O720-Q720</f>
        <v>23445.22</v>
      </c>
      <c r="S720" s="42">
        <f>N720-R720</f>
        <v>0</v>
      </c>
      <c r="T720" s="38">
        <v>5000</v>
      </c>
      <c r="U720" s="14">
        <f>S720/H720</f>
        <v>0</v>
      </c>
      <c r="V720" s="19"/>
      <c r="W720" s="19"/>
      <c r="X720" s="37" t="s">
        <v>3466</v>
      </c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</row>
    <row r="721" spans="1:36" s="3" customFormat="1" ht="16.5" customHeight="1">
      <c r="A721" s="38">
        <v>99</v>
      </c>
      <c r="B721" s="39">
        <v>20700</v>
      </c>
      <c r="C721" s="38">
        <v>10280698</v>
      </c>
      <c r="D721" s="40" t="s">
        <v>3036</v>
      </c>
      <c r="E721" s="58">
        <v>2</v>
      </c>
      <c r="F721" s="38">
        <v>120</v>
      </c>
      <c r="G721" s="38" t="s">
        <v>23</v>
      </c>
      <c r="H721" s="42">
        <v>3401.7</v>
      </c>
      <c r="I721" s="37"/>
      <c r="J721" s="44">
        <v>41416</v>
      </c>
      <c r="K721" s="42">
        <v>0</v>
      </c>
      <c r="L721" s="42">
        <v>3231.61</v>
      </c>
      <c r="M721" s="44">
        <v>45231</v>
      </c>
      <c r="N721" s="42">
        <v>170.09</v>
      </c>
      <c r="O721" s="42">
        <v>192.2</v>
      </c>
      <c r="P721" s="45">
        <f>IF(J721&lt;DATEVALUE("2009-1-1"),3%,13%)</f>
        <v>0.13</v>
      </c>
      <c r="Q721" s="42">
        <f>IF(P721=13%,ROUND(O721/(1+P721)*P721,2),ROUND(O721/(1+0.03)*0.02,2))</f>
        <v>22.11</v>
      </c>
      <c r="R721" s="42">
        <f>O721-Q721</f>
        <v>170.08999999999997</v>
      </c>
      <c r="S721" s="42">
        <f>N721-R721</f>
        <v>0</v>
      </c>
      <c r="T721" s="38">
        <v>2101</v>
      </c>
      <c r="U721" s="14">
        <f>S721/H721</f>
        <v>0</v>
      </c>
      <c r="V721" s="19"/>
      <c r="W721" s="19"/>
      <c r="X721" s="37" t="s">
        <v>3466</v>
      </c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</row>
    <row r="722" spans="1:36" s="3" customFormat="1" ht="16.5" customHeight="1">
      <c r="A722" s="38">
        <v>100</v>
      </c>
      <c r="B722" s="39">
        <v>20700</v>
      </c>
      <c r="C722" s="38">
        <v>10280698</v>
      </c>
      <c r="D722" s="40" t="s">
        <v>3036</v>
      </c>
      <c r="E722" s="58">
        <v>4</v>
      </c>
      <c r="F722" s="38">
        <v>120</v>
      </c>
      <c r="G722" s="38" t="s">
        <v>23</v>
      </c>
      <c r="H722" s="42">
        <v>6803.4</v>
      </c>
      <c r="I722" s="37"/>
      <c r="J722" s="44">
        <v>41416</v>
      </c>
      <c r="K722" s="42">
        <v>0</v>
      </c>
      <c r="L722" s="42">
        <v>6463.23</v>
      </c>
      <c r="M722" s="44">
        <v>45231</v>
      </c>
      <c r="N722" s="42">
        <v>340.17</v>
      </c>
      <c r="O722" s="42">
        <v>384.39</v>
      </c>
      <c r="P722" s="45">
        <f>IF(J722&lt;DATEVALUE("2009-1-1"),3%,13%)</f>
        <v>0.13</v>
      </c>
      <c r="Q722" s="42">
        <f>IF(P722=13%,ROUND(O722/(1+P722)*P722,2),ROUND(O722/(1+0.03)*0.02,2))</f>
        <v>44.22</v>
      </c>
      <c r="R722" s="42">
        <f>O722-Q722</f>
        <v>340.16999999999996</v>
      </c>
      <c r="S722" s="42">
        <f>N722-R722</f>
        <v>0</v>
      </c>
      <c r="T722" s="38">
        <v>2101</v>
      </c>
      <c r="U722" s="14">
        <f>S722/H722</f>
        <v>0</v>
      </c>
      <c r="V722" s="19"/>
      <c r="W722" s="19"/>
      <c r="X722" s="37" t="s">
        <v>3466</v>
      </c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</row>
    <row r="723" spans="1:36" s="3" customFormat="1" ht="16.5" customHeight="1">
      <c r="A723" s="38">
        <v>101</v>
      </c>
      <c r="B723" s="39">
        <v>20700</v>
      </c>
      <c r="C723" s="38">
        <v>10280740</v>
      </c>
      <c r="D723" s="40" t="s">
        <v>3037</v>
      </c>
      <c r="E723" s="58">
        <v>1</v>
      </c>
      <c r="F723" s="38">
        <v>102</v>
      </c>
      <c r="G723" s="38" t="s">
        <v>23</v>
      </c>
      <c r="H723" s="42">
        <v>1676.92</v>
      </c>
      <c r="I723" s="37"/>
      <c r="J723" s="44">
        <v>42758</v>
      </c>
      <c r="K723" s="42">
        <v>0</v>
      </c>
      <c r="L723" s="42">
        <v>1247.95</v>
      </c>
      <c r="M723" s="44">
        <v>45231</v>
      </c>
      <c r="N723" s="42">
        <v>428.97</v>
      </c>
      <c r="O723" s="42">
        <v>484.74</v>
      </c>
      <c r="P723" s="45">
        <f>IF(J723&lt;DATEVALUE("2009-1-1"),3%,13%)</f>
        <v>0.13</v>
      </c>
      <c r="Q723" s="42">
        <f>IF(P723=13%,ROUND(O723/(1+P723)*P723,2),ROUND(O723/(1+0.03)*0.02,2))</f>
        <v>55.77</v>
      </c>
      <c r="R723" s="42">
        <f>O723-Q723</f>
        <v>428.97</v>
      </c>
      <c r="S723" s="42">
        <f>N723-R723</f>
        <v>0</v>
      </c>
      <c r="T723" s="38">
        <v>2101</v>
      </c>
      <c r="U723" s="14">
        <f>S723/H723</f>
        <v>0</v>
      </c>
      <c r="V723" s="19"/>
      <c r="W723" s="19"/>
      <c r="X723" s="37" t="s">
        <v>3466</v>
      </c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</row>
    <row r="724" spans="1:36" s="3" customFormat="1" ht="16.5" customHeight="1">
      <c r="A724" s="38">
        <v>102</v>
      </c>
      <c r="B724" s="39">
        <v>20700</v>
      </c>
      <c r="C724" s="38">
        <v>10280973</v>
      </c>
      <c r="D724" s="40" t="s">
        <v>830</v>
      </c>
      <c r="E724" s="58">
        <v>2</v>
      </c>
      <c r="F724" s="38">
        <v>94</v>
      </c>
      <c r="G724" s="38" t="s">
        <v>23</v>
      </c>
      <c r="H724" s="42">
        <v>2324.5100000000002</v>
      </c>
      <c r="I724" s="37"/>
      <c r="J724" s="44">
        <v>43002</v>
      </c>
      <c r="K724" s="42">
        <v>0</v>
      </c>
      <c r="L724" s="42">
        <v>1680.74</v>
      </c>
      <c r="M724" s="44">
        <v>45231</v>
      </c>
      <c r="N724" s="42">
        <v>643.77</v>
      </c>
      <c r="O724" s="42">
        <v>727.46</v>
      </c>
      <c r="P724" s="45">
        <f>IF(J724&lt;DATEVALUE("2009-1-1"),3%,13%)</f>
        <v>0.13</v>
      </c>
      <c r="Q724" s="42">
        <f>IF(P724=13%,ROUND(O724/(1+P724)*P724,2),ROUND(O724/(1+0.03)*0.02,2))</f>
        <v>83.69</v>
      </c>
      <c r="R724" s="42">
        <f>O724-Q724</f>
        <v>643.77</v>
      </c>
      <c r="S724" s="42">
        <f>N724-R724</f>
        <v>0</v>
      </c>
      <c r="T724" s="38">
        <v>2101</v>
      </c>
      <c r="U724" s="14">
        <f>S724/H724</f>
        <v>0</v>
      </c>
      <c r="V724" s="19"/>
      <c r="W724" s="19"/>
      <c r="X724" s="37" t="s">
        <v>3466</v>
      </c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</row>
    <row r="725" spans="1:36" s="3" customFormat="1" ht="16.5" customHeight="1">
      <c r="A725" s="38">
        <v>103</v>
      </c>
      <c r="B725" s="39">
        <v>20700</v>
      </c>
      <c r="C725" s="38">
        <v>10280973</v>
      </c>
      <c r="D725" s="40" t="s">
        <v>830</v>
      </c>
      <c r="E725" s="58">
        <v>4</v>
      </c>
      <c r="F725" s="38">
        <v>94</v>
      </c>
      <c r="G725" s="38" t="s">
        <v>23</v>
      </c>
      <c r="H725" s="42">
        <v>4649.0200000000004</v>
      </c>
      <c r="I725" s="37"/>
      <c r="J725" s="44">
        <v>43002</v>
      </c>
      <c r="K725" s="42">
        <v>0</v>
      </c>
      <c r="L725" s="42">
        <v>3361.49</v>
      </c>
      <c r="M725" s="44">
        <v>45231</v>
      </c>
      <c r="N725" s="42">
        <v>1287.53</v>
      </c>
      <c r="O725" s="42">
        <v>1454.9099999999999</v>
      </c>
      <c r="P725" s="45">
        <f>IF(J725&lt;DATEVALUE("2009-1-1"),3%,13%)</f>
        <v>0.13</v>
      </c>
      <c r="Q725" s="42">
        <f>IF(P725=13%,ROUND(O725/(1+P725)*P725,2),ROUND(O725/(1+0.03)*0.02,2))</f>
        <v>167.38</v>
      </c>
      <c r="R725" s="42">
        <f>O725-Q725</f>
        <v>1287.5299999999997</v>
      </c>
      <c r="S725" s="42">
        <f>N725-R725</f>
        <v>0</v>
      </c>
      <c r="T725" s="38">
        <v>2101</v>
      </c>
      <c r="U725" s="14">
        <f>S725/H725</f>
        <v>0</v>
      </c>
      <c r="V725" s="19"/>
      <c r="W725" s="19"/>
      <c r="X725" s="37" t="s">
        <v>3466</v>
      </c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</row>
    <row r="726" spans="1:36" s="3" customFormat="1" ht="16.5" customHeight="1">
      <c r="A726" s="38">
        <v>104</v>
      </c>
      <c r="B726" s="39">
        <v>20700</v>
      </c>
      <c r="C726" s="38">
        <v>10281251</v>
      </c>
      <c r="D726" s="40" t="s">
        <v>561</v>
      </c>
      <c r="E726" s="58">
        <v>1</v>
      </c>
      <c r="F726" s="38">
        <v>79</v>
      </c>
      <c r="G726" s="38" t="s">
        <v>23</v>
      </c>
      <c r="H726" s="42">
        <v>1176.92</v>
      </c>
      <c r="I726" s="37"/>
      <c r="J726" s="44">
        <v>43460</v>
      </c>
      <c r="K726" s="42">
        <v>0</v>
      </c>
      <c r="L726" s="42">
        <v>804.28</v>
      </c>
      <c r="M726" s="44">
        <v>45231</v>
      </c>
      <c r="N726" s="42">
        <v>372.64</v>
      </c>
      <c r="O726" s="42">
        <v>421.08</v>
      </c>
      <c r="P726" s="45">
        <f>IF(J726&lt;DATEVALUE("2009-1-1"),3%,13%)</f>
        <v>0.13</v>
      </c>
      <c r="Q726" s="42">
        <f>IF(P726=13%,ROUND(O726/(1+P726)*P726,2),ROUND(O726/(1+0.03)*0.02,2))</f>
        <v>48.44</v>
      </c>
      <c r="R726" s="42">
        <f>O726-Q726</f>
        <v>372.64</v>
      </c>
      <c r="S726" s="42">
        <f>N726-R726</f>
        <v>0</v>
      </c>
      <c r="T726" s="38">
        <v>2101</v>
      </c>
      <c r="U726" s="14">
        <f>S726/H726</f>
        <v>0</v>
      </c>
      <c r="V726" s="19"/>
      <c r="W726" s="19"/>
      <c r="X726" s="37" t="s">
        <v>3466</v>
      </c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</row>
    <row r="727" spans="1:36" s="3" customFormat="1" ht="16.5" customHeight="1">
      <c r="A727" s="38">
        <v>105</v>
      </c>
      <c r="B727" s="39">
        <v>20700</v>
      </c>
      <c r="C727" s="38">
        <v>10330633</v>
      </c>
      <c r="D727" s="40" t="s">
        <v>797</v>
      </c>
      <c r="E727" s="58">
        <v>1</v>
      </c>
      <c r="F727" s="38">
        <v>60</v>
      </c>
      <c r="G727" s="38" t="s">
        <v>23</v>
      </c>
      <c r="H727" s="42">
        <v>3614.57</v>
      </c>
      <c r="I727" s="37"/>
      <c r="J727" s="44">
        <v>44377</v>
      </c>
      <c r="K727" s="42">
        <v>60.24</v>
      </c>
      <c r="L727" s="42">
        <v>1686.76</v>
      </c>
      <c r="M727" s="44">
        <v>45231</v>
      </c>
      <c r="N727" s="42">
        <v>1867.57</v>
      </c>
      <c r="O727" s="42">
        <v>2110.35</v>
      </c>
      <c r="P727" s="45">
        <f>IF(J727&lt;DATEVALUE("2009-1-1"),3%,13%)</f>
        <v>0.13</v>
      </c>
      <c r="Q727" s="42">
        <f>IF(P727=13%,ROUND(O727/(1+P727)*P727,2),ROUND(O727/(1+0.03)*0.02,2))</f>
        <v>242.78</v>
      </c>
      <c r="R727" s="42">
        <f>O727-Q727</f>
        <v>1867.57</v>
      </c>
      <c r="S727" s="42">
        <f>N727-R727</f>
        <v>0</v>
      </c>
      <c r="T727" s="38">
        <v>2101</v>
      </c>
      <c r="U727" s="14">
        <f>S727/H727</f>
        <v>0</v>
      </c>
      <c r="V727" s="19"/>
      <c r="W727" s="19"/>
      <c r="X727" s="37" t="s">
        <v>3466</v>
      </c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</row>
    <row r="728" spans="1:36" s="3" customFormat="1" ht="16.5" customHeight="1">
      <c r="A728" s="38">
        <v>106</v>
      </c>
      <c r="B728" s="39">
        <v>20700</v>
      </c>
      <c r="C728" s="38">
        <v>10280806</v>
      </c>
      <c r="D728" s="40" t="s">
        <v>719</v>
      </c>
      <c r="E728" s="58">
        <v>1</v>
      </c>
      <c r="F728" s="38">
        <v>112</v>
      </c>
      <c r="G728" s="38" t="s">
        <v>23</v>
      </c>
      <c r="H728" s="42">
        <v>854.7</v>
      </c>
      <c r="I728" s="37"/>
      <c r="J728" s="44">
        <v>42457</v>
      </c>
      <c r="K728" s="42">
        <v>0</v>
      </c>
      <c r="L728" s="42">
        <v>658.62</v>
      </c>
      <c r="M728" s="44">
        <v>45231</v>
      </c>
      <c r="N728" s="42">
        <v>196.08</v>
      </c>
      <c r="O728" s="42">
        <v>221.57000000000002</v>
      </c>
      <c r="P728" s="45">
        <f>IF(J728&lt;DATEVALUE("2009-1-1"),3%,13%)</f>
        <v>0.13</v>
      </c>
      <c r="Q728" s="42">
        <f>IF(P728=13%,ROUND(O728/(1+P728)*P728,2),ROUND(O728/(1+0.03)*0.02,2))</f>
        <v>25.49</v>
      </c>
      <c r="R728" s="42">
        <f>O728-Q728</f>
        <v>196.08</v>
      </c>
      <c r="S728" s="42">
        <f>N728-R728</f>
        <v>0</v>
      </c>
      <c r="T728" s="38">
        <v>2102</v>
      </c>
      <c r="U728" s="14">
        <f>S728/H728</f>
        <v>0</v>
      </c>
      <c r="V728" s="19"/>
      <c r="W728" s="19"/>
      <c r="X728" s="37" t="s">
        <v>3466</v>
      </c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</row>
    <row r="729" spans="1:36" s="3" customFormat="1" ht="16.5" customHeight="1">
      <c r="A729" s="38">
        <v>107</v>
      </c>
      <c r="B729" s="39">
        <v>20700</v>
      </c>
      <c r="C729" s="38">
        <v>10280985</v>
      </c>
      <c r="D729" s="40" t="s">
        <v>661</v>
      </c>
      <c r="E729" s="58">
        <v>5</v>
      </c>
      <c r="F729" s="38">
        <v>81</v>
      </c>
      <c r="G729" s="38" t="s">
        <v>23</v>
      </c>
      <c r="H729" s="42">
        <v>2605</v>
      </c>
      <c r="I729" s="37"/>
      <c r="J729" s="44">
        <v>43400</v>
      </c>
      <c r="K729" s="42">
        <v>0</v>
      </c>
      <c r="L729" s="42">
        <v>1794.19</v>
      </c>
      <c r="M729" s="44">
        <v>45231</v>
      </c>
      <c r="N729" s="42">
        <v>810.81</v>
      </c>
      <c r="O729" s="42">
        <v>916.21999999999991</v>
      </c>
      <c r="P729" s="45">
        <f>IF(J729&lt;DATEVALUE("2009-1-1"),3%,13%)</f>
        <v>0.13</v>
      </c>
      <c r="Q729" s="42">
        <f>IF(P729=13%,ROUND(O729/(1+P729)*P729,2),ROUND(O729/(1+0.03)*0.02,2))</f>
        <v>105.41</v>
      </c>
      <c r="R729" s="42">
        <f>O729-Q729</f>
        <v>810.81</v>
      </c>
      <c r="S729" s="42">
        <f>N729-R729</f>
        <v>0</v>
      </c>
      <c r="T729" s="38">
        <v>2506</v>
      </c>
      <c r="U729" s="14">
        <f>S729/H729</f>
        <v>0</v>
      </c>
      <c r="V729" s="19"/>
      <c r="W729" s="19"/>
      <c r="X729" s="37" t="s">
        <v>3466</v>
      </c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</row>
    <row r="730" spans="1:36" s="3" customFormat="1" ht="16.5" customHeight="1">
      <c r="A730" s="38">
        <v>108</v>
      </c>
      <c r="B730" s="39">
        <v>20700</v>
      </c>
      <c r="C730" s="38">
        <v>10280411</v>
      </c>
      <c r="D730" s="40" t="s">
        <v>471</v>
      </c>
      <c r="E730" s="58">
        <v>60</v>
      </c>
      <c r="F730" s="38">
        <v>60</v>
      </c>
      <c r="G730" s="38" t="s">
        <v>23</v>
      </c>
      <c r="H730" s="42">
        <v>9692.4</v>
      </c>
      <c r="I730" s="37"/>
      <c r="J730" s="44">
        <v>43613</v>
      </c>
      <c r="K730" s="42">
        <v>0</v>
      </c>
      <c r="L730" s="42">
        <v>8287</v>
      </c>
      <c r="M730" s="44">
        <v>45231</v>
      </c>
      <c r="N730" s="42">
        <v>1405.4</v>
      </c>
      <c r="O730" s="42">
        <v>1588.1000000000001</v>
      </c>
      <c r="P730" s="45">
        <f>IF(J730&lt;DATEVALUE("2009-1-1"),3%,13%)</f>
        <v>0.13</v>
      </c>
      <c r="Q730" s="42">
        <f>IF(P730=13%,ROUND(O730/(1+P730)*P730,2),ROUND(O730/(1+0.03)*0.02,2))</f>
        <v>182.7</v>
      </c>
      <c r="R730" s="42">
        <f>O730-Q730</f>
        <v>1405.4</v>
      </c>
      <c r="S730" s="42">
        <f>N730-R730</f>
        <v>0</v>
      </c>
      <c r="T730" s="38">
        <v>5000</v>
      </c>
      <c r="U730" s="14">
        <f>S730/H730</f>
        <v>0</v>
      </c>
      <c r="V730" s="19"/>
      <c r="W730" s="19"/>
      <c r="X730" s="37" t="s">
        <v>3466</v>
      </c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</row>
    <row r="731" spans="1:36" s="3" customFormat="1" ht="16.5" customHeight="1">
      <c r="A731" s="38">
        <v>109</v>
      </c>
      <c r="B731" s="39">
        <v>20700</v>
      </c>
      <c r="C731" s="38">
        <v>10280729</v>
      </c>
      <c r="D731" s="40" t="s">
        <v>3038</v>
      </c>
      <c r="E731" s="58">
        <v>15</v>
      </c>
      <c r="F731" s="38">
        <v>105</v>
      </c>
      <c r="G731" s="38" t="s">
        <v>23</v>
      </c>
      <c r="H731" s="42">
        <v>2564.1</v>
      </c>
      <c r="I731" s="37"/>
      <c r="J731" s="44">
        <v>42668</v>
      </c>
      <c r="K731" s="42">
        <v>0</v>
      </c>
      <c r="L731" s="42">
        <v>1928.3</v>
      </c>
      <c r="M731" s="44">
        <v>45231</v>
      </c>
      <c r="N731" s="42">
        <v>635.79999999999995</v>
      </c>
      <c r="O731" s="42">
        <v>718.44999999999993</v>
      </c>
      <c r="P731" s="45">
        <f>IF(J731&lt;DATEVALUE("2009-1-1"),3%,13%)</f>
        <v>0.13</v>
      </c>
      <c r="Q731" s="42">
        <f>IF(P731=13%,ROUND(O731/(1+P731)*P731,2),ROUND(O731/(1+0.03)*0.02,2))</f>
        <v>82.65</v>
      </c>
      <c r="R731" s="42">
        <f>O731-Q731</f>
        <v>635.79999999999995</v>
      </c>
      <c r="S731" s="42">
        <f>N731-R731</f>
        <v>0</v>
      </c>
      <c r="T731" s="38">
        <v>5000</v>
      </c>
      <c r="U731" s="14">
        <f>S731/H731</f>
        <v>0</v>
      </c>
      <c r="V731" s="19"/>
      <c r="W731" s="19"/>
      <c r="X731" s="37" t="s">
        <v>3466</v>
      </c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</row>
    <row r="732" spans="1:36" s="3" customFormat="1" ht="16.5" customHeight="1">
      <c r="A732" s="38">
        <v>110</v>
      </c>
      <c r="B732" s="39">
        <v>20700</v>
      </c>
      <c r="C732" s="38">
        <v>10280770</v>
      </c>
      <c r="D732" s="40" t="s">
        <v>78</v>
      </c>
      <c r="E732" s="58">
        <v>10</v>
      </c>
      <c r="F732" s="38">
        <v>120</v>
      </c>
      <c r="G732" s="38" t="s">
        <v>23</v>
      </c>
      <c r="H732" s="42">
        <v>11630</v>
      </c>
      <c r="I732" s="37"/>
      <c r="J732" s="44">
        <v>41967</v>
      </c>
      <c r="K732" s="42">
        <v>0</v>
      </c>
      <c r="L732" s="42">
        <v>9943.61</v>
      </c>
      <c r="M732" s="44">
        <v>45231</v>
      </c>
      <c r="N732" s="42">
        <v>1686.39</v>
      </c>
      <c r="O732" s="42">
        <v>1905.6200000000001</v>
      </c>
      <c r="P732" s="45">
        <f>IF(J732&lt;DATEVALUE("2009-1-1"),3%,13%)</f>
        <v>0.13</v>
      </c>
      <c r="Q732" s="42">
        <f>IF(P732=13%,ROUND(O732/(1+P732)*P732,2),ROUND(O732/(1+0.03)*0.02,2))</f>
        <v>219.23</v>
      </c>
      <c r="R732" s="42">
        <f>O732-Q732</f>
        <v>1686.39</v>
      </c>
      <c r="S732" s="42">
        <f>N732-R732</f>
        <v>0</v>
      </c>
      <c r="T732" s="38">
        <v>5000</v>
      </c>
      <c r="U732" s="14">
        <f>S732/H732</f>
        <v>0</v>
      </c>
      <c r="V732" s="19"/>
      <c r="W732" s="19"/>
      <c r="X732" s="37" t="s">
        <v>3466</v>
      </c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</row>
    <row r="733" spans="1:36" s="3" customFormat="1" ht="16.5" customHeight="1">
      <c r="A733" s="38">
        <v>111</v>
      </c>
      <c r="B733" s="39">
        <v>20700</v>
      </c>
      <c r="C733" s="38">
        <v>10280895</v>
      </c>
      <c r="D733" s="40" t="s">
        <v>639</v>
      </c>
      <c r="E733" s="58">
        <v>1</v>
      </c>
      <c r="F733" s="38">
        <v>68</v>
      </c>
      <c r="G733" s="38" t="s">
        <v>23</v>
      </c>
      <c r="H733" s="42">
        <v>1081.96</v>
      </c>
      <c r="I733" s="37"/>
      <c r="J733" s="44">
        <v>43797</v>
      </c>
      <c r="K733" s="42">
        <v>0</v>
      </c>
      <c r="L733" s="42">
        <v>712.98</v>
      </c>
      <c r="M733" s="44">
        <v>45231</v>
      </c>
      <c r="N733" s="42">
        <v>368.98</v>
      </c>
      <c r="O733" s="42">
        <v>416.95000000000005</v>
      </c>
      <c r="P733" s="45">
        <f>IF(J733&lt;DATEVALUE("2009-1-1"),3%,13%)</f>
        <v>0.13</v>
      </c>
      <c r="Q733" s="42">
        <f>IF(P733=13%,ROUND(O733/(1+P733)*P733,2),ROUND(O733/(1+0.03)*0.02,2))</f>
        <v>47.97</v>
      </c>
      <c r="R733" s="42">
        <f>O733-Q733</f>
        <v>368.98</v>
      </c>
      <c r="S733" s="42">
        <f>N733-R733</f>
        <v>0</v>
      </c>
      <c r="T733" s="38">
        <v>5000</v>
      </c>
      <c r="U733" s="14">
        <f>S733/H733</f>
        <v>0</v>
      </c>
      <c r="V733" s="19"/>
      <c r="W733" s="19"/>
      <c r="X733" s="37" t="s">
        <v>3466</v>
      </c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</row>
    <row r="734" spans="1:36" s="3" customFormat="1" ht="16.5" customHeight="1">
      <c r="A734" s="38">
        <v>112</v>
      </c>
      <c r="B734" s="39">
        <v>20700</v>
      </c>
      <c r="C734" s="38">
        <v>10280905</v>
      </c>
      <c r="D734" s="40" t="s">
        <v>877</v>
      </c>
      <c r="E734" s="58">
        <v>2</v>
      </c>
      <c r="F734" s="38">
        <v>68</v>
      </c>
      <c r="G734" s="38" t="s">
        <v>23</v>
      </c>
      <c r="H734" s="42">
        <v>2215.39</v>
      </c>
      <c r="I734" s="37"/>
      <c r="J734" s="44">
        <v>43797</v>
      </c>
      <c r="K734" s="42">
        <v>0</v>
      </c>
      <c r="L734" s="42">
        <v>1462.81</v>
      </c>
      <c r="M734" s="44">
        <v>45231</v>
      </c>
      <c r="N734" s="42">
        <v>752.58</v>
      </c>
      <c r="O734" s="42">
        <v>850.42000000000007</v>
      </c>
      <c r="P734" s="45">
        <f>IF(J734&lt;DATEVALUE("2009-1-1"),3%,13%)</f>
        <v>0.13</v>
      </c>
      <c r="Q734" s="42">
        <f>IF(P734=13%,ROUND(O734/(1+P734)*P734,2),ROUND(O734/(1+0.03)*0.02,2))</f>
        <v>97.84</v>
      </c>
      <c r="R734" s="42">
        <f>O734-Q734</f>
        <v>752.58</v>
      </c>
      <c r="S734" s="42">
        <f>N734-R734</f>
        <v>0</v>
      </c>
      <c r="T734" s="38">
        <v>5000</v>
      </c>
      <c r="U734" s="14">
        <f>S734/H734</f>
        <v>0</v>
      </c>
      <c r="V734" s="19"/>
      <c r="W734" s="19"/>
      <c r="X734" s="37" t="s">
        <v>3466</v>
      </c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</row>
    <row r="735" spans="1:36" s="3" customFormat="1" ht="16.5" customHeight="1">
      <c r="A735" s="38">
        <v>113</v>
      </c>
      <c r="B735" s="39">
        <v>20700</v>
      </c>
      <c r="C735" s="38">
        <v>10280905</v>
      </c>
      <c r="D735" s="40" t="s">
        <v>877</v>
      </c>
      <c r="E735" s="58">
        <v>5</v>
      </c>
      <c r="F735" s="38">
        <v>68</v>
      </c>
      <c r="G735" s="38" t="s">
        <v>23</v>
      </c>
      <c r="H735" s="42">
        <v>5538.46</v>
      </c>
      <c r="I735" s="37"/>
      <c r="J735" s="44">
        <v>43797</v>
      </c>
      <c r="K735" s="42">
        <v>0</v>
      </c>
      <c r="L735" s="42">
        <v>3657</v>
      </c>
      <c r="M735" s="44">
        <v>45231</v>
      </c>
      <c r="N735" s="42">
        <v>1881.46</v>
      </c>
      <c r="O735" s="42">
        <v>2126.0500000000002</v>
      </c>
      <c r="P735" s="45">
        <f>IF(J735&lt;DATEVALUE("2009-1-1"),3%,13%)</f>
        <v>0.13</v>
      </c>
      <c r="Q735" s="42">
        <f>IF(P735=13%,ROUND(O735/(1+P735)*P735,2),ROUND(O735/(1+0.03)*0.02,2))</f>
        <v>244.59</v>
      </c>
      <c r="R735" s="42">
        <f>O735-Q735</f>
        <v>1881.4600000000003</v>
      </c>
      <c r="S735" s="42">
        <f>N735-R735</f>
        <v>0</v>
      </c>
      <c r="T735" s="38">
        <v>5000</v>
      </c>
      <c r="U735" s="14">
        <f>S735/H735</f>
        <v>0</v>
      </c>
      <c r="V735" s="19"/>
      <c r="W735" s="19"/>
      <c r="X735" s="37" t="s">
        <v>3466</v>
      </c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</row>
    <row r="736" spans="1:36" s="3" customFormat="1" ht="16.5" customHeight="1">
      <c r="A736" s="38">
        <v>115</v>
      </c>
      <c r="B736" s="39">
        <v>20700</v>
      </c>
      <c r="C736" s="38">
        <v>10280974</v>
      </c>
      <c r="D736" s="40" t="s">
        <v>830</v>
      </c>
      <c r="E736" s="58">
        <v>3</v>
      </c>
      <c r="F736" s="38">
        <v>94</v>
      </c>
      <c r="G736" s="38" t="s">
        <v>23</v>
      </c>
      <c r="H736" s="42">
        <v>3487.75</v>
      </c>
      <c r="I736" s="37"/>
      <c r="J736" s="44">
        <v>43002</v>
      </c>
      <c r="K736" s="42">
        <v>0</v>
      </c>
      <c r="L736" s="42">
        <v>2521.91</v>
      </c>
      <c r="M736" s="44">
        <v>45231</v>
      </c>
      <c r="N736" s="42">
        <v>965.84</v>
      </c>
      <c r="O736" s="42">
        <v>1091.4000000000001</v>
      </c>
      <c r="P736" s="45">
        <f>IF(J736&lt;DATEVALUE("2009-1-1"),3%,13%)</f>
        <v>0.13</v>
      </c>
      <c r="Q736" s="42">
        <f>IF(P736=13%,ROUND(O736/(1+P736)*P736,2),ROUND(O736/(1+0.03)*0.02,2))</f>
        <v>125.56</v>
      </c>
      <c r="R736" s="42">
        <f>O736-Q736</f>
        <v>965.84000000000015</v>
      </c>
      <c r="S736" s="42">
        <f>N736-R736</f>
        <v>0</v>
      </c>
      <c r="T736" s="38">
        <v>5000</v>
      </c>
      <c r="U736" s="14">
        <f>S736/H736</f>
        <v>0</v>
      </c>
      <c r="V736" s="19"/>
      <c r="W736" s="19"/>
      <c r="X736" s="37" t="s">
        <v>3466</v>
      </c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</row>
    <row r="737" spans="1:36" s="3" customFormat="1" ht="16.5" customHeight="1">
      <c r="A737" s="38">
        <v>116</v>
      </c>
      <c r="B737" s="39">
        <v>20700</v>
      </c>
      <c r="C737" s="38">
        <v>10281284</v>
      </c>
      <c r="D737" s="40" t="s">
        <v>655</v>
      </c>
      <c r="E737" s="58">
        <v>1</v>
      </c>
      <c r="F737" s="38">
        <v>91</v>
      </c>
      <c r="G737" s="38" t="s">
        <v>23</v>
      </c>
      <c r="H737" s="42">
        <v>1794.87</v>
      </c>
      <c r="I737" s="37"/>
      <c r="J737" s="44">
        <v>43094</v>
      </c>
      <c r="K737" s="42">
        <v>0</v>
      </c>
      <c r="L737" s="42">
        <v>1283.6500000000001</v>
      </c>
      <c r="M737" s="44">
        <v>45231</v>
      </c>
      <c r="N737" s="42">
        <v>511.22</v>
      </c>
      <c r="O737" s="42">
        <v>577.67999999999995</v>
      </c>
      <c r="P737" s="45">
        <f>IF(J737&lt;DATEVALUE("2009-1-1"),3%,13%)</f>
        <v>0.13</v>
      </c>
      <c r="Q737" s="42">
        <f>IF(P737=13%,ROUND(O737/(1+P737)*P737,2),ROUND(O737/(1+0.03)*0.02,2))</f>
        <v>66.459999999999994</v>
      </c>
      <c r="R737" s="42">
        <f>O737-Q737</f>
        <v>511.21999999999997</v>
      </c>
      <c r="S737" s="42">
        <f>N737-R737</f>
        <v>0</v>
      </c>
      <c r="T737" s="38">
        <v>5000</v>
      </c>
      <c r="U737" s="14">
        <f>S737/H737</f>
        <v>0</v>
      </c>
      <c r="V737" s="19"/>
      <c r="W737" s="19"/>
      <c r="X737" s="37" t="s">
        <v>3466</v>
      </c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</row>
    <row r="738" spans="1:36" s="3" customFormat="1" ht="16.5" customHeight="1">
      <c r="A738" s="38">
        <v>117</v>
      </c>
      <c r="B738" s="39">
        <v>20700</v>
      </c>
      <c r="C738" s="38">
        <v>10281288</v>
      </c>
      <c r="D738" s="40" t="s">
        <v>3039</v>
      </c>
      <c r="E738" s="58">
        <v>4</v>
      </c>
      <c r="F738" s="38">
        <v>90</v>
      </c>
      <c r="G738" s="38" t="s">
        <v>23</v>
      </c>
      <c r="H738" s="42">
        <v>19316.240000000002</v>
      </c>
      <c r="I738" s="37"/>
      <c r="J738" s="44">
        <v>43124</v>
      </c>
      <c r="K738" s="42">
        <v>0</v>
      </c>
      <c r="L738" s="42">
        <v>13762.79</v>
      </c>
      <c r="M738" s="44">
        <v>45232</v>
      </c>
      <c r="N738" s="42">
        <v>5553.45</v>
      </c>
      <c r="O738" s="42">
        <v>6275.4</v>
      </c>
      <c r="P738" s="45">
        <f>IF(J738&lt;DATEVALUE("2009-1-1"),3%,13%)</f>
        <v>0.13</v>
      </c>
      <c r="Q738" s="42">
        <f>IF(P738=13%,ROUND(O738/(1+P738)*P738,2),ROUND(O738/(1+0.03)*0.02,2))</f>
        <v>721.95</v>
      </c>
      <c r="R738" s="42">
        <f>O738-Q738</f>
        <v>5553.45</v>
      </c>
      <c r="S738" s="42">
        <f>N738-R738</f>
        <v>0</v>
      </c>
      <c r="T738" s="38">
        <v>5000</v>
      </c>
      <c r="U738" s="14">
        <f>S738/H738</f>
        <v>0</v>
      </c>
      <c r="V738" s="19"/>
      <c r="W738" s="19"/>
      <c r="X738" s="37" t="s">
        <v>3466</v>
      </c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</row>
    <row r="739" spans="1:36" s="3" customFormat="1" ht="16.5" customHeight="1">
      <c r="A739" s="38">
        <v>118</v>
      </c>
      <c r="B739" s="39">
        <v>20700</v>
      </c>
      <c r="C739" s="38">
        <v>10281312</v>
      </c>
      <c r="D739" s="40" t="s">
        <v>1561</v>
      </c>
      <c r="E739" s="58">
        <v>6</v>
      </c>
      <c r="F739" s="38">
        <v>88</v>
      </c>
      <c r="G739" s="38" t="s">
        <v>23</v>
      </c>
      <c r="H739" s="42">
        <v>28974.36</v>
      </c>
      <c r="I739" s="37"/>
      <c r="J739" s="44">
        <v>43186</v>
      </c>
      <c r="K739" s="42">
        <v>0</v>
      </c>
      <c r="L739" s="42">
        <v>20491.3</v>
      </c>
      <c r="M739" s="44">
        <v>45231</v>
      </c>
      <c r="N739" s="42">
        <v>8483.06</v>
      </c>
      <c r="O739" s="42">
        <v>9585.8599999999988</v>
      </c>
      <c r="P739" s="45">
        <f>IF(J739&lt;DATEVALUE("2009-1-1"),3%,13%)</f>
        <v>0.13</v>
      </c>
      <c r="Q739" s="42">
        <f>IF(P739=13%,ROUND(O739/(1+P739)*P739,2),ROUND(O739/(1+0.03)*0.02,2))</f>
        <v>1102.8</v>
      </c>
      <c r="R739" s="42">
        <f>O739-Q739</f>
        <v>8483.06</v>
      </c>
      <c r="S739" s="42">
        <f>N739-R739</f>
        <v>0</v>
      </c>
      <c r="T739" s="38">
        <v>5000</v>
      </c>
      <c r="U739" s="14">
        <f>S739/H739</f>
        <v>0</v>
      </c>
      <c r="V739" s="19"/>
      <c r="W739" s="19"/>
      <c r="X739" s="37" t="s">
        <v>3466</v>
      </c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</row>
    <row r="740" spans="1:36" s="3" customFormat="1" ht="16.5" customHeight="1">
      <c r="A740" s="38">
        <v>119</v>
      </c>
      <c r="B740" s="39">
        <v>20700</v>
      </c>
      <c r="C740" s="38">
        <v>10347798</v>
      </c>
      <c r="D740" s="40" t="s">
        <v>271</v>
      </c>
      <c r="E740" s="58">
        <v>1</v>
      </c>
      <c r="F740" s="38">
        <v>1</v>
      </c>
      <c r="G740" s="38" t="s">
        <v>23</v>
      </c>
      <c r="H740" s="42">
        <v>145.59</v>
      </c>
      <c r="I740" s="37"/>
      <c r="J740" s="44">
        <v>44620</v>
      </c>
      <c r="K740" s="42">
        <v>0</v>
      </c>
      <c r="L740" s="42">
        <v>0</v>
      </c>
      <c r="M740" s="44">
        <v>45231</v>
      </c>
      <c r="N740" s="42">
        <v>145.59</v>
      </c>
      <c r="O740" s="42">
        <v>164.52</v>
      </c>
      <c r="P740" s="45">
        <f>IF(J740&lt;DATEVALUE("2009-1-1"),3%,13%)</f>
        <v>0.13</v>
      </c>
      <c r="Q740" s="42">
        <f>IF(P740=13%,ROUND(O740/(1+P740)*P740,2),ROUND(O740/(1+0.03)*0.02,2))</f>
        <v>18.93</v>
      </c>
      <c r="R740" s="42">
        <f>O740-Q740</f>
        <v>145.59</v>
      </c>
      <c r="S740" s="42">
        <f>N740-R740</f>
        <v>0</v>
      </c>
      <c r="T740" s="38">
        <v>5000</v>
      </c>
      <c r="U740" s="14">
        <f>S740/H740</f>
        <v>0</v>
      </c>
      <c r="V740" s="19"/>
      <c r="W740" s="19"/>
      <c r="X740" s="37" t="s">
        <v>3466</v>
      </c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</row>
    <row r="741" spans="1:36" s="3" customFormat="1" ht="16.5" customHeight="1">
      <c r="A741" s="38">
        <v>120</v>
      </c>
      <c r="B741" s="39">
        <v>20700</v>
      </c>
      <c r="C741" s="38">
        <v>10347817</v>
      </c>
      <c r="D741" s="40" t="s">
        <v>3040</v>
      </c>
      <c r="E741" s="58">
        <v>2</v>
      </c>
      <c r="F741" s="38">
        <v>1</v>
      </c>
      <c r="G741" s="38" t="s">
        <v>266</v>
      </c>
      <c r="H741" s="42">
        <v>14.11</v>
      </c>
      <c r="I741" s="37"/>
      <c r="J741" s="44">
        <v>44620</v>
      </c>
      <c r="K741" s="42">
        <v>0</v>
      </c>
      <c r="L741" s="42">
        <v>0</v>
      </c>
      <c r="M741" s="44">
        <v>45237</v>
      </c>
      <c r="N741" s="42">
        <v>14.11</v>
      </c>
      <c r="O741" s="42">
        <v>15.94</v>
      </c>
      <c r="P741" s="45">
        <f>IF(J741&lt;DATEVALUE("2009-1-1"),3%,13%)</f>
        <v>0.13</v>
      </c>
      <c r="Q741" s="42">
        <f>IF(P741=13%,ROUND(O741/(1+P741)*P741,2),ROUND(O741/(1+0.03)*0.02,2))</f>
        <v>1.83</v>
      </c>
      <c r="R741" s="42">
        <f>O741-Q741</f>
        <v>14.11</v>
      </c>
      <c r="S741" s="42">
        <f>N741-R741</f>
        <v>0</v>
      </c>
      <c r="T741" s="38">
        <v>5000</v>
      </c>
      <c r="U741" s="14">
        <f>S741/H741</f>
        <v>0</v>
      </c>
      <c r="V741" s="19"/>
      <c r="W741" s="19"/>
      <c r="X741" s="37" t="s">
        <v>3466</v>
      </c>
    </row>
    <row r="742" spans="1:36" s="3" customFormat="1" ht="16.5" customHeight="1">
      <c r="A742" s="38">
        <v>121</v>
      </c>
      <c r="B742" s="39">
        <v>20700</v>
      </c>
      <c r="C742" s="38">
        <v>10347818</v>
      </c>
      <c r="D742" s="40" t="s">
        <v>3041</v>
      </c>
      <c r="E742" s="58">
        <v>1</v>
      </c>
      <c r="F742" s="38">
        <v>1</v>
      </c>
      <c r="G742" s="38" t="s">
        <v>266</v>
      </c>
      <c r="H742" s="42">
        <v>5.3</v>
      </c>
      <c r="I742" s="37"/>
      <c r="J742" s="44">
        <v>44620</v>
      </c>
      <c r="K742" s="42">
        <v>0</v>
      </c>
      <c r="L742" s="42">
        <v>0</v>
      </c>
      <c r="M742" s="44">
        <v>45237</v>
      </c>
      <c r="N742" s="42">
        <v>5.3</v>
      </c>
      <c r="O742" s="42">
        <v>5.99</v>
      </c>
      <c r="P742" s="45">
        <f>IF(J742&lt;DATEVALUE("2009-1-1"),3%,13%)</f>
        <v>0.13</v>
      </c>
      <c r="Q742" s="42">
        <f>IF(P742=13%,ROUND(O742/(1+P742)*P742,2),ROUND(O742/(1+0.03)*0.02,2))</f>
        <v>0.69</v>
      </c>
      <c r="R742" s="42">
        <f>O742-Q742</f>
        <v>5.3000000000000007</v>
      </c>
      <c r="S742" s="42">
        <f>N742-R742</f>
        <v>0</v>
      </c>
      <c r="T742" s="38">
        <v>5000</v>
      </c>
      <c r="U742" s="14">
        <f>S742/H742</f>
        <v>0</v>
      </c>
      <c r="V742" s="19"/>
      <c r="W742" s="19"/>
      <c r="X742" s="37" t="s">
        <v>3466</v>
      </c>
    </row>
    <row r="743" spans="1:36" s="3" customFormat="1" ht="16.5" customHeight="1">
      <c r="A743" s="38">
        <v>122</v>
      </c>
      <c r="B743" s="39">
        <v>20700</v>
      </c>
      <c r="C743" s="38">
        <v>10347819</v>
      </c>
      <c r="D743" s="40" t="s">
        <v>3042</v>
      </c>
      <c r="E743" s="58">
        <v>1</v>
      </c>
      <c r="F743" s="38">
        <v>1</v>
      </c>
      <c r="G743" s="38" t="s">
        <v>266</v>
      </c>
      <c r="H743" s="42">
        <v>10.59</v>
      </c>
      <c r="I743" s="37"/>
      <c r="J743" s="44">
        <v>44620</v>
      </c>
      <c r="K743" s="42">
        <v>0</v>
      </c>
      <c r="L743" s="42">
        <v>0</v>
      </c>
      <c r="M743" s="44">
        <v>45237</v>
      </c>
      <c r="N743" s="42">
        <v>10.59</v>
      </c>
      <c r="O743" s="42">
        <v>11.969999999999999</v>
      </c>
      <c r="P743" s="45">
        <f>IF(J743&lt;DATEVALUE("2009-1-1"),3%,13%)</f>
        <v>0.13</v>
      </c>
      <c r="Q743" s="42">
        <f>IF(P743=13%,ROUND(O743/(1+P743)*P743,2),ROUND(O743/(1+0.03)*0.02,2))</f>
        <v>1.38</v>
      </c>
      <c r="R743" s="42">
        <f>O743-Q743</f>
        <v>10.59</v>
      </c>
      <c r="S743" s="42">
        <f>N743-R743</f>
        <v>0</v>
      </c>
      <c r="T743" s="38">
        <v>5000</v>
      </c>
      <c r="U743" s="14">
        <f>S743/H743</f>
        <v>0</v>
      </c>
      <c r="V743" s="19"/>
      <c r="W743" s="19"/>
      <c r="X743" s="37" t="s">
        <v>3466</v>
      </c>
    </row>
    <row r="744" spans="1:36" s="3" customFormat="1" ht="16.5" customHeight="1">
      <c r="A744" s="38">
        <v>123</v>
      </c>
      <c r="B744" s="39">
        <v>20700</v>
      </c>
      <c r="C744" s="38">
        <v>10347863</v>
      </c>
      <c r="D744" s="40" t="s">
        <v>1369</v>
      </c>
      <c r="E744" s="58">
        <v>0.6</v>
      </c>
      <c r="F744" s="38">
        <v>49</v>
      </c>
      <c r="G744" s="38" t="s">
        <v>266</v>
      </c>
      <c r="H744" s="42">
        <v>1544.61</v>
      </c>
      <c r="I744" s="37"/>
      <c r="J744" s="44">
        <v>44620</v>
      </c>
      <c r="K744" s="42">
        <v>31.53</v>
      </c>
      <c r="L744" s="42">
        <v>630.46</v>
      </c>
      <c r="M744" s="44">
        <v>45237</v>
      </c>
      <c r="N744" s="42">
        <v>882.62</v>
      </c>
      <c r="O744" s="42">
        <v>997.36</v>
      </c>
      <c r="P744" s="45">
        <f>IF(J744&lt;DATEVALUE("2009-1-1"),3%,13%)</f>
        <v>0.13</v>
      </c>
      <c r="Q744" s="42">
        <f>IF(P744=13%,ROUND(O744/(1+P744)*P744,2),ROUND(O744/(1+0.03)*0.02,2))</f>
        <v>114.74</v>
      </c>
      <c r="R744" s="42">
        <f>O744-Q744</f>
        <v>882.62</v>
      </c>
      <c r="S744" s="42">
        <f>N744-R744</f>
        <v>0</v>
      </c>
      <c r="T744" s="38">
        <v>5000</v>
      </c>
      <c r="U744" s="14">
        <f>S744/H744</f>
        <v>0</v>
      </c>
      <c r="V744" s="19"/>
      <c r="W744" s="19"/>
      <c r="X744" s="37" t="s">
        <v>3466</v>
      </c>
    </row>
    <row r="745" spans="1:36" s="3" customFormat="1" ht="16.5" customHeight="1">
      <c r="A745" s="38">
        <v>124</v>
      </c>
      <c r="B745" s="39">
        <v>20700</v>
      </c>
      <c r="C745" s="38">
        <v>10281339</v>
      </c>
      <c r="D745" s="40" t="s">
        <v>3043</v>
      </c>
      <c r="E745" s="58">
        <v>2</v>
      </c>
      <c r="F745" s="38">
        <v>58</v>
      </c>
      <c r="G745" s="38" t="s">
        <v>33</v>
      </c>
      <c r="H745" s="42">
        <v>4362.0600000000004</v>
      </c>
      <c r="I745" s="37"/>
      <c r="J745" s="44">
        <v>43367</v>
      </c>
      <c r="K745" s="42">
        <v>0</v>
      </c>
      <c r="L745" s="42">
        <v>4143.95</v>
      </c>
      <c r="M745" s="44">
        <v>45231</v>
      </c>
      <c r="N745" s="42">
        <v>218.11</v>
      </c>
      <c r="O745" s="42">
        <v>246.46</v>
      </c>
      <c r="P745" s="45">
        <f>IF(J745&lt;DATEVALUE("2009-1-1"),3%,13%)</f>
        <v>0.13</v>
      </c>
      <c r="Q745" s="42">
        <f>IF(P745=13%,ROUND(O745/(1+P745)*P745,2),ROUND(O745/(1+0.03)*0.02,2))</f>
        <v>28.35</v>
      </c>
      <c r="R745" s="42">
        <f>O745-Q745</f>
        <v>218.11</v>
      </c>
      <c r="S745" s="42">
        <f>N745-R745</f>
        <v>0</v>
      </c>
      <c r="T745" s="38">
        <v>2506</v>
      </c>
      <c r="U745" s="14">
        <f>S745/H745</f>
        <v>0</v>
      </c>
      <c r="V745" s="19"/>
      <c r="W745" s="19"/>
      <c r="X745" s="37" t="s">
        <v>3466</v>
      </c>
    </row>
    <row r="746" spans="1:36" s="3" customFormat="1" ht="16.5" customHeight="1">
      <c r="A746" s="38">
        <v>126</v>
      </c>
      <c r="B746" s="39">
        <v>20700</v>
      </c>
      <c r="C746" s="38">
        <v>10321553</v>
      </c>
      <c r="D746" s="40" t="s">
        <v>2034</v>
      </c>
      <c r="E746" s="58">
        <v>5</v>
      </c>
      <c r="F746" s="38">
        <v>36</v>
      </c>
      <c r="G746" s="38" t="s">
        <v>33</v>
      </c>
      <c r="H746" s="42">
        <v>10470.09</v>
      </c>
      <c r="I746" s="37"/>
      <c r="J746" s="44">
        <v>44074</v>
      </c>
      <c r="K746" s="42">
        <v>0</v>
      </c>
      <c r="L746" s="42">
        <v>10470.09</v>
      </c>
      <c r="M746" s="44">
        <v>45231</v>
      </c>
      <c r="N746" s="42">
        <v>0</v>
      </c>
      <c r="O746" s="42">
        <v>0</v>
      </c>
      <c r="P746" s="45">
        <f>IF(J746&lt;DATEVALUE("2009-1-1"),3%,13%)</f>
        <v>0.13</v>
      </c>
      <c r="Q746" s="42">
        <f>IF(P746=13%,ROUND(O746/(1+P746)*P746,2),ROUND(O746/(1+0.03)*0.02,2))</f>
        <v>0</v>
      </c>
      <c r="R746" s="42">
        <f>O746-Q746</f>
        <v>0</v>
      </c>
      <c r="S746" s="42">
        <f>N746-R746</f>
        <v>0</v>
      </c>
      <c r="T746" s="38">
        <v>2506</v>
      </c>
      <c r="U746" s="14">
        <f>S746/H746</f>
        <v>0</v>
      </c>
      <c r="V746" s="19"/>
      <c r="W746" s="19"/>
      <c r="X746" s="37" t="s">
        <v>3466</v>
      </c>
    </row>
    <row r="747" spans="1:36" s="3" customFormat="1" ht="16.5" customHeight="1">
      <c r="A747" s="38">
        <v>127</v>
      </c>
      <c r="B747" s="39">
        <v>20700</v>
      </c>
      <c r="C747" s="38">
        <v>10321553</v>
      </c>
      <c r="D747" s="40" t="s">
        <v>2034</v>
      </c>
      <c r="E747" s="58">
        <v>5</v>
      </c>
      <c r="F747" s="38">
        <v>36</v>
      </c>
      <c r="G747" s="38" t="s">
        <v>33</v>
      </c>
      <c r="H747" s="42">
        <v>10470.09</v>
      </c>
      <c r="I747" s="37"/>
      <c r="J747" s="44">
        <v>44074</v>
      </c>
      <c r="K747" s="42">
        <v>0</v>
      </c>
      <c r="L747" s="42">
        <v>10470.09</v>
      </c>
      <c r="M747" s="44">
        <v>45231</v>
      </c>
      <c r="N747" s="42">
        <v>0</v>
      </c>
      <c r="O747" s="42">
        <v>0</v>
      </c>
      <c r="P747" s="45">
        <f>IF(J747&lt;DATEVALUE("2009-1-1"),3%,13%)</f>
        <v>0.13</v>
      </c>
      <c r="Q747" s="42">
        <f>IF(P747=13%,ROUND(O747/(1+P747)*P747,2),ROUND(O747/(1+0.03)*0.02,2))</f>
        <v>0</v>
      </c>
      <c r="R747" s="42">
        <f>O747-Q747</f>
        <v>0</v>
      </c>
      <c r="S747" s="42">
        <f>N747-R747</f>
        <v>0</v>
      </c>
      <c r="T747" s="38">
        <v>2506</v>
      </c>
      <c r="U747" s="14">
        <f>S747/H747</f>
        <v>0</v>
      </c>
      <c r="V747" s="19"/>
      <c r="W747" s="19"/>
      <c r="X747" s="37" t="s">
        <v>3466</v>
      </c>
    </row>
    <row r="748" spans="1:36" s="3" customFormat="1" ht="16.5" customHeight="1">
      <c r="A748" s="38">
        <v>128</v>
      </c>
      <c r="B748" s="39">
        <v>20700</v>
      </c>
      <c r="C748" s="38">
        <v>10321553</v>
      </c>
      <c r="D748" s="40" t="s">
        <v>2034</v>
      </c>
      <c r="E748" s="58">
        <v>5</v>
      </c>
      <c r="F748" s="38">
        <v>36</v>
      </c>
      <c r="G748" s="38" t="s">
        <v>33</v>
      </c>
      <c r="H748" s="42">
        <v>10470.08</v>
      </c>
      <c r="I748" s="37"/>
      <c r="J748" s="44">
        <v>44074</v>
      </c>
      <c r="K748" s="42">
        <v>0</v>
      </c>
      <c r="L748" s="42">
        <v>10470.08</v>
      </c>
      <c r="M748" s="44">
        <v>45237</v>
      </c>
      <c r="N748" s="42">
        <v>0</v>
      </c>
      <c r="O748" s="42">
        <v>0</v>
      </c>
      <c r="P748" s="45">
        <f>IF(J748&lt;DATEVALUE("2009-1-1"),3%,13%)</f>
        <v>0.13</v>
      </c>
      <c r="Q748" s="42">
        <f>IF(P748=13%,ROUND(O748/(1+P748)*P748,2),ROUND(O748/(1+0.03)*0.02,2))</f>
        <v>0</v>
      </c>
      <c r="R748" s="42">
        <f>O748-Q748</f>
        <v>0</v>
      </c>
      <c r="S748" s="42">
        <f>N748-R748</f>
        <v>0</v>
      </c>
      <c r="T748" s="38">
        <v>2506</v>
      </c>
      <c r="U748" s="14">
        <f>S748/H748</f>
        <v>0</v>
      </c>
      <c r="V748" s="19"/>
      <c r="W748" s="19"/>
      <c r="X748" s="37" t="s">
        <v>3466</v>
      </c>
    </row>
    <row r="749" spans="1:36" s="3" customFormat="1" ht="16.5" customHeight="1">
      <c r="A749" s="38">
        <v>129</v>
      </c>
      <c r="B749" s="39">
        <v>20700</v>
      </c>
      <c r="C749" s="38">
        <v>10322534</v>
      </c>
      <c r="D749" s="40" t="s">
        <v>2034</v>
      </c>
      <c r="E749" s="58">
        <v>2</v>
      </c>
      <c r="F749" s="38">
        <v>36</v>
      </c>
      <c r="G749" s="38" t="s">
        <v>33</v>
      </c>
      <c r="H749" s="42">
        <v>4188.03</v>
      </c>
      <c r="I749" s="37"/>
      <c r="J749" s="44">
        <v>44165</v>
      </c>
      <c r="K749" s="42">
        <v>116.43</v>
      </c>
      <c r="L749" s="42">
        <v>4071.6</v>
      </c>
      <c r="M749" s="44">
        <v>45231</v>
      </c>
      <c r="N749" s="42">
        <v>0</v>
      </c>
      <c r="O749" s="42">
        <v>0</v>
      </c>
      <c r="P749" s="45">
        <f>IF(J749&lt;DATEVALUE("2009-1-1"),3%,13%)</f>
        <v>0.13</v>
      </c>
      <c r="Q749" s="42">
        <f>IF(P749=13%,ROUND(O749/(1+P749)*P749,2),ROUND(O749/(1+0.03)*0.02,2))</f>
        <v>0</v>
      </c>
      <c r="R749" s="42">
        <f>O749-Q749</f>
        <v>0</v>
      </c>
      <c r="S749" s="42">
        <f>N749-R749</f>
        <v>0</v>
      </c>
      <c r="T749" s="38">
        <v>2506</v>
      </c>
      <c r="U749" s="14">
        <f>S749/H749</f>
        <v>0</v>
      </c>
      <c r="V749" s="19"/>
      <c r="W749" s="19"/>
      <c r="X749" s="37" t="s">
        <v>3466</v>
      </c>
    </row>
    <row r="750" spans="1:36" s="3" customFormat="1" ht="16.5" customHeight="1">
      <c r="A750" s="38">
        <v>130</v>
      </c>
      <c r="B750" s="39">
        <v>20700</v>
      </c>
      <c r="C750" s="38">
        <v>10280326</v>
      </c>
      <c r="D750" s="40" t="s">
        <v>3044</v>
      </c>
      <c r="E750" s="58">
        <v>2</v>
      </c>
      <c r="F750" s="38">
        <v>49</v>
      </c>
      <c r="G750" s="38" t="s">
        <v>33</v>
      </c>
      <c r="H750" s="42">
        <v>2256.42</v>
      </c>
      <c r="I750" s="37"/>
      <c r="J750" s="44">
        <v>43641</v>
      </c>
      <c r="K750" s="42">
        <v>0</v>
      </c>
      <c r="L750" s="42">
        <v>2143.6</v>
      </c>
      <c r="M750" s="44">
        <v>45231</v>
      </c>
      <c r="N750" s="42">
        <v>112.82</v>
      </c>
      <c r="O750" s="42">
        <v>127.49</v>
      </c>
      <c r="P750" s="45">
        <f>IF(J750&lt;DATEVALUE("2009-1-1"),3%,13%)</f>
        <v>0.13</v>
      </c>
      <c r="Q750" s="42">
        <f>IF(P750=13%,ROUND(O750/(1+P750)*P750,2),ROUND(O750/(1+0.03)*0.02,2))</f>
        <v>14.67</v>
      </c>
      <c r="R750" s="42">
        <f>O750-Q750</f>
        <v>112.82</v>
      </c>
      <c r="S750" s="42">
        <f>N750-R750</f>
        <v>0</v>
      </c>
      <c r="T750" s="38">
        <v>5000</v>
      </c>
      <c r="U750" s="14">
        <f>S750/H750</f>
        <v>0</v>
      </c>
      <c r="V750" s="19"/>
      <c r="W750" s="19"/>
      <c r="X750" s="37" t="s">
        <v>3466</v>
      </c>
    </row>
    <row r="751" spans="1:36" s="3" customFormat="1" ht="16.5" customHeight="1">
      <c r="A751" s="38">
        <v>131</v>
      </c>
      <c r="B751" s="39">
        <v>20700</v>
      </c>
      <c r="C751" s="38">
        <v>10280741</v>
      </c>
      <c r="D751" s="40" t="s">
        <v>3045</v>
      </c>
      <c r="E751" s="58">
        <v>1</v>
      </c>
      <c r="F751" s="38">
        <v>60</v>
      </c>
      <c r="G751" s="38" t="s">
        <v>33</v>
      </c>
      <c r="H751" s="42">
        <v>4296.67</v>
      </c>
      <c r="I751" s="37"/>
      <c r="J751" s="44">
        <v>42792</v>
      </c>
      <c r="K751" s="42">
        <v>0</v>
      </c>
      <c r="L751" s="42">
        <v>4081.83</v>
      </c>
      <c r="M751" s="44">
        <v>45231</v>
      </c>
      <c r="N751" s="42">
        <v>214.84</v>
      </c>
      <c r="O751" s="42">
        <v>242.77</v>
      </c>
      <c r="P751" s="45">
        <f>IF(J751&lt;DATEVALUE("2009-1-1"),3%,13%)</f>
        <v>0.13</v>
      </c>
      <c r="Q751" s="42">
        <f>IF(P751=13%,ROUND(O751/(1+P751)*P751,2),ROUND(O751/(1+0.03)*0.02,2))</f>
        <v>27.93</v>
      </c>
      <c r="R751" s="42">
        <f>O751-Q751</f>
        <v>214.84</v>
      </c>
      <c r="S751" s="42">
        <f>N751-R751</f>
        <v>0</v>
      </c>
      <c r="T751" s="38">
        <v>5000</v>
      </c>
      <c r="U751" s="14">
        <f>S751/H751</f>
        <v>0</v>
      </c>
      <c r="V751" s="19"/>
      <c r="W751" s="19"/>
      <c r="X751" s="37" t="s">
        <v>3466</v>
      </c>
    </row>
    <row r="752" spans="1:36" s="3" customFormat="1" ht="16.5" customHeight="1">
      <c r="A752" s="38">
        <v>133</v>
      </c>
      <c r="B752" s="39">
        <v>20700</v>
      </c>
      <c r="C752" s="38">
        <v>10281347</v>
      </c>
      <c r="D752" s="40" t="s">
        <v>3046</v>
      </c>
      <c r="E752" s="58">
        <v>1</v>
      </c>
      <c r="F752" s="38">
        <v>57</v>
      </c>
      <c r="G752" s="38" t="s">
        <v>33</v>
      </c>
      <c r="H752" s="42">
        <v>4700.8500000000004</v>
      </c>
      <c r="I752" s="37"/>
      <c r="J752" s="44">
        <v>43400</v>
      </c>
      <c r="K752" s="42">
        <v>0</v>
      </c>
      <c r="L752" s="42">
        <v>4465.8</v>
      </c>
      <c r="M752" s="44">
        <v>45231</v>
      </c>
      <c r="N752" s="42">
        <v>235.05</v>
      </c>
      <c r="O752" s="42">
        <v>265.61</v>
      </c>
      <c r="P752" s="45">
        <f>IF(J752&lt;DATEVALUE("2009-1-1"),3%,13%)</f>
        <v>0.13</v>
      </c>
      <c r="Q752" s="42">
        <f>IF(P752=13%,ROUND(O752/(1+P752)*P752,2),ROUND(O752/(1+0.03)*0.02,2))</f>
        <v>30.56</v>
      </c>
      <c r="R752" s="42">
        <f>O752-Q752</f>
        <v>235.05</v>
      </c>
      <c r="S752" s="42">
        <f>N752-R752</f>
        <v>0</v>
      </c>
      <c r="T752" s="38">
        <v>5000</v>
      </c>
      <c r="U752" s="14">
        <f>S752/H752</f>
        <v>0</v>
      </c>
      <c r="V752" s="19"/>
      <c r="W752" s="19"/>
      <c r="X752" s="37" t="s">
        <v>3466</v>
      </c>
    </row>
    <row r="753" spans="1:24" s="3" customFormat="1" ht="16.5" customHeight="1">
      <c r="A753" s="38">
        <v>134</v>
      </c>
      <c r="B753" s="39">
        <v>20700</v>
      </c>
      <c r="C753" s="38">
        <v>10347809</v>
      </c>
      <c r="D753" s="40" t="s">
        <v>229</v>
      </c>
      <c r="E753" s="58">
        <v>4</v>
      </c>
      <c r="F753" s="38">
        <v>17</v>
      </c>
      <c r="G753" s="38" t="s">
        <v>33</v>
      </c>
      <c r="H753" s="42">
        <v>4397.43</v>
      </c>
      <c r="I753" s="37"/>
      <c r="J753" s="44">
        <v>44620</v>
      </c>
      <c r="K753" s="42">
        <v>0</v>
      </c>
      <c r="L753" s="42">
        <v>4397.43</v>
      </c>
      <c r="M753" s="44">
        <v>45231</v>
      </c>
      <c r="N753" s="42">
        <v>0</v>
      </c>
      <c r="O753" s="42">
        <v>0</v>
      </c>
      <c r="P753" s="45">
        <f>IF(J753&lt;DATEVALUE("2009-1-1"),3%,13%)</f>
        <v>0.13</v>
      </c>
      <c r="Q753" s="42">
        <f>IF(P753=13%,ROUND(O753/(1+P753)*P753,2),ROUND(O753/(1+0.03)*0.02,2))</f>
        <v>0</v>
      </c>
      <c r="R753" s="42">
        <f>O753-Q753</f>
        <v>0</v>
      </c>
      <c r="S753" s="42">
        <f>N753-R753</f>
        <v>0</v>
      </c>
      <c r="T753" s="38">
        <v>5000</v>
      </c>
      <c r="U753" s="14">
        <f>S753/H753</f>
        <v>0</v>
      </c>
      <c r="V753" s="19"/>
      <c r="W753" s="19"/>
      <c r="X753" s="37" t="s">
        <v>3466</v>
      </c>
    </row>
    <row r="754" spans="1:24" s="3" customFormat="1" ht="16.5" customHeight="1">
      <c r="A754" s="38">
        <v>135</v>
      </c>
      <c r="B754" s="39">
        <v>20700</v>
      </c>
      <c r="C754" s="38">
        <v>10347860</v>
      </c>
      <c r="D754" s="40" t="s">
        <v>1435</v>
      </c>
      <c r="E754" s="58">
        <v>1</v>
      </c>
      <c r="F754" s="38">
        <v>18</v>
      </c>
      <c r="G754" s="38" t="s">
        <v>33</v>
      </c>
      <c r="H754" s="42">
        <v>2080.9499999999998</v>
      </c>
      <c r="I754" s="37"/>
      <c r="J754" s="44">
        <v>44620</v>
      </c>
      <c r="K754" s="42">
        <v>0</v>
      </c>
      <c r="L754" s="42">
        <v>2080.9499999999998</v>
      </c>
      <c r="M754" s="44">
        <v>45231</v>
      </c>
      <c r="N754" s="42">
        <v>0</v>
      </c>
      <c r="O754" s="42">
        <v>0</v>
      </c>
      <c r="P754" s="45">
        <f>IF(J754&lt;DATEVALUE("2009-1-1"),3%,13%)</f>
        <v>0.13</v>
      </c>
      <c r="Q754" s="42">
        <f>IF(P754=13%,ROUND(O754/(1+P754)*P754,2),ROUND(O754/(1+0.03)*0.02,2))</f>
        <v>0</v>
      </c>
      <c r="R754" s="42">
        <f>O754-Q754</f>
        <v>0</v>
      </c>
      <c r="S754" s="42">
        <f>N754-R754</f>
        <v>0</v>
      </c>
      <c r="T754" s="38">
        <v>5000</v>
      </c>
      <c r="U754" s="14">
        <f>S754/H754</f>
        <v>0</v>
      </c>
      <c r="V754" s="19"/>
      <c r="W754" s="19"/>
      <c r="X754" s="37" t="s">
        <v>3466</v>
      </c>
    </row>
    <row r="755" spans="1:24" s="3" customFormat="1" ht="16.5" customHeight="1">
      <c r="A755" s="38">
        <v>136</v>
      </c>
      <c r="B755" s="39">
        <v>20700</v>
      </c>
      <c r="C755" s="38">
        <v>10325476</v>
      </c>
      <c r="D755" s="40" t="s">
        <v>1463</v>
      </c>
      <c r="E755" s="58">
        <v>1</v>
      </c>
      <c r="F755" s="38">
        <v>60</v>
      </c>
      <c r="G755" s="38" t="s">
        <v>36</v>
      </c>
      <c r="H755" s="42">
        <v>6145.77</v>
      </c>
      <c r="I755" s="37"/>
      <c r="J755" s="44">
        <v>44286</v>
      </c>
      <c r="K755" s="42">
        <v>102.43</v>
      </c>
      <c r="L755" s="42">
        <v>3175.32</v>
      </c>
      <c r="M755" s="44">
        <v>45231</v>
      </c>
      <c r="N755" s="42">
        <v>2868.02</v>
      </c>
      <c r="O755" s="42">
        <v>3240.86</v>
      </c>
      <c r="P755" s="45">
        <f>IF(J755&lt;DATEVALUE("2009-1-1"),3%,13%)</f>
        <v>0.13</v>
      </c>
      <c r="Q755" s="42">
        <f>IF(P755=13%,ROUND(O755/(1+P755)*P755,2),ROUND(O755/(1+0.03)*0.02,2))</f>
        <v>372.84</v>
      </c>
      <c r="R755" s="42">
        <f>O755-Q755</f>
        <v>2868.02</v>
      </c>
      <c r="S755" s="42">
        <f>N755-R755</f>
        <v>0</v>
      </c>
      <c r="T755" s="38">
        <v>5000</v>
      </c>
      <c r="U755" s="14">
        <f>S755/H755</f>
        <v>0</v>
      </c>
      <c r="V755" s="19"/>
      <c r="W755" s="19"/>
      <c r="X755" s="37" t="s">
        <v>3466</v>
      </c>
    </row>
    <row r="756" spans="1:24" s="3" customFormat="1" ht="16.5" customHeight="1">
      <c r="A756" s="38">
        <v>137</v>
      </c>
      <c r="B756" s="39">
        <v>20700</v>
      </c>
      <c r="C756" s="38">
        <v>10325477</v>
      </c>
      <c r="D756" s="40" t="s">
        <v>3047</v>
      </c>
      <c r="E756" s="58">
        <v>1</v>
      </c>
      <c r="F756" s="38">
        <v>60</v>
      </c>
      <c r="G756" s="38" t="s">
        <v>36</v>
      </c>
      <c r="H756" s="42">
        <v>4002.62</v>
      </c>
      <c r="I756" s="37"/>
      <c r="J756" s="44">
        <v>44286</v>
      </c>
      <c r="K756" s="42">
        <v>66.709999999999994</v>
      </c>
      <c r="L756" s="42">
        <v>2068.0100000000002</v>
      </c>
      <c r="M756" s="44">
        <v>45231</v>
      </c>
      <c r="N756" s="42">
        <v>1867.9</v>
      </c>
      <c r="O756" s="42">
        <v>2110.73</v>
      </c>
      <c r="P756" s="45">
        <f>IF(J756&lt;DATEVALUE("2009-1-1"),3%,13%)</f>
        <v>0.13</v>
      </c>
      <c r="Q756" s="42">
        <f>IF(P756=13%,ROUND(O756/(1+P756)*P756,2),ROUND(O756/(1+0.03)*0.02,2))</f>
        <v>242.83</v>
      </c>
      <c r="R756" s="42">
        <f>O756-Q756</f>
        <v>1867.9</v>
      </c>
      <c r="S756" s="42">
        <f>N756-R756</f>
        <v>0</v>
      </c>
      <c r="T756" s="38">
        <v>5000</v>
      </c>
      <c r="U756" s="14">
        <f>S756/H756</f>
        <v>0</v>
      </c>
      <c r="V756" s="19"/>
      <c r="W756" s="19"/>
      <c r="X756" s="37" t="s">
        <v>3466</v>
      </c>
    </row>
    <row r="757" spans="1:24" s="3" customFormat="1" ht="16.5" customHeight="1">
      <c r="A757" s="38">
        <v>138</v>
      </c>
      <c r="B757" s="39">
        <v>20700</v>
      </c>
      <c r="C757" s="38">
        <v>10280333</v>
      </c>
      <c r="D757" s="40" t="s">
        <v>3049</v>
      </c>
      <c r="E757" s="58">
        <v>2</v>
      </c>
      <c r="F757" s="38">
        <v>48</v>
      </c>
      <c r="G757" s="38" t="s">
        <v>33</v>
      </c>
      <c r="H757" s="42">
        <v>31150.46</v>
      </c>
      <c r="I757" s="37"/>
      <c r="J757" s="44">
        <v>43674</v>
      </c>
      <c r="K757" s="42">
        <v>0</v>
      </c>
      <c r="L757" s="42">
        <v>29592.93</v>
      </c>
      <c r="M757" s="44">
        <v>45245</v>
      </c>
      <c r="N757" s="42">
        <v>1557.53</v>
      </c>
      <c r="O757" s="42">
        <v>1760.01</v>
      </c>
      <c r="P757" s="45">
        <f>IF(J757&lt;DATEVALUE("2009-1-1"),3%,13%)</f>
        <v>0.13</v>
      </c>
      <c r="Q757" s="42">
        <f>IF(P757=13%,ROUND(O757/(1+P757)*P757,2),ROUND(O757/(1+0.03)*0.02,2))</f>
        <v>202.48</v>
      </c>
      <c r="R757" s="42">
        <f>O757-Q757</f>
        <v>1557.53</v>
      </c>
      <c r="S757" s="42">
        <f>N757-R757</f>
        <v>0</v>
      </c>
      <c r="T757" s="38">
        <v>5000</v>
      </c>
      <c r="U757" s="14">
        <f>S757/H757</f>
        <v>0</v>
      </c>
      <c r="V757" s="19"/>
      <c r="W757" s="19"/>
      <c r="X757" s="37" t="s">
        <v>3466</v>
      </c>
    </row>
    <row r="758" spans="1:24" s="3" customFormat="1" ht="16.5" customHeight="1">
      <c r="A758" s="38">
        <v>139</v>
      </c>
      <c r="B758" s="39">
        <v>20700</v>
      </c>
      <c r="C758" s="38">
        <v>10280405</v>
      </c>
      <c r="D758" s="40" t="s">
        <v>3050</v>
      </c>
      <c r="E758" s="58">
        <v>2</v>
      </c>
      <c r="F758" s="38">
        <v>50</v>
      </c>
      <c r="G758" s="38" t="s">
        <v>33</v>
      </c>
      <c r="H758" s="42">
        <v>46034.48</v>
      </c>
      <c r="I758" s="37"/>
      <c r="J758" s="44">
        <v>43613</v>
      </c>
      <c r="K758" s="42">
        <v>0</v>
      </c>
      <c r="L758" s="42">
        <v>43732.75</v>
      </c>
      <c r="M758" s="44">
        <v>45245</v>
      </c>
      <c r="N758" s="42">
        <v>2301.73</v>
      </c>
      <c r="O758" s="42">
        <v>2600.9499999999998</v>
      </c>
      <c r="P758" s="45">
        <f>IF(J758&lt;DATEVALUE("2009-1-1"),3%,13%)</f>
        <v>0.13</v>
      </c>
      <c r="Q758" s="42">
        <f>IF(P758=13%,ROUND(O758/(1+P758)*P758,2),ROUND(O758/(1+0.03)*0.02,2))</f>
        <v>299.22000000000003</v>
      </c>
      <c r="R758" s="42">
        <f>O758-Q758</f>
        <v>2301.7299999999996</v>
      </c>
      <c r="S758" s="42">
        <f>N758-R758</f>
        <v>0</v>
      </c>
      <c r="T758" s="38">
        <v>5000</v>
      </c>
      <c r="U758" s="14">
        <f>S758/H758</f>
        <v>0</v>
      </c>
      <c r="V758" s="19"/>
      <c r="W758" s="19"/>
      <c r="X758" s="37" t="s">
        <v>3466</v>
      </c>
    </row>
    <row r="759" spans="1:24" s="3" customFormat="1" ht="16.5" customHeight="1">
      <c r="A759" s="38">
        <v>109</v>
      </c>
      <c r="B759" s="39">
        <v>10713</v>
      </c>
      <c r="C759" s="38">
        <v>10298130</v>
      </c>
      <c r="D759" s="40" t="s">
        <v>3062</v>
      </c>
      <c r="E759" s="58">
        <v>1</v>
      </c>
      <c r="F759" s="38">
        <v>1</v>
      </c>
      <c r="G759" s="38" t="s">
        <v>33</v>
      </c>
      <c r="H759" s="42">
        <v>79.59</v>
      </c>
      <c r="I759" s="37"/>
      <c r="J759" s="44">
        <v>43734</v>
      </c>
      <c r="K759" s="42">
        <v>0</v>
      </c>
      <c r="L759" s="42">
        <v>75.61</v>
      </c>
      <c r="M759" s="44">
        <v>45243</v>
      </c>
      <c r="N759" s="42">
        <v>3.98</v>
      </c>
      <c r="O759" s="42">
        <v>4.5</v>
      </c>
      <c r="P759" s="45">
        <f>IF(J759&lt;DATEVALUE("2009-1-1"),3%,13%)</f>
        <v>0.13</v>
      </c>
      <c r="Q759" s="42">
        <f>IF(P759=13%,ROUND(O759/(1+P759)*P759,2),ROUND(O759/(1+0.03)*0.02,2))</f>
        <v>0.52</v>
      </c>
      <c r="R759" s="42">
        <f>O759-Q759</f>
        <v>3.98</v>
      </c>
      <c r="S759" s="42">
        <f>N759-R759</f>
        <v>0</v>
      </c>
      <c r="T759" s="38">
        <v>5000</v>
      </c>
      <c r="U759" s="14">
        <f>S759/H759</f>
        <v>0</v>
      </c>
      <c r="V759" s="19"/>
      <c r="W759" s="19"/>
      <c r="X759" s="37" t="s">
        <v>3457</v>
      </c>
    </row>
    <row r="760" spans="1:24" s="3" customFormat="1" ht="16.5" customHeight="1">
      <c r="A760" s="38">
        <v>296</v>
      </c>
      <c r="B760" s="39">
        <v>10724</v>
      </c>
      <c r="C760" s="38">
        <v>10363497</v>
      </c>
      <c r="D760" s="40" t="s">
        <v>1596</v>
      </c>
      <c r="E760" s="58">
        <v>7.9105169935350925E-2</v>
      </c>
      <c r="F760" s="38">
        <v>60</v>
      </c>
      <c r="G760" s="38" t="s">
        <v>36</v>
      </c>
      <c r="H760" s="42">
        <v>4650.57</v>
      </c>
      <c r="I760" s="37"/>
      <c r="J760" s="44">
        <v>44926</v>
      </c>
      <c r="K760" s="42">
        <v>77.510000000000005</v>
      </c>
      <c r="L760" s="42">
        <v>775.1</v>
      </c>
      <c r="M760" s="44">
        <v>45243</v>
      </c>
      <c r="N760" s="42">
        <v>3797.96</v>
      </c>
      <c r="O760" s="42">
        <v>4291.6899999999996</v>
      </c>
      <c r="P760" s="45">
        <f>IF(J760&lt;DATEVALUE("2009-1-1"),3%,13%)</f>
        <v>0.13</v>
      </c>
      <c r="Q760" s="42">
        <f>IF(P760=13%,ROUND(O760/(1+P760)*P760,2),ROUND(O760/(1+0.03)*0.02,2))</f>
        <v>493.73</v>
      </c>
      <c r="R760" s="42">
        <f>O760-Q760</f>
        <v>3797.9599999999996</v>
      </c>
      <c r="S760" s="42">
        <f>N760-R760</f>
        <v>0</v>
      </c>
      <c r="T760" s="38">
        <v>5000</v>
      </c>
      <c r="U760" s="14">
        <f>S760/H760</f>
        <v>0</v>
      </c>
      <c r="V760" s="19"/>
      <c r="W760" s="19"/>
      <c r="X760" s="37" t="s">
        <v>3459</v>
      </c>
    </row>
    <row r="761" spans="1:24" s="3" customFormat="1" ht="16.5" customHeight="1">
      <c r="A761" s="38">
        <v>297</v>
      </c>
      <c r="B761" s="39">
        <v>10729</v>
      </c>
      <c r="C761" s="38">
        <v>10292247</v>
      </c>
      <c r="D761" s="40" t="s">
        <v>3063</v>
      </c>
      <c r="E761" s="58">
        <v>8</v>
      </c>
      <c r="F761" s="38">
        <v>70</v>
      </c>
      <c r="G761" s="38" t="s">
        <v>23</v>
      </c>
      <c r="H761" s="42">
        <v>27897.439999999999</v>
      </c>
      <c r="I761" s="37"/>
      <c r="J761" s="44">
        <v>43733</v>
      </c>
      <c r="K761" s="42">
        <v>0</v>
      </c>
      <c r="L761" s="42">
        <v>18404.52</v>
      </c>
      <c r="M761" s="44">
        <v>45249</v>
      </c>
      <c r="N761" s="42">
        <v>9492.92</v>
      </c>
      <c r="O761" s="42">
        <v>10727</v>
      </c>
      <c r="P761" s="45">
        <f>IF(J761&lt;DATEVALUE("2009-1-1"),3%,13%)</f>
        <v>0.13</v>
      </c>
      <c r="Q761" s="42">
        <f>IF(P761=13%,ROUND(O761/(1+P761)*P761,2),ROUND(O761/(1+0.03)*0.02,2))</f>
        <v>1234.08</v>
      </c>
      <c r="R761" s="42">
        <f>O761-Q761</f>
        <v>9492.92</v>
      </c>
      <c r="S761" s="42">
        <f>N761-R761</f>
        <v>0</v>
      </c>
      <c r="T761" s="38">
        <v>5000</v>
      </c>
      <c r="U761" s="14">
        <f>S761/H761</f>
        <v>0</v>
      </c>
      <c r="V761" s="19"/>
      <c r="W761" s="19"/>
      <c r="X761" s="37" t="s">
        <v>3459</v>
      </c>
    </row>
    <row r="762" spans="1:24" s="3" customFormat="1" ht="16.5" customHeight="1">
      <c r="A762" s="38">
        <v>299</v>
      </c>
      <c r="B762" s="39">
        <v>10729</v>
      </c>
      <c r="C762" s="38">
        <v>10292284</v>
      </c>
      <c r="D762" s="40" t="s">
        <v>286</v>
      </c>
      <c r="E762" s="58">
        <v>1</v>
      </c>
      <c r="F762" s="38">
        <v>62</v>
      </c>
      <c r="G762" s="38" t="s">
        <v>23</v>
      </c>
      <c r="H762" s="42">
        <v>4978.12</v>
      </c>
      <c r="I762" s="37"/>
      <c r="J762" s="44">
        <v>43977</v>
      </c>
      <c r="K762" s="42">
        <v>0</v>
      </c>
      <c r="L762" s="42">
        <v>3182.35</v>
      </c>
      <c r="M762" s="44">
        <v>45249</v>
      </c>
      <c r="N762" s="42">
        <v>1795.77</v>
      </c>
      <c r="O762" s="42">
        <v>2029.22</v>
      </c>
      <c r="P762" s="45">
        <f>IF(J762&lt;DATEVALUE("2009-1-1"),3%,13%)</f>
        <v>0.13</v>
      </c>
      <c r="Q762" s="42">
        <f>IF(P762=13%,ROUND(O762/(1+P762)*P762,2),ROUND(O762/(1+0.03)*0.02,2))</f>
        <v>233.45</v>
      </c>
      <c r="R762" s="42">
        <f>O762-Q762</f>
        <v>1795.77</v>
      </c>
      <c r="S762" s="42">
        <f>N762-R762</f>
        <v>0</v>
      </c>
      <c r="T762" s="38">
        <v>5000</v>
      </c>
      <c r="U762" s="14">
        <f>S762/H762</f>
        <v>0</v>
      </c>
      <c r="V762" s="19"/>
      <c r="W762" s="19"/>
      <c r="X762" s="37" t="s">
        <v>3459</v>
      </c>
    </row>
    <row r="763" spans="1:24" s="3" customFormat="1" ht="16.5" customHeight="1">
      <c r="A763" s="38">
        <v>301</v>
      </c>
      <c r="B763" s="39">
        <v>10729</v>
      </c>
      <c r="C763" s="38">
        <v>10292646</v>
      </c>
      <c r="D763" s="40" t="s">
        <v>2171</v>
      </c>
      <c r="E763" s="58">
        <v>1</v>
      </c>
      <c r="F763" s="38">
        <v>50</v>
      </c>
      <c r="G763" s="38" t="s">
        <v>33</v>
      </c>
      <c r="H763" s="42">
        <v>4700</v>
      </c>
      <c r="I763" s="37"/>
      <c r="J763" s="44">
        <v>43613</v>
      </c>
      <c r="K763" s="42">
        <v>0</v>
      </c>
      <c r="L763" s="42">
        <v>4465</v>
      </c>
      <c r="M763" s="44">
        <v>45249</v>
      </c>
      <c r="N763" s="42">
        <v>235</v>
      </c>
      <c r="O763" s="42">
        <v>265.55</v>
      </c>
      <c r="P763" s="45">
        <f>IF(J763&lt;DATEVALUE("2009-1-1"),3%,13%)</f>
        <v>0.13</v>
      </c>
      <c r="Q763" s="42">
        <f>IF(P763=13%,ROUND(O763/(1+P763)*P763,2),ROUND(O763/(1+0.03)*0.02,2))</f>
        <v>30.55</v>
      </c>
      <c r="R763" s="42">
        <f>O763-Q763</f>
        <v>235</v>
      </c>
      <c r="S763" s="42">
        <f>N763-R763</f>
        <v>0</v>
      </c>
      <c r="T763" s="38">
        <v>5000</v>
      </c>
      <c r="U763" s="14">
        <f>S763/H763</f>
        <v>0</v>
      </c>
      <c r="V763" s="19"/>
      <c r="W763" s="19"/>
      <c r="X763" s="37" t="s">
        <v>3459</v>
      </c>
    </row>
    <row r="764" spans="1:24" s="3" customFormat="1" ht="16.5" customHeight="1">
      <c r="A764" s="38">
        <v>450</v>
      </c>
      <c r="B764" s="39">
        <v>10877</v>
      </c>
      <c r="C764" s="38">
        <v>10326485</v>
      </c>
      <c r="D764" s="40" t="s">
        <v>1596</v>
      </c>
      <c r="E764" s="58">
        <v>0.43681901651189958</v>
      </c>
      <c r="F764" s="38">
        <v>60</v>
      </c>
      <c r="G764" s="38" t="s">
        <v>266</v>
      </c>
      <c r="H764" s="42">
        <v>20336.07</v>
      </c>
      <c r="I764" s="37"/>
      <c r="J764" s="44">
        <v>44286</v>
      </c>
      <c r="K764" s="42">
        <v>338.94</v>
      </c>
      <c r="L764" s="42">
        <v>10507.03</v>
      </c>
      <c r="M764" s="44">
        <v>45240</v>
      </c>
      <c r="N764" s="42">
        <v>9490.1</v>
      </c>
      <c r="O764" s="42">
        <v>10723.81</v>
      </c>
      <c r="P764" s="45">
        <f>IF(J764&lt;DATEVALUE("2009-1-1"),3%,13%)</f>
        <v>0.13</v>
      </c>
      <c r="Q764" s="42">
        <f>IF(P764=13%,ROUND(O764/(1+P764)*P764,2),ROUND(O764/(1+0.03)*0.02,2))</f>
        <v>1233.71</v>
      </c>
      <c r="R764" s="42">
        <f>O764-Q764</f>
        <v>9490.0999999999985</v>
      </c>
      <c r="S764" s="42">
        <f>N764-R764</f>
        <v>0</v>
      </c>
      <c r="T764" s="38">
        <v>5000</v>
      </c>
      <c r="U764" s="14">
        <f>S764/H764</f>
        <v>0</v>
      </c>
      <c r="V764" s="19"/>
      <c r="W764" s="19"/>
      <c r="X764" s="37" t="s">
        <v>3462</v>
      </c>
    </row>
    <row r="765" spans="1:24" s="3" customFormat="1" ht="16.5" customHeight="1">
      <c r="A765" s="38">
        <v>140</v>
      </c>
      <c r="B765" s="39">
        <v>20700</v>
      </c>
      <c r="C765" s="38">
        <v>10330638</v>
      </c>
      <c r="D765" s="40" t="s">
        <v>2240</v>
      </c>
      <c r="E765" s="58">
        <v>1</v>
      </c>
      <c r="F765" s="38">
        <v>120</v>
      </c>
      <c r="G765" s="38" t="s">
        <v>21</v>
      </c>
      <c r="H765" s="42">
        <v>8618.56</v>
      </c>
      <c r="I765" s="37"/>
      <c r="J765" s="44">
        <v>44377</v>
      </c>
      <c r="K765" s="42">
        <v>71.819999999999993</v>
      </c>
      <c r="L765" s="42">
        <v>2010.97</v>
      </c>
      <c r="M765" s="44">
        <v>45246</v>
      </c>
      <c r="N765" s="42">
        <v>6535.77</v>
      </c>
      <c r="O765" s="42">
        <v>7385.42</v>
      </c>
      <c r="P765" s="45">
        <f>IF(J765&lt;DATEVALUE("2009-1-1"),3%,13%)</f>
        <v>0.13</v>
      </c>
      <c r="Q765" s="42">
        <f>IF(P765=13%,ROUND(O765/(1+P765)*P765,2),ROUND(O765/(1+0.03)*0.02,2))</f>
        <v>849.65</v>
      </c>
      <c r="R765" s="42">
        <f>O765-Q765</f>
        <v>6535.77</v>
      </c>
      <c r="S765" s="42">
        <f>N765-R765</f>
        <v>0</v>
      </c>
      <c r="T765" s="38">
        <v>2101</v>
      </c>
      <c r="U765" s="14">
        <f>S765/H765</f>
        <v>0</v>
      </c>
      <c r="V765" s="19"/>
      <c r="W765" s="19"/>
      <c r="X765" s="37" t="s">
        <v>3466</v>
      </c>
    </row>
    <row r="766" spans="1:24" s="3" customFormat="1" ht="16.5" customHeight="1">
      <c r="A766" s="38">
        <v>141</v>
      </c>
      <c r="B766" s="39">
        <v>20700</v>
      </c>
      <c r="C766" s="38">
        <v>10330639</v>
      </c>
      <c r="D766" s="40" t="s">
        <v>3064</v>
      </c>
      <c r="E766" s="58">
        <v>2</v>
      </c>
      <c r="F766" s="38">
        <v>120</v>
      </c>
      <c r="G766" s="38" t="s">
        <v>21</v>
      </c>
      <c r="H766" s="42">
        <v>13118.77</v>
      </c>
      <c r="I766" s="37"/>
      <c r="J766" s="44">
        <v>44377</v>
      </c>
      <c r="K766" s="42">
        <v>109.32</v>
      </c>
      <c r="L766" s="42">
        <v>3061</v>
      </c>
      <c r="M766" s="44">
        <v>45246</v>
      </c>
      <c r="N766" s="42">
        <v>9948.4500000000007</v>
      </c>
      <c r="O766" s="42">
        <v>11241.75</v>
      </c>
      <c r="P766" s="45">
        <f>IF(J766&lt;DATEVALUE("2009-1-1"),3%,13%)</f>
        <v>0.13</v>
      </c>
      <c r="Q766" s="42">
        <f>IF(P766=13%,ROUND(O766/(1+P766)*P766,2),ROUND(O766/(1+0.03)*0.02,2))</f>
        <v>1293.3</v>
      </c>
      <c r="R766" s="42">
        <f>O766-Q766</f>
        <v>9948.4500000000007</v>
      </c>
      <c r="S766" s="42">
        <f>N766-R766</f>
        <v>0</v>
      </c>
      <c r="T766" s="38">
        <v>2101</v>
      </c>
      <c r="U766" s="14">
        <f>S766/H766</f>
        <v>0</v>
      </c>
      <c r="V766" s="19"/>
      <c r="W766" s="19"/>
      <c r="X766" s="37" t="s">
        <v>3466</v>
      </c>
    </row>
    <row r="767" spans="1:24" s="3" customFormat="1" ht="16.5" customHeight="1">
      <c r="A767" s="38">
        <v>142</v>
      </c>
      <c r="B767" s="39">
        <v>20700</v>
      </c>
      <c r="C767" s="38">
        <v>10330641</v>
      </c>
      <c r="D767" s="40" t="s">
        <v>3065</v>
      </c>
      <c r="E767" s="58">
        <v>1</v>
      </c>
      <c r="F767" s="38">
        <v>120</v>
      </c>
      <c r="G767" s="38" t="s">
        <v>21</v>
      </c>
      <c r="H767" s="42">
        <v>10290.27</v>
      </c>
      <c r="I767" s="37"/>
      <c r="J767" s="44">
        <v>44377</v>
      </c>
      <c r="K767" s="42">
        <v>85.75</v>
      </c>
      <c r="L767" s="42">
        <v>2401.0300000000002</v>
      </c>
      <c r="M767" s="44">
        <v>45246</v>
      </c>
      <c r="N767" s="42">
        <v>7803.49</v>
      </c>
      <c r="O767" s="42">
        <v>8817.94</v>
      </c>
      <c r="P767" s="45">
        <f>IF(J767&lt;DATEVALUE("2009-1-1"),3%,13%)</f>
        <v>0.13</v>
      </c>
      <c r="Q767" s="42">
        <f>IF(P767=13%,ROUND(O767/(1+P767)*P767,2),ROUND(O767/(1+0.03)*0.02,2))</f>
        <v>1014.45</v>
      </c>
      <c r="R767" s="42">
        <f>O767-Q767</f>
        <v>7803.4900000000007</v>
      </c>
      <c r="S767" s="42">
        <f>N767-R767</f>
        <v>0</v>
      </c>
      <c r="T767" s="38">
        <v>2101</v>
      </c>
      <c r="U767" s="14">
        <f>S767/H767</f>
        <v>0</v>
      </c>
      <c r="V767" s="19"/>
      <c r="W767" s="19"/>
      <c r="X767" s="37" t="s">
        <v>3466</v>
      </c>
    </row>
    <row r="768" spans="1:24" s="3" customFormat="1" ht="16.5" customHeight="1">
      <c r="A768" s="38">
        <v>143</v>
      </c>
      <c r="B768" s="39">
        <v>20700</v>
      </c>
      <c r="C768" s="38">
        <v>10280769</v>
      </c>
      <c r="D768" s="40" t="s">
        <v>3066</v>
      </c>
      <c r="E768" s="58">
        <v>1</v>
      </c>
      <c r="F768" s="38">
        <v>120</v>
      </c>
      <c r="G768" s="38" t="s">
        <v>21</v>
      </c>
      <c r="H768" s="42">
        <v>12820.51</v>
      </c>
      <c r="I768" s="37"/>
      <c r="J768" s="44">
        <v>41908</v>
      </c>
      <c r="K768" s="42">
        <v>0</v>
      </c>
      <c r="L768" s="42">
        <v>11164.62</v>
      </c>
      <c r="M768" s="44">
        <v>45244</v>
      </c>
      <c r="N768" s="42">
        <v>1655.89</v>
      </c>
      <c r="O768" s="42">
        <v>1871.16</v>
      </c>
      <c r="P768" s="45">
        <f>IF(J768&lt;DATEVALUE("2009-1-1"),3%,13%)</f>
        <v>0.13</v>
      </c>
      <c r="Q768" s="42">
        <f>IF(P768=13%,ROUND(O768/(1+P768)*P768,2),ROUND(O768/(1+0.03)*0.02,2))</f>
        <v>215.27</v>
      </c>
      <c r="R768" s="42">
        <f>O768-Q768</f>
        <v>1655.89</v>
      </c>
      <c r="S768" s="42">
        <f>N768-R768</f>
        <v>0</v>
      </c>
      <c r="T768" s="38">
        <v>2102</v>
      </c>
      <c r="U768" s="14">
        <f>S768/H768</f>
        <v>0</v>
      </c>
      <c r="V768" s="19"/>
      <c r="W768" s="19"/>
      <c r="X768" s="37" t="s">
        <v>3466</v>
      </c>
    </row>
    <row r="769" spans="1:24" s="3" customFormat="1" ht="16.5" customHeight="1">
      <c r="A769" s="38">
        <v>144</v>
      </c>
      <c r="B769" s="39">
        <v>20700</v>
      </c>
      <c r="C769" s="38">
        <v>10280417</v>
      </c>
      <c r="D769" s="40" t="s">
        <v>286</v>
      </c>
      <c r="E769" s="58">
        <v>2</v>
      </c>
      <c r="F769" s="38">
        <v>120</v>
      </c>
      <c r="G769" s="38" t="s">
        <v>21</v>
      </c>
      <c r="H769" s="42">
        <v>10905.98</v>
      </c>
      <c r="I769" s="37"/>
      <c r="J769" s="44">
        <v>43643</v>
      </c>
      <c r="K769" s="42">
        <v>0</v>
      </c>
      <c r="L769" s="42">
        <v>4575.99</v>
      </c>
      <c r="M769" s="44">
        <v>45246</v>
      </c>
      <c r="N769" s="42">
        <v>6329.99</v>
      </c>
      <c r="O769" s="42">
        <v>7152.8899999999994</v>
      </c>
      <c r="P769" s="45">
        <f>IF(J769&lt;DATEVALUE("2009-1-1"),3%,13%)</f>
        <v>0.13</v>
      </c>
      <c r="Q769" s="42">
        <f>IF(P769=13%,ROUND(O769/(1+P769)*P769,2),ROUND(O769/(1+0.03)*0.02,2))</f>
        <v>822.9</v>
      </c>
      <c r="R769" s="42">
        <f>O769-Q769</f>
        <v>6329.99</v>
      </c>
      <c r="S769" s="42">
        <f>N769-R769</f>
        <v>0</v>
      </c>
      <c r="T769" s="38">
        <v>5000</v>
      </c>
      <c r="U769" s="14">
        <f>S769/H769</f>
        <v>0</v>
      </c>
      <c r="V769" s="19"/>
      <c r="W769" s="19"/>
      <c r="X769" s="37" t="s">
        <v>3466</v>
      </c>
    </row>
    <row r="770" spans="1:24" s="3" customFormat="1" ht="16.5" customHeight="1">
      <c r="A770" s="38">
        <v>145</v>
      </c>
      <c r="B770" s="39">
        <v>20700</v>
      </c>
      <c r="C770" s="38">
        <v>10280964</v>
      </c>
      <c r="D770" s="40" t="s">
        <v>3067</v>
      </c>
      <c r="E770" s="58">
        <v>1</v>
      </c>
      <c r="F770" s="38">
        <v>120</v>
      </c>
      <c r="G770" s="38" t="s">
        <v>21</v>
      </c>
      <c r="H770" s="42">
        <v>17884.62</v>
      </c>
      <c r="I770" s="37"/>
      <c r="J770" s="44">
        <v>42976</v>
      </c>
      <c r="K770" s="42">
        <v>0</v>
      </c>
      <c r="L770" s="42">
        <v>10619.08</v>
      </c>
      <c r="M770" s="44">
        <v>45246</v>
      </c>
      <c r="N770" s="42">
        <v>7265.54</v>
      </c>
      <c r="O770" s="42">
        <v>8210.06</v>
      </c>
      <c r="P770" s="45">
        <f>IF(J770&lt;DATEVALUE("2009-1-1"),3%,13%)</f>
        <v>0.13</v>
      </c>
      <c r="Q770" s="42">
        <f>IF(P770=13%,ROUND(O770/(1+P770)*P770,2),ROUND(O770/(1+0.03)*0.02,2))</f>
        <v>944.52</v>
      </c>
      <c r="R770" s="42">
        <f>O770-Q770</f>
        <v>7265.5399999999991</v>
      </c>
      <c r="S770" s="42">
        <f>N770-R770</f>
        <v>0</v>
      </c>
      <c r="T770" s="38">
        <v>5000</v>
      </c>
      <c r="U770" s="14">
        <f>S770/H770</f>
        <v>0</v>
      </c>
      <c r="V770" s="19"/>
      <c r="W770" s="19"/>
      <c r="X770" s="37" t="s">
        <v>3466</v>
      </c>
    </row>
    <row r="771" spans="1:24" s="3" customFormat="1" ht="16.5" customHeight="1">
      <c r="A771" s="38">
        <v>146</v>
      </c>
      <c r="B771" s="39">
        <v>20700</v>
      </c>
      <c r="C771" s="38">
        <v>10281308</v>
      </c>
      <c r="D771" s="40" t="s">
        <v>1334</v>
      </c>
      <c r="E771" s="58">
        <v>2</v>
      </c>
      <c r="F771" s="38">
        <v>120</v>
      </c>
      <c r="G771" s="38" t="s">
        <v>21</v>
      </c>
      <c r="H771" s="42">
        <v>47111.12</v>
      </c>
      <c r="I771" s="37"/>
      <c r="J771" s="44">
        <v>43158</v>
      </c>
      <c r="K771" s="42">
        <v>0</v>
      </c>
      <c r="L771" s="42">
        <v>25734.44</v>
      </c>
      <c r="M771" s="44">
        <v>45244</v>
      </c>
      <c r="N771" s="42">
        <v>21376.68</v>
      </c>
      <c r="O771" s="42">
        <v>24155.65</v>
      </c>
      <c r="P771" s="45">
        <f>IF(J771&lt;DATEVALUE("2009-1-1"),3%,13%)</f>
        <v>0.13</v>
      </c>
      <c r="Q771" s="42">
        <f>IF(P771=13%,ROUND(O771/(1+P771)*P771,2),ROUND(O771/(1+0.03)*0.02,2))</f>
        <v>2778.97</v>
      </c>
      <c r="R771" s="42">
        <f>O771-Q771</f>
        <v>21376.68</v>
      </c>
      <c r="S771" s="42">
        <f>N771-R771</f>
        <v>0</v>
      </c>
      <c r="T771" s="38">
        <v>5000</v>
      </c>
      <c r="U771" s="14">
        <f>S771/H771</f>
        <v>0</v>
      </c>
      <c r="V771" s="19"/>
      <c r="W771" s="19"/>
      <c r="X771" s="37" t="s">
        <v>3466</v>
      </c>
    </row>
    <row r="772" spans="1:24" s="3" customFormat="1" ht="16.5" customHeight="1">
      <c r="A772" s="38">
        <v>148</v>
      </c>
      <c r="B772" s="39">
        <v>20700</v>
      </c>
      <c r="C772" s="38">
        <v>10280972</v>
      </c>
      <c r="D772" s="40" t="s">
        <v>830</v>
      </c>
      <c r="E772" s="58">
        <v>3</v>
      </c>
      <c r="F772" s="38">
        <v>94</v>
      </c>
      <c r="G772" s="38" t="s">
        <v>23</v>
      </c>
      <c r="H772" s="42">
        <v>3487.26</v>
      </c>
      <c r="I772" s="37"/>
      <c r="J772" s="44">
        <v>43002</v>
      </c>
      <c r="K772" s="42">
        <v>0</v>
      </c>
      <c r="L772" s="42">
        <v>2521.4499999999998</v>
      </c>
      <c r="M772" s="44">
        <v>45243</v>
      </c>
      <c r="N772" s="42">
        <v>965.81</v>
      </c>
      <c r="O772" s="42">
        <v>1091.3699999999999</v>
      </c>
      <c r="P772" s="45">
        <f>IF(J772&lt;DATEVALUE("2009-1-1"),3%,13%)</f>
        <v>0.13</v>
      </c>
      <c r="Q772" s="42">
        <f>IF(P772=13%,ROUND(O772/(1+P772)*P772,2),ROUND(O772/(1+0.03)*0.02,2))</f>
        <v>125.56</v>
      </c>
      <c r="R772" s="42">
        <f>O772-Q772</f>
        <v>965.81</v>
      </c>
      <c r="S772" s="42">
        <f>N772-R772</f>
        <v>0</v>
      </c>
      <c r="T772" s="38">
        <v>2001</v>
      </c>
      <c r="U772" s="14">
        <f>S772/H772</f>
        <v>0</v>
      </c>
      <c r="V772" s="19"/>
      <c r="W772" s="19"/>
      <c r="X772" s="37" t="s">
        <v>3466</v>
      </c>
    </row>
    <row r="773" spans="1:24" s="3" customFormat="1" ht="16.5" customHeight="1">
      <c r="A773" s="38">
        <v>149</v>
      </c>
      <c r="B773" s="39">
        <v>20700</v>
      </c>
      <c r="C773" s="38">
        <v>10330634</v>
      </c>
      <c r="D773" s="40" t="s">
        <v>3068</v>
      </c>
      <c r="E773" s="58">
        <v>2</v>
      </c>
      <c r="F773" s="38">
        <v>60</v>
      </c>
      <c r="G773" s="38" t="s">
        <v>23</v>
      </c>
      <c r="H773" s="42">
        <v>4378.1499999999996</v>
      </c>
      <c r="I773" s="37"/>
      <c r="J773" s="44">
        <v>44377</v>
      </c>
      <c r="K773" s="42">
        <v>72.97</v>
      </c>
      <c r="L773" s="42">
        <v>2043.14</v>
      </c>
      <c r="M773" s="44">
        <v>45246</v>
      </c>
      <c r="N773" s="42">
        <v>2262.04</v>
      </c>
      <c r="O773" s="42">
        <v>2556.11</v>
      </c>
      <c r="P773" s="45">
        <f>IF(J773&lt;DATEVALUE("2009-1-1"),3%,13%)</f>
        <v>0.13</v>
      </c>
      <c r="Q773" s="42">
        <f>IF(P773=13%,ROUND(O773/(1+P773)*P773,2),ROUND(O773/(1+0.03)*0.02,2))</f>
        <v>294.07</v>
      </c>
      <c r="R773" s="42">
        <f>O773-Q773</f>
        <v>2262.04</v>
      </c>
      <c r="S773" s="42">
        <f>N773-R773</f>
        <v>0</v>
      </c>
      <c r="T773" s="38">
        <v>2101</v>
      </c>
      <c r="U773" s="14">
        <f>S773/H773</f>
        <v>0</v>
      </c>
      <c r="V773" s="19"/>
      <c r="W773" s="19"/>
      <c r="X773" s="37" t="s">
        <v>3466</v>
      </c>
    </row>
    <row r="774" spans="1:24" s="3" customFormat="1" ht="16.5" customHeight="1">
      <c r="A774" s="38">
        <v>150</v>
      </c>
      <c r="B774" s="39">
        <v>20700</v>
      </c>
      <c r="C774" s="38">
        <v>10330636</v>
      </c>
      <c r="D774" s="40" t="s">
        <v>2226</v>
      </c>
      <c r="E774" s="58">
        <v>1</v>
      </c>
      <c r="F774" s="38">
        <v>60</v>
      </c>
      <c r="G774" s="38" t="s">
        <v>23</v>
      </c>
      <c r="H774" s="42">
        <v>2495.08</v>
      </c>
      <c r="I774" s="37"/>
      <c r="J774" s="44">
        <v>44377</v>
      </c>
      <c r="K774" s="42">
        <v>41.58</v>
      </c>
      <c r="L774" s="42">
        <v>1164.31</v>
      </c>
      <c r="M774" s="44">
        <v>45246</v>
      </c>
      <c r="N774" s="42">
        <v>1289.19</v>
      </c>
      <c r="O774" s="42">
        <v>1456.78</v>
      </c>
      <c r="P774" s="45">
        <f>IF(J774&lt;DATEVALUE("2009-1-1"),3%,13%)</f>
        <v>0.13</v>
      </c>
      <c r="Q774" s="42">
        <f>IF(P774=13%,ROUND(O774/(1+P774)*P774,2),ROUND(O774/(1+0.03)*0.02,2))</f>
        <v>167.59</v>
      </c>
      <c r="R774" s="42">
        <f>O774-Q774</f>
        <v>1289.19</v>
      </c>
      <c r="S774" s="42">
        <f>N774-R774</f>
        <v>0</v>
      </c>
      <c r="T774" s="38">
        <v>2101</v>
      </c>
      <c r="U774" s="14">
        <f>S774/H774</f>
        <v>0</v>
      </c>
      <c r="V774" s="19"/>
      <c r="W774" s="19"/>
      <c r="X774" s="37" t="s">
        <v>3466</v>
      </c>
    </row>
    <row r="775" spans="1:24" s="3" customFormat="1" ht="16.5" customHeight="1">
      <c r="A775" s="38">
        <v>151</v>
      </c>
      <c r="B775" s="39">
        <v>20700</v>
      </c>
      <c r="C775" s="38">
        <v>10330637</v>
      </c>
      <c r="D775" s="40" t="s">
        <v>3069</v>
      </c>
      <c r="E775" s="58">
        <v>1</v>
      </c>
      <c r="F775" s="38">
        <v>60</v>
      </c>
      <c r="G775" s="38" t="s">
        <v>23</v>
      </c>
      <c r="H775" s="42">
        <v>2142.87</v>
      </c>
      <c r="I775" s="37"/>
      <c r="J775" s="44">
        <v>44377</v>
      </c>
      <c r="K775" s="42">
        <v>35.71</v>
      </c>
      <c r="L775" s="42">
        <v>999.95</v>
      </c>
      <c r="M775" s="44">
        <v>45246</v>
      </c>
      <c r="N775" s="42">
        <v>1107.21</v>
      </c>
      <c r="O775" s="42">
        <v>1251.1500000000001</v>
      </c>
      <c r="P775" s="45">
        <f>IF(J775&lt;DATEVALUE("2009-1-1"),3%,13%)</f>
        <v>0.13</v>
      </c>
      <c r="Q775" s="42">
        <f>IF(P775=13%,ROUND(O775/(1+P775)*P775,2),ROUND(O775/(1+0.03)*0.02,2))</f>
        <v>143.94</v>
      </c>
      <c r="R775" s="42">
        <f>O775-Q775</f>
        <v>1107.21</v>
      </c>
      <c r="S775" s="42">
        <f>N775-R775</f>
        <v>0</v>
      </c>
      <c r="T775" s="38">
        <v>2101</v>
      </c>
      <c r="U775" s="14">
        <f>S775/H775</f>
        <v>0</v>
      </c>
      <c r="V775" s="19"/>
      <c r="W775" s="19"/>
      <c r="X775" s="37" t="s">
        <v>3466</v>
      </c>
    </row>
    <row r="776" spans="1:24" s="3" customFormat="1" ht="16.5" customHeight="1">
      <c r="A776" s="38">
        <v>152</v>
      </c>
      <c r="B776" s="39">
        <v>20700</v>
      </c>
      <c r="C776" s="38">
        <v>10280743</v>
      </c>
      <c r="D776" s="40" t="s">
        <v>1209</v>
      </c>
      <c r="E776" s="58">
        <v>2</v>
      </c>
      <c r="F776" s="38">
        <v>101</v>
      </c>
      <c r="G776" s="38" t="s">
        <v>23</v>
      </c>
      <c r="H776" s="42">
        <v>5983.2</v>
      </c>
      <c r="I776" s="37"/>
      <c r="J776" s="44">
        <v>42792</v>
      </c>
      <c r="K776" s="42">
        <v>0</v>
      </c>
      <c r="L776" s="42">
        <v>4436.79</v>
      </c>
      <c r="M776" s="44">
        <v>45244</v>
      </c>
      <c r="N776" s="42">
        <v>1546.41</v>
      </c>
      <c r="O776" s="42">
        <v>1747.44</v>
      </c>
      <c r="P776" s="45">
        <f>IF(J776&lt;DATEVALUE("2009-1-1"),3%,13%)</f>
        <v>0.13</v>
      </c>
      <c r="Q776" s="42">
        <f>IF(P776=13%,ROUND(O776/(1+P776)*P776,2),ROUND(O776/(1+0.03)*0.02,2))</f>
        <v>201.03</v>
      </c>
      <c r="R776" s="42">
        <f>O776-Q776</f>
        <v>1546.41</v>
      </c>
      <c r="S776" s="42">
        <f>N776-R776</f>
        <v>0</v>
      </c>
      <c r="T776" s="38">
        <v>2103</v>
      </c>
      <c r="U776" s="14">
        <f>S776/H776</f>
        <v>0</v>
      </c>
      <c r="V776" s="19"/>
      <c r="W776" s="19"/>
      <c r="X776" s="37" t="s">
        <v>3466</v>
      </c>
    </row>
    <row r="777" spans="1:24" s="3" customFormat="1" ht="16.5" customHeight="1">
      <c r="A777" s="38">
        <v>153</v>
      </c>
      <c r="B777" s="39">
        <v>20700</v>
      </c>
      <c r="C777" s="38">
        <v>10280775</v>
      </c>
      <c r="D777" s="40" t="s">
        <v>1209</v>
      </c>
      <c r="E777" s="58">
        <v>1</v>
      </c>
      <c r="F777" s="38">
        <v>120</v>
      </c>
      <c r="G777" s="38" t="s">
        <v>23</v>
      </c>
      <c r="H777" s="42">
        <v>2991.45</v>
      </c>
      <c r="I777" s="37"/>
      <c r="J777" s="44">
        <v>42000</v>
      </c>
      <c r="K777" s="42">
        <v>0</v>
      </c>
      <c r="L777" s="42">
        <v>2533.89</v>
      </c>
      <c r="M777" s="44">
        <v>45244</v>
      </c>
      <c r="N777" s="42">
        <v>457.56</v>
      </c>
      <c r="O777" s="42">
        <v>517.04</v>
      </c>
      <c r="P777" s="45">
        <f>IF(J777&lt;DATEVALUE("2009-1-1"),3%,13%)</f>
        <v>0.13</v>
      </c>
      <c r="Q777" s="42">
        <f>IF(P777=13%,ROUND(O777/(1+P777)*P777,2),ROUND(O777/(1+0.03)*0.02,2))</f>
        <v>59.48</v>
      </c>
      <c r="R777" s="42">
        <f>O777-Q777</f>
        <v>457.55999999999995</v>
      </c>
      <c r="S777" s="42">
        <f>N777-R777</f>
        <v>0</v>
      </c>
      <c r="T777" s="38">
        <v>2104</v>
      </c>
      <c r="U777" s="14">
        <f>S777/H777</f>
        <v>0</v>
      </c>
      <c r="V777" s="19"/>
      <c r="W777" s="19"/>
      <c r="X777" s="37" t="s">
        <v>3466</v>
      </c>
    </row>
    <row r="778" spans="1:24" s="3" customFormat="1" ht="16.5" customHeight="1">
      <c r="A778" s="38">
        <v>154</v>
      </c>
      <c r="B778" s="39">
        <v>20700</v>
      </c>
      <c r="C778" s="38">
        <v>10281340</v>
      </c>
      <c r="D778" s="40" t="s">
        <v>1069</v>
      </c>
      <c r="E778" s="58">
        <v>340</v>
      </c>
      <c r="F778" s="38">
        <v>82</v>
      </c>
      <c r="G778" s="38" t="s">
        <v>23</v>
      </c>
      <c r="H778" s="42">
        <v>8204.2000000000007</v>
      </c>
      <c r="I778" s="37"/>
      <c r="J778" s="44">
        <v>43367</v>
      </c>
      <c r="K778" s="42">
        <v>0</v>
      </c>
      <c r="L778" s="42">
        <v>5672.29</v>
      </c>
      <c r="M778" s="44">
        <v>45243</v>
      </c>
      <c r="N778" s="42">
        <v>2531.91</v>
      </c>
      <c r="O778" s="42">
        <v>2861.06</v>
      </c>
      <c r="P778" s="45">
        <f>IF(J778&lt;DATEVALUE("2009-1-1"),3%,13%)</f>
        <v>0.13</v>
      </c>
      <c r="Q778" s="42">
        <f>IF(P778=13%,ROUND(O778/(1+P778)*P778,2),ROUND(O778/(1+0.03)*0.02,2))</f>
        <v>329.15</v>
      </c>
      <c r="R778" s="42">
        <f>O778-Q778</f>
        <v>2531.91</v>
      </c>
      <c r="S778" s="42">
        <f>N778-R778</f>
        <v>0</v>
      </c>
      <c r="T778" s="38">
        <v>2506</v>
      </c>
      <c r="U778" s="14">
        <f>S778/H778</f>
        <v>0</v>
      </c>
      <c r="V778" s="19"/>
      <c r="W778" s="19"/>
      <c r="X778" s="37" t="s">
        <v>3466</v>
      </c>
    </row>
    <row r="779" spans="1:24" s="3" customFormat="1" ht="16.5" customHeight="1">
      <c r="A779" s="38">
        <v>155</v>
      </c>
      <c r="B779" s="39">
        <v>20700</v>
      </c>
      <c r="C779" s="38">
        <v>10281348</v>
      </c>
      <c r="D779" s="40" t="s">
        <v>398</v>
      </c>
      <c r="E779" s="58">
        <v>2</v>
      </c>
      <c r="F779" s="38">
        <v>81</v>
      </c>
      <c r="G779" s="38" t="s">
        <v>23</v>
      </c>
      <c r="H779" s="42">
        <v>3758.98</v>
      </c>
      <c r="I779" s="37"/>
      <c r="J779" s="44">
        <v>43400</v>
      </c>
      <c r="K779" s="42">
        <v>0</v>
      </c>
      <c r="L779" s="42">
        <v>2588.9499999999998</v>
      </c>
      <c r="M779" s="44">
        <v>45243</v>
      </c>
      <c r="N779" s="42">
        <v>1170.03</v>
      </c>
      <c r="O779" s="42">
        <v>1322.1299999999999</v>
      </c>
      <c r="P779" s="45">
        <f>IF(J779&lt;DATEVALUE("2009-1-1"),3%,13%)</f>
        <v>0.13</v>
      </c>
      <c r="Q779" s="42">
        <f>IF(P779=13%,ROUND(O779/(1+P779)*P779,2),ROUND(O779/(1+0.03)*0.02,2))</f>
        <v>152.1</v>
      </c>
      <c r="R779" s="42">
        <f>O779-Q779</f>
        <v>1170.03</v>
      </c>
      <c r="S779" s="42">
        <f>N779-R779</f>
        <v>0</v>
      </c>
      <c r="T779" s="38">
        <v>2506</v>
      </c>
      <c r="U779" s="14">
        <f>S779/H779</f>
        <v>0</v>
      </c>
      <c r="V779" s="19"/>
      <c r="W779" s="19"/>
      <c r="X779" s="37" t="s">
        <v>3466</v>
      </c>
    </row>
    <row r="780" spans="1:24" s="3" customFormat="1" ht="16.5" customHeight="1">
      <c r="A780" s="38">
        <v>156</v>
      </c>
      <c r="B780" s="39">
        <v>20700</v>
      </c>
      <c r="C780" s="38">
        <v>10280416</v>
      </c>
      <c r="D780" s="40" t="s">
        <v>144</v>
      </c>
      <c r="E780" s="58">
        <v>7</v>
      </c>
      <c r="F780" s="38">
        <v>73</v>
      </c>
      <c r="G780" s="38" t="s">
        <v>23</v>
      </c>
      <c r="H780" s="42">
        <v>24410.26</v>
      </c>
      <c r="I780" s="37"/>
      <c r="J780" s="44">
        <v>43641</v>
      </c>
      <c r="K780" s="42">
        <v>0</v>
      </c>
      <c r="L780" s="42">
        <v>16297.24</v>
      </c>
      <c r="M780" s="44">
        <v>45246</v>
      </c>
      <c r="N780" s="42">
        <v>8113.02</v>
      </c>
      <c r="O780" s="42">
        <v>9167.7100000000009</v>
      </c>
      <c r="P780" s="45">
        <f>IF(J780&lt;DATEVALUE("2009-1-1"),3%,13%)</f>
        <v>0.13</v>
      </c>
      <c r="Q780" s="42">
        <f>IF(P780=13%,ROUND(O780/(1+P780)*P780,2),ROUND(O780/(1+0.03)*0.02,2))</f>
        <v>1054.69</v>
      </c>
      <c r="R780" s="42">
        <f>O780-Q780</f>
        <v>8113.02</v>
      </c>
      <c r="S780" s="42">
        <f>N780-R780</f>
        <v>0</v>
      </c>
      <c r="T780" s="38">
        <v>5000</v>
      </c>
      <c r="U780" s="14">
        <f>S780/H780</f>
        <v>0</v>
      </c>
      <c r="V780" s="19"/>
      <c r="W780" s="19"/>
      <c r="X780" s="37" t="s">
        <v>3466</v>
      </c>
    </row>
    <row r="781" spans="1:24" s="3" customFormat="1" ht="16.5" customHeight="1">
      <c r="A781" s="38">
        <v>157</v>
      </c>
      <c r="B781" s="39">
        <v>20700</v>
      </c>
      <c r="C781" s="38">
        <v>10280913</v>
      </c>
      <c r="D781" s="40" t="s">
        <v>144</v>
      </c>
      <c r="E781" s="58">
        <v>2</v>
      </c>
      <c r="F781" s="38">
        <v>68</v>
      </c>
      <c r="G781" s="38" t="s">
        <v>23</v>
      </c>
      <c r="H781" s="42">
        <v>6808.72</v>
      </c>
      <c r="I781" s="37"/>
      <c r="J781" s="44">
        <v>43797</v>
      </c>
      <c r="K781" s="42">
        <v>0</v>
      </c>
      <c r="L781" s="42">
        <v>4462.16</v>
      </c>
      <c r="M781" s="44">
        <v>45244</v>
      </c>
      <c r="N781" s="42">
        <v>2346.56</v>
      </c>
      <c r="O781" s="42">
        <v>2651.61</v>
      </c>
      <c r="P781" s="45">
        <f>IF(J781&lt;DATEVALUE("2009-1-1"),3%,13%)</f>
        <v>0.13</v>
      </c>
      <c r="Q781" s="42">
        <f>IF(P781=13%,ROUND(O781/(1+P781)*P781,2),ROUND(O781/(1+0.03)*0.02,2))</f>
        <v>305.05</v>
      </c>
      <c r="R781" s="42">
        <f>O781-Q781</f>
        <v>2346.56</v>
      </c>
      <c r="S781" s="42">
        <f>N781-R781</f>
        <v>0</v>
      </c>
      <c r="T781" s="38">
        <v>5000</v>
      </c>
      <c r="U781" s="14">
        <f>S781/H781</f>
        <v>0</v>
      </c>
      <c r="V781" s="19"/>
      <c r="W781" s="19"/>
      <c r="X781" s="37" t="s">
        <v>3466</v>
      </c>
    </row>
    <row r="782" spans="1:24" s="3" customFormat="1" ht="16.5" customHeight="1">
      <c r="A782" s="38">
        <v>158</v>
      </c>
      <c r="B782" s="39">
        <v>20700</v>
      </c>
      <c r="C782" s="38">
        <v>10280937</v>
      </c>
      <c r="D782" s="40" t="s">
        <v>327</v>
      </c>
      <c r="E782" s="58">
        <v>4</v>
      </c>
      <c r="F782" s="38">
        <v>60</v>
      </c>
      <c r="G782" s="38" t="s">
        <v>23</v>
      </c>
      <c r="H782" s="42">
        <v>2064.11</v>
      </c>
      <c r="I782" s="37"/>
      <c r="J782" s="44">
        <v>43827</v>
      </c>
      <c r="K782" s="42">
        <v>0</v>
      </c>
      <c r="L782" s="42">
        <v>1535.98</v>
      </c>
      <c r="M782" s="44">
        <v>45244</v>
      </c>
      <c r="N782" s="42">
        <v>528.13</v>
      </c>
      <c r="O782" s="42">
        <v>596.79</v>
      </c>
      <c r="P782" s="45">
        <f>IF(J782&lt;DATEVALUE("2009-1-1"),3%,13%)</f>
        <v>0.13</v>
      </c>
      <c r="Q782" s="42">
        <f>IF(P782=13%,ROUND(O782/(1+P782)*P782,2),ROUND(O782/(1+0.03)*0.02,2))</f>
        <v>68.66</v>
      </c>
      <c r="R782" s="42">
        <f>O782-Q782</f>
        <v>528.13</v>
      </c>
      <c r="S782" s="42">
        <f>N782-R782</f>
        <v>0</v>
      </c>
      <c r="T782" s="38">
        <v>5000</v>
      </c>
      <c r="U782" s="14">
        <f>S782/H782</f>
        <v>0</v>
      </c>
      <c r="V782" s="19"/>
      <c r="W782" s="19"/>
      <c r="X782" s="37" t="s">
        <v>3466</v>
      </c>
    </row>
    <row r="783" spans="1:24" s="3" customFormat="1" ht="16.5" customHeight="1">
      <c r="A783" s="38">
        <v>159</v>
      </c>
      <c r="B783" s="39">
        <v>20700</v>
      </c>
      <c r="C783" s="38">
        <v>10280952</v>
      </c>
      <c r="D783" s="40" t="s">
        <v>825</v>
      </c>
      <c r="E783" s="58">
        <v>10</v>
      </c>
      <c r="F783" s="38">
        <v>60</v>
      </c>
      <c r="G783" s="38" t="s">
        <v>23</v>
      </c>
      <c r="H783" s="42">
        <v>6097.34</v>
      </c>
      <c r="I783" s="37"/>
      <c r="J783" s="44">
        <v>43977</v>
      </c>
      <c r="K783" s="42">
        <v>0</v>
      </c>
      <c r="L783" s="42">
        <v>4054.73</v>
      </c>
      <c r="M783" s="44">
        <v>45243</v>
      </c>
      <c r="N783" s="42">
        <v>2042.61</v>
      </c>
      <c r="O783" s="42">
        <v>2308.15</v>
      </c>
      <c r="P783" s="45">
        <f>IF(J783&lt;DATEVALUE("2009-1-1"),3%,13%)</f>
        <v>0.13</v>
      </c>
      <c r="Q783" s="42">
        <f>IF(P783=13%,ROUND(O783/(1+P783)*P783,2),ROUND(O783/(1+0.03)*0.02,2))</f>
        <v>265.54000000000002</v>
      </c>
      <c r="R783" s="42">
        <f>O783-Q783</f>
        <v>2042.6100000000001</v>
      </c>
      <c r="S783" s="42">
        <f>N783-R783</f>
        <v>0</v>
      </c>
      <c r="T783" s="38">
        <v>5000</v>
      </c>
      <c r="U783" s="14">
        <f>S783/H783</f>
        <v>0</v>
      </c>
      <c r="V783" s="19"/>
      <c r="W783" s="19"/>
      <c r="X783" s="37" t="s">
        <v>3466</v>
      </c>
    </row>
    <row r="784" spans="1:24" s="3" customFormat="1" ht="16.5" customHeight="1">
      <c r="A784" s="38">
        <v>160</v>
      </c>
      <c r="B784" s="39">
        <v>20700</v>
      </c>
      <c r="C784" s="38">
        <v>10281275</v>
      </c>
      <c r="D784" s="40" t="s">
        <v>877</v>
      </c>
      <c r="E784" s="58">
        <v>2</v>
      </c>
      <c r="F784" s="38">
        <v>92</v>
      </c>
      <c r="G784" s="38" t="s">
        <v>23</v>
      </c>
      <c r="H784" s="42">
        <v>2735.04</v>
      </c>
      <c r="I784" s="37"/>
      <c r="J784" s="44">
        <v>43065</v>
      </c>
      <c r="K784" s="42">
        <v>0</v>
      </c>
      <c r="L784" s="42">
        <v>1963.16</v>
      </c>
      <c r="M784" s="44">
        <v>45245</v>
      </c>
      <c r="N784" s="42">
        <v>771.88</v>
      </c>
      <c r="O784" s="42">
        <v>872.22</v>
      </c>
      <c r="P784" s="45">
        <f>IF(J784&lt;DATEVALUE("2009-1-1"),3%,13%)</f>
        <v>0.13</v>
      </c>
      <c r="Q784" s="42">
        <f>IF(P784=13%,ROUND(O784/(1+P784)*P784,2),ROUND(O784/(1+0.03)*0.02,2))</f>
        <v>100.34</v>
      </c>
      <c r="R784" s="42">
        <f>O784-Q784</f>
        <v>771.88</v>
      </c>
      <c r="S784" s="42">
        <f>N784-R784</f>
        <v>0</v>
      </c>
      <c r="T784" s="38">
        <v>5000</v>
      </c>
      <c r="U784" s="14">
        <f>S784/H784</f>
        <v>0</v>
      </c>
      <c r="V784" s="19"/>
      <c r="W784" s="19"/>
      <c r="X784" s="37" t="s">
        <v>3466</v>
      </c>
    </row>
    <row r="785" spans="1:24" s="3" customFormat="1" ht="16.5" customHeight="1">
      <c r="A785" s="38">
        <v>161</v>
      </c>
      <c r="B785" s="39">
        <v>20700</v>
      </c>
      <c r="C785" s="38">
        <v>10281309</v>
      </c>
      <c r="D785" s="40" t="s">
        <v>639</v>
      </c>
      <c r="E785" s="58">
        <v>2</v>
      </c>
      <c r="F785" s="38">
        <v>89</v>
      </c>
      <c r="G785" s="38" t="s">
        <v>23</v>
      </c>
      <c r="H785" s="42">
        <v>2547</v>
      </c>
      <c r="I785" s="37"/>
      <c r="J785" s="44">
        <v>43156</v>
      </c>
      <c r="K785" s="42">
        <v>0</v>
      </c>
      <c r="L785" s="42">
        <v>1807.97</v>
      </c>
      <c r="M785" s="44">
        <v>45246</v>
      </c>
      <c r="N785" s="42">
        <v>739.03</v>
      </c>
      <c r="O785" s="42">
        <v>835.09999999999991</v>
      </c>
      <c r="P785" s="45">
        <f>IF(J785&lt;DATEVALUE("2009-1-1"),3%,13%)</f>
        <v>0.13</v>
      </c>
      <c r="Q785" s="42">
        <f>IF(P785=13%,ROUND(O785/(1+P785)*P785,2),ROUND(O785/(1+0.03)*0.02,2))</f>
        <v>96.07</v>
      </c>
      <c r="R785" s="42">
        <f>O785-Q785</f>
        <v>739.03</v>
      </c>
      <c r="S785" s="42">
        <f>N785-R785</f>
        <v>0</v>
      </c>
      <c r="T785" s="38">
        <v>5000</v>
      </c>
      <c r="U785" s="14">
        <f>S785/H785</f>
        <v>0</v>
      </c>
      <c r="V785" s="19"/>
      <c r="W785" s="19"/>
      <c r="X785" s="37" t="s">
        <v>3466</v>
      </c>
    </row>
    <row r="786" spans="1:24" s="3" customFormat="1" ht="16.5" customHeight="1">
      <c r="A786" s="38">
        <v>163</v>
      </c>
      <c r="B786" s="39">
        <v>20700</v>
      </c>
      <c r="C786" s="38">
        <v>10343803</v>
      </c>
      <c r="D786" s="40" t="s">
        <v>3070</v>
      </c>
      <c r="E786" s="58">
        <v>1</v>
      </c>
      <c r="F786" s="38">
        <v>60</v>
      </c>
      <c r="G786" s="38" t="s">
        <v>23</v>
      </c>
      <c r="H786" s="42">
        <v>3846</v>
      </c>
      <c r="I786" s="37"/>
      <c r="J786" s="44">
        <v>44561</v>
      </c>
      <c r="K786" s="42">
        <v>64.099999999999994</v>
      </c>
      <c r="L786" s="42">
        <v>1410.2</v>
      </c>
      <c r="M786" s="44">
        <v>45244</v>
      </c>
      <c r="N786" s="42">
        <v>2371.6999999999998</v>
      </c>
      <c r="O786" s="42">
        <v>2680.02</v>
      </c>
      <c r="P786" s="45">
        <f>IF(J786&lt;DATEVALUE("2009-1-1"),3%,13%)</f>
        <v>0.13</v>
      </c>
      <c r="Q786" s="42">
        <f>IF(P786=13%,ROUND(O786/(1+P786)*P786,2),ROUND(O786/(1+0.03)*0.02,2))</f>
        <v>308.32</v>
      </c>
      <c r="R786" s="42">
        <f>O786-Q786</f>
        <v>2371.6999999999998</v>
      </c>
      <c r="S786" s="42">
        <f>N786-R786</f>
        <v>0</v>
      </c>
      <c r="T786" s="38">
        <v>5000</v>
      </c>
      <c r="U786" s="14">
        <f>S786/H786</f>
        <v>0</v>
      </c>
      <c r="V786" s="19"/>
      <c r="W786" s="19"/>
      <c r="X786" s="37" t="s">
        <v>3466</v>
      </c>
    </row>
    <row r="787" spans="1:24" s="3" customFormat="1" ht="16.5" customHeight="1">
      <c r="A787" s="38">
        <v>164</v>
      </c>
      <c r="B787" s="39">
        <v>20700</v>
      </c>
      <c r="C787" s="38">
        <v>10347849</v>
      </c>
      <c r="D787" s="40" t="s">
        <v>2170</v>
      </c>
      <c r="E787" s="58">
        <v>1</v>
      </c>
      <c r="F787" s="38">
        <v>47</v>
      </c>
      <c r="G787" s="38" t="s">
        <v>23</v>
      </c>
      <c r="H787" s="42">
        <v>2053.0700000000002</v>
      </c>
      <c r="I787" s="37"/>
      <c r="J787" s="44">
        <v>44620</v>
      </c>
      <c r="K787" s="42">
        <v>43.68</v>
      </c>
      <c r="L787" s="42">
        <v>873.62</v>
      </c>
      <c r="M787" s="44">
        <v>45245</v>
      </c>
      <c r="N787" s="42">
        <v>1135.77</v>
      </c>
      <c r="O787" s="42">
        <v>1283.42</v>
      </c>
      <c r="P787" s="45">
        <f>IF(J787&lt;DATEVALUE("2009-1-1"),3%,13%)</f>
        <v>0.13</v>
      </c>
      <c r="Q787" s="42">
        <f>IF(P787=13%,ROUND(O787/(1+P787)*P787,2),ROUND(O787/(1+0.03)*0.02,2))</f>
        <v>147.65</v>
      </c>
      <c r="R787" s="42">
        <f>O787-Q787</f>
        <v>1135.77</v>
      </c>
      <c r="S787" s="42">
        <f>N787-R787</f>
        <v>0</v>
      </c>
      <c r="T787" s="38">
        <v>5000</v>
      </c>
      <c r="U787" s="14">
        <f>S787/H787</f>
        <v>0</v>
      </c>
      <c r="V787" s="19"/>
      <c r="W787" s="19"/>
      <c r="X787" s="37" t="s">
        <v>3466</v>
      </c>
    </row>
    <row r="788" spans="1:24" s="3" customFormat="1" ht="16.5" customHeight="1">
      <c r="A788" s="38">
        <v>165</v>
      </c>
      <c r="B788" s="39">
        <v>20700</v>
      </c>
      <c r="C788" s="38">
        <v>10347863</v>
      </c>
      <c r="D788" s="40" t="s">
        <v>1369</v>
      </c>
      <c r="E788" s="58">
        <v>0.2</v>
      </c>
      <c r="F788" s="38">
        <v>49</v>
      </c>
      <c r="G788" s="38" t="s">
        <v>266</v>
      </c>
      <c r="H788" s="42">
        <v>514.87</v>
      </c>
      <c r="I788" s="37"/>
      <c r="J788" s="44">
        <v>44620</v>
      </c>
      <c r="K788" s="42">
        <v>10.5</v>
      </c>
      <c r="L788" s="42">
        <v>210.16</v>
      </c>
      <c r="M788" s="44">
        <v>45245</v>
      </c>
      <c r="N788" s="42">
        <v>294.20999999999998</v>
      </c>
      <c r="O788" s="42">
        <v>332.46</v>
      </c>
      <c r="P788" s="45">
        <f>IF(J788&lt;DATEVALUE("2009-1-1"),3%,13%)</f>
        <v>0.13</v>
      </c>
      <c r="Q788" s="42">
        <f>IF(P788=13%,ROUND(O788/(1+P788)*P788,2),ROUND(O788/(1+0.03)*0.02,2))</f>
        <v>38.25</v>
      </c>
      <c r="R788" s="42">
        <f>O788-Q788</f>
        <v>294.20999999999998</v>
      </c>
      <c r="S788" s="42">
        <f>N788-R788</f>
        <v>0</v>
      </c>
      <c r="T788" s="38">
        <v>5000</v>
      </c>
      <c r="U788" s="14">
        <f>S788/H788</f>
        <v>0</v>
      </c>
      <c r="V788" s="19"/>
      <c r="W788" s="19"/>
      <c r="X788" s="37" t="s">
        <v>3466</v>
      </c>
    </row>
    <row r="789" spans="1:24" s="3" customFormat="1" ht="16.5" customHeight="1">
      <c r="A789" s="38">
        <v>166</v>
      </c>
      <c r="B789" s="39">
        <v>20700</v>
      </c>
      <c r="C789" s="38">
        <v>10347863</v>
      </c>
      <c r="D789" s="40" t="s">
        <v>1369</v>
      </c>
      <c r="E789" s="58">
        <v>0.1</v>
      </c>
      <c r="F789" s="38">
        <v>49</v>
      </c>
      <c r="G789" s="38" t="s">
        <v>266</v>
      </c>
      <c r="H789" s="42">
        <v>257.43</v>
      </c>
      <c r="I789" s="37"/>
      <c r="J789" s="44">
        <v>44620</v>
      </c>
      <c r="K789" s="42">
        <v>5.26</v>
      </c>
      <c r="L789" s="42">
        <v>105.07</v>
      </c>
      <c r="M789" s="44">
        <v>45246</v>
      </c>
      <c r="N789" s="42">
        <v>147.1</v>
      </c>
      <c r="O789" s="42">
        <v>166.22</v>
      </c>
      <c r="P789" s="45">
        <f>IF(J789&lt;DATEVALUE("2009-1-1"),3%,13%)</f>
        <v>0.13</v>
      </c>
      <c r="Q789" s="42">
        <f>IF(P789=13%,ROUND(O789/(1+P789)*P789,2),ROUND(O789/(1+0.03)*0.02,2))</f>
        <v>19.12</v>
      </c>
      <c r="R789" s="42">
        <f>O789-Q789</f>
        <v>147.1</v>
      </c>
      <c r="S789" s="42">
        <f>N789-R789</f>
        <v>0</v>
      </c>
      <c r="T789" s="38">
        <v>5000</v>
      </c>
      <c r="U789" s="14">
        <f>S789/H789</f>
        <v>0</v>
      </c>
      <c r="V789" s="19"/>
      <c r="W789" s="19"/>
      <c r="X789" s="37" t="s">
        <v>3466</v>
      </c>
    </row>
    <row r="790" spans="1:24" s="3" customFormat="1" ht="16.5" customHeight="1">
      <c r="A790" s="38">
        <v>167</v>
      </c>
      <c r="B790" s="39">
        <v>20700</v>
      </c>
      <c r="C790" s="38">
        <v>10322008</v>
      </c>
      <c r="D790" s="40" t="s">
        <v>144</v>
      </c>
      <c r="E790" s="58">
        <v>3</v>
      </c>
      <c r="F790" s="38">
        <v>36</v>
      </c>
      <c r="G790" s="38" t="s">
        <v>33</v>
      </c>
      <c r="H790" s="42">
        <v>10461.540000000001</v>
      </c>
      <c r="I790" s="37"/>
      <c r="J790" s="44">
        <v>44135</v>
      </c>
      <c r="K790" s="42">
        <v>0</v>
      </c>
      <c r="L790" s="42">
        <v>10461.540000000001</v>
      </c>
      <c r="M790" s="44">
        <v>45247</v>
      </c>
      <c r="N790" s="42">
        <v>0</v>
      </c>
      <c r="O790" s="42">
        <v>0</v>
      </c>
      <c r="P790" s="45">
        <f>IF(J790&lt;DATEVALUE("2009-1-1"),3%,13%)</f>
        <v>0.13</v>
      </c>
      <c r="Q790" s="42">
        <f>IF(P790=13%,ROUND(O790/(1+P790)*P790,2),ROUND(O790/(1+0.03)*0.02,2))</f>
        <v>0</v>
      </c>
      <c r="R790" s="42">
        <f>O790-Q790</f>
        <v>0</v>
      </c>
      <c r="S790" s="42">
        <f>N790-R790</f>
        <v>0</v>
      </c>
      <c r="T790" s="38">
        <v>1100</v>
      </c>
      <c r="U790" s="14">
        <f>S790/H790</f>
        <v>0</v>
      </c>
      <c r="V790" s="19"/>
      <c r="W790" s="19"/>
      <c r="X790" s="37" t="s">
        <v>3466</v>
      </c>
    </row>
    <row r="791" spans="1:24" s="3" customFormat="1" ht="16.5" customHeight="1">
      <c r="A791" s="38">
        <v>168</v>
      </c>
      <c r="B791" s="39">
        <v>20700</v>
      </c>
      <c r="C791" s="38">
        <v>10323924</v>
      </c>
      <c r="D791" s="40" t="s">
        <v>2365</v>
      </c>
      <c r="E791" s="58">
        <v>1</v>
      </c>
      <c r="F791" s="38">
        <v>36</v>
      </c>
      <c r="G791" s="38" t="s">
        <v>33</v>
      </c>
      <c r="H791" s="42">
        <v>6194.69</v>
      </c>
      <c r="I791" s="37"/>
      <c r="J791" s="44">
        <v>44196</v>
      </c>
      <c r="K791" s="42">
        <v>172.07</v>
      </c>
      <c r="L791" s="42">
        <v>5850.43</v>
      </c>
      <c r="M791" s="44">
        <v>45244</v>
      </c>
      <c r="N791" s="42">
        <v>172.19</v>
      </c>
      <c r="O791" s="42">
        <v>194.57</v>
      </c>
      <c r="P791" s="45">
        <f>IF(J791&lt;DATEVALUE("2009-1-1"),3%,13%)</f>
        <v>0.13</v>
      </c>
      <c r="Q791" s="42">
        <f>IF(P791=13%,ROUND(O791/(1+P791)*P791,2),ROUND(O791/(1+0.03)*0.02,2))</f>
        <v>22.38</v>
      </c>
      <c r="R791" s="42">
        <f>O791-Q791</f>
        <v>172.19</v>
      </c>
      <c r="S791" s="42">
        <f>N791-R791</f>
        <v>0</v>
      </c>
      <c r="T791" s="38">
        <v>2401</v>
      </c>
      <c r="U791" s="14">
        <f>S791/H791</f>
        <v>0</v>
      </c>
      <c r="V791" s="19"/>
      <c r="W791" s="19"/>
      <c r="X791" s="37" t="s">
        <v>3466</v>
      </c>
    </row>
    <row r="792" spans="1:24" s="3" customFormat="1" ht="16.5" customHeight="1">
      <c r="A792" s="38">
        <v>169</v>
      </c>
      <c r="B792" s="39">
        <v>20700</v>
      </c>
      <c r="C792" s="38">
        <v>10280340</v>
      </c>
      <c r="D792" s="40" t="s">
        <v>3071</v>
      </c>
      <c r="E792" s="58">
        <v>5</v>
      </c>
      <c r="F792" s="38">
        <v>36</v>
      </c>
      <c r="G792" s="38" t="s">
        <v>33</v>
      </c>
      <c r="H792" s="42">
        <v>10470.09</v>
      </c>
      <c r="I792" s="37"/>
      <c r="J792" s="44">
        <v>43763</v>
      </c>
      <c r="K792" s="42">
        <v>0</v>
      </c>
      <c r="L792" s="42">
        <v>9946.58</v>
      </c>
      <c r="M792" s="44">
        <v>45244</v>
      </c>
      <c r="N792" s="42">
        <v>523.51</v>
      </c>
      <c r="O792" s="42">
        <v>591.56999999999994</v>
      </c>
      <c r="P792" s="45">
        <f>IF(J792&lt;DATEVALUE("2009-1-1"),3%,13%)</f>
        <v>0.13</v>
      </c>
      <c r="Q792" s="42">
        <f>IF(P792=13%,ROUND(O792/(1+P792)*P792,2),ROUND(O792/(1+0.03)*0.02,2))</f>
        <v>68.06</v>
      </c>
      <c r="R792" s="42">
        <f>O792-Q792</f>
        <v>523.51</v>
      </c>
      <c r="S792" s="42">
        <f>N792-R792</f>
        <v>0</v>
      </c>
      <c r="T792" s="38">
        <v>2504</v>
      </c>
      <c r="U792" s="14">
        <f>S792/H792</f>
        <v>0</v>
      </c>
      <c r="V792" s="19"/>
      <c r="W792" s="19"/>
      <c r="X792" s="37" t="s">
        <v>3466</v>
      </c>
    </row>
    <row r="793" spans="1:24" s="3" customFormat="1" ht="16.5" customHeight="1">
      <c r="A793" s="38">
        <v>170</v>
      </c>
      <c r="B793" s="39">
        <v>20700</v>
      </c>
      <c r="C793" s="38">
        <v>10321553</v>
      </c>
      <c r="D793" s="40" t="s">
        <v>2034</v>
      </c>
      <c r="E793" s="58">
        <v>5</v>
      </c>
      <c r="F793" s="38">
        <v>36</v>
      </c>
      <c r="G793" s="38" t="s">
        <v>33</v>
      </c>
      <c r="H793" s="42">
        <v>10470.08</v>
      </c>
      <c r="I793" s="37"/>
      <c r="J793" s="44">
        <v>44074</v>
      </c>
      <c r="K793" s="42">
        <v>0</v>
      </c>
      <c r="L793" s="42">
        <v>10470.08</v>
      </c>
      <c r="M793" s="44">
        <v>45247</v>
      </c>
      <c r="N793" s="42">
        <v>0</v>
      </c>
      <c r="O793" s="42">
        <v>0</v>
      </c>
      <c r="P793" s="45">
        <f>IF(J793&lt;DATEVALUE("2009-1-1"),3%,13%)</f>
        <v>0.13</v>
      </c>
      <c r="Q793" s="42">
        <f>IF(P793=13%,ROUND(O793/(1+P793)*P793,2),ROUND(O793/(1+0.03)*0.02,2))</f>
        <v>0</v>
      </c>
      <c r="R793" s="42">
        <f>O793-Q793</f>
        <v>0</v>
      </c>
      <c r="S793" s="42">
        <f>N793-R793</f>
        <v>0</v>
      </c>
      <c r="T793" s="38">
        <v>2506</v>
      </c>
      <c r="U793" s="14">
        <f>S793/H793</f>
        <v>0</v>
      </c>
      <c r="V793" s="19"/>
      <c r="W793" s="19"/>
      <c r="X793" s="37" t="s">
        <v>3466</v>
      </c>
    </row>
    <row r="794" spans="1:24" s="3" customFormat="1" ht="16.5" customHeight="1">
      <c r="A794" s="38">
        <v>173</v>
      </c>
      <c r="B794" s="39">
        <v>20700</v>
      </c>
      <c r="C794" s="38">
        <v>10280330</v>
      </c>
      <c r="D794" s="40" t="s">
        <v>3072</v>
      </c>
      <c r="E794" s="58">
        <v>1</v>
      </c>
      <c r="F794" s="38">
        <v>48</v>
      </c>
      <c r="G794" s="38" t="s">
        <v>33</v>
      </c>
      <c r="H794" s="42">
        <v>1950</v>
      </c>
      <c r="I794" s="37"/>
      <c r="J794" s="44">
        <v>43674</v>
      </c>
      <c r="K794" s="42">
        <v>0</v>
      </c>
      <c r="L794" s="42">
        <v>1852.5</v>
      </c>
      <c r="M794" s="44">
        <v>45244</v>
      </c>
      <c r="N794" s="42">
        <v>97.5</v>
      </c>
      <c r="O794" s="42">
        <v>110.18</v>
      </c>
      <c r="P794" s="45">
        <f>IF(J794&lt;DATEVALUE("2009-1-1"),3%,13%)</f>
        <v>0.13</v>
      </c>
      <c r="Q794" s="42">
        <f>IF(P794=13%,ROUND(O794/(1+P794)*P794,2),ROUND(O794/(1+0.03)*0.02,2))</f>
        <v>12.68</v>
      </c>
      <c r="R794" s="42">
        <f>O794-Q794</f>
        <v>97.5</v>
      </c>
      <c r="S794" s="42">
        <f>N794-R794</f>
        <v>0</v>
      </c>
      <c r="T794" s="38">
        <v>5000</v>
      </c>
      <c r="U794" s="14">
        <f>S794/H794</f>
        <v>0</v>
      </c>
      <c r="V794" s="19"/>
      <c r="W794" s="19"/>
      <c r="X794" s="37" t="s">
        <v>3466</v>
      </c>
    </row>
    <row r="795" spans="1:24" s="3" customFormat="1" ht="16.5" customHeight="1">
      <c r="A795" s="38">
        <v>174</v>
      </c>
      <c r="B795" s="39">
        <v>20700</v>
      </c>
      <c r="C795" s="38">
        <v>10280350</v>
      </c>
      <c r="D795" s="40" t="s">
        <v>3073</v>
      </c>
      <c r="E795" s="58">
        <v>1</v>
      </c>
      <c r="F795" s="38">
        <v>23</v>
      </c>
      <c r="G795" s="38" t="s">
        <v>33</v>
      </c>
      <c r="H795" s="42">
        <v>1573.76</v>
      </c>
      <c r="I795" s="37"/>
      <c r="J795" s="44">
        <v>43797</v>
      </c>
      <c r="K795" s="42">
        <v>0</v>
      </c>
      <c r="L795" s="42">
        <v>1495.07</v>
      </c>
      <c r="M795" s="44">
        <v>45244</v>
      </c>
      <c r="N795" s="42">
        <v>78.69</v>
      </c>
      <c r="O795" s="42">
        <v>88.92</v>
      </c>
      <c r="P795" s="45">
        <f>IF(J795&lt;DATEVALUE("2009-1-1"),3%,13%)</f>
        <v>0.13</v>
      </c>
      <c r="Q795" s="42">
        <f>IF(P795=13%,ROUND(O795/(1+P795)*P795,2),ROUND(O795/(1+0.03)*0.02,2))</f>
        <v>10.23</v>
      </c>
      <c r="R795" s="42">
        <f>O795-Q795</f>
        <v>78.69</v>
      </c>
      <c r="S795" s="42">
        <f>N795-R795</f>
        <v>0</v>
      </c>
      <c r="T795" s="38">
        <v>5000</v>
      </c>
      <c r="U795" s="14">
        <f>S795/H795</f>
        <v>0</v>
      </c>
      <c r="V795" s="19"/>
      <c r="W795" s="19"/>
      <c r="X795" s="37" t="s">
        <v>3466</v>
      </c>
    </row>
    <row r="796" spans="1:24" s="3" customFormat="1" ht="16.5" customHeight="1">
      <c r="A796" s="38">
        <v>175</v>
      </c>
      <c r="B796" s="39">
        <v>20700</v>
      </c>
      <c r="C796" s="38">
        <v>10280358</v>
      </c>
      <c r="D796" s="40" t="s">
        <v>1122</v>
      </c>
      <c r="E796" s="58">
        <v>2</v>
      </c>
      <c r="F796" s="38">
        <v>44</v>
      </c>
      <c r="G796" s="38" t="s">
        <v>33</v>
      </c>
      <c r="H796" s="42">
        <v>8953.51</v>
      </c>
      <c r="I796" s="37"/>
      <c r="J796" s="44">
        <v>43797</v>
      </c>
      <c r="K796" s="42">
        <v>0</v>
      </c>
      <c r="L796" s="42">
        <v>8505.83</v>
      </c>
      <c r="M796" s="44">
        <v>45246</v>
      </c>
      <c r="N796" s="42">
        <v>447.68</v>
      </c>
      <c r="O796" s="42">
        <v>505.88</v>
      </c>
      <c r="P796" s="45">
        <f>IF(J796&lt;DATEVALUE("2009-1-1"),3%,13%)</f>
        <v>0.13</v>
      </c>
      <c r="Q796" s="42">
        <f>IF(P796=13%,ROUND(O796/(1+P796)*P796,2),ROUND(O796/(1+0.03)*0.02,2))</f>
        <v>58.2</v>
      </c>
      <c r="R796" s="42">
        <f>O796-Q796</f>
        <v>447.68</v>
      </c>
      <c r="S796" s="42">
        <f>N796-R796</f>
        <v>0</v>
      </c>
      <c r="T796" s="38">
        <v>5000</v>
      </c>
      <c r="U796" s="14">
        <f>S796/H796</f>
        <v>0</v>
      </c>
      <c r="V796" s="19"/>
      <c r="W796" s="19"/>
      <c r="X796" s="37" t="s">
        <v>3466</v>
      </c>
    </row>
    <row r="797" spans="1:24" s="3" customFormat="1" ht="16.5" customHeight="1">
      <c r="A797" s="38">
        <v>176</v>
      </c>
      <c r="B797" s="39">
        <v>20700</v>
      </c>
      <c r="C797" s="38">
        <v>10280359</v>
      </c>
      <c r="D797" s="40" t="s">
        <v>229</v>
      </c>
      <c r="E797" s="58">
        <v>4</v>
      </c>
      <c r="F797" s="38">
        <v>44</v>
      </c>
      <c r="G797" s="38" t="s">
        <v>33</v>
      </c>
      <c r="H797" s="42">
        <v>8177.14</v>
      </c>
      <c r="I797" s="37"/>
      <c r="J797" s="44">
        <v>43797</v>
      </c>
      <c r="K797" s="42">
        <v>0</v>
      </c>
      <c r="L797" s="42">
        <v>7768.28</v>
      </c>
      <c r="M797" s="44">
        <v>45244</v>
      </c>
      <c r="N797" s="42">
        <v>408.86</v>
      </c>
      <c r="O797" s="42">
        <v>462.01</v>
      </c>
      <c r="P797" s="45">
        <f>IF(J797&lt;DATEVALUE("2009-1-1"),3%,13%)</f>
        <v>0.13</v>
      </c>
      <c r="Q797" s="42">
        <f>IF(P797=13%,ROUND(O797/(1+P797)*P797,2),ROUND(O797/(1+0.03)*0.02,2))</f>
        <v>53.15</v>
      </c>
      <c r="R797" s="42">
        <f>O797-Q797</f>
        <v>408.86</v>
      </c>
      <c r="S797" s="42">
        <f>N797-R797</f>
        <v>0</v>
      </c>
      <c r="T797" s="38">
        <v>5000</v>
      </c>
      <c r="U797" s="14">
        <f>S797/H797</f>
        <v>0</v>
      </c>
      <c r="V797" s="19"/>
      <c r="W797" s="19"/>
      <c r="X797" s="37" t="s">
        <v>3466</v>
      </c>
    </row>
    <row r="798" spans="1:24" s="3" customFormat="1" ht="16.5" customHeight="1">
      <c r="A798" s="38">
        <v>177</v>
      </c>
      <c r="B798" s="39">
        <v>20700</v>
      </c>
      <c r="C798" s="38">
        <v>10280722</v>
      </c>
      <c r="D798" s="40" t="s">
        <v>3074</v>
      </c>
      <c r="E798" s="58">
        <v>15</v>
      </c>
      <c r="F798" s="38">
        <v>60</v>
      </c>
      <c r="G798" s="38" t="s">
        <v>33</v>
      </c>
      <c r="H798" s="42">
        <v>52948.800000000003</v>
      </c>
      <c r="I798" s="37"/>
      <c r="J798" s="44">
        <v>42610</v>
      </c>
      <c r="K798" s="42">
        <v>0</v>
      </c>
      <c r="L798" s="42">
        <v>50301.36</v>
      </c>
      <c r="M798" s="44">
        <v>45244</v>
      </c>
      <c r="N798" s="42">
        <v>2647.44</v>
      </c>
      <c r="O798" s="42">
        <v>2991.61</v>
      </c>
      <c r="P798" s="45">
        <f>IF(J798&lt;DATEVALUE("2009-1-1"),3%,13%)</f>
        <v>0.13</v>
      </c>
      <c r="Q798" s="42">
        <f>IF(P798=13%,ROUND(O798/(1+P798)*P798,2),ROUND(O798/(1+0.03)*0.02,2))</f>
        <v>344.17</v>
      </c>
      <c r="R798" s="42">
        <f>O798-Q798</f>
        <v>2647.44</v>
      </c>
      <c r="S798" s="42">
        <f>N798-R798</f>
        <v>0</v>
      </c>
      <c r="T798" s="38">
        <v>5000</v>
      </c>
      <c r="U798" s="14">
        <f>S798/H798</f>
        <v>0</v>
      </c>
      <c r="V798" s="19"/>
      <c r="W798" s="19"/>
      <c r="X798" s="37" t="s">
        <v>3466</v>
      </c>
    </row>
    <row r="799" spans="1:24" s="3" customFormat="1" ht="16.5" customHeight="1">
      <c r="A799" s="38">
        <v>178</v>
      </c>
      <c r="B799" s="39">
        <v>20700</v>
      </c>
      <c r="C799" s="38">
        <v>10280922</v>
      </c>
      <c r="D799" s="40" t="s">
        <v>229</v>
      </c>
      <c r="E799" s="58">
        <v>3</v>
      </c>
      <c r="F799" s="38">
        <v>43</v>
      </c>
      <c r="G799" s="38" t="s">
        <v>33</v>
      </c>
      <c r="H799" s="42">
        <v>6282.05</v>
      </c>
      <c r="I799" s="37"/>
      <c r="J799" s="44">
        <v>43827</v>
      </c>
      <c r="K799" s="42">
        <v>0</v>
      </c>
      <c r="L799" s="42">
        <v>5967.94</v>
      </c>
      <c r="M799" s="44">
        <v>45245</v>
      </c>
      <c r="N799" s="42">
        <v>314.11</v>
      </c>
      <c r="O799" s="42">
        <v>354.94</v>
      </c>
      <c r="P799" s="45">
        <f>IF(J799&lt;DATEVALUE("2009-1-1"),3%,13%)</f>
        <v>0.13</v>
      </c>
      <c r="Q799" s="42">
        <f>IF(P799=13%,ROUND(O799/(1+P799)*P799,2),ROUND(O799/(1+0.03)*0.02,2))</f>
        <v>40.83</v>
      </c>
      <c r="R799" s="42">
        <f>O799-Q799</f>
        <v>314.11</v>
      </c>
      <c r="S799" s="42">
        <f>N799-R799</f>
        <v>0</v>
      </c>
      <c r="T799" s="38">
        <v>5000</v>
      </c>
      <c r="U799" s="14">
        <f>S799/H799</f>
        <v>0</v>
      </c>
      <c r="V799" s="19"/>
      <c r="W799" s="19"/>
      <c r="X799" s="37" t="s">
        <v>3466</v>
      </c>
    </row>
    <row r="800" spans="1:24" s="3" customFormat="1" ht="16.5" customHeight="1">
      <c r="A800" s="38">
        <v>181</v>
      </c>
      <c r="B800" s="39">
        <v>20700</v>
      </c>
      <c r="C800" s="38">
        <v>10281310</v>
      </c>
      <c r="D800" s="40" t="s">
        <v>3077</v>
      </c>
      <c r="E800" s="58">
        <v>11</v>
      </c>
      <c r="F800" s="38">
        <v>60</v>
      </c>
      <c r="G800" s="38" t="s">
        <v>33</v>
      </c>
      <c r="H800" s="42">
        <v>48568.85</v>
      </c>
      <c r="I800" s="37"/>
      <c r="J800" s="44">
        <v>43156</v>
      </c>
      <c r="K800" s="42">
        <v>0</v>
      </c>
      <c r="L800" s="42">
        <v>46140.4</v>
      </c>
      <c r="M800" s="44">
        <v>45244</v>
      </c>
      <c r="N800" s="42">
        <v>2428.4499999999998</v>
      </c>
      <c r="O800" s="42">
        <v>2744.1499999999996</v>
      </c>
      <c r="P800" s="45">
        <f>IF(J800&lt;DATEVALUE("2009-1-1"),3%,13%)</f>
        <v>0.13</v>
      </c>
      <c r="Q800" s="42">
        <f>IF(P800=13%,ROUND(O800/(1+P800)*P800,2),ROUND(O800/(1+0.03)*0.02,2))</f>
        <v>315.7</v>
      </c>
      <c r="R800" s="42">
        <f>O800-Q800</f>
        <v>2428.4499999999998</v>
      </c>
      <c r="S800" s="42">
        <f>N800-R800</f>
        <v>0</v>
      </c>
      <c r="T800" s="38">
        <v>5000</v>
      </c>
      <c r="U800" s="14">
        <f>S800/H800</f>
        <v>0</v>
      </c>
      <c r="V800" s="19"/>
      <c r="W800" s="19"/>
      <c r="X800" s="37" t="s">
        <v>3466</v>
      </c>
    </row>
    <row r="801" spans="1:24" s="3" customFormat="1" ht="16.5" customHeight="1">
      <c r="A801" s="38">
        <v>182</v>
      </c>
      <c r="B801" s="39">
        <v>20700</v>
      </c>
      <c r="C801" s="38">
        <v>10347803</v>
      </c>
      <c r="D801" s="40" t="s">
        <v>3078</v>
      </c>
      <c r="E801" s="58">
        <v>1</v>
      </c>
      <c r="F801" s="38">
        <v>1</v>
      </c>
      <c r="G801" s="38" t="s">
        <v>33</v>
      </c>
      <c r="H801" s="42">
        <v>1799.15</v>
      </c>
      <c r="I801" s="37"/>
      <c r="J801" s="44">
        <v>44620</v>
      </c>
      <c r="K801" s="42">
        <v>0</v>
      </c>
      <c r="L801" s="42">
        <v>0</v>
      </c>
      <c r="M801" s="44">
        <v>45244</v>
      </c>
      <c r="N801" s="42">
        <v>1799.15</v>
      </c>
      <c r="O801" s="42">
        <v>2033.04</v>
      </c>
      <c r="P801" s="45">
        <f>IF(J801&lt;DATEVALUE("2009-1-1"),3%,13%)</f>
        <v>0.13</v>
      </c>
      <c r="Q801" s="42">
        <f>IF(P801=13%,ROUND(O801/(1+P801)*P801,2),ROUND(O801/(1+0.03)*0.02,2))</f>
        <v>233.89</v>
      </c>
      <c r="R801" s="42">
        <f>O801-Q801</f>
        <v>1799.15</v>
      </c>
      <c r="S801" s="42">
        <f>N801-R801</f>
        <v>0</v>
      </c>
      <c r="T801" s="38">
        <v>5000</v>
      </c>
      <c r="U801" s="14">
        <f>S801/H801</f>
        <v>0</v>
      </c>
      <c r="V801" s="19"/>
      <c r="W801" s="19"/>
      <c r="X801" s="37" t="s">
        <v>3466</v>
      </c>
    </row>
    <row r="802" spans="1:24" s="3" customFormat="1" ht="16.5" customHeight="1">
      <c r="A802" s="38">
        <v>183</v>
      </c>
      <c r="B802" s="39">
        <v>20700</v>
      </c>
      <c r="C802" s="38">
        <v>10347816</v>
      </c>
      <c r="D802" s="40" t="s">
        <v>3074</v>
      </c>
      <c r="E802" s="58">
        <v>1</v>
      </c>
      <c r="F802" s="38">
        <v>1</v>
      </c>
      <c r="G802" s="38" t="s">
        <v>33</v>
      </c>
      <c r="H802" s="42">
        <v>176.5</v>
      </c>
      <c r="I802" s="37"/>
      <c r="J802" s="44">
        <v>44620</v>
      </c>
      <c r="K802" s="42">
        <v>0</v>
      </c>
      <c r="L802" s="42">
        <v>0</v>
      </c>
      <c r="M802" s="44">
        <v>45244</v>
      </c>
      <c r="N802" s="42">
        <v>176.5</v>
      </c>
      <c r="O802" s="42">
        <v>199.45</v>
      </c>
      <c r="P802" s="45">
        <f>IF(J802&lt;DATEVALUE("2009-1-1"),3%,13%)</f>
        <v>0.13</v>
      </c>
      <c r="Q802" s="42">
        <f>IF(P802=13%,ROUND(O802/(1+P802)*P802,2),ROUND(O802/(1+0.03)*0.02,2))</f>
        <v>22.95</v>
      </c>
      <c r="R802" s="42">
        <f>O802-Q802</f>
        <v>176.5</v>
      </c>
      <c r="S802" s="42">
        <f>N802-R802</f>
        <v>0</v>
      </c>
      <c r="T802" s="38">
        <v>5000</v>
      </c>
      <c r="U802" s="14">
        <f>S802/H802</f>
        <v>0</v>
      </c>
      <c r="V802" s="19"/>
      <c r="W802" s="19"/>
      <c r="X802" s="37" t="s">
        <v>3466</v>
      </c>
    </row>
    <row r="803" spans="1:24" s="3" customFormat="1" ht="16.5" customHeight="1">
      <c r="A803" s="38">
        <v>184</v>
      </c>
      <c r="B803" s="39">
        <v>20700</v>
      </c>
      <c r="C803" s="38">
        <v>10347852</v>
      </c>
      <c r="D803" s="40" t="s">
        <v>3079</v>
      </c>
      <c r="E803" s="58">
        <v>1</v>
      </c>
      <c r="F803" s="38">
        <v>18</v>
      </c>
      <c r="G803" s="38" t="s">
        <v>33</v>
      </c>
      <c r="H803" s="42">
        <v>649.77</v>
      </c>
      <c r="I803" s="37"/>
      <c r="J803" s="44">
        <v>44620</v>
      </c>
      <c r="K803" s="42">
        <v>0</v>
      </c>
      <c r="L803" s="42">
        <v>649.77</v>
      </c>
      <c r="M803" s="44">
        <v>45246</v>
      </c>
      <c r="N803" s="42">
        <v>0</v>
      </c>
      <c r="O803" s="42">
        <v>0</v>
      </c>
      <c r="P803" s="45">
        <f>IF(J803&lt;DATEVALUE("2009-1-1"),3%,13%)</f>
        <v>0.13</v>
      </c>
      <c r="Q803" s="42">
        <f>IF(P803=13%,ROUND(O803/(1+P803)*P803,2),ROUND(O803/(1+0.03)*0.02,2))</f>
        <v>0</v>
      </c>
      <c r="R803" s="42">
        <f>O803-Q803</f>
        <v>0</v>
      </c>
      <c r="S803" s="42">
        <f>N803-R803</f>
        <v>0</v>
      </c>
      <c r="T803" s="38">
        <v>5000</v>
      </c>
      <c r="U803" s="14">
        <f>S803/H803</f>
        <v>0</v>
      </c>
      <c r="V803" s="19"/>
      <c r="W803" s="19"/>
      <c r="X803" s="37" t="s">
        <v>3466</v>
      </c>
    </row>
    <row r="804" spans="1:24" s="3" customFormat="1" ht="16.5" customHeight="1">
      <c r="A804" s="38">
        <v>185</v>
      </c>
      <c r="B804" s="39">
        <v>20700</v>
      </c>
      <c r="C804" s="38">
        <v>10347858</v>
      </c>
      <c r="D804" s="40" t="s">
        <v>3080</v>
      </c>
      <c r="E804" s="58">
        <v>3</v>
      </c>
      <c r="F804" s="38">
        <v>18</v>
      </c>
      <c r="G804" s="38" t="s">
        <v>33</v>
      </c>
      <c r="H804" s="42">
        <v>4945.09</v>
      </c>
      <c r="I804" s="37"/>
      <c r="J804" s="44">
        <v>44620</v>
      </c>
      <c r="K804" s="42">
        <v>0</v>
      </c>
      <c r="L804" s="42">
        <v>4945.09</v>
      </c>
      <c r="M804" s="44">
        <v>45244</v>
      </c>
      <c r="N804" s="42">
        <v>0</v>
      </c>
      <c r="O804" s="42">
        <v>0</v>
      </c>
      <c r="P804" s="45">
        <f>IF(J804&lt;DATEVALUE("2009-1-1"),3%,13%)</f>
        <v>0.13</v>
      </c>
      <c r="Q804" s="42">
        <f>IF(P804=13%,ROUND(O804/(1+P804)*P804,2),ROUND(O804/(1+0.03)*0.02,2))</f>
        <v>0</v>
      </c>
      <c r="R804" s="42">
        <f>O804-Q804</f>
        <v>0</v>
      </c>
      <c r="S804" s="42">
        <f>N804-R804</f>
        <v>0</v>
      </c>
      <c r="T804" s="38">
        <v>5000</v>
      </c>
      <c r="U804" s="14">
        <f>S804/H804</f>
        <v>0</v>
      </c>
      <c r="V804" s="19"/>
      <c r="W804" s="19"/>
      <c r="X804" s="37" t="s">
        <v>3466</v>
      </c>
    </row>
    <row r="805" spans="1:24" s="3" customFormat="1" ht="16.5" customHeight="1">
      <c r="A805" s="38">
        <v>127</v>
      </c>
      <c r="B805" s="39">
        <v>10704</v>
      </c>
      <c r="C805" s="38">
        <v>10324941</v>
      </c>
      <c r="D805" s="40" t="s">
        <v>1114</v>
      </c>
      <c r="E805" s="58">
        <v>2</v>
      </c>
      <c r="F805" s="38">
        <v>60</v>
      </c>
      <c r="G805" s="38" t="s">
        <v>36</v>
      </c>
      <c r="H805" s="42">
        <v>5073</v>
      </c>
      <c r="I805" s="37"/>
      <c r="J805" s="44">
        <v>44255</v>
      </c>
      <c r="K805" s="42">
        <v>84.55</v>
      </c>
      <c r="L805" s="42">
        <v>2705.6</v>
      </c>
      <c r="M805" s="44">
        <v>45253</v>
      </c>
      <c r="N805" s="42">
        <v>2282.85</v>
      </c>
      <c r="O805" s="42">
        <v>2579.62</v>
      </c>
      <c r="P805" s="45">
        <f>IF(J805&lt;DATEVALUE("2009-1-1"),3%,13%)</f>
        <v>0.13</v>
      </c>
      <c r="Q805" s="42">
        <f>IF(P805=13%,ROUND(O805/(1+P805)*P805,2),ROUND(O805/(1+0.03)*0.02,2))</f>
        <v>296.77</v>
      </c>
      <c r="R805" s="42">
        <f>O805-Q805</f>
        <v>2282.85</v>
      </c>
      <c r="S805" s="42">
        <f>N805-R805</f>
        <v>0</v>
      </c>
      <c r="T805" s="38">
        <v>5000</v>
      </c>
      <c r="U805" s="14">
        <f>S805/H805</f>
        <v>0</v>
      </c>
      <c r="V805" s="19"/>
      <c r="W805" s="19"/>
      <c r="X805" s="37" t="s">
        <v>3455</v>
      </c>
    </row>
    <row r="806" spans="1:24" s="3" customFormat="1" ht="16.5" customHeight="1">
      <c r="A806" s="38">
        <v>303</v>
      </c>
      <c r="B806" s="39">
        <v>10724</v>
      </c>
      <c r="C806" s="38">
        <v>10352724</v>
      </c>
      <c r="D806" s="40" t="s">
        <v>3093</v>
      </c>
      <c r="E806" s="58">
        <v>2</v>
      </c>
      <c r="F806" s="38">
        <v>120</v>
      </c>
      <c r="G806" s="38" t="s">
        <v>21</v>
      </c>
      <c r="H806" s="42">
        <v>19887.25</v>
      </c>
      <c r="I806" s="37"/>
      <c r="J806" s="44">
        <v>44773</v>
      </c>
      <c r="K806" s="42">
        <v>165.73</v>
      </c>
      <c r="L806" s="42">
        <v>2485.9299999999998</v>
      </c>
      <c r="M806" s="44">
        <v>45252</v>
      </c>
      <c r="N806" s="42">
        <v>17235.59</v>
      </c>
      <c r="O806" s="42">
        <v>19476.22</v>
      </c>
      <c r="P806" s="45">
        <f>IF(J806&lt;DATEVALUE("2009-1-1"),3%,13%)</f>
        <v>0.13</v>
      </c>
      <c r="Q806" s="42">
        <f>IF(P806=13%,ROUND(O806/(1+P806)*P806,2),ROUND(O806/(1+0.03)*0.02,2))</f>
        <v>2240.63</v>
      </c>
      <c r="R806" s="42">
        <f>O806-Q806</f>
        <v>17235.59</v>
      </c>
      <c r="S806" s="42">
        <f>N806-R806</f>
        <v>0</v>
      </c>
      <c r="T806" s="38">
        <v>5000</v>
      </c>
      <c r="U806" s="14">
        <f>S806/H806</f>
        <v>0</v>
      </c>
      <c r="V806" s="19"/>
      <c r="W806" s="19"/>
      <c r="X806" s="37" t="s">
        <v>3459</v>
      </c>
    </row>
    <row r="807" spans="1:24" s="3" customFormat="1" ht="16.5" customHeight="1">
      <c r="A807" s="38">
        <v>304</v>
      </c>
      <c r="B807" s="39">
        <v>10724</v>
      </c>
      <c r="C807" s="38">
        <v>10352725</v>
      </c>
      <c r="D807" s="40" t="s">
        <v>3094</v>
      </c>
      <c r="E807" s="58">
        <v>1</v>
      </c>
      <c r="F807" s="38">
        <v>120</v>
      </c>
      <c r="G807" s="38" t="s">
        <v>21</v>
      </c>
      <c r="H807" s="42">
        <v>7018.48</v>
      </c>
      <c r="I807" s="37"/>
      <c r="J807" s="44">
        <v>44773</v>
      </c>
      <c r="K807" s="42">
        <v>58.48</v>
      </c>
      <c r="L807" s="42">
        <v>877.29</v>
      </c>
      <c r="M807" s="44">
        <v>45252</v>
      </c>
      <c r="N807" s="42">
        <v>6082.71</v>
      </c>
      <c r="O807" s="42">
        <v>6873.46</v>
      </c>
      <c r="P807" s="45">
        <f>IF(J807&lt;DATEVALUE("2009-1-1"),3%,13%)</f>
        <v>0.13</v>
      </c>
      <c r="Q807" s="42">
        <f>IF(P807=13%,ROUND(O807/(1+P807)*P807,2),ROUND(O807/(1+0.03)*0.02,2))</f>
        <v>790.75</v>
      </c>
      <c r="R807" s="42">
        <f>O807-Q807</f>
        <v>6082.71</v>
      </c>
      <c r="S807" s="42">
        <f>N807-R807</f>
        <v>0</v>
      </c>
      <c r="T807" s="38">
        <v>5000</v>
      </c>
      <c r="U807" s="14">
        <f>S807/H807</f>
        <v>0</v>
      </c>
      <c r="V807" s="19"/>
      <c r="W807" s="19"/>
      <c r="X807" s="37" t="s">
        <v>3459</v>
      </c>
    </row>
    <row r="808" spans="1:24" s="3" customFormat="1" ht="16.5" customHeight="1">
      <c r="A808" s="38">
        <v>126</v>
      </c>
      <c r="B808" s="39">
        <v>10754</v>
      </c>
      <c r="C808" s="38">
        <v>10295196</v>
      </c>
      <c r="D808" s="40" t="s">
        <v>347</v>
      </c>
      <c r="E808" s="58">
        <v>0.96889203317576511</v>
      </c>
      <c r="F808" s="38">
        <v>120</v>
      </c>
      <c r="G808" s="38" t="s">
        <v>21</v>
      </c>
      <c r="H808" s="42">
        <v>59629.22</v>
      </c>
      <c r="I808" s="37"/>
      <c r="J808" s="44">
        <v>43917</v>
      </c>
      <c r="K808" s="42">
        <v>0</v>
      </c>
      <c r="L808" s="42">
        <v>20770.810000000001</v>
      </c>
      <c r="M808" s="44">
        <v>45253</v>
      </c>
      <c r="N808" s="42">
        <v>38858.410000000003</v>
      </c>
      <c r="O808" s="42">
        <v>43910</v>
      </c>
      <c r="P808" s="45">
        <f>IF(J808&lt;DATEVALUE("2009-1-1"),3%,13%)</f>
        <v>0.13</v>
      </c>
      <c r="Q808" s="42">
        <f>IF(P808=13%,ROUND(O808/(1+P808)*P808,2),ROUND(O808/(1+0.03)*0.02,2))</f>
        <v>5051.59</v>
      </c>
      <c r="R808" s="42">
        <f>O808-Q808</f>
        <v>38858.410000000003</v>
      </c>
      <c r="S808" s="42">
        <f>N808-R808</f>
        <v>0</v>
      </c>
      <c r="T808" s="38">
        <v>5000</v>
      </c>
      <c r="U808" s="14">
        <f>S808/H808</f>
        <v>0</v>
      </c>
      <c r="V808" s="19"/>
      <c r="W808" s="19"/>
      <c r="X808" s="37" t="s">
        <v>3464</v>
      </c>
    </row>
    <row r="809" spans="1:24" s="3" customFormat="1" ht="16.5" customHeight="1">
      <c r="A809" s="38">
        <v>127</v>
      </c>
      <c r="B809" s="39">
        <v>10754</v>
      </c>
      <c r="C809" s="38">
        <v>10321798</v>
      </c>
      <c r="D809" s="40" t="s">
        <v>3096</v>
      </c>
      <c r="E809" s="58">
        <v>160</v>
      </c>
      <c r="F809" s="38">
        <v>73</v>
      </c>
      <c r="G809" s="38" t="s">
        <v>302</v>
      </c>
      <c r="H809" s="42">
        <v>7223.29</v>
      </c>
      <c r="I809" s="37"/>
      <c r="J809" s="44">
        <v>44043</v>
      </c>
      <c r="K809" s="42">
        <v>98.95</v>
      </c>
      <c r="L809" s="42">
        <v>3859.03</v>
      </c>
      <c r="M809" s="44">
        <v>45253</v>
      </c>
      <c r="N809" s="42">
        <v>3265.31</v>
      </c>
      <c r="O809" s="42">
        <v>3689.8</v>
      </c>
      <c r="P809" s="45">
        <f>IF(J809&lt;DATEVALUE("2009-1-1"),3%,13%)</f>
        <v>0.13</v>
      </c>
      <c r="Q809" s="42">
        <f>IF(P809=13%,ROUND(O809/(1+P809)*P809,2),ROUND(O809/(1+0.03)*0.02,2))</f>
        <v>424.49</v>
      </c>
      <c r="R809" s="42">
        <f>O809-Q809</f>
        <v>3265.3100000000004</v>
      </c>
      <c r="S809" s="42">
        <f>N809-R809</f>
        <v>0</v>
      </c>
      <c r="T809" s="38">
        <v>5000</v>
      </c>
      <c r="U809" s="14">
        <f>S809/H809</f>
        <v>0</v>
      </c>
      <c r="V809" s="19"/>
      <c r="W809" s="19"/>
      <c r="X809" s="37" t="s">
        <v>3464</v>
      </c>
    </row>
    <row r="810" spans="1:24" s="3" customFormat="1" ht="16.5" customHeight="1">
      <c r="A810" s="38">
        <v>128</v>
      </c>
      <c r="B810" s="39">
        <v>10754</v>
      </c>
      <c r="C810" s="38">
        <v>10295269</v>
      </c>
      <c r="D810" s="40" t="s">
        <v>3095</v>
      </c>
      <c r="E810" s="58">
        <v>74</v>
      </c>
      <c r="F810" s="38">
        <v>69</v>
      </c>
      <c r="G810" s="38" t="s">
        <v>21</v>
      </c>
      <c r="H810" s="42">
        <v>6966.2</v>
      </c>
      <c r="I810" s="37"/>
      <c r="J810" s="44">
        <v>44006</v>
      </c>
      <c r="K810" s="42">
        <v>0</v>
      </c>
      <c r="L810" s="42">
        <v>3917.03</v>
      </c>
      <c r="M810" s="44">
        <v>45253</v>
      </c>
      <c r="N810" s="42">
        <v>3049.17</v>
      </c>
      <c r="O810" s="42">
        <v>3445.56</v>
      </c>
      <c r="P810" s="45">
        <f>IF(J810&lt;DATEVALUE("2009-1-1"),3%,13%)</f>
        <v>0.13</v>
      </c>
      <c r="Q810" s="42">
        <f>IF(P810=13%,ROUND(O810/(1+P810)*P810,2),ROUND(O810/(1+0.03)*0.02,2))</f>
        <v>396.39</v>
      </c>
      <c r="R810" s="42">
        <f>O810-Q810</f>
        <v>3049.17</v>
      </c>
      <c r="S810" s="42">
        <f>N810-R810</f>
        <v>0</v>
      </c>
      <c r="T810" s="38">
        <v>5000</v>
      </c>
      <c r="U810" s="14">
        <f>S810/H810</f>
        <v>0</v>
      </c>
      <c r="V810" s="19"/>
      <c r="W810" s="19"/>
      <c r="X810" s="37" t="s">
        <v>3464</v>
      </c>
    </row>
    <row r="811" spans="1:24" s="3" customFormat="1" ht="16.5" customHeight="1">
      <c r="A811" s="38">
        <v>131</v>
      </c>
      <c r="B811" s="39">
        <v>10754</v>
      </c>
      <c r="C811" s="38">
        <v>10295272</v>
      </c>
      <c r="D811" s="40" t="s">
        <v>3096</v>
      </c>
      <c r="E811" s="58">
        <v>100</v>
      </c>
      <c r="F811" s="38">
        <v>60</v>
      </c>
      <c r="G811" s="38" t="s">
        <v>23</v>
      </c>
      <c r="H811" s="42">
        <v>4710.2</v>
      </c>
      <c r="I811" s="37"/>
      <c r="J811" s="44">
        <v>44004</v>
      </c>
      <c r="K811" s="42">
        <v>0</v>
      </c>
      <c r="L811" s="42">
        <v>3057.75</v>
      </c>
      <c r="M811" s="44">
        <v>45253</v>
      </c>
      <c r="N811" s="42">
        <v>1652.45</v>
      </c>
      <c r="O811" s="42">
        <v>1867.27</v>
      </c>
      <c r="P811" s="45">
        <f>IF(J811&lt;DATEVALUE("2009-1-1"),3%,13%)</f>
        <v>0.13</v>
      </c>
      <c r="Q811" s="42">
        <f>IF(P811=13%,ROUND(O811/(1+P811)*P811,2),ROUND(O811/(1+0.03)*0.02,2))</f>
        <v>214.82</v>
      </c>
      <c r="R811" s="42">
        <f>O811-Q811</f>
        <v>1652.45</v>
      </c>
      <c r="S811" s="42">
        <f>N811-R811</f>
        <v>0</v>
      </c>
      <c r="T811" s="38">
        <v>5000</v>
      </c>
      <c r="U811" s="14">
        <f>S811/H811</f>
        <v>0</v>
      </c>
      <c r="V811" s="19"/>
      <c r="W811" s="19"/>
      <c r="X811" s="37" t="s">
        <v>3464</v>
      </c>
    </row>
    <row r="812" spans="1:24" s="3" customFormat="1" ht="16.5" customHeight="1">
      <c r="A812" s="38">
        <v>132</v>
      </c>
      <c r="B812" s="39">
        <v>10754</v>
      </c>
      <c r="C812" s="38">
        <v>10295274</v>
      </c>
      <c r="D812" s="40" t="s">
        <v>3095</v>
      </c>
      <c r="E812" s="58">
        <v>39</v>
      </c>
      <c r="F812" s="38">
        <v>50</v>
      </c>
      <c r="G812" s="38" t="s">
        <v>21</v>
      </c>
      <c r="H812" s="42">
        <v>4601.04</v>
      </c>
      <c r="I812" s="37"/>
      <c r="J812" s="44">
        <v>44006</v>
      </c>
      <c r="K812" s="42">
        <v>0</v>
      </c>
      <c r="L812" s="42">
        <v>3564.96</v>
      </c>
      <c r="M812" s="44">
        <v>45253</v>
      </c>
      <c r="N812" s="42">
        <v>1036.08</v>
      </c>
      <c r="O812" s="42">
        <v>1170.77</v>
      </c>
      <c r="P812" s="45">
        <f>IF(J812&lt;DATEVALUE("2009-1-1"),3%,13%)</f>
        <v>0.13</v>
      </c>
      <c r="Q812" s="42">
        <f>IF(P812=13%,ROUND(O812/(1+P812)*P812,2),ROUND(O812/(1+0.03)*0.02,2))</f>
        <v>134.69</v>
      </c>
      <c r="R812" s="42">
        <f>O812-Q812</f>
        <v>1036.08</v>
      </c>
      <c r="S812" s="42">
        <f>N812-R812</f>
        <v>0</v>
      </c>
      <c r="T812" s="38">
        <v>5000</v>
      </c>
      <c r="U812" s="14">
        <f>S812/H812</f>
        <v>0</v>
      </c>
      <c r="V812" s="19"/>
      <c r="W812" s="19"/>
      <c r="X812" s="37" t="s">
        <v>3464</v>
      </c>
    </row>
    <row r="813" spans="1:24" s="3" customFormat="1" ht="16.5" customHeight="1">
      <c r="A813" s="38">
        <v>134</v>
      </c>
      <c r="B813" s="39">
        <v>10754</v>
      </c>
      <c r="C813" s="38">
        <v>10295275</v>
      </c>
      <c r="D813" s="40" t="s">
        <v>3096</v>
      </c>
      <c r="E813" s="58">
        <v>90</v>
      </c>
      <c r="F813" s="38">
        <v>50</v>
      </c>
      <c r="G813" s="38" t="s">
        <v>23</v>
      </c>
      <c r="H813" s="42">
        <v>3488.5</v>
      </c>
      <c r="I813" s="37"/>
      <c r="J813" s="44">
        <v>44004</v>
      </c>
      <c r="K813" s="42">
        <v>0</v>
      </c>
      <c r="L813" s="42">
        <v>2717.49</v>
      </c>
      <c r="M813" s="44">
        <v>45253</v>
      </c>
      <c r="N813" s="42">
        <v>771.01</v>
      </c>
      <c r="O813" s="42">
        <v>871.24</v>
      </c>
      <c r="P813" s="45">
        <f>IF(J813&lt;DATEVALUE("2009-1-1"),3%,13%)</f>
        <v>0.13</v>
      </c>
      <c r="Q813" s="42">
        <f>IF(P813=13%,ROUND(O813/(1+P813)*P813,2),ROUND(O813/(1+0.03)*0.02,2))</f>
        <v>100.23</v>
      </c>
      <c r="R813" s="42">
        <f>O813-Q813</f>
        <v>771.01</v>
      </c>
      <c r="S813" s="42">
        <f>N813-R813</f>
        <v>0</v>
      </c>
      <c r="T813" s="38">
        <v>5000</v>
      </c>
      <c r="U813" s="14">
        <f>S813/H813</f>
        <v>0</v>
      </c>
      <c r="V813" s="19"/>
      <c r="W813" s="19"/>
      <c r="X813" s="37" t="s">
        <v>3464</v>
      </c>
    </row>
    <row r="814" spans="1:24" s="3" customFormat="1" ht="16.5" customHeight="1">
      <c r="A814" s="38">
        <v>135</v>
      </c>
      <c r="B814" s="39">
        <v>10754</v>
      </c>
      <c r="C814" s="38">
        <v>10295273</v>
      </c>
      <c r="D814" s="40" t="s">
        <v>3096</v>
      </c>
      <c r="E814" s="58">
        <v>24</v>
      </c>
      <c r="F814" s="38">
        <v>60</v>
      </c>
      <c r="G814" s="38" t="s">
        <v>23</v>
      </c>
      <c r="H814" s="42">
        <v>1258.06</v>
      </c>
      <c r="I814" s="37"/>
      <c r="J814" s="44">
        <v>44004</v>
      </c>
      <c r="K814" s="42">
        <v>0</v>
      </c>
      <c r="L814" s="42">
        <v>816.7</v>
      </c>
      <c r="M814" s="44">
        <v>45253</v>
      </c>
      <c r="N814" s="42">
        <v>441.36</v>
      </c>
      <c r="O814" s="42">
        <v>498.74</v>
      </c>
      <c r="P814" s="45">
        <f>IF(J814&lt;DATEVALUE("2009-1-1"),3%,13%)</f>
        <v>0.13</v>
      </c>
      <c r="Q814" s="42">
        <f>IF(P814=13%,ROUND(O814/(1+P814)*P814,2),ROUND(O814/(1+0.03)*0.02,2))</f>
        <v>57.38</v>
      </c>
      <c r="R814" s="42">
        <f>O814-Q814</f>
        <v>441.36</v>
      </c>
      <c r="S814" s="42">
        <f>N814-R814</f>
        <v>0</v>
      </c>
      <c r="T814" s="38">
        <v>5000</v>
      </c>
      <c r="U814" s="14">
        <f>S814/H814</f>
        <v>0</v>
      </c>
      <c r="V814" s="19"/>
      <c r="W814" s="19"/>
      <c r="X814" s="37" t="s">
        <v>3464</v>
      </c>
    </row>
    <row r="815" spans="1:24" s="3" customFormat="1" ht="16.5" customHeight="1">
      <c r="A815" s="38">
        <v>136</v>
      </c>
      <c r="B815" s="39">
        <v>10754</v>
      </c>
      <c r="C815" s="38">
        <v>10295271</v>
      </c>
      <c r="D815" s="40" t="s">
        <v>3098</v>
      </c>
      <c r="E815" s="58">
        <v>26</v>
      </c>
      <c r="F815" s="38">
        <v>56</v>
      </c>
      <c r="G815" s="38" t="s">
        <v>23</v>
      </c>
      <c r="H815" s="42">
        <v>1168.8399999999999</v>
      </c>
      <c r="I815" s="37"/>
      <c r="J815" s="44">
        <v>44004</v>
      </c>
      <c r="K815" s="42">
        <v>0</v>
      </c>
      <c r="L815" s="42">
        <v>813</v>
      </c>
      <c r="M815" s="44">
        <v>45253</v>
      </c>
      <c r="N815" s="42">
        <v>355.84</v>
      </c>
      <c r="O815" s="42">
        <v>402.1</v>
      </c>
      <c r="P815" s="45">
        <f>IF(J815&lt;DATEVALUE("2009-1-1"),3%,13%)</f>
        <v>0.13</v>
      </c>
      <c r="Q815" s="42">
        <f>IF(P815=13%,ROUND(O815/(1+P815)*P815,2),ROUND(O815/(1+0.03)*0.02,2))</f>
        <v>46.26</v>
      </c>
      <c r="R815" s="42">
        <f>O815-Q815</f>
        <v>355.84000000000003</v>
      </c>
      <c r="S815" s="42">
        <f>N815-R815</f>
        <v>0</v>
      </c>
      <c r="T815" s="38">
        <v>5000</v>
      </c>
      <c r="U815" s="14">
        <f>S815/H815</f>
        <v>0</v>
      </c>
      <c r="V815" s="19"/>
      <c r="W815" s="19"/>
      <c r="X815" s="37" t="s">
        <v>3464</v>
      </c>
    </row>
    <row r="816" spans="1:24" s="3" customFormat="1" ht="16.5" customHeight="1">
      <c r="A816" s="38">
        <v>137</v>
      </c>
      <c r="B816" s="39">
        <v>10754</v>
      </c>
      <c r="C816" s="38">
        <v>10295270</v>
      </c>
      <c r="D816" s="40" t="s">
        <v>3097</v>
      </c>
      <c r="E816" s="58">
        <v>29</v>
      </c>
      <c r="F816" s="38">
        <v>61</v>
      </c>
      <c r="G816" s="38" t="s">
        <v>23</v>
      </c>
      <c r="H816" s="42">
        <v>772.59</v>
      </c>
      <c r="I816" s="37"/>
      <c r="J816" s="44">
        <v>44004</v>
      </c>
      <c r="K816" s="42">
        <v>0</v>
      </c>
      <c r="L816" s="42">
        <v>492.79</v>
      </c>
      <c r="M816" s="44">
        <v>45253</v>
      </c>
      <c r="N816" s="42">
        <v>279.8</v>
      </c>
      <c r="O816" s="42">
        <v>316.17</v>
      </c>
      <c r="P816" s="45">
        <f>IF(J816&lt;DATEVALUE("2009-1-1"),3%,13%)</f>
        <v>0.13</v>
      </c>
      <c r="Q816" s="42">
        <f>IF(P816=13%,ROUND(O816/(1+P816)*P816,2),ROUND(O816/(1+0.03)*0.02,2))</f>
        <v>36.369999999999997</v>
      </c>
      <c r="R816" s="42">
        <f>O816-Q816</f>
        <v>279.8</v>
      </c>
      <c r="S816" s="42">
        <f>N816-R816</f>
        <v>0</v>
      </c>
      <c r="T816" s="38">
        <v>5000</v>
      </c>
      <c r="U816" s="14">
        <f>S816/H816</f>
        <v>0</v>
      </c>
      <c r="V816" s="19"/>
      <c r="W816" s="19"/>
      <c r="X816" s="37" t="s">
        <v>3464</v>
      </c>
    </row>
    <row r="817" spans="1:24" s="3" customFormat="1" ht="16.5" customHeight="1">
      <c r="A817" s="38">
        <v>139</v>
      </c>
      <c r="B817" s="39">
        <v>10754</v>
      </c>
      <c r="C817" s="38">
        <v>10295276</v>
      </c>
      <c r="D817" s="40" t="s">
        <v>3097</v>
      </c>
      <c r="E817" s="58">
        <v>13</v>
      </c>
      <c r="F817" s="38">
        <v>50</v>
      </c>
      <c r="G817" s="38" t="s">
        <v>23</v>
      </c>
      <c r="H817" s="42">
        <v>540.38</v>
      </c>
      <c r="I817" s="37"/>
      <c r="J817" s="44">
        <v>44004</v>
      </c>
      <c r="K817" s="42">
        <v>0</v>
      </c>
      <c r="L817" s="42">
        <v>421.03</v>
      </c>
      <c r="M817" s="44">
        <v>45253</v>
      </c>
      <c r="N817" s="42">
        <v>119.35</v>
      </c>
      <c r="O817" s="42">
        <v>134.87</v>
      </c>
      <c r="P817" s="45">
        <f>IF(J817&lt;DATEVALUE("2009-1-1"),3%,13%)</f>
        <v>0.13</v>
      </c>
      <c r="Q817" s="42">
        <f>IF(P817=13%,ROUND(O817/(1+P817)*P817,2),ROUND(O817/(1+0.03)*0.02,2))</f>
        <v>15.52</v>
      </c>
      <c r="R817" s="42">
        <f>O817-Q817</f>
        <v>119.35000000000001</v>
      </c>
      <c r="S817" s="42">
        <f>N817-R817</f>
        <v>0</v>
      </c>
      <c r="T817" s="38">
        <v>5000</v>
      </c>
      <c r="U817" s="14">
        <f>S817/H817</f>
        <v>0</v>
      </c>
      <c r="V817" s="19"/>
      <c r="W817" s="19"/>
      <c r="X817" s="37" t="s">
        <v>3464</v>
      </c>
    </row>
    <row r="818" spans="1:24" s="3" customFormat="1" ht="16.5" customHeight="1">
      <c r="A818" s="38">
        <v>186</v>
      </c>
      <c r="B818" s="39">
        <v>20700</v>
      </c>
      <c r="C818" s="38">
        <v>10281308</v>
      </c>
      <c r="D818" s="40" t="s">
        <v>1334</v>
      </c>
      <c r="E818" s="58">
        <v>1</v>
      </c>
      <c r="F818" s="38">
        <v>120</v>
      </c>
      <c r="G818" s="38" t="s">
        <v>21</v>
      </c>
      <c r="H818" s="42">
        <v>23555.56</v>
      </c>
      <c r="I818" s="37"/>
      <c r="J818" s="44">
        <v>43158</v>
      </c>
      <c r="K818" s="42">
        <v>0</v>
      </c>
      <c r="L818" s="42">
        <v>12867.22</v>
      </c>
      <c r="M818" s="44">
        <v>45250</v>
      </c>
      <c r="N818" s="42">
        <v>10688.34</v>
      </c>
      <c r="O818" s="42">
        <v>12077.82</v>
      </c>
      <c r="P818" s="45">
        <f>IF(J818&lt;DATEVALUE("2009-1-1"),3%,13%)</f>
        <v>0.13</v>
      </c>
      <c r="Q818" s="42">
        <f>IF(P818=13%,ROUND(O818/(1+P818)*P818,2),ROUND(O818/(1+0.03)*0.02,2))</f>
        <v>1389.48</v>
      </c>
      <c r="R818" s="42">
        <f>O818-Q818</f>
        <v>10688.34</v>
      </c>
      <c r="S818" s="42">
        <f>N818-R818</f>
        <v>0</v>
      </c>
      <c r="T818" s="38">
        <v>5000</v>
      </c>
      <c r="U818" s="14">
        <f>S818/H818</f>
        <v>0</v>
      </c>
      <c r="V818" s="19"/>
      <c r="W818" s="19"/>
      <c r="X818" s="37" t="s">
        <v>3466</v>
      </c>
    </row>
    <row r="819" spans="1:24" s="3" customFormat="1" ht="16.5" customHeight="1">
      <c r="A819" s="38">
        <v>187</v>
      </c>
      <c r="B819" s="39">
        <v>20700</v>
      </c>
      <c r="C819" s="38">
        <v>10280972</v>
      </c>
      <c r="D819" s="40" t="s">
        <v>830</v>
      </c>
      <c r="E819" s="58">
        <v>4</v>
      </c>
      <c r="F819" s="38">
        <v>94</v>
      </c>
      <c r="G819" s="38" t="s">
        <v>23</v>
      </c>
      <c r="H819" s="42">
        <v>4649.67</v>
      </c>
      <c r="I819" s="37"/>
      <c r="J819" s="44">
        <v>43002</v>
      </c>
      <c r="K819" s="42">
        <v>0</v>
      </c>
      <c r="L819" s="42">
        <v>3361.93</v>
      </c>
      <c r="M819" s="44">
        <v>45250</v>
      </c>
      <c r="N819" s="42">
        <v>1287.74</v>
      </c>
      <c r="O819" s="42">
        <v>1455.15</v>
      </c>
      <c r="P819" s="45">
        <f>IF(J819&lt;DATEVALUE("2009-1-1"),3%,13%)</f>
        <v>0.13</v>
      </c>
      <c r="Q819" s="42">
        <f>IF(P819=13%,ROUND(O819/(1+P819)*P819,2),ROUND(O819/(1+0.03)*0.02,2))</f>
        <v>167.41</v>
      </c>
      <c r="R819" s="42">
        <f>O819-Q819</f>
        <v>1287.74</v>
      </c>
      <c r="S819" s="42">
        <f>N819-R819</f>
        <v>0</v>
      </c>
      <c r="T819" s="38">
        <v>2001</v>
      </c>
      <c r="U819" s="14">
        <f>S819/H819</f>
        <v>0</v>
      </c>
      <c r="V819" s="19"/>
      <c r="W819" s="19"/>
      <c r="X819" s="37" t="s">
        <v>3466</v>
      </c>
    </row>
    <row r="820" spans="1:24" s="3" customFormat="1" ht="16.5" customHeight="1">
      <c r="A820" s="38">
        <v>188</v>
      </c>
      <c r="B820" s="39">
        <v>20700</v>
      </c>
      <c r="C820" s="38">
        <v>10280935</v>
      </c>
      <c r="D820" s="40" t="s">
        <v>3099</v>
      </c>
      <c r="E820" s="58">
        <v>1</v>
      </c>
      <c r="F820" s="38">
        <v>60</v>
      </c>
      <c r="G820" s="38" t="s">
        <v>23</v>
      </c>
      <c r="H820" s="42">
        <v>3814.16</v>
      </c>
      <c r="I820" s="37"/>
      <c r="J820" s="44">
        <v>43827</v>
      </c>
      <c r="K820" s="42">
        <v>0</v>
      </c>
      <c r="L820" s="42">
        <v>2838.34</v>
      </c>
      <c r="M820" s="44">
        <v>45250</v>
      </c>
      <c r="N820" s="42">
        <v>975.82</v>
      </c>
      <c r="O820" s="42">
        <v>1102.68</v>
      </c>
      <c r="P820" s="45">
        <f>IF(J820&lt;DATEVALUE("2009-1-1"),3%,13%)</f>
        <v>0.13</v>
      </c>
      <c r="Q820" s="42">
        <f>IF(P820=13%,ROUND(O820/(1+P820)*P820,2),ROUND(O820/(1+0.03)*0.02,2))</f>
        <v>126.86</v>
      </c>
      <c r="R820" s="42">
        <f>O820-Q820</f>
        <v>975.82</v>
      </c>
      <c r="S820" s="42">
        <f>N820-R820</f>
        <v>0</v>
      </c>
      <c r="T820" s="38">
        <v>5000</v>
      </c>
      <c r="U820" s="14">
        <f>S820/H820</f>
        <v>0</v>
      </c>
      <c r="V820" s="19"/>
      <c r="W820" s="19"/>
      <c r="X820" s="37" t="s">
        <v>3466</v>
      </c>
    </row>
    <row r="821" spans="1:24" s="3" customFormat="1" ht="16.5" customHeight="1">
      <c r="A821" s="38">
        <v>189</v>
      </c>
      <c r="B821" s="39">
        <v>20700</v>
      </c>
      <c r="C821" s="38">
        <v>10281275</v>
      </c>
      <c r="D821" s="40" t="s">
        <v>877</v>
      </c>
      <c r="E821" s="58">
        <v>2</v>
      </c>
      <c r="F821" s="38">
        <v>92</v>
      </c>
      <c r="G821" s="38" t="s">
        <v>23</v>
      </c>
      <c r="H821" s="42">
        <v>2735.04</v>
      </c>
      <c r="I821" s="37"/>
      <c r="J821" s="44">
        <v>43065</v>
      </c>
      <c r="K821" s="42">
        <v>0</v>
      </c>
      <c r="L821" s="42">
        <v>1963.16</v>
      </c>
      <c r="M821" s="44">
        <v>45250</v>
      </c>
      <c r="N821" s="42">
        <v>771.88</v>
      </c>
      <c r="O821" s="42">
        <v>872.22</v>
      </c>
      <c r="P821" s="45">
        <f>IF(J821&lt;DATEVALUE("2009-1-1"),3%,13%)</f>
        <v>0.13</v>
      </c>
      <c r="Q821" s="42">
        <f>IF(P821=13%,ROUND(O821/(1+P821)*P821,2),ROUND(O821/(1+0.03)*0.02,2))</f>
        <v>100.34</v>
      </c>
      <c r="R821" s="42">
        <f>O821-Q821</f>
        <v>771.88</v>
      </c>
      <c r="S821" s="42">
        <f>N821-R821</f>
        <v>0</v>
      </c>
      <c r="T821" s="38">
        <v>5000</v>
      </c>
      <c r="U821" s="14">
        <f>S821/H821</f>
        <v>0</v>
      </c>
      <c r="V821" s="19"/>
      <c r="W821" s="19"/>
      <c r="X821" s="37" t="s">
        <v>3466</v>
      </c>
    </row>
    <row r="822" spans="1:24" s="3" customFormat="1" ht="16.5" customHeight="1">
      <c r="A822" s="38">
        <v>190</v>
      </c>
      <c r="B822" s="39">
        <v>20700</v>
      </c>
      <c r="C822" s="38">
        <v>10281275</v>
      </c>
      <c r="D822" s="40" t="s">
        <v>877</v>
      </c>
      <c r="E822" s="58">
        <v>2</v>
      </c>
      <c r="F822" s="38">
        <v>92</v>
      </c>
      <c r="G822" s="38" t="s">
        <v>23</v>
      </c>
      <c r="H822" s="42">
        <v>2735.04</v>
      </c>
      <c r="I822" s="37"/>
      <c r="J822" s="44">
        <v>43065</v>
      </c>
      <c r="K822" s="42">
        <v>0</v>
      </c>
      <c r="L822" s="42">
        <v>1963.16</v>
      </c>
      <c r="M822" s="44">
        <v>45250</v>
      </c>
      <c r="N822" s="42">
        <v>771.88</v>
      </c>
      <c r="O822" s="42">
        <v>872.22</v>
      </c>
      <c r="P822" s="45">
        <f>IF(J822&lt;DATEVALUE("2009-1-1"),3%,13%)</f>
        <v>0.13</v>
      </c>
      <c r="Q822" s="42">
        <f>IF(P822=13%,ROUND(O822/(1+P822)*P822,2),ROUND(O822/(1+0.03)*0.02,2))</f>
        <v>100.34</v>
      </c>
      <c r="R822" s="42">
        <f>O822-Q822</f>
        <v>771.88</v>
      </c>
      <c r="S822" s="42">
        <f>N822-R822</f>
        <v>0</v>
      </c>
      <c r="T822" s="38">
        <v>5000</v>
      </c>
      <c r="U822" s="14">
        <f>S822/H822</f>
        <v>0</v>
      </c>
      <c r="V822" s="19"/>
      <c r="W822" s="19"/>
      <c r="X822" s="37" t="s">
        <v>3466</v>
      </c>
    </row>
    <row r="823" spans="1:24" s="3" customFormat="1" ht="16.5" customHeight="1">
      <c r="A823" s="38">
        <v>191</v>
      </c>
      <c r="B823" s="39">
        <v>20700</v>
      </c>
      <c r="C823" s="38">
        <v>10281275</v>
      </c>
      <c r="D823" s="40" t="s">
        <v>877</v>
      </c>
      <c r="E823" s="58">
        <v>1</v>
      </c>
      <c r="F823" s="38">
        <v>92</v>
      </c>
      <c r="G823" s="38" t="s">
        <v>23</v>
      </c>
      <c r="H823" s="42">
        <v>1367.52</v>
      </c>
      <c r="I823" s="37"/>
      <c r="J823" s="44">
        <v>43065</v>
      </c>
      <c r="K823" s="42">
        <v>0</v>
      </c>
      <c r="L823" s="42">
        <v>981.58</v>
      </c>
      <c r="M823" s="44">
        <v>45250</v>
      </c>
      <c r="N823" s="42">
        <v>385.94</v>
      </c>
      <c r="O823" s="42">
        <v>436.11</v>
      </c>
      <c r="P823" s="45">
        <f>IF(J823&lt;DATEVALUE("2009-1-1"),3%,13%)</f>
        <v>0.13</v>
      </c>
      <c r="Q823" s="42">
        <f>IF(P823=13%,ROUND(O823/(1+P823)*P823,2),ROUND(O823/(1+0.03)*0.02,2))</f>
        <v>50.17</v>
      </c>
      <c r="R823" s="42">
        <f>O823-Q823</f>
        <v>385.94</v>
      </c>
      <c r="S823" s="42">
        <f>N823-R823</f>
        <v>0</v>
      </c>
      <c r="T823" s="38">
        <v>5000</v>
      </c>
      <c r="U823" s="14">
        <f>S823/H823</f>
        <v>0</v>
      </c>
      <c r="V823" s="19"/>
      <c r="W823" s="19"/>
      <c r="X823" s="37" t="s">
        <v>3466</v>
      </c>
    </row>
    <row r="824" spans="1:24" s="3" customFormat="1" ht="16.5" customHeight="1">
      <c r="A824" s="38">
        <v>192</v>
      </c>
      <c r="B824" s="39">
        <v>20700</v>
      </c>
      <c r="C824" s="38">
        <v>10281297</v>
      </c>
      <c r="D824" s="40" t="s">
        <v>877</v>
      </c>
      <c r="E824" s="58">
        <v>1</v>
      </c>
      <c r="F824" s="38">
        <v>90</v>
      </c>
      <c r="G824" s="38" t="s">
        <v>23</v>
      </c>
      <c r="H824" s="42">
        <v>1367.52</v>
      </c>
      <c r="I824" s="37"/>
      <c r="J824" s="44">
        <v>43124</v>
      </c>
      <c r="K824" s="42">
        <v>0</v>
      </c>
      <c r="L824" s="42">
        <v>974.37</v>
      </c>
      <c r="M824" s="44">
        <v>45250</v>
      </c>
      <c r="N824" s="42">
        <v>393.15</v>
      </c>
      <c r="O824" s="42">
        <v>444.26</v>
      </c>
      <c r="P824" s="45">
        <f>IF(J824&lt;DATEVALUE("2009-1-1"),3%,13%)</f>
        <v>0.13</v>
      </c>
      <c r="Q824" s="42">
        <f>IF(P824=13%,ROUND(O824/(1+P824)*P824,2),ROUND(O824/(1+0.03)*0.02,2))</f>
        <v>51.11</v>
      </c>
      <c r="R824" s="42">
        <f>O824-Q824</f>
        <v>393.15</v>
      </c>
      <c r="S824" s="42">
        <f>N824-R824</f>
        <v>0</v>
      </c>
      <c r="T824" s="38">
        <v>5000</v>
      </c>
      <c r="U824" s="14">
        <f>S824/H824</f>
        <v>0</v>
      </c>
      <c r="V824" s="19"/>
      <c r="W824" s="19"/>
      <c r="X824" s="37" t="s">
        <v>3466</v>
      </c>
    </row>
    <row r="825" spans="1:24" s="3" customFormat="1" ht="16.5" customHeight="1">
      <c r="A825" s="38">
        <v>193</v>
      </c>
      <c r="B825" s="39">
        <v>20700</v>
      </c>
      <c r="C825" s="38">
        <v>10347863</v>
      </c>
      <c r="D825" s="40" t="s">
        <v>1369</v>
      </c>
      <c r="E825" s="58">
        <v>0.1</v>
      </c>
      <c r="F825" s="38">
        <v>49</v>
      </c>
      <c r="G825" s="38" t="s">
        <v>266</v>
      </c>
      <c r="H825" s="42">
        <v>257.44</v>
      </c>
      <c r="I825" s="37"/>
      <c r="J825" s="44">
        <v>44620</v>
      </c>
      <c r="K825" s="42">
        <v>5.25</v>
      </c>
      <c r="L825" s="42">
        <v>105.08</v>
      </c>
      <c r="M825" s="44">
        <v>45250</v>
      </c>
      <c r="N825" s="42">
        <v>147.11000000000001</v>
      </c>
      <c r="O825" s="42">
        <v>166.23000000000002</v>
      </c>
      <c r="P825" s="45">
        <f>IF(J825&lt;DATEVALUE("2009-1-1"),3%,13%)</f>
        <v>0.13</v>
      </c>
      <c r="Q825" s="42">
        <f>IF(P825=13%,ROUND(O825/(1+P825)*P825,2),ROUND(O825/(1+0.03)*0.02,2))</f>
        <v>19.12</v>
      </c>
      <c r="R825" s="42">
        <f>O825-Q825</f>
        <v>147.11000000000001</v>
      </c>
      <c r="S825" s="42">
        <f>N825-R825</f>
        <v>0</v>
      </c>
      <c r="T825" s="38">
        <v>5000</v>
      </c>
      <c r="U825" s="14">
        <f>S825/H825</f>
        <v>0</v>
      </c>
      <c r="V825" s="19"/>
      <c r="W825" s="19"/>
      <c r="X825" s="37" t="s">
        <v>3466</v>
      </c>
    </row>
    <row r="826" spans="1:24" s="3" customFormat="1" ht="16.5" customHeight="1">
      <c r="A826" s="38">
        <v>194</v>
      </c>
      <c r="B826" s="39">
        <v>20700</v>
      </c>
      <c r="C826" s="38">
        <v>10280757</v>
      </c>
      <c r="D826" s="40" t="s">
        <v>2356</v>
      </c>
      <c r="E826" s="58">
        <v>1</v>
      </c>
      <c r="F826" s="38">
        <v>60</v>
      </c>
      <c r="G826" s="38" t="s">
        <v>33</v>
      </c>
      <c r="H826" s="42">
        <v>1641.03</v>
      </c>
      <c r="I826" s="37"/>
      <c r="J826" s="44">
        <v>42879</v>
      </c>
      <c r="K826" s="42">
        <v>0</v>
      </c>
      <c r="L826" s="42">
        <v>1558.97</v>
      </c>
      <c r="M826" s="44">
        <v>45250</v>
      </c>
      <c r="N826" s="42">
        <v>82.06</v>
      </c>
      <c r="O826" s="42">
        <v>92.73</v>
      </c>
      <c r="P826" s="45">
        <f>IF(J826&lt;DATEVALUE("2009-1-1"),3%,13%)</f>
        <v>0.13</v>
      </c>
      <c r="Q826" s="42">
        <f>IF(P826=13%,ROUND(O826/(1+P826)*P826,2),ROUND(O826/(1+0.03)*0.02,2))</f>
        <v>10.67</v>
      </c>
      <c r="R826" s="42">
        <f>O826-Q826</f>
        <v>82.06</v>
      </c>
      <c r="S826" s="42">
        <f>N826-R826</f>
        <v>0</v>
      </c>
      <c r="T826" s="38">
        <v>5000</v>
      </c>
      <c r="U826" s="14">
        <f>S826/H826</f>
        <v>0</v>
      </c>
      <c r="V826" s="19"/>
      <c r="W826" s="19"/>
      <c r="X826" s="37" t="s">
        <v>3466</v>
      </c>
    </row>
    <row r="827" spans="1:24" s="3" customFormat="1" ht="16.5" customHeight="1">
      <c r="A827" s="38">
        <v>195</v>
      </c>
      <c r="B827" s="39">
        <v>20700</v>
      </c>
      <c r="C827" s="38">
        <v>10280945</v>
      </c>
      <c r="D827" s="40" t="s">
        <v>3076</v>
      </c>
      <c r="E827" s="58">
        <v>1</v>
      </c>
      <c r="F827" s="38">
        <v>41</v>
      </c>
      <c r="G827" s="38" t="s">
        <v>33</v>
      </c>
      <c r="H827" s="42">
        <v>3185.84</v>
      </c>
      <c r="I827" s="37"/>
      <c r="J827" s="44">
        <v>43888</v>
      </c>
      <c r="K827" s="42">
        <v>0</v>
      </c>
      <c r="L827" s="42">
        <v>3026.54</v>
      </c>
      <c r="M827" s="44">
        <v>45250</v>
      </c>
      <c r="N827" s="42">
        <v>159.30000000000001</v>
      </c>
      <c r="O827" s="42">
        <v>180.01000000000002</v>
      </c>
      <c r="P827" s="45">
        <f>IF(J827&lt;DATEVALUE("2009-1-1"),3%,13%)</f>
        <v>0.13</v>
      </c>
      <c r="Q827" s="42">
        <f>IF(P827=13%,ROUND(O827/(1+P827)*P827,2),ROUND(O827/(1+0.03)*0.02,2))</f>
        <v>20.71</v>
      </c>
      <c r="R827" s="42">
        <f>O827-Q827</f>
        <v>159.30000000000001</v>
      </c>
      <c r="S827" s="42">
        <f>N827-R827</f>
        <v>0</v>
      </c>
      <c r="T827" s="38">
        <v>5000</v>
      </c>
      <c r="U827" s="14">
        <f>S827/H827</f>
        <v>0</v>
      </c>
      <c r="V827" s="19"/>
      <c r="W827" s="19"/>
      <c r="X827" s="37" t="s">
        <v>3466</v>
      </c>
    </row>
    <row r="828" spans="1:24" s="3" customFormat="1" ht="16.5" customHeight="1">
      <c r="A828" s="38">
        <v>198</v>
      </c>
      <c r="B828" s="39">
        <v>20700</v>
      </c>
      <c r="C828" s="38">
        <v>10347809</v>
      </c>
      <c r="D828" s="40" t="s">
        <v>229</v>
      </c>
      <c r="E828" s="58">
        <v>5</v>
      </c>
      <c r="F828" s="38">
        <v>17</v>
      </c>
      <c r="G828" s="38" t="s">
        <v>33</v>
      </c>
      <c r="H828" s="42">
        <v>5496.78</v>
      </c>
      <c r="I828" s="37"/>
      <c r="J828" s="44">
        <v>44620</v>
      </c>
      <c r="K828" s="42">
        <v>0</v>
      </c>
      <c r="L828" s="42">
        <v>5496.78</v>
      </c>
      <c r="M828" s="44">
        <v>45250</v>
      </c>
      <c r="N828" s="42">
        <v>0</v>
      </c>
      <c r="O828" s="42">
        <v>0</v>
      </c>
      <c r="P828" s="45">
        <f>IF(J828&lt;DATEVALUE("2009-1-1"),3%,13%)</f>
        <v>0.13</v>
      </c>
      <c r="Q828" s="42">
        <f>IF(P828=13%,ROUND(O828/(1+P828)*P828,2),ROUND(O828/(1+0.03)*0.02,2))</f>
        <v>0</v>
      </c>
      <c r="R828" s="42">
        <f>O828-Q828</f>
        <v>0</v>
      </c>
      <c r="S828" s="42">
        <f>N828-R828</f>
        <v>0</v>
      </c>
      <c r="T828" s="38">
        <v>5000</v>
      </c>
      <c r="U828" s="14">
        <f>S828/H828</f>
        <v>0</v>
      </c>
      <c r="V828" s="19"/>
      <c r="W828" s="19"/>
      <c r="X828" s="37" t="s">
        <v>3466</v>
      </c>
    </row>
    <row r="829" spans="1:24" s="3" customFormat="1" ht="16.5" customHeight="1">
      <c r="A829" s="38">
        <v>199</v>
      </c>
      <c r="B829" s="39">
        <v>20700</v>
      </c>
      <c r="C829" s="38">
        <v>10347862</v>
      </c>
      <c r="D829" s="40" t="s">
        <v>2034</v>
      </c>
      <c r="E829" s="58">
        <v>6</v>
      </c>
      <c r="F829" s="38">
        <v>22</v>
      </c>
      <c r="G829" s="38" t="s">
        <v>33</v>
      </c>
      <c r="H829" s="42">
        <v>8027.1</v>
      </c>
      <c r="I829" s="37"/>
      <c r="J829" s="44">
        <v>44620</v>
      </c>
      <c r="K829" s="42">
        <v>364.87</v>
      </c>
      <c r="L829" s="42">
        <v>7297.38</v>
      </c>
      <c r="M829" s="44">
        <v>45251</v>
      </c>
      <c r="N829" s="42">
        <v>364.85</v>
      </c>
      <c r="O829" s="42">
        <v>412.28</v>
      </c>
      <c r="P829" s="45">
        <f>IF(J829&lt;DATEVALUE("2009-1-1"),3%,13%)</f>
        <v>0.13</v>
      </c>
      <c r="Q829" s="42">
        <f>IF(P829=13%,ROUND(O829/(1+P829)*P829,2),ROUND(O829/(1+0.03)*0.02,2))</f>
        <v>47.43</v>
      </c>
      <c r="R829" s="42">
        <f>O829-Q829</f>
        <v>364.84999999999997</v>
      </c>
      <c r="S829" s="42">
        <f>N829-R829</f>
        <v>0</v>
      </c>
      <c r="T829" s="38">
        <v>5000</v>
      </c>
      <c r="U829" s="14">
        <f>S829/H829</f>
        <v>0</v>
      </c>
      <c r="V829" s="19"/>
      <c r="W829" s="19"/>
      <c r="X829" s="37" t="s">
        <v>3466</v>
      </c>
    </row>
    <row r="830" spans="1:24" s="3" customFormat="1" ht="16.5" customHeight="1">
      <c r="A830" s="38">
        <v>673</v>
      </c>
      <c r="B830" s="39">
        <v>10729</v>
      </c>
      <c r="C830" s="38">
        <v>10321592</v>
      </c>
      <c r="D830" s="40" t="s">
        <v>3274</v>
      </c>
      <c r="E830" s="58">
        <v>1</v>
      </c>
      <c r="F830" s="38">
        <v>1</v>
      </c>
      <c r="G830" s="38" t="s">
        <v>23</v>
      </c>
      <c r="H830" s="42">
        <v>876.07</v>
      </c>
      <c r="I830" s="37"/>
      <c r="J830" s="44">
        <v>44074</v>
      </c>
      <c r="K830" s="42">
        <v>0</v>
      </c>
      <c r="L830" s="42">
        <v>876.07</v>
      </c>
      <c r="M830" s="44">
        <v>45259</v>
      </c>
      <c r="N830" s="42">
        <v>0</v>
      </c>
      <c r="O830" s="42">
        <v>0</v>
      </c>
      <c r="P830" s="45">
        <f>IF(J830&lt;DATEVALUE("2009-1-1"),3%,13%)</f>
        <v>0.13</v>
      </c>
      <c r="Q830" s="42">
        <f>IF(P830=13%,ROUND(O830/(1+P830)*P830,2),ROUND(O830/(1+0.03)*0.02,2))</f>
        <v>0</v>
      </c>
      <c r="R830" s="42">
        <f>O830-Q830</f>
        <v>0</v>
      </c>
      <c r="S830" s="42">
        <f>N830-R830</f>
        <v>0</v>
      </c>
      <c r="T830" s="38">
        <v>5000</v>
      </c>
      <c r="U830" s="14">
        <f>S830/H830</f>
        <v>0</v>
      </c>
      <c r="V830" s="19"/>
      <c r="W830" s="19"/>
      <c r="X830" s="37" t="s">
        <v>3459</v>
      </c>
    </row>
    <row r="831" spans="1:24" s="3" customFormat="1" ht="16.5" customHeight="1">
      <c r="A831" s="38">
        <v>714</v>
      </c>
      <c r="B831" s="39">
        <v>10729</v>
      </c>
      <c r="C831" s="38">
        <v>10322018</v>
      </c>
      <c r="D831" s="40" t="s">
        <v>3297</v>
      </c>
      <c r="E831" s="58">
        <v>1</v>
      </c>
      <c r="F831" s="38">
        <v>36</v>
      </c>
      <c r="G831" s="38" t="s">
        <v>33</v>
      </c>
      <c r="H831" s="42">
        <v>47977.39</v>
      </c>
      <c r="I831" s="37"/>
      <c r="J831" s="44">
        <v>44105</v>
      </c>
      <c r="K831" s="42">
        <v>0</v>
      </c>
      <c r="L831" s="42">
        <v>47977.39</v>
      </c>
      <c r="M831" s="44">
        <v>45259</v>
      </c>
      <c r="N831" s="42">
        <v>0</v>
      </c>
      <c r="O831" s="42">
        <v>0</v>
      </c>
      <c r="P831" s="45">
        <f>IF(J831&lt;DATEVALUE("2009-1-1"),3%,13%)</f>
        <v>0.13</v>
      </c>
      <c r="Q831" s="42">
        <f>IF(P831=13%,ROUND(O831/(1+P831)*P831,2),ROUND(O831/(1+0.03)*0.02,2))</f>
        <v>0</v>
      </c>
      <c r="R831" s="42">
        <f>O831-Q831</f>
        <v>0</v>
      </c>
      <c r="S831" s="42">
        <f>N831-R831</f>
        <v>0</v>
      </c>
      <c r="T831" s="38">
        <v>2401</v>
      </c>
      <c r="U831" s="14">
        <f>S831/H831</f>
        <v>0</v>
      </c>
      <c r="V831" s="19"/>
      <c r="W831" s="19"/>
      <c r="X831" s="37" t="s">
        <v>3459</v>
      </c>
    </row>
    <row r="832" spans="1:24" s="3" customFormat="1" ht="16.5" customHeight="1">
      <c r="A832" s="38">
        <v>800</v>
      </c>
      <c r="B832" s="39">
        <v>10729</v>
      </c>
      <c r="C832" s="38">
        <v>10321649</v>
      </c>
      <c r="D832" s="40" t="s">
        <v>3337</v>
      </c>
      <c r="E832" s="58">
        <v>10</v>
      </c>
      <c r="F832" s="38">
        <v>36</v>
      </c>
      <c r="G832" s="38" t="s">
        <v>33</v>
      </c>
      <c r="H832" s="42">
        <v>8000</v>
      </c>
      <c r="I832" s="37"/>
      <c r="J832" s="44">
        <v>44104</v>
      </c>
      <c r="K832" s="42">
        <v>0</v>
      </c>
      <c r="L832" s="42">
        <v>8000</v>
      </c>
      <c r="M832" s="44">
        <v>45259</v>
      </c>
      <c r="N832" s="42">
        <v>0</v>
      </c>
      <c r="O832" s="42">
        <v>0</v>
      </c>
      <c r="P832" s="45">
        <f>IF(J832&lt;DATEVALUE("2009-1-1"),3%,13%)</f>
        <v>0.13</v>
      </c>
      <c r="Q832" s="42">
        <f>IF(P832=13%,ROUND(O832/(1+P832)*P832,2),ROUND(O832/(1+0.03)*0.02,2))</f>
        <v>0</v>
      </c>
      <c r="R832" s="42">
        <f>O832-Q832</f>
        <v>0</v>
      </c>
      <c r="S832" s="42">
        <f>N832-R832</f>
        <v>0</v>
      </c>
      <c r="T832" s="38">
        <v>5000</v>
      </c>
      <c r="U832" s="14">
        <f>S832/H832</f>
        <v>0</v>
      </c>
      <c r="V832" s="19"/>
      <c r="W832" s="19"/>
      <c r="X832" s="37" t="s">
        <v>3459</v>
      </c>
    </row>
    <row r="833" spans="1:24" s="3" customFormat="1" ht="16.5" customHeight="1">
      <c r="A833" s="38">
        <v>801</v>
      </c>
      <c r="B833" s="39">
        <v>10729</v>
      </c>
      <c r="C833" s="38">
        <v>10321666</v>
      </c>
      <c r="D833" s="40" t="s">
        <v>3338</v>
      </c>
      <c r="E833" s="58">
        <v>1</v>
      </c>
      <c r="F833" s="38">
        <v>1</v>
      </c>
      <c r="G833" s="38" t="s">
        <v>33</v>
      </c>
      <c r="H833" s="42">
        <v>234.53</v>
      </c>
      <c r="I833" s="37"/>
      <c r="J833" s="44">
        <v>44104</v>
      </c>
      <c r="K833" s="42">
        <v>0</v>
      </c>
      <c r="L833" s="42">
        <v>234.53</v>
      </c>
      <c r="M833" s="44">
        <v>45259</v>
      </c>
      <c r="N833" s="42">
        <v>0</v>
      </c>
      <c r="O833" s="42">
        <v>0</v>
      </c>
      <c r="P833" s="45">
        <f>IF(J833&lt;DATEVALUE("2009-1-1"),3%,13%)</f>
        <v>0.13</v>
      </c>
      <c r="Q833" s="42">
        <f>IF(P833=13%,ROUND(O833/(1+P833)*P833,2),ROUND(O833/(1+0.03)*0.02,2))</f>
        <v>0</v>
      </c>
      <c r="R833" s="42">
        <f>O833-Q833</f>
        <v>0</v>
      </c>
      <c r="S833" s="42">
        <f>N833-R833</f>
        <v>0</v>
      </c>
      <c r="T833" s="38">
        <v>5000</v>
      </c>
      <c r="U833" s="14">
        <f>S833/H833</f>
        <v>0</v>
      </c>
      <c r="V833" s="19"/>
      <c r="W833" s="19"/>
      <c r="X833" s="37" t="s">
        <v>3459</v>
      </c>
    </row>
    <row r="834" spans="1:24" s="3" customFormat="1" ht="16.5" customHeight="1">
      <c r="A834" s="38">
        <v>823</v>
      </c>
      <c r="B834" s="39">
        <v>10729</v>
      </c>
      <c r="C834" s="38">
        <v>10321347</v>
      </c>
      <c r="D834" s="40" t="s">
        <v>161</v>
      </c>
      <c r="E834" s="58">
        <v>8</v>
      </c>
      <c r="F834" s="38">
        <v>1</v>
      </c>
      <c r="G834" s="38" t="s">
        <v>83</v>
      </c>
      <c r="H834" s="42">
        <v>34.799999999999997</v>
      </c>
      <c r="I834" s="37"/>
      <c r="J834" s="44">
        <v>44043</v>
      </c>
      <c r="K834" s="42">
        <v>0</v>
      </c>
      <c r="L834" s="42">
        <v>34.799999999999997</v>
      </c>
      <c r="M834" s="44">
        <v>45259</v>
      </c>
      <c r="N834" s="42">
        <v>0</v>
      </c>
      <c r="O834" s="42">
        <v>0</v>
      </c>
      <c r="P834" s="45">
        <f>IF(J834&lt;DATEVALUE("2009-1-1"),3%,13%)</f>
        <v>0.13</v>
      </c>
      <c r="Q834" s="42">
        <f>IF(P834=13%,ROUND(O834/(1+P834)*P834,2),ROUND(O834/(1+0.03)*0.02,2))</f>
        <v>0</v>
      </c>
      <c r="R834" s="42">
        <f>O834-Q834</f>
        <v>0</v>
      </c>
      <c r="S834" s="42">
        <f>N834-R834</f>
        <v>0</v>
      </c>
      <c r="T834" s="38">
        <v>5000</v>
      </c>
      <c r="U834" s="14">
        <f>S834/H834</f>
        <v>0</v>
      </c>
      <c r="V834" s="19"/>
      <c r="W834" s="19"/>
      <c r="X834" s="37" t="s">
        <v>3459</v>
      </c>
    </row>
    <row r="835" spans="1:24" s="3" customFormat="1" ht="16.5" customHeight="1">
      <c r="A835" s="38">
        <v>105</v>
      </c>
      <c r="B835" s="39">
        <v>10749</v>
      </c>
      <c r="C835" s="38">
        <v>10322206</v>
      </c>
      <c r="D835" s="40" t="s">
        <v>189</v>
      </c>
      <c r="E835" s="58">
        <v>1</v>
      </c>
      <c r="F835" s="38">
        <v>9</v>
      </c>
      <c r="G835" s="38" t="s">
        <v>23</v>
      </c>
      <c r="H835" s="42">
        <v>281</v>
      </c>
      <c r="I835" s="37"/>
      <c r="J835" s="44">
        <v>44135</v>
      </c>
      <c r="K835" s="42">
        <v>0</v>
      </c>
      <c r="L835" s="42">
        <v>281</v>
      </c>
      <c r="M835" s="44">
        <v>45266</v>
      </c>
      <c r="N835" s="42">
        <v>0</v>
      </c>
      <c r="O835" s="42">
        <v>0</v>
      </c>
      <c r="P835" s="45">
        <f>IF(J835&lt;DATEVALUE("2009-1-1"),3%,13%)</f>
        <v>0.13</v>
      </c>
      <c r="Q835" s="42">
        <f>IF(P835=13%,ROUND(O835/(1+P835)*P835,2),ROUND(O835/(1+0.03)*0.02,2))</f>
        <v>0</v>
      </c>
      <c r="R835" s="42">
        <f>O835-Q835</f>
        <v>0</v>
      </c>
      <c r="S835" s="42">
        <f>N835-R835</f>
        <v>0</v>
      </c>
      <c r="T835" s="38">
        <v>5000</v>
      </c>
      <c r="U835" s="14">
        <f>S835/H835</f>
        <v>0</v>
      </c>
      <c r="V835" s="19"/>
      <c r="W835" s="19"/>
      <c r="X835" s="37" t="s">
        <v>3473</v>
      </c>
    </row>
    <row r="836" spans="1:24" s="3" customFormat="1" ht="16.5" customHeight="1">
      <c r="A836" s="38">
        <v>133</v>
      </c>
      <c r="B836" s="39">
        <v>10701</v>
      </c>
      <c r="C836" s="38">
        <v>10275347</v>
      </c>
      <c r="D836" s="40" t="s">
        <v>1989</v>
      </c>
      <c r="E836" s="58">
        <v>1</v>
      </c>
      <c r="F836" s="38">
        <v>51</v>
      </c>
      <c r="G836" s="38" t="s">
        <v>33</v>
      </c>
      <c r="H836" s="42">
        <v>6673.19</v>
      </c>
      <c r="I836" s="37"/>
      <c r="J836" s="44">
        <v>43582</v>
      </c>
      <c r="K836" s="42">
        <v>0</v>
      </c>
      <c r="L836" s="42">
        <v>6339.53</v>
      </c>
      <c r="M836" s="44">
        <v>45261</v>
      </c>
      <c r="N836" s="42">
        <v>333.66</v>
      </c>
      <c r="O836" s="42">
        <v>377.04</v>
      </c>
      <c r="P836" s="45">
        <f>IF(J836&lt;DATEVALUE("2009-1-1"),3%,13%)</f>
        <v>0.13</v>
      </c>
      <c r="Q836" s="42">
        <f>IF(P836=13%,ROUND(O836/(1+P836)*P836,2),ROUND(O836/(1+0.03)*0.02,2))</f>
        <v>43.38</v>
      </c>
      <c r="R836" s="42">
        <f>O836-Q836</f>
        <v>333.66</v>
      </c>
      <c r="S836" s="42">
        <f>N836-R836</f>
        <v>0</v>
      </c>
      <c r="T836" s="38">
        <v>5000</v>
      </c>
      <c r="U836" s="14">
        <f>S836/H836</f>
        <v>0</v>
      </c>
      <c r="V836" s="19"/>
      <c r="W836" s="19"/>
      <c r="X836" s="37" t="s">
        <v>3455</v>
      </c>
    </row>
    <row r="837" spans="1:24" s="3" customFormat="1" ht="16.5" customHeight="1">
      <c r="A837" s="38">
        <v>134</v>
      </c>
      <c r="B837" s="39">
        <v>10704</v>
      </c>
      <c r="C837" s="38">
        <v>10279127</v>
      </c>
      <c r="D837" s="40" t="s">
        <v>144</v>
      </c>
      <c r="E837" s="58">
        <v>5</v>
      </c>
      <c r="F837" s="38">
        <v>74</v>
      </c>
      <c r="G837" s="38" t="s">
        <v>23</v>
      </c>
      <c r="H837" s="42">
        <v>17435.900000000001</v>
      </c>
      <c r="I837" s="37"/>
      <c r="J837" s="44">
        <v>43613</v>
      </c>
      <c r="K837" s="42">
        <v>0</v>
      </c>
      <c r="L837" s="42">
        <v>11930.75</v>
      </c>
      <c r="M837" s="44">
        <v>45261</v>
      </c>
      <c r="N837" s="42">
        <v>5505.15</v>
      </c>
      <c r="O837" s="42">
        <v>6220.82</v>
      </c>
      <c r="P837" s="45">
        <f>IF(J837&lt;DATEVALUE("2009-1-1"),3%,13%)</f>
        <v>0.13</v>
      </c>
      <c r="Q837" s="42">
        <f>IF(P837=13%,ROUND(O837/(1+P837)*P837,2),ROUND(O837/(1+0.03)*0.02,2))</f>
        <v>715.67</v>
      </c>
      <c r="R837" s="42">
        <f>O837-Q837</f>
        <v>5505.15</v>
      </c>
      <c r="S837" s="42">
        <f>N837-R837</f>
        <v>0</v>
      </c>
      <c r="T837" s="38">
        <v>5000</v>
      </c>
      <c r="U837" s="14">
        <f>S837/H837</f>
        <v>0</v>
      </c>
      <c r="V837" s="19"/>
      <c r="W837" s="19"/>
      <c r="X837" s="37" t="s">
        <v>3455</v>
      </c>
    </row>
    <row r="838" spans="1:24" s="3" customFormat="1" ht="16.5" customHeight="1">
      <c r="A838" s="38">
        <v>136</v>
      </c>
      <c r="B838" s="39">
        <v>10704</v>
      </c>
      <c r="C838" s="38">
        <v>10279871</v>
      </c>
      <c r="D838" s="40" t="s">
        <v>3092</v>
      </c>
      <c r="E838" s="58">
        <v>1</v>
      </c>
      <c r="F838" s="38">
        <v>60</v>
      </c>
      <c r="G838" s="38" t="s">
        <v>23</v>
      </c>
      <c r="H838" s="42">
        <v>609.73</v>
      </c>
      <c r="I838" s="37"/>
      <c r="J838" s="44">
        <v>43948</v>
      </c>
      <c r="K838" s="42">
        <v>0</v>
      </c>
      <c r="L838" s="42">
        <v>424.78</v>
      </c>
      <c r="M838" s="44">
        <v>45261</v>
      </c>
      <c r="N838" s="42">
        <v>184.95</v>
      </c>
      <c r="O838" s="42">
        <v>208.99</v>
      </c>
      <c r="P838" s="45">
        <f>IF(J838&lt;DATEVALUE("2009-1-1"),3%,13%)</f>
        <v>0.13</v>
      </c>
      <c r="Q838" s="42">
        <f>IF(P838=13%,ROUND(O838/(1+P838)*P838,2),ROUND(O838/(1+0.03)*0.02,2))</f>
        <v>24.04</v>
      </c>
      <c r="R838" s="42">
        <f>O838-Q838</f>
        <v>184.95000000000002</v>
      </c>
      <c r="S838" s="42">
        <f>N838-R838</f>
        <v>0</v>
      </c>
      <c r="T838" s="38">
        <v>5000</v>
      </c>
      <c r="U838" s="14">
        <f>S838/H838</f>
        <v>0</v>
      </c>
      <c r="V838" s="19"/>
      <c r="W838" s="19"/>
      <c r="X838" s="37" t="s">
        <v>3455</v>
      </c>
    </row>
    <row r="839" spans="1:24" s="3" customFormat="1" ht="16.5" customHeight="1">
      <c r="A839" s="38">
        <v>137</v>
      </c>
      <c r="B839" s="39">
        <v>10704</v>
      </c>
      <c r="C839" s="38">
        <v>10351692</v>
      </c>
      <c r="D839" s="40" t="s">
        <v>796</v>
      </c>
      <c r="E839" s="58">
        <v>1</v>
      </c>
      <c r="F839" s="38">
        <v>36</v>
      </c>
      <c r="G839" s="38" t="s">
        <v>33</v>
      </c>
      <c r="H839" s="42">
        <v>2889</v>
      </c>
      <c r="I839" s="37"/>
      <c r="J839" s="44">
        <v>44742</v>
      </c>
      <c r="K839" s="42">
        <v>80.25</v>
      </c>
      <c r="L839" s="42">
        <v>1364.25</v>
      </c>
      <c r="M839" s="44">
        <v>45261</v>
      </c>
      <c r="N839" s="42">
        <v>1444.5</v>
      </c>
      <c r="O839" s="42">
        <v>1632.29</v>
      </c>
      <c r="P839" s="45">
        <f>IF(J839&lt;DATEVALUE("2009-1-1"),3%,13%)</f>
        <v>0.13</v>
      </c>
      <c r="Q839" s="42">
        <f>IF(P839=13%,ROUND(O839/(1+P839)*P839,2),ROUND(O839/(1+0.03)*0.02,2))</f>
        <v>187.79</v>
      </c>
      <c r="R839" s="42">
        <f>O839-Q839</f>
        <v>1444.5</v>
      </c>
      <c r="S839" s="42">
        <f>N839-R839</f>
        <v>0</v>
      </c>
      <c r="T839" s="38">
        <v>5000</v>
      </c>
      <c r="U839" s="14">
        <f>S839/H839</f>
        <v>0</v>
      </c>
      <c r="V839" s="19"/>
      <c r="W839" s="19"/>
      <c r="X839" s="37" t="s">
        <v>3455</v>
      </c>
    </row>
    <row r="840" spans="1:24" s="3" customFormat="1" ht="16.5" customHeight="1">
      <c r="A840" s="38">
        <v>138</v>
      </c>
      <c r="B840" s="39">
        <v>10704</v>
      </c>
      <c r="C840" s="38">
        <v>10279327</v>
      </c>
      <c r="D840" s="40" t="s">
        <v>1514</v>
      </c>
      <c r="E840" s="58">
        <v>2</v>
      </c>
      <c r="F840" s="38">
        <v>120</v>
      </c>
      <c r="G840" s="38" t="s">
        <v>21</v>
      </c>
      <c r="H840" s="42">
        <v>10905.98</v>
      </c>
      <c r="I840" s="37"/>
      <c r="J840" s="44">
        <v>43615</v>
      </c>
      <c r="K840" s="42">
        <v>0</v>
      </c>
      <c r="L840" s="42">
        <v>4748.67</v>
      </c>
      <c r="M840" s="44">
        <v>45261</v>
      </c>
      <c r="N840" s="42">
        <v>6157.31</v>
      </c>
      <c r="O840" s="42">
        <v>6957.76</v>
      </c>
      <c r="P840" s="45">
        <f>IF(J840&lt;DATEVALUE("2009-1-1"),3%,13%)</f>
        <v>0.13</v>
      </c>
      <c r="Q840" s="42">
        <f>IF(P840=13%,ROUND(O840/(1+P840)*P840,2),ROUND(O840/(1+0.03)*0.02,2))</f>
        <v>800.45</v>
      </c>
      <c r="R840" s="42">
        <f>O840-Q840</f>
        <v>6157.31</v>
      </c>
      <c r="S840" s="42">
        <f>N840-R840</f>
        <v>0</v>
      </c>
      <c r="T840" s="38">
        <v>5000</v>
      </c>
      <c r="U840" s="14">
        <f>S840/H840</f>
        <v>0</v>
      </c>
      <c r="V840" s="19"/>
      <c r="W840" s="19"/>
      <c r="X840" s="37" t="s">
        <v>3455</v>
      </c>
    </row>
    <row r="841" spans="1:24" s="3" customFormat="1" ht="16.5" customHeight="1">
      <c r="A841" s="38">
        <v>139</v>
      </c>
      <c r="B841" s="39">
        <v>10704</v>
      </c>
      <c r="C841" s="38">
        <v>10280034</v>
      </c>
      <c r="D841" s="40" t="s">
        <v>3402</v>
      </c>
      <c r="E841" s="58">
        <v>2</v>
      </c>
      <c r="F841" s="38">
        <v>114</v>
      </c>
      <c r="G841" s="38" t="s">
        <v>21</v>
      </c>
      <c r="H841" s="42">
        <v>17207.82</v>
      </c>
      <c r="I841" s="37"/>
      <c r="J841" s="44">
        <v>43979</v>
      </c>
      <c r="K841" s="42">
        <v>0</v>
      </c>
      <c r="L841" s="42">
        <v>6166.18</v>
      </c>
      <c r="M841" s="44">
        <v>45266</v>
      </c>
      <c r="N841" s="42">
        <v>11041.64</v>
      </c>
      <c r="O841" s="42">
        <v>12477.05</v>
      </c>
      <c r="P841" s="45">
        <f>IF(J841&lt;DATEVALUE("2009-1-1"),3%,13%)</f>
        <v>0.13</v>
      </c>
      <c r="Q841" s="42">
        <f>IF(P841=13%,ROUND(O841/(1+P841)*P841,2),ROUND(O841/(1+0.03)*0.02,2))</f>
        <v>1435.41</v>
      </c>
      <c r="R841" s="42">
        <f>O841-Q841</f>
        <v>11041.64</v>
      </c>
      <c r="S841" s="42">
        <f>N841-R841</f>
        <v>0</v>
      </c>
      <c r="T841" s="38">
        <v>5000</v>
      </c>
      <c r="U841" s="14">
        <f>S841/H841</f>
        <v>0</v>
      </c>
      <c r="V841" s="19"/>
      <c r="W841" s="19"/>
      <c r="X841" s="37" t="s">
        <v>3455</v>
      </c>
    </row>
    <row r="842" spans="1:24" s="3" customFormat="1" ht="16.5" customHeight="1">
      <c r="A842" s="38">
        <v>140</v>
      </c>
      <c r="B842" s="39">
        <v>10704</v>
      </c>
      <c r="C842" s="38">
        <v>10280009</v>
      </c>
      <c r="D842" s="40" t="s">
        <v>3401</v>
      </c>
      <c r="E842" s="58">
        <v>1</v>
      </c>
      <c r="F842" s="38">
        <v>120</v>
      </c>
      <c r="G842" s="38" t="s">
        <v>21</v>
      </c>
      <c r="H842" s="42">
        <v>21061.95</v>
      </c>
      <c r="I842" s="37"/>
      <c r="J842" s="44">
        <v>43950</v>
      </c>
      <c r="K842" s="42">
        <v>0</v>
      </c>
      <c r="L842" s="42">
        <v>7336.56</v>
      </c>
      <c r="M842" s="44">
        <v>45261</v>
      </c>
      <c r="N842" s="42">
        <v>13725.39</v>
      </c>
      <c r="O842" s="42">
        <v>15509.69</v>
      </c>
      <c r="P842" s="45">
        <f>IF(J842&lt;DATEVALUE("2009-1-1"),3%,13%)</f>
        <v>0.13</v>
      </c>
      <c r="Q842" s="42">
        <f>IF(P842=13%,ROUND(O842/(1+P842)*P842,2),ROUND(O842/(1+0.03)*0.02,2))</f>
        <v>1784.3</v>
      </c>
      <c r="R842" s="42">
        <f>O842-Q842</f>
        <v>13725.390000000001</v>
      </c>
      <c r="S842" s="42">
        <f>N842-R842</f>
        <v>0</v>
      </c>
      <c r="T842" s="38">
        <v>2106</v>
      </c>
      <c r="U842" s="14">
        <f>S842/H842</f>
        <v>0</v>
      </c>
      <c r="V842" s="19"/>
      <c r="W842" s="19"/>
      <c r="X842" s="37" t="s">
        <v>3455</v>
      </c>
    </row>
    <row r="843" spans="1:24" s="3" customFormat="1" ht="16.5" customHeight="1">
      <c r="A843" s="38">
        <v>141</v>
      </c>
      <c r="B843" s="39">
        <v>10704</v>
      </c>
      <c r="C843" s="38">
        <v>10279141</v>
      </c>
      <c r="D843" s="40" t="s">
        <v>3399</v>
      </c>
      <c r="E843" s="58">
        <v>1</v>
      </c>
      <c r="F843" s="38">
        <v>120</v>
      </c>
      <c r="G843" s="38" t="s">
        <v>21</v>
      </c>
      <c r="H843" s="42">
        <v>5641.03</v>
      </c>
      <c r="I843" s="37"/>
      <c r="J843" s="44">
        <v>43917</v>
      </c>
      <c r="K843" s="42">
        <v>0</v>
      </c>
      <c r="L843" s="42">
        <v>2009.67</v>
      </c>
      <c r="M843" s="44">
        <v>45261</v>
      </c>
      <c r="N843" s="42">
        <v>3631.36</v>
      </c>
      <c r="O843" s="42">
        <v>4103.4399999999996</v>
      </c>
      <c r="P843" s="45">
        <f>IF(J843&lt;DATEVALUE("2009-1-1"),3%,13%)</f>
        <v>0.13</v>
      </c>
      <c r="Q843" s="42">
        <f>IF(P843=13%,ROUND(O843/(1+P843)*P843,2),ROUND(O843/(1+0.03)*0.02,2))</f>
        <v>472.08</v>
      </c>
      <c r="R843" s="42">
        <f>O843-Q843</f>
        <v>3631.3599999999997</v>
      </c>
      <c r="S843" s="42">
        <f>N843-R843</f>
        <v>0</v>
      </c>
      <c r="T843" s="38">
        <v>2101</v>
      </c>
      <c r="U843" s="14">
        <f>S843/H843</f>
        <v>0</v>
      </c>
      <c r="V843" s="19"/>
      <c r="W843" s="19"/>
      <c r="X843" s="37" t="s">
        <v>3455</v>
      </c>
    </row>
    <row r="844" spans="1:24" s="3" customFormat="1" ht="16.5" customHeight="1">
      <c r="A844" s="38">
        <v>143</v>
      </c>
      <c r="B844" s="39">
        <v>10704</v>
      </c>
      <c r="C844" s="38">
        <v>10280398</v>
      </c>
      <c r="D844" s="40" t="s">
        <v>1832</v>
      </c>
      <c r="E844" s="58">
        <v>3</v>
      </c>
      <c r="F844" s="38">
        <v>78</v>
      </c>
      <c r="G844" s="38" t="s">
        <v>23</v>
      </c>
      <c r="H844" s="42">
        <v>3323.07</v>
      </c>
      <c r="I844" s="37"/>
      <c r="J844" s="44">
        <v>43493</v>
      </c>
      <c r="K844" s="42">
        <v>0</v>
      </c>
      <c r="L844" s="42">
        <v>2307.1799999999998</v>
      </c>
      <c r="M844" s="44">
        <v>45261</v>
      </c>
      <c r="N844" s="42">
        <v>1015.89</v>
      </c>
      <c r="O844" s="42">
        <v>1147.96</v>
      </c>
      <c r="P844" s="45">
        <f>IF(J844&lt;DATEVALUE("2009-1-1"),3%,13%)</f>
        <v>0.13</v>
      </c>
      <c r="Q844" s="42">
        <f>IF(P844=13%,ROUND(O844/(1+P844)*P844,2),ROUND(O844/(1+0.03)*0.02,2))</f>
        <v>132.07</v>
      </c>
      <c r="R844" s="42">
        <f>O844-Q844</f>
        <v>1015.8900000000001</v>
      </c>
      <c r="S844" s="42">
        <f>N844-R844</f>
        <v>0</v>
      </c>
      <c r="T844" s="38">
        <v>2108</v>
      </c>
      <c r="U844" s="14">
        <f>S844/H844</f>
        <v>0</v>
      </c>
      <c r="V844" s="19"/>
      <c r="W844" s="19"/>
      <c r="X844" s="37" t="s">
        <v>3455</v>
      </c>
    </row>
    <row r="845" spans="1:24" s="3" customFormat="1" ht="16.5" customHeight="1">
      <c r="A845" s="38">
        <v>144</v>
      </c>
      <c r="B845" s="39">
        <v>10704</v>
      </c>
      <c r="C845" s="38">
        <v>10280206</v>
      </c>
      <c r="D845" s="40" t="s">
        <v>440</v>
      </c>
      <c r="E845" s="58">
        <v>2</v>
      </c>
      <c r="F845" s="38">
        <v>120</v>
      </c>
      <c r="G845" s="38" t="s">
        <v>23</v>
      </c>
      <c r="H845" s="42">
        <v>5811.97</v>
      </c>
      <c r="I845" s="37"/>
      <c r="J845" s="44">
        <v>41814</v>
      </c>
      <c r="K845" s="42">
        <v>0</v>
      </c>
      <c r="L845" s="42">
        <v>5245.25</v>
      </c>
      <c r="M845" s="44">
        <v>45261</v>
      </c>
      <c r="N845" s="42">
        <v>566.72</v>
      </c>
      <c r="O845" s="42">
        <v>640.39</v>
      </c>
      <c r="P845" s="45">
        <f>IF(J845&lt;DATEVALUE("2009-1-1"),3%,13%)</f>
        <v>0.13</v>
      </c>
      <c r="Q845" s="42">
        <f>IF(P845=13%,ROUND(O845/(1+P845)*P845,2),ROUND(O845/(1+0.03)*0.02,2))</f>
        <v>73.67</v>
      </c>
      <c r="R845" s="42">
        <f>O845-Q845</f>
        <v>566.72</v>
      </c>
      <c r="S845" s="42">
        <f>N845-R845</f>
        <v>0</v>
      </c>
      <c r="T845" s="38">
        <v>5000</v>
      </c>
      <c r="U845" s="14">
        <f>S845/H845</f>
        <v>0</v>
      </c>
      <c r="V845" s="19"/>
      <c r="W845" s="19"/>
      <c r="X845" s="37" t="s">
        <v>3455</v>
      </c>
    </row>
    <row r="846" spans="1:24" s="3" customFormat="1" ht="16.5" customHeight="1">
      <c r="A846" s="38">
        <v>145</v>
      </c>
      <c r="B846" s="39">
        <v>10704</v>
      </c>
      <c r="C846" s="38">
        <v>10325187</v>
      </c>
      <c r="D846" s="40" t="s">
        <v>2164</v>
      </c>
      <c r="E846" s="58">
        <v>0.76133499999999998</v>
      </c>
      <c r="F846" s="38">
        <v>60</v>
      </c>
      <c r="G846" s="38" t="s">
        <v>266</v>
      </c>
      <c r="H846" s="42">
        <v>30526.78</v>
      </c>
      <c r="I846" s="37"/>
      <c r="J846" s="44">
        <v>44286</v>
      </c>
      <c r="K846" s="42">
        <v>508.78</v>
      </c>
      <c r="L846" s="42">
        <v>16280.98</v>
      </c>
      <c r="M846" s="44">
        <v>45261</v>
      </c>
      <c r="N846" s="42">
        <v>13737.02</v>
      </c>
      <c r="O846" s="42">
        <v>15522.83</v>
      </c>
      <c r="P846" s="45">
        <f>IF(J846&lt;DATEVALUE("2009-1-1"),3%,13%)</f>
        <v>0.13</v>
      </c>
      <c r="Q846" s="42">
        <f>IF(P846=13%,ROUND(O846/(1+P846)*P846,2),ROUND(O846/(1+0.03)*0.02,2))</f>
        <v>1785.81</v>
      </c>
      <c r="R846" s="42">
        <f>O846-Q846</f>
        <v>13737.02</v>
      </c>
      <c r="S846" s="42">
        <f>N846-R846</f>
        <v>0</v>
      </c>
      <c r="T846" s="38">
        <v>1001</v>
      </c>
      <c r="U846" s="14">
        <f>S846/H846</f>
        <v>0</v>
      </c>
      <c r="V846" s="19"/>
      <c r="W846" s="19"/>
      <c r="X846" s="37" t="s">
        <v>3455</v>
      </c>
    </row>
    <row r="847" spans="1:24" s="3" customFormat="1" ht="16.5" customHeight="1">
      <c r="A847" s="38">
        <v>146</v>
      </c>
      <c r="B847" s="39">
        <v>10704</v>
      </c>
      <c r="C847" s="38">
        <v>10379566</v>
      </c>
      <c r="D847" s="40" t="s">
        <v>3404</v>
      </c>
      <c r="E847" s="58">
        <v>1</v>
      </c>
      <c r="F847" s="38">
        <v>60</v>
      </c>
      <c r="G847" s="38" t="s">
        <v>23</v>
      </c>
      <c r="H847" s="42">
        <v>3274.34</v>
      </c>
      <c r="I847" s="37"/>
      <c r="J847" s="44">
        <v>45199</v>
      </c>
      <c r="K847" s="42">
        <v>54.57</v>
      </c>
      <c r="L847" s="42">
        <v>109.14</v>
      </c>
      <c r="M847" s="44">
        <v>45261</v>
      </c>
      <c r="N847" s="42">
        <v>3110.63</v>
      </c>
      <c r="O847" s="42">
        <v>3515.01</v>
      </c>
      <c r="P847" s="45">
        <f>IF(J847&lt;DATEVALUE("2009-1-1"),3%,13%)</f>
        <v>0.13</v>
      </c>
      <c r="Q847" s="42">
        <f>IF(P847=13%,ROUND(O847/(1+P847)*P847,2),ROUND(O847/(1+0.03)*0.02,2))</f>
        <v>404.38</v>
      </c>
      <c r="R847" s="42">
        <f>O847-Q847</f>
        <v>3110.63</v>
      </c>
      <c r="S847" s="42">
        <f>N847-R847</f>
        <v>0</v>
      </c>
      <c r="T847" s="38">
        <v>5000</v>
      </c>
      <c r="U847" s="14">
        <f>S847/H847</f>
        <v>0</v>
      </c>
      <c r="V847" s="19"/>
      <c r="W847" s="19"/>
      <c r="X847" s="37" t="s">
        <v>3455</v>
      </c>
    </row>
    <row r="848" spans="1:24" s="3" customFormat="1" ht="16.5" customHeight="1">
      <c r="A848" s="38">
        <v>147</v>
      </c>
      <c r="B848" s="39">
        <v>10704</v>
      </c>
      <c r="C848" s="38">
        <v>10325187</v>
      </c>
      <c r="D848" s="40" t="s">
        <v>2164</v>
      </c>
      <c r="E848" s="58">
        <v>0.23791711974142318</v>
      </c>
      <c r="F848" s="38">
        <v>60</v>
      </c>
      <c r="G848" s="38" t="s">
        <v>266</v>
      </c>
      <c r="H848" s="42">
        <v>9539.6200000000008</v>
      </c>
      <c r="I848" s="37"/>
      <c r="J848" s="44">
        <v>44286</v>
      </c>
      <c r="K848" s="42">
        <v>158.99</v>
      </c>
      <c r="L848" s="42">
        <v>5087.8100000000004</v>
      </c>
      <c r="M848" s="44">
        <v>45261</v>
      </c>
      <c r="N848" s="42">
        <v>4292.82</v>
      </c>
      <c r="O848" s="42">
        <v>4850.8900000000003</v>
      </c>
      <c r="P848" s="45">
        <f>IF(J848&lt;DATEVALUE("2009-1-1"),3%,13%)</f>
        <v>0.13</v>
      </c>
      <c r="Q848" s="42">
        <f>IF(P848=13%,ROUND(O848/(1+P848)*P848,2),ROUND(O848/(1+0.03)*0.02,2))</f>
        <v>558.07000000000005</v>
      </c>
      <c r="R848" s="42">
        <f>O848-Q848</f>
        <v>4292.8200000000006</v>
      </c>
      <c r="S848" s="42">
        <f>N848-R848</f>
        <v>0</v>
      </c>
      <c r="T848" s="38">
        <v>1001</v>
      </c>
      <c r="U848" s="14">
        <f>S848/H848</f>
        <v>0</v>
      </c>
      <c r="V848" s="19"/>
      <c r="W848" s="19"/>
      <c r="X848" s="37" t="s">
        <v>3455</v>
      </c>
    </row>
    <row r="849" spans="1:37" s="3" customFormat="1" ht="16.5" customHeight="1">
      <c r="A849" s="38">
        <v>148</v>
      </c>
      <c r="B849" s="39">
        <v>10704</v>
      </c>
      <c r="C849" s="38">
        <v>10280448</v>
      </c>
      <c r="D849" s="40" t="s">
        <v>3400</v>
      </c>
      <c r="E849" s="58">
        <v>1</v>
      </c>
      <c r="F849" s="38">
        <v>120</v>
      </c>
      <c r="G849" s="38" t="s">
        <v>21</v>
      </c>
      <c r="H849" s="42">
        <v>11824.79</v>
      </c>
      <c r="I849" s="37"/>
      <c r="J849" s="44">
        <v>42914</v>
      </c>
      <c r="K849" s="42">
        <v>0</v>
      </c>
      <c r="L849" s="42">
        <v>7301.69</v>
      </c>
      <c r="M849" s="44">
        <v>45264</v>
      </c>
      <c r="N849" s="42">
        <v>4523.1000000000004</v>
      </c>
      <c r="O849" s="42">
        <v>5111.1000000000004</v>
      </c>
      <c r="P849" s="45">
        <f>IF(J849&lt;DATEVALUE("2009-1-1"),3%,13%)</f>
        <v>0.13</v>
      </c>
      <c r="Q849" s="42">
        <f>IF(P849=13%,ROUND(O849/(1+P849)*P849,2),ROUND(O849/(1+0.03)*0.02,2))</f>
        <v>588</v>
      </c>
      <c r="R849" s="42">
        <f>O849-Q849</f>
        <v>4523.1000000000004</v>
      </c>
      <c r="S849" s="42">
        <f>N849-R849</f>
        <v>0</v>
      </c>
      <c r="T849" s="38">
        <v>2101</v>
      </c>
      <c r="U849" s="14">
        <f>S849/H849</f>
        <v>0</v>
      </c>
      <c r="V849" s="19"/>
      <c r="W849" s="19"/>
      <c r="X849" s="37" t="s">
        <v>3455</v>
      </c>
    </row>
    <row r="850" spans="1:37" s="3" customFormat="1" ht="16.5" customHeight="1">
      <c r="A850" s="38">
        <v>149</v>
      </c>
      <c r="B850" s="39">
        <v>10704</v>
      </c>
      <c r="C850" s="38">
        <v>10280583</v>
      </c>
      <c r="D850" s="40" t="s">
        <v>662</v>
      </c>
      <c r="E850" s="58">
        <v>1</v>
      </c>
      <c r="F850" s="38">
        <v>60</v>
      </c>
      <c r="G850" s="38" t="s">
        <v>21</v>
      </c>
      <c r="H850" s="42">
        <v>32649.58</v>
      </c>
      <c r="I850" s="37"/>
      <c r="J850" s="44">
        <v>41816</v>
      </c>
      <c r="K850" s="42">
        <v>0</v>
      </c>
      <c r="L850" s="42">
        <v>31017.1</v>
      </c>
      <c r="M850" s="44">
        <v>45264</v>
      </c>
      <c r="N850" s="42">
        <v>1632.48</v>
      </c>
      <c r="O850" s="42">
        <v>1844.7</v>
      </c>
      <c r="P850" s="45">
        <f>IF(J850&lt;DATEVALUE("2009-1-1"),3%,13%)</f>
        <v>0.13</v>
      </c>
      <c r="Q850" s="42">
        <f>IF(P850=13%,ROUND(O850/(1+P850)*P850,2),ROUND(O850/(1+0.03)*0.02,2))</f>
        <v>212.22</v>
      </c>
      <c r="R850" s="42">
        <f>O850-Q850</f>
        <v>1632.48</v>
      </c>
      <c r="S850" s="42">
        <f>N850-R850</f>
        <v>0</v>
      </c>
      <c r="T850" s="38">
        <v>5000</v>
      </c>
      <c r="U850" s="14">
        <f>S850/H850</f>
        <v>0</v>
      </c>
      <c r="V850" s="19"/>
      <c r="W850" s="19"/>
      <c r="X850" s="37" t="s">
        <v>3455</v>
      </c>
    </row>
    <row r="851" spans="1:37" s="3" customFormat="1" ht="16.5" customHeight="1">
      <c r="A851" s="38">
        <v>151</v>
      </c>
      <c r="B851" s="39">
        <v>10704</v>
      </c>
      <c r="C851" s="38">
        <v>10325330</v>
      </c>
      <c r="D851" s="40" t="s">
        <v>1696</v>
      </c>
      <c r="E851" s="58">
        <v>1</v>
      </c>
      <c r="F851" s="38">
        <v>60</v>
      </c>
      <c r="G851" s="38" t="s">
        <v>36</v>
      </c>
      <c r="H851" s="42">
        <v>43019</v>
      </c>
      <c r="I851" s="37"/>
      <c r="J851" s="44">
        <v>44255</v>
      </c>
      <c r="K851" s="42">
        <v>716.98</v>
      </c>
      <c r="L851" s="42">
        <v>23660.45</v>
      </c>
      <c r="M851" s="44">
        <v>45261</v>
      </c>
      <c r="N851" s="42">
        <v>18641.57</v>
      </c>
      <c r="O851" s="42">
        <v>21064.97</v>
      </c>
      <c r="P851" s="45">
        <f>IF(J851&lt;DATEVALUE("2009-1-1"),3%,13%)</f>
        <v>0.13</v>
      </c>
      <c r="Q851" s="42">
        <f>IF(P851=13%,ROUND(O851/(1+P851)*P851,2),ROUND(O851/(1+0.03)*0.02,2))</f>
        <v>2423.4</v>
      </c>
      <c r="R851" s="42">
        <f>O851-Q851</f>
        <v>18641.57</v>
      </c>
      <c r="S851" s="42">
        <f>N851-R851</f>
        <v>0</v>
      </c>
      <c r="T851" s="38">
        <v>5000</v>
      </c>
      <c r="U851" s="14">
        <f>S851/H851</f>
        <v>0</v>
      </c>
      <c r="V851" s="19"/>
      <c r="W851" s="19"/>
      <c r="X851" s="37" t="s">
        <v>3455</v>
      </c>
    </row>
    <row r="852" spans="1:37" s="3" customFormat="1" ht="16.5" customHeight="1">
      <c r="A852" s="38">
        <v>202</v>
      </c>
      <c r="B852" s="39">
        <v>20700</v>
      </c>
      <c r="C852" s="38">
        <v>10321996</v>
      </c>
      <c r="D852" s="40" t="s">
        <v>2034</v>
      </c>
      <c r="E852" s="58">
        <v>6</v>
      </c>
      <c r="F852" s="38">
        <v>36</v>
      </c>
      <c r="G852" s="38" t="s">
        <v>33</v>
      </c>
      <c r="H852" s="42">
        <v>13888.89</v>
      </c>
      <c r="I852" s="37"/>
      <c r="J852" s="44">
        <v>44135</v>
      </c>
      <c r="K852" s="42">
        <v>0</v>
      </c>
      <c r="L852" s="42">
        <v>13888.89</v>
      </c>
      <c r="M852" s="44">
        <v>45266</v>
      </c>
      <c r="N852" s="42">
        <v>0</v>
      </c>
      <c r="O852" s="42">
        <v>0</v>
      </c>
      <c r="P852" s="45">
        <f>IF(J852&lt;DATEVALUE("2009-1-1"),3%,13%)</f>
        <v>0.13</v>
      </c>
      <c r="Q852" s="42">
        <f>IF(P852=13%,ROUND(O852/(1+P852)*P852,2),ROUND(O852/(1+0.03)*0.02,2))</f>
        <v>0</v>
      </c>
      <c r="R852" s="42">
        <f>O852-Q852</f>
        <v>0</v>
      </c>
      <c r="S852" s="42">
        <f>N852-R852</f>
        <v>0</v>
      </c>
      <c r="T852" s="38">
        <v>2504</v>
      </c>
      <c r="U852" s="14">
        <f>S852/H852</f>
        <v>0</v>
      </c>
      <c r="V852" s="19"/>
      <c r="W852" s="19"/>
      <c r="X852" s="37" t="s">
        <v>3466</v>
      </c>
    </row>
    <row r="853" spans="1:37" s="3" customFormat="1" ht="16.5" customHeight="1">
      <c r="A853" s="38">
        <v>203</v>
      </c>
      <c r="B853" s="39">
        <v>20700</v>
      </c>
      <c r="C853" s="38">
        <v>10347807</v>
      </c>
      <c r="D853" s="40" t="s">
        <v>229</v>
      </c>
      <c r="E853" s="58">
        <v>5</v>
      </c>
      <c r="F853" s="38">
        <v>36</v>
      </c>
      <c r="G853" s="38" t="s">
        <v>33</v>
      </c>
      <c r="H853" s="42">
        <v>6892.38</v>
      </c>
      <c r="I853" s="37"/>
      <c r="J853" s="44">
        <v>44620</v>
      </c>
      <c r="K853" s="42">
        <v>191.46</v>
      </c>
      <c r="L853" s="42">
        <v>4020.56</v>
      </c>
      <c r="M853" s="44">
        <v>45266</v>
      </c>
      <c r="N853" s="42">
        <v>2680.36</v>
      </c>
      <c r="O853" s="42">
        <v>3028.81</v>
      </c>
      <c r="P853" s="45">
        <f>IF(J853&lt;DATEVALUE("2009-1-1"),3%,13%)</f>
        <v>0.13</v>
      </c>
      <c r="Q853" s="42">
        <f>IF(P853=13%,ROUND(O853/(1+P853)*P853,2),ROUND(O853/(1+0.03)*0.02,2))</f>
        <v>348.45</v>
      </c>
      <c r="R853" s="42">
        <f>O853-Q853</f>
        <v>2680.36</v>
      </c>
      <c r="S853" s="42">
        <f>N853-R853</f>
        <v>0</v>
      </c>
      <c r="T853" s="38">
        <v>5000</v>
      </c>
      <c r="U853" s="14">
        <f>S853/H853</f>
        <v>0</v>
      </c>
      <c r="V853" s="19"/>
      <c r="W853" s="19"/>
      <c r="X853" s="37" t="s">
        <v>3466</v>
      </c>
    </row>
    <row r="854" spans="1:37" s="3" customFormat="1" ht="16.5" customHeight="1">
      <c r="A854" s="38">
        <v>167</v>
      </c>
      <c r="B854" s="39">
        <v>10704</v>
      </c>
      <c r="C854" s="38">
        <v>10279097</v>
      </c>
      <c r="D854" s="40" t="s">
        <v>2171</v>
      </c>
      <c r="E854" s="58">
        <v>1</v>
      </c>
      <c r="F854" s="38">
        <v>51</v>
      </c>
      <c r="G854" s="38" t="s">
        <v>33</v>
      </c>
      <c r="H854" s="42">
        <v>4700</v>
      </c>
      <c r="I854" s="37"/>
      <c r="J854" s="44">
        <v>43582</v>
      </c>
      <c r="K854" s="42">
        <v>0</v>
      </c>
      <c r="L854" s="42">
        <v>4465</v>
      </c>
      <c r="M854" s="44">
        <v>45281</v>
      </c>
      <c r="N854" s="42">
        <v>235</v>
      </c>
      <c r="O854" s="42">
        <v>265.55</v>
      </c>
      <c r="P854" s="45">
        <f>IF(J854&lt;DATEVALUE("2009-1-1"),3%,13%)</f>
        <v>0.13</v>
      </c>
      <c r="Q854" s="42">
        <f>IF(P854=13%,ROUND(O854/(1+P854)*P854,2),ROUND(O854/(1+0.03)*0.02,2))</f>
        <v>30.55</v>
      </c>
      <c r="R854" s="42">
        <f>O854-Q854</f>
        <v>235</v>
      </c>
      <c r="S854" s="42">
        <f>N854-R854</f>
        <v>0</v>
      </c>
      <c r="T854" s="38">
        <v>5000</v>
      </c>
      <c r="U854" s="14">
        <f>S854/H854</f>
        <v>0</v>
      </c>
      <c r="V854" s="19"/>
      <c r="W854" s="19"/>
      <c r="X854" s="37" t="s">
        <v>3455</v>
      </c>
    </row>
    <row r="855" spans="1:37" s="3" customFormat="1" ht="16.5" customHeight="1">
      <c r="A855" s="38">
        <v>168</v>
      </c>
      <c r="B855" s="39">
        <v>10704</v>
      </c>
      <c r="C855" s="38">
        <v>10279112</v>
      </c>
      <c r="D855" s="40" t="s">
        <v>3443</v>
      </c>
      <c r="E855" s="58">
        <v>1</v>
      </c>
      <c r="F855" s="38">
        <v>50</v>
      </c>
      <c r="G855" s="38" t="s">
        <v>33</v>
      </c>
      <c r="H855" s="42">
        <v>5000</v>
      </c>
      <c r="I855" s="37"/>
      <c r="J855" s="44">
        <v>43613</v>
      </c>
      <c r="K855" s="42">
        <v>0</v>
      </c>
      <c r="L855" s="42">
        <v>4750</v>
      </c>
      <c r="M855" s="44">
        <v>45285</v>
      </c>
      <c r="N855" s="42">
        <v>250</v>
      </c>
      <c r="O855" s="42">
        <v>282.5</v>
      </c>
      <c r="P855" s="45">
        <f>IF(J855&lt;DATEVALUE("2009-1-1"),3%,13%)</f>
        <v>0.13</v>
      </c>
      <c r="Q855" s="42">
        <f>IF(P855=13%,ROUND(O855/(1+P855)*P855,2),ROUND(O855/(1+0.03)*0.02,2))</f>
        <v>32.5</v>
      </c>
      <c r="R855" s="42">
        <f>O855-Q855</f>
        <v>250</v>
      </c>
      <c r="S855" s="42">
        <f>N855-R855</f>
        <v>0</v>
      </c>
      <c r="T855" s="38">
        <v>5000</v>
      </c>
      <c r="U855" s="14">
        <f>S855/H855</f>
        <v>0</v>
      </c>
      <c r="V855" s="19"/>
      <c r="W855" s="19"/>
      <c r="X855" s="37" t="s">
        <v>3455</v>
      </c>
    </row>
    <row r="856" spans="1:37" s="3" customFormat="1" ht="16.5" customHeight="1">
      <c r="A856" s="38">
        <v>169</v>
      </c>
      <c r="B856" s="39">
        <v>10704</v>
      </c>
      <c r="C856" s="38">
        <v>10280013</v>
      </c>
      <c r="D856" s="40" t="s">
        <v>3444</v>
      </c>
      <c r="E856" s="58">
        <v>1</v>
      </c>
      <c r="F856" s="38">
        <v>1</v>
      </c>
      <c r="G856" s="38" t="s">
        <v>33</v>
      </c>
      <c r="H856" s="42">
        <v>3231.29</v>
      </c>
      <c r="I856" s="37"/>
      <c r="J856" s="44">
        <v>43949</v>
      </c>
      <c r="K856" s="42">
        <v>0</v>
      </c>
      <c r="L856" s="42">
        <v>3069.72</v>
      </c>
      <c r="M856" s="44">
        <v>45285</v>
      </c>
      <c r="N856" s="42">
        <v>161.57</v>
      </c>
      <c r="O856" s="42">
        <v>182.57</v>
      </c>
      <c r="P856" s="45">
        <f>IF(J856&lt;DATEVALUE("2009-1-1"),3%,13%)</f>
        <v>0.13</v>
      </c>
      <c r="Q856" s="42">
        <f>IF(P856=13%,ROUND(O856/(1+P856)*P856,2),ROUND(O856/(1+0.03)*0.02,2))</f>
        <v>21</v>
      </c>
      <c r="R856" s="42">
        <f>O856-Q856</f>
        <v>161.57</v>
      </c>
      <c r="S856" s="42">
        <f>N856-R856</f>
        <v>0</v>
      </c>
      <c r="T856" s="38">
        <v>5000</v>
      </c>
      <c r="U856" s="14">
        <f>S856/H856</f>
        <v>0</v>
      </c>
      <c r="V856" s="19"/>
      <c r="W856" s="19"/>
      <c r="X856" s="37" t="s">
        <v>3455</v>
      </c>
    </row>
    <row r="857" spans="1:37" s="3" customFormat="1" ht="16.5" customHeight="1">
      <c r="A857" s="38">
        <v>705</v>
      </c>
      <c r="B857" s="39">
        <v>10738</v>
      </c>
      <c r="C857" s="38">
        <v>10285413</v>
      </c>
      <c r="D857" s="40" t="s">
        <v>3445</v>
      </c>
      <c r="E857" s="58">
        <v>8</v>
      </c>
      <c r="F857" s="38">
        <v>60</v>
      </c>
      <c r="G857" s="38" t="s">
        <v>33</v>
      </c>
      <c r="H857" s="42">
        <v>28239.360000000001</v>
      </c>
      <c r="I857" s="37"/>
      <c r="J857" s="44">
        <v>42487</v>
      </c>
      <c r="K857" s="42">
        <v>0</v>
      </c>
      <c r="L857" s="42">
        <v>26827.39</v>
      </c>
      <c r="M857" s="44">
        <v>45285</v>
      </c>
      <c r="N857" s="42">
        <v>1411.97</v>
      </c>
      <c r="O857" s="42">
        <v>1595.53</v>
      </c>
      <c r="P857" s="45">
        <f>IF(J857&lt;DATEVALUE("2009-1-1"),3%,13%)</f>
        <v>0.13</v>
      </c>
      <c r="Q857" s="42">
        <f>IF(P857=13%,ROUND(O857/(1+P857)*P857,2),ROUND(O857/(1+0.03)*0.02,2))</f>
        <v>183.56</v>
      </c>
      <c r="R857" s="42">
        <f>O857-Q857</f>
        <v>1411.97</v>
      </c>
      <c r="S857" s="42">
        <f>N857-R857</f>
        <v>0</v>
      </c>
      <c r="T857" s="38">
        <v>5000</v>
      </c>
      <c r="U857" s="14">
        <f>S857/H857</f>
        <v>0</v>
      </c>
      <c r="V857" s="19"/>
      <c r="W857" s="19"/>
      <c r="X857" s="37" t="s">
        <v>3461</v>
      </c>
    </row>
    <row r="858" spans="1:37" s="3" customFormat="1" ht="16.5" customHeight="1">
      <c r="A858" s="38">
        <v>100</v>
      </c>
      <c r="B858" s="39">
        <v>10867</v>
      </c>
      <c r="C858" s="38">
        <v>10331336</v>
      </c>
      <c r="D858" s="40" t="s">
        <v>2340</v>
      </c>
      <c r="E858" s="58">
        <v>2.649001914389652E-2</v>
      </c>
      <c r="F858" s="38">
        <v>36</v>
      </c>
      <c r="G858" s="38" t="s">
        <v>33</v>
      </c>
      <c r="H858" s="42">
        <v>4247.78</v>
      </c>
      <c r="I858" s="37"/>
      <c r="J858" s="44">
        <v>44377</v>
      </c>
      <c r="K858" s="42">
        <v>0</v>
      </c>
      <c r="L858" s="42">
        <v>3539.82</v>
      </c>
      <c r="M858" s="44">
        <v>45280</v>
      </c>
      <c r="N858" s="42">
        <v>707.96</v>
      </c>
      <c r="O858" s="42">
        <v>800</v>
      </c>
      <c r="P858" s="45">
        <f>IF(J858&lt;DATEVALUE("2009-1-1"),3%,13%)</f>
        <v>0.13</v>
      </c>
      <c r="Q858" s="42">
        <f>IF(P858=13%,ROUND(O858/(1+P858)*P858,2),ROUND(O858/(1+0.03)*0.02,2))</f>
        <v>92.04</v>
      </c>
      <c r="R858" s="42">
        <f>O858-Q858</f>
        <v>707.96</v>
      </c>
      <c r="S858" s="42">
        <f>N858-R858</f>
        <v>0</v>
      </c>
      <c r="T858" s="38">
        <v>2506</v>
      </c>
      <c r="U858" s="14">
        <f>S858/H858</f>
        <v>0</v>
      </c>
      <c r="V858" s="19"/>
      <c r="W858" s="19"/>
      <c r="X858" s="37" t="s">
        <v>3475</v>
      </c>
    </row>
    <row r="859" spans="1:37" s="3" customFormat="1" ht="16.5" customHeight="1">
      <c r="A859" s="38">
        <v>186</v>
      </c>
      <c r="B859" s="39">
        <v>50099</v>
      </c>
      <c r="C859" s="38">
        <v>10374676</v>
      </c>
      <c r="D859" s="40" t="s">
        <v>1817</v>
      </c>
      <c r="E859" s="58">
        <v>5</v>
      </c>
      <c r="F859" s="38">
        <v>60</v>
      </c>
      <c r="G859" s="38" t="s">
        <v>36</v>
      </c>
      <c r="H859" s="42">
        <v>5651.78</v>
      </c>
      <c r="I859" s="37"/>
      <c r="J859" s="44">
        <v>45107</v>
      </c>
      <c r="K859" s="42">
        <v>94.2</v>
      </c>
      <c r="L859" s="42">
        <v>470.98</v>
      </c>
      <c r="M859" s="44">
        <v>45281</v>
      </c>
      <c r="N859" s="42">
        <v>5086.6000000000004</v>
      </c>
      <c r="O859" s="42">
        <f>5086.6+661.26</f>
        <v>5747.8600000000006</v>
      </c>
      <c r="P859" s="45">
        <f>IF(J859&lt;DATEVALUE("2009-1-1"),3%,13%)</f>
        <v>0.13</v>
      </c>
      <c r="Q859" s="42">
        <f>IF(P859=13%,ROUND(O859/(1+P859)*P859,2),ROUND(O859/(1+0.03)*0.02,2))</f>
        <v>661.26</v>
      </c>
      <c r="R859" s="42">
        <f>O859-Q859</f>
        <v>5086.6000000000004</v>
      </c>
      <c r="S859" s="42">
        <f>N859-R859</f>
        <v>0</v>
      </c>
      <c r="T859" s="38">
        <v>5000</v>
      </c>
      <c r="U859" s="14">
        <f>S859/H859</f>
        <v>0</v>
      </c>
      <c r="V859" s="19"/>
      <c r="W859" s="19"/>
      <c r="X859" s="37" t="s">
        <v>3468</v>
      </c>
    </row>
    <row r="860" spans="1:37" s="3" customFormat="1" ht="16.5" customHeight="1">
      <c r="A860" s="38">
        <v>17</v>
      </c>
      <c r="B860" s="39">
        <v>10736</v>
      </c>
      <c r="C860" s="38">
        <v>10283740</v>
      </c>
      <c r="D860" s="40" t="s">
        <v>2001</v>
      </c>
      <c r="E860" s="38">
        <v>1</v>
      </c>
      <c r="F860" s="38">
        <v>120</v>
      </c>
      <c r="G860" s="38" t="s">
        <v>21</v>
      </c>
      <c r="H860" s="42">
        <v>118300.63</v>
      </c>
      <c r="I860" s="2"/>
      <c r="J860" s="44">
        <v>39270</v>
      </c>
      <c r="K860" s="42">
        <v>0</v>
      </c>
      <c r="L860" s="42">
        <v>112385.59</v>
      </c>
      <c r="M860" s="44">
        <v>45077</v>
      </c>
      <c r="N860" s="42">
        <f>H860-K860-L860</f>
        <v>5915.0400000000081</v>
      </c>
      <c r="O860" s="42">
        <v>6684</v>
      </c>
      <c r="P860" s="45">
        <v>0.13</v>
      </c>
      <c r="Q860" s="42">
        <v>768.96</v>
      </c>
      <c r="R860" s="42">
        <v>5915.04</v>
      </c>
      <c r="S860" s="42">
        <f>N860-R860</f>
        <v>8.1854523159563541E-12</v>
      </c>
      <c r="T860" s="38">
        <v>2107</v>
      </c>
      <c r="U860" s="14">
        <f>S860/H860</f>
        <v>6.9191958791397425E-17</v>
      </c>
      <c r="V860" s="19"/>
      <c r="W860" s="19"/>
      <c r="X860" s="37" t="s">
        <v>3461</v>
      </c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</row>
    <row r="861" spans="1:37" s="3" customFormat="1" ht="16.5" customHeight="1">
      <c r="A861" s="38">
        <v>27</v>
      </c>
      <c r="B861" s="39">
        <v>10736</v>
      </c>
      <c r="C861" s="38">
        <v>10284175</v>
      </c>
      <c r="D861" s="40" t="s">
        <v>439</v>
      </c>
      <c r="E861" s="38">
        <v>300</v>
      </c>
      <c r="F861" s="38">
        <v>60</v>
      </c>
      <c r="G861" s="38" t="s">
        <v>23</v>
      </c>
      <c r="H861" s="42">
        <v>148719</v>
      </c>
      <c r="I861" s="49"/>
      <c r="J861" s="44">
        <v>43124</v>
      </c>
      <c r="K861" s="42">
        <v>0</v>
      </c>
      <c r="L861" s="42">
        <v>141283.04999999999</v>
      </c>
      <c r="M861" s="44">
        <v>45107</v>
      </c>
      <c r="N861" s="42">
        <f>H861-K861-L861</f>
        <v>7435.9500000000116</v>
      </c>
      <c r="O861" s="42">
        <v>8402.6200000000008</v>
      </c>
      <c r="P861" s="45">
        <v>0.13</v>
      </c>
      <c r="Q861" s="42">
        <v>966.67</v>
      </c>
      <c r="R861" s="42">
        <v>7435.95</v>
      </c>
      <c r="S861" s="42">
        <f>N861-R861</f>
        <v>1.1823431123048067E-11</v>
      </c>
      <c r="T861" s="38">
        <v>5000</v>
      </c>
      <c r="U861" s="14">
        <f>S861/H861</f>
        <v>7.9501819693839166E-17</v>
      </c>
      <c r="V861" s="19"/>
      <c r="W861" s="19"/>
      <c r="X861" s="37" t="s">
        <v>3461</v>
      </c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</row>
    <row r="862" spans="1:37" s="3" customFormat="1" ht="16.5" customHeight="1">
      <c r="A862" s="38">
        <v>134</v>
      </c>
      <c r="B862" s="39">
        <v>10736</v>
      </c>
      <c r="C862" s="38">
        <v>10326974</v>
      </c>
      <c r="D862" s="40" t="s">
        <v>513</v>
      </c>
      <c r="E862" s="38">
        <v>0.98979600000000001</v>
      </c>
      <c r="F862" s="38">
        <v>120</v>
      </c>
      <c r="G862" s="38" t="s">
        <v>2912</v>
      </c>
      <c r="H862" s="42">
        <v>591262.63</v>
      </c>
      <c r="I862" s="49"/>
      <c r="J862" s="44">
        <v>44347</v>
      </c>
      <c r="K862" s="42">
        <v>4927.1899999999996</v>
      </c>
      <c r="L862" s="42">
        <v>118252.47</v>
      </c>
      <c r="M862" s="44">
        <v>45107</v>
      </c>
      <c r="N862" s="42">
        <f>H862-K862-L862</f>
        <v>468082.97000000009</v>
      </c>
      <c r="O862" s="42">
        <v>528933.73</v>
      </c>
      <c r="P862" s="45">
        <v>0.13</v>
      </c>
      <c r="Q862" s="42">
        <v>60850.78</v>
      </c>
      <c r="R862" s="42">
        <v>468082.95</v>
      </c>
      <c r="S862" s="42">
        <f>N862-R862</f>
        <v>2.0000000076834112E-2</v>
      </c>
      <c r="T862" s="38">
        <v>2506</v>
      </c>
      <c r="U862" s="14">
        <f>S862/H862</f>
        <v>3.3825916034696985E-8</v>
      </c>
      <c r="V862" s="19"/>
      <c r="W862" s="19"/>
      <c r="X862" s="37" t="s">
        <v>3461</v>
      </c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</row>
    <row r="863" spans="1:37" s="3" customFormat="1" ht="16.5" customHeight="1">
      <c r="A863" s="38">
        <v>26</v>
      </c>
      <c r="B863" s="39">
        <v>10756</v>
      </c>
      <c r="C863" s="38">
        <v>10334760</v>
      </c>
      <c r="D863" s="40" t="s">
        <v>2431</v>
      </c>
      <c r="E863" s="38">
        <v>1</v>
      </c>
      <c r="F863" s="38">
        <v>48</v>
      </c>
      <c r="G863" s="38" t="s">
        <v>491</v>
      </c>
      <c r="H863" s="42">
        <v>197325.77</v>
      </c>
      <c r="I863" s="2"/>
      <c r="J863" s="44">
        <v>44439</v>
      </c>
      <c r="K863" s="42">
        <v>4110.95</v>
      </c>
      <c r="L863" s="42">
        <v>78108.100000000006</v>
      </c>
      <c r="M863" s="44">
        <v>45046</v>
      </c>
      <c r="N863" s="42">
        <f>H863-K863-L863</f>
        <v>115106.71999999997</v>
      </c>
      <c r="O863" s="42">
        <v>130070.59</v>
      </c>
      <c r="P863" s="45">
        <v>0.13</v>
      </c>
      <c r="Q863" s="42">
        <v>14963.88</v>
      </c>
      <c r="R863" s="42">
        <v>115106.71</v>
      </c>
      <c r="S863" s="42">
        <v>0.01</v>
      </c>
      <c r="T863" s="38">
        <v>5000</v>
      </c>
      <c r="U863" s="14">
        <f>S863/H863</f>
        <v>5.0677618032353306E-8</v>
      </c>
      <c r="V863" s="19"/>
      <c r="W863" s="19"/>
      <c r="X863" s="37" t="s">
        <v>3464</v>
      </c>
    </row>
    <row r="864" spans="1:37" s="3" customFormat="1" ht="16.5" customHeight="1">
      <c r="A864" s="38">
        <v>145</v>
      </c>
      <c r="B864" s="39">
        <v>50099</v>
      </c>
      <c r="C864" s="38">
        <v>10297007</v>
      </c>
      <c r="D864" s="40" t="s">
        <v>1355</v>
      </c>
      <c r="E864" s="46">
        <v>0.03</v>
      </c>
      <c r="F864" s="38">
        <v>120</v>
      </c>
      <c r="G864" s="38" t="s">
        <v>21</v>
      </c>
      <c r="H864" s="42">
        <v>168643.4</v>
      </c>
      <c r="I864" s="2"/>
      <c r="J864" s="44">
        <v>42003</v>
      </c>
      <c r="K864" s="42">
        <v>0</v>
      </c>
      <c r="L864" s="42">
        <v>133509.35999999999</v>
      </c>
      <c r="M864" s="44">
        <v>45046</v>
      </c>
      <c r="N864" s="42">
        <f>H864-K864-L864</f>
        <v>35134.040000000008</v>
      </c>
      <c r="O864" s="42">
        <v>39701.449999999997</v>
      </c>
      <c r="P864" s="45">
        <v>0.13</v>
      </c>
      <c r="Q864" s="42">
        <v>4567.42</v>
      </c>
      <c r="R864" s="42">
        <v>35134.03</v>
      </c>
      <c r="S864" s="42">
        <v>1.0000000002037299E-2</v>
      </c>
      <c r="T864" s="38">
        <v>5000</v>
      </c>
      <c r="U864" s="14">
        <f>S864/H864</f>
        <v>5.9296717227222051E-8</v>
      </c>
      <c r="V864" s="19"/>
      <c r="W864" s="19"/>
      <c r="X864" s="37" t="s">
        <v>3468</v>
      </c>
    </row>
    <row r="865" spans="1:37" s="3" customFormat="1" ht="16.5" customHeight="1">
      <c r="A865" s="38">
        <v>34</v>
      </c>
      <c r="B865" s="39">
        <v>10742</v>
      </c>
      <c r="C865" s="38">
        <v>10326747</v>
      </c>
      <c r="D865" s="40" t="s">
        <v>37</v>
      </c>
      <c r="E865" s="38">
        <v>0.119214</v>
      </c>
      <c r="F865" s="38">
        <v>120</v>
      </c>
      <c r="G865" s="38" t="s">
        <v>21</v>
      </c>
      <c r="H865" s="42">
        <v>75000</v>
      </c>
      <c r="I865" s="2"/>
      <c r="J865" s="44">
        <v>44286</v>
      </c>
      <c r="K865" s="42">
        <v>624.99969999999996</v>
      </c>
      <c r="L865" s="42">
        <v>14374.99</v>
      </c>
      <c r="M865" s="44">
        <v>45016</v>
      </c>
      <c r="N865" s="42">
        <f>H865-K865-L865</f>
        <v>60000.010300000002</v>
      </c>
      <c r="O865" s="42">
        <v>67800</v>
      </c>
      <c r="P865" s="45">
        <v>0.13</v>
      </c>
      <c r="Q865" s="42">
        <v>7800</v>
      </c>
      <c r="R865" s="42">
        <v>60000</v>
      </c>
      <c r="S865" s="42">
        <v>0.01</v>
      </c>
      <c r="T865" s="38">
        <v>1001</v>
      </c>
      <c r="U865" s="14">
        <f>S865/H865</f>
        <v>1.3333333333333334E-7</v>
      </c>
      <c r="V865" s="19"/>
      <c r="W865" s="19"/>
      <c r="X865" s="37" t="s">
        <v>3463</v>
      </c>
    </row>
    <row r="866" spans="1:37" s="3" customFormat="1" ht="16.5" customHeight="1">
      <c r="A866" s="38">
        <v>147</v>
      </c>
      <c r="B866" s="39">
        <v>20700</v>
      </c>
      <c r="C866" s="38">
        <v>10281308</v>
      </c>
      <c r="D866" s="40" t="s">
        <v>1334</v>
      </c>
      <c r="E866" s="58">
        <v>3</v>
      </c>
      <c r="F866" s="38">
        <v>120</v>
      </c>
      <c r="G866" s="38" t="s">
        <v>21</v>
      </c>
      <c r="H866" s="42">
        <v>70666.679999999993</v>
      </c>
      <c r="I866" s="37"/>
      <c r="J866" s="44">
        <v>43158</v>
      </c>
      <c r="K866" s="42">
        <v>0</v>
      </c>
      <c r="L866" s="42">
        <v>38601.660000000003</v>
      </c>
      <c r="M866" s="44">
        <v>45245</v>
      </c>
      <c r="N866" s="42">
        <v>32065.02</v>
      </c>
      <c r="O866" s="42">
        <v>36233.46</v>
      </c>
      <c r="P866" s="45">
        <f>IF(J866&lt;DATEVALUE("2009-1-1"),3%,13%)</f>
        <v>0.13</v>
      </c>
      <c r="Q866" s="42">
        <f>IF(P866=13%,ROUND(O866/(1+P866)*P866,2),ROUND(O866/(1+0.03)*0.02,2))</f>
        <v>4168.45</v>
      </c>
      <c r="R866" s="42">
        <f>O866-Q866</f>
        <v>32065.01</v>
      </c>
      <c r="S866" s="42">
        <f>N866-R866</f>
        <v>1.0000000002037268E-2</v>
      </c>
      <c r="T866" s="38">
        <v>5000</v>
      </c>
      <c r="U866" s="14">
        <f>S866/H866</f>
        <v>1.4150940729120526E-7</v>
      </c>
      <c r="V866" s="19"/>
      <c r="W866" s="19"/>
      <c r="X866" s="37" t="s">
        <v>3466</v>
      </c>
    </row>
    <row r="867" spans="1:37" s="3" customFormat="1" ht="16.5" customHeight="1">
      <c r="A867" s="38">
        <v>10</v>
      </c>
      <c r="B867" s="39">
        <v>10721</v>
      </c>
      <c r="C867" s="38">
        <v>10321883</v>
      </c>
      <c r="D867" s="40" t="s">
        <v>301</v>
      </c>
      <c r="E867" s="38">
        <v>0.50892899999999996</v>
      </c>
      <c r="F867" s="38">
        <v>120</v>
      </c>
      <c r="G867" s="38" t="s">
        <v>302</v>
      </c>
      <c r="H867" s="42">
        <v>47172.41</v>
      </c>
      <c r="I867" s="55"/>
      <c r="J867" s="44">
        <v>44104</v>
      </c>
      <c r="K867" s="42">
        <v>393.1</v>
      </c>
      <c r="L867" s="42">
        <v>12972.41</v>
      </c>
      <c r="M867" s="44">
        <v>45138</v>
      </c>
      <c r="N867" s="42">
        <f>H867-K867-L867</f>
        <v>33806.900000000009</v>
      </c>
      <c r="O867" s="42">
        <v>38201.79</v>
      </c>
      <c r="P867" s="45">
        <v>0.13</v>
      </c>
      <c r="Q867" s="42">
        <v>4394.8999999999996</v>
      </c>
      <c r="R867" s="42">
        <v>33806.89</v>
      </c>
      <c r="S867" s="42">
        <v>0.01</v>
      </c>
      <c r="T867" s="38">
        <v>5000</v>
      </c>
      <c r="U867" s="14">
        <f>S867/H867</f>
        <v>2.1198832113941178E-7</v>
      </c>
      <c r="V867" s="19"/>
      <c r="W867" s="19"/>
      <c r="X867" s="37" t="s">
        <v>3469</v>
      </c>
    </row>
    <row r="868" spans="1:37" s="3" customFormat="1" ht="16.5" customHeight="1">
      <c r="A868" s="38">
        <v>661</v>
      </c>
      <c r="B868" s="39">
        <v>40712</v>
      </c>
      <c r="C868" s="38">
        <v>10302605</v>
      </c>
      <c r="D868" s="40" t="s">
        <v>811</v>
      </c>
      <c r="E868" s="38">
        <v>613</v>
      </c>
      <c r="F868" s="38">
        <v>118</v>
      </c>
      <c r="G868" s="38" t="s">
        <v>23</v>
      </c>
      <c r="H868" s="42">
        <v>27768.35</v>
      </c>
      <c r="I868" s="55"/>
      <c r="J868" s="44">
        <v>42276</v>
      </c>
      <c r="K868" s="42">
        <v>0</v>
      </c>
      <c r="L868" s="42">
        <v>20838.04</v>
      </c>
      <c r="M868" s="44">
        <v>45138</v>
      </c>
      <c r="N868" s="42">
        <f>H868-K868-L868</f>
        <v>6930.3099999999977</v>
      </c>
      <c r="O868" s="42">
        <v>7831.24</v>
      </c>
      <c r="P868" s="45">
        <v>0.13</v>
      </c>
      <c r="Q868" s="42">
        <v>900.94</v>
      </c>
      <c r="R868" s="42">
        <v>6930.3</v>
      </c>
      <c r="S868" s="42">
        <v>0.01</v>
      </c>
      <c r="T868" s="38">
        <v>5000</v>
      </c>
      <c r="U868" s="14">
        <f>S868/H868</f>
        <v>3.6012222548332907E-7</v>
      </c>
      <c r="V868" s="19"/>
      <c r="W868" s="19"/>
      <c r="X868" s="37" t="s">
        <v>3467</v>
      </c>
    </row>
    <row r="869" spans="1:37" s="3" customFormat="1" ht="16.5" customHeight="1">
      <c r="A869" s="38">
        <v>298</v>
      </c>
      <c r="B869" s="39">
        <v>10729</v>
      </c>
      <c r="C869" s="38">
        <v>10292248</v>
      </c>
      <c r="D869" s="40" t="s">
        <v>144</v>
      </c>
      <c r="E869" s="58">
        <v>5</v>
      </c>
      <c r="F869" s="38">
        <v>69</v>
      </c>
      <c r="G869" s="38" t="s">
        <v>23</v>
      </c>
      <c r="H869" s="42">
        <v>16883.759999999998</v>
      </c>
      <c r="I869" s="37"/>
      <c r="J869" s="44">
        <v>43763</v>
      </c>
      <c r="K869" s="42">
        <v>0</v>
      </c>
      <c r="L869" s="42">
        <v>11111.4</v>
      </c>
      <c r="M869" s="44">
        <v>45249</v>
      </c>
      <c r="N869" s="42">
        <v>5772.36</v>
      </c>
      <c r="O869" s="42">
        <v>6522.76</v>
      </c>
      <c r="P869" s="45">
        <f>IF(J869&lt;DATEVALUE("2009-1-1"),3%,13%)</f>
        <v>0.13</v>
      </c>
      <c r="Q869" s="42">
        <f>IF(P869=13%,ROUND(O869/(1+P869)*P869,2),ROUND(O869/(1+0.03)*0.02,2))</f>
        <v>750.41</v>
      </c>
      <c r="R869" s="42">
        <f>O869-Q869</f>
        <v>5772.35</v>
      </c>
      <c r="S869" s="42">
        <f>N869-R869</f>
        <v>9.999999999308784E-3</v>
      </c>
      <c r="T869" s="38">
        <v>5000</v>
      </c>
      <c r="U869" s="14">
        <f>S869/H869</f>
        <v>5.9228513075930869E-7</v>
      </c>
      <c r="V869" s="19"/>
      <c r="W869" s="19"/>
      <c r="X869" s="37" t="s">
        <v>3459</v>
      </c>
    </row>
    <row r="870" spans="1:37" s="3" customFormat="1" ht="16.5" customHeight="1">
      <c r="A870" s="38">
        <v>693</v>
      </c>
      <c r="B870" s="39">
        <v>40712</v>
      </c>
      <c r="C870" s="38">
        <v>10322190</v>
      </c>
      <c r="D870" s="40" t="s">
        <v>1660</v>
      </c>
      <c r="E870" s="38">
        <v>1</v>
      </c>
      <c r="F870" s="38">
        <v>60</v>
      </c>
      <c r="G870" s="38" t="s">
        <v>36</v>
      </c>
      <c r="H870" s="42">
        <v>16798</v>
      </c>
      <c r="I870" s="55"/>
      <c r="J870" s="44">
        <v>44105</v>
      </c>
      <c r="K870" s="42">
        <v>279.95999999999998</v>
      </c>
      <c r="L870" s="42">
        <v>8958.93</v>
      </c>
      <c r="M870" s="44">
        <v>45138</v>
      </c>
      <c r="N870" s="42">
        <f>H870-K870-L870</f>
        <v>7559.1100000000006</v>
      </c>
      <c r="O870" s="42">
        <v>8541.7800000000007</v>
      </c>
      <c r="P870" s="45">
        <v>0.13</v>
      </c>
      <c r="Q870" s="42">
        <v>982.68</v>
      </c>
      <c r="R870" s="42">
        <v>7559.1</v>
      </c>
      <c r="S870" s="42">
        <v>0.01</v>
      </c>
      <c r="T870" s="38">
        <v>5000</v>
      </c>
      <c r="U870" s="14">
        <f>S870/H870</f>
        <v>5.9530896535301819E-7</v>
      </c>
      <c r="V870" s="19"/>
      <c r="W870" s="19"/>
      <c r="X870" s="37" t="s">
        <v>3467</v>
      </c>
    </row>
    <row r="871" spans="1:37" s="3" customFormat="1" ht="16.5" customHeight="1">
      <c r="A871" s="38">
        <v>196</v>
      </c>
      <c r="B871" s="39">
        <v>20700</v>
      </c>
      <c r="C871" s="38">
        <v>10347807</v>
      </c>
      <c r="D871" s="40" t="s">
        <v>229</v>
      </c>
      <c r="E871" s="58">
        <v>10</v>
      </c>
      <c r="F871" s="38">
        <v>36</v>
      </c>
      <c r="G871" s="38" t="s">
        <v>33</v>
      </c>
      <c r="H871" s="42">
        <v>13784.76</v>
      </c>
      <c r="I871" s="37"/>
      <c r="J871" s="44">
        <v>44620</v>
      </c>
      <c r="K871" s="42">
        <v>382.9</v>
      </c>
      <c r="L871" s="42">
        <v>7658.2</v>
      </c>
      <c r="M871" s="44">
        <v>45250</v>
      </c>
      <c r="N871" s="42">
        <v>5743.66</v>
      </c>
      <c r="O871" s="42">
        <v>6490.32</v>
      </c>
      <c r="P871" s="45">
        <f>IF(J871&lt;DATEVALUE("2009-1-1"),3%,13%)</f>
        <v>0.13</v>
      </c>
      <c r="Q871" s="42">
        <f>IF(P871=13%,ROUND(O871/(1+P871)*P871,2),ROUND(O871/(1+0.03)*0.02,2))</f>
        <v>746.67</v>
      </c>
      <c r="R871" s="42">
        <f>O871-Q871</f>
        <v>5743.65</v>
      </c>
      <c r="S871" s="42">
        <f>N871-R871</f>
        <v>1.0000000000218279E-2</v>
      </c>
      <c r="T871" s="38">
        <v>5000</v>
      </c>
      <c r="U871" s="14">
        <f>S871/H871</f>
        <v>7.2543881795680732E-7</v>
      </c>
      <c r="V871" s="19"/>
      <c r="W871" s="19"/>
      <c r="X871" s="37" t="s">
        <v>3466</v>
      </c>
    </row>
    <row r="872" spans="1:37" s="3" customFormat="1" ht="16.5" customHeight="1">
      <c r="A872" s="38">
        <v>132</v>
      </c>
      <c r="B872" s="39">
        <v>10700</v>
      </c>
      <c r="C872" s="38">
        <v>10375597</v>
      </c>
      <c r="D872" s="40" t="s">
        <v>34</v>
      </c>
      <c r="E872" s="58">
        <v>5</v>
      </c>
      <c r="F872" s="38">
        <v>36</v>
      </c>
      <c r="G872" s="38" t="s">
        <v>33</v>
      </c>
      <c r="H872" s="42">
        <v>10088.5</v>
      </c>
      <c r="I872" s="37"/>
      <c r="J872" s="44">
        <v>45138</v>
      </c>
      <c r="K872" s="42">
        <v>280.24</v>
      </c>
      <c r="L872" s="42">
        <v>1120.95</v>
      </c>
      <c r="M872" s="44">
        <v>45261</v>
      </c>
      <c r="N872" s="42">
        <v>8687.31</v>
      </c>
      <c r="O872" s="42">
        <v>9816.65</v>
      </c>
      <c r="P872" s="45">
        <f>IF(J872&lt;DATEVALUE("2009-1-1"),3%,13%)</f>
        <v>0.13</v>
      </c>
      <c r="Q872" s="42">
        <f>IF(P872=13%,ROUND(O872/(1+P872)*P872,2),ROUND(O872/(1+0.03)*0.02,2))</f>
        <v>1129.3499999999999</v>
      </c>
      <c r="R872" s="42">
        <f>O872-Q872</f>
        <v>8687.2999999999993</v>
      </c>
      <c r="S872" s="42">
        <f>N872-R872</f>
        <v>1.0000000000218279E-2</v>
      </c>
      <c r="T872" s="38">
        <v>2506</v>
      </c>
      <c r="U872" s="14">
        <f>S872/H872</f>
        <v>9.912276354481121E-7</v>
      </c>
      <c r="V872" s="19"/>
      <c r="W872" s="19"/>
      <c r="X872" s="37" t="s">
        <v>3455</v>
      </c>
    </row>
    <row r="873" spans="1:37" s="3" customFormat="1" ht="16.5" customHeight="1">
      <c r="A873" s="38">
        <v>166</v>
      </c>
      <c r="B873" s="39">
        <v>10700</v>
      </c>
      <c r="C873" s="38">
        <v>10274888</v>
      </c>
      <c r="D873" s="40" t="s">
        <v>144</v>
      </c>
      <c r="E873" s="58">
        <v>5</v>
      </c>
      <c r="F873" s="38">
        <v>73</v>
      </c>
      <c r="G873" s="38" t="s">
        <v>23</v>
      </c>
      <c r="H873" s="42">
        <v>17435.900000000001</v>
      </c>
      <c r="I873" s="37"/>
      <c r="J873" s="44">
        <v>43641</v>
      </c>
      <c r="K873" s="42">
        <v>0</v>
      </c>
      <c r="L873" s="42">
        <v>11887.03</v>
      </c>
      <c r="M873" s="44">
        <v>45285</v>
      </c>
      <c r="N873" s="42">
        <v>5548.87</v>
      </c>
      <c r="O873" s="42">
        <v>6270.2</v>
      </c>
      <c r="P873" s="45">
        <f>IF(J873&lt;DATEVALUE("2009-1-1"),3%,13%)</f>
        <v>0.13</v>
      </c>
      <c r="Q873" s="42">
        <f>IF(P873=13%,ROUND(O873/(1+P873)*P873,2),ROUND(O873/(1+0.03)*0.02,2))</f>
        <v>721.35</v>
      </c>
      <c r="R873" s="42">
        <f>O873-Q873</f>
        <v>5548.8499999999995</v>
      </c>
      <c r="S873" s="42">
        <f>N873-R873</f>
        <v>2.0000000000436557E-2</v>
      </c>
      <c r="T873" s="38">
        <v>5000</v>
      </c>
      <c r="U873" s="14">
        <f>S873/H873</f>
        <v>1.1470586548693533E-6</v>
      </c>
      <c r="V873" s="19"/>
      <c r="W873" s="19"/>
      <c r="X873" s="37" t="s">
        <v>3455</v>
      </c>
    </row>
    <row r="874" spans="1:37" s="3" customFormat="1" ht="16.5" customHeight="1">
      <c r="A874" s="38">
        <v>124</v>
      </c>
      <c r="B874" s="39">
        <v>10704</v>
      </c>
      <c r="C874" s="38">
        <v>10325319</v>
      </c>
      <c r="D874" s="40" t="s">
        <v>1652</v>
      </c>
      <c r="E874" s="58">
        <v>1</v>
      </c>
      <c r="F874" s="38">
        <v>60</v>
      </c>
      <c r="G874" s="38" t="s">
        <v>36</v>
      </c>
      <c r="H874" s="42">
        <v>8260</v>
      </c>
      <c r="I874" s="37"/>
      <c r="J874" s="44">
        <v>44255</v>
      </c>
      <c r="K874" s="42">
        <v>137.66</v>
      </c>
      <c r="L874" s="42">
        <v>4405.3</v>
      </c>
      <c r="M874" s="44">
        <v>45253</v>
      </c>
      <c r="N874" s="42">
        <v>3717.04</v>
      </c>
      <c r="O874" s="42">
        <v>4200.24</v>
      </c>
      <c r="P874" s="45">
        <f>IF(J874&lt;DATEVALUE("2009-1-1"),3%,13%)</f>
        <v>0.13</v>
      </c>
      <c r="Q874" s="42">
        <f>IF(P874=13%,ROUND(O874/(1+P874)*P874,2),ROUND(O874/(1+0.03)*0.02,2))</f>
        <v>483.21</v>
      </c>
      <c r="R874" s="42">
        <f>O874-Q874</f>
        <v>3717.0299999999997</v>
      </c>
      <c r="S874" s="42">
        <f>N874-R874</f>
        <v>1.0000000000218279E-2</v>
      </c>
      <c r="T874" s="38">
        <v>5000</v>
      </c>
      <c r="U874" s="14">
        <f>S874/H874</f>
        <v>1.2106537530530604E-6</v>
      </c>
      <c r="V874" s="19"/>
      <c r="W874" s="19"/>
      <c r="X874" s="37" t="s">
        <v>3455</v>
      </c>
    </row>
    <row r="875" spans="1:37" s="3" customFormat="1" ht="16.5" customHeight="1">
      <c r="A875" s="38">
        <v>129</v>
      </c>
      <c r="B875" s="39">
        <v>10704</v>
      </c>
      <c r="C875" s="38">
        <v>10279127</v>
      </c>
      <c r="D875" s="40" t="s">
        <v>144</v>
      </c>
      <c r="E875" s="58">
        <v>2</v>
      </c>
      <c r="F875" s="38">
        <v>74</v>
      </c>
      <c r="G875" s="38" t="s">
        <v>23</v>
      </c>
      <c r="H875" s="42">
        <v>6974.36</v>
      </c>
      <c r="I875" s="37"/>
      <c r="J875" s="44">
        <v>43613</v>
      </c>
      <c r="K875" s="42">
        <v>0</v>
      </c>
      <c r="L875" s="42">
        <v>4674.75</v>
      </c>
      <c r="M875" s="44">
        <v>45255</v>
      </c>
      <c r="N875" s="42">
        <v>2299.61</v>
      </c>
      <c r="O875" s="42">
        <v>2598.5500000000002</v>
      </c>
      <c r="P875" s="45">
        <f>IF(J875&lt;DATEVALUE("2009-1-1"),3%,13%)</f>
        <v>0.13</v>
      </c>
      <c r="Q875" s="42">
        <f>IF(P875=13%,ROUND(O875/(1+P875)*P875,2),ROUND(O875/(1+0.03)*0.02,2))</f>
        <v>298.95</v>
      </c>
      <c r="R875" s="42">
        <f>O875-Q875</f>
        <v>2299.6000000000004</v>
      </c>
      <c r="S875" s="42">
        <f>N875-R875</f>
        <v>9.9999999997635314E-3</v>
      </c>
      <c r="T875" s="38">
        <v>5000</v>
      </c>
      <c r="U875" s="14">
        <f>S875/H875</f>
        <v>1.433823318521489E-6</v>
      </c>
      <c r="V875" s="19"/>
      <c r="W875" s="19"/>
      <c r="X875" s="37" t="s">
        <v>3455</v>
      </c>
    </row>
    <row r="876" spans="1:37" s="3" customFormat="1" ht="16.5" customHeight="1">
      <c r="A876" s="38">
        <v>54</v>
      </c>
      <c r="B876" s="39">
        <v>20700</v>
      </c>
      <c r="C876" s="38">
        <v>10280921</v>
      </c>
      <c r="D876" s="40" t="s">
        <v>229</v>
      </c>
      <c r="E876" s="58">
        <v>2</v>
      </c>
      <c r="F876" s="38">
        <v>43</v>
      </c>
      <c r="G876" s="38" t="s">
        <v>33</v>
      </c>
      <c r="H876" s="42">
        <v>4188.04</v>
      </c>
      <c r="I876" s="37"/>
      <c r="J876" s="44">
        <v>43827</v>
      </c>
      <c r="K876" s="42">
        <v>0</v>
      </c>
      <c r="L876" s="42">
        <v>3978.63</v>
      </c>
      <c r="M876" s="44">
        <v>45225</v>
      </c>
      <c r="N876" s="42">
        <v>209.41</v>
      </c>
      <c r="O876" s="42">
        <f>209.4+27.22</f>
        <v>236.62</v>
      </c>
      <c r="P876" s="45">
        <f>IF(J876&lt;DATEVALUE("2009-1-1"),3%,13%)</f>
        <v>0.13</v>
      </c>
      <c r="Q876" s="42">
        <f>IF(P876=13%,ROUND(O876/(1+P876)*P876,2),ROUND(O876/(1+0.03)*0.02,2))</f>
        <v>27.22</v>
      </c>
      <c r="R876" s="42">
        <f>O876-Q876</f>
        <v>209.4</v>
      </c>
      <c r="S876" s="42">
        <f>N876-R876</f>
        <v>9.9999999999909051E-3</v>
      </c>
      <c r="T876" s="38">
        <v>5000</v>
      </c>
      <c r="U876" s="14">
        <f>S876/H876</f>
        <v>2.3877517884239178E-6</v>
      </c>
      <c r="V876" s="19"/>
      <c r="W876" s="19"/>
      <c r="X876" s="37" t="s">
        <v>3466</v>
      </c>
    </row>
    <row r="877" spans="1:37" s="3" customFormat="1" ht="16.5" customHeight="1">
      <c r="A877" s="38">
        <v>17</v>
      </c>
      <c r="B877" s="39">
        <v>10741</v>
      </c>
      <c r="C877" s="38">
        <v>10366062</v>
      </c>
      <c r="D877" s="40" t="s">
        <v>2168</v>
      </c>
      <c r="E877" s="38">
        <v>1</v>
      </c>
      <c r="F877" s="38">
        <v>60</v>
      </c>
      <c r="G877" s="38" t="s">
        <v>36</v>
      </c>
      <c r="H877" s="42">
        <v>3953.7</v>
      </c>
      <c r="I877" s="2"/>
      <c r="J877" s="44">
        <v>44985</v>
      </c>
      <c r="K877" s="42">
        <v>65.89</v>
      </c>
      <c r="L877" s="42">
        <v>131.80000000000001</v>
      </c>
      <c r="M877" s="44">
        <v>45077</v>
      </c>
      <c r="N877" s="42">
        <f>H877-K877-L877</f>
        <v>3756.0099999999998</v>
      </c>
      <c r="O877" s="42">
        <v>4244.28</v>
      </c>
      <c r="P877" s="45">
        <v>0.13</v>
      </c>
      <c r="Q877" s="42">
        <v>488.28</v>
      </c>
      <c r="R877" s="42">
        <v>3756</v>
      </c>
      <c r="S877" s="42">
        <f>N877-R877</f>
        <v>9.9999999997635314E-3</v>
      </c>
      <c r="T877" s="38">
        <v>5000</v>
      </c>
      <c r="U877" s="14">
        <f>S877/H877</f>
        <v>2.5292763739695811E-6</v>
      </c>
      <c r="V877" s="19"/>
      <c r="W877" s="19"/>
      <c r="X877" s="37" t="s">
        <v>3462</v>
      </c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</row>
    <row r="878" spans="1:37" s="3" customFormat="1" ht="16.5" customHeight="1">
      <c r="A878" s="38">
        <v>565</v>
      </c>
      <c r="B878" s="39">
        <v>40712</v>
      </c>
      <c r="C878" s="38">
        <v>10303410</v>
      </c>
      <c r="D878" s="40" t="s">
        <v>76</v>
      </c>
      <c r="E878" s="38">
        <v>3</v>
      </c>
      <c r="F878" s="38">
        <v>118</v>
      </c>
      <c r="G878" s="38" t="s">
        <v>23</v>
      </c>
      <c r="H878" s="42">
        <v>3589.74</v>
      </c>
      <c r="I878" s="55"/>
      <c r="J878" s="44">
        <v>42275</v>
      </c>
      <c r="K878" s="42">
        <v>0</v>
      </c>
      <c r="L878" s="42">
        <v>2705.45</v>
      </c>
      <c r="M878" s="44">
        <v>45138</v>
      </c>
      <c r="N878" s="42">
        <f>H878-K878-L878</f>
        <v>884.29</v>
      </c>
      <c r="O878" s="42">
        <v>999.24</v>
      </c>
      <c r="P878" s="45">
        <v>0.13</v>
      </c>
      <c r="Q878" s="42">
        <v>114.96</v>
      </c>
      <c r="R878" s="42">
        <v>884.28</v>
      </c>
      <c r="S878" s="42">
        <v>0.01</v>
      </c>
      <c r="T878" s="38">
        <v>2101</v>
      </c>
      <c r="U878" s="14">
        <f>S878/H878</f>
        <v>2.7857170714313575E-6</v>
      </c>
      <c r="V878" s="19"/>
      <c r="W878" s="19"/>
      <c r="X878" s="37" t="s">
        <v>3467</v>
      </c>
    </row>
    <row r="879" spans="1:37" s="3" customFormat="1" ht="16.5" customHeight="1">
      <c r="A879" s="38">
        <v>130</v>
      </c>
      <c r="B879" s="39">
        <v>10704</v>
      </c>
      <c r="C879" s="38">
        <v>10279871</v>
      </c>
      <c r="D879" s="40" t="s">
        <v>3092</v>
      </c>
      <c r="E879" s="58">
        <v>4</v>
      </c>
      <c r="F879" s="38">
        <v>60</v>
      </c>
      <c r="G879" s="38" t="s">
        <v>23</v>
      </c>
      <c r="H879" s="42">
        <v>2438.94</v>
      </c>
      <c r="I879" s="37"/>
      <c r="J879" s="44">
        <v>43948</v>
      </c>
      <c r="K879" s="42">
        <v>0</v>
      </c>
      <c r="L879" s="42">
        <v>1660.53</v>
      </c>
      <c r="M879" s="44">
        <v>45251</v>
      </c>
      <c r="N879" s="42">
        <v>778.41</v>
      </c>
      <c r="O879" s="42">
        <v>879.59</v>
      </c>
      <c r="P879" s="45">
        <f>IF(J879&lt;DATEVALUE("2009-1-1"),3%,13%)</f>
        <v>0.13</v>
      </c>
      <c r="Q879" s="42">
        <f>IF(P879=13%,ROUND(O879/(1+P879)*P879,2),ROUND(O879/(1+0.03)*0.02,2))</f>
        <v>101.19</v>
      </c>
      <c r="R879" s="42">
        <f>O879-Q879</f>
        <v>778.40000000000009</v>
      </c>
      <c r="S879" s="42">
        <f>N879-R879</f>
        <v>9.9999999998772182E-3</v>
      </c>
      <c r="T879" s="38">
        <v>5000</v>
      </c>
      <c r="U879" s="14">
        <f>S879/H879</f>
        <v>4.1001418648581835E-6</v>
      </c>
      <c r="V879" s="19"/>
      <c r="W879" s="19"/>
      <c r="X879" s="37" t="s">
        <v>3455</v>
      </c>
    </row>
    <row r="880" spans="1:37" s="3" customFormat="1" ht="16.5" customHeight="1">
      <c r="A880" s="38">
        <v>618</v>
      </c>
      <c r="B880" s="39">
        <v>40712</v>
      </c>
      <c r="C880" s="38">
        <v>10303955</v>
      </c>
      <c r="D880" s="40" t="s">
        <v>1734</v>
      </c>
      <c r="E880" s="38">
        <v>1</v>
      </c>
      <c r="F880" s="38">
        <v>118</v>
      </c>
      <c r="G880" s="38" t="s">
        <v>23</v>
      </c>
      <c r="H880" s="42">
        <v>2307.69</v>
      </c>
      <c r="I880" s="55"/>
      <c r="J880" s="44">
        <v>42276</v>
      </c>
      <c r="K880" s="42">
        <v>0</v>
      </c>
      <c r="L880" s="42">
        <v>1731.77</v>
      </c>
      <c r="M880" s="44">
        <v>45138</v>
      </c>
      <c r="N880" s="42">
        <f>H880-K880-L880</f>
        <v>575.92000000000007</v>
      </c>
      <c r="O880" s="42">
        <v>650.78</v>
      </c>
      <c r="P880" s="45">
        <v>0.13</v>
      </c>
      <c r="Q880" s="42">
        <v>74.87</v>
      </c>
      <c r="R880" s="42">
        <v>575.91</v>
      </c>
      <c r="S880" s="42">
        <v>0.01</v>
      </c>
      <c r="T880" s="38">
        <v>5000</v>
      </c>
      <c r="U880" s="14">
        <f>S880/H880</f>
        <v>4.3333376666709997E-6</v>
      </c>
      <c r="V880" s="19"/>
      <c r="W880" s="19"/>
      <c r="X880" s="37" t="s">
        <v>3467</v>
      </c>
    </row>
    <row r="881" spans="1:37" s="3" customFormat="1" ht="16.5" customHeight="1">
      <c r="A881" s="38">
        <v>311</v>
      </c>
      <c r="B881" s="39">
        <v>40712</v>
      </c>
      <c r="C881" s="38">
        <v>10302593</v>
      </c>
      <c r="D881" s="40" t="s">
        <v>910</v>
      </c>
      <c r="E881" s="38">
        <v>2</v>
      </c>
      <c r="F881" s="38">
        <v>60</v>
      </c>
      <c r="G881" s="38" t="s">
        <v>23</v>
      </c>
      <c r="H881" s="42">
        <v>2119.66</v>
      </c>
      <c r="I881" s="55"/>
      <c r="J881" s="44">
        <v>42276</v>
      </c>
      <c r="K881" s="42">
        <v>0</v>
      </c>
      <c r="L881" s="42">
        <v>2013.67</v>
      </c>
      <c r="M881" s="44">
        <v>45138</v>
      </c>
      <c r="N881" s="42">
        <f>H881-K881-L881</f>
        <v>105.98999999999978</v>
      </c>
      <c r="O881" s="42">
        <v>119.76</v>
      </c>
      <c r="P881" s="45">
        <v>0.13</v>
      </c>
      <c r="Q881" s="42">
        <v>13.78</v>
      </c>
      <c r="R881" s="42">
        <v>105.98</v>
      </c>
      <c r="S881" s="42">
        <v>0.01</v>
      </c>
      <c r="T881" s="38">
        <v>2101</v>
      </c>
      <c r="U881" s="14">
        <f>S881/H881</f>
        <v>4.7177377503939318E-6</v>
      </c>
      <c r="V881" s="19"/>
      <c r="W881" s="19"/>
      <c r="X881" s="37" t="s">
        <v>3467</v>
      </c>
    </row>
    <row r="882" spans="1:37" s="3" customFormat="1" ht="16.5" customHeight="1">
      <c r="A882" s="38">
        <v>171</v>
      </c>
      <c r="B882" s="39">
        <v>20700</v>
      </c>
      <c r="C882" s="38">
        <v>10279835</v>
      </c>
      <c r="D882" s="40" t="s">
        <v>229</v>
      </c>
      <c r="E882" s="58">
        <v>1</v>
      </c>
      <c r="F882" s="38">
        <v>37</v>
      </c>
      <c r="G882" s="38" t="s">
        <v>33</v>
      </c>
      <c r="H882" s="42">
        <v>2094.02</v>
      </c>
      <c r="I882" s="37"/>
      <c r="J882" s="44">
        <v>44004</v>
      </c>
      <c r="K882" s="42">
        <v>0</v>
      </c>
      <c r="L882" s="42">
        <v>1989.31</v>
      </c>
      <c r="M882" s="44">
        <v>45244</v>
      </c>
      <c r="N882" s="42">
        <v>104.71</v>
      </c>
      <c r="O882" s="42">
        <v>118.31</v>
      </c>
      <c r="P882" s="45">
        <f>IF(J882&lt;DATEVALUE("2009-1-1"),3%,13%)</f>
        <v>0.13</v>
      </c>
      <c r="Q882" s="42">
        <f>IF(P882=13%,ROUND(O882/(1+P882)*P882,2),ROUND(O882/(1+0.03)*0.02,2))</f>
        <v>13.61</v>
      </c>
      <c r="R882" s="42">
        <f>O882-Q882</f>
        <v>104.7</v>
      </c>
      <c r="S882" s="42">
        <f>N882-R882</f>
        <v>9.9999999999909051E-3</v>
      </c>
      <c r="T882" s="38">
        <v>5000</v>
      </c>
      <c r="U882" s="14">
        <f>S882/H882</f>
        <v>4.7755035768478356E-6</v>
      </c>
      <c r="V882" s="19"/>
      <c r="W882" s="19"/>
      <c r="X882" s="37" t="s">
        <v>3466</v>
      </c>
    </row>
    <row r="883" spans="1:37" s="3" customFormat="1" ht="16.5" customHeight="1">
      <c r="A883" s="38">
        <v>126</v>
      </c>
      <c r="B883" s="39">
        <v>10704</v>
      </c>
      <c r="C883" s="38">
        <v>10279871</v>
      </c>
      <c r="D883" s="40" t="s">
        <v>3092</v>
      </c>
      <c r="E883" s="58">
        <v>2</v>
      </c>
      <c r="F883" s="38">
        <v>60</v>
      </c>
      <c r="G883" s="38" t="s">
        <v>23</v>
      </c>
      <c r="H883" s="42">
        <v>1219.47</v>
      </c>
      <c r="I883" s="37"/>
      <c r="J883" s="44">
        <v>43948</v>
      </c>
      <c r="K883" s="42">
        <v>0</v>
      </c>
      <c r="L883" s="42">
        <v>830.26</v>
      </c>
      <c r="M883" s="44">
        <v>45253</v>
      </c>
      <c r="N883" s="42">
        <v>389.21</v>
      </c>
      <c r="O883" s="42">
        <v>439.8</v>
      </c>
      <c r="P883" s="45">
        <f>IF(J883&lt;DATEVALUE("2009-1-1"),3%,13%)</f>
        <v>0.13</v>
      </c>
      <c r="Q883" s="42">
        <f>IF(P883=13%,ROUND(O883/(1+P883)*P883,2),ROUND(O883/(1+0.03)*0.02,2))</f>
        <v>50.6</v>
      </c>
      <c r="R883" s="42">
        <f>O883-Q883</f>
        <v>389.2</v>
      </c>
      <c r="S883" s="42">
        <f>N883-R883</f>
        <v>9.9999999999909051E-3</v>
      </c>
      <c r="T883" s="38">
        <v>5000</v>
      </c>
      <c r="U883" s="14">
        <f>S883/H883</f>
        <v>8.2002837298095931E-6</v>
      </c>
      <c r="V883" s="19"/>
      <c r="W883" s="19"/>
      <c r="X883" s="37" t="s">
        <v>3455</v>
      </c>
    </row>
    <row r="884" spans="1:37" s="3" customFormat="1" ht="16.5" customHeight="1">
      <c r="A884" s="38">
        <v>165</v>
      </c>
      <c r="B884" s="39">
        <v>10704</v>
      </c>
      <c r="C884" s="38">
        <v>10280387</v>
      </c>
      <c r="D884" s="40" t="s">
        <v>3428</v>
      </c>
      <c r="E884" s="58">
        <v>6</v>
      </c>
      <c r="F884" s="38">
        <v>79</v>
      </c>
      <c r="G884" s="38" t="s">
        <v>23</v>
      </c>
      <c r="H884" s="42">
        <v>3126</v>
      </c>
      <c r="I884" s="37"/>
      <c r="J884" s="44">
        <v>43460</v>
      </c>
      <c r="K884" s="42">
        <v>0</v>
      </c>
      <c r="L884" s="42">
        <v>2178.15</v>
      </c>
      <c r="M884" s="44">
        <v>45275</v>
      </c>
      <c r="N884" s="42">
        <v>947.85</v>
      </c>
      <c r="O884" s="42">
        <v>1071.04</v>
      </c>
      <c r="P884" s="45">
        <f>IF(J884&lt;DATEVALUE("2009-1-1"),3%,13%)</f>
        <v>0.13</v>
      </c>
      <c r="Q884" s="42">
        <f>IF(P884=13%,ROUND(O884/(1+P884)*P884,2),ROUND(O884/(1+0.03)*0.02,2))</f>
        <v>123.22</v>
      </c>
      <c r="R884" s="42">
        <f>O884-Q884</f>
        <v>947.81999999999994</v>
      </c>
      <c r="S884" s="42">
        <f>N884-R884</f>
        <v>3.0000000000086402E-2</v>
      </c>
      <c r="T884" s="38">
        <v>2506</v>
      </c>
      <c r="U884" s="14">
        <f>S884/H884</f>
        <v>9.596928982753168E-6</v>
      </c>
      <c r="V884" s="19"/>
      <c r="W884" s="19"/>
      <c r="X884" s="37" t="s">
        <v>3455</v>
      </c>
    </row>
    <row r="885" spans="1:37" s="3" customFormat="1" ht="16.5" customHeight="1">
      <c r="A885" s="38">
        <v>691</v>
      </c>
      <c r="B885" s="39">
        <v>40712</v>
      </c>
      <c r="C885" s="38">
        <v>10303650</v>
      </c>
      <c r="D885" s="40" t="s">
        <v>610</v>
      </c>
      <c r="E885" s="38">
        <v>1</v>
      </c>
      <c r="F885" s="38">
        <v>60</v>
      </c>
      <c r="G885" s="38" t="s">
        <v>33</v>
      </c>
      <c r="H885" s="42">
        <v>854.7</v>
      </c>
      <c r="I885" s="55"/>
      <c r="J885" s="44">
        <v>42276</v>
      </c>
      <c r="K885" s="42">
        <v>0</v>
      </c>
      <c r="L885" s="42">
        <v>811.96</v>
      </c>
      <c r="M885" s="44">
        <v>45138</v>
      </c>
      <c r="N885" s="42">
        <f>H885-K885-L885</f>
        <v>42.740000000000009</v>
      </c>
      <c r="O885" s="42">
        <v>48.28</v>
      </c>
      <c r="P885" s="45">
        <v>0.13</v>
      </c>
      <c r="Q885" s="42">
        <v>5.55</v>
      </c>
      <c r="R885" s="42">
        <v>42.73</v>
      </c>
      <c r="S885" s="42">
        <v>0.01</v>
      </c>
      <c r="T885" s="38">
        <v>5000</v>
      </c>
      <c r="U885" s="14">
        <f>S885/H885</f>
        <v>1.17000117000117E-5</v>
      </c>
      <c r="V885" s="19"/>
      <c r="W885" s="19"/>
      <c r="X885" s="37" t="s">
        <v>3467</v>
      </c>
    </row>
    <row r="886" spans="1:37" s="3" customFormat="1" ht="16.5" customHeight="1">
      <c r="A886" s="38">
        <v>32</v>
      </c>
      <c r="B886" s="39">
        <v>10746</v>
      </c>
      <c r="C886" s="38">
        <v>10310640</v>
      </c>
      <c r="D886" s="40" t="s">
        <v>2868</v>
      </c>
      <c r="E886" s="38">
        <v>1</v>
      </c>
      <c r="F886" s="38">
        <v>103</v>
      </c>
      <c r="G886" s="38" t="s">
        <v>23</v>
      </c>
      <c r="H886" s="42">
        <v>1565.23</v>
      </c>
      <c r="I886" s="2"/>
      <c r="J886" s="44">
        <v>42726</v>
      </c>
      <c r="K886" s="42">
        <v>0</v>
      </c>
      <c r="L886" s="42">
        <v>1025.73</v>
      </c>
      <c r="M886" s="44">
        <v>44985</v>
      </c>
      <c r="N886" s="42">
        <f>H886-K886-L886</f>
        <v>539.5</v>
      </c>
      <c r="O886" s="42">
        <v>609.62</v>
      </c>
      <c r="P886" s="45">
        <v>0.13</v>
      </c>
      <c r="Q886" s="42">
        <v>70.14</v>
      </c>
      <c r="R886" s="42">
        <v>539.48</v>
      </c>
      <c r="S886" s="42">
        <f>N886-R886</f>
        <v>1.999999999998181E-2</v>
      </c>
      <c r="T886" s="38">
        <v>2101</v>
      </c>
      <c r="U886" s="14">
        <f>S886/H886</f>
        <v>1.2777674846496559E-5</v>
      </c>
      <c r="V886" s="19"/>
      <c r="W886" s="19"/>
      <c r="X886" s="37" t="s">
        <v>3463</v>
      </c>
    </row>
    <row r="887" spans="1:37" s="3" customFormat="1" ht="16.5" customHeight="1">
      <c r="A887" s="38">
        <v>3</v>
      </c>
      <c r="B887" s="39">
        <v>10742</v>
      </c>
      <c r="C887" s="38">
        <v>10324669</v>
      </c>
      <c r="D887" s="40" t="s">
        <v>425</v>
      </c>
      <c r="E887" s="38">
        <v>1.2139E-2</v>
      </c>
      <c r="F887" s="38">
        <v>120</v>
      </c>
      <c r="G887" s="38" t="s">
        <v>302</v>
      </c>
      <c r="H887" s="42">
        <v>712.31</v>
      </c>
      <c r="I887" s="2"/>
      <c r="J887" s="44">
        <v>44255</v>
      </c>
      <c r="K887" s="42">
        <v>5.93</v>
      </c>
      <c r="L887" s="42">
        <v>136.53</v>
      </c>
      <c r="M887" s="44">
        <v>44985</v>
      </c>
      <c r="N887" s="42">
        <f>H887-K887-L887</f>
        <v>569.85</v>
      </c>
      <c r="O887" s="42">
        <v>643.91999999999996</v>
      </c>
      <c r="P887" s="45">
        <v>0.13</v>
      </c>
      <c r="Q887" s="42">
        <v>74.08</v>
      </c>
      <c r="R887" s="42">
        <v>569.84</v>
      </c>
      <c r="S887" s="42">
        <f>N887-R887</f>
        <v>9.9999999999909051E-3</v>
      </c>
      <c r="T887" s="38">
        <v>5000</v>
      </c>
      <c r="U887" s="14">
        <f>S887/H887</f>
        <v>1.4038831407660859E-5</v>
      </c>
      <c r="V887" s="19"/>
      <c r="W887" s="19"/>
      <c r="X887" s="37" t="s">
        <v>3463</v>
      </c>
    </row>
    <row r="888" spans="1:37" s="3" customFormat="1" ht="16.5" customHeight="1">
      <c r="A888" s="38">
        <v>131</v>
      </c>
      <c r="B888" s="39">
        <v>10704</v>
      </c>
      <c r="C888" s="38">
        <v>10280057</v>
      </c>
      <c r="D888" s="40" t="s">
        <v>212</v>
      </c>
      <c r="E888" s="58">
        <v>20</v>
      </c>
      <c r="F888" s="38">
        <v>60</v>
      </c>
      <c r="G888" s="38" t="s">
        <v>83</v>
      </c>
      <c r="H888" s="42">
        <v>4117.33</v>
      </c>
      <c r="I888" s="37"/>
      <c r="J888" s="44">
        <v>39172</v>
      </c>
      <c r="K888" s="42">
        <v>0</v>
      </c>
      <c r="L888" s="42">
        <v>3911.46</v>
      </c>
      <c r="M888" s="44">
        <v>45251</v>
      </c>
      <c r="N888" s="42">
        <v>205.87</v>
      </c>
      <c r="O888" s="42">
        <v>232.55</v>
      </c>
      <c r="P888" s="45">
        <v>0.13</v>
      </c>
      <c r="Q888" s="42">
        <f>IF(P888=13%,ROUND(O888/(1+P888)*P888,2),ROUND(O888/(1+0.03)*0.02,2))</f>
        <v>26.75</v>
      </c>
      <c r="R888" s="42">
        <f>O888-Q888</f>
        <v>205.8</v>
      </c>
      <c r="S888" s="42">
        <f>N888-R888</f>
        <v>6.9999999999993179E-2</v>
      </c>
      <c r="T888" s="38">
        <v>5000</v>
      </c>
      <c r="U888" s="14">
        <f>S888/H888</f>
        <v>1.7001309100799107E-5</v>
      </c>
      <c r="V888" s="19"/>
      <c r="W888" s="19"/>
      <c r="X888" s="37" t="s">
        <v>3455</v>
      </c>
    </row>
    <row r="889" spans="1:37" s="3" customFormat="1" ht="16.5" customHeight="1">
      <c r="A889" s="38">
        <v>141</v>
      </c>
      <c r="B889" s="39">
        <v>10754</v>
      </c>
      <c r="C889" s="38">
        <v>10295280</v>
      </c>
      <c r="D889" s="40" t="s">
        <v>3096</v>
      </c>
      <c r="E889" s="58">
        <v>22</v>
      </c>
      <c r="F889" s="38">
        <v>1</v>
      </c>
      <c r="G889" s="38" t="s">
        <v>23</v>
      </c>
      <c r="H889" s="42">
        <v>475.52</v>
      </c>
      <c r="I889" s="37"/>
      <c r="J889" s="44">
        <v>44005</v>
      </c>
      <c r="K889" s="42">
        <v>0</v>
      </c>
      <c r="L889" s="42">
        <v>451.75</v>
      </c>
      <c r="M889" s="44">
        <v>45253</v>
      </c>
      <c r="N889" s="42">
        <v>23.77</v>
      </c>
      <c r="O889" s="42">
        <v>26.85</v>
      </c>
      <c r="P889" s="45">
        <f>IF(J889&lt;DATEVALUE("2009-1-1"),3%,13%)</f>
        <v>0.13</v>
      </c>
      <c r="Q889" s="42">
        <f>IF(P889=13%,ROUND(O889/(1+P889)*P889,2),ROUND(O889/(1+0.03)*0.02,2))</f>
        <v>3.09</v>
      </c>
      <c r="R889" s="42">
        <f>O889-Q889</f>
        <v>23.76</v>
      </c>
      <c r="S889" s="42">
        <f>N889-R889</f>
        <v>9.9999999999980105E-3</v>
      </c>
      <c r="T889" s="38">
        <v>5000</v>
      </c>
      <c r="U889" s="14">
        <f>S889/H889</f>
        <v>2.1029609690439961E-5</v>
      </c>
      <c r="V889" s="19"/>
      <c r="W889" s="19"/>
      <c r="X889" s="37" t="s">
        <v>3464</v>
      </c>
    </row>
    <row r="890" spans="1:37" s="3" customFormat="1" ht="16.5" customHeight="1">
      <c r="A890" s="38">
        <v>84</v>
      </c>
      <c r="B890" s="39">
        <v>40712</v>
      </c>
      <c r="C890" s="38">
        <v>10302669</v>
      </c>
      <c r="D890" s="40" t="s">
        <v>584</v>
      </c>
      <c r="E890" s="46">
        <v>0.49</v>
      </c>
      <c r="F890" s="38">
        <v>78</v>
      </c>
      <c r="G890" s="38" t="s">
        <v>21</v>
      </c>
      <c r="H890" s="42">
        <v>411.42</v>
      </c>
      <c r="I890" s="2"/>
      <c r="J890" s="44">
        <v>43979</v>
      </c>
      <c r="K890" s="42">
        <v>0</v>
      </c>
      <c r="L890" s="42">
        <v>180.43</v>
      </c>
      <c r="M890" s="44">
        <v>45077</v>
      </c>
      <c r="N890" s="42">
        <f>H890-K890-L890</f>
        <v>230.99</v>
      </c>
      <c r="O890" s="42">
        <v>261.01</v>
      </c>
      <c r="P890" s="45">
        <v>0.13</v>
      </c>
      <c r="Q890" s="42">
        <v>30.03</v>
      </c>
      <c r="R890" s="42">
        <v>230.98</v>
      </c>
      <c r="S890" s="42">
        <f>N890-R890</f>
        <v>1.0000000000019327E-2</v>
      </c>
      <c r="T890" s="38">
        <v>2001</v>
      </c>
      <c r="U890" s="14">
        <f>S890/H890</f>
        <v>2.4306061931892778E-5</v>
      </c>
      <c r="V890" s="19"/>
      <c r="W890" s="19"/>
      <c r="X890" s="37" t="s">
        <v>3467</v>
      </c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</row>
    <row r="891" spans="1:37" s="3" customFormat="1" ht="16.5" customHeight="1">
      <c r="A891" s="38">
        <v>130</v>
      </c>
      <c r="B891" s="39">
        <v>10754</v>
      </c>
      <c r="C891" s="38">
        <v>10295278</v>
      </c>
      <c r="D891" s="40" t="s">
        <v>3096</v>
      </c>
      <c r="E891" s="58">
        <v>200</v>
      </c>
      <c r="F891" s="38">
        <v>60</v>
      </c>
      <c r="G891" s="38" t="s">
        <v>23</v>
      </c>
      <c r="H891" s="42">
        <v>8540.35</v>
      </c>
      <c r="I891" s="37"/>
      <c r="J891" s="44">
        <v>44004</v>
      </c>
      <c r="K891" s="42">
        <v>0</v>
      </c>
      <c r="L891" s="42">
        <v>5544.07</v>
      </c>
      <c r="M891" s="44">
        <v>45253</v>
      </c>
      <c r="N891" s="42">
        <v>2996.28</v>
      </c>
      <c r="O891" s="42">
        <v>3385.48</v>
      </c>
      <c r="P891" s="45">
        <f>IF(J891&lt;DATEVALUE("2009-1-1"),3%,13%)</f>
        <v>0.13</v>
      </c>
      <c r="Q891" s="42">
        <f>IF(P891=13%,ROUND(O891/(1+P891)*P891,2),ROUND(O891/(1+0.03)*0.02,2))</f>
        <v>389.48</v>
      </c>
      <c r="R891" s="42">
        <f>O891-Q891</f>
        <v>2996</v>
      </c>
      <c r="S891" s="42">
        <f>N891-R891</f>
        <v>0.28000000000020009</v>
      </c>
      <c r="T891" s="38">
        <v>5000</v>
      </c>
      <c r="U891" s="14">
        <f>S891/H891</f>
        <v>3.278554157618834E-5</v>
      </c>
      <c r="V891" s="19"/>
      <c r="W891" s="19"/>
      <c r="X891" s="37" t="s">
        <v>3464</v>
      </c>
    </row>
    <row r="892" spans="1:37" s="3" customFormat="1" ht="16.5" customHeight="1">
      <c r="A892" s="38">
        <v>133</v>
      </c>
      <c r="B892" s="39">
        <v>10754</v>
      </c>
      <c r="C892" s="38">
        <v>10295278</v>
      </c>
      <c r="D892" s="40" t="s">
        <v>3096</v>
      </c>
      <c r="E892" s="58">
        <v>62</v>
      </c>
      <c r="F892" s="38">
        <v>60</v>
      </c>
      <c r="G892" s="38" t="s">
        <v>23</v>
      </c>
      <c r="H892" s="42">
        <v>2647.51</v>
      </c>
      <c r="I892" s="37"/>
      <c r="J892" s="44">
        <v>44004</v>
      </c>
      <c r="K892" s="42">
        <v>0</v>
      </c>
      <c r="L892" s="42">
        <v>1718.66</v>
      </c>
      <c r="M892" s="44">
        <v>45253</v>
      </c>
      <c r="N892" s="42">
        <v>928.85</v>
      </c>
      <c r="O892" s="42">
        <v>1049.5</v>
      </c>
      <c r="P892" s="45">
        <f>IF(J892&lt;DATEVALUE("2009-1-1"),3%,13%)</f>
        <v>0.13</v>
      </c>
      <c r="Q892" s="42">
        <f>IF(P892=13%,ROUND(O892/(1+P892)*P892,2),ROUND(O892/(1+0.03)*0.02,2))</f>
        <v>120.74</v>
      </c>
      <c r="R892" s="42">
        <f>O892-Q892</f>
        <v>928.76</v>
      </c>
      <c r="S892" s="42">
        <f>N892-R892</f>
        <v>9.0000000000031832E-2</v>
      </c>
      <c r="T892" s="38">
        <v>5000</v>
      </c>
      <c r="U892" s="14">
        <f>S892/H892</f>
        <v>3.3994205876477074E-5</v>
      </c>
      <c r="V892" s="19"/>
      <c r="W892" s="19"/>
      <c r="X892" s="37" t="s">
        <v>3464</v>
      </c>
    </row>
    <row r="893" spans="1:37" s="3" customFormat="1" ht="16.5" customHeight="1">
      <c r="A893" s="38">
        <v>140</v>
      </c>
      <c r="B893" s="39">
        <v>10754</v>
      </c>
      <c r="C893" s="38">
        <v>10295277</v>
      </c>
      <c r="D893" s="40" t="s">
        <v>3096</v>
      </c>
      <c r="E893" s="58">
        <v>30</v>
      </c>
      <c r="F893" s="38">
        <v>22</v>
      </c>
      <c r="G893" s="38" t="s">
        <v>23</v>
      </c>
      <c r="H893" s="42">
        <v>740.48</v>
      </c>
      <c r="I893" s="37"/>
      <c r="J893" s="44">
        <v>44004</v>
      </c>
      <c r="K893" s="42">
        <v>0</v>
      </c>
      <c r="L893" s="42">
        <v>703.45</v>
      </c>
      <c r="M893" s="44">
        <v>45253</v>
      </c>
      <c r="N893" s="42">
        <v>37.03</v>
      </c>
      <c r="O893" s="42">
        <v>41.7</v>
      </c>
      <c r="P893" s="45">
        <f>IF(J893&lt;DATEVALUE("2009-1-1"),3%,13%)</f>
        <v>0.13</v>
      </c>
      <c r="Q893" s="42">
        <f>IF(P893=13%,ROUND(O893/(1+P893)*P893,2),ROUND(O893/(1+0.03)*0.02,2))</f>
        <v>4.8</v>
      </c>
      <c r="R893" s="42">
        <f>O893-Q893</f>
        <v>36.900000000000006</v>
      </c>
      <c r="S893" s="42">
        <f>N893-R893</f>
        <v>0.12999999999999545</v>
      </c>
      <c r="T893" s="38">
        <v>5000</v>
      </c>
      <c r="U893" s="14">
        <f>S893/H893</f>
        <v>1.7556179775280283E-4</v>
      </c>
      <c r="V893" s="19"/>
      <c r="W893" s="19"/>
      <c r="X893" s="37" t="s">
        <v>3464</v>
      </c>
    </row>
    <row r="894" spans="1:37" s="3" customFormat="1" ht="16.5" customHeight="1">
      <c r="A894" s="38">
        <v>1</v>
      </c>
      <c r="B894" s="39">
        <v>10712</v>
      </c>
      <c r="C894" s="38">
        <v>10284573</v>
      </c>
      <c r="D894" s="40" t="s">
        <v>409</v>
      </c>
      <c r="E894" s="41">
        <v>140</v>
      </c>
      <c r="F894" s="38">
        <v>60</v>
      </c>
      <c r="G894" s="38" t="s">
        <v>23</v>
      </c>
      <c r="H894" s="42">
        <v>51213.4</v>
      </c>
      <c r="I894" s="2"/>
      <c r="J894" s="44">
        <v>42001</v>
      </c>
      <c r="K894" s="42">
        <v>0</v>
      </c>
      <c r="L894" s="42">
        <v>48652.73</v>
      </c>
      <c r="M894" s="44">
        <v>44957</v>
      </c>
      <c r="N894" s="42">
        <f>H894-K894-L894</f>
        <v>2560.6699999999983</v>
      </c>
      <c r="O894" s="42">
        <v>2800</v>
      </c>
      <c r="P894" s="45">
        <v>0.13</v>
      </c>
      <c r="Q894" s="42">
        <v>322.12</v>
      </c>
      <c r="R894" s="42">
        <v>2477.88</v>
      </c>
      <c r="S894" s="42">
        <f>N894-R894</f>
        <v>82.789999999998145</v>
      </c>
      <c r="T894" s="38">
        <v>5000</v>
      </c>
      <c r="U894" s="14">
        <f>S894/H894</f>
        <v>1.6165691010555467E-3</v>
      </c>
      <c r="V894" s="19"/>
      <c r="W894" s="19"/>
      <c r="X894" s="37" t="s">
        <v>3458</v>
      </c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</row>
    <row r="895" spans="1:37" s="3" customFormat="1" ht="16.5" customHeight="1">
      <c r="A895" s="38">
        <v>400</v>
      </c>
      <c r="B895" s="39">
        <v>10743</v>
      </c>
      <c r="C895" s="38">
        <v>10299947</v>
      </c>
      <c r="D895" s="40" t="s">
        <v>1393</v>
      </c>
      <c r="E895" s="58">
        <v>2</v>
      </c>
      <c r="F895" s="38">
        <v>120</v>
      </c>
      <c r="G895" s="38" t="s">
        <v>23</v>
      </c>
      <c r="H895" s="42">
        <v>2205.13</v>
      </c>
      <c r="I895" s="37"/>
      <c r="J895" s="44">
        <v>40512</v>
      </c>
      <c r="K895" s="42">
        <v>0</v>
      </c>
      <c r="L895" s="42">
        <v>2094.88</v>
      </c>
      <c r="M895" s="44">
        <v>45210</v>
      </c>
      <c r="N895" s="42">
        <v>110.25</v>
      </c>
      <c r="O895" s="42">
        <v>120</v>
      </c>
      <c r="P895" s="45">
        <f>IF(J895&lt;DATEVALUE("2009-1-1"),3%,13%)</f>
        <v>0.13</v>
      </c>
      <c r="Q895" s="42">
        <f>IF(P895=13%,ROUND(O895/(1+P895)*P895,2),ROUND(O895/(1+0.03)*0.02,2))</f>
        <v>13.81</v>
      </c>
      <c r="R895" s="42">
        <f>O895-Q895</f>
        <v>106.19</v>
      </c>
      <c r="S895" s="42">
        <f>N895-R895</f>
        <v>4.0600000000000023</v>
      </c>
      <c r="T895" s="38">
        <v>5000</v>
      </c>
      <c r="U895" s="14">
        <f>S895/H895</f>
        <v>1.8411612920780191E-3</v>
      </c>
      <c r="V895" s="19"/>
      <c r="W895" s="19"/>
      <c r="X895" s="37" t="s">
        <v>3463</v>
      </c>
    </row>
    <row r="896" spans="1:37" s="3" customFormat="1" ht="16.5" customHeight="1">
      <c r="A896" s="38">
        <v>68</v>
      </c>
      <c r="B896" s="39">
        <v>10744</v>
      </c>
      <c r="C896" s="38">
        <v>10293508</v>
      </c>
      <c r="D896" s="40" t="s">
        <v>2388</v>
      </c>
      <c r="E896" s="38">
        <v>7</v>
      </c>
      <c r="F896" s="38">
        <v>60</v>
      </c>
      <c r="G896" s="38" t="s">
        <v>83</v>
      </c>
      <c r="H896" s="42">
        <v>560.85</v>
      </c>
      <c r="I896" s="2"/>
      <c r="J896" s="44">
        <v>40165</v>
      </c>
      <c r="K896" s="42">
        <v>0</v>
      </c>
      <c r="L896" s="42">
        <v>532.80999999999995</v>
      </c>
      <c r="M896" s="44">
        <v>45046</v>
      </c>
      <c r="N896" s="42">
        <f>H896-K896-L896</f>
        <v>28.040000000000077</v>
      </c>
      <c r="O896" s="42">
        <v>30</v>
      </c>
      <c r="P896" s="45">
        <v>0.13</v>
      </c>
      <c r="Q896" s="42">
        <v>3.45</v>
      </c>
      <c r="R896" s="42">
        <v>26.55</v>
      </c>
      <c r="S896" s="42">
        <v>1.4900000000000999</v>
      </c>
      <c r="T896" s="38">
        <v>5000</v>
      </c>
      <c r="U896" s="14">
        <f>S896/H896</f>
        <v>2.6566818222342869E-3</v>
      </c>
      <c r="V896" s="19"/>
      <c r="W896" s="19"/>
      <c r="X896" s="37" t="s">
        <v>3463</v>
      </c>
    </row>
    <row r="897" spans="1:37" s="3" customFormat="1" ht="16.5" customHeight="1">
      <c r="A897" s="38">
        <v>452</v>
      </c>
      <c r="B897" s="39">
        <v>10741</v>
      </c>
      <c r="C897" s="38">
        <v>10282299</v>
      </c>
      <c r="D897" s="40" t="s">
        <v>759</v>
      </c>
      <c r="E897" s="58">
        <v>1</v>
      </c>
      <c r="F897" s="38">
        <v>120</v>
      </c>
      <c r="G897" s="38" t="s">
        <v>21</v>
      </c>
      <c r="H897" s="42">
        <v>51282.05</v>
      </c>
      <c r="I897" s="37"/>
      <c r="J897" s="44">
        <v>41755</v>
      </c>
      <c r="K897" s="42">
        <v>0</v>
      </c>
      <c r="L897" s="42">
        <v>46687.9</v>
      </c>
      <c r="M897" s="44">
        <v>45251</v>
      </c>
      <c r="N897" s="42">
        <v>4594.1499999999996</v>
      </c>
      <c r="O897" s="42">
        <v>5000</v>
      </c>
      <c r="P897" s="45">
        <f>IF(J897&lt;DATEVALUE("2009-1-1"),3%,13%)</f>
        <v>0.13</v>
      </c>
      <c r="Q897" s="42">
        <f>IF(P897=13%,ROUND(O897/(1+P897)*P897,2),ROUND(O897/(1+0.03)*0.02,2))</f>
        <v>575.22</v>
      </c>
      <c r="R897" s="42">
        <f>O897-Q897</f>
        <v>4424.78</v>
      </c>
      <c r="S897" s="42">
        <f>N897-R897</f>
        <v>169.36999999999989</v>
      </c>
      <c r="T897" s="38">
        <v>5000</v>
      </c>
      <c r="U897" s="14">
        <f>S897/H897</f>
        <v>3.3027150825678748E-3</v>
      </c>
      <c r="V897" s="19"/>
      <c r="W897" s="19"/>
      <c r="X897" s="37" t="s">
        <v>3462</v>
      </c>
    </row>
    <row r="898" spans="1:37" s="3" customFormat="1" ht="16.5" customHeight="1">
      <c r="A898" s="38">
        <v>3</v>
      </c>
      <c r="B898" s="39">
        <v>10751</v>
      </c>
      <c r="C898" s="38">
        <v>10305561</v>
      </c>
      <c r="D898" s="40" t="s">
        <v>2439</v>
      </c>
      <c r="E898" s="38">
        <v>2</v>
      </c>
      <c r="F898" s="38">
        <v>120</v>
      </c>
      <c r="G898" s="38" t="s">
        <v>23</v>
      </c>
      <c r="H898" s="42">
        <v>7691.18</v>
      </c>
      <c r="I898" s="2"/>
      <c r="J898" s="44">
        <v>41269</v>
      </c>
      <c r="K898" s="42">
        <v>0</v>
      </c>
      <c r="L898" s="42">
        <v>7306.62</v>
      </c>
      <c r="M898" s="44">
        <v>45016</v>
      </c>
      <c r="N898" s="42">
        <f>H898-K898-L898</f>
        <v>384.5600000000004</v>
      </c>
      <c r="O898" s="42">
        <v>400</v>
      </c>
      <c r="P898" s="45">
        <v>0.13</v>
      </c>
      <c r="Q898" s="42">
        <v>46.02</v>
      </c>
      <c r="R898" s="42">
        <v>353.98</v>
      </c>
      <c r="S898" s="42">
        <v>30.58</v>
      </c>
      <c r="T898" s="38">
        <v>5000</v>
      </c>
      <c r="U898" s="14">
        <f>S898/H898</f>
        <v>3.9759828790900745E-3</v>
      </c>
      <c r="V898" s="19"/>
      <c r="W898" s="19"/>
      <c r="X898" s="37" t="s">
        <v>3474</v>
      </c>
    </row>
    <row r="899" spans="1:37" s="3" customFormat="1" ht="16.5" customHeight="1">
      <c r="A899" s="38">
        <v>1</v>
      </c>
      <c r="B899" s="39">
        <v>10753</v>
      </c>
      <c r="C899" s="38">
        <v>10286279</v>
      </c>
      <c r="D899" s="40" t="s">
        <v>2444</v>
      </c>
      <c r="E899" s="38">
        <v>1</v>
      </c>
      <c r="F899" s="38">
        <v>120</v>
      </c>
      <c r="G899" s="38" t="s">
        <v>21</v>
      </c>
      <c r="H899" s="42">
        <v>495983</v>
      </c>
      <c r="I899" s="2"/>
      <c r="J899" s="44">
        <v>39813</v>
      </c>
      <c r="K899" s="42">
        <v>0</v>
      </c>
      <c r="L899" s="42">
        <v>471183.85</v>
      </c>
      <c r="M899" s="44">
        <v>45016</v>
      </c>
      <c r="N899" s="42">
        <f>H899-K899-L899</f>
        <v>24799.150000000023</v>
      </c>
      <c r="O899" s="42">
        <v>23211</v>
      </c>
      <c r="P899" s="45">
        <v>0.03</v>
      </c>
      <c r="Q899" s="42">
        <v>455.12</v>
      </c>
      <c r="R899" s="42">
        <v>22755.88</v>
      </c>
      <c r="S899" s="42">
        <v>2043.27</v>
      </c>
      <c r="T899" s="38">
        <v>5000</v>
      </c>
      <c r="U899" s="14">
        <f>S899/H899</f>
        <v>4.1196371649834772E-3</v>
      </c>
      <c r="V899" s="19"/>
      <c r="W899" s="19"/>
      <c r="X899" s="37" t="s">
        <v>3479</v>
      </c>
    </row>
    <row r="900" spans="1:37" s="3" customFormat="1" ht="16.5" customHeight="1">
      <c r="A900" s="38">
        <v>108</v>
      </c>
      <c r="B900" s="39">
        <v>10717</v>
      </c>
      <c r="C900" s="38">
        <v>10312179</v>
      </c>
      <c r="D900" s="40" t="s">
        <v>1192</v>
      </c>
      <c r="E900" s="58">
        <v>51</v>
      </c>
      <c r="F900" s="38">
        <v>60</v>
      </c>
      <c r="G900" s="38" t="s">
        <v>23</v>
      </c>
      <c r="H900" s="42">
        <v>25282.23</v>
      </c>
      <c r="I900" s="37"/>
      <c r="J900" s="44">
        <v>42973</v>
      </c>
      <c r="K900" s="42">
        <v>0</v>
      </c>
      <c r="L900" s="42">
        <v>24018.12</v>
      </c>
      <c r="M900" s="44">
        <v>45231</v>
      </c>
      <c r="N900" s="42">
        <v>1264.1099999999999</v>
      </c>
      <c r="O900" s="42">
        <v>1300</v>
      </c>
      <c r="P900" s="45">
        <f>IF(J900&lt;DATEVALUE("2009-1-1"),3%,13%)</f>
        <v>0.13</v>
      </c>
      <c r="Q900" s="42">
        <f>IF(P900=13%,ROUND(O900/(1+P900)*P900,2),ROUND(O900/(1+0.03)*0.02,2))</f>
        <v>149.56</v>
      </c>
      <c r="R900" s="42">
        <f>O900-Q900</f>
        <v>1150.44</v>
      </c>
      <c r="S900" s="42">
        <f>N900-R900</f>
        <v>113.66999999999985</v>
      </c>
      <c r="T900" s="38">
        <v>5000</v>
      </c>
      <c r="U900" s="14">
        <f>S900/H900</f>
        <v>4.4960432683351049E-3</v>
      </c>
      <c r="V900" s="19"/>
      <c r="W900" s="19"/>
      <c r="X900" s="37" t="s">
        <v>3457</v>
      </c>
    </row>
    <row r="901" spans="1:37" s="3" customFormat="1" ht="16.5" customHeight="1">
      <c r="A901" s="38">
        <v>201</v>
      </c>
      <c r="B901" s="39">
        <v>20704</v>
      </c>
      <c r="C901" s="38">
        <v>10295960</v>
      </c>
      <c r="D901" s="40" t="s">
        <v>818</v>
      </c>
      <c r="E901" s="58">
        <v>4</v>
      </c>
      <c r="F901" s="38">
        <v>60</v>
      </c>
      <c r="G901" s="38" t="s">
        <v>83</v>
      </c>
      <c r="H901" s="42">
        <v>1572.64</v>
      </c>
      <c r="I901" s="37"/>
      <c r="J901" s="44">
        <v>41992</v>
      </c>
      <c r="K901" s="42">
        <v>0</v>
      </c>
      <c r="L901" s="42">
        <v>1494.01</v>
      </c>
      <c r="M901" s="44">
        <v>45264</v>
      </c>
      <c r="N901" s="42">
        <v>78.63</v>
      </c>
      <c r="O901" s="42">
        <v>80</v>
      </c>
      <c r="P901" s="45">
        <f>IF(J901&lt;DATEVALUE("2009-1-1"),3%,13%)</f>
        <v>0.13</v>
      </c>
      <c r="Q901" s="42">
        <f>IF(P901=13%,ROUND(O901/(1+P901)*P901,2),ROUND(O901/(1+0.03)*0.02,2))</f>
        <v>9.1999999999999993</v>
      </c>
      <c r="R901" s="42">
        <f>O901-Q901</f>
        <v>70.8</v>
      </c>
      <c r="S901" s="42">
        <f>N901-R901</f>
        <v>7.8299999999999983</v>
      </c>
      <c r="T901" s="38">
        <v>5000</v>
      </c>
      <c r="U901" s="14">
        <f>S901/H901</f>
        <v>4.9788890019330538E-3</v>
      </c>
      <c r="V901" s="19"/>
      <c r="W901" s="19"/>
      <c r="X901" s="37" t="s">
        <v>3466</v>
      </c>
    </row>
    <row r="902" spans="1:37" s="3" customFormat="1" ht="16.5" customHeight="1">
      <c r="A902" s="38">
        <v>5</v>
      </c>
      <c r="B902" s="39">
        <v>10701</v>
      </c>
      <c r="C902" s="38">
        <v>10275725</v>
      </c>
      <c r="D902" s="40" t="s">
        <v>2886</v>
      </c>
      <c r="E902" s="41">
        <v>8</v>
      </c>
      <c r="F902" s="38">
        <v>120</v>
      </c>
      <c r="G902" s="38" t="s">
        <v>23</v>
      </c>
      <c r="H902" s="42">
        <v>39658.120000000003</v>
      </c>
      <c r="I902" s="43"/>
      <c r="J902" s="44">
        <v>40688</v>
      </c>
      <c r="K902" s="42">
        <v>0</v>
      </c>
      <c r="L902" s="42">
        <v>37675.21</v>
      </c>
      <c r="M902" s="44">
        <v>44957</v>
      </c>
      <c r="N902" s="42">
        <f>H902-K902-L902</f>
        <v>1982.9100000000035</v>
      </c>
      <c r="O902" s="42">
        <v>2000</v>
      </c>
      <c r="P902" s="45">
        <v>0.13</v>
      </c>
      <c r="Q902" s="42">
        <v>230.09</v>
      </c>
      <c r="R902" s="42">
        <v>1769.91</v>
      </c>
      <c r="S902" s="42">
        <f>N902-R902</f>
        <v>213.00000000000341</v>
      </c>
      <c r="T902" s="38">
        <v>5000</v>
      </c>
      <c r="U902" s="14">
        <f>S902/H902</f>
        <v>5.3709051261129721E-3</v>
      </c>
      <c r="V902" s="19"/>
      <c r="W902" s="19"/>
      <c r="X902" s="37" t="s">
        <v>3455</v>
      </c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</row>
    <row r="903" spans="1:37" s="3" customFormat="1" ht="16.5" customHeight="1">
      <c r="A903" s="38">
        <v>425</v>
      </c>
      <c r="B903" s="39">
        <v>10746</v>
      </c>
      <c r="C903" s="38">
        <v>10310413</v>
      </c>
      <c r="D903" s="40" t="s">
        <v>1562</v>
      </c>
      <c r="E903" s="58">
        <v>10</v>
      </c>
      <c r="F903" s="38">
        <v>60</v>
      </c>
      <c r="G903" s="38" t="s">
        <v>23</v>
      </c>
      <c r="H903" s="42">
        <v>3777.8</v>
      </c>
      <c r="I903" s="37"/>
      <c r="J903" s="44">
        <v>42727</v>
      </c>
      <c r="K903" s="42">
        <v>0</v>
      </c>
      <c r="L903" s="42">
        <v>3588.91</v>
      </c>
      <c r="M903" s="44">
        <v>45271</v>
      </c>
      <c r="N903" s="42">
        <v>188.89</v>
      </c>
      <c r="O903" s="42">
        <v>188.9</v>
      </c>
      <c r="P903" s="45">
        <f>IF(J903&lt;DATEVALUE("2009-1-1"),3%,13%)</f>
        <v>0.13</v>
      </c>
      <c r="Q903" s="42">
        <f>IF(P903=13%,ROUND(O903/(1+P903)*P903,2),ROUND(O903/(1+0.03)*0.02,2))</f>
        <v>21.73</v>
      </c>
      <c r="R903" s="42">
        <f>O903-Q903</f>
        <v>167.17000000000002</v>
      </c>
      <c r="S903" s="42">
        <f>N903-R903</f>
        <v>21.71999999999997</v>
      </c>
      <c r="T903" s="38">
        <v>5000</v>
      </c>
      <c r="U903" s="14">
        <f>S903/H903</f>
        <v>5.7493779448356108E-3</v>
      </c>
      <c r="V903" s="19"/>
      <c r="W903" s="19"/>
      <c r="X903" s="37" t="s">
        <v>3463</v>
      </c>
    </row>
    <row r="904" spans="1:37" s="3" customFormat="1" ht="16.5" customHeight="1">
      <c r="A904" s="38">
        <v>87</v>
      </c>
      <c r="B904" s="39">
        <v>10750</v>
      </c>
      <c r="C904" s="38">
        <v>10299403</v>
      </c>
      <c r="D904" s="40" t="s">
        <v>638</v>
      </c>
      <c r="E904" s="58">
        <v>1</v>
      </c>
      <c r="F904" s="38">
        <v>120</v>
      </c>
      <c r="G904" s="38" t="s">
        <v>21</v>
      </c>
      <c r="H904" s="42">
        <v>20000</v>
      </c>
      <c r="I904" s="57"/>
      <c r="J904" s="44">
        <v>41421</v>
      </c>
      <c r="K904" s="42">
        <v>0</v>
      </c>
      <c r="L904" s="42">
        <v>19000</v>
      </c>
      <c r="M904" s="44">
        <v>45199</v>
      </c>
      <c r="N904" s="42">
        <f>H904-L904</f>
        <v>1000</v>
      </c>
      <c r="O904" s="42">
        <v>1000</v>
      </c>
      <c r="P904" s="45">
        <v>0.13</v>
      </c>
      <c r="Q904" s="42">
        <v>115.04</v>
      </c>
      <c r="R904" s="42">
        <v>884.96</v>
      </c>
      <c r="S904" s="42">
        <f>N904-R904</f>
        <v>115.03999999999996</v>
      </c>
      <c r="T904" s="38">
        <v>5000</v>
      </c>
      <c r="U904" s="14">
        <f>S904/H904</f>
        <v>5.7519999999999984E-3</v>
      </c>
      <c r="V904" s="19"/>
      <c r="W904" s="19"/>
      <c r="X904" s="37" t="s">
        <v>3473</v>
      </c>
    </row>
    <row r="905" spans="1:37" s="3" customFormat="1" ht="16.5" customHeight="1">
      <c r="A905" s="38">
        <v>31</v>
      </c>
      <c r="B905" s="39">
        <v>10701</v>
      </c>
      <c r="C905" s="38">
        <v>10275978</v>
      </c>
      <c r="D905" s="40" t="s">
        <v>1043</v>
      </c>
      <c r="E905" s="38">
        <v>5.8512000000000002E-2</v>
      </c>
      <c r="F905" s="38">
        <v>120</v>
      </c>
      <c r="G905" s="38" t="s">
        <v>75</v>
      </c>
      <c r="H905" s="42">
        <v>10000</v>
      </c>
      <c r="I905" s="53"/>
      <c r="J905" s="44">
        <v>41422</v>
      </c>
      <c r="K905" s="42">
        <v>0</v>
      </c>
      <c r="L905" s="42">
        <v>9500</v>
      </c>
      <c r="M905" s="44">
        <v>45169</v>
      </c>
      <c r="N905" s="42">
        <f>H905-K905-L905</f>
        <v>500</v>
      </c>
      <c r="O905" s="42">
        <v>500</v>
      </c>
      <c r="P905" s="45">
        <v>0.13</v>
      </c>
      <c r="Q905" s="42">
        <v>57.52</v>
      </c>
      <c r="R905" s="42">
        <v>442.48</v>
      </c>
      <c r="S905" s="42">
        <v>57.52</v>
      </c>
      <c r="T905" s="38">
        <v>5000</v>
      </c>
      <c r="U905" s="14">
        <f>S905/H905</f>
        <v>5.7520000000000002E-3</v>
      </c>
      <c r="V905" s="19"/>
      <c r="W905" s="19"/>
      <c r="X905" s="37" t="s">
        <v>3455</v>
      </c>
    </row>
    <row r="906" spans="1:37" s="3" customFormat="1" ht="16.5" customHeight="1">
      <c r="A906" s="38">
        <v>84</v>
      </c>
      <c r="B906" s="39">
        <v>10745</v>
      </c>
      <c r="C906" s="38">
        <v>10308310</v>
      </c>
      <c r="D906" s="40" t="s">
        <v>241</v>
      </c>
      <c r="E906" s="38">
        <v>14</v>
      </c>
      <c r="F906" s="38">
        <v>60</v>
      </c>
      <c r="G906" s="38" t="s">
        <v>83</v>
      </c>
      <c r="H906" s="42">
        <v>3350.48</v>
      </c>
      <c r="I906" s="2"/>
      <c r="J906" s="44">
        <v>41848</v>
      </c>
      <c r="K906" s="42">
        <v>0</v>
      </c>
      <c r="L906" s="42">
        <v>3182.96</v>
      </c>
      <c r="M906" s="44">
        <v>45077</v>
      </c>
      <c r="N906" s="42">
        <f>H906-K906-L906</f>
        <v>167.51999999999998</v>
      </c>
      <c r="O906" s="42">
        <v>160</v>
      </c>
      <c r="P906" s="45">
        <v>0.13</v>
      </c>
      <c r="Q906" s="42">
        <v>18.41</v>
      </c>
      <c r="R906" s="42">
        <v>141.59</v>
      </c>
      <c r="S906" s="42">
        <f>N906-R906</f>
        <v>25.929999999999978</v>
      </c>
      <c r="T906" s="38">
        <v>5000</v>
      </c>
      <c r="U906" s="14">
        <f>S906/H906</f>
        <v>7.7391896086530824E-3</v>
      </c>
      <c r="V906" s="19"/>
      <c r="W906" s="19"/>
      <c r="X906" s="37" t="s">
        <v>3463</v>
      </c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</row>
    <row r="907" spans="1:37" s="3" customFormat="1" ht="16.5" customHeight="1">
      <c r="A907" s="38">
        <v>458</v>
      </c>
      <c r="B907" s="39">
        <v>10877</v>
      </c>
      <c r="C907" s="38">
        <v>10323800</v>
      </c>
      <c r="D907" s="40" t="s">
        <v>467</v>
      </c>
      <c r="E907" s="58">
        <v>29</v>
      </c>
      <c r="F907" s="38">
        <v>120</v>
      </c>
      <c r="G907" s="38" t="s">
        <v>21</v>
      </c>
      <c r="H907" s="42">
        <v>34948.769999999997</v>
      </c>
      <c r="I907" s="37"/>
      <c r="J907" s="44">
        <v>41970</v>
      </c>
      <c r="K907" s="42">
        <v>0</v>
      </c>
      <c r="L907" s="42">
        <v>30157.87</v>
      </c>
      <c r="M907" s="44">
        <v>45275</v>
      </c>
      <c r="N907" s="42">
        <v>4790.8999999999996</v>
      </c>
      <c r="O907" s="42">
        <v>5067.58</v>
      </c>
      <c r="P907" s="45">
        <f>IF(J907&lt;DATEVALUE("2009-1-1"),3%,13%)</f>
        <v>0.13</v>
      </c>
      <c r="Q907" s="42">
        <f>IF(P907=13%,ROUND(O907/(1+P907)*P907,2),ROUND(O907/(1+0.03)*0.02,2))</f>
        <v>583</v>
      </c>
      <c r="R907" s="42">
        <f>O907-Q907</f>
        <v>4484.58</v>
      </c>
      <c r="S907" s="42">
        <f>N907-R907</f>
        <v>306.31999999999971</v>
      </c>
      <c r="T907" s="38">
        <v>5000</v>
      </c>
      <c r="U907" s="14">
        <f>S907/H907</f>
        <v>8.7648292057202516E-3</v>
      </c>
      <c r="V907" s="19"/>
      <c r="W907" s="19"/>
      <c r="X907" s="37" t="s">
        <v>3462</v>
      </c>
    </row>
    <row r="908" spans="1:37" s="3" customFormat="1" ht="16.5" customHeight="1">
      <c r="A908" s="38">
        <v>506</v>
      </c>
      <c r="B908" s="39">
        <v>10736</v>
      </c>
      <c r="C908" s="38">
        <v>10283743</v>
      </c>
      <c r="D908" s="40" t="s">
        <v>1436</v>
      </c>
      <c r="E908" s="38">
        <v>1</v>
      </c>
      <c r="F908" s="38">
        <v>120</v>
      </c>
      <c r="G908" s="38" t="s">
        <v>33</v>
      </c>
      <c r="H908" s="42">
        <v>2400</v>
      </c>
      <c r="I908" s="55"/>
      <c r="J908" s="44">
        <v>39269</v>
      </c>
      <c r="K908" s="42">
        <v>0</v>
      </c>
      <c r="L908" s="42">
        <v>2280</v>
      </c>
      <c r="M908" s="44">
        <v>45138</v>
      </c>
      <c r="N908" s="42">
        <f>H908-K908-L908</f>
        <v>120</v>
      </c>
      <c r="O908" s="42">
        <v>100</v>
      </c>
      <c r="P908" s="45">
        <v>0.03</v>
      </c>
      <c r="Q908" s="42">
        <v>1.94</v>
      </c>
      <c r="R908" s="42">
        <v>98.06</v>
      </c>
      <c r="S908" s="42">
        <v>21.94</v>
      </c>
      <c r="T908" s="38">
        <v>5000</v>
      </c>
      <c r="U908" s="14">
        <f>S908/H908</f>
        <v>9.1416666666666677E-3</v>
      </c>
      <c r="V908" s="19"/>
      <c r="W908" s="19"/>
      <c r="X908" s="37" t="s">
        <v>3461</v>
      </c>
    </row>
    <row r="909" spans="1:37" s="3" customFormat="1" ht="16.5" customHeight="1">
      <c r="A909" s="38">
        <v>103</v>
      </c>
      <c r="B909" s="39">
        <v>10744</v>
      </c>
      <c r="C909" s="38">
        <v>10293673</v>
      </c>
      <c r="D909" s="40" t="s">
        <v>2042</v>
      </c>
      <c r="E909" s="31">
        <v>1</v>
      </c>
      <c r="F909" s="38">
        <v>60</v>
      </c>
      <c r="G909" s="38" t="s">
        <v>33</v>
      </c>
      <c r="H909" s="42">
        <v>1794.87</v>
      </c>
      <c r="I909" s="49"/>
      <c r="J909" s="44">
        <v>40164</v>
      </c>
      <c r="K909" s="42">
        <v>0</v>
      </c>
      <c r="L909" s="42">
        <v>1705.12</v>
      </c>
      <c r="M909" s="44">
        <v>45107</v>
      </c>
      <c r="N909" s="42">
        <f>H909-K909-L909</f>
        <v>89.75</v>
      </c>
      <c r="O909" s="42">
        <v>80</v>
      </c>
      <c r="P909" s="45">
        <v>0.13</v>
      </c>
      <c r="Q909" s="42">
        <v>9.1999999999999993</v>
      </c>
      <c r="R909" s="42">
        <v>70.8</v>
      </c>
      <c r="S909" s="42">
        <f>N909-R909</f>
        <v>18.950000000000003</v>
      </c>
      <c r="T909" s="38">
        <v>5000</v>
      </c>
      <c r="U909" s="14">
        <f>S909/H909</f>
        <v>1.0557867700724846E-2</v>
      </c>
      <c r="V909" s="19"/>
      <c r="W909" s="19"/>
      <c r="X909" s="37" t="s">
        <v>3463</v>
      </c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</row>
    <row r="910" spans="1:37" s="3" customFormat="1" ht="16.5" customHeight="1">
      <c r="A910" s="38">
        <v>14</v>
      </c>
      <c r="B910" s="39">
        <v>10753</v>
      </c>
      <c r="C910" s="38">
        <v>10286320</v>
      </c>
      <c r="D910" s="40" t="s">
        <v>2454</v>
      </c>
      <c r="E910" s="38">
        <v>1</v>
      </c>
      <c r="F910" s="38">
        <v>120</v>
      </c>
      <c r="G910" s="38" t="s">
        <v>23</v>
      </c>
      <c r="H910" s="42">
        <v>2500</v>
      </c>
      <c r="I910" s="2"/>
      <c r="J910" s="44">
        <v>39812</v>
      </c>
      <c r="K910" s="42">
        <v>0</v>
      </c>
      <c r="L910" s="42">
        <v>2375</v>
      </c>
      <c r="M910" s="44">
        <v>45016</v>
      </c>
      <c r="N910" s="42">
        <f>H910-K910-L910</f>
        <v>125</v>
      </c>
      <c r="O910" s="42">
        <v>100</v>
      </c>
      <c r="P910" s="45">
        <v>0.03</v>
      </c>
      <c r="Q910" s="42">
        <v>1.96</v>
      </c>
      <c r="R910" s="42">
        <v>98.04</v>
      </c>
      <c r="S910" s="42">
        <v>26.96</v>
      </c>
      <c r="T910" s="38">
        <v>5000</v>
      </c>
      <c r="U910" s="14">
        <f>S910/H910</f>
        <v>1.0784E-2</v>
      </c>
      <c r="V910" s="19"/>
      <c r="W910" s="19"/>
      <c r="X910" s="37" t="s">
        <v>3479</v>
      </c>
    </row>
    <row r="911" spans="1:37" s="3" customFormat="1" ht="16.5" customHeight="1">
      <c r="A911" s="38">
        <v>634</v>
      </c>
      <c r="B911" s="39">
        <v>10737</v>
      </c>
      <c r="C911" s="38">
        <v>10288267</v>
      </c>
      <c r="D911" s="40" t="s">
        <v>301</v>
      </c>
      <c r="E911" s="38">
        <v>1</v>
      </c>
      <c r="F911" s="38">
        <v>120</v>
      </c>
      <c r="G911" s="38" t="s">
        <v>21</v>
      </c>
      <c r="H911" s="42">
        <v>123206</v>
      </c>
      <c r="I911" s="56"/>
      <c r="J911" s="44">
        <v>41057</v>
      </c>
      <c r="K911" s="42">
        <v>0</v>
      </c>
      <c r="L911" s="42">
        <v>117045.7</v>
      </c>
      <c r="M911" s="44">
        <v>45169</v>
      </c>
      <c r="N911" s="42">
        <f>H911-K911-L911</f>
        <v>6160.3000000000029</v>
      </c>
      <c r="O911" s="42">
        <v>5304</v>
      </c>
      <c r="P911" s="45">
        <v>0.13</v>
      </c>
      <c r="Q911" s="42">
        <v>610.19000000000005</v>
      </c>
      <c r="R911" s="42">
        <v>4693.8100000000004</v>
      </c>
      <c r="S911" s="42">
        <v>1466.49</v>
      </c>
      <c r="T911" s="38">
        <v>5000</v>
      </c>
      <c r="U911" s="14">
        <f>S911/H911</f>
        <v>1.1902748242780384E-2</v>
      </c>
      <c r="V911" s="19"/>
      <c r="W911" s="19"/>
      <c r="X911" s="37" t="s">
        <v>3461</v>
      </c>
    </row>
    <row r="912" spans="1:37" s="3" customFormat="1" ht="16.5" customHeight="1">
      <c r="A912" s="38">
        <v>1</v>
      </c>
      <c r="B912" s="39">
        <v>10870</v>
      </c>
      <c r="C912" s="38">
        <v>10311730</v>
      </c>
      <c r="D912" s="40" t="s">
        <v>2064</v>
      </c>
      <c r="E912" s="31">
        <v>40</v>
      </c>
      <c r="F912" s="38">
        <v>120</v>
      </c>
      <c r="G912" s="38" t="s">
        <v>23</v>
      </c>
      <c r="H912" s="42">
        <v>35200</v>
      </c>
      <c r="I912" s="49"/>
      <c r="J912" s="44">
        <v>37514</v>
      </c>
      <c r="K912" s="42">
        <v>0</v>
      </c>
      <c r="L912" s="42">
        <v>33440</v>
      </c>
      <c r="M912" s="44">
        <v>45107</v>
      </c>
      <c r="N912" s="42">
        <f>H912-K912-L912</f>
        <v>1760</v>
      </c>
      <c r="O912" s="42">
        <v>1352</v>
      </c>
      <c r="P912" s="45">
        <v>0.03</v>
      </c>
      <c r="Q912" s="42">
        <v>26.25</v>
      </c>
      <c r="R912" s="42">
        <v>1325.75</v>
      </c>
      <c r="S912" s="42">
        <f>N912-R912</f>
        <v>434.25</v>
      </c>
      <c r="T912" s="38">
        <v>5000</v>
      </c>
      <c r="U912" s="14">
        <f>S912/H912</f>
        <v>1.2336647727272727E-2</v>
      </c>
      <c r="V912" s="19"/>
      <c r="W912" s="19"/>
      <c r="X912" s="37" t="s">
        <v>3481</v>
      </c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</row>
    <row r="913" spans="1:37" s="3" customFormat="1" ht="16.5" customHeight="1">
      <c r="A913" s="38">
        <v>161</v>
      </c>
      <c r="B913" s="39">
        <v>10744</v>
      </c>
      <c r="C913" s="38">
        <v>10293697</v>
      </c>
      <c r="D913" s="40" t="s">
        <v>1120</v>
      </c>
      <c r="E913" s="38">
        <v>4</v>
      </c>
      <c r="F913" s="38">
        <v>120</v>
      </c>
      <c r="G913" s="38" t="s">
        <v>23</v>
      </c>
      <c r="H913" s="42">
        <v>7521.37</v>
      </c>
      <c r="I913" s="56"/>
      <c r="J913" s="44">
        <v>40197</v>
      </c>
      <c r="K913" s="42">
        <v>0</v>
      </c>
      <c r="L913" s="42">
        <v>7145.3</v>
      </c>
      <c r="M913" s="44">
        <v>45169</v>
      </c>
      <c r="N913" s="42">
        <f>H913-K913-L913</f>
        <v>376.06999999999971</v>
      </c>
      <c r="O913" s="42">
        <v>320</v>
      </c>
      <c r="P913" s="45">
        <v>0.13</v>
      </c>
      <c r="Q913" s="42">
        <v>36.81</v>
      </c>
      <c r="R913" s="42">
        <v>283.19</v>
      </c>
      <c r="S913" s="42">
        <f>N913-R913</f>
        <v>92.879999999999711</v>
      </c>
      <c r="T913" s="38">
        <v>5000</v>
      </c>
      <c r="U913" s="14">
        <f>S913/H913</f>
        <v>1.2348814112322583E-2</v>
      </c>
      <c r="V913" s="19"/>
      <c r="W913" s="19"/>
      <c r="X913" s="37" t="s">
        <v>3463</v>
      </c>
    </row>
    <row r="914" spans="1:37" s="3" customFormat="1" ht="16.5" customHeight="1">
      <c r="A914" s="38">
        <v>503</v>
      </c>
      <c r="B914" s="39">
        <v>10736</v>
      </c>
      <c r="C914" s="38">
        <v>10283097</v>
      </c>
      <c r="D914" s="40" t="s">
        <v>907</v>
      </c>
      <c r="E914" s="38">
        <v>1</v>
      </c>
      <c r="F914" s="38">
        <v>50</v>
      </c>
      <c r="G914" s="38" t="s">
        <v>33</v>
      </c>
      <c r="H914" s="42">
        <v>1189.6600000000001</v>
      </c>
      <c r="I914" s="55"/>
      <c r="J914" s="44">
        <v>43613</v>
      </c>
      <c r="K914" s="42">
        <v>0</v>
      </c>
      <c r="L914" s="42">
        <v>1130.17</v>
      </c>
      <c r="M914" s="44">
        <v>45138</v>
      </c>
      <c r="N914" s="42">
        <f>H914-K914-L914</f>
        <v>59.490000000000009</v>
      </c>
      <c r="O914" s="42">
        <v>50</v>
      </c>
      <c r="P914" s="45">
        <v>0.13</v>
      </c>
      <c r="Q914" s="42">
        <v>5.75</v>
      </c>
      <c r="R914" s="42">
        <v>44.25</v>
      </c>
      <c r="S914" s="42">
        <v>15.24</v>
      </c>
      <c r="T914" s="38">
        <v>5000</v>
      </c>
      <c r="U914" s="14">
        <f>S914/H914</f>
        <v>1.2810382798446615E-2</v>
      </c>
      <c r="V914" s="19"/>
      <c r="W914" s="19"/>
      <c r="X914" s="37" t="s">
        <v>3461</v>
      </c>
    </row>
    <row r="915" spans="1:37" s="3" customFormat="1" ht="16.5" customHeight="1">
      <c r="A915" s="38">
        <v>419</v>
      </c>
      <c r="B915" s="39">
        <v>10745</v>
      </c>
      <c r="C915" s="38">
        <v>10308309</v>
      </c>
      <c r="D915" s="40" t="s">
        <v>817</v>
      </c>
      <c r="E915" s="58">
        <v>4</v>
      </c>
      <c r="F915" s="38">
        <v>60</v>
      </c>
      <c r="G915" s="38" t="s">
        <v>83</v>
      </c>
      <c r="H915" s="42">
        <v>1094</v>
      </c>
      <c r="I915" s="37"/>
      <c r="J915" s="44">
        <v>41848</v>
      </c>
      <c r="K915" s="42">
        <v>0</v>
      </c>
      <c r="L915" s="42">
        <v>1039.3</v>
      </c>
      <c r="M915" s="44">
        <v>45252</v>
      </c>
      <c r="N915" s="42">
        <v>54.7</v>
      </c>
      <c r="O915" s="42">
        <v>43.2</v>
      </c>
      <c r="P915" s="45">
        <f>IF(J915&lt;DATEVALUE("2009-1-1"),3%,13%)</f>
        <v>0.13</v>
      </c>
      <c r="Q915" s="42">
        <f>IF(P915=13%,ROUND(O915/(1+P915)*P915,2),ROUND(O915/(1+0.03)*0.02,2))</f>
        <v>4.97</v>
      </c>
      <c r="R915" s="42">
        <f>O915-Q915</f>
        <v>38.230000000000004</v>
      </c>
      <c r="S915" s="42">
        <f>N915-R915</f>
        <v>16.47</v>
      </c>
      <c r="T915" s="38">
        <v>5000</v>
      </c>
      <c r="U915" s="14">
        <f>S915/H915</f>
        <v>1.5054844606946982E-2</v>
      </c>
      <c r="V915" s="19"/>
      <c r="W915" s="19"/>
      <c r="X915" s="37" t="s">
        <v>3463</v>
      </c>
    </row>
    <row r="916" spans="1:37" s="3" customFormat="1" ht="16.5" customHeight="1">
      <c r="A916" s="38">
        <v>515</v>
      </c>
      <c r="B916" s="39">
        <v>10736</v>
      </c>
      <c r="C916" s="38">
        <v>10284158</v>
      </c>
      <c r="D916" s="40" t="s">
        <v>1443</v>
      </c>
      <c r="E916" s="38">
        <v>1</v>
      </c>
      <c r="F916" s="38">
        <v>60</v>
      </c>
      <c r="G916" s="38" t="s">
        <v>33</v>
      </c>
      <c r="H916" s="42">
        <v>1280</v>
      </c>
      <c r="I916" s="55"/>
      <c r="J916" s="44">
        <v>43094</v>
      </c>
      <c r="K916" s="42">
        <v>0</v>
      </c>
      <c r="L916" s="42">
        <v>1216</v>
      </c>
      <c r="M916" s="44">
        <v>45138</v>
      </c>
      <c r="N916" s="42">
        <f>H916-K916-L916</f>
        <v>64</v>
      </c>
      <c r="O916" s="42">
        <v>50</v>
      </c>
      <c r="P916" s="45">
        <v>0.13</v>
      </c>
      <c r="Q916" s="42">
        <v>5.75</v>
      </c>
      <c r="R916" s="42">
        <v>44.25</v>
      </c>
      <c r="S916" s="42">
        <v>19.75</v>
      </c>
      <c r="T916" s="38">
        <v>5000</v>
      </c>
      <c r="U916" s="14">
        <f>S916/H916</f>
        <v>1.5429687500000001E-2</v>
      </c>
      <c r="V916" s="19"/>
      <c r="W916" s="19"/>
      <c r="X916" s="37" t="s">
        <v>3461</v>
      </c>
    </row>
    <row r="917" spans="1:37" s="3" customFormat="1" ht="16.5" customHeight="1">
      <c r="A917" s="38">
        <v>200</v>
      </c>
      <c r="B917" s="39">
        <v>20704</v>
      </c>
      <c r="C917" s="38">
        <v>10295958</v>
      </c>
      <c r="D917" s="40" t="s">
        <v>241</v>
      </c>
      <c r="E917" s="58">
        <v>5</v>
      </c>
      <c r="F917" s="38">
        <v>60</v>
      </c>
      <c r="G917" s="38" t="s">
        <v>83</v>
      </c>
      <c r="H917" s="42">
        <v>1282.05</v>
      </c>
      <c r="I917" s="37"/>
      <c r="J917" s="44">
        <v>41992</v>
      </c>
      <c r="K917" s="42">
        <v>0</v>
      </c>
      <c r="L917" s="42">
        <v>1217.95</v>
      </c>
      <c r="M917" s="44">
        <v>45264</v>
      </c>
      <c r="N917" s="42">
        <v>64.099999999999994</v>
      </c>
      <c r="O917" s="42">
        <v>50</v>
      </c>
      <c r="P917" s="45">
        <f>IF(J917&lt;DATEVALUE("2009-1-1"),3%,13%)</f>
        <v>0.13</v>
      </c>
      <c r="Q917" s="42">
        <f>IF(P917=13%,ROUND(O917/(1+P917)*P917,2),ROUND(O917/(1+0.03)*0.02,2))</f>
        <v>5.75</v>
      </c>
      <c r="R917" s="42">
        <f>O917-Q917</f>
        <v>44.25</v>
      </c>
      <c r="S917" s="42">
        <f>N917-R917</f>
        <v>19.849999999999994</v>
      </c>
      <c r="T917" s="38">
        <v>5000</v>
      </c>
      <c r="U917" s="14">
        <f>S917/H917</f>
        <v>1.5483015483015479E-2</v>
      </c>
      <c r="V917" s="19"/>
      <c r="W917" s="19"/>
      <c r="X917" s="37" t="s">
        <v>3466</v>
      </c>
    </row>
    <row r="918" spans="1:37" s="3" customFormat="1" ht="16.5" customHeight="1">
      <c r="A918" s="38">
        <v>454</v>
      </c>
      <c r="B918" s="39">
        <v>10736</v>
      </c>
      <c r="C918" s="38">
        <v>10283982</v>
      </c>
      <c r="D918" s="40" t="s">
        <v>1392</v>
      </c>
      <c r="E918" s="38">
        <v>1</v>
      </c>
      <c r="F918" s="38">
        <v>60</v>
      </c>
      <c r="G918" s="38" t="s">
        <v>23</v>
      </c>
      <c r="H918" s="42">
        <v>2860</v>
      </c>
      <c r="I918" s="55"/>
      <c r="J918" s="44">
        <v>39269</v>
      </c>
      <c r="K918" s="42">
        <v>0</v>
      </c>
      <c r="L918" s="42">
        <v>2717</v>
      </c>
      <c r="M918" s="44">
        <v>45138</v>
      </c>
      <c r="N918" s="42">
        <f>H918-K918-L918</f>
        <v>143</v>
      </c>
      <c r="O918" s="42">
        <v>100</v>
      </c>
      <c r="P918" s="45">
        <v>0.03</v>
      </c>
      <c r="Q918" s="42">
        <v>1.94</v>
      </c>
      <c r="R918" s="42">
        <v>98.06</v>
      </c>
      <c r="S918" s="42">
        <v>44.94</v>
      </c>
      <c r="T918" s="38">
        <v>5000</v>
      </c>
      <c r="U918" s="14">
        <f>S918/H918</f>
        <v>1.5713286713286711E-2</v>
      </c>
      <c r="V918" s="19"/>
      <c r="W918" s="19"/>
      <c r="X918" s="37" t="s">
        <v>3461</v>
      </c>
    </row>
    <row r="919" spans="1:37" s="3" customFormat="1" ht="16.5" customHeight="1">
      <c r="A919" s="38">
        <v>901</v>
      </c>
      <c r="B919" s="39">
        <v>10731</v>
      </c>
      <c r="C919" s="38">
        <v>10289054</v>
      </c>
      <c r="D919" s="40" t="s">
        <v>3390</v>
      </c>
      <c r="E919" s="58">
        <v>1</v>
      </c>
      <c r="F919" s="38">
        <v>120</v>
      </c>
      <c r="G919" s="38" t="s">
        <v>21</v>
      </c>
      <c r="H919" s="42">
        <v>180955</v>
      </c>
      <c r="I919" s="37"/>
      <c r="J919" s="44">
        <v>39412</v>
      </c>
      <c r="K919" s="42">
        <v>0</v>
      </c>
      <c r="L919" s="42">
        <v>171907.25</v>
      </c>
      <c r="M919" s="44">
        <v>45270</v>
      </c>
      <c r="N919" s="42">
        <v>9047.75</v>
      </c>
      <c r="O919" s="42">
        <v>6260</v>
      </c>
      <c r="P919" s="45">
        <f>IF(J919&lt;DATEVALUE("2009-1-1"),3%,13%)</f>
        <v>0.03</v>
      </c>
      <c r="Q919" s="42">
        <f>IF(P919=13%,ROUND(O919/(1+P919)*P919,2),ROUND(O919/(1+0.03)*0.02,2))</f>
        <v>121.55</v>
      </c>
      <c r="R919" s="42">
        <f>O919-Q919</f>
        <v>6138.45</v>
      </c>
      <c r="S919" s="42">
        <f>N919-R919</f>
        <v>2909.3</v>
      </c>
      <c r="T919" s="38">
        <v>1601</v>
      </c>
      <c r="U919" s="14">
        <f>S919/H919</f>
        <v>1.6077477825978837E-2</v>
      </c>
      <c r="V919" s="19"/>
      <c r="W919" s="19"/>
      <c r="X919" s="37" t="s">
        <v>3459</v>
      </c>
    </row>
    <row r="920" spans="1:37" s="3" customFormat="1" ht="16.5" customHeight="1">
      <c r="A920" s="38">
        <v>207</v>
      </c>
      <c r="B920" s="39">
        <v>40708</v>
      </c>
      <c r="C920" s="38">
        <v>10278934</v>
      </c>
      <c r="D920" s="40" t="s">
        <v>402</v>
      </c>
      <c r="E920" s="38">
        <v>4</v>
      </c>
      <c r="F920" s="38">
        <v>120</v>
      </c>
      <c r="G920" s="38" t="s">
        <v>23</v>
      </c>
      <c r="H920" s="42">
        <v>2340</v>
      </c>
      <c r="I920" s="49"/>
      <c r="J920" s="44">
        <v>38377</v>
      </c>
      <c r="K920" s="42">
        <v>0</v>
      </c>
      <c r="L920" s="42">
        <v>2223</v>
      </c>
      <c r="M920" s="44">
        <v>45107</v>
      </c>
      <c r="N920" s="42">
        <f>H920-K920-L920</f>
        <v>117</v>
      </c>
      <c r="O920" s="42">
        <v>80</v>
      </c>
      <c r="P920" s="45">
        <v>0.03</v>
      </c>
      <c r="Q920" s="42">
        <v>1.55</v>
      </c>
      <c r="R920" s="42">
        <v>78.45</v>
      </c>
      <c r="S920" s="42">
        <f>N920-R920</f>
        <v>38.549999999999997</v>
      </c>
      <c r="T920" s="38">
        <v>5000</v>
      </c>
      <c r="U920" s="14">
        <f>S920/H920</f>
        <v>1.6474358974358973E-2</v>
      </c>
      <c r="V920" s="19"/>
      <c r="W920" s="19"/>
      <c r="X920" s="37" t="s">
        <v>3467</v>
      </c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</row>
    <row r="921" spans="1:37" s="3" customFormat="1" ht="16.5" customHeight="1">
      <c r="A921" s="38">
        <v>420</v>
      </c>
      <c r="B921" s="39">
        <v>10745</v>
      </c>
      <c r="C921" s="38">
        <v>10308310</v>
      </c>
      <c r="D921" s="40" t="s">
        <v>241</v>
      </c>
      <c r="E921" s="58">
        <v>9</v>
      </c>
      <c r="F921" s="38">
        <v>60</v>
      </c>
      <c r="G921" s="38" t="s">
        <v>83</v>
      </c>
      <c r="H921" s="42">
        <v>2153.88</v>
      </c>
      <c r="I921" s="37"/>
      <c r="J921" s="44">
        <v>41848</v>
      </c>
      <c r="K921" s="42">
        <v>0</v>
      </c>
      <c r="L921" s="42">
        <v>2046.18</v>
      </c>
      <c r="M921" s="44">
        <v>45252</v>
      </c>
      <c r="N921" s="42">
        <v>107.7</v>
      </c>
      <c r="O921" s="42">
        <v>81</v>
      </c>
      <c r="P921" s="45">
        <f>IF(J921&lt;DATEVALUE("2009-1-1"),3%,13%)</f>
        <v>0.13</v>
      </c>
      <c r="Q921" s="42">
        <f>IF(P921=13%,ROUND(O921/(1+P921)*P921,2),ROUND(O921/(1+0.03)*0.02,2))</f>
        <v>9.32</v>
      </c>
      <c r="R921" s="42">
        <f>O921-Q921</f>
        <v>71.680000000000007</v>
      </c>
      <c r="S921" s="42">
        <f>N921-R921</f>
        <v>36.019999999999996</v>
      </c>
      <c r="T921" s="38">
        <v>5000</v>
      </c>
      <c r="U921" s="14">
        <f>S921/H921</f>
        <v>1.6723308633721467E-2</v>
      </c>
      <c r="V921" s="19"/>
      <c r="W921" s="19"/>
      <c r="X921" s="37" t="s">
        <v>3463</v>
      </c>
    </row>
    <row r="922" spans="1:37" s="3" customFormat="1" ht="16.5" customHeight="1">
      <c r="A922" s="38">
        <v>158</v>
      </c>
      <c r="B922" s="39">
        <v>10743</v>
      </c>
      <c r="C922" s="38">
        <v>10301346</v>
      </c>
      <c r="D922" s="40" t="s">
        <v>1118</v>
      </c>
      <c r="E922" s="38">
        <v>1</v>
      </c>
      <c r="F922" s="38">
        <v>120</v>
      </c>
      <c r="G922" s="38" t="s">
        <v>21</v>
      </c>
      <c r="H922" s="42">
        <v>8213.06</v>
      </c>
      <c r="I922" s="56"/>
      <c r="J922" s="44">
        <v>40718</v>
      </c>
      <c r="K922" s="42">
        <v>0</v>
      </c>
      <c r="L922" s="42">
        <v>7802.41</v>
      </c>
      <c r="M922" s="44">
        <v>45169</v>
      </c>
      <c r="N922" s="42">
        <f>H922-K922-L922</f>
        <v>410.64999999999964</v>
      </c>
      <c r="O922" s="42">
        <v>300</v>
      </c>
      <c r="P922" s="45">
        <v>0.13</v>
      </c>
      <c r="Q922" s="42">
        <v>34.51</v>
      </c>
      <c r="R922" s="42">
        <v>265.49</v>
      </c>
      <c r="S922" s="42">
        <f>N922-R922</f>
        <v>145.15999999999963</v>
      </c>
      <c r="T922" s="38">
        <v>5000</v>
      </c>
      <c r="U922" s="14">
        <f>S922/H922</f>
        <v>1.767428948528315E-2</v>
      </c>
      <c r="V922" s="19"/>
      <c r="W922" s="19"/>
      <c r="X922" s="37" t="s">
        <v>3463</v>
      </c>
    </row>
    <row r="923" spans="1:37" s="3" customFormat="1" ht="16.5" customHeight="1">
      <c r="A923" s="38">
        <v>1047</v>
      </c>
      <c r="B923" s="39">
        <v>10800</v>
      </c>
      <c r="C923" s="38">
        <v>10313940</v>
      </c>
      <c r="D923" s="40" t="s">
        <v>2150</v>
      </c>
      <c r="E923" s="38">
        <v>1</v>
      </c>
      <c r="F923" s="38">
        <v>60</v>
      </c>
      <c r="G923" s="38" t="s">
        <v>33</v>
      </c>
      <c r="H923" s="42">
        <v>6246.15</v>
      </c>
      <c r="I923" s="2"/>
      <c r="J923" s="44">
        <v>42941</v>
      </c>
      <c r="K923" s="42">
        <v>0</v>
      </c>
      <c r="L923" s="42">
        <v>5933.85</v>
      </c>
      <c r="M923" s="44">
        <v>45077</v>
      </c>
      <c r="N923" s="42">
        <f>H923-K923-L923</f>
        <v>312.29999999999927</v>
      </c>
      <c r="O923" s="42">
        <v>225</v>
      </c>
      <c r="P923" s="45">
        <v>0.13</v>
      </c>
      <c r="Q923" s="42">
        <v>25.88</v>
      </c>
      <c r="R923" s="42">
        <v>199.12</v>
      </c>
      <c r="S923" s="42">
        <f>N923-R923</f>
        <v>113.17999999999927</v>
      </c>
      <c r="T923" s="38">
        <v>1103</v>
      </c>
      <c r="U923" s="14">
        <f>S923/H923</f>
        <v>1.8119961896528144E-2</v>
      </c>
      <c r="V923" s="19"/>
      <c r="W923" s="19"/>
      <c r="X923" s="37" t="s">
        <v>3465</v>
      </c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s="3" customFormat="1" ht="16.5" customHeight="1">
      <c r="A924" s="38">
        <v>530</v>
      </c>
      <c r="B924" s="39">
        <v>10736</v>
      </c>
      <c r="C924" s="38">
        <v>10284313</v>
      </c>
      <c r="D924" s="40" t="s">
        <v>1189</v>
      </c>
      <c r="E924" s="38">
        <v>1</v>
      </c>
      <c r="F924" s="38">
        <v>60</v>
      </c>
      <c r="G924" s="38" t="s">
        <v>33</v>
      </c>
      <c r="H924" s="42">
        <v>2799</v>
      </c>
      <c r="I924" s="55"/>
      <c r="J924" s="44">
        <v>40717</v>
      </c>
      <c r="K924" s="42">
        <v>0</v>
      </c>
      <c r="L924" s="42">
        <v>2659.05</v>
      </c>
      <c r="M924" s="44">
        <v>45138</v>
      </c>
      <c r="N924" s="42">
        <f>H924-K924-L924</f>
        <v>139.94999999999982</v>
      </c>
      <c r="O924" s="42">
        <v>100</v>
      </c>
      <c r="P924" s="45">
        <v>0.13</v>
      </c>
      <c r="Q924" s="42">
        <v>11.5</v>
      </c>
      <c r="R924" s="42">
        <v>88.5</v>
      </c>
      <c r="S924" s="42">
        <v>51.45</v>
      </c>
      <c r="T924" s="38">
        <v>5000</v>
      </c>
      <c r="U924" s="14">
        <f>S924/H924</f>
        <v>1.8381564844587354E-2</v>
      </c>
      <c r="V924" s="19"/>
      <c r="W924" s="19"/>
      <c r="X924" s="37" t="s">
        <v>3461</v>
      </c>
    </row>
    <row r="925" spans="1:37" s="3" customFormat="1" ht="16.5" customHeight="1">
      <c r="A925" s="38">
        <v>636</v>
      </c>
      <c r="B925" s="39">
        <v>10737</v>
      </c>
      <c r="C925" s="38">
        <v>10288409</v>
      </c>
      <c r="D925" s="40" t="s">
        <v>1067</v>
      </c>
      <c r="E925" s="38">
        <v>1</v>
      </c>
      <c r="F925" s="38">
        <v>120</v>
      </c>
      <c r="G925" s="38" t="s">
        <v>21</v>
      </c>
      <c r="H925" s="42">
        <v>400000</v>
      </c>
      <c r="I925" s="56"/>
      <c r="J925" s="44">
        <v>39689</v>
      </c>
      <c r="K925" s="42">
        <v>0</v>
      </c>
      <c r="L925" s="42">
        <v>380000</v>
      </c>
      <c r="M925" s="44">
        <v>45169</v>
      </c>
      <c r="N925" s="42">
        <f>H925-K925-L925</f>
        <v>20000</v>
      </c>
      <c r="O925" s="42">
        <v>12800</v>
      </c>
      <c r="P925" s="45">
        <v>0.03</v>
      </c>
      <c r="Q925" s="42">
        <v>248.54</v>
      </c>
      <c r="R925" s="42">
        <v>12551.46</v>
      </c>
      <c r="S925" s="42">
        <v>7448.54</v>
      </c>
      <c r="T925" s="38">
        <v>5000</v>
      </c>
      <c r="U925" s="14">
        <f>S925/H925</f>
        <v>1.8621349999999998E-2</v>
      </c>
      <c r="V925" s="19"/>
      <c r="W925" s="19"/>
      <c r="X925" s="37" t="s">
        <v>3461</v>
      </c>
    </row>
    <row r="926" spans="1:37" s="3" customFormat="1" ht="16.5" customHeight="1">
      <c r="A926" s="38">
        <v>637</v>
      </c>
      <c r="B926" s="39">
        <v>10737</v>
      </c>
      <c r="C926" s="38">
        <v>10318662</v>
      </c>
      <c r="D926" s="40" t="s">
        <v>1067</v>
      </c>
      <c r="E926" s="38">
        <v>1</v>
      </c>
      <c r="F926" s="38">
        <v>120</v>
      </c>
      <c r="G926" s="38" t="s">
        <v>21</v>
      </c>
      <c r="H926" s="42">
        <v>100000</v>
      </c>
      <c r="I926" s="56"/>
      <c r="J926" s="44">
        <v>39270</v>
      </c>
      <c r="K926" s="42">
        <v>0</v>
      </c>
      <c r="L926" s="42">
        <v>95000</v>
      </c>
      <c r="M926" s="44">
        <v>45169</v>
      </c>
      <c r="N926" s="42">
        <f>H926-K926-L926</f>
        <v>5000</v>
      </c>
      <c r="O926" s="42">
        <v>3200</v>
      </c>
      <c r="P926" s="45">
        <v>0.03</v>
      </c>
      <c r="Q926" s="42">
        <v>62.14</v>
      </c>
      <c r="R926" s="42">
        <v>3137.86</v>
      </c>
      <c r="S926" s="42">
        <v>1862.14</v>
      </c>
      <c r="T926" s="38">
        <v>1802</v>
      </c>
      <c r="U926" s="14">
        <f>S926/H926</f>
        <v>1.86214E-2</v>
      </c>
      <c r="V926" s="19"/>
      <c r="W926" s="19"/>
      <c r="X926" s="37" t="s">
        <v>3461</v>
      </c>
    </row>
    <row r="927" spans="1:37" s="3" customFormat="1" ht="16.5" customHeight="1">
      <c r="A927" s="38">
        <v>699</v>
      </c>
      <c r="B927" s="39">
        <v>10738</v>
      </c>
      <c r="C927" s="38">
        <v>10285206</v>
      </c>
      <c r="D927" s="40" t="s">
        <v>301</v>
      </c>
      <c r="E927" s="58">
        <v>1</v>
      </c>
      <c r="F927" s="38">
        <v>120</v>
      </c>
      <c r="G927" s="38" t="s">
        <v>21</v>
      </c>
      <c r="H927" s="42">
        <v>26691.21</v>
      </c>
      <c r="I927" s="37"/>
      <c r="J927" s="44">
        <v>41054</v>
      </c>
      <c r="K927" s="42">
        <v>0</v>
      </c>
      <c r="L927" s="42">
        <v>25356.639999999999</v>
      </c>
      <c r="M927" s="44">
        <v>45222</v>
      </c>
      <c r="N927" s="42">
        <v>1334.57</v>
      </c>
      <c r="O927" s="42">
        <v>900</v>
      </c>
      <c r="P927" s="45">
        <f>IF(J927&lt;DATEVALUE("2009-1-1"),3%,13%)</f>
        <v>0.13</v>
      </c>
      <c r="Q927" s="42">
        <f>IF(P927=13%,ROUND(O927/(1+P927)*P927,2),ROUND(O927/(1+0.03)*0.02,2))</f>
        <v>103.54</v>
      </c>
      <c r="R927" s="42">
        <f>O927-Q927</f>
        <v>796.46</v>
      </c>
      <c r="S927" s="42">
        <f>N927-R927</f>
        <v>538.1099999999999</v>
      </c>
      <c r="T927" s="38">
        <v>5000</v>
      </c>
      <c r="U927" s="14">
        <f>S927/H927</f>
        <v>2.0160569715647957E-2</v>
      </c>
      <c r="V927" s="19"/>
      <c r="W927" s="19"/>
      <c r="X927" s="37" t="s">
        <v>3461</v>
      </c>
    </row>
    <row r="928" spans="1:37" s="3" customFormat="1" ht="16.5" customHeight="1">
      <c r="A928" s="38">
        <v>4</v>
      </c>
      <c r="B928" s="39">
        <v>10709</v>
      </c>
      <c r="C928" s="38">
        <v>10309323</v>
      </c>
      <c r="D928" s="40" t="s">
        <v>2847</v>
      </c>
      <c r="E928" s="38">
        <v>1</v>
      </c>
      <c r="F928" s="38">
        <v>60</v>
      </c>
      <c r="G928" s="38" t="s">
        <v>83</v>
      </c>
      <c r="H928" s="42">
        <v>6068.38</v>
      </c>
      <c r="I928" s="2"/>
      <c r="J928" s="44">
        <v>42359</v>
      </c>
      <c r="K928" s="42">
        <v>0</v>
      </c>
      <c r="L928" s="42">
        <v>5764.96</v>
      </c>
      <c r="M928" s="44">
        <v>44985</v>
      </c>
      <c r="N928" s="42">
        <f>H928-K928-L928</f>
        <v>303.42000000000007</v>
      </c>
      <c r="O928" s="42">
        <v>200</v>
      </c>
      <c r="P928" s="45">
        <v>0.13</v>
      </c>
      <c r="Q928" s="42">
        <v>23.01</v>
      </c>
      <c r="R928" s="42">
        <v>176.99</v>
      </c>
      <c r="S928" s="42">
        <f>N928-R928</f>
        <v>126.43000000000006</v>
      </c>
      <c r="T928" s="38">
        <v>5000</v>
      </c>
      <c r="U928" s="14">
        <f>S928/H928</f>
        <v>2.083422593838884E-2</v>
      </c>
      <c r="V928" s="19"/>
      <c r="W928" s="19"/>
      <c r="X928" s="37" t="s">
        <v>3456</v>
      </c>
    </row>
    <row r="929" spans="1:37" s="3" customFormat="1" ht="16.5" customHeight="1">
      <c r="A929" s="38">
        <v>311</v>
      </c>
      <c r="B929" s="39">
        <v>10736</v>
      </c>
      <c r="C929" s="38">
        <v>10284102</v>
      </c>
      <c r="D929" s="40" t="s">
        <v>301</v>
      </c>
      <c r="E929" s="38">
        <v>1</v>
      </c>
      <c r="F929" s="38">
        <v>120</v>
      </c>
      <c r="G929" s="38" t="s">
        <v>21</v>
      </c>
      <c r="H929" s="42">
        <v>47205.919999999998</v>
      </c>
      <c r="I929" s="55"/>
      <c r="J929" s="44">
        <v>41785</v>
      </c>
      <c r="K929" s="42">
        <v>0</v>
      </c>
      <c r="L929" s="42">
        <v>41108.36</v>
      </c>
      <c r="M929" s="44">
        <v>45138</v>
      </c>
      <c r="N929" s="42">
        <f>H929-K929-L929</f>
        <v>6097.5599999999977</v>
      </c>
      <c r="O929" s="42">
        <v>5750</v>
      </c>
      <c r="P929" s="45">
        <v>0.13</v>
      </c>
      <c r="Q929" s="42">
        <v>661.5</v>
      </c>
      <c r="R929" s="42">
        <v>5088.5</v>
      </c>
      <c r="S929" s="42">
        <v>1009.06</v>
      </c>
      <c r="T929" s="38">
        <v>2001</v>
      </c>
      <c r="U929" s="14">
        <f>S929/H929</f>
        <v>2.1375708809403565E-2</v>
      </c>
      <c r="V929" s="19"/>
      <c r="W929" s="19"/>
      <c r="X929" s="37" t="s">
        <v>3461</v>
      </c>
    </row>
    <row r="930" spans="1:37" s="3" customFormat="1" ht="16.5" customHeight="1">
      <c r="A930" s="38">
        <v>486</v>
      </c>
      <c r="B930" s="39">
        <v>10736</v>
      </c>
      <c r="C930" s="38">
        <v>10284304</v>
      </c>
      <c r="D930" s="40" t="s">
        <v>1421</v>
      </c>
      <c r="E930" s="38">
        <v>10</v>
      </c>
      <c r="F930" s="38">
        <v>120</v>
      </c>
      <c r="G930" s="38" t="s">
        <v>23</v>
      </c>
      <c r="H930" s="42">
        <v>15897.44</v>
      </c>
      <c r="I930" s="55"/>
      <c r="J930" s="44">
        <v>40596</v>
      </c>
      <c r="K930" s="42">
        <v>0</v>
      </c>
      <c r="L930" s="42">
        <v>15102.56</v>
      </c>
      <c r="M930" s="44">
        <v>45138</v>
      </c>
      <c r="N930" s="42">
        <f>H930-K930-L930</f>
        <v>794.88000000000102</v>
      </c>
      <c r="O930" s="42">
        <v>500</v>
      </c>
      <c r="P930" s="45">
        <v>0.13</v>
      </c>
      <c r="Q930" s="42">
        <v>57.52</v>
      </c>
      <c r="R930" s="42">
        <v>442.48</v>
      </c>
      <c r="S930" s="42">
        <v>352.4</v>
      </c>
      <c r="T930" s="38">
        <v>5000</v>
      </c>
      <c r="U930" s="14">
        <f>S930/H930</f>
        <v>2.2167091053653918E-2</v>
      </c>
      <c r="V930" s="19"/>
      <c r="W930" s="19"/>
      <c r="X930" s="37" t="s">
        <v>3461</v>
      </c>
    </row>
    <row r="931" spans="1:37" s="3" customFormat="1" ht="16.5" customHeight="1">
      <c r="A931" s="38">
        <v>461</v>
      </c>
      <c r="B931" s="39">
        <v>10736</v>
      </c>
      <c r="C931" s="38">
        <v>10284005</v>
      </c>
      <c r="D931" s="40" t="s">
        <v>1399</v>
      </c>
      <c r="E931" s="38">
        <v>1</v>
      </c>
      <c r="F931" s="38">
        <v>120</v>
      </c>
      <c r="G931" s="38" t="s">
        <v>23</v>
      </c>
      <c r="H931" s="42">
        <v>1793</v>
      </c>
      <c r="I931" s="55"/>
      <c r="J931" s="44">
        <v>39466</v>
      </c>
      <c r="K931" s="42">
        <v>0</v>
      </c>
      <c r="L931" s="42">
        <v>1703.35</v>
      </c>
      <c r="M931" s="44">
        <v>45138</v>
      </c>
      <c r="N931" s="42">
        <f>H931-K931-L931</f>
        <v>89.650000000000091</v>
      </c>
      <c r="O931" s="42">
        <v>50</v>
      </c>
      <c r="P931" s="45">
        <v>0.03</v>
      </c>
      <c r="Q931" s="42">
        <v>0.97</v>
      </c>
      <c r="R931" s="42">
        <v>49.03</v>
      </c>
      <c r="S931" s="42">
        <v>40.619999999999997</v>
      </c>
      <c r="T931" s="38">
        <v>5000</v>
      </c>
      <c r="U931" s="14">
        <f>S931/H931</f>
        <v>2.2654768544339093E-2</v>
      </c>
      <c r="V931" s="19"/>
      <c r="W931" s="19"/>
      <c r="X931" s="37" t="s">
        <v>3461</v>
      </c>
    </row>
    <row r="932" spans="1:37" s="3" customFormat="1" ht="16.5" customHeight="1">
      <c r="A932" s="38">
        <v>434</v>
      </c>
      <c r="B932" s="39">
        <v>10736</v>
      </c>
      <c r="C932" s="38">
        <v>10284384</v>
      </c>
      <c r="D932" s="40" t="s">
        <v>1374</v>
      </c>
      <c r="E932" s="38">
        <v>40</v>
      </c>
      <c r="F932" s="38">
        <v>120</v>
      </c>
      <c r="G932" s="38" t="s">
        <v>23</v>
      </c>
      <c r="H932" s="42">
        <v>7200</v>
      </c>
      <c r="I932" s="55"/>
      <c r="J932" s="44">
        <v>39269</v>
      </c>
      <c r="K932" s="42">
        <v>0</v>
      </c>
      <c r="L932" s="42">
        <v>6840</v>
      </c>
      <c r="M932" s="44">
        <v>45138</v>
      </c>
      <c r="N932" s="42">
        <f>H932-K932-L932</f>
        <v>360</v>
      </c>
      <c r="O932" s="42">
        <v>200</v>
      </c>
      <c r="P932" s="45">
        <v>0.03</v>
      </c>
      <c r="Q932" s="42">
        <v>3.88</v>
      </c>
      <c r="R932" s="42">
        <v>196.12</v>
      </c>
      <c r="S932" s="42">
        <v>163.88</v>
      </c>
      <c r="T932" s="38">
        <v>2101</v>
      </c>
      <c r="U932" s="14">
        <f>S932/H932</f>
        <v>2.276111111111111E-2</v>
      </c>
      <c r="V932" s="19"/>
      <c r="W932" s="19"/>
      <c r="X932" s="37" t="s">
        <v>3461</v>
      </c>
    </row>
    <row r="933" spans="1:37" s="3" customFormat="1" ht="16.5" customHeight="1">
      <c r="A933" s="38">
        <v>82</v>
      </c>
      <c r="B933" s="39">
        <v>10744</v>
      </c>
      <c r="C933" s="38">
        <v>10293891</v>
      </c>
      <c r="D933" s="40" t="s">
        <v>2218</v>
      </c>
      <c r="E933" s="38">
        <v>3</v>
      </c>
      <c r="F933" s="38">
        <v>60</v>
      </c>
      <c r="G933" s="38" t="s">
        <v>33</v>
      </c>
      <c r="H933" s="42">
        <v>3900</v>
      </c>
      <c r="I933" s="2"/>
      <c r="J933" s="44">
        <v>42610</v>
      </c>
      <c r="K933" s="42">
        <v>0</v>
      </c>
      <c r="L933" s="42">
        <v>3705</v>
      </c>
      <c r="M933" s="44">
        <v>45077</v>
      </c>
      <c r="N933" s="42">
        <f>H933-K933-L933</f>
        <v>195</v>
      </c>
      <c r="O933" s="42">
        <v>120</v>
      </c>
      <c r="P933" s="45">
        <v>0.13</v>
      </c>
      <c r="Q933" s="42">
        <v>13.81</v>
      </c>
      <c r="R933" s="42">
        <v>106.19</v>
      </c>
      <c r="S933" s="42">
        <f>N933-R933</f>
        <v>88.81</v>
      </c>
      <c r="T933" s="38">
        <v>5000</v>
      </c>
      <c r="U933" s="14">
        <f>S933/H933</f>
        <v>2.2771794871794874E-2</v>
      </c>
      <c r="V933" s="19"/>
      <c r="W933" s="19"/>
      <c r="X933" s="37" t="s">
        <v>3463</v>
      </c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</row>
    <row r="934" spans="1:37" s="3" customFormat="1" ht="16.5" customHeight="1">
      <c r="A934" s="38">
        <v>342</v>
      </c>
      <c r="B934" s="39">
        <v>10736</v>
      </c>
      <c r="C934" s="38">
        <v>10284044</v>
      </c>
      <c r="D934" s="40" t="s">
        <v>1303</v>
      </c>
      <c r="E934" s="38">
        <v>1</v>
      </c>
      <c r="F934" s="38">
        <v>120</v>
      </c>
      <c r="G934" s="38" t="s">
        <v>21</v>
      </c>
      <c r="H934" s="42">
        <v>6538.46</v>
      </c>
      <c r="I934" s="55"/>
      <c r="J934" s="44">
        <v>40907</v>
      </c>
      <c r="K934" s="42">
        <v>0</v>
      </c>
      <c r="L934" s="42">
        <v>6211.53</v>
      </c>
      <c r="M934" s="44">
        <v>45138</v>
      </c>
      <c r="N934" s="42">
        <f>H934-K934-L934</f>
        <v>326.93000000000029</v>
      </c>
      <c r="O934" s="42">
        <v>200</v>
      </c>
      <c r="P934" s="45">
        <v>0.13</v>
      </c>
      <c r="Q934" s="42">
        <v>23.01</v>
      </c>
      <c r="R934" s="42">
        <v>176.99</v>
      </c>
      <c r="S934" s="42">
        <v>149.94</v>
      </c>
      <c r="T934" s="38">
        <v>2104</v>
      </c>
      <c r="U934" s="14">
        <f>S934/H934</f>
        <v>2.2932005395765974E-2</v>
      </c>
      <c r="V934" s="19"/>
      <c r="W934" s="19"/>
      <c r="X934" s="37" t="s">
        <v>3461</v>
      </c>
    </row>
    <row r="935" spans="1:37" s="3" customFormat="1" ht="16.5" customHeight="1">
      <c r="A935" s="38">
        <v>435</v>
      </c>
      <c r="B935" s="39">
        <v>10746</v>
      </c>
      <c r="C935" s="38">
        <v>10310379</v>
      </c>
      <c r="D935" s="40" t="s">
        <v>1046</v>
      </c>
      <c r="E935" s="58">
        <v>0.25</v>
      </c>
      <c r="F935" s="38">
        <v>60</v>
      </c>
      <c r="G935" s="38" t="s">
        <v>33</v>
      </c>
      <c r="H935" s="42">
        <v>1709.4</v>
      </c>
      <c r="I935" s="37"/>
      <c r="J935" s="44">
        <v>42726</v>
      </c>
      <c r="K935" s="42">
        <v>0</v>
      </c>
      <c r="L935" s="42">
        <v>1623.93</v>
      </c>
      <c r="M935" s="44">
        <v>45280</v>
      </c>
      <c r="N935" s="42">
        <v>85.47</v>
      </c>
      <c r="O935" s="42">
        <v>50</v>
      </c>
      <c r="P935" s="45">
        <f>IF(J935&lt;DATEVALUE("2009-1-1"),3%,13%)</f>
        <v>0.13</v>
      </c>
      <c r="Q935" s="42">
        <f>IF(P935=13%,ROUND(O935/(1+P935)*P935,2),ROUND(O935/(1+0.03)*0.02,2))</f>
        <v>5.75</v>
      </c>
      <c r="R935" s="42">
        <f>O935-Q935</f>
        <v>44.25</v>
      </c>
      <c r="S935" s="42">
        <f>N935-R935</f>
        <v>41.22</v>
      </c>
      <c r="T935" s="38">
        <v>2101</v>
      </c>
      <c r="U935" s="14">
        <f>S935/H935</f>
        <v>2.4113724113724113E-2</v>
      </c>
      <c r="V935" s="19"/>
      <c r="W935" s="19"/>
      <c r="X935" s="37" t="s">
        <v>3463</v>
      </c>
    </row>
    <row r="936" spans="1:37" s="3" customFormat="1" ht="16.5" customHeight="1">
      <c r="A936" s="38">
        <v>451</v>
      </c>
      <c r="B936" s="39">
        <v>10739</v>
      </c>
      <c r="C936" s="38">
        <v>10312495</v>
      </c>
      <c r="D936" s="40" t="s">
        <v>3082</v>
      </c>
      <c r="E936" s="58">
        <v>0.16666667399622803</v>
      </c>
      <c r="F936" s="38">
        <v>120</v>
      </c>
      <c r="G936" s="38" t="s">
        <v>515</v>
      </c>
      <c r="H936" s="42">
        <v>757965.66</v>
      </c>
      <c r="I936" s="37"/>
      <c r="J936" s="44">
        <v>38383</v>
      </c>
      <c r="K936" s="42">
        <v>0</v>
      </c>
      <c r="L936" s="42">
        <v>720067.38</v>
      </c>
      <c r="M936" s="44">
        <v>45251</v>
      </c>
      <c r="N936" s="42">
        <v>37898.28</v>
      </c>
      <c r="O936" s="42">
        <v>20000</v>
      </c>
      <c r="P936" s="45">
        <f>IF(J936&lt;DATEVALUE("2009-1-1"),3%,13%)</f>
        <v>0.03</v>
      </c>
      <c r="Q936" s="42">
        <f>IF(P936=13%,ROUND(O936/(1+P936)*P936,2),ROUND(O936/(1+0.03)*0.02,2))</f>
        <v>388.35</v>
      </c>
      <c r="R936" s="42">
        <f>O936-Q936</f>
        <v>19611.650000000001</v>
      </c>
      <c r="S936" s="42">
        <f>N936-R936</f>
        <v>18286.629999999997</v>
      </c>
      <c r="T936" s="38">
        <v>5000</v>
      </c>
      <c r="U936" s="14">
        <f>S936/H936</f>
        <v>2.4125934676249048E-2</v>
      </c>
      <c r="V936" s="19"/>
      <c r="W936" s="19"/>
      <c r="X936" s="37" t="s">
        <v>3462</v>
      </c>
    </row>
    <row r="937" spans="1:37" s="3" customFormat="1" ht="16.5" customHeight="1">
      <c r="A937" s="38">
        <v>341</v>
      </c>
      <c r="B937" s="39">
        <v>10736</v>
      </c>
      <c r="C937" s="38">
        <v>10284042</v>
      </c>
      <c r="D937" s="40" t="s">
        <v>1302</v>
      </c>
      <c r="E937" s="38">
        <v>1</v>
      </c>
      <c r="F937" s="38">
        <v>120</v>
      </c>
      <c r="G937" s="38" t="s">
        <v>21</v>
      </c>
      <c r="H937" s="42">
        <v>6965.81</v>
      </c>
      <c r="I937" s="55"/>
      <c r="J937" s="44">
        <v>40907</v>
      </c>
      <c r="K937" s="42">
        <v>0</v>
      </c>
      <c r="L937" s="42">
        <v>6617.51</v>
      </c>
      <c r="M937" s="44">
        <v>45138</v>
      </c>
      <c r="N937" s="42">
        <f>H937-K937-L937</f>
        <v>348.30000000000018</v>
      </c>
      <c r="O937" s="42">
        <v>200</v>
      </c>
      <c r="P937" s="45">
        <v>0.13</v>
      </c>
      <c r="Q937" s="42">
        <v>23.01</v>
      </c>
      <c r="R937" s="42">
        <v>176.99</v>
      </c>
      <c r="S937" s="42">
        <v>171.31</v>
      </c>
      <c r="T937" s="38">
        <v>2104</v>
      </c>
      <c r="U937" s="14">
        <f>S937/H937</f>
        <v>2.4592976265502504E-2</v>
      </c>
      <c r="V937" s="19"/>
      <c r="W937" s="19"/>
      <c r="X937" s="37" t="s">
        <v>3461</v>
      </c>
    </row>
    <row r="938" spans="1:37" s="3" customFormat="1" ht="16.5" customHeight="1">
      <c r="A938" s="38">
        <v>528</v>
      </c>
      <c r="B938" s="39">
        <v>10736</v>
      </c>
      <c r="C938" s="38">
        <v>10284283</v>
      </c>
      <c r="D938" s="40" t="s">
        <v>1452</v>
      </c>
      <c r="E938" s="38">
        <v>1</v>
      </c>
      <c r="F938" s="38">
        <v>60</v>
      </c>
      <c r="G938" s="38" t="s">
        <v>33</v>
      </c>
      <c r="H938" s="42">
        <v>1872</v>
      </c>
      <c r="I938" s="55"/>
      <c r="J938" s="44">
        <v>42213</v>
      </c>
      <c r="K938" s="42">
        <v>0</v>
      </c>
      <c r="L938" s="42">
        <v>1778.4</v>
      </c>
      <c r="M938" s="44">
        <v>45138</v>
      </c>
      <c r="N938" s="42">
        <f>H938-K938-L938</f>
        <v>93.599999999999909</v>
      </c>
      <c r="O938" s="42">
        <v>50</v>
      </c>
      <c r="P938" s="45">
        <v>0.13</v>
      </c>
      <c r="Q938" s="42">
        <v>5.75</v>
      </c>
      <c r="R938" s="42">
        <v>44.25</v>
      </c>
      <c r="S938" s="42">
        <v>49.35</v>
      </c>
      <c r="T938" s="38">
        <v>5000</v>
      </c>
      <c r="U938" s="14">
        <f>S938/H938</f>
        <v>2.6362179487179487E-2</v>
      </c>
      <c r="V938" s="19"/>
      <c r="W938" s="19"/>
      <c r="X938" s="37" t="s">
        <v>3461</v>
      </c>
    </row>
    <row r="939" spans="1:37" s="3" customFormat="1" ht="16.5" customHeight="1">
      <c r="A939" s="38">
        <v>208</v>
      </c>
      <c r="B939" s="39">
        <v>40708</v>
      </c>
      <c r="C939" s="38">
        <v>10278948</v>
      </c>
      <c r="D939" s="40" t="s">
        <v>2067</v>
      </c>
      <c r="E939" s="38">
        <v>49</v>
      </c>
      <c r="F939" s="38">
        <v>120</v>
      </c>
      <c r="G939" s="38" t="s">
        <v>23</v>
      </c>
      <c r="H939" s="42">
        <v>42251.040000000001</v>
      </c>
      <c r="I939" s="49"/>
      <c r="J939" s="44">
        <v>37943</v>
      </c>
      <c r="K939" s="42">
        <v>0</v>
      </c>
      <c r="L939" s="42">
        <v>40138.49</v>
      </c>
      <c r="M939" s="44">
        <v>45107</v>
      </c>
      <c r="N939" s="42">
        <f>H939-K939-L939</f>
        <v>2112.5500000000029</v>
      </c>
      <c r="O939" s="42">
        <v>980</v>
      </c>
      <c r="P939" s="45">
        <v>0.03</v>
      </c>
      <c r="Q939" s="42">
        <v>19.03</v>
      </c>
      <c r="R939" s="42">
        <v>960.97</v>
      </c>
      <c r="S939" s="42">
        <f>N939-R939</f>
        <v>1151.5800000000029</v>
      </c>
      <c r="T939" s="38">
        <v>5000</v>
      </c>
      <c r="U939" s="14">
        <f>S939/H939</f>
        <v>2.7255660452381831E-2</v>
      </c>
      <c r="V939" s="19"/>
      <c r="W939" s="19"/>
      <c r="X939" s="37" t="s">
        <v>3467</v>
      </c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</row>
    <row r="940" spans="1:37" s="3" customFormat="1" ht="16.5" customHeight="1">
      <c r="A940" s="38">
        <v>9</v>
      </c>
      <c r="B940" s="39">
        <v>10725</v>
      </c>
      <c r="C940" s="38">
        <v>10301655</v>
      </c>
      <c r="D940" s="40" t="s">
        <v>2850</v>
      </c>
      <c r="E940" s="38">
        <v>14</v>
      </c>
      <c r="F940" s="38">
        <v>120</v>
      </c>
      <c r="G940" s="38" t="s">
        <v>21</v>
      </c>
      <c r="H940" s="42">
        <v>70598.289999999994</v>
      </c>
      <c r="I940" s="2"/>
      <c r="J940" s="44">
        <v>40908</v>
      </c>
      <c r="K940" s="42">
        <v>0</v>
      </c>
      <c r="L940" s="42">
        <v>67068.37</v>
      </c>
      <c r="M940" s="44">
        <v>44985</v>
      </c>
      <c r="N940" s="42">
        <f>H940-K940-L940</f>
        <v>3529.9199999999983</v>
      </c>
      <c r="O940" s="42">
        <v>1800</v>
      </c>
      <c r="P940" s="45">
        <v>0.13</v>
      </c>
      <c r="Q940" s="42">
        <v>207.08</v>
      </c>
      <c r="R940" s="42">
        <v>1592.92</v>
      </c>
      <c r="S940" s="42">
        <f>N940-R940</f>
        <v>1936.9999999999982</v>
      </c>
      <c r="T940" s="38">
        <v>5000</v>
      </c>
      <c r="U940" s="14">
        <f>S940/H940</f>
        <v>2.7436925171983605E-2</v>
      </c>
      <c r="V940" s="19"/>
      <c r="W940" s="19"/>
      <c r="X940" s="37" t="s">
        <v>3459</v>
      </c>
    </row>
    <row r="941" spans="1:37" s="3" customFormat="1" ht="16.5" customHeight="1">
      <c r="A941" s="38">
        <v>209</v>
      </c>
      <c r="B941" s="39">
        <v>40708</v>
      </c>
      <c r="C941" s="38">
        <v>10278949</v>
      </c>
      <c r="D941" s="40" t="s">
        <v>2068</v>
      </c>
      <c r="E941" s="38">
        <v>86</v>
      </c>
      <c r="F941" s="38">
        <v>120</v>
      </c>
      <c r="G941" s="38" t="s">
        <v>23</v>
      </c>
      <c r="H941" s="42">
        <v>75293</v>
      </c>
      <c r="I941" s="49"/>
      <c r="J941" s="44">
        <v>37943</v>
      </c>
      <c r="K941" s="42">
        <v>0</v>
      </c>
      <c r="L941" s="42">
        <v>71528.350000000006</v>
      </c>
      <c r="M941" s="44">
        <v>45107</v>
      </c>
      <c r="N941" s="42">
        <f>H941-K941-L941</f>
        <v>3764.6499999999942</v>
      </c>
      <c r="O941" s="42">
        <v>1720</v>
      </c>
      <c r="P941" s="45">
        <v>0.03</v>
      </c>
      <c r="Q941" s="42">
        <v>33.4</v>
      </c>
      <c r="R941" s="42">
        <v>1686.6</v>
      </c>
      <c r="S941" s="42">
        <f>N941-R941</f>
        <v>2078.0499999999943</v>
      </c>
      <c r="T941" s="38">
        <v>5000</v>
      </c>
      <c r="U941" s="14">
        <f>S941/H941</f>
        <v>2.7599511242744932E-2</v>
      </c>
      <c r="V941" s="19"/>
      <c r="W941" s="19"/>
      <c r="X941" s="37" t="s">
        <v>3467</v>
      </c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</row>
    <row r="942" spans="1:37" s="3" customFormat="1" ht="16.5" customHeight="1">
      <c r="A942" s="38">
        <v>799</v>
      </c>
      <c r="B942" s="39">
        <v>40710</v>
      </c>
      <c r="C942" s="38">
        <v>10322181</v>
      </c>
      <c r="D942" s="40" t="s">
        <v>971</v>
      </c>
      <c r="E942" s="58">
        <v>1</v>
      </c>
      <c r="F942" s="38">
        <v>36</v>
      </c>
      <c r="G942" s="38" t="s">
        <v>33</v>
      </c>
      <c r="H942" s="42">
        <v>2734.52</v>
      </c>
      <c r="I942" s="57"/>
      <c r="J942" s="44">
        <v>44105</v>
      </c>
      <c r="K942" s="42">
        <v>75.959999999999994</v>
      </c>
      <c r="L942" s="42">
        <v>2582.62</v>
      </c>
      <c r="M942" s="44">
        <v>45199</v>
      </c>
      <c r="N942" s="42">
        <f>H942-K942-L942</f>
        <v>75.940000000000055</v>
      </c>
      <c r="O942" s="42">
        <v>0</v>
      </c>
      <c r="P942" s="45">
        <v>0.13</v>
      </c>
      <c r="Q942" s="42">
        <v>0</v>
      </c>
      <c r="R942" s="42">
        <v>0</v>
      </c>
      <c r="S942" s="42">
        <f>N942</f>
        <v>75.940000000000055</v>
      </c>
      <c r="T942" s="38">
        <v>5000</v>
      </c>
      <c r="U942" s="14">
        <f>S942/H942</f>
        <v>2.7770870207568441E-2</v>
      </c>
      <c r="V942" s="19"/>
      <c r="W942" s="19"/>
      <c r="X942" s="37" t="s">
        <v>3467</v>
      </c>
    </row>
    <row r="943" spans="1:37" s="3" customFormat="1" ht="16.5" customHeight="1">
      <c r="A943" s="38">
        <v>2</v>
      </c>
      <c r="B943" s="39">
        <v>50099</v>
      </c>
      <c r="C943" s="38">
        <v>10320183</v>
      </c>
      <c r="D943" s="40" t="s">
        <v>2906</v>
      </c>
      <c r="E943" s="41">
        <v>1</v>
      </c>
      <c r="F943" s="38">
        <v>6</v>
      </c>
      <c r="G943" s="38" t="s">
        <v>21</v>
      </c>
      <c r="H943" s="42">
        <v>12022.9</v>
      </c>
      <c r="I943" s="2"/>
      <c r="J943" s="44">
        <v>43979</v>
      </c>
      <c r="K943" s="42">
        <v>0</v>
      </c>
      <c r="L943" s="42">
        <v>11421.75</v>
      </c>
      <c r="M943" s="44">
        <v>44957</v>
      </c>
      <c r="N943" s="42">
        <f>H943-K943-L943</f>
        <v>601.14999999999964</v>
      </c>
      <c r="O943" s="42">
        <v>300</v>
      </c>
      <c r="P943" s="45">
        <v>0.13</v>
      </c>
      <c r="Q943" s="42">
        <v>34.51</v>
      </c>
      <c r="R943" s="42">
        <v>265.49</v>
      </c>
      <c r="S943" s="42">
        <f>N943-R943</f>
        <v>335.65999999999963</v>
      </c>
      <c r="T943" s="38">
        <v>1802</v>
      </c>
      <c r="U943" s="14">
        <f>S943/H943</f>
        <v>2.7918389074183404E-2</v>
      </c>
      <c r="V943" s="19"/>
      <c r="W943" s="19"/>
      <c r="X943" s="37" t="s">
        <v>3468</v>
      </c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</row>
    <row r="944" spans="1:37" s="3" customFormat="1" ht="16.5" customHeight="1">
      <c r="A944" s="38">
        <v>37</v>
      </c>
      <c r="B944" s="39">
        <v>10704</v>
      </c>
      <c r="C944" s="38">
        <v>10280023</v>
      </c>
      <c r="D944" s="40" t="s">
        <v>1046</v>
      </c>
      <c r="E944" s="38">
        <v>1</v>
      </c>
      <c r="F944" s="38">
        <v>18</v>
      </c>
      <c r="G944" s="38" t="s">
        <v>33</v>
      </c>
      <c r="H944" s="42">
        <v>611.11</v>
      </c>
      <c r="I944" s="53"/>
      <c r="J944" s="44">
        <v>43977</v>
      </c>
      <c r="K944" s="42">
        <v>0</v>
      </c>
      <c r="L944" s="42">
        <v>580.55999999999995</v>
      </c>
      <c r="M944" s="44">
        <v>45169</v>
      </c>
      <c r="N944" s="42">
        <f>H944-K944-L944</f>
        <v>30.550000000000068</v>
      </c>
      <c r="O944" s="42">
        <v>15</v>
      </c>
      <c r="P944" s="45">
        <v>0.13</v>
      </c>
      <c r="Q944" s="42">
        <v>1.73</v>
      </c>
      <c r="R944" s="42">
        <v>13.27</v>
      </c>
      <c r="S944" s="42">
        <v>17.28</v>
      </c>
      <c r="T944" s="38">
        <v>5000</v>
      </c>
      <c r="U944" s="14">
        <f>S944/H944</f>
        <v>2.8276415048027363E-2</v>
      </c>
      <c r="V944" s="19"/>
      <c r="W944" s="19"/>
      <c r="X944" s="37" t="s">
        <v>3455</v>
      </c>
    </row>
    <row r="945" spans="1:37" s="3" customFormat="1" ht="16.5" customHeight="1">
      <c r="A945" s="38">
        <v>2</v>
      </c>
      <c r="B945" s="39">
        <v>10865</v>
      </c>
      <c r="C945" s="38">
        <v>10318062</v>
      </c>
      <c r="D945" s="40" t="s">
        <v>687</v>
      </c>
      <c r="E945" s="38">
        <v>1</v>
      </c>
      <c r="F945" s="38">
        <v>60</v>
      </c>
      <c r="G945" s="38" t="s">
        <v>33</v>
      </c>
      <c r="H945" s="42">
        <v>1020</v>
      </c>
      <c r="I945" s="57"/>
      <c r="J945" s="44">
        <v>40750</v>
      </c>
      <c r="K945" s="42">
        <v>0</v>
      </c>
      <c r="L945" s="42">
        <v>969</v>
      </c>
      <c r="M945" s="44">
        <v>45199</v>
      </c>
      <c r="N945" s="42">
        <v>51</v>
      </c>
      <c r="O945" s="42">
        <v>25</v>
      </c>
      <c r="P945" s="45">
        <v>0.13</v>
      </c>
      <c r="Q945" s="42">
        <v>2.88</v>
      </c>
      <c r="R945" s="42">
        <v>22.12</v>
      </c>
      <c r="S945" s="42">
        <v>28.88</v>
      </c>
      <c r="T945" s="38">
        <v>1016</v>
      </c>
      <c r="U945" s="14">
        <f>S945/H945</f>
        <v>2.8313725490196076E-2</v>
      </c>
      <c r="V945" s="19"/>
      <c r="W945" s="19"/>
      <c r="X945" s="37" t="s">
        <v>3482</v>
      </c>
    </row>
    <row r="946" spans="1:37" s="3" customFormat="1" ht="16.5" customHeight="1">
      <c r="A946" s="38">
        <v>1</v>
      </c>
      <c r="B946" s="39">
        <v>10865</v>
      </c>
      <c r="C946" s="38">
        <v>10317889</v>
      </c>
      <c r="D946" s="40" t="s">
        <v>686</v>
      </c>
      <c r="E946" s="38">
        <v>1</v>
      </c>
      <c r="F946" s="38">
        <v>60</v>
      </c>
      <c r="G946" s="38" t="s">
        <v>33</v>
      </c>
      <c r="H946" s="42">
        <v>1025.6400000000001</v>
      </c>
      <c r="I946" s="57"/>
      <c r="J946" s="44">
        <v>41784</v>
      </c>
      <c r="K946" s="42">
        <v>0</v>
      </c>
      <c r="L946" s="42">
        <v>974.35</v>
      </c>
      <c r="M946" s="44">
        <v>45199</v>
      </c>
      <c r="N946" s="42">
        <v>51.29</v>
      </c>
      <c r="O946" s="42">
        <v>25</v>
      </c>
      <c r="P946" s="45">
        <v>0.13</v>
      </c>
      <c r="Q946" s="42">
        <v>2.88</v>
      </c>
      <c r="R946" s="42">
        <v>22.12</v>
      </c>
      <c r="S946" s="42">
        <v>29.17</v>
      </c>
      <c r="T946" s="38">
        <v>1016</v>
      </c>
      <c r="U946" s="14">
        <f>S946/H946</f>
        <v>2.8440778440778438E-2</v>
      </c>
      <c r="V946" s="19"/>
      <c r="W946" s="19"/>
      <c r="X946" s="37" t="s">
        <v>3482</v>
      </c>
    </row>
    <row r="947" spans="1:37" s="3" customFormat="1" ht="16.5" customHeight="1">
      <c r="A947" s="38">
        <v>3</v>
      </c>
      <c r="B947" s="39">
        <v>10709</v>
      </c>
      <c r="C947" s="38">
        <v>10309661</v>
      </c>
      <c r="D947" s="40" t="s">
        <v>1548</v>
      </c>
      <c r="E947" s="38">
        <v>4</v>
      </c>
      <c r="F947" s="38">
        <v>60</v>
      </c>
      <c r="G947" s="38" t="s">
        <v>33</v>
      </c>
      <c r="H947" s="42">
        <v>4115.4399999999996</v>
      </c>
      <c r="I947" s="2"/>
      <c r="J947" s="44">
        <v>42366</v>
      </c>
      <c r="K947" s="42">
        <v>0</v>
      </c>
      <c r="L947" s="42">
        <v>3909.66</v>
      </c>
      <c r="M947" s="44">
        <v>44985</v>
      </c>
      <c r="N947" s="42">
        <f>H947-K947-L947</f>
        <v>205.77999999999975</v>
      </c>
      <c r="O947" s="42">
        <v>100</v>
      </c>
      <c r="P947" s="45">
        <v>0.13</v>
      </c>
      <c r="Q947" s="42">
        <v>11.5</v>
      </c>
      <c r="R947" s="42">
        <v>88.5</v>
      </c>
      <c r="S947" s="42">
        <f>N947-R947</f>
        <v>117.27999999999975</v>
      </c>
      <c r="T947" s="38">
        <v>5000</v>
      </c>
      <c r="U947" s="14">
        <f>S947/H947</f>
        <v>2.8497560406663628E-2</v>
      </c>
      <c r="V947" s="19"/>
      <c r="W947" s="19"/>
      <c r="X947" s="37" t="s">
        <v>3456</v>
      </c>
    </row>
    <row r="948" spans="1:37" s="3" customFormat="1" ht="16.5" customHeight="1">
      <c r="A948" s="38">
        <v>46</v>
      </c>
      <c r="B948" s="39">
        <v>10731</v>
      </c>
      <c r="C948" s="38">
        <v>10288968</v>
      </c>
      <c r="D948" s="40" t="s">
        <v>2489</v>
      </c>
      <c r="E948" s="38">
        <v>6</v>
      </c>
      <c r="F948" s="38">
        <v>120</v>
      </c>
      <c r="G948" s="38" t="s">
        <v>21</v>
      </c>
      <c r="H948" s="42">
        <v>55457.81</v>
      </c>
      <c r="I948" s="2"/>
      <c r="J948" s="44">
        <v>39412</v>
      </c>
      <c r="K948" s="42">
        <v>0</v>
      </c>
      <c r="L948" s="42">
        <v>52684.92</v>
      </c>
      <c r="M948" s="44">
        <v>45016</v>
      </c>
      <c r="N948" s="42">
        <f>H948-K948-L948</f>
        <v>2772.8899999999994</v>
      </c>
      <c r="O948" s="42">
        <v>1200</v>
      </c>
      <c r="P948" s="45">
        <v>0.03</v>
      </c>
      <c r="Q948" s="42">
        <v>23.53</v>
      </c>
      <c r="R948" s="42">
        <v>1176.47</v>
      </c>
      <c r="S948" s="42">
        <v>1596.42</v>
      </c>
      <c r="T948" s="38">
        <v>5000</v>
      </c>
      <c r="U948" s="14">
        <f>S948/H948</f>
        <v>2.8786207028369856E-2</v>
      </c>
      <c r="V948" s="19"/>
      <c r="W948" s="19"/>
      <c r="X948" s="37" t="s">
        <v>3459</v>
      </c>
    </row>
    <row r="949" spans="1:37" s="3" customFormat="1" ht="16.5" customHeight="1">
      <c r="A949" s="38">
        <v>9</v>
      </c>
      <c r="B949" s="39">
        <v>10704</v>
      </c>
      <c r="C949" s="38">
        <v>10280473</v>
      </c>
      <c r="D949" s="40" t="s">
        <v>209</v>
      </c>
      <c r="E949" s="38">
        <v>100</v>
      </c>
      <c r="F949" s="38">
        <v>60</v>
      </c>
      <c r="G949" s="38" t="s">
        <v>23</v>
      </c>
      <c r="H949" s="42">
        <v>4230</v>
      </c>
      <c r="I949" s="2"/>
      <c r="J949" s="44">
        <v>43124</v>
      </c>
      <c r="K949" s="42">
        <v>0</v>
      </c>
      <c r="L949" s="42">
        <v>4018.5</v>
      </c>
      <c r="M949" s="44">
        <v>44985</v>
      </c>
      <c r="N949" s="42">
        <f>H949-K949-L949</f>
        <v>211.5</v>
      </c>
      <c r="O949" s="42">
        <v>100</v>
      </c>
      <c r="P949" s="45">
        <v>0.13</v>
      </c>
      <c r="Q949" s="42">
        <v>11.5</v>
      </c>
      <c r="R949" s="42">
        <v>88.5</v>
      </c>
      <c r="S949" s="42">
        <f>N949-R949</f>
        <v>123</v>
      </c>
      <c r="T949" s="38">
        <v>5000</v>
      </c>
      <c r="U949" s="14">
        <f>S949/H949</f>
        <v>2.9078014184397163E-2</v>
      </c>
      <c r="V949" s="19"/>
      <c r="W949" s="19"/>
      <c r="X949" s="37" t="s">
        <v>3455</v>
      </c>
    </row>
    <row r="950" spans="1:37" s="3" customFormat="1" ht="16.5" customHeight="1">
      <c r="A950" s="38">
        <v>25</v>
      </c>
      <c r="B950" s="39">
        <v>10704</v>
      </c>
      <c r="C950" s="38">
        <v>10280473</v>
      </c>
      <c r="D950" s="40" t="s">
        <v>209</v>
      </c>
      <c r="E950" s="38">
        <v>20</v>
      </c>
      <c r="F950" s="38">
        <v>60</v>
      </c>
      <c r="G950" s="38" t="s">
        <v>23</v>
      </c>
      <c r="H950" s="42">
        <v>846</v>
      </c>
      <c r="I950" s="53"/>
      <c r="J950" s="44">
        <v>43124</v>
      </c>
      <c r="K950" s="42">
        <v>0</v>
      </c>
      <c r="L950" s="42">
        <v>803.7</v>
      </c>
      <c r="M950" s="44">
        <v>45138</v>
      </c>
      <c r="N950" s="42">
        <f>H950-K950-L950</f>
        <v>42.299999999999955</v>
      </c>
      <c r="O950" s="42">
        <v>20</v>
      </c>
      <c r="P950" s="45">
        <v>0.13</v>
      </c>
      <c r="Q950" s="42">
        <v>2.2999999999999998</v>
      </c>
      <c r="R950" s="42">
        <v>17.7</v>
      </c>
      <c r="S950" s="42">
        <v>24.6</v>
      </c>
      <c r="T950" s="38">
        <v>5000</v>
      </c>
      <c r="U950" s="14">
        <f>S950/H950</f>
        <v>2.9078014184397163E-2</v>
      </c>
      <c r="V950" s="19"/>
      <c r="W950" s="19"/>
      <c r="X950" s="37" t="s">
        <v>3455</v>
      </c>
    </row>
    <row r="951" spans="1:37" s="3" customFormat="1" ht="16.5" customHeight="1">
      <c r="A951" s="38">
        <v>14</v>
      </c>
      <c r="B951" s="39">
        <v>10704</v>
      </c>
      <c r="C951" s="38">
        <v>10280473</v>
      </c>
      <c r="D951" s="40" t="s">
        <v>209</v>
      </c>
      <c r="E951" s="38">
        <v>200</v>
      </c>
      <c r="F951" s="38">
        <v>60</v>
      </c>
      <c r="G951" s="38" t="s">
        <v>23</v>
      </c>
      <c r="H951" s="42">
        <v>8460</v>
      </c>
      <c r="I951" s="2"/>
      <c r="J951" s="44">
        <v>43124</v>
      </c>
      <c r="K951" s="42">
        <v>0</v>
      </c>
      <c r="L951" s="42">
        <v>8037</v>
      </c>
      <c r="M951" s="44">
        <v>45046</v>
      </c>
      <c r="N951" s="42">
        <f>H951-K951-L951</f>
        <v>423</v>
      </c>
      <c r="O951" s="42">
        <v>200</v>
      </c>
      <c r="P951" s="45">
        <v>0.13</v>
      </c>
      <c r="Q951" s="42">
        <v>23.01</v>
      </c>
      <c r="R951" s="42">
        <v>176.99</v>
      </c>
      <c r="S951" s="42">
        <v>246.01</v>
      </c>
      <c r="T951" s="38">
        <v>5000</v>
      </c>
      <c r="U951" s="14">
        <f>S951/H951</f>
        <v>2.907919621749409E-2</v>
      </c>
      <c r="V951" s="19"/>
      <c r="W951" s="19"/>
      <c r="X951" s="37" t="s">
        <v>3455</v>
      </c>
    </row>
    <row r="952" spans="1:37" s="3" customFormat="1" ht="16.5" customHeight="1">
      <c r="A952" s="38">
        <v>488</v>
      </c>
      <c r="B952" s="39">
        <v>10736</v>
      </c>
      <c r="C952" s="38">
        <v>10284307</v>
      </c>
      <c r="D952" s="40" t="s">
        <v>1423</v>
      </c>
      <c r="E952" s="38">
        <v>5</v>
      </c>
      <c r="F952" s="38">
        <v>120</v>
      </c>
      <c r="G952" s="38" t="s">
        <v>23</v>
      </c>
      <c r="H952" s="42">
        <v>21367.52</v>
      </c>
      <c r="I952" s="55"/>
      <c r="J952" s="44">
        <v>40688</v>
      </c>
      <c r="K952" s="42">
        <v>0</v>
      </c>
      <c r="L952" s="42">
        <v>20299.14</v>
      </c>
      <c r="M952" s="44">
        <v>45138</v>
      </c>
      <c r="N952" s="42">
        <f>H952-K952-L952</f>
        <v>1068.380000000001</v>
      </c>
      <c r="O952" s="42">
        <v>500</v>
      </c>
      <c r="P952" s="45">
        <v>0.13</v>
      </c>
      <c r="Q952" s="42">
        <v>57.52</v>
      </c>
      <c r="R952" s="42">
        <v>442.48</v>
      </c>
      <c r="S952" s="42">
        <v>625.9</v>
      </c>
      <c r="T952" s="38">
        <v>5000</v>
      </c>
      <c r="U952" s="14">
        <f>S952/H952</f>
        <v>2.9292121874695799E-2</v>
      </c>
      <c r="V952" s="19"/>
      <c r="W952" s="19"/>
      <c r="X952" s="37" t="s">
        <v>3461</v>
      </c>
    </row>
    <row r="953" spans="1:37" s="3" customFormat="1" ht="16.5" customHeight="1">
      <c r="A953" s="38">
        <v>184</v>
      </c>
      <c r="B953" s="39">
        <v>10703</v>
      </c>
      <c r="C953" s="38">
        <v>10300279</v>
      </c>
      <c r="D953" s="40" t="s">
        <v>3388</v>
      </c>
      <c r="E953" s="58">
        <v>2</v>
      </c>
      <c r="F953" s="38">
        <v>120</v>
      </c>
      <c r="G953" s="38" t="s">
        <v>21</v>
      </c>
      <c r="H953" s="42">
        <v>17948.72</v>
      </c>
      <c r="I953" s="37"/>
      <c r="J953" s="44">
        <v>40513</v>
      </c>
      <c r="K953" s="42">
        <v>0</v>
      </c>
      <c r="L953" s="42">
        <v>17051.28</v>
      </c>
      <c r="M953" s="44">
        <v>45269</v>
      </c>
      <c r="N953" s="42">
        <v>897.44</v>
      </c>
      <c r="O953" s="42">
        <v>400</v>
      </c>
      <c r="P953" s="45">
        <f>IF(J953&lt;DATEVALUE("2009-1-1"),3%,13%)</f>
        <v>0.13</v>
      </c>
      <c r="Q953" s="42">
        <f>IF(P953=13%,ROUND(O953/(1+P953)*P953,2),ROUND(O953/(1+0.03)*0.02,2))</f>
        <v>46.02</v>
      </c>
      <c r="R953" s="42">
        <f>O953-Q953</f>
        <v>353.98</v>
      </c>
      <c r="S953" s="42">
        <f>N953-R953</f>
        <v>543.46</v>
      </c>
      <c r="T953" s="38">
        <v>5000</v>
      </c>
      <c r="U953" s="14">
        <f>S953/H953</f>
        <v>3.0278482253887743E-2</v>
      </c>
      <c r="V953" s="19"/>
      <c r="W953" s="19"/>
      <c r="X953" s="37" t="s">
        <v>3456</v>
      </c>
    </row>
    <row r="954" spans="1:37" s="3" customFormat="1" ht="16.5" customHeight="1">
      <c r="A954" s="38">
        <v>4</v>
      </c>
      <c r="B954" s="39">
        <v>10800</v>
      </c>
      <c r="C954" s="38">
        <v>10317754</v>
      </c>
      <c r="D954" s="40" t="s">
        <v>2893</v>
      </c>
      <c r="E954" s="41">
        <v>12</v>
      </c>
      <c r="F954" s="38">
        <v>60</v>
      </c>
      <c r="G954" s="38" t="s">
        <v>23</v>
      </c>
      <c r="H954" s="42">
        <v>39282.379999999997</v>
      </c>
      <c r="I954" s="2"/>
      <c r="J954" s="44">
        <v>39808</v>
      </c>
      <c r="K954" s="42">
        <v>0</v>
      </c>
      <c r="L954" s="42">
        <v>37318.26</v>
      </c>
      <c r="M954" s="44">
        <v>44957</v>
      </c>
      <c r="N954" s="42">
        <f>H954-K954-L954</f>
        <v>1964.1199999999953</v>
      </c>
      <c r="O954" s="42">
        <v>778.69</v>
      </c>
      <c r="P954" s="45">
        <v>0.03</v>
      </c>
      <c r="Q954" s="42">
        <v>15.27</v>
      </c>
      <c r="R954" s="42">
        <v>763.42</v>
      </c>
      <c r="S954" s="42">
        <f>N954-R954</f>
        <v>1200.6999999999953</v>
      </c>
      <c r="T954" s="38">
        <v>1001</v>
      </c>
      <c r="U954" s="14">
        <f>S954/H954</f>
        <v>3.0565866935760903E-2</v>
      </c>
      <c r="V954" s="19"/>
      <c r="W954" s="19"/>
      <c r="X954" s="37" t="s">
        <v>3465</v>
      </c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</row>
    <row r="955" spans="1:37" s="3" customFormat="1" ht="16.5" customHeight="1">
      <c r="A955" s="38">
        <v>3</v>
      </c>
      <c r="B955" s="39">
        <v>10800</v>
      </c>
      <c r="C955" s="38">
        <v>10317644</v>
      </c>
      <c r="D955" s="40" t="s">
        <v>2892</v>
      </c>
      <c r="E955" s="41">
        <v>4</v>
      </c>
      <c r="F955" s="38">
        <v>60</v>
      </c>
      <c r="G955" s="38" t="s">
        <v>23</v>
      </c>
      <c r="H955" s="42">
        <v>2043.45</v>
      </c>
      <c r="I955" s="2"/>
      <c r="J955" s="44">
        <v>39808</v>
      </c>
      <c r="K955" s="42">
        <v>0</v>
      </c>
      <c r="L955" s="42">
        <v>1941.27</v>
      </c>
      <c r="M955" s="44">
        <v>44957</v>
      </c>
      <c r="N955" s="42">
        <f>H955-K955-L955</f>
        <v>102.18000000000006</v>
      </c>
      <c r="O955" s="42">
        <v>40.51</v>
      </c>
      <c r="P955" s="45">
        <v>0.03</v>
      </c>
      <c r="Q955" s="42">
        <v>0.79</v>
      </c>
      <c r="R955" s="42">
        <v>39.72</v>
      </c>
      <c r="S955" s="42">
        <f>N955-R955</f>
        <v>62.460000000000065</v>
      </c>
      <c r="T955" s="38">
        <v>1001</v>
      </c>
      <c r="U955" s="14">
        <f>S955/H955</f>
        <v>3.0565954635542864E-2</v>
      </c>
      <c r="V955" s="19"/>
      <c r="W955" s="19"/>
      <c r="X955" s="37" t="s">
        <v>3465</v>
      </c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</row>
    <row r="956" spans="1:37" s="3" customFormat="1" ht="16.5" customHeight="1">
      <c r="A956" s="38">
        <v>1</v>
      </c>
      <c r="B956" s="39">
        <v>10800</v>
      </c>
      <c r="C956" s="38">
        <v>10317483</v>
      </c>
      <c r="D956" s="40" t="s">
        <v>2890</v>
      </c>
      <c r="E956" s="41">
        <v>2</v>
      </c>
      <c r="F956" s="38">
        <v>60</v>
      </c>
      <c r="G956" s="38" t="s">
        <v>23</v>
      </c>
      <c r="H956" s="42">
        <v>14377.85</v>
      </c>
      <c r="I956" s="2"/>
      <c r="J956" s="44">
        <v>39808</v>
      </c>
      <c r="K956" s="42">
        <v>0</v>
      </c>
      <c r="L956" s="42">
        <v>13658.95</v>
      </c>
      <c r="M956" s="44">
        <v>44957</v>
      </c>
      <c r="N956" s="42">
        <f>H956-K956-L956</f>
        <v>718.89999999999964</v>
      </c>
      <c r="O956" s="42">
        <v>285.01</v>
      </c>
      <c r="P956" s="45">
        <v>0.03</v>
      </c>
      <c r="Q956" s="42">
        <v>5.59</v>
      </c>
      <c r="R956" s="42">
        <v>279.42</v>
      </c>
      <c r="S956" s="42">
        <f>N956-R956</f>
        <v>439.47999999999962</v>
      </c>
      <c r="T956" s="38">
        <v>1001</v>
      </c>
      <c r="U956" s="14">
        <f>S956/H956</f>
        <v>3.0566461605872897E-2</v>
      </c>
      <c r="V956" s="19"/>
      <c r="W956" s="19"/>
      <c r="X956" s="37" t="s">
        <v>3465</v>
      </c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</row>
    <row r="957" spans="1:37" s="3" customFormat="1" ht="16.5" customHeight="1">
      <c r="A957" s="38">
        <v>5</v>
      </c>
      <c r="B957" s="39">
        <v>10800</v>
      </c>
      <c r="C957" s="38">
        <v>10317755</v>
      </c>
      <c r="D957" s="40" t="s">
        <v>2894</v>
      </c>
      <c r="E957" s="41">
        <v>2</v>
      </c>
      <c r="F957" s="38">
        <v>60</v>
      </c>
      <c r="G957" s="38" t="s">
        <v>23</v>
      </c>
      <c r="H957" s="42">
        <v>4493.1099999999997</v>
      </c>
      <c r="I957" s="2"/>
      <c r="J957" s="44">
        <v>39808</v>
      </c>
      <c r="K957" s="42">
        <v>0</v>
      </c>
      <c r="L957" s="42">
        <v>4268.45</v>
      </c>
      <c r="M957" s="44">
        <v>44957</v>
      </c>
      <c r="N957" s="42">
        <f>H957-K957-L957</f>
        <v>224.65999999999985</v>
      </c>
      <c r="O957" s="42">
        <v>89.07</v>
      </c>
      <c r="P957" s="45">
        <v>0.03</v>
      </c>
      <c r="Q957" s="42">
        <v>1.75</v>
      </c>
      <c r="R957" s="42">
        <v>87.32</v>
      </c>
      <c r="S957" s="42">
        <f>N957-R957</f>
        <v>137.33999999999986</v>
      </c>
      <c r="T957" s="38">
        <v>1001</v>
      </c>
      <c r="U957" s="14">
        <f>S957/H957</f>
        <v>3.0566801168900801E-2</v>
      </c>
      <c r="V957" s="19"/>
      <c r="W957" s="19"/>
      <c r="X957" s="37" t="s">
        <v>3465</v>
      </c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</row>
    <row r="958" spans="1:37" s="3" customFormat="1" ht="16.5" customHeight="1">
      <c r="A958" s="38">
        <v>6</v>
      </c>
      <c r="B958" s="39">
        <v>10800</v>
      </c>
      <c r="C958" s="38">
        <v>10317757</v>
      </c>
      <c r="D958" s="40" t="s">
        <v>2895</v>
      </c>
      <c r="E958" s="41">
        <v>1</v>
      </c>
      <c r="F958" s="38">
        <v>60</v>
      </c>
      <c r="G958" s="38" t="s">
        <v>23</v>
      </c>
      <c r="H958" s="42">
        <v>2246.5300000000002</v>
      </c>
      <c r="I958" s="2"/>
      <c r="J958" s="44">
        <v>39808</v>
      </c>
      <c r="K958" s="42">
        <v>0</v>
      </c>
      <c r="L958" s="42">
        <v>2134.1999999999998</v>
      </c>
      <c r="M958" s="44">
        <v>44957</v>
      </c>
      <c r="N958" s="42">
        <f>H958-K958-L958</f>
        <v>112.33000000000038</v>
      </c>
      <c r="O958" s="42">
        <v>44.53</v>
      </c>
      <c r="P958" s="45">
        <v>0.03</v>
      </c>
      <c r="Q958" s="42">
        <v>0.87</v>
      </c>
      <c r="R958" s="42">
        <v>43.66</v>
      </c>
      <c r="S958" s="42">
        <f>N958-R958</f>
        <v>68.670000000000385</v>
      </c>
      <c r="T958" s="38">
        <v>1001</v>
      </c>
      <c r="U958" s="14">
        <f>S958/H958</f>
        <v>3.0567141324620805E-2</v>
      </c>
      <c r="V958" s="19"/>
      <c r="W958" s="19"/>
      <c r="X958" s="37" t="s">
        <v>3465</v>
      </c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</row>
    <row r="959" spans="1:37" s="3" customFormat="1" ht="16.5" customHeight="1">
      <c r="A959" s="38">
        <v>2</v>
      </c>
      <c r="B959" s="39">
        <v>10800</v>
      </c>
      <c r="C959" s="38">
        <v>10317544</v>
      </c>
      <c r="D959" s="40" t="s">
        <v>2891</v>
      </c>
      <c r="E959" s="41">
        <v>1</v>
      </c>
      <c r="F959" s="38">
        <v>60</v>
      </c>
      <c r="G959" s="38" t="s">
        <v>23</v>
      </c>
      <c r="H959" s="42">
        <v>1119.1500000000001</v>
      </c>
      <c r="I959" s="2"/>
      <c r="J959" s="44">
        <v>39808</v>
      </c>
      <c r="K959" s="42">
        <v>0</v>
      </c>
      <c r="L959" s="42">
        <v>1063.19</v>
      </c>
      <c r="M959" s="44">
        <v>44957</v>
      </c>
      <c r="N959" s="42">
        <f>H959-K959-L959</f>
        <v>55.960000000000036</v>
      </c>
      <c r="O959" s="42">
        <v>22.19</v>
      </c>
      <c r="P959" s="45">
        <v>0.03</v>
      </c>
      <c r="Q959" s="42">
        <v>0.44</v>
      </c>
      <c r="R959" s="42">
        <v>21.75</v>
      </c>
      <c r="S959" s="42">
        <f>N959-R959</f>
        <v>34.210000000000036</v>
      </c>
      <c r="T959" s="38">
        <v>1001</v>
      </c>
      <c r="U959" s="14">
        <f>S959/H959</f>
        <v>3.0567841665549777E-2</v>
      </c>
      <c r="V959" s="19"/>
      <c r="W959" s="19"/>
      <c r="X959" s="37" t="s">
        <v>3465</v>
      </c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</row>
    <row r="960" spans="1:37" s="3" customFormat="1" ht="16.5" customHeight="1">
      <c r="A960" s="38">
        <v>104</v>
      </c>
      <c r="B960" s="39">
        <v>10744</v>
      </c>
      <c r="C960" s="38">
        <v>10293776</v>
      </c>
      <c r="D960" s="40" t="s">
        <v>2043</v>
      </c>
      <c r="E960" s="31">
        <v>221</v>
      </c>
      <c r="F960" s="38">
        <v>60</v>
      </c>
      <c r="G960" s="38" t="s">
        <v>23</v>
      </c>
      <c r="H960" s="42">
        <v>89722.22</v>
      </c>
      <c r="I960" s="49"/>
      <c r="J960" s="44">
        <v>40164</v>
      </c>
      <c r="K960" s="42">
        <v>0</v>
      </c>
      <c r="L960" s="42">
        <v>85236.1</v>
      </c>
      <c r="M960" s="44">
        <v>45107</v>
      </c>
      <c r="N960" s="42">
        <f>H960-K960-L960</f>
        <v>4486.1199999999953</v>
      </c>
      <c r="O960" s="42">
        <v>1950</v>
      </c>
      <c r="P960" s="45">
        <v>0.13</v>
      </c>
      <c r="Q960" s="42">
        <v>224.33</v>
      </c>
      <c r="R960" s="42">
        <v>1725.67</v>
      </c>
      <c r="S960" s="42">
        <f>N960-R960</f>
        <v>2760.4499999999953</v>
      </c>
      <c r="T960" s="38">
        <v>5000</v>
      </c>
      <c r="U960" s="14">
        <f>S960/H960</f>
        <v>3.0766626149018553E-2</v>
      </c>
      <c r="V960" s="19"/>
      <c r="W960" s="19"/>
      <c r="X960" s="37" t="s">
        <v>3463</v>
      </c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</row>
    <row r="961" spans="1:37" s="3" customFormat="1" ht="16.5" customHeight="1">
      <c r="A961" s="38">
        <v>524</v>
      </c>
      <c r="B961" s="39">
        <v>10736</v>
      </c>
      <c r="C961" s="38">
        <v>10284278</v>
      </c>
      <c r="D961" s="40" t="s">
        <v>1441</v>
      </c>
      <c r="E961" s="38">
        <v>1</v>
      </c>
      <c r="F961" s="38">
        <v>60</v>
      </c>
      <c r="G961" s="38" t="s">
        <v>33</v>
      </c>
      <c r="H961" s="42">
        <v>1404</v>
      </c>
      <c r="I961" s="55"/>
      <c r="J961" s="44">
        <v>42213</v>
      </c>
      <c r="K961" s="42">
        <v>0</v>
      </c>
      <c r="L961" s="42">
        <v>1333.8</v>
      </c>
      <c r="M961" s="44">
        <v>45138</v>
      </c>
      <c r="N961" s="42">
        <f>H961-K961-L961</f>
        <v>70.200000000000045</v>
      </c>
      <c r="O961" s="42">
        <v>30</v>
      </c>
      <c r="P961" s="45">
        <v>0.13</v>
      </c>
      <c r="Q961" s="42">
        <v>3.45</v>
      </c>
      <c r="R961" s="42">
        <v>26.55</v>
      </c>
      <c r="S961" s="42">
        <v>43.65</v>
      </c>
      <c r="T961" s="38">
        <v>5000</v>
      </c>
      <c r="U961" s="14">
        <f>S961/H961</f>
        <v>3.108974358974359E-2</v>
      </c>
      <c r="V961" s="19"/>
      <c r="W961" s="19"/>
      <c r="X961" s="37" t="s">
        <v>3461</v>
      </c>
    </row>
    <row r="962" spans="1:37" s="3" customFormat="1" ht="16.5" customHeight="1">
      <c r="A962" s="38">
        <v>508</v>
      </c>
      <c r="B962" s="39">
        <v>10736</v>
      </c>
      <c r="C962" s="38">
        <v>10284028</v>
      </c>
      <c r="D962" s="40" t="s">
        <v>1438</v>
      </c>
      <c r="E962" s="38">
        <v>1</v>
      </c>
      <c r="F962" s="38">
        <v>60</v>
      </c>
      <c r="G962" s="38" t="s">
        <v>33</v>
      </c>
      <c r="H962" s="42">
        <v>4700</v>
      </c>
      <c r="I962" s="55"/>
      <c r="J962" s="44">
        <v>40778</v>
      </c>
      <c r="K962" s="42">
        <v>0</v>
      </c>
      <c r="L962" s="42">
        <v>4465</v>
      </c>
      <c r="M962" s="44">
        <v>45138</v>
      </c>
      <c r="N962" s="42">
        <f>H962-K962-L962</f>
        <v>235</v>
      </c>
      <c r="O962" s="42">
        <v>100</v>
      </c>
      <c r="P962" s="45">
        <v>0.13</v>
      </c>
      <c r="Q962" s="42">
        <v>11.5</v>
      </c>
      <c r="R962" s="42">
        <v>88.5</v>
      </c>
      <c r="S962" s="42">
        <v>146.5</v>
      </c>
      <c r="T962" s="38">
        <v>5000</v>
      </c>
      <c r="U962" s="14">
        <f>S962/H962</f>
        <v>3.1170212765957446E-2</v>
      </c>
      <c r="V962" s="19"/>
      <c r="W962" s="19"/>
      <c r="X962" s="37" t="s">
        <v>3461</v>
      </c>
    </row>
    <row r="963" spans="1:37" s="3" customFormat="1" ht="16.5" customHeight="1">
      <c r="A963" s="38">
        <v>502</v>
      </c>
      <c r="B963" s="39">
        <v>10736</v>
      </c>
      <c r="C963" s="38">
        <v>10283084</v>
      </c>
      <c r="D963" s="40" t="s">
        <v>1434</v>
      </c>
      <c r="E963" s="38">
        <v>3</v>
      </c>
      <c r="F963" s="38">
        <v>50</v>
      </c>
      <c r="G963" s="38" t="s">
        <v>33</v>
      </c>
      <c r="H963" s="42">
        <v>8482.77</v>
      </c>
      <c r="I963" s="55"/>
      <c r="J963" s="44">
        <v>43613</v>
      </c>
      <c r="K963" s="42">
        <v>0</v>
      </c>
      <c r="L963" s="42">
        <v>8058.63</v>
      </c>
      <c r="M963" s="44">
        <v>45138</v>
      </c>
      <c r="N963" s="42">
        <f>H963-K963-L963</f>
        <v>424.14000000000033</v>
      </c>
      <c r="O963" s="42">
        <v>180</v>
      </c>
      <c r="P963" s="45">
        <v>0.13</v>
      </c>
      <c r="Q963" s="42">
        <v>20.71</v>
      </c>
      <c r="R963" s="42">
        <v>159.29</v>
      </c>
      <c r="S963" s="42">
        <v>264.85000000000002</v>
      </c>
      <c r="T963" s="38">
        <v>5000</v>
      </c>
      <c r="U963" s="14">
        <f>S963/H963</f>
        <v>3.1222112588222953E-2</v>
      </c>
      <c r="V963" s="19"/>
      <c r="W963" s="19"/>
      <c r="X963" s="37" t="s">
        <v>3461</v>
      </c>
    </row>
    <row r="964" spans="1:37" s="3" customFormat="1" ht="16.5" customHeight="1">
      <c r="A964" s="38">
        <v>1133</v>
      </c>
      <c r="B964" s="39">
        <v>10800</v>
      </c>
      <c r="C964" s="38">
        <v>10314333</v>
      </c>
      <c r="D964" s="40" t="s">
        <v>682</v>
      </c>
      <c r="E964" s="38">
        <v>14</v>
      </c>
      <c r="F964" s="38">
        <v>60</v>
      </c>
      <c r="G964" s="38" t="s">
        <v>33</v>
      </c>
      <c r="H964" s="42">
        <v>60153.38</v>
      </c>
      <c r="I964" s="57"/>
      <c r="J964" s="44">
        <v>42610</v>
      </c>
      <c r="K964" s="42">
        <v>0</v>
      </c>
      <c r="L964" s="42">
        <v>57145.71</v>
      </c>
      <c r="M964" s="44">
        <v>45199</v>
      </c>
      <c r="N964" s="42">
        <v>3007.67</v>
      </c>
      <c r="O964" s="42">
        <v>1260</v>
      </c>
      <c r="P964" s="45">
        <v>0.13</v>
      </c>
      <c r="Q964" s="42">
        <v>144.96</v>
      </c>
      <c r="R964" s="42">
        <v>1115.04</v>
      </c>
      <c r="S964" s="42">
        <v>1892.63</v>
      </c>
      <c r="T964" s="38">
        <v>1103</v>
      </c>
      <c r="U964" s="14">
        <f>S964/H964</f>
        <v>3.1463402389026188E-2</v>
      </c>
      <c r="V964" s="19"/>
      <c r="W964" s="19"/>
      <c r="X964" s="37" t="s">
        <v>3465</v>
      </c>
    </row>
    <row r="965" spans="1:37" s="3" customFormat="1" ht="16.5" customHeight="1">
      <c r="A965" s="38">
        <v>1041</v>
      </c>
      <c r="B965" s="39">
        <v>10800</v>
      </c>
      <c r="C965" s="38">
        <v>10314338</v>
      </c>
      <c r="D965" s="40" t="s">
        <v>682</v>
      </c>
      <c r="E965" s="38">
        <v>3</v>
      </c>
      <c r="F965" s="38">
        <v>60</v>
      </c>
      <c r="G965" s="38" t="s">
        <v>33</v>
      </c>
      <c r="H965" s="42">
        <v>12890.01</v>
      </c>
      <c r="I965" s="2"/>
      <c r="J965" s="44">
        <v>42610</v>
      </c>
      <c r="K965" s="42">
        <v>0</v>
      </c>
      <c r="L965" s="42">
        <v>12245.5</v>
      </c>
      <c r="M965" s="44">
        <v>45077</v>
      </c>
      <c r="N965" s="42">
        <f>H965-K965-L965</f>
        <v>644.51000000000022</v>
      </c>
      <c r="O965" s="42">
        <v>270</v>
      </c>
      <c r="P965" s="45">
        <v>0.13</v>
      </c>
      <c r="Q965" s="42">
        <v>31.06</v>
      </c>
      <c r="R965" s="42">
        <v>238.94</v>
      </c>
      <c r="S965" s="42">
        <f>N965-R965</f>
        <v>405.57000000000022</v>
      </c>
      <c r="T965" s="38">
        <v>1001</v>
      </c>
      <c r="U965" s="14">
        <f>S965/H965</f>
        <v>3.1463901114118627E-2</v>
      </c>
      <c r="V965" s="19"/>
      <c r="W965" s="19"/>
      <c r="X965" s="37" t="s">
        <v>3465</v>
      </c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s="3" customFormat="1" ht="16.5" customHeight="1">
      <c r="A966" s="38">
        <v>12</v>
      </c>
      <c r="B966" s="39">
        <v>10755</v>
      </c>
      <c r="C966" s="38">
        <v>10287079</v>
      </c>
      <c r="D966" s="40" t="s">
        <v>2876</v>
      </c>
      <c r="E966" s="38">
        <v>1</v>
      </c>
      <c r="F966" s="38">
        <v>60</v>
      </c>
      <c r="G966" s="38" t="s">
        <v>23</v>
      </c>
      <c r="H966" s="42">
        <v>239.31</v>
      </c>
      <c r="I966" s="2"/>
      <c r="J966" s="44">
        <v>39947</v>
      </c>
      <c r="K966" s="42">
        <v>0</v>
      </c>
      <c r="L966" s="42">
        <v>227.34</v>
      </c>
      <c r="M966" s="44">
        <v>44985</v>
      </c>
      <c r="N966" s="42">
        <f>H966-K966-L966</f>
        <v>11.969999999999999</v>
      </c>
      <c r="O966" s="42">
        <v>5</v>
      </c>
      <c r="P966" s="45">
        <v>0.13</v>
      </c>
      <c r="Q966" s="42">
        <v>0.57999999999999996</v>
      </c>
      <c r="R966" s="42">
        <v>4.42</v>
      </c>
      <c r="S966" s="42">
        <f>N966-R966</f>
        <v>7.5499999999999989</v>
      </c>
      <c r="T966" s="38">
        <v>5000</v>
      </c>
      <c r="U966" s="14">
        <f>S966/H966</f>
        <v>3.1549036814174078E-2</v>
      </c>
      <c r="V966" s="19"/>
      <c r="W966" s="19"/>
      <c r="X966" s="37" t="s">
        <v>3464</v>
      </c>
    </row>
    <row r="967" spans="1:37" s="3" customFormat="1" ht="16.5" customHeight="1">
      <c r="A967" s="38">
        <v>45</v>
      </c>
      <c r="B967" s="39">
        <v>10731</v>
      </c>
      <c r="C967" s="38">
        <v>10288967</v>
      </c>
      <c r="D967" s="40" t="s">
        <v>2488</v>
      </c>
      <c r="E967" s="38">
        <v>6</v>
      </c>
      <c r="F967" s="38">
        <v>120</v>
      </c>
      <c r="G967" s="38" t="s">
        <v>21</v>
      </c>
      <c r="H967" s="42">
        <v>64143.99</v>
      </c>
      <c r="I967" s="2"/>
      <c r="J967" s="44">
        <v>39412</v>
      </c>
      <c r="K967" s="42">
        <v>0</v>
      </c>
      <c r="L967" s="42">
        <v>60936.79</v>
      </c>
      <c r="M967" s="44">
        <v>45016</v>
      </c>
      <c r="N967" s="42">
        <f>H967-K967-L967</f>
        <v>3207.1999999999971</v>
      </c>
      <c r="O967" s="42">
        <v>1200</v>
      </c>
      <c r="P967" s="45">
        <v>0.03</v>
      </c>
      <c r="Q967" s="42">
        <v>23.53</v>
      </c>
      <c r="R967" s="42">
        <v>1176.47</v>
      </c>
      <c r="S967" s="42">
        <v>2030.73</v>
      </c>
      <c r="T967" s="38">
        <v>5000</v>
      </c>
      <c r="U967" s="14">
        <f>S967/H967</f>
        <v>3.1658928607341076E-2</v>
      </c>
      <c r="V967" s="19"/>
      <c r="W967" s="19"/>
      <c r="X967" s="37" t="s">
        <v>3459</v>
      </c>
    </row>
    <row r="968" spans="1:37" s="3" customFormat="1" ht="16.5" customHeight="1">
      <c r="A968" s="38">
        <v>487</v>
      </c>
      <c r="B968" s="39">
        <v>10736</v>
      </c>
      <c r="C968" s="38">
        <v>10284305</v>
      </c>
      <c r="D968" s="40" t="s">
        <v>1422</v>
      </c>
      <c r="E968" s="38">
        <v>2</v>
      </c>
      <c r="F968" s="38">
        <v>60</v>
      </c>
      <c r="G968" s="38" t="s">
        <v>23</v>
      </c>
      <c r="H968" s="42">
        <v>2996</v>
      </c>
      <c r="I968" s="55"/>
      <c r="J968" s="44">
        <v>40627</v>
      </c>
      <c r="K968" s="42">
        <v>0</v>
      </c>
      <c r="L968" s="42">
        <v>2846.2</v>
      </c>
      <c r="M968" s="44">
        <v>45138</v>
      </c>
      <c r="N968" s="42">
        <f>H968-K968-L968</f>
        <v>149.80000000000018</v>
      </c>
      <c r="O968" s="42">
        <v>60</v>
      </c>
      <c r="P968" s="45">
        <v>0.13</v>
      </c>
      <c r="Q968" s="42">
        <v>6.9</v>
      </c>
      <c r="R968" s="42">
        <v>53.1</v>
      </c>
      <c r="S968" s="42">
        <v>96.7</v>
      </c>
      <c r="T968" s="38">
        <v>5000</v>
      </c>
      <c r="U968" s="14">
        <f>S968/H968</f>
        <v>3.2276368491321761E-2</v>
      </c>
      <c r="V968" s="19"/>
      <c r="W968" s="19"/>
      <c r="X968" s="37" t="s">
        <v>3461</v>
      </c>
    </row>
    <row r="969" spans="1:37" s="3" customFormat="1" ht="16.5" customHeight="1">
      <c r="A969" s="38">
        <v>77</v>
      </c>
      <c r="B969" s="39">
        <v>50099</v>
      </c>
      <c r="C969" s="38">
        <v>10297444</v>
      </c>
      <c r="D969" s="40" t="s">
        <v>522</v>
      </c>
      <c r="E969" s="38">
        <v>3</v>
      </c>
      <c r="F969" s="38">
        <v>1</v>
      </c>
      <c r="G969" s="38" t="s">
        <v>23</v>
      </c>
      <c r="H969" s="42">
        <v>249.83</v>
      </c>
      <c r="I969" s="2"/>
      <c r="J969" s="44">
        <v>43828</v>
      </c>
      <c r="K969" s="42">
        <v>0</v>
      </c>
      <c r="L969" s="42">
        <v>237.33</v>
      </c>
      <c r="M969" s="44">
        <v>45016</v>
      </c>
      <c r="N969" s="42">
        <f>H969-K969-L969</f>
        <v>12.5</v>
      </c>
      <c r="O969" s="42">
        <v>5</v>
      </c>
      <c r="P969" s="45">
        <v>0.13</v>
      </c>
      <c r="Q969" s="42">
        <v>0.57999999999999996</v>
      </c>
      <c r="R969" s="42">
        <v>4.42</v>
      </c>
      <c r="S969" s="42">
        <v>8.08</v>
      </c>
      <c r="T969" s="38">
        <v>5000</v>
      </c>
      <c r="U969" s="14">
        <f>S969/H969</f>
        <v>3.2341992554937353E-2</v>
      </c>
      <c r="V969" s="19"/>
      <c r="W969" s="19"/>
      <c r="X969" s="37" t="s">
        <v>3468</v>
      </c>
    </row>
    <row r="970" spans="1:37" s="3" customFormat="1" ht="16.5" customHeight="1">
      <c r="A970" s="38">
        <v>110</v>
      </c>
      <c r="B970" s="39">
        <v>10746</v>
      </c>
      <c r="C970" s="38">
        <v>10310413</v>
      </c>
      <c r="D970" s="40" t="s">
        <v>1562</v>
      </c>
      <c r="E970" s="38">
        <v>20</v>
      </c>
      <c r="F970" s="38">
        <v>60</v>
      </c>
      <c r="G970" s="38" t="s">
        <v>23</v>
      </c>
      <c r="H970" s="42">
        <v>7555.6</v>
      </c>
      <c r="I970" s="49"/>
      <c r="J970" s="44">
        <v>42727</v>
      </c>
      <c r="K970" s="42">
        <v>0</v>
      </c>
      <c r="L970" s="42">
        <v>7177.82</v>
      </c>
      <c r="M970" s="44">
        <v>45107</v>
      </c>
      <c r="N970" s="42">
        <f>H970-K970-L970</f>
        <v>377.78000000000065</v>
      </c>
      <c r="O970" s="42">
        <v>150</v>
      </c>
      <c r="P970" s="45">
        <v>0.13</v>
      </c>
      <c r="Q970" s="42">
        <v>17.260000000000002</v>
      </c>
      <c r="R970" s="42">
        <v>132.74</v>
      </c>
      <c r="S970" s="42">
        <f>N970-R970</f>
        <v>245.04000000000065</v>
      </c>
      <c r="T970" s="38">
        <v>5000</v>
      </c>
      <c r="U970" s="14">
        <f>S970/H970</f>
        <v>3.2431573931918131E-2</v>
      </c>
      <c r="V970" s="19"/>
      <c r="W970" s="19"/>
      <c r="X970" s="37" t="s">
        <v>3463</v>
      </c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</row>
    <row r="971" spans="1:37" s="3" customFormat="1" ht="16.5" customHeight="1">
      <c r="A971" s="38">
        <v>1132</v>
      </c>
      <c r="B971" s="39">
        <v>10800</v>
      </c>
      <c r="C971" s="38">
        <v>10314323</v>
      </c>
      <c r="D971" s="40" t="s">
        <v>681</v>
      </c>
      <c r="E971" s="38">
        <v>1</v>
      </c>
      <c r="F971" s="38">
        <v>60</v>
      </c>
      <c r="G971" s="38" t="s">
        <v>33</v>
      </c>
      <c r="H971" s="42">
        <v>4615.38</v>
      </c>
      <c r="I971" s="57"/>
      <c r="J971" s="44">
        <v>42520</v>
      </c>
      <c r="K971" s="42">
        <v>0</v>
      </c>
      <c r="L971" s="42">
        <v>4384.6099999999997</v>
      </c>
      <c r="M971" s="44">
        <v>45199</v>
      </c>
      <c r="N971" s="42">
        <v>230.77</v>
      </c>
      <c r="O971" s="42">
        <v>90</v>
      </c>
      <c r="P971" s="45">
        <v>0.13</v>
      </c>
      <c r="Q971" s="42">
        <v>10.35</v>
      </c>
      <c r="R971" s="42">
        <v>79.650000000000006</v>
      </c>
      <c r="S971" s="42">
        <v>151.12</v>
      </c>
      <c r="T971" s="38">
        <v>1402</v>
      </c>
      <c r="U971" s="14">
        <f>S971/H971</f>
        <v>3.2742699409366076E-2</v>
      </c>
      <c r="V971" s="19"/>
      <c r="W971" s="19"/>
      <c r="X971" s="37" t="s">
        <v>3465</v>
      </c>
    </row>
    <row r="972" spans="1:37" s="3" customFormat="1" ht="16.5" customHeight="1">
      <c r="A972" s="38">
        <v>1048</v>
      </c>
      <c r="B972" s="39">
        <v>10800</v>
      </c>
      <c r="C972" s="38">
        <v>10314309</v>
      </c>
      <c r="D972" s="40" t="s">
        <v>2151</v>
      </c>
      <c r="E972" s="38">
        <v>13</v>
      </c>
      <c r="F972" s="38">
        <v>60</v>
      </c>
      <c r="G972" s="38" t="s">
        <v>33</v>
      </c>
      <c r="H972" s="42">
        <v>59999.94</v>
      </c>
      <c r="I972" s="2"/>
      <c r="J972" s="44">
        <v>42304</v>
      </c>
      <c r="K972" s="42">
        <v>0</v>
      </c>
      <c r="L972" s="42">
        <v>56999.94</v>
      </c>
      <c r="M972" s="44">
        <v>45077</v>
      </c>
      <c r="N972" s="42">
        <f>H972-K972-L972</f>
        <v>3000</v>
      </c>
      <c r="O972" s="42">
        <v>1170</v>
      </c>
      <c r="P972" s="45">
        <v>0.13</v>
      </c>
      <c r="Q972" s="42">
        <v>134.6</v>
      </c>
      <c r="R972" s="42">
        <v>1035.4000000000001</v>
      </c>
      <c r="S972" s="42">
        <f>N972-R972</f>
        <v>1964.6</v>
      </c>
      <c r="T972" s="38">
        <v>1103</v>
      </c>
      <c r="U972" s="14">
        <f>S972/H972</f>
        <v>3.2743366076699407E-2</v>
      </c>
      <c r="V972" s="19"/>
      <c r="W972" s="19"/>
      <c r="X972" s="37" t="s">
        <v>3465</v>
      </c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s="3" customFormat="1" ht="16.5" customHeight="1">
      <c r="A973" s="38">
        <v>135</v>
      </c>
      <c r="B973" s="39">
        <v>10746</v>
      </c>
      <c r="C973" s="38">
        <v>10310413</v>
      </c>
      <c r="D973" s="40" t="s">
        <v>1562</v>
      </c>
      <c r="E973" s="38">
        <v>15</v>
      </c>
      <c r="F973" s="38">
        <v>60</v>
      </c>
      <c r="G973" s="38" t="s">
        <v>23</v>
      </c>
      <c r="H973" s="42">
        <v>5666.7</v>
      </c>
      <c r="I973" s="55"/>
      <c r="J973" s="44">
        <v>42727</v>
      </c>
      <c r="K973" s="42">
        <v>0</v>
      </c>
      <c r="L973" s="42">
        <v>5383.37</v>
      </c>
      <c r="M973" s="44">
        <v>45138</v>
      </c>
      <c r="N973" s="42">
        <f>H973-K973-L973</f>
        <v>283.32999999999993</v>
      </c>
      <c r="O973" s="42">
        <v>110</v>
      </c>
      <c r="P973" s="45">
        <v>0.13</v>
      </c>
      <c r="Q973" s="42">
        <v>12.65</v>
      </c>
      <c r="R973" s="42">
        <v>97.35</v>
      </c>
      <c r="S973" s="42">
        <v>185.98</v>
      </c>
      <c r="T973" s="38">
        <v>5000</v>
      </c>
      <c r="U973" s="14">
        <f>S973/H973</f>
        <v>3.2819806942312103E-2</v>
      </c>
      <c r="V973" s="19"/>
      <c r="W973" s="19"/>
      <c r="X973" s="37" t="s">
        <v>3463</v>
      </c>
    </row>
    <row r="974" spans="1:37" s="3" customFormat="1" ht="16.5" customHeight="1">
      <c r="A974" s="38">
        <v>430</v>
      </c>
      <c r="B974" s="39">
        <v>10744</v>
      </c>
      <c r="C974" s="38">
        <v>10321125</v>
      </c>
      <c r="D974" s="40" t="s">
        <v>3448</v>
      </c>
      <c r="E974" s="58">
        <v>2</v>
      </c>
      <c r="F974" s="38">
        <v>120</v>
      </c>
      <c r="G974" s="38" t="s">
        <v>21</v>
      </c>
      <c r="H974" s="42">
        <v>15600</v>
      </c>
      <c r="I974" s="37"/>
      <c r="J974" s="44">
        <v>39688</v>
      </c>
      <c r="K974" s="42">
        <v>0</v>
      </c>
      <c r="L974" s="42">
        <v>14820.03</v>
      </c>
      <c r="M974" s="44">
        <v>45281</v>
      </c>
      <c r="N974" s="42">
        <v>779.97</v>
      </c>
      <c r="O974" s="42">
        <v>300</v>
      </c>
      <c r="P974" s="45">
        <v>0.13</v>
      </c>
      <c r="Q974" s="42">
        <v>34.51</v>
      </c>
      <c r="R974" s="42">
        <f>O974-Q974</f>
        <v>265.49</v>
      </c>
      <c r="S974" s="42">
        <f>N974-R974</f>
        <v>514.48</v>
      </c>
      <c r="T974" s="38">
        <v>5000</v>
      </c>
      <c r="U974" s="14">
        <f>S974/H974</f>
        <v>3.2979487179487184E-2</v>
      </c>
      <c r="V974" s="19"/>
      <c r="W974" s="19"/>
      <c r="X974" s="37" t="s">
        <v>3463</v>
      </c>
    </row>
    <row r="975" spans="1:37" s="3" customFormat="1" ht="16.5" customHeight="1">
      <c r="A975" s="38">
        <v>1131</v>
      </c>
      <c r="B975" s="39">
        <v>10800</v>
      </c>
      <c r="C975" s="38">
        <v>10314143</v>
      </c>
      <c r="D975" s="40" t="s">
        <v>680</v>
      </c>
      <c r="E975" s="38">
        <v>40</v>
      </c>
      <c r="F975" s="38">
        <v>60</v>
      </c>
      <c r="G975" s="38" t="s">
        <v>33</v>
      </c>
      <c r="H975" s="42">
        <v>161196.4</v>
      </c>
      <c r="I975" s="57"/>
      <c r="J975" s="44">
        <v>42060</v>
      </c>
      <c r="K975" s="42">
        <v>0</v>
      </c>
      <c r="L975" s="42">
        <v>153136.57999999999</v>
      </c>
      <c r="M975" s="44">
        <v>45199</v>
      </c>
      <c r="N975" s="42">
        <v>8059.82</v>
      </c>
      <c r="O975" s="42">
        <v>3000</v>
      </c>
      <c r="P975" s="45">
        <v>0.13</v>
      </c>
      <c r="Q975" s="42">
        <v>345.13</v>
      </c>
      <c r="R975" s="42">
        <v>2654.87</v>
      </c>
      <c r="S975" s="42">
        <v>5404.95</v>
      </c>
      <c r="T975" s="38">
        <v>1103</v>
      </c>
      <c r="U975" s="14">
        <f>S975/H975</f>
        <v>3.3530215314982223E-2</v>
      </c>
      <c r="V975" s="19"/>
      <c r="W975" s="19"/>
      <c r="X975" s="37" t="s">
        <v>3465</v>
      </c>
    </row>
    <row r="976" spans="1:37" s="3" customFormat="1" ht="16.5" customHeight="1">
      <c r="A976" s="38">
        <v>44</v>
      </c>
      <c r="B976" s="39">
        <v>10731</v>
      </c>
      <c r="C976" s="38">
        <v>10288455</v>
      </c>
      <c r="D976" s="40" t="s">
        <v>2487</v>
      </c>
      <c r="E976" s="38">
        <v>1</v>
      </c>
      <c r="F976" s="38">
        <v>120</v>
      </c>
      <c r="G976" s="38" t="s">
        <v>21</v>
      </c>
      <c r="H976" s="42">
        <v>6000</v>
      </c>
      <c r="I976" s="2"/>
      <c r="J976" s="44">
        <v>39412</v>
      </c>
      <c r="K976" s="42">
        <v>0</v>
      </c>
      <c r="L976" s="42">
        <v>5700</v>
      </c>
      <c r="M976" s="44">
        <v>45016</v>
      </c>
      <c r="N976" s="42">
        <f>H976-K976-L976</f>
        <v>300</v>
      </c>
      <c r="O976" s="42">
        <v>100</v>
      </c>
      <c r="P976" s="45">
        <v>0.03</v>
      </c>
      <c r="Q976" s="42">
        <v>1.96</v>
      </c>
      <c r="R976" s="42">
        <v>98.04</v>
      </c>
      <c r="S976" s="42">
        <v>201.96</v>
      </c>
      <c r="T976" s="38">
        <v>5000</v>
      </c>
      <c r="U976" s="14">
        <f>S976/H976</f>
        <v>3.3660000000000002E-2</v>
      </c>
      <c r="V976" s="19"/>
      <c r="W976" s="19"/>
      <c r="X976" s="37" t="s">
        <v>3459</v>
      </c>
    </row>
    <row r="977" spans="1:37" s="3" customFormat="1" ht="16.5" customHeight="1">
      <c r="A977" s="38">
        <v>449</v>
      </c>
      <c r="B977" s="39">
        <v>10877</v>
      </c>
      <c r="C977" s="38">
        <v>10323650</v>
      </c>
      <c r="D977" s="40" t="s">
        <v>3100</v>
      </c>
      <c r="E977" s="58">
        <v>1</v>
      </c>
      <c r="F977" s="38">
        <v>54</v>
      </c>
      <c r="G977" s="38" t="s">
        <v>33</v>
      </c>
      <c r="H977" s="42">
        <v>1666.67</v>
      </c>
      <c r="I977" s="37"/>
      <c r="J977" s="44">
        <v>43494</v>
      </c>
      <c r="K977" s="42">
        <v>0</v>
      </c>
      <c r="L977" s="42">
        <v>1583.33</v>
      </c>
      <c r="M977" s="44">
        <v>45244</v>
      </c>
      <c r="N977" s="42">
        <v>83.34</v>
      </c>
      <c r="O977" s="42">
        <v>30</v>
      </c>
      <c r="P977" s="45">
        <f>IF(J977&lt;DATEVALUE("2009-1-1"),3%,13%)</f>
        <v>0.13</v>
      </c>
      <c r="Q977" s="42">
        <f>IF(P977=13%,ROUND(O977/(1+P977)*P977,2),ROUND(O977/(1+0.03)*0.02,2))</f>
        <v>3.45</v>
      </c>
      <c r="R977" s="42">
        <f>O977-Q977</f>
        <v>26.55</v>
      </c>
      <c r="S977" s="42">
        <f>N977-R977</f>
        <v>56.790000000000006</v>
      </c>
      <c r="T977" s="38">
        <v>5000</v>
      </c>
      <c r="U977" s="14">
        <f>S977/H977</f>
        <v>3.4073931852136301E-2</v>
      </c>
      <c r="V977" s="19"/>
      <c r="W977" s="19"/>
      <c r="X977" s="37" t="s">
        <v>3462</v>
      </c>
    </row>
    <row r="978" spans="1:37" s="3" customFormat="1" ht="16.5" customHeight="1">
      <c r="A978" s="38">
        <v>1148</v>
      </c>
      <c r="B978" s="39">
        <v>10800</v>
      </c>
      <c r="C978" s="38">
        <v>10316806</v>
      </c>
      <c r="D978" s="40" t="s">
        <v>3020</v>
      </c>
      <c r="E978" s="58">
        <v>1</v>
      </c>
      <c r="F978" s="38">
        <v>60</v>
      </c>
      <c r="G978" s="38" t="s">
        <v>23</v>
      </c>
      <c r="H978" s="42">
        <v>3095</v>
      </c>
      <c r="I978" s="37"/>
      <c r="J978" s="44">
        <v>43309</v>
      </c>
      <c r="K978" s="42">
        <v>0</v>
      </c>
      <c r="L978" s="42">
        <v>2940.25</v>
      </c>
      <c r="M978" s="44">
        <v>45237</v>
      </c>
      <c r="N978" s="42">
        <v>154.75</v>
      </c>
      <c r="O978" s="42">
        <v>54.33</v>
      </c>
      <c r="P978" s="45">
        <f>IF(J978&lt;DATEVALUE("2009-1-1"),3%,13%)</f>
        <v>0.13</v>
      </c>
      <c r="Q978" s="42">
        <f>IF(P978=13%,ROUND(O978/(1+P978)*P978,2),ROUND(O978/(1+0.03)*0.02,2))</f>
        <v>6.25</v>
      </c>
      <c r="R978" s="42">
        <f>O978-Q978</f>
        <v>48.08</v>
      </c>
      <c r="S978" s="42">
        <f>N978-R978</f>
        <v>106.67</v>
      </c>
      <c r="T978" s="38">
        <v>2505</v>
      </c>
      <c r="U978" s="14">
        <f>S978/H978</f>
        <v>3.4465266558966076E-2</v>
      </c>
      <c r="V978" s="19"/>
      <c r="W978" s="19"/>
      <c r="X978" s="37" t="s">
        <v>3465</v>
      </c>
    </row>
    <row r="979" spans="1:37" s="3" customFormat="1" ht="16.5" customHeight="1">
      <c r="A979" s="38">
        <v>1151</v>
      </c>
      <c r="B979" s="39">
        <v>10800</v>
      </c>
      <c r="C979" s="38">
        <v>10316797</v>
      </c>
      <c r="D979" s="40" t="s">
        <v>3023</v>
      </c>
      <c r="E979" s="58">
        <v>1</v>
      </c>
      <c r="F979" s="38">
        <v>60</v>
      </c>
      <c r="G979" s="38" t="s">
        <v>33</v>
      </c>
      <c r="H979" s="42">
        <v>2142</v>
      </c>
      <c r="I979" s="37"/>
      <c r="J979" s="44">
        <v>43309</v>
      </c>
      <c r="K979" s="42">
        <v>0</v>
      </c>
      <c r="L979" s="42">
        <v>2034.9</v>
      </c>
      <c r="M979" s="44">
        <v>45237</v>
      </c>
      <c r="N979" s="42">
        <v>107.1</v>
      </c>
      <c r="O979" s="42">
        <v>37.6</v>
      </c>
      <c r="P979" s="45">
        <f>IF(J979&lt;DATEVALUE("2009-1-1"),3%,13%)</f>
        <v>0.13</v>
      </c>
      <c r="Q979" s="42">
        <f>IF(P979=13%,ROUND(O979/(1+P979)*P979,2),ROUND(O979/(1+0.03)*0.02,2))</f>
        <v>4.33</v>
      </c>
      <c r="R979" s="42">
        <f>O979-Q979</f>
        <v>33.270000000000003</v>
      </c>
      <c r="S979" s="42">
        <f>N979-R979</f>
        <v>73.829999999999984</v>
      </c>
      <c r="T979" s="38">
        <v>2505</v>
      </c>
      <c r="U979" s="14">
        <f>S979/H979</f>
        <v>3.4467787114845931E-2</v>
      </c>
      <c r="V979" s="19"/>
      <c r="W979" s="19"/>
      <c r="X979" s="37" t="s">
        <v>3465</v>
      </c>
    </row>
    <row r="980" spans="1:37" s="3" customFormat="1" ht="16.5" customHeight="1">
      <c r="A980" s="38">
        <v>1050</v>
      </c>
      <c r="B980" s="39">
        <v>10800</v>
      </c>
      <c r="C980" s="38">
        <v>10314120</v>
      </c>
      <c r="D980" s="40" t="s">
        <v>2153</v>
      </c>
      <c r="E980" s="38">
        <v>56</v>
      </c>
      <c r="F980" s="38">
        <v>60</v>
      </c>
      <c r="G980" s="38" t="s">
        <v>33</v>
      </c>
      <c r="H980" s="42">
        <v>225674.96</v>
      </c>
      <c r="I980" s="2"/>
      <c r="J980" s="44">
        <v>41967</v>
      </c>
      <c r="K980" s="42">
        <v>0</v>
      </c>
      <c r="L980" s="42">
        <v>214391.22</v>
      </c>
      <c r="M980" s="44">
        <v>45077</v>
      </c>
      <c r="N980" s="42">
        <f>H980-K980-L980</f>
        <v>11283.739999999991</v>
      </c>
      <c r="O980" s="42">
        <v>3920</v>
      </c>
      <c r="P980" s="45">
        <v>0.13</v>
      </c>
      <c r="Q980" s="42">
        <v>450.97</v>
      </c>
      <c r="R980" s="42">
        <v>3469.03</v>
      </c>
      <c r="S980" s="42">
        <f>N980-R980</f>
        <v>7814.70999999999</v>
      </c>
      <c r="T980" s="38">
        <v>1203</v>
      </c>
      <c r="U980" s="14">
        <f>S980/H980</f>
        <v>3.4628166102256053E-2</v>
      </c>
      <c r="V980" s="19"/>
      <c r="W980" s="19"/>
      <c r="X980" s="37" t="s">
        <v>3465</v>
      </c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s="3" customFormat="1" ht="16.5" customHeight="1">
      <c r="A981" s="38">
        <v>534</v>
      </c>
      <c r="B981" s="39">
        <v>10736</v>
      </c>
      <c r="C981" s="38">
        <v>10284170</v>
      </c>
      <c r="D981" s="40" t="s">
        <v>1456</v>
      </c>
      <c r="E981" s="38">
        <v>84</v>
      </c>
      <c r="F981" s="38">
        <v>60</v>
      </c>
      <c r="G981" s="38" t="s">
        <v>83</v>
      </c>
      <c r="H981" s="42">
        <v>24360</v>
      </c>
      <c r="I981" s="55"/>
      <c r="J981" s="44">
        <v>43096</v>
      </c>
      <c r="K981" s="42">
        <v>0</v>
      </c>
      <c r="L981" s="42">
        <v>23142</v>
      </c>
      <c r="M981" s="44">
        <v>45138</v>
      </c>
      <c r="N981" s="42">
        <f>H981-K981-L981</f>
        <v>1218</v>
      </c>
      <c r="O981" s="42">
        <v>420</v>
      </c>
      <c r="P981" s="45">
        <v>0.13</v>
      </c>
      <c r="Q981" s="42">
        <v>48.32</v>
      </c>
      <c r="R981" s="42">
        <v>371.68</v>
      </c>
      <c r="S981" s="42">
        <v>846.32</v>
      </c>
      <c r="T981" s="38">
        <v>5000</v>
      </c>
      <c r="U981" s="14">
        <f>S981/H981</f>
        <v>3.4742200328407226E-2</v>
      </c>
      <c r="V981" s="19"/>
      <c r="W981" s="19"/>
      <c r="X981" s="37" t="s">
        <v>3461</v>
      </c>
    </row>
    <row r="982" spans="1:37" s="3" customFormat="1" ht="16.5" customHeight="1">
      <c r="A982" s="38">
        <v>82</v>
      </c>
      <c r="B982" s="39">
        <v>10728</v>
      </c>
      <c r="C982" s="38">
        <v>10282713</v>
      </c>
      <c r="D982" s="40" t="s">
        <v>1844</v>
      </c>
      <c r="E982" s="38">
        <v>2</v>
      </c>
      <c r="F982" s="38">
        <v>120</v>
      </c>
      <c r="G982" s="38" t="s">
        <v>21</v>
      </c>
      <c r="H982" s="42">
        <v>29059.83</v>
      </c>
      <c r="I982" s="49"/>
      <c r="J982" s="44">
        <v>40627</v>
      </c>
      <c r="K982" s="42">
        <v>0</v>
      </c>
      <c r="L982" s="42">
        <v>27606.83</v>
      </c>
      <c r="M982" s="44">
        <v>45107</v>
      </c>
      <c r="N982" s="42">
        <f>H982-K982-L982</f>
        <v>1453</v>
      </c>
      <c r="O982" s="42">
        <v>500</v>
      </c>
      <c r="P982" s="45">
        <v>0.13</v>
      </c>
      <c r="Q982" s="42">
        <v>57.52</v>
      </c>
      <c r="R982" s="42">
        <v>442.48</v>
      </c>
      <c r="S982" s="42">
        <f>N982-R982</f>
        <v>1010.52</v>
      </c>
      <c r="T982" s="38">
        <v>2102</v>
      </c>
      <c r="U982" s="14">
        <f>S982/H982</f>
        <v>3.4773775345554321E-2</v>
      </c>
      <c r="V982" s="19"/>
      <c r="W982" s="19"/>
      <c r="X982" s="37" t="s">
        <v>3459</v>
      </c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</row>
    <row r="983" spans="1:37" s="3" customFormat="1" ht="16.5" customHeight="1">
      <c r="A983" s="38">
        <v>252</v>
      </c>
      <c r="B983" s="39">
        <v>10731</v>
      </c>
      <c r="C983" s="38">
        <v>10289089</v>
      </c>
      <c r="D983" s="40" t="s">
        <v>1237</v>
      </c>
      <c r="E983" s="58">
        <v>2.6022E-2</v>
      </c>
      <c r="F983" s="38">
        <v>120</v>
      </c>
      <c r="G983" s="38" t="s">
        <v>75</v>
      </c>
      <c r="H983" s="42">
        <v>39276.11</v>
      </c>
      <c r="I983" s="37"/>
      <c r="J983" s="44">
        <v>39412</v>
      </c>
      <c r="K983" s="42">
        <v>0</v>
      </c>
      <c r="L983" s="42">
        <v>37312.300000000003</v>
      </c>
      <c r="M983" s="44">
        <v>45200</v>
      </c>
      <c r="N983" s="42">
        <v>1963.81</v>
      </c>
      <c r="O983" s="42">
        <v>600</v>
      </c>
      <c r="P983" s="45">
        <f>IF(J983&lt;DATEVALUE("2009-1-1"),3%,13%)</f>
        <v>0.03</v>
      </c>
      <c r="Q983" s="42">
        <f>IF(P983=13%,ROUND(O983/(1+P983)*P983,2),ROUND(O983/(1+0.03)*0.02,2))</f>
        <v>11.65</v>
      </c>
      <c r="R983" s="42">
        <f>O983-Q983</f>
        <v>588.35</v>
      </c>
      <c r="S983" s="42">
        <f>N983-R983</f>
        <v>1375.46</v>
      </c>
      <c r="T983" s="38">
        <v>2101</v>
      </c>
      <c r="U983" s="14">
        <f>S983/H983</f>
        <v>3.5020270591970541E-2</v>
      </c>
      <c r="V983" s="19"/>
      <c r="W983" s="19"/>
      <c r="X983" s="37" t="s">
        <v>3459</v>
      </c>
    </row>
    <row r="984" spans="1:37" s="3" customFormat="1" ht="16.5" customHeight="1">
      <c r="A984" s="38">
        <v>109</v>
      </c>
      <c r="B984" s="39">
        <v>10704</v>
      </c>
      <c r="C984" s="38">
        <v>10280010</v>
      </c>
      <c r="D984" s="40" t="s">
        <v>2923</v>
      </c>
      <c r="E984" s="58">
        <v>1</v>
      </c>
      <c r="F984" s="38">
        <v>39</v>
      </c>
      <c r="G984" s="38" t="s">
        <v>33</v>
      </c>
      <c r="H984" s="42">
        <v>1199</v>
      </c>
      <c r="I984" s="37"/>
      <c r="J984" s="44">
        <v>43948</v>
      </c>
      <c r="K984" s="42">
        <v>0</v>
      </c>
      <c r="L984" s="42">
        <v>1139.05</v>
      </c>
      <c r="M984" s="44">
        <v>45200</v>
      </c>
      <c r="N984" s="42">
        <v>59.95</v>
      </c>
      <c r="O984" s="42">
        <v>20</v>
      </c>
      <c r="P984" s="45">
        <f>IF(J984&lt;DATEVALUE("2009-1-1"),3%,13%)</f>
        <v>0.13</v>
      </c>
      <c r="Q984" s="42">
        <f>IF(P984=13%,ROUND(O984/(1+P984)*P984,2),ROUND(O984/(1+0.03)*0.02,2))</f>
        <v>2.2999999999999998</v>
      </c>
      <c r="R984" s="42">
        <f>O984-Q984</f>
        <v>17.7</v>
      </c>
      <c r="S984" s="42">
        <f>N984-R984</f>
        <v>42.25</v>
      </c>
      <c r="T984" s="38">
        <v>2506</v>
      </c>
      <c r="U984" s="14">
        <f>S984/H984</f>
        <v>3.5237698081734777E-2</v>
      </c>
      <c r="V984" s="19"/>
      <c r="W984" s="19"/>
      <c r="X984" s="37" t="s">
        <v>3455</v>
      </c>
    </row>
    <row r="985" spans="1:37" s="3" customFormat="1" ht="16.5" customHeight="1">
      <c r="A985" s="38">
        <v>212</v>
      </c>
      <c r="B985" s="39">
        <v>40709</v>
      </c>
      <c r="C985" s="38">
        <v>10285085</v>
      </c>
      <c r="D985" s="40" t="s">
        <v>1393</v>
      </c>
      <c r="E985" s="38">
        <v>5</v>
      </c>
      <c r="F985" s="38">
        <v>120</v>
      </c>
      <c r="G985" s="38" t="s">
        <v>23</v>
      </c>
      <c r="H985" s="42">
        <v>6750</v>
      </c>
      <c r="I985" s="55"/>
      <c r="J985" s="44">
        <v>39394</v>
      </c>
      <c r="K985" s="42">
        <v>0</v>
      </c>
      <c r="L985" s="42">
        <v>6412.5</v>
      </c>
      <c r="M985" s="44">
        <v>45138</v>
      </c>
      <c r="N985" s="42">
        <f>H985-K985-L985</f>
        <v>337.5</v>
      </c>
      <c r="O985" s="42">
        <v>100</v>
      </c>
      <c r="P985" s="45">
        <v>0.03</v>
      </c>
      <c r="Q985" s="42">
        <v>1.94</v>
      </c>
      <c r="R985" s="42">
        <v>98.06</v>
      </c>
      <c r="S985" s="42">
        <v>239.44</v>
      </c>
      <c r="T985" s="38">
        <v>5000</v>
      </c>
      <c r="U985" s="14">
        <f>S985/H985</f>
        <v>3.547259259259259E-2</v>
      </c>
      <c r="V985" s="19"/>
      <c r="W985" s="19"/>
      <c r="X985" s="37" t="s">
        <v>3467</v>
      </c>
    </row>
    <row r="986" spans="1:37" s="3" customFormat="1" ht="16.5" customHeight="1">
      <c r="A986" s="38">
        <v>455</v>
      </c>
      <c r="B986" s="39">
        <v>10736</v>
      </c>
      <c r="C986" s="38">
        <v>10283983</v>
      </c>
      <c r="D986" s="40" t="s">
        <v>1393</v>
      </c>
      <c r="E986" s="38">
        <v>33</v>
      </c>
      <c r="F986" s="38">
        <v>120</v>
      </c>
      <c r="G986" s="38" t="s">
        <v>23</v>
      </c>
      <c r="H986" s="42">
        <v>44550</v>
      </c>
      <c r="I986" s="55"/>
      <c r="J986" s="44">
        <v>39269</v>
      </c>
      <c r="K986" s="42">
        <v>0</v>
      </c>
      <c r="L986" s="42">
        <v>42322.5</v>
      </c>
      <c r="M986" s="44">
        <v>45138</v>
      </c>
      <c r="N986" s="42">
        <f>H986-K986-L986</f>
        <v>2227.5</v>
      </c>
      <c r="O986" s="42">
        <v>660</v>
      </c>
      <c r="P986" s="45">
        <v>0.03</v>
      </c>
      <c r="Q986" s="42">
        <v>12.82</v>
      </c>
      <c r="R986" s="42">
        <v>647.17999999999995</v>
      </c>
      <c r="S986" s="42">
        <v>1580.32</v>
      </c>
      <c r="T986" s="38">
        <v>5000</v>
      </c>
      <c r="U986" s="14">
        <f>S986/H986</f>
        <v>3.5472951739618404E-2</v>
      </c>
      <c r="V986" s="19"/>
      <c r="W986" s="19"/>
      <c r="X986" s="37" t="s">
        <v>3461</v>
      </c>
    </row>
    <row r="987" spans="1:37" s="3" customFormat="1" ht="16.5" customHeight="1">
      <c r="A987" s="38">
        <v>15</v>
      </c>
      <c r="B987" s="39">
        <v>50099</v>
      </c>
      <c r="C987" s="38">
        <v>10297031</v>
      </c>
      <c r="D987" s="40" t="s">
        <v>2179</v>
      </c>
      <c r="E987" s="38">
        <v>1</v>
      </c>
      <c r="F987" s="38">
        <v>60</v>
      </c>
      <c r="G987" s="38" t="s">
        <v>33</v>
      </c>
      <c r="H987" s="42">
        <v>3051.28</v>
      </c>
      <c r="I987" s="2"/>
      <c r="J987" s="44">
        <v>43124</v>
      </c>
      <c r="K987" s="42">
        <v>0</v>
      </c>
      <c r="L987" s="42">
        <v>2898.71</v>
      </c>
      <c r="M987" s="44">
        <v>45016</v>
      </c>
      <c r="N987" s="42">
        <f>H987-K987-L987</f>
        <v>152.57000000000016</v>
      </c>
      <c r="O987" s="42">
        <v>50</v>
      </c>
      <c r="P987" s="45">
        <v>0.13</v>
      </c>
      <c r="Q987" s="42">
        <v>5.75</v>
      </c>
      <c r="R987" s="42">
        <v>44.25</v>
      </c>
      <c r="S987" s="42">
        <v>108.32</v>
      </c>
      <c r="T987" s="38">
        <v>5000</v>
      </c>
      <c r="U987" s="14">
        <f>S987/H987</f>
        <v>3.5499855798222381E-2</v>
      </c>
      <c r="V987" s="19"/>
      <c r="W987" s="19"/>
      <c r="X987" s="37" t="s">
        <v>3468</v>
      </c>
    </row>
    <row r="988" spans="1:37" s="3" customFormat="1" ht="16.5" customHeight="1">
      <c r="A988" s="38">
        <v>347</v>
      </c>
      <c r="B988" s="39">
        <v>10736</v>
      </c>
      <c r="C988" s="38">
        <v>10283815</v>
      </c>
      <c r="D988" s="40" t="s">
        <v>1307</v>
      </c>
      <c r="E988" s="38">
        <v>10</v>
      </c>
      <c r="F988" s="38">
        <v>120</v>
      </c>
      <c r="G988" s="38" t="s">
        <v>21</v>
      </c>
      <c r="H988" s="42">
        <v>67650</v>
      </c>
      <c r="I988" s="55"/>
      <c r="J988" s="44">
        <v>39270</v>
      </c>
      <c r="K988" s="42">
        <v>0</v>
      </c>
      <c r="L988" s="42">
        <v>64267.5</v>
      </c>
      <c r="M988" s="44">
        <v>45138</v>
      </c>
      <c r="N988" s="42">
        <f>H988-K988-L988</f>
        <v>3382.5</v>
      </c>
      <c r="O988" s="42">
        <v>1000</v>
      </c>
      <c r="P988" s="45">
        <v>0.03</v>
      </c>
      <c r="Q988" s="42">
        <v>19.420000000000002</v>
      </c>
      <c r="R988" s="42">
        <v>980.58</v>
      </c>
      <c r="S988" s="42">
        <v>2401.92</v>
      </c>
      <c r="T988" s="38">
        <v>2105</v>
      </c>
      <c r="U988" s="14">
        <f>S988/H988</f>
        <v>3.5505099778270509E-2</v>
      </c>
      <c r="V988" s="19"/>
      <c r="W988" s="19"/>
      <c r="X988" s="37" t="s">
        <v>3461</v>
      </c>
    </row>
    <row r="989" spans="1:37" s="3" customFormat="1" ht="16.5" customHeight="1">
      <c r="A989" s="38">
        <v>505</v>
      </c>
      <c r="B989" s="39">
        <v>10736</v>
      </c>
      <c r="C989" s="38">
        <v>10283141</v>
      </c>
      <c r="D989" s="40" t="s">
        <v>1046</v>
      </c>
      <c r="E989" s="38">
        <v>2</v>
      </c>
      <c r="F989" s="38">
        <v>18</v>
      </c>
      <c r="G989" s="38" t="s">
        <v>33</v>
      </c>
      <c r="H989" s="42">
        <v>1222.23</v>
      </c>
      <c r="I989" s="55"/>
      <c r="J989" s="44">
        <v>43977</v>
      </c>
      <c r="K989" s="42">
        <v>0</v>
      </c>
      <c r="L989" s="42">
        <v>1161.1099999999999</v>
      </c>
      <c r="M989" s="44">
        <v>45138</v>
      </c>
      <c r="N989" s="42">
        <f>H989-K989-L989</f>
        <v>61.120000000000118</v>
      </c>
      <c r="O989" s="42">
        <v>20</v>
      </c>
      <c r="P989" s="45">
        <v>0.13</v>
      </c>
      <c r="Q989" s="42">
        <v>2.2999999999999998</v>
      </c>
      <c r="R989" s="42">
        <v>17.7</v>
      </c>
      <c r="S989" s="42">
        <v>43.42</v>
      </c>
      <c r="T989" s="38">
        <v>5000</v>
      </c>
      <c r="U989" s="14">
        <f>S989/H989</f>
        <v>3.5525228475818793E-2</v>
      </c>
      <c r="V989" s="19"/>
      <c r="W989" s="19"/>
      <c r="X989" s="37" t="s">
        <v>3461</v>
      </c>
    </row>
    <row r="990" spans="1:37" s="3" customFormat="1" ht="16.5" customHeight="1">
      <c r="A990" s="38">
        <v>510</v>
      </c>
      <c r="B990" s="39">
        <v>10736</v>
      </c>
      <c r="C990" s="38">
        <v>10284084</v>
      </c>
      <c r="D990" s="40" t="s">
        <v>1439</v>
      </c>
      <c r="E990" s="38">
        <v>1</v>
      </c>
      <c r="F990" s="38">
        <v>60</v>
      </c>
      <c r="G990" s="38" t="s">
        <v>33</v>
      </c>
      <c r="H990" s="42">
        <v>6243</v>
      </c>
      <c r="I990" s="55"/>
      <c r="J990" s="44">
        <v>41512</v>
      </c>
      <c r="K990" s="42">
        <v>0</v>
      </c>
      <c r="L990" s="42">
        <v>5930.85</v>
      </c>
      <c r="M990" s="44">
        <v>45138</v>
      </c>
      <c r="N990" s="42">
        <f>H990-K990-L990</f>
        <v>312.14999999999964</v>
      </c>
      <c r="O990" s="42">
        <v>100</v>
      </c>
      <c r="P990" s="45">
        <v>0.13</v>
      </c>
      <c r="Q990" s="42">
        <v>11.5</v>
      </c>
      <c r="R990" s="42">
        <v>88.5</v>
      </c>
      <c r="S990" s="42">
        <v>223.65</v>
      </c>
      <c r="T990" s="38">
        <v>5000</v>
      </c>
      <c r="U990" s="14">
        <f>S990/H990</f>
        <v>3.5824123017779916E-2</v>
      </c>
      <c r="V990" s="19"/>
      <c r="W990" s="19"/>
      <c r="X990" s="37" t="s">
        <v>3461</v>
      </c>
    </row>
    <row r="991" spans="1:37" s="3" customFormat="1" ht="16.5" customHeight="1">
      <c r="A991" s="38">
        <v>48</v>
      </c>
      <c r="B991" s="39">
        <v>10501</v>
      </c>
      <c r="C991" s="38">
        <v>10369766</v>
      </c>
      <c r="D991" s="40" t="s">
        <v>2077</v>
      </c>
      <c r="E991" s="38">
        <v>1</v>
      </c>
      <c r="F991" s="38">
        <v>60</v>
      </c>
      <c r="G991" s="38" t="s">
        <v>23</v>
      </c>
      <c r="H991" s="42">
        <v>550</v>
      </c>
      <c r="I991" s="2"/>
      <c r="J991" s="44">
        <v>39812</v>
      </c>
      <c r="K991" s="42">
        <v>0</v>
      </c>
      <c r="L991" s="42">
        <v>522.5</v>
      </c>
      <c r="M991" s="44">
        <v>45077</v>
      </c>
      <c r="N991" s="42">
        <f>H991-K991-L991</f>
        <v>27.5</v>
      </c>
      <c r="O991" s="42">
        <v>7.89</v>
      </c>
      <c r="P991" s="45">
        <v>0.03</v>
      </c>
      <c r="Q991" s="42">
        <v>0.15</v>
      </c>
      <c r="R991" s="42">
        <v>7.74</v>
      </c>
      <c r="S991" s="42">
        <v>19.760000000000002</v>
      </c>
      <c r="T991" s="38">
        <v>5000</v>
      </c>
      <c r="U991" s="14">
        <f>S991/H991</f>
        <v>3.5927272727272731E-2</v>
      </c>
      <c r="V991" s="19"/>
      <c r="W991" s="19"/>
      <c r="X991" s="37" t="s">
        <v>3479</v>
      </c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</row>
    <row r="992" spans="1:37" s="3" customFormat="1" ht="16.5" customHeight="1">
      <c r="A992" s="38">
        <v>32</v>
      </c>
      <c r="B992" s="39">
        <v>10501</v>
      </c>
      <c r="C992" s="38">
        <v>10369596</v>
      </c>
      <c r="D992" s="40" t="s">
        <v>356</v>
      </c>
      <c r="E992" s="38">
        <v>1</v>
      </c>
      <c r="F992" s="38">
        <v>120</v>
      </c>
      <c r="G992" s="38" t="s">
        <v>21</v>
      </c>
      <c r="H992" s="42">
        <v>1900</v>
      </c>
      <c r="I992" s="2"/>
      <c r="J992" s="44">
        <v>39813</v>
      </c>
      <c r="K992" s="42">
        <v>0</v>
      </c>
      <c r="L992" s="42">
        <v>1805</v>
      </c>
      <c r="M992" s="44">
        <v>45077</v>
      </c>
      <c r="N992" s="42">
        <f>H992-K992-L992</f>
        <v>95</v>
      </c>
      <c r="O992" s="42">
        <v>27.26</v>
      </c>
      <c r="P992" s="45">
        <v>0.03</v>
      </c>
      <c r="Q992" s="42">
        <v>0.53</v>
      </c>
      <c r="R992" s="42">
        <v>26.73</v>
      </c>
      <c r="S992" s="42">
        <v>68.27</v>
      </c>
      <c r="T992" s="38">
        <v>2105</v>
      </c>
      <c r="U992" s="14">
        <f>S992/H992</f>
        <v>3.5931578947368419E-2</v>
      </c>
      <c r="V992" s="19"/>
      <c r="W992" s="19"/>
      <c r="X992" s="37" t="s">
        <v>3479</v>
      </c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</row>
    <row r="993" spans="1:37" s="3" customFormat="1" ht="16.5" customHeight="1">
      <c r="A993" s="38">
        <v>38</v>
      </c>
      <c r="B993" s="39">
        <v>10501</v>
      </c>
      <c r="C993" s="38">
        <v>10369592</v>
      </c>
      <c r="D993" s="40" t="s">
        <v>180</v>
      </c>
      <c r="E993" s="38">
        <v>2</v>
      </c>
      <c r="F993" s="38">
        <v>120</v>
      </c>
      <c r="G993" s="38" t="s">
        <v>23</v>
      </c>
      <c r="H993" s="42">
        <v>5000</v>
      </c>
      <c r="I993" s="2"/>
      <c r="J993" s="44">
        <v>39812</v>
      </c>
      <c r="K993" s="42">
        <v>0</v>
      </c>
      <c r="L993" s="42">
        <v>4750</v>
      </c>
      <c r="M993" s="44">
        <v>45077</v>
      </c>
      <c r="N993" s="42">
        <f>H993-K993-L993</f>
        <v>250</v>
      </c>
      <c r="O993" s="42">
        <v>71.73</v>
      </c>
      <c r="P993" s="45">
        <v>0.03</v>
      </c>
      <c r="Q993" s="42">
        <v>1.39</v>
      </c>
      <c r="R993" s="42">
        <v>70.34</v>
      </c>
      <c r="S993" s="42">
        <v>179.66</v>
      </c>
      <c r="T993" s="38">
        <v>2102</v>
      </c>
      <c r="U993" s="14">
        <f>S993/H993</f>
        <v>3.5931999999999999E-2</v>
      </c>
      <c r="V993" s="19"/>
      <c r="W993" s="19"/>
      <c r="X993" s="37" t="s">
        <v>3479</v>
      </c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</row>
    <row r="994" spans="1:37" s="3" customFormat="1" ht="16.5" customHeight="1">
      <c r="A994" s="38">
        <v>42</v>
      </c>
      <c r="B994" s="39">
        <v>10501</v>
      </c>
      <c r="C994" s="38">
        <v>10369593</v>
      </c>
      <c r="D994" s="40" t="s">
        <v>180</v>
      </c>
      <c r="E994" s="38">
        <v>2</v>
      </c>
      <c r="F994" s="38">
        <v>120</v>
      </c>
      <c r="G994" s="38" t="s">
        <v>23</v>
      </c>
      <c r="H994" s="42">
        <v>5000</v>
      </c>
      <c r="I994" s="2"/>
      <c r="J994" s="44">
        <v>39812</v>
      </c>
      <c r="K994" s="42">
        <v>0</v>
      </c>
      <c r="L994" s="42">
        <v>4750</v>
      </c>
      <c r="M994" s="44">
        <v>45077</v>
      </c>
      <c r="N994" s="42">
        <f>H994-K994-L994</f>
        <v>250</v>
      </c>
      <c r="O994" s="42">
        <v>71.73</v>
      </c>
      <c r="P994" s="45">
        <v>0.03</v>
      </c>
      <c r="Q994" s="42">
        <v>1.39</v>
      </c>
      <c r="R994" s="42">
        <v>70.34</v>
      </c>
      <c r="S994" s="42">
        <v>179.66</v>
      </c>
      <c r="T994" s="38">
        <v>2107</v>
      </c>
      <c r="U994" s="14">
        <f>S994/H994</f>
        <v>3.5931999999999999E-2</v>
      </c>
      <c r="V994" s="19"/>
      <c r="W994" s="19"/>
      <c r="X994" s="37" t="s">
        <v>3479</v>
      </c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</row>
    <row r="995" spans="1:37" s="3" customFormat="1" ht="16.5" customHeight="1">
      <c r="A995" s="38">
        <v>31</v>
      </c>
      <c r="B995" s="39">
        <v>10501</v>
      </c>
      <c r="C995" s="38">
        <v>10369597</v>
      </c>
      <c r="D995" s="40" t="s">
        <v>356</v>
      </c>
      <c r="E995" s="38">
        <v>14</v>
      </c>
      <c r="F995" s="38">
        <v>120</v>
      </c>
      <c r="G995" s="38" t="s">
        <v>21</v>
      </c>
      <c r="H995" s="42">
        <v>26600</v>
      </c>
      <c r="I995" s="2"/>
      <c r="J995" s="44">
        <v>39813</v>
      </c>
      <c r="K995" s="42">
        <v>0</v>
      </c>
      <c r="L995" s="42">
        <v>25270</v>
      </c>
      <c r="M995" s="44">
        <v>45077</v>
      </c>
      <c r="N995" s="42">
        <f>H995-K995-L995</f>
        <v>1330</v>
      </c>
      <c r="O995" s="42">
        <v>381.59</v>
      </c>
      <c r="P995" s="45">
        <v>0.03</v>
      </c>
      <c r="Q995" s="42">
        <v>7.41</v>
      </c>
      <c r="R995" s="42">
        <v>374.18</v>
      </c>
      <c r="S995" s="42">
        <v>955.82</v>
      </c>
      <c r="T995" s="38">
        <v>2103</v>
      </c>
      <c r="U995" s="14">
        <f>S995/H995</f>
        <v>3.5933082706766921E-2</v>
      </c>
      <c r="V995" s="19"/>
      <c r="W995" s="19"/>
      <c r="X995" s="37" t="s">
        <v>3479</v>
      </c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</row>
    <row r="996" spans="1:37" s="3" customFormat="1" ht="16.5" customHeight="1">
      <c r="A996" s="38">
        <v>30</v>
      </c>
      <c r="B996" s="39">
        <v>10501</v>
      </c>
      <c r="C996" s="38">
        <v>10369598</v>
      </c>
      <c r="D996" s="40" t="s">
        <v>356</v>
      </c>
      <c r="E996" s="38">
        <v>3</v>
      </c>
      <c r="F996" s="38">
        <v>120</v>
      </c>
      <c r="G996" s="38" t="s">
        <v>21</v>
      </c>
      <c r="H996" s="42">
        <v>5700</v>
      </c>
      <c r="I996" s="2"/>
      <c r="J996" s="44">
        <v>39813</v>
      </c>
      <c r="K996" s="42">
        <v>0</v>
      </c>
      <c r="L996" s="42">
        <v>5415</v>
      </c>
      <c r="M996" s="44">
        <v>45077</v>
      </c>
      <c r="N996" s="42">
        <f>H996-K996-L996</f>
        <v>285</v>
      </c>
      <c r="O996" s="42">
        <v>81.77</v>
      </c>
      <c r="P996" s="45">
        <v>0.03</v>
      </c>
      <c r="Q996" s="42">
        <v>1.59</v>
      </c>
      <c r="R996" s="42">
        <v>80.180000000000007</v>
      </c>
      <c r="S996" s="42">
        <v>204.82</v>
      </c>
      <c r="T996" s="38">
        <v>2102</v>
      </c>
      <c r="U996" s="14">
        <f>S996/H996</f>
        <v>3.5933333333333331E-2</v>
      </c>
      <c r="V996" s="19"/>
      <c r="W996" s="19"/>
      <c r="X996" s="37" t="s">
        <v>3479</v>
      </c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</row>
    <row r="997" spans="1:37" s="3" customFormat="1" ht="16.5" customHeight="1">
      <c r="A997" s="38">
        <v>41</v>
      </c>
      <c r="B997" s="39">
        <v>10501</v>
      </c>
      <c r="C997" s="38">
        <v>10369595</v>
      </c>
      <c r="D997" s="40" t="s">
        <v>2073</v>
      </c>
      <c r="E997" s="38">
        <v>12</v>
      </c>
      <c r="F997" s="38">
        <v>120</v>
      </c>
      <c r="G997" s="38" t="s">
        <v>23</v>
      </c>
      <c r="H997" s="42">
        <v>19200</v>
      </c>
      <c r="I997" s="2"/>
      <c r="J997" s="44">
        <v>39812</v>
      </c>
      <c r="K997" s="42">
        <v>0</v>
      </c>
      <c r="L997" s="42">
        <v>18240</v>
      </c>
      <c r="M997" s="44">
        <v>45077</v>
      </c>
      <c r="N997" s="42">
        <f>H997-K997-L997</f>
        <v>960</v>
      </c>
      <c r="O997" s="42">
        <v>275.43</v>
      </c>
      <c r="P997" s="45">
        <v>0.03</v>
      </c>
      <c r="Q997" s="42">
        <v>5.35</v>
      </c>
      <c r="R997" s="42">
        <v>270.08</v>
      </c>
      <c r="S997" s="42">
        <v>689.92</v>
      </c>
      <c r="T997" s="38">
        <v>2105</v>
      </c>
      <c r="U997" s="14">
        <f>S997/H997</f>
        <v>3.5933333333333331E-2</v>
      </c>
      <c r="V997" s="19"/>
      <c r="W997" s="19"/>
      <c r="X997" s="37" t="s">
        <v>3479</v>
      </c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</row>
    <row r="998" spans="1:37" s="3" customFormat="1" ht="16.5" customHeight="1">
      <c r="A998" s="38">
        <v>40</v>
      </c>
      <c r="B998" s="39">
        <v>10501</v>
      </c>
      <c r="C998" s="38">
        <v>10369594</v>
      </c>
      <c r="D998" s="40" t="s">
        <v>2070</v>
      </c>
      <c r="E998" s="38">
        <v>1</v>
      </c>
      <c r="F998" s="38">
        <v>120</v>
      </c>
      <c r="G998" s="38" t="s">
        <v>23</v>
      </c>
      <c r="H998" s="42">
        <v>3050</v>
      </c>
      <c r="I998" s="2"/>
      <c r="J998" s="44">
        <v>39812</v>
      </c>
      <c r="K998" s="42">
        <v>0</v>
      </c>
      <c r="L998" s="42">
        <v>2897.5</v>
      </c>
      <c r="M998" s="44">
        <v>45077</v>
      </c>
      <c r="N998" s="42">
        <f>H998-K998-L998</f>
        <v>152.5</v>
      </c>
      <c r="O998" s="42">
        <v>43.75</v>
      </c>
      <c r="P998" s="45">
        <v>0.03</v>
      </c>
      <c r="Q998" s="42">
        <v>0.85</v>
      </c>
      <c r="R998" s="42">
        <v>42.9</v>
      </c>
      <c r="S998" s="42">
        <v>109.6</v>
      </c>
      <c r="T998" s="38">
        <v>2105</v>
      </c>
      <c r="U998" s="14">
        <f>S998/H998</f>
        <v>3.5934426229508196E-2</v>
      </c>
      <c r="V998" s="19"/>
      <c r="W998" s="19"/>
      <c r="X998" s="37" t="s">
        <v>3479</v>
      </c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</row>
    <row r="999" spans="1:37" s="3" customFormat="1" ht="16.5" customHeight="1">
      <c r="A999" s="38">
        <v>375</v>
      </c>
      <c r="B999" s="39">
        <v>10736</v>
      </c>
      <c r="C999" s="38">
        <v>10284077</v>
      </c>
      <c r="D999" s="40" t="s">
        <v>1332</v>
      </c>
      <c r="E999" s="38">
        <v>6</v>
      </c>
      <c r="F999" s="38">
        <v>120</v>
      </c>
      <c r="G999" s="38" t="s">
        <v>21</v>
      </c>
      <c r="H999" s="42">
        <v>76225.62</v>
      </c>
      <c r="I999" s="55"/>
      <c r="J999" s="44">
        <v>41423</v>
      </c>
      <c r="K999" s="42">
        <v>0</v>
      </c>
      <c r="L999" s="42">
        <v>72414.33</v>
      </c>
      <c r="M999" s="44">
        <v>45138</v>
      </c>
      <c r="N999" s="42">
        <f>H999-K999-L999</f>
        <v>3811.2899999999936</v>
      </c>
      <c r="O999" s="42">
        <v>1200</v>
      </c>
      <c r="P999" s="45">
        <v>0.13</v>
      </c>
      <c r="Q999" s="42">
        <v>138.05000000000001</v>
      </c>
      <c r="R999" s="42">
        <v>1061.95</v>
      </c>
      <c r="S999" s="42">
        <v>2749.34</v>
      </c>
      <c r="T999" s="38">
        <v>5000</v>
      </c>
      <c r="U999" s="14">
        <f>S999/H999</f>
        <v>3.6068450476362153E-2</v>
      </c>
      <c r="V999" s="19"/>
      <c r="W999" s="19"/>
      <c r="X999" s="37" t="s">
        <v>3461</v>
      </c>
    </row>
    <row r="1000" spans="1:37" s="3" customFormat="1" ht="16.5" customHeight="1">
      <c r="A1000" s="38">
        <v>4</v>
      </c>
      <c r="B1000" s="39">
        <v>40708</v>
      </c>
      <c r="C1000" s="38">
        <v>10278930</v>
      </c>
      <c r="D1000" s="40" t="s">
        <v>1421</v>
      </c>
      <c r="E1000" s="41">
        <v>10</v>
      </c>
      <c r="F1000" s="38">
        <v>120</v>
      </c>
      <c r="G1000" s="38" t="s">
        <v>23</v>
      </c>
      <c r="H1000" s="42">
        <v>13500</v>
      </c>
      <c r="I1000" s="2"/>
      <c r="J1000" s="44">
        <v>38928</v>
      </c>
      <c r="K1000" s="42">
        <v>0</v>
      </c>
      <c r="L1000" s="42">
        <v>12825</v>
      </c>
      <c r="M1000" s="44">
        <v>44957</v>
      </c>
      <c r="N1000" s="42">
        <f>H1000-K1000-L1000</f>
        <v>675</v>
      </c>
      <c r="O1000" s="42">
        <v>210</v>
      </c>
      <c r="P1000" s="45">
        <v>0.13</v>
      </c>
      <c r="Q1000" s="42">
        <v>24.16</v>
      </c>
      <c r="R1000" s="42">
        <f>O1000-Q1000</f>
        <v>185.84</v>
      </c>
      <c r="S1000" s="42">
        <f>N1000-R1000</f>
        <v>489.15999999999997</v>
      </c>
      <c r="T1000" s="38">
        <v>5000</v>
      </c>
      <c r="U1000" s="14">
        <f>S1000/H1000</f>
        <v>3.6234074074074071E-2</v>
      </c>
      <c r="V1000" s="19"/>
      <c r="W1000" s="19"/>
      <c r="X1000" s="37" t="s">
        <v>3467</v>
      </c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</row>
    <row r="1001" spans="1:37" s="3" customFormat="1" ht="16.5" customHeight="1">
      <c r="A1001" s="38">
        <v>529</v>
      </c>
      <c r="B1001" s="39">
        <v>10736</v>
      </c>
      <c r="C1001" s="38">
        <v>10284306</v>
      </c>
      <c r="D1001" s="40" t="s">
        <v>1453</v>
      </c>
      <c r="E1001" s="38">
        <v>1</v>
      </c>
      <c r="F1001" s="38">
        <v>60</v>
      </c>
      <c r="G1001" s="38" t="s">
        <v>33</v>
      </c>
      <c r="H1001" s="42">
        <v>6478</v>
      </c>
      <c r="I1001" s="55"/>
      <c r="J1001" s="44">
        <v>40688</v>
      </c>
      <c r="K1001" s="42">
        <v>0</v>
      </c>
      <c r="L1001" s="42">
        <v>6154.1</v>
      </c>
      <c r="M1001" s="44">
        <v>45138</v>
      </c>
      <c r="N1001" s="42">
        <f>H1001-K1001-L1001</f>
        <v>323.89999999999964</v>
      </c>
      <c r="O1001" s="42">
        <v>100</v>
      </c>
      <c r="P1001" s="45">
        <v>0.13</v>
      </c>
      <c r="Q1001" s="42">
        <v>11.5</v>
      </c>
      <c r="R1001" s="42">
        <v>88.5</v>
      </c>
      <c r="S1001" s="42">
        <v>235.4</v>
      </c>
      <c r="T1001" s="38">
        <v>5000</v>
      </c>
      <c r="U1001" s="14">
        <f>S1001/H1001</f>
        <v>3.6338376041988266E-2</v>
      </c>
      <c r="V1001" s="19"/>
      <c r="W1001" s="19"/>
      <c r="X1001" s="37" t="s">
        <v>3461</v>
      </c>
    </row>
    <row r="1002" spans="1:37" s="3" customFormat="1" ht="16.5" customHeight="1">
      <c r="A1002" s="38">
        <v>2</v>
      </c>
      <c r="B1002" s="39">
        <v>10700</v>
      </c>
      <c r="C1002" s="38">
        <v>10275223</v>
      </c>
      <c r="D1002" s="40" t="s">
        <v>2885</v>
      </c>
      <c r="E1002" s="41">
        <v>56</v>
      </c>
      <c r="F1002" s="38">
        <v>60</v>
      </c>
      <c r="G1002" s="38" t="s">
        <v>23</v>
      </c>
      <c r="H1002" s="42">
        <v>19973.28</v>
      </c>
      <c r="I1002" s="43"/>
      <c r="J1002" s="44">
        <v>43095</v>
      </c>
      <c r="K1002" s="42">
        <v>0</v>
      </c>
      <c r="L1002" s="42">
        <v>18974.61</v>
      </c>
      <c r="M1002" s="44">
        <v>44957</v>
      </c>
      <c r="N1002" s="42">
        <f>H1002-K1002-L1002</f>
        <v>998.66999999999825</v>
      </c>
      <c r="O1002" s="42">
        <v>308</v>
      </c>
      <c r="P1002" s="45">
        <v>0.13</v>
      </c>
      <c r="Q1002" s="42">
        <v>35.43</v>
      </c>
      <c r="R1002" s="42">
        <v>272.57</v>
      </c>
      <c r="S1002" s="42">
        <f>N1002-R1002</f>
        <v>726.09999999999832</v>
      </c>
      <c r="T1002" s="38">
        <v>5000</v>
      </c>
      <c r="U1002" s="14">
        <f>S1002/H1002</f>
        <v>3.6353568367338683E-2</v>
      </c>
      <c r="V1002" s="19"/>
      <c r="W1002" s="19"/>
      <c r="X1002" s="37" t="s">
        <v>3455</v>
      </c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</row>
    <row r="1003" spans="1:37" s="3" customFormat="1" ht="16.5" customHeight="1">
      <c r="A1003" s="38">
        <v>3</v>
      </c>
      <c r="B1003" s="39">
        <v>10755</v>
      </c>
      <c r="C1003" s="38">
        <v>10287196</v>
      </c>
      <c r="D1003" s="40" t="s">
        <v>1230</v>
      </c>
      <c r="E1003" s="41">
        <v>8</v>
      </c>
      <c r="F1003" s="38">
        <v>120</v>
      </c>
      <c r="G1003" s="38" t="s">
        <v>21</v>
      </c>
      <c r="H1003" s="42">
        <v>52216.52</v>
      </c>
      <c r="I1003" s="2"/>
      <c r="J1003" s="44">
        <v>39948</v>
      </c>
      <c r="K1003" s="42">
        <v>0</v>
      </c>
      <c r="L1003" s="42">
        <v>49605.69</v>
      </c>
      <c r="M1003" s="44">
        <v>44957</v>
      </c>
      <c r="N1003" s="42">
        <f>H1003-K1003-L1003</f>
        <v>2610.8299999999945</v>
      </c>
      <c r="O1003" s="42">
        <v>800</v>
      </c>
      <c r="P1003" s="45">
        <v>0.13</v>
      </c>
      <c r="Q1003" s="42">
        <v>92.04</v>
      </c>
      <c r="R1003" s="42">
        <v>707.96</v>
      </c>
      <c r="S1003" s="42">
        <f>N1003-R1003</f>
        <v>1902.8699999999944</v>
      </c>
      <c r="T1003" s="38">
        <v>5000</v>
      </c>
      <c r="U1003" s="14">
        <f>S1003/H1003</f>
        <v>3.6441915317221345E-2</v>
      </c>
      <c r="V1003" s="19"/>
      <c r="W1003" s="19"/>
      <c r="X1003" s="37" t="s">
        <v>3464</v>
      </c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</row>
    <row r="1004" spans="1:37" s="3" customFormat="1" ht="16.5" customHeight="1">
      <c r="A1004" s="38">
        <v>331</v>
      </c>
      <c r="B1004" s="39">
        <v>10736</v>
      </c>
      <c r="C1004" s="38">
        <v>10283162</v>
      </c>
      <c r="D1004" s="40" t="s">
        <v>1292</v>
      </c>
      <c r="E1004" s="38">
        <v>1</v>
      </c>
      <c r="F1004" s="38">
        <v>120</v>
      </c>
      <c r="G1004" s="38" t="s">
        <v>21</v>
      </c>
      <c r="H1004" s="42">
        <v>14482.21</v>
      </c>
      <c r="I1004" s="55"/>
      <c r="J1004" s="44">
        <v>39270</v>
      </c>
      <c r="K1004" s="42">
        <v>0</v>
      </c>
      <c r="L1004" s="42">
        <v>13758.09</v>
      </c>
      <c r="M1004" s="44">
        <v>45138</v>
      </c>
      <c r="N1004" s="42">
        <f>H1004-K1004-L1004</f>
        <v>724.11999999999898</v>
      </c>
      <c r="O1004" s="42">
        <v>200</v>
      </c>
      <c r="P1004" s="45">
        <v>0.03</v>
      </c>
      <c r="Q1004" s="42">
        <v>3.88</v>
      </c>
      <c r="R1004" s="42">
        <v>196.12</v>
      </c>
      <c r="S1004" s="42">
        <v>528</v>
      </c>
      <c r="T1004" s="38">
        <v>2102</v>
      </c>
      <c r="U1004" s="14">
        <f>S1004/H1004</f>
        <v>3.6458523940752136E-2</v>
      </c>
      <c r="V1004" s="19"/>
      <c r="W1004" s="19"/>
      <c r="X1004" s="37" t="s">
        <v>3461</v>
      </c>
    </row>
    <row r="1005" spans="1:37" s="3" customFormat="1" ht="16.5" customHeight="1">
      <c r="A1005" s="38">
        <v>27</v>
      </c>
      <c r="B1005" s="39">
        <v>10701</v>
      </c>
      <c r="C1005" s="38">
        <v>10275746</v>
      </c>
      <c r="D1005" s="40" t="s">
        <v>37</v>
      </c>
      <c r="E1005" s="38">
        <v>2.5609999999999999E-3</v>
      </c>
      <c r="F1005" s="38">
        <v>120</v>
      </c>
      <c r="G1005" s="38" t="s">
        <v>21</v>
      </c>
      <c r="H1005" s="42">
        <v>10000</v>
      </c>
      <c r="I1005" s="53"/>
      <c r="J1005" s="44">
        <v>40751</v>
      </c>
      <c r="K1005" s="42">
        <v>0</v>
      </c>
      <c r="L1005" s="42">
        <v>9500</v>
      </c>
      <c r="M1005" s="44">
        <v>45169</v>
      </c>
      <c r="N1005" s="42">
        <f>H1005-K1005-L1005</f>
        <v>500</v>
      </c>
      <c r="O1005" s="42">
        <v>150</v>
      </c>
      <c r="P1005" s="45">
        <v>0.13</v>
      </c>
      <c r="Q1005" s="42">
        <v>17.260000000000002</v>
      </c>
      <c r="R1005" s="42">
        <v>132.74</v>
      </c>
      <c r="S1005" s="42">
        <v>367.26</v>
      </c>
      <c r="T1005" s="38">
        <v>2101</v>
      </c>
      <c r="U1005" s="14">
        <f>S1005/H1005</f>
        <v>3.6726000000000002E-2</v>
      </c>
      <c r="V1005" s="19"/>
      <c r="W1005" s="19"/>
      <c r="X1005" s="37" t="s">
        <v>3455</v>
      </c>
    </row>
    <row r="1006" spans="1:37" s="3" customFormat="1" ht="16.5" customHeight="1">
      <c r="A1006" s="38">
        <v>30</v>
      </c>
      <c r="B1006" s="39">
        <v>10746</v>
      </c>
      <c r="C1006" s="38">
        <v>10310702</v>
      </c>
      <c r="D1006" s="40" t="s">
        <v>189</v>
      </c>
      <c r="E1006" s="38">
        <v>1</v>
      </c>
      <c r="F1006" s="38">
        <v>60</v>
      </c>
      <c r="G1006" s="38" t="s">
        <v>33</v>
      </c>
      <c r="H1006" s="42">
        <v>1666.67</v>
      </c>
      <c r="I1006" s="2"/>
      <c r="J1006" s="44">
        <v>42821</v>
      </c>
      <c r="K1006" s="42">
        <v>0</v>
      </c>
      <c r="L1006" s="42">
        <v>1583.33</v>
      </c>
      <c r="M1006" s="44">
        <v>44985</v>
      </c>
      <c r="N1006" s="42">
        <f>H1006-K1006-L1006</f>
        <v>83.340000000000146</v>
      </c>
      <c r="O1006" s="42">
        <v>25</v>
      </c>
      <c r="P1006" s="45">
        <v>0.13</v>
      </c>
      <c r="Q1006" s="42">
        <v>2.88</v>
      </c>
      <c r="R1006" s="42">
        <v>22.12</v>
      </c>
      <c r="S1006" s="42">
        <f>N1006-R1006</f>
        <v>61.220000000000141</v>
      </c>
      <c r="T1006" s="38">
        <v>5000</v>
      </c>
      <c r="U1006" s="14">
        <f>S1006/H1006</f>
        <v>3.6731926536147014E-2</v>
      </c>
      <c r="V1006" s="19"/>
      <c r="W1006" s="19"/>
      <c r="X1006" s="37" t="s">
        <v>3463</v>
      </c>
    </row>
    <row r="1007" spans="1:37" s="3" customFormat="1" ht="16.5" customHeight="1">
      <c r="A1007" s="38">
        <v>698</v>
      </c>
      <c r="B1007" s="39">
        <v>10738</v>
      </c>
      <c r="C1007" s="38">
        <v>10285204</v>
      </c>
      <c r="D1007" s="40" t="s">
        <v>301</v>
      </c>
      <c r="E1007" s="58">
        <v>1</v>
      </c>
      <c r="F1007" s="38">
        <v>120</v>
      </c>
      <c r="G1007" s="38" t="s">
        <v>21</v>
      </c>
      <c r="H1007" s="42">
        <v>60173.29</v>
      </c>
      <c r="I1007" s="37"/>
      <c r="J1007" s="44">
        <v>40843</v>
      </c>
      <c r="K1007" s="42">
        <v>0</v>
      </c>
      <c r="L1007" s="42">
        <v>57164.62</v>
      </c>
      <c r="M1007" s="44">
        <v>45222</v>
      </c>
      <c r="N1007" s="42">
        <v>3008.67</v>
      </c>
      <c r="O1007" s="42">
        <v>900</v>
      </c>
      <c r="P1007" s="45">
        <f>IF(J1007&lt;DATEVALUE("2009-1-1"),3%,13%)</f>
        <v>0.13</v>
      </c>
      <c r="Q1007" s="42">
        <f>IF(P1007=13%,ROUND(O1007/(1+P1007)*P1007,2),ROUND(O1007/(1+0.03)*0.02,2))</f>
        <v>103.54</v>
      </c>
      <c r="R1007" s="42">
        <f>O1007-Q1007</f>
        <v>796.46</v>
      </c>
      <c r="S1007" s="42">
        <f>N1007-R1007</f>
        <v>2212.21</v>
      </c>
      <c r="T1007" s="38">
        <v>5000</v>
      </c>
      <c r="U1007" s="14">
        <f>S1007/H1007</f>
        <v>3.6763986147342116E-2</v>
      </c>
      <c r="V1007" s="19"/>
      <c r="W1007" s="19"/>
      <c r="X1007" s="37" t="s">
        <v>3461</v>
      </c>
    </row>
    <row r="1008" spans="1:37" s="3" customFormat="1" ht="16.5" customHeight="1">
      <c r="A1008" s="38">
        <v>41</v>
      </c>
      <c r="B1008" s="39">
        <v>10756</v>
      </c>
      <c r="C1008" s="38">
        <v>10309513</v>
      </c>
      <c r="D1008" s="40" t="s">
        <v>584</v>
      </c>
      <c r="E1008" s="46">
        <v>0.03</v>
      </c>
      <c r="F1008" s="38">
        <v>120</v>
      </c>
      <c r="G1008" s="38" t="s">
        <v>21</v>
      </c>
      <c r="H1008" s="42">
        <v>14240.47</v>
      </c>
      <c r="I1008" s="53"/>
      <c r="J1008" s="44">
        <v>42361</v>
      </c>
      <c r="K1008" s="42">
        <v>0</v>
      </c>
      <c r="L1008" s="42">
        <v>10259.07</v>
      </c>
      <c r="M1008" s="44">
        <v>45138</v>
      </c>
      <c r="N1008" s="42">
        <f>H1008-K1008-L1008</f>
        <v>3981.3999999999996</v>
      </c>
      <c r="O1008" s="42">
        <v>3904</v>
      </c>
      <c r="P1008" s="45">
        <v>0.13</v>
      </c>
      <c r="Q1008" s="42">
        <v>449.13</v>
      </c>
      <c r="R1008" s="42">
        <v>3454.87</v>
      </c>
      <c r="S1008" s="42">
        <v>526.53</v>
      </c>
      <c r="T1008" s="38">
        <v>5000</v>
      </c>
      <c r="U1008" s="14">
        <f>S1008/H1008</f>
        <v>3.6974200991961644E-2</v>
      </c>
      <c r="V1008" s="19"/>
      <c r="W1008" s="19"/>
      <c r="X1008" s="37" t="s">
        <v>3464</v>
      </c>
    </row>
    <row r="1009" spans="1:37" s="3" customFormat="1" ht="16.5" customHeight="1">
      <c r="A1009" s="38">
        <v>463</v>
      </c>
      <c r="B1009" s="39">
        <v>10736</v>
      </c>
      <c r="C1009" s="38">
        <v>10284032</v>
      </c>
      <c r="D1009" s="40" t="s">
        <v>1401</v>
      </c>
      <c r="E1009" s="38">
        <v>1</v>
      </c>
      <c r="F1009" s="38">
        <v>120</v>
      </c>
      <c r="G1009" s="38" t="s">
        <v>23</v>
      </c>
      <c r="H1009" s="42">
        <v>3418.8</v>
      </c>
      <c r="I1009" s="55"/>
      <c r="J1009" s="44">
        <v>40869</v>
      </c>
      <c r="K1009" s="42">
        <v>0</v>
      </c>
      <c r="L1009" s="42">
        <v>3247.86</v>
      </c>
      <c r="M1009" s="44">
        <v>45138</v>
      </c>
      <c r="N1009" s="42">
        <f>H1009-K1009-L1009</f>
        <v>170.94000000000005</v>
      </c>
      <c r="O1009" s="42">
        <v>50</v>
      </c>
      <c r="P1009" s="45">
        <v>0.13</v>
      </c>
      <c r="Q1009" s="42">
        <v>5.75</v>
      </c>
      <c r="R1009" s="42">
        <v>44.25</v>
      </c>
      <c r="S1009" s="42">
        <v>126.69</v>
      </c>
      <c r="T1009" s="38">
        <v>5000</v>
      </c>
      <c r="U1009" s="14">
        <f>S1009/H1009</f>
        <v>3.7056862056862053E-2</v>
      </c>
      <c r="V1009" s="19"/>
      <c r="W1009" s="19"/>
      <c r="X1009" s="37" t="s">
        <v>3461</v>
      </c>
    </row>
    <row r="1010" spans="1:37" s="3" customFormat="1" ht="16.5" customHeight="1">
      <c r="A1010" s="38">
        <v>6</v>
      </c>
      <c r="B1010" s="39">
        <v>10751</v>
      </c>
      <c r="C1010" s="38">
        <v>10305231</v>
      </c>
      <c r="D1010" s="40" t="s">
        <v>2442</v>
      </c>
      <c r="E1010" s="38">
        <v>1</v>
      </c>
      <c r="F1010" s="38">
        <v>120</v>
      </c>
      <c r="G1010" s="38" t="s">
        <v>23</v>
      </c>
      <c r="H1010" s="42">
        <v>683.76</v>
      </c>
      <c r="I1010" s="2"/>
      <c r="J1010" s="44">
        <v>41269</v>
      </c>
      <c r="K1010" s="42">
        <v>0</v>
      </c>
      <c r="L1010" s="42">
        <v>649.57000000000005</v>
      </c>
      <c r="M1010" s="44">
        <v>45016</v>
      </c>
      <c r="N1010" s="42">
        <f>H1010-K1010-L1010</f>
        <v>34.189999999999941</v>
      </c>
      <c r="O1010" s="42">
        <v>10</v>
      </c>
      <c r="P1010" s="45">
        <v>0.13</v>
      </c>
      <c r="Q1010" s="42">
        <v>1.1499999999999999</v>
      </c>
      <c r="R1010" s="42">
        <v>8.85</v>
      </c>
      <c r="S1010" s="42">
        <v>25.34</v>
      </c>
      <c r="T1010" s="38">
        <v>2101</v>
      </c>
      <c r="U1010" s="14">
        <f>S1010/H1010</f>
        <v>3.7059787059787061E-2</v>
      </c>
      <c r="V1010" s="19"/>
      <c r="W1010" s="19"/>
      <c r="X1010" s="37" t="s">
        <v>3474</v>
      </c>
    </row>
    <row r="1011" spans="1:37" s="3" customFormat="1" ht="16.5" customHeight="1">
      <c r="A1011" s="38">
        <v>17</v>
      </c>
      <c r="B1011" s="39">
        <v>10746</v>
      </c>
      <c r="C1011" s="38">
        <v>10310379</v>
      </c>
      <c r="D1011" s="40" t="s">
        <v>1046</v>
      </c>
      <c r="E1011" s="38">
        <v>1</v>
      </c>
      <c r="F1011" s="38">
        <v>60</v>
      </c>
      <c r="G1011" s="38" t="s">
        <v>33</v>
      </c>
      <c r="H1011" s="42">
        <v>1709.4</v>
      </c>
      <c r="I1011" s="2"/>
      <c r="J1011" s="44">
        <v>42726</v>
      </c>
      <c r="K1011" s="42">
        <v>0</v>
      </c>
      <c r="L1011" s="42">
        <v>1623.93</v>
      </c>
      <c r="M1011" s="44">
        <v>44985</v>
      </c>
      <c r="N1011" s="42">
        <f>H1011-K1011-L1011</f>
        <v>85.470000000000027</v>
      </c>
      <c r="O1011" s="42">
        <v>25</v>
      </c>
      <c r="P1011" s="45">
        <v>0.13</v>
      </c>
      <c r="Q1011" s="42">
        <v>2.88</v>
      </c>
      <c r="R1011" s="42">
        <v>22.12</v>
      </c>
      <c r="S1011" s="42">
        <f>N1011-R1011</f>
        <v>63.350000000000023</v>
      </c>
      <c r="T1011" s="38">
        <v>2101</v>
      </c>
      <c r="U1011" s="14">
        <f>S1011/H1011</f>
        <v>3.7059787059787068E-2</v>
      </c>
      <c r="V1011" s="19"/>
      <c r="W1011" s="19"/>
      <c r="X1011" s="37" t="s">
        <v>3463</v>
      </c>
    </row>
    <row r="1012" spans="1:37" s="3" customFormat="1" ht="16.5" customHeight="1">
      <c r="A1012" s="38">
        <v>47</v>
      </c>
      <c r="B1012" s="39">
        <v>10501</v>
      </c>
      <c r="C1012" s="38">
        <v>10369745</v>
      </c>
      <c r="D1012" s="40" t="s">
        <v>2076</v>
      </c>
      <c r="E1012" s="38">
        <v>20</v>
      </c>
      <c r="F1012" s="38">
        <v>34</v>
      </c>
      <c r="G1012" s="38" t="s">
        <v>23</v>
      </c>
      <c r="H1012" s="42">
        <v>5833.09</v>
      </c>
      <c r="I1012" s="2"/>
      <c r="J1012" s="44">
        <v>43948</v>
      </c>
      <c r="K1012" s="42">
        <v>0</v>
      </c>
      <c r="L1012" s="42">
        <v>5541.43</v>
      </c>
      <c r="M1012" s="44">
        <v>45077</v>
      </c>
      <c r="N1012" s="42">
        <f>H1012-K1012-L1012</f>
        <v>291.65999999999985</v>
      </c>
      <c r="O1012" s="42">
        <v>83.68</v>
      </c>
      <c r="P1012" s="45">
        <v>0.13</v>
      </c>
      <c r="Q1012" s="42">
        <v>9.6300000000000008</v>
      </c>
      <c r="R1012" s="42">
        <v>74.05</v>
      </c>
      <c r="S1012" s="42">
        <v>217.61</v>
      </c>
      <c r="T1012" s="38">
        <v>5000</v>
      </c>
      <c r="U1012" s="14">
        <f>S1012/H1012</f>
        <v>3.7306127627038159E-2</v>
      </c>
      <c r="V1012" s="19"/>
      <c r="W1012" s="19"/>
      <c r="X1012" s="37" t="s">
        <v>3479</v>
      </c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</row>
    <row r="1013" spans="1:37" s="3" customFormat="1" ht="16.5" customHeight="1">
      <c r="A1013" s="38">
        <v>500</v>
      </c>
      <c r="B1013" s="39">
        <v>10736</v>
      </c>
      <c r="C1013" s="38">
        <v>10284597</v>
      </c>
      <c r="D1013" s="40" t="s">
        <v>1432</v>
      </c>
      <c r="E1013" s="38">
        <v>1</v>
      </c>
      <c r="F1013" s="38">
        <v>56</v>
      </c>
      <c r="G1013" s="38" t="s">
        <v>33</v>
      </c>
      <c r="H1013" s="42">
        <v>10800</v>
      </c>
      <c r="I1013" s="55"/>
      <c r="J1013" s="44">
        <v>43432</v>
      </c>
      <c r="K1013" s="42">
        <v>0</v>
      </c>
      <c r="L1013" s="42">
        <v>10260</v>
      </c>
      <c r="M1013" s="44">
        <v>45138</v>
      </c>
      <c r="N1013" s="42">
        <f>H1013-K1013-L1013</f>
        <v>540</v>
      </c>
      <c r="O1013" s="42">
        <v>150</v>
      </c>
      <c r="P1013" s="45">
        <v>0.13</v>
      </c>
      <c r="Q1013" s="42">
        <v>17.260000000000002</v>
      </c>
      <c r="R1013" s="42">
        <v>132.74</v>
      </c>
      <c r="S1013" s="42">
        <v>407.26</v>
      </c>
      <c r="T1013" s="38">
        <v>2506</v>
      </c>
      <c r="U1013" s="14">
        <f>S1013/H1013</f>
        <v>3.7709259259259262E-2</v>
      </c>
      <c r="V1013" s="19"/>
      <c r="W1013" s="19"/>
      <c r="X1013" s="37" t="s">
        <v>3461</v>
      </c>
    </row>
    <row r="1014" spans="1:37" s="3" customFormat="1" ht="16.5" customHeight="1">
      <c r="A1014" s="38">
        <v>349</v>
      </c>
      <c r="B1014" s="39">
        <v>10736</v>
      </c>
      <c r="C1014" s="38">
        <v>10284056</v>
      </c>
      <c r="D1014" s="40" t="s">
        <v>1309</v>
      </c>
      <c r="E1014" s="38">
        <v>3</v>
      </c>
      <c r="F1014" s="38">
        <v>120</v>
      </c>
      <c r="G1014" s="38" t="s">
        <v>21</v>
      </c>
      <c r="H1014" s="42">
        <v>66410.25</v>
      </c>
      <c r="I1014" s="55"/>
      <c r="J1014" s="44">
        <v>40994</v>
      </c>
      <c r="K1014" s="42">
        <v>0</v>
      </c>
      <c r="L1014" s="42">
        <v>63089.73</v>
      </c>
      <c r="M1014" s="44">
        <v>45138</v>
      </c>
      <c r="N1014" s="42">
        <f>H1014-K1014-L1014</f>
        <v>3320.5199999999968</v>
      </c>
      <c r="O1014" s="42">
        <v>900</v>
      </c>
      <c r="P1014" s="45">
        <v>0.13</v>
      </c>
      <c r="Q1014" s="42">
        <v>103.54</v>
      </c>
      <c r="R1014" s="42">
        <v>796.46</v>
      </c>
      <c r="S1014" s="42">
        <v>2524.06</v>
      </c>
      <c r="T1014" s="38">
        <v>2105</v>
      </c>
      <c r="U1014" s="14">
        <f>S1014/H1014</f>
        <v>3.8007084749718603E-2</v>
      </c>
      <c r="V1014" s="19"/>
      <c r="W1014" s="19"/>
      <c r="X1014" s="37" t="s">
        <v>3461</v>
      </c>
    </row>
    <row r="1015" spans="1:37" s="3" customFormat="1" ht="16.5" customHeight="1">
      <c r="A1015" s="38">
        <v>364</v>
      </c>
      <c r="B1015" s="39">
        <v>10736</v>
      </c>
      <c r="C1015" s="38">
        <v>10283746</v>
      </c>
      <c r="D1015" s="40" t="s">
        <v>1322</v>
      </c>
      <c r="E1015" s="38">
        <v>10</v>
      </c>
      <c r="F1015" s="38">
        <v>120</v>
      </c>
      <c r="G1015" s="38" t="s">
        <v>21</v>
      </c>
      <c r="H1015" s="42">
        <v>83000</v>
      </c>
      <c r="I1015" s="55"/>
      <c r="J1015" s="44">
        <v>39270</v>
      </c>
      <c r="K1015" s="42">
        <v>0</v>
      </c>
      <c r="L1015" s="42">
        <v>78850</v>
      </c>
      <c r="M1015" s="44">
        <v>45138</v>
      </c>
      <c r="N1015" s="42">
        <f>H1015-K1015-L1015</f>
        <v>4150</v>
      </c>
      <c r="O1015" s="42">
        <v>1000</v>
      </c>
      <c r="P1015" s="45">
        <v>0.03</v>
      </c>
      <c r="Q1015" s="42">
        <v>19.420000000000002</v>
      </c>
      <c r="R1015" s="42">
        <v>980.58</v>
      </c>
      <c r="S1015" s="42">
        <v>3169.42</v>
      </c>
      <c r="T1015" s="38">
        <v>5000</v>
      </c>
      <c r="U1015" s="14">
        <f>S1015/H1015</f>
        <v>3.818578313253012E-2</v>
      </c>
      <c r="V1015" s="19"/>
      <c r="W1015" s="19"/>
      <c r="X1015" s="37" t="s">
        <v>3461</v>
      </c>
    </row>
    <row r="1016" spans="1:37" s="3" customFormat="1" ht="16.5" customHeight="1">
      <c r="A1016" s="38">
        <v>7</v>
      </c>
      <c r="B1016" s="39">
        <v>50099</v>
      </c>
      <c r="C1016" s="38">
        <v>10297295</v>
      </c>
      <c r="D1016" s="40" t="s">
        <v>2881</v>
      </c>
      <c r="E1016" s="38">
        <v>1</v>
      </c>
      <c r="F1016" s="38">
        <v>60</v>
      </c>
      <c r="G1016" s="38" t="s">
        <v>33</v>
      </c>
      <c r="H1016" s="42">
        <v>1899</v>
      </c>
      <c r="I1016" s="2"/>
      <c r="J1016" s="44">
        <v>42395</v>
      </c>
      <c r="K1016" s="42">
        <v>0</v>
      </c>
      <c r="L1016" s="42">
        <v>1804.05</v>
      </c>
      <c r="M1016" s="44">
        <v>44985</v>
      </c>
      <c r="N1016" s="42">
        <f>H1016-K1016-L1016</f>
        <v>94.950000000000045</v>
      </c>
      <c r="O1016" s="42">
        <v>25</v>
      </c>
      <c r="P1016" s="45">
        <v>0.13</v>
      </c>
      <c r="Q1016" s="42">
        <v>2.88</v>
      </c>
      <c r="R1016" s="42">
        <v>22.12</v>
      </c>
      <c r="S1016" s="42">
        <f>N1016-R1016</f>
        <v>72.830000000000041</v>
      </c>
      <c r="T1016" s="38">
        <v>5000</v>
      </c>
      <c r="U1016" s="14">
        <f>S1016/H1016</f>
        <v>3.8351764086361262E-2</v>
      </c>
      <c r="V1016" s="19"/>
      <c r="W1016" s="19"/>
      <c r="X1016" s="37" t="s">
        <v>3468</v>
      </c>
    </row>
    <row r="1017" spans="1:37" s="3" customFormat="1" ht="16.5" customHeight="1">
      <c r="A1017" s="38">
        <v>3</v>
      </c>
      <c r="B1017" s="39">
        <v>10733</v>
      </c>
      <c r="C1017" s="38">
        <v>10289487</v>
      </c>
      <c r="D1017" s="40" t="s">
        <v>2899</v>
      </c>
      <c r="E1017" s="41">
        <v>1</v>
      </c>
      <c r="F1017" s="38">
        <v>120</v>
      </c>
      <c r="G1017" s="38" t="s">
        <v>21</v>
      </c>
      <c r="H1017" s="42">
        <v>25300</v>
      </c>
      <c r="I1017" s="2"/>
      <c r="J1017" s="44">
        <v>39812</v>
      </c>
      <c r="K1017" s="42">
        <v>0</v>
      </c>
      <c r="L1017" s="42">
        <v>24035</v>
      </c>
      <c r="M1017" s="44">
        <v>44957</v>
      </c>
      <c r="N1017" s="42">
        <f>H1017-K1017-L1017</f>
        <v>1265</v>
      </c>
      <c r="O1017" s="42">
        <v>300</v>
      </c>
      <c r="P1017" s="45">
        <v>0.03</v>
      </c>
      <c r="Q1017" s="42">
        <v>5.88</v>
      </c>
      <c r="R1017" s="42">
        <v>294.12</v>
      </c>
      <c r="S1017" s="42">
        <f>N1017-R1017</f>
        <v>970.88</v>
      </c>
      <c r="T1017" s="38">
        <v>5000</v>
      </c>
      <c r="U1017" s="14">
        <f>S1017/H1017</f>
        <v>3.8374703557312255E-2</v>
      </c>
      <c r="V1017" s="19"/>
      <c r="W1017" s="19"/>
      <c r="X1017" s="37" t="s">
        <v>3460</v>
      </c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</row>
    <row r="1018" spans="1:37" s="3" customFormat="1" ht="16.5" customHeight="1">
      <c r="A1018" s="38">
        <v>458</v>
      </c>
      <c r="B1018" s="39">
        <v>10736</v>
      </c>
      <c r="C1018" s="38">
        <v>10283987</v>
      </c>
      <c r="D1018" s="40" t="s">
        <v>1396</v>
      </c>
      <c r="E1018" s="38">
        <v>34</v>
      </c>
      <c r="F1018" s="38">
        <v>120</v>
      </c>
      <c r="G1018" s="38" t="s">
        <v>23</v>
      </c>
      <c r="H1018" s="42">
        <v>28900</v>
      </c>
      <c r="I1018" s="55"/>
      <c r="J1018" s="44">
        <v>39269</v>
      </c>
      <c r="K1018" s="42">
        <v>0</v>
      </c>
      <c r="L1018" s="42">
        <v>27455</v>
      </c>
      <c r="M1018" s="44">
        <v>45138</v>
      </c>
      <c r="N1018" s="42">
        <f>H1018-K1018-L1018</f>
        <v>1445</v>
      </c>
      <c r="O1018" s="42">
        <v>340</v>
      </c>
      <c r="P1018" s="45">
        <v>0.03</v>
      </c>
      <c r="Q1018" s="42">
        <v>6.6</v>
      </c>
      <c r="R1018" s="42">
        <v>333.4</v>
      </c>
      <c r="S1018" s="42">
        <v>1111.5999999999999</v>
      </c>
      <c r="T1018" s="38">
        <v>5000</v>
      </c>
      <c r="U1018" s="14">
        <f>S1018/H1018</f>
        <v>3.84636678200692E-2</v>
      </c>
      <c r="V1018" s="19"/>
      <c r="W1018" s="19"/>
      <c r="X1018" s="37" t="s">
        <v>3461</v>
      </c>
    </row>
    <row r="1019" spans="1:37" s="3" customFormat="1" ht="16.5" customHeight="1">
      <c r="A1019" s="38">
        <v>457</v>
      </c>
      <c r="B1019" s="39">
        <v>10736</v>
      </c>
      <c r="C1019" s="38">
        <v>10283986</v>
      </c>
      <c r="D1019" s="40" t="s">
        <v>1395</v>
      </c>
      <c r="E1019" s="38">
        <v>30</v>
      </c>
      <c r="F1019" s="38">
        <v>120</v>
      </c>
      <c r="G1019" s="38" t="s">
        <v>23</v>
      </c>
      <c r="H1019" s="42">
        <v>25500</v>
      </c>
      <c r="I1019" s="55"/>
      <c r="J1019" s="44">
        <v>39269</v>
      </c>
      <c r="K1019" s="42">
        <v>0</v>
      </c>
      <c r="L1019" s="42">
        <v>24225</v>
      </c>
      <c r="M1019" s="44">
        <v>45138</v>
      </c>
      <c r="N1019" s="42">
        <f>H1019-K1019-L1019</f>
        <v>1275</v>
      </c>
      <c r="O1019" s="42">
        <v>300</v>
      </c>
      <c r="P1019" s="45">
        <v>0.03</v>
      </c>
      <c r="Q1019" s="42">
        <v>5.83</v>
      </c>
      <c r="R1019" s="42">
        <v>294.17</v>
      </c>
      <c r="S1019" s="42">
        <v>980.83</v>
      </c>
      <c r="T1019" s="38">
        <v>5000</v>
      </c>
      <c r="U1019" s="14">
        <f>S1019/H1019</f>
        <v>3.8463921568627456E-2</v>
      </c>
      <c r="V1019" s="19"/>
      <c r="W1019" s="19"/>
      <c r="X1019" s="37" t="s">
        <v>3461</v>
      </c>
    </row>
    <row r="1020" spans="1:37" s="3" customFormat="1" ht="16.5" customHeight="1">
      <c r="A1020" s="38">
        <v>509</v>
      </c>
      <c r="B1020" s="39">
        <v>10736</v>
      </c>
      <c r="C1020" s="38">
        <v>10284065</v>
      </c>
      <c r="D1020" s="40" t="s">
        <v>1403</v>
      </c>
      <c r="E1020" s="38">
        <v>1</v>
      </c>
      <c r="F1020" s="38">
        <v>60</v>
      </c>
      <c r="G1020" s="38" t="s">
        <v>33</v>
      </c>
      <c r="H1020" s="42">
        <v>7899</v>
      </c>
      <c r="I1020" s="55"/>
      <c r="J1020" s="44">
        <v>41113</v>
      </c>
      <c r="K1020" s="42">
        <v>0</v>
      </c>
      <c r="L1020" s="42">
        <v>7504.05</v>
      </c>
      <c r="M1020" s="44">
        <v>45138</v>
      </c>
      <c r="N1020" s="42">
        <f>H1020-K1020-L1020</f>
        <v>394.94999999999982</v>
      </c>
      <c r="O1020" s="42">
        <v>100</v>
      </c>
      <c r="P1020" s="45">
        <v>0.13</v>
      </c>
      <c r="Q1020" s="42">
        <v>11.5</v>
      </c>
      <c r="R1020" s="42">
        <v>88.5</v>
      </c>
      <c r="S1020" s="42">
        <v>306.45</v>
      </c>
      <c r="T1020" s="38">
        <v>5000</v>
      </c>
      <c r="U1020" s="14">
        <f>S1020/H1020</f>
        <v>3.8796050132928216E-2</v>
      </c>
      <c r="V1020" s="19"/>
      <c r="W1020" s="19"/>
      <c r="X1020" s="37" t="s">
        <v>3461</v>
      </c>
    </row>
    <row r="1021" spans="1:37" s="3" customFormat="1" ht="16.5" customHeight="1">
      <c r="A1021" s="38">
        <v>513</v>
      </c>
      <c r="B1021" s="39">
        <v>10736</v>
      </c>
      <c r="C1021" s="38">
        <v>10284122</v>
      </c>
      <c r="D1021" s="40" t="s">
        <v>1442</v>
      </c>
      <c r="E1021" s="38">
        <v>2</v>
      </c>
      <c r="F1021" s="38">
        <v>60</v>
      </c>
      <c r="G1021" s="38" t="s">
        <v>33</v>
      </c>
      <c r="H1021" s="42">
        <v>2392</v>
      </c>
      <c r="I1021" s="55"/>
      <c r="J1021" s="44">
        <v>42394</v>
      </c>
      <c r="K1021" s="42">
        <v>0</v>
      </c>
      <c r="L1021" s="42">
        <v>2272.4</v>
      </c>
      <c r="M1021" s="44">
        <v>45138</v>
      </c>
      <c r="N1021" s="42">
        <f>H1021-K1021-L1021</f>
        <v>119.59999999999991</v>
      </c>
      <c r="O1021" s="42">
        <v>30</v>
      </c>
      <c r="P1021" s="45">
        <v>0.13</v>
      </c>
      <c r="Q1021" s="42">
        <v>3.45</v>
      </c>
      <c r="R1021" s="42">
        <v>26.55</v>
      </c>
      <c r="S1021" s="42">
        <v>93.05</v>
      </c>
      <c r="T1021" s="38">
        <v>5000</v>
      </c>
      <c r="U1021" s="14">
        <f>S1021/H1021</f>
        <v>3.8900501672240802E-2</v>
      </c>
      <c r="V1021" s="19"/>
      <c r="W1021" s="19"/>
      <c r="X1021" s="37" t="s">
        <v>3461</v>
      </c>
    </row>
    <row r="1022" spans="1:37" s="3" customFormat="1" ht="16.5" customHeight="1">
      <c r="A1022" s="38">
        <v>12</v>
      </c>
      <c r="B1022" s="39">
        <v>50099</v>
      </c>
      <c r="C1022" s="38">
        <v>10297634</v>
      </c>
      <c r="D1022" s="40" t="s">
        <v>2532</v>
      </c>
      <c r="E1022" s="38">
        <v>1</v>
      </c>
      <c r="F1022" s="38">
        <v>60</v>
      </c>
      <c r="G1022" s="38" t="s">
        <v>33</v>
      </c>
      <c r="H1022" s="42">
        <v>1606.84</v>
      </c>
      <c r="I1022" s="2"/>
      <c r="J1022" s="44">
        <v>42001</v>
      </c>
      <c r="K1022" s="42">
        <v>0</v>
      </c>
      <c r="L1022" s="42">
        <v>1526.5</v>
      </c>
      <c r="M1022" s="44">
        <v>44985</v>
      </c>
      <c r="N1022" s="42">
        <f>H1022-K1022-L1022</f>
        <v>80.339999999999918</v>
      </c>
      <c r="O1022" s="42">
        <v>20</v>
      </c>
      <c r="P1022" s="45">
        <v>0.13</v>
      </c>
      <c r="Q1022" s="42">
        <v>2.2999999999999998</v>
      </c>
      <c r="R1022" s="42">
        <v>17.7</v>
      </c>
      <c r="S1022" s="42">
        <f>N1022-R1022</f>
        <v>62.639999999999915</v>
      </c>
      <c r="T1022" s="38">
        <v>5000</v>
      </c>
      <c r="U1022" s="14">
        <f>S1022/H1022</f>
        <v>3.8983346195016255E-2</v>
      </c>
      <c r="V1022" s="19"/>
      <c r="W1022" s="19"/>
      <c r="X1022" s="37" t="s">
        <v>3468</v>
      </c>
    </row>
    <row r="1023" spans="1:37" s="3" customFormat="1" ht="16.5" customHeight="1">
      <c r="A1023" s="38">
        <v>19</v>
      </c>
      <c r="B1023" s="39">
        <v>50099</v>
      </c>
      <c r="C1023" s="38">
        <v>10297634</v>
      </c>
      <c r="D1023" s="40" t="s">
        <v>2532</v>
      </c>
      <c r="E1023" s="38">
        <v>1</v>
      </c>
      <c r="F1023" s="38">
        <v>60</v>
      </c>
      <c r="G1023" s="38" t="s">
        <v>33</v>
      </c>
      <c r="H1023" s="42">
        <v>1606.84</v>
      </c>
      <c r="I1023" s="2"/>
      <c r="J1023" s="44">
        <v>42001</v>
      </c>
      <c r="K1023" s="42">
        <v>0</v>
      </c>
      <c r="L1023" s="42">
        <v>1526.49</v>
      </c>
      <c r="M1023" s="44">
        <v>45016</v>
      </c>
      <c r="N1023" s="42">
        <f>H1023-K1023-L1023</f>
        <v>80.349999999999909</v>
      </c>
      <c r="O1023" s="42">
        <v>20</v>
      </c>
      <c r="P1023" s="45">
        <v>0.13</v>
      </c>
      <c r="Q1023" s="42">
        <v>2.2999999999999998</v>
      </c>
      <c r="R1023" s="42">
        <v>17.7</v>
      </c>
      <c r="S1023" s="42">
        <v>62.65</v>
      </c>
      <c r="T1023" s="38">
        <v>5000</v>
      </c>
      <c r="U1023" s="14">
        <f>S1023/H1023</f>
        <v>3.8989569590002743E-2</v>
      </c>
      <c r="V1023" s="19"/>
      <c r="W1023" s="19"/>
      <c r="X1023" s="37" t="s">
        <v>3468</v>
      </c>
    </row>
    <row r="1024" spans="1:37" s="3" customFormat="1" ht="16.5" customHeight="1">
      <c r="A1024" s="38">
        <v>28</v>
      </c>
      <c r="B1024" s="39">
        <v>10753</v>
      </c>
      <c r="C1024" s="38">
        <v>10286338</v>
      </c>
      <c r="D1024" s="40" t="s">
        <v>2516</v>
      </c>
      <c r="E1024" s="38">
        <v>1</v>
      </c>
      <c r="F1024" s="38">
        <v>120</v>
      </c>
      <c r="G1024" s="38" t="s">
        <v>2909</v>
      </c>
      <c r="H1024" s="42">
        <v>4914142.92</v>
      </c>
      <c r="I1024" s="2"/>
      <c r="J1024" s="44">
        <v>39813</v>
      </c>
      <c r="K1024" s="42">
        <v>0</v>
      </c>
      <c r="L1024" s="42">
        <v>4668435.7699999996</v>
      </c>
      <c r="M1024" s="44">
        <v>45016</v>
      </c>
      <c r="N1024" s="42">
        <f>H1024-K1024-L1024</f>
        <v>245707.15000000037</v>
      </c>
      <c r="O1024" s="42">
        <v>53395.9</v>
      </c>
      <c r="P1024" s="45">
        <v>0.03</v>
      </c>
      <c r="Q1024" s="42">
        <v>1046.98</v>
      </c>
      <c r="R1024" s="42">
        <v>52348.92</v>
      </c>
      <c r="S1024" s="42">
        <v>193358.23</v>
      </c>
      <c r="T1024" s="38">
        <v>5000</v>
      </c>
      <c r="U1024" s="14">
        <f>S1024/H1024</f>
        <v>3.9347294766917361E-2</v>
      </c>
      <c r="V1024" s="19"/>
      <c r="W1024" s="19"/>
      <c r="X1024" s="37" t="s">
        <v>3479</v>
      </c>
    </row>
    <row r="1025" spans="1:37" s="3" customFormat="1" ht="16.5" customHeight="1">
      <c r="A1025" s="38">
        <v>27</v>
      </c>
      <c r="B1025" s="39">
        <v>10753</v>
      </c>
      <c r="C1025" s="38">
        <v>10318590</v>
      </c>
      <c r="D1025" s="40" t="s">
        <v>2516</v>
      </c>
      <c r="E1025" s="38">
        <v>1</v>
      </c>
      <c r="F1025" s="38">
        <v>120</v>
      </c>
      <c r="G1025" s="38" t="s">
        <v>2910</v>
      </c>
      <c r="H1025" s="42">
        <v>2760607.86</v>
      </c>
      <c r="I1025" s="2"/>
      <c r="J1025" s="44">
        <v>39813</v>
      </c>
      <c r="K1025" s="42">
        <v>0</v>
      </c>
      <c r="L1025" s="42">
        <v>2622577.46</v>
      </c>
      <c r="M1025" s="44">
        <v>45016</v>
      </c>
      <c r="N1025" s="42">
        <f>H1025-K1025-L1025</f>
        <v>138030.39999999991</v>
      </c>
      <c r="O1025" s="42">
        <v>29996.1</v>
      </c>
      <c r="P1025" s="45">
        <v>0.03</v>
      </c>
      <c r="Q1025" s="42">
        <v>588.16</v>
      </c>
      <c r="R1025" s="42">
        <v>29407.94</v>
      </c>
      <c r="S1025" s="42">
        <v>108622.46</v>
      </c>
      <c r="T1025" s="38">
        <v>1802</v>
      </c>
      <c r="U1025" s="14">
        <f>S1025/H1025</f>
        <v>3.9347297953429727E-2</v>
      </c>
      <c r="V1025" s="19"/>
      <c r="W1025" s="19"/>
      <c r="X1025" s="37" t="s">
        <v>3479</v>
      </c>
    </row>
    <row r="1026" spans="1:37" s="3" customFormat="1" ht="16.5" customHeight="1">
      <c r="A1026" s="38">
        <v>522</v>
      </c>
      <c r="B1026" s="39">
        <v>10736</v>
      </c>
      <c r="C1026" s="38">
        <v>10284189</v>
      </c>
      <c r="D1026" s="40" t="s">
        <v>1449</v>
      </c>
      <c r="E1026" s="38">
        <v>4</v>
      </c>
      <c r="F1026" s="38">
        <v>60</v>
      </c>
      <c r="G1026" s="38" t="s">
        <v>33</v>
      </c>
      <c r="H1026" s="42">
        <v>6666.68</v>
      </c>
      <c r="I1026" s="55"/>
      <c r="J1026" s="44">
        <v>42520</v>
      </c>
      <c r="K1026" s="42">
        <v>0</v>
      </c>
      <c r="L1026" s="42">
        <v>6333.34</v>
      </c>
      <c r="M1026" s="44">
        <v>45138</v>
      </c>
      <c r="N1026" s="42">
        <f>H1026-K1026-L1026</f>
        <v>333.34000000000015</v>
      </c>
      <c r="O1026" s="42">
        <v>80</v>
      </c>
      <c r="P1026" s="45">
        <v>0.13</v>
      </c>
      <c r="Q1026" s="42">
        <v>9.1999999999999993</v>
      </c>
      <c r="R1026" s="42">
        <v>70.8</v>
      </c>
      <c r="S1026" s="42">
        <v>262.54000000000002</v>
      </c>
      <c r="T1026" s="38">
        <v>5000</v>
      </c>
      <c r="U1026" s="14">
        <f>S1026/H1026</f>
        <v>3.9380921238157528E-2</v>
      </c>
      <c r="V1026" s="19"/>
      <c r="W1026" s="19"/>
      <c r="X1026" s="37" t="s">
        <v>3461</v>
      </c>
    </row>
    <row r="1027" spans="1:37" s="3" customFormat="1" ht="16.5" customHeight="1">
      <c r="A1027" s="38">
        <v>151</v>
      </c>
      <c r="B1027" s="39">
        <v>10743</v>
      </c>
      <c r="C1027" s="38">
        <v>10299859</v>
      </c>
      <c r="D1027" s="40" t="s">
        <v>1116</v>
      </c>
      <c r="E1027" s="38">
        <v>2</v>
      </c>
      <c r="F1027" s="38">
        <v>51</v>
      </c>
      <c r="G1027" s="38" t="s">
        <v>33</v>
      </c>
      <c r="H1027" s="42">
        <v>3333.34</v>
      </c>
      <c r="I1027" s="56"/>
      <c r="J1027" s="44">
        <v>43582</v>
      </c>
      <c r="K1027" s="42">
        <v>0</v>
      </c>
      <c r="L1027" s="42">
        <v>3166.67</v>
      </c>
      <c r="M1027" s="44">
        <v>45169</v>
      </c>
      <c r="N1027" s="42">
        <f>H1027-K1027-L1027</f>
        <v>166.67000000000007</v>
      </c>
      <c r="O1027" s="42">
        <v>40</v>
      </c>
      <c r="P1027" s="45">
        <v>0.13</v>
      </c>
      <c r="Q1027" s="42">
        <v>4.5999999999999996</v>
      </c>
      <c r="R1027" s="42">
        <v>35.4</v>
      </c>
      <c r="S1027" s="42">
        <f>N1027-R1027</f>
        <v>131.27000000000007</v>
      </c>
      <c r="T1027" s="38">
        <v>5000</v>
      </c>
      <c r="U1027" s="14">
        <f>S1027/H1027</f>
        <v>3.9380921238157542E-2</v>
      </c>
      <c r="V1027" s="19"/>
      <c r="W1027" s="19"/>
      <c r="X1027" s="37" t="s">
        <v>3463</v>
      </c>
    </row>
    <row r="1028" spans="1:37" s="3" customFormat="1" ht="16.5" customHeight="1">
      <c r="A1028" s="38">
        <v>157</v>
      </c>
      <c r="B1028" s="39">
        <v>10743</v>
      </c>
      <c r="C1028" s="38">
        <v>10301249</v>
      </c>
      <c r="D1028" s="40" t="s">
        <v>1106</v>
      </c>
      <c r="E1028" s="38">
        <v>1</v>
      </c>
      <c r="F1028" s="38">
        <v>58</v>
      </c>
      <c r="G1028" s="38" t="s">
        <v>33</v>
      </c>
      <c r="H1028" s="42">
        <v>1666.67</v>
      </c>
      <c r="I1028" s="56"/>
      <c r="J1028" s="44">
        <v>43341</v>
      </c>
      <c r="K1028" s="42">
        <v>0</v>
      </c>
      <c r="L1028" s="42">
        <v>1583.33</v>
      </c>
      <c r="M1028" s="44">
        <v>45169</v>
      </c>
      <c r="N1028" s="42">
        <f>H1028-K1028-L1028</f>
        <v>83.340000000000146</v>
      </c>
      <c r="O1028" s="42">
        <v>20</v>
      </c>
      <c r="P1028" s="45">
        <v>0.13</v>
      </c>
      <c r="Q1028" s="42">
        <v>2.2999999999999998</v>
      </c>
      <c r="R1028" s="42">
        <v>17.7</v>
      </c>
      <c r="S1028" s="42">
        <f>N1028-R1028</f>
        <v>65.640000000000143</v>
      </c>
      <c r="T1028" s="38">
        <v>2506</v>
      </c>
      <c r="U1028" s="14">
        <f>S1028/H1028</f>
        <v>3.9383921232157622E-2</v>
      </c>
      <c r="V1028" s="19"/>
      <c r="W1028" s="19"/>
      <c r="X1028" s="37" t="s">
        <v>3463</v>
      </c>
    </row>
    <row r="1029" spans="1:37" s="3" customFormat="1" ht="16.5" customHeight="1">
      <c r="A1029" s="38">
        <v>16</v>
      </c>
      <c r="B1029" s="39">
        <v>10751</v>
      </c>
      <c r="C1029" s="38">
        <v>10305477</v>
      </c>
      <c r="D1029" s="40" t="s">
        <v>604</v>
      </c>
      <c r="E1029" s="38">
        <v>2</v>
      </c>
      <c r="F1029" s="38">
        <v>120</v>
      </c>
      <c r="G1029" s="38" t="s">
        <v>23</v>
      </c>
      <c r="H1029" s="42">
        <v>5031.1000000000004</v>
      </c>
      <c r="I1029" s="2"/>
      <c r="J1029" s="44">
        <v>41269</v>
      </c>
      <c r="K1029" s="42">
        <v>0</v>
      </c>
      <c r="L1029" s="42">
        <v>4779.54</v>
      </c>
      <c r="M1029" s="44">
        <v>45046</v>
      </c>
      <c r="N1029" s="42">
        <f>H1029-K1029-L1029</f>
        <v>251.5600000000004</v>
      </c>
      <c r="O1029" s="42">
        <v>60</v>
      </c>
      <c r="P1029" s="45">
        <v>0.13</v>
      </c>
      <c r="Q1029" s="42">
        <v>6.9</v>
      </c>
      <c r="R1029" s="42">
        <v>53.1</v>
      </c>
      <c r="S1029" s="42">
        <v>198.46</v>
      </c>
      <c r="T1029" s="38">
        <v>2105</v>
      </c>
      <c r="U1029" s="14">
        <f>S1029/H1029</f>
        <v>3.9446641887459999E-2</v>
      </c>
      <c r="V1029" s="19"/>
      <c r="W1029" s="19"/>
      <c r="X1029" s="37" t="s">
        <v>3474</v>
      </c>
    </row>
    <row r="1030" spans="1:37" s="3" customFormat="1" ht="16.5" customHeight="1">
      <c r="A1030" s="38">
        <v>1134</v>
      </c>
      <c r="B1030" s="39">
        <v>10800</v>
      </c>
      <c r="C1030" s="38">
        <v>10314627</v>
      </c>
      <c r="D1030" s="40" t="s">
        <v>683</v>
      </c>
      <c r="E1030" s="38">
        <v>3</v>
      </c>
      <c r="F1030" s="38">
        <v>60</v>
      </c>
      <c r="G1030" s="38" t="s">
        <v>33</v>
      </c>
      <c r="H1030" s="42">
        <v>18919.32</v>
      </c>
      <c r="I1030" s="57"/>
      <c r="J1030" s="44">
        <v>42610</v>
      </c>
      <c r="K1030" s="42">
        <v>0</v>
      </c>
      <c r="L1030" s="42">
        <v>17973.349999999999</v>
      </c>
      <c r="M1030" s="44">
        <v>45199</v>
      </c>
      <c r="N1030" s="42">
        <v>945.97</v>
      </c>
      <c r="O1030" s="42">
        <v>225</v>
      </c>
      <c r="P1030" s="45">
        <v>0.13</v>
      </c>
      <c r="Q1030" s="42">
        <v>25.88</v>
      </c>
      <c r="R1030" s="42">
        <v>199.12</v>
      </c>
      <c r="S1030" s="42">
        <v>746.85</v>
      </c>
      <c r="T1030" s="38">
        <v>1103</v>
      </c>
      <c r="U1030" s="14">
        <f>S1030/H1030</f>
        <v>3.9475520261827594E-2</v>
      </c>
      <c r="V1030" s="19"/>
      <c r="W1030" s="19"/>
      <c r="X1030" s="37" t="s">
        <v>3465</v>
      </c>
    </row>
    <row r="1031" spans="1:37" s="3" customFormat="1" ht="16.5" customHeight="1">
      <c r="A1031" s="38">
        <v>1049</v>
      </c>
      <c r="B1031" s="39">
        <v>10800</v>
      </c>
      <c r="C1031" s="38">
        <v>10314334</v>
      </c>
      <c r="D1031" s="40" t="s">
        <v>2152</v>
      </c>
      <c r="E1031" s="38">
        <v>5</v>
      </c>
      <c r="F1031" s="38">
        <v>60</v>
      </c>
      <c r="G1031" s="38" t="s">
        <v>33</v>
      </c>
      <c r="H1031" s="42">
        <v>38143.9</v>
      </c>
      <c r="I1031" s="2"/>
      <c r="J1031" s="44">
        <v>42610</v>
      </c>
      <c r="K1031" s="42">
        <v>0</v>
      </c>
      <c r="L1031" s="42">
        <v>36236.699999999997</v>
      </c>
      <c r="M1031" s="44">
        <v>45077</v>
      </c>
      <c r="N1031" s="42">
        <f>H1031-K1031-L1031</f>
        <v>1907.2000000000044</v>
      </c>
      <c r="O1031" s="42">
        <v>450</v>
      </c>
      <c r="P1031" s="45">
        <v>0.13</v>
      </c>
      <c r="Q1031" s="42">
        <v>51.77</v>
      </c>
      <c r="R1031" s="42">
        <v>398.23</v>
      </c>
      <c r="S1031" s="42">
        <f>N1031-R1031</f>
        <v>1508.9700000000043</v>
      </c>
      <c r="T1031" s="38">
        <v>1103</v>
      </c>
      <c r="U1031" s="14">
        <f>S1031/H1031</f>
        <v>3.9559929634882751E-2</v>
      </c>
      <c r="V1031" s="19"/>
      <c r="W1031" s="19"/>
      <c r="X1031" s="37" t="s">
        <v>3465</v>
      </c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</row>
    <row r="1032" spans="1:37" s="3" customFormat="1" ht="16.5" customHeight="1">
      <c r="A1032" s="38">
        <v>44</v>
      </c>
      <c r="B1032" s="39">
        <v>10744</v>
      </c>
      <c r="C1032" s="38">
        <v>10293535</v>
      </c>
      <c r="D1032" s="40" t="s">
        <v>2500</v>
      </c>
      <c r="E1032" s="38">
        <v>1</v>
      </c>
      <c r="F1032" s="38">
        <v>120</v>
      </c>
      <c r="G1032" s="38" t="s">
        <v>23</v>
      </c>
      <c r="H1032" s="42">
        <v>2991.45</v>
      </c>
      <c r="I1032" s="2"/>
      <c r="J1032" s="44">
        <v>40164</v>
      </c>
      <c r="K1032" s="42">
        <v>0</v>
      </c>
      <c r="L1032" s="42">
        <v>2841.87</v>
      </c>
      <c r="M1032" s="44">
        <v>45016</v>
      </c>
      <c r="N1032" s="42">
        <f>H1032-K1032-L1032</f>
        <v>149.57999999999993</v>
      </c>
      <c r="O1032" s="42">
        <v>35</v>
      </c>
      <c r="P1032" s="45">
        <v>0.13</v>
      </c>
      <c r="Q1032" s="42">
        <v>4.03</v>
      </c>
      <c r="R1032" s="42">
        <v>30.97</v>
      </c>
      <c r="S1032" s="42">
        <v>118.61</v>
      </c>
      <c r="T1032" s="38">
        <v>2107</v>
      </c>
      <c r="U1032" s="14">
        <f>S1032/H1032</f>
        <v>3.9649668221096793E-2</v>
      </c>
      <c r="V1032" s="19"/>
      <c r="W1032" s="19"/>
      <c r="X1032" s="37" t="s">
        <v>3463</v>
      </c>
    </row>
    <row r="1033" spans="1:37" s="3" customFormat="1" ht="16.5" customHeight="1">
      <c r="A1033" s="38">
        <v>95</v>
      </c>
      <c r="B1033" s="39">
        <v>10749</v>
      </c>
      <c r="C1033" s="38">
        <v>10300896</v>
      </c>
      <c r="D1033" s="40" t="s">
        <v>1127</v>
      </c>
      <c r="E1033" s="58">
        <v>1</v>
      </c>
      <c r="F1033" s="38">
        <v>120</v>
      </c>
      <c r="G1033" s="38" t="s">
        <v>23</v>
      </c>
      <c r="H1033" s="42">
        <v>854.7</v>
      </c>
      <c r="I1033" s="37"/>
      <c r="J1033" s="44">
        <v>40468</v>
      </c>
      <c r="K1033" s="42">
        <v>0</v>
      </c>
      <c r="L1033" s="42">
        <v>811.96</v>
      </c>
      <c r="M1033" s="44">
        <v>45201</v>
      </c>
      <c r="N1033" s="42">
        <v>42.74</v>
      </c>
      <c r="O1033" s="42">
        <v>10</v>
      </c>
      <c r="P1033" s="45">
        <f>IF(J1033&lt;DATEVALUE("2009-1-1"),3%,13%)</f>
        <v>0.13</v>
      </c>
      <c r="Q1033" s="42">
        <f>IF(P1033=13%,ROUND(O1033/(1+P1033)*P1033,2),ROUND(O1033/(1+0.03)*0.02,2))</f>
        <v>1.1499999999999999</v>
      </c>
      <c r="R1033" s="42">
        <f>O1033-Q1033</f>
        <v>8.85</v>
      </c>
      <c r="S1033" s="42">
        <f>N1033-R1033</f>
        <v>33.89</v>
      </c>
      <c r="T1033" s="38">
        <v>5000</v>
      </c>
      <c r="U1033" s="14">
        <f>S1033/H1033</f>
        <v>3.965133965133965E-2</v>
      </c>
      <c r="V1033" s="19"/>
      <c r="W1033" s="19"/>
      <c r="X1033" s="37" t="s">
        <v>3473</v>
      </c>
    </row>
    <row r="1034" spans="1:37" s="3" customFormat="1" ht="16.5" customHeight="1">
      <c r="A1034" s="38">
        <v>456</v>
      </c>
      <c r="B1034" s="39">
        <v>10736</v>
      </c>
      <c r="C1034" s="38">
        <v>10283985</v>
      </c>
      <c r="D1034" s="40" t="s">
        <v>1394</v>
      </c>
      <c r="E1034" s="38">
        <v>25</v>
      </c>
      <c r="F1034" s="38">
        <v>120</v>
      </c>
      <c r="G1034" s="38" t="s">
        <v>23</v>
      </c>
      <c r="H1034" s="42">
        <v>24500</v>
      </c>
      <c r="I1034" s="55"/>
      <c r="J1034" s="44">
        <v>39269</v>
      </c>
      <c r="K1034" s="42">
        <v>0</v>
      </c>
      <c r="L1034" s="42">
        <v>23275</v>
      </c>
      <c r="M1034" s="44">
        <v>45138</v>
      </c>
      <c r="N1034" s="42">
        <f>H1034-K1034-L1034</f>
        <v>1225</v>
      </c>
      <c r="O1034" s="42">
        <v>250</v>
      </c>
      <c r="P1034" s="45">
        <v>0.03</v>
      </c>
      <c r="Q1034" s="42">
        <v>4.8499999999999996</v>
      </c>
      <c r="R1034" s="42">
        <v>245.15</v>
      </c>
      <c r="S1034" s="42">
        <v>979.85</v>
      </c>
      <c r="T1034" s="38">
        <v>5000</v>
      </c>
      <c r="U1034" s="14">
        <f>S1034/H1034</f>
        <v>3.9993877551020407E-2</v>
      </c>
      <c r="V1034" s="19"/>
      <c r="W1034" s="19"/>
      <c r="X1034" s="37" t="s">
        <v>3461</v>
      </c>
    </row>
    <row r="1035" spans="1:37" s="3" customFormat="1" ht="16.5" customHeight="1">
      <c r="A1035" s="38">
        <v>1051</v>
      </c>
      <c r="B1035" s="39">
        <v>10800</v>
      </c>
      <c r="C1035" s="38">
        <v>10314807</v>
      </c>
      <c r="D1035" s="40" t="s">
        <v>684</v>
      </c>
      <c r="E1035" s="38">
        <v>1</v>
      </c>
      <c r="F1035" s="38">
        <v>60</v>
      </c>
      <c r="G1035" s="38" t="s">
        <v>33</v>
      </c>
      <c r="H1035" s="42">
        <v>2222.2199999999998</v>
      </c>
      <c r="I1035" s="2"/>
      <c r="J1035" s="44">
        <v>43094</v>
      </c>
      <c r="K1035" s="42">
        <v>0</v>
      </c>
      <c r="L1035" s="42">
        <v>2111.11</v>
      </c>
      <c r="M1035" s="44">
        <v>45077</v>
      </c>
      <c r="N1035" s="42">
        <f>H1035-K1035-L1035</f>
        <v>111.10999999999967</v>
      </c>
      <c r="O1035" s="42">
        <v>25</v>
      </c>
      <c r="P1035" s="45">
        <v>0.13</v>
      </c>
      <c r="Q1035" s="42">
        <v>2.88</v>
      </c>
      <c r="R1035" s="42">
        <v>22.12</v>
      </c>
      <c r="S1035" s="42">
        <f>N1035-R1035</f>
        <v>88.989999999999668</v>
      </c>
      <c r="T1035" s="38">
        <v>1304</v>
      </c>
      <c r="U1035" s="14">
        <f>S1035/H1035</f>
        <v>4.0045540045539903E-2</v>
      </c>
      <c r="V1035" s="19"/>
      <c r="W1035" s="19"/>
      <c r="X1035" s="37" t="s">
        <v>3465</v>
      </c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</row>
    <row r="1036" spans="1:37" s="3" customFormat="1" ht="16.5" customHeight="1">
      <c r="A1036" s="38">
        <v>1135</v>
      </c>
      <c r="B1036" s="39">
        <v>10800</v>
      </c>
      <c r="C1036" s="38">
        <v>10314807</v>
      </c>
      <c r="D1036" s="40" t="s">
        <v>684</v>
      </c>
      <c r="E1036" s="38">
        <v>1</v>
      </c>
      <c r="F1036" s="38">
        <v>60</v>
      </c>
      <c r="G1036" s="38" t="s">
        <v>33</v>
      </c>
      <c r="H1036" s="42">
        <v>2222.2199999999998</v>
      </c>
      <c r="I1036" s="57"/>
      <c r="J1036" s="44">
        <v>43094</v>
      </c>
      <c r="K1036" s="42">
        <v>0</v>
      </c>
      <c r="L1036" s="42">
        <v>2111.1</v>
      </c>
      <c r="M1036" s="44">
        <v>45199</v>
      </c>
      <c r="N1036" s="42">
        <v>111.12</v>
      </c>
      <c r="O1036" s="42">
        <v>25</v>
      </c>
      <c r="P1036" s="45">
        <v>0.13</v>
      </c>
      <c r="Q1036" s="42">
        <v>2.88</v>
      </c>
      <c r="R1036" s="42">
        <v>22.12</v>
      </c>
      <c r="S1036" s="42">
        <v>89</v>
      </c>
      <c r="T1036" s="38">
        <v>1304</v>
      </c>
      <c r="U1036" s="14">
        <f>S1036/H1036</f>
        <v>4.0050040050040051E-2</v>
      </c>
      <c r="V1036" s="19"/>
      <c r="W1036" s="19"/>
      <c r="X1036" s="37" t="s">
        <v>3465</v>
      </c>
    </row>
    <row r="1037" spans="1:37" s="3" customFormat="1" ht="16.5" customHeight="1">
      <c r="A1037" s="38">
        <v>433</v>
      </c>
      <c r="B1037" s="39">
        <v>10736</v>
      </c>
      <c r="C1037" s="38">
        <v>10284364</v>
      </c>
      <c r="D1037" s="40" t="s">
        <v>1280</v>
      </c>
      <c r="E1037" s="38">
        <v>11</v>
      </c>
      <c r="F1037" s="38">
        <v>120</v>
      </c>
      <c r="G1037" s="38" t="s">
        <v>23</v>
      </c>
      <c r="H1037" s="42">
        <v>10890</v>
      </c>
      <c r="I1037" s="55"/>
      <c r="J1037" s="44">
        <v>39269</v>
      </c>
      <c r="K1037" s="42">
        <v>0</v>
      </c>
      <c r="L1037" s="42">
        <v>10345.5</v>
      </c>
      <c r="M1037" s="44">
        <v>45138</v>
      </c>
      <c r="N1037" s="42">
        <f>H1037-K1037-L1037</f>
        <v>544.5</v>
      </c>
      <c r="O1037" s="42">
        <v>110</v>
      </c>
      <c r="P1037" s="45">
        <v>0.03</v>
      </c>
      <c r="Q1037" s="42">
        <v>2.14</v>
      </c>
      <c r="R1037" s="42">
        <v>107.86</v>
      </c>
      <c r="S1037" s="42">
        <v>436.64</v>
      </c>
      <c r="T1037" s="38">
        <v>2101</v>
      </c>
      <c r="U1037" s="14">
        <f>S1037/H1037</f>
        <v>4.0095500459136825E-2</v>
      </c>
      <c r="V1037" s="19"/>
      <c r="W1037" s="19"/>
      <c r="X1037" s="37" t="s">
        <v>3461</v>
      </c>
    </row>
    <row r="1038" spans="1:37" s="3" customFormat="1" ht="16.5" customHeight="1">
      <c r="A1038" s="38">
        <v>1136</v>
      </c>
      <c r="B1038" s="39">
        <v>10800</v>
      </c>
      <c r="C1038" s="38">
        <v>10316564</v>
      </c>
      <c r="D1038" s="40" t="s">
        <v>685</v>
      </c>
      <c r="E1038" s="38">
        <v>1</v>
      </c>
      <c r="F1038" s="38">
        <v>58</v>
      </c>
      <c r="G1038" s="38" t="s">
        <v>33</v>
      </c>
      <c r="H1038" s="42">
        <v>2241.34</v>
      </c>
      <c r="I1038" s="57"/>
      <c r="J1038" s="44">
        <v>43367</v>
      </c>
      <c r="K1038" s="42">
        <v>0</v>
      </c>
      <c r="L1038" s="42">
        <v>2129.27</v>
      </c>
      <c r="M1038" s="44">
        <v>45199</v>
      </c>
      <c r="N1038" s="42">
        <v>112.07</v>
      </c>
      <c r="O1038" s="42">
        <v>25</v>
      </c>
      <c r="P1038" s="45">
        <v>0.13</v>
      </c>
      <c r="Q1038" s="42">
        <v>2.88</v>
      </c>
      <c r="R1038" s="42">
        <v>22.12</v>
      </c>
      <c r="S1038" s="42">
        <v>89.95</v>
      </c>
      <c r="T1038" s="38">
        <v>1404</v>
      </c>
      <c r="U1038" s="14">
        <f>S1038/H1038</f>
        <v>4.0132242319326827E-2</v>
      </c>
      <c r="V1038" s="19"/>
      <c r="W1038" s="19"/>
      <c r="X1038" s="37" t="s">
        <v>3465</v>
      </c>
    </row>
    <row r="1039" spans="1:37" s="3" customFormat="1" ht="16.5" customHeight="1">
      <c r="A1039" s="38">
        <v>438</v>
      </c>
      <c r="B1039" s="39">
        <v>10736</v>
      </c>
      <c r="C1039" s="38">
        <v>10284050</v>
      </c>
      <c r="D1039" s="40" t="s">
        <v>1372</v>
      </c>
      <c r="E1039" s="38">
        <v>1</v>
      </c>
      <c r="F1039" s="38">
        <v>120</v>
      </c>
      <c r="G1039" s="38" t="s">
        <v>23</v>
      </c>
      <c r="H1039" s="42">
        <v>1794.87</v>
      </c>
      <c r="I1039" s="55"/>
      <c r="J1039" s="44">
        <v>40905</v>
      </c>
      <c r="K1039" s="42">
        <v>0</v>
      </c>
      <c r="L1039" s="42">
        <v>1705.12</v>
      </c>
      <c r="M1039" s="44">
        <v>45138</v>
      </c>
      <c r="N1039" s="42">
        <f>H1039-K1039-L1039</f>
        <v>89.75</v>
      </c>
      <c r="O1039" s="42">
        <v>20</v>
      </c>
      <c r="P1039" s="45">
        <v>0.13</v>
      </c>
      <c r="Q1039" s="42">
        <v>2.2999999999999998</v>
      </c>
      <c r="R1039" s="42">
        <v>17.7</v>
      </c>
      <c r="S1039" s="42">
        <v>72.05</v>
      </c>
      <c r="T1039" s="38">
        <v>2104</v>
      </c>
      <c r="U1039" s="14">
        <f>S1039/H1039</f>
        <v>4.0142182999325857E-2</v>
      </c>
      <c r="V1039" s="19"/>
      <c r="W1039" s="19"/>
      <c r="X1039" s="37" t="s">
        <v>3461</v>
      </c>
    </row>
    <row r="1040" spans="1:37" s="3" customFormat="1" ht="16.5" customHeight="1">
      <c r="A1040" s="38">
        <v>514</v>
      </c>
      <c r="B1040" s="39">
        <v>10736</v>
      </c>
      <c r="C1040" s="38">
        <v>10284123</v>
      </c>
      <c r="D1040" s="40" t="s">
        <v>576</v>
      </c>
      <c r="E1040" s="38">
        <v>3</v>
      </c>
      <c r="F1040" s="38">
        <v>60</v>
      </c>
      <c r="G1040" s="38" t="s">
        <v>33</v>
      </c>
      <c r="H1040" s="42">
        <v>4056</v>
      </c>
      <c r="I1040" s="55"/>
      <c r="J1040" s="44">
        <v>42394</v>
      </c>
      <c r="K1040" s="42">
        <v>0</v>
      </c>
      <c r="L1040" s="42">
        <v>3853.2</v>
      </c>
      <c r="M1040" s="44">
        <v>45138</v>
      </c>
      <c r="N1040" s="42">
        <f>H1040-K1040-L1040</f>
        <v>202.80000000000018</v>
      </c>
      <c r="O1040" s="42">
        <v>45</v>
      </c>
      <c r="P1040" s="45">
        <v>0.13</v>
      </c>
      <c r="Q1040" s="42">
        <v>5.18</v>
      </c>
      <c r="R1040" s="42">
        <v>39.82</v>
      </c>
      <c r="S1040" s="42">
        <v>162.97999999999999</v>
      </c>
      <c r="T1040" s="38">
        <v>5000</v>
      </c>
      <c r="U1040" s="14">
        <f>S1040/H1040</f>
        <v>4.0182445759368836E-2</v>
      </c>
      <c r="V1040" s="19"/>
      <c r="W1040" s="19"/>
      <c r="X1040" s="37" t="s">
        <v>3461</v>
      </c>
    </row>
    <row r="1041" spans="1:37" s="3" customFormat="1" ht="16.5" customHeight="1">
      <c r="A1041" s="38">
        <v>112</v>
      </c>
      <c r="B1041" s="39">
        <v>10742</v>
      </c>
      <c r="C1041" s="38">
        <v>10287543</v>
      </c>
      <c r="D1041" s="40" t="s">
        <v>1547</v>
      </c>
      <c r="E1041" s="38">
        <v>20</v>
      </c>
      <c r="F1041" s="38">
        <v>60</v>
      </c>
      <c r="G1041" s="38" t="s">
        <v>83</v>
      </c>
      <c r="H1041" s="42">
        <v>1817.39</v>
      </c>
      <c r="I1041" s="55"/>
      <c r="J1041" s="44">
        <v>39749</v>
      </c>
      <c r="K1041" s="42">
        <v>0</v>
      </c>
      <c r="L1041" s="42">
        <v>1726.52</v>
      </c>
      <c r="M1041" s="44">
        <v>45138</v>
      </c>
      <c r="N1041" s="42">
        <f>H1041-K1041-L1041</f>
        <v>90.870000000000118</v>
      </c>
      <c r="O1041" s="42">
        <v>20</v>
      </c>
      <c r="P1041" s="45">
        <v>0.13</v>
      </c>
      <c r="Q1041" s="42">
        <v>2.2999999999999998</v>
      </c>
      <c r="R1041" s="42">
        <v>17.7</v>
      </c>
      <c r="S1041" s="42">
        <v>73.17</v>
      </c>
      <c r="T1041" s="38">
        <v>5000</v>
      </c>
      <c r="U1041" s="14">
        <f>S1041/H1041</f>
        <v>4.0261033680167709E-2</v>
      </c>
      <c r="V1041" s="19"/>
      <c r="W1041" s="19"/>
      <c r="X1041" s="37" t="s">
        <v>3463</v>
      </c>
    </row>
    <row r="1042" spans="1:37" s="3" customFormat="1" ht="16.5" customHeight="1">
      <c r="A1042" s="38">
        <v>431</v>
      </c>
      <c r="B1042" s="39">
        <v>10736</v>
      </c>
      <c r="C1042" s="38">
        <v>10284360</v>
      </c>
      <c r="D1042" s="40" t="s">
        <v>61</v>
      </c>
      <c r="E1042" s="38">
        <v>300</v>
      </c>
      <c r="F1042" s="38">
        <v>120</v>
      </c>
      <c r="G1042" s="38" t="s">
        <v>23</v>
      </c>
      <c r="H1042" s="42">
        <v>61000</v>
      </c>
      <c r="I1042" s="55"/>
      <c r="J1042" s="44">
        <v>39269</v>
      </c>
      <c r="K1042" s="42">
        <v>0</v>
      </c>
      <c r="L1042" s="42">
        <v>57950</v>
      </c>
      <c r="M1042" s="44">
        <v>45138</v>
      </c>
      <c r="N1042" s="42">
        <f>H1042-K1042-L1042</f>
        <v>3050</v>
      </c>
      <c r="O1042" s="42">
        <v>600</v>
      </c>
      <c r="P1042" s="45">
        <v>0.03</v>
      </c>
      <c r="Q1042" s="42">
        <v>11.65</v>
      </c>
      <c r="R1042" s="42">
        <v>588.35</v>
      </c>
      <c r="S1042" s="42">
        <v>2461.65</v>
      </c>
      <c r="T1042" s="38">
        <v>2101</v>
      </c>
      <c r="U1042" s="14">
        <f>S1042/H1042</f>
        <v>4.0354918032786888E-2</v>
      </c>
      <c r="V1042" s="19"/>
      <c r="W1042" s="19"/>
      <c r="X1042" s="37" t="s">
        <v>3461</v>
      </c>
    </row>
    <row r="1043" spans="1:37" s="3" customFormat="1" ht="16.5" customHeight="1">
      <c r="A1043" s="38">
        <v>100</v>
      </c>
      <c r="B1043" s="39">
        <v>10730</v>
      </c>
      <c r="C1043" s="38">
        <v>10289817</v>
      </c>
      <c r="D1043" s="40" t="s">
        <v>350</v>
      </c>
      <c r="E1043" s="38">
        <v>1</v>
      </c>
      <c r="F1043" s="38">
        <v>120</v>
      </c>
      <c r="G1043" s="38" t="s">
        <v>21</v>
      </c>
      <c r="H1043" s="42">
        <v>73600</v>
      </c>
      <c r="I1043" s="56"/>
      <c r="J1043" s="44">
        <v>39813</v>
      </c>
      <c r="K1043" s="42">
        <v>0</v>
      </c>
      <c r="L1043" s="42">
        <v>69920</v>
      </c>
      <c r="M1043" s="44">
        <v>45169</v>
      </c>
      <c r="N1043" s="42">
        <f>H1043-K1043-L1043</f>
        <v>3680</v>
      </c>
      <c r="O1043" s="42">
        <v>720</v>
      </c>
      <c r="P1043" s="45">
        <v>0.03</v>
      </c>
      <c r="Q1043" s="42">
        <v>13.98</v>
      </c>
      <c r="R1043" s="42">
        <v>706.02</v>
      </c>
      <c r="S1043" s="42">
        <v>2973.98</v>
      </c>
      <c r="T1043" s="38">
        <v>5000</v>
      </c>
      <c r="U1043" s="14">
        <f>S1043/H1043</f>
        <v>4.0407336956521739E-2</v>
      </c>
      <c r="V1043" s="19"/>
      <c r="W1043" s="19"/>
      <c r="X1043" s="37" t="s">
        <v>3459</v>
      </c>
    </row>
    <row r="1044" spans="1:37" s="3" customFormat="1" ht="16.5" customHeight="1">
      <c r="A1044" s="38">
        <v>7</v>
      </c>
      <c r="B1044" s="39">
        <v>10751</v>
      </c>
      <c r="C1044" s="38">
        <v>10305238</v>
      </c>
      <c r="D1044" s="40" t="s">
        <v>901</v>
      </c>
      <c r="E1044" s="38">
        <v>1</v>
      </c>
      <c r="F1044" s="38">
        <v>120</v>
      </c>
      <c r="G1044" s="38" t="s">
        <v>23</v>
      </c>
      <c r="H1044" s="42">
        <v>940.17</v>
      </c>
      <c r="I1044" s="2"/>
      <c r="J1044" s="44">
        <v>41269</v>
      </c>
      <c r="K1044" s="42">
        <v>0</v>
      </c>
      <c r="L1044" s="42">
        <v>893.16</v>
      </c>
      <c r="M1044" s="44">
        <v>45016</v>
      </c>
      <c r="N1044" s="42">
        <f>H1044-K1044-L1044</f>
        <v>47.009999999999991</v>
      </c>
      <c r="O1044" s="42">
        <v>10</v>
      </c>
      <c r="P1044" s="45">
        <v>0.13</v>
      </c>
      <c r="Q1044" s="42">
        <v>1.1499999999999999</v>
      </c>
      <c r="R1044" s="42">
        <v>8.85</v>
      </c>
      <c r="S1044" s="42">
        <v>38.159999999999997</v>
      </c>
      <c r="T1044" s="38">
        <v>2103</v>
      </c>
      <c r="U1044" s="14">
        <f>S1044/H1044</f>
        <v>4.0588404224767859E-2</v>
      </c>
      <c r="V1044" s="19"/>
      <c r="W1044" s="19"/>
      <c r="X1044" s="37" t="s">
        <v>3474</v>
      </c>
    </row>
    <row r="1045" spans="1:37" s="3" customFormat="1" ht="16.5" customHeight="1">
      <c r="A1045" s="38">
        <v>12</v>
      </c>
      <c r="B1045" s="39">
        <v>10751</v>
      </c>
      <c r="C1045" s="38">
        <v>10305237</v>
      </c>
      <c r="D1045" s="40" t="s">
        <v>901</v>
      </c>
      <c r="E1045" s="38">
        <v>1</v>
      </c>
      <c r="F1045" s="38">
        <v>120</v>
      </c>
      <c r="G1045" s="38" t="s">
        <v>23</v>
      </c>
      <c r="H1045" s="42">
        <v>940.17</v>
      </c>
      <c r="I1045" s="2"/>
      <c r="J1045" s="44">
        <v>41269</v>
      </c>
      <c r="K1045" s="42">
        <v>0</v>
      </c>
      <c r="L1045" s="42">
        <v>893.16</v>
      </c>
      <c r="M1045" s="44">
        <v>45016</v>
      </c>
      <c r="N1045" s="42">
        <f>H1045-K1045-L1045</f>
        <v>47.009999999999991</v>
      </c>
      <c r="O1045" s="42">
        <v>10</v>
      </c>
      <c r="P1045" s="45">
        <v>0.13</v>
      </c>
      <c r="Q1045" s="42">
        <v>1.1499999999999999</v>
      </c>
      <c r="R1045" s="42">
        <v>8.85</v>
      </c>
      <c r="S1045" s="42">
        <v>38.159999999999997</v>
      </c>
      <c r="T1045" s="38">
        <v>2105</v>
      </c>
      <c r="U1045" s="14">
        <f>S1045/H1045</f>
        <v>4.0588404224767859E-2</v>
      </c>
      <c r="V1045" s="19"/>
      <c r="W1045" s="19"/>
      <c r="X1045" s="37" t="s">
        <v>3474</v>
      </c>
    </row>
    <row r="1046" spans="1:37" s="3" customFormat="1" ht="16.5" customHeight="1">
      <c r="A1046" s="38">
        <v>1104</v>
      </c>
      <c r="B1046" s="39">
        <v>10800</v>
      </c>
      <c r="C1046" s="38">
        <v>10316561</v>
      </c>
      <c r="D1046" s="40" t="s">
        <v>1170</v>
      </c>
      <c r="E1046" s="38">
        <v>1</v>
      </c>
      <c r="F1046" s="38">
        <v>58</v>
      </c>
      <c r="G1046" s="38" t="s">
        <v>33</v>
      </c>
      <c r="H1046" s="42">
        <v>2142</v>
      </c>
      <c r="I1046" s="53"/>
      <c r="J1046" s="44">
        <v>43371</v>
      </c>
      <c r="K1046" s="42">
        <v>0</v>
      </c>
      <c r="L1046" s="42">
        <v>2034.9</v>
      </c>
      <c r="M1046" s="44">
        <v>45138</v>
      </c>
      <c r="N1046" s="42">
        <f>H1046-K1046-L1046</f>
        <v>107.09999999999991</v>
      </c>
      <c r="O1046" s="42">
        <v>22</v>
      </c>
      <c r="P1046" s="45">
        <v>0.13</v>
      </c>
      <c r="Q1046" s="42">
        <v>2.5299999999999998</v>
      </c>
      <c r="R1046" s="42">
        <v>19.47</v>
      </c>
      <c r="S1046" s="42">
        <f>N1046-R1046</f>
        <v>87.62999999999991</v>
      </c>
      <c r="T1046" s="38">
        <v>2505</v>
      </c>
      <c r="U1046" s="14">
        <f>S1046/H1046</f>
        <v>4.0910364145658219E-2</v>
      </c>
      <c r="V1046" s="19"/>
      <c r="W1046" s="19"/>
      <c r="X1046" s="37" t="s">
        <v>3465</v>
      </c>
    </row>
    <row r="1047" spans="1:37" s="3" customFormat="1" ht="16.5" customHeight="1">
      <c r="A1047" s="38">
        <v>1105</v>
      </c>
      <c r="B1047" s="39">
        <v>10800</v>
      </c>
      <c r="C1047" s="38">
        <v>10316562</v>
      </c>
      <c r="D1047" s="40" t="s">
        <v>1170</v>
      </c>
      <c r="E1047" s="38">
        <v>1</v>
      </c>
      <c r="F1047" s="38">
        <v>58</v>
      </c>
      <c r="G1047" s="38" t="s">
        <v>33</v>
      </c>
      <c r="H1047" s="42">
        <v>2142</v>
      </c>
      <c r="I1047" s="53"/>
      <c r="J1047" s="44">
        <v>43371</v>
      </c>
      <c r="K1047" s="42">
        <v>0</v>
      </c>
      <c r="L1047" s="42">
        <v>2034.9</v>
      </c>
      <c r="M1047" s="44">
        <v>45138</v>
      </c>
      <c r="N1047" s="42">
        <f>H1047-K1047-L1047</f>
        <v>107.09999999999991</v>
      </c>
      <c r="O1047" s="42">
        <v>22</v>
      </c>
      <c r="P1047" s="45">
        <v>0.13</v>
      </c>
      <c r="Q1047" s="42">
        <v>2.5299999999999998</v>
      </c>
      <c r="R1047" s="42">
        <v>19.47</v>
      </c>
      <c r="S1047" s="42">
        <f>N1047-R1047</f>
        <v>87.62999999999991</v>
      </c>
      <c r="T1047" s="38">
        <v>2505</v>
      </c>
      <c r="U1047" s="14">
        <f>S1047/H1047</f>
        <v>4.0910364145658219E-2</v>
      </c>
      <c r="V1047" s="19"/>
      <c r="W1047" s="19"/>
      <c r="X1047" s="37" t="s">
        <v>3465</v>
      </c>
    </row>
    <row r="1048" spans="1:37" s="3" customFormat="1" ht="16.5" customHeight="1">
      <c r="A1048" s="38">
        <v>1106</v>
      </c>
      <c r="B1048" s="39">
        <v>10800</v>
      </c>
      <c r="C1048" s="38">
        <v>10317222</v>
      </c>
      <c r="D1048" s="40" t="s">
        <v>1170</v>
      </c>
      <c r="E1048" s="38">
        <v>1</v>
      </c>
      <c r="F1048" s="38">
        <v>56</v>
      </c>
      <c r="G1048" s="38" t="s">
        <v>33</v>
      </c>
      <c r="H1048" s="42">
        <v>2142</v>
      </c>
      <c r="I1048" s="53"/>
      <c r="J1048" s="44">
        <v>43427</v>
      </c>
      <c r="K1048" s="42">
        <v>0</v>
      </c>
      <c r="L1048" s="42">
        <v>2034.9</v>
      </c>
      <c r="M1048" s="44">
        <v>45138</v>
      </c>
      <c r="N1048" s="42">
        <f>H1048-K1048-L1048</f>
        <v>107.09999999999991</v>
      </c>
      <c r="O1048" s="42">
        <v>22</v>
      </c>
      <c r="P1048" s="45">
        <v>0.13</v>
      </c>
      <c r="Q1048" s="42">
        <v>2.5299999999999998</v>
      </c>
      <c r="R1048" s="42">
        <v>19.47</v>
      </c>
      <c r="S1048" s="42">
        <f>N1048-R1048</f>
        <v>87.62999999999991</v>
      </c>
      <c r="T1048" s="38">
        <v>2505</v>
      </c>
      <c r="U1048" s="14">
        <f>S1048/H1048</f>
        <v>4.0910364145658219E-2</v>
      </c>
      <c r="V1048" s="19"/>
      <c r="W1048" s="19"/>
      <c r="X1048" s="37" t="s">
        <v>3465</v>
      </c>
    </row>
    <row r="1049" spans="1:37" s="3" customFormat="1" ht="16.5" customHeight="1">
      <c r="A1049" s="38">
        <v>315</v>
      </c>
      <c r="B1049" s="39">
        <v>10736</v>
      </c>
      <c r="C1049" s="38">
        <v>10284058</v>
      </c>
      <c r="D1049" s="40" t="s">
        <v>1277</v>
      </c>
      <c r="E1049" s="38">
        <v>10</v>
      </c>
      <c r="F1049" s="38">
        <v>120</v>
      </c>
      <c r="G1049" s="38" t="s">
        <v>21</v>
      </c>
      <c r="H1049" s="42">
        <v>294290.59999999998</v>
      </c>
      <c r="I1049" s="55"/>
      <c r="J1049" s="44">
        <v>41026</v>
      </c>
      <c r="K1049" s="42">
        <v>0</v>
      </c>
      <c r="L1049" s="42">
        <v>279576.07</v>
      </c>
      <c r="M1049" s="44">
        <v>45138</v>
      </c>
      <c r="N1049" s="42">
        <f>H1049-K1049-L1049</f>
        <v>14714.52999999997</v>
      </c>
      <c r="O1049" s="42">
        <v>3000</v>
      </c>
      <c r="P1049" s="45">
        <v>0.13</v>
      </c>
      <c r="Q1049" s="42">
        <v>345.13</v>
      </c>
      <c r="R1049" s="42">
        <v>2654.87</v>
      </c>
      <c r="S1049" s="42">
        <v>12059.66</v>
      </c>
      <c r="T1049" s="38">
        <v>2101</v>
      </c>
      <c r="U1049" s="14">
        <f>S1049/H1049</f>
        <v>4.0978746857697805E-2</v>
      </c>
      <c r="V1049" s="19"/>
      <c r="W1049" s="19"/>
      <c r="X1049" s="37" t="s">
        <v>3461</v>
      </c>
    </row>
    <row r="1050" spans="1:37" s="3" customFormat="1" ht="16.5" customHeight="1">
      <c r="A1050" s="38">
        <v>31</v>
      </c>
      <c r="B1050" s="39">
        <v>10755</v>
      </c>
      <c r="C1050" s="38">
        <v>10287294</v>
      </c>
      <c r="D1050" s="40" t="s">
        <v>477</v>
      </c>
      <c r="E1050" s="38">
        <v>2</v>
      </c>
      <c r="F1050" s="38">
        <v>120</v>
      </c>
      <c r="G1050" s="38" t="s">
        <v>23</v>
      </c>
      <c r="H1050" s="42">
        <v>4102.5600000000004</v>
      </c>
      <c r="I1050" s="2"/>
      <c r="J1050" s="44">
        <v>39947</v>
      </c>
      <c r="K1050" s="42">
        <v>0</v>
      </c>
      <c r="L1050" s="42">
        <v>3897.43</v>
      </c>
      <c r="M1050" s="44">
        <v>45077</v>
      </c>
      <c r="N1050" s="42">
        <f>H1050-K1050-L1050</f>
        <v>205.13000000000056</v>
      </c>
      <c r="O1050" s="42">
        <v>40</v>
      </c>
      <c r="P1050" s="45">
        <v>0.13</v>
      </c>
      <c r="Q1050" s="42">
        <v>4.5999999999999996</v>
      </c>
      <c r="R1050" s="42">
        <v>35.4</v>
      </c>
      <c r="S1050" s="42">
        <v>169.73</v>
      </c>
      <c r="T1050" s="38">
        <v>5000</v>
      </c>
      <c r="U1050" s="14">
        <f>S1050/H1050</f>
        <v>4.1371728871728866E-2</v>
      </c>
      <c r="V1050" s="19"/>
      <c r="W1050" s="19"/>
      <c r="X1050" s="37" t="s">
        <v>3464</v>
      </c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</row>
    <row r="1051" spans="1:37" s="3" customFormat="1" ht="16.5" customHeight="1">
      <c r="A1051" s="38">
        <v>15</v>
      </c>
      <c r="B1051" s="39">
        <v>10751</v>
      </c>
      <c r="C1051" s="38">
        <v>10305256</v>
      </c>
      <c r="D1051" s="40" t="s">
        <v>459</v>
      </c>
      <c r="E1051" s="38">
        <v>1</v>
      </c>
      <c r="F1051" s="38">
        <v>120</v>
      </c>
      <c r="G1051" s="38" t="s">
        <v>21</v>
      </c>
      <c r="H1051" s="42">
        <v>8273.5</v>
      </c>
      <c r="I1051" s="2"/>
      <c r="J1051" s="44">
        <v>41271</v>
      </c>
      <c r="K1051" s="42">
        <v>0</v>
      </c>
      <c r="L1051" s="42">
        <v>7859.82</v>
      </c>
      <c r="M1051" s="44">
        <v>45046</v>
      </c>
      <c r="N1051" s="42">
        <f>H1051-K1051-L1051</f>
        <v>413.68000000000029</v>
      </c>
      <c r="O1051" s="42">
        <v>80</v>
      </c>
      <c r="P1051" s="45">
        <v>0.13</v>
      </c>
      <c r="Q1051" s="42">
        <v>9.1999999999999993</v>
      </c>
      <c r="R1051" s="42">
        <v>70.8</v>
      </c>
      <c r="S1051" s="42">
        <v>342.88</v>
      </c>
      <c r="T1051" s="38">
        <v>2101</v>
      </c>
      <c r="U1051" s="14">
        <f>S1051/H1051</f>
        <v>4.1443161902459662E-2</v>
      </c>
      <c r="V1051" s="19"/>
      <c r="W1051" s="19"/>
      <c r="X1051" s="37" t="s">
        <v>3474</v>
      </c>
    </row>
    <row r="1052" spans="1:37" s="3" customFormat="1" ht="16.5" customHeight="1">
      <c r="A1052" s="38">
        <v>7</v>
      </c>
      <c r="B1052" s="39">
        <v>10755</v>
      </c>
      <c r="C1052" s="38">
        <v>10287342</v>
      </c>
      <c r="D1052" s="40" t="s">
        <v>2040</v>
      </c>
      <c r="E1052" s="38">
        <v>1</v>
      </c>
      <c r="F1052" s="38">
        <v>60</v>
      </c>
      <c r="G1052" s="38" t="s">
        <v>33</v>
      </c>
      <c r="H1052" s="42">
        <v>6282.05</v>
      </c>
      <c r="I1052" s="2"/>
      <c r="J1052" s="44">
        <v>43094</v>
      </c>
      <c r="K1052" s="42">
        <v>0</v>
      </c>
      <c r="L1052" s="42">
        <v>5967.94</v>
      </c>
      <c r="M1052" s="44">
        <v>44985</v>
      </c>
      <c r="N1052" s="42">
        <f>H1052-K1052-L1052</f>
        <v>314.11000000000058</v>
      </c>
      <c r="O1052" s="42">
        <v>60</v>
      </c>
      <c r="P1052" s="45">
        <v>0.13</v>
      </c>
      <c r="Q1052" s="42">
        <v>6.9</v>
      </c>
      <c r="R1052" s="42">
        <v>53.1</v>
      </c>
      <c r="S1052" s="42">
        <f>N1052-R1052</f>
        <v>261.01000000000056</v>
      </c>
      <c r="T1052" s="38">
        <v>5000</v>
      </c>
      <c r="U1052" s="14">
        <f>S1052/H1052</f>
        <v>4.1548539091538675E-2</v>
      </c>
      <c r="V1052" s="19"/>
      <c r="W1052" s="19"/>
      <c r="X1052" s="37" t="s">
        <v>3464</v>
      </c>
    </row>
    <row r="1053" spans="1:37" s="3" customFormat="1" ht="16.5" customHeight="1">
      <c r="A1053" s="38">
        <v>535</v>
      </c>
      <c r="B1053" s="39">
        <v>10736</v>
      </c>
      <c r="C1053" s="38">
        <v>10284171</v>
      </c>
      <c r="D1053" s="40" t="s">
        <v>1457</v>
      </c>
      <c r="E1053" s="38">
        <v>200</v>
      </c>
      <c r="F1053" s="38">
        <v>60</v>
      </c>
      <c r="G1053" s="38" t="s">
        <v>83</v>
      </c>
      <c r="H1053" s="42">
        <v>44000</v>
      </c>
      <c r="I1053" s="55"/>
      <c r="J1053" s="44">
        <v>43096</v>
      </c>
      <c r="K1053" s="42">
        <v>0</v>
      </c>
      <c r="L1053" s="42">
        <v>41800</v>
      </c>
      <c r="M1053" s="44">
        <v>45138</v>
      </c>
      <c r="N1053" s="42">
        <f>H1053-K1053-L1053</f>
        <v>2200</v>
      </c>
      <c r="O1053" s="42">
        <v>420</v>
      </c>
      <c r="P1053" s="45">
        <v>0.13</v>
      </c>
      <c r="Q1053" s="42">
        <v>48.32</v>
      </c>
      <c r="R1053" s="42">
        <v>371.68</v>
      </c>
      <c r="S1053" s="42">
        <v>1828.32</v>
      </c>
      <c r="T1053" s="38">
        <v>5000</v>
      </c>
      <c r="U1053" s="14">
        <f>S1053/H1053</f>
        <v>4.1552727272727269E-2</v>
      </c>
      <c r="V1053" s="19"/>
      <c r="W1053" s="19"/>
      <c r="X1053" s="37" t="s">
        <v>3461</v>
      </c>
    </row>
    <row r="1054" spans="1:37" s="3" customFormat="1" ht="16.5" customHeight="1">
      <c r="A1054" s="38">
        <v>11</v>
      </c>
      <c r="B1054" s="39">
        <v>10751</v>
      </c>
      <c r="C1054" s="38">
        <v>10305468</v>
      </c>
      <c r="D1054" s="40" t="s">
        <v>423</v>
      </c>
      <c r="E1054" s="38">
        <v>1</v>
      </c>
      <c r="F1054" s="38">
        <v>120</v>
      </c>
      <c r="G1054" s="38" t="s">
        <v>23</v>
      </c>
      <c r="H1054" s="42">
        <v>1070.43</v>
      </c>
      <c r="I1054" s="2"/>
      <c r="J1054" s="44">
        <v>41269</v>
      </c>
      <c r="K1054" s="42">
        <v>0</v>
      </c>
      <c r="L1054" s="42">
        <v>1016.91</v>
      </c>
      <c r="M1054" s="44">
        <v>45016</v>
      </c>
      <c r="N1054" s="42">
        <f>H1054-K1054-L1054</f>
        <v>53.520000000000095</v>
      </c>
      <c r="O1054" s="42">
        <v>10</v>
      </c>
      <c r="P1054" s="45">
        <v>0.13</v>
      </c>
      <c r="Q1054" s="42">
        <v>1.1499999999999999</v>
      </c>
      <c r="R1054" s="42">
        <v>8.85</v>
      </c>
      <c r="S1054" s="42">
        <v>44.67</v>
      </c>
      <c r="T1054" s="38">
        <v>2106</v>
      </c>
      <c r="U1054" s="14">
        <f>S1054/H1054</f>
        <v>4.1730893192455369E-2</v>
      </c>
      <c r="V1054" s="19"/>
      <c r="W1054" s="19"/>
      <c r="X1054" s="37" t="s">
        <v>3474</v>
      </c>
    </row>
    <row r="1055" spans="1:37" s="3" customFormat="1" ht="16.5" customHeight="1">
      <c r="A1055" s="38">
        <v>348</v>
      </c>
      <c r="B1055" s="39">
        <v>10736</v>
      </c>
      <c r="C1055" s="38">
        <v>10284014</v>
      </c>
      <c r="D1055" s="40" t="s">
        <v>1308</v>
      </c>
      <c r="E1055" s="38">
        <v>4</v>
      </c>
      <c r="F1055" s="38">
        <v>120</v>
      </c>
      <c r="G1055" s="38" t="s">
        <v>21</v>
      </c>
      <c r="H1055" s="42">
        <v>21552</v>
      </c>
      <c r="I1055" s="55"/>
      <c r="J1055" s="44">
        <v>40296</v>
      </c>
      <c r="K1055" s="42">
        <v>0</v>
      </c>
      <c r="L1055" s="42">
        <v>20474.400000000001</v>
      </c>
      <c r="M1055" s="44">
        <v>45138</v>
      </c>
      <c r="N1055" s="42">
        <f>H1055-K1055-L1055</f>
        <v>1077.5999999999985</v>
      </c>
      <c r="O1055" s="42">
        <v>200</v>
      </c>
      <c r="P1055" s="45">
        <v>0.13</v>
      </c>
      <c r="Q1055" s="42">
        <v>23.01</v>
      </c>
      <c r="R1055" s="42">
        <v>176.99</v>
      </c>
      <c r="S1055" s="42">
        <v>900.61</v>
      </c>
      <c r="T1055" s="38">
        <v>2105</v>
      </c>
      <c r="U1055" s="14">
        <f>S1055/H1055</f>
        <v>4.1787769116555309E-2</v>
      </c>
      <c r="V1055" s="19"/>
      <c r="W1055" s="19"/>
      <c r="X1055" s="37" t="s">
        <v>3461</v>
      </c>
    </row>
    <row r="1056" spans="1:37" s="3" customFormat="1" ht="16.5" customHeight="1">
      <c r="A1056" s="38">
        <v>429</v>
      </c>
      <c r="B1056" s="39">
        <v>10736</v>
      </c>
      <c r="C1056" s="38">
        <v>10284026</v>
      </c>
      <c r="D1056" s="40" t="s">
        <v>1371</v>
      </c>
      <c r="E1056" s="38">
        <v>1</v>
      </c>
      <c r="F1056" s="38">
        <v>120</v>
      </c>
      <c r="G1056" s="38" t="s">
        <v>23</v>
      </c>
      <c r="H1056" s="42">
        <v>2222.2199999999998</v>
      </c>
      <c r="I1056" s="55"/>
      <c r="J1056" s="44">
        <v>40482</v>
      </c>
      <c r="K1056" s="42">
        <v>0</v>
      </c>
      <c r="L1056" s="42">
        <v>2111.1</v>
      </c>
      <c r="M1056" s="44">
        <v>45138</v>
      </c>
      <c r="N1056" s="42">
        <f>H1056-K1056-L1056</f>
        <v>111.11999999999989</v>
      </c>
      <c r="O1056" s="42">
        <v>20</v>
      </c>
      <c r="P1056" s="45">
        <v>0.13</v>
      </c>
      <c r="Q1056" s="42">
        <v>2.2999999999999998</v>
      </c>
      <c r="R1056" s="42">
        <v>17.7</v>
      </c>
      <c r="S1056" s="42">
        <v>93.42</v>
      </c>
      <c r="T1056" s="38">
        <v>2101</v>
      </c>
      <c r="U1056" s="14">
        <f>S1056/H1056</f>
        <v>4.2039042039042046E-2</v>
      </c>
      <c r="V1056" s="19"/>
      <c r="W1056" s="19"/>
      <c r="X1056" s="37" t="s">
        <v>3461</v>
      </c>
    </row>
    <row r="1057" spans="1:37" s="3" customFormat="1" ht="16.5" customHeight="1">
      <c r="A1057" s="38">
        <v>156</v>
      </c>
      <c r="B1057" s="39">
        <v>10743</v>
      </c>
      <c r="C1057" s="38">
        <v>10300734</v>
      </c>
      <c r="D1057" s="40" t="s">
        <v>1117</v>
      </c>
      <c r="E1057" s="38">
        <v>6</v>
      </c>
      <c r="F1057" s="38">
        <v>120</v>
      </c>
      <c r="G1057" s="38" t="s">
        <v>23</v>
      </c>
      <c r="H1057" s="42">
        <v>3435.9</v>
      </c>
      <c r="I1057" s="56"/>
      <c r="J1057" s="44">
        <v>40512</v>
      </c>
      <c r="K1057" s="42">
        <v>0</v>
      </c>
      <c r="L1057" s="42">
        <v>3264.1</v>
      </c>
      <c r="M1057" s="44">
        <v>45169</v>
      </c>
      <c r="N1057" s="42">
        <f>H1057-K1057-L1057</f>
        <v>171.80000000000018</v>
      </c>
      <c r="O1057" s="42">
        <v>30</v>
      </c>
      <c r="P1057" s="45">
        <v>0.13</v>
      </c>
      <c r="Q1057" s="42">
        <v>3.45</v>
      </c>
      <c r="R1057" s="42">
        <v>26.55</v>
      </c>
      <c r="S1057" s="42">
        <f>N1057-R1057</f>
        <v>145.25000000000017</v>
      </c>
      <c r="T1057" s="38">
        <v>5000</v>
      </c>
      <c r="U1057" s="14">
        <f>S1057/H1057</f>
        <v>4.2274222183416331E-2</v>
      </c>
      <c r="V1057" s="19"/>
      <c r="W1057" s="19"/>
      <c r="X1057" s="37" t="s">
        <v>3463</v>
      </c>
    </row>
    <row r="1058" spans="1:37" s="3" customFormat="1" ht="16.5" customHeight="1">
      <c r="A1058" s="38">
        <v>424</v>
      </c>
      <c r="B1058" s="39">
        <v>10742</v>
      </c>
      <c r="C1058" s="38">
        <v>10287729</v>
      </c>
      <c r="D1058" s="40" t="s">
        <v>528</v>
      </c>
      <c r="E1058" s="58">
        <v>2</v>
      </c>
      <c r="F1058" s="38">
        <v>60</v>
      </c>
      <c r="G1058" s="38" t="s">
        <v>33</v>
      </c>
      <c r="H1058" s="42">
        <v>5740</v>
      </c>
      <c r="I1058" s="37"/>
      <c r="J1058" s="44">
        <v>40778</v>
      </c>
      <c r="K1058" s="42">
        <v>0</v>
      </c>
      <c r="L1058" s="42">
        <v>5453</v>
      </c>
      <c r="M1058" s="44">
        <v>45278</v>
      </c>
      <c r="N1058" s="42">
        <v>287</v>
      </c>
      <c r="O1058" s="42">
        <v>50</v>
      </c>
      <c r="P1058" s="45">
        <f>IF(J1058&lt;DATEVALUE("2009-1-1"),3%,13%)</f>
        <v>0.13</v>
      </c>
      <c r="Q1058" s="42">
        <f>IF(P1058=13%,ROUND(O1058/(1+P1058)*P1058,2),ROUND(O1058/(1+0.03)*0.02,2))</f>
        <v>5.75</v>
      </c>
      <c r="R1058" s="42">
        <f>O1058-Q1058</f>
        <v>44.25</v>
      </c>
      <c r="S1058" s="42">
        <f>N1058-R1058</f>
        <v>242.75</v>
      </c>
      <c r="T1058" s="38">
        <v>5000</v>
      </c>
      <c r="U1058" s="14">
        <f>S1058/H1058</f>
        <v>4.2290940766550524E-2</v>
      </c>
      <c r="V1058" s="19"/>
      <c r="W1058" s="19"/>
      <c r="X1058" s="37" t="s">
        <v>3463</v>
      </c>
    </row>
    <row r="1059" spans="1:37" s="3" customFormat="1" ht="16.5" customHeight="1">
      <c r="A1059" s="38">
        <v>343</v>
      </c>
      <c r="B1059" s="39">
        <v>10736</v>
      </c>
      <c r="C1059" s="38">
        <v>10284051</v>
      </c>
      <c r="D1059" s="40" t="s">
        <v>702</v>
      </c>
      <c r="E1059" s="38">
        <v>1</v>
      </c>
      <c r="F1059" s="38">
        <v>120</v>
      </c>
      <c r="G1059" s="38" t="s">
        <v>21</v>
      </c>
      <c r="H1059" s="42">
        <v>5811.97</v>
      </c>
      <c r="I1059" s="55"/>
      <c r="J1059" s="44">
        <v>40907</v>
      </c>
      <c r="K1059" s="42">
        <v>0</v>
      </c>
      <c r="L1059" s="42">
        <v>5521.37</v>
      </c>
      <c r="M1059" s="44">
        <v>45138</v>
      </c>
      <c r="N1059" s="42">
        <f>H1059-K1059-L1059</f>
        <v>290.60000000000036</v>
      </c>
      <c r="O1059" s="42">
        <v>50</v>
      </c>
      <c r="P1059" s="45">
        <v>0.13</v>
      </c>
      <c r="Q1059" s="42">
        <v>5.75</v>
      </c>
      <c r="R1059" s="42">
        <v>44.25</v>
      </c>
      <c r="S1059" s="42">
        <v>246.35</v>
      </c>
      <c r="T1059" s="38">
        <v>2104</v>
      </c>
      <c r="U1059" s="14">
        <f>S1059/H1059</f>
        <v>4.2386660633141601E-2</v>
      </c>
      <c r="V1059" s="19"/>
      <c r="W1059" s="19"/>
      <c r="X1059" s="37" t="s">
        <v>3461</v>
      </c>
    </row>
    <row r="1060" spans="1:37" s="3" customFormat="1" ht="16.5" customHeight="1">
      <c r="A1060" s="38">
        <v>453</v>
      </c>
      <c r="B1060" s="39">
        <v>10736</v>
      </c>
      <c r="C1060" s="38">
        <v>10283772</v>
      </c>
      <c r="D1060" s="40" t="s">
        <v>1391</v>
      </c>
      <c r="E1060" s="38">
        <v>3</v>
      </c>
      <c r="F1060" s="38">
        <v>120</v>
      </c>
      <c r="G1060" s="38" t="s">
        <v>23</v>
      </c>
      <c r="H1060" s="42">
        <v>5804.62</v>
      </c>
      <c r="I1060" s="55"/>
      <c r="J1060" s="44">
        <v>39269</v>
      </c>
      <c r="K1060" s="42">
        <v>0</v>
      </c>
      <c r="L1060" s="42">
        <v>5514.38</v>
      </c>
      <c r="M1060" s="44">
        <v>45138</v>
      </c>
      <c r="N1060" s="42">
        <f>H1060-K1060-L1060</f>
        <v>290.23999999999978</v>
      </c>
      <c r="O1060" s="42">
        <v>45</v>
      </c>
      <c r="P1060" s="45">
        <v>0.03</v>
      </c>
      <c r="Q1060" s="42">
        <v>0.87</v>
      </c>
      <c r="R1060" s="42">
        <v>44.13</v>
      </c>
      <c r="S1060" s="42">
        <v>246.11</v>
      </c>
      <c r="T1060" s="38">
        <v>5000</v>
      </c>
      <c r="U1060" s="14">
        <f>S1060/H1060</f>
        <v>4.2398985635579936E-2</v>
      </c>
      <c r="V1060" s="19"/>
      <c r="W1060" s="19"/>
      <c r="X1060" s="37" t="s">
        <v>3461</v>
      </c>
    </row>
    <row r="1061" spans="1:37" s="3" customFormat="1" ht="16.5" customHeight="1">
      <c r="A1061" s="38">
        <v>3</v>
      </c>
      <c r="B1061" s="39">
        <v>50099</v>
      </c>
      <c r="C1061" s="38">
        <v>10320204</v>
      </c>
      <c r="D1061" s="40" t="s">
        <v>2907</v>
      </c>
      <c r="E1061" s="41">
        <v>1</v>
      </c>
      <c r="F1061" s="38">
        <v>27</v>
      </c>
      <c r="G1061" s="38" t="s">
        <v>21</v>
      </c>
      <c r="H1061" s="42">
        <v>93447.56</v>
      </c>
      <c r="I1061" s="2"/>
      <c r="J1061" s="44">
        <v>43462</v>
      </c>
      <c r="K1061" s="42">
        <v>0</v>
      </c>
      <c r="L1061" s="42">
        <v>88775.18</v>
      </c>
      <c r="M1061" s="44">
        <v>44957</v>
      </c>
      <c r="N1061" s="42">
        <f>H1061-K1061-L1061</f>
        <v>4672.3800000000047</v>
      </c>
      <c r="O1061" s="42">
        <v>800</v>
      </c>
      <c r="P1061" s="45">
        <v>0.13</v>
      </c>
      <c r="Q1061" s="42">
        <v>92.04</v>
      </c>
      <c r="R1061" s="42">
        <v>707.96</v>
      </c>
      <c r="S1061" s="42">
        <f>N1061-R1061</f>
        <v>3964.4200000000046</v>
      </c>
      <c r="T1061" s="38">
        <v>1802</v>
      </c>
      <c r="U1061" s="14">
        <f>S1061/H1061</f>
        <v>4.2424007646641657E-2</v>
      </c>
      <c r="V1061" s="19"/>
      <c r="W1061" s="19"/>
      <c r="X1061" s="37" t="s">
        <v>3468</v>
      </c>
    </row>
    <row r="1062" spans="1:37" s="3" customFormat="1" ht="16.5" customHeight="1">
      <c r="A1062" s="38">
        <v>272</v>
      </c>
      <c r="B1062" s="39">
        <v>10746</v>
      </c>
      <c r="C1062" s="38">
        <v>10310658</v>
      </c>
      <c r="D1062" s="40" t="s">
        <v>608</v>
      </c>
      <c r="E1062" s="41">
        <v>1</v>
      </c>
      <c r="F1062" s="38">
        <v>60</v>
      </c>
      <c r="G1062" s="38" t="s">
        <v>33</v>
      </c>
      <c r="H1062" s="42">
        <v>1179.49</v>
      </c>
      <c r="I1062" s="57"/>
      <c r="J1062" s="44">
        <v>42726</v>
      </c>
      <c r="K1062" s="42">
        <v>0</v>
      </c>
      <c r="L1062" s="42">
        <v>1120.51</v>
      </c>
      <c r="M1062" s="44">
        <v>45199</v>
      </c>
      <c r="N1062" s="42">
        <f>H1062-K1062-L1062</f>
        <v>58.980000000000018</v>
      </c>
      <c r="O1062" s="42">
        <v>10</v>
      </c>
      <c r="P1062" s="45">
        <v>0.13</v>
      </c>
      <c r="Q1062" s="42">
        <v>1.1499999999999999</v>
      </c>
      <c r="R1062" s="42">
        <v>8.85</v>
      </c>
      <c r="S1062" s="42">
        <f>N1062-R1062</f>
        <v>50.130000000000017</v>
      </c>
      <c r="T1062" s="38">
        <v>5000</v>
      </c>
      <c r="U1062" s="14">
        <f>S1062/H1062</f>
        <v>4.250142010529976E-2</v>
      </c>
      <c r="V1062" s="19"/>
      <c r="W1062" s="19"/>
      <c r="X1062" s="37" t="s">
        <v>3463</v>
      </c>
    </row>
    <row r="1063" spans="1:37" s="3" customFormat="1" ht="16.5" customHeight="1">
      <c r="A1063" s="38">
        <v>264</v>
      </c>
      <c r="B1063" s="39">
        <v>10736</v>
      </c>
      <c r="C1063" s="38">
        <v>10319076</v>
      </c>
      <c r="D1063" s="40" t="s">
        <v>1235</v>
      </c>
      <c r="E1063" s="38">
        <v>1</v>
      </c>
      <c r="F1063" s="38">
        <v>120</v>
      </c>
      <c r="G1063" s="38" t="s">
        <v>279</v>
      </c>
      <c r="H1063" s="42">
        <v>589936.80000000005</v>
      </c>
      <c r="I1063" s="55"/>
      <c r="J1063" s="44">
        <v>39270</v>
      </c>
      <c r="K1063" s="42">
        <v>0</v>
      </c>
      <c r="L1063" s="42">
        <v>560439.96</v>
      </c>
      <c r="M1063" s="44">
        <v>45138</v>
      </c>
      <c r="N1063" s="42">
        <f>H1063-K1063-L1063</f>
        <v>29496.840000000084</v>
      </c>
      <c r="O1063" s="42">
        <v>4500</v>
      </c>
      <c r="P1063" s="45">
        <v>0.03</v>
      </c>
      <c r="Q1063" s="42">
        <v>87.38</v>
      </c>
      <c r="R1063" s="42">
        <v>4412.62</v>
      </c>
      <c r="S1063" s="42">
        <v>25084.22</v>
      </c>
      <c r="T1063" s="38">
        <v>1802</v>
      </c>
      <c r="U1063" s="14">
        <f>S1063/H1063</f>
        <v>4.2520181822866446E-2</v>
      </c>
      <c r="V1063" s="19"/>
      <c r="W1063" s="19"/>
      <c r="X1063" s="37" t="s">
        <v>3461</v>
      </c>
    </row>
    <row r="1064" spans="1:37" s="3" customFormat="1" ht="16.5" customHeight="1">
      <c r="A1064" s="38">
        <v>162</v>
      </c>
      <c r="B1064" s="39">
        <v>10744</v>
      </c>
      <c r="C1064" s="38">
        <v>10293533</v>
      </c>
      <c r="D1064" s="40" t="s">
        <v>1121</v>
      </c>
      <c r="E1064" s="38">
        <v>3</v>
      </c>
      <c r="F1064" s="38">
        <v>120</v>
      </c>
      <c r="G1064" s="38" t="s">
        <v>23</v>
      </c>
      <c r="H1064" s="42">
        <v>8974.36</v>
      </c>
      <c r="I1064" s="56"/>
      <c r="J1064" s="44">
        <v>40164</v>
      </c>
      <c r="K1064" s="42">
        <v>0</v>
      </c>
      <c r="L1064" s="42">
        <v>8525.64</v>
      </c>
      <c r="M1064" s="44">
        <v>45169</v>
      </c>
      <c r="N1064" s="42">
        <f>H1064-K1064-L1064</f>
        <v>448.72000000000116</v>
      </c>
      <c r="O1064" s="42">
        <v>75</v>
      </c>
      <c r="P1064" s="45">
        <v>0.13</v>
      </c>
      <c r="Q1064" s="42">
        <v>8.6300000000000008</v>
      </c>
      <c r="R1064" s="42">
        <v>66.37</v>
      </c>
      <c r="S1064" s="42">
        <f>N1064-R1064</f>
        <v>382.35000000000116</v>
      </c>
      <c r="T1064" s="38">
        <v>2105</v>
      </c>
      <c r="U1064" s="14">
        <f>S1064/H1064</f>
        <v>4.2604709416604762E-2</v>
      </c>
      <c r="V1064" s="19"/>
      <c r="W1064" s="19"/>
      <c r="X1064" s="37" t="s">
        <v>3463</v>
      </c>
    </row>
    <row r="1065" spans="1:37" s="3" customFormat="1" ht="16.5" customHeight="1">
      <c r="A1065" s="38">
        <v>330</v>
      </c>
      <c r="B1065" s="39">
        <v>10736</v>
      </c>
      <c r="C1065" s="38">
        <v>10283161</v>
      </c>
      <c r="D1065" s="40" t="s">
        <v>1291</v>
      </c>
      <c r="E1065" s="38">
        <v>1</v>
      </c>
      <c r="F1065" s="38">
        <v>120</v>
      </c>
      <c r="G1065" s="38" t="s">
        <v>21</v>
      </c>
      <c r="H1065" s="42">
        <v>10971.37</v>
      </c>
      <c r="I1065" s="55"/>
      <c r="J1065" s="44">
        <v>39270</v>
      </c>
      <c r="K1065" s="42">
        <v>0</v>
      </c>
      <c r="L1065" s="42">
        <v>10422.799999999999</v>
      </c>
      <c r="M1065" s="44">
        <v>45138</v>
      </c>
      <c r="N1065" s="42">
        <f>H1065-K1065-L1065</f>
        <v>548.57000000000153</v>
      </c>
      <c r="O1065" s="42">
        <v>80</v>
      </c>
      <c r="P1065" s="45">
        <v>0.03</v>
      </c>
      <c r="Q1065" s="42">
        <v>1.55</v>
      </c>
      <c r="R1065" s="42">
        <v>78.45</v>
      </c>
      <c r="S1065" s="42">
        <v>470.12</v>
      </c>
      <c r="T1065" s="38">
        <v>2102</v>
      </c>
      <c r="U1065" s="14">
        <f>S1065/H1065</f>
        <v>4.2849707921617811E-2</v>
      </c>
      <c r="V1065" s="19"/>
      <c r="W1065" s="19"/>
      <c r="X1065" s="37" t="s">
        <v>3461</v>
      </c>
    </row>
    <row r="1066" spans="1:37" s="3" customFormat="1" ht="16.5" customHeight="1">
      <c r="A1066" s="38">
        <v>479</v>
      </c>
      <c r="B1066" s="39">
        <v>10736</v>
      </c>
      <c r="C1066" s="38">
        <v>10284235</v>
      </c>
      <c r="D1066" s="40" t="s">
        <v>1416</v>
      </c>
      <c r="E1066" s="38">
        <v>1</v>
      </c>
      <c r="F1066" s="38">
        <v>60</v>
      </c>
      <c r="G1066" s="38" t="s">
        <v>23</v>
      </c>
      <c r="H1066" s="42">
        <v>3750</v>
      </c>
      <c r="I1066" s="55"/>
      <c r="J1066" s="44">
        <v>42941</v>
      </c>
      <c r="K1066" s="42">
        <v>0</v>
      </c>
      <c r="L1066" s="42">
        <v>3562.5</v>
      </c>
      <c r="M1066" s="44">
        <v>45138</v>
      </c>
      <c r="N1066" s="42">
        <f>H1066-K1066-L1066</f>
        <v>187.5</v>
      </c>
      <c r="O1066" s="42">
        <v>30</v>
      </c>
      <c r="P1066" s="45">
        <v>0.13</v>
      </c>
      <c r="Q1066" s="42">
        <v>3.45</v>
      </c>
      <c r="R1066" s="42">
        <v>26.55</v>
      </c>
      <c r="S1066" s="42">
        <v>160.94999999999999</v>
      </c>
      <c r="T1066" s="38">
        <v>5000</v>
      </c>
      <c r="U1066" s="14">
        <f>S1066/H1066</f>
        <v>4.292E-2</v>
      </c>
      <c r="V1066" s="19"/>
      <c r="W1066" s="19"/>
      <c r="X1066" s="37" t="s">
        <v>3461</v>
      </c>
    </row>
    <row r="1067" spans="1:37" s="3" customFormat="1" ht="16.5" customHeight="1">
      <c r="A1067" s="38">
        <v>89</v>
      </c>
      <c r="B1067" s="39">
        <v>10746</v>
      </c>
      <c r="C1067" s="38">
        <v>10311005</v>
      </c>
      <c r="D1067" s="40" t="s">
        <v>437</v>
      </c>
      <c r="E1067" s="38">
        <v>7</v>
      </c>
      <c r="F1067" s="38">
        <v>60</v>
      </c>
      <c r="G1067" s="38" t="s">
        <v>83</v>
      </c>
      <c r="H1067" s="42">
        <v>628.17999999999995</v>
      </c>
      <c r="I1067" s="2"/>
      <c r="J1067" s="44">
        <v>42728</v>
      </c>
      <c r="K1067" s="42">
        <v>0</v>
      </c>
      <c r="L1067" s="42">
        <v>596.78</v>
      </c>
      <c r="M1067" s="44">
        <v>45077</v>
      </c>
      <c r="N1067" s="42">
        <f>H1067-K1067-L1067</f>
        <v>31.399999999999977</v>
      </c>
      <c r="O1067" s="42">
        <v>5</v>
      </c>
      <c r="P1067" s="45">
        <v>0.13</v>
      </c>
      <c r="Q1067" s="42">
        <v>0.57999999999999996</v>
      </c>
      <c r="R1067" s="42">
        <v>4.42</v>
      </c>
      <c r="S1067" s="42">
        <f>N1067-R1067</f>
        <v>26.979999999999976</v>
      </c>
      <c r="T1067" s="38">
        <v>5000</v>
      </c>
      <c r="U1067" s="14">
        <f>S1067/H1067</f>
        <v>4.2949473080964022E-2</v>
      </c>
      <c r="V1067" s="19"/>
      <c r="W1067" s="19"/>
      <c r="X1067" s="37" t="s">
        <v>3463</v>
      </c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</row>
    <row r="1068" spans="1:37" s="3" customFormat="1" ht="16.5" customHeight="1">
      <c r="A1068" s="38">
        <v>439</v>
      </c>
      <c r="B1068" s="39">
        <v>10736</v>
      </c>
      <c r="C1068" s="38">
        <v>10284053</v>
      </c>
      <c r="D1068" s="40" t="s">
        <v>1377</v>
      </c>
      <c r="E1068" s="38">
        <v>1</v>
      </c>
      <c r="F1068" s="38">
        <v>120</v>
      </c>
      <c r="G1068" s="38" t="s">
        <v>23</v>
      </c>
      <c r="H1068" s="42">
        <v>2521.36</v>
      </c>
      <c r="I1068" s="55"/>
      <c r="J1068" s="44">
        <v>40905</v>
      </c>
      <c r="K1068" s="42">
        <v>0</v>
      </c>
      <c r="L1068" s="42">
        <v>2395.29</v>
      </c>
      <c r="M1068" s="44">
        <v>45138</v>
      </c>
      <c r="N1068" s="42">
        <f>H1068-K1068-L1068</f>
        <v>126.07000000000016</v>
      </c>
      <c r="O1068" s="42">
        <v>20</v>
      </c>
      <c r="P1068" s="45">
        <v>0.13</v>
      </c>
      <c r="Q1068" s="42">
        <v>2.2999999999999998</v>
      </c>
      <c r="R1068" s="42">
        <v>17.7</v>
      </c>
      <c r="S1068" s="42">
        <v>108.37</v>
      </c>
      <c r="T1068" s="38">
        <v>2104</v>
      </c>
      <c r="U1068" s="14">
        <f>S1068/H1068</f>
        <v>4.2980772281625786E-2</v>
      </c>
      <c r="V1068" s="19"/>
      <c r="W1068" s="19"/>
      <c r="X1068" s="37" t="s">
        <v>3461</v>
      </c>
    </row>
    <row r="1069" spans="1:37" s="3" customFormat="1" ht="16.5" customHeight="1">
      <c r="A1069" s="38">
        <v>5</v>
      </c>
      <c r="B1069" s="39">
        <v>10755</v>
      </c>
      <c r="C1069" s="38">
        <v>10287280</v>
      </c>
      <c r="D1069" s="40" t="s">
        <v>2889</v>
      </c>
      <c r="E1069" s="41">
        <v>55</v>
      </c>
      <c r="F1069" s="38">
        <v>60</v>
      </c>
      <c r="G1069" s="38" t="s">
        <v>83</v>
      </c>
      <c r="H1069" s="42">
        <v>21028.04</v>
      </c>
      <c r="I1069" s="2"/>
      <c r="J1069" s="44">
        <v>39948</v>
      </c>
      <c r="K1069" s="42">
        <v>0</v>
      </c>
      <c r="L1069" s="42">
        <v>19976.63</v>
      </c>
      <c r="M1069" s="44">
        <v>44957</v>
      </c>
      <c r="N1069" s="42">
        <f>H1069-K1069-L1069</f>
        <v>1051.4099999999999</v>
      </c>
      <c r="O1069" s="42">
        <v>165</v>
      </c>
      <c r="P1069" s="45">
        <v>0.13</v>
      </c>
      <c r="Q1069" s="42">
        <v>18.98</v>
      </c>
      <c r="R1069" s="42">
        <v>146.02000000000001</v>
      </c>
      <c r="S1069" s="42">
        <f>N1069-R1069</f>
        <v>905.38999999999987</v>
      </c>
      <c r="T1069" s="38">
        <v>5000</v>
      </c>
      <c r="U1069" s="14">
        <f>S1069/H1069</f>
        <v>4.3056319086324728E-2</v>
      </c>
      <c r="V1069" s="19"/>
      <c r="W1069" s="19"/>
      <c r="X1069" s="37" t="s">
        <v>3464</v>
      </c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</row>
    <row r="1070" spans="1:37" s="3" customFormat="1" ht="16.5" customHeight="1">
      <c r="A1070" s="38">
        <v>10</v>
      </c>
      <c r="B1070" s="39">
        <v>10751</v>
      </c>
      <c r="C1070" s="38">
        <v>10305411</v>
      </c>
      <c r="D1070" s="40" t="s">
        <v>2271</v>
      </c>
      <c r="E1070" s="38">
        <v>1</v>
      </c>
      <c r="F1070" s="38">
        <v>120</v>
      </c>
      <c r="G1070" s="38" t="s">
        <v>21</v>
      </c>
      <c r="H1070" s="42">
        <v>12820.51</v>
      </c>
      <c r="I1070" s="2"/>
      <c r="J1070" s="44">
        <v>41271</v>
      </c>
      <c r="K1070" s="42">
        <v>0</v>
      </c>
      <c r="L1070" s="42">
        <v>12179.48</v>
      </c>
      <c r="M1070" s="44">
        <v>45016</v>
      </c>
      <c r="N1070" s="42">
        <f>H1070-K1070-L1070</f>
        <v>641.03000000000065</v>
      </c>
      <c r="O1070" s="42">
        <v>100</v>
      </c>
      <c r="P1070" s="45">
        <v>0.13</v>
      </c>
      <c r="Q1070" s="42">
        <v>11.5</v>
      </c>
      <c r="R1070" s="42">
        <v>88.5</v>
      </c>
      <c r="S1070" s="42">
        <v>552.53</v>
      </c>
      <c r="T1070" s="38">
        <v>2102</v>
      </c>
      <c r="U1070" s="14">
        <f>S1070/H1070</f>
        <v>4.3097349481416886E-2</v>
      </c>
      <c r="V1070" s="19"/>
      <c r="W1070" s="19"/>
      <c r="X1070" s="37" t="s">
        <v>3474</v>
      </c>
    </row>
    <row r="1071" spans="1:37" s="3" customFormat="1" ht="16.5" customHeight="1">
      <c r="A1071" s="38">
        <v>5</v>
      </c>
      <c r="B1071" s="39">
        <v>10751</v>
      </c>
      <c r="C1071" s="38">
        <v>10305268</v>
      </c>
      <c r="D1071" s="40" t="s">
        <v>2441</v>
      </c>
      <c r="E1071" s="38">
        <v>2</v>
      </c>
      <c r="F1071" s="38">
        <v>60</v>
      </c>
      <c r="G1071" s="38" t="s">
        <v>23</v>
      </c>
      <c r="H1071" s="42">
        <v>2564.1</v>
      </c>
      <c r="I1071" s="2"/>
      <c r="J1071" s="44">
        <v>41270</v>
      </c>
      <c r="K1071" s="42">
        <v>0</v>
      </c>
      <c r="L1071" s="42">
        <v>2435.89</v>
      </c>
      <c r="M1071" s="44">
        <v>45016</v>
      </c>
      <c r="N1071" s="42">
        <f>H1071-K1071-L1071</f>
        <v>128.21000000000004</v>
      </c>
      <c r="O1071" s="42">
        <v>20</v>
      </c>
      <c r="P1071" s="45">
        <v>0.13</v>
      </c>
      <c r="Q1071" s="42">
        <v>2.2999999999999998</v>
      </c>
      <c r="R1071" s="42">
        <v>17.7</v>
      </c>
      <c r="S1071" s="42">
        <v>110.51</v>
      </c>
      <c r="T1071" s="38">
        <v>2105</v>
      </c>
      <c r="U1071" s="14">
        <f>S1071/H1071</f>
        <v>4.3098943098943104E-2</v>
      </c>
      <c r="V1071" s="19"/>
      <c r="W1071" s="19"/>
      <c r="X1071" s="37" t="s">
        <v>3474</v>
      </c>
    </row>
    <row r="1072" spans="1:37" s="3" customFormat="1" ht="16.5" customHeight="1">
      <c r="A1072" s="38">
        <v>266</v>
      </c>
      <c r="B1072" s="39">
        <v>10736</v>
      </c>
      <c r="C1072" s="38">
        <v>10319084</v>
      </c>
      <c r="D1072" s="40" t="s">
        <v>1237</v>
      </c>
      <c r="E1072" s="38">
        <v>1</v>
      </c>
      <c r="F1072" s="38">
        <v>120</v>
      </c>
      <c r="G1072" s="38" t="s">
        <v>279</v>
      </c>
      <c r="H1072" s="42">
        <v>244389.6</v>
      </c>
      <c r="I1072" s="55"/>
      <c r="J1072" s="44">
        <v>39689</v>
      </c>
      <c r="K1072" s="42">
        <v>0</v>
      </c>
      <c r="L1072" s="42">
        <v>232170.12</v>
      </c>
      <c r="M1072" s="44">
        <v>45138</v>
      </c>
      <c r="N1072" s="42">
        <f>H1072-K1072-L1072</f>
        <v>12219.48000000001</v>
      </c>
      <c r="O1072" s="42">
        <v>1700</v>
      </c>
      <c r="P1072" s="45">
        <v>0.03</v>
      </c>
      <c r="Q1072" s="42">
        <v>33.01</v>
      </c>
      <c r="R1072" s="42">
        <v>1666.99</v>
      </c>
      <c r="S1072" s="42">
        <v>10552.49</v>
      </c>
      <c r="T1072" s="38">
        <v>1802</v>
      </c>
      <c r="U1072" s="14">
        <f>S1072/H1072</f>
        <v>4.3178965062343075E-2</v>
      </c>
      <c r="V1072" s="19"/>
      <c r="W1072" s="19"/>
      <c r="X1072" s="37" t="s">
        <v>3461</v>
      </c>
    </row>
    <row r="1073" spans="1:37" s="3" customFormat="1" ht="16.5" customHeight="1">
      <c r="A1073" s="38">
        <v>14</v>
      </c>
      <c r="B1073" s="39">
        <v>10751</v>
      </c>
      <c r="C1073" s="38">
        <v>10305177</v>
      </c>
      <c r="D1073" s="40" t="s">
        <v>212</v>
      </c>
      <c r="E1073" s="38">
        <v>8</v>
      </c>
      <c r="F1073" s="38">
        <v>60</v>
      </c>
      <c r="G1073" s="38" t="s">
        <v>83</v>
      </c>
      <c r="H1073" s="42">
        <v>660.88</v>
      </c>
      <c r="I1073" s="2"/>
      <c r="J1073" s="44">
        <v>41271</v>
      </c>
      <c r="K1073" s="42">
        <v>0</v>
      </c>
      <c r="L1073" s="42">
        <v>627.83000000000004</v>
      </c>
      <c r="M1073" s="44">
        <v>45016</v>
      </c>
      <c r="N1073" s="42">
        <f>H1073-K1073-L1073</f>
        <v>33.049999999999955</v>
      </c>
      <c r="O1073" s="42">
        <v>5</v>
      </c>
      <c r="P1073" s="45">
        <v>0.13</v>
      </c>
      <c r="Q1073" s="42">
        <v>0.57999999999999996</v>
      </c>
      <c r="R1073" s="42">
        <v>4.42</v>
      </c>
      <c r="S1073" s="42">
        <v>28.63</v>
      </c>
      <c r="T1073" s="38">
        <v>5000</v>
      </c>
      <c r="U1073" s="14">
        <f>S1073/H1073</f>
        <v>4.3321026510107732E-2</v>
      </c>
      <c r="V1073" s="19"/>
      <c r="W1073" s="19"/>
      <c r="X1073" s="37" t="s">
        <v>3474</v>
      </c>
    </row>
    <row r="1074" spans="1:37" s="3" customFormat="1" ht="16.5" customHeight="1">
      <c r="A1074" s="38">
        <v>164</v>
      </c>
      <c r="B1074" s="39">
        <v>10744</v>
      </c>
      <c r="C1074" s="38">
        <v>10293583</v>
      </c>
      <c r="D1074" s="40" t="s">
        <v>1123</v>
      </c>
      <c r="E1074" s="38">
        <v>1</v>
      </c>
      <c r="F1074" s="38">
        <v>120</v>
      </c>
      <c r="G1074" s="38" t="s">
        <v>23</v>
      </c>
      <c r="H1074" s="42">
        <v>3418.8</v>
      </c>
      <c r="I1074" s="56"/>
      <c r="J1074" s="44">
        <v>40164</v>
      </c>
      <c r="K1074" s="42">
        <v>0</v>
      </c>
      <c r="L1074" s="42">
        <v>3247.86</v>
      </c>
      <c r="M1074" s="44">
        <v>45169</v>
      </c>
      <c r="N1074" s="42">
        <f>H1074-K1074-L1074</f>
        <v>170.94000000000005</v>
      </c>
      <c r="O1074" s="42">
        <v>25</v>
      </c>
      <c r="P1074" s="45">
        <v>0.13</v>
      </c>
      <c r="Q1074" s="42">
        <v>2.88</v>
      </c>
      <c r="R1074" s="42">
        <v>22.12</v>
      </c>
      <c r="S1074" s="42">
        <f>N1074-R1074</f>
        <v>148.82000000000005</v>
      </c>
      <c r="T1074" s="38">
        <v>2105</v>
      </c>
      <c r="U1074" s="14">
        <f>S1074/H1074</f>
        <v>4.3529893529893539E-2</v>
      </c>
      <c r="V1074" s="19"/>
      <c r="W1074" s="19"/>
      <c r="X1074" s="37" t="s">
        <v>3463</v>
      </c>
    </row>
    <row r="1075" spans="1:37" s="3" customFormat="1" ht="16.5" customHeight="1">
      <c r="A1075" s="38">
        <v>512</v>
      </c>
      <c r="B1075" s="39">
        <v>10736</v>
      </c>
      <c r="C1075" s="38">
        <v>10284121</v>
      </c>
      <c r="D1075" s="40" t="s">
        <v>1441</v>
      </c>
      <c r="E1075" s="38">
        <v>16</v>
      </c>
      <c r="F1075" s="38">
        <v>60</v>
      </c>
      <c r="G1075" s="38" t="s">
        <v>33</v>
      </c>
      <c r="H1075" s="42">
        <v>22464</v>
      </c>
      <c r="I1075" s="55"/>
      <c r="J1075" s="44">
        <v>42394</v>
      </c>
      <c r="K1075" s="42">
        <v>0</v>
      </c>
      <c r="L1075" s="42">
        <v>21340.799999999999</v>
      </c>
      <c r="M1075" s="44">
        <v>45138</v>
      </c>
      <c r="N1075" s="42">
        <f>H1075-K1075-L1075</f>
        <v>1123.2000000000007</v>
      </c>
      <c r="O1075" s="42">
        <v>160</v>
      </c>
      <c r="P1075" s="45">
        <v>0.13</v>
      </c>
      <c r="Q1075" s="42">
        <v>18.41</v>
      </c>
      <c r="R1075" s="42">
        <v>141.59</v>
      </c>
      <c r="S1075" s="42">
        <v>981.61</v>
      </c>
      <c r="T1075" s="38">
        <v>5000</v>
      </c>
      <c r="U1075" s="14">
        <f>S1075/H1075</f>
        <v>4.3697026353276353E-2</v>
      </c>
      <c r="V1075" s="19"/>
      <c r="W1075" s="19"/>
      <c r="X1075" s="37" t="s">
        <v>3461</v>
      </c>
    </row>
    <row r="1076" spans="1:37" s="3" customFormat="1" ht="16.5" customHeight="1">
      <c r="A1076" s="38">
        <v>21</v>
      </c>
      <c r="B1076" s="39">
        <v>50101</v>
      </c>
      <c r="C1076" s="38">
        <v>10302746</v>
      </c>
      <c r="D1076" s="40" t="s">
        <v>2423</v>
      </c>
      <c r="E1076" s="38">
        <v>401</v>
      </c>
      <c r="F1076" s="38">
        <v>60</v>
      </c>
      <c r="G1076" s="38" t="s">
        <v>23</v>
      </c>
      <c r="H1076" s="42">
        <v>146689.81</v>
      </c>
      <c r="I1076" s="2"/>
      <c r="J1076" s="44">
        <v>42002</v>
      </c>
      <c r="K1076" s="42">
        <v>0</v>
      </c>
      <c r="L1076" s="42">
        <v>139355.31</v>
      </c>
      <c r="M1076" s="44">
        <v>45046</v>
      </c>
      <c r="N1076" s="42">
        <f>H1076-K1076-L1076</f>
        <v>7334.5</v>
      </c>
      <c r="O1076" s="42">
        <v>1000</v>
      </c>
      <c r="P1076" s="45">
        <v>0.13</v>
      </c>
      <c r="Q1076" s="42">
        <v>115.04</v>
      </c>
      <c r="R1076" s="42">
        <v>884.96</v>
      </c>
      <c r="S1076" s="42">
        <v>6449.54</v>
      </c>
      <c r="T1076" s="38">
        <v>5000</v>
      </c>
      <c r="U1076" s="14">
        <f>S1076/H1076</f>
        <v>4.3967198539557724E-2</v>
      </c>
      <c r="V1076" s="19"/>
      <c r="W1076" s="19"/>
      <c r="X1076" s="37" t="s">
        <v>3477</v>
      </c>
    </row>
    <row r="1077" spans="1:37" s="3" customFormat="1" ht="16.5" customHeight="1">
      <c r="A1077" s="38">
        <v>273</v>
      </c>
      <c r="B1077" s="39">
        <v>10746</v>
      </c>
      <c r="C1077" s="38">
        <v>10310660</v>
      </c>
      <c r="D1077" s="40" t="s">
        <v>609</v>
      </c>
      <c r="E1077" s="41">
        <v>1</v>
      </c>
      <c r="F1077" s="38">
        <v>60</v>
      </c>
      <c r="G1077" s="38" t="s">
        <v>33</v>
      </c>
      <c r="H1077" s="42">
        <v>13360.69</v>
      </c>
      <c r="I1077" s="57"/>
      <c r="J1077" s="44">
        <v>42726</v>
      </c>
      <c r="K1077" s="42">
        <v>0</v>
      </c>
      <c r="L1077" s="42">
        <v>12692.65</v>
      </c>
      <c r="M1077" s="44">
        <v>45199</v>
      </c>
      <c r="N1077" s="42">
        <f>H1077-K1077-L1077</f>
        <v>668.04000000000087</v>
      </c>
      <c r="O1077" s="42">
        <v>90</v>
      </c>
      <c r="P1077" s="45">
        <v>0.13</v>
      </c>
      <c r="Q1077" s="42">
        <v>10.35</v>
      </c>
      <c r="R1077" s="42">
        <v>79.650000000000006</v>
      </c>
      <c r="S1077" s="42">
        <f>N1077-R1077</f>
        <v>588.3900000000009</v>
      </c>
      <c r="T1077" s="38">
        <v>5000</v>
      </c>
      <c r="U1077" s="14">
        <f>S1077/H1077</f>
        <v>4.4038893200875173E-2</v>
      </c>
      <c r="V1077" s="19"/>
      <c r="W1077" s="19"/>
      <c r="X1077" s="37" t="s">
        <v>3463</v>
      </c>
    </row>
    <row r="1078" spans="1:37" s="3" customFormat="1" ht="16.5" customHeight="1">
      <c r="A1078" s="38">
        <v>460</v>
      </c>
      <c r="B1078" s="39">
        <v>10736</v>
      </c>
      <c r="C1078" s="38">
        <v>10283991</v>
      </c>
      <c r="D1078" s="40" t="s">
        <v>1398</v>
      </c>
      <c r="E1078" s="38">
        <v>2</v>
      </c>
      <c r="F1078" s="38">
        <v>120</v>
      </c>
      <c r="G1078" s="38" t="s">
        <v>23</v>
      </c>
      <c r="H1078" s="42">
        <v>1660</v>
      </c>
      <c r="I1078" s="55"/>
      <c r="J1078" s="44">
        <v>39269</v>
      </c>
      <c r="K1078" s="42">
        <v>0</v>
      </c>
      <c r="L1078" s="42">
        <v>1577</v>
      </c>
      <c r="M1078" s="44">
        <v>45138</v>
      </c>
      <c r="N1078" s="42">
        <f>H1078-K1078-L1078</f>
        <v>83</v>
      </c>
      <c r="O1078" s="42">
        <v>10</v>
      </c>
      <c r="P1078" s="45">
        <v>0.03</v>
      </c>
      <c r="Q1078" s="42">
        <v>0.19</v>
      </c>
      <c r="R1078" s="42">
        <v>9.81</v>
      </c>
      <c r="S1078" s="42">
        <v>73.19</v>
      </c>
      <c r="T1078" s="38">
        <v>5000</v>
      </c>
      <c r="U1078" s="14">
        <f>S1078/H1078</f>
        <v>4.4090361445783134E-2</v>
      </c>
      <c r="V1078" s="19"/>
      <c r="W1078" s="19"/>
      <c r="X1078" s="37" t="s">
        <v>3461</v>
      </c>
    </row>
    <row r="1079" spans="1:37" s="3" customFormat="1" ht="16.5" customHeight="1">
      <c r="A1079" s="38">
        <v>81</v>
      </c>
      <c r="B1079" s="39">
        <v>10728</v>
      </c>
      <c r="C1079" s="38">
        <v>10282837</v>
      </c>
      <c r="D1079" s="40" t="s">
        <v>1843</v>
      </c>
      <c r="E1079" s="38">
        <v>3</v>
      </c>
      <c r="F1079" s="38">
        <v>120</v>
      </c>
      <c r="G1079" s="38" t="s">
        <v>21</v>
      </c>
      <c r="H1079" s="42">
        <v>84123</v>
      </c>
      <c r="I1079" s="49"/>
      <c r="J1079" s="44">
        <v>38926</v>
      </c>
      <c r="K1079" s="42">
        <v>0</v>
      </c>
      <c r="L1079" s="42">
        <v>79916.850000000006</v>
      </c>
      <c r="M1079" s="44">
        <v>45107</v>
      </c>
      <c r="N1079" s="42">
        <f>H1079-K1079-L1079</f>
        <v>4206.1499999999942</v>
      </c>
      <c r="O1079" s="42">
        <v>500</v>
      </c>
      <c r="P1079" s="45">
        <v>0.03</v>
      </c>
      <c r="Q1079" s="42">
        <v>9.7100000000000009</v>
      </c>
      <c r="R1079" s="42">
        <v>490.29</v>
      </c>
      <c r="S1079" s="42">
        <f>N1079-R1079</f>
        <v>3715.8599999999942</v>
      </c>
      <c r="T1079" s="38">
        <v>2102</v>
      </c>
      <c r="U1079" s="14">
        <f>S1079/H1079</f>
        <v>4.4171748511108666E-2</v>
      </c>
      <c r="V1079" s="19"/>
      <c r="W1079" s="19"/>
      <c r="X1079" s="37" t="s">
        <v>3459</v>
      </c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</row>
    <row r="1080" spans="1:37" s="3" customFormat="1" ht="16.5" customHeight="1">
      <c r="A1080" s="38">
        <v>527</v>
      </c>
      <c r="B1080" s="39">
        <v>10736</v>
      </c>
      <c r="C1080" s="38">
        <v>10284282</v>
      </c>
      <c r="D1080" s="40" t="s">
        <v>1451</v>
      </c>
      <c r="E1080" s="38">
        <v>3</v>
      </c>
      <c r="F1080" s="38">
        <v>60</v>
      </c>
      <c r="G1080" s="38" t="s">
        <v>33</v>
      </c>
      <c r="H1080" s="42">
        <v>11388</v>
      </c>
      <c r="I1080" s="55"/>
      <c r="J1080" s="44">
        <v>42213</v>
      </c>
      <c r="K1080" s="42">
        <v>0</v>
      </c>
      <c r="L1080" s="42">
        <v>10818.6</v>
      </c>
      <c r="M1080" s="44">
        <v>45138</v>
      </c>
      <c r="N1080" s="42">
        <f>H1080-K1080-L1080</f>
        <v>569.39999999999964</v>
      </c>
      <c r="O1080" s="42">
        <v>75</v>
      </c>
      <c r="P1080" s="45">
        <v>0.13</v>
      </c>
      <c r="Q1080" s="42">
        <v>8.6300000000000008</v>
      </c>
      <c r="R1080" s="42">
        <v>66.37</v>
      </c>
      <c r="S1080" s="42">
        <v>503.03</v>
      </c>
      <c r="T1080" s="38">
        <v>5000</v>
      </c>
      <c r="U1080" s="14">
        <f>S1080/H1080</f>
        <v>4.4171935370565504E-2</v>
      </c>
      <c r="V1080" s="19"/>
      <c r="W1080" s="19"/>
      <c r="X1080" s="37" t="s">
        <v>3461</v>
      </c>
    </row>
    <row r="1081" spans="1:37" s="3" customFormat="1" ht="16.5" customHeight="1">
      <c r="A1081" s="38">
        <v>1102</v>
      </c>
      <c r="B1081" s="39">
        <v>10800</v>
      </c>
      <c r="C1081" s="38">
        <v>10316002</v>
      </c>
      <c r="D1081" s="40" t="s">
        <v>1170</v>
      </c>
      <c r="E1081" s="38">
        <v>1</v>
      </c>
      <c r="F1081" s="38">
        <v>60</v>
      </c>
      <c r="G1081" s="38" t="s">
        <v>33</v>
      </c>
      <c r="H1081" s="42">
        <v>2142</v>
      </c>
      <c r="I1081" s="53"/>
      <c r="J1081" s="44">
        <v>43277</v>
      </c>
      <c r="K1081" s="42">
        <v>0</v>
      </c>
      <c r="L1081" s="42">
        <v>2034.9</v>
      </c>
      <c r="M1081" s="44">
        <v>45138</v>
      </c>
      <c r="N1081" s="42">
        <f>H1081-K1081-L1081</f>
        <v>107.09999999999991</v>
      </c>
      <c r="O1081" s="42">
        <v>13.67</v>
      </c>
      <c r="P1081" s="45">
        <v>0.13</v>
      </c>
      <c r="Q1081" s="42">
        <v>1.57</v>
      </c>
      <c r="R1081" s="42">
        <v>12.1</v>
      </c>
      <c r="S1081" s="42">
        <f>N1081-R1081</f>
        <v>94.999999999999915</v>
      </c>
      <c r="T1081" s="38">
        <v>2505</v>
      </c>
      <c r="U1081" s="14">
        <f>S1081/H1081</f>
        <v>4.4351073762838429E-2</v>
      </c>
      <c r="V1081" s="19"/>
      <c r="W1081" s="19"/>
      <c r="X1081" s="37" t="s">
        <v>3465</v>
      </c>
    </row>
    <row r="1082" spans="1:37" s="3" customFormat="1" ht="16.5" customHeight="1">
      <c r="A1082" s="38">
        <v>1103</v>
      </c>
      <c r="B1082" s="39">
        <v>10800</v>
      </c>
      <c r="C1082" s="38">
        <v>10316004</v>
      </c>
      <c r="D1082" s="40" t="s">
        <v>1170</v>
      </c>
      <c r="E1082" s="38">
        <v>1</v>
      </c>
      <c r="F1082" s="38">
        <v>60</v>
      </c>
      <c r="G1082" s="38" t="s">
        <v>33</v>
      </c>
      <c r="H1082" s="42">
        <v>2142</v>
      </c>
      <c r="I1082" s="53"/>
      <c r="J1082" s="44">
        <v>43277</v>
      </c>
      <c r="K1082" s="42">
        <v>0</v>
      </c>
      <c r="L1082" s="42">
        <v>2034.9</v>
      </c>
      <c r="M1082" s="44">
        <v>45138</v>
      </c>
      <c r="N1082" s="42">
        <f>H1082-K1082-L1082</f>
        <v>107.09999999999991</v>
      </c>
      <c r="O1082" s="42">
        <v>13.67</v>
      </c>
      <c r="P1082" s="45">
        <v>0.13</v>
      </c>
      <c r="Q1082" s="42">
        <v>1.57</v>
      </c>
      <c r="R1082" s="42">
        <v>12.1</v>
      </c>
      <c r="S1082" s="42">
        <f>N1082-R1082</f>
        <v>94.999999999999915</v>
      </c>
      <c r="T1082" s="38">
        <v>2505</v>
      </c>
      <c r="U1082" s="14">
        <f>S1082/H1082</f>
        <v>4.4351073762838429E-2</v>
      </c>
      <c r="V1082" s="19"/>
      <c r="W1082" s="19"/>
      <c r="X1082" s="37" t="s">
        <v>3465</v>
      </c>
    </row>
    <row r="1083" spans="1:37" s="3" customFormat="1" ht="16.5" customHeight="1">
      <c r="A1083" s="38">
        <v>1099</v>
      </c>
      <c r="B1083" s="39">
        <v>10800</v>
      </c>
      <c r="C1083" s="38">
        <v>10316405</v>
      </c>
      <c r="D1083" s="40" t="s">
        <v>1201</v>
      </c>
      <c r="E1083" s="38">
        <v>1</v>
      </c>
      <c r="F1083" s="38">
        <v>60</v>
      </c>
      <c r="G1083" s="38" t="s">
        <v>23</v>
      </c>
      <c r="H1083" s="42">
        <v>3095</v>
      </c>
      <c r="I1083" s="53"/>
      <c r="J1083" s="44">
        <v>43277</v>
      </c>
      <c r="K1083" s="42">
        <v>0</v>
      </c>
      <c r="L1083" s="42">
        <v>2940.25</v>
      </c>
      <c r="M1083" s="44">
        <v>45138</v>
      </c>
      <c r="N1083" s="42">
        <f>H1083-K1083-L1083</f>
        <v>154.75</v>
      </c>
      <c r="O1083" s="42">
        <v>19.75</v>
      </c>
      <c r="P1083" s="45">
        <v>0.13</v>
      </c>
      <c r="Q1083" s="42">
        <v>2.27</v>
      </c>
      <c r="R1083" s="42">
        <v>17.48</v>
      </c>
      <c r="S1083" s="42">
        <f>N1083-R1083</f>
        <v>137.27000000000001</v>
      </c>
      <c r="T1083" s="38">
        <v>2505</v>
      </c>
      <c r="U1083" s="14">
        <f>S1083/H1083</f>
        <v>4.435218093699516E-2</v>
      </c>
      <c r="V1083" s="19"/>
      <c r="W1083" s="19"/>
      <c r="X1083" s="37" t="s">
        <v>3465</v>
      </c>
    </row>
    <row r="1084" spans="1:37" s="3" customFormat="1" ht="16.5" customHeight="1">
      <c r="A1084" s="38">
        <v>1100</v>
      </c>
      <c r="B1084" s="39">
        <v>10800</v>
      </c>
      <c r="C1084" s="38">
        <v>10316407</v>
      </c>
      <c r="D1084" s="40" t="s">
        <v>1201</v>
      </c>
      <c r="E1084" s="38">
        <v>1</v>
      </c>
      <c r="F1084" s="38">
        <v>60</v>
      </c>
      <c r="G1084" s="38" t="s">
        <v>23</v>
      </c>
      <c r="H1084" s="42">
        <v>3095</v>
      </c>
      <c r="I1084" s="53"/>
      <c r="J1084" s="44">
        <v>43277</v>
      </c>
      <c r="K1084" s="42">
        <v>0</v>
      </c>
      <c r="L1084" s="42">
        <v>2940.25</v>
      </c>
      <c r="M1084" s="44">
        <v>45138</v>
      </c>
      <c r="N1084" s="42">
        <f>H1084-K1084-L1084</f>
        <v>154.75</v>
      </c>
      <c r="O1084" s="42">
        <v>19.75</v>
      </c>
      <c r="P1084" s="45">
        <v>0.13</v>
      </c>
      <c r="Q1084" s="42">
        <v>2.27</v>
      </c>
      <c r="R1084" s="42">
        <v>17.48</v>
      </c>
      <c r="S1084" s="42">
        <f>N1084-R1084</f>
        <v>137.27000000000001</v>
      </c>
      <c r="T1084" s="38">
        <v>2505</v>
      </c>
      <c r="U1084" s="14">
        <f>S1084/H1084</f>
        <v>4.435218093699516E-2</v>
      </c>
      <c r="V1084" s="19"/>
      <c r="W1084" s="19"/>
      <c r="X1084" s="37" t="s">
        <v>3465</v>
      </c>
    </row>
    <row r="1085" spans="1:37" s="3" customFormat="1" ht="16.5" customHeight="1">
      <c r="A1085" s="38">
        <v>11</v>
      </c>
      <c r="B1085" s="39">
        <v>10755</v>
      </c>
      <c r="C1085" s="38">
        <v>10287078</v>
      </c>
      <c r="D1085" s="40" t="s">
        <v>698</v>
      </c>
      <c r="E1085" s="38">
        <v>10</v>
      </c>
      <c r="F1085" s="38">
        <v>60</v>
      </c>
      <c r="G1085" s="38" t="s">
        <v>23</v>
      </c>
      <c r="H1085" s="42">
        <v>3931.62</v>
      </c>
      <c r="I1085" s="2"/>
      <c r="J1085" s="44">
        <v>39947</v>
      </c>
      <c r="K1085" s="42">
        <v>0</v>
      </c>
      <c r="L1085" s="42">
        <v>3735.03</v>
      </c>
      <c r="M1085" s="44">
        <v>44985</v>
      </c>
      <c r="N1085" s="42">
        <f>H1085-K1085-L1085</f>
        <v>196.58999999999969</v>
      </c>
      <c r="O1085" s="42">
        <v>25</v>
      </c>
      <c r="P1085" s="45">
        <v>0.13</v>
      </c>
      <c r="Q1085" s="42">
        <v>2.88</v>
      </c>
      <c r="R1085" s="42">
        <v>22.12</v>
      </c>
      <c r="S1085" s="42">
        <f>N1085-R1085</f>
        <v>174.46999999999969</v>
      </c>
      <c r="T1085" s="38">
        <v>5000</v>
      </c>
      <c r="U1085" s="14">
        <f>S1085/H1085</f>
        <v>4.4376109593500822E-2</v>
      </c>
      <c r="V1085" s="19"/>
      <c r="W1085" s="19"/>
      <c r="X1085" s="37" t="s">
        <v>3464</v>
      </c>
    </row>
    <row r="1086" spans="1:37" s="3" customFormat="1" ht="16.5" customHeight="1">
      <c r="A1086" s="38">
        <v>526</v>
      </c>
      <c r="B1086" s="39">
        <v>10736</v>
      </c>
      <c r="C1086" s="38">
        <v>10284281</v>
      </c>
      <c r="D1086" s="40" t="s">
        <v>576</v>
      </c>
      <c r="E1086" s="38">
        <v>2</v>
      </c>
      <c r="F1086" s="38">
        <v>60</v>
      </c>
      <c r="G1086" s="38" t="s">
        <v>33</v>
      </c>
      <c r="H1086" s="42">
        <v>4732</v>
      </c>
      <c r="I1086" s="55"/>
      <c r="J1086" s="44">
        <v>42213</v>
      </c>
      <c r="K1086" s="42">
        <v>0</v>
      </c>
      <c r="L1086" s="42">
        <v>4495.3999999999996</v>
      </c>
      <c r="M1086" s="44">
        <v>45138</v>
      </c>
      <c r="N1086" s="42">
        <f>H1086-K1086-L1086</f>
        <v>236.60000000000036</v>
      </c>
      <c r="O1086" s="42">
        <v>30</v>
      </c>
      <c r="P1086" s="45">
        <v>0.13</v>
      </c>
      <c r="Q1086" s="42">
        <v>3.45</v>
      </c>
      <c r="R1086" s="42">
        <v>26.55</v>
      </c>
      <c r="S1086" s="42">
        <v>210.05</v>
      </c>
      <c r="T1086" s="38">
        <v>5000</v>
      </c>
      <c r="U1086" s="14">
        <f>S1086/H1086</f>
        <v>4.4389264581572274E-2</v>
      </c>
      <c r="V1086" s="19"/>
      <c r="W1086" s="19"/>
      <c r="X1086" s="37" t="s">
        <v>3461</v>
      </c>
    </row>
    <row r="1087" spans="1:37" s="3" customFormat="1" ht="16.5" customHeight="1">
      <c r="A1087" s="38">
        <v>432</v>
      </c>
      <c r="B1087" s="39">
        <v>10736</v>
      </c>
      <c r="C1087" s="38">
        <v>10284361</v>
      </c>
      <c r="D1087" s="40" t="s">
        <v>1373</v>
      </c>
      <c r="E1087" s="38">
        <v>1</v>
      </c>
      <c r="F1087" s="38">
        <v>120</v>
      </c>
      <c r="G1087" s="38" t="s">
        <v>23</v>
      </c>
      <c r="H1087" s="42">
        <v>1750</v>
      </c>
      <c r="I1087" s="55"/>
      <c r="J1087" s="44">
        <v>39269</v>
      </c>
      <c r="K1087" s="42">
        <v>0</v>
      </c>
      <c r="L1087" s="42">
        <v>1662.5</v>
      </c>
      <c r="M1087" s="44">
        <v>45138</v>
      </c>
      <c r="N1087" s="42">
        <f>H1087-K1087-L1087</f>
        <v>87.5</v>
      </c>
      <c r="O1087" s="42">
        <v>10</v>
      </c>
      <c r="P1087" s="45">
        <v>0.03</v>
      </c>
      <c r="Q1087" s="42">
        <v>0.19</v>
      </c>
      <c r="R1087" s="42">
        <v>9.81</v>
      </c>
      <c r="S1087" s="42">
        <v>77.69</v>
      </c>
      <c r="T1087" s="38">
        <v>2101</v>
      </c>
      <c r="U1087" s="14">
        <f>S1087/H1087</f>
        <v>4.4394285714285713E-2</v>
      </c>
      <c r="V1087" s="19"/>
      <c r="W1087" s="19"/>
      <c r="X1087" s="37" t="s">
        <v>3461</v>
      </c>
    </row>
    <row r="1088" spans="1:37" s="3" customFormat="1" ht="16.5" customHeight="1">
      <c r="A1088" s="38">
        <v>525</v>
      </c>
      <c r="B1088" s="39">
        <v>10736</v>
      </c>
      <c r="C1088" s="38">
        <v>10284279</v>
      </c>
      <c r="D1088" s="40" t="s">
        <v>576</v>
      </c>
      <c r="E1088" s="38">
        <v>1</v>
      </c>
      <c r="F1088" s="38">
        <v>60</v>
      </c>
      <c r="G1088" s="38" t="s">
        <v>33</v>
      </c>
      <c r="H1088" s="42">
        <v>2392</v>
      </c>
      <c r="I1088" s="55"/>
      <c r="J1088" s="44">
        <v>42213</v>
      </c>
      <c r="K1088" s="42">
        <v>0</v>
      </c>
      <c r="L1088" s="42">
        <v>2272.4</v>
      </c>
      <c r="M1088" s="44">
        <v>45138</v>
      </c>
      <c r="N1088" s="42">
        <f>H1088-K1088-L1088</f>
        <v>119.59999999999991</v>
      </c>
      <c r="O1088" s="42">
        <v>15</v>
      </c>
      <c r="P1088" s="45">
        <v>0.13</v>
      </c>
      <c r="Q1088" s="42">
        <v>1.73</v>
      </c>
      <c r="R1088" s="42">
        <v>13.27</v>
      </c>
      <c r="S1088" s="42">
        <v>106.33</v>
      </c>
      <c r="T1088" s="38">
        <v>5000</v>
      </c>
      <c r="U1088" s="14">
        <f>S1088/H1088</f>
        <v>4.4452341137123742E-2</v>
      </c>
      <c r="V1088" s="19"/>
      <c r="W1088" s="19"/>
      <c r="X1088" s="37" t="s">
        <v>3461</v>
      </c>
    </row>
    <row r="1089" spans="1:24" s="3" customFormat="1" ht="16.5" customHeight="1">
      <c r="A1089" s="38">
        <v>1152</v>
      </c>
      <c r="B1089" s="39">
        <v>10800</v>
      </c>
      <c r="C1089" s="38">
        <v>10317201</v>
      </c>
      <c r="D1089" s="40" t="s">
        <v>2789</v>
      </c>
      <c r="E1089" s="58">
        <v>1</v>
      </c>
      <c r="F1089" s="38">
        <v>55</v>
      </c>
      <c r="G1089" s="38" t="s">
        <v>33</v>
      </c>
      <c r="H1089" s="42">
        <v>2006.32</v>
      </c>
      <c r="I1089" s="37"/>
      <c r="J1089" s="44">
        <v>43460</v>
      </c>
      <c r="K1089" s="42">
        <v>0</v>
      </c>
      <c r="L1089" s="42">
        <v>1906</v>
      </c>
      <c r="M1089" s="44">
        <v>45237</v>
      </c>
      <c r="N1089" s="42">
        <v>100.32</v>
      </c>
      <c r="O1089" s="42">
        <v>12.56</v>
      </c>
      <c r="P1089" s="45">
        <f>IF(J1089&lt;DATEVALUE("2009-1-1"),3%,13%)</f>
        <v>0.13</v>
      </c>
      <c r="Q1089" s="42">
        <f>IF(P1089=13%,ROUND(O1089/(1+P1089)*P1089,2),ROUND(O1089/(1+0.03)*0.02,2))+0.01</f>
        <v>1.45</v>
      </c>
      <c r="R1089" s="42">
        <f>O1089-Q1089</f>
        <v>11.110000000000001</v>
      </c>
      <c r="S1089" s="42">
        <f>N1089-R1089</f>
        <v>89.21</v>
      </c>
      <c r="T1089" s="38">
        <v>2505</v>
      </c>
      <c r="U1089" s="14">
        <f>S1089/H1089</f>
        <v>4.446449220463336E-2</v>
      </c>
      <c r="V1089" s="19"/>
      <c r="W1089" s="19"/>
      <c r="X1089" s="37" t="s">
        <v>3465</v>
      </c>
    </row>
    <row r="1090" spans="1:24" s="3" customFormat="1" ht="16.5" customHeight="1">
      <c r="A1090" s="38">
        <v>442</v>
      </c>
      <c r="B1090" s="39">
        <v>10736</v>
      </c>
      <c r="C1090" s="38">
        <v>10284326</v>
      </c>
      <c r="D1090" s="40" t="s">
        <v>1380</v>
      </c>
      <c r="E1090" s="38">
        <v>12</v>
      </c>
      <c r="F1090" s="38">
        <v>120</v>
      </c>
      <c r="G1090" s="38" t="s">
        <v>23</v>
      </c>
      <c r="H1090" s="42">
        <v>32320.14</v>
      </c>
      <c r="I1090" s="55"/>
      <c r="J1090" s="44">
        <v>39269</v>
      </c>
      <c r="K1090" s="42">
        <v>0</v>
      </c>
      <c r="L1090" s="42">
        <v>30704.13</v>
      </c>
      <c r="M1090" s="44">
        <v>45138</v>
      </c>
      <c r="N1090" s="42">
        <f>H1090-K1090-L1090</f>
        <v>1616.0099999999984</v>
      </c>
      <c r="O1090" s="42">
        <v>180</v>
      </c>
      <c r="P1090" s="45">
        <v>0.03</v>
      </c>
      <c r="Q1090" s="42">
        <v>3.5</v>
      </c>
      <c r="R1090" s="42">
        <v>176.5</v>
      </c>
      <c r="S1090" s="42">
        <v>1439.51</v>
      </c>
      <c r="T1090" s="38">
        <v>2205</v>
      </c>
      <c r="U1090" s="14">
        <f>S1090/H1090</f>
        <v>4.4539101625178601E-2</v>
      </c>
      <c r="V1090" s="19"/>
      <c r="W1090" s="19"/>
      <c r="X1090" s="37" t="s">
        <v>3461</v>
      </c>
    </row>
    <row r="1091" spans="1:24" s="3" customFormat="1" ht="16.5" customHeight="1">
      <c r="A1091" s="38">
        <v>184</v>
      </c>
      <c r="B1091" s="39">
        <v>50099</v>
      </c>
      <c r="C1091" s="38">
        <v>10297785</v>
      </c>
      <c r="D1091" s="40" t="s">
        <v>3091</v>
      </c>
      <c r="E1091" s="58">
        <v>2</v>
      </c>
      <c r="F1091" s="38">
        <v>44</v>
      </c>
      <c r="G1091" s="38" t="s">
        <v>33</v>
      </c>
      <c r="H1091" s="42">
        <v>4922.12</v>
      </c>
      <c r="I1091" s="37"/>
      <c r="J1091" s="44">
        <v>43797</v>
      </c>
      <c r="K1091" s="42">
        <v>0</v>
      </c>
      <c r="L1091" s="42">
        <v>4676.01</v>
      </c>
      <c r="M1091" s="44">
        <v>45252</v>
      </c>
      <c r="N1091" s="42">
        <v>246.11</v>
      </c>
      <c r="O1091" s="42">
        <v>30</v>
      </c>
      <c r="P1091" s="45">
        <f>IF(J1091&lt;DATEVALUE("2009-1-1"),3%,13%)</f>
        <v>0.13</v>
      </c>
      <c r="Q1091" s="42">
        <f>IF(P1091=13%,ROUND(O1091/(1+P1091)*P1091,2),ROUND(O1091/(1+0.03)*0.02,2))</f>
        <v>3.45</v>
      </c>
      <c r="R1091" s="42">
        <f>O1091-Q1091</f>
        <v>26.55</v>
      </c>
      <c r="S1091" s="42">
        <f>N1091-R1091</f>
        <v>219.56</v>
      </c>
      <c r="T1091" s="38">
        <v>5000</v>
      </c>
      <c r="U1091" s="14">
        <f>S1091/H1091</f>
        <v>4.4606795445864794E-2</v>
      </c>
      <c r="V1091" s="19"/>
      <c r="W1091" s="19"/>
      <c r="X1091" s="37" t="s">
        <v>3468</v>
      </c>
    </row>
    <row r="1092" spans="1:24" s="3" customFormat="1" ht="16.5" customHeight="1">
      <c r="A1092" s="38">
        <v>125</v>
      </c>
      <c r="B1092" s="39">
        <v>10755</v>
      </c>
      <c r="C1092" s="38">
        <v>10287693</v>
      </c>
      <c r="D1092" s="40" t="s">
        <v>1023</v>
      </c>
      <c r="E1092" s="58">
        <v>1</v>
      </c>
      <c r="F1092" s="38">
        <v>60</v>
      </c>
      <c r="G1092" s="38" t="s">
        <v>23</v>
      </c>
      <c r="H1092" s="42">
        <v>1666.67</v>
      </c>
      <c r="I1092" s="37"/>
      <c r="J1092" s="44">
        <v>42668</v>
      </c>
      <c r="K1092" s="42">
        <v>0</v>
      </c>
      <c r="L1092" s="42">
        <v>1583.33</v>
      </c>
      <c r="M1092" s="44">
        <v>45251</v>
      </c>
      <c r="N1092" s="42">
        <v>83.34</v>
      </c>
      <c r="O1092" s="42">
        <v>10</v>
      </c>
      <c r="P1092" s="45">
        <f>IF(J1092&lt;DATEVALUE("2009-1-1"),3%,13%)</f>
        <v>0.13</v>
      </c>
      <c r="Q1092" s="42">
        <f>IF(P1092=13%,ROUND(O1092/(1+P1092)*P1092,2),ROUND(O1092/(1+0.03)*0.02,2))</f>
        <v>1.1499999999999999</v>
      </c>
      <c r="R1092" s="42">
        <f>O1092-Q1092</f>
        <v>8.85</v>
      </c>
      <c r="S1092" s="42">
        <f>N1092-R1092</f>
        <v>74.490000000000009</v>
      </c>
      <c r="T1092" s="38">
        <v>5000</v>
      </c>
      <c r="U1092" s="14">
        <f>S1092/H1092</f>
        <v>4.4693910612178776E-2</v>
      </c>
      <c r="V1092" s="19"/>
      <c r="W1092" s="19"/>
      <c r="X1092" s="37" t="s">
        <v>3464</v>
      </c>
    </row>
    <row r="1093" spans="1:24" s="3" customFormat="1" ht="16.5" customHeight="1">
      <c r="A1093" s="38">
        <v>8</v>
      </c>
      <c r="B1093" s="39">
        <v>50098</v>
      </c>
      <c r="C1093" s="38">
        <v>10307952</v>
      </c>
      <c r="D1093" s="40" t="s">
        <v>189</v>
      </c>
      <c r="E1093" s="38">
        <v>1</v>
      </c>
      <c r="F1093" s="38">
        <v>60</v>
      </c>
      <c r="G1093" s="38" t="s">
        <v>33</v>
      </c>
      <c r="H1093" s="42">
        <v>1666.67</v>
      </c>
      <c r="I1093" s="2"/>
      <c r="J1093" s="44">
        <v>41247</v>
      </c>
      <c r="K1093" s="42">
        <v>0</v>
      </c>
      <c r="L1093" s="42">
        <v>1583.33</v>
      </c>
      <c r="M1093" s="44">
        <v>45016</v>
      </c>
      <c r="N1093" s="42">
        <f>H1093-K1093-L1093</f>
        <v>83.340000000000146</v>
      </c>
      <c r="O1093" s="42">
        <v>10</v>
      </c>
      <c r="P1093" s="45">
        <v>0.13</v>
      </c>
      <c r="Q1093" s="42">
        <v>1.1499999999999999</v>
      </c>
      <c r="R1093" s="42">
        <v>8.85</v>
      </c>
      <c r="S1093" s="42">
        <f>N1093-R1093</f>
        <v>74.490000000000151</v>
      </c>
      <c r="T1093" s="38">
        <v>5000</v>
      </c>
      <c r="U1093" s="14">
        <f>S1093/H1093</f>
        <v>4.4693910612178867E-2</v>
      </c>
      <c r="V1093" s="19"/>
      <c r="W1093" s="19"/>
      <c r="X1093" s="37" t="s">
        <v>3456</v>
      </c>
    </row>
    <row r="1094" spans="1:24" s="3" customFormat="1" ht="16.5" customHeight="1">
      <c r="A1094" s="38">
        <v>462</v>
      </c>
      <c r="B1094" s="39">
        <v>10736</v>
      </c>
      <c r="C1094" s="38">
        <v>10284029</v>
      </c>
      <c r="D1094" s="40" t="s">
        <v>1400</v>
      </c>
      <c r="E1094" s="38">
        <v>10</v>
      </c>
      <c r="F1094" s="38">
        <v>120</v>
      </c>
      <c r="G1094" s="38" t="s">
        <v>23</v>
      </c>
      <c r="H1094" s="42">
        <v>16914.53</v>
      </c>
      <c r="I1094" s="55"/>
      <c r="J1094" s="44">
        <v>40839</v>
      </c>
      <c r="K1094" s="42">
        <v>0</v>
      </c>
      <c r="L1094" s="42">
        <v>16068.8</v>
      </c>
      <c r="M1094" s="44">
        <v>45138</v>
      </c>
      <c r="N1094" s="42">
        <f>H1094-K1094-L1094</f>
        <v>845.72999999999956</v>
      </c>
      <c r="O1094" s="42">
        <v>100</v>
      </c>
      <c r="P1094" s="45">
        <v>0.13</v>
      </c>
      <c r="Q1094" s="42">
        <v>11.5</v>
      </c>
      <c r="R1094" s="42">
        <v>88.5</v>
      </c>
      <c r="S1094" s="42">
        <v>757.23</v>
      </c>
      <c r="T1094" s="38">
        <v>5000</v>
      </c>
      <c r="U1094" s="14">
        <f>S1094/H1094</f>
        <v>4.4768018975401627E-2</v>
      </c>
      <c r="V1094" s="19"/>
      <c r="W1094" s="19"/>
      <c r="X1094" s="37" t="s">
        <v>3461</v>
      </c>
    </row>
    <row r="1095" spans="1:24" s="3" customFormat="1" ht="16.5" customHeight="1">
      <c r="A1095" s="38">
        <v>8</v>
      </c>
      <c r="B1095" s="39">
        <v>10751</v>
      </c>
      <c r="C1095" s="38">
        <v>10305478</v>
      </c>
      <c r="D1095" s="40" t="s">
        <v>1616</v>
      </c>
      <c r="E1095" s="38">
        <v>1</v>
      </c>
      <c r="F1095" s="38">
        <v>120</v>
      </c>
      <c r="G1095" s="38" t="s">
        <v>23</v>
      </c>
      <c r="H1095" s="42">
        <v>3384.5</v>
      </c>
      <c r="I1095" s="2"/>
      <c r="J1095" s="44">
        <v>41269</v>
      </c>
      <c r="K1095" s="42">
        <v>0</v>
      </c>
      <c r="L1095" s="42">
        <v>3215.28</v>
      </c>
      <c r="M1095" s="44">
        <v>45016</v>
      </c>
      <c r="N1095" s="42">
        <f>H1095-K1095-L1095</f>
        <v>169.2199999999998</v>
      </c>
      <c r="O1095" s="42">
        <v>20</v>
      </c>
      <c r="P1095" s="45">
        <v>0.13</v>
      </c>
      <c r="Q1095" s="42">
        <v>2.2999999999999998</v>
      </c>
      <c r="R1095" s="42">
        <v>17.7</v>
      </c>
      <c r="S1095" s="42">
        <v>151.52000000000001</v>
      </c>
      <c r="T1095" s="38">
        <v>2106</v>
      </c>
      <c r="U1095" s="14">
        <f>S1095/H1095</f>
        <v>4.4768798936327375E-2</v>
      </c>
      <c r="V1095" s="19"/>
      <c r="W1095" s="19"/>
      <c r="X1095" s="37" t="s">
        <v>3474</v>
      </c>
    </row>
    <row r="1096" spans="1:24" s="3" customFormat="1" ht="16.5" customHeight="1">
      <c r="A1096" s="38">
        <v>181</v>
      </c>
      <c r="B1096" s="39">
        <v>50099</v>
      </c>
      <c r="C1096" s="38">
        <v>10297551</v>
      </c>
      <c r="D1096" s="40" t="s">
        <v>2045</v>
      </c>
      <c r="E1096" s="58">
        <v>1</v>
      </c>
      <c r="F1096" s="38">
        <v>60</v>
      </c>
      <c r="G1096" s="38" t="s">
        <v>33</v>
      </c>
      <c r="H1096" s="42">
        <v>1789.74</v>
      </c>
      <c r="I1096" s="37"/>
      <c r="J1096" s="44">
        <v>42001</v>
      </c>
      <c r="K1096" s="42">
        <v>0</v>
      </c>
      <c r="L1096" s="42">
        <v>1700.25</v>
      </c>
      <c r="M1096" s="44">
        <v>45252</v>
      </c>
      <c r="N1096" s="42">
        <v>89.49</v>
      </c>
      <c r="O1096" s="42">
        <v>10</v>
      </c>
      <c r="P1096" s="45">
        <f>IF(J1096&lt;DATEVALUE("2009-1-1"),3%,13%)</f>
        <v>0.13</v>
      </c>
      <c r="Q1096" s="42">
        <f>IF(P1096=13%,ROUND(O1096/(1+P1096)*P1096,2),ROUND(O1096/(1+0.03)*0.02,2))</f>
        <v>1.1499999999999999</v>
      </c>
      <c r="R1096" s="42">
        <f>O1096-Q1096</f>
        <v>8.85</v>
      </c>
      <c r="S1096" s="42">
        <f>N1096-R1096</f>
        <v>80.64</v>
      </c>
      <c r="T1096" s="38">
        <v>5000</v>
      </c>
      <c r="U1096" s="14">
        <f>S1096/H1096</f>
        <v>4.5056823896208388E-2</v>
      </c>
      <c r="V1096" s="19"/>
      <c r="W1096" s="19"/>
      <c r="X1096" s="37" t="s">
        <v>3468</v>
      </c>
    </row>
    <row r="1097" spans="1:24" s="3" customFormat="1" ht="16.5" customHeight="1">
      <c r="A1097" s="38">
        <v>188</v>
      </c>
      <c r="B1097" s="39">
        <v>10703</v>
      </c>
      <c r="C1097" s="38">
        <v>10300336</v>
      </c>
      <c r="D1097" s="40" t="s">
        <v>1355</v>
      </c>
      <c r="E1097" s="58">
        <v>2.2727271417200785E-2</v>
      </c>
      <c r="F1097" s="38">
        <v>120</v>
      </c>
      <c r="G1097" s="38" t="s">
        <v>21</v>
      </c>
      <c r="H1097" s="42">
        <v>110397.06</v>
      </c>
      <c r="I1097" s="37"/>
      <c r="J1097" s="44">
        <v>40535</v>
      </c>
      <c r="K1097" s="42">
        <v>0</v>
      </c>
      <c r="L1097" s="42">
        <v>104877.21</v>
      </c>
      <c r="M1097" s="44">
        <v>45273</v>
      </c>
      <c r="N1097" s="42">
        <v>5519.85</v>
      </c>
      <c r="O1097" s="42">
        <v>600</v>
      </c>
      <c r="P1097" s="45">
        <f>IF(J1097&lt;DATEVALUE("2009-1-1"),3%,13%)</f>
        <v>0.13</v>
      </c>
      <c r="Q1097" s="42">
        <f>IF(P1097=13%,ROUND(O1097/(1+P1097)*P1097,2),ROUND(O1097/(1+0.03)*0.02,2))</f>
        <v>69.03</v>
      </c>
      <c r="R1097" s="42">
        <f>O1097-Q1097</f>
        <v>530.97</v>
      </c>
      <c r="S1097" s="42">
        <f>N1097-R1097</f>
        <v>4988.88</v>
      </c>
      <c r="T1097" s="38">
        <v>2101</v>
      </c>
      <c r="U1097" s="14">
        <f>S1097/H1097</f>
        <v>4.5190333873021619E-2</v>
      </c>
      <c r="V1097" s="19"/>
      <c r="W1097" s="19"/>
      <c r="X1097" s="37" t="s">
        <v>3456</v>
      </c>
    </row>
    <row r="1098" spans="1:24" s="3" customFormat="1" ht="16.5" customHeight="1">
      <c r="A1098" s="38">
        <v>164</v>
      </c>
      <c r="B1098" s="39">
        <v>10730</v>
      </c>
      <c r="C1098" s="38">
        <v>10289817</v>
      </c>
      <c r="D1098" s="40" t="s">
        <v>350</v>
      </c>
      <c r="E1098" s="41">
        <v>2</v>
      </c>
      <c r="F1098" s="38">
        <v>120</v>
      </c>
      <c r="G1098" s="38" t="s">
        <v>21</v>
      </c>
      <c r="H1098" s="42">
        <v>147200</v>
      </c>
      <c r="I1098" s="57"/>
      <c r="J1098" s="44">
        <v>39813</v>
      </c>
      <c r="K1098" s="42">
        <v>0</v>
      </c>
      <c r="L1098" s="42">
        <v>139840</v>
      </c>
      <c r="M1098" s="44">
        <v>45199</v>
      </c>
      <c r="N1098" s="42">
        <f>H1098-K1098-L1098</f>
        <v>7360</v>
      </c>
      <c r="O1098" s="42">
        <v>720</v>
      </c>
      <c r="P1098" s="45">
        <v>0.03</v>
      </c>
      <c r="Q1098" s="42">
        <v>13.98</v>
      </c>
      <c r="R1098" s="42">
        <v>706.02</v>
      </c>
      <c r="S1098" s="42">
        <f>N1098-R1098</f>
        <v>6653.98</v>
      </c>
      <c r="T1098" s="38">
        <v>5000</v>
      </c>
      <c r="U1098" s="14">
        <f>S1098/H1098</f>
        <v>4.5203668478260864E-2</v>
      </c>
      <c r="V1098" s="19"/>
      <c r="W1098" s="19"/>
      <c r="X1098" s="37" t="s">
        <v>3459</v>
      </c>
    </row>
    <row r="1099" spans="1:24" s="3" customFormat="1" ht="16.5" customHeight="1">
      <c r="A1099" s="38">
        <v>130</v>
      </c>
      <c r="B1099" s="39">
        <v>10732</v>
      </c>
      <c r="C1099" s="38">
        <v>10321061</v>
      </c>
      <c r="D1099" s="40" t="s">
        <v>3425</v>
      </c>
      <c r="E1099" s="58">
        <v>1</v>
      </c>
      <c r="F1099" s="38">
        <v>120</v>
      </c>
      <c r="G1099" s="38" t="s">
        <v>21</v>
      </c>
      <c r="H1099" s="42">
        <v>55555.56</v>
      </c>
      <c r="I1099" s="37"/>
      <c r="J1099" s="44">
        <v>41421</v>
      </c>
      <c r="K1099" s="42">
        <v>0</v>
      </c>
      <c r="L1099" s="42">
        <v>52777.78</v>
      </c>
      <c r="M1099" s="44">
        <v>45277</v>
      </c>
      <c r="N1099" s="42">
        <v>2777.78</v>
      </c>
      <c r="O1099" s="42">
        <v>300</v>
      </c>
      <c r="P1099" s="45">
        <f>IF(J1099&lt;DATEVALUE("2009-1-1"),3%,13%)</f>
        <v>0.13</v>
      </c>
      <c r="Q1099" s="42">
        <f>IF(P1099=13%,ROUND(O1099/(1+P1099)*P1099,2),ROUND(O1099/(1+0.03)*0.02,2))</f>
        <v>34.51</v>
      </c>
      <c r="R1099" s="42">
        <f>O1099-Q1099</f>
        <v>265.49</v>
      </c>
      <c r="S1099" s="42">
        <f>N1099-R1099</f>
        <v>2512.29</v>
      </c>
      <c r="T1099" s="38">
        <v>2102</v>
      </c>
      <c r="U1099" s="14">
        <f>S1099/H1099</f>
        <v>4.5221216382302691E-2</v>
      </c>
      <c r="V1099" s="19"/>
      <c r="W1099" s="19"/>
      <c r="X1099" s="37" t="s">
        <v>3460</v>
      </c>
    </row>
    <row r="1100" spans="1:24" s="3" customFormat="1" ht="16.5" customHeight="1">
      <c r="A1100" s="38">
        <v>333</v>
      </c>
      <c r="B1100" s="39">
        <v>10736</v>
      </c>
      <c r="C1100" s="38">
        <v>10284019</v>
      </c>
      <c r="D1100" s="40" t="s">
        <v>1294</v>
      </c>
      <c r="E1100" s="38">
        <v>1</v>
      </c>
      <c r="F1100" s="38">
        <v>120</v>
      </c>
      <c r="G1100" s="38" t="s">
        <v>21</v>
      </c>
      <c r="H1100" s="42">
        <v>18803.419999999998</v>
      </c>
      <c r="I1100" s="55"/>
      <c r="J1100" s="44">
        <v>40323</v>
      </c>
      <c r="K1100" s="42">
        <v>0</v>
      </c>
      <c r="L1100" s="42">
        <v>17863.240000000002</v>
      </c>
      <c r="M1100" s="44">
        <v>45138</v>
      </c>
      <c r="N1100" s="42">
        <f>H1100-K1100-L1100</f>
        <v>940.17999999999665</v>
      </c>
      <c r="O1100" s="42">
        <v>100</v>
      </c>
      <c r="P1100" s="45">
        <v>0.13</v>
      </c>
      <c r="Q1100" s="42">
        <v>11.5</v>
      </c>
      <c r="R1100" s="42">
        <v>88.5</v>
      </c>
      <c r="S1100" s="42">
        <v>851.68</v>
      </c>
      <c r="T1100" s="38">
        <v>2102</v>
      </c>
      <c r="U1100" s="14">
        <f>S1100/H1100</f>
        <v>4.5293888026752584E-2</v>
      </c>
      <c r="V1100" s="19"/>
      <c r="W1100" s="19"/>
      <c r="X1100" s="37" t="s">
        <v>3461</v>
      </c>
    </row>
    <row r="1101" spans="1:24" s="3" customFormat="1" ht="16.5" customHeight="1">
      <c r="A1101" s="38">
        <v>320</v>
      </c>
      <c r="B1101" s="39">
        <v>10736</v>
      </c>
      <c r="C1101" s="38">
        <v>10284370</v>
      </c>
      <c r="D1101" s="40" t="s">
        <v>1281</v>
      </c>
      <c r="E1101" s="38">
        <v>2</v>
      </c>
      <c r="F1101" s="38">
        <v>120</v>
      </c>
      <c r="G1101" s="38" t="s">
        <v>21</v>
      </c>
      <c r="H1101" s="42">
        <v>21000</v>
      </c>
      <c r="I1101" s="55"/>
      <c r="J1101" s="44">
        <v>39270</v>
      </c>
      <c r="K1101" s="42">
        <v>0</v>
      </c>
      <c r="L1101" s="42">
        <v>19950</v>
      </c>
      <c r="M1101" s="44">
        <v>45138</v>
      </c>
      <c r="N1101" s="42">
        <f>H1101-K1101-L1101</f>
        <v>1050</v>
      </c>
      <c r="O1101" s="42">
        <v>100</v>
      </c>
      <c r="P1101" s="45">
        <v>0.03</v>
      </c>
      <c r="Q1101" s="42">
        <v>1.94</v>
      </c>
      <c r="R1101" s="42">
        <v>98.06</v>
      </c>
      <c r="S1101" s="42">
        <v>951.94</v>
      </c>
      <c r="T1101" s="38">
        <v>2101</v>
      </c>
      <c r="U1101" s="14">
        <f>S1101/H1101</f>
        <v>4.5330476190476192E-2</v>
      </c>
      <c r="V1101" s="19"/>
      <c r="W1101" s="19"/>
      <c r="X1101" s="37" t="s">
        <v>3461</v>
      </c>
    </row>
    <row r="1102" spans="1:24" s="3" customFormat="1" ht="16.5" customHeight="1">
      <c r="A1102" s="38">
        <v>287</v>
      </c>
      <c r="B1102" s="39">
        <v>10726</v>
      </c>
      <c r="C1102" s="38">
        <v>10299831</v>
      </c>
      <c r="D1102" s="40" t="s">
        <v>1578</v>
      </c>
      <c r="E1102" s="58">
        <v>19</v>
      </c>
      <c r="F1102" s="38">
        <v>60</v>
      </c>
      <c r="G1102" s="38" t="s">
        <v>33</v>
      </c>
      <c r="H1102" s="42">
        <v>56837.61</v>
      </c>
      <c r="I1102" s="37"/>
      <c r="J1102" s="44">
        <v>40894</v>
      </c>
      <c r="K1102" s="42">
        <v>0</v>
      </c>
      <c r="L1102" s="42">
        <v>53995.72</v>
      </c>
      <c r="M1102" s="44">
        <v>45232</v>
      </c>
      <c r="N1102" s="42">
        <v>2841.89</v>
      </c>
      <c r="O1102" s="42">
        <v>285</v>
      </c>
      <c r="P1102" s="45">
        <f>IF(J1102&lt;DATEVALUE("2009-1-1"),3%,13%)</f>
        <v>0.13</v>
      </c>
      <c r="Q1102" s="42">
        <f>IF(P1102=13%,ROUND(O1102/(1+P1102)*P1102,2),ROUND(O1102/(1+0.03)*0.02,2))</f>
        <v>32.79</v>
      </c>
      <c r="R1102" s="42">
        <f>O1102-Q1102</f>
        <v>252.21</v>
      </c>
      <c r="S1102" s="42">
        <f>N1102-R1102</f>
        <v>2589.6799999999998</v>
      </c>
      <c r="T1102" s="38">
        <v>5000</v>
      </c>
      <c r="U1102" s="14">
        <f>S1102/H1102</f>
        <v>4.5562788442371167E-2</v>
      </c>
      <c r="V1102" s="19"/>
      <c r="W1102" s="19"/>
      <c r="X1102" s="37" t="s">
        <v>3459</v>
      </c>
    </row>
    <row r="1103" spans="1:24" s="3" customFormat="1" ht="16.5" customHeight="1">
      <c r="A1103" s="38">
        <v>519</v>
      </c>
      <c r="B1103" s="39">
        <v>10736</v>
      </c>
      <c r="C1103" s="38">
        <v>10284162</v>
      </c>
      <c r="D1103" s="40" t="s">
        <v>1446</v>
      </c>
      <c r="E1103" s="38">
        <v>1</v>
      </c>
      <c r="F1103" s="38">
        <v>60</v>
      </c>
      <c r="G1103" s="38" t="s">
        <v>33</v>
      </c>
      <c r="H1103" s="42">
        <v>2008.55</v>
      </c>
      <c r="I1103" s="55"/>
      <c r="J1103" s="44">
        <v>43094</v>
      </c>
      <c r="K1103" s="42">
        <v>0</v>
      </c>
      <c r="L1103" s="42">
        <v>1908.12</v>
      </c>
      <c r="M1103" s="44">
        <v>45138</v>
      </c>
      <c r="N1103" s="42">
        <f>H1103-K1103-L1103</f>
        <v>100.43000000000006</v>
      </c>
      <c r="O1103" s="42">
        <v>10</v>
      </c>
      <c r="P1103" s="45">
        <v>0.13</v>
      </c>
      <c r="Q1103" s="42">
        <v>1.1499999999999999</v>
      </c>
      <c r="R1103" s="42">
        <v>8.85</v>
      </c>
      <c r="S1103" s="42">
        <v>91.58</v>
      </c>
      <c r="T1103" s="38">
        <v>5000</v>
      </c>
      <c r="U1103" s="14">
        <f>S1103/H1103</f>
        <v>4.5595081028602727E-2</v>
      </c>
      <c r="V1103" s="19"/>
      <c r="W1103" s="19"/>
      <c r="X1103" s="37" t="s">
        <v>3461</v>
      </c>
    </row>
    <row r="1104" spans="1:24" s="3" customFormat="1" ht="16.5" customHeight="1">
      <c r="A1104" s="38">
        <v>265</v>
      </c>
      <c r="B1104" s="39">
        <v>10736</v>
      </c>
      <c r="C1104" s="38">
        <v>10319078</v>
      </c>
      <c r="D1104" s="40" t="s">
        <v>1236</v>
      </c>
      <c r="E1104" s="38">
        <v>1</v>
      </c>
      <c r="F1104" s="38">
        <v>120</v>
      </c>
      <c r="G1104" s="38" t="s">
        <v>279</v>
      </c>
      <c r="H1104" s="42">
        <v>672535.92</v>
      </c>
      <c r="I1104" s="55"/>
      <c r="J1104" s="44">
        <v>39270</v>
      </c>
      <c r="K1104" s="42">
        <v>0</v>
      </c>
      <c r="L1104" s="42">
        <v>638909.12</v>
      </c>
      <c r="M1104" s="44">
        <v>45138</v>
      </c>
      <c r="N1104" s="42">
        <f>H1104-K1104-L1104</f>
        <v>33626.800000000047</v>
      </c>
      <c r="O1104" s="42">
        <v>3000</v>
      </c>
      <c r="P1104" s="45">
        <v>0.03</v>
      </c>
      <c r="Q1104" s="42">
        <v>58.25</v>
      </c>
      <c r="R1104" s="42">
        <v>2941.75</v>
      </c>
      <c r="S1104" s="42">
        <v>30685.05</v>
      </c>
      <c r="T1104" s="38">
        <v>1802</v>
      </c>
      <c r="U1104" s="14">
        <f>S1104/H1104</f>
        <v>4.5625890138328962E-2</v>
      </c>
      <c r="V1104" s="19"/>
      <c r="W1104" s="19"/>
      <c r="X1104" s="37" t="s">
        <v>3461</v>
      </c>
    </row>
    <row r="1105" spans="1:36" s="3" customFormat="1" ht="16.5" customHeight="1">
      <c r="A1105" s="38">
        <v>373</v>
      </c>
      <c r="B1105" s="39">
        <v>10736</v>
      </c>
      <c r="C1105" s="38">
        <v>10284031</v>
      </c>
      <c r="D1105" s="40" t="s">
        <v>1330</v>
      </c>
      <c r="E1105" s="38">
        <v>1</v>
      </c>
      <c r="F1105" s="38">
        <v>120</v>
      </c>
      <c r="G1105" s="38" t="s">
        <v>21</v>
      </c>
      <c r="H1105" s="42">
        <v>61367.53</v>
      </c>
      <c r="I1105" s="55"/>
      <c r="J1105" s="44">
        <v>40871</v>
      </c>
      <c r="K1105" s="42">
        <v>0</v>
      </c>
      <c r="L1105" s="42">
        <v>58299.15</v>
      </c>
      <c r="M1105" s="44">
        <v>45138</v>
      </c>
      <c r="N1105" s="42">
        <f>H1105-K1105-L1105</f>
        <v>3068.3799999999974</v>
      </c>
      <c r="O1105" s="42">
        <v>300</v>
      </c>
      <c r="P1105" s="45">
        <v>0.13</v>
      </c>
      <c r="Q1105" s="42">
        <v>34.51</v>
      </c>
      <c r="R1105" s="42">
        <v>265.49</v>
      </c>
      <c r="S1105" s="42">
        <v>2802.89</v>
      </c>
      <c r="T1105" s="38">
        <v>5000</v>
      </c>
      <c r="U1105" s="14">
        <f>S1105/H1105</f>
        <v>4.5673827836968509E-2</v>
      </c>
      <c r="V1105" s="19"/>
      <c r="W1105" s="19"/>
      <c r="X1105" s="37" t="s">
        <v>3461</v>
      </c>
    </row>
    <row r="1106" spans="1:36" s="3" customFormat="1" ht="16.5" customHeight="1">
      <c r="A1106" s="38">
        <v>374</v>
      </c>
      <c r="B1106" s="39">
        <v>10736</v>
      </c>
      <c r="C1106" s="38">
        <v>10284034</v>
      </c>
      <c r="D1106" s="40" t="s">
        <v>1331</v>
      </c>
      <c r="E1106" s="38">
        <v>1</v>
      </c>
      <c r="F1106" s="38">
        <v>120</v>
      </c>
      <c r="G1106" s="38" t="s">
        <v>21</v>
      </c>
      <c r="H1106" s="42">
        <v>20508.55</v>
      </c>
      <c r="I1106" s="55"/>
      <c r="J1106" s="44">
        <v>40871</v>
      </c>
      <c r="K1106" s="42">
        <v>0</v>
      </c>
      <c r="L1106" s="42">
        <v>19483.12</v>
      </c>
      <c r="M1106" s="44">
        <v>45138</v>
      </c>
      <c r="N1106" s="42">
        <f>H1106-K1106-L1106</f>
        <v>1025.4300000000003</v>
      </c>
      <c r="O1106" s="42">
        <v>100</v>
      </c>
      <c r="P1106" s="45">
        <v>0.13</v>
      </c>
      <c r="Q1106" s="42">
        <v>11.5</v>
      </c>
      <c r="R1106" s="42">
        <v>88.5</v>
      </c>
      <c r="S1106" s="42">
        <v>936.93</v>
      </c>
      <c r="T1106" s="38">
        <v>5000</v>
      </c>
      <c r="U1106" s="14">
        <f>S1106/H1106</f>
        <v>4.5684848514400092E-2</v>
      </c>
      <c r="V1106" s="19"/>
      <c r="W1106" s="19"/>
      <c r="X1106" s="37" t="s">
        <v>3461</v>
      </c>
    </row>
    <row r="1107" spans="1:36" s="3" customFormat="1" ht="16.5" customHeight="1">
      <c r="A1107" s="38">
        <v>286</v>
      </c>
      <c r="B1107" s="39">
        <v>10726</v>
      </c>
      <c r="C1107" s="38">
        <v>10299826</v>
      </c>
      <c r="D1107" s="40" t="s">
        <v>1578</v>
      </c>
      <c r="E1107" s="58">
        <v>1</v>
      </c>
      <c r="F1107" s="38">
        <v>60</v>
      </c>
      <c r="G1107" s="38" t="s">
        <v>33</v>
      </c>
      <c r="H1107" s="42">
        <v>3119.66</v>
      </c>
      <c r="I1107" s="37"/>
      <c r="J1107" s="44">
        <v>40894</v>
      </c>
      <c r="K1107" s="42">
        <v>0</v>
      </c>
      <c r="L1107" s="42">
        <v>2963.67</v>
      </c>
      <c r="M1107" s="44">
        <v>45232</v>
      </c>
      <c r="N1107" s="42">
        <v>155.99</v>
      </c>
      <c r="O1107" s="42">
        <v>15</v>
      </c>
      <c r="P1107" s="45">
        <f>IF(J1107&lt;DATEVALUE("2009-1-1"),3%,13%)</f>
        <v>0.13</v>
      </c>
      <c r="Q1107" s="42">
        <f>IF(P1107=13%,ROUND(O1107/(1+P1107)*P1107,2),ROUND(O1107/(1+0.03)*0.02,2))</f>
        <v>1.73</v>
      </c>
      <c r="R1107" s="42">
        <f>O1107-Q1107</f>
        <v>13.27</v>
      </c>
      <c r="S1107" s="42">
        <f>N1107-R1107</f>
        <v>142.72</v>
      </c>
      <c r="T1107" s="38">
        <v>5000</v>
      </c>
      <c r="U1107" s="14">
        <f>S1107/H1107</f>
        <v>4.5748575165242368E-2</v>
      </c>
      <c r="V1107" s="19"/>
      <c r="W1107" s="19"/>
      <c r="X1107" s="37" t="s">
        <v>3459</v>
      </c>
    </row>
    <row r="1108" spans="1:36" s="3" customFormat="1" ht="16.5" customHeight="1">
      <c r="A1108" s="38">
        <v>4</v>
      </c>
      <c r="B1108" s="39">
        <v>10731</v>
      </c>
      <c r="C1108" s="38">
        <v>10288993</v>
      </c>
      <c r="D1108" s="40" t="s">
        <v>2897</v>
      </c>
      <c r="E1108" s="41">
        <v>1</v>
      </c>
      <c r="F1108" s="38">
        <v>120</v>
      </c>
      <c r="G1108" s="38" t="s">
        <v>21</v>
      </c>
      <c r="H1108" s="42">
        <v>140569.24</v>
      </c>
      <c r="I1108" s="2"/>
      <c r="J1108" s="44">
        <v>39412</v>
      </c>
      <c r="K1108" s="42">
        <v>0</v>
      </c>
      <c r="L1108" s="42">
        <v>133540.76999999999</v>
      </c>
      <c r="M1108" s="44">
        <v>44957</v>
      </c>
      <c r="N1108" s="42">
        <f>H1108-K1108-L1108</f>
        <v>7028.4700000000012</v>
      </c>
      <c r="O1108" s="42">
        <v>600</v>
      </c>
      <c r="P1108" s="45">
        <v>0.03</v>
      </c>
      <c r="Q1108" s="42">
        <v>11.76</v>
      </c>
      <c r="R1108" s="42">
        <v>588.24</v>
      </c>
      <c r="S1108" s="42">
        <f>N1108-R1108</f>
        <v>6440.2300000000014</v>
      </c>
      <c r="T1108" s="38">
        <v>2102</v>
      </c>
      <c r="U1108" s="14">
        <f>S1108/H1108</f>
        <v>4.5815357613088054E-2</v>
      </c>
      <c r="V1108" s="19"/>
      <c r="W1108" s="19"/>
      <c r="X1108" s="37" t="s">
        <v>3459</v>
      </c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</row>
    <row r="1109" spans="1:36" s="3" customFormat="1" ht="16.5" customHeight="1">
      <c r="A1109" s="38">
        <v>464</v>
      </c>
      <c r="B1109" s="39">
        <v>10736</v>
      </c>
      <c r="C1109" s="38">
        <v>10284061</v>
      </c>
      <c r="D1109" s="40" t="s">
        <v>1402</v>
      </c>
      <c r="E1109" s="38">
        <v>1</v>
      </c>
      <c r="F1109" s="38">
        <v>120</v>
      </c>
      <c r="G1109" s="38" t="s">
        <v>23</v>
      </c>
      <c r="H1109" s="42">
        <v>2119.66</v>
      </c>
      <c r="I1109" s="55"/>
      <c r="J1109" s="44">
        <v>41112</v>
      </c>
      <c r="K1109" s="42">
        <v>0</v>
      </c>
      <c r="L1109" s="42">
        <v>2013.67</v>
      </c>
      <c r="M1109" s="44">
        <v>45138</v>
      </c>
      <c r="N1109" s="42">
        <f>H1109-K1109-L1109</f>
        <v>105.98999999999978</v>
      </c>
      <c r="O1109" s="42">
        <v>10</v>
      </c>
      <c r="P1109" s="45">
        <v>0.13</v>
      </c>
      <c r="Q1109" s="42">
        <v>1.1499999999999999</v>
      </c>
      <c r="R1109" s="42">
        <v>8.85</v>
      </c>
      <c r="S1109" s="42">
        <v>97.14</v>
      </c>
      <c r="T1109" s="38">
        <v>5000</v>
      </c>
      <c r="U1109" s="14">
        <f>S1109/H1109</f>
        <v>4.5828104507326647E-2</v>
      </c>
      <c r="V1109" s="19"/>
      <c r="W1109" s="19"/>
      <c r="X1109" s="37" t="s">
        <v>3461</v>
      </c>
    </row>
    <row r="1110" spans="1:36" s="3" customFormat="1" ht="16.5" customHeight="1">
      <c r="A1110" s="38">
        <v>562</v>
      </c>
      <c r="B1110" s="39">
        <v>10736</v>
      </c>
      <c r="C1110" s="38">
        <v>10284015</v>
      </c>
      <c r="D1110" s="40" t="s">
        <v>1472</v>
      </c>
      <c r="E1110" s="38">
        <v>1</v>
      </c>
      <c r="F1110" s="38">
        <v>120</v>
      </c>
      <c r="G1110" s="38" t="s">
        <v>262</v>
      </c>
      <c r="H1110" s="42">
        <v>326000</v>
      </c>
      <c r="I1110" s="55"/>
      <c r="J1110" s="44">
        <v>40296</v>
      </c>
      <c r="K1110" s="42">
        <v>0</v>
      </c>
      <c r="L1110" s="42">
        <v>309700</v>
      </c>
      <c r="M1110" s="44">
        <v>45138</v>
      </c>
      <c r="N1110" s="42">
        <f>H1110-K1110-L1110</f>
        <v>16300</v>
      </c>
      <c r="O1110" s="42">
        <v>1500</v>
      </c>
      <c r="P1110" s="45">
        <v>0.13</v>
      </c>
      <c r="Q1110" s="42">
        <v>172.57</v>
      </c>
      <c r="R1110" s="42">
        <v>1327.43</v>
      </c>
      <c r="S1110" s="42">
        <v>14972.57</v>
      </c>
      <c r="T1110" s="38">
        <v>5000</v>
      </c>
      <c r="U1110" s="14">
        <f>S1110/H1110</f>
        <v>4.5928128834355826E-2</v>
      </c>
      <c r="V1110" s="19"/>
      <c r="W1110" s="19"/>
      <c r="X1110" s="37" t="s">
        <v>3461</v>
      </c>
    </row>
    <row r="1111" spans="1:36" s="3" customFormat="1" ht="16.5" customHeight="1">
      <c r="A1111" s="38">
        <v>9</v>
      </c>
      <c r="B1111" s="39">
        <v>10751</v>
      </c>
      <c r="C1111" s="38">
        <v>10305273</v>
      </c>
      <c r="D1111" s="40" t="s">
        <v>2443</v>
      </c>
      <c r="E1111" s="38">
        <v>1</v>
      </c>
      <c r="F1111" s="38">
        <v>120</v>
      </c>
      <c r="G1111" s="38" t="s">
        <v>23</v>
      </c>
      <c r="H1111" s="42">
        <v>2177.7800000000002</v>
      </c>
      <c r="I1111" s="2"/>
      <c r="J1111" s="44">
        <v>41269</v>
      </c>
      <c r="K1111" s="42">
        <v>0</v>
      </c>
      <c r="L1111" s="42">
        <v>2068.89</v>
      </c>
      <c r="M1111" s="44">
        <v>45016</v>
      </c>
      <c r="N1111" s="42">
        <f>H1111-K1111-L1111</f>
        <v>108.89000000000033</v>
      </c>
      <c r="O1111" s="42">
        <v>10</v>
      </c>
      <c r="P1111" s="45">
        <v>0.13</v>
      </c>
      <c r="Q1111" s="42">
        <v>1.1499999999999999</v>
      </c>
      <c r="R1111" s="42">
        <v>8.85</v>
      </c>
      <c r="S1111" s="42">
        <v>100.04</v>
      </c>
      <c r="T1111" s="38">
        <v>2101</v>
      </c>
      <c r="U1111" s="14">
        <f>S1111/H1111</f>
        <v>4.5936687819706307E-2</v>
      </c>
      <c r="V1111" s="19"/>
      <c r="W1111" s="19"/>
      <c r="X1111" s="37" t="s">
        <v>3474</v>
      </c>
    </row>
    <row r="1112" spans="1:36" s="3" customFormat="1" ht="16.5" customHeight="1">
      <c r="A1112" s="38">
        <v>4</v>
      </c>
      <c r="B1112" s="39">
        <v>50100</v>
      </c>
      <c r="C1112" s="38">
        <v>10308982</v>
      </c>
      <c r="D1112" s="40" t="s">
        <v>1820</v>
      </c>
      <c r="E1112" s="38">
        <v>12</v>
      </c>
      <c r="F1112" s="38">
        <v>60</v>
      </c>
      <c r="G1112" s="38" t="s">
        <v>83</v>
      </c>
      <c r="H1112" s="42">
        <v>1099.3900000000001</v>
      </c>
      <c r="I1112" s="2"/>
      <c r="J1112" s="44">
        <v>41639</v>
      </c>
      <c r="K1112" s="42">
        <v>0</v>
      </c>
      <c r="L1112" s="42">
        <v>1044.42</v>
      </c>
      <c r="M1112" s="44">
        <v>44985</v>
      </c>
      <c r="N1112" s="42">
        <f>H1112-K1112-L1112</f>
        <v>54.970000000000027</v>
      </c>
      <c r="O1112" s="42">
        <v>5</v>
      </c>
      <c r="P1112" s="45">
        <v>0.13</v>
      </c>
      <c r="Q1112" s="42">
        <v>0.57999999999999996</v>
      </c>
      <c r="R1112" s="42">
        <v>4.42</v>
      </c>
      <c r="S1112" s="42">
        <f>N1112-R1112</f>
        <v>50.550000000000026</v>
      </c>
      <c r="T1112" s="38">
        <v>5000</v>
      </c>
      <c r="U1112" s="14">
        <f>S1112/H1112</f>
        <v>4.5980043478656363E-2</v>
      </c>
      <c r="V1112" s="19"/>
      <c r="W1112" s="19"/>
      <c r="X1112" s="37" t="s">
        <v>3477</v>
      </c>
    </row>
    <row r="1113" spans="1:36" s="3" customFormat="1" ht="16.5" customHeight="1">
      <c r="A1113" s="38">
        <v>55</v>
      </c>
      <c r="B1113" s="39">
        <v>10728</v>
      </c>
      <c r="C1113" s="38">
        <v>10282667</v>
      </c>
      <c r="D1113" s="40" t="s">
        <v>37</v>
      </c>
      <c r="E1113" s="38">
        <v>4</v>
      </c>
      <c r="F1113" s="38">
        <v>120</v>
      </c>
      <c r="G1113" s="38" t="s">
        <v>21</v>
      </c>
      <c r="H1113" s="42">
        <v>88547</v>
      </c>
      <c r="I1113" s="2"/>
      <c r="J1113" s="44">
        <v>41029</v>
      </c>
      <c r="K1113" s="42">
        <v>0</v>
      </c>
      <c r="L1113" s="42">
        <v>84119.65</v>
      </c>
      <c r="M1113" s="44">
        <v>45046</v>
      </c>
      <c r="N1113" s="42">
        <f>H1113-K1113-L1113</f>
        <v>4427.3500000000058</v>
      </c>
      <c r="O1113" s="42">
        <v>400</v>
      </c>
      <c r="P1113" s="45">
        <v>0.13</v>
      </c>
      <c r="Q1113" s="42">
        <v>46.02</v>
      </c>
      <c r="R1113" s="42">
        <v>353.98</v>
      </c>
      <c r="S1113" s="42">
        <v>4073.3700000000099</v>
      </c>
      <c r="T1113" s="38">
        <v>2101</v>
      </c>
      <c r="U1113" s="14">
        <f>S1113/H1113</f>
        <v>4.6002349034975888E-2</v>
      </c>
      <c r="V1113" s="19"/>
      <c r="W1113" s="19"/>
      <c r="X1113" s="37" t="s">
        <v>3459</v>
      </c>
    </row>
    <row r="1114" spans="1:36" s="3" customFormat="1" ht="16.5" customHeight="1">
      <c r="A1114" s="38">
        <v>518</v>
      </c>
      <c r="B1114" s="39">
        <v>10736</v>
      </c>
      <c r="C1114" s="38">
        <v>10284161</v>
      </c>
      <c r="D1114" s="40" t="s">
        <v>1445</v>
      </c>
      <c r="E1114" s="38">
        <v>2</v>
      </c>
      <c r="F1114" s="38">
        <v>60</v>
      </c>
      <c r="G1114" s="38" t="s">
        <v>33</v>
      </c>
      <c r="H1114" s="42">
        <v>9200</v>
      </c>
      <c r="I1114" s="55"/>
      <c r="J1114" s="44">
        <v>43094</v>
      </c>
      <c r="K1114" s="42">
        <v>0</v>
      </c>
      <c r="L1114" s="42">
        <v>8740</v>
      </c>
      <c r="M1114" s="44">
        <v>45138</v>
      </c>
      <c r="N1114" s="42">
        <f>H1114-K1114-L1114</f>
        <v>460</v>
      </c>
      <c r="O1114" s="42">
        <v>40</v>
      </c>
      <c r="P1114" s="45">
        <v>0.13</v>
      </c>
      <c r="Q1114" s="42">
        <v>4.5999999999999996</v>
      </c>
      <c r="R1114" s="42">
        <v>35.4</v>
      </c>
      <c r="S1114" s="42">
        <v>424.6</v>
      </c>
      <c r="T1114" s="38">
        <v>5000</v>
      </c>
      <c r="U1114" s="14">
        <f>S1114/H1114</f>
        <v>4.6152173913043479E-2</v>
      </c>
      <c r="V1114" s="19"/>
      <c r="W1114" s="19"/>
      <c r="X1114" s="37" t="s">
        <v>3461</v>
      </c>
    </row>
    <row r="1115" spans="1:36" s="3" customFormat="1" ht="16.5" customHeight="1">
      <c r="A1115" s="38">
        <v>19</v>
      </c>
      <c r="B1115" s="39">
        <v>10717</v>
      </c>
      <c r="C1115" s="38">
        <v>10311937</v>
      </c>
      <c r="D1115" s="40" t="s">
        <v>226</v>
      </c>
      <c r="E1115" s="38">
        <v>1</v>
      </c>
      <c r="F1115" s="38">
        <v>34</v>
      </c>
      <c r="G1115" s="38" t="s">
        <v>21</v>
      </c>
      <c r="H1115" s="42">
        <v>70187.179999999993</v>
      </c>
      <c r="I1115" s="53"/>
      <c r="J1115" s="44">
        <v>42975</v>
      </c>
      <c r="K1115" s="42">
        <v>0</v>
      </c>
      <c r="L1115" s="42">
        <v>66677.820000000007</v>
      </c>
      <c r="M1115" s="44">
        <v>45169</v>
      </c>
      <c r="N1115" s="42">
        <f>H1115-K1115-L1115</f>
        <v>3509.359999999986</v>
      </c>
      <c r="O1115" s="42">
        <v>300</v>
      </c>
      <c r="P1115" s="45">
        <v>0.13</v>
      </c>
      <c r="Q1115" s="42">
        <v>34.51</v>
      </c>
      <c r="R1115" s="42">
        <v>265.49</v>
      </c>
      <c r="S1115" s="42">
        <v>3243.87</v>
      </c>
      <c r="T1115" s="38">
        <v>5000</v>
      </c>
      <c r="U1115" s="14">
        <f>S1115/H1115</f>
        <v>4.6217414633270636E-2</v>
      </c>
      <c r="V1115" s="19"/>
      <c r="W1115" s="19"/>
      <c r="X1115" s="37" t="s">
        <v>3457</v>
      </c>
    </row>
    <row r="1116" spans="1:36" s="3" customFormat="1" ht="16.5" customHeight="1">
      <c r="A1116" s="38">
        <v>80</v>
      </c>
      <c r="B1116" s="39">
        <v>10717</v>
      </c>
      <c r="C1116" s="38">
        <v>10311937</v>
      </c>
      <c r="D1116" s="40" t="s">
        <v>226</v>
      </c>
      <c r="E1116" s="38">
        <v>1</v>
      </c>
      <c r="F1116" s="38">
        <v>34</v>
      </c>
      <c r="G1116" s="38" t="s">
        <v>21</v>
      </c>
      <c r="H1116" s="42">
        <v>70187.179999999993</v>
      </c>
      <c r="I1116" s="57"/>
      <c r="J1116" s="44">
        <v>42975</v>
      </c>
      <c r="K1116" s="42">
        <v>0</v>
      </c>
      <c r="L1116" s="42">
        <v>66677.820000000007</v>
      </c>
      <c r="M1116" s="44">
        <v>45199</v>
      </c>
      <c r="N1116" s="42">
        <v>3509.36</v>
      </c>
      <c r="O1116" s="42">
        <v>300</v>
      </c>
      <c r="P1116" s="45">
        <v>0.13</v>
      </c>
      <c r="Q1116" s="42">
        <v>34.51</v>
      </c>
      <c r="R1116" s="42">
        <v>265.49</v>
      </c>
      <c r="S1116" s="42">
        <v>3243.87</v>
      </c>
      <c r="T1116" s="38">
        <v>5000</v>
      </c>
      <c r="U1116" s="14">
        <f>S1116/H1116</f>
        <v>4.6217414633270636E-2</v>
      </c>
      <c r="V1116" s="19"/>
      <c r="W1116" s="19"/>
      <c r="X1116" s="37" t="s">
        <v>3457</v>
      </c>
    </row>
    <row r="1117" spans="1:36" s="3" customFormat="1" ht="16.5" customHeight="1">
      <c r="A1117" s="38">
        <v>521</v>
      </c>
      <c r="B1117" s="39">
        <v>10736</v>
      </c>
      <c r="C1117" s="38">
        <v>10284167</v>
      </c>
      <c r="D1117" s="40" t="s">
        <v>1448</v>
      </c>
      <c r="E1117" s="38">
        <v>1</v>
      </c>
      <c r="F1117" s="38">
        <v>60</v>
      </c>
      <c r="G1117" s="38" t="s">
        <v>33</v>
      </c>
      <c r="H1117" s="42">
        <v>1196.58</v>
      </c>
      <c r="I1117" s="55"/>
      <c r="J1117" s="44">
        <v>43094</v>
      </c>
      <c r="K1117" s="42">
        <v>0</v>
      </c>
      <c r="L1117" s="42">
        <v>1136.75</v>
      </c>
      <c r="M1117" s="44">
        <v>45138</v>
      </c>
      <c r="N1117" s="42">
        <f>H1117-K1117-L1117</f>
        <v>59.829999999999927</v>
      </c>
      <c r="O1117" s="42">
        <v>5</v>
      </c>
      <c r="P1117" s="45">
        <v>0.13</v>
      </c>
      <c r="Q1117" s="42">
        <v>0.57999999999999996</v>
      </c>
      <c r="R1117" s="42">
        <v>4.42</v>
      </c>
      <c r="S1117" s="42">
        <v>55.41</v>
      </c>
      <c r="T1117" s="38">
        <v>5000</v>
      </c>
      <c r="U1117" s="14">
        <f>S1117/H1117</f>
        <v>4.6306974878403448E-2</v>
      </c>
      <c r="V1117" s="19"/>
      <c r="W1117" s="19"/>
      <c r="X1117" s="37" t="s">
        <v>3461</v>
      </c>
    </row>
    <row r="1118" spans="1:36" s="3" customFormat="1" ht="16.5" customHeight="1">
      <c r="A1118" s="38">
        <v>122</v>
      </c>
      <c r="B1118" s="39">
        <v>10743</v>
      </c>
      <c r="C1118" s="38">
        <v>10301391</v>
      </c>
      <c r="D1118" s="40" t="s">
        <v>1143</v>
      </c>
      <c r="E1118" s="38">
        <v>1</v>
      </c>
      <c r="F1118" s="38">
        <v>60</v>
      </c>
      <c r="G1118" s="38" t="s">
        <v>33</v>
      </c>
      <c r="H1118" s="42">
        <v>1199</v>
      </c>
      <c r="I1118" s="55"/>
      <c r="J1118" s="44">
        <v>41814</v>
      </c>
      <c r="K1118" s="42">
        <v>0</v>
      </c>
      <c r="L1118" s="42">
        <v>1139.05</v>
      </c>
      <c r="M1118" s="44">
        <v>45138</v>
      </c>
      <c r="N1118" s="42">
        <f>H1118-K1118-L1118</f>
        <v>59.950000000000045</v>
      </c>
      <c r="O1118" s="42">
        <v>5</v>
      </c>
      <c r="P1118" s="45">
        <v>0.13</v>
      </c>
      <c r="Q1118" s="42">
        <v>0.57999999999999996</v>
      </c>
      <c r="R1118" s="42">
        <v>4.42</v>
      </c>
      <c r="S1118" s="42">
        <v>55.53</v>
      </c>
      <c r="T1118" s="38">
        <v>5000</v>
      </c>
      <c r="U1118" s="14">
        <f>S1118/H1118</f>
        <v>4.6313594662218516E-2</v>
      </c>
      <c r="V1118" s="19"/>
      <c r="W1118" s="19"/>
      <c r="X1118" s="37" t="s">
        <v>3463</v>
      </c>
    </row>
    <row r="1119" spans="1:36" s="3" customFormat="1" ht="16.5" customHeight="1">
      <c r="A1119" s="38">
        <v>369</v>
      </c>
      <c r="B1119" s="39">
        <v>10736</v>
      </c>
      <c r="C1119" s="38">
        <v>10283993</v>
      </c>
      <c r="D1119" s="40" t="s">
        <v>1327</v>
      </c>
      <c r="E1119" s="38">
        <v>1</v>
      </c>
      <c r="F1119" s="38">
        <v>120</v>
      </c>
      <c r="G1119" s="38" t="s">
        <v>21</v>
      </c>
      <c r="H1119" s="42">
        <v>80000</v>
      </c>
      <c r="I1119" s="55"/>
      <c r="J1119" s="44">
        <v>39270</v>
      </c>
      <c r="K1119" s="42">
        <v>0</v>
      </c>
      <c r="L1119" s="42">
        <v>76000</v>
      </c>
      <c r="M1119" s="44">
        <v>45138</v>
      </c>
      <c r="N1119" s="42">
        <f>H1119-K1119-L1119</f>
        <v>4000</v>
      </c>
      <c r="O1119" s="42">
        <v>300</v>
      </c>
      <c r="P1119" s="45">
        <v>0.03</v>
      </c>
      <c r="Q1119" s="42">
        <v>5.83</v>
      </c>
      <c r="R1119" s="42">
        <v>294.17</v>
      </c>
      <c r="S1119" s="42">
        <v>3705.83</v>
      </c>
      <c r="T1119" s="38">
        <v>5000</v>
      </c>
      <c r="U1119" s="14">
        <f>S1119/H1119</f>
        <v>4.6322874999999999E-2</v>
      </c>
      <c r="V1119" s="19"/>
      <c r="W1119" s="19"/>
      <c r="X1119" s="37" t="s">
        <v>3461</v>
      </c>
    </row>
    <row r="1120" spans="1:36" s="3" customFormat="1" ht="16.5" customHeight="1">
      <c r="A1120" s="38">
        <v>11</v>
      </c>
      <c r="B1120" s="39">
        <v>50099</v>
      </c>
      <c r="C1120" s="38">
        <v>10297011</v>
      </c>
      <c r="D1120" s="40" t="s">
        <v>2883</v>
      </c>
      <c r="E1120" s="38">
        <v>1</v>
      </c>
      <c r="F1120" s="38">
        <v>60</v>
      </c>
      <c r="G1120" s="38" t="s">
        <v>33</v>
      </c>
      <c r="H1120" s="42">
        <v>46679.81</v>
      </c>
      <c r="I1120" s="2"/>
      <c r="J1120" s="44">
        <v>42092</v>
      </c>
      <c r="K1120" s="42">
        <v>0</v>
      </c>
      <c r="L1120" s="42">
        <v>44345.81</v>
      </c>
      <c r="M1120" s="44">
        <v>44985</v>
      </c>
      <c r="N1120" s="42">
        <f>H1120-K1120-L1120</f>
        <v>2334</v>
      </c>
      <c r="O1120" s="42">
        <v>190.8</v>
      </c>
      <c r="P1120" s="45">
        <v>0.13</v>
      </c>
      <c r="Q1120" s="42">
        <v>21.95</v>
      </c>
      <c r="R1120" s="42">
        <v>168.85</v>
      </c>
      <c r="S1120" s="42">
        <f>N1120-R1120</f>
        <v>2165.15</v>
      </c>
      <c r="T1120" s="38">
        <v>5000</v>
      </c>
      <c r="U1120" s="14">
        <f>S1120/H1120</f>
        <v>4.6383007985679466E-2</v>
      </c>
      <c r="V1120" s="19"/>
      <c r="W1120" s="19"/>
      <c r="X1120" s="37" t="s">
        <v>3468</v>
      </c>
    </row>
    <row r="1121" spans="1:24" s="3" customFormat="1" ht="16.5" customHeight="1">
      <c r="A1121" s="38">
        <v>548</v>
      </c>
      <c r="B1121" s="39">
        <v>10736</v>
      </c>
      <c r="C1121" s="38">
        <v>10284402</v>
      </c>
      <c r="D1121" s="40" t="s">
        <v>1236</v>
      </c>
      <c r="E1121" s="38">
        <v>1</v>
      </c>
      <c r="F1121" s="38">
        <v>120</v>
      </c>
      <c r="G1121" s="38" t="s">
        <v>515</v>
      </c>
      <c r="H1121" s="42">
        <v>830001.88</v>
      </c>
      <c r="I1121" s="55"/>
      <c r="J1121" s="44">
        <v>39270</v>
      </c>
      <c r="K1121" s="42">
        <v>0</v>
      </c>
      <c r="L1121" s="42">
        <v>788501.78</v>
      </c>
      <c r="M1121" s="44">
        <v>45138</v>
      </c>
      <c r="N1121" s="42">
        <f>H1121-K1121-L1121</f>
        <v>41500.099999999977</v>
      </c>
      <c r="O1121" s="42">
        <v>3000</v>
      </c>
      <c r="P1121" s="45">
        <v>0.03</v>
      </c>
      <c r="Q1121" s="42">
        <v>58.25</v>
      </c>
      <c r="R1121" s="42">
        <v>2941.75</v>
      </c>
      <c r="S1121" s="42">
        <v>38558.35</v>
      </c>
      <c r="T1121" s="38">
        <v>2101</v>
      </c>
      <c r="U1121" s="14">
        <f>S1121/H1121</f>
        <v>4.6455738148448528E-2</v>
      </c>
      <c r="V1121" s="19"/>
      <c r="W1121" s="19"/>
      <c r="X1121" s="37" t="s">
        <v>3461</v>
      </c>
    </row>
    <row r="1122" spans="1:24" s="3" customFormat="1" ht="16.5" customHeight="1">
      <c r="A1122" s="38">
        <v>552</v>
      </c>
      <c r="B1122" s="39">
        <v>10736</v>
      </c>
      <c r="C1122" s="38">
        <v>10284390</v>
      </c>
      <c r="D1122" s="40" t="s">
        <v>1235</v>
      </c>
      <c r="E1122" s="38">
        <v>1</v>
      </c>
      <c r="F1122" s="38">
        <v>120</v>
      </c>
      <c r="G1122" s="38" t="s">
        <v>515</v>
      </c>
      <c r="H1122" s="42">
        <v>728063.2</v>
      </c>
      <c r="I1122" s="55"/>
      <c r="J1122" s="44">
        <v>39270</v>
      </c>
      <c r="K1122" s="42">
        <v>0</v>
      </c>
      <c r="L1122" s="42">
        <v>691660.04</v>
      </c>
      <c r="M1122" s="44">
        <v>45138</v>
      </c>
      <c r="N1122" s="42">
        <f>H1122-K1122-L1122</f>
        <v>36403.159999999916</v>
      </c>
      <c r="O1122" s="42">
        <v>2600</v>
      </c>
      <c r="P1122" s="45">
        <v>0.03</v>
      </c>
      <c r="Q1122" s="42">
        <v>50.48</v>
      </c>
      <c r="R1122" s="42">
        <v>2549.52</v>
      </c>
      <c r="S1122" s="42">
        <v>33853.64</v>
      </c>
      <c r="T1122" s="38">
        <v>5000</v>
      </c>
      <c r="U1122" s="14">
        <f>S1122/H1122</f>
        <v>4.6498216088932939E-2</v>
      </c>
      <c r="V1122" s="19"/>
      <c r="W1122" s="19"/>
      <c r="X1122" s="37" t="s">
        <v>3461</v>
      </c>
    </row>
    <row r="1123" spans="1:24" s="3" customFormat="1" ht="16.5" customHeight="1">
      <c r="A1123" s="38">
        <v>517</v>
      </c>
      <c r="B1123" s="39">
        <v>10736</v>
      </c>
      <c r="C1123" s="38">
        <v>10284160</v>
      </c>
      <c r="D1123" s="40" t="s">
        <v>1445</v>
      </c>
      <c r="E1123" s="38">
        <v>1</v>
      </c>
      <c r="F1123" s="38">
        <v>60</v>
      </c>
      <c r="G1123" s="38" t="s">
        <v>33</v>
      </c>
      <c r="H1123" s="42">
        <v>3800</v>
      </c>
      <c r="I1123" s="55"/>
      <c r="J1123" s="44">
        <v>43094</v>
      </c>
      <c r="K1123" s="42">
        <v>0</v>
      </c>
      <c r="L1123" s="42">
        <v>3610</v>
      </c>
      <c r="M1123" s="44">
        <v>45138</v>
      </c>
      <c r="N1123" s="42">
        <f>H1123-K1123-L1123</f>
        <v>190</v>
      </c>
      <c r="O1123" s="42">
        <v>15</v>
      </c>
      <c r="P1123" s="45">
        <v>0.13</v>
      </c>
      <c r="Q1123" s="42">
        <v>1.73</v>
      </c>
      <c r="R1123" s="42">
        <v>13.27</v>
      </c>
      <c r="S1123" s="42">
        <v>176.73</v>
      </c>
      <c r="T1123" s="38">
        <v>5000</v>
      </c>
      <c r="U1123" s="14">
        <f>S1123/H1123</f>
        <v>4.6507894736842102E-2</v>
      </c>
      <c r="V1123" s="19"/>
      <c r="W1123" s="19"/>
      <c r="X1123" s="37" t="s">
        <v>3461</v>
      </c>
    </row>
    <row r="1124" spans="1:24" s="3" customFormat="1" ht="16.5" customHeight="1">
      <c r="A1124" s="38">
        <v>210</v>
      </c>
      <c r="B1124" s="39">
        <v>40709</v>
      </c>
      <c r="C1124" s="38">
        <v>10285392</v>
      </c>
      <c r="D1124" s="40" t="s">
        <v>350</v>
      </c>
      <c r="E1124" s="38">
        <v>2</v>
      </c>
      <c r="F1124" s="38">
        <v>120</v>
      </c>
      <c r="G1124" s="38" t="s">
        <v>21</v>
      </c>
      <c r="H1124" s="42">
        <v>147200</v>
      </c>
      <c r="I1124" s="55"/>
      <c r="J1124" s="44">
        <v>39395</v>
      </c>
      <c r="K1124" s="42">
        <v>0</v>
      </c>
      <c r="L1124" s="42">
        <v>139840</v>
      </c>
      <c r="M1124" s="44">
        <v>45138</v>
      </c>
      <c r="N1124" s="42">
        <f>H1124-K1124-L1124</f>
        <v>7360</v>
      </c>
      <c r="O1124" s="42">
        <v>520</v>
      </c>
      <c r="P1124" s="45">
        <v>0.03</v>
      </c>
      <c r="Q1124" s="42">
        <v>10.1</v>
      </c>
      <c r="R1124" s="42">
        <v>509.9</v>
      </c>
      <c r="S1124" s="42">
        <v>6850.1</v>
      </c>
      <c r="T1124" s="38">
        <v>5000</v>
      </c>
      <c r="U1124" s="14">
        <f>S1124/H1124</f>
        <v>4.6536005434782611E-2</v>
      </c>
      <c r="V1124" s="19"/>
      <c r="W1124" s="19"/>
      <c r="X1124" s="37" t="s">
        <v>3467</v>
      </c>
    </row>
    <row r="1125" spans="1:24" s="3" customFormat="1" ht="16.5" customHeight="1">
      <c r="A1125" s="38">
        <v>224</v>
      </c>
      <c r="B1125" s="39">
        <v>10739</v>
      </c>
      <c r="C1125" s="38">
        <v>10277943</v>
      </c>
      <c r="D1125" s="40" t="s">
        <v>536</v>
      </c>
      <c r="E1125" s="38">
        <v>1</v>
      </c>
      <c r="F1125" s="38">
        <v>120</v>
      </c>
      <c r="G1125" s="38" t="s">
        <v>21</v>
      </c>
      <c r="H1125" s="42">
        <v>12820.51</v>
      </c>
      <c r="I1125" s="55"/>
      <c r="J1125" s="44">
        <v>41421</v>
      </c>
      <c r="K1125" s="42">
        <v>0</v>
      </c>
      <c r="L1125" s="42">
        <v>12179.48</v>
      </c>
      <c r="M1125" s="44">
        <v>45138</v>
      </c>
      <c r="N1125" s="42">
        <f>H1125-K1125-L1125</f>
        <v>641.03000000000065</v>
      </c>
      <c r="O1125" s="42">
        <v>50</v>
      </c>
      <c r="P1125" s="45">
        <v>0.13</v>
      </c>
      <c r="Q1125" s="42">
        <v>5.75</v>
      </c>
      <c r="R1125" s="42">
        <v>44.25</v>
      </c>
      <c r="S1125" s="42">
        <v>596.78</v>
      </c>
      <c r="T1125" s="38">
        <v>2101</v>
      </c>
      <c r="U1125" s="14">
        <f>S1125/H1125</f>
        <v>4.654885024074705E-2</v>
      </c>
      <c r="V1125" s="19"/>
      <c r="W1125" s="19"/>
      <c r="X1125" s="37" t="s">
        <v>3462</v>
      </c>
    </row>
    <row r="1126" spans="1:24" s="3" customFormat="1" ht="16.5" customHeight="1">
      <c r="A1126" s="38">
        <v>1170</v>
      </c>
      <c r="B1126" s="39">
        <v>10800</v>
      </c>
      <c r="C1126" s="38">
        <v>10316669</v>
      </c>
      <c r="D1126" s="40" t="s">
        <v>1170</v>
      </c>
      <c r="E1126" s="58">
        <v>1</v>
      </c>
      <c r="F1126" s="38">
        <v>57</v>
      </c>
      <c r="G1126" s="38" t="s">
        <v>33</v>
      </c>
      <c r="H1126" s="42">
        <v>2142</v>
      </c>
      <c r="I1126" s="61"/>
      <c r="J1126" s="44">
        <v>43396</v>
      </c>
      <c r="K1126" s="42">
        <v>0</v>
      </c>
      <c r="L1126" s="42">
        <v>2034.9</v>
      </c>
      <c r="M1126" s="44">
        <v>45281</v>
      </c>
      <c r="N1126" s="42">
        <v>107.1</v>
      </c>
      <c r="O1126" s="42">
        <v>8.31</v>
      </c>
      <c r="P1126" s="45">
        <f>IF(J1126&lt;DATEVALUE("2009-1-1"),3%,13%)</f>
        <v>0.13</v>
      </c>
      <c r="Q1126" s="42">
        <f>IF(P1126=13%,ROUND(O1126/(1+P1126)*P1126,2),ROUND(O1126/(1+0.03)*0.02,2))</f>
        <v>0.96</v>
      </c>
      <c r="R1126" s="42">
        <f>O1126-Q1126</f>
        <v>7.3500000000000005</v>
      </c>
      <c r="S1126" s="42">
        <f>N1126-R1126</f>
        <v>99.75</v>
      </c>
      <c r="T1126" s="38">
        <v>2505</v>
      </c>
      <c r="U1126" s="14">
        <f>S1126/H1126</f>
        <v>4.6568627450980393E-2</v>
      </c>
      <c r="V1126" s="19"/>
      <c r="W1126" s="19"/>
      <c r="X1126" s="37" t="s">
        <v>3465</v>
      </c>
    </row>
    <row r="1127" spans="1:24" s="3" customFormat="1" ht="16.5" customHeight="1">
      <c r="A1127" s="38">
        <v>1171</v>
      </c>
      <c r="B1127" s="39">
        <v>10800</v>
      </c>
      <c r="C1127" s="38">
        <v>10316670</v>
      </c>
      <c r="D1127" s="40" t="s">
        <v>1170</v>
      </c>
      <c r="E1127" s="58">
        <v>1</v>
      </c>
      <c r="F1127" s="38">
        <v>57</v>
      </c>
      <c r="G1127" s="38" t="s">
        <v>33</v>
      </c>
      <c r="H1127" s="42">
        <v>2142</v>
      </c>
      <c r="I1127" s="61"/>
      <c r="J1127" s="44">
        <v>43396</v>
      </c>
      <c r="K1127" s="42">
        <v>0</v>
      </c>
      <c r="L1127" s="42">
        <v>2034.9</v>
      </c>
      <c r="M1127" s="44">
        <v>45281</v>
      </c>
      <c r="N1127" s="42">
        <v>107.1</v>
      </c>
      <c r="O1127" s="42">
        <v>8.31</v>
      </c>
      <c r="P1127" s="45">
        <f>IF(J1127&lt;DATEVALUE("2009-1-1"),3%,13%)</f>
        <v>0.13</v>
      </c>
      <c r="Q1127" s="42">
        <f>IF(P1127=13%,ROUND(O1127/(1+P1127)*P1127,2),ROUND(O1127/(1+0.03)*0.02,2))</f>
        <v>0.96</v>
      </c>
      <c r="R1127" s="42">
        <f>O1127-Q1127</f>
        <v>7.3500000000000005</v>
      </c>
      <c r="S1127" s="42">
        <f>N1127-R1127</f>
        <v>99.75</v>
      </c>
      <c r="T1127" s="38">
        <v>2505</v>
      </c>
      <c r="U1127" s="14">
        <f>S1127/H1127</f>
        <v>4.6568627450980393E-2</v>
      </c>
      <c r="V1127" s="19"/>
      <c r="W1127" s="19"/>
      <c r="X1127" s="37" t="s">
        <v>3465</v>
      </c>
    </row>
    <row r="1128" spans="1:24" s="3" customFormat="1" ht="16.5" customHeight="1">
      <c r="A1128" s="38">
        <v>1172</v>
      </c>
      <c r="B1128" s="39">
        <v>10800</v>
      </c>
      <c r="C1128" s="38">
        <v>10316671</v>
      </c>
      <c r="D1128" s="40" t="s">
        <v>1170</v>
      </c>
      <c r="E1128" s="58">
        <v>1</v>
      </c>
      <c r="F1128" s="38">
        <v>57</v>
      </c>
      <c r="G1128" s="38" t="s">
        <v>33</v>
      </c>
      <c r="H1128" s="42">
        <v>2142</v>
      </c>
      <c r="I1128" s="61"/>
      <c r="J1128" s="44">
        <v>43396</v>
      </c>
      <c r="K1128" s="42">
        <v>0</v>
      </c>
      <c r="L1128" s="42">
        <v>2034.9</v>
      </c>
      <c r="M1128" s="44">
        <v>45281</v>
      </c>
      <c r="N1128" s="42">
        <v>107.1</v>
      </c>
      <c r="O1128" s="42">
        <v>8.31</v>
      </c>
      <c r="P1128" s="45">
        <f>IF(J1128&lt;DATEVALUE("2009-1-1"),3%,13%)</f>
        <v>0.13</v>
      </c>
      <c r="Q1128" s="42">
        <f>IF(P1128=13%,ROUND(O1128/(1+P1128)*P1128,2),ROUND(O1128/(1+0.03)*0.02,2))</f>
        <v>0.96</v>
      </c>
      <c r="R1128" s="42">
        <f>O1128-Q1128</f>
        <v>7.3500000000000005</v>
      </c>
      <c r="S1128" s="42">
        <f>N1128-R1128</f>
        <v>99.75</v>
      </c>
      <c r="T1128" s="38">
        <v>2505</v>
      </c>
      <c r="U1128" s="14">
        <f>S1128/H1128</f>
        <v>4.6568627450980393E-2</v>
      </c>
      <c r="V1128" s="19"/>
      <c r="W1128" s="19"/>
      <c r="X1128" s="37" t="s">
        <v>3465</v>
      </c>
    </row>
    <row r="1129" spans="1:24" s="3" customFormat="1" ht="16.5" customHeight="1">
      <c r="A1129" s="38">
        <v>1173</v>
      </c>
      <c r="B1129" s="39">
        <v>10800</v>
      </c>
      <c r="C1129" s="38">
        <v>10316672</v>
      </c>
      <c r="D1129" s="40" t="s">
        <v>1170</v>
      </c>
      <c r="E1129" s="58">
        <v>1</v>
      </c>
      <c r="F1129" s="38">
        <v>57</v>
      </c>
      <c r="G1129" s="38" t="s">
        <v>33</v>
      </c>
      <c r="H1129" s="42">
        <v>2142</v>
      </c>
      <c r="I1129" s="61"/>
      <c r="J1129" s="44">
        <v>43396</v>
      </c>
      <c r="K1129" s="42">
        <v>0</v>
      </c>
      <c r="L1129" s="42">
        <v>2034.9</v>
      </c>
      <c r="M1129" s="44">
        <v>45281</v>
      </c>
      <c r="N1129" s="42">
        <v>107.1</v>
      </c>
      <c r="O1129" s="42">
        <v>8.31</v>
      </c>
      <c r="P1129" s="45">
        <f>IF(J1129&lt;DATEVALUE("2009-1-1"),3%,13%)</f>
        <v>0.13</v>
      </c>
      <c r="Q1129" s="42">
        <f>IF(P1129=13%,ROUND(O1129/(1+P1129)*P1129,2),ROUND(O1129/(1+0.03)*0.02,2))</f>
        <v>0.96</v>
      </c>
      <c r="R1129" s="42">
        <f>O1129-Q1129</f>
        <v>7.3500000000000005</v>
      </c>
      <c r="S1129" s="42">
        <f>N1129-R1129</f>
        <v>99.75</v>
      </c>
      <c r="T1129" s="38">
        <v>2505</v>
      </c>
      <c r="U1129" s="14">
        <f>S1129/H1129</f>
        <v>4.6568627450980393E-2</v>
      </c>
      <c r="V1129" s="19"/>
      <c r="W1129" s="19"/>
      <c r="X1129" s="37" t="s">
        <v>3465</v>
      </c>
    </row>
    <row r="1130" spans="1:24" s="3" customFormat="1" ht="16.5" customHeight="1">
      <c r="A1130" s="38">
        <v>1174</v>
      </c>
      <c r="B1130" s="39">
        <v>10800</v>
      </c>
      <c r="C1130" s="38">
        <v>10316673</v>
      </c>
      <c r="D1130" s="40" t="s">
        <v>1170</v>
      </c>
      <c r="E1130" s="58">
        <v>1</v>
      </c>
      <c r="F1130" s="38">
        <v>57</v>
      </c>
      <c r="G1130" s="38" t="s">
        <v>33</v>
      </c>
      <c r="H1130" s="42">
        <v>2142</v>
      </c>
      <c r="I1130" s="61"/>
      <c r="J1130" s="44">
        <v>43396</v>
      </c>
      <c r="K1130" s="42">
        <v>0</v>
      </c>
      <c r="L1130" s="42">
        <v>2034.9</v>
      </c>
      <c r="M1130" s="44">
        <v>45281</v>
      </c>
      <c r="N1130" s="42">
        <v>107.1</v>
      </c>
      <c r="O1130" s="42">
        <v>8.31</v>
      </c>
      <c r="P1130" s="45">
        <f>IF(J1130&lt;DATEVALUE("2009-1-1"),3%,13%)</f>
        <v>0.13</v>
      </c>
      <c r="Q1130" s="42">
        <f>IF(P1130=13%,ROUND(O1130/(1+P1130)*P1130,2),ROUND(O1130/(1+0.03)*0.02,2))</f>
        <v>0.96</v>
      </c>
      <c r="R1130" s="42">
        <f>O1130-Q1130</f>
        <v>7.3500000000000005</v>
      </c>
      <c r="S1130" s="42">
        <f>N1130-R1130</f>
        <v>99.75</v>
      </c>
      <c r="T1130" s="38">
        <v>2505</v>
      </c>
      <c r="U1130" s="14">
        <f>S1130/H1130</f>
        <v>4.6568627450980393E-2</v>
      </c>
      <c r="V1130" s="19"/>
      <c r="W1130" s="19"/>
      <c r="X1130" s="37" t="s">
        <v>3465</v>
      </c>
    </row>
    <row r="1131" spans="1:24" s="3" customFormat="1" ht="16.5" customHeight="1">
      <c r="A1131" s="38">
        <v>82</v>
      </c>
      <c r="B1131" s="39">
        <v>50099</v>
      </c>
      <c r="C1131" s="38">
        <v>10297498</v>
      </c>
      <c r="D1131" s="40" t="s">
        <v>189</v>
      </c>
      <c r="E1131" s="38">
        <v>4</v>
      </c>
      <c r="F1131" s="38">
        <v>60</v>
      </c>
      <c r="G1131" s="38" t="s">
        <v>33</v>
      </c>
      <c r="H1131" s="42">
        <v>10598.28</v>
      </c>
      <c r="I1131" s="2"/>
      <c r="J1131" s="44">
        <v>42001</v>
      </c>
      <c r="K1131" s="42">
        <v>0</v>
      </c>
      <c r="L1131" s="42">
        <v>10068.36</v>
      </c>
      <c r="M1131" s="44">
        <v>45016</v>
      </c>
      <c r="N1131" s="42">
        <f>H1131-K1131-L1131</f>
        <v>529.92000000000007</v>
      </c>
      <c r="O1131" s="42">
        <v>40</v>
      </c>
      <c r="P1131" s="45">
        <v>0.13</v>
      </c>
      <c r="Q1131" s="42">
        <v>4.5999999999999996</v>
      </c>
      <c r="R1131" s="42">
        <v>35.4</v>
      </c>
      <c r="S1131" s="42">
        <v>494.52</v>
      </c>
      <c r="T1131" s="38">
        <v>2101</v>
      </c>
      <c r="U1131" s="14">
        <f>S1131/H1131</f>
        <v>4.6660401499111173E-2</v>
      </c>
      <c r="V1131" s="19"/>
      <c r="W1131" s="19"/>
      <c r="X1131" s="37" t="s">
        <v>3468</v>
      </c>
    </row>
    <row r="1132" spans="1:24" s="3" customFormat="1" ht="16.5" customHeight="1">
      <c r="A1132" s="38">
        <v>549</v>
      </c>
      <c r="B1132" s="39">
        <v>10736</v>
      </c>
      <c r="C1132" s="38">
        <v>10284003</v>
      </c>
      <c r="D1132" s="40" t="s">
        <v>1237</v>
      </c>
      <c r="E1132" s="38">
        <v>1</v>
      </c>
      <c r="F1132" s="38">
        <v>120</v>
      </c>
      <c r="G1132" s="38" t="s">
        <v>515</v>
      </c>
      <c r="H1132" s="42">
        <v>301610.40000000002</v>
      </c>
      <c r="I1132" s="55"/>
      <c r="J1132" s="44">
        <v>39689</v>
      </c>
      <c r="K1132" s="42">
        <v>0</v>
      </c>
      <c r="L1132" s="42">
        <v>286529.88</v>
      </c>
      <c r="M1132" s="44">
        <v>45138</v>
      </c>
      <c r="N1132" s="42">
        <f>H1132-K1132-L1132</f>
        <v>15080.520000000019</v>
      </c>
      <c r="O1132" s="42">
        <v>1000</v>
      </c>
      <c r="P1132" s="45">
        <v>0.03</v>
      </c>
      <c r="Q1132" s="42">
        <v>19.420000000000002</v>
      </c>
      <c r="R1132" s="42">
        <v>980.58</v>
      </c>
      <c r="S1132" s="42">
        <v>14099.94</v>
      </c>
      <c r="T1132" s="38">
        <v>5000</v>
      </c>
      <c r="U1132" s="14">
        <f>S1132/H1132</f>
        <v>4.6748852161596549E-2</v>
      </c>
      <c r="V1132" s="19"/>
      <c r="W1132" s="19"/>
      <c r="X1132" s="37" t="s">
        <v>3461</v>
      </c>
    </row>
    <row r="1133" spans="1:24" s="3" customFormat="1" ht="16.5" customHeight="1">
      <c r="A1133" s="38">
        <v>267</v>
      </c>
      <c r="B1133" s="39">
        <v>10736</v>
      </c>
      <c r="C1133" s="38">
        <v>10319085</v>
      </c>
      <c r="D1133" s="40" t="s">
        <v>1238</v>
      </c>
      <c r="E1133" s="38">
        <v>1</v>
      </c>
      <c r="F1133" s="38">
        <v>120</v>
      </c>
      <c r="G1133" s="38" t="s">
        <v>279</v>
      </c>
      <c r="H1133" s="42">
        <v>30884.400000000001</v>
      </c>
      <c r="I1133" s="55"/>
      <c r="J1133" s="44">
        <v>39717</v>
      </c>
      <c r="K1133" s="42">
        <v>0</v>
      </c>
      <c r="L1133" s="42">
        <v>29340.18</v>
      </c>
      <c r="M1133" s="44">
        <v>45138</v>
      </c>
      <c r="N1133" s="42">
        <f>H1133-K1133-L1133</f>
        <v>1544.2200000000012</v>
      </c>
      <c r="O1133" s="42">
        <v>100</v>
      </c>
      <c r="P1133" s="45">
        <v>0.03</v>
      </c>
      <c r="Q1133" s="42">
        <v>1.94</v>
      </c>
      <c r="R1133" s="42">
        <v>98.06</v>
      </c>
      <c r="S1133" s="42">
        <v>1446.16</v>
      </c>
      <c r="T1133" s="38">
        <v>1802</v>
      </c>
      <c r="U1133" s="14">
        <f>S1133/H1133</f>
        <v>4.6824934271023556E-2</v>
      </c>
      <c r="V1133" s="19"/>
      <c r="W1133" s="19"/>
      <c r="X1133" s="37" t="s">
        <v>3461</v>
      </c>
    </row>
    <row r="1134" spans="1:24" s="3" customFormat="1" ht="16.5" customHeight="1">
      <c r="A1134" s="38">
        <v>13</v>
      </c>
      <c r="B1134" s="39">
        <v>50099</v>
      </c>
      <c r="C1134" s="38">
        <v>10297550</v>
      </c>
      <c r="D1134" s="40" t="s">
        <v>2041</v>
      </c>
      <c r="E1134" s="38">
        <v>1</v>
      </c>
      <c r="F1134" s="38">
        <v>60</v>
      </c>
      <c r="G1134" s="38" t="s">
        <v>33</v>
      </c>
      <c r="H1134" s="42">
        <v>2803.42</v>
      </c>
      <c r="I1134" s="2"/>
      <c r="J1134" s="44">
        <v>42001</v>
      </c>
      <c r="K1134" s="42">
        <v>0</v>
      </c>
      <c r="L1134" s="42">
        <v>2663.24</v>
      </c>
      <c r="M1134" s="44">
        <v>44985</v>
      </c>
      <c r="N1134" s="42">
        <f>H1134-K1134-L1134</f>
        <v>140.18000000000029</v>
      </c>
      <c r="O1134" s="42">
        <v>10</v>
      </c>
      <c r="P1134" s="45">
        <v>0.13</v>
      </c>
      <c r="Q1134" s="42">
        <v>1.1499999999999999</v>
      </c>
      <c r="R1134" s="42">
        <v>8.85</v>
      </c>
      <c r="S1134" s="42">
        <f>N1134-R1134</f>
        <v>131.3300000000003</v>
      </c>
      <c r="T1134" s="38">
        <v>5000</v>
      </c>
      <c r="U1134" s="14">
        <f>S1134/H1134</f>
        <v>4.684635195582549E-2</v>
      </c>
      <c r="V1134" s="19"/>
      <c r="W1134" s="19"/>
      <c r="X1134" s="37" t="s">
        <v>3468</v>
      </c>
    </row>
    <row r="1135" spans="1:24" s="3" customFormat="1" ht="16.5" customHeight="1">
      <c r="A1135" s="38">
        <v>516</v>
      </c>
      <c r="B1135" s="39">
        <v>10736</v>
      </c>
      <c r="C1135" s="38">
        <v>10284159</v>
      </c>
      <c r="D1135" s="40" t="s">
        <v>1444</v>
      </c>
      <c r="E1135" s="38">
        <v>5</v>
      </c>
      <c r="F1135" s="38">
        <v>60</v>
      </c>
      <c r="G1135" s="38" t="s">
        <v>33</v>
      </c>
      <c r="H1135" s="42">
        <v>14150</v>
      </c>
      <c r="I1135" s="55"/>
      <c r="J1135" s="44">
        <v>43094</v>
      </c>
      <c r="K1135" s="42">
        <v>0</v>
      </c>
      <c r="L1135" s="42">
        <v>13442.5</v>
      </c>
      <c r="M1135" s="44">
        <v>45138</v>
      </c>
      <c r="N1135" s="42">
        <f>H1135-K1135-L1135</f>
        <v>707.5</v>
      </c>
      <c r="O1135" s="42">
        <v>50</v>
      </c>
      <c r="P1135" s="45">
        <v>0.13</v>
      </c>
      <c r="Q1135" s="42">
        <v>5.75</v>
      </c>
      <c r="R1135" s="42">
        <v>44.25</v>
      </c>
      <c r="S1135" s="42">
        <v>663.25</v>
      </c>
      <c r="T1135" s="38">
        <v>5000</v>
      </c>
      <c r="U1135" s="14">
        <f>S1135/H1135</f>
        <v>4.6872791519434631E-2</v>
      </c>
      <c r="V1135" s="19"/>
      <c r="W1135" s="19"/>
      <c r="X1135" s="37" t="s">
        <v>3461</v>
      </c>
    </row>
    <row r="1136" spans="1:24" s="3" customFormat="1" ht="16.5" customHeight="1">
      <c r="A1136" s="38">
        <v>152</v>
      </c>
      <c r="B1136" s="39">
        <v>10743</v>
      </c>
      <c r="C1136" s="38">
        <v>10300727</v>
      </c>
      <c r="D1136" s="40" t="s">
        <v>522</v>
      </c>
      <c r="E1136" s="38">
        <v>2</v>
      </c>
      <c r="F1136" s="38">
        <v>60</v>
      </c>
      <c r="G1136" s="38" t="s">
        <v>23</v>
      </c>
      <c r="H1136" s="42">
        <v>2906</v>
      </c>
      <c r="I1136" s="56"/>
      <c r="J1136" s="44">
        <v>40512</v>
      </c>
      <c r="K1136" s="42">
        <v>0</v>
      </c>
      <c r="L1136" s="42">
        <v>2760.7</v>
      </c>
      <c r="M1136" s="44">
        <v>45169</v>
      </c>
      <c r="N1136" s="42">
        <f>H1136-K1136-L1136</f>
        <v>145.30000000000018</v>
      </c>
      <c r="O1136" s="42">
        <v>10</v>
      </c>
      <c r="P1136" s="45">
        <v>0.13</v>
      </c>
      <c r="Q1136" s="42">
        <v>1.1499999999999999</v>
      </c>
      <c r="R1136" s="42">
        <v>8.85</v>
      </c>
      <c r="S1136" s="42">
        <f>N1136-R1136</f>
        <v>136.45000000000019</v>
      </c>
      <c r="T1136" s="38">
        <v>2102</v>
      </c>
      <c r="U1136" s="14">
        <f>S1136/H1136</f>
        <v>4.6954576737783957E-2</v>
      </c>
      <c r="V1136" s="19"/>
      <c r="W1136" s="19"/>
      <c r="X1136" s="37" t="s">
        <v>3463</v>
      </c>
    </row>
    <row r="1137" spans="1:37" s="3" customFormat="1" ht="16.5" customHeight="1">
      <c r="A1137" s="38">
        <v>153</v>
      </c>
      <c r="B1137" s="39">
        <v>10743</v>
      </c>
      <c r="C1137" s="38">
        <v>10300728</v>
      </c>
      <c r="D1137" s="40" t="s">
        <v>522</v>
      </c>
      <c r="E1137" s="38">
        <v>3</v>
      </c>
      <c r="F1137" s="38">
        <v>60</v>
      </c>
      <c r="G1137" s="38" t="s">
        <v>23</v>
      </c>
      <c r="H1137" s="42">
        <v>4358.97</v>
      </c>
      <c r="I1137" s="56"/>
      <c r="J1137" s="44">
        <v>40512</v>
      </c>
      <c r="K1137" s="42">
        <v>0</v>
      </c>
      <c r="L1137" s="42">
        <v>4141.0200000000004</v>
      </c>
      <c r="M1137" s="44">
        <v>45169</v>
      </c>
      <c r="N1137" s="42">
        <f>H1137-K1137-L1137</f>
        <v>217.94999999999982</v>
      </c>
      <c r="O1137" s="42">
        <v>15</v>
      </c>
      <c r="P1137" s="45">
        <v>0.13</v>
      </c>
      <c r="Q1137" s="42">
        <v>1.73</v>
      </c>
      <c r="R1137" s="42">
        <v>13.27</v>
      </c>
      <c r="S1137" s="42">
        <f>N1137-R1137</f>
        <v>204.67999999999981</v>
      </c>
      <c r="T1137" s="38">
        <v>2103</v>
      </c>
      <c r="U1137" s="14">
        <f>S1137/H1137</f>
        <v>4.695604695604691E-2</v>
      </c>
      <c r="V1137" s="19"/>
      <c r="W1137" s="19"/>
      <c r="X1137" s="37" t="s">
        <v>3463</v>
      </c>
    </row>
    <row r="1138" spans="1:37" s="3" customFormat="1" ht="16.5" customHeight="1">
      <c r="A1138" s="38">
        <v>154</v>
      </c>
      <c r="B1138" s="39">
        <v>10743</v>
      </c>
      <c r="C1138" s="38">
        <v>10300729</v>
      </c>
      <c r="D1138" s="40" t="s">
        <v>522</v>
      </c>
      <c r="E1138" s="38">
        <v>1</v>
      </c>
      <c r="F1138" s="38">
        <v>60</v>
      </c>
      <c r="G1138" s="38" t="s">
        <v>23</v>
      </c>
      <c r="H1138" s="42">
        <v>1452.99</v>
      </c>
      <c r="I1138" s="56"/>
      <c r="J1138" s="44">
        <v>40512</v>
      </c>
      <c r="K1138" s="42">
        <v>0</v>
      </c>
      <c r="L1138" s="42">
        <v>1380.34</v>
      </c>
      <c r="M1138" s="44">
        <v>45169</v>
      </c>
      <c r="N1138" s="42">
        <f>H1138-K1138-L1138</f>
        <v>72.650000000000091</v>
      </c>
      <c r="O1138" s="42">
        <v>5</v>
      </c>
      <c r="P1138" s="45">
        <v>0.13</v>
      </c>
      <c r="Q1138" s="42">
        <v>0.57999999999999996</v>
      </c>
      <c r="R1138" s="42">
        <v>4.42</v>
      </c>
      <c r="S1138" s="42">
        <f>N1138-R1138</f>
        <v>68.230000000000089</v>
      </c>
      <c r="T1138" s="38">
        <v>2105</v>
      </c>
      <c r="U1138" s="14">
        <f>S1138/H1138</f>
        <v>4.6958341075988196E-2</v>
      </c>
      <c r="V1138" s="19"/>
      <c r="W1138" s="19"/>
      <c r="X1138" s="37" t="s">
        <v>3463</v>
      </c>
    </row>
    <row r="1139" spans="1:37" s="3" customFormat="1" ht="16.5" customHeight="1">
      <c r="A1139" s="38">
        <v>155</v>
      </c>
      <c r="B1139" s="39">
        <v>10743</v>
      </c>
      <c r="C1139" s="38">
        <v>10300730</v>
      </c>
      <c r="D1139" s="40" t="s">
        <v>522</v>
      </c>
      <c r="E1139" s="38">
        <v>1</v>
      </c>
      <c r="F1139" s="38">
        <v>60</v>
      </c>
      <c r="G1139" s="38" t="s">
        <v>23</v>
      </c>
      <c r="H1139" s="42">
        <v>1452.99</v>
      </c>
      <c r="I1139" s="56"/>
      <c r="J1139" s="44">
        <v>40512</v>
      </c>
      <c r="K1139" s="42">
        <v>0</v>
      </c>
      <c r="L1139" s="42">
        <v>1380.34</v>
      </c>
      <c r="M1139" s="44">
        <v>45169</v>
      </c>
      <c r="N1139" s="42">
        <f>H1139-K1139-L1139</f>
        <v>72.650000000000091</v>
      </c>
      <c r="O1139" s="42">
        <v>5</v>
      </c>
      <c r="P1139" s="45">
        <v>0.13</v>
      </c>
      <c r="Q1139" s="42">
        <v>0.57999999999999996</v>
      </c>
      <c r="R1139" s="42">
        <v>4.42</v>
      </c>
      <c r="S1139" s="42">
        <f>N1139-R1139</f>
        <v>68.230000000000089</v>
      </c>
      <c r="T1139" s="38">
        <v>2106</v>
      </c>
      <c r="U1139" s="14">
        <f>S1139/H1139</f>
        <v>4.6958341075988196E-2</v>
      </c>
      <c r="V1139" s="19"/>
      <c r="W1139" s="19"/>
      <c r="X1139" s="37" t="s">
        <v>3463</v>
      </c>
    </row>
    <row r="1140" spans="1:37" s="3" customFormat="1" ht="16.5" customHeight="1">
      <c r="A1140" s="38">
        <v>334</v>
      </c>
      <c r="B1140" s="39">
        <v>10736</v>
      </c>
      <c r="C1140" s="38">
        <v>10283732</v>
      </c>
      <c r="D1140" s="40" t="s">
        <v>1295</v>
      </c>
      <c r="E1140" s="38">
        <v>1</v>
      </c>
      <c r="F1140" s="38">
        <v>120</v>
      </c>
      <c r="G1140" s="38" t="s">
        <v>21</v>
      </c>
      <c r="H1140" s="42">
        <v>32800</v>
      </c>
      <c r="I1140" s="55"/>
      <c r="J1140" s="44">
        <v>39270</v>
      </c>
      <c r="K1140" s="42">
        <v>0</v>
      </c>
      <c r="L1140" s="42">
        <v>31160</v>
      </c>
      <c r="M1140" s="44">
        <v>45138</v>
      </c>
      <c r="N1140" s="42">
        <f>H1140-K1140-L1140</f>
        <v>1640</v>
      </c>
      <c r="O1140" s="42">
        <v>100</v>
      </c>
      <c r="P1140" s="45">
        <v>0.03</v>
      </c>
      <c r="Q1140" s="42">
        <v>1.94</v>
      </c>
      <c r="R1140" s="42">
        <v>98.06</v>
      </c>
      <c r="S1140" s="42">
        <v>1541.94</v>
      </c>
      <c r="T1140" s="38">
        <v>2103</v>
      </c>
      <c r="U1140" s="14">
        <f>S1140/H1140</f>
        <v>4.7010365853658538E-2</v>
      </c>
      <c r="V1140" s="19"/>
      <c r="W1140" s="19"/>
      <c r="X1140" s="37" t="s">
        <v>3461</v>
      </c>
    </row>
    <row r="1141" spans="1:37" s="3" customFormat="1" ht="16.5" customHeight="1">
      <c r="A1141" s="38">
        <v>501</v>
      </c>
      <c r="B1141" s="39">
        <v>10736</v>
      </c>
      <c r="C1141" s="38">
        <v>10283025</v>
      </c>
      <c r="D1141" s="40" t="s">
        <v>1433</v>
      </c>
      <c r="E1141" s="38">
        <v>1</v>
      </c>
      <c r="F1141" s="38">
        <v>39</v>
      </c>
      <c r="G1141" s="38" t="s">
        <v>33</v>
      </c>
      <c r="H1141" s="42">
        <v>59206.71</v>
      </c>
      <c r="I1141" s="55"/>
      <c r="J1141" s="44">
        <v>43948</v>
      </c>
      <c r="K1141" s="42">
        <v>0</v>
      </c>
      <c r="L1141" s="42">
        <v>56246.37</v>
      </c>
      <c r="M1141" s="44">
        <v>45138</v>
      </c>
      <c r="N1141" s="42">
        <f>H1141-K1141-L1141</f>
        <v>2960.3399999999965</v>
      </c>
      <c r="O1141" s="42">
        <v>200</v>
      </c>
      <c r="P1141" s="45">
        <v>0.13</v>
      </c>
      <c r="Q1141" s="42">
        <v>23.01</v>
      </c>
      <c r="R1141" s="42">
        <v>176.99</v>
      </c>
      <c r="S1141" s="42">
        <v>2783.35</v>
      </c>
      <c r="T1141" s="38">
        <v>5000</v>
      </c>
      <c r="U1141" s="14">
        <f>S1141/H1141</f>
        <v>4.7010718886423511E-2</v>
      </c>
      <c r="V1141" s="19"/>
      <c r="W1141" s="19"/>
      <c r="X1141" s="37" t="s">
        <v>3461</v>
      </c>
    </row>
    <row r="1142" spans="1:37" s="3" customFormat="1" ht="16.5" customHeight="1">
      <c r="A1142" s="38">
        <v>566</v>
      </c>
      <c r="B1142" s="39">
        <v>10736</v>
      </c>
      <c r="C1142" s="38">
        <v>10284075</v>
      </c>
      <c r="D1142" s="40" t="s">
        <v>1242</v>
      </c>
      <c r="E1142" s="38">
        <v>1</v>
      </c>
      <c r="F1142" s="38">
        <v>120</v>
      </c>
      <c r="G1142" s="38" t="s">
        <v>262</v>
      </c>
      <c r="H1142" s="42">
        <v>1364313.66</v>
      </c>
      <c r="I1142" s="55"/>
      <c r="J1142" s="44">
        <v>41304</v>
      </c>
      <c r="K1142" s="42">
        <v>0</v>
      </c>
      <c r="L1142" s="42">
        <v>1296097.97</v>
      </c>
      <c r="M1142" s="44">
        <v>45138</v>
      </c>
      <c r="N1142" s="42">
        <f>H1142-K1142-L1142</f>
        <v>68215.689999999944</v>
      </c>
      <c r="O1142" s="42">
        <v>4500</v>
      </c>
      <c r="P1142" s="45">
        <v>0.13</v>
      </c>
      <c r="Q1142" s="42">
        <v>517.70000000000005</v>
      </c>
      <c r="R1142" s="42">
        <v>3982.3</v>
      </c>
      <c r="S1142" s="42">
        <v>64233.39</v>
      </c>
      <c r="T1142" s="38">
        <v>5000</v>
      </c>
      <c r="U1142" s="14">
        <f>S1142/H1142</f>
        <v>4.7081101570147735E-2</v>
      </c>
      <c r="V1142" s="19"/>
      <c r="W1142" s="19"/>
      <c r="X1142" s="37" t="s">
        <v>3461</v>
      </c>
    </row>
    <row r="1143" spans="1:37" s="3" customFormat="1" ht="16.5" customHeight="1">
      <c r="A1143" s="38">
        <v>121</v>
      </c>
      <c r="B1143" s="39">
        <v>10743</v>
      </c>
      <c r="C1143" s="38">
        <v>10301122</v>
      </c>
      <c r="D1143" s="40" t="s">
        <v>1553</v>
      </c>
      <c r="E1143" s="38">
        <v>1</v>
      </c>
      <c r="F1143" s="38">
        <v>55</v>
      </c>
      <c r="G1143" s="38" t="s">
        <v>33</v>
      </c>
      <c r="H1143" s="42">
        <v>3051.28</v>
      </c>
      <c r="I1143" s="55"/>
      <c r="J1143" s="44">
        <v>43460</v>
      </c>
      <c r="K1143" s="42">
        <v>0</v>
      </c>
      <c r="L1143" s="42">
        <v>2898.71</v>
      </c>
      <c r="M1143" s="44">
        <v>45138</v>
      </c>
      <c r="N1143" s="42">
        <f>H1143-K1143-L1143</f>
        <v>152.57000000000016</v>
      </c>
      <c r="O1143" s="42">
        <v>10</v>
      </c>
      <c r="P1143" s="45">
        <v>0.13</v>
      </c>
      <c r="Q1143" s="42">
        <v>1.1499999999999999</v>
      </c>
      <c r="R1143" s="42">
        <v>8.85</v>
      </c>
      <c r="S1143" s="42">
        <v>143.72</v>
      </c>
      <c r="T1143" s="38">
        <v>5000</v>
      </c>
      <c r="U1143" s="14">
        <f>S1143/H1143</f>
        <v>4.7101544269945728E-2</v>
      </c>
      <c r="V1143" s="19"/>
      <c r="W1143" s="19"/>
      <c r="X1143" s="37" t="s">
        <v>3463</v>
      </c>
    </row>
    <row r="1144" spans="1:37" s="3" customFormat="1" ht="16.5" customHeight="1">
      <c r="A1144" s="38">
        <v>363</v>
      </c>
      <c r="B1144" s="39">
        <v>10736</v>
      </c>
      <c r="C1144" s="38">
        <v>10283745</v>
      </c>
      <c r="D1144" s="40" t="s">
        <v>1321</v>
      </c>
      <c r="E1144" s="38">
        <v>7</v>
      </c>
      <c r="F1144" s="38">
        <v>120</v>
      </c>
      <c r="G1144" s="38" t="s">
        <v>21</v>
      </c>
      <c r="H1144" s="42">
        <v>49000</v>
      </c>
      <c r="I1144" s="55"/>
      <c r="J1144" s="44">
        <v>39270</v>
      </c>
      <c r="K1144" s="42">
        <v>0</v>
      </c>
      <c r="L1144" s="42">
        <v>46550</v>
      </c>
      <c r="M1144" s="44">
        <v>45138</v>
      </c>
      <c r="N1144" s="42">
        <f>H1144-K1144-L1144</f>
        <v>2450</v>
      </c>
      <c r="O1144" s="42">
        <v>140</v>
      </c>
      <c r="P1144" s="45">
        <v>0.03</v>
      </c>
      <c r="Q1144" s="42">
        <v>2.72</v>
      </c>
      <c r="R1144" s="42">
        <v>137.28</v>
      </c>
      <c r="S1144" s="42">
        <v>2312.7199999999998</v>
      </c>
      <c r="T1144" s="38">
        <v>5000</v>
      </c>
      <c r="U1144" s="14">
        <f>S1144/H1144</f>
        <v>4.7198367346938774E-2</v>
      </c>
      <c r="V1144" s="19"/>
      <c r="W1144" s="19"/>
      <c r="X1144" s="37" t="s">
        <v>3461</v>
      </c>
    </row>
    <row r="1145" spans="1:37" s="3" customFormat="1" ht="16.5" customHeight="1">
      <c r="A1145" s="38">
        <v>1175</v>
      </c>
      <c r="B1145" s="39">
        <v>10800</v>
      </c>
      <c r="C1145" s="38">
        <v>10316741</v>
      </c>
      <c r="D1145" s="40" t="s">
        <v>1170</v>
      </c>
      <c r="E1145" s="58">
        <v>1</v>
      </c>
      <c r="F1145" s="38">
        <v>58</v>
      </c>
      <c r="G1145" s="38" t="s">
        <v>33</v>
      </c>
      <c r="H1145" s="42">
        <v>2142</v>
      </c>
      <c r="I1145" s="37"/>
      <c r="J1145" s="44">
        <v>43371</v>
      </c>
      <c r="K1145" s="42">
        <v>0</v>
      </c>
      <c r="L1145" s="42">
        <v>2034.9</v>
      </c>
      <c r="M1145" s="44">
        <v>45281</v>
      </c>
      <c r="N1145" s="42">
        <v>107.1</v>
      </c>
      <c r="O1145" s="42">
        <v>6.68</v>
      </c>
      <c r="P1145" s="45">
        <f>IF(J1145&lt;DATEVALUE("2009-1-1"),3%,13%)</f>
        <v>0.13</v>
      </c>
      <c r="Q1145" s="42">
        <f>IF(P1145=13%,ROUND(O1145/(1+P1145)*P1145,2),ROUND(O1145/(1+0.03)*0.02,2))</f>
        <v>0.77</v>
      </c>
      <c r="R1145" s="42">
        <f>O1145-Q1145</f>
        <v>5.91</v>
      </c>
      <c r="S1145" s="42">
        <f>N1145-R1145</f>
        <v>101.19</v>
      </c>
      <c r="T1145" s="38">
        <v>2505</v>
      </c>
      <c r="U1145" s="14">
        <f>S1145/H1145</f>
        <v>4.7240896358543415E-2</v>
      </c>
      <c r="V1145" s="19"/>
      <c r="W1145" s="19"/>
      <c r="X1145" s="37" t="s">
        <v>3465</v>
      </c>
    </row>
    <row r="1146" spans="1:37" s="3" customFormat="1" ht="16.5" customHeight="1">
      <c r="A1146" s="38">
        <v>96</v>
      </c>
      <c r="B1146" s="39">
        <v>10743</v>
      </c>
      <c r="C1146" s="38">
        <v>10301009</v>
      </c>
      <c r="D1146" s="40" t="s">
        <v>2040</v>
      </c>
      <c r="E1146" s="31">
        <v>2</v>
      </c>
      <c r="F1146" s="38">
        <v>60</v>
      </c>
      <c r="G1146" s="38" t="s">
        <v>33</v>
      </c>
      <c r="H1146" s="42">
        <v>3384.62</v>
      </c>
      <c r="I1146" s="49"/>
      <c r="J1146" s="44">
        <v>40568</v>
      </c>
      <c r="K1146" s="42">
        <v>0</v>
      </c>
      <c r="L1146" s="42">
        <v>3215.38</v>
      </c>
      <c r="M1146" s="44">
        <v>45107</v>
      </c>
      <c r="N1146" s="42">
        <f>H1146-K1146-L1146</f>
        <v>169.23999999999978</v>
      </c>
      <c r="O1146" s="42">
        <v>10</v>
      </c>
      <c r="P1146" s="45">
        <v>0.13</v>
      </c>
      <c r="Q1146" s="42">
        <v>1.1499999999999999</v>
      </c>
      <c r="R1146" s="42">
        <v>8.85</v>
      </c>
      <c r="S1146" s="42">
        <f>N1146-R1146</f>
        <v>160.38999999999979</v>
      </c>
      <c r="T1146" s="38">
        <v>5000</v>
      </c>
      <c r="U1146" s="14">
        <f>S1146/H1146</f>
        <v>4.7387889925604589E-2</v>
      </c>
      <c r="V1146" s="19"/>
      <c r="W1146" s="19"/>
      <c r="X1146" s="37" t="s">
        <v>3463</v>
      </c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</row>
    <row r="1147" spans="1:37" s="3" customFormat="1" ht="16.5" customHeight="1">
      <c r="A1147" s="38">
        <v>316</v>
      </c>
      <c r="B1147" s="39">
        <v>10736</v>
      </c>
      <c r="C1147" s="38">
        <v>10284060</v>
      </c>
      <c r="D1147" s="40" t="s">
        <v>1278</v>
      </c>
      <c r="E1147" s="38">
        <v>1</v>
      </c>
      <c r="F1147" s="38">
        <v>120</v>
      </c>
      <c r="G1147" s="38" t="s">
        <v>21</v>
      </c>
      <c r="H1147" s="42">
        <v>17008.55</v>
      </c>
      <c r="I1147" s="55"/>
      <c r="J1147" s="44">
        <v>41114</v>
      </c>
      <c r="K1147" s="42">
        <v>0</v>
      </c>
      <c r="L1147" s="42">
        <v>16158.12</v>
      </c>
      <c r="M1147" s="44">
        <v>45138</v>
      </c>
      <c r="N1147" s="42">
        <f>H1147-K1147-L1147</f>
        <v>850.42999999999847</v>
      </c>
      <c r="O1147" s="42">
        <v>50</v>
      </c>
      <c r="P1147" s="45">
        <v>0.13</v>
      </c>
      <c r="Q1147" s="42">
        <v>5.75</v>
      </c>
      <c r="R1147" s="42">
        <v>44.25</v>
      </c>
      <c r="S1147" s="42">
        <v>806.18</v>
      </c>
      <c r="T1147" s="38">
        <v>2101</v>
      </c>
      <c r="U1147" s="14">
        <f>S1147/H1147</f>
        <v>4.7398514276643218E-2</v>
      </c>
      <c r="V1147" s="19"/>
      <c r="W1147" s="19"/>
      <c r="X1147" s="37" t="s">
        <v>3461</v>
      </c>
    </row>
    <row r="1148" spans="1:37" s="3" customFormat="1" ht="16.5" customHeight="1">
      <c r="A1148" s="38">
        <v>550</v>
      </c>
      <c r="B1148" s="39">
        <v>10736</v>
      </c>
      <c r="C1148" s="38">
        <v>10284006</v>
      </c>
      <c r="D1148" s="40" t="s">
        <v>1238</v>
      </c>
      <c r="E1148" s="38">
        <v>1</v>
      </c>
      <c r="F1148" s="38">
        <v>120</v>
      </c>
      <c r="G1148" s="38" t="s">
        <v>515</v>
      </c>
      <c r="H1148" s="42">
        <v>38115.599999999999</v>
      </c>
      <c r="I1148" s="55"/>
      <c r="J1148" s="44">
        <v>39717</v>
      </c>
      <c r="K1148" s="42">
        <v>0</v>
      </c>
      <c r="L1148" s="42">
        <v>36209.82</v>
      </c>
      <c r="M1148" s="44">
        <v>45138</v>
      </c>
      <c r="N1148" s="42">
        <f>H1148-K1148-L1148</f>
        <v>1905.7799999999988</v>
      </c>
      <c r="O1148" s="42">
        <v>100</v>
      </c>
      <c r="P1148" s="45">
        <v>0.03</v>
      </c>
      <c r="Q1148" s="42">
        <v>1.94</v>
      </c>
      <c r="R1148" s="42">
        <v>98.06</v>
      </c>
      <c r="S1148" s="42">
        <v>1807.72</v>
      </c>
      <c r="T1148" s="38">
        <v>5000</v>
      </c>
      <c r="U1148" s="14">
        <f>S1148/H1148</f>
        <v>4.7427300108092228E-2</v>
      </c>
      <c r="V1148" s="19"/>
      <c r="W1148" s="19"/>
      <c r="X1148" s="37" t="s">
        <v>3461</v>
      </c>
    </row>
    <row r="1149" spans="1:37" s="3" customFormat="1" ht="16.5" customHeight="1">
      <c r="A1149" s="38">
        <v>326</v>
      </c>
      <c r="B1149" s="39">
        <v>10736</v>
      </c>
      <c r="C1149" s="38">
        <v>10283155</v>
      </c>
      <c r="D1149" s="40" t="s">
        <v>1287</v>
      </c>
      <c r="E1149" s="38">
        <v>1</v>
      </c>
      <c r="F1149" s="38">
        <v>120</v>
      </c>
      <c r="G1149" s="38" t="s">
        <v>21</v>
      </c>
      <c r="H1149" s="42">
        <v>40374.65</v>
      </c>
      <c r="I1149" s="55"/>
      <c r="J1149" s="44">
        <v>39270</v>
      </c>
      <c r="K1149" s="42">
        <v>0</v>
      </c>
      <c r="L1149" s="42">
        <v>38355.910000000003</v>
      </c>
      <c r="M1149" s="44">
        <v>45138</v>
      </c>
      <c r="N1149" s="42">
        <f>H1149-K1149-L1149</f>
        <v>2018.739999999998</v>
      </c>
      <c r="O1149" s="42">
        <v>100</v>
      </c>
      <c r="P1149" s="45">
        <v>0.03</v>
      </c>
      <c r="Q1149" s="42">
        <v>1.94</v>
      </c>
      <c r="R1149" s="42">
        <v>98.06</v>
      </c>
      <c r="S1149" s="42">
        <v>1920.68</v>
      </c>
      <c r="T1149" s="38">
        <v>2102</v>
      </c>
      <c r="U1149" s="14">
        <f>S1149/H1149</f>
        <v>4.7571434055775096E-2</v>
      </c>
      <c r="V1149" s="19"/>
      <c r="W1149" s="19"/>
      <c r="X1149" s="37" t="s">
        <v>3461</v>
      </c>
    </row>
    <row r="1150" spans="1:37" s="3" customFormat="1" ht="16.5" customHeight="1">
      <c r="A1150" s="38">
        <v>271</v>
      </c>
      <c r="B1150" s="39">
        <v>10736</v>
      </c>
      <c r="C1150" s="38">
        <v>10319093</v>
      </c>
      <c r="D1150" s="40" t="s">
        <v>1242</v>
      </c>
      <c r="E1150" s="38">
        <v>1</v>
      </c>
      <c r="F1150" s="38">
        <v>120</v>
      </c>
      <c r="G1150" s="38" t="s">
        <v>279</v>
      </c>
      <c r="H1150" s="42">
        <v>1105479.3400000001</v>
      </c>
      <c r="I1150" s="55"/>
      <c r="J1150" s="44">
        <v>41304</v>
      </c>
      <c r="K1150" s="42">
        <v>0</v>
      </c>
      <c r="L1150" s="42">
        <v>1050205.3700000001</v>
      </c>
      <c r="M1150" s="44">
        <v>45138</v>
      </c>
      <c r="N1150" s="42">
        <f>H1150-K1150-L1150</f>
        <v>55273.969999999972</v>
      </c>
      <c r="O1150" s="42">
        <v>3000</v>
      </c>
      <c r="P1150" s="45">
        <v>0.13</v>
      </c>
      <c r="Q1150" s="42">
        <v>345.13</v>
      </c>
      <c r="R1150" s="42">
        <v>2654.87</v>
      </c>
      <c r="S1150" s="42">
        <v>52619.1</v>
      </c>
      <c r="T1150" s="38">
        <v>1802</v>
      </c>
      <c r="U1150" s="14">
        <f>S1150/H1150</f>
        <v>4.7598447203907032E-2</v>
      </c>
      <c r="V1150" s="19"/>
      <c r="W1150" s="19"/>
      <c r="X1150" s="37" t="s">
        <v>3461</v>
      </c>
    </row>
    <row r="1151" spans="1:37" s="3" customFormat="1" ht="16.5" customHeight="1">
      <c r="A1151" s="38">
        <v>8</v>
      </c>
      <c r="B1151" s="39">
        <v>10725</v>
      </c>
      <c r="C1151" s="38">
        <v>10319242</v>
      </c>
      <c r="D1151" s="40" t="s">
        <v>2849</v>
      </c>
      <c r="E1151" s="38">
        <v>2</v>
      </c>
      <c r="F1151" s="38">
        <v>36</v>
      </c>
      <c r="G1151" s="38" t="s">
        <v>21</v>
      </c>
      <c r="H1151" s="42">
        <v>186895.12</v>
      </c>
      <c r="I1151" s="2"/>
      <c r="J1151" s="44">
        <v>43615</v>
      </c>
      <c r="K1151" s="42">
        <v>0</v>
      </c>
      <c r="L1151" s="42">
        <v>177550.36</v>
      </c>
      <c r="M1151" s="44">
        <v>44985</v>
      </c>
      <c r="N1151" s="42">
        <f>H1151-K1151-L1151</f>
        <v>9344.7600000000093</v>
      </c>
      <c r="O1151" s="42">
        <v>500</v>
      </c>
      <c r="P1151" s="45">
        <v>0.13</v>
      </c>
      <c r="Q1151" s="42">
        <v>57.52</v>
      </c>
      <c r="R1151" s="42">
        <f>O1151-Q1151</f>
        <v>442.48</v>
      </c>
      <c r="S1151" s="42">
        <f>N1151-R1151</f>
        <v>8902.2800000000097</v>
      </c>
      <c r="T1151" s="38">
        <v>1802</v>
      </c>
      <c r="U1151" s="14">
        <f>S1151/H1151</f>
        <v>4.7632490350737945E-2</v>
      </c>
      <c r="V1151" s="19"/>
      <c r="W1151" s="19"/>
      <c r="X1151" s="37" t="s">
        <v>3459</v>
      </c>
    </row>
    <row r="1152" spans="1:37" s="3" customFormat="1" ht="16.5" customHeight="1">
      <c r="A1152" s="38">
        <v>120</v>
      </c>
      <c r="B1152" s="39">
        <v>10743</v>
      </c>
      <c r="C1152" s="38">
        <v>10300771</v>
      </c>
      <c r="D1152" s="40" t="s">
        <v>1552</v>
      </c>
      <c r="E1152" s="38">
        <v>1</v>
      </c>
      <c r="F1152" s="38">
        <v>60</v>
      </c>
      <c r="G1152" s="38" t="s">
        <v>33</v>
      </c>
      <c r="H1152" s="42">
        <v>1880.34</v>
      </c>
      <c r="I1152" s="55"/>
      <c r="J1152" s="44">
        <v>40512</v>
      </c>
      <c r="K1152" s="42">
        <v>0</v>
      </c>
      <c r="L1152" s="42">
        <v>1786.32</v>
      </c>
      <c r="M1152" s="44">
        <v>45138</v>
      </c>
      <c r="N1152" s="42">
        <f>H1152-K1152-L1152</f>
        <v>94.019999999999982</v>
      </c>
      <c r="O1152" s="42">
        <v>5</v>
      </c>
      <c r="P1152" s="45">
        <v>0.13</v>
      </c>
      <c r="Q1152" s="42">
        <v>0.57999999999999996</v>
      </c>
      <c r="R1152" s="42">
        <v>4.42</v>
      </c>
      <c r="S1152" s="42">
        <v>89.6</v>
      </c>
      <c r="T1152" s="38">
        <v>5000</v>
      </c>
      <c r="U1152" s="14">
        <f>S1152/H1152</f>
        <v>4.7650956741865834E-2</v>
      </c>
      <c r="V1152" s="19"/>
      <c r="W1152" s="19"/>
      <c r="X1152" s="37" t="s">
        <v>3463</v>
      </c>
    </row>
    <row r="1153" spans="1:37" s="3" customFormat="1" ht="16.5" customHeight="1">
      <c r="A1153" s="38">
        <v>113</v>
      </c>
      <c r="B1153" s="39">
        <v>10742</v>
      </c>
      <c r="C1153" s="38">
        <v>10287545</v>
      </c>
      <c r="D1153" s="40" t="s">
        <v>1148</v>
      </c>
      <c r="E1153" s="38">
        <v>30</v>
      </c>
      <c r="F1153" s="38">
        <v>60</v>
      </c>
      <c r="G1153" s="38" t="s">
        <v>83</v>
      </c>
      <c r="H1153" s="42">
        <v>6000</v>
      </c>
      <c r="I1153" s="55"/>
      <c r="J1153" s="44">
        <v>39749</v>
      </c>
      <c r="K1153" s="42">
        <v>0</v>
      </c>
      <c r="L1153" s="42">
        <v>5700</v>
      </c>
      <c r="M1153" s="44">
        <v>45138</v>
      </c>
      <c r="N1153" s="42">
        <f>H1153-K1153-L1153</f>
        <v>300</v>
      </c>
      <c r="O1153" s="42">
        <v>15</v>
      </c>
      <c r="P1153" s="45">
        <v>0.13</v>
      </c>
      <c r="Q1153" s="42">
        <v>1.73</v>
      </c>
      <c r="R1153" s="42">
        <v>13.27</v>
      </c>
      <c r="S1153" s="42">
        <v>286.73</v>
      </c>
      <c r="T1153" s="38">
        <v>5000</v>
      </c>
      <c r="U1153" s="14">
        <f>S1153/H1153</f>
        <v>4.7788333333333335E-2</v>
      </c>
      <c r="V1153" s="19"/>
      <c r="W1153" s="19"/>
      <c r="X1153" s="37" t="s">
        <v>3463</v>
      </c>
    </row>
    <row r="1154" spans="1:37" s="3" customFormat="1" ht="16.5" customHeight="1">
      <c r="A1154" s="38">
        <v>182</v>
      </c>
      <c r="B1154" s="39">
        <v>50099</v>
      </c>
      <c r="C1154" s="38">
        <v>10297558</v>
      </c>
      <c r="D1154" s="40" t="s">
        <v>2511</v>
      </c>
      <c r="E1154" s="58">
        <v>1</v>
      </c>
      <c r="F1154" s="38">
        <v>60</v>
      </c>
      <c r="G1154" s="38" t="s">
        <v>33</v>
      </c>
      <c r="H1154" s="42">
        <v>4029.91</v>
      </c>
      <c r="I1154" s="37"/>
      <c r="J1154" s="44">
        <v>42001</v>
      </c>
      <c r="K1154" s="42">
        <v>0</v>
      </c>
      <c r="L1154" s="42">
        <v>3828.42</v>
      </c>
      <c r="M1154" s="44">
        <v>45252</v>
      </c>
      <c r="N1154" s="42">
        <v>201.49</v>
      </c>
      <c r="O1154" s="42">
        <v>10</v>
      </c>
      <c r="P1154" s="45">
        <f>IF(J1154&lt;DATEVALUE("2009-1-1"),3%,13%)</f>
        <v>0.13</v>
      </c>
      <c r="Q1154" s="42">
        <f>IF(P1154=13%,ROUND(O1154/(1+P1154)*P1154,2),ROUND(O1154/(1+0.03)*0.02,2))</f>
        <v>1.1499999999999999</v>
      </c>
      <c r="R1154" s="42">
        <f>O1154-Q1154</f>
        <v>8.85</v>
      </c>
      <c r="S1154" s="42">
        <f>N1154-R1154</f>
        <v>192.64000000000001</v>
      </c>
      <c r="T1154" s="38">
        <v>5000</v>
      </c>
      <c r="U1154" s="14">
        <f>S1154/H1154</f>
        <v>4.7802556384633904E-2</v>
      </c>
      <c r="V1154" s="19"/>
      <c r="W1154" s="19"/>
      <c r="X1154" s="37" t="s">
        <v>3468</v>
      </c>
    </row>
    <row r="1155" spans="1:37" s="3" customFormat="1" ht="16.5" customHeight="1">
      <c r="A1155" s="38">
        <v>20</v>
      </c>
      <c r="B1155" s="39">
        <v>10746</v>
      </c>
      <c r="C1155" s="38">
        <v>10310364</v>
      </c>
      <c r="D1155" s="40" t="s">
        <v>2866</v>
      </c>
      <c r="E1155" s="38">
        <v>6</v>
      </c>
      <c r="F1155" s="38">
        <v>60</v>
      </c>
      <c r="G1155" s="38" t="s">
        <v>23</v>
      </c>
      <c r="H1155" s="42">
        <v>2008.44</v>
      </c>
      <c r="I1155" s="2"/>
      <c r="J1155" s="44">
        <v>42726</v>
      </c>
      <c r="K1155" s="42">
        <v>0</v>
      </c>
      <c r="L1155" s="42">
        <v>1908.01</v>
      </c>
      <c r="M1155" s="44">
        <v>44985</v>
      </c>
      <c r="N1155" s="42">
        <f>H1155-K1155-L1155</f>
        <v>100.43000000000006</v>
      </c>
      <c r="O1155" s="42">
        <v>5</v>
      </c>
      <c r="P1155" s="45">
        <v>0.13</v>
      </c>
      <c r="Q1155" s="42">
        <v>0.57999999999999996</v>
      </c>
      <c r="R1155" s="42">
        <v>4.42</v>
      </c>
      <c r="S1155" s="42">
        <f>N1155-R1155</f>
        <v>96.010000000000062</v>
      </c>
      <c r="T1155" s="38">
        <v>2101</v>
      </c>
      <c r="U1155" s="14">
        <f>S1155/H1155</f>
        <v>4.7803270199757053E-2</v>
      </c>
      <c r="V1155" s="19"/>
      <c r="W1155" s="19"/>
      <c r="X1155" s="37" t="s">
        <v>3463</v>
      </c>
    </row>
    <row r="1156" spans="1:37" s="3" customFormat="1" ht="16.5" customHeight="1">
      <c r="A1156" s="38">
        <v>97</v>
      </c>
      <c r="B1156" s="39">
        <v>10743</v>
      </c>
      <c r="C1156" s="38">
        <v>10301022</v>
      </c>
      <c r="D1156" s="40" t="s">
        <v>1534</v>
      </c>
      <c r="E1156" s="31">
        <v>1</v>
      </c>
      <c r="F1156" s="38">
        <v>60</v>
      </c>
      <c r="G1156" s="38" t="s">
        <v>33</v>
      </c>
      <c r="H1156" s="42">
        <v>2290.6</v>
      </c>
      <c r="I1156" s="49"/>
      <c r="J1156" s="44">
        <v>42151</v>
      </c>
      <c r="K1156" s="42">
        <v>0</v>
      </c>
      <c r="L1156" s="42">
        <v>2176.0700000000002</v>
      </c>
      <c r="M1156" s="44">
        <v>45107</v>
      </c>
      <c r="N1156" s="42">
        <f>H1156-K1156-L1156</f>
        <v>114.52999999999975</v>
      </c>
      <c r="O1156" s="42">
        <v>5</v>
      </c>
      <c r="P1156" s="45">
        <v>0.13</v>
      </c>
      <c r="Q1156" s="42">
        <v>0.57999999999999996</v>
      </c>
      <c r="R1156" s="42">
        <v>4.42</v>
      </c>
      <c r="S1156" s="42">
        <f>N1156-R1156</f>
        <v>110.10999999999974</v>
      </c>
      <c r="T1156" s="38">
        <v>5000</v>
      </c>
      <c r="U1156" s="14">
        <f>S1156/H1156</f>
        <v>4.8070374574347222E-2</v>
      </c>
      <c r="V1156" s="19"/>
      <c r="W1156" s="19"/>
      <c r="X1156" s="37" t="s">
        <v>3463</v>
      </c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</row>
    <row r="1157" spans="1:37" s="3" customFormat="1" ht="16.5" customHeight="1">
      <c r="A1157" s="38">
        <v>354</v>
      </c>
      <c r="B1157" s="39">
        <v>10736</v>
      </c>
      <c r="C1157" s="38">
        <v>10284319</v>
      </c>
      <c r="D1157" s="40" t="s">
        <v>1314</v>
      </c>
      <c r="E1157" s="38">
        <v>1</v>
      </c>
      <c r="F1157" s="38">
        <v>120</v>
      </c>
      <c r="G1157" s="38" t="s">
        <v>21</v>
      </c>
      <c r="H1157" s="42">
        <v>23931.62</v>
      </c>
      <c r="I1157" s="55"/>
      <c r="J1157" s="44">
        <v>40750</v>
      </c>
      <c r="K1157" s="42">
        <v>0</v>
      </c>
      <c r="L1157" s="42">
        <v>22735.03</v>
      </c>
      <c r="M1157" s="44">
        <v>45138</v>
      </c>
      <c r="N1157" s="42">
        <f>H1157-K1157-L1157</f>
        <v>1196.5900000000001</v>
      </c>
      <c r="O1157" s="42">
        <v>50</v>
      </c>
      <c r="P1157" s="45">
        <v>0.13</v>
      </c>
      <c r="Q1157" s="42">
        <v>5.75</v>
      </c>
      <c r="R1157" s="42">
        <v>44.25</v>
      </c>
      <c r="S1157" s="42">
        <v>1152.3399999999999</v>
      </c>
      <c r="T1157" s="38">
        <v>2106</v>
      </c>
      <c r="U1157" s="14">
        <f>S1157/H1157</f>
        <v>4.8151357910580228E-2</v>
      </c>
      <c r="V1157" s="19"/>
      <c r="W1157" s="19"/>
      <c r="X1157" s="37" t="s">
        <v>3461</v>
      </c>
    </row>
    <row r="1158" spans="1:37" s="3" customFormat="1" ht="16.5" customHeight="1">
      <c r="A1158" s="38">
        <v>21</v>
      </c>
      <c r="B1158" s="39">
        <v>10732</v>
      </c>
      <c r="C1158" s="38">
        <v>10320115</v>
      </c>
      <c r="D1158" s="40" t="s">
        <v>409</v>
      </c>
      <c r="E1158" s="38">
        <v>26</v>
      </c>
      <c r="F1158" s="38">
        <v>60</v>
      </c>
      <c r="G1158" s="38" t="s">
        <v>23</v>
      </c>
      <c r="H1158" s="42">
        <v>9733.33</v>
      </c>
      <c r="I1158" s="2"/>
      <c r="J1158" s="44">
        <v>41723</v>
      </c>
      <c r="K1158" s="42">
        <v>0</v>
      </c>
      <c r="L1158" s="42">
        <v>9246.66</v>
      </c>
      <c r="M1158" s="44">
        <v>45016</v>
      </c>
      <c r="N1158" s="42">
        <f>H1158-K1158-L1158</f>
        <v>486.67000000000007</v>
      </c>
      <c r="O1158" s="42">
        <v>20</v>
      </c>
      <c r="P1158" s="45">
        <v>0.13</v>
      </c>
      <c r="Q1158" s="42">
        <v>2.2999999999999998</v>
      </c>
      <c r="R1158" s="42">
        <v>17.7</v>
      </c>
      <c r="S1158" s="42">
        <v>468.97</v>
      </c>
      <c r="T1158" s="38">
        <v>5000</v>
      </c>
      <c r="U1158" s="14">
        <f>S1158/H1158</f>
        <v>4.8181865815707471E-2</v>
      </c>
      <c r="V1158" s="19"/>
      <c r="W1158" s="19"/>
      <c r="X1158" s="37" t="s">
        <v>3460</v>
      </c>
    </row>
    <row r="1159" spans="1:37" s="3" customFormat="1" ht="16.5" customHeight="1">
      <c r="A1159" s="38">
        <v>371</v>
      </c>
      <c r="B1159" s="39">
        <v>10736</v>
      </c>
      <c r="C1159" s="38">
        <v>10284013</v>
      </c>
      <c r="D1159" s="40" t="s">
        <v>1328</v>
      </c>
      <c r="E1159" s="38">
        <v>1</v>
      </c>
      <c r="F1159" s="38">
        <v>60</v>
      </c>
      <c r="G1159" s="38" t="s">
        <v>21</v>
      </c>
      <c r="H1159" s="42">
        <v>9800</v>
      </c>
      <c r="I1159" s="55"/>
      <c r="J1159" s="44">
        <v>40206</v>
      </c>
      <c r="K1159" s="42">
        <v>0</v>
      </c>
      <c r="L1159" s="42">
        <v>9310</v>
      </c>
      <c r="M1159" s="44">
        <v>45138</v>
      </c>
      <c r="N1159" s="42">
        <f>H1159-K1159-L1159</f>
        <v>490</v>
      </c>
      <c r="O1159" s="42">
        <v>20</v>
      </c>
      <c r="P1159" s="45">
        <v>0.13</v>
      </c>
      <c r="Q1159" s="42">
        <v>2.2999999999999998</v>
      </c>
      <c r="R1159" s="42">
        <v>17.7</v>
      </c>
      <c r="S1159" s="42">
        <v>472.3</v>
      </c>
      <c r="T1159" s="38">
        <v>5000</v>
      </c>
      <c r="U1159" s="14">
        <f>S1159/H1159</f>
        <v>4.8193877551020406E-2</v>
      </c>
      <c r="V1159" s="19"/>
      <c r="W1159" s="19"/>
      <c r="X1159" s="37" t="s">
        <v>3461</v>
      </c>
    </row>
    <row r="1160" spans="1:37" s="3" customFormat="1" ht="16.5" customHeight="1">
      <c r="A1160" s="38">
        <v>329</v>
      </c>
      <c r="B1160" s="39">
        <v>10736</v>
      </c>
      <c r="C1160" s="38">
        <v>10283159</v>
      </c>
      <c r="D1160" s="40" t="s">
        <v>1290</v>
      </c>
      <c r="E1160" s="38">
        <v>1</v>
      </c>
      <c r="F1160" s="38">
        <v>120</v>
      </c>
      <c r="G1160" s="38" t="s">
        <v>21</v>
      </c>
      <c r="H1160" s="42">
        <v>57051.14</v>
      </c>
      <c r="I1160" s="55"/>
      <c r="J1160" s="44">
        <v>39270</v>
      </c>
      <c r="K1160" s="42">
        <v>0</v>
      </c>
      <c r="L1160" s="42">
        <v>54198.58</v>
      </c>
      <c r="M1160" s="44">
        <v>45138</v>
      </c>
      <c r="N1160" s="42">
        <f>H1160-K1160-L1160</f>
        <v>2852.5599999999977</v>
      </c>
      <c r="O1160" s="42">
        <v>100</v>
      </c>
      <c r="P1160" s="45">
        <v>0.03</v>
      </c>
      <c r="Q1160" s="42">
        <v>1.94</v>
      </c>
      <c r="R1160" s="42">
        <v>98.06</v>
      </c>
      <c r="S1160" s="42">
        <v>2754.5</v>
      </c>
      <c r="T1160" s="38">
        <v>2102</v>
      </c>
      <c r="U1160" s="14">
        <f>S1160/H1160</f>
        <v>4.828124381037785E-2</v>
      </c>
      <c r="V1160" s="19"/>
      <c r="W1160" s="19"/>
      <c r="X1160" s="37" t="s">
        <v>3461</v>
      </c>
    </row>
    <row r="1161" spans="1:37" s="3" customFormat="1" ht="16.5" customHeight="1">
      <c r="A1161" s="38">
        <v>507</v>
      </c>
      <c r="B1161" s="39">
        <v>10736</v>
      </c>
      <c r="C1161" s="38">
        <v>10283751</v>
      </c>
      <c r="D1161" s="40" t="s">
        <v>1437</v>
      </c>
      <c r="E1161" s="38">
        <v>1</v>
      </c>
      <c r="F1161" s="38">
        <v>60</v>
      </c>
      <c r="G1161" s="38" t="s">
        <v>33</v>
      </c>
      <c r="H1161" s="42">
        <v>116593</v>
      </c>
      <c r="I1161" s="55"/>
      <c r="J1161" s="44">
        <v>39269</v>
      </c>
      <c r="K1161" s="42">
        <v>0</v>
      </c>
      <c r="L1161" s="42">
        <v>110763.35</v>
      </c>
      <c r="M1161" s="44">
        <v>45138</v>
      </c>
      <c r="N1161" s="42">
        <f>H1161-K1161-L1161</f>
        <v>5829.6499999999942</v>
      </c>
      <c r="O1161" s="42">
        <v>200</v>
      </c>
      <c r="P1161" s="45">
        <v>0.03</v>
      </c>
      <c r="Q1161" s="42">
        <v>3.88</v>
      </c>
      <c r="R1161" s="42">
        <v>196.12</v>
      </c>
      <c r="S1161" s="42">
        <v>5633.53</v>
      </c>
      <c r="T1161" s="38">
        <v>5000</v>
      </c>
      <c r="U1161" s="14">
        <f>S1161/H1161</f>
        <v>4.831790930844905E-2</v>
      </c>
      <c r="V1161" s="19"/>
      <c r="W1161" s="19"/>
      <c r="X1161" s="37" t="s">
        <v>3461</v>
      </c>
    </row>
    <row r="1162" spans="1:37" s="3" customFormat="1" ht="16.5" customHeight="1">
      <c r="A1162" s="38">
        <v>319</v>
      </c>
      <c r="B1162" s="39">
        <v>10736</v>
      </c>
      <c r="C1162" s="38">
        <v>10284366</v>
      </c>
      <c r="D1162" s="40" t="s">
        <v>1280</v>
      </c>
      <c r="E1162" s="38">
        <v>30</v>
      </c>
      <c r="F1162" s="38">
        <v>120</v>
      </c>
      <c r="G1162" s="38" t="s">
        <v>21</v>
      </c>
      <c r="H1162" s="42">
        <v>184500</v>
      </c>
      <c r="I1162" s="55"/>
      <c r="J1162" s="44">
        <v>39270</v>
      </c>
      <c r="K1162" s="42">
        <v>0</v>
      </c>
      <c r="L1162" s="42">
        <v>175275</v>
      </c>
      <c r="M1162" s="44">
        <v>45138</v>
      </c>
      <c r="N1162" s="42">
        <f>H1162-K1162-L1162</f>
        <v>9225</v>
      </c>
      <c r="O1162" s="42">
        <v>300</v>
      </c>
      <c r="P1162" s="45">
        <v>0.03</v>
      </c>
      <c r="Q1162" s="42">
        <v>5.83</v>
      </c>
      <c r="R1162" s="42">
        <v>294.17</v>
      </c>
      <c r="S1162" s="42">
        <v>8930.83</v>
      </c>
      <c r="T1162" s="38">
        <v>2101</v>
      </c>
      <c r="U1162" s="14">
        <f>S1162/H1162</f>
        <v>4.8405582655826555E-2</v>
      </c>
      <c r="V1162" s="19"/>
      <c r="W1162" s="19"/>
      <c r="X1162" s="37" t="s">
        <v>3461</v>
      </c>
    </row>
    <row r="1163" spans="1:37" s="3" customFormat="1" ht="16.5" customHeight="1">
      <c r="A1163" s="38">
        <v>80</v>
      </c>
      <c r="B1163" s="39">
        <v>10726</v>
      </c>
      <c r="C1163" s="38">
        <v>10300177</v>
      </c>
      <c r="D1163" s="40" t="s">
        <v>1841</v>
      </c>
      <c r="E1163" s="38">
        <v>8</v>
      </c>
      <c r="F1163" s="38">
        <v>120</v>
      </c>
      <c r="G1163" s="38" t="s">
        <v>21</v>
      </c>
      <c r="H1163" s="42">
        <v>89230.77</v>
      </c>
      <c r="I1163" s="49"/>
      <c r="J1163" s="44">
        <v>40895</v>
      </c>
      <c r="K1163" s="42">
        <v>0</v>
      </c>
      <c r="L1163" s="42">
        <v>84769.23</v>
      </c>
      <c r="M1163" s="44">
        <v>45107</v>
      </c>
      <c r="N1163" s="42">
        <f>H1163-K1163-L1163</f>
        <v>4461.5400000000081</v>
      </c>
      <c r="O1163" s="42">
        <v>160</v>
      </c>
      <c r="P1163" s="45">
        <v>0.13</v>
      </c>
      <c r="Q1163" s="42">
        <v>18.41</v>
      </c>
      <c r="R1163" s="42">
        <v>141.59</v>
      </c>
      <c r="S1163" s="42">
        <f>N1163-R1163</f>
        <v>4319.950000000008</v>
      </c>
      <c r="T1163" s="38">
        <v>5000</v>
      </c>
      <c r="U1163" s="14">
        <f>S1163/H1163</f>
        <v>4.8413232341265329E-2</v>
      </c>
      <c r="V1163" s="19"/>
      <c r="W1163" s="19"/>
      <c r="X1163" s="37" t="s">
        <v>3459</v>
      </c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</row>
    <row r="1164" spans="1:37" s="3" customFormat="1" ht="16.5" customHeight="1">
      <c r="A1164" s="38">
        <v>98</v>
      </c>
      <c r="B1164" s="39">
        <v>10743</v>
      </c>
      <c r="C1164" s="38">
        <v>10301310</v>
      </c>
      <c r="D1164" s="40" t="s">
        <v>2041</v>
      </c>
      <c r="E1164" s="31">
        <v>1</v>
      </c>
      <c r="F1164" s="38">
        <v>60</v>
      </c>
      <c r="G1164" s="38" t="s">
        <v>33</v>
      </c>
      <c r="H1164" s="42">
        <v>2803.42</v>
      </c>
      <c r="I1164" s="49"/>
      <c r="J1164" s="44">
        <v>42458</v>
      </c>
      <c r="K1164" s="42">
        <v>0</v>
      </c>
      <c r="L1164" s="42">
        <v>2663.24</v>
      </c>
      <c r="M1164" s="44">
        <v>45107</v>
      </c>
      <c r="N1164" s="42">
        <f>H1164-K1164-L1164</f>
        <v>140.18000000000029</v>
      </c>
      <c r="O1164" s="42">
        <v>5</v>
      </c>
      <c r="P1164" s="45">
        <v>0.13</v>
      </c>
      <c r="Q1164" s="42">
        <v>0.57999999999999996</v>
      </c>
      <c r="R1164" s="42">
        <v>4.42</v>
      </c>
      <c r="S1164" s="42">
        <f>N1164-R1164</f>
        <v>135.7600000000003</v>
      </c>
      <c r="T1164" s="38">
        <v>5000</v>
      </c>
      <c r="U1164" s="14">
        <f>S1164/H1164</f>
        <v>4.8426564695978593E-2</v>
      </c>
      <c r="V1164" s="19"/>
      <c r="W1164" s="19"/>
      <c r="X1164" s="37" t="s">
        <v>3463</v>
      </c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</row>
    <row r="1165" spans="1:37" s="3" customFormat="1" ht="16.5" customHeight="1">
      <c r="A1165" s="38">
        <v>102</v>
      </c>
      <c r="B1165" s="39">
        <v>10743</v>
      </c>
      <c r="C1165" s="38">
        <v>10301397</v>
      </c>
      <c r="D1165" s="40" t="s">
        <v>2041</v>
      </c>
      <c r="E1165" s="31">
        <v>1</v>
      </c>
      <c r="F1165" s="38">
        <v>60</v>
      </c>
      <c r="G1165" s="38" t="s">
        <v>33</v>
      </c>
      <c r="H1165" s="42">
        <v>2803.42</v>
      </c>
      <c r="I1165" s="49"/>
      <c r="J1165" s="44">
        <v>41940</v>
      </c>
      <c r="K1165" s="42">
        <v>0</v>
      </c>
      <c r="L1165" s="42">
        <v>2663.24</v>
      </c>
      <c r="M1165" s="44">
        <v>45107</v>
      </c>
      <c r="N1165" s="42">
        <f>H1165-K1165-L1165</f>
        <v>140.18000000000029</v>
      </c>
      <c r="O1165" s="42">
        <v>5</v>
      </c>
      <c r="P1165" s="45">
        <v>0.13</v>
      </c>
      <c r="Q1165" s="42">
        <v>0.57999999999999996</v>
      </c>
      <c r="R1165" s="42">
        <v>4.42</v>
      </c>
      <c r="S1165" s="42">
        <f>N1165-R1165</f>
        <v>135.7600000000003</v>
      </c>
      <c r="T1165" s="38">
        <v>5000</v>
      </c>
      <c r="U1165" s="14">
        <f>S1165/H1165</f>
        <v>4.8426564695978593E-2</v>
      </c>
      <c r="V1165" s="19"/>
      <c r="W1165" s="19"/>
      <c r="X1165" s="37" t="s">
        <v>3463</v>
      </c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</row>
    <row r="1166" spans="1:37" s="3" customFormat="1" ht="16.5" customHeight="1">
      <c r="A1166" s="38">
        <v>94</v>
      </c>
      <c r="B1166" s="39">
        <v>10743</v>
      </c>
      <c r="C1166" s="38">
        <v>10300784</v>
      </c>
      <c r="D1166" s="40" t="s">
        <v>2038</v>
      </c>
      <c r="E1166" s="31">
        <v>2</v>
      </c>
      <c r="F1166" s="38">
        <v>60</v>
      </c>
      <c r="G1166" s="38" t="s">
        <v>33</v>
      </c>
      <c r="H1166" s="42">
        <v>5897.44</v>
      </c>
      <c r="I1166" s="49"/>
      <c r="J1166" s="44">
        <v>40533</v>
      </c>
      <c r="K1166" s="42">
        <v>0</v>
      </c>
      <c r="L1166" s="42">
        <v>5602.56</v>
      </c>
      <c r="M1166" s="44">
        <v>45107</v>
      </c>
      <c r="N1166" s="42">
        <f>H1166-K1166-L1166</f>
        <v>294.8799999999992</v>
      </c>
      <c r="O1166" s="42">
        <v>10</v>
      </c>
      <c r="P1166" s="45">
        <v>0.13</v>
      </c>
      <c r="Q1166" s="42">
        <v>1.1499999999999999</v>
      </c>
      <c r="R1166" s="42">
        <v>8.85</v>
      </c>
      <c r="S1166" s="42">
        <f>N1166-R1166</f>
        <v>286.02999999999918</v>
      </c>
      <c r="T1166" s="38">
        <v>5000</v>
      </c>
      <c r="U1166" s="14">
        <f>S1166/H1166</f>
        <v>4.8500705390813505E-2</v>
      </c>
      <c r="V1166" s="19"/>
      <c r="W1166" s="19"/>
      <c r="X1166" s="37" t="s">
        <v>3463</v>
      </c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</row>
    <row r="1167" spans="1:37" s="3" customFormat="1" ht="16.5" customHeight="1">
      <c r="A1167" s="38">
        <v>30</v>
      </c>
      <c r="B1167" s="39">
        <v>10725</v>
      </c>
      <c r="C1167" s="38">
        <v>10302317</v>
      </c>
      <c r="D1167" s="40" t="s">
        <v>2481</v>
      </c>
      <c r="E1167" s="38">
        <v>1</v>
      </c>
      <c r="F1167" s="38">
        <v>120</v>
      </c>
      <c r="G1167" s="38" t="s">
        <v>21</v>
      </c>
      <c r="H1167" s="42">
        <v>724670.3</v>
      </c>
      <c r="I1167" s="2"/>
      <c r="J1167" s="44">
        <v>40908</v>
      </c>
      <c r="K1167" s="42">
        <v>0</v>
      </c>
      <c r="L1167" s="42">
        <v>688436.79</v>
      </c>
      <c r="M1167" s="44">
        <v>45016</v>
      </c>
      <c r="N1167" s="42">
        <f>H1167-K1167-L1167</f>
        <v>36233.510000000009</v>
      </c>
      <c r="O1167" s="42">
        <v>1200</v>
      </c>
      <c r="P1167" s="45">
        <v>0.13</v>
      </c>
      <c r="Q1167" s="42">
        <v>138.05000000000001</v>
      </c>
      <c r="R1167" s="42">
        <v>1061.95</v>
      </c>
      <c r="S1167" s="42">
        <f>N1167-R1167</f>
        <v>35171.560000000012</v>
      </c>
      <c r="T1167" s="38">
        <v>5000</v>
      </c>
      <c r="U1167" s="14">
        <f>S1167/H1167</f>
        <v>4.853456806495314E-2</v>
      </c>
      <c r="V1167" s="19"/>
      <c r="W1167" s="19"/>
      <c r="X1167" s="37" t="s">
        <v>3459</v>
      </c>
    </row>
    <row r="1168" spans="1:37" s="3" customFormat="1" ht="16.5" customHeight="1">
      <c r="A1168" s="38">
        <v>520</v>
      </c>
      <c r="B1168" s="39">
        <v>10736</v>
      </c>
      <c r="C1168" s="38">
        <v>10284164</v>
      </c>
      <c r="D1168" s="40" t="s">
        <v>1447</v>
      </c>
      <c r="E1168" s="38">
        <v>1</v>
      </c>
      <c r="F1168" s="38">
        <v>60</v>
      </c>
      <c r="G1168" s="38" t="s">
        <v>33</v>
      </c>
      <c r="H1168" s="42">
        <v>6068.38</v>
      </c>
      <c r="I1168" s="55"/>
      <c r="J1168" s="44">
        <v>43094</v>
      </c>
      <c r="K1168" s="42">
        <v>0</v>
      </c>
      <c r="L1168" s="42">
        <v>5764.96</v>
      </c>
      <c r="M1168" s="44">
        <v>45138</v>
      </c>
      <c r="N1168" s="42">
        <f>H1168-K1168-L1168</f>
        <v>303.42000000000007</v>
      </c>
      <c r="O1168" s="42">
        <v>10</v>
      </c>
      <c r="P1168" s="45">
        <v>0.13</v>
      </c>
      <c r="Q1168" s="42">
        <v>1.1499999999999999</v>
      </c>
      <c r="R1168" s="42">
        <v>8.85</v>
      </c>
      <c r="S1168" s="42">
        <v>294.57</v>
      </c>
      <c r="T1168" s="38">
        <v>5000</v>
      </c>
      <c r="U1168" s="14">
        <f>S1168/H1168</f>
        <v>4.8541785451800976E-2</v>
      </c>
      <c r="V1168" s="19"/>
      <c r="W1168" s="19"/>
      <c r="X1168" s="37" t="s">
        <v>3461</v>
      </c>
    </row>
    <row r="1169" spans="1:37" s="3" customFormat="1" ht="16.5" customHeight="1">
      <c r="A1169" s="38">
        <v>95</v>
      </c>
      <c r="B1169" s="39">
        <v>10743</v>
      </c>
      <c r="C1169" s="38">
        <v>10300785</v>
      </c>
      <c r="D1169" s="40" t="s">
        <v>2039</v>
      </c>
      <c r="E1169" s="31">
        <v>2</v>
      </c>
      <c r="F1169" s="38">
        <v>60</v>
      </c>
      <c r="G1169" s="38" t="s">
        <v>33</v>
      </c>
      <c r="H1169" s="42">
        <v>6324.79</v>
      </c>
      <c r="I1169" s="49"/>
      <c r="J1169" s="44">
        <v>40533</v>
      </c>
      <c r="K1169" s="42">
        <v>0</v>
      </c>
      <c r="L1169" s="42">
        <v>6008.55</v>
      </c>
      <c r="M1169" s="44">
        <v>45107</v>
      </c>
      <c r="N1169" s="42">
        <f>H1169-K1169-L1169</f>
        <v>316.23999999999978</v>
      </c>
      <c r="O1169" s="42">
        <v>10</v>
      </c>
      <c r="P1169" s="45">
        <v>0.13</v>
      </c>
      <c r="Q1169" s="42">
        <v>1.1499999999999999</v>
      </c>
      <c r="R1169" s="42">
        <v>8.85</v>
      </c>
      <c r="S1169" s="42">
        <f>N1169-R1169</f>
        <v>307.38999999999976</v>
      </c>
      <c r="T1169" s="38">
        <v>5000</v>
      </c>
      <c r="U1169" s="14">
        <f>S1169/H1169</f>
        <v>4.8600823110332481E-2</v>
      </c>
      <c r="V1169" s="19"/>
      <c r="W1169" s="19"/>
      <c r="X1169" s="37" t="s">
        <v>3463</v>
      </c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</row>
    <row r="1170" spans="1:37" s="3" customFormat="1" ht="16.5" customHeight="1">
      <c r="A1170" s="38">
        <v>2</v>
      </c>
      <c r="B1170" s="39">
        <v>10705</v>
      </c>
      <c r="C1170" s="38">
        <v>10279588</v>
      </c>
      <c r="D1170" s="40" t="s">
        <v>2846</v>
      </c>
      <c r="E1170" s="38">
        <v>1</v>
      </c>
      <c r="F1170" s="38">
        <v>120</v>
      </c>
      <c r="G1170" s="38" t="s">
        <v>21</v>
      </c>
      <c r="H1170" s="42">
        <v>63931.62</v>
      </c>
      <c r="I1170" s="2"/>
      <c r="J1170" s="44">
        <v>40262</v>
      </c>
      <c r="K1170" s="42">
        <v>0</v>
      </c>
      <c r="L1170" s="42">
        <v>60735.03</v>
      </c>
      <c r="M1170" s="44">
        <v>44985</v>
      </c>
      <c r="N1170" s="42">
        <f>H1170-K1170-L1170</f>
        <v>3196.5900000000038</v>
      </c>
      <c r="O1170" s="42">
        <v>100</v>
      </c>
      <c r="P1170" s="45">
        <v>0.13</v>
      </c>
      <c r="Q1170" s="42">
        <v>11.5</v>
      </c>
      <c r="R1170" s="42">
        <v>88.5</v>
      </c>
      <c r="S1170" s="42">
        <f>N1170-R1170</f>
        <v>3108.0900000000038</v>
      </c>
      <c r="T1170" s="38">
        <v>5000</v>
      </c>
      <c r="U1170" s="14">
        <f>S1170/H1170</f>
        <v>4.8615849246429289E-2</v>
      </c>
      <c r="V1170" s="19"/>
      <c r="W1170" s="19"/>
      <c r="X1170" s="37" t="s">
        <v>3456</v>
      </c>
    </row>
    <row r="1171" spans="1:37" s="3" customFormat="1" ht="16.5" customHeight="1">
      <c r="A1171" s="38">
        <v>100</v>
      </c>
      <c r="B1171" s="39">
        <v>10743</v>
      </c>
      <c r="C1171" s="38">
        <v>10301385</v>
      </c>
      <c r="D1171" s="40" t="s">
        <v>2041</v>
      </c>
      <c r="E1171" s="31">
        <v>1</v>
      </c>
      <c r="F1171" s="38">
        <v>60</v>
      </c>
      <c r="G1171" s="38" t="s">
        <v>33</v>
      </c>
      <c r="H1171" s="42">
        <v>3247.86</v>
      </c>
      <c r="I1171" s="49"/>
      <c r="J1171" s="44">
        <v>41694</v>
      </c>
      <c r="K1171" s="42">
        <v>0</v>
      </c>
      <c r="L1171" s="42">
        <v>3085.46</v>
      </c>
      <c r="M1171" s="44">
        <v>45107</v>
      </c>
      <c r="N1171" s="42">
        <f>H1171-K1171-L1171</f>
        <v>162.40000000000009</v>
      </c>
      <c r="O1171" s="42">
        <v>5</v>
      </c>
      <c r="P1171" s="45">
        <v>0.13</v>
      </c>
      <c r="Q1171" s="42">
        <v>0.57999999999999996</v>
      </c>
      <c r="R1171" s="42">
        <v>4.42</v>
      </c>
      <c r="S1171" s="42">
        <f>N1171-R1171</f>
        <v>157.9800000000001</v>
      </c>
      <c r="T1171" s="38">
        <v>5000</v>
      </c>
      <c r="U1171" s="14">
        <f>S1171/H1171</f>
        <v>4.8641259167574988E-2</v>
      </c>
      <c r="V1171" s="19"/>
      <c r="W1171" s="19"/>
      <c r="X1171" s="37" t="s">
        <v>3463</v>
      </c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</row>
    <row r="1172" spans="1:37" s="3" customFormat="1" ht="16.5" customHeight="1">
      <c r="A1172" s="38">
        <v>306</v>
      </c>
      <c r="B1172" s="39">
        <v>10736</v>
      </c>
      <c r="C1172" s="38">
        <v>10319081</v>
      </c>
      <c r="D1172" s="40" t="s">
        <v>1271</v>
      </c>
      <c r="E1172" s="38">
        <v>1</v>
      </c>
      <c r="F1172" s="38">
        <v>60</v>
      </c>
      <c r="G1172" s="38" t="s">
        <v>21</v>
      </c>
      <c r="H1172" s="42">
        <v>72958.8</v>
      </c>
      <c r="I1172" s="55"/>
      <c r="J1172" s="44">
        <v>39270</v>
      </c>
      <c r="K1172" s="42">
        <v>0</v>
      </c>
      <c r="L1172" s="42">
        <v>69310.86</v>
      </c>
      <c r="M1172" s="44">
        <v>45138</v>
      </c>
      <c r="N1172" s="42">
        <f>H1172-K1172-L1172</f>
        <v>3647.9400000000023</v>
      </c>
      <c r="O1172" s="42">
        <v>100</v>
      </c>
      <c r="P1172" s="45">
        <v>0.03</v>
      </c>
      <c r="Q1172" s="42">
        <v>1.94</v>
      </c>
      <c r="R1172" s="42">
        <v>98.06</v>
      </c>
      <c r="S1172" s="42">
        <v>3549.88</v>
      </c>
      <c r="T1172" s="38">
        <v>1802</v>
      </c>
      <c r="U1172" s="14">
        <f>S1172/H1172</f>
        <v>4.8655953771169484E-2</v>
      </c>
      <c r="V1172" s="19"/>
      <c r="W1172" s="19"/>
      <c r="X1172" s="37" t="s">
        <v>3461</v>
      </c>
    </row>
    <row r="1173" spans="1:37" s="3" customFormat="1" ht="16.5" customHeight="1">
      <c r="A1173" s="38">
        <v>119</v>
      </c>
      <c r="B1173" s="39">
        <v>10743</v>
      </c>
      <c r="C1173" s="38">
        <v>10300760</v>
      </c>
      <c r="D1173" s="40" t="s">
        <v>1551</v>
      </c>
      <c r="E1173" s="38">
        <v>2</v>
      </c>
      <c r="F1173" s="38">
        <v>60</v>
      </c>
      <c r="G1173" s="38" t="s">
        <v>33</v>
      </c>
      <c r="H1173" s="42">
        <v>7264.96</v>
      </c>
      <c r="I1173" s="55"/>
      <c r="J1173" s="44">
        <v>40512</v>
      </c>
      <c r="K1173" s="42">
        <v>0</v>
      </c>
      <c r="L1173" s="42">
        <v>6901.71</v>
      </c>
      <c r="M1173" s="44">
        <v>45138</v>
      </c>
      <c r="N1173" s="42">
        <f>H1173-K1173-L1173</f>
        <v>363.25</v>
      </c>
      <c r="O1173" s="42">
        <v>10</v>
      </c>
      <c r="P1173" s="45">
        <v>0.13</v>
      </c>
      <c r="Q1173" s="42">
        <v>1.1499999999999999</v>
      </c>
      <c r="R1173" s="42">
        <v>8.85</v>
      </c>
      <c r="S1173" s="42">
        <v>354.4</v>
      </c>
      <c r="T1173" s="38">
        <v>5000</v>
      </c>
      <c r="U1173" s="14">
        <f>S1173/H1173</f>
        <v>4.8782099282033205E-2</v>
      </c>
      <c r="V1173" s="19"/>
      <c r="W1173" s="19"/>
      <c r="X1173" s="37" t="s">
        <v>3463</v>
      </c>
    </row>
    <row r="1174" spans="1:37" s="3" customFormat="1" ht="16.5" customHeight="1">
      <c r="A1174" s="38">
        <v>318</v>
      </c>
      <c r="B1174" s="39">
        <v>10736</v>
      </c>
      <c r="C1174" s="38">
        <v>10284346</v>
      </c>
      <c r="D1174" s="40" t="s">
        <v>1279</v>
      </c>
      <c r="E1174" s="38">
        <v>1</v>
      </c>
      <c r="F1174" s="38">
        <v>120</v>
      </c>
      <c r="G1174" s="38" t="s">
        <v>21</v>
      </c>
      <c r="H1174" s="42">
        <v>8200.69</v>
      </c>
      <c r="I1174" s="55"/>
      <c r="J1174" s="44">
        <v>39270</v>
      </c>
      <c r="K1174" s="42">
        <v>0</v>
      </c>
      <c r="L1174" s="42">
        <v>7790.65</v>
      </c>
      <c r="M1174" s="44">
        <v>45138</v>
      </c>
      <c r="N1174" s="42">
        <f>H1174-K1174-L1174</f>
        <v>410.04000000000087</v>
      </c>
      <c r="O1174" s="42">
        <v>10</v>
      </c>
      <c r="P1174" s="45">
        <v>0.03</v>
      </c>
      <c r="Q1174" s="42">
        <v>0.19</v>
      </c>
      <c r="R1174" s="42">
        <v>9.81</v>
      </c>
      <c r="S1174" s="42">
        <v>400.23</v>
      </c>
      <c r="T1174" s="38">
        <v>2101</v>
      </c>
      <c r="U1174" s="14">
        <f>S1174/H1174</f>
        <v>4.8804429871144986E-2</v>
      </c>
      <c r="V1174" s="19"/>
      <c r="W1174" s="19"/>
      <c r="X1174" s="37" t="s">
        <v>3461</v>
      </c>
    </row>
    <row r="1175" spans="1:37" s="3" customFormat="1" ht="16.5" customHeight="1">
      <c r="A1175" s="38">
        <v>336</v>
      </c>
      <c r="B1175" s="39">
        <v>10736</v>
      </c>
      <c r="C1175" s="38">
        <v>10283734</v>
      </c>
      <c r="D1175" s="40" t="s">
        <v>1297</v>
      </c>
      <c r="E1175" s="38">
        <v>2</v>
      </c>
      <c r="F1175" s="38">
        <v>120</v>
      </c>
      <c r="G1175" s="38" t="s">
        <v>21</v>
      </c>
      <c r="H1175" s="42">
        <v>168000</v>
      </c>
      <c r="I1175" s="55"/>
      <c r="J1175" s="44">
        <v>39270</v>
      </c>
      <c r="K1175" s="42">
        <v>0</v>
      </c>
      <c r="L1175" s="42">
        <v>159600</v>
      </c>
      <c r="M1175" s="44">
        <v>45138</v>
      </c>
      <c r="N1175" s="42">
        <f>H1175-K1175-L1175</f>
        <v>8400</v>
      </c>
      <c r="O1175" s="42">
        <v>200</v>
      </c>
      <c r="P1175" s="45">
        <v>0.03</v>
      </c>
      <c r="Q1175" s="42">
        <v>3.88</v>
      </c>
      <c r="R1175" s="42">
        <v>196.12</v>
      </c>
      <c r="S1175" s="42">
        <v>8203.8799999999992</v>
      </c>
      <c r="T1175" s="38">
        <v>2103</v>
      </c>
      <c r="U1175" s="14">
        <f>S1175/H1175</f>
        <v>4.8832619047619041E-2</v>
      </c>
      <c r="V1175" s="19"/>
      <c r="W1175" s="19"/>
      <c r="X1175" s="37" t="s">
        <v>3461</v>
      </c>
    </row>
    <row r="1176" spans="1:37" s="3" customFormat="1" ht="16.5" customHeight="1">
      <c r="A1176" s="38">
        <v>2</v>
      </c>
      <c r="B1176" s="39">
        <v>10751</v>
      </c>
      <c r="C1176" s="38">
        <v>10305561</v>
      </c>
      <c r="D1176" s="40" t="s">
        <v>2439</v>
      </c>
      <c r="E1176" s="38">
        <v>8</v>
      </c>
      <c r="F1176" s="38">
        <v>120</v>
      </c>
      <c r="G1176" s="38" t="s">
        <v>23</v>
      </c>
      <c r="H1176" s="42">
        <v>30764.73</v>
      </c>
      <c r="I1176" s="2"/>
      <c r="J1176" s="44">
        <v>41269</v>
      </c>
      <c r="K1176" s="42">
        <v>0</v>
      </c>
      <c r="L1176" s="42">
        <v>29226.5</v>
      </c>
      <c r="M1176" s="44">
        <v>44985</v>
      </c>
      <c r="N1176" s="42">
        <f>H1176-K1176-L1176</f>
        <v>1538.2299999999996</v>
      </c>
      <c r="O1176" s="42">
        <v>40</v>
      </c>
      <c r="P1176" s="45">
        <v>0.13</v>
      </c>
      <c r="Q1176" s="42">
        <v>4.5999999999999996</v>
      </c>
      <c r="R1176" s="42">
        <v>35.4</v>
      </c>
      <c r="S1176" s="42">
        <f>N1176-R1176</f>
        <v>1502.8299999999995</v>
      </c>
      <c r="T1176" s="38">
        <v>5000</v>
      </c>
      <c r="U1176" s="14">
        <f>S1176/H1176</f>
        <v>4.8849120405087237E-2</v>
      </c>
      <c r="V1176" s="19"/>
      <c r="W1176" s="19"/>
      <c r="X1176" s="37" t="s">
        <v>3474</v>
      </c>
    </row>
    <row r="1177" spans="1:37" s="3" customFormat="1" ht="16.5" customHeight="1">
      <c r="A1177" s="38">
        <v>390</v>
      </c>
      <c r="B1177" s="39">
        <v>10736</v>
      </c>
      <c r="C1177" s="38">
        <v>10284209</v>
      </c>
      <c r="D1177" s="40" t="s">
        <v>1340</v>
      </c>
      <c r="E1177" s="38">
        <v>1</v>
      </c>
      <c r="F1177" s="38">
        <v>60</v>
      </c>
      <c r="G1177" s="38" t="s">
        <v>21</v>
      </c>
      <c r="H1177" s="42">
        <v>77777.78</v>
      </c>
      <c r="I1177" s="55"/>
      <c r="J1177" s="44">
        <v>42612</v>
      </c>
      <c r="K1177" s="42">
        <v>0</v>
      </c>
      <c r="L1177" s="42">
        <v>73888.89</v>
      </c>
      <c r="M1177" s="44">
        <v>45138</v>
      </c>
      <c r="N1177" s="42">
        <f>H1177-K1177-L1177</f>
        <v>3888.8899999999994</v>
      </c>
      <c r="O1177" s="42">
        <v>100</v>
      </c>
      <c r="P1177" s="45">
        <v>0.13</v>
      </c>
      <c r="Q1177" s="42">
        <v>11.5</v>
      </c>
      <c r="R1177" s="42">
        <v>88.5</v>
      </c>
      <c r="S1177" s="42">
        <v>3800.39</v>
      </c>
      <c r="T1177" s="38">
        <v>5000</v>
      </c>
      <c r="U1177" s="14">
        <f>S1177/H1177</f>
        <v>4.8862155746795546E-2</v>
      </c>
      <c r="V1177" s="19"/>
      <c r="W1177" s="19"/>
      <c r="X1177" s="37" t="s">
        <v>3461</v>
      </c>
    </row>
    <row r="1178" spans="1:37" s="3" customFormat="1" ht="16.5" customHeight="1">
      <c r="A1178" s="38">
        <v>147</v>
      </c>
      <c r="B1178" s="39">
        <v>40712</v>
      </c>
      <c r="C1178" s="38">
        <v>10303966</v>
      </c>
      <c r="D1178" s="40" t="s">
        <v>2332</v>
      </c>
      <c r="E1178" s="38">
        <v>12</v>
      </c>
      <c r="F1178" s="38">
        <v>60</v>
      </c>
      <c r="G1178" s="38" t="s">
        <v>33</v>
      </c>
      <c r="H1178" s="42">
        <v>3384.6</v>
      </c>
      <c r="I1178" s="2"/>
      <c r="J1178" s="44">
        <v>42276</v>
      </c>
      <c r="K1178" s="42">
        <v>0</v>
      </c>
      <c r="L1178" s="42">
        <v>3215.37</v>
      </c>
      <c r="M1178" s="44">
        <v>45077</v>
      </c>
      <c r="N1178" s="42">
        <f>H1178-K1178-L1178</f>
        <v>169.23000000000002</v>
      </c>
      <c r="O1178" s="42">
        <v>4.21</v>
      </c>
      <c r="P1178" s="45">
        <v>0.13</v>
      </c>
      <c r="Q1178" s="42">
        <f>O1178-R1178</f>
        <v>0.48</v>
      </c>
      <c r="R1178" s="42">
        <v>3.73</v>
      </c>
      <c r="S1178" s="42">
        <f>N1178-R1178</f>
        <v>165.50000000000003</v>
      </c>
      <c r="T1178" s="38">
        <v>5000</v>
      </c>
      <c r="U1178" s="14">
        <f>S1178/H1178</f>
        <v>4.8897949536134265E-2</v>
      </c>
      <c r="V1178" s="19"/>
      <c r="W1178" s="19"/>
      <c r="X1178" s="37" t="s">
        <v>3467</v>
      </c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</row>
    <row r="1179" spans="1:37" s="3" customFormat="1" ht="16.5" customHeight="1">
      <c r="A1179" s="38">
        <v>110</v>
      </c>
      <c r="B1179" s="39">
        <v>40712</v>
      </c>
      <c r="C1179" s="38">
        <v>10303686</v>
      </c>
      <c r="D1179" s="40" t="s">
        <v>2304</v>
      </c>
      <c r="E1179" s="38">
        <v>1</v>
      </c>
      <c r="F1179" s="38">
        <v>60</v>
      </c>
      <c r="G1179" s="38" t="s">
        <v>33</v>
      </c>
      <c r="H1179" s="42">
        <v>3850</v>
      </c>
      <c r="I1179" s="2"/>
      <c r="J1179" s="44">
        <v>42941</v>
      </c>
      <c r="K1179" s="42">
        <v>0</v>
      </c>
      <c r="L1179" s="42">
        <v>3657.5</v>
      </c>
      <c r="M1179" s="44">
        <v>45077</v>
      </c>
      <c r="N1179" s="42">
        <f>H1179-K1179-L1179</f>
        <v>192.5</v>
      </c>
      <c r="O1179" s="42">
        <v>4.79</v>
      </c>
      <c r="P1179" s="45">
        <v>0.13</v>
      </c>
      <c r="Q1179" s="42">
        <f>O1179-R1179</f>
        <v>0.54999999999999982</v>
      </c>
      <c r="R1179" s="42">
        <v>4.24</v>
      </c>
      <c r="S1179" s="42">
        <f>N1179-R1179</f>
        <v>188.26</v>
      </c>
      <c r="T1179" s="38">
        <v>5000</v>
      </c>
      <c r="U1179" s="14">
        <f>S1179/H1179</f>
        <v>4.8898701298701296E-2</v>
      </c>
      <c r="V1179" s="19"/>
      <c r="W1179" s="19"/>
      <c r="X1179" s="37" t="s">
        <v>3467</v>
      </c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</row>
    <row r="1180" spans="1:37" s="3" customFormat="1" ht="16.5" customHeight="1">
      <c r="A1180" s="38">
        <v>76</v>
      </c>
      <c r="B1180" s="39">
        <v>40712</v>
      </c>
      <c r="C1180" s="38">
        <v>10302651</v>
      </c>
      <c r="D1180" s="40" t="s">
        <v>2280</v>
      </c>
      <c r="E1180" s="38">
        <v>1</v>
      </c>
      <c r="F1180" s="38">
        <v>24</v>
      </c>
      <c r="G1180" s="38" t="s">
        <v>33</v>
      </c>
      <c r="H1180" s="42">
        <v>6168.2</v>
      </c>
      <c r="I1180" s="2"/>
      <c r="J1180" s="44">
        <v>43948</v>
      </c>
      <c r="K1180" s="42">
        <v>0</v>
      </c>
      <c r="L1180" s="42">
        <v>5859.79</v>
      </c>
      <c r="M1180" s="44">
        <v>45077</v>
      </c>
      <c r="N1180" s="42">
        <f>H1180-K1180-L1180</f>
        <v>308.40999999999985</v>
      </c>
      <c r="O1180" s="42">
        <v>7.67</v>
      </c>
      <c r="P1180" s="45">
        <v>0.13</v>
      </c>
      <c r="Q1180" s="42">
        <f>O1180-R1180</f>
        <v>0.87999999999999989</v>
      </c>
      <c r="R1180" s="42">
        <v>6.79</v>
      </c>
      <c r="S1180" s="42">
        <f>N1180-R1180</f>
        <v>301.61999999999983</v>
      </c>
      <c r="T1180" s="38">
        <v>5000</v>
      </c>
      <c r="U1180" s="14">
        <f>S1180/H1180</f>
        <v>4.8899192633183076E-2</v>
      </c>
      <c r="V1180" s="19"/>
      <c r="W1180" s="19"/>
      <c r="X1180" s="37" t="s">
        <v>3467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</row>
    <row r="1181" spans="1:37" s="3" customFormat="1" ht="16.5" customHeight="1">
      <c r="A1181" s="38">
        <v>51</v>
      </c>
      <c r="B1181" s="39">
        <v>40712</v>
      </c>
      <c r="C1181" s="38">
        <v>10302501</v>
      </c>
      <c r="D1181" s="40" t="s">
        <v>837</v>
      </c>
      <c r="E1181" s="38">
        <v>9</v>
      </c>
      <c r="F1181" s="38">
        <v>60</v>
      </c>
      <c r="G1181" s="38" t="s">
        <v>33</v>
      </c>
      <c r="H1181" s="42">
        <v>7230.78</v>
      </c>
      <c r="I1181" s="2"/>
      <c r="J1181" s="44">
        <v>42276</v>
      </c>
      <c r="K1181" s="42">
        <v>0</v>
      </c>
      <c r="L1181" s="42">
        <v>6869.24</v>
      </c>
      <c r="M1181" s="44">
        <v>45077</v>
      </c>
      <c r="N1181" s="42">
        <f>H1181-K1181-L1181</f>
        <v>361.53999999999996</v>
      </c>
      <c r="O1181" s="42">
        <v>8.99</v>
      </c>
      <c r="P1181" s="45">
        <v>0.13</v>
      </c>
      <c r="Q1181" s="42">
        <f>O1181-R1181</f>
        <v>1.0300000000000002</v>
      </c>
      <c r="R1181" s="42">
        <v>7.96</v>
      </c>
      <c r="S1181" s="42">
        <f>N1181-R1181</f>
        <v>353.58</v>
      </c>
      <c r="T1181" s="38">
        <v>5000</v>
      </c>
      <c r="U1181" s="14">
        <f>S1181/H1181</f>
        <v>4.8899288873399553E-2</v>
      </c>
      <c r="V1181" s="19"/>
      <c r="W1181" s="19"/>
      <c r="X1181" s="37" t="s">
        <v>3467</v>
      </c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</row>
    <row r="1182" spans="1:37" s="3" customFormat="1" ht="16.5" customHeight="1">
      <c r="A1182" s="38">
        <v>145</v>
      </c>
      <c r="B1182" s="39">
        <v>40712</v>
      </c>
      <c r="C1182" s="38">
        <v>10303964</v>
      </c>
      <c r="D1182" s="40" t="s">
        <v>2330</v>
      </c>
      <c r="E1182" s="38">
        <v>25</v>
      </c>
      <c r="F1182" s="38">
        <v>60</v>
      </c>
      <c r="G1182" s="38" t="s">
        <v>33</v>
      </c>
      <c r="H1182" s="42">
        <v>2735</v>
      </c>
      <c r="I1182" s="2"/>
      <c r="J1182" s="44">
        <v>42276</v>
      </c>
      <c r="K1182" s="42">
        <v>0</v>
      </c>
      <c r="L1182" s="42">
        <v>2598.25</v>
      </c>
      <c r="M1182" s="44">
        <v>45077</v>
      </c>
      <c r="N1182" s="42">
        <f>H1182-K1182-L1182</f>
        <v>136.75</v>
      </c>
      <c r="O1182" s="42">
        <v>3.4</v>
      </c>
      <c r="P1182" s="45">
        <v>0.13</v>
      </c>
      <c r="Q1182" s="42">
        <f>O1182-R1182</f>
        <v>0.39000000000000012</v>
      </c>
      <c r="R1182" s="42">
        <v>3.01</v>
      </c>
      <c r="S1182" s="42">
        <f>N1182-R1182</f>
        <v>133.74</v>
      </c>
      <c r="T1182" s="38">
        <v>5000</v>
      </c>
      <c r="U1182" s="14">
        <f>S1182/H1182</f>
        <v>4.8899451553930537E-2</v>
      </c>
      <c r="V1182" s="19"/>
      <c r="W1182" s="19"/>
      <c r="X1182" s="37" t="s">
        <v>3467</v>
      </c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</row>
    <row r="1183" spans="1:37" s="3" customFormat="1" ht="16.5" customHeight="1">
      <c r="A1183" s="38">
        <v>103</v>
      </c>
      <c r="B1183" s="39">
        <v>40712</v>
      </c>
      <c r="C1183" s="38">
        <v>10303673</v>
      </c>
      <c r="D1183" s="40" t="s">
        <v>2299</v>
      </c>
      <c r="E1183" s="38">
        <v>1</v>
      </c>
      <c r="F1183" s="38">
        <v>60</v>
      </c>
      <c r="G1183" s="38" t="s">
        <v>33</v>
      </c>
      <c r="H1183" s="42">
        <v>2899</v>
      </c>
      <c r="I1183" s="2"/>
      <c r="J1183" s="44">
        <v>42334</v>
      </c>
      <c r="K1183" s="42">
        <v>0</v>
      </c>
      <c r="L1183" s="42">
        <v>2754.05</v>
      </c>
      <c r="M1183" s="44">
        <v>45077</v>
      </c>
      <c r="N1183" s="42">
        <f>H1183-K1183-L1183</f>
        <v>144.94999999999982</v>
      </c>
      <c r="O1183" s="42">
        <v>3.6</v>
      </c>
      <c r="P1183" s="45">
        <v>0.13</v>
      </c>
      <c r="Q1183" s="42">
        <f>O1183-R1183</f>
        <v>0.41000000000000014</v>
      </c>
      <c r="R1183" s="42">
        <v>3.19</v>
      </c>
      <c r="S1183" s="42">
        <f>N1183-R1183</f>
        <v>141.75999999999982</v>
      </c>
      <c r="T1183" s="38">
        <v>2201</v>
      </c>
      <c r="U1183" s="14">
        <f>S1183/H1183</f>
        <v>4.889962055881332E-2</v>
      </c>
      <c r="V1183" s="19"/>
      <c r="W1183" s="19"/>
      <c r="X1183" s="37" t="s">
        <v>3467</v>
      </c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</row>
    <row r="1184" spans="1:37" s="3" customFormat="1" ht="16.5" customHeight="1">
      <c r="A1184" s="38">
        <v>172</v>
      </c>
      <c r="B1184" s="39">
        <v>40712</v>
      </c>
      <c r="C1184" s="38">
        <v>10303998</v>
      </c>
      <c r="D1184" s="40" t="s">
        <v>2362</v>
      </c>
      <c r="E1184" s="38">
        <v>2</v>
      </c>
      <c r="F1184" s="38">
        <v>60</v>
      </c>
      <c r="G1184" s="38" t="s">
        <v>33</v>
      </c>
      <c r="H1184" s="42">
        <v>46387.6</v>
      </c>
      <c r="I1184" s="2"/>
      <c r="J1184" s="44">
        <v>42276</v>
      </c>
      <c r="K1184" s="42">
        <v>0</v>
      </c>
      <c r="L1184" s="42">
        <v>44068.22</v>
      </c>
      <c r="M1184" s="44">
        <v>45077</v>
      </c>
      <c r="N1184" s="42">
        <f>H1184-K1184-L1184</f>
        <v>2319.3799999999974</v>
      </c>
      <c r="O1184" s="42">
        <v>57.67</v>
      </c>
      <c r="P1184" s="45">
        <v>0.13</v>
      </c>
      <c r="Q1184" s="42">
        <f>O1184-R1184</f>
        <v>6.6300000000000026</v>
      </c>
      <c r="R1184" s="42">
        <v>51.04</v>
      </c>
      <c r="S1184" s="42">
        <f>N1184-R1184</f>
        <v>2268.3399999999974</v>
      </c>
      <c r="T1184" s="38">
        <v>5000</v>
      </c>
      <c r="U1184" s="14">
        <f>S1184/H1184</f>
        <v>4.8899705955901956E-2</v>
      </c>
      <c r="V1184" s="19"/>
      <c r="W1184" s="19"/>
      <c r="X1184" s="37" t="s">
        <v>3467</v>
      </c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</row>
    <row r="1185" spans="1:37" s="3" customFormat="1" ht="16.5" customHeight="1">
      <c r="A1185" s="38">
        <v>175</v>
      </c>
      <c r="B1185" s="39">
        <v>40712</v>
      </c>
      <c r="C1185" s="38">
        <v>10304001</v>
      </c>
      <c r="D1185" s="40" t="s">
        <v>2362</v>
      </c>
      <c r="E1185" s="38">
        <v>2</v>
      </c>
      <c r="F1185" s="38">
        <v>60</v>
      </c>
      <c r="G1185" s="38" t="s">
        <v>33</v>
      </c>
      <c r="H1185" s="42">
        <v>46387.6</v>
      </c>
      <c r="I1185" s="2"/>
      <c r="J1185" s="44">
        <v>42276</v>
      </c>
      <c r="K1185" s="42">
        <v>0</v>
      </c>
      <c r="L1185" s="42">
        <v>44068.22</v>
      </c>
      <c r="M1185" s="44">
        <v>45077</v>
      </c>
      <c r="N1185" s="42">
        <f>H1185-K1185-L1185</f>
        <v>2319.3799999999974</v>
      </c>
      <c r="O1185" s="42">
        <v>57.67</v>
      </c>
      <c r="P1185" s="45">
        <v>0.13</v>
      </c>
      <c r="Q1185" s="42">
        <f>O1185-R1185</f>
        <v>6.6300000000000026</v>
      </c>
      <c r="R1185" s="42">
        <v>51.04</v>
      </c>
      <c r="S1185" s="42">
        <f>N1185-R1185</f>
        <v>2268.3399999999974</v>
      </c>
      <c r="T1185" s="38">
        <v>5000</v>
      </c>
      <c r="U1185" s="14">
        <f>S1185/H1185</f>
        <v>4.8899705955901956E-2</v>
      </c>
      <c r="V1185" s="19"/>
      <c r="W1185" s="19"/>
      <c r="X1185" s="37" t="s">
        <v>3467</v>
      </c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</row>
    <row r="1186" spans="1:37" s="3" customFormat="1" ht="16.5" customHeight="1">
      <c r="A1186" s="38">
        <v>176</v>
      </c>
      <c r="B1186" s="39">
        <v>40712</v>
      </c>
      <c r="C1186" s="38">
        <v>10304001</v>
      </c>
      <c r="D1186" s="40" t="s">
        <v>2362</v>
      </c>
      <c r="E1186" s="38">
        <v>2</v>
      </c>
      <c r="F1186" s="38">
        <v>60</v>
      </c>
      <c r="G1186" s="38" t="s">
        <v>33</v>
      </c>
      <c r="H1186" s="42">
        <v>46387.6</v>
      </c>
      <c r="I1186" s="2"/>
      <c r="J1186" s="44">
        <v>42276</v>
      </c>
      <c r="K1186" s="42">
        <v>0</v>
      </c>
      <c r="L1186" s="42">
        <v>44068.22</v>
      </c>
      <c r="M1186" s="44">
        <v>45077</v>
      </c>
      <c r="N1186" s="42">
        <f>H1186-K1186-L1186</f>
        <v>2319.3799999999974</v>
      </c>
      <c r="O1186" s="42">
        <v>57.67</v>
      </c>
      <c r="P1186" s="45">
        <v>0.13</v>
      </c>
      <c r="Q1186" s="42">
        <f>O1186-R1186</f>
        <v>6.6300000000000026</v>
      </c>
      <c r="R1186" s="42">
        <v>51.04</v>
      </c>
      <c r="S1186" s="42">
        <f>N1186-R1186</f>
        <v>2268.3399999999974</v>
      </c>
      <c r="T1186" s="38">
        <v>5000</v>
      </c>
      <c r="U1186" s="14">
        <f>S1186/H1186</f>
        <v>4.8899705955901956E-2</v>
      </c>
      <c r="V1186" s="19"/>
      <c r="W1186" s="19"/>
      <c r="X1186" s="37" t="s">
        <v>3467</v>
      </c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</row>
    <row r="1187" spans="1:37" s="3" customFormat="1" ht="16.5" customHeight="1">
      <c r="A1187" s="38">
        <v>91</v>
      </c>
      <c r="B1187" s="39">
        <v>40712</v>
      </c>
      <c r="C1187" s="38">
        <v>10303634</v>
      </c>
      <c r="D1187" s="40" t="s">
        <v>2290</v>
      </c>
      <c r="E1187" s="38">
        <v>1</v>
      </c>
      <c r="F1187" s="38">
        <v>60</v>
      </c>
      <c r="G1187" s="38" t="s">
        <v>33</v>
      </c>
      <c r="H1187" s="42">
        <v>12820.51</v>
      </c>
      <c r="I1187" s="2"/>
      <c r="J1187" s="44">
        <v>42276</v>
      </c>
      <c r="K1187" s="42">
        <v>0</v>
      </c>
      <c r="L1187" s="42">
        <v>12179.48</v>
      </c>
      <c r="M1187" s="44">
        <v>45077</v>
      </c>
      <c r="N1187" s="42">
        <f>H1187-K1187-L1187</f>
        <v>641.03000000000065</v>
      </c>
      <c r="O1187" s="42">
        <v>15.94</v>
      </c>
      <c r="P1187" s="45">
        <v>0.13</v>
      </c>
      <c r="Q1187" s="42">
        <f>O1187-R1187</f>
        <v>1.83</v>
      </c>
      <c r="R1187" s="42">
        <v>14.11</v>
      </c>
      <c r="S1187" s="42">
        <f>N1187-R1187</f>
        <v>626.92000000000064</v>
      </c>
      <c r="T1187" s="38">
        <v>5000</v>
      </c>
      <c r="U1187" s="14">
        <f>S1187/H1187</f>
        <v>4.8899770757949615E-2</v>
      </c>
      <c r="V1187" s="19"/>
      <c r="W1187" s="19"/>
      <c r="X1187" s="37" t="s">
        <v>3467</v>
      </c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</row>
    <row r="1188" spans="1:37" s="3" customFormat="1" ht="16.5" customHeight="1">
      <c r="A1188" s="38">
        <v>158</v>
      </c>
      <c r="B1188" s="39">
        <v>40712</v>
      </c>
      <c r="C1188" s="38">
        <v>10303979</v>
      </c>
      <c r="D1188" s="40" t="s">
        <v>151</v>
      </c>
      <c r="E1188" s="38">
        <v>3</v>
      </c>
      <c r="F1188" s="38">
        <v>60</v>
      </c>
      <c r="G1188" s="38" t="s">
        <v>33</v>
      </c>
      <c r="H1188" s="42">
        <v>8410.26</v>
      </c>
      <c r="I1188" s="2"/>
      <c r="J1188" s="44">
        <v>42276</v>
      </c>
      <c r="K1188" s="42">
        <v>0</v>
      </c>
      <c r="L1188" s="42">
        <v>7989.74</v>
      </c>
      <c r="M1188" s="44">
        <v>45077</v>
      </c>
      <c r="N1188" s="42">
        <f>H1188-K1188-L1188</f>
        <v>420.52000000000044</v>
      </c>
      <c r="O1188" s="42">
        <v>10.46</v>
      </c>
      <c r="P1188" s="45">
        <v>0.13</v>
      </c>
      <c r="Q1188" s="42">
        <f>O1188-R1188</f>
        <v>1.2000000000000011</v>
      </c>
      <c r="R1188" s="42">
        <v>9.26</v>
      </c>
      <c r="S1188" s="42">
        <f>N1188-R1188</f>
        <v>411.26000000000045</v>
      </c>
      <c r="T1188" s="38">
        <v>5000</v>
      </c>
      <c r="U1188" s="14">
        <f>S1188/H1188</f>
        <v>4.889979620130655E-2</v>
      </c>
      <c r="V1188" s="19"/>
      <c r="W1188" s="19"/>
      <c r="X1188" s="37" t="s">
        <v>3467</v>
      </c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</row>
    <row r="1189" spans="1:37" s="3" customFormat="1" ht="16.5" customHeight="1">
      <c r="A1189" s="38">
        <v>167</v>
      </c>
      <c r="B1189" s="39">
        <v>40712</v>
      </c>
      <c r="C1189" s="38">
        <v>10303989</v>
      </c>
      <c r="D1189" s="40" t="s">
        <v>151</v>
      </c>
      <c r="E1189" s="38">
        <v>3</v>
      </c>
      <c r="F1189" s="38">
        <v>60</v>
      </c>
      <c r="G1189" s="38" t="s">
        <v>33</v>
      </c>
      <c r="H1189" s="42">
        <v>8410.26</v>
      </c>
      <c r="I1189" s="2"/>
      <c r="J1189" s="44">
        <v>42276</v>
      </c>
      <c r="K1189" s="42">
        <v>0</v>
      </c>
      <c r="L1189" s="42">
        <v>7989.74</v>
      </c>
      <c r="M1189" s="44">
        <v>45077</v>
      </c>
      <c r="N1189" s="42">
        <f>H1189-K1189-L1189</f>
        <v>420.52000000000044</v>
      </c>
      <c r="O1189" s="42">
        <v>10.46</v>
      </c>
      <c r="P1189" s="45">
        <v>0.13</v>
      </c>
      <c r="Q1189" s="42">
        <f>O1189-R1189</f>
        <v>1.2000000000000011</v>
      </c>
      <c r="R1189" s="42">
        <v>9.26</v>
      </c>
      <c r="S1189" s="42">
        <f>N1189-R1189</f>
        <v>411.26000000000045</v>
      </c>
      <c r="T1189" s="38">
        <v>5000</v>
      </c>
      <c r="U1189" s="14">
        <f>S1189/H1189</f>
        <v>4.889979620130655E-2</v>
      </c>
      <c r="V1189" s="19"/>
      <c r="W1189" s="19"/>
      <c r="X1189" s="37" t="s">
        <v>3467</v>
      </c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</row>
    <row r="1190" spans="1:37" s="3" customFormat="1" ht="16.5" customHeight="1">
      <c r="A1190" s="38">
        <v>45</v>
      </c>
      <c r="B1190" s="39">
        <v>40712</v>
      </c>
      <c r="C1190" s="38">
        <v>10302495</v>
      </c>
      <c r="D1190" s="40" t="s">
        <v>2189</v>
      </c>
      <c r="E1190" s="38">
        <v>5</v>
      </c>
      <c r="F1190" s="38">
        <v>60</v>
      </c>
      <c r="G1190" s="38" t="s">
        <v>33</v>
      </c>
      <c r="H1190" s="42">
        <v>20149.55</v>
      </c>
      <c r="I1190" s="2"/>
      <c r="J1190" s="44">
        <v>42276</v>
      </c>
      <c r="K1190" s="42">
        <v>0</v>
      </c>
      <c r="L1190" s="42">
        <v>19142.07</v>
      </c>
      <c r="M1190" s="44">
        <v>45077</v>
      </c>
      <c r="N1190" s="42">
        <f>H1190-K1190-L1190</f>
        <v>1007.4799999999996</v>
      </c>
      <c r="O1190" s="42">
        <v>25.05</v>
      </c>
      <c r="P1190" s="45">
        <v>0.13</v>
      </c>
      <c r="Q1190" s="42">
        <f>O1190-R1190</f>
        <v>2.879999999999999</v>
      </c>
      <c r="R1190" s="42">
        <v>22.17</v>
      </c>
      <c r="S1190" s="42">
        <f>N1190-R1190</f>
        <v>985.3099999999996</v>
      </c>
      <c r="T1190" s="38">
        <v>5000</v>
      </c>
      <c r="U1190" s="14">
        <f>S1190/H1190</f>
        <v>4.8899851361444778E-2</v>
      </c>
      <c r="V1190" s="19"/>
      <c r="W1190" s="19"/>
      <c r="X1190" s="37" t="s">
        <v>3467</v>
      </c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</row>
    <row r="1191" spans="1:37" s="3" customFormat="1" ht="16.5" customHeight="1">
      <c r="A1191" s="38">
        <v>43</v>
      </c>
      <c r="B1191" s="39">
        <v>40712</v>
      </c>
      <c r="C1191" s="38">
        <v>10302493</v>
      </c>
      <c r="D1191" s="40" t="s">
        <v>2189</v>
      </c>
      <c r="E1191" s="38">
        <v>20</v>
      </c>
      <c r="F1191" s="38">
        <v>60</v>
      </c>
      <c r="G1191" s="38" t="s">
        <v>33</v>
      </c>
      <c r="H1191" s="42">
        <v>80598.2</v>
      </c>
      <c r="I1191" s="2"/>
      <c r="J1191" s="44">
        <v>42276</v>
      </c>
      <c r="K1191" s="42">
        <v>0</v>
      </c>
      <c r="L1191" s="42">
        <v>76568.289999999994</v>
      </c>
      <c r="M1191" s="44">
        <v>45077</v>
      </c>
      <c r="N1191" s="42">
        <f>H1191-K1191-L1191</f>
        <v>4029.9100000000035</v>
      </c>
      <c r="O1191" s="42">
        <v>100.2</v>
      </c>
      <c r="P1191" s="45">
        <v>0.13</v>
      </c>
      <c r="Q1191" s="42">
        <f>O1191-R1191</f>
        <v>11.530000000000001</v>
      </c>
      <c r="R1191" s="42">
        <v>88.67</v>
      </c>
      <c r="S1191" s="42">
        <f>N1191-R1191</f>
        <v>3941.2400000000034</v>
      </c>
      <c r="T1191" s="38">
        <v>5000</v>
      </c>
      <c r="U1191" s="14">
        <f>S1191/H1191</f>
        <v>4.889985136144484E-2</v>
      </c>
      <c r="V1191" s="19"/>
      <c r="W1191" s="19"/>
      <c r="X1191" s="37" t="s">
        <v>3467</v>
      </c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</row>
    <row r="1192" spans="1:37" s="3" customFormat="1" ht="16.5" customHeight="1">
      <c r="A1192" s="38">
        <v>40</v>
      </c>
      <c r="B1192" s="39">
        <v>40712</v>
      </c>
      <c r="C1192" s="38">
        <v>10302490</v>
      </c>
      <c r="D1192" s="40" t="s">
        <v>2187</v>
      </c>
      <c r="E1192" s="38">
        <v>1</v>
      </c>
      <c r="F1192" s="38">
        <v>60</v>
      </c>
      <c r="G1192" s="38" t="s">
        <v>33</v>
      </c>
      <c r="H1192" s="42">
        <v>2290.6</v>
      </c>
      <c r="I1192" s="2"/>
      <c r="J1192" s="44">
        <v>42276</v>
      </c>
      <c r="K1192" s="42">
        <v>0</v>
      </c>
      <c r="L1192" s="42">
        <v>2176.0700000000002</v>
      </c>
      <c r="M1192" s="44">
        <v>45077</v>
      </c>
      <c r="N1192" s="42">
        <f>H1192-K1192-L1192</f>
        <v>114.52999999999975</v>
      </c>
      <c r="O1192" s="42">
        <v>2.85</v>
      </c>
      <c r="P1192" s="45">
        <v>0.13</v>
      </c>
      <c r="Q1192" s="42">
        <f>O1192-R1192</f>
        <v>0.33000000000000007</v>
      </c>
      <c r="R1192" s="42">
        <v>2.52</v>
      </c>
      <c r="S1192" s="42">
        <f>N1192-R1192</f>
        <v>112.00999999999975</v>
      </c>
      <c r="T1192" s="38">
        <v>5000</v>
      </c>
      <c r="U1192" s="14">
        <f>S1192/H1192</f>
        <v>4.8899851567274839E-2</v>
      </c>
      <c r="V1192" s="19"/>
      <c r="W1192" s="19"/>
      <c r="X1192" s="37" t="s">
        <v>3467</v>
      </c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</row>
    <row r="1193" spans="1:37" s="3" customFormat="1" ht="16.5" customHeight="1">
      <c r="A1193" s="38">
        <v>105</v>
      </c>
      <c r="B1193" s="39">
        <v>40712</v>
      </c>
      <c r="C1193" s="38">
        <v>10303678</v>
      </c>
      <c r="D1193" s="40" t="s">
        <v>2301</v>
      </c>
      <c r="E1193" s="38">
        <v>1</v>
      </c>
      <c r="F1193" s="38">
        <v>60</v>
      </c>
      <c r="G1193" s="38" t="s">
        <v>33</v>
      </c>
      <c r="H1193" s="42">
        <v>144279.16</v>
      </c>
      <c r="I1193" s="2"/>
      <c r="J1193" s="44">
        <v>42395</v>
      </c>
      <c r="K1193" s="42">
        <v>0</v>
      </c>
      <c r="L1193" s="42">
        <v>137065.20000000001</v>
      </c>
      <c r="M1193" s="44">
        <v>45077</v>
      </c>
      <c r="N1193" s="42">
        <f>H1193-K1193-L1193</f>
        <v>7213.9599999999919</v>
      </c>
      <c r="O1193" s="42">
        <v>179.36</v>
      </c>
      <c r="P1193" s="45">
        <v>0.13</v>
      </c>
      <c r="Q1193" s="42">
        <f>O1193-R1193</f>
        <v>20.630000000000024</v>
      </c>
      <c r="R1193" s="42">
        <v>158.72999999999999</v>
      </c>
      <c r="S1193" s="42">
        <f>N1193-R1193</f>
        <v>7055.2299999999923</v>
      </c>
      <c r="T1193" s="38">
        <v>5000</v>
      </c>
      <c r="U1193" s="14">
        <f>S1193/H1193</f>
        <v>4.8899854975590323E-2</v>
      </c>
      <c r="V1193" s="19"/>
      <c r="W1193" s="19"/>
      <c r="X1193" s="37" t="s">
        <v>3467</v>
      </c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</row>
    <row r="1194" spans="1:37" s="3" customFormat="1" ht="16.5" customHeight="1">
      <c r="A1194" s="38">
        <v>89</v>
      </c>
      <c r="B1194" s="39">
        <v>40712</v>
      </c>
      <c r="C1194" s="38">
        <v>10303613</v>
      </c>
      <c r="D1194" s="40" t="s">
        <v>2288</v>
      </c>
      <c r="E1194" s="38">
        <v>50</v>
      </c>
      <c r="F1194" s="38">
        <v>60</v>
      </c>
      <c r="G1194" s="38" t="s">
        <v>33</v>
      </c>
      <c r="H1194" s="42">
        <v>176496</v>
      </c>
      <c r="I1194" s="2"/>
      <c r="J1194" s="44">
        <v>42276</v>
      </c>
      <c r="K1194" s="42">
        <v>0</v>
      </c>
      <c r="L1194" s="42">
        <v>167671.20000000001</v>
      </c>
      <c r="M1194" s="44">
        <v>45077</v>
      </c>
      <c r="N1194" s="42">
        <f>H1194-K1194-L1194</f>
        <v>8824.7999999999884</v>
      </c>
      <c r="O1194" s="42">
        <v>219.41</v>
      </c>
      <c r="P1194" s="45">
        <v>0.13</v>
      </c>
      <c r="Q1194" s="42">
        <f>O1194-R1194</f>
        <v>25.240000000000009</v>
      </c>
      <c r="R1194" s="42">
        <v>194.17</v>
      </c>
      <c r="S1194" s="42">
        <f>N1194-R1194</f>
        <v>8630.6299999999883</v>
      </c>
      <c r="T1194" s="38">
        <v>5000</v>
      </c>
      <c r="U1194" s="14">
        <f>S1194/H1194</f>
        <v>4.8899861753240799E-2</v>
      </c>
      <c r="V1194" s="19"/>
      <c r="W1194" s="19"/>
      <c r="X1194" s="37" t="s">
        <v>3467</v>
      </c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</row>
    <row r="1195" spans="1:37" s="3" customFormat="1" ht="16.5" customHeight="1">
      <c r="A1195" s="38">
        <v>144</v>
      </c>
      <c r="B1195" s="39">
        <v>40712</v>
      </c>
      <c r="C1195" s="38">
        <v>10303963</v>
      </c>
      <c r="D1195" s="40" t="s">
        <v>2329</v>
      </c>
      <c r="E1195" s="38">
        <v>779</v>
      </c>
      <c r="F1195" s="38">
        <v>60</v>
      </c>
      <c r="G1195" s="38" t="s">
        <v>33</v>
      </c>
      <c r="H1195" s="42">
        <v>342323.76</v>
      </c>
      <c r="I1195" s="2"/>
      <c r="J1195" s="44">
        <v>42276</v>
      </c>
      <c r="K1195" s="42">
        <v>0</v>
      </c>
      <c r="L1195" s="42">
        <v>325207.57</v>
      </c>
      <c r="M1195" s="44">
        <v>45077</v>
      </c>
      <c r="N1195" s="42">
        <f>H1195-K1195-L1195</f>
        <v>17116.190000000002</v>
      </c>
      <c r="O1195" s="42">
        <v>425.56</v>
      </c>
      <c r="P1195" s="45">
        <v>0.13</v>
      </c>
      <c r="Q1195" s="42">
        <f>O1195-R1195</f>
        <v>48.95999999999998</v>
      </c>
      <c r="R1195" s="42">
        <v>376.6</v>
      </c>
      <c r="S1195" s="42">
        <f>N1195-R1195</f>
        <v>16739.590000000004</v>
      </c>
      <c r="T1195" s="38">
        <v>5000</v>
      </c>
      <c r="U1195" s="14">
        <f>S1195/H1195</f>
        <v>4.8899877706414546E-2</v>
      </c>
      <c r="V1195" s="19"/>
      <c r="W1195" s="19"/>
      <c r="X1195" s="37" t="s">
        <v>3467</v>
      </c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</row>
    <row r="1196" spans="1:37" s="3" customFormat="1" ht="16.5" customHeight="1">
      <c r="A1196" s="38">
        <v>183</v>
      </c>
      <c r="B1196" s="39">
        <v>40712</v>
      </c>
      <c r="C1196" s="38">
        <v>10319405</v>
      </c>
      <c r="D1196" s="40" t="s">
        <v>2300</v>
      </c>
      <c r="E1196" s="38">
        <v>1</v>
      </c>
      <c r="F1196" s="38">
        <v>60</v>
      </c>
      <c r="G1196" s="38" t="s">
        <v>33</v>
      </c>
      <c r="H1196" s="42">
        <v>16834.189999999999</v>
      </c>
      <c r="I1196" s="2"/>
      <c r="J1196" s="44">
        <v>42366</v>
      </c>
      <c r="K1196" s="42">
        <v>0</v>
      </c>
      <c r="L1196" s="42">
        <v>15992.48</v>
      </c>
      <c r="M1196" s="44">
        <v>45077</v>
      </c>
      <c r="N1196" s="42">
        <f>H1196-K1196-L1196</f>
        <v>841.70999999999913</v>
      </c>
      <c r="O1196" s="42">
        <v>20.93</v>
      </c>
      <c r="P1196" s="45">
        <v>0.13</v>
      </c>
      <c r="Q1196" s="42">
        <f>O1196-R1196</f>
        <v>2.41</v>
      </c>
      <c r="R1196" s="42">
        <v>18.52</v>
      </c>
      <c r="S1196" s="42">
        <f>N1196-R1196</f>
        <v>823.18999999999915</v>
      </c>
      <c r="T1196" s="38">
        <v>1802</v>
      </c>
      <c r="U1196" s="14">
        <f>S1196/H1196</f>
        <v>4.8899887669082931E-2</v>
      </c>
      <c r="V1196" s="19"/>
      <c r="W1196" s="19"/>
      <c r="X1196" s="37" t="s">
        <v>3467</v>
      </c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</row>
    <row r="1197" spans="1:37" s="3" customFormat="1" ht="16.5" customHeight="1">
      <c r="A1197" s="38">
        <v>156</v>
      </c>
      <c r="B1197" s="39">
        <v>40712</v>
      </c>
      <c r="C1197" s="38">
        <v>10303976</v>
      </c>
      <c r="D1197" s="40" t="s">
        <v>2354</v>
      </c>
      <c r="E1197" s="38">
        <v>1</v>
      </c>
      <c r="F1197" s="38">
        <v>60</v>
      </c>
      <c r="G1197" s="38" t="s">
        <v>33</v>
      </c>
      <c r="H1197" s="42">
        <v>80170.94</v>
      </c>
      <c r="I1197" s="2"/>
      <c r="J1197" s="44">
        <v>42276</v>
      </c>
      <c r="K1197" s="42">
        <v>0</v>
      </c>
      <c r="L1197" s="42">
        <v>76162.39</v>
      </c>
      <c r="M1197" s="44">
        <v>45077</v>
      </c>
      <c r="N1197" s="42">
        <f>H1197-K1197-L1197</f>
        <v>4008.5500000000029</v>
      </c>
      <c r="O1197" s="42">
        <v>99.67</v>
      </c>
      <c r="P1197" s="45">
        <v>0.13</v>
      </c>
      <c r="Q1197" s="42">
        <f>O1197-R1197</f>
        <v>11.469999999999999</v>
      </c>
      <c r="R1197" s="42">
        <v>88.2</v>
      </c>
      <c r="S1197" s="42">
        <f>N1197-R1197</f>
        <v>3920.3500000000031</v>
      </c>
      <c r="T1197" s="38">
        <v>5000</v>
      </c>
      <c r="U1197" s="14">
        <f>S1197/H1197</f>
        <v>4.8899888163965684E-2</v>
      </c>
      <c r="V1197" s="19"/>
      <c r="W1197" s="19"/>
      <c r="X1197" s="37" t="s">
        <v>3467</v>
      </c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</row>
    <row r="1198" spans="1:37" s="3" customFormat="1" ht="16.5" customHeight="1">
      <c r="A1198" s="38">
        <v>92</v>
      </c>
      <c r="B1198" s="39">
        <v>40712</v>
      </c>
      <c r="C1198" s="38">
        <v>10303635</v>
      </c>
      <c r="D1198" s="40" t="s">
        <v>2291</v>
      </c>
      <c r="E1198" s="38">
        <v>6</v>
      </c>
      <c r="F1198" s="38">
        <v>60</v>
      </c>
      <c r="G1198" s="38" t="s">
        <v>33</v>
      </c>
      <c r="H1198" s="42">
        <v>19487.16</v>
      </c>
      <c r="I1198" s="2"/>
      <c r="J1198" s="44">
        <v>42276</v>
      </c>
      <c r="K1198" s="42">
        <v>0</v>
      </c>
      <c r="L1198" s="42">
        <v>18512.8</v>
      </c>
      <c r="M1198" s="44">
        <v>45077</v>
      </c>
      <c r="N1198" s="42">
        <f>H1198-K1198-L1198</f>
        <v>974.36000000000058</v>
      </c>
      <c r="O1198" s="42">
        <v>24.23</v>
      </c>
      <c r="P1198" s="45">
        <v>0.13</v>
      </c>
      <c r="Q1198" s="42">
        <f>O1198-R1198</f>
        <v>2.7899999999999991</v>
      </c>
      <c r="R1198" s="42">
        <v>21.44</v>
      </c>
      <c r="S1198" s="42">
        <f>N1198-R1198</f>
        <v>952.92000000000053</v>
      </c>
      <c r="T1198" s="38">
        <v>5000</v>
      </c>
      <c r="U1198" s="14">
        <f>S1198/H1198</f>
        <v>4.889989100515419E-2</v>
      </c>
      <c r="V1198" s="19"/>
      <c r="W1198" s="19"/>
      <c r="X1198" s="37" t="s">
        <v>3467</v>
      </c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</row>
    <row r="1199" spans="1:37" s="3" customFormat="1" ht="16.5" customHeight="1">
      <c r="A1199" s="38">
        <v>169</v>
      </c>
      <c r="B1199" s="39">
        <v>40712</v>
      </c>
      <c r="C1199" s="38">
        <v>10303995</v>
      </c>
      <c r="D1199" s="40" t="s">
        <v>2359</v>
      </c>
      <c r="E1199" s="38">
        <v>11</v>
      </c>
      <c r="F1199" s="38">
        <v>60</v>
      </c>
      <c r="G1199" s="38" t="s">
        <v>33</v>
      </c>
      <c r="H1199" s="42">
        <v>53589.69</v>
      </c>
      <c r="I1199" s="2"/>
      <c r="J1199" s="44">
        <v>42276</v>
      </c>
      <c r="K1199" s="42">
        <v>0</v>
      </c>
      <c r="L1199" s="42">
        <v>50910.2</v>
      </c>
      <c r="M1199" s="44">
        <v>45077</v>
      </c>
      <c r="N1199" s="42">
        <f>H1199-K1199-L1199</f>
        <v>2679.4900000000052</v>
      </c>
      <c r="O1199" s="42">
        <v>66.62</v>
      </c>
      <c r="P1199" s="45">
        <v>0.13</v>
      </c>
      <c r="Q1199" s="42">
        <f>O1199-R1199</f>
        <v>7.6600000000000037</v>
      </c>
      <c r="R1199" s="42">
        <v>58.96</v>
      </c>
      <c r="S1199" s="42">
        <f>N1199-R1199</f>
        <v>2620.5300000000052</v>
      </c>
      <c r="T1199" s="38">
        <v>5000</v>
      </c>
      <c r="U1199" s="14">
        <f>S1199/H1199</f>
        <v>4.889989100515426E-2</v>
      </c>
      <c r="V1199" s="19"/>
      <c r="W1199" s="19"/>
      <c r="X1199" s="37" t="s">
        <v>3467</v>
      </c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</row>
    <row r="1200" spans="1:37" s="3" customFormat="1" ht="16.5" customHeight="1">
      <c r="A1200" s="38">
        <v>134</v>
      </c>
      <c r="B1200" s="39">
        <v>40712</v>
      </c>
      <c r="C1200" s="38">
        <v>10303901</v>
      </c>
      <c r="D1200" s="40" t="s">
        <v>2322</v>
      </c>
      <c r="E1200" s="38">
        <v>119</v>
      </c>
      <c r="F1200" s="38">
        <v>60</v>
      </c>
      <c r="G1200" s="38" t="s">
        <v>33</v>
      </c>
      <c r="H1200" s="42">
        <v>181653.5</v>
      </c>
      <c r="I1200" s="2"/>
      <c r="J1200" s="44">
        <v>42276</v>
      </c>
      <c r="K1200" s="42">
        <v>0</v>
      </c>
      <c r="L1200" s="42">
        <v>172570.82</v>
      </c>
      <c r="M1200" s="44">
        <v>45077</v>
      </c>
      <c r="N1200" s="42">
        <f>H1200-K1200-L1200</f>
        <v>9082.679999999993</v>
      </c>
      <c r="O1200" s="42">
        <v>225.82</v>
      </c>
      <c r="P1200" s="45">
        <v>0.13</v>
      </c>
      <c r="Q1200" s="42">
        <f>O1200-R1200</f>
        <v>25.97999999999999</v>
      </c>
      <c r="R1200" s="42">
        <v>199.84</v>
      </c>
      <c r="S1200" s="42">
        <f>N1200-R1200</f>
        <v>8882.8399999999929</v>
      </c>
      <c r="T1200" s="38">
        <v>5000</v>
      </c>
      <c r="U1200" s="14">
        <f>S1200/H1200</f>
        <v>4.889991109447378E-2</v>
      </c>
      <c r="V1200" s="19"/>
      <c r="W1200" s="19"/>
      <c r="X1200" s="37" t="s">
        <v>3467</v>
      </c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</row>
    <row r="1201" spans="1:37" s="3" customFormat="1" ht="16.5" customHeight="1">
      <c r="A1201" s="38">
        <v>142</v>
      </c>
      <c r="B1201" s="39">
        <v>40712</v>
      </c>
      <c r="C1201" s="38">
        <v>10303961</v>
      </c>
      <c r="D1201" s="40" t="s">
        <v>675</v>
      </c>
      <c r="E1201" s="38">
        <v>30</v>
      </c>
      <c r="F1201" s="38">
        <v>60</v>
      </c>
      <c r="G1201" s="38" t="s">
        <v>33</v>
      </c>
      <c r="H1201" s="42">
        <v>38333.4</v>
      </c>
      <c r="I1201" s="2"/>
      <c r="J1201" s="44">
        <v>42276</v>
      </c>
      <c r="K1201" s="42">
        <v>0</v>
      </c>
      <c r="L1201" s="42">
        <v>36416.730000000003</v>
      </c>
      <c r="M1201" s="44">
        <v>45077</v>
      </c>
      <c r="N1201" s="42">
        <f>H1201-K1201-L1201</f>
        <v>1916.6699999999983</v>
      </c>
      <c r="O1201" s="42">
        <v>47.65</v>
      </c>
      <c r="P1201" s="45">
        <v>0.13</v>
      </c>
      <c r="Q1201" s="42">
        <f>O1201-R1201</f>
        <v>5.4799999999999969</v>
      </c>
      <c r="R1201" s="42">
        <v>42.17</v>
      </c>
      <c r="S1201" s="42">
        <f>N1201-R1201</f>
        <v>1874.4999999999982</v>
      </c>
      <c r="T1201" s="38">
        <v>5000</v>
      </c>
      <c r="U1201" s="14">
        <f>S1201/H1201</f>
        <v>4.8899914956669593E-2</v>
      </c>
      <c r="V1201" s="19"/>
      <c r="W1201" s="19"/>
      <c r="X1201" s="37" t="s">
        <v>3467</v>
      </c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</row>
    <row r="1202" spans="1:37" s="3" customFormat="1" ht="16.5" customHeight="1">
      <c r="A1202" s="38">
        <v>131</v>
      </c>
      <c r="B1202" s="39">
        <v>40712</v>
      </c>
      <c r="C1202" s="38">
        <v>10303898</v>
      </c>
      <c r="D1202" s="40" t="s">
        <v>2319</v>
      </c>
      <c r="E1202" s="38">
        <v>2</v>
      </c>
      <c r="F1202" s="38">
        <v>60</v>
      </c>
      <c r="G1202" s="38" t="s">
        <v>33</v>
      </c>
      <c r="H1202" s="42">
        <v>4716.9799999999996</v>
      </c>
      <c r="I1202" s="2"/>
      <c r="J1202" s="44">
        <v>42276</v>
      </c>
      <c r="K1202" s="42">
        <v>0</v>
      </c>
      <c r="L1202" s="42">
        <v>4481.13</v>
      </c>
      <c r="M1202" s="44">
        <v>45077</v>
      </c>
      <c r="N1202" s="42">
        <f>H1202-K1202-L1202</f>
        <v>235.84999999999945</v>
      </c>
      <c r="O1202" s="42">
        <v>5.86</v>
      </c>
      <c r="P1202" s="45">
        <v>0.13</v>
      </c>
      <c r="Q1202" s="42">
        <f>O1202-R1202</f>
        <v>0.66999999999999993</v>
      </c>
      <c r="R1202" s="42">
        <v>5.19</v>
      </c>
      <c r="S1202" s="42">
        <f>N1202-R1202</f>
        <v>230.65999999999946</v>
      </c>
      <c r="T1202" s="38">
        <v>5000</v>
      </c>
      <c r="U1202" s="14">
        <f>S1202/H1202</f>
        <v>4.8899931735983504E-2</v>
      </c>
      <c r="V1202" s="19"/>
      <c r="W1202" s="19"/>
      <c r="X1202" s="37" t="s">
        <v>3467</v>
      </c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</row>
    <row r="1203" spans="1:37" s="3" customFormat="1" ht="16.5" customHeight="1">
      <c r="A1203" s="38">
        <v>49</v>
      </c>
      <c r="B1203" s="39">
        <v>40712</v>
      </c>
      <c r="C1203" s="38">
        <v>10302499</v>
      </c>
      <c r="D1203" s="40" t="s">
        <v>2193</v>
      </c>
      <c r="E1203" s="38">
        <v>9</v>
      </c>
      <c r="F1203" s="38">
        <v>60</v>
      </c>
      <c r="G1203" s="38" t="s">
        <v>33</v>
      </c>
      <c r="H1203" s="42">
        <v>116769.24</v>
      </c>
      <c r="I1203" s="2"/>
      <c r="J1203" s="44">
        <v>42276</v>
      </c>
      <c r="K1203" s="42">
        <v>0</v>
      </c>
      <c r="L1203" s="42">
        <v>110930.77</v>
      </c>
      <c r="M1203" s="44">
        <v>45077</v>
      </c>
      <c r="N1203" s="42">
        <f>H1203-K1203-L1203</f>
        <v>5838.4700000000012</v>
      </c>
      <c r="O1203" s="42">
        <v>145.16</v>
      </c>
      <c r="P1203" s="45">
        <v>0.13</v>
      </c>
      <c r="Q1203" s="42">
        <f>O1203-R1203</f>
        <v>16.699999999999989</v>
      </c>
      <c r="R1203" s="42">
        <v>128.46</v>
      </c>
      <c r="S1203" s="42">
        <f>N1203-R1203</f>
        <v>5710.0100000000011</v>
      </c>
      <c r="T1203" s="38">
        <v>5000</v>
      </c>
      <c r="U1203" s="14">
        <f>S1203/H1203</f>
        <v>4.8899950021084326E-2</v>
      </c>
      <c r="V1203" s="19"/>
      <c r="W1203" s="19"/>
      <c r="X1203" s="37" t="s">
        <v>3467</v>
      </c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</row>
    <row r="1204" spans="1:37" s="3" customFormat="1" ht="16.5" customHeight="1">
      <c r="A1204" s="38">
        <v>139</v>
      </c>
      <c r="B1204" s="39">
        <v>40712</v>
      </c>
      <c r="C1204" s="38">
        <v>10303958</v>
      </c>
      <c r="D1204" s="40" t="s">
        <v>2325</v>
      </c>
      <c r="E1204" s="38">
        <v>1</v>
      </c>
      <c r="F1204" s="38">
        <v>60</v>
      </c>
      <c r="G1204" s="38" t="s">
        <v>33</v>
      </c>
      <c r="H1204" s="42">
        <v>23666.67</v>
      </c>
      <c r="I1204" s="2"/>
      <c r="J1204" s="44">
        <v>42276</v>
      </c>
      <c r="K1204" s="42">
        <v>0</v>
      </c>
      <c r="L1204" s="42">
        <v>22483.33</v>
      </c>
      <c r="M1204" s="44">
        <v>45077</v>
      </c>
      <c r="N1204" s="42">
        <f>H1204-K1204-L1204</f>
        <v>1183.3399999999965</v>
      </c>
      <c r="O1204" s="42">
        <v>29.42</v>
      </c>
      <c r="P1204" s="45">
        <v>0.13</v>
      </c>
      <c r="Q1204" s="42">
        <f>O1204-R1204</f>
        <v>3.3800000000000026</v>
      </c>
      <c r="R1204" s="42">
        <v>26.04</v>
      </c>
      <c r="S1204" s="42">
        <f>N1204-R1204</f>
        <v>1157.2999999999965</v>
      </c>
      <c r="T1204" s="38">
        <v>5000</v>
      </c>
      <c r="U1204" s="14">
        <f>S1204/H1204</f>
        <v>4.8899993112676884E-2</v>
      </c>
      <c r="V1204" s="19"/>
      <c r="W1204" s="19"/>
      <c r="X1204" s="37" t="s">
        <v>3467</v>
      </c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</row>
    <row r="1205" spans="1:37" s="3" customFormat="1" ht="16.5" customHeight="1">
      <c r="A1205" s="38">
        <v>173</v>
      </c>
      <c r="B1205" s="39">
        <v>40712</v>
      </c>
      <c r="C1205" s="38">
        <v>10303999</v>
      </c>
      <c r="D1205" s="40" t="s">
        <v>2363</v>
      </c>
      <c r="E1205" s="38">
        <v>2</v>
      </c>
      <c r="F1205" s="38">
        <v>60</v>
      </c>
      <c r="G1205" s="38" t="s">
        <v>33</v>
      </c>
      <c r="H1205" s="42">
        <v>50187.12</v>
      </c>
      <c r="I1205" s="2"/>
      <c r="J1205" s="44">
        <v>42276</v>
      </c>
      <c r="K1205" s="42">
        <v>0</v>
      </c>
      <c r="L1205" s="42">
        <v>47677.760000000002</v>
      </c>
      <c r="M1205" s="44">
        <v>45077</v>
      </c>
      <c r="N1205" s="42">
        <f>H1205-K1205-L1205</f>
        <v>2509.3600000000006</v>
      </c>
      <c r="O1205" s="42">
        <v>62.39</v>
      </c>
      <c r="P1205" s="45">
        <v>0.13</v>
      </c>
      <c r="Q1205" s="42">
        <f>O1205-R1205</f>
        <v>7.18</v>
      </c>
      <c r="R1205" s="42">
        <v>55.21</v>
      </c>
      <c r="S1205" s="42">
        <f>N1205-R1205</f>
        <v>2454.1500000000005</v>
      </c>
      <c r="T1205" s="38">
        <v>5000</v>
      </c>
      <c r="U1205" s="14">
        <f>S1205/H1205</f>
        <v>4.8899996652527589E-2</v>
      </c>
      <c r="V1205" s="19"/>
      <c r="W1205" s="19"/>
      <c r="X1205" s="37" t="s">
        <v>3467</v>
      </c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</row>
    <row r="1206" spans="1:37" s="3" customFormat="1" ht="16.5" customHeight="1">
      <c r="A1206" s="38">
        <v>143</v>
      </c>
      <c r="B1206" s="39">
        <v>40712</v>
      </c>
      <c r="C1206" s="38">
        <v>10303962</v>
      </c>
      <c r="D1206" s="40" t="s">
        <v>2328</v>
      </c>
      <c r="E1206" s="38">
        <v>1</v>
      </c>
      <c r="F1206" s="38">
        <v>60</v>
      </c>
      <c r="G1206" s="38" t="s">
        <v>33</v>
      </c>
      <c r="H1206" s="42">
        <v>1000</v>
      </c>
      <c r="I1206" s="2"/>
      <c r="J1206" s="44">
        <v>42276</v>
      </c>
      <c r="K1206" s="42">
        <v>0</v>
      </c>
      <c r="L1206" s="42">
        <v>950</v>
      </c>
      <c r="M1206" s="44">
        <v>45077</v>
      </c>
      <c r="N1206" s="42">
        <f>H1206-K1206-L1206</f>
        <v>50</v>
      </c>
      <c r="O1206" s="42">
        <v>1.24</v>
      </c>
      <c r="P1206" s="45">
        <v>0.13</v>
      </c>
      <c r="Q1206" s="42">
        <f>O1206-R1206</f>
        <v>0.1399999999999999</v>
      </c>
      <c r="R1206" s="42">
        <v>1.1000000000000001</v>
      </c>
      <c r="S1206" s="42">
        <f>N1206-R1206</f>
        <v>48.9</v>
      </c>
      <c r="T1206" s="38">
        <v>5000</v>
      </c>
      <c r="U1206" s="14">
        <f>S1206/H1206</f>
        <v>4.8899999999999999E-2</v>
      </c>
      <c r="V1206" s="19"/>
      <c r="W1206" s="19"/>
      <c r="X1206" s="37" t="s">
        <v>3467</v>
      </c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</row>
    <row r="1207" spans="1:37" s="3" customFormat="1" ht="16.5" customHeight="1">
      <c r="A1207" s="38">
        <v>148</v>
      </c>
      <c r="B1207" s="39">
        <v>40712</v>
      </c>
      <c r="C1207" s="38">
        <v>10303968</v>
      </c>
      <c r="D1207" s="40" t="s">
        <v>2327</v>
      </c>
      <c r="E1207" s="38">
        <v>50</v>
      </c>
      <c r="F1207" s="38">
        <v>60</v>
      </c>
      <c r="G1207" s="38" t="s">
        <v>33</v>
      </c>
      <c r="H1207" s="42">
        <v>15000</v>
      </c>
      <c r="I1207" s="2"/>
      <c r="J1207" s="44">
        <v>42276</v>
      </c>
      <c r="K1207" s="42">
        <v>0</v>
      </c>
      <c r="L1207" s="42">
        <v>14250</v>
      </c>
      <c r="M1207" s="44">
        <v>45077</v>
      </c>
      <c r="N1207" s="42">
        <f>H1207-K1207-L1207</f>
        <v>750</v>
      </c>
      <c r="O1207" s="42">
        <v>18.649999999999999</v>
      </c>
      <c r="P1207" s="45">
        <v>0.13</v>
      </c>
      <c r="Q1207" s="42">
        <f>O1207-R1207</f>
        <v>2.1499999999999986</v>
      </c>
      <c r="R1207" s="42">
        <v>16.5</v>
      </c>
      <c r="S1207" s="42">
        <f>N1207-R1207</f>
        <v>733.5</v>
      </c>
      <c r="T1207" s="38">
        <v>5000</v>
      </c>
      <c r="U1207" s="14">
        <f>S1207/H1207</f>
        <v>4.8899999999999999E-2</v>
      </c>
      <c r="V1207" s="19"/>
      <c r="W1207" s="19"/>
      <c r="X1207" s="37" t="s">
        <v>3467</v>
      </c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</row>
    <row r="1208" spans="1:37" s="3" customFormat="1" ht="16.5" customHeight="1">
      <c r="A1208" s="38">
        <v>166</v>
      </c>
      <c r="B1208" s="39">
        <v>40712</v>
      </c>
      <c r="C1208" s="38">
        <v>10303988</v>
      </c>
      <c r="D1208" s="40" t="s">
        <v>2357</v>
      </c>
      <c r="E1208" s="38">
        <v>9</v>
      </c>
      <c r="F1208" s="38">
        <v>60</v>
      </c>
      <c r="G1208" s="38" t="s">
        <v>21</v>
      </c>
      <c r="H1208" s="42">
        <v>53076.87</v>
      </c>
      <c r="I1208" s="2"/>
      <c r="J1208" s="44">
        <v>42277</v>
      </c>
      <c r="K1208" s="42">
        <v>0</v>
      </c>
      <c r="L1208" s="42">
        <v>50423.02</v>
      </c>
      <c r="M1208" s="44">
        <v>45077</v>
      </c>
      <c r="N1208" s="42">
        <f>H1208-K1208-L1208</f>
        <v>2653.8500000000058</v>
      </c>
      <c r="O1208" s="42">
        <v>65.98</v>
      </c>
      <c r="P1208" s="45">
        <v>0.13</v>
      </c>
      <c r="Q1208" s="42">
        <f>O1208-R1208</f>
        <v>7.5900000000000034</v>
      </c>
      <c r="R1208" s="42">
        <v>58.39</v>
      </c>
      <c r="S1208" s="42">
        <f>N1208-R1208</f>
        <v>2595.4600000000059</v>
      </c>
      <c r="T1208" s="38">
        <v>5000</v>
      </c>
      <c r="U1208" s="14">
        <f>S1208/H1208</f>
        <v>4.8900019914512781E-2</v>
      </c>
      <c r="V1208" s="19"/>
      <c r="W1208" s="19"/>
      <c r="X1208" s="37" t="s">
        <v>3467</v>
      </c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</row>
    <row r="1209" spans="1:37" s="3" customFormat="1" ht="16.5" customHeight="1">
      <c r="A1209" s="38">
        <v>88</v>
      </c>
      <c r="B1209" s="39">
        <v>40712</v>
      </c>
      <c r="C1209" s="38">
        <v>10303612</v>
      </c>
      <c r="D1209" s="40" t="s">
        <v>2287</v>
      </c>
      <c r="E1209" s="38">
        <v>6</v>
      </c>
      <c r="F1209" s="38">
        <v>60</v>
      </c>
      <c r="G1209" s="38" t="s">
        <v>33</v>
      </c>
      <c r="H1209" s="42">
        <v>52158.66</v>
      </c>
      <c r="I1209" s="2"/>
      <c r="J1209" s="44">
        <v>42276</v>
      </c>
      <c r="K1209" s="42">
        <v>0</v>
      </c>
      <c r="L1209" s="42">
        <v>49550.720000000001</v>
      </c>
      <c r="M1209" s="44">
        <v>45077</v>
      </c>
      <c r="N1209" s="42">
        <f>H1209-K1209-L1209</f>
        <v>2607.9400000000023</v>
      </c>
      <c r="O1209" s="42">
        <v>64.84</v>
      </c>
      <c r="P1209" s="45">
        <v>0.13</v>
      </c>
      <c r="Q1209" s="42">
        <f>O1209-R1209</f>
        <v>7.4600000000000009</v>
      </c>
      <c r="R1209" s="42">
        <v>57.38</v>
      </c>
      <c r="S1209" s="42">
        <f>N1209-R1209</f>
        <v>2550.5600000000022</v>
      </c>
      <c r="T1209" s="38">
        <v>5000</v>
      </c>
      <c r="U1209" s="14">
        <f>S1209/H1209</f>
        <v>4.8900029256886621E-2</v>
      </c>
      <c r="V1209" s="19"/>
      <c r="W1209" s="19"/>
      <c r="X1209" s="37" t="s">
        <v>3467</v>
      </c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</row>
    <row r="1210" spans="1:37" s="3" customFormat="1" ht="16.5" customHeight="1">
      <c r="A1210" s="38">
        <v>44</v>
      </c>
      <c r="B1210" s="39">
        <v>40712</v>
      </c>
      <c r="C1210" s="38">
        <v>10302494</v>
      </c>
      <c r="D1210" s="40" t="s">
        <v>2190</v>
      </c>
      <c r="E1210" s="38">
        <v>1</v>
      </c>
      <c r="F1210" s="38">
        <v>60</v>
      </c>
      <c r="G1210" s="38" t="s">
        <v>33</v>
      </c>
      <c r="H1210" s="42">
        <v>23794.87</v>
      </c>
      <c r="I1210" s="2"/>
      <c r="J1210" s="44">
        <v>42276</v>
      </c>
      <c r="K1210" s="42">
        <v>0</v>
      </c>
      <c r="L1210" s="42">
        <v>22605.119999999999</v>
      </c>
      <c r="M1210" s="44">
        <v>45077</v>
      </c>
      <c r="N1210" s="42">
        <f>H1210-K1210-L1210</f>
        <v>1189.75</v>
      </c>
      <c r="O1210" s="42">
        <v>29.58</v>
      </c>
      <c r="P1210" s="45">
        <v>0.13</v>
      </c>
      <c r="Q1210" s="42">
        <f>O1210-R1210</f>
        <v>3.3999999999999986</v>
      </c>
      <c r="R1210" s="42">
        <v>26.18</v>
      </c>
      <c r="S1210" s="42">
        <f>N1210-R1210</f>
        <v>1163.57</v>
      </c>
      <c r="T1210" s="38">
        <v>5000</v>
      </c>
      <c r="U1210" s="14">
        <f>S1210/H1210</f>
        <v>4.8900036016166507E-2</v>
      </c>
      <c r="V1210" s="19"/>
      <c r="W1210" s="19"/>
      <c r="X1210" s="37" t="s">
        <v>3467</v>
      </c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</row>
    <row r="1211" spans="1:37" s="3" customFormat="1" ht="16.5" customHeight="1">
      <c r="A1211" s="38">
        <v>154</v>
      </c>
      <c r="B1211" s="39">
        <v>40712</v>
      </c>
      <c r="C1211" s="38">
        <v>10303974</v>
      </c>
      <c r="D1211" s="40" t="s">
        <v>2352</v>
      </c>
      <c r="E1211" s="38">
        <v>5</v>
      </c>
      <c r="F1211" s="38">
        <v>60</v>
      </c>
      <c r="G1211" s="38" t="s">
        <v>33</v>
      </c>
      <c r="H1211" s="42">
        <v>31623.9</v>
      </c>
      <c r="I1211" s="2"/>
      <c r="J1211" s="44">
        <v>42276</v>
      </c>
      <c r="K1211" s="42">
        <v>0</v>
      </c>
      <c r="L1211" s="42">
        <v>30042.7</v>
      </c>
      <c r="M1211" s="44">
        <v>45077</v>
      </c>
      <c r="N1211" s="42">
        <f>H1211-K1211-L1211</f>
        <v>1581.2000000000007</v>
      </c>
      <c r="O1211" s="42">
        <v>39.31</v>
      </c>
      <c r="P1211" s="45">
        <v>0.13</v>
      </c>
      <c r="Q1211" s="42">
        <f>O1211-R1211</f>
        <v>4.5200000000000031</v>
      </c>
      <c r="R1211" s="42">
        <v>34.79</v>
      </c>
      <c r="S1211" s="42">
        <f>N1211-R1211</f>
        <v>1546.4100000000008</v>
      </c>
      <c r="T1211" s="38">
        <v>5000</v>
      </c>
      <c r="U1211" s="14">
        <f>S1211/H1211</f>
        <v>4.8900040791932706E-2</v>
      </c>
      <c r="V1211" s="19"/>
      <c r="W1211" s="19"/>
      <c r="X1211" s="37" t="s">
        <v>3467</v>
      </c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</row>
    <row r="1212" spans="1:37" s="3" customFormat="1" ht="16.5" customHeight="1">
      <c r="A1212" s="38">
        <v>141</v>
      </c>
      <c r="B1212" s="39">
        <v>40712</v>
      </c>
      <c r="C1212" s="38">
        <v>10303960</v>
      </c>
      <c r="D1212" s="40" t="s">
        <v>2327</v>
      </c>
      <c r="E1212" s="38">
        <v>25</v>
      </c>
      <c r="F1212" s="38">
        <v>60</v>
      </c>
      <c r="G1212" s="38" t="s">
        <v>33</v>
      </c>
      <c r="H1212" s="42">
        <v>44444.5</v>
      </c>
      <c r="I1212" s="2"/>
      <c r="J1212" s="44">
        <v>42276</v>
      </c>
      <c r="K1212" s="42">
        <v>0</v>
      </c>
      <c r="L1212" s="42">
        <v>42222.27</v>
      </c>
      <c r="M1212" s="44">
        <v>45077</v>
      </c>
      <c r="N1212" s="42">
        <f>H1212-K1212-L1212</f>
        <v>2222.2300000000032</v>
      </c>
      <c r="O1212" s="42">
        <v>55.25</v>
      </c>
      <c r="P1212" s="45">
        <v>0.13</v>
      </c>
      <c r="Q1212" s="42">
        <f>O1212-R1212</f>
        <v>6.3599999999999994</v>
      </c>
      <c r="R1212" s="42">
        <v>48.89</v>
      </c>
      <c r="S1212" s="42">
        <f>N1212-R1212</f>
        <v>2173.3400000000033</v>
      </c>
      <c r="T1212" s="38">
        <v>5000</v>
      </c>
      <c r="U1212" s="14">
        <f>S1212/H1212</f>
        <v>4.8900088874888982E-2</v>
      </c>
      <c r="V1212" s="19"/>
      <c r="W1212" s="19"/>
      <c r="X1212" s="37" t="s">
        <v>3467</v>
      </c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</row>
    <row r="1213" spans="1:37" s="3" customFormat="1" ht="16.5" customHeight="1">
      <c r="A1213" s="38">
        <v>132</v>
      </c>
      <c r="B1213" s="39">
        <v>40712</v>
      </c>
      <c r="C1213" s="38">
        <v>10303899</v>
      </c>
      <c r="D1213" s="40" t="s">
        <v>2320</v>
      </c>
      <c r="E1213" s="38">
        <v>12</v>
      </c>
      <c r="F1213" s="38">
        <v>60</v>
      </c>
      <c r="G1213" s="38" t="s">
        <v>33</v>
      </c>
      <c r="H1213" s="42">
        <v>23773.56</v>
      </c>
      <c r="I1213" s="2"/>
      <c r="J1213" s="44">
        <v>42276</v>
      </c>
      <c r="K1213" s="42">
        <v>0</v>
      </c>
      <c r="L1213" s="42">
        <v>22584.880000000001</v>
      </c>
      <c r="M1213" s="44">
        <v>45077</v>
      </c>
      <c r="N1213" s="42">
        <f>H1213-K1213-L1213</f>
        <v>1188.6800000000003</v>
      </c>
      <c r="O1213" s="42">
        <v>29.55</v>
      </c>
      <c r="P1213" s="45">
        <v>0.13</v>
      </c>
      <c r="Q1213" s="42">
        <f>O1213-R1213</f>
        <v>3.4000000000000021</v>
      </c>
      <c r="R1213" s="42">
        <v>26.15</v>
      </c>
      <c r="S1213" s="42">
        <f>N1213-R1213</f>
        <v>1162.5300000000002</v>
      </c>
      <c r="T1213" s="38">
        <v>5000</v>
      </c>
      <c r="U1213" s="14">
        <f>S1213/H1213</f>
        <v>4.890012265727136E-2</v>
      </c>
      <c r="V1213" s="19"/>
      <c r="W1213" s="19"/>
      <c r="X1213" s="37" t="s">
        <v>3467</v>
      </c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</row>
    <row r="1214" spans="1:37" s="3" customFormat="1" ht="16.5" customHeight="1">
      <c r="A1214" s="38">
        <v>174</v>
      </c>
      <c r="B1214" s="39">
        <v>40712</v>
      </c>
      <c r="C1214" s="38">
        <v>10304000</v>
      </c>
      <c r="D1214" s="40" t="s">
        <v>2363</v>
      </c>
      <c r="E1214" s="38">
        <v>1</v>
      </c>
      <c r="F1214" s="38">
        <v>60</v>
      </c>
      <c r="G1214" s="38" t="s">
        <v>33</v>
      </c>
      <c r="H1214" s="42">
        <v>23193.8</v>
      </c>
      <c r="I1214" s="2"/>
      <c r="J1214" s="44">
        <v>42276</v>
      </c>
      <c r="K1214" s="42">
        <v>0</v>
      </c>
      <c r="L1214" s="42">
        <v>22034.11</v>
      </c>
      <c r="M1214" s="44">
        <v>45077</v>
      </c>
      <c r="N1214" s="42">
        <f>H1214-K1214-L1214</f>
        <v>1159.6899999999987</v>
      </c>
      <c r="O1214" s="42">
        <v>28.83</v>
      </c>
      <c r="P1214" s="45">
        <v>0.13</v>
      </c>
      <c r="Q1214" s="42">
        <f>O1214-R1214</f>
        <v>3.3199999999999967</v>
      </c>
      <c r="R1214" s="42">
        <v>25.51</v>
      </c>
      <c r="S1214" s="42">
        <f>N1214-R1214</f>
        <v>1134.1799999999987</v>
      </c>
      <c r="T1214" s="38">
        <v>5000</v>
      </c>
      <c r="U1214" s="14">
        <f>S1214/H1214</f>
        <v>4.8900137105605757E-2</v>
      </c>
      <c r="V1214" s="19"/>
      <c r="W1214" s="19"/>
      <c r="X1214" s="37" t="s">
        <v>3467</v>
      </c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</row>
    <row r="1215" spans="1:37" s="3" customFormat="1" ht="16.5" customHeight="1">
      <c r="A1215" s="38">
        <v>135</v>
      </c>
      <c r="B1215" s="39">
        <v>40712</v>
      </c>
      <c r="C1215" s="38">
        <v>10303902</v>
      </c>
      <c r="D1215" s="40" t="s">
        <v>2323</v>
      </c>
      <c r="E1215" s="38">
        <v>1</v>
      </c>
      <c r="F1215" s="38">
        <v>60</v>
      </c>
      <c r="G1215" s="38" t="s">
        <v>33</v>
      </c>
      <c r="H1215" s="42">
        <v>25641.03</v>
      </c>
      <c r="I1215" s="2"/>
      <c r="J1215" s="44">
        <v>42276</v>
      </c>
      <c r="K1215" s="42">
        <v>0</v>
      </c>
      <c r="L1215" s="42">
        <v>24358.97</v>
      </c>
      <c r="M1215" s="44">
        <v>45077</v>
      </c>
      <c r="N1215" s="42">
        <f>H1215-K1215-L1215</f>
        <v>1282.0599999999977</v>
      </c>
      <c r="O1215" s="42">
        <v>31.88</v>
      </c>
      <c r="P1215" s="45">
        <v>0.13</v>
      </c>
      <c r="Q1215" s="42">
        <f>O1215-R1215</f>
        <v>3.6699999999999982</v>
      </c>
      <c r="R1215" s="42">
        <v>28.21</v>
      </c>
      <c r="S1215" s="42">
        <f>N1215-R1215</f>
        <v>1253.8499999999976</v>
      </c>
      <c r="T1215" s="38">
        <v>5000</v>
      </c>
      <c r="U1215" s="14">
        <f>S1215/H1215</f>
        <v>4.8900141686975825E-2</v>
      </c>
      <c r="V1215" s="19"/>
      <c r="W1215" s="19"/>
      <c r="X1215" s="37" t="s">
        <v>3467</v>
      </c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</row>
    <row r="1216" spans="1:37" s="3" customFormat="1" ht="16.5" customHeight="1">
      <c r="A1216" s="38">
        <v>155</v>
      </c>
      <c r="B1216" s="39">
        <v>40712</v>
      </c>
      <c r="C1216" s="38">
        <v>10303975</v>
      </c>
      <c r="D1216" s="40" t="s">
        <v>2353</v>
      </c>
      <c r="E1216" s="38">
        <v>1</v>
      </c>
      <c r="F1216" s="38">
        <v>60</v>
      </c>
      <c r="G1216" s="38" t="s">
        <v>33</v>
      </c>
      <c r="H1216" s="42">
        <v>13360.69</v>
      </c>
      <c r="I1216" s="2"/>
      <c r="J1216" s="44">
        <v>42276</v>
      </c>
      <c r="K1216" s="42">
        <v>0</v>
      </c>
      <c r="L1216" s="42">
        <v>12692.65</v>
      </c>
      <c r="M1216" s="44">
        <v>45077</v>
      </c>
      <c r="N1216" s="42">
        <f>H1216-K1216-L1216</f>
        <v>668.04000000000087</v>
      </c>
      <c r="O1216" s="42">
        <v>16.61</v>
      </c>
      <c r="P1216" s="45">
        <v>0.13</v>
      </c>
      <c r="Q1216" s="42">
        <f>O1216-R1216</f>
        <v>1.9100000000000001</v>
      </c>
      <c r="R1216" s="42">
        <v>14.7</v>
      </c>
      <c r="S1216" s="42">
        <f>N1216-R1216</f>
        <v>653.34000000000083</v>
      </c>
      <c r="T1216" s="38">
        <v>5000</v>
      </c>
      <c r="U1216" s="14">
        <f>S1216/H1216</f>
        <v>4.890016907809408E-2</v>
      </c>
      <c r="V1216" s="19"/>
      <c r="W1216" s="19"/>
      <c r="X1216" s="37" t="s">
        <v>3467</v>
      </c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</row>
    <row r="1217" spans="1:37" s="3" customFormat="1" ht="16.5" customHeight="1">
      <c r="A1217" s="38">
        <v>94</v>
      </c>
      <c r="B1217" s="39">
        <v>40712</v>
      </c>
      <c r="C1217" s="38">
        <v>10303652</v>
      </c>
      <c r="D1217" s="40" t="s">
        <v>2293</v>
      </c>
      <c r="E1217" s="38">
        <v>76</v>
      </c>
      <c r="F1217" s="38">
        <v>60</v>
      </c>
      <c r="G1217" s="38" t="s">
        <v>33</v>
      </c>
      <c r="H1217" s="42">
        <v>12017.12</v>
      </c>
      <c r="I1217" s="2"/>
      <c r="J1217" s="44">
        <v>42276</v>
      </c>
      <c r="K1217" s="42">
        <v>0</v>
      </c>
      <c r="L1217" s="42">
        <v>11416.26</v>
      </c>
      <c r="M1217" s="44">
        <v>45077</v>
      </c>
      <c r="N1217" s="42">
        <f>H1217-K1217-L1217</f>
        <v>600.86000000000058</v>
      </c>
      <c r="O1217" s="42">
        <v>14.94</v>
      </c>
      <c r="P1217" s="45">
        <v>0.13</v>
      </c>
      <c r="Q1217" s="42">
        <f>O1217-R1217</f>
        <v>1.7199999999999989</v>
      </c>
      <c r="R1217" s="42">
        <v>13.22</v>
      </c>
      <c r="S1217" s="42">
        <f>N1217-R1217</f>
        <v>587.64000000000055</v>
      </c>
      <c r="T1217" s="38">
        <v>5000</v>
      </c>
      <c r="U1217" s="14">
        <f>S1217/H1217</f>
        <v>4.8900235663786373E-2</v>
      </c>
      <c r="V1217" s="19"/>
      <c r="W1217" s="19"/>
      <c r="X1217" s="37" t="s">
        <v>3467</v>
      </c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</row>
    <row r="1218" spans="1:37" s="3" customFormat="1" ht="16.5" customHeight="1">
      <c r="A1218" s="38">
        <v>95</v>
      </c>
      <c r="B1218" s="39">
        <v>40712</v>
      </c>
      <c r="C1218" s="38">
        <v>10303653</v>
      </c>
      <c r="D1218" s="40" t="s">
        <v>2041</v>
      </c>
      <c r="E1218" s="38">
        <v>1</v>
      </c>
      <c r="F1218" s="38">
        <v>60</v>
      </c>
      <c r="G1218" s="38" t="s">
        <v>33</v>
      </c>
      <c r="H1218" s="42">
        <v>1452.14</v>
      </c>
      <c r="I1218" s="2"/>
      <c r="J1218" s="44">
        <v>42274</v>
      </c>
      <c r="K1218" s="42">
        <v>0</v>
      </c>
      <c r="L1218" s="42">
        <v>1379.53</v>
      </c>
      <c r="M1218" s="44">
        <v>45077</v>
      </c>
      <c r="N1218" s="42">
        <f>H1218-K1218-L1218</f>
        <v>72.610000000000127</v>
      </c>
      <c r="O1218" s="42">
        <v>1.81</v>
      </c>
      <c r="P1218" s="45">
        <v>0.13</v>
      </c>
      <c r="Q1218" s="42">
        <f>O1218-R1218</f>
        <v>0.20999999999999996</v>
      </c>
      <c r="R1218" s="42">
        <v>1.6</v>
      </c>
      <c r="S1218" s="42">
        <f>N1218-R1218</f>
        <v>71.010000000000133</v>
      </c>
      <c r="T1218" s="38">
        <v>5000</v>
      </c>
      <c r="U1218" s="14">
        <f>S1218/H1218</f>
        <v>4.8900243778148202E-2</v>
      </c>
      <c r="V1218" s="19"/>
      <c r="W1218" s="19"/>
      <c r="X1218" s="37" t="s">
        <v>3467</v>
      </c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</row>
    <row r="1219" spans="1:37" s="3" customFormat="1" ht="16.5" customHeight="1">
      <c r="A1219" s="38">
        <v>113</v>
      </c>
      <c r="B1219" s="39">
        <v>40712</v>
      </c>
      <c r="C1219" s="38">
        <v>10303695</v>
      </c>
      <c r="D1219" s="40" t="s">
        <v>1915</v>
      </c>
      <c r="E1219" s="38">
        <v>1</v>
      </c>
      <c r="F1219" s="38">
        <v>60</v>
      </c>
      <c r="G1219" s="38" t="s">
        <v>33</v>
      </c>
      <c r="H1219" s="42">
        <v>9384.61</v>
      </c>
      <c r="I1219" s="2"/>
      <c r="J1219" s="44">
        <v>43094</v>
      </c>
      <c r="K1219" s="42">
        <v>0</v>
      </c>
      <c r="L1219" s="42">
        <v>8915.3700000000008</v>
      </c>
      <c r="M1219" s="44">
        <v>45077</v>
      </c>
      <c r="N1219" s="42">
        <f>H1219-K1219-L1219</f>
        <v>469.23999999999978</v>
      </c>
      <c r="O1219" s="42">
        <v>11.67</v>
      </c>
      <c r="P1219" s="45">
        <v>0.13</v>
      </c>
      <c r="Q1219" s="42">
        <f>O1219-R1219</f>
        <v>1.3399999999999999</v>
      </c>
      <c r="R1219" s="42">
        <v>10.33</v>
      </c>
      <c r="S1219" s="42">
        <f>N1219-R1219</f>
        <v>458.9099999999998</v>
      </c>
      <c r="T1219" s="38">
        <v>5000</v>
      </c>
      <c r="U1219" s="14">
        <f>S1219/H1219</f>
        <v>4.8900273959173561E-2</v>
      </c>
      <c r="V1219" s="19"/>
      <c r="W1219" s="19"/>
      <c r="X1219" s="37" t="s">
        <v>3467</v>
      </c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</row>
    <row r="1220" spans="1:37" s="3" customFormat="1" ht="16.5" customHeight="1">
      <c r="A1220" s="38">
        <v>65</v>
      </c>
      <c r="B1220" s="39">
        <v>40712</v>
      </c>
      <c r="C1220" s="38">
        <v>10302639</v>
      </c>
      <c r="D1220" s="40" t="s">
        <v>69</v>
      </c>
      <c r="E1220" s="38">
        <v>1</v>
      </c>
      <c r="F1220" s="38">
        <v>23</v>
      </c>
      <c r="G1220" s="38" t="s">
        <v>33</v>
      </c>
      <c r="H1220" s="42">
        <v>1180.77</v>
      </c>
      <c r="I1220" s="2"/>
      <c r="J1220" s="44">
        <v>43797</v>
      </c>
      <c r="K1220" s="42">
        <v>0</v>
      </c>
      <c r="L1220" s="42">
        <v>1121.73</v>
      </c>
      <c r="M1220" s="44">
        <v>45077</v>
      </c>
      <c r="N1220" s="42">
        <f>H1220-K1220-L1220</f>
        <v>59.039999999999964</v>
      </c>
      <c r="O1220" s="42">
        <v>1.47</v>
      </c>
      <c r="P1220" s="45">
        <v>0.13</v>
      </c>
      <c r="Q1220" s="42">
        <f>O1220-R1220</f>
        <v>0.16999999999999993</v>
      </c>
      <c r="R1220" s="42">
        <v>1.3</v>
      </c>
      <c r="S1220" s="42">
        <f>N1220-R1220</f>
        <v>57.739999999999966</v>
      </c>
      <c r="T1220" s="38">
        <v>5000</v>
      </c>
      <c r="U1220" s="14">
        <f>S1220/H1220</f>
        <v>4.8900293876030024E-2</v>
      </c>
      <c r="V1220" s="19"/>
      <c r="W1220" s="19"/>
      <c r="X1220" s="37" t="s">
        <v>3467</v>
      </c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</row>
    <row r="1221" spans="1:37" s="3" customFormat="1" ht="16.5" customHeight="1">
      <c r="A1221" s="38">
        <v>138</v>
      </c>
      <c r="B1221" s="39">
        <v>40712</v>
      </c>
      <c r="C1221" s="38">
        <v>10303957</v>
      </c>
      <c r="D1221" s="40" t="s">
        <v>2324</v>
      </c>
      <c r="E1221" s="38">
        <v>1</v>
      </c>
      <c r="F1221" s="38">
        <v>60</v>
      </c>
      <c r="G1221" s="38" t="s">
        <v>33</v>
      </c>
      <c r="H1221" s="42">
        <v>10222.219999999999</v>
      </c>
      <c r="I1221" s="2"/>
      <c r="J1221" s="44">
        <v>42276</v>
      </c>
      <c r="K1221" s="42">
        <v>0</v>
      </c>
      <c r="L1221" s="42">
        <v>9711.1</v>
      </c>
      <c r="M1221" s="44">
        <v>45077</v>
      </c>
      <c r="N1221" s="42">
        <f>H1221-K1221-L1221</f>
        <v>511.11999999999898</v>
      </c>
      <c r="O1221" s="42">
        <v>12.71</v>
      </c>
      <c r="P1221" s="45">
        <v>0.13</v>
      </c>
      <c r="Q1221" s="42">
        <f>O1221-R1221</f>
        <v>1.4600000000000009</v>
      </c>
      <c r="R1221" s="42">
        <v>11.25</v>
      </c>
      <c r="S1221" s="42">
        <f>N1221-R1221</f>
        <v>499.86999999999898</v>
      </c>
      <c r="T1221" s="38">
        <v>5000</v>
      </c>
      <c r="U1221" s="14">
        <f>S1221/H1221</f>
        <v>4.890033671746441E-2</v>
      </c>
      <c r="V1221" s="19"/>
      <c r="W1221" s="19"/>
      <c r="X1221" s="37" t="s">
        <v>3467</v>
      </c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</row>
    <row r="1222" spans="1:37" s="3" customFormat="1" ht="16.5" customHeight="1">
      <c r="A1222" s="38">
        <v>104</v>
      </c>
      <c r="B1222" s="39">
        <v>40712</v>
      </c>
      <c r="C1222" s="38">
        <v>10303674</v>
      </c>
      <c r="D1222" s="40" t="s">
        <v>2300</v>
      </c>
      <c r="E1222" s="38">
        <v>1</v>
      </c>
      <c r="F1222" s="38">
        <v>60</v>
      </c>
      <c r="G1222" s="38" t="s">
        <v>33</v>
      </c>
      <c r="H1222" s="42">
        <v>17353.84</v>
      </c>
      <c r="I1222" s="2"/>
      <c r="J1222" s="44">
        <v>42366</v>
      </c>
      <c r="K1222" s="42">
        <v>0</v>
      </c>
      <c r="L1222" s="42">
        <v>16486.14</v>
      </c>
      <c r="M1222" s="44">
        <v>45077</v>
      </c>
      <c r="N1222" s="42">
        <f>H1222-K1222-L1222</f>
        <v>867.70000000000073</v>
      </c>
      <c r="O1222" s="42">
        <v>21.57</v>
      </c>
      <c r="P1222" s="45">
        <v>0.13</v>
      </c>
      <c r="Q1222" s="42">
        <f>O1222-R1222</f>
        <v>2.4800000000000004</v>
      </c>
      <c r="R1222" s="42">
        <v>19.09</v>
      </c>
      <c r="S1222" s="42">
        <f>N1222-R1222</f>
        <v>848.6100000000007</v>
      </c>
      <c r="T1222" s="38">
        <v>5000</v>
      </c>
      <c r="U1222" s="14">
        <f>S1222/H1222</f>
        <v>4.8900416276743401E-2</v>
      </c>
      <c r="V1222" s="19"/>
      <c r="W1222" s="19"/>
      <c r="X1222" s="37" t="s">
        <v>3467</v>
      </c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</row>
    <row r="1223" spans="1:37" s="3" customFormat="1" ht="16.5" customHeight="1">
      <c r="A1223" s="38">
        <v>168</v>
      </c>
      <c r="B1223" s="39">
        <v>40712</v>
      </c>
      <c r="C1223" s="38">
        <v>10303994</v>
      </c>
      <c r="D1223" s="40" t="s">
        <v>2358</v>
      </c>
      <c r="E1223" s="38">
        <v>2</v>
      </c>
      <c r="F1223" s="38">
        <v>60</v>
      </c>
      <c r="G1223" s="38" t="s">
        <v>33</v>
      </c>
      <c r="H1223" s="42">
        <v>10393.16</v>
      </c>
      <c r="I1223" s="2"/>
      <c r="J1223" s="44">
        <v>42276</v>
      </c>
      <c r="K1223" s="42">
        <v>0</v>
      </c>
      <c r="L1223" s="42">
        <v>9873.5</v>
      </c>
      <c r="M1223" s="44">
        <v>45077</v>
      </c>
      <c r="N1223" s="42">
        <f>H1223-K1223-L1223</f>
        <v>519.65999999999985</v>
      </c>
      <c r="O1223" s="42">
        <v>12.92</v>
      </c>
      <c r="P1223" s="45">
        <v>0.13</v>
      </c>
      <c r="Q1223" s="42">
        <f>O1223-R1223</f>
        <v>1.4900000000000002</v>
      </c>
      <c r="R1223" s="42">
        <v>11.43</v>
      </c>
      <c r="S1223" s="42">
        <f>N1223-R1223</f>
        <v>508.22999999999985</v>
      </c>
      <c r="T1223" s="38">
        <v>5000</v>
      </c>
      <c r="U1223" s="14">
        <f>S1223/H1223</f>
        <v>4.8900430667862309E-2</v>
      </c>
      <c r="V1223" s="19"/>
      <c r="W1223" s="19"/>
      <c r="X1223" s="37" t="s">
        <v>3467</v>
      </c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</row>
    <row r="1224" spans="1:37" s="3" customFormat="1" ht="16.5" customHeight="1">
      <c r="A1224" s="38">
        <v>78</v>
      </c>
      <c r="B1224" s="39">
        <v>40712</v>
      </c>
      <c r="C1224" s="38">
        <v>10302653</v>
      </c>
      <c r="D1224" s="40" t="s">
        <v>2282</v>
      </c>
      <c r="E1224" s="38">
        <v>2</v>
      </c>
      <c r="F1224" s="38">
        <v>37</v>
      </c>
      <c r="G1224" s="38" t="s">
        <v>33</v>
      </c>
      <c r="H1224" s="42">
        <v>4963.34</v>
      </c>
      <c r="I1224" s="2"/>
      <c r="J1224" s="44">
        <v>43948</v>
      </c>
      <c r="K1224" s="42">
        <v>0</v>
      </c>
      <c r="L1224" s="42">
        <v>4715.17</v>
      </c>
      <c r="M1224" s="44">
        <v>45077</v>
      </c>
      <c r="N1224" s="42">
        <f>H1224-K1224-L1224</f>
        <v>248.17000000000007</v>
      </c>
      <c r="O1224" s="42">
        <v>6.17</v>
      </c>
      <c r="P1224" s="45">
        <v>0.13</v>
      </c>
      <c r="Q1224" s="42">
        <f>O1224-R1224</f>
        <v>0.71</v>
      </c>
      <c r="R1224" s="42">
        <v>5.46</v>
      </c>
      <c r="S1224" s="42">
        <f>N1224-R1224</f>
        <v>242.71000000000006</v>
      </c>
      <c r="T1224" s="38">
        <v>5000</v>
      </c>
      <c r="U1224" s="14">
        <f>S1224/H1224</f>
        <v>4.8900538750115859E-2</v>
      </c>
      <c r="V1224" s="19"/>
      <c r="W1224" s="19"/>
      <c r="X1224" s="37" t="s">
        <v>3467</v>
      </c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</row>
    <row r="1225" spans="1:37" s="3" customFormat="1" ht="16.5" customHeight="1">
      <c r="A1225" s="38">
        <v>133</v>
      </c>
      <c r="B1225" s="39">
        <v>40712</v>
      </c>
      <c r="C1225" s="38">
        <v>10303900</v>
      </c>
      <c r="D1225" s="40" t="s">
        <v>2321</v>
      </c>
      <c r="E1225" s="38">
        <v>8</v>
      </c>
      <c r="F1225" s="38">
        <v>60</v>
      </c>
      <c r="G1225" s="38" t="s">
        <v>33</v>
      </c>
      <c r="H1225" s="42">
        <v>12991.44</v>
      </c>
      <c r="I1225" s="2"/>
      <c r="J1225" s="44">
        <v>42276</v>
      </c>
      <c r="K1225" s="42">
        <v>0</v>
      </c>
      <c r="L1225" s="42">
        <v>12341.86</v>
      </c>
      <c r="M1225" s="44">
        <v>45077</v>
      </c>
      <c r="N1225" s="42">
        <f>H1225-K1225-L1225</f>
        <v>649.57999999999993</v>
      </c>
      <c r="O1225" s="42">
        <v>16.149999999999999</v>
      </c>
      <c r="P1225" s="45">
        <v>0.13</v>
      </c>
      <c r="Q1225" s="42">
        <f>O1225-R1225</f>
        <v>1.8599999999999994</v>
      </c>
      <c r="R1225" s="42">
        <v>14.29</v>
      </c>
      <c r="S1225" s="42">
        <f>N1225-R1225</f>
        <v>635.29</v>
      </c>
      <c r="T1225" s="38">
        <v>5000</v>
      </c>
      <c r="U1225" s="14">
        <f>S1225/H1225</f>
        <v>4.8900660742766E-2</v>
      </c>
      <c r="V1225" s="19"/>
      <c r="W1225" s="19"/>
      <c r="X1225" s="37" t="s">
        <v>3467</v>
      </c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</row>
    <row r="1226" spans="1:37" s="3" customFormat="1" ht="16.5" customHeight="1">
      <c r="A1226" s="38">
        <v>83</v>
      </c>
      <c r="B1226" s="39">
        <v>40712</v>
      </c>
      <c r="C1226" s="38">
        <v>10302662</v>
      </c>
      <c r="D1226" s="40" t="s">
        <v>1530</v>
      </c>
      <c r="E1226" s="38">
        <v>1</v>
      </c>
      <c r="F1226" s="38">
        <v>18</v>
      </c>
      <c r="G1226" s="38" t="s">
        <v>33</v>
      </c>
      <c r="H1226" s="42">
        <v>5357.39</v>
      </c>
      <c r="I1226" s="2"/>
      <c r="J1226" s="44">
        <v>43977</v>
      </c>
      <c r="K1226" s="42">
        <v>0</v>
      </c>
      <c r="L1226" s="42">
        <v>5089.5200000000004</v>
      </c>
      <c r="M1226" s="44">
        <v>45077</v>
      </c>
      <c r="N1226" s="42">
        <f>H1226-K1226-L1226</f>
        <v>267.86999999999989</v>
      </c>
      <c r="O1226" s="42">
        <v>6.66</v>
      </c>
      <c r="P1226" s="45">
        <v>0.13</v>
      </c>
      <c r="Q1226" s="42">
        <f>O1226-R1226</f>
        <v>0.77000000000000046</v>
      </c>
      <c r="R1226" s="42">
        <v>5.89</v>
      </c>
      <c r="S1226" s="42">
        <f>N1226-R1226</f>
        <v>261.9799999999999</v>
      </c>
      <c r="T1226" s="38">
        <v>5000</v>
      </c>
      <c r="U1226" s="14">
        <f>S1226/H1226</f>
        <v>4.8900677382083417E-2</v>
      </c>
      <c r="V1226" s="19"/>
      <c r="W1226" s="19"/>
      <c r="X1226" s="37" t="s">
        <v>3467</v>
      </c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</row>
    <row r="1227" spans="1:37" s="3" customFormat="1" ht="16.5" customHeight="1">
      <c r="A1227" s="38">
        <v>170</v>
      </c>
      <c r="B1227" s="39">
        <v>40712</v>
      </c>
      <c r="C1227" s="38">
        <v>10303996</v>
      </c>
      <c r="D1227" s="40" t="s">
        <v>2360</v>
      </c>
      <c r="E1227" s="38">
        <v>3</v>
      </c>
      <c r="F1227" s="38">
        <v>60</v>
      </c>
      <c r="G1227" s="38" t="s">
        <v>33</v>
      </c>
      <c r="H1227" s="42">
        <v>11538.45</v>
      </c>
      <c r="I1227" s="2"/>
      <c r="J1227" s="44">
        <v>42276</v>
      </c>
      <c r="K1227" s="42">
        <v>0</v>
      </c>
      <c r="L1227" s="42">
        <v>10961.52</v>
      </c>
      <c r="M1227" s="44">
        <v>45077</v>
      </c>
      <c r="N1227" s="42">
        <f>H1227-K1227-L1227</f>
        <v>576.93000000000029</v>
      </c>
      <c r="O1227" s="42">
        <v>14.34</v>
      </c>
      <c r="P1227" s="45">
        <v>0.13</v>
      </c>
      <c r="Q1227" s="42">
        <f>O1227-R1227</f>
        <v>1.6500000000000004</v>
      </c>
      <c r="R1227" s="42">
        <v>12.69</v>
      </c>
      <c r="S1227" s="42">
        <f>N1227-R1227</f>
        <v>564.24000000000024</v>
      </c>
      <c r="T1227" s="38">
        <v>5000</v>
      </c>
      <c r="U1227" s="14">
        <f>S1227/H1227</f>
        <v>4.890084890084892E-2</v>
      </c>
      <c r="V1227" s="19"/>
      <c r="W1227" s="19"/>
      <c r="X1227" s="37" t="s">
        <v>3467</v>
      </c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</row>
    <row r="1228" spans="1:37" s="3" customFormat="1" ht="16.5" customHeight="1">
      <c r="A1228" s="38">
        <v>171</v>
      </c>
      <c r="B1228" s="39">
        <v>40712</v>
      </c>
      <c r="C1228" s="38">
        <v>10303997</v>
      </c>
      <c r="D1228" s="40" t="s">
        <v>2361</v>
      </c>
      <c r="E1228" s="38">
        <v>3</v>
      </c>
      <c r="F1228" s="38">
        <v>60</v>
      </c>
      <c r="G1228" s="38" t="s">
        <v>33</v>
      </c>
      <c r="H1228" s="42">
        <v>4930.7700000000004</v>
      </c>
      <c r="I1228" s="2"/>
      <c r="J1228" s="44">
        <v>42276</v>
      </c>
      <c r="K1228" s="42">
        <v>0</v>
      </c>
      <c r="L1228" s="42">
        <v>4684.2299999999996</v>
      </c>
      <c r="M1228" s="44">
        <v>45077</v>
      </c>
      <c r="N1228" s="42">
        <f>H1228-K1228-L1228</f>
        <v>246.54000000000087</v>
      </c>
      <c r="O1228" s="42">
        <v>6.13</v>
      </c>
      <c r="P1228" s="45">
        <v>0.13</v>
      </c>
      <c r="Q1228" s="42">
        <f>O1228-R1228</f>
        <v>0.71</v>
      </c>
      <c r="R1228" s="42">
        <v>5.42</v>
      </c>
      <c r="S1228" s="42">
        <f>N1228-R1228</f>
        <v>241.12000000000089</v>
      </c>
      <c r="T1228" s="38">
        <v>5000</v>
      </c>
      <c r="U1228" s="14">
        <f>S1228/H1228</f>
        <v>4.8901084414807595E-2</v>
      </c>
      <c r="V1228" s="19"/>
      <c r="W1228" s="19"/>
      <c r="X1228" s="37" t="s">
        <v>3467</v>
      </c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</row>
    <row r="1229" spans="1:37" s="3" customFormat="1" ht="16.5" customHeight="1">
      <c r="A1229" s="38">
        <v>177</v>
      </c>
      <c r="B1229" s="39">
        <v>40712</v>
      </c>
      <c r="C1229" s="38">
        <v>10304002</v>
      </c>
      <c r="D1229" s="40" t="s">
        <v>2361</v>
      </c>
      <c r="E1229" s="38">
        <v>3</v>
      </c>
      <c r="F1229" s="38">
        <v>60</v>
      </c>
      <c r="G1229" s="38" t="s">
        <v>33</v>
      </c>
      <c r="H1229" s="42">
        <v>4930.7700000000004</v>
      </c>
      <c r="I1229" s="2"/>
      <c r="J1229" s="44">
        <v>42276</v>
      </c>
      <c r="K1229" s="42">
        <v>0</v>
      </c>
      <c r="L1229" s="42">
        <v>4684.2299999999996</v>
      </c>
      <c r="M1229" s="44">
        <v>45077</v>
      </c>
      <c r="N1229" s="42">
        <f>H1229-K1229-L1229</f>
        <v>246.54000000000087</v>
      </c>
      <c r="O1229" s="42">
        <v>6.13</v>
      </c>
      <c r="P1229" s="45">
        <v>0.13</v>
      </c>
      <c r="Q1229" s="42">
        <f>O1229-R1229</f>
        <v>0.71</v>
      </c>
      <c r="R1229" s="42">
        <v>5.42</v>
      </c>
      <c r="S1229" s="42">
        <f>N1229-R1229</f>
        <v>241.12000000000089</v>
      </c>
      <c r="T1229" s="38">
        <v>5000</v>
      </c>
      <c r="U1229" s="14">
        <f>S1229/H1229</f>
        <v>4.8901084414807595E-2</v>
      </c>
      <c r="V1229" s="19"/>
      <c r="W1229" s="19"/>
      <c r="X1229" s="37" t="s">
        <v>3467</v>
      </c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</row>
    <row r="1230" spans="1:37" s="3" customFormat="1" ht="16.5" customHeight="1">
      <c r="A1230" s="38">
        <v>149</v>
      </c>
      <c r="B1230" s="39">
        <v>40712</v>
      </c>
      <c r="C1230" s="38">
        <v>10303969</v>
      </c>
      <c r="D1230" s="40" t="s">
        <v>2348</v>
      </c>
      <c r="E1230" s="38">
        <v>18</v>
      </c>
      <c r="F1230" s="38">
        <v>60</v>
      </c>
      <c r="G1230" s="38" t="s">
        <v>33</v>
      </c>
      <c r="H1230" s="42">
        <v>7384.68</v>
      </c>
      <c r="I1230" s="2"/>
      <c r="J1230" s="44">
        <v>42276</v>
      </c>
      <c r="K1230" s="42">
        <v>0</v>
      </c>
      <c r="L1230" s="42">
        <v>7015.44</v>
      </c>
      <c r="M1230" s="44">
        <v>45077</v>
      </c>
      <c r="N1230" s="42">
        <f>H1230-K1230-L1230</f>
        <v>369.24000000000069</v>
      </c>
      <c r="O1230" s="42">
        <v>9.18</v>
      </c>
      <c r="P1230" s="45">
        <v>0.13</v>
      </c>
      <c r="Q1230" s="42">
        <f>O1230-R1230</f>
        <v>1.0600000000000005</v>
      </c>
      <c r="R1230" s="42">
        <v>8.1199999999999992</v>
      </c>
      <c r="S1230" s="42">
        <f>N1230-R1230</f>
        <v>361.12000000000069</v>
      </c>
      <c r="T1230" s="38">
        <v>5000</v>
      </c>
      <c r="U1230" s="14">
        <f>S1230/H1230</f>
        <v>4.8901238780827423E-2</v>
      </c>
      <c r="V1230" s="19"/>
      <c r="W1230" s="19"/>
      <c r="X1230" s="37" t="s">
        <v>3467</v>
      </c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</row>
    <row r="1231" spans="1:37" s="3" customFormat="1" ht="16.5" customHeight="1">
      <c r="A1231" s="38">
        <v>77</v>
      </c>
      <c r="B1231" s="39">
        <v>40712</v>
      </c>
      <c r="C1231" s="38">
        <v>10302652</v>
      </c>
      <c r="D1231" s="40" t="s">
        <v>2281</v>
      </c>
      <c r="E1231" s="38">
        <v>1</v>
      </c>
      <c r="F1231" s="38">
        <v>37</v>
      </c>
      <c r="G1231" s="38" t="s">
        <v>33</v>
      </c>
      <c r="H1231" s="42">
        <v>6421.71</v>
      </c>
      <c r="I1231" s="2"/>
      <c r="J1231" s="44">
        <v>43948</v>
      </c>
      <c r="K1231" s="42">
        <v>0</v>
      </c>
      <c r="L1231" s="42">
        <v>6100.62</v>
      </c>
      <c r="M1231" s="44">
        <v>45077</v>
      </c>
      <c r="N1231" s="42">
        <f>H1231-K1231-L1231</f>
        <v>321.09000000000015</v>
      </c>
      <c r="O1231" s="42">
        <v>7.98</v>
      </c>
      <c r="P1231" s="45">
        <v>0.13</v>
      </c>
      <c r="Q1231" s="42">
        <f>O1231-R1231</f>
        <v>0.92000000000000082</v>
      </c>
      <c r="R1231" s="42">
        <v>7.06</v>
      </c>
      <c r="S1231" s="42">
        <f>N1231-R1231</f>
        <v>314.03000000000014</v>
      </c>
      <c r="T1231" s="38">
        <v>5000</v>
      </c>
      <c r="U1231" s="14">
        <f>S1231/H1231</f>
        <v>4.8901305104092234E-2</v>
      </c>
      <c r="V1231" s="19"/>
      <c r="W1231" s="19"/>
      <c r="X1231" s="37" t="s">
        <v>3467</v>
      </c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</row>
    <row r="1232" spans="1:37" s="3" customFormat="1" ht="16.5" customHeight="1">
      <c r="A1232" s="38">
        <v>42</v>
      </c>
      <c r="B1232" s="39">
        <v>40712</v>
      </c>
      <c r="C1232" s="38">
        <v>10302492</v>
      </c>
      <c r="D1232" s="40" t="s">
        <v>2188</v>
      </c>
      <c r="E1232" s="38">
        <v>1</v>
      </c>
      <c r="F1232" s="38">
        <v>60</v>
      </c>
      <c r="G1232" s="38" t="s">
        <v>33</v>
      </c>
      <c r="H1232" s="42">
        <v>4273.5</v>
      </c>
      <c r="I1232" s="2"/>
      <c r="J1232" s="44">
        <v>42276</v>
      </c>
      <c r="K1232" s="42">
        <v>0</v>
      </c>
      <c r="L1232" s="42">
        <v>4059.82</v>
      </c>
      <c r="M1232" s="44">
        <v>45077</v>
      </c>
      <c r="N1232" s="42">
        <f>H1232-K1232-L1232</f>
        <v>213.67999999999984</v>
      </c>
      <c r="O1232" s="42">
        <v>5.31</v>
      </c>
      <c r="P1232" s="45">
        <v>0.13</v>
      </c>
      <c r="Q1232" s="42">
        <f>O1232-R1232</f>
        <v>0.60999999999999943</v>
      </c>
      <c r="R1232" s="42">
        <v>4.7</v>
      </c>
      <c r="S1232" s="42">
        <f>N1232-R1232</f>
        <v>208.97999999999985</v>
      </c>
      <c r="T1232" s="38">
        <v>5000</v>
      </c>
      <c r="U1232" s="14">
        <f>S1232/H1232</f>
        <v>4.8901368901368869E-2</v>
      </c>
      <c r="V1232" s="19"/>
      <c r="W1232" s="19"/>
      <c r="X1232" s="37" t="s">
        <v>3467</v>
      </c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</row>
    <row r="1233" spans="1:37" s="3" customFormat="1" ht="16.5" customHeight="1">
      <c r="A1233" s="38">
        <v>79</v>
      </c>
      <c r="B1233" s="39">
        <v>40712</v>
      </c>
      <c r="C1233" s="38">
        <v>10302654</v>
      </c>
      <c r="D1233" s="40" t="s">
        <v>2283</v>
      </c>
      <c r="E1233" s="38">
        <v>1</v>
      </c>
      <c r="F1233" s="38">
        <v>37</v>
      </c>
      <c r="G1233" s="38" t="s">
        <v>33</v>
      </c>
      <c r="H1233" s="42">
        <v>6264.24</v>
      </c>
      <c r="I1233" s="2"/>
      <c r="J1233" s="44">
        <v>43948</v>
      </c>
      <c r="K1233" s="42">
        <v>0</v>
      </c>
      <c r="L1233" s="42">
        <v>5951.02</v>
      </c>
      <c r="M1233" s="44">
        <v>45077</v>
      </c>
      <c r="N1233" s="42">
        <f>H1233-K1233-L1233</f>
        <v>313.21999999999935</v>
      </c>
      <c r="O1233" s="42">
        <v>7.79</v>
      </c>
      <c r="P1233" s="45">
        <v>0.13</v>
      </c>
      <c r="Q1233" s="42">
        <f>O1233-R1233</f>
        <v>0.90000000000000036</v>
      </c>
      <c r="R1233" s="42">
        <v>6.89</v>
      </c>
      <c r="S1233" s="42">
        <f>N1233-R1233</f>
        <v>306.32999999999936</v>
      </c>
      <c r="T1233" s="38">
        <v>5000</v>
      </c>
      <c r="U1233" s="14">
        <f>S1233/H1233</f>
        <v>4.8901383088770442E-2</v>
      </c>
      <c r="V1233" s="19"/>
      <c r="W1233" s="19"/>
      <c r="X1233" s="37" t="s">
        <v>3467</v>
      </c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</row>
    <row r="1234" spans="1:37" s="3" customFormat="1" ht="16.5" customHeight="1">
      <c r="A1234" s="38">
        <v>111</v>
      </c>
      <c r="B1234" s="39">
        <v>40712</v>
      </c>
      <c r="C1234" s="38">
        <v>10303687</v>
      </c>
      <c r="D1234" s="40" t="s">
        <v>1525</v>
      </c>
      <c r="E1234" s="38">
        <v>1</v>
      </c>
      <c r="F1234" s="38">
        <v>60</v>
      </c>
      <c r="G1234" s="38" t="s">
        <v>33</v>
      </c>
      <c r="H1234" s="42">
        <v>4700.8500000000004</v>
      </c>
      <c r="I1234" s="2"/>
      <c r="J1234" s="44">
        <v>43002</v>
      </c>
      <c r="K1234" s="42">
        <v>0</v>
      </c>
      <c r="L1234" s="42">
        <v>4465.8</v>
      </c>
      <c r="M1234" s="44">
        <v>45077</v>
      </c>
      <c r="N1234" s="42">
        <f>H1234-K1234-L1234</f>
        <v>235.05000000000018</v>
      </c>
      <c r="O1234" s="42">
        <v>5.84</v>
      </c>
      <c r="P1234" s="45">
        <v>0.13</v>
      </c>
      <c r="Q1234" s="42">
        <f>O1234-R1234</f>
        <v>0.66999999999999993</v>
      </c>
      <c r="R1234" s="42">
        <v>5.17</v>
      </c>
      <c r="S1234" s="42">
        <f>N1234-R1234</f>
        <v>229.88000000000019</v>
      </c>
      <c r="T1234" s="38">
        <v>5000</v>
      </c>
      <c r="U1234" s="14">
        <f>S1234/H1234</f>
        <v>4.8901794356339852E-2</v>
      </c>
      <c r="V1234" s="19"/>
      <c r="W1234" s="19"/>
      <c r="X1234" s="37" t="s">
        <v>3467</v>
      </c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</row>
    <row r="1235" spans="1:37" s="3" customFormat="1" ht="16.5" customHeight="1">
      <c r="A1235" s="38">
        <v>112</v>
      </c>
      <c r="B1235" s="39">
        <v>40712</v>
      </c>
      <c r="C1235" s="38">
        <v>10303694</v>
      </c>
      <c r="D1235" s="40" t="s">
        <v>1927</v>
      </c>
      <c r="E1235" s="38">
        <v>1</v>
      </c>
      <c r="F1235" s="38">
        <v>60</v>
      </c>
      <c r="G1235" s="38" t="s">
        <v>33</v>
      </c>
      <c r="H1235" s="42">
        <v>4700.8500000000004</v>
      </c>
      <c r="I1235" s="2"/>
      <c r="J1235" s="44">
        <v>43065</v>
      </c>
      <c r="K1235" s="42">
        <v>0</v>
      </c>
      <c r="L1235" s="42">
        <v>4465.8</v>
      </c>
      <c r="M1235" s="44">
        <v>45077</v>
      </c>
      <c r="N1235" s="42">
        <f>H1235-K1235-L1235</f>
        <v>235.05000000000018</v>
      </c>
      <c r="O1235" s="42">
        <v>5.84</v>
      </c>
      <c r="P1235" s="45">
        <v>0.13</v>
      </c>
      <c r="Q1235" s="42">
        <f>O1235-R1235</f>
        <v>0.66999999999999993</v>
      </c>
      <c r="R1235" s="42">
        <v>5.17</v>
      </c>
      <c r="S1235" s="42">
        <f>N1235-R1235</f>
        <v>229.88000000000019</v>
      </c>
      <c r="T1235" s="38">
        <v>5000</v>
      </c>
      <c r="U1235" s="14">
        <f>S1235/H1235</f>
        <v>4.8901794356339852E-2</v>
      </c>
      <c r="V1235" s="19"/>
      <c r="W1235" s="19"/>
      <c r="X1235" s="37" t="s">
        <v>3467</v>
      </c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</row>
    <row r="1236" spans="1:37" s="3" customFormat="1" ht="16.5" customHeight="1">
      <c r="A1236" s="38">
        <v>140</v>
      </c>
      <c r="B1236" s="39">
        <v>40712</v>
      </c>
      <c r="C1236" s="38">
        <v>10303959</v>
      </c>
      <c r="D1236" s="40" t="s">
        <v>2326</v>
      </c>
      <c r="E1236" s="38">
        <v>1</v>
      </c>
      <c r="F1236" s="38">
        <v>60</v>
      </c>
      <c r="G1236" s="38" t="s">
        <v>33</v>
      </c>
      <c r="H1236" s="42">
        <v>3444.44</v>
      </c>
      <c r="I1236" s="2"/>
      <c r="J1236" s="44">
        <v>42276</v>
      </c>
      <c r="K1236" s="42">
        <v>0</v>
      </c>
      <c r="L1236" s="42">
        <v>3272.21</v>
      </c>
      <c r="M1236" s="44">
        <v>45077</v>
      </c>
      <c r="N1236" s="42">
        <f>H1236-K1236-L1236</f>
        <v>172.23000000000002</v>
      </c>
      <c r="O1236" s="42">
        <v>4.28</v>
      </c>
      <c r="P1236" s="45">
        <v>0.13</v>
      </c>
      <c r="Q1236" s="42">
        <f>O1236-R1236</f>
        <v>0.49000000000000021</v>
      </c>
      <c r="R1236" s="42">
        <v>3.79</v>
      </c>
      <c r="S1236" s="42">
        <f>N1236-R1236</f>
        <v>168.44000000000003</v>
      </c>
      <c r="T1236" s="38">
        <v>5000</v>
      </c>
      <c r="U1236" s="14">
        <f>S1236/H1236</f>
        <v>4.8901998583223985E-2</v>
      </c>
      <c r="V1236" s="19"/>
      <c r="W1236" s="19"/>
      <c r="X1236" s="37" t="s">
        <v>3467</v>
      </c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</row>
    <row r="1237" spans="1:37" s="3" customFormat="1" ht="16.5" customHeight="1">
      <c r="A1237" s="38">
        <v>39</v>
      </c>
      <c r="B1237" s="39">
        <v>40712</v>
      </c>
      <c r="C1237" s="38">
        <v>10302489</v>
      </c>
      <c r="D1237" s="40" t="s">
        <v>2186</v>
      </c>
      <c r="E1237" s="38">
        <v>1</v>
      </c>
      <c r="F1237" s="38">
        <v>60</v>
      </c>
      <c r="G1237" s="38" t="s">
        <v>33</v>
      </c>
      <c r="H1237" s="42">
        <v>4957.26</v>
      </c>
      <c r="I1237" s="2"/>
      <c r="J1237" s="44">
        <v>42276</v>
      </c>
      <c r="K1237" s="42">
        <v>0</v>
      </c>
      <c r="L1237" s="42">
        <v>4709.3900000000003</v>
      </c>
      <c r="M1237" s="44">
        <v>45077</v>
      </c>
      <c r="N1237" s="42">
        <f>H1237-K1237-L1237</f>
        <v>247.86999999999989</v>
      </c>
      <c r="O1237" s="42">
        <v>6.16</v>
      </c>
      <c r="P1237" s="45">
        <v>0.13</v>
      </c>
      <c r="Q1237" s="42">
        <f>O1237-R1237</f>
        <v>0.71</v>
      </c>
      <c r="R1237" s="42">
        <v>5.45</v>
      </c>
      <c r="S1237" s="42">
        <f>N1237-R1237</f>
        <v>242.4199999999999</v>
      </c>
      <c r="T1237" s="38">
        <v>5000</v>
      </c>
      <c r="U1237" s="14">
        <f>S1237/H1237</f>
        <v>4.8902014419255777E-2</v>
      </c>
      <c r="V1237" s="19"/>
      <c r="W1237" s="19"/>
      <c r="X1237" s="37" t="s">
        <v>3467</v>
      </c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</row>
    <row r="1238" spans="1:37" s="3" customFormat="1" ht="16.5" customHeight="1">
      <c r="A1238" s="38">
        <v>159</v>
      </c>
      <c r="B1238" s="39">
        <v>40712</v>
      </c>
      <c r="C1238" s="38">
        <v>10303980</v>
      </c>
      <c r="D1238" s="40" t="s">
        <v>2356</v>
      </c>
      <c r="E1238" s="38">
        <v>1</v>
      </c>
      <c r="F1238" s="38">
        <v>60</v>
      </c>
      <c r="G1238" s="38" t="s">
        <v>33</v>
      </c>
      <c r="H1238" s="42">
        <v>1641.03</v>
      </c>
      <c r="I1238" s="2"/>
      <c r="J1238" s="44">
        <v>42276</v>
      </c>
      <c r="K1238" s="42">
        <v>0</v>
      </c>
      <c r="L1238" s="42">
        <v>1558.97</v>
      </c>
      <c r="M1238" s="44">
        <v>45077</v>
      </c>
      <c r="N1238" s="42">
        <f>H1238-K1238-L1238</f>
        <v>82.059999999999945</v>
      </c>
      <c r="O1238" s="42">
        <v>2.04</v>
      </c>
      <c r="P1238" s="45">
        <v>0.13</v>
      </c>
      <c r="Q1238" s="42">
        <f>O1238-R1238</f>
        <v>0.22999999999999998</v>
      </c>
      <c r="R1238" s="42">
        <v>1.81</v>
      </c>
      <c r="S1238" s="42">
        <f>N1238-R1238</f>
        <v>80.249999999999943</v>
      </c>
      <c r="T1238" s="38">
        <v>5000</v>
      </c>
      <c r="U1238" s="14">
        <f>S1238/H1238</f>
        <v>4.8902213853494421E-2</v>
      </c>
      <c r="V1238" s="19"/>
      <c r="W1238" s="19"/>
      <c r="X1238" s="37" t="s">
        <v>3467</v>
      </c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</row>
    <row r="1239" spans="1:37" s="3" customFormat="1" ht="16.5" customHeight="1">
      <c r="A1239" s="38">
        <v>124</v>
      </c>
      <c r="B1239" s="39">
        <v>10743</v>
      </c>
      <c r="C1239" s="38">
        <v>10299943</v>
      </c>
      <c r="D1239" s="40" t="s">
        <v>212</v>
      </c>
      <c r="E1239" s="38">
        <v>29</v>
      </c>
      <c r="F1239" s="38">
        <v>60</v>
      </c>
      <c r="G1239" s="38" t="s">
        <v>83</v>
      </c>
      <c r="H1239" s="42">
        <v>2337.7199999999998</v>
      </c>
      <c r="I1239" s="55"/>
      <c r="J1239" s="44">
        <v>40513</v>
      </c>
      <c r="K1239" s="42">
        <v>0</v>
      </c>
      <c r="L1239" s="42">
        <v>2220.83</v>
      </c>
      <c r="M1239" s="44">
        <v>45138</v>
      </c>
      <c r="N1239" s="42">
        <f>H1239-K1239-L1239</f>
        <v>116.88999999999987</v>
      </c>
      <c r="O1239" s="42">
        <v>2.9</v>
      </c>
      <c r="P1239" s="45">
        <v>0.13</v>
      </c>
      <c r="Q1239" s="42">
        <v>0.33</v>
      </c>
      <c r="R1239" s="42">
        <v>2.57</v>
      </c>
      <c r="S1239" s="42">
        <v>114.32</v>
      </c>
      <c r="T1239" s="38">
        <v>5000</v>
      </c>
      <c r="U1239" s="14">
        <f>S1239/H1239</f>
        <v>4.8902349297606215E-2</v>
      </c>
      <c r="V1239" s="19"/>
      <c r="W1239" s="19"/>
      <c r="X1239" s="37" t="s">
        <v>3463</v>
      </c>
    </row>
    <row r="1240" spans="1:37" s="3" customFormat="1" ht="16.5" customHeight="1">
      <c r="A1240" s="38">
        <v>157</v>
      </c>
      <c r="B1240" s="39">
        <v>40712</v>
      </c>
      <c r="C1240" s="38">
        <v>10303977</v>
      </c>
      <c r="D1240" s="40" t="s">
        <v>2355</v>
      </c>
      <c r="E1240" s="38">
        <v>1</v>
      </c>
      <c r="F1240" s="38">
        <v>60</v>
      </c>
      <c r="G1240" s="38" t="s">
        <v>33</v>
      </c>
      <c r="H1240" s="42">
        <v>1179.49</v>
      </c>
      <c r="I1240" s="2"/>
      <c r="J1240" s="44">
        <v>42276</v>
      </c>
      <c r="K1240" s="42">
        <v>0</v>
      </c>
      <c r="L1240" s="42">
        <v>1120.51</v>
      </c>
      <c r="M1240" s="44">
        <v>45077</v>
      </c>
      <c r="N1240" s="42">
        <f>H1240-K1240-L1240</f>
        <v>58.980000000000018</v>
      </c>
      <c r="O1240" s="42">
        <v>1.47</v>
      </c>
      <c r="P1240" s="45">
        <v>0.13</v>
      </c>
      <c r="Q1240" s="42">
        <f>O1240-R1240</f>
        <v>0.16999999999999993</v>
      </c>
      <c r="R1240" s="42">
        <v>1.3</v>
      </c>
      <c r="S1240" s="42">
        <f>N1240-R1240</f>
        <v>57.680000000000021</v>
      </c>
      <c r="T1240" s="38">
        <v>5000</v>
      </c>
      <c r="U1240" s="14">
        <f>S1240/H1240</f>
        <v>4.8902491754911036E-2</v>
      </c>
      <c r="V1240" s="19"/>
      <c r="W1240" s="19"/>
      <c r="X1240" s="37" t="s">
        <v>3467</v>
      </c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</row>
    <row r="1241" spans="1:37" s="3" customFormat="1" ht="16.5" customHeight="1">
      <c r="A1241" s="38">
        <v>146</v>
      </c>
      <c r="B1241" s="39">
        <v>40712</v>
      </c>
      <c r="C1241" s="38">
        <v>10303965</v>
      </c>
      <c r="D1241" s="40" t="s">
        <v>2331</v>
      </c>
      <c r="E1241" s="38">
        <v>12</v>
      </c>
      <c r="F1241" s="38">
        <v>60</v>
      </c>
      <c r="G1241" s="38" t="s">
        <v>33</v>
      </c>
      <c r="H1241" s="42">
        <v>3200.04</v>
      </c>
      <c r="I1241" s="2"/>
      <c r="J1241" s="44">
        <v>42276</v>
      </c>
      <c r="K1241" s="42">
        <v>0</v>
      </c>
      <c r="L1241" s="42">
        <v>3040.03</v>
      </c>
      <c r="M1241" s="44">
        <v>45077</v>
      </c>
      <c r="N1241" s="42">
        <f>H1241-K1241-L1241</f>
        <v>160.00999999999976</v>
      </c>
      <c r="O1241" s="42">
        <v>3.98</v>
      </c>
      <c r="P1241" s="45">
        <v>0.13</v>
      </c>
      <c r="Q1241" s="42">
        <f>O1241-R1241</f>
        <v>0.45999999999999996</v>
      </c>
      <c r="R1241" s="42">
        <v>3.52</v>
      </c>
      <c r="S1241" s="42">
        <f>N1241-R1241</f>
        <v>156.48999999999975</v>
      </c>
      <c r="T1241" s="38">
        <v>5000</v>
      </c>
      <c r="U1241" s="14">
        <f>S1241/H1241</f>
        <v>4.8902513718578441E-2</v>
      </c>
      <c r="V1241" s="19"/>
      <c r="W1241" s="19"/>
      <c r="X1241" s="37" t="s">
        <v>3467</v>
      </c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</row>
    <row r="1242" spans="1:37" s="3" customFormat="1" ht="16.5" customHeight="1">
      <c r="A1242" s="38">
        <v>109</v>
      </c>
      <c r="B1242" s="39">
        <v>40712</v>
      </c>
      <c r="C1242" s="38">
        <v>10303685</v>
      </c>
      <c r="D1242" s="40" t="s">
        <v>2303</v>
      </c>
      <c r="E1242" s="38">
        <v>2</v>
      </c>
      <c r="F1242" s="38">
        <v>60</v>
      </c>
      <c r="G1242" s="38" t="s">
        <v>33</v>
      </c>
      <c r="H1242" s="42">
        <v>6052.42</v>
      </c>
      <c r="I1242" s="2"/>
      <c r="J1242" s="44">
        <v>42912</v>
      </c>
      <c r="K1242" s="42">
        <v>0</v>
      </c>
      <c r="L1242" s="42">
        <v>5749.79</v>
      </c>
      <c r="M1242" s="44">
        <v>45077</v>
      </c>
      <c r="N1242" s="42">
        <f>H1242-K1242-L1242</f>
        <v>302.63000000000011</v>
      </c>
      <c r="O1242" s="42">
        <v>7.52</v>
      </c>
      <c r="P1242" s="45">
        <v>0.13</v>
      </c>
      <c r="Q1242" s="42">
        <f>O1242-R1242</f>
        <v>0.86999999999999922</v>
      </c>
      <c r="R1242" s="42">
        <v>6.65</v>
      </c>
      <c r="S1242" s="42">
        <f>N1242-R1242</f>
        <v>295.98000000000013</v>
      </c>
      <c r="T1242" s="38">
        <v>5000</v>
      </c>
      <c r="U1242" s="14">
        <f>S1242/H1242</f>
        <v>4.8902752948407437E-2</v>
      </c>
      <c r="V1242" s="19"/>
      <c r="W1242" s="19"/>
      <c r="X1242" s="37" t="s">
        <v>3467</v>
      </c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</row>
    <row r="1243" spans="1:37" s="3" customFormat="1" ht="16.5" customHeight="1">
      <c r="A1243" s="38">
        <v>93</v>
      </c>
      <c r="B1243" s="39">
        <v>40712</v>
      </c>
      <c r="C1243" s="38">
        <v>10303651</v>
      </c>
      <c r="D1243" s="40" t="s">
        <v>2292</v>
      </c>
      <c r="E1243" s="38">
        <v>3</v>
      </c>
      <c r="F1243" s="38">
        <v>60</v>
      </c>
      <c r="G1243" s="38" t="s">
        <v>33</v>
      </c>
      <c r="H1243" s="42">
        <v>2782.05</v>
      </c>
      <c r="I1243" s="2"/>
      <c r="J1243" s="44">
        <v>42276</v>
      </c>
      <c r="K1243" s="42">
        <v>0</v>
      </c>
      <c r="L1243" s="42">
        <v>2642.94</v>
      </c>
      <c r="M1243" s="44">
        <v>45077</v>
      </c>
      <c r="N1243" s="42">
        <f>H1243-K1243-L1243</f>
        <v>139.11000000000013</v>
      </c>
      <c r="O1243" s="42">
        <v>3.46</v>
      </c>
      <c r="P1243" s="45">
        <v>0.13</v>
      </c>
      <c r="Q1243" s="42">
        <f>O1243-R1243</f>
        <v>0.39999999999999991</v>
      </c>
      <c r="R1243" s="42">
        <v>3.06</v>
      </c>
      <c r="S1243" s="42">
        <f>N1243-R1243</f>
        <v>136.05000000000013</v>
      </c>
      <c r="T1243" s="38">
        <v>5000</v>
      </c>
      <c r="U1243" s="14">
        <f>S1243/H1243</f>
        <v>4.890278751280535E-2</v>
      </c>
      <c r="V1243" s="19"/>
      <c r="W1243" s="19"/>
      <c r="X1243" s="37" t="s">
        <v>3467</v>
      </c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</row>
    <row r="1244" spans="1:37" s="3" customFormat="1" ht="16.5" customHeight="1">
      <c r="A1244" s="38">
        <v>41</v>
      </c>
      <c r="B1244" s="39">
        <v>40712</v>
      </c>
      <c r="C1244" s="38">
        <v>10302491</v>
      </c>
      <c r="D1244" s="40" t="s">
        <v>836</v>
      </c>
      <c r="E1244" s="38">
        <v>1</v>
      </c>
      <c r="F1244" s="38">
        <v>60</v>
      </c>
      <c r="G1244" s="38" t="s">
        <v>33</v>
      </c>
      <c r="H1244" s="42">
        <v>1606.84</v>
      </c>
      <c r="I1244" s="2"/>
      <c r="J1244" s="44">
        <v>42276</v>
      </c>
      <c r="K1244" s="42">
        <v>0</v>
      </c>
      <c r="L1244" s="42">
        <v>1526.49</v>
      </c>
      <c r="M1244" s="44">
        <v>45077</v>
      </c>
      <c r="N1244" s="42">
        <f>H1244-K1244-L1244</f>
        <v>80.349999999999909</v>
      </c>
      <c r="O1244" s="42">
        <v>2</v>
      </c>
      <c r="P1244" s="45">
        <v>0.13</v>
      </c>
      <c r="Q1244" s="42">
        <f>O1244-R1244</f>
        <v>0.22999999999999998</v>
      </c>
      <c r="R1244" s="42">
        <v>1.77</v>
      </c>
      <c r="S1244" s="42">
        <f>N1244-R1244</f>
        <v>78.579999999999913</v>
      </c>
      <c r="T1244" s="38">
        <v>5000</v>
      </c>
      <c r="U1244" s="14">
        <f>S1244/H1244</f>
        <v>4.8903437803390452E-2</v>
      </c>
      <c r="V1244" s="19"/>
      <c r="W1244" s="19"/>
      <c r="X1244" s="37" t="s">
        <v>3467</v>
      </c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</row>
    <row r="1245" spans="1:37" s="3" customFormat="1" ht="16.5" customHeight="1">
      <c r="A1245" s="38">
        <v>151</v>
      </c>
      <c r="B1245" s="39">
        <v>40712</v>
      </c>
      <c r="C1245" s="38">
        <v>10303971</v>
      </c>
      <c r="D1245" s="40" t="s">
        <v>2350</v>
      </c>
      <c r="E1245" s="38">
        <v>1</v>
      </c>
      <c r="F1245" s="38">
        <v>60</v>
      </c>
      <c r="G1245" s="38" t="s">
        <v>33</v>
      </c>
      <c r="H1245" s="42">
        <v>1367.52</v>
      </c>
      <c r="I1245" s="2"/>
      <c r="J1245" s="44">
        <v>42276</v>
      </c>
      <c r="K1245" s="42">
        <v>0</v>
      </c>
      <c r="L1245" s="42">
        <v>1299.1400000000001</v>
      </c>
      <c r="M1245" s="44">
        <v>45077</v>
      </c>
      <c r="N1245" s="42">
        <f>H1245-K1245-L1245</f>
        <v>68.379999999999882</v>
      </c>
      <c r="O1245" s="42">
        <v>1.7</v>
      </c>
      <c r="P1245" s="45">
        <v>0.13</v>
      </c>
      <c r="Q1245" s="42">
        <f>O1245-R1245</f>
        <v>0.19999999999999996</v>
      </c>
      <c r="R1245" s="42">
        <v>1.5</v>
      </c>
      <c r="S1245" s="42">
        <f>N1245-R1245</f>
        <v>66.879999999999882</v>
      </c>
      <c r="T1245" s="38">
        <v>5000</v>
      </c>
      <c r="U1245" s="14">
        <f>S1245/H1245</f>
        <v>4.890604890604882E-2</v>
      </c>
      <c r="V1245" s="19"/>
      <c r="W1245" s="19"/>
      <c r="X1245" s="37" t="s">
        <v>3467</v>
      </c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</row>
    <row r="1246" spans="1:37" s="3" customFormat="1" ht="16.5" customHeight="1">
      <c r="A1246" s="38">
        <v>108</v>
      </c>
      <c r="B1246" s="39">
        <v>40712</v>
      </c>
      <c r="C1246" s="38">
        <v>10303683</v>
      </c>
      <c r="D1246" s="40" t="s">
        <v>2302</v>
      </c>
      <c r="E1246" s="38">
        <v>1</v>
      </c>
      <c r="F1246" s="38">
        <v>60</v>
      </c>
      <c r="G1246" s="38" t="s">
        <v>33</v>
      </c>
      <c r="H1246" s="42">
        <v>1111.1099999999999</v>
      </c>
      <c r="I1246" s="2"/>
      <c r="J1246" s="44">
        <v>42821</v>
      </c>
      <c r="K1246" s="42">
        <v>0</v>
      </c>
      <c r="L1246" s="42">
        <v>1055.55</v>
      </c>
      <c r="M1246" s="44">
        <v>45077</v>
      </c>
      <c r="N1246" s="42">
        <f>H1246-K1246-L1246</f>
        <v>55.559999999999945</v>
      </c>
      <c r="O1246" s="42">
        <v>1.38</v>
      </c>
      <c r="P1246" s="45">
        <v>0.13</v>
      </c>
      <c r="Q1246" s="42">
        <f>O1246-R1246</f>
        <v>0.15999999999999992</v>
      </c>
      <c r="R1246" s="42">
        <v>1.22</v>
      </c>
      <c r="S1246" s="42">
        <f>N1246-R1246</f>
        <v>54.339999999999947</v>
      </c>
      <c r="T1246" s="38">
        <v>5000</v>
      </c>
      <c r="U1246" s="14">
        <f>S1246/H1246</f>
        <v>4.8906048906048862E-2</v>
      </c>
      <c r="V1246" s="19"/>
      <c r="W1246" s="19"/>
      <c r="X1246" s="37" t="s">
        <v>3467</v>
      </c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</row>
    <row r="1247" spans="1:37" s="3" customFormat="1" ht="16.5" customHeight="1">
      <c r="A1247" s="38">
        <v>118</v>
      </c>
      <c r="B1247" s="39">
        <v>10743</v>
      </c>
      <c r="C1247" s="38">
        <v>10300759</v>
      </c>
      <c r="D1247" s="40" t="s">
        <v>1550</v>
      </c>
      <c r="E1247" s="38">
        <v>6</v>
      </c>
      <c r="F1247" s="38">
        <v>60</v>
      </c>
      <c r="G1247" s="38" t="s">
        <v>33</v>
      </c>
      <c r="H1247" s="42">
        <v>20256.419999999998</v>
      </c>
      <c r="I1247" s="55"/>
      <c r="J1247" s="44">
        <v>40512</v>
      </c>
      <c r="K1247" s="42">
        <v>0</v>
      </c>
      <c r="L1247" s="42">
        <v>19243.59</v>
      </c>
      <c r="M1247" s="44">
        <v>45138</v>
      </c>
      <c r="N1247" s="42">
        <f>H1247-K1247-L1247</f>
        <v>1012.8299999999981</v>
      </c>
      <c r="O1247" s="42">
        <v>25</v>
      </c>
      <c r="P1247" s="45">
        <v>0.13</v>
      </c>
      <c r="Q1247" s="42">
        <v>2.87</v>
      </c>
      <c r="R1247" s="42">
        <v>22.13</v>
      </c>
      <c r="S1247" s="42">
        <f>N1247-R1247</f>
        <v>990.69999999999811</v>
      </c>
      <c r="T1247" s="38">
        <v>5000</v>
      </c>
      <c r="U1247" s="14">
        <f>S1247/H1247</f>
        <v>4.8907951158200617E-2</v>
      </c>
      <c r="V1247" s="19"/>
      <c r="W1247" s="19"/>
      <c r="X1247" s="37" t="s">
        <v>3463</v>
      </c>
    </row>
    <row r="1248" spans="1:37" s="3" customFormat="1" ht="16.5" customHeight="1">
      <c r="A1248" s="38">
        <v>75</v>
      </c>
      <c r="B1248" s="39">
        <v>40712</v>
      </c>
      <c r="C1248" s="38">
        <v>10302650</v>
      </c>
      <c r="D1248" s="40" t="s">
        <v>69</v>
      </c>
      <c r="E1248" s="38">
        <v>1</v>
      </c>
      <c r="F1248" s="38">
        <v>6</v>
      </c>
      <c r="G1248" s="38" t="s">
        <v>33</v>
      </c>
      <c r="H1248" s="42">
        <v>815.39</v>
      </c>
      <c r="I1248" s="2"/>
      <c r="J1248" s="44">
        <v>43949</v>
      </c>
      <c r="K1248" s="42">
        <v>0</v>
      </c>
      <c r="L1248" s="42">
        <v>774.62</v>
      </c>
      <c r="M1248" s="44">
        <v>45077</v>
      </c>
      <c r="N1248" s="42">
        <f>H1248-K1248-L1248</f>
        <v>40.769999999999982</v>
      </c>
      <c r="O1248" s="42">
        <v>1.01</v>
      </c>
      <c r="P1248" s="45">
        <v>0.13</v>
      </c>
      <c r="Q1248" s="42">
        <f>O1248-R1248</f>
        <v>0.12</v>
      </c>
      <c r="R1248" s="42">
        <v>0.89</v>
      </c>
      <c r="S1248" s="42">
        <f>N1248-R1248</f>
        <v>39.879999999999981</v>
      </c>
      <c r="T1248" s="38">
        <v>5000</v>
      </c>
      <c r="U1248" s="14">
        <f>S1248/H1248</f>
        <v>4.8909110977568997E-2</v>
      </c>
      <c r="V1248" s="19"/>
      <c r="W1248" s="19"/>
      <c r="X1248" s="37" t="s">
        <v>3467</v>
      </c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</row>
    <row r="1249" spans="1:37" s="3" customFormat="1" ht="16.5" customHeight="1">
      <c r="A1249" s="38">
        <v>108</v>
      </c>
      <c r="B1249" s="39">
        <v>10704</v>
      </c>
      <c r="C1249" s="38">
        <v>10280443</v>
      </c>
      <c r="D1249" s="40" t="s">
        <v>2922</v>
      </c>
      <c r="E1249" s="58">
        <v>3</v>
      </c>
      <c r="F1249" s="38">
        <v>60</v>
      </c>
      <c r="G1249" s="38" t="s">
        <v>33</v>
      </c>
      <c r="H1249" s="42">
        <v>9078.6299999999992</v>
      </c>
      <c r="I1249" s="37"/>
      <c r="J1249" s="44">
        <v>42879</v>
      </c>
      <c r="K1249" s="42">
        <v>0</v>
      </c>
      <c r="L1249" s="42">
        <v>8624.69</v>
      </c>
      <c r="M1249" s="44">
        <v>45200</v>
      </c>
      <c r="N1249" s="42">
        <v>453.94</v>
      </c>
      <c r="O1249" s="42">
        <v>10</v>
      </c>
      <c r="P1249" s="45">
        <f>IF(J1249&lt;DATEVALUE("2009-1-1"),3%,13%)</f>
        <v>0.13</v>
      </c>
      <c r="Q1249" s="42">
        <f>IF(P1249=13%,ROUND(O1249/(1+P1249)*P1249,2),ROUND(O1249/(1+0.03)*0.02,2))</f>
        <v>1.1499999999999999</v>
      </c>
      <c r="R1249" s="42">
        <f>O1249-Q1249</f>
        <v>8.85</v>
      </c>
      <c r="S1249" s="42">
        <f>N1249-R1249</f>
        <v>445.09</v>
      </c>
      <c r="T1249" s="38">
        <v>2101</v>
      </c>
      <c r="U1249" s="14">
        <f>S1249/H1249</f>
        <v>4.9026119579716324E-2</v>
      </c>
      <c r="V1249" s="19"/>
      <c r="W1249" s="19"/>
      <c r="X1249" s="37" t="s">
        <v>3455</v>
      </c>
    </row>
    <row r="1250" spans="1:37" s="3" customFormat="1" ht="16.5" customHeight="1">
      <c r="A1250" s="38">
        <v>26</v>
      </c>
      <c r="B1250" s="39">
        <v>10700</v>
      </c>
      <c r="C1250" s="38">
        <v>10274905</v>
      </c>
      <c r="D1250" s="40" t="s">
        <v>1040</v>
      </c>
      <c r="E1250" s="38">
        <v>1</v>
      </c>
      <c r="F1250" s="38">
        <v>9</v>
      </c>
      <c r="G1250" s="38" t="s">
        <v>21</v>
      </c>
      <c r="H1250" s="42">
        <v>27644</v>
      </c>
      <c r="I1250" s="53"/>
      <c r="J1250" s="44">
        <v>43950</v>
      </c>
      <c r="K1250" s="42">
        <v>0</v>
      </c>
      <c r="L1250" s="42">
        <v>26261.8</v>
      </c>
      <c r="M1250" s="44">
        <v>45169</v>
      </c>
      <c r="N1250" s="42">
        <f>H1250-K1250-L1250</f>
        <v>1382.2000000000007</v>
      </c>
      <c r="O1250" s="42">
        <v>30</v>
      </c>
      <c r="P1250" s="45">
        <v>0.13</v>
      </c>
      <c r="Q1250" s="42">
        <v>3.45</v>
      </c>
      <c r="R1250" s="42">
        <v>26.55</v>
      </c>
      <c r="S1250" s="42">
        <v>1355.65</v>
      </c>
      <c r="T1250" s="38">
        <v>5000</v>
      </c>
      <c r="U1250" s="14">
        <f>S1250/H1250</f>
        <v>4.9039574591231372E-2</v>
      </c>
      <c r="V1250" s="19"/>
      <c r="W1250" s="19"/>
      <c r="X1250" s="37" t="s">
        <v>3455</v>
      </c>
    </row>
    <row r="1251" spans="1:37" s="3" customFormat="1" ht="16.5" customHeight="1">
      <c r="A1251" s="38">
        <v>441</v>
      </c>
      <c r="B1251" s="39">
        <v>10736</v>
      </c>
      <c r="C1251" s="38">
        <v>10284299</v>
      </c>
      <c r="D1251" s="40" t="s">
        <v>1379</v>
      </c>
      <c r="E1251" s="38">
        <v>1</v>
      </c>
      <c r="F1251" s="38">
        <v>120</v>
      </c>
      <c r="G1251" s="38" t="s">
        <v>23</v>
      </c>
      <c r="H1251" s="42">
        <v>4882.04</v>
      </c>
      <c r="I1251" s="55"/>
      <c r="J1251" s="44">
        <v>40512</v>
      </c>
      <c r="K1251" s="42">
        <v>0</v>
      </c>
      <c r="L1251" s="42">
        <v>4637.93</v>
      </c>
      <c r="M1251" s="44">
        <v>45138</v>
      </c>
      <c r="N1251" s="42">
        <f>H1251-K1251-L1251</f>
        <v>244.10999999999967</v>
      </c>
      <c r="O1251" s="42">
        <v>5</v>
      </c>
      <c r="P1251" s="45">
        <v>0.13</v>
      </c>
      <c r="Q1251" s="42">
        <v>0.57999999999999996</v>
      </c>
      <c r="R1251" s="42">
        <v>4.42</v>
      </c>
      <c r="S1251" s="42">
        <v>239.69</v>
      </c>
      <c r="T1251" s="38">
        <v>2203</v>
      </c>
      <c r="U1251" s="14">
        <f>S1251/H1251</f>
        <v>4.9096279424175139E-2</v>
      </c>
      <c r="V1251" s="19"/>
      <c r="W1251" s="19"/>
      <c r="X1251" s="37" t="s">
        <v>3461</v>
      </c>
    </row>
    <row r="1252" spans="1:37" s="3" customFormat="1" ht="16.5" customHeight="1">
      <c r="A1252" s="38">
        <v>327</v>
      </c>
      <c r="B1252" s="39">
        <v>10736</v>
      </c>
      <c r="C1252" s="38">
        <v>10283156</v>
      </c>
      <c r="D1252" s="40" t="s">
        <v>1288</v>
      </c>
      <c r="E1252" s="38">
        <v>1</v>
      </c>
      <c r="F1252" s="38">
        <v>120</v>
      </c>
      <c r="G1252" s="38" t="s">
        <v>21</v>
      </c>
      <c r="H1252" s="42">
        <v>129901.06</v>
      </c>
      <c r="I1252" s="55"/>
      <c r="J1252" s="44">
        <v>39270</v>
      </c>
      <c r="K1252" s="42">
        <v>0</v>
      </c>
      <c r="L1252" s="42">
        <v>123406</v>
      </c>
      <c r="M1252" s="44">
        <v>45138</v>
      </c>
      <c r="N1252" s="42">
        <f>H1252-K1252-L1252</f>
        <v>6495.0599999999977</v>
      </c>
      <c r="O1252" s="42">
        <v>100</v>
      </c>
      <c r="P1252" s="45">
        <v>0.03</v>
      </c>
      <c r="Q1252" s="42">
        <v>1.94</v>
      </c>
      <c r="R1252" s="42">
        <v>98.06</v>
      </c>
      <c r="S1252" s="42">
        <v>6397</v>
      </c>
      <c r="T1252" s="38">
        <v>2102</v>
      </c>
      <c r="U1252" s="14">
        <f>S1252/H1252</f>
        <v>4.9245171671424393E-2</v>
      </c>
      <c r="V1252" s="19"/>
      <c r="W1252" s="19"/>
      <c r="X1252" s="37" t="s">
        <v>3461</v>
      </c>
    </row>
    <row r="1253" spans="1:37" s="3" customFormat="1" ht="16.5" customHeight="1">
      <c r="A1253" s="38">
        <v>30</v>
      </c>
      <c r="B1253" s="39">
        <v>10701</v>
      </c>
      <c r="C1253" s="38">
        <v>10276034</v>
      </c>
      <c r="D1253" s="40" t="s">
        <v>1042</v>
      </c>
      <c r="E1253" s="38">
        <v>1</v>
      </c>
      <c r="F1253" s="38">
        <v>120</v>
      </c>
      <c r="G1253" s="38" t="s">
        <v>23</v>
      </c>
      <c r="H1253" s="42">
        <v>4102.5600000000004</v>
      </c>
      <c r="I1253" s="53"/>
      <c r="J1253" s="44">
        <v>41634</v>
      </c>
      <c r="K1253" s="42">
        <v>0</v>
      </c>
      <c r="L1253" s="42">
        <v>3767.52</v>
      </c>
      <c r="M1253" s="44">
        <v>45169</v>
      </c>
      <c r="N1253" s="42">
        <f>H1253-K1253-L1253</f>
        <v>335.04000000000042</v>
      </c>
      <c r="O1253" s="42">
        <v>150</v>
      </c>
      <c r="P1253" s="45">
        <v>0.13</v>
      </c>
      <c r="Q1253" s="42">
        <v>17.260000000000002</v>
      </c>
      <c r="R1253" s="42">
        <v>132.74</v>
      </c>
      <c r="S1253" s="42">
        <v>202.3</v>
      </c>
      <c r="T1253" s="38">
        <v>5000</v>
      </c>
      <c r="U1253" s="14">
        <f>S1253/H1253</f>
        <v>4.9310674310674311E-2</v>
      </c>
      <c r="V1253" s="19"/>
      <c r="W1253" s="19"/>
      <c r="X1253" s="37" t="s">
        <v>3455</v>
      </c>
    </row>
    <row r="1254" spans="1:37" s="3" customFormat="1" ht="16.5" customHeight="1">
      <c r="A1254" s="38">
        <v>511</v>
      </c>
      <c r="B1254" s="39">
        <v>10736</v>
      </c>
      <c r="C1254" s="38">
        <v>10284101</v>
      </c>
      <c r="D1254" s="40" t="s">
        <v>1440</v>
      </c>
      <c r="E1254" s="38">
        <v>1</v>
      </c>
      <c r="F1254" s="38">
        <v>60</v>
      </c>
      <c r="G1254" s="38" t="s">
        <v>33</v>
      </c>
      <c r="H1254" s="42">
        <v>13360.69</v>
      </c>
      <c r="I1254" s="55"/>
      <c r="J1254" s="44">
        <v>41722</v>
      </c>
      <c r="K1254" s="42">
        <v>0</v>
      </c>
      <c r="L1254" s="42">
        <v>12692.65</v>
      </c>
      <c r="M1254" s="44">
        <v>45138</v>
      </c>
      <c r="N1254" s="42">
        <f>H1254-K1254-L1254</f>
        <v>668.04000000000087</v>
      </c>
      <c r="O1254" s="42">
        <v>10</v>
      </c>
      <c r="P1254" s="45">
        <v>0.13</v>
      </c>
      <c r="Q1254" s="42">
        <v>1.1499999999999999</v>
      </c>
      <c r="R1254" s="42">
        <v>8.85</v>
      </c>
      <c r="S1254" s="42">
        <v>659.19</v>
      </c>
      <c r="T1254" s="38">
        <v>5000</v>
      </c>
      <c r="U1254" s="14">
        <f>S1254/H1254</f>
        <v>4.933802071599596E-2</v>
      </c>
      <c r="V1254" s="19"/>
      <c r="W1254" s="19"/>
      <c r="X1254" s="37" t="s">
        <v>3461</v>
      </c>
    </row>
    <row r="1255" spans="1:37" s="3" customFormat="1" ht="16.5" customHeight="1">
      <c r="A1255" s="38">
        <v>523</v>
      </c>
      <c r="B1255" s="39">
        <v>10736</v>
      </c>
      <c r="C1255" s="38">
        <v>10284265</v>
      </c>
      <c r="D1255" s="40" t="s">
        <v>1450</v>
      </c>
      <c r="E1255" s="38">
        <v>1</v>
      </c>
      <c r="F1255" s="38">
        <v>60</v>
      </c>
      <c r="G1255" s="38" t="s">
        <v>33</v>
      </c>
      <c r="H1255" s="42">
        <v>13360.69</v>
      </c>
      <c r="I1255" s="55"/>
      <c r="J1255" s="44">
        <v>42061</v>
      </c>
      <c r="K1255" s="42">
        <v>0</v>
      </c>
      <c r="L1255" s="42">
        <v>12692.65</v>
      </c>
      <c r="M1255" s="44">
        <v>45138</v>
      </c>
      <c r="N1255" s="42">
        <f>H1255-K1255-L1255</f>
        <v>668.04000000000087</v>
      </c>
      <c r="O1255" s="42">
        <v>10</v>
      </c>
      <c r="P1255" s="45">
        <v>0.13</v>
      </c>
      <c r="Q1255" s="42">
        <v>1.1499999999999999</v>
      </c>
      <c r="R1255" s="42">
        <v>8.85</v>
      </c>
      <c r="S1255" s="42">
        <v>659.19</v>
      </c>
      <c r="T1255" s="38">
        <v>5000</v>
      </c>
      <c r="U1255" s="14">
        <f>S1255/H1255</f>
        <v>4.933802071599596E-2</v>
      </c>
      <c r="V1255" s="19"/>
      <c r="W1255" s="19"/>
      <c r="X1255" s="37" t="s">
        <v>3461</v>
      </c>
    </row>
    <row r="1256" spans="1:37" s="3" customFormat="1" ht="16.5" customHeight="1">
      <c r="A1256" s="38">
        <v>83</v>
      </c>
      <c r="B1256" s="39">
        <v>50099</v>
      </c>
      <c r="C1256" s="38">
        <v>10297623</v>
      </c>
      <c r="D1256" s="40" t="s">
        <v>2556</v>
      </c>
      <c r="E1256" s="38">
        <v>25</v>
      </c>
      <c r="F1256" s="38">
        <v>60</v>
      </c>
      <c r="G1256" s="38" t="s">
        <v>33</v>
      </c>
      <c r="H1256" s="42">
        <v>6794.75</v>
      </c>
      <c r="I1256" s="2"/>
      <c r="J1256" s="44">
        <v>42001</v>
      </c>
      <c r="K1256" s="42">
        <v>0</v>
      </c>
      <c r="L1256" s="42">
        <v>6455.01</v>
      </c>
      <c r="M1256" s="44">
        <v>45016</v>
      </c>
      <c r="N1256" s="42">
        <f>H1256-K1256-L1256</f>
        <v>339.73999999999978</v>
      </c>
      <c r="O1256" s="42">
        <v>5</v>
      </c>
      <c r="P1256" s="45">
        <v>0.13</v>
      </c>
      <c r="Q1256" s="42">
        <v>0.57999999999999996</v>
      </c>
      <c r="R1256" s="42">
        <v>4.42</v>
      </c>
      <c r="S1256" s="42">
        <v>335.32</v>
      </c>
      <c r="T1256" s="38">
        <v>5000</v>
      </c>
      <c r="U1256" s="14">
        <f>S1256/H1256</f>
        <v>4.9349865705139995E-2</v>
      </c>
      <c r="V1256" s="19"/>
      <c r="W1256" s="19"/>
      <c r="X1256" s="37" t="s">
        <v>3468</v>
      </c>
    </row>
    <row r="1257" spans="1:37" s="3" customFormat="1" ht="16.5" customHeight="1">
      <c r="A1257" s="38">
        <v>38</v>
      </c>
      <c r="B1257" s="39">
        <v>10700</v>
      </c>
      <c r="C1257" s="38">
        <v>10274908</v>
      </c>
      <c r="D1257" s="40" t="s">
        <v>20</v>
      </c>
      <c r="E1257" s="38">
        <v>1</v>
      </c>
      <c r="F1257" s="38">
        <v>9</v>
      </c>
      <c r="G1257" s="38" t="s">
        <v>21</v>
      </c>
      <c r="H1257" s="42">
        <v>55240.32</v>
      </c>
      <c r="I1257" s="57"/>
      <c r="J1257" s="44">
        <v>43950</v>
      </c>
      <c r="K1257" s="42">
        <v>0</v>
      </c>
      <c r="L1257" s="42">
        <v>52478.3</v>
      </c>
      <c r="M1257" s="44">
        <v>45199</v>
      </c>
      <c r="N1257" s="42">
        <v>2762.02</v>
      </c>
      <c r="O1257" s="42">
        <v>40</v>
      </c>
      <c r="P1257" s="45">
        <v>0.13</v>
      </c>
      <c r="Q1257" s="42">
        <v>4.5999999999999996</v>
      </c>
      <c r="R1257" s="42">
        <v>35.4</v>
      </c>
      <c r="S1257" s="42">
        <v>2726.62</v>
      </c>
      <c r="T1257" s="38">
        <v>5000</v>
      </c>
      <c r="U1257" s="14">
        <f>S1257/H1257</f>
        <v>4.9359236152143937E-2</v>
      </c>
      <c r="V1257" s="19"/>
      <c r="W1257" s="19"/>
      <c r="X1257" s="37" t="s">
        <v>3455</v>
      </c>
    </row>
    <row r="1258" spans="1:37" s="3" customFormat="1" ht="16.5" customHeight="1">
      <c r="A1258" s="38">
        <v>101</v>
      </c>
      <c r="B1258" s="39">
        <v>10743</v>
      </c>
      <c r="C1258" s="38">
        <v>10301389</v>
      </c>
      <c r="D1258" s="40" t="s">
        <v>2040</v>
      </c>
      <c r="E1258" s="31">
        <v>1</v>
      </c>
      <c r="F1258" s="38">
        <v>60</v>
      </c>
      <c r="G1258" s="38" t="s">
        <v>33</v>
      </c>
      <c r="H1258" s="42">
        <v>7222.22</v>
      </c>
      <c r="I1258" s="49"/>
      <c r="J1258" s="44">
        <v>41754</v>
      </c>
      <c r="K1258" s="42">
        <v>0</v>
      </c>
      <c r="L1258" s="42">
        <v>6861.1</v>
      </c>
      <c r="M1258" s="44">
        <v>45107</v>
      </c>
      <c r="N1258" s="42">
        <f>H1258-K1258-L1258</f>
        <v>361.11999999999989</v>
      </c>
      <c r="O1258" s="42">
        <v>5</v>
      </c>
      <c r="P1258" s="45">
        <v>0.13</v>
      </c>
      <c r="Q1258" s="42">
        <v>0.57999999999999996</v>
      </c>
      <c r="R1258" s="42">
        <v>4.42</v>
      </c>
      <c r="S1258" s="42">
        <f>N1258-R1258</f>
        <v>356.69999999999987</v>
      </c>
      <c r="T1258" s="38">
        <v>5000</v>
      </c>
      <c r="U1258" s="14">
        <f>S1258/H1258</f>
        <v>4.938924596592182E-2</v>
      </c>
      <c r="V1258" s="19"/>
      <c r="W1258" s="19"/>
      <c r="X1258" s="37" t="s">
        <v>3463</v>
      </c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</row>
    <row r="1259" spans="1:37" s="3" customFormat="1" ht="16.5" customHeight="1">
      <c r="A1259" s="38">
        <v>408</v>
      </c>
      <c r="B1259" s="39">
        <v>10736</v>
      </c>
      <c r="C1259" s="38">
        <v>10284321</v>
      </c>
      <c r="D1259" s="40" t="s">
        <v>1354</v>
      </c>
      <c r="E1259" s="38">
        <v>1</v>
      </c>
      <c r="F1259" s="38">
        <v>120</v>
      </c>
      <c r="G1259" s="38" t="s">
        <v>21</v>
      </c>
      <c r="H1259" s="42">
        <v>14630.4</v>
      </c>
      <c r="I1259" s="55"/>
      <c r="J1259" s="44">
        <v>40750</v>
      </c>
      <c r="K1259" s="42">
        <v>0</v>
      </c>
      <c r="L1259" s="42">
        <v>13898.88</v>
      </c>
      <c r="M1259" s="44">
        <v>45138</v>
      </c>
      <c r="N1259" s="42">
        <f>H1259-K1259-L1259</f>
        <v>731.52000000000044</v>
      </c>
      <c r="O1259" s="42">
        <v>10</v>
      </c>
      <c r="P1259" s="45">
        <v>0.13</v>
      </c>
      <c r="Q1259" s="42">
        <v>1.1499999999999999</v>
      </c>
      <c r="R1259" s="42">
        <v>8.85</v>
      </c>
      <c r="S1259" s="42">
        <v>722.67</v>
      </c>
      <c r="T1259" s="38">
        <v>5000</v>
      </c>
      <c r="U1259" s="14">
        <f>S1259/H1259</f>
        <v>4.9395095144356957E-2</v>
      </c>
      <c r="V1259" s="19"/>
      <c r="W1259" s="19"/>
      <c r="X1259" s="37" t="s">
        <v>3461</v>
      </c>
    </row>
    <row r="1260" spans="1:37" s="3" customFormat="1" ht="16.5" customHeight="1">
      <c r="A1260" s="38">
        <v>328</v>
      </c>
      <c r="B1260" s="39">
        <v>10736</v>
      </c>
      <c r="C1260" s="38">
        <v>10283158</v>
      </c>
      <c r="D1260" s="40" t="s">
        <v>1289</v>
      </c>
      <c r="E1260" s="38">
        <v>2</v>
      </c>
      <c r="F1260" s="38">
        <v>120</v>
      </c>
      <c r="G1260" s="38" t="s">
        <v>21</v>
      </c>
      <c r="H1260" s="42">
        <v>71972.210000000006</v>
      </c>
      <c r="I1260" s="55"/>
      <c r="J1260" s="44">
        <v>39270</v>
      </c>
      <c r="K1260" s="42">
        <v>0</v>
      </c>
      <c r="L1260" s="42">
        <v>68373.59</v>
      </c>
      <c r="M1260" s="44">
        <v>45138</v>
      </c>
      <c r="N1260" s="42">
        <f>H1260-K1260-L1260</f>
        <v>3598.6200000000099</v>
      </c>
      <c r="O1260" s="42">
        <v>40</v>
      </c>
      <c r="P1260" s="45">
        <v>0.03</v>
      </c>
      <c r="Q1260" s="42">
        <v>0.78</v>
      </c>
      <c r="R1260" s="42">
        <v>39.22</v>
      </c>
      <c r="S1260" s="42">
        <v>3559.4</v>
      </c>
      <c r="T1260" s="38">
        <v>2102</v>
      </c>
      <c r="U1260" s="14">
        <f>S1260/H1260</f>
        <v>4.9455199444341083E-2</v>
      </c>
      <c r="V1260" s="19"/>
      <c r="W1260" s="19"/>
      <c r="X1260" s="37" t="s">
        <v>3461</v>
      </c>
    </row>
    <row r="1261" spans="1:37" s="3" customFormat="1" ht="16.5" customHeight="1">
      <c r="A1261" s="38">
        <v>93</v>
      </c>
      <c r="B1261" s="39">
        <v>10743</v>
      </c>
      <c r="C1261" s="38">
        <v>10300758</v>
      </c>
      <c r="D1261" s="40" t="s">
        <v>2037</v>
      </c>
      <c r="E1261" s="31">
        <v>1</v>
      </c>
      <c r="F1261" s="38">
        <v>60</v>
      </c>
      <c r="G1261" s="38" t="s">
        <v>33</v>
      </c>
      <c r="H1261" s="42">
        <v>8119.66</v>
      </c>
      <c r="I1261" s="49"/>
      <c r="J1261" s="44">
        <v>40512</v>
      </c>
      <c r="K1261" s="42">
        <v>0</v>
      </c>
      <c r="L1261" s="42">
        <v>7713.67</v>
      </c>
      <c r="M1261" s="44">
        <v>45107</v>
      </c>
      <c r="N1261" s="42">
        <f>H1261-K1261-L1261</f>
        <v>405.98999999999978</v>
      </c>
      <c r="O1261" s="42">
        <v>5</v>
      </c>
      <c r="P1261" s="45">
        <v>0.13</v>
      </c>
      <c r="Q1261" s="42">
        <v>0.57999999999999996</v>
      </c>
      <c r="R1261" s="42">
        <v>4.42</v>
      </c>
      <c r="S1261" s="42">
        <f>N1261-R1261</f>
        <v>401.56999999999977</v>
      </c>
      <c r="T1261" s="38">
        <v>5000</v>
      </c>
      <c r="U1261" s="14">
        <f>S1261/H1261</f>
        <v>4.9456504336388443E-2</v>
      </c>
      <c r="V1261" s="19"/>
      <c r="W1261" s="19"/>
      <c r="X1261" s="37" t="s">
        <v>3463</v>
      </c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</row>
    <row r="1262" spans="1:37" s="3" customFormat="1" ht="16.5" customHeight="1">
      <c r="A1262" s="38">
        <v>553</v>
      </c>
      <c r="B1262" s="39">
        <v>10736</v>
      </c>
      <c r="C1262" s="38">
        <v>10284323</v>
      </c>
      <c r="D1262" s="40" t="s">
        <v>1467</v>
      </c>
      <c r="E1262" s="38">
        <v>1</v>
      </c>
      <c r="F1262" s="38">
        <v>120</v>
      </c>
      <c r="G1262" s="38" t="s">
        <v>262</v>
      </c>
      <c r="H1262" s="42">
        <v>163690.01999999999</v>
      </c>
      <c r="I1262" s="55"/>
      <c r="J1262" s="44">
        <v>40750</v>
      </c>
      <c r="K1262" s="42">
        <v>0</v>
      </c>
      <c r="L1262" s="42">
        <v>155505.51</v>
      </c>
      <c r="M1262" s="44">
        <v>45138</v>
      </c>
      <c r="N1262" s="42">
        <f>H1262-K1262-L1262</f>
        <v>8184.5099999999802</v>
      </c>
      <c r="O1262" s="42">
        <v>100</v>
      </c>
      <c r="P1262" s="45">
        <v>0.13</v>
      </c>
      <c r="Q1262" s="42">
        <v>11.5</v>
      </c>
      <c r="R1262" s="42">
        <v>88.5</v>
      </c>
      <c r="S1262" s="42">
        <v>8096.01</v>
      </c>
      <c r="T1262" s="38">
        <v>2104</v>
      </c>
      <c r="U1262" s="14">
        <f>S1262/H1262</f>
        <v>4.9459398929757606E-2</v>
      </c>
      <c r="V1262" s="19"/>
      <c r="W1262" s="19"/>
      <c r="X1262" s="37" t="s">
        <v>3461</v>
      </c>
    </row>
    <row r="1263" spans="1:37" s="3" customFormat="1" ht="16.5" customHeight="1">
      <c r="A1263" s="38">
        <v>13</v>
      </c>
      <c r="B1263" s="39">
        <v>10721</v>
      </c>
      <c r="C1263" s="38">
        <v>10277479</v>
      </c>
      <c r="D1263" s="40" t="s">
        <v>1111</v>
      </c>
      <c r="E1263" s="38">
        <v>15</v>
      </c>
      <c r="F1263" s="38">
        <v>60</v>
      </c>
      <c r="G1263" s="38" t="s">
        <v>33</v>
      </c>
      <c r="H1263" s="42">
        <v>265256.40000000002</v>
      </c>
      <c r="I1263" s="55"/>
      <c r="J1263" s="44">
        <v>41420</v>
      </c>
      <c r="K1263" s="42">
        <v>0</v>
      </c>
      <c r="L1263" s="42">
        <v>251993.58</v>
      </c>
      <c r="M1263" s="44">
        <v>45138</v>
      </c>
      <c r="N1263" s="42">
        <f>H1263-K1263-L1263</f>
        <v>13262.820000000036</v>
      </c>
      <c r="O1263" s="42">
        <v>150</v>
      </c>
      <c r="P1263" s="45">
        <v>0.13</v>
      </c>
      <c r="Q1263" s="42">
        <v>17.260000000000002</v>
      </c>
      <c r="R1263" s="42">
        <v>132.74</v>
      </c>
      <c r="S1263" s="42">
        <v>13130.08</v>
      </c>
      <c r="T1263" s="38">
        <v>5000</v>
      </c>
      <c r="U1263" s="14">
        <f>S1263/H1263</f>
        <v>4.949957852100835E-2</v>
      </c>
      <c r="V1263" s="19"/>
      <c r="W1263" s="19"/>
      <c r="X1263" s="37" t="s">
        <v>3469</v>
      </c>
    </row>
    <row r="1264" spans="1:37" s="3" customFormat="1" ht="16.5" customHeight="1">
      <c r="A1264" s="38">
        <v>206</v>
      </c>
      <c r="B1264" s="39">
        <v>40708</v>
      </c>
      <c r="C1264" s="38">
        <v>10278615</v>
      </c>
      <c r="D1264" s="40" t="s">
        <v>402</v>
      </c>
      <c r="E1264" s="38">
        <v>1</v>
      </c>
      <c r="F1264" s="38">
        <v>120</v>
      </c>
      <c r="G1264" s="38" t="s">
        <v>21</v>
      </c>
      <c r="H1264" s="42">
        <v>35897.43</v>
      </c>
      <c r="I1264" s="49"/>
      <c r="J1264" s="44">
        <v>40513</v>
      </c>
      <c r="K1264" s="42">
        <v>0</v>
      </c>
      <c r="L1264" s="42">
        <v>34102.550000000003</v>
      </c>
      <c r="M1264" s="44">
        <v>45107</v>
      </c>
      <c r="N1264" s="42">
        <f>H1264-K1264-L1264</f>
        <v>1794.8799999999974</v>
      </c>
      <c r="O1264" s="42">
        <v>20</v>
      </c>
      <c r="P1264" s="45">
        <v>0.13</v>
      </c>
      <c r="Q1264" s="42">
        <v>2.2999999999999998</v>
      </c>
      <c r="R1264" s="42">
        <v>17.7</v>
      </c>
      <c r="S1264" s="42">
        <f>N1264-R1264</f>
        <v>1777.1799999999973</v>
      </c>
      <c r="T1264" s="38">
        <v>5000</v>
      </c>
      <c r="U1264" s="14">
        <f>S1264/H1264</f>
        <v>4.950716527617708E-2</v>
      </c>
      <c r="V1264" s="19"/>
      <c r="W1264" s="19"/>
      <c r="X1264" s="37" t="s">
        <v>3467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</row>
    <row r="1265" spans="1:37" s="3" customFormat="1" ht="16.5" customHeight="1">
      <c r="A1265" s="38">
        <v>393</v>
      </c>
      <c r="B1265" s="39">
        <v>10736</v>
      </c>
      <c r="C1265" s="38">
        <v>10284234</v>
      </c>
      <c r="D1265" s="40" t="s">
        <v>1343</v>
      </c>
      <c r="E1265" s="38">
        <v>1</v>
      </c>
      <c r="F1265" s="38">
        <v>60</v>
      </c>
      <c r="G1265" s="38" t="s">
        <v>21</v>
      </c>
      <c r="H1265" s="42">
        <v>38600</v>
      </c>
      <c r="I1265" s="55"/>
      <c r="J1265" s="44">
        <v>42943</v>
      </c>
      <c r="K1265" s="42">
        <v>0</v>
      </c>
      <c r="L1265" s="42">
        <v>36670</v>
      </c>
      <c r="M1265" s="44">
        <v>45138</v>
      </c>
      <c r="N1265" s="42">
        <f>H1265-K1265-L1265</f>
        <v>1930</v>
      </c>
      <c r="O1265" s="42">
        <v>20</v>
      </c>
      <c r="P1265" s="45">
        <v>0.13</v>
      </c>
      <c r="Q1265" s="42">
        <v>2.2999999999999998</v>
      </c>
      <c r="R1265" s="42">
        <v>17.7</v>
      </c>
      <c r="S1265" s="42">
        <v>1912.3</v>
      </c>
      <c r="T1265" s="38">
        <v>5000</v>
      </c>
      <c r="U1265" s="14">
        <f>S1265/H1265</f>
        <v>4.9541450777202074E-2</v>
      </c>
      <c r="V1265" s="19"/>
      <c r="W1265" s="19"/>
      <c r="X1265" s="37" t="s">
        <v>3461</v>
      </c>
    </row>
    <row r="1266" spans="1:37" s="3" customFormat="1" ht="16.5" customHeight="1">
      <c r="A1266" s="38">
        <v>99</v>
      </c>
      <c r="B1266" s="39">
        <v>10743</v>
      </c>
      <c r="C1266" s="38">
        <v>10301371</v>
      </c>
      <c r="D1266" s="40" t="s">
        <v>2040</v>
      </c>
      <c r="E1266" s="31">
        <v>1</v>
      </c>
      <c r="F1266" s="38">
        <v>60</v>
      </c>
      <c r="G1266" s="38" t="s">
        <v>33</v>
      </c>
      <c r="H1266" s="42">
        <v>9649.57</v>
      </c>
      <c r="I1266" s="49"/>
      <c r="J1266" s="44">
        <v>41542</v>
      </c>
      <c r="K1266" s="42">
        <v>0</v>
      </c>
      <c r="L1266" s="42">
        <v>9167.09</v>
      </c>
      <c r="M1266" s="44">
        <v>45107</v>
      </c>
      <c r="N1266" s="42">
        <f>H1266-K1266-L1266</f>
        <v>482.47999999999956</v>
      </c>
      <c r="O1266" s="42">
        <v>5</v>
      </c>
      <c r="P1266" s="45">
        <v>0.13</v>
      </c>
      <c r="Q1266" s="42">
        <v>0.57999999999999996</v>
      </c>
      <c r="R1266" s="42">
        <v>4.42</v>
      </c>
      <c r="S1266" s="42">
        <f>N1266-R1266</f>
        <v>478.05999999999955</v>
      </c>
      <c r="T1266" s="38">
        <v>5000</v>
      </c>
      <c r="U1266" s="14">
        <f>S1266/H1266</f>
        <v>4.9542103948673318E-2</v>
      </c>
      <c r="V1266" s="19"/>
      <c r="W1266" s="19"/>
      <c r="X1266" s="37" t="s">
        <v>3463</v>
      </c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</row>
    <row r="1267" spans="1:37" s="3" customFormat="1" ht="16.5" customHeight="1">
      <c r="A1267" s="38">
        <v>123</v>
      </c>
      <c r="B1267" s="39">
        <v>10743</v>
      </c>
      <c r="C1267" s="38">
        <v>10299941</v>
      </c>
      <c r="D1267" s="40" t="s">
        <v>1554</v>
      </c>
      <c r="E1267" s="38">
        <v>4</v>
      </c>
      <c r="F1267" s="38">
        <v>60</v>
      </c>
      <c r="G1267" s="38" t="s">
        <v>83</v>
      </c>
      <c r="H1267" s="42">
        <v>952.67</v>
      </c>
      <c r="I1267" s="55"/>
      <c r="J1267" s="44">
        <v>40513</v>
      </c>
      <c r="K1267" s="42">
        <v>0</v>
      </c>
      <c r="L1267" s="42">
        <v>905.04</v>
      </c>
      <c r="M1267" s="44">
        <v>45138</v>
      </c>
      <c r="N1267" s="42">
        <f>H1267-K1267-L1267</f>
        <v>47.629999999999995</v>
      </c>
      <c r="O1267" s="42">
        <v>0.4</v>
      </c>
      <c r="P1267" s="45">
        <v>0.13</v>
      </c>
      <c r="Q1267" s="42">
        <v>0.05</v>
      </c>
      <c r="R1267" s="42">
        <v>0.35</v>
      </c>
      <c r="S1267" s="42">
        <v>47.28</v>
      </c>
      <c r="T1267" s="38">
        <v>5000</v>
      </c>
      <c r="U1267" s="14">
        <f>S1267/H1267</f>
        <v>4.962893761743311E-2</v>
      </c>
      <c r="V1267" s="19"/>
      <c r="W1267" s="19"/>
      <c r="X1267" s="37" t="s">
        <v>3463</v>
      </c>
    </row>
    <row r="1268" spans="1:37" s="3" customFormat="1" ht="16.5" customHeight="1">
      <c r="A1268" s="38">
        <v>92</v>
      </c>
      <c r="B1268" s="39">
        <v>10743</v>
      </c>
      <c r="C1268" s="38">
        <v>10300751</v>
      </c>
      <c r="D1268" s="40" t="s">
        <v>2036</v>
      </c>
      <c r="E1268" s="31">
        <v>2</v>
      </c>
      <c r="F1268" s="38">
        <v>60</v>
      </c>
      <c r="G1268" s="38" t="s">
        <v>33</v>
      </c>
      <c r="H1268" s="42">
        <v>24632.48</v>
      </c>
      <c r="I1268" s="49"/>
      <c r="J1268" s="44">
        <v>40512</v>
      </c>
      <c r="K1268" s="42">
        <v>0</v>
      </c>
      <c r="L1268" s="42">
        <v>23400.85</v>
      </c>
      <c r="M1268" s="44">
        <v>45107</v>
      </c>
      <c r="N1268" s="42">
        <f>H1268-K1268-L1268</f>
        <v>1231.630000000001</v>
      </c>
      <c r="O1268" s="42">
        <v>10</v>
      </c>
      <c r="P1268" s="45">
        <v>0.13</v>
      </c>
      <c r="Q1268" s="42">
        <v>1.1499999999999999</v>
      </c>
      <c r="R1268" s="42">
        <v>8.85</v>
      </c>
      <c r="S1268" s="42">
        <f>N1268-R1268</f>
        <v>1222.7800000000011</v>
      </c>
      <c r="T1268" s="38">
        <v>5000</v>
      </c>
      <c r="U1268" s="14">
        <f>S1268/H1268</f>
        <v>4.9640961851993834E-2</v>
      </c>
      <c r="V1268" s="19"/>
      <c r="W1268" s="19"/>
      <c r="X1268" s="37" t="s">
        <v>3463</v>
      </c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</row>
    <row r="1269" spans="1:37" s="3" customFormat="1" ht="16.5" customHeight="1">
      <c r="A1269" s="38">
        <v>376</v>
      </c>
      <c r="B1269" s="39">
        <v>10736</v>
      </c>
      <c r="C1269" s="38">
        <v>10284078</v>
      </c>
      <c r="D1269" s="40" t="s">
        <v>1213</v>
      </c>
      <c r="E1269" s="38">
        <v>7</v>
      </c>
      <c r="F1269" s="38">
        <v>120</v>
      </c>
      <c r="G1269" s="38" t="s">
        <v>21</v>
      </c>
      <c r="H1269" s="42">
        <v>98239.33</v>
      </c>
      <c r="I1269" s="55"/>
      <c r="J1269" s="44">
        <v>41423</v>
      </c>
      <c r="K1269" s="42">
        <v>0</v>
      </c>
      <c r="L1269" s="42">
        <v>93327.360000000001</v>
      </c>
      <c r="M1269" s="44">
        <v>45138</v>
      </c>
      <c r="N1269" s="42">
        <f>H1269-K1269-L1269</f>
        <v>4911.9700000000012</v>
      </c>
      <c r="O1269" s="42">
        <v>35</v>
      </c>
      <c r="P1269" s="45">
        <v>0.13</v>
      </c>
      <c r="Q1269" s="42">
        <v>4.03</v>
      </c>
      <c r="R1269" s="42">
        <v>30.97</v>
      </c>
      <c r="S1269" s="42">
        <v>4881</v>
      </c>
      <c r="T1269" s="38">
        <v>5000</v>
      </c>
      <c r="U1269" s="14">
        <f>S1269/H1269</f>
        <v>4.968478510592448E-2</v>
      </c>
      <c r="V1269" s="19"/>
      <c r="W1269" s="19"/>
      <c r="X1269" s="37" t="s">
        <v>3461</v>
      </c>
    </row>
    <row r="1270" spans="1:37" s="3" customFormat="1" ht="16.5" customHeight="1">
      <c r="A1270" s="38">
        <v>335</v>
      </c>
      <c r="B1270" s="39">
        <v>10736</v>
      </c>
      <c r="C1270" s="38">
        <v>10283733</v>
      </c>
      <c r="D1270" s="40" t="s">
        <v>1296</v>
      </c>
      <c r="E1270" s="38">
        <v>1</v>
      </c>
      <c r="F1270" s="38">
        <v>120</v>
      </c>
      <c r="G1270" s="38" t="s">
        <v>21</v>
      </c>
      <c r="H1270" s="42">
        <v>68500</v>
      </c>
      <c r="I1270" s="55"/>
      <c r="J1270" s="44">
        <v>39270</v>
      </c>
      <c r="K1270" s="42">
        <v>0</v>
      </c>
      <c r="L1270" s="42">
        <v>65075</v>
      </c>
      <c r="M1270" s="44">
        <v>45138</v>
      </c>
      <c r="N1270" s="42">
        <f>H1270-K1270-L1270</f>
        <v>3425</v>
      </c>
      <c r="O1270" s="42">
        <v>20</v>
      </c>
      <c r="P1270" s="45">
        <v>0.03</v>
      </c>
      <c r="Q1270" s="42">
        <v>0.39</v>
      </c>
      <c r="R1270" s="42">
        <v>19.61</v>
      </c>
      <c r="S1270" s="42">
        <v>3405.39</v>
      </c>
      <c r="T1270" s="38">
        <v>2103</v>
      </c>
      <c r="U1270" s="14">
        <f>S1270/H1270</f>
        <v>4.9713722627737225E-2</v>
      </c>
      <c r="V1270" s="19"/>
      <c r="W1270" s="19"/>
      <c r="X1270" s="37" t="s">
        <v>3461</v>
      </c>
    </row>
    <row r="1271" spans="1:37" s="3" customFormat="1" ht="16.5" customHeight="1">
      <c r="A1271" s="38">
        <v>367</v>
      </c>
      <c r="B1271" s="39">
        <v>10736</v>
      </c>
      <c r="C1271" s="38">
        <v>10283769</v>
      </c>
      <c r="D1271" s="40" t="s">
        <v>1325</v>
      </c>
      <c r="E1271" s="38">
        <v>2</v>
      </c>
      <c r="F1271" s="38">
        <v>120</v>
      </c>
      <c r="G1271" s="38" t="s">
        <v>21</v>
      </c>
      <c r="H1271" s="42">
        <v>81600</v>
      </c>
      <c r="I1271" s="55"/>
      <c r="J1271" s="44">
        <v>39270</v>
      </c>
      <c r="K1271" s="42">
        <v>0</v>
      </c>
      <c r="L1271" s="42">
        <v>77520</v>
      </c>
      <c r="M1271" s="44">
        <v>45138</v>
      </c>
      <c r="N1271" s="42">
        <f>H1271-K1271-L1271</f>
        <v>4080</v>
      </c>
      <c r="O1271" s="42">
        <v>20</v>
      </c>
      <c r="P1271" s="45">
        <v>0.03</v>
      </c>
      <c r="Q1271" s="42">
        <v>0.39</v>
      </c>
      <c r="R1271" s="42">
        <v>19.61</v>
      </c>
      <c r="S1271" s="42">
        <v>4060.39</v>
      </c>
      <c r="T1271" s="38">
        <v>5000</v>
      </c>
      <c r="U1271" s="14">
        <f>S1271/H1271</f>
        <v>4.9759681372549019E-2</v>
      </c>
      <c r="V1271" s="19"/>
      <c r="W1271" s="19"/>
      <c r="X1271" s="37" t="s">
        <v>3461</v>
      </c>
    </row>
    <row r="1272" spans="1:37" s="3" customFormat="1" ht="16.5" customHeight="1">
      <c r="A1272" s="38">
        <v>370</v>
      </c>
      <c r="B1272" s="39">
        <v>10736</v>
      </c>
      <c r="C1272" s="38">
        <v>10284004</v>
      </c>
      <c r="D1272" s="40" t="s">
        <v>1270</v>
      </c>
      <c r="E1272" s="38">
        <v>1</v>
      </c>
      <c r="F1272" s="38">
        <v>120</v>
      </c>
      <c r="G1272" s="38" t="s">
        <v>21</v>
      </c>
      <c r="H1272" s="42">
        <v>546000</v>
      </c>
      <c r="I1272" s="55"/>
      <c r="J1272" s="44">
        <v>39689</v>
      </c>
      <c r="K1272" s="42">
        <v>0</v>
      </c>
      <c r="L1272" s="42">
        <v>518700</v>
      </c>
      <c r="M1272" s="44">
        <v>45138</v>
      </c>
      <c r="N1272" s="42">
        <f>H1272-K1272-L1272</f>
        <v>27300</v>
      </c>
      <c r="O1272" s="42">
        <v>100</v>
      </c>
      <c r="P1272" s="45">
        <v>0.03</v>
      </c>
      <c r="Q1272" s="42">
        <v>1.94</v>
      </c>
      <c r="R1272" s="42">
        <v>98.06</v>
      </c>
      <c r="S1272" s="42">
        <v>27201.94</v>
      </c>
      <c r="T1272" s="38">
        <v>5000</v>
      </c>
      <c r="U1272" s="14">
        <f>S1272/H1272</f>
        <v>4.9820402930402928E-2</v>
      </c>
      <c r="V1272" s="19"/>
      <c r="W1272" s="19"/>
      <c r="X1272" s="37" t="s">
        <v>3461</v>
      </c>
    </row>
    <row r="1273" spans="1:37" s="3" customFormat="1" ht="16.5" customHeight="1">
      <c r="A1273" s="38">
        <v>125</v>
      </c>
      <c r="B1273" s="39">
        <v>10743</v>
      </c>
      <c r="C1273" s="38">
        <v>10299946</v>
      </c>
      <c r="D1273" s="40" t="s">
        <v>1555</v>
      </c>
      <c r="E1273" s="38">
        <v>3</v>
      </c>
      <c r="F1273" s="38">
        <v>60</v>
      </c>
      <c r="G1273" s="38" t="s">
        <v>83</v>
      </c>
      <c r="H1273" s="42">
        <v>2033.59</v>
      </c>
      <c r="I1273" s="55"/>
      <c r="J1273" s="44">
        <v>40513</v>
      </c>
      <c r="K1273" s="42">
        <v>0</v>
      </c>
      <c r="L1273" s="42">
        <v>1931.91</v>
      </c>
      <c r="M1273" s="44">
        <v>45138</v>
      </c>
      <c r="N1273" s="42">
        <f>H1273-K1273-L1273</f>
        <v>101.67999999999984</v>
      </c>
      <c r="O1273" s="42">
        <v>0.3</v>
      </c>
      <c r="P1273" s="45">
        <v>0.13</v>
      </c>
      <c r="Q1273" s="42">
        <v>0.03</v>
      </c>
      <c r="R1273" s="42">
        <v>0.27</v>
      </c>
      <c r="S1273" s="42">
        <v>101.41</v>
      </c>
      <c r="T1273" s="38">
        <v>5000</v>
      </c>
      <c r="U1273" s="14">
        <f>S1273/H1273</f>
        <v>4.9867475744864991E-2</v>
      </c>
      <c r="V1273" s="19"/>
      <c r="W1273" s="19"/>
      <c r="X1273" s="37" t="s">
        <v>3463</v>
      </c>
    </row>
    <row r="1274" spans="1:37" s="3" customFormat="1" ht="16.5" customHeight="1">
      <c r="A1274" s="38">
        <v>305</v>
      </c>
      <c r="B1274" s="39">
        <v>10736</v>
      </c>
      <c r="C1274" s="38">
        <v>10319080</v>
      </c>
      <c r="D1274" s="40" t="s">
        <v>1270</v>
      </c>
      <c r="E1274" s="38">
        <v>1</v>
      </c>
      <c r="F1274" s="38">
        <v>120</v>
      </c>
      <c r="G1274" s="38" t="s">
        <v>21</v>
      </c>
      <c r="H1274" s="42">
        <v>758269.22</v>
      </c>
      <c r="I1274" s="55"/>
      <c r="J1274" s="44">
        <v>39270</v>
      </c>
      <c r="K1274" s="42">
        <v>0</v>
      </c>
      <c r="L1274" s="42">
        <v>720355.75</v>
      </c>
      <c r="M1274" s="44">
        <v>45138</v>
      </c>
      <c r="N1274" s="42">
        <f>H1274-K1274-L1274</f>
        <v>37913.469999999972</v>
      </c>
      <c r="O1274" s="42">
        <v>100</v>
      </c>
      <c r="P1274" s="45">
        <v>0.03</v>
      </c>
      <c r="Q1274" s="42">
        <v>1.94</v>
      </c>
      <c r="R1274" s="42">
        <v>98.06</v>
      </c>
      <c r="S1274" s="42">
        <v>37815.410000000003</v>
      </c>
      <c r="T1274" s="38">
        <v>1802</v>
      </c>
      <c r="U1274" s="14">
        <f>S1274/H1274</f>
        <v>4.9870691045589326E-2</v>
      </c>
      <c r="V1274" s="19"/>
      <c r="W1274" s="19"/>
      <c r="X1274" s="37" t="s">
        <v>3461</v>
      </c>
    </row>
    <row r="1275" spans="1:37" s="3" customFormat="1" ht="16.5" customHeight="1">
      <c r="A1275" s="38">
        <v>564</v>
      </c>
      <c r="B1275" s="39">
        <v>10736</v>
      </c>
      <c r="C1275" s="38">
        <v>10284035</v>
      </c>
      <c r="D1275" s="40" t="s">
        <v>1474</v>
      </c>
      <c r="E1275" s="38">
        <v>1</v>
      </c>
      <c r="F1275" s="38">
        <v>120</v>
      </c>
      <c r="G1275" s="38" t="s">
        <v>262</v>
      </c>
      <c r="H1275" s="42">
        <v>126300</v>
      </c>
      <c r="I1275" s="55"/>
      <c r="J1275" s="44">
        <v>40871</v>
      </c>
      <c r="K1275" s="42">
        <v>0</v>
      </c>
      <c r="L1275" s="42">
        <v>119985</v>
      </c>
      <c r="M1275" s="44">
        <v>45138</v>
      </c>
      <c r="N1275" s="42">
        <f>H1275-K1275-L1275</f>
        <v>6315</v>
      </c>
      <c r="O1275" s="42">
        <v>10</v>
      </c>
      <c r="P1275" s="45">
        <v>0.13</v>
      </c>
      <c r="Q1275" s="42">
        <v>1.1499999999999999</v>
      </c>
      <c r="R1275" s="42">
        <v>8.85</v>
      </c>
      <c r="S1275" s="42">
        <v>6306.15</v>
      </c>
      <c r="T1275" s="38">
        <v>5000</v>
      </c>
      <c r="U1275" s="14">
        <f>S1275/H1275</f>
        <v>4.9929928741092637E-2</v>
      </c>
      <c r="V1275" s="19"/>
      <c r="W1275" s="19"/>
      <c r="X1275" s="37" t="s">
        <v>3461</v>
      </c>
    </row>
    <row r="1276" spans="1:37" s="3" customFormat="1" ht="16.5" customHeight="1">
      <c r="A1276" s="38">
        <v>39</v>
      </c>
      <c r="B1276" s="39">
        <v>50098</v>
      </c>
      <c r="C1276" s="38">
        <v>10307792</v>
      </c>
      <c r="D1276" s="40" t="s">
        <v>1205</v>
      </c>
      <c r="E1276" s="38">
        <v>1</v>
      </c>
      <c r="F1276" s="38">
        <v>120</v>
      </c>
      <c r="G1276" s="38" t="s">
        <v>21</v>
      </c>
      <c r="H1276" s="42">
        <v>18376.07</v>
      </c>
      <c r="I1276" s="53"/>
      <c r="J1276" s="44">
        <v>41248</v>
      </c>
      <c r="K1276" s="42">
        <v>0</v>
      </c>
      <c r="L1276" s="42">
        <v>17457.259999999998</v>
      </c>
      <c r="M1276" s="44">
        <v>45138</v>
      </c>
      <c r="N1276" s="42">
        <f>H1276-K1276-L1276</f>
        <v>918.81000000000131</v>
      </c>
      <c r="O1276" s="42">
        <v>1</v>
      </c>
      <c r="P1276" s="45">
        <v>0.13</v>
      </c>
      <c r="Q1276" s="42">
        <v>0.12</v>
      </c>
      <c r="R1276" s="42">
        <v>0.88</v>
      </c>
      <c r="S1276" s="42">
        <v>917.93</v>
      </c>
      <c r="T1276" s="38">
        <v>2102</v>
      </c>
      <c r="U1276" s="14">
        <f>S1276/H1276</f>
        <v>4.9952465353037941E-2</v>
      </c>
      <c r="V1276" s="19"/>
      <c r="W1276" s="19"/>
      <c r="X1276" s="37" t="s">
        <v>3456</v>
      </c>
    </row>
    <row r="1277" spans="1:37" s="3" customFormat="1" ht="16.5" customHeight="1">
      <c r="A1277" s="38">
        <v>116</v>
      </c>
      <c r="B1277" s="39">
        <v>10743</v>
      </c>
      <c r="C1277" s="38">
        <v>10300757</v>
      </c>
      <c r="D1277" s="40" t="s">
        <v>1548</v>
      </c>
      <c r="E1277" s="38">
        <v>2</v>
      </c>
      <c r="F1277" s="38">
        <v>120</v>
      </c>
      <c r="G1277" s="38" t="s">
        <v>23</v>
      </c>
      <c r="H1277" s="42">
        <v>4615.38</v>
      </c>
      <c r="I1277" s="55"/>
      <c r="J1277" s="44">
        <v>40512</v>
      </c>
      <c r="K1277" s="42">
        <v>0</v>
      </c>
      <c r="L1277" s="42">
        <v>4384.6099999999997</v>
      </c>
      <c r="M1277" s="44">
        <v>45138</v>
      </c>
      <c r="N1277" s="42">
        <f>H1277-K1277-L1277</f>
        <v>230.77000000000044</v>
      </c>
      <c r="O1277" s="42">
        <v>0.2</v>
      </c>
      <c r="P1277" s="45">
        <v>0.13</v>
      </c>
      <c r="Q1277" s="42">
        <v>0.02</v>
      </c>
      <c r="R1277" s="42">
        <v>0.18</v>
      </c>
      <c r="S1277" s="42">
        <f>N1277-R1277</f>
        <v>230.59000000000043</v>
      </c>
      <c r="T1277" s="38">
        <v>5000</v>
      </c>
      <c r="U1277" s="14">
        <f>S1277/H1277</f>
        <v>4.9961216627883387E-2</v>
      </c>
      <c r="V1277" s="19"/>
      <c r="W1277" s="19"/>
      <c r="X1277" s="37" t="s">
        <v>3463</v>
      </c>
    </row>
    <row r="1278" spans="1:37" s="3" customFormat="1" ht="16.5" customHeight="1">
      <c r="A1278" s="38">
        <v>34</v>
      </c>
      <c r="B1278" s="39">
        <v>10751</v>
      </c>
      <c r="C1278" s="38">
        <v>10305563</v>
      </c>
      <c r="D1278" s="40" t="s">
        <v>2979</v>
      </c>
      <c r="E1278" s="58">
        <v>1</v>
      </c>
      <c r="F1278" s="38">
        <v>60</v>
      </c>
      <c r="G1278" s="38" t="s">
        <v>83</v>
      </c>
      <c r="H1278" s="42">
        <v>104.27</v>
      </c>
      <c r="I1278" s="37"/>
      <c r="J1278" s="44">
        <v>41271</v>
      </c>
      <c r="K1278" s="42">
        <v>0</v>
      </c>
      <c r="L1278" s="42">
        <v>99.06</v>
      </c>
      <c r="M1278" s="44">
        <v>45220</v>
      </c>
      <c r="N1278" s="42">
        <v>5.21</v>
      </c>
      <c r="O1278" s="42">
        <v>0</v>
      </c>
      <c r="P1278" s="45">
        <f>IF(J1278&lt;DATEVALUE("2009-1-1"),3%,13%)</f>
        <v>0.13</v>
      </c>
      <c r="Q1278" s="42">
        <f>IF(P1278=13%,ROUND(O1278/(1+P1278)*P1278,2),ROUND(O1278/(1+0.03)*0.02,2))</f>
        <v>0</v>
      </c>
      <c r="R1278" s="42">
        <f>O1278-Q1278</f>
        <v>0</v>
      </c>
      <c r="S1278" s="42">
        <f>N1278-R1278</f>
        <v>5.21</v>
      </c>
      <c r="T1278" s="38">
        <v>5000</v>
      </c>
      <c r="U1278" s="14">
        <f>S1278/H1278</f>
        <v>4.9966433298168217E-2</v>
      </c>
      <c r="V1278" s="19"/>
      <c r="W1278" s="19"/>
      <c r="X1278" s="37" t="s">
        <v>3474</v>
      </c>
    </row>
    <row r="1279" spans="1:37" s="3" customFormat="1" ht="16.5" customHeight="1">
      <c r="A1279" s="38">
        <v>63</v>
      </c>
      <c r="B1279" s="39">
        <v>10702</v>
      </c>
      <c r="C1279" s="38">
        <v>10321382</v>
      </c>
      <c r="D1279" s="40" t="s">
        <v>47</v>
      </c>
      <c r="E1279" s="38">
        <v>4</v>
      </c>
      <c r="F1279" s="38">
        <v>40</v>
      </c>
      <c r="G1279" s="38" t="s">
        <v>23</v>
      </c>
      <c r="H1279" s="42">
        <v>1868.67</v>
      </c>
      <c r="I1279" s="57"/>
      <c r="J1279" s="44">
        <v>44043</v>
      </c>
      <c r="K1279" s="42">
        <v>46.71</v>
      </c>
      <c r="L1279" s="42">
        <v>1728.58</v>
      </c>
      <c r="M1279" s="44">
        <v>45199</v>
      </c>
      <c r="N1279" s="42">
        <v>93.38</v>
      </c>
      <c r="O1279" s="42">
        <v>0</v>
      </c>
      <c r="P1279" s="45">
        <v>0.13</v>
      </c>
      <c r="Q1279" s="42">
        <v>0</v>
      </c>
      <c r="R1279" s="42">
        <v>0</v>
      </c>
      <c r="S1279" s="42">
        <v>93.38</v>
      </c>
      <c r="T1279" s="38">
        <v>5000</v>
      </c>
      <c r="U1279" s="14">
        <f>S1279/H1279</f>
        <v>4.9971370011826589E-2</v>
      </c>
      <c r="V1279" s="19"/>
      <c r="W1279" s="19"/>
      <c r="X1279" s="37" t="s">
        <v>3456</v>
      </c>
    </row>
    <row r="1280" spans="1:37" s="3" customFormat="1" ht="16.5" customHeight="1">
      <c r="A1280" s="38">
        <v>344</v>
      </c>
      <c r="B1280" s="39">
        <v>10736</v>
      </c>
      <c r="C1280" s="38">
        <v>10284054</v>
      </c>
      <c r="D1280" s="40" t="s">
        <v>1304</v>
      </c>
      <c r="E1280" s="38">
        <v>1</v>
      </c>
      <c r="F1280" s="38">
        <v>120</v>
      </c>
      <c r="G1280" s="38" t="s">
        <v>21</v>
      </c>
      <c r="H1280" s="42">
        <v>38038.46</v>
      </c>
      <c r="I1280" s="55"/>
      <c r="J1280" s="44">
        <v>40907</v>
      </c>
      <c r="K1280" s="42">
        <v>0</v>
      </c>
      <c r="L1280" s="42">
        <v>36136.53</v>
      </c>
      <c r="M1280" s="44">
        <v>45138</v>
      </c>
      <c r="N1280" s="42">
        <f>H1280-K1280-L1280</f>
        <v>1901.9300000000003</v>
      </c>
      <c r="O1280" s="42">
        <v>1</v>
      </c>
      <c r="P1280" s="45">
        <v>0.13</v>
      </c>
      <c r="Q1280" s="42">
        <v>0.12</v>
      </c>
      <c r="R1280" s="42">
        <v>0.88</v>
      </c>
      <c r="S1280" s="42">
        <v>1901.05</v>
      </c>
      <c r="T1280" s="38">
        <v>2104</v>
      </c>
      <c r="U1280" s="14">
        <f>S1280/H1280</f>
        <v>4.9977049544066718E-2</v>
      </c>
      <c r="V1280" s="19"/>
      <c r="W1280" s="19"/>
      <c r="X1280" s="37" t="s">
        <v>3461</v>
      </c>
    </row>
    <row r="1281" spans="1:37" s="3" customFormat="1" ht="16.5" customHeight="1">
      <c r="A1281" s="38">
        <v>36</v>
      </c>
      <c r="B1281" s="39">
        <v>10744</v>
      </c>
      <c r="C1281" s="38">
        <v>10293614</v>
      </c>
      <c r="D1281" s="40" t="s">
        <v>2496</v>
      </c>
      <c r="E1281" s="38">
        <v>1</v>
      </c>
      <c r="F1281" s="38">
        <v>60</v>
      </c>
      <c r="G1281" s="38" t="s">
        <v>23</v>
      </c>
      <c r="H1281" s="42">
        <v>157.27000000000001</v>
      </c>
      <c r="I1281" s="2"/>
      <c r="J1281" s="44">
        <v>40164</v>
      </c>
      <c r="K1281" s="42">
        <v>0</v>
      </c>
      <c r="L1281" s="42">
        <v>149.41</v>
      </c>
      <c r="M1281" s="44">
        <v>45016</v>
      </c>
      <c r="N1281" s="42">
        <f>H1281-K1281-L1281</f>
        <v>7.8600000000000136</v>
      </c>
      <c r="O1281" s="42">
        <v>0</v>
      </c>
      <c r="P1281" s="45">
        <v>0.13</v>
      </c>
      <c r="Q1281" s="42">
        <v>0</v>
      </c>
      <c r="R1281" s="42">
        <v>0</v>
      </c>
      <c r="S1281" s="42">
        <f>N1281-R1281</f>
        <v>7.8600000000000136</v>
      </c>
      <c r="T1281" s="38">
        <v>1601</v>
      </c>
      <c r="U1281" s="14">
        <f>S1281/H1281</f>
        <v>4.997774527881995E-2</v>
      </c>
      <c r="V1281" s="19"/>
      <c r="W1281" s="19"/>
      <c r="X1281" s="37" t="s">
        <v>3463</v>
      </c>
    </row>
    <row r="1282" spans="1:37" s="3" customFormat="1" ht="16.5" customHeight="1">
      <c r="A1282" s="38">
        <v>345</v>
      </c>
      <c r="B1282" s="39">
        <v>10736</v>
      </c>
      <c r="C1282" s="38">
        <v>10284055</v>
      </c>
      <c r="D1282" s="40" t="s">
        <v>1305</v>
      </c>
      <c r="E1282" s="38">
        <v>1</v>
      </c>
      <c r="F1282" s="38">
        <v>120</v>
      </c>
      <c r="G1282" s="38" t="s">
        <v>21</v>
      </c>
      <c r="H1282" s="42">
        <v>39594.019999999997</v>
      </c>
      <c r="I1282" s="55"/>
      <c r="J1282" s="44">
        <v>40907</v>
      </c>
      <c r="K1282" s="42">
        <v>0</v>
      </c>
      <c r="L1282" s="42">
        <v>37614.31</v>
      </c>
      <c r="M1282" s="44">
        <v>45138</v>
      </c>
      <c r="N1282" s="42">
        <f>H1282-K1282-L1282</f>
        <v>1979.7099999999991</v>
      </c>
      <c r="O1282" s="42">
        <v>1</v>
      </c>
      <c r="P1282" s="45">
        <v>0.13</v>
      </c>
      <c r="Q1282" s="42">
        <v>0.12</v>
      </c>
      <c r="R1282" s="42">
        <v>0.88</v>
      </c>
      <c r="S1282" s="42">
        <v>1978.83</v>
      </c>
      <c r="T1282" s="38">
        <v>2104</v>
      </c>
      <c r="U1282" s="14">
        <f>S1282/H1282</f>
        <v>4.9978001728543858E-2</v>
      </c>
      <c r="V1282" s="19"/>
      <c r="W1282" s="19"/>
      <c r="X1282" s="37" t="s">
        <v>3461</v>
      </c>
    </row>
    <row r="1283" spans="1:37" s="3" customFormat="1" ht="16.5" customHeight="1">
      <c r="A1283" s="38">
        <v>434</v>
      </c>
      <c r="B1283" s="39">
        <v>10745</v>
      </c>
      <c r="C1283" s="38">
        <v>10308312</v>
      </c>
      <c r="D1283" s="40" t="s">
        <v>864</v>
      </c>
      <c r="E1283" s="58">
        <v>2</v>
      </c>
      <c r="F1283" s="38">
        <v>60</v>
      </c>
      <c r="G1283" s="38" t="s">
        <v>83</v>
      </c>
      <c r="H1283" s="42">
        <v>367.52</v>
      </c>
      <c r="I1283" s="37"/>
      <c r="J1283" s="44">
        <v>41848</v>
      </c>
      <c r="K1283" s="42">
        <v>0</v>
      </c>
      <c r="L1283" s="42">
        <v>349.15</v>
      </c>
      <c r="M1283" s="44">
        <v>45286</v>
      </c>
      <c r="N1283" s="42">
        <v>18.37</v>
      </c>
      <c r="O1283" s="42">
        <v>0</v>
      </c>
      <c r="P1283" s="45">
        <f>IF(J1283&lt;DATEVALUE("2009-1-1"),3%,13%)</f>
        <v>0.13</v>
      </c>
      <c r="Q1283" s="42">
        <f>IF(P1283=13%,ROUND(O1283/(1+P1283)*P1283,2),ROUND(O1283/(1+0.03)*0.02,2))</f>
        <v>0</v>
      </c>
      <c r="R1283" s="42">
        <f>O1283-Q1283</f>
        <v>0</v>
      </c>
      <c r="S1283" s="42">
        <f>N1283-R1283</f>
        <v>18.37</v>
      </c>
      <c r="T1283" s="38">
        <v>5000</v>
      </c>
      <c r="U1283" s="14">
        <f>S1283/H1283</f>
        <v>4.9983674357858082E-2</v>
      </c>
      <c r="V1283" s="19"/>
      <c r="W1283" s="19"/>
      <c r="X1283" s="37" t="s">
        <v>3463</v>
      </c>
    </row>
    <row r="1284" spans="1:37" s="3" customFormat="1" ht="16.5" customHeight="1">
      <c r="A1284" s="38">
        <v>784</v>
      </c>
      <c r="B1284" s="39">
        <v>10729</v>
      </c>
      <c r="C1284" s="38">
        <v>10292661</v>
      </c>
      <c r="D1284" s="40" t="s">
        <v>3331</v>
      </c>
      <c r="E1284" s="58">
        <v>1</v>
      </c>
      <c r="F1284" s="38">
        <v>49</v>
      </c>
      <c r="G1284" s="38" t="s">
        <v>33</v>
      </c>
      <c r="H1284" s="42">
        <v>655.16999999999996</v>
      </c>
      <c r="I1284" s="37"/>
      <c r="J1284" s="44">
        <v>43641</v>
      </c>
      <c r="K1284" s="42">
        <v>0</v>
      </c>
      <c r="L1284" s="42">
        <v>622.41999999999996</v>
      </c>
      <c r="M1284" s="44">
        <v>45259</v>
      </c>
      <c r="N1284" s="42">
        <v>32.75</v>
      </c>
      <c r="O1284" s="42">
        <v>0</v>
      </c>
      <c r="P1284" s="45">
        <f>IF(J1284&lt;DATEVALUE("2009-1-1"),3%,13%)</f>
        <v>0.13</v>
      </c>
      <c r="Q1284" s="42">
        <f>IF(P1284=13%,ROUND(O1284/(1+P1284)*P1284,2),ROUND(O1284/(1+0.03)*0.02,2))</f>
        <v>0</v>
      </c>
      <c r="R1284" s="42">
        <f>O1284-Q1284</f>
        <v>0</v>
      </c>
      <c r="S1284" s="42">
        <f>N1284-R1284</f>
        <v>32.75</v>
      </c>
      <c r="T1284" s="38">
        <v>5000</v>
      </c>
      <c r="U1284" s="14">
        <f>S1284/H1284</f>
        <v>4.9987026267991515E-2</v>
      </c>
      <c r="V1284" s="19"/>
      <c r="W1284" s="19"/>
      <c r="X1284" s="37" t="s">
        <v>3459</v>
      </c>
    </row>
    <row r="1285" spans="1:37" s="3" customFormat="1" ht="16.5" customHeight="1">
      <c r="A1285" s="38">
        <v>101</v>
      </c>
      <c r="B1285" s="39">
        <v>10749</v>
      </c>
      <c r="C1285" s="38">
        <v>10300887</v>
      </c>
      <c r="D1285" s="40" t="s">
        <v>212</v>
      </c>
      <c r="E1285" s="58">
        <v>2</v>
      </c>
      <c r="F1285" s="38">
        <v>60</v>
      </c>
      <c r="G1285" s="38" t="s">
        <v>83</v>
      </c>
      <c r="H1285" s="42">
        <v>157.84</v>
      </c>
      <c r="I1285" s="37"/>
      <c r="J1285" s="44">
        <v>40469</v>
      </c>
      <c r="K1285" s="42">
        <v>0</v>
      </c>
      <c r="L1285" s="42">
        <v>149.94999999999999</v>
      </c>
      <c r="M1285" s="44">
        <v>45250</v>
      </c>
      <c r="N1285" s="42">
        <v>7.89</v>
      </c>
      <c r="O1285" s="42">
        <v>0</v>
      </c>
      <c r="P1285" s="45">
        <f>IF(J1285&lt;DATEVALUE("2009-1-1"),3%,13%)</f>
        <v>0.13</v>
      </c>
      <c r="Q1285" s="42">
        <f>IF(P1285=13%,ROUND(O1285/(1+P1285)*P1285,2),ROUND(O1285/(1+0.03)*0.02,2))</f>
        <v>0</v>
      </c>
      <c r="R1285" s="42">
        <f>O1285-Q1285</f>
        <v>0</v>
      </c>
      <c r="S1285" s="42">
        <f>N1285-R1285</f>
        <v>7.89</v>
      </c>
      <c r="T1285" s="38">
        <v>5000</v>
      </c>
      <c r="U1285" s="14">
        <f>S1285/H1285</f>
        <v>4.9987328940699439E-2</v>
      </c>
      <c r="V1285" s="19"/>
      <c r="W1285" s="19"/>
      <c r="X1285" s="37" t="s">
        <v>3473</v>
      </c>
    </row>
    <row r="1286" spans="1:37" s="3" customFormat="1" ht="16.5" customHeight="1">
      <c r="A1286" s="38">
        <v>162</v>
      </c>
      <c r="B1286" s="39">
        <v>50098</v>
      </c>
      <c r="C1286" s="38">
        <v>10307951</v>
      </c>
      <c r="D1286" s="40" t="s">
        <v>1016</v>
      </c>
      <c r="E1286" s="38">
        <v>1</v>
      </c>
      <c r="F1286" s="38">
        <v>60</v>
      </c>
      <c r="G1286" s="38" t="s">
        <v>23</v>
      </c>
      <c r="H1286" s="42">
        <v>664.96</v>
      </c>
      <c r="I1286" s="57"/>
      <c r="J1286" s="44">
        <v>41247</v>
      </c>
      <c r="K1286" s="42">
        <v>0</v>
      </c>
      <c r="L1286" s="42">
        <v>631.72</v>
      </c>
      <c r="M1286" s="44">
        <v>45199</v>
      </c>
      <c r="N1286" s="42">
        <v>33.24</v>
      </c>
      <c r="O1286" s="42">
        <v>0</v>
      </c>
      <c r="P1286" s="45">
        <v>0.13</v>
      </c>
      <c r="Q1286" s="42">
        <v>0</v>
      </c>
      <c r="R1286" s="42">
        <v>0</v>
      </c>
      <c r="S1286" s="42">
        <v>33.24</v>
      </c>
      <c r="T1286" s="38">
        <v>5000</v>
      </c>
      <c r="U1286" s="14">
        <f>S1286/H1286</f>
        <v>4.9987969201154954E-2</v>
      </c>
      <c r="V1286" s="19"/>
      <c r="W1286" s="19"/>
      <c r="X1286" s="37" t="s">
        <v>3456</v>
      </c>
    </row>
    <row r="1287" spans="1:37" s="3" customFormat="1" ht="16.5" customHeight="1">
      <c r="A1287" s="38">
        <v>218</v>
      </c>
      <c r="B1287" s="39">
        <v>10731</v>
      </c>
      <c r="C1287" s="38">
        <v>10289140</v>
      </c>
      <c r="D1287" s="40" t="s">
        <v>394</v>
      </c>
      <c r="E1287" s="58">
        <v>3</v>
      </c>
      <c r="F1287" s="38">
        <v>120</v>
      </c>
      <c r="G1287" s="38" t="s">
        <v>23</v>
      </c>
      <c r="H1287" s="42">
        <v>487.5</v>
      </c>
      <c r="I1287" s="57"/>
      <c r="J1287" s="44">
        <v>39411</v>
      </c>
      <c r="K1287" s="42">
        <v>0</v>
      </c>
      <c r="L1287" s="42">
        <v>463.13</v>
      </c>
      <c r="M1287" s="44">
        <v>45199</v>
      </c>
      <c r="N1287" s="42">
        <f>H1287-K1287-L1287</f>
        <v>24.370000000000005</v>
      </c>
      <c r="O1287" s="42">
        <v>0</v>
      </c>
      <c r="P1287" s="45">
        <v>0.03</v>
      </c>
      <c r="Q1287" s="42">
        <v>0</v>
      </c>
      <c r="R1287" s="42">
        <v>0</v>
      </c>
      <c r="S1287" s="42">
        <f>N1287-R1287</f>
        <v>24.370000000000005</v>
      </c>
      <c r="T1287" s="38">
        <v>5000</v>
      </c>
      <c r="U1287" s="14">
        <f>S1287/H1287</f>
        <v>4.9989743589743597E-2</v>
      </c>
      <c r="V1287" s="19"/>
      <c r="W1287" s="19"/>
      <c r="X1287" s="37" t="s">
        <v>3459</v>
      </c>
    </row>
    <row r="1288" spans="1:37" s="3" customFormat="1" ht="16.5" customHeight="1">
      <c r="A1288" s="38">
        <v>182</v>
      </c>
      <c r="B1288" s="39">
        <v>10742</v>
      </c>
      <c r="C1288" s="38">
        <v>10287965</v>
      </c>
      <c r="D1288" s="40" t="s">
        <v>530</v>
      </c>
      <c r="E1288" s="58">
        <v>2</v>
      </c>
      <c r="F1288" s="38">
        <v>60</v>
      </c>
      <c r="G1288" s="38" t="s">
        <v>33</v>
      </c>
      <c r="H1288" s="42">
        <v>940.18</v>
      </c>
      <c r="I1288" s="57"/>
      <c r="J1288" s="44">
        <v>42879</v>
      </c>
      <c r="K1288" s="42">
        <v>0</v>
      </c>
      <c r="L1288" s="42">
        <v>893.18</v>
      </c>
      <c r="M1288" s="44">
        <v>45199</v>
      </c>
      <c r="N1288" s="42">
        <f>H1288-K1288-L1288</f>
        <v>47</v>
      </c>
      <c r="O1288" s="42">
        <v>0</v>
      </c>
      <c r="P1288" s="45">
        <v>0.13</v>
      </c>
      <c r="Q1288" s="42">
        <v>0</v>
      </c>
      <c r="R1288" s="42">
        <v>0</v>
      </c>
      <c r="S1288" s="42">
        <f>N1288</f>
        <v>47</v>
      </c>
      <c r="T1288" s="38">
        <v>5000</v>
      </c>
      <c r="U1288" s="14">
        <f>S1288/H1288</f>
        <v>4.9990427364972667E-2</v>
      </c>
      <c r="V1288" s="19"/>
      <c r="W1288" s="19"/>
      <c r="X1288" s="37" t="s">
        <v>3463</v>
      </c>
    </row>
    <row r="1289" spans="1:37" s="3" customFormat="1" ht="16.5" customHeight="1">
      <c r="A1289" s="38">
        <v>48</v>
      </c>
      <c r="B1289" s="39">
        <v>10750</v>
      </c>
      <c r="C1289" s="38">
        <v>10298410</v>
      </c>
      <c r="D1289" s="40" t="s">
        <v>962</v>
      </c>
      <c r="E1289" s="38">
        <v>1</v>
      </c>
      <c r="F1289" s="38">
        <v>120</v>
      </c>
      <c r="G1289" s="38" t="s">
        <v>23</v>
      </c>
      <c r="H1289" s="42">
        <v>658.12</v>
      </c>
      <c r="I1289" s="55"/>
      <c r="J1289" s="44">
        <v>40862</v>
      </c>
      <c r="K1289" s="42">
        <v>0</v>
      </c>
      <c r="L1289" s="42">
        <v>625.22</v>
      </c>
      <c r="M1289" s="44">
        <v>45138</v>
      </c>
      <c r="N1289" s="42">
        <f>H1289-K1289-L1289</f>
        <v>32.899999999999977</v>
      </c>
      <c r="O1289" s="42">
        <v>0</v>
      </c>
      <c r="P1289" s="45">
        <v>0.13</v>
      </c>
      <c r="Q1289" s="42">
        <v>0</v>
      </c>
      <c r="R1289" s="42">
        <v>0</v>
      </c>
      <c r="S1289" s="42">
        <v>32.9</v>
      </c>
      <c r="T1289" s="38">
        <v>5000</v>
      </c>
      <c r="U1289" s="14">
        <f>S1289/H1289</f>
        <v>4.9990883121619152E-2</v>
      </c>
      <c r="V1289" s="19"/>
      <c r="W1289" s="19"/>
      <c r="X1289" s="37" t="s">
        <v>3473</v>
      </c>
    </row>
    <row r="1290" spans="1:37" s="3" customFormat="1" ht="16.5" customHeight="1">
      <c r="A1290" s="38">
        <v>26</v>
      </c>
      <c r="B1290" s="39">
        <v>50100</v>
      </c>
      <c r="C1290" s="38">
        <v>10308982</v>
      </c>
      <c r="D1290" s="40" t="s">
        <v>1820</v>
      </c>
      <c r="E1290" s="38">
        <v>11</v>
      </c>
      <c r="F1290" s="38">
        <v>60</v>
      </c>
      <c r="G1290" s="38" t="s">
        <v>83</v>
      </c>
      <c r="H1290" s="42">
        <v>1007.78</v>
      </c>
      <c r="I1290" s="2"/>
      <c r="J1290" s="44">
        <v>41639</v>
      </c>
      <c r="K1290" s="42">
        <v>0</v>
      </c>
      <c r="L1290" s="42">
        <v>957.4</v>
      </c>
      <c r="M1290" s="44">
        <v>45077</v>
      </c>
      <c r="N1290" s="42">
        <f>H1290-K1290-L1290</f>
        <v>50.379999999999995</v>
      </c>
      <c r="O1290" s="42">
        <v>0</v>
      </c>
      <c r="P1290" s="45">
        <v>0.13</v>
      </c>
      <c r="Q1290" s="42">
        <v>0</v>
      </c>
      <c r="R1290" s="42">
        <v>0</v>
      </c>
      <c r="S1290" s="42">
        <f>N1290-R1290</f>
        <v>50.379999999999995</v>
      </c>
      <c r="T1290" s="38">
        <v>5000</v>
      </c>
      <c r="U1290" s="14">
        <f>S1290/H1290</f>
        <v>4.9991069479449875E-2</v>
      </c>
      <c r="V1290" s="19"/>
      <c r="W1290" s="19"/>
      <c r="X1290" s="37" t="s">
        <v>3477</v>
      </c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</row>
    <row r="1291" spans="1:37" s="3" customFormat="1" ht="16.5" customHeight="1">
      <c r="A1291" s="38">
        <v>27</v>
      </c>
      <c r="B1291" s="39">
        <v>10751</v>
      </c>
      <c r="C1291" s="38">
        <v>10305465</v>
      </c>
      <c r="D1291" s="40" t="s">
        <v>616</v>
      </c>
      <c r="E1291" s="38">
        <v>1</v>
      </c>
      <c r="F1291" s="38">
        <v>120</v>
      </c>
      <c r="G1291" s="38" t="s">
        <v>23</v>
      </c>
      <c r="H1291" s="42">
        <v>471.68</v>
      </c>
      <c r="I1291" s="56"/>
      <c r="J1291" s="44">
        <v>41269</v>
      </c>
      <c r="K1291" s="42">
        <v>0</v>
      </c>
      <c r="L1291" s="42">
        <v>448.1</v>
      </c>
      <c r="M1291" s="44">
        <v>45169</v>
      </c>
      <c r="N1291" s="42">
        <f>H1291-K1291-L1291</f>
        <v>23.579999999999984</v>
      </c>
      <c r="O1291" s="42">
        <v>0</v>
      </c>
      <c r="P1291" s="45">
        <v>0.13</v>
      </c>
      <c r="Q1291" s="42">
        <v>0</v>
      </c>
      <c r="R1291" s="42">
        <v>0</v>
      </c>
      <c r="S1291" s="42">
        <v>23.58</v>
      </c>
      <c r="T1291" s="38">
        <v>2102</v>
      </c>
      <c r="U1291" s="14">
        <f>S1291/H1291</f>
        <v>4.9991519674355493E-2</v>
      </c>
      <c r="V1291" s="19"/>
      <c r="W1291" s="19"/>
      <c r="X1291" s="37" t="s">
        <v>3474</v>
      </c>
    </row>
    <row r="1292" spans="1:37" s="3" customFormat="1" ht="16.5" customHeight="1">
      <c r="A1292" s="38">
        <v>53</v>
      </c>
      <c r="B1292" s="39">
        <v>50098</v>
      </c>
      <c r="C1292" s="38">
        <v>10307053</v>
      </c>
      <c r="D1292" s="40" t="s">
        <v>1216</v>
      </c>
      <c r="E1292" s="38">
        <v>3</v>
      </c>
      <c r="F1292" s="38">
        <v>60</v>
      </c>
      <c r="G1292" s="38" t="s">
        <v>83</v>
      </c>
      <c r="H1292" s="42">
        <v>927.34</v>
      </c>
      <c r="I1292" s="53"/>
      <c r="J1292" s="44">
        <v>41248</v>
      </c>
      <c r="K1292" s="42">
        <v>0</v>
      </c>
      <c r="L1292" s="42">
        <v>880.98</v>
      </c>
      <c r="M1292" s="44">
        <v>45138</v>
      </c>
      <c r="N1292" s="42">
        <f>H1292-K1292-L1292</f>
        <v>46.360000000000014</v>
      </c>
      <c r="O1292" s="42">
        <v>0</v>
      </c>
      <c r="P1292" s="45">
        <v>0.13</v>
      </c>
      <c r="Q1292" s="42">
        <v>0</v>
      </c>
      <c r="R1292" s="42">
        <v>0</v>
      </c>
      <c r="S1292" s="42">
        <v>46.36</v>
      </c>
      <c r="T1292" s="38">
        <v>5000</v>
      </c>
      <c r="U1292" s="14">
        <f>S1292/H1292</f>
        <v>4.9992451528026394E-2</v>
      </c>
      <c r="V1292" s="19"/>
      <c r="W1292" s="19"/>
      <c r="X1292" s="37" t="s">
        <v>3456</v>
      </c>
    </row>
    <row r="1293" spans="1:37" s="3" customFormat="1" ht="16.5" customHeight="1">
      <c r="A1293" s="38">
        <v>428</v>
      </c>
      <c r="B1293" s="39">
        <v>10743</v>
      </c>
      <c r="C1293" s="38">
        <v>10299943</v>
      </c>
      <c r="D1293" s="40" t="s">
        <v>212</v>
      </c>
      <c r="E1293" s="58">
        <v>9</v>
      </c>
      <c r="F1293" s="38">
        <v>60</v>
      </c>
      <c r="G1293" s="38" t="s">
        <v>83</v>
      </c>
      <c r="H1293" s="42">
        <v>725.5</v>
      </c>
      <c r="I1293" s="37"/>
      <c r="J1293" s="44">
        <v>40513</v>
      </c>
      <c r="K1293" s="42">
        <v>0</v>
      </c>
      <c r="L1293" s="42">
        <v>689.23</v>
      </c>
      <c r="M1293" s="44">
        <v>45281</v>
      </c>
      <c r="N1293" s="42">
        <v>36.270000000000003</v>
      </c>
      <c r="O1293" s="42">
        <v>0</v>
      </c>
      <c r="P1293" s="45">
        <f>IF(J1293&lt;DATEVALUE("2009-1-1"),3%,13%)</f>
        <v>0.13</v>
      </c>
      <c r="Q1293" s="42">
        <f>IF(P1293=13%,ROUND(O1293/(1+P1293)*P1293,2),ROUND(O1293/(1+0.03)*0.02,2))</f>
        <v>0</v>
      </c>
      <c r="R1293" s="42">
        <f>O1293-Q1293</f>
        <v>0</v>
      </c>
      <c r="S1293" s="42">
        <f>N1293-R1293</f>
        <v>36.270000000000003</v>
      </c>
      <c r="T1293" s="38">
        <v>5000</v>
      </c>
      <c r="U1293" s="14">
        <f>S1293/H1293</f>
        <v>4.9993108201240526E-2</v>
      </c>
      <c r="V1293" s="19"/>
      <c r="W1293" s="19"/>
      <c r="X1293" s="37" t="s">
        <v>3463</v>
      </c>
    </row>
    <row r="1294" spans="1:37" s="3" customFormat="1" ht="16.5" customHeight="1">
      <c r="A1294" s="38">
        <v>66</v>
      </c>
      <c r="B1294" s="39">
        <v>10754</v>
      </c>
      <c r="C1294" s="38">
        <v>10295290</v>
      </c>
      <c r="D1294" s="40" t="s">
        <v>651</v>
      </c>
      <c r="E1294" s="38">
        <v>1</v>
      </c>
      <c r="F1294" s="38">
        <v>60</v>
      </c>
      <c r="G1294" s="38" t="s">
        <v>83</v>
      </c>
      <c r="H1294" s="42">
        <v>632.48</v>
      </c>
      <c r="I1294" s="57"/>
      <c r="J1294" s="44">
        <v>40276</v>
      </c>
      <c r="K1294" s="42">
        <v>0</v>
      </c>
      <c r="L1294" s="42">
        <v>600.86</v>
      </c>
      <c r="M1294" s="44">
        <v>45199</v>
      </c>
      <c r="N1294" s="42">
        <f>H1294-K1294-L1294</f>
        <v>31.620000000000005</v>
      </c>
      <c r="O1294" s="42">
        <v>0</v>
      </c>
      <c r="P1294" s="45">
        <v>0.13</v>
      </c>
      <c r="Q1294" s="42">
        <v>0</v>
      </c>
      <c r="R1294" s="42">
        <v>0</v>
      </c>
      <c r="S1294" s="42">
        <v>31.62</v>
      </c>
      <c r="T1294" s="38">
        <v>5000</v>
      </c>
      <c r="U1294" s="14">
        <f>S1294/H1294</f>
        <v>4.9993675689349863E-2</v>
      </c>
      <c r="V1294" s="19"/>
      <c r="W1294" s="19"/>
      <c r="X1294" s="37" t="s">
        <v>3464</v>
      </c>
    </row>
    <row r="1295" spans="1:37" s="3" customFormat="1" ht="16.5" customHeight="1">
      <c r="A1295" s="38">
        <v>67</v>
      </c>
      <c r="B1295" s="39">
        <v>10754</v>
      </c>
      <c r="C1295" s="38">
        <v>10295301</v>
      </c>
      <c r="D1295" s="40" t="s">
        <v>652</v>
      </c>
      <c r="E1295" s="38">
        <v>1</v>
      </c>
      <c r="F1295" s="38">
        <v>60</v>
      </c>
      <c r="G1295" s="38" t="s">
        <v>83</v>
      </c>
      <c r="H1295" s="42">
        <v>632.48</v>
      </c>
      <c r="I1295" s="57"/>
      <c r="J1295" s="44">
        <v>40276</v>
      </c>
      <c r="K1295" s="42">
        <v>0</v>
      </c>
      <c r="L1295" s="42">
        <v>600.86</v>
      </c>
      <c r="M1295" s="44">
        <v>45199</v>
      </c>
      <c r="N1295" s="42">
        <f>H1295-K1295-L1295</f>
        <v>31.620000000000005</v>
      </c>
      <c r="O1295" s="42">
        <v>0</v>
      </c>
      <c r="P1295" s="45">
        <v>0.13</v>
      </c>
      <c r="Q1295" s="42">
        <v>0</v>
      </c>
      <c r="R1295" s="42">
        <v>0</v>
      </c>
      <c r="S1295" s="42">
        <v>31.62</v>
      </c>
      <c r="T1295" s="38">
        <v>5000</v>
      </c>
      <c r="U1295" s="14">
        <f>S1295/H1295</f>
        <v>4.9993675689349863E-2</v>
      </c>
      <c r="V1295" s="19"/>
      <c r="W1295" s="19"/>
      <c r="X1295" s="37" t="s">
        <v>3464</v>
      </c>
    </row>
    <row r="1296" spans="1:37" s="3" customFormat="1" ht="16.5" customHeight="1">
      <c r="A1296" s="38">
        <v>144</v>
      </c>
      <c r="B1296" s="39">
        <v>10709</v>
      </c>
      <c r="C1296" s="38">
        <v>10310020</v>
      </c>
      <c r="D1296" s="40" t="s">
        <v>159</v>
      </c>
      <c r="E1296" s="38">
        <v>3</v>
      </c>
      <c r="F1296" s="38">
        <v>60</v>
      </c>
      <c r="G1296" s="38" t="s">
        <v>83</v>
      </c>
      <c r="H1296" s="42">
        <v>820.5</v>
      </c>
      <c r="I1296" s="57"/>
      <c r="J1296" s="44">
        <v>42359</v>
      </c>
      <c r="K1296" s="42">
        <v>0</v>
      </c>
      <c r="L1296" s="42">
        <v>779.48</v>
      </c>
      <c r="M1296" s="44">
        <v>45199</v>
      </c>
      <c r="N1296" s="42">
        <v>41.02</v>
      </c>
      <c r="O1296" s="42">
        <v>0</v>
      </c>
      <c r="P1296" s="45">
        <v>0.13</v>
      </c>
      <c r="Q1296" s="42">
        <v>0</v>
      </c>
      <c r="R1296" s="42">
        <v>0</v>
      </c>
      <c r="S1296" s="42">
        <v>41.02</v>
      </c>
      <c r="T1296" s="38">
        <v>5000</v>
      </c>
      <c r="U1296" s="14">
        <f>S1296/H1296</f>
        <v>4.999390615478367E-2</v>
      </c>
      <c r="V1296" s="19"/>
      <c r="W1296" s="19"/>
      <c r="X1296" s="37" t="s">
        <v>3456</v>
      </c>
    </row>
    <row r="1297" spans="1:24" s="3" customFormat="1" ht="16.5" customHeight="1">
      <c r="A1297" s="38">
        <v>105</v>
      </c>
      <c r="B1297" s="39">
        <v>10756</v>
      </c>
      <c r="C1297" s="38">
        <v>10309413</v>
      </c>
      <c r="D1297" s="40" t="s">
        <v>159</v>
      </c>
      <c r="E1297" s="38">
        <v>3</v>
      </c>
      <c r="F1297" s="38">
        <v>60</v>
      </c>
      <c r="G1297" s="38" t="s">
        <v>83</v>
      </c>
      <c r="H1297" s="42">
        <v>820.5</v>
      </c>
      <c r="I1297" s="57"/>
      <c r="J1297" s="44">
        <v>42356</v>
      </c>
      <c r="K1297" s="42">
        <v>0</v>
      </c>
      <c r="L1297" s="42">
        <v>779.48</v>
      </c>
      <c r="M1297" s="44">
        <v>45199</v>
      </c>
      <c r="N1297" s="42">
        <v>41.02</v>
      </c>
      <c r="O1297" s="42">
        <v>0</v>
      </c>
      <c r="P1297" s="45">
        <v>0.13</v>
      </c>
      <c r="Q1297" s="42">
        <v>0</v>
      </c>
      <c r="R1297" s="42">
        <v>0</v>
      </c>
      <c r="S1297" s="42">
        <v>41.02</v>
      </c>
      <c r="T1297" s="38">
        <v>5000</v>
      </c>
      <c r="U1297" s="14">
        <f>S1297/H1297</f>
        <v>4.999390615478367E-2</v>
      </c>
      <c r="V1297" s="19"/>
      <c r="W1297" s="19"/>
      <c r="X1297" s="37" t="s">
        <v>3464</v>
      </c>
    </row>
    <row r="1298" spans="1:24" s="3" customFormat="1" ht="16.5" customHeight="1">
      <c r="A1298" s="38">
        <v>67</v>
      </c>
      <c r="B1298" s="39">
        <v>10750</v>
      </c>
      <c r="C1298" s="38">
        <v>10298380</v>
      </c>
      <c r="D1298" s="40" t="s">
        <v>1583</v>
      </c>
      <c r="E1298" s="38">
        <v>9</v>
      </c>
      <c r="F1298" s="38">
        <v>60</v>
      </c>
      <c r="G1298" s="38" t="s">
        <v>83</v>
      </c>
      <c r="H1298" s="42">
        <v>742.29</v>
      </c>
      <c r="I1298" s="55"/>
      <c r="J1298" s="44">
        <v>40862</v>
      </c>
      <c r="K1298" s="42">
        <v>0</v>
      </c>
      <c r="L1298" s="42">
        <v>705.18</v>
      </c>
      <c r="M1298" s="44">
        <v>45138</v>
      </c>
      <c r="N1298" s="42">
        <f>H1298-K1298-L1298</f>
        <v>37.110000000000014</v>
      </c>
      <c r="O1298" s="42">
        <v>0</v>
      </c>
      <c r="P1298" s="45">
        <v>0.13</v>
      </c>
      <c r="Q1298" s="42">
        <v>0</v>
      </c>
      <c r="R1298" s="42">
        <v>0</v>
      </c>
      <c r="S1298" s="42">
        <v>37.11</v>
      </c>
      <c r="T1298" s="38">
        <v>5000</v>
      </c>
      <c r="U1298" s="14">
        <f>S1298/H1298</f>
        <v>4.9993937679343653E-2</v>
      </c>
      <c r="V1298" s="19"/>
      <c r="W1298" s="19"/>
      <c r="X1298" s="37" t="s">
        <v>3473</v>
      </c>
    </row>
    <row r="1299" spans="1:24" s="3" customFormat="1" ht="16.5" customHeight="1">
      <c r="A1299" s="38">
        <v>57</v>
      </c>
      <c r="B1299" s="39">
        <v>10734</v>
      </c>
      <c r="C1299" s="38">
        <v>10298672</v>
      </c>
      <c r="D1299" s="40" t="s">
        <v>610</v>
      </c>
      <c r="E1299" s="38">
        <v>1</v>
      </c>
      <c r="F1299" s="38">
        <v>60</v>
      </c>
      <c r="G1299" s="38" t="s">
        <v>33</v>
      </c>
      <c r="H1299" s="42">
        <v>854.7</v>
      </c>
      <c r="I1299" s="55"/>
      <c r="J1299" s="44">
        <v>41814</v>
      </c>
      <c r="K1299" s="42">
        <v>0</v>
      </c>
      <c r="L1299" s="42">
        <v>811.97</v>
      </c>
      <c r="M1299" s="44">
        <v>45138</v>
      </c>
      <c r="N1299" s="42">
        <f>H1299-K1299-L1299</f>
        <v>42.730000000000018</v>
      </c>
      <c r="O1299" s="42">
        <v>0</v>
      </c>
      <c r="P1299" s="45">
        <v>0.13</v>
      </c>
      <c r="Q1299" s="42">
        <v>0</v>
      </c>
      <c r="R1299" s="42">
        <v>0</v>
      </c>
      <c r="S1299" s="42">
        <v>42.73</v>
      </c>
      <c r="T1299" s="38">
        <v>5000</v>
      </c>
      <c r="U1299" s="14">
        <f>S1299/H1299</f>
        <v>4.9994149994149986E-2</v>
      </c>
      <c r="V1299" s="19"/>
      <c r="W1299" s="19"/>
      <c r="X1299" s="37" t="s">
        <v>3460</v>
      </c>
    </row>
    <row r="1300" spans="1:24" s="3" customFormat="1" ht="16.5" customHeight="1">
      <c r="A1300" s="38">
        <v>274</v>
      </c>
      <c r="B1300" s="39">
        <v>10746</v>
      </c>
      <c r="C1300" s="38">
        <v>10310661</v>
      </c>
      <c r="D1300" s="40" t="s">
        <v>610</v>
      </c>
      <c r="E1300" s="58">
        <v>1</v>
      </c>
      <c r="F1300" s="38">
        <v>60</v>
      </c>
      <c r="G1300" s="38" t="s">
        <v>33</v>
      </c>
      <c r="H1300" s="42">
        <v>854.7</v>
      </c>
      <c r="I1300" s="57"/>
      <c r="J1300" s="44">
        <v>42726</v>
      </c>
      <c r="K1300" s="42">
        <v>0</v>
      </c>
      <c r="L1300" s="42">
        <v>811.97</v>
      </c>
      <c r="M1300" s="44">
        <v>45199</v>
      </c>
      <c r="N1300" s="42">
        <f>H1300-K1300-L1300</f>
        <v>42.730000000000018</v>
      </c>
      <c r="O1300" s="42">
        <v>0</v>
      </c>
      <c r="P1300" s="45">
        <v>0.13</v>
      </c>
      <c r="Q1300" s="42">
        <v>0</v>
      </c>
      <c r="R1300" s="42">
        <v>0</v>
      </c>
      <c r="S1300" s="42">
        <f>N1300-R1300</f>
        <v>42.730000000000018</v>
      </c>
      <c r="T1300" s="38">
        <v>5000</v>
      </c>
      <c r="U1300" s="14">
        <f>S1300/H1300</f>
        <v>4.9994149994150014E-2</v>
      </c>
      <c r="V1300" s="19"/>
      <c r="W1300" s="19"/>
      <c r="X1300" s="37" t="s">
        <v>3463</v>
      </c>
    </row>
    <row r="1301" spans="1:24" s="3" customFormat="1" ht="16.5" customHeight="1">
      <c r="A1301" s="38">
        <v>102</v>
      </c>
      <c r="B1301" s="39">
        <v>10749</v>
      </c>
      <c r="C1301" s="38">
        <v>10300888</v>
      </c>
      <c r="D1301" s="40" t="s">
        <v>3085</v>
      </c>
      <c r="E1301" s="58">
        <v>1</v>
      </c>
      <c r="F1301" s="38">
        <v>60</v>
      </c>
      <c r="G1301" s="38" t="s">
        <v>83</v>
      </c>
      <c r="H1301" s="42">
        <v>421.44</v>
      </c>
      <c r="I1301" s="37"/>
      <c r="J1301" s="44">
        <v>40469</v>
      </c>
      <c r="K1301" s="42">
        <v>0</v>
      </c>
      <c r="L1301" s="42">
        <v>400.37</v>
      </c>
      <c r="M1301" s="44">
        <v>45250</v>
      </c>
      <c r="N1301" s="42">
        <v>21.07</v>
      </c>
      <c r="O1301" s="42">
        <v>0</v>
      </c>
      <c r="P1301" s="45">
        <f>IF(J1301&lt;DATEVALUE("2009-1-1"),3%,13%)</f>
        <v>0.13</v>
      </c>
      <c r="Q1301" s="42">
        <f>IF(P1301=13%,ROUND(O1301/(1+P1301)*P1301,2),ROUND(O1301/(1+0.03)*0.02,2))</f>
        <v>0</v>
      </c>
      <c r="R1301" s="42">
        <f>O1301-Q1301</f>
        <v>0</v>
      </c>
      <c r="S1301" s="42">
        <f>N1301-R1301</f>
        <v>21.07</v>
      </c>
      <c r="T1301" s="38">
        <v>5000</v>
      </c>
      <c r="U1301" s="14">
        <f>S1301/H1301</f>
        <v>4.9995254365983295E-2</v>
      </c>
      <c r="V1301" s="19"/>
      <c r="W1301" s="19"/>
      <c r="X1301" s="37" t="s">
        <v>3473</v>
      </c>
    </row>
    <row r="1302" spans="1:24" s="3" customFormat="1" ht="16.5" customHeight="1">
      <c r="A1302" s="38">
        <v>33</v>
      </c>
      <c r="B1302" s="39">
        <v>20704</v>
      </c>
      <c r="C1302" s="38">
        <v>10296258</v>
      </c>
      <c r="D1302" s="40" t="s">
        <v>482</v>
      </c>
      <c r="E1302" s="58">
        <v>2</v>
      </c>
      <c r="F1302" s="38">
        <v>56</v>
      </c>
      <c r="G1302" s="38" t="s">
        <v>33</v>
      </c>
      <c r="H1302" s="42">
        <v>1589.74</v>
      </c>
      <c r="I1302" s="57"/>
      <c r="J1302" s="44">
        <v>43432</v>
      </c>
      <c r="K1302" s="42">
        <v>0</v>
      </c>
      <c r="L1302" s="42">
        <v>1510.26</v>
      </c>
      <c r="M1302" s="44">
        <v>45199</v>
      </c>
      <c r="N1302" s="42">
        <f>H1302-K1302-L1302</f>
        <v>79.480000000000018</v>
      </c>
      <c r="O1302" s="42">
        <v>0</v>
      </c>
      <c r="P1302" s="45">
        <v>0.13</v>
      </c>
      <c r="Q1302" s="42">
        <v>0</v>
      </c>
      <c r="R1302" s="42">
        <v>0</v>
      </c>
      <c r="S1302" s="42">
        <f>N1302-R1302</f>
        <v>79.480000000000018</v>
      </c>
      <c r="T1302" s="38">
        <v>2506</v>
      </c>
      <c r="U1302" s="14">
        <f>S1302/H1302</f>
        <v>4.999559676425077E-2</v>
      </c>
      <c r="V1302" s="19"/>
      <c r="W1302" s="19"/>
      <c r="X1302" s="37" t="s">
        <v>3466</v>
      </c>
    </row>
    <row r="1303" spans="1:24" s="3" customFormat="1" ht="16.5" customHeight="1">
      <c r="A1303" s="38">
        <v>58</v>
      </c>
      <c r="B1303" s="39">
        <v>10750</v>
      </c>
      <c r="C1303" s="38">
        <v>10299087</v>
      </c>
      <c r="D1303" s="40" t="s">
        <v>1575</v>
      </c>
      <c r="E1303" s="38">
        <v>2</v>
      </c>
      <c r="F1303" s="38">
        <v>51</v>
      </c>
      <c r="G1303" s="38" t="s">
        <v>33</v>
      </c>
      <c r="H1303" s="42">
        <v>1206.9000000000001</v>
      </c>
      <c r="I1303" s="55"/>
      <c r="J1303" s="44">
        <v>43582</v>
      </c>
      <c r="K1303" s="42">
        <v>0</v>
      </c>
      <c r="L1303" s="42">
        <v>1146.56</v>
      </c>
      <c r="M1303" s="44">
        <v>45138</v>
      </c>
      <c r="N1303" s="42">
        <f>H1303-K1303-L1303</f>
        <v>60.340000000000146</v>
      </c>
      <c r="O1303" s="42">
        <v>0</v>
      </c>
      <c r="P1303" s="45">
        <v>0.13</v>
      </c>
      <c r="Q1303" s="42">
        <v>0</v>
      </c>
      <c r="R1303" s="42">
        <v>0</v>
      </c>
      <c r="S1303" s="42">
        <v>60.34</v>
      </c>
      <c r="T1303" s="38">
        <v>5000</v>
      </c>
      <c r="U1303" s="14">
        <f>S1303/H1303</f>
        <v>4.9995857154693846E-2</v>
      </c>
      <c r="V1303" s="19"/>
      <c r="W1303" s="19"/>
      <c r="X1303" s="37" t="s">
        <v>3473</v>
      </c>
    </row>
    <row r="1304" spans="1:24" s="3" customFormat="1" ht="16.5" customHeight="1">
      <c r="A1304" s="38">
        <v>781</v>
      </c>
      <c r="B1304" s="39">
        <v>10729</v>
      </c>
      <c r="C1304" s="38">
        <v>10292634</v>
      </c>
      <c r="D1304" s="40" t="s">
        <v>1575</v>
      </c>
      <c r="E1304" s="58">
        <v>2</v>
      </c>
      <c r="F1304" s="38">
        <v>51</v>
      </c>
      <c r="G1304" s="38" t="s">
        <v>33</v>
      </c>
      <c r="H1304" s="42">
        <v>1206.9000000000001</v>
      </c>
      <c r="I1304" s="37"/>
      <c r="J1304" s="44">
        <v>43582</v>
      </c>
      <c r="K1304" s="42">
        <v>0</v>
      </c>
      <c r="L1304" s="42">
        <v>1146.56</v>
      </c>
      <c r="M1304" s="44">
        <v>45259</v>
      </c>
      <c r="N1304" s="42">
        <v>60.34</v>
      </c>
      <c r="O1304" s="42">
        <v>0</v>
      </c>
      <c r="P1304" s="45">
        <f>IF(J1304&lt;DATEVALUE("2009-1-1"),3%,13%)</f>
        <v>0.13</v>
      </c>
      <c r="Q1304" s="42">
        <f>IF(P1304=13%,ROUND(O1304/(1+P1304)*P1304,2),ROUND(O1304/(1+0.03)*0.02,2))</f>
        <v>0</v>
      </c>
      <c r="R1304" s="42">
        <f>O1304-Q1304</f>
        <v>0</v>
      </c>
      <c r="S1304" s="42">
        <f>N1304-R1304</f>
        <v>60.34</v>
      </c>
      <c r="T1304" s="38">
        <v>5000</v>
      </c>
      <c r="U1304" s="14">
        <f>S1304/H1304</f>
        <v>4.9995857154693846E-2</v>
      </c>
      <c r="V1304" s="19"/>
      <c r="W1304" s="19"/>
      <c r="X1304" s="37" t="s">
        <v>3459</v>
      </c>
    </row>
    <row r="1305" spans="1:24" s="3" customFormat="1" ht="16.5" customHeight="1">
      <c r="A1305" s="38">
        <v>344</v>
      </c>
      <c r="B1305" s="39">
        <v>10739</v>
      </c>
      <c r="C1305" s="38">
        <v>10277852</v>
      </c>
      <c r="D1305" s="40" t="s">
        <v>484</v>
      </c>
      <c r="E1305" s="58">
        <v>1</v>
      </c>
      <c r="F1305" s="38">
        <v>48</v>
      </c>
      <c r="G1305" s="38" t="s">
        <v>33</v>
      </c>
      <c r="H1305" s="42">
        <v>603.45000000000005</v>
      </c>
      <c r="I1305" s="57"/>
      <c r="J1305" s="44">
        <v>43674</v>
      </c>
      <c r="K1305" s="42">
        <v>0</v>
      </c>
      <c r="L1305" s="42">
        <v>573.28</v>
      </c>
      <c r="M1305" s="44">
        <v>45199</v>
      </c>
      <c r="N1305" s="42">
        <f>H1305-L1305</f>
        <v>30.170000000000073</v>
      </c>
      <c r="O1305" s="42">
        <v>0</v>
      </c>
      <c r="P1305" s="45">
        <v>0.13</v>
      </c>
      <c r="Q1305" s="42">
        <v>0</v>
      </c>
      <c r="R1305" s="42">
        <v>0</v>
      </c>
      <c r="S1305" s="42">
        <f>N1305-R1305</f>
        <v>30.170000000000073</v>
      </c>
      <c r="T1305" s="38">
        <v>5000</v>
      </c>
      <c r="U1305" s="14">
        <f>S1305/H1305</f>
        <v>4.9995857154693964E-2</v>
      </c>
      <c r="V1305" s="19"/>
      <c r="W1305" s="19"/>
      <c r="X1305" s="37" t="s">
        <v>3462</v>
      </c>
    </row>
    <row r="1306" spans="1:24" s="3" customFormat="1" ht="16.5" customHeight="1">
      <c r="A1306" s="38">
        <v>413</v>
      </c>
      <c r="B1306" s="39">
        <v>10744</v>
      </c>
      <c r="C1306" s="38">
        <v>10293508</v>
      </c>
      <c r="D1306" s="40" t="s">
        <v>3059</v>
      </c>
      <c r="E1306" s="58">
        <v>14</v>
      </c>
      <c r="F1306" s="38">
        <v>60</v>
      </c>
      <c r="G1306" s="38" t="s">
        <v>83</v>
      </c>
      <c r="H1306" s="42">
        <v>1121.69</v>
      </c>
      <c r="I1306" s="37"/>
      <c r="J1306" s="44">
        <v>40165</v>
      </c>
      <c r="K1306" s="42">
        <v>0</v>
      </c>
      <c r="L1306" s="42">
        <v>1065.6099999999999</v>
      </c>
      <c r="M1306" s="44">
        <v>45248</v>
      </c>
      <c r="N1306" s="42">
        <v>56.08</v>
      </c>
      <c r="O1306" s="42">
        <v>0</v>
      </c>
      <c r="P1306" s="45">
        <f>IF(J1306&lt;DATEVALUE("2009-1-1"),3%,13%)</f>
        <v>0.13</v>
      </c>
      <c r="Q1306" s="42">
        <f>IF(P1306=13%,ROUND(O1306/(1+P1306)*P1306,2),ROUND(O1306/(1+0.03)*0.02,2))</f>
        <v>0</v>
      </c>
      <c r="R1306" s="42">
        <f>O1306-Q1306</f>
        <v>0</v>
      </c>
      <c r="S1306" s="42">
        <f>N1306-R1306</f>
        <v>56.08</v>
      </c>
      <c r="T1306" s="38">
        <v>5000</v>
      </c>
      <c r="U1306" s="14">
        <f>S1306/H1306</f>
        <v>4.9995988196382242E-2</v>
      </c>
      <c r="V1306" s="19"/>
      <c r="W1306" s="19"/>
      <c r="X1306" s="37" t="s">
        <v>3463</v>
      </c>
    </row>
    <row r="1307" spans="1:24" s="3" customFormat="1" ht="16.5" customHeight="1">
      <c r="A1307" s="38">
        <v>67</v>
      </c>
      <c r="B1307" s="39">
        <v>10732</v>
      </c>
      <c r="C1307" s="38">
        <v>10320115</v>
      </c>
      <c r="D1307" s="40" t="s">
        <v>409</v>
      </c>
      <c r="E1307" s="58">
        <v>3</v>
      </c>
      <c r="F1307" s="38">
        <v>60</v>
      </c>
      <c r="G1307" s="38" t="s">
        <v>23</v>
      </c>
      <c r="H1307" s="42">
        <v>1123.08</v>
      </c>
      <c r="I1307" s="57"/>
      <c r="J1307" s="44">
        <v>41723</v>
      </c>
      <c r="K1307" s="42">
        <v>0</v>
      </c>
      <c r="L1307" s="42">
        <v>1066.93</v>
      </c>
      <c r="M1307" s="44">
        <v>45199</v>
      </c>
      <c r="N1307" s="42">
        <f>H1307-L1307</f>
        <v>56.149999999999864</v>
      </c>
      <c r="O1307" s="42">
        <v>0</v>
      </c>
      <c r="P1307" s="45">
        <v>0.13</v>
      </c>
      <c r="Q1307" s="42">
        <v>0</v>
      </c>
      <c r="R1307" s="42">
        <v>0</v>
      </c>
      <c r="S1307" s="42">
        <f>N1307</f>
        <v>56.149999999999864</v>
      </c>
      <c r="T1307" s="38">
        <v>5000</v>
      </c>
      <c r="U1307" s="14">
        <f>S1307/H1307</f>
        <v>4.9996438365922165E-2</v>
      </c>
      <c r="V1307" s="19"/>
      <c r="W1307" s="19"/>
      <c r="X1307" s="37" t="s">
        <v>3460</v>
      </c>
    </row>
    <row r="1308" spans="1:24" s="3" customFormat="1" ht="16.5" customHeight="1">
      <c r="A1308" s="38">
        <v>97</v>
      </c>
      <c r="B1308" s="39">
        <v>10717</v>
      </c>
      <c r="C1308" s="38">
        <v>10311652</v>
      </c>
      <c r="D1308" s="40" t="s">
        <v>239</v>
      </c>
      <c r="E1308" s="38">
        <v>1</v>
      </c>
      <c r="F1308" s="38">
        <v>43</v>
      </c>
      <c r="G1308" s="38" t="s">
        <v>33</v>
      </c>
      <c r="H1308" s="42">
        <v>1019.47</v>
      </c>
      <c r="I1308" s="57"/>
      <c r="J1308" s="44">
        <v>43827</v>
      </c>
      <c r="K1308" s="42">
        <v>0</v>
      </c>
      <c r="L1308" s="42">
        <v>968.5</v>
      </c>
      <c r="M1308" s="44">
        <v>45199</v>
      </c>
      <c r="N1308" s="42">
        <v>50.97</v>
      </c>
      <c r="O1308" s="42">
        <v>0</v>
      </c>
      <c r="P1308" s="45">
        <v>0.13</v>
      </c>
      <c r="Q1308" s="42">
        <v>0</v>
      </c>
      <c r="R1308" s="42">
        <v>0</v>
      </c>
      <c r="S1308" s="42">
        <v>50.97</v>
      </c>
      <c r="T1308" s="38">
        <v>2101</v>
      </c>
      <c r="U1308" s="14">
        <f>S1308/H1308</f>
        <v>4.999656684355596E-2</v>
      </c>
      <c r="V1308" s="19"/>
      <c r="W1308" s="19"/>
      <c r="X1308" s="37" t="s">
        <v>3457</v>
      </c>
    </row>
    <row r="1309" spans="1:24" s="3" customFormat="1" ht="16.5" customHeight="1">
      <c r="A1309" s="38">
        <v>17</v>
      </c>
      <c r="B1309" s="39">
        <v>20704</v>
      </c>
      <c r="C1309" s="38">
        <v>10295960</v>
      </c>
      <c r="D1309" s="40" t="s">
        <v>818</v>
      </c>
      <c r="E1309" s="58">
        <v>3</v>
      </c>
      <c r="F1309" s="38">
        <v>60</v>
      </c>
      <c r="G1309" s="38" t="s">
        <v>83</v>
      </c>
      <c r="H1309" s="42">
        <v>1179.48</v>
      </c>
      <c r="I1309" s="57"/>
      <c r="J1309" s="44">
        <v>41992</v>
      </c>
      <c r="K1309" s="42">
        <v>0</v>
      </c>
      <c r="L1309" s="42">
        <v>1120.51</v>
      </c>
      <c r="M1309" s="44">
        <v>45199</v>
      </c>
      <c r="N1309" s="42">
        <f>H1309-K1309-L1309</f>
        <v>58.970000000000027</v>
      </c>
      <c r="O1309" s="42">
        <v>0</v>
      </c>
      <c r="P1309" s="45">
        <v>0.13</v>
      </c>
      <c r="Q1309" s="42">
        <v>0</v>
      </c>
      <c r="R1309" s="42">
        <v>0</v>
      </c>
      <c r="S1309" s="42">
        <f>N1309-R1309</f>
        <v>58.970000000000027</v>
      </c>
      <c r="T1309" s="38">
        <v>5000</v>
      </c>
      <c r="U1309" s="14">
        <f>S1309/H1309</f>
        <v>4.9996608675009352E-2</v>
      </c>
      <c r="V1309" s="19"/>
      <c r="W1309" s="19"/>
      <c r="X1309" s="37" t="s">
        <v>3466</v>
      </c>
    </row>
    <row r="1310" spans="1:24" s="3" customFormat="1" ht="16.5" customHeight="1">
      <c r="A1310" s="38">
        <v>161</v>
      </c>
      <c r="B1310" s="39">
        <v>50099</v>
      </c>
      <c r="C1310" s="38">
        <v>10297516</v>
      </c>
      <c r="D1310" s="40" t="s">
        <v>1025</v>
      </c>
      <c r="E1310" s="58">
        <v>2</v>
      </c>
      <c r="F1310" s="38">
        <v>60</v>
      </c>
      <c r="G1310" s="38" t="s">
        <v>23</v>
      </c>
      <c r="H1310" s="42">
        <v>2393.16</v>
      </c>
      <c r="I1310" s="57"/>
      <c r="J1310" s="44">
        <v>42001</v>
      </c>
      <c r="K1310" s="42">
        <v>0</v>
      </c>
      <c r="L1310" s="42">
        <v>2273.5100000000002</v>
      </c>
      <c r="M1310" s="44">
        <v>45199</v>
      </c>
      <c r="N1310" s="42">
        <f>H1310-K1310-L1310</f>
        <v>119.64999999999964</v>
      </c>
      <c r="O1310" s="42">
        <v>0</v>
      </c>
      <c r="P1310" s="45">
        <v>0.13</v>
      </c>
      <c r="Q1310" s="42">
        <v>0</v>
      </c>
      <c r="R1310" s="42">
        <v>0</v>
      </c>
      <c r="S1310" s="42">
        <f>N1310-R1310</f>
        <v>119.64999999999964</v>
      </c>
      <c r="T1310" s="38">
        <v>2101</v>
      </c>
      <c r="U1310" s="14">
        <f>S1310/H1310</f>
        <v>4.9996657139514136E-2</v>
      </c>
      <c r="V1310" s="19"/>
      <c r="W1310" s="19"/>
      <c r="X1310" s="37" t="s">
        <v>3468</v>
      </c>
    </row>
    <row r="1311" spans="1:24" s="3" customFormat="1" ht="16.5" customHeight="1">
      <c r="A1311" s="38">
        <v>89</v>
      </c>
      <c r="B1311" s="39">
        <v>10755</v>
      </c>
      <c r="C1311" s="38">
        <v>10286628</v>
      </c>
      <c r="D1311" s="40" t="s">
        <v>280</v>
      </c>
      <c r="E1311" s="38">
        <v>2</v>
      </c>
      <c r="F1311" s="38">
        <v>60</v>
      </c>
      <c r="G1311" s="38" t="s">
        <v>23</v>
      </c>
      <c r="H1311" s="42">
        <v>991.46</v>
      </c>
      <c r="I1311" s="57"/>
      <c r="J1311" s="44">
        <v>43186</v>
      </c>
      <c r="K1311" s="42">
        <v>0</v>
      </c>
      <c r="L1311" s="42">
        <v>941.89</v>
      </c>
      <c r="M1311" s="44">
        <v>45199</v>
      </c>
      <c r="N1311" s="42">
        <v>49.57</v>
      </c>
      <c r="O1311" s="42">
        <v>0</v>
      </c>
      <c r="P1311" s="45">
        <v>0.13</v>
      </c>
      <c r="Q1311" s="42">
        <v>0</v>
      </c>
      <c r="R1311" s="42">
        <v>0</v>
      </c>
      <c r="S1311" s="42">
        <v>49.57</v>
      </c>
      <c r="T1311" s="38">
        <v>5000</v>
      </c>
      <c r="U1311" s="14">
        <f>S1311/H1311</f>
        <v>4.9996974159320598E-2</v>
      </c>
      <c r="V1311" s="19"/>
      <c r="W1311" s="19"/>
      <c r="X1311" s="37" t="s">
        <v>3464</v>
      </c>
    </row>
    <row r="1312" spans="1:24" s="3" customFormat="1" ht="16.5" customHeight="1">
      <c r="A1312" s="38">
        <v>159</v>
      </c>
      <c r="B1312" s="39">
        <v>50098</v>
      </c>
      <c r="C1312" s="38">
        <v>10307064</v>
      </c>
      <c r="D1312" s="40" t="s">
        <v>1013</v>
      </c>
      <c r="E1312" s="38">
        <v>3</v>
      </c>
      <c r="F1312" s="38">
        <v>120</v>
      </c>
      <c r="G1312" s="38" t="s">
        <v>23</v>
      </c>
      <c r="H1312" s="42">
        <v>1112.26</v>
      </c>
      <c r="I1312" s="57"/>
      <c r="J1312" s="44">
        <v>41247</v>
      </c>
      <c r="K1312" s="42">
        <v>0</v>
      </c>
      <c r="L1312" s="42">
        <v>1056.6500000000001</v>
      </c>
      <c r="M1312" s="44">
        <v>45199</v>
      </c>
      <c r="N1312" s="42">
        <v>55.61</v>
      </c>
      <c r="O1312" s="42">
        <v>0</v>
      </c>
      <c r="P1312" s="45">
        <v>0.13</v>
      </c>
      <c r="Q1312" s="42">
        <v>0</v>
      </c>
      <c r="R1312" s="42">
        <v>0</v>
      </c>
      <c r="S1312" s="42">
        <v>55.61</v>
      </c>
      <c r="T1312" s="38">
        <v>5000</v>
      </c>
      <c r="U1312" s="14">
        <f>S1312/H1312</f>
        <v>4.9997302788916259E-2</v>
      </c>
      <c r="V1312" s="19"/>
      <c r="W1312" s="19"/>
      <c r="X1312" s="37" t="s">
        <v>3456</v>
      </c>
    </row>
    <row r="1313" spans="1:24" s="3" customFormat="1" ht="16.5" customHeight="1">
      <c r="A1313" s="38">
        <v>31</v>
      </c>
      <c r="B1313" s="39">
        <v>10734</v>
      </c>
      <c r="C1313" s="38">
        <v>10298703</v>
      </c>
      <c r="D1313" s="40" t="s">
        <v>818</v>
      </c>
      <c r="E1313" s="38">
        <v>2</v>
      </c>
      <c r="F1313" s="38">
        <v>60</v>
      </c>
      <c r="G1313" s="38" t="s">
        <v>83</v>
      </c>
      <c r="H1313" s="42">
        <v>769.24</v>
      </c>
      <c r="I1313" s="2"/>
      <c r="J1313" s="44">
        <v>41815</v>
      </c>
      <c r="K1313" s="42">
        <v>0</v>
      </c>
      <c r="L1313" s="42">
        <v>730.78</v>
      </c>
      <c r="M1313" s="44">
        <v>45016</v>
      </c>
      <c r="N1313" s="42">
        <f>H1313-K1313-L1313</f>
        <v>38.460000000000036</v>
      </c>
      <c r="O1313" s="42">
        <v>0</v>
      </c>
      <c r="P1313" s="45">
        <v>0.13</v>
      </c>
      <c r="Q1313" s="42">
        <v>0</v>
      </c>
      <c r="R1313" s="42">
        <v>0</v>
      </c>
      <c r="S1313" s="42">
        <v>38.46</v>
      </c>
      <c r="T1313" s="38">
        <v>5000</v>
      </c>
      <c r="U1313" s="14">
        <f>S1313/H1313</f>
        <v>4.9997400031199624E-2</v>
      </c>
      <c r="V1313" s="19"/>
      <c r="W1313" s="19"/>
      <c r="X1313" s="37" t="s">
        <v>3460</v>
      </c>
    </row>
    <row r="1314" spans="1:24" s="3" customFormat="1" ht="16.5" customHeight="1">
      <c r="A1314" s="38">
        <v>59</v>
      </c>
      <c r="B1314" s="39">
        <v>10734</v>
      </c>
      <c r="C1314" s="38">
        <v>10298703</v>
      </c>
      <c r="D1314" s="40" t="s">
        <v>818</v>
      </c>
      <c r="E1314" s="38">
        <v>1</v>
      </c>
      <c r="F1314" s="38">
        <v>60</v>
      </c>
      <c r="G1314" s="38" t="s">
        <v>83</v>
      </c>
      <c r="H1314" s="42">
        <v>384.62</v>
      </c>
      <c r="I1314" s="55"/>
      <c r="J1314" s="44">
        <v>41815</v>
      </c>
      <c r="K1314" s="42">
        <v>0</v>
      </c>
      <c r="L1314" s="42">
        <v>365.39</v>
      </c>
      <c r="M1314" s="44">
        <v>45138</v>
      </c>
      <c r="N1314" s="42">
        <f>H1314-K1314-L1314</f>
        <v>19.230000000000018</v>
      </c>
      <c r="O1314" s="42">
        <v>0</v>
      </c>
      <c r="P1314" s="45">
        <v>0.13</v>
      </c>
      <c r="Q1314" s="42">
        <v>0</v>
      </c>
      <c r="R1314" s="42">
        <v>0</v>
      </c>
      <c r="S1314" s="42">
        <v>19.23</v>
      </c>
      <c r="T1314" s="38">
        <v>5000</v>
      </c>
      <c r="U1314" s="14">
        <f>S1314/H1314</f>
        <v>4.9997400031199624E-2</v>
      </c>
      <c r="V1314" s="19"/>
      <c r="W1314" s="19"/>
      <c r="X1314" s="37" t="s">
        <v>3460</v>
      </c>
    </row>
    <row r="1315" spans="1:24" s="3" customFormat="1" ht="16.5" customHeight="1">
      <c r="A1315" s="38">
        <v>14</v>
      </c>
      <c r="B1315" s="39">
        <v>10734</v>
      </c>
      <c r="C1315" s="38">
        <v>10298703</v>
      </c>
      <c r="D1315" s="40" t="s">
        <v>818</v>
      </c>
      <c r="E1315" s="38">
        <v>1</v>
      </c>
      <c r="F1315" s="38">
        <v>60</v>
      </c>
      <c r="G1315" s="38" t="s">
        <v>83</v>
      </c>
      <c r="H1315" s="42">
        <v>384.62</v>
      </c>
      <c r="I1315" s="2"/>
      <c r="J1315" s="44">
        <v>41815</v>
      </c>
      <c r="K1315" s="42">
        <v>0</v>
      </c>
      <c r="L1315" s="42">
        <v>365.39</v>
      </c>
      <c r="M1315" s="44">
        <v>44985</v>
      </c>
      <c r="N1315" s="42">
        <f>H1315-K1315-L1315</f>
        <v>19.230000000000018</v>
      </c>
      <c r="O1315" s="42">
        <v>0</v>
      </c>
      <c r="P1315" s="45">
        <v>0.13</v>
      </c>
      <c r="Q1315" s="42">
        <v>0</v>
      </c>
      <c r="R1315" s="42">
        <v>0</v>
      </c>
      <c r="S1315" s="42">
        <f>N1315-R1315</f>
        <v>19.230000000000018</v>
      </c>
      <c r="T1315" s="38">
        <v>5000</v>
      </c>
      <c r="U1315" s="14">
        <f>S1315/H1315</f>
        <v>4.9997400031199672E-2</v>
      </c>
      <c r="V1315" s="19"/>
      <c r="W1315" s="19"/>
      <c r="X1315" s="37" t="s">
        <v>3460</v>
      </c>
    </row>
    <row r="1316" spans="1:24" s="3" customFormat="1" ht="16.5" customHeight="1">
      <c r="A1316" s="38">
        <v>808</v>
      </c>
      <c r="B1316" s="39">
        <v>40711</v>
      </c>
      <c r="C1316" s="38">
        <v>10306469</v>
      </c>
      <c r="D1316" s="40" t="s">
        <v>977</v>
      </c>
      <c r="E1316" s="58">
        <v>2</v>
      </c>
      <c r="F1316" s="38">
        <v>60</v>
      </c>
      <c r="G1316" s="38" t="s">
        <v>83</v>
      </c>
      <c r="H1316" s="42">
        <v>769.24</v>
      </c>
      <c r="I1316" s="57"/>
      <c r="J1316" s="44">
        <v>41639</v>
      </c>
      <c r="K1316" s="42">
        <v>0</v>
      </c>
      <c r="L1316" s="42">
        <v>730.78</v>
      </c>
      <c r="M1316" s="44">
        <v>45199</v>
      </c>
      <c r="N1316" s="42">
        <f>H1316-K1316-L1316</f>
        <v>38.460000000000036</v>
      </c>
      <c r="O1316" s="42">
        <v>0</v>
      </c>
      <c r="P1316" s="45">
        <v>0.13</v>
      </c>
      <c r="Q1316" s="42">
        <v>0</v>
      </c>
      <c r="R1316" s="42">
        <v>0</v>
      </c>
      <c r="S1316" s="42">
        <f>N1316-R1316</f>
        <v>38.460000000000036</v>
      </c>
      <c r="T1316" s="38">
        <v>5000</v>
      </c>
      <c r="U1316" s="14">
        <f>S1316/H1316</f>
        <v>4.9997400031199672E-2</v>
      </c>
      <c r="V1316" s="19"/>
      <c r="W1316" s="19"/>
      <c r="X1316" s="37" t="s">
        <v>3467</v>
      </c>
    </row>
    <row r="1317" spans="1:24" s="3" customFormat="1" ht="16.5" customHeight="1">
      <c r="A1317" s="38">
        <v>840</v>
      </c>
      <c r="B1317" s="39">
        <v>40711</v>
      </c>
      <c r="C1317" s="38">
        <v>10307164</v>
      </c>
      <c r="D1317" s="40" t="s">
        <v>1000</v>
      </c>
      <c r="E1317" s="58">
        <v>1</v>
      </c>
      <c r="F1317" s="38">
        <v>60</v>
      </c>
      <c r="G1317" s="38" t="s">
        <v>83</v>
      </c>
      <c r="H1317" s="42">
        <v>384.62</v>
      </c>
      <c r="I1317" s="57"/>
      <c r="J1317" s="44">
        <v>43311</v>
      </c>
      <c r="K1317" s="42">
        <v>0</v>
      </c>
      <c r="L1317" s="42">
        <v>365.39</v>
      </c>
      <c r="M1317" s="44">
        <v>45199</v>
      </c>
      <c r="N1317" s="42">
        <f>H1317-K1317-L1317</f>
        <v>19.230000000000018</v>
      </c>
      <c r="O1317" s="42">
        <v>0</v>
      </c>
      <c r="P1317" s="45">
        <v>0.13</v>
      </c>
      <c r="Q1317" s="42">
        <v>0</v>
      </c>
      <c r="R1317" s="42">
        <v>0</v>
      </c>
      <c r="S1317" s="42">
        <f>N1317-R1317</f>
        <v>19.230000000000018</v>
      </c>
      <c r="T1317" s="38">
        <v>2506</v>
      </c>
      <c r="U1317" s="14">
        <f>S1317/H1317</f>
        <v>4.9997400031199672E-2</v>
      </c>
      <c r="V1317" s="19"/>
      <c r="W1317" s="19"/>
      <c r="X1317" s="37" t="s">
        <v>3467</v>
      </c>
    </row>
    <row r="1318" spans="1:24" s="3" customFormat="1" ht="16.5" customHeight="1">
      <c r="A1318" s="38">
        <v>124</v>
      </c>
      <c r="B1318" s="39">
        <v>10725</v>
      </c>
      <c r="C1318" s="38">
        <v>10302328</v>
      </c>
      <c r="D1318" s="40" t="s">
        <v>212</v>
      </c>
      <c r="E1318" s="58">
        <v>12</v>
      </c>
      <c r="F1318" s="38">
        <v>60</v>
      </c>
      <c r="G1318" s="38" t="s">
        <v>83</v>
      </c>
      <c r="H1318" s="42">
        <v>1013.25</v>
      </c>
      <c r="I1318" s="57"/>
      <c r="J1318" s="44">
        <v>41053</v>
      </c>
      <c r="K1318" s="42">
        <v>0</v>
      </c>
      <c r="L1318" s="42">
        <v>962.59</v>
      </c>
      <c r="M1318" s="44">
        <v>45199</v>
      </c>
      <c r="N1318" s="42">
        <f>H1318-K1318-L1318</f>
        <v>50.659999999999968</v>
      </c>
      <c r="O1318" s="42">
        <v>0</v>
      </c>
      <c r="P1318" s="45">
        <v>0.13</v>
      </c>
      <c r="Q1318" s="42">
        <v>0</v>
      </c>
      <c r="R1318" s="42">
        <v>0</v>
      </c>
      <c r="S1318" s="42">
        <f>N1318</f>
        <v>50.659999999999968</v>
      </c>
      <c r="T1318" s="38">
        <v>5000</v>
      </c>
      <c r="U1318" s="14">
        <f>S1318/H1318</f>
        <v>4.9997532691833178E-2</v>
      </c>
      <c r="V1318" s="19"/>
      <c r="W1318" s="19"/>
      <c r="X1318" s="37" t="s">
        <v>3459</v>
      </c>
    </row>
    <row r="1319" spans="1:24" s="3" customFormat="1" ht="16.5" customHeight="1">
      <c r="A1319" s="38">
        <v>16</v>
      </c>
      <c r="B1319" s="39">
        <v>10755</v>
      </c>
      <c r="C1319" s="38">
        <v>10287314</v>
      </c>
      <c r="D1319" s="40" t="s">
        <v>114</v>
      </c>
      <c r="E1319" s="38">
        <v>2</v>
      </c>
      <c r="F1319" s="38">
        <v>120</v>
      </c>
      <c r="G1319" s="38" t="s">
        <v>23</v>
      </c>
      <c r="H1319" s="42">
        <v>3042.73</v>
      </c>
      <c r="I1319" s="2"/>
      <c r="J1319" s="44">
        <v>39947</v>
      </c>
      <c r="K1319" s="42">
        <v>0</v>
      </c>
      <c r="L1319" s="42">
        <v>2890.6</v>
      </c>
      <c r="M1319" s="44">
        <v>45016</v>
      </c>
      <c r="N1319" s="42">
        <f>H1319-K1319-L1319</f>
        <v>152.13000000000011</v>
      </c>
      <c r="O1319" s="42">
        <v>0</v>
      </c>
      <c r="P1319" s="45">
        <v>0.13</v>
      </c>
      <c r="Q1319" s="42">
        <v>0</v>
      </c>
      <c r="R1319" s="42">
        <v>0</v>
      </c>
      <c r="S1319" s="42">
        <v>152.13</v>
      </c>
      <c r="T1319" s="38">
        <v>2102</v>
      </c>
      <c r="U1319" s="14">
        <f>S1319/H1319</f>
        <v>4.9997863760504545E-2</v>
      </c>
      <c r="V1319" s="19"/>
      <c r="W1319" s="19"/>
      <c r="X1319" s="37" t="s">
        <v>3464</v>
      </c>
    </row>
    <row r="1320" spans="1:24" s="3" customFormat="1" ht="16.5" customHeight="1">
      <c r="A1320" s="38">
        <v>132</v>
      </c>
      <c r="B1320" s="39">
        <v>10709</v>
      </c>
      <c r="C1320" s="38">
        <v>10309888</v>
      </c>
      <c r="D1320" s="40" t="s">
        <v>147</v>
      </c>
      <c r="E1320" s="38">
        <v>2</v>
      </c>
      <c r="F1320" s="38">
        <v>60</v>
      </c>
      <c r="G1320" s="38" t="s">
        <v>33</v>
      </c>
      <c r="H1320" s="42">
        <v>3333.34</v>
      </c>
      <c r="I1320" s="57"/>
      <c r="J1320" s="44">
        <v>42358</v>
      </c>
      <c r="K1320" s="42">
        <v>0</v>
      </c>
      <c r="L1320" s="42">
        <v>3166.68</v>
      </c>
      <c r="M1320" s="44">
        <v>45199</v>
      </c>
      <c r="N1320" s="42">
        <v>166.66</v>
      </c>
      <c r="O1320" s="42">
        <v>0</v>
      </c>
      <c r="P1320" s="45">
        <v>0.13</v>
      </c>
      <c r="Q1320" s="42">
        <v>0</v>
      </c>
      <c r="R1320" s="42">
        <v>0</v>
      </c>
      <c r="S1320" s="42">
        <v>166.66</v>
      </c>
      <c r="T1320" s="38">
        <v>2101</v>
      </c>
      <c r="U1320" s="14">
        <f>S1320/H1320</f>
        <v>4.9997900004199985E-2</v>
      </c>
      <c r="V1320" s="19"/>
      <c r="W1320" s="19"/>
      <c r="X1320" s="37" t="s">
        <v>3456</v>
      </c>
    </row>
    <row r="1321" spans="1:24" s="3" customFormat="1" ht="16.5" customHeight="1">
      <c r="A1321" s="38">
        <v>418</v>
      </c>
      <c r="B1321" s="39">
        <v>10742</v>
      </c>
      <c r="C1321" s="38">
        <v>10287807</v>
      </c>
      <c r="D1321" s="40" t="s">
        <v>3083</v>
      </c>
      <c r="E1321" s="58">
        <v>1</v>
      </c>
      <c r="F1321" s="38">
        <v>60</v>
      </c>
      <c r="G1321" s="38" t="s">
        <v>33</v>
      </c>
      <c r="H1321" s="42">
        <v>1666.67</v>
      </c>
      <c r="I1321" s="37"/>
      <c r="J1321" s="44">
        <v>42733</v>
      </c>
      <c r="K1321" s="42">
        <v>0</v>
      </c>
      <c r="L1321" s="42">
        <v>1583.34</v>
      </c>
      <c r="M1321" s="44">
        <v>45251</v>
      </c>
      <c r="N1321" s="42">
        <v>83.33</v>
      </c>
      <c r="O1321" s="42">
        <v>0</v>
      </c>
      <c r="P1321" s="45">
        <f>IF(J1321&lt;DATEVALUE("2009-1-1"),3%,13%)</f>
        <v>0.13</v>
      </c>
      <c r="Q1321" s="42">
        <f>IF(P1321=13%,ROUND(O1321/(1+P1321)*P1321,2),ROUND(O1321/(1+0.03)*0.02,2))</f>
        <v>0</v>
      </c>
      <c r="R1321" s="42">
        <f>O1321-Q1321</f>
        <v>0</v>
      </c>
      <c r="S1321" s="42">
        <f>N1321-R1321</f>
        <v>83.33</v>
      </c>
      <c r="T1321" s="38">
        <v>5000</v>
      </c>
      <c r="U1321" s="14">
        <f>S1321/H1321</f>
        <v>4.9997900004199985E-2</v>
      </c>
      <c r="V1321" s="19"/>
      <c r="W1321" s="19"/>
      <c r="X1321" s="37" t="s">
        <v>3463</v>
      </c>
    </row>
    <row r="1322" spans="1:24" s="3" customFormat="1" ht="16.5" customHeight="1">
      <c r="A1322" s="38">
        <v>10</v>
      </c>
      <c r="B1322" s="39">
        <v>10734</v>
      </c>
      <c r="C1322" s="38">
        <v>10298871</v>
      </c>
      <c r="D1322" s="40" t="s">
        <v>2852</v>
      </c>
      <c r="E1322" s="38">
        <v>1</v>
      </c>
      <c r="F1322" s="38">
        <v>60</v>
      </c>
      <c r="G1322" s="38" t="s">
        <v>33</v>
      </c>
      <c r="H1322" s="42">
        <v>1666.67</v>
      </c>
      <c r="I1322" s="2"/>
      <c r="J1322" s="44">
        <v>41814</v>
      </c>
      <c r="K1322" s="42">
        <v>0</v>
      </c>
      <c r="L1322" s="42">
        <v>1583.34</v>
      </c>
      <c r="M1322" s="44">
        <v>44985</v>
      </c>
      <c r="N1322" s="42">
        <f>H1322-K1322-L1322</f>
        <v>83.330000000000155</v>
      </c>
      <c r="O1322" s="42">
        <v>0</v>
      </c>
      <c r="P1322" s="45">
        <v>0.13</v>
      </c>
      <c r="Q1322" s="42">
        <v>0</v>
      </c>
      <c r="R1322" s="42">
        <v>0</v>
      </c>
      <c r="S1322" s="42">
        <f>N1322-R1322</f>
        <v>83.330000000000155</v>
      </c>
      <c r="T1322" s="38">
        <v>5000</v>
      </c>
      <c r="U1322" s="14">
        <f>S1322/H1322</f>
        <v>4.9997900004200083E-2</v>
      </c>
      <c r="V1322" s="19"/>
      <c r="W1322" s="19"/>
      <c r="X1322" s="37" t="s">
        <v>3460</v>
      </c>
    </row>
    <row r="1323" spans="1:24" s="3" customFormat="1" ht="16.5" customHeight="1">
      <c r="A1323" s="38">
        <v>116</v>
      </c>
      <c r="B1323" s="39">
        <v>10725</v>
      </c>
      <c r="C1323" s="38">
        <v>10301611</v>
      </c>
      <c r="D1323" s="40" t="s">
        <v>293</v>
      </c>
      <c r="E1323" s="58">
        <v>2</v>
      </c>
      <c r="F1323" s="38">
        <v>120</v>
      </c>
      <c r="G1323" s="38" t="s">
        <v>23</v>
      </c>
      <c r="H1323" s="42">
        <v>2564.1</v>
      </c>
      <c r="I1323" s="57"/>
      <c r="J1323" s="44">
        <v>40906</v>
      </c>
      <c r="K1323" s="42">
        <v>0</v>
      </c>
      <c r="L1323" s="42">
        <v>2435.9</v>
      </c>
      <c r="M1323" s="44">
        <v>45199</v>
      </c>
      <c r="N1323" s="42">
        <f>H1323-K1323-L1323</f>
        <v>128.19999999999982</v>
      </c>
      <c r="O1323" s="42">
        <v>0</v>
      </c>
      <c r="P1323" s="45">
        <v>0.13</v>
      </c>
      <c r="Q1323" s="42">
        <v>0</v>
      </c>
      <c r="R1323" s="42">
        <v>0</v>
      </c>
      <c r="S1323" s="42">
        <f>N1323</f>
        <v>128.19999999999982</v>
      </c>
      <c r="T1323" s="38">
        <v>2102</v>
      </c>
      <c r="U1323" s="14">
        <f>S1323/H1323</f>
        <v>4.999804999804993E-2</v>
      </c>
      <c r="V1323" s="19"/>
      <c r="W1323" s="19"/>
      <c r="X1323" s="37" t="s">
        <v>3459</v>
      </c>
    </row>
    <row r="1324" spans="1:24" s="3" customFormat="1" ht="16.5" customHeight="1">
      <c r="A1324" s="38">
        <v>104</v>
      </c>
      <c r="B1324" s="39">
        <v>10756</v>
      </c>
      <c r="C1324" s="38">
        <v>10309409</v>
      </c>
      <c r="D1324" s="40" t="s">
        <v>155</v>
      </c>
      <c r="E1324" s="38">
        <v>2</v>
      </c>
      <c r="F1324" s="38">
        <v>60</v>
      </c>
      <c r="G1324" s="38" t="s">
        <v>33</v>
      </c>
      <c r="H1324" s="42">
        <v>1025.6400000000001</v>
      </c>
      <c r="I1324" s="57"/>
      <c r="J1324" s="44">
        <v>42355</v>
      </c>
      <c r="K1324" s="42">
        <v>0</v>
      </c>
      <c r="L1324" s="42">
        <v>974.36</v>
      </c>
      <c r="M1324" s="44">
        <v>45199</v>
      </c>
      <c r="N1324" s="42">
        <v>51.28</v>
      </c>
      <c r="O1324" s="42">
        <v>0</v>
      </c>
      <c r="P1324" s="45">
        <v>0.13</v>
      </c>
      <c r="Q1324" s="42">
        <v>0</v>
      </c>
      <c r="R1324" s="42">
        <v>0</v>
      </c>
      <c r="S1324" s="42">
        <v>51.28</v>
      </c>
      <c r="T1324" s="38">
        <v>5000</v>
      </c>
      <c r="U1324" s="14">
        <f>S1324/H1324</f>
        <v>4.9998049998049993E-2</v>
      </c>
      <c r="V1324" s="19"/>
      <c r="W1324" s="19"/>
      <c r="X1324" s="37" t="s">
        <v>3464</v>
      </c>
    </row>
    <row r="1325" spans="1:24" s="3" customFormat="1" ht="16.5" customHeight="1">
      <c r="A1325" s="38">
        <v>106</v>
      </c>
      <c r="B1325" s="39">
        <v>10756</v>
      </c>
      <c r="C1325" s="38">
        <v>10309414</v>
      </c>
      <c r="D1325" s="40" t="s">
        <v>160</v>
      </c>
      <c r="E1325" s="38">
        <v>1</v>
      </c>
      <c r="F1325" s="38">
        <v>60</v>
      </c>
      <c r="G1325" s="38" t="s">
        <v>83</v>
      </c>
      <c r="H1325" s="42">
        <v>256.41000000000003</v>
      </c>
      <c r="I1325" s="57"/>
      <c r="J1325" s="44">
        <v>42356</v>
      </c>
      <c r="K1325" s="42">
        <v>0</v>
      </c>
      <c r="L1325" s="42">
        <v>243.59</v>
      </c>
      <c r="M1325" s="44">
        <v>45199</v>
      </c>
      <c r="N1325" s="42">
        <v>12.82</v>
      </c>
      <c r="O1325" s="42">
        <v>0</v>
      </c>
      <c r="P1325" s="45">
        <v>0.13</v>
      </c>
      <c r="Q1325" s="42">
        <v>0</v>
      </c>
      <c r="R1325" s="42">
        <v>0</v>
      </c>
      <c r="S1325" s="42">
        <v>12.82</v>
      </c>
      <c r="T1325" s="38">
        <v>5000</v>
      </c>
      <c r="U1325" s="14">
        <f>S1325/H1325</f>
        <v>4.9998049998049993E-2</v>
      </c>
      <c r="V1325" s="19"/>
      <c r="W1325" s="19"/>
      <c r="X1325" s="37" t="s">
        <v>3464</v>
      </c>
    </row>
    <row r="1326" spans="1:24" s="3" customFormat="1" ht="16.5" customHeight="1">
      <c r="A1326" s="38">
        <v>140</v>
      </c>
      <c r="B1326" s="39">
        <v>10709</v>
      </c>
      <c r="C1326" s="38">
        <v>10310015</v>
      </c>
      <c r="D1326" s="40" t="s">
        <v>155</v>
      </c>
      <c r="E1326" s="38">
        <v>7</v>
      </c>
      <c r="F1326" s="38">
        <v>60</v>
      </c>
      <c r="G1326" s="38" t="s">
        <v>33</v>
      </c>
      <c r="H1326" s="42">
        <v>3589.74</v>
      </c>
      <c r="I1326" s="57"/>
      <c r="J1326" s="44">
        <v>42358</v>
      </c>
      <c r="K1326" s="42">
        <v>0</v>
      </c>
      <c r="L1326" s="42">
        <v>3410.26</v>
      </c>
      <c r="M1326" s="44">
        <v>45199</v>
      </c>
      <c r="N1326" s="42">
        <v>179.48</v>
      </c>
      <c r="O1326" s="42">
        <v>0</v>
      </c>
      <c r="P1326" s="45">
        <v>0.13</v>
      </c>
      <c r="Q1326" s="42">
        <v>0</v>
      </c>
      <c r="R1326" s="42">
        <v>0</v>
      </c>
      <c r="S1326" s="42">
        <v>179.48</v>
      </c>
      <c r="T1326" s="38">
        <v>5000</v>
      </c>
      <c r="U1326" s="14">
        <f>S1326/H1326</f>
        <v>4.999804999805E-2</v>
      </c>
      <c r="V1326" s="19"/>
      <c r="W1326" s="19"/>
      <c r="X1326" s="37" t="s">
        <v>3456</v>
      </c>
    </row>
    <row r="1327" spans="1:24" s="3" customFormat="1" ht="16.5" customHeight="1">
      <c r="A1327" s="38">
        <v>99</v>
      </c>
      <c r="B1327" s="39">
        <v>10717</v>
      </c>
      <c r="C1327" s="38">
        <v>10311982</v>
      </c>
      <c r="D1327" s="40" t="s">
        <v>241</v>
      </c>
      <c r="E1327" s="38">
        <v>7</v>
      </c>
      <c r="F1327" s="38">
        <v>60</v>
      </c>
      <c r="G1327" s="38" t="s">
        <v>83</v>
      </c>
      <c r="H1327" s="42">
        <v>1794.87</v>
      </c>
      <c r="I1327" s="57"/>
      <c r="J1327" s="44">
        <v>42975</v>
      </c>
      <c r="K1327" s="42">
        <v>0</v>
      </c>
      <c r="L1327" s="42">
        <v>1705.13</v>
      </c>
      <c r="M1327" s="44">
        <v>45199</v>
      </c>
      <c r="N1327" s="42">
        <v>89.74</v>
      </c>
      <c r="O1327" s="42">
        <v>0</v>
      </c>
      <c r="P1327" s="45">
        <v>0.13</v>
      </c>
      <c r="Q1327" s="42">
        <v>0</v>
      </c>
      <c r="R1327" s="42">
        <v>0</v>
      </c>
      <c r="S1327" s="42">
        <v>89.74</v>
      </c>
      <c r="T1327" s="38">
        <v>5000</v>
      </c>
      <c r="U1327" s="14">
        <f>S1327/H1327</f>
        <v>4.999804999805E-2</v>
      </c>
      <c r="V1327" s="19"/>
      <c r="W1327" s="19"/>
      <c r="X1327" s="37" t="s">
        <v>3457</v>
      </c>
    </row>
    <row r="1328" spans="1:24" s="3" customFormat="1" ht="16.5" customHeight="1">
      <c r="A1328" s="38">
        <v>806</v>
      </c>
      <c r="B1328" s="39">
        <v>40711</v>
      </c>
      <c r="C1328" s="38">
        <v>10306452</v>
      </c>
      <c r="D1328" s="40" t="s">
        <v>975</v>
      </c>
      <c r="E1328" s="58">
        <v>3</v>
      </c>
      <c r="F1328" s="38">
        <v>60</v>
      </c>
      <c r="G1328" s="38" t="s">
        <v>83</v>
      </c>
      <c r="H1328" s="42">
        <v>2307.69</v>
      </c>
      <c r="I1328" s="57"/>
      <c r="J1328" s="44">
        <v>41639</v>
      </c>
      <c r="K1328" s="42">
        <v>0</v>
      </c>
      <c r="L1328" s="42">
        <v>2192.31</v>
      </c>
      <c r="M1328" s="44">
        <v>45199</v>
      </c>
      <c r="N1328" s="42">
        <f>H1328-K1328-L1328</f>
        <v>115.38000000000011</v>
      </c>
      <c r="O1328" s="42">
        <v>0</v>
      </c>
      <c r="P1328" s="45">
        <v>0.13</v>
      </c>
      <c r="Q1328" s="42">
        <v>0</v>
      </c>
      <c r="R1328" s="42">
        <v>0</v>
      </c>
      <c r="S1328" s="42">
        <f>N1328-R1328</f>
        <v>115.38000000000011</v>
      </c>
      <c r="T1328" s="38">
        <v>5000</v>
      </c>
      <c r="U1328" s="14">
        <f>S1328/H1328</f>
        <v>4.9998049998050041E-2</v>
      </c>
      <c r="V1328" s="19"/>
      <c r="W1328" s="19"/>
      <c r="X1328" s="37" t="s">
        <v>3467</v>
      </c>
    </row>
    <row r="1329" spans="1:24" s="3" customFormat="1" ht="16.5" customHeight="1">
      <c r="A1329" s="38">
        <v>15</v>
      </c>
      <c r="B1329" s="39">
        <v>20704</v>
      </c>
      <c r="C1329" s="38">
        <v>10295958</v>
      </c>
      <c r="D1329" s="40" t="s">
        <v>241</v>
      </c>
      <c r="E1329" s="58">
        <v>2</v>
      </c>
      <c r="F1329" s="38">
        <v>60</v>
      </c>
      <c r="G1329" s="38" t="s">
        <v>83</v>
      </c>
      <c r="H1329" s="42">
        <v>512.82000000000005</v>
      </c>
      <c r="I1329" s="57"/>
      <c r="J1329" s="44">
        <v>41992</v>
      </c>
      <c r="K1329" s="42">
        <v>0</v>
      </c>
      <c r="L1329" s="42">
        <v>487.18</v>
      </c>
      <c r="M1329" s="44">
        <v>45199</v>
      </c>
      <c r="N1329" s="42">
        <f>H1329-K1329-L1329</f>
        <v>25.640000000000043</v>
      </c>
      <c r="O1329" s="42">
        <v>0</v>
      </c>
      <c r="P1329" s="45">
        <v>0.13</v>
      </c>
      <c r="Q1329" s="42">
        <v>0</v>
      </c>
      <c r="R1329" s="42">
        <v>0</v>
      </c>
      <c r="S1329" s="42">
        <f>N1329-R1329</f>
        <v>25.640000000000043</v>
      </c>
      <c r="T1329" s="38">
        <v>5000</v>
      </c>
      <c r="U1329" s="14">
        <f>S1329/H1329</f>
        <v>4.9998049998050076E-2</v>
      </c>
      <c r="V1329" s="19"/>
      <c r="W1329" s="19"/>
      <c r="X1329" s="37" t="s">
        <v>3466</v>
      </c>
    </row>
    <row r="1330" spans="1:24" s="3" customFormat="1" ht="16.5" customHeight="1">
      <c r="A1330" s="38">
        <v>46</v>
      </c>
      <c r="B1330" s="39">
        <v>50098</v>
      </c>
      <c r="C1330" s="38">
        <v>10307055</v>
      </c>
      <c r="D1330" s="40" t="s">
        <v>1210</v>
      </c>
      <c r="E1330" s="38">
        <v>1</v>
      </c>
      <c r="F1330" s="38">
        <v>120</v>
      </c>
      <c r="G1330" s="38" t="s">
        <v>23</v>
      </c>
      <c r="H1330" s="42">
        <v>261.41000000000003</v>
      </c>
      <c r="I1330" s="53"/>
      <c r="J1330" s="44">
        <v>41247</v>
      </c>
      <c r="K1330" s="42">
        <v>0</v>
      </c>
      <c r="L1330" s="42">
        <v>248.34</v>
      </c>
      <c r="M1330" s="44">
        <v>45138</v>
      </c>
      <c r="N1330" s="42">
        <f>H1330-K1330-L1330</f>
        <v>13.070000000000022</v>
      </c>
      <c r="O1330" s="42">
        <v>0</v>
      </c>
      <c r="P1330" s="45">
        <v>0.13</v>
      </c>
      <c r="Q1330" s="42">
        <v>0</v>
      </c>
      <c r="R1330" s="42">
        <v>0</v>
      </c>
      <c r="S1330" s="42">
        <v>13.07</v>
      </c>
      <c r="T1330" s="38">
        <v>5000</v>
      </c>
      <c r="U1330" s="14">
        <f>S1330/H1330</f>
        <v>4.9998087295818824E-2</v>
      </c>
      <c r="V1330" s="19"/>
      <c r="W1330" s="19"/>
      <c r="X1330" s="37" t="s">
        <v>3456</v>
      </c>
    </row>
    <row r="1331" spans="1:24" s="3" customFormat="1" ht="16.5" customHeight="1">
      <c r="A1331" s="38">
        <v>822</v>
      </c>
      <c r="B1331" s="39">
        <v>40711</v>
      </c>
      <c r="C1331" s="38">
        <v>10306625</v>
      </c>
      <c r="D1331" s="40" t="s">
        <v>985</v>
      </c>
      <c r="E1331" s="58">
        <v>4</v>
      </c>
      <c r="F1331" s="38">
        <v>60</v>
      </c>
      <c r="G1331" s="38" t="s">
        <v>83</v>
      </c>
      <c r="H1331" s="42">
        <v>3178.91</v>
      </c>
      <c r="I1331" s="57"/>
      <c r="J1331" s="44">
        <v>41755</v>
      </c>
      <c r="K1331" s="42">
        <v>0</v>
      </c>
      <c r="L1331" s="42">
        <v>3019.97</v>
      </c>
      <c r="M1331" s="44">
        <v>45199</v>
      </c>
      <c r="N1331" s="42">
        <f>H1331-K1331-L1331</f>
        <v>158.94000000000005</v>
      </c>
      <c r="O1331" s="42">
        <v>0</v>
      </c>
      <c r="P1331" s="45">
        <v>0.13</v>
      </c>
      <c r="Q1331" s="42">
        <v>0</v>
      </c>
      <c r="R1331" s="42">
        <v>0</v>
      </c>
      <c r="S1331" s="42">
        <f>N1331-R1331</f>
        <v>158.94000000000005</v>
      </c>
      <c r="T1331" s="38">
        <v>5000</v>
      </c>
      <c r="U1331" s="14">
        <f>S1331/H1331</f>
        <v>4.9998269847211799E-2</v>
      </c>
      <c r="V1331" s="19"/>
      <c r="W1331" s="19"/>
      <c r="X1331" s="37" t="s">
        <v>3467</v>
      </c>
    </row>
    <row r="1332" spans="1:24" s="3" customFormat="1" ht="16.5" customHeight="1">
      <c r="A1332" s="38">
        <v>43</v>
      </c>
      <c r="B1332" s="39">
        <v>10723</v>
      </c>
      <c r="C1332" s="38">
        <v>10295101</v>
      </c>
      <c r="D1332" s="40" t="s">
        <v>1220</v>
      </c>
      <c r="E1332" s="38">
        <v>1</v>
      </c>
      <c r="F1332" s="38">
        <v>60</v>
      </c>
      <c r="G1332" s="38" t="s">
        <v>33</v>
      </c>
      <c r="H1332" s="42">
        <v>4415.3500000000004</v>
      </c>
      <c r="I1332" s="55"/>
      <c r="J1332" s="44">
        <v>43124</v>
      </c>
      <c r="K1332" s="42">
        <v>0</v>
      </c>
      <c r="L1332" s="42">
        <v>4194.59</v>
      </c>
      <c r="M1332" s="44">
        <v>45138</v>
      </c>
      <c r="N1332" s="42">
        <f>H1332-K1332-L1332</f>
        <v>220.76000000000022</v>
      </c>
      <c r="O1332" s="42">
        <v>0</v>
      </c>
      <c r="P1332" s="45">
        <v>0.13</v>
      </c>
      <c r="Q1332" s="42">
        <v>0</v>
      </c>
      <c r="R1332" s="42">
        <v>0</v>
      </c>
      <c r="S1332" s="42">
        <v>220.76</v>
      </c>
      <c r="T1332" s="38">
        <v>5000</v>
      </c>
      <c r="U1332" s="14">
        <f>S1332/H1332</f>
        <v>4.999830138041151E-2</v>
      </c>
      <c r="V1332" s="19"/>
      <c r="W1332" s="19"/>
      <c r="X1332" s="37" t="s">
        <v>3470</v>
      </c>
    </row>
    <row r="1333" spans="1:24" s="3" customFormat="1" ht="16.5" customHeight="1">
      <c r="A1333" s="38">
        <v>783</v>
      </c>
      <c r="B1333" s="39">
        <v>40710</v>
      </c>
      <c r="C1333" s="38">
        <v>10294288</v>
      </c>
      <c r="D1333" s="40" t="s">
        <v>960</v>
      </c>
      <c r="E1333" s="58">
        <v>2</v>
      </c>
      <c r="F1333" s="38">
        <v>60</v>
      </c>
      <c r="G1333" s="38" t="s">
        <v>83</v>
      </c>
      <c r="H1333" s="42">
        <v>4646.1499999999996</v>
      </c>
      <c r="I1333" s="57"/>
      <c r="J1333" s="44">
        <v>40513</v>
      </c>
      <c r="K1333" s="42">
        <v>0</v>
      </c>
      <c r="L1333" s="42">
        <v>4413.8500000000004</v>
      </c>
      <c r="M1333" s="44">
        <v>45199</v>
      </c>
      <c r="N1333" s="42">
        <f>H1333-K1333-L1333</f>
        <v>232.29999999999927</v>
      </c>
      <c r="O1333" s="42">
        <v>0</v>
      </c>
      <c r="P1333" s="45">
        <v>0.13</v>
      </c>
      <c r="Q1333" s="42">
        <v>0</v>
      </c>
      <c r="R1333" s="42">
        <v>0</v>
      </c>
      <c r="S1333" s="42">
        <f>N1333</f>
        <v>232.29999999999927</v>
      </c>
      <c r="T1333" s="38">
        <v>5000</v>
      </c>
      <c r="U1333" s="14">
        <f>S1333/H1333</f>
        <v>4.9998385760252957E-2</v>
      </c>
      <c r="V1333" s="19"/>
      <c r="W1333" s="19"/>
      <c r="X1333" s="37" t="s">
        <v>3467</v>
      </c>
    </row>
    <row r="1334" spans="1:24" s="3" customFormat="1" ht="16.5" customHeight="1">
      <c r="A1334" s="38">
        <v>67</v>
      </c>
      <c r="B1334" s="39">
        <v>10713</v>
      </c>
      <c r="C1334" s="38">
        <v>10298157</v>
      </c>
      <c r="D1334" s="40" t="s">
        <v>213</v>
      </c>
      <c r="E1334" s="38">
        <v>33</v>
      </c>
      <c r="F1334" s="38">
        <v>1</v>
      </c>
      <c r="G1334" s="38" t="s">
        <v>23</v>
      </c>
      <c r="H1334" s="42">
        <v>634.62</v>
      </c>
      <c r="I1334" s="57"/>
      <c r="J1334" s="44">
        <v>43157</v>
      </c>
      <c r="K1334" s="42">
        <v>0</v>
      </c>
      <c r="L1334" s="42">
        <v>602.89</v>
      </c>
      <c r="M1334" s="44">
        <v>45199</v>
      </c>
      <c r="N1334" s="42">
        <v>31.73</v>
      </c>
      <c r="O1334" s="42">
        <v>0</v>
      </c>
      <c r="P1334" s="45">
        <v>0.13</v>
      </c>
      <c r="Q1334" s="42">
        <v>0</v>
      </c>
      <c r="R1334" s="42">
        <v>0</v>
      </c>
      <c r="S1334" s="42">
        <v>31.73</v>
      </c>
      <c r="T1334" s="38">
        <v>5000</v>
      </c>
      <c r="U1334" s="14">
        <f>S1334/H1334</f>
        <v>4.9998424253884212E-2</v>
      </c>
      <c r="V1334" s="19"/>
      <c r="W1334" s="19"/>
      <c r="X1334" s="37" t="s">
        <v>3457</v>
      </c>
    </row>
    <row r="1335" spans="1:24" s="3" customFormat="1" ht="16.5" customHeight="1">
      <c r="A1335" s="38">
        <v>4</v>
      </c>
      <c r="B1335" s="39">
        <v>10713</v>
      </c>
      <c r="C1335" s="38">
        <v>10297912</v>
      </c>
      <c r="D1335" s="40" t="s">
        <v>535</v>
      </c>
      <c r="E1335" s="38">
        <v>1</v>
      </c>
      <c r="F1335" s="38">
        <v>1</v>
      </c>
      <c r="G1335" s="38" t="s">
        <v>23</v>
      </c>
      <c r="H1335" s="42">
        <v>635.22</v>
      </c>
      <c r="I1335" s="2"/>
      <c r="J1335" s="44">
        <v>43916</v>
      </c>
      <c r="K1335" s="42">
        <v>0</v>
      </c>
      <c r="L1335" s="42">
        <v>603.46</v>
      </c>
      <c r="M1335" s="44">
        <v>44985</v>
      </c>
      <c r="N1335" s="42">
        <f>H1335-K1335-L1335</f>
        <v>31.759999999999991</v>
      </c>
      <c r="O1335" s="42">
        <v>0</v>
      </c>
      <c r="P1335" s="45">
        <v>0.13</v>
      </c>
      <c r="Q1335" s="42">
        <v>0</v>
      </c>
      <c r="R1335" s="42">
        <v>0</v>
      </c>
      <c r="S1335" s="42">
        <f>N1335-R1335</f>
        <v>31.759999999999991</v>
      </c>
      <c r="T1335" s="38">
        <v>5000</v>
      </c>
      <c r="U1335" s="14">
        <f>S1335/H1335</f>
        <v>4.9998425742262508E-2</v>
      </c>
      <c r="V1335" s="19"/>
      <c r="W1335" s="19"/>
      <c r="X1335" s="37" t="s">
        <v>3457</v>
      </c>
    </row>
    <row r="1336" spans="1:24" s="3" customFormat="1" ht="16.5" customHeight="1">
      <c r="A1336" s="38">
        <v>65</v>
      </c>
      <c r="B1336" s="39">
        <v>10703</v>
      </c>
      <c r="C1336" s="38">
        <v>10300313</v>
      </c>
      <c r="D1336" s="40" t="s">
        <v>80</v>
      </c>
      <c r="E1336" s="38">
        <v>3</v>
      </c>
      <c r="F1336" s="38">
        <v>120</v>
      </c>
      <c r="G1336" s="38" t="s">
        <v>23</v>
      </c>
      <c r="H1336" s="42">
        <v>2010.26</v>
      </c>
      <c r="I1336" s="57"/>
      <c r="J1336" s="44">
        <v>40512</v>
      </c>
      <c r="K1336" s="42">
        <v>0</v>
      </c>
      <c r="L1336" s="42">
        <v>1909.75</v>
      </c>
      <c r="M1336" s="44">
        <v>45199</v>
      </c>
      <c r="N1336" s="42">
        <v>100.51</v>
      </c>
      <c r="O1336" s="42">
        <v>0</v>
      </c>
      <c r="P1336" s="45">
        <v>0.13</v>
      </c>
      <c r="Q1336" s="42">
        <v>0</v>
      </c>
      <c r="R1336" s="42">
        <v>0</v>
      </c>
      <c r="S1336" s="42">
        <v>100.51</v>
      </c>
      <c r="T1336" s="38">
        <v>5000</v>
      </c>
      <c r="U1336" s="14">
        <f>S1336/H1336</f>
        <v>4.9998507655726131E-2</v>
      </c>
      <c r="V1336" s="19"/>
      <c r="W1336" s="19"/>
      <c r="X1336" s="37" t="s">
        <v>3456</v>
      </c>
    </row>
    <row r="1337" spans="1:24" s="3" customFormat="1" ht="16.5" customHeight="1">
      <c r="A1337" s="38">
        <v>124</v>
      </c>
      <c r="B1337" s="39">
        <v>10734</v>
      </c>
      <c r="C1337" s="38">
        <v>10299021</v>
      </c>
      <c r="D1337" s="40" t="s">
        <v>29</v>
      </c>
      <c r="E1337" s="58">
        <v>46</v>
      </c>
      <c r="F1337" s="38">
        <v>60</v>
      </c>
      <c r="G1337" s="38" t="s">
        <v>23</v>
      </c>
      <c r="H1337" s="42">
        <v>2024.46</v>
      </c>
      <c r="I1337" s="37"/>
      <c r="J1337" s="44">
        <v>42396</v>
      </c>
      <c r="K1337" s="42">
        <v>0</v>
      </c>
      <c r="L1337" s="42">
        <v>1923.24</v>
      </c>
      <c r="M1337" s="44">
        <v>45218</v>
      </c>
      <c r="N1337" s="42">
        <v>101.22</v>
      </c>
      <c r="O1337" s="42">
        <v>0</v>
      </c>
      <c r="P1337" s="45">
        <f>IF(J1337&lt;DATEVALUE("2009-1-1"),3%,13%)</f>
        <v>0.13</v>
      </c>
      <c r="Q1337" s="42">
        <f>IF(P1337=13%,ROUND(O1337/(1+P1337)*P1337,2),ROUND(O1337/(1+0.03)*0.02,2))</f>
        <v>0</v>
      </c>
      <c r="R1337" s="42">
        <f>O1337-Q1337</f>
        <v>0</v>
      </c>
      <c r="S1337" s="42">
        <f>N1337-R1337</f>
        <v>101.22</v>
      </c>
      <c r="T1337" s="38">
        <v>5000</v>
      </c>
      <c r="U1337" s="14">
        <f>S1337/H1337</f>
        <v>4.9998518123351411E-2</v>
      </c>
      <c r="V1337" s="19"/>
      <c r="W1337" s="19"/>
      <c r="X1337" s="37" t="s">
        <v>3460</v>
      </c>
    </row>
    <row r="1338" spans="1:24" s="3" customFormat="1" ht="16.5" customHeight="1">
      <c r="A1338" s="38">
        <v>798</v>
      </c>
      <c r="B1338" s="39">
        <v>40710</v>
      </c>
      <c r="C1338" s="38">
        <v>10319652</v>
      </c>
      <c r="D1338" s="40" t="s">
        <v>964</v>
      </c>
      <c r="E1338" s="58">
        <v>10</v>
      </c>
      <c r="F1338" s="38">
        <v>60</v>
      </c>
      <c r="G1338" s="38" t="s">
        <v>23</v>
      </c>
      <c r="H1338" s="42">
        <v>3919.31</v>
      </c>
      <c r="I1338" s="57"/>
      <c r="J1338" s="44">
        <v>42242</v>
      </c>
      <c r="K1338" s="42">
        <v>0</v>
      </c>
      <c r="L1338" s="42">
        <v>3723.35</v>
      </c>
      <c r="M1338" s="44">
        <v>45199</v>
      </c>
      <c r="N1338" s="42">
        <f>H1338-K1338-L1338</f>
        <v>195.96000000000004</v>
      </c>
      <c r="O1338" s="42">
        <v>0</v>
      </c>
      <c r="P1338" s="45">
        <v>0.13</v>
      </c>
      <c r="Q1338" s="42">
        <v>0</v>
      </c>
      <c r="R1338" s="42">
        <v>0</v>
      </c>
      <c r="S1338" s="42">
        <f>N1338</f>
        <v>195.96000000000004</v>
      </c>
      <c r="T1338" s="38">
        <v>1802</v>
      </c>
      <c r="U1338" s="14">
        <f>S1338/H1338</f>
        <v>4.9998596691764631E-2</v>
      </c>
      <c r="V1338" s="19"/>
      <c r="W1338" s="19"/>
      <c r="X1338" s="37" t="s">
        <v>3467</v>
      </c>
    </row>
    <row r="1339" spans="1:24" s="3" customFormat="1" ht="16.5" customHeight="1">
      <c r="A1339" s="38">
        <v>281</v>
      </c>
      <c r="B1339" s="39">
        <v>10746</v>
      </c>
      <c r="C1339" s="38">
        <v>10310984</v>
      </c>
      <c r="D1339" s="40" t="s">
        <v>617</v>
      </c>
      <c r="E1339" s="58">
        <v>1</v>
      </c>
      <c r="F1339" s="38">
        <v>60</v>
      </c>
      <c r="G1339" s="38" t="s">
        <v>83</v>
      </c>
      <c r="H1339" s="42">
        <v>2704.27</v>
      </c>
      <c r="I1339" s="57"/>
      <c r="J1339" s="44">
        <v>42728</v>
      </c>
      <c r="K1339" s="42">
        <v>0</v>
      </c>
      <c r="L1339" s="42">
        <v>2569.06</v>
      </c>
      <c r="M1339" s="44">
        <v>45199</v>
      </c>
      <c r="N1339" s="42">
        <f>H1339-K1339-L1339</f>
        <v>135.21000000000004</v>
      </c>
      <c r="O1339" s="42">
        <v>0</v>
      </c>
      <c r="P1339" s="45">
        <v>0.13</v>
      </c>
      <c r="Q1339" s="42">
        <v>0</v>
      </c>
      <c r="R1339" s="42">
        <v>0</v>
      </c>
      <c r="S1339" s="42">
        <f>N1339-R1339</f>
        <v>135.21000000000004</v>
      </c>
      <c r="T1339" s="38">
        <v>5000</v>
      </c>
      <c r="U1339" s="14">
        <f>S1339/H1339</f>
        <v>4.9998705750535277E-2</v>
      </c>
      <c r="V1339" s="19"/>
      <c r="W1339" s="19"/>
      <c r="X1339" s="37" t="s">
        <v>3463</v>
      </c>
    </row>
    <row r="1340" spans="1:24" s="3" customFormat="1" ht="16.5" customHeight="1">
      <c r="A1340" s="38">
        <v>168</v>
      </c>
      <c r="B1340" s="39">
        <v>10742</v>
      </c>
      <c r="C1340" s="38">
        <v>10286765</v>
      </c>
      <c r="D1340" s="40" t="s">
        <v>518</v>
      </c>
      <c r="E1340" s="58">
        <v>9</v>
      </c>
      <c r="F1340" s="38">
        <v>13</v>
      </c>
      <c r="G1340" s="38" t="s">
        <v>23</v>
      </c>
      <c r="H1340" s="42">
        <v>1191.03</v>
      </c>
      <c r="I1340" s="57"/>
      <c r="J1340" s="44">
        <v>43798</v>
      </c>
      <c r="K1340" s="42">
        <v>0</v>
      </c>
      <c r="L1340" s="42">
        <v>1131.48</v>
      </c>
      <c r="M1340" s="44">
        <v>45199</v>
      </c>
      <c r="N1340" s="42">
        <f>H1340-K1340-L1340</f>
        <v>59.549999999999955</v>
      </c>
      <c r="O1340" s="42">
        <v>0</v>
      </c>
      <c r="P1340" s="45">
        <v>0.13</v>
      </c>
      <c r="Q1340" s="42">
        <v>0</v>
      </c>
      <c r="R1340" s="42">
        <v>0</v>
      </c>
      <c r="S1340" s="42">
        <f>N1340</f>
        <v>59.549999999999955</v>
      </c>
      <c r="T1340" s="38">
        <v>5000</v>
      </c>
      <c r="U1340" s="14">
        <f>S1340/H1340</f>
        <v>4.9998740585879414E-2</v>
      </c>
      <c r="V1340" s="19"/>
      <c r="W1340" s="19"/>
      <c r="X1340" s="37" t="s">
        <v>3463</v>
      </c>
    </row>
    <row r="1341" spans="1:24" s="3" customFormat="1" ht="16.5" customHeight="1">
      <c r="A1341" s="38">
        <v>292</v>
      </c>
      <c r="B1341" s="39">
        <v>40704</v>
      </c>
      <c r="C1341" s="38">
        <v>10302883</v>
      </c>
      <c r="D1341" s="40" t="s">
        <v>836</v>
      </c>
      <c r="E1341" s="58">
        <v>1</v>
      </c>
      <c r="F1341" s="38">
        <v>60</v>
      </c>
      <c r="G1341" s="38" t="s">
        <v>33</v>
      </c>
      <c r="H1341" s="42">
        <v>1606.84</v>
      </c>
      <c r="I1341" s="57"/>
      <c r="J1341" s="44">
        <v>42002</v>
      </c>
      <c r="K1341" s="42">
        <v>0</v>
      </c>
      <c r="L1341" s="42">
        <v>1526.5</v>
      </c>
      <c r="M1341" s="44">
        <v>45199</v>
      </c>
      <c r="N1341" s="42">
        <f>H1341-K1341-L1341</f>
        <v>80.339999999999918</v>
      </c>
      <c r="O1341" s="42">
        <v>0</v>
      </c>
      <c r="P1341" s="45">
        <v>0.13</v>
      </c>
      <c r="Q1341" s="42">
        <v>0</v>
      </c>
      <c r="R1341" s="42">
        <v>0</v>
      </c>
      <c r="S1341" s="42">
        <f>N1341-R1341</f>
        <v>80.339999999999918</v>
      </c>
      <c r="T1341" s="38">
        <v>5000</v>
      </c>
      <c r="U1341" s="14">
        <f>S1341/H1341</f>
        <v>4.9998755321002668E-2</v>
      </c>
      <c r="V1341" s="19"/>
      <c r="W1341" s="19"/>
      <c r="X1341" s="37" t="s">
        <v>3463</v>
      </c>
    </row>
    <row r="1342" spans="1:24" s="3" customFormat="1" ht="16.5" customHeight="1">
      <c r="A1342" s="38">
        <v>346</v>
      </c>
      <c r="B1342" s="39">
        <v>10739</v>
      </c>
      <c r="C1342" s="38">
        <v>10277930</v>
      </c>
      <c r="D1342" s="40" t="s">
        <v>486</v>
      </c>
      <c r="E1342" s="58">
        <v>7</v>
      </c>
      <c r="F1342" s="38">
        <v>120</v>
      </c>
      <c r="G1342" s="38" t="s">
        <v>23</v>
      </c>
      <c r="H1342" s="42">
        <v>2831.47</v>
      </c>
      <c r="I1342" s="57"/>
      <c r="J1342" s="44">
        <v>41206</v>
      </c>
      <c r="K1342" s="42">
        <v>0</v>
      </c>
      <c r="L1342" s="42">
        <v>2689.9</v>
      </c>
      <c r="M1342" s="44">
        <v>45199</v>
      </c>
      <c r="N1342" s="42">
        <f>H1342-L1342</f>
        <v>141.56999999999971</v>
      </c>
      <c r="O1342" s="42">
        <v>0</v>
      </c>
      <c r="P1342" s="45">
        <v>0.13</v>
      </c>
      <c r="Q1342" s="42">
        <v>0</v>
      </c>
      <c r="R1342" s="42">
        <v>0</v>
      </c>
      <c r="S1342" s="42">
        <f>N1342-R1342</f>
        <v>141.56999999999971</v>
      </c>
      <c r="T1342" s="38">
        <v>1601</v>
      </c>
      <c r="U1342" s="14">
        <f>S1342/H1342</f>
        <v>4.9998763892960096E-2</v>
      </c>
      <c r="V1342" s="19"/>
      <c r="W1342" s="19"/>
      <c r="X1342" s="37" t="s">
        <v>3462</v>
      </c>
    </row>
    <row r="1343" spans="1:24" s="3" customFormat="1" ht="16.5" customHeight="1">
      <c r="A1343" s="38">
        <v>138</v>
      </c>
      <c r="B1343" s="39">
        <v>10709</v>
      </c>
      <c r="C1343" s="38">
        <v>10309771</v>
      </c>
      <c r="D1343" s="40" t="s">
        <v>153</v>
      </c>
      <c r="E1343" s="38">
        <v>1</v>
      </c>
      <c r="F1343" s="38">
        <v>48</v>
      </c>
      <c r="G1343" s="38" t="s">
        <v>33</v>
      </c>
      <c r="H1343" s="42">
        <v>2525.86</v>
      </c>
      <c r="I1343" s="57"/>
      <c r="J1343" s="44">
        <v>43674</v>
      </c>
      <c r="K1343" s="42">
        <v>0</v>
      </c>
      <c r="L1343" s="42">
        <v>2399.5700000000002</v>
      </c>
      <c r="M1343" s="44">
        <v>45199</v>
      </c>
      <c r="N1343" s="42">
        <v>126.29</v>
      </c>
      <c r="O1343" s="42">
        <v>0</v>
      </c>
      <c r="P1343" s="45">
        <v>0.13</v>
      </c>
      <c r="Q1343" s="42">
        <v>0</v>
      </c>
      <c r="R1343" s="42">
        <v>0</v>
      </c>
      <c r="S1343" s="42">
        <v>126.29</v>
      </c>
      <c r="T1343" s="38">
        <v>5000</v>
      </c>
      <c r="U1343" s="14">
        <f>S1343/H1343</f>
        <v>4.9998812285716551E-2</v>
      </c>
      <c r="V1343" s="19"/>
      <c r="W1343" s="19"/>
      <c r="X1343" s="37" t="s">
        <v>3456</v>
      </c>
    </row>
    <row r="1344" spans="1:24" s="3" customFormat="1" ht="16.5" customHeight="1">
      <c r="A1344" s="38">
        <v>197</v>
      </c>
      <c r="B1344" s="39">
        <v>10731</v>
      </c>
      <c r="C1344" s="38">
        <v>10288503</v>
      </c>
      <c r="D1344" s="40" t="s">
        <v>375</v>
      </c>
      <c r="E1344" s="58">
        <v>1</v>
      </c>
      <c r="F1344" s="38">
        <v>120</v>
      </c>
      <c r="G1344" s="38" t="s">
        <v>23</v>
      </c>
      <c r="H1344" s="42">
        <v>2139.0500000000002</v>
      </c>
      <c r="I1344" s="57"/>
      <c r="J1344" s="44">
        <v>39411</v>
      </c>
      <c r="K1344" s="42">
        <v>0</v>
      </c>
      <c r="L1344" s="42">
        <v>2032.1</v>
      </c>
      <c r="M1344" s="44">
        <v>45199</v>
      </c>
      <c r="N1344" s="42">
        <f>H1344-K1344-L1344</f>
        <v>106.95000000000027</v>
      </c>
      <c r="O1344" s="42">
        <v>0</v>
      </c>
      <c r="P1344" s="45">
        <v>0.03</v>
      </c>
      <c r="Q1344" s="42">
        <v>0</v>
      </c>
      <c r="R1344" s="42">
        <v>0</v>
      </c>
      <c r="S1344" s="42">
        <f>N1344-R1344</f>
        <v>106.95000000000027</v>
      </c>
      <c r="T1344" s="38">
        <v>2101</v>
      </c>
      <c r="U1344" s="14">
        <f>S1344/H1344</f>
        <v>4.9998831256866487E-2</v>
      </c>
      <c r="V1344" s="19"/>
      <c r="W1344" s="19"/>
      <c r="X1344" s="37" t="s">
        <v>3459</v>
      </c>
    </row>
    <row r="1345" spans="1:37" s="3" customFormat="1" ht="16.5" customHeight="1">
      <c r="A1345" s="38">
        <v>15</v>
      </c>
      <c r="B1345" s="39">
        <v>10717</v>
      </c>
      <c r="C1345" s="38">
        <v>10311906</v>
      </c>
      <c r="D1345" s="40" t="s">
        <v>1191</v>
      </c>
      <c r="E1345" s="38">
        <v>1</v>
      </c>
      <c r="F1345" s="38">
        <v>60</v>
      </c>
      <c r="G1345" s="38" t="s">
        <v>23</v>
      </c>
      <c r="H1345" s="42">
        <v>1350.43</v>
      </c>
      <c r="I1345" s="53"/>
      <c r="J1345" s="44">
        <v>42973</v>
      </c>
      <c r="K1345" s="42">
        <v>0</v>
      </c>
      <c r="L1345" s="42">
        <v>1282.9100000000001</v>
      </c>
      <c r="M1345" s="44">
        <v>45138</v>
      </c>
      <c r="N1345" s="42">
        <f>H1345-K1345-L1345</f>
        <v>67.519999999999982</v>
      </c>
      <c r="O1345" s="42">
        <v>0</v>
      </c>
      <c r="P1345" s="45">
        <v>0.13</v>
      </c>
      <c r="Q1345" s="42">
        <v>0</v>
      </c>
      <c r="R1345" s="42">
        <v>0</v>
      </c>
      <c r="S1345" s="42">
        <v>67.52</v>
      </c>
      <c r="T1345" s="38">
        <v>5000</v>
      </c>
      <c r="U1345" s="14">
        <f>S1345/H1345</f>
        <v>4.9998889242685661E-2</v>
      </c>
      <c r="V1345" s="19"/>
      <c r="W1345" s="19"/>
      <c r="X1345" s="37" t="s">
        <v>3457</v>
      </c>
    </row>
    <row r="1346" spans="1:37" s="3" customFormat="1" ht="16.5" customHeight="1">
      <c r="A1346" s="38">
        <v>104</v>
      </c>
      <c r="B1346" s="39">
        <v>50099</v>
      </c>
      <c r="C1346" s="38">
        <v>10297660</v>
      </c>
      <c r="D1346" s="40" t="s">
        <v>864</v>
      </c>
      <c r="E1346" s="38">
        <v>15</v>
      </c>
      <c r="F1346" s="38">
        <v>60</v>
      </c>
      <c r="G1346" s="38" t="s">
        <v>83</v>
      </c>
      <c r="H1346" s="42">
        <v>2820.45</v>
      </c>
      <c r="I1346" s="2"/>
      <c r="J1346" s="44">
        <v>42002</v>
      </c>
      <c r="K1346" s="42">
        <v>0</v>
      </c>
      <c r="L1346" s="42">
        <v>2679.43</v>
      </c>
      <c r="M1346" s="44">
        <v>45016</v>
      </c>
      <c r="N1346" s="42">
        <f>H1346-K1346-L1346</f>
        <v>141.01999999999998</v>
      </c>
      <c r="O1346" s="42">
        <v>0</v>
      </c>
      <c r="P1346" s="45">
        <v>0.13</v>
      </c>
      <c r="Q1346" s="42">
        <v>0</v>
      </c>
      <c r="R1346" s="42">
        <v>0</v>
      </c>
      <c r="S1346" s="42">
        <v>141.02000000000001</v>
      </c>
      <c r="T1346" s="38">
        <v>5000</v>
      </c>
      <c r="U1346" s="14">
        <f>S1346/H1346</f>
        <v>4.9999113616621467E-2</v>
      </c>
      <c r="V1346" s="19"/>
      <c r="W1346" s="19"/>
      <c r="X1346" s="37" t="s">
        <v>3468</v>
      </c>
    </row>
    <row r="1347" spans="1:37" s="3" customFormat="1" ht="16.5" customHeight="1">
      <c r="A1347" s="38">
        <v>100</v>
      </c>
      <c r="B1347" s="39">
        <v>10701</v>
      </c>
      <c r="C1347" s="38">
        <v>10275810</v>
      </c>
      <c r="D1347" s="40" t="s">
        <v>2071</v>
      </c>
      <c r="E1347" s="58">
        <v>1</v>
      </c>
      <c r="F1347" s="38">
        <v>120</v>
      </c>
      <c r="G1347" s="38" t="s">
        <v>23</v>
      </c>
      <c r="H1347" s="42">
        <v>4085.47</v>
      </c>
      <c r="I1347" s="37"/>
      <c r="J1347" s="44">
        <v>40567</v>
      </c>
      <c r="K1347" s="42">
        <v>0</v>
      </c>
      <c r="L1347" s="42">
        <v>3881.2</v>
      </c>
      <c r="M1347" s="44">
        <v>45207</v>
      </c>
      <c r="N1347" s="42">
        <v>204.27</v>
      </c>
      <c r="O1347" s="42">
        <v>0</v>
      </c>
      <c r="P1347" s="45">
        <f>IF(J1347&lt;DATEVALUE("2009-1-1"),3%,13%)</f>
        <v>0.13</v>
      </c>
      <c r="Q1347" s="42">
        <f>IF(P1347=13%,ROUND(O1347/(1+P1347)*P1347,2),ROUND(O1347/(1+0.03)*0.02,2))</f>
        <v>0</v>
      </c>
      <c r="R1347" s="42">
        <f>O1347-Q1347</f>
        <v>0</v>
      </c>
      <c r="S1347" s="42">
        <f>N1347-R1347</f>
        <v>204.27</v>
      </c>
      <c r="T1347" s="38">
        <v>2105</v>
      </c>
      <c r="U1347" s="14">
        <f>S1347/H1347</f>
        <v>4.9999143305421413E-2</v>
      </c>
      <c r="V1347" s="19"/>
      <c r="W1347" s="19"/>
      <c r="X1347" s="37" t="s">
        <v>3455</v>
      </c>
    </row>
    <row r="1348" spans="1:37" s="3" customFormat="1" ht="16.5" customHeight="1">
      <c r="A1348" s="38">
        <v>83</v>
      </c>
      <c r="B1348" s="39">
        <v>10749</v>
      </c>
      <c r="C1348" s="38">
        <v>10300686</v>
      </c>
      <c r="D1348" s="40" t="s">
        <v>634</v>
      </c>
      <c r="E1348" s="58">
        <v>1</v>
      </c>
      <c r="F1348" s="38">
        <v>120</v>
      </c>
      <c r="G1348" s="38" t="s">
        <v>23</v>
      </c>
      <c r="H1348" s="42">
        <v>2991.45</v>
      </c>
      <c r="I1348" s="57"/>
      <c r="J1348" s="44">
        <v>40468</v>
      </c>
      <c r="K1348" s="42">
        <v>0</v>
      </c>
      <c r="L1348" s="42">
        <v>2841.88</v>
      </c>
      <c r="M1348" s="44">
        <v>45199</v>
      </c>
      <c r="N1348" s="42">
        <v>149.57</v>
      </c>
      <c r="O1348" s="42">
        <v>0</v>
      </c>
      <c r="P1348" s="45">
        <v>0.13</v>
      </c>
      <c r="Q1348" s="42">
        <v>0</v>
      </c>
      <c r="R1348" s="42">
        <v>0</v>
      </c>
      <c r="S1348" s="42">
        <v>149.57</v>
      </c>
      <c r="T1348" s="38">
        <v>2105</v>
      </c>
      <c r="U1348" s="14">
        <f>S1348/H1348</f>
        <v>4.9999164284878571E-2</v>
      </c>
      <c r="V1348" s="19"/>
      <c r="W1348" s="19"/>
      <c r="X1348" s="37" t="s">
        <v>3473</v>
      </c>
    </row>
    <row r="1349" spans="1:37" s="3" customFormat="1" ht="16.5" customHeight="1">
      <c r="A1349" s="38">
        <v>228</v>
      </c>
      <c r="B1349" s="39">
        <v>10731</v>
      </c>
      <c r="C1349" s="38">
        <v>10289355</v>
      </c>
      <c r="D1349" s="40" t="s">
        <v>401</v>
      </c>
      <c r="E1349" s="58">
        <v>83</v>
      </c>
      <c r="F1349" s="38">
        <v>120</v>
      </c>
      <c r="G1349" s="38" t="s">
        <v>23</v>
      </c>
      <c r="H1349" s="42">
        <v>3263.25</v>
      </c>
      <c r="I1349" s="57"/>
      <c r="J1349" s="44">
        <v>40869</v>
      </c>
      <c r="K1349" s="42">
        <v>0</v>
      </c>
      <c r="L1349" s="42">
        <v>3100.09</v>
      </c>
      <c r="M1349" s="44">
        <v>45199</v>
      </c>
      <c r="N1349" s="42">
        <f>H1349-K1349-L1349</f>
        <v>163.15999999999985</v>
      </c>
      <c r="O1349" s="42">
        <v>0</v>
      </c>
      <c r="P1349" s="45">
        <v>0.13</v>
      </c>
      <c r="Q1349" s="42">
        <v>0</v>
      </c>
      <c r="R1349" s="42">
        <v>0</v>
      </c>
      <c r="S1349" s="42">
        <f>N1349-R1349</f>
        <v>163.15999999999985</v>
      </c>
      <c r="T1349" s="38">
        <v>5000</v>
      </c>
      <c r="U1349" s="14">
        <f>S1349/H1349</f>
        <v>4.9999233892591699E-2</v>
      </c>
      <c r="V1349" s="19"/>
      <c r="W1349" s="19"/>
      <c r="X1349" s="37" t="s">
        <v>3459</v>
      </c>
    </row>
    <row r="1350" spans="1:37" s="3" customFormat="1" ht="16.5" customHeight="1">
      <c r="A1350" s="38">
        <v>24</v>
      </c>
      <c r="B1350" s="39">
        <v>10723</v>
      </c>
      <c r="C1350" s="38">
        <v>10295423</v>
      </c>
      <c r="D1350" s="40" t="s">
        <v>1222</v>
      </c>
      <c r="E1350" s="38">
        <v>3</v>
      </c>
      <c r="F1350" s="38">
        <v>60</v>
      </c>
      <c r="G1350" s="38" t="s">
        <v>33</v>
      </c>
      <c r="H1350" s="42">
        <v>10589.76</v>
      </c>
      <c r="I1350" s="2"/>
      <c r="J1350" s="44">
        <v>42640</v>
      </c>
      <c r="K1350" s="42">
        <v>0</v>
      </c>
      <c r="L1350" s="42">
        <v>10060.280000000001</v>
      </c>
      <c r="M1350" s="44">
        <v>45046</v>
      </c>
      <c r="N1350" s="42">
        <f>H1350-K1350-L1350</f>
        <v>529.47999999999956</v>
      </c>
      <c r="O1350" s="42">
        <v>0</v>
      </c>
      <c r="P1350" s="45">
        <v>0.13</v>
      </c>
      <c r="Q1350" s="42">
        <v>0</v>
      </c>
      <c r="R1350" s="42">
        <v>0</v>
      </c>
      <c r="S1350" s="42">
        <v>529.48</v>
      </c>
      <c r="T1350" s="38">
        <v>5000</v>
      </c>
      <c r="U1350" s="14">
        <f>S1350/H1350</f>
        <v>4.999924455322878E-2</v>
      </c>
      <c r="V1350" s="19"/>
      <c r="W1350" s="19"/>
      <c r="X1350" s="37" t="s">
        <v>3470</v>
      </c>
    </row>
    <row r="1351" spans="1:37" s="3" customFormat="1" ht="16.5" customHeight="1">
      <c r="A1351" s="38">
        <v>103</v>
      </c>
      <c r="B1351" s="39">
        <v>10756</v>
      </c>
      <c r="C1351" s="38">
        <v>10309407</v>
      </c>
      <c r="D1351" s="40" t="s">
        <v>676</v>
      </c>
      <c r="E1351" s="38">
        <v>2</v>
      </c>
      <c r="F1351" s="38">
        <v>60</v>
      </c>
      <c r="G1351" s="38" t="s">
        <v>83</v>
      </c>
      <c r="H1351" s="42">
        <v>1350.42</v>
      </c>
      <c r="I1351" s="57"/>
      <c r="J1351" s="44">
        <v>42356</v>
      </c>
      <c r="K1351" s="42">
        <v>0</v>
      </c>
      <c r="L1351" s="42">
        <v>1282.9000000000001</v>
      </c>
      <c r="M1351" s="44">
        <v>45199</v>
      </c>
      <c r="N1351" s="42">
        <v>67.52</v>
      </c>
      <c r="O1351" s="42">
        <v>0</v>
      </c>
      <c r="P1351" s="45">
        <v>0.13</v>
      </c>
      <c r="Q1351" s="42">
        <v>0</v>
      </c>
      <c r="R1351" s="42">
        <v>0</v>
      </c>
      <c r="S1351" s="42">
        <v>67.52</v>
      </c>
      <c r="T1351" s="38">
        <v>5000</v>
      </c>
      <c r="U1351" s="14">
        <f>S1351/H1351</f>
        <v>4.9999259489640256E-2</v>
      </c>
      <c r="V1351" s="19"/>
      <c r="W1351" s="19"/>
      <c r="X1351" s="37" t="s">
        <v>3464</v>
      </c>
    </row>
    <row r="1352" spans="1:37" s="3" customFormat="1" ht="16.5" customHeight="1">
      <c r="A1352" s="38">
        <v>43</v>
      </c>
      <c r="B1352" s="39">
        <v>10750</v>
      </c>
      <c r="C1352" s="38">
        <v>10298411</v>
      </c>
      <c r="D1352" s="40" t="s">
        <v>1567</v>
      </c>
      <c r="E1352" s="38">
        <v>8</v>
      </c>
      <c r="F1352" s="38">
        <v>120</v>
      </c>
      <c r="G1352" s="38" t="s">
        <v>23</v>
      </c>
      <c r="H1352" s="42">
        <v>5470.08</v>
      </c>
      <c r="I1352" s="49"/>
      <c r="J1352" s="44">
        <v>40862</v>
      </c>
      <c r="K1352" s="42">
        <v>0</v>
      </c>
      <c r="L1352" s="42">
        <v>5196.58</v>
      </c>
      <c r="M1352" s="44">
        <v>45107</v>
      </c>
      <c r="N1352" s="42">
        <f>H1352-K1352-L1352</f>
        <v>273.5</v>
      </c>
      <c r="O1352" s="42">
        <v>0</v>
      </c>
      <c r="P1352" s="45">
        <v>0.13</v>
      </c>
      <c r="Q1352" s="42">
        <v>0</v>
      </c>
      <c r="R1352" s="42">
        <v>0</v>
      </c>
      <c r="S1352" s="42">
        <f>N1352-R1352</f>
        <v>273.5</v>
      </c>
      <c r="T1352" s="38">
        <v>5000</v>
      </c>
      <c r="U1352" s="14">
        <f>S1352/H1352</f>
        <v>4.9999268749268751E-2</v>
      </c>
      <c r="V1352" s="19"/>
      <c r="W1352" s="19"/>
      <c r="X1352" s="37" t="s">
        <v>3473</v>
      </c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</row>
    <row r="1353" spans="1:37" s="3" customFormat="1" ht="16.5" customHeight="1">
      <c r="A1353" s="38">
        <v>209</v>
      </c>
      <c r="B1353" s="39">
        <v>10731</v>
      </c>
      <c r="C1353" s="38">
        <v>10288973</v>
      </c>
      <c r="D1353" s="40" t="s">
        <v>386</v>
      </c>
      <c r="E1353" s="58">
        <v>277</v>
      </c>
      <c r="F1353" s="38">
        <v>120</v>
      </c>
      <c r="G1353" s="38" t="s">
        <v>23</v>
      </c>
      <c r="H1353" s="42">
        <v>13401.59</v>
      </c>
      <c r="I1353" s="57"/>
      <c r="J1353" s="44">
        <v>39411</v>
      </c>
      <c r="K1353" s="42">
        <v>0</v>
      </c>
      <c r="L1353" s="42">
        <v>12731.52</v>
      </c>
      <c r="M1353" s="44">
        <v>45199</v>
      </c>
      <c r="N1353" s="42">
        <f>H1353-K1353-L1353</f>
        <v>670.06999999999971</v>
      </c>
      <c r="O1353" s="42">
        <v>0</v>
      </c>
      <c r="P1353" s="45">
        <v>0.03</v>
      </c>
      <c r="Q1353" s="42">
        <v>0</v>
      </c>
      <c r="R1353" s="42">
        <v>0</v>
      </c>
      <c r="S1353" s="42">
        <f>N1353-R1353</f>
        <v>670.06999999999971</v>
      </c>
      <c r="T1353" s="38">
        <v>5000</v>
      </c>
      <c r="U1353" s="14">
        <f>S1353/H1353</f>
        <v>4.9999291128888415E-2</v>
      </c>
      <c r="V1353" s="19"/>
      <c r="W1353" s="19"/>
      <c r="X1353" s="37" t="s">
        <v>3459</v>
      </c>
    </row>
    <row r="1354" spans="1:37" s="3" customFormat="1" ht="16.5" customHeight="1">
      <c r="A1354" s="38">
        <v>82</v>
      </c>
      <c r="B1354" s="39">
        <v>10701</v>
      </c>
      <c r="C1354" s="38">
        <v>10275722</v>
      </c>
      <c r="D1354" s="40" t="s">
        <v>64</v>
      </c>
      <c r="E1354" s="38">
        <v>1</v>
      </c>
      <c r="F1354" s="38">
        <v>120</v>
      </c>
      <c r="G1354" s="38" t="s">
        <v>23</v>
      </c>
      <c r="H1354" s="42">
        <v>4957.2700000000004</v>
      </c>
      <c r="I1354" s="57"/>
      <c r="J1354" s="44">
        <v>40688</v>
      </c>
      <c r="K1354" s="42">
        <v>0</v>
      </c>
      <c r="L1354" s="42">
        <v>4709.41</v>
      </c>
      <c r="M1354" s="44">
        <v>45199</v>
      </c>
      <c r="N1354" s="42">
        <v>247.86</v>
      </c>
      <c r="O1354" s="42">
        <v>0</v>
      </c>
      <c r="P1354" s="45">
        <v>0.13</v>
      </c>
      <c r="Q1354" s="42">
        <v>0</v>
      </c>
      <c r="R1354" s="42">
        <v>0</v>
      </c>
      <c r="S1354" s="42">
        <v>247.86</v>
      </c>
      <c r="T1354" s="38">
        <v>5000</v>
      </c>
      <c r="U1354" s="14">
        <f>S1354/H1354</f>
        <v>4.9999293966235446E-2</v>
      </c>
      <c r="V1354" s="19"/>
      <c r="W1354" s="19"/>
      <c r="X1354" s="37" t="s">
        <v>3455</v>
      </c>
    </row>
    <row r="1355" spans="1:37" s="3" customFormat="1" ht="16.5" customHeight="1">
      <c r="A1355" s="38">
        <v>133</v>
      </c>
      <c r="B1355" s="39">
        <v>10709</v>
      </c>
      <c r="C1355" s="38">
        <v>10310265</v>
      </c>
      <c r="D1355" s="40" t="s">
        <v>148</v>
      </c>
      <c r="E1355" s="38">
        <v>1</v>
      </c>
      <c r="F1355" s="38">
        <v>57</v>
      </c>
      <c r="G1355" s="38" t="s">
        <v>33</v>
      </c>
      <c r="H1355" s="42">
        <v>2181.0300000000002</v>
      </c>
      <c r="I1355" s="57"/>
      <c r="J1355" s="44">
        <v>43400</v>
      </c>
      <c r="K1355" s="42">
        <v>0</v>
      </c>
      <c r="L1355" s="42">
        <v>2071.98</v>
      </c>
      <c r="M1355" s="44">
        <v>45199</v>
      </c>
      <c r="N1355" s="42">
        <v>109.05</v>
      </c>
      <c r="O1355" s="42">
        <v>0</v>
      </c>
      <c r="P1355" s="45">
        <v>0.13</v>
      </c>
      <c r="Q1355" s="42">
        <v>0</v>
      </c>
      <c r="R1355" s="42">
        <v>0</v>
      </c>
      <c r="S1355" s="42">
        <v>109.05</v>
      </c>
      <c r="T1355" s="38">
        <v>2506</v>
      </c>
      <c r="U1355" s="14">
        <f>S1355/H1355</f>
        <v>4.9999312251550868E-2</v>
      </c>
      <c r="V1355" s="19"/>
      <c r="W1355" s="19"/>
      <c r="X1355" s="37" t="s">
        <v>3456</v>
      </c>
    </row>
    <row r="1356" spans="1:37" s="3" customFormat="1" ht="16.5" customHeight="1">
      <c r="A1356" s="38">
        <v>797</v>
      </c>
      <c r="B1356" s="39">
        <v>40710</v>
      </c>
      <c r="C1356" s="38">
        <v>10295034</v>
      </c>
      <c r="D1356" s="40" t="s">
        <v>938</v>
      </c>
      <c r="E1356" s="58">
        <v>52</v>
      </c>
      <c r="F1356" s="38">
        <v>60</v>
      </c>
      <c r="G1356" s="38" t="s">
        <v>23</v>
      </c>
      <c r="H1356" s="42">
        <v>2199.4299999999998</v>
      </c>
      <c r="I1356" s="57"/>
      <c r="J1356" s="44">
        <v>43124</v>
      </c>
      <c r="K1356" s="42">
        <v>0</v>
      </c>
      <c r="L1356" s="42">
        <v>2089.46</v>
      </c>
      <c r="M1356" s="44">
        <v>45199</v>
      </c>
      <c r="N1356" s="42">
        <f>H1356-K1356-L1356</f>
        <v>109.9699999999998</v>
      </c>
      <c r="O1356" s="42">
        <v>0</v>
      </c>
      <c r="P1356" s="45">
        <v>0.13</v>
      </c>
      <c r="Q1356" s="42">
        <v>0</v>
      </c>
      <c r="R1356" s="42">
        <v>0</v>
      </c>
      <c r="S1356" s="42">
        <f>N1356</f>
        <v>109.9699999999998</v>
      </c>
      <c r="T1356" s="38">
        <v>5000</v>
      </c>
      <c r="U1356" s="14">
        <f>S1356/H1356</f>
        <v>4.999931800511942E-2</v>
      </c>
      <c r="V1356" s="19"/>
      <c r="W1356" s="19"/>
      <c r="X1356" s="37" t="s">
        <v>3467</v>
      </c>
    </row>
    <row r="1357" spans="1:37" s="3" customFormat="1" ht="16.5" customHeight="1">
      <c r="A1357" s="38">
        <v>937</v>
      </c>
      <c r="B1357" s="39">
        <v>10800</v>
      </c>
      <c r="C1357" s="38">
        <v>10317611</v>
      </c>
      <c r="D1357" s="40" t="s">
        <v>2433</v>
      </c>
      <c r="E1357" s="38">
        <v>3</v>
      </c>
      <c r="F1357" s="38">
        <v>60</v>
      </c>
      <c r="G1357" s="38" t="s">
        <v>23</v>
      </c>
      <c r="H1357" s="42">
        <v>8032.5</v>
      </c>
      <c r="I1357" s="2"/>
      <c r="J1357" s="44">
        <v>39642</v>
      </c>
      <c r="K1357" s="42">
        <v>0</v>
      </c>
      <c r="L1357" s="42">
        <v>7630.88</v>
      </c>
      <c r="M1357" s="44">
        <v>45046</v>
      </c>
      <c r="N1357" s="42">
        <f>H1357-K1357-L1357</f>
        <v>401.61999999999989</v>
      </c>
      <c r="O1357" s="42">
        <v>0</v>
      </c>
      <c r="P1357" s="45">
        <v>0.03</v>
      </c>
      <c r="Q1357" s="42">
        <v>0</v>
      </c>
      <c r="R1357" s="42">
        <v>0</v>
      </c>
      <c r="S1357" s="42">
        <f>N1357-R1357</f>
        <v>401.61999999999989</v>
      </c>
      <c r="T1357" s="38">
        <v>1001</v>
      </c>
      <c r="U1357" s="14">
        <f>S1357/H1357</f>
        <v>4.9999377528789281E-2</v>
      </c>
      <c r="V1357" s="19"/>
      <c r="W1357" s="19"/>
      <c r="X1357" s="37" t="s">
        <v>3465</v>
      </c>
    </row>
    <row r="1358" spans="1:37" s="3" customFormat="1" ht="16.5" customHeight="1">
      <c r="A1358" s="38">
        <v>73</v>
      </c>
      <c r="B1358" s="39">
        <v>10708</v>
      </c>
      <c r="C1358" s="38">
        <v>10296835</v>
      </c>
      <c r="D1358" s="40" t="s">
        <v>95</v>
      </c>
      <c r="E1358" s="38">
        <v>7</v>
      </c>
      <c r="F1358" s="38">
        <v>60</v>
      </c>
      <c r="G1358" s="38" t="s">
        <v>23</v>
      </c>
      <c r="H1358" s="42">
        <v>1637.82</v>
      </c>
      <c r="I1358" s="57"/>
      <c r="J1358" s="44">
        <v>41961</v>
      </c>
      <c r="K1358" s="42">
        <v>0</v>
      </c>
      <c r="L1358" s="42">
        <v>1555.93</v>
      </c>
      <c r="M1358" s="44">
        <v>45199</v>
      </c>
      <c r="N1358" s="42">
        <v>81.89</v>
      </c>
      <c r="O1358" s="42">
        <v>0</v>
      </c>
      <c r="P1358" s="45">
        <v>0.13</v>
      </c>
      <c r="Q1358" s="42">
        <v>0</v>
      </c>
      <c r="R1358" s="42">
        <v>0</v>
      </c>
      <c r="S1358" s="42">
        <v>81.89</v>
      </c>
      <c r="T1358" s="38">
        <v>5000</v>
      </c>
      <c r="U1358" s="14">
        <f>S1358/H1358</f>
        <v>4.999938943229415E-2</v>
      </c>
      <c r="V1358" s="19"/>
      <c r="W1358" s="19"/>
      <c r="X1358" s="37" t="s">
        <v>3456</v>
      </c>
    </row>
    <row r="1359" spans="1:37" s="3" customFormat="1" ht="16.5" customHeight="1">
      <c r="A1359" s="38">
        <v>247</v>
      </c>
      <c r="B1359" s="39">
        <v>10726</v>
      </c>
      <c r="C1359" s="38">
        <v>10299682</v>
      </c>
      <c r="D1359" s="40" t="s">
        <v>477</v>
      </c>
      <c r="E1359" s="58">
        <v>2</v>
      </c>
      <c r="F1359" s="38">
        <v>120</v>
      </c>
      <c r="G1359" s="38" t="s">
        <v>23</v>
      </c>
      <c r="H1359" s="42">
        <v>2478.63</v>
      </c>
      <c r="I1359" s="37"/>
      <c r="J1359" s="44">
        <v>40894</v>
      </c>
      <c r="K1359" s="42">
        <v>0</v>
      </c>
      <c r="L1359" s="42">
        <v>2354.6999999999998</v>
      </c>
      <c r="M1359" s="44">
        <v>45200</v>
      </c>
      <c r="N1359" s="42">
        <v>123.93</v>
      </c>
      <c r="O1359" s="42">
        <v>0</v>
      </c>
      <c r="P1359" s="45">
        <f>IF(J1359&lt;DATEVALUE("2009-1-1"),3%,13%)</f>
        <v>0.13</v>
      </c>
      <c r="Q1359" s="42">
        <f>IF(P1359=13%,ROUND(O1359/(1+P1359)*P1359,2),ROUND(O1359/(1+0.03)*0.02,2))</f>
        <v>0</v>
      </c>
      <c r="R1359" s="42">
        <f>O1359-Q1359</f>
        <v>0</v>
      </c>
      <c r="S1359" s="42">
        <f>N1359-R1359</f>
        <v>123.93</v>
      </c>
      <c r="T1359" s="38">
        <v>5000</v>
      </c>
      <c r="U1359" s="14">
        <f>S1359/H1359</f>
        <v>4.9999394826981035E-2</v>
      </c>
      <c r="V1359" s="19"/>
      <c r="W1359" s="19"/>
      <c r="X1359" s="37" t="s">
        <v>3459</v>
      </c>
    </row>
    <row r="1360" spans="1:37" s="3" customFormat="1" ht="16.5" customHeight="1">
      <c r="A1360" s="38">
        <v>7</v>
      </c>
      <c r="B1360" s="39">
        <v>10724</v>
      </c>
      <c r="C1360" s="38">
        <v>10276394</v>
      </c>
      <c r="D1360" s="40" t="s">
        <v>151</v>
      </c>
      <c r="E1360" s="38">
        <v>2</v>
      </c>
      <c r="F1360" s="38">
        <v>60</v>
      </c>
      <c r="G1360" s="38" t="s">
        <v>33</v>
      </c>
      <c r="H1360" s="42">
        <v>4957.26</v>
      </c>
      <c r="I1360" s="2"/>
      <c r="J1360" s="44">
        <v>43156</v>
      </c>
      <c r="K1360" s="42">
        <v>0</v>
      </c>
      <c r="L1360" s="42">
        <v>4709.3999999999996</v>
      </c>
      <c r="M1360" s="44">
        <v>44985</v>
      </c>
      <c r="N1360" s="42">
        <f>H1360-K1360-L1360</f>
        <v>247.86000000000058</v>
      </c>
      <c r="O1360" s="42">
        <v>0</v>
      </c>
      <c r="P1360" s="45">
        <v>0.13</v>
      </c>
      <c r="Q1360" s="42">
        <v>0</v>
      </c>
      <c r="R1360" s="42">
        <v>0</v>
      </c>
      <c r="S1360" s="42">
        <f>N1360-R1360</f>
        <v>247.86000000000058</v>
      </c>
      <c r="T1360" s="38">
        <v>5000</v>
      </c>
      <c r="U1360" s="14">
        <f>S1360/H1360</f>
        <v>4.9999394826981146E-2</v>
      </c>
      <c r="V1360" s="19"/>
      <c r="W1360" s="19"/>
      <c r="X1360" s="37" t="s">
        <v>3459</v>
      </c>
    </row>
    <row r="1361" spans="1:24" s="3" customFormat="1" ht="16.5" customHeight="1">
      <c r="A1361" s="38">
        <v>388</v>
      </c>
      <c r="B1361" s="39">
        <v>10877</v>
      </c>
      <c r="C1361" s="38">
        <v>10323695</v>
      </c>
      <c r="D1361" s="40" t="s">
        <v>426</v>
      </c>
      <c r="E1361" s="58">
        <v>4</v>
      </c>
      <c r="F1361" s="38">
        <v>120</v>
      </c>
      <c r="G1361" s="38" t="s">
        <v>23</v>
      </c>
      <c r="H1361" s="42">
        <v>4410.25</v>
      </c>
      <c r="I1361" s="57"/>
      <c r="J1361" s="44">
        <v>40512</v>
      </c>
      <c r="K1361" s="42">
        <v>0</v>
      </c>
      <c r="L1361" s="42">
        <v>4189.74</v>
      </c>
      <c r="M1361" s="44">
        <v>45199</v>
      </c>
      <c r="N1361" s="42">
        <f>H1361-K1361-L1361</f>
        <v>220.51000000000022</v>
      </c>
      <c r="O1361" s="42">
        <v>0</v>
      </c>
      <c r="P1361" s="45">
        <v>0.13</v>
      </c>
      <c r="Q1361" s="42">
        <v>0</v>
      </c>
      <c r="R1361" s="42">
        <v>0</v>
      </c>
      <c r="S1361" s="42">
        <f>N1361-R1361</f>
        <v>220.51000000000022</v>
      </c>
      <c r="T1361" s="38">
        <v>5000</v>
      </c>
      <c r="U1361" s="14">
        <f>S1361/H1361</f>
        <v>4.9999433138711004E-2</v>
      </c>
      <c r="V1361" s="19"/>
      <c r="W1361" s="19"/>
      <c r="X1361" s="37" t="s">
        <v>3462</v>
      </c>
    </row>
    <row r="1362" spans="1:24" s="3" customFormat="1" ht="16.5" customHeight="1">
      <c r="A1362" s="38">
        <v>152</v>
      </c>
      <c r="B1362" s="39">
        <v>50098</v>
      </c>
      <c r="C1362" s="38">
        <v>10307898</v>
      </c>
      <c r="D1362" s="40" t="s">
        <v>1009</v>
      </c>
      <c r="E1362" s="38">
        <v>1</v>
      </c>
      <c r="F1362" s="38">
        <v>120</v>
      </c>
      <c r="G1362" s="38" t="s">
        <v>23</v>
      </c>
      <c r="H1362" s="42">
        <v>1784.62</v>
      </c>
      <c r="I1362" s="57"/>
      <c r="J1362" s="44">
        <v>41421</v>
      </c>
      <c r="K1362" s="42">
        <v>0</v>
      </c>
      <c r="L1362" s="42">
        <v>1695.39</v>
      </c>
      <c r="M1362" s="44">
        <v>45199</v>
      </c>
      <c r="N1362" s="42">
        <v>89.23</v>
      </c>
      <c r="O1362" s="42">
        <v>0</v>
      </c>
      <c r="P1362" s="45">
        <v>0.13</v>
      </c>
      <c r="Q1362" s="42">
        <v>0</v>
      </c>
      <c r="R1362" s="42">
        <v>0</v>
      </c>
      <c r="S1362" s="42">
        <v>89.23</v>
      </c>
      <c r="T1362" s="38">
        <v>2005</v>
      </c>
      <c r="U1362" s="14">
        <f>S1362/H1362</f>
        <v>4.9999439656621583E-2</v>
      </c>
      <c r="V1362" s="19"/>
      <c r="W1362" s="19"/>
      <c r="X1362" s="37" t="s">
        <v>3456</v>
      </c>
    </row>
    <row r="1363" spans="1:24" s="3" customFormat="1" ht="16.5" customHeight="1">
      <c r="A1363" s="38">
        <v>150</v>
      </c>
      <c r="B1363" s="39">
        <v>10728</v>
      </c>
      <c r="C1363" s="38">
        <v>10282892</v>
      </c>
      <c r="D1363" s="40" t="s">
        <v>280</v>
      </c>
      <c r="E1363" s="58">
        <v>16</v>
      </c>
      <c r="F1363" s="38">
        <v>60</v>
      </c>
      <c r="G1363" s="38" t="s">
        <v>23</v>
      </c>
      <c r="H1363" s="42">
        <v>7931.68</v>
      </c>
      <c r="I1363" s="57"/>
      <c r="J1363" s="44">
        <v>43186</v>
      </c>
      <c r="K1363" s="42">
        <v>0</v>
      </c>
      <c r="L1363" s="42">
        <v>7535.1</v>
      </c>
      <c r="M1363" s="44">
        <v>45199</v>
      </c>
      <c r="N1363" s="42">
        <f>H1363-L1363</f>
        <v>396.57999999999993</v>
      </c>
      <c r="O1363" s="42">
        <v>0</v>
      </c>
      <c r="P1363" s="45">
        <v>0.13</v>
      </c>
      <c r="Q1363" s="42">
        <v>0</v>
      </c>
      <c r="R1363" s="42">
        <v>0</v>
      </c>
      <c r="S1363" s="42">
        <f>N1363</f>
        <v>396.57999999999993</v>
      </c>
      <c r="T1363" s="38">
        <v>5000</v>
      </c>
      <c r="U1363" s="14">
        <f>S1363/H1363</f>
        <v>4.999949569322009E-2</v>
      </c>
      <c r="V1363" s="19"/>
      <c r="W1363" s="19"/>
      <c r="X1363" s="37" t="s">
        <v>3459</v>
      </c>
    </row>
    <row r="1364" spans="1:24" s="3" customFormat="1" ht="16.5" customHeight="1">
      <c r="A1364" s="38">
        <v>131</v>
      </c>
      <c r="B1364" s="39">
        <v>10709</v>
      </c>
      <c r="C1364" s="38">
        <v>10310246</v>
      </c>
      <c r="D1364" s="40" t="s">
        <v>29</v>
      </c>
      <c r="E1364" s="38">
        <v>275</v>
      </c>
      <c r="F1364" s="38">
        <v>60</v>
      </c>
      <c r="G1364" s="38" t="s">
        <v>23</v>
      </c>
      <c r="H1364" s="42">
        <v>9942.2999999999993</v>
      </c>
      <c r="I1364" s="57"/>
      <c r="J1364" s="44">
        <v>43156</v>
      </c>
      <c r="K1364" s="42">
        <v>0</v>
      </c>
      <c r="L1364" s="42">
        <v>9445.19</v>
      </c>
      <c r="M1364" s="44">
        <v>45199</v>
      </c>
      <c r="N1364" s="42">
        <v>497.11</v>
      </c>
      <c r="O1364" s="42">
        <v>0</v>
      </c>
      <c r="P1364" s="45">
        <v>0.13</v>
      </c>
      <c r="Q1364" s="42">
        <v>0</v>
      </c>
      <c r="R1364" s="42">
        <v>0</v>
      </c>
      <c r="S1364" s="42">
        <v>497.11</v>
      </c>
      <c r="T1364" s="38">
        <v>5000</v>
      </c>
      <c r="U1364" s="14">
        <f>S1364/H1364</f>
        <v>4.9999497098256948E-2</v>
      </c>
      <c r="V1364" s="19"/>
      <c r="W1364" s="19"/>
      <c r="X1364" s="37" t="s">
        <v>3456</v>
      </c>
    </row>
    <row r="1365" spans="1:24" s="3" customFormat="1" ht="16.5" customHeight="1">
      <c r="A1365" s="38">
        <v>7</v>
      </c>
      <c r="B1365" s="39">
        <v>10800</v>
      </c>
      <c r="C1365" s="38">
        <v>10317515</v>
      </c>
      <c r="D1365" s="40" t="s">
        <v>2107</v>
      </c>
      <c r="E1365" s="38">
        <v>6.2917000000000001E-2</v>
      </c>
      <c r="F1365" s="38">
        <v>60</v>
      </c>
      <c r="G1365" s="38" t="s">
        <v>23</v>
      </c>
      <c r="H1365" s="42">
        <v>6097.06</v>
      </c>
      <c r="I1365" s="2"/>
      <c r="J1365" s="44">
        <v>39808</v>
      </c>
      <c r="K1365" s="42">
        <v>0</v>
      </c>
      <c r="L1365" s="42">
        <v>5792.21</v>
      </c>
      <c r="M1365" s="44">
        <v>45016</v>
      </c>
      <c r="N1365" s="42">
        <f>H1365-K1365-L1365</f>
        <v>304.85000000000036</v>
      </c>
      <c r="O1365" s="42">
        <v>0</v>
      </c>
      <c r="P1365" s="45">
        <v>0.03</v>
      </c>
      <c r="Q1365" s="42">
        <v>0</v>
      </c>
      <c r="R1365" s="42">
        <v>0</v>
      </c>
      <c r="S1365" s="42">
        <f>N1365-R1365</f>
        <v>304.85000000000036</v>
      </c>
      <c r="T1365" s="38">
        <v>1001</v>
      </c>
      <c r="U1365" s="14">
        <f>S1365/H1365</f>
        <v>4.9999507959574016E-2</v>
      </c>
      <c r="V1365" s="19"/>
      <c r="W1365" s="19"/>
      <c r="X1365" s="37" t="s">
        <v>3465</v>
      </c>
    </row>
    <row r="1366" spans="1:24" s="3" customFormat="1" ht="16.5" customHeight="1">
      <c r="A1366" s="38">
        <v>84</v>
      </c>
      <c r="B1366" s="39">
        <v>10724</v>
      </c>
      <c r="C1366" s="38">
        <v>10276622</v>
      </c>
      <c r="D1366" s="40" t="s">
        <v>1223</v>
      </c>
      <c r="E1366" s="38">
        <v>1</v>
      </c>
      <c r="F1366" s="38">
        <v>45</v>
      </c>
      <c r="G1366" s="38" t="s">
        <v>33</v>
      </c>
      <c r="H1366" s="42">
        <v>2094.02</v>
      </c>
      <c r="I1366" s="55"/>
      <c r="J1366" s="44">
        <v>43763</v>
      </c>
      <c r="K1366" s="42">
        <v>0</v>
      </c>
      <c r="L1366" s="42">
        <v>1989.32</v>
      </c>
      <c r="M1366" s="44">
        <v>45138</v>
      </c>
      <c r="N1366" s="42">
        <f>H1366-K1366-L1366</f>
        <v>104.70000000000005</v>
      </c>
      <c r="O1366" s="42">
        <v>0</v>
      </c>
      <c r="P1366" s="45">
        <v>0.13</v>
      </c>
      <c r="Q1366" s="42">
        <v>0</v>
      </c>
      <c r="R1366" s="42">
        <v>0</v>
      </c>
      <c r="S1366" s="42">
        <v>104.7</v>
      </c>
      <c r="T1366" s="38">
        <v>5000</v>
      </c>
      <c r="U1366" s="14">
        <f>S1366/H1366</f>
        <v>4.9999522449642314E-2</v>
      </c>
      <c r="V1366" s="19"/>
      <c r="W1366" s="19"/>
      <c r="X1366" s="37" t="s">
        <v>3459</v>
      </c>
    </row>
    <row r="1367" spans="1:24" s="3" customFormat="1" ht="16.5" customHeight="1">
      <c r="A1367" s="38">
        <v>85</v>
      </c>
      <c r="B1367" s="39">
        <v>10724</v>
      </c>
      <c r="C1367" s="38">
        <v>10276622</v>
      </c>
      <c r="D1367" s="40" t="s">
        <v>1223</v>
      </c>
      <c r="E1367" s="38">
        <v>1</v>
      </c>
      <c r="F1367" s="38">
        <v>45</v>
      </c>
      <c r="G1367" s="38" t="s">
        <v>33</v>
      </c>
      <c r="H1367" s="42">
        <v>2094.02</v>
      </c>
      <c r="I1367" s="55"/>
      <c r="J1367" s="44">
        <v>43763</v>
      </c>
      <c r="K1367" s="42">
        <v>0</v>
      </c>
      <c r="L1367" s="42">
        <v>1989.32</v>
      </c>
      <c r="M1367" s="44">
        <v>45138</v>
      </c>
      <c r="N1367" s="42">
        <f>H1367-K1367-L1367</f>
        <v>104.70000000000005</v>
      </c>
      <c r="O1367" s="42">
        <v>0</v>
      </c>
      <c r="P1367" s="45">
        <v>0.13</v>
      </c>
      <c r="Q1367" s="42">
        <v>0</v>
      </c>
      <c r="R1367" s="42">
        <v>0</v>
      </c>
      <c r="S1367" s="42">
        <v>104.7</v>
      </c>
      <c r="T1367" s="38">
        <v>5000</v>
      </c>
      <c r="U1367" s="14">
        <f>S1367/H1367</f>
        <v>4.9999522449642314E-2</v>
      </c>
      <c r="V1367" s="19"/>
      <c r="W1367" s="19"/>
      <c r="X1367" s="37" t="s">
        <v>3459</v>
      </c>
    </row>
    <row r="1368" spans="1:24" s="3" customFormat="1" ht="16.5" customHeight="1">
      <c r="A1368" s="38">
        <v>96</v>
      </c>
      <c r="B1368" s="39">
        <v>10752</v>
      </c>
      <c r="C1368" s="38">
        <v>10305761</v>
      </c>
      <c r="D1368" s="40" t="s">
        <v>229</v>
      </c>
      <c r="E1368" s="58">
        <v>1</v>
      </c>
      <c r="F1368" s="38">
        <v>41</v>
      </c>
      <c r="G1368" s="38" t="s">
        <v>33</v>
      </c>
      <c r="H1368" s="42">
        <v>2094.02</v>
      </c>
      <c r="I1368" s="37"/>
      <c r="J1368" s="44">
        <v>43888</v>
      </c>
      <c r="K1368" s="42">
        <v>0</v>
      </c>
      <c r="L1368" s="42">
        <v>1989.32</v>
      </c>
      <c r="M1368" s="44">
        <v>45209</v>
      </c>
      <c r="N1368" s="42">
        <v>104.7</v>
      </c>
      <c r="O1368" s="42">
        <v>0</v>
      </c>
      <c r="P1368" s="45">
        <f>IF(J1368&lt;DATEVALUE("2009-1-1"),3%,13%)</f>
        <v>0.13</v>
      </c>
      <c r="Q1368" s="42">
        <f>IF(P1368=13%,ROUND(O1368/(1+P1368)*P1368,2),ROUND(O1368/(1+0.03)*0.02,2))</f>
        <v>0</v>
      </c>
      <c r="R1368" s="42">
        <f>O1368-Q1368</f>
        <v>0</v>
      </c>
      <c r="S1368" s="42">
        <f>N1368-R1368</f>
        <v>104.7</v>
      </c>
      <c r="T1368" s="38">
        <v>5000</v>
      </c>
      <c r="U1368" s="14">
        <f>S1368/H1368</f>
        <v>4.9999522449642314E-2</v>
      </c>
      <c r="V1368" s="19"/>
      <c r="W1368" s="19"/>
      <c r="X1368" s="37" t="s">
        <v>3473</v>
      </c>
    </row>
    <row r="1369" spans="1:24" s="3" customFormat="1" ht="16.5" customHeight="1">
      <c r="A1369" s="38">
        <v>399</v>
      </c>
      <c r="B1369" s="39">
        <v>10742</v>
      </c>
      <c r="C1369" s="38">
        <v>10286785</v>
      </c>
      <c r="D1369" s="40" t="s">
        <v>229</v>
      </c>
      <c r="E1369" s="58">
        <v>1</v>
      </c>
      <c r="F1369" s="38">
        <v>42</v>
      </c>
      <c r="G1369" s="38" t="s">
        <v>33</v>
      </c>
      <c r="H1369" s="42">
        <v>2094.02</v>
      </c>
      <c r="I1369" s="37"/>
      <c r="J1369" s="44">
        <v>43858</v>
      </c>
      <c r="K1369" s="42">
        <v>0</v>
      </c>
      <c r="L1369" s="42">
        <v>1989.32</v>
      </c>
      <c r="M1369" s="44">
        <v>45212</v>
      </c>
      <c r="N1369" s="42">
        <v>104.7</v>
      </c>
      <c r="O1369" s="42">
        <v>0</v>
      </c>
      <c r="P1369" s="45">
        <f>IF(J1369&lt;DATEVALUE("2009-1-1"),3%,13%)</f>
        <v>0.13</v>
      </c>
      <c r="Q1369" s="42">
        <f>IF(P1369=13%,ROUND(O1369/(1+P1369)*P1369,2),ROUND(O1369/(1+0.03)*0.02,2))</f>
        <v>0</v>
      </c>
      <c r="R1369" s="42">
        <f>O1369-Q1369</f>
        <v>0</v>
      </c>
      <c r="S1369" s="42">
        <f>N1369-R1369</f>
        <v>104.7</v>
      </c>
      <c r="T1369" s="38">
        <v>5000</v>
      </c>
      <c r="U1369" s="14">
        <f>S1369/H1369</f>
        <v>4.9999522449642314E-2</v>
      </c>
      <c r="V1369" s="19"/>
      <c r="W1369" s="19"/>
      <c r="X1369" s="37" t="s">
        <v>3463</v>
      </c>
    </row>
    <row r="1370" spans="1:24" s="3" customFormat="1" ht="16.5" customHeight="1">
      <c r="A1370" s="38">
        <v>417</v>
      </c>
      <c r="B1370" s="39">
        <v>10742</v>
      </c>
      <c r="C1370" s="38">
        <v>10286785</v>
      </c>
      <c r="D1370" s="40" t="s">
        <v>229</v>
      </c>
      <c r="E1370" s="58">
        <v>1</v>
      </c>
      <c r="F1370" s="38">
        <v>42</v>
      </c>
      <c r="G1370" s="38" t="s">
        <v>33</v>
      </c>
      <c r="H1370" s="42">
        <v>2094.02</v>
      </c>
      <c r="I1370" s="37"/>
      <c r="J1370" s="44">
        <v>43858</v>
      </c>
      <c r="K1370" s="42">
        <v>0</v>
      </c>
      <c r="L1370" s="42">
        <v>1989.32</v>
      </c>
      <c r="M1370" s="44">
        <v>45251</v>
      </c>
      <c r="N1370" s="42">
        <v>104.7</v>
      </c>
      <c r="O1370" s="42">
        <v>0</v>
      </c>
      <c r="P1370" s="45">
        <f>IF(J1370&lt;DATEVALUE("2009-1-1"),3%,13%)</f>
        <v>0.13</v>
      </c>
      <c r="Q1370" s="42">
        <f>IF(P1370=13%,ROUND(O1370/(1+P1370)*P1370,2),ROUND(O1370/(1+0.03)*0.02,2))</f>
        <v>0</v>
      </c>
      <c r="R1370" s="42">
        <f>O1370-Q1370</f>
        <v>0</v>
      </c>
      <c r="S1370" s="42">
        <f>N1370-R1370</f>
        <v>104.7</v>
      </c>
      <c r="T1370" s="38">
        <v>5000</v>
      </c>
      <c r="U1370" s="14">
        <f>S1370/H1370</f>
        <v>4.9999522449642314E-2</v>
      </c>
      <c r="V1370" s="19"/>
      <c r="W1370" s="19"/>
      <c r="X1370" s="37" t="s">
        <v>3463</v>
      </c>
    </row>
    <row r="1371" spans="1:24" s="3" customFormat="1" ht="16.5" customHeight="1">
      <c r="A1371" s="38">
        <v>707</v>
      </c>
      <c r="B1371" s="39">
        <v>40709</v>
      </c>
      <c r="C1371" s="38">
        <v>10285012</v>
      </c>
      <c r="D1371" s="40" t="s">
        <v>909</v>
      </c>
      <c r="E1371" s="58">
        <v>1</v>
      </c>
      <c r="F1371" s="38">
        <v>36</v>
      </c>
      <c r="G1371" s="38" t="s">
        <v>33</v>
      </c>
      <c r="H1371" s="42">
        <v>2094.02</v>
      </c>
      <c r="I1371" s="57"/>
      <c r="J1371" s="44">
        <v>43763</v>
      </c>
      <c r="K1371" s="42">
        <v>0</v>
      </c>
      <c r="L1371" s="42">
        <v>1989.32</v>
      </c>
      <c r="M1371" s="44">
        <v>45199</v>
      </c>
      <c r="N1371" s="42">
        <f>H1371-K1371-L1371</f>
        <v>104.70000000000005</v>
      </c>
      <c r="O1371" s="42">
        <v>0</v>
      </c>
      <c r="P1371" s="45">
        <v>0.13</v>
      </c>
      <c r="Q1371" s="42">
        <v>0</v>
      </c>
      <c r="R1371" s="42">
        <v>0</v>
      </c>
      <c r="S1371" s="42">
        <f>N1371-R1371</f>
        <v>104.70000000000005</v>
      </c>
      <c r="T1371" s="38">
        <v>2504</v>
      </c>
      <c r="U1371" s="14">
        <f>S1371/H1371</f>
        <v>4.9999522449642335E-2</v>
      </c>
      <c r="V1371" s="19"/>
      <c r="W1371" s="19"/>
      <c r="X1371" s="37" t="s">
        <v>3467</v>
      </c>
    </row>
    <row r="1372" spans="1:24" s="3" customFormat="1" ht="16.5" customHeight="1">
      <c r="A1372" s="38">
        <v>708</v>
      </c>
      <c r="B1372" s="39">
        <v>40709</v>
      </c>
      <c r="C1372" s="38">
        <v>10285013</v>
      </c>
      <c r="D1372" s="40" t="s">
        <v>909</v>
      </c>
      <c r="E1372" s="58">
        <v>1</v>
      </c>
      <c r="F1372" s="38">
        <v>36</v>
      </c>
      <c r="G1372" s="38" t="s">
        <v>33</v>
      </c>
      <c r="H1372" s="42">
        <v>2094.02</v>
      </c>
      <c r="I1372" s="57"/>
      <c r="J1372" s="44">
        <v>43763</v>
      </c>
      <c r="K1372" s="42">
        <v>0</v>
      </c>
      <c r="L1372" s="42">
        <v>1989.32</v>
      </c>
      <c r="M1372" s="44">
        <v>45199</v>
      </c>
      <c r="N1372" s="42">
        <f>H1372-K1372-L1372</f>
        <v>104.70000000000005</v>
      </c>
      <c r="O1372" s="42">
        <v>0</v>
      </c>
      <c r="P1372" s="45">
        <v>0.13</v>
      </c>
      <c r="Q1372" s="42">
        <v>0</v>
      </c>
      <c r="R1372" s="42">
        <v>0</v>
      </c>
      <c r="S1372" s="42">
        <f>N1372-R1372</f>
        <v>104.70000000000005</v>
      </c>
      <c r="T1372" s="38">
        <v>2504</v>
      </c>
      <c r="U1372" s="14">
        <f>S1372/H1372</f>
        <v>4.9999522449642335E-2</v>
      </c>
      <c r="V1372" s="19"/>
      <c r="W1372" s="19"/>
      <c r="X1372" s="37" t="s">
        <v>3467</v>
      </c>
    </row>
    <row r="1373" spans="1:24" s="3" customFormat="1" ht="16.5" customHeight="1">
      <c r="A1373" s="38">
        <v>145</v>
      </c>
      <c r="B1373" s="39">
        <v>10709</v>
      </c>
      <c r="C1373" s="38">
        <v>10310021</v>
      </c>
      <c r="D1373" s="40" t="s">
        <v>160</v>
      </c>
      <c r="E1373" s="38">
        <v>26</v>
      </c>
      <c r="F1373" s="38">
        <v>60</v>
      </c>
      <c r="G1373" s="38" t="s">
        <v>83</v>
      </c>
      <c r="H1373" s="42">
        <v>6666.66</v>
      </c>
      <c r="I1373" s="57"/>
      <c r="J1373" s="44">
        <v>42359</v>
      </c>
      <c r="K1373" s="42">
        <v>0</v>
      </c>
      <c r="L1373" s="42">
        <v>6333.33</v>
      </c>
      <c r="M1373" s="44">
        <v>45199</v>
      </c>
      <c r="N1373" s="42">
        <v>333.33</v>
      </c>
      <c r="O1373" s="42">
        <v>0</v>
      </c>
      <c r="P1373" s="45">
        <v>0.13</v>
      </c>
      <c r="Q1373" s="42">
        <v>0</v>
      </c>
      <c r="R1373" s="42">
        <v>0</v>
      </c>
      <c r="S1373" s="42">
        <v>333.33</v>
      </c>
      <c r="T1373" s="38">
        <v>5000</v>
      </c>
      <c r="U1373" s="14">
        <f>S1373/H1373</f>
        <v>4.9999549999549996E-2</v>
      </c>
      <c r="V1373" s="19"/>
      <c r="W1373" s="19"/>
      <c r="X1373" s="37" t="s">
        <v>3456</v>
      </c>
    </row>
    <row r="1374" spans="1:24" s="3" customFormat="1" ht="16.5" customHeight="1">
      <c r="A1374" s="38">
        <v>198</v>
      </c>
      <c r="B1374" s="39">
        <v>10731</v>
      </c>
      <c r="C1374" s="38">
        <v>10288504</v>
      </c>
      <c r="D1374" s="40" t="s">
        <v>376</v>
      </c>
      <c r="E1374" s="58">
        <v>1</v>
      </c>
      <c r="F1374" s="38">
        <v>120</v>
      </c>
      <c r="G1374" s="38" t="s">
        <v>23</v>
      </c>
      <c r="H1374" s="42">
        <v>2314.8200000000002</v>
      </c>
      <c r="I1374" s="57"/>
      <c r="J1374" s="44">
        <v>39411</v>
      </c>
      <c r="K1374" s="42">
        <v>0</v>
      </c>
      <c r="L1374" s="42">
        <v>2199.08</v>
      </c>
      <c r="M1374" s="44">
        <v>45199</v>
      </c>
      <c r="N1374" s="42">
        <f>H1374-K1374-L1374</f>
        <v>115.74000000000024</v>
      </c>
      <c r="O1374" s="42">
        <v>0</v>
      </c>
      <c r="P1374" s="45">
        <v>0.03</v>
      </c>
      <c r="Q1374" s="42">
        <v>0</v>
      </c>
      <c r="R1374" s="42">
        <v>0</v>
      </c>
      <c r="S1374" s="42">
        <f>N1374-R1374</f>
        <v>115.74000000000024</v>
      </c>
      <c r="T1374" s="38">
        <v>2101</v>
      </c>
      <c r="U1374" s="14">
        <f>S1374/H1374</f>
        <v>4.9999568000967776E-2</v>
      </c>
      <c r="V1374" s="19"/>
      <c r="W1374" s="19"/>
      <c r="X1374" s="37" t="s">
        <v>3459</v>
      </c>
    </row>
    <row r="1375" spans="1:24" s="3" customFormat="1" ht="16.5" customHeight="1">
      <c r="A1375" s="38">
        <v>169</v>
      </c>
      <c r="B1375" s="39">
        <v>10742</v>
      </c>
      <c r="C1375" s="38">
        <v>10286767</v>
      </c>
      <c r="D1375" s="40" t="s">
        <v>519</v>
      </c>
      <c r="E1375" s="58">
        <v>5</v>
      </c>
      <c r="F1375" s="38">
        <v>43</v>
      </c>
      <c r="G1375" s="38" t="s">
        <v>33</v>
      </c>
      <c r="H1375" s="42">
        <v>10470.09</v>
      </c>
      <c r="I1375" s="57"/>
      <c r="J1375" s="44">
        <v>43827</v>
      </c>
      <c r="K1375" s="42">
        <v>0</v>
      </c>
      <c r="L1375" s="42">
        <v>9946.59</v>
      </c>
      <c r="M1375" s="44">
        <v>45199</v>
      </c>
      <c r="N1375" s="42">
        <f>H1375-K1375-L1375</f>
        <v>523.5</v>
      </c>
      <c r="O1375" s="42">
        <v>0</v>
      </c>
      <c r="P1375" s="45">
        <v>0.13</v>
      </c>
      <c r="Q1375" s="42">
        <v>0</v>
      </c>
      <c r="R1375" s="42">
        <v>0</v>
      </c>
      <c r="S1375" s="42">
        <f>N1375</f>
        <v>523.5</v>
      </c>
      <c r="T1375" s="38">
        <v>2001</v>
      </c>
      <c r="U1375" s="14">
        <f>S1375/H1375</f>
        <v>4.9999570204267582E-2</v>
      </c>
      <c r="V1375" s="19"/>
      <c r="W1375" s="19"/>
      <c r="X1375" s="37" t="s">
        <v>3463</v>
      </c>
    </row>
    <row r="1376" spans="1:24" s="3" customFormat="1" ht="16.5" customHeight="1">
      <c r="A1376" s="38">
        <v>68</v>
      </c>
      <c r="B1376" s="39">
        <v>10750</v>
      </c>
      <c r="C1376" s="38">
        <v>10298413</v>
      </c>
      <c r="D1376" s="40" t="s">
        <v>1584</v>
      </c>
      <c r="E1376" s="38">
        <v>7</v>
      </c>
      <c r="F1376" s="38">
        <v>60</v>
      </c>
      <c r="G1376" s="38" t="s">
        <v>83</v>
      </c>
      <c r="H1376" s="42">
        <v>5086.4399999999996</v>
      </c>
      <c r="I1376" s="55"/>
      <c r="J1376" s="44">
        <v>40862</v>
      </c>
      <c r="K1376" s="42">
        <v>0</v>
      </c>
      <c r="L1376" s="42">
        <v>4832.12</v>
      </c>
      <c r="M1376" s="44">
        <v>45138</v>
      </c>
      <c r="N1376" s="42">
        <f>H1376-K1376-L1376</f>
        <v>254.31999999999971</v>
      </c>
      <c r="O1376" s="42">
        <v>0</v>
      </c>
      <c r="P1376" s="45">
        <v>0.13</v>
      </c>
      <c r="Q1376" s="42">
        <v>0</v>
      </c>
      <c r="R1376" s="42">
        <v>0</v>
      </c>
      <c r="S1376" s="42">
        <v>254.32</v>
      </c>
      <c r="T1376" s="38">
        <v>5000</v>
      </c>
      <c r="U1376" s="14">
        <f>S1376/H1376</f>
        <v>4.999960679768168E-2</v>
      </c>
      <c r="V1376" s="19"/>
      <c r="W1376" s="19"/>
      <c r="X1376" s="37" t="s">
        <v>3473</v>
      </c>
    </row>
    <row r="1377" spans="1:37" s="3" customFormat="1" ht="16.5" customHeight="1">
      <c r="A1377" s="38">
        <v>88</v>
      </c>
      <c r="B1377" s="39">
        <v>10732</v>
      </c>
      <c r="C1377" s="38">
        <v>10320802</v>
      </c>
      <c r="D1377" s="40" t="s">
        <v>29</v>
      </c>
      <c r="E1377" s="58">
        <v>145</v>
      </c>
      <c r="F1377" s="38">
        <v>60</v>
      </c>
      <c r="G1377" s="38" t="s">
        <v>23</v>
      </c>
      <c r="H1377" s="42">
        <v>6381.45</v>
      </c>
      <c r="I1377" s="57"/>
      <c r="J1377" s="44">
        <v>42396</v>
      </c>
      <c r="K1377" s="42">
        <v>0</v>
      </c>
      <c r="L1377" s="42">
        <v>6062.38</v>
      </c>
      <c r="M1377" s="44">
        <v>45199</v>
      </c>
      <c r="N1377" s="42">
        <f>H1377-L1377</f>
        <v>319.06999999999971</v>
      </c>
      <c r="O1377" s="42">
        <v>0</v>
      </c>
      <c r="P1377" s="45">
        <v>0.13</v>
      </c>
      <c r="Q1377" s="42">
        <v>0</v>
      </c>
      <c r="R1377" s="42">
        <v>0</v>
      </c>
      <c r="S1377" s="42">
        <f>N1377</f>
        <v>319.06999999999971</v>
      </c>
      <c r="T1377" s="38">
        <v>5000</v>
      </c>
      <c r="U1377" s="14">
        <f>S1377/H1377</f>
        <v>4.9999608239506652E-2</v>
      </c>
      <c r="V1377" s="19"/>
      <c r="W1377" s="19"/>
      <c r="X1377" s="37" t="s">
        <v>3460</v>
      </c>
    </row>
    <row r="1378" spans="1:37" s="3" customFormat="1" ht="16.5" customHeight="1">
      <c r="A1378" s="38">
        <v>156</v>
      </c>
      <c r="B1378" s="39">
        <v>50098</v>
      </c>
      <c r="C1378" s="38">
        <v>10306981</v>
      </c>
      <c r="D1378" s="40" t="s">
        <v>78</v>
      </c>
      <c r="E1378" s="38">
        <v>10</v>
      </c>
      <c r="F1378" s="38">
        <v>120</v>
      </c>
      <c r="G1378" s="38" t="s">
        <v>23</v>
      </c>
      <c r="H1378" s="42">
        <v>11760.69</v>
      </c>
      <c r="I1378" s="57"/>
      <c r="J1378" s="44">
        <v>41248</v>
      </c>
      <c r="K1378" s="42">
        <v>0</v>
      </c>
      <c r="L1378" s="42">
        <v>11172.66</v>
      </c>
      <c r="M1378" s="44">
        <v>45199</v>
      </c>
      <c r="N1378" s="42">
        <v>588.03</v>
      </c>
      <c r="O1378" s="42">
        <v>0</v>
      </c>
      <c r="P1378" s="45">
        <v>0.13</v>
      </c>
      <c r="Q1378" s="42">
        <v>0</v>
      </c>
      <c r="R1378" s="42">
        <v>0</v>
      </c>
      <c r="S1378" s="42">
        <v>588.03</v>
      </c>
      <c r="T1378" s="38">
        <v>5000</v>
      </c>
      <c r="U1378" s="14">
        <f>S1378/H1378</f>
        <v>4.9999617369389036E-2</v>
      </c>
      <c r="V1378" s="19"/>
      <c r="W1378" s="19"/>
      <c r="X1378" s="37" t="s">
        <v>3456</v>
      </c>
    </row>
    <row r="1379" spans="1:37" s="3" customFormat="1" ht="16.5" customHeight="1">
      <c r="A1379" s="38">
        <v>136</v>
      </c>
      <c r="B1379" s="39">
        <v>10709</v>
      </c>
      <c r="C1379" s="38">
        <v>10309742</v>
      </c>
      <c r="D1379" s="40" t="s">
        <v>151</v>
      </c>
      <c r="E1379" s="38">
        <v>1</v>
      </c>
      <c r="F1379" s="38">
        <v>60</v>
      </c>
      <c r="G1379" s="38" t="s">
        <v>33</v>
      </c>
      <c r="H1379" s="42">
        <v>2803.42</v>
      </c>
      <c r="I1379" s="57"/>
      <c r="J1379" s="44">
        <v>42358</v>
      </c>
      <c r="K1379" s="42">
        <v>0</v>
      </c>
      <c r="L1379" s="42">
        <v>2663.25</v>
      </c>
      <c r="M1379" s="44">
        <v>45199</v>
      </c>
      <c r="N1379" s="42">
        <v>140.16999999999999</v>
      </c>
      <c r="O1379" s="42">
        <v>0</v>
      </c>
      <c r="P1379" s="45">
        <v>0.13</v>
      </c>
      <c r="Q1379" s="42">
        <v>0</v>
      </c>
      <c r="R1379" s="42">
        <v>0</v>
      </c>
      <c r="S1379" s="42">
        <v>140.16999999999999</v>
      </c>
      <c r="T1379" s="38">
        <v>5000</v>
      </c>
      <c r="U1379" s="14">
        <f>S1379/H1379</f>
        <v>4.9999643292835176E-2</v>
      </c>
      <c r="V1379" s="19"/>
      <c r="W1379" s="19"/>
      <c r="X1379" s="37" t="s">
        <v>3456</v>
      </c>
    </row>
    <row r="1380" spans="1:37" s="3" customFormat="1" ht="16.5" customHeight="1">
      <c r="A1380" s="38">
        <v>7</v>
      </c>
      <c r="B1380" s="39">
        <v>10727</v>
      </c>
      <c r="C1380" s="38">
        <v>10310741</v>
      </c>
      <c r="D1380" s="40" t="s">
        <v>1842</v>
      </c>
      <c r="E1380" s="38">
        <v>3</v>
      </c>
      <c r="F1380" s="38">
        <v>60</v>
      </c>
      <c r="G1380" s="38" t="s">
        <v>33</v>
      </c>
      <c r="H1380" s="42">
        <v>5897.43</v>
      </c>
      <c r="I1380" s="49"/>
      <c r="J1380" s="44">
        <v>43277</v>
      </c>
      <c r="K1380" s="42">
        <v>0</v>
      </c>
      <c r="L1380" s="42">
        <v>5602.56</v>
      </c>
      <c r="M1380" s="44">
        <v>45107</v>
      </c>
      <c r="N1380" s="42">
        <f>H1380-K1380-L1380</f>
        <v>294.86999999999989</v>
      </c>
      <c r="O1380" s="42">
        <v>0</v>
      </c>
      <c r="P1380" s="45">
        <v>0.13</v>
      </c>
      <c r="Q1380" s="42">
        <v>0</v>
      </c>
      <c r="R1380" s="42">
        <v>0</v>
      </c>
      <c r="S1380" s="42">
        <f>N1380-R1380</f>
        <v>294.86999999999989</v>
      </c>
      <c r="T1380" s="38">
        <v>2506</v>
      </c>
      <c r="U1380" s="14">
        <f>S1380/H1380</f>
        <v>4.9999745651919544E-2</v>
      </c>
      <c r="V1380" s="19"/>
      <c r="W1380" s="19"/>
      <c r="X1380" s="37" t="s">
        <v>3471</v>
      </c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</row>
    <row r="1381" spans="1:37" s="3" customFormat="1" ht="16.5" customHeight="1">
      <c r="A1381" s="38">
        <v>153</v>
      </c>
      <c r="B1381" s="39">
        <v>10728</v>
      </c>
      <c r="C1381" s="38">
        <v>10283189</v>
      </c>
      <c r="D1381" s="40" t="s">
        <v>87</v>
      </c>
      <c r="E1381" s="41">
        <v>8</v>
      </c>
      <c r="F1381" s="38">
        <v>58</v>
      </c>
      <c r="G1381" s="38" t="s">
        <v>33</v>
      </c>
      <c r="H1381" s="42">
        <v>15726.48</v>
      </c>
      <c r="I1381" s="57"/>
      <c r="J1381" s="44">
        <v>43368</v>
      </c>
      <c r="K1381" s="42">
        <v>0</v>
      </c>
      <c r="L1381" s="42">
        <v>14940.16</v>
      </c>
      <c r="M1381" s="44">
        <v>45199</v>
      </c>
      <c r="N1381" s="42">
        <f>H1381-L1381</f>
        <v>786.31999999999971</v>
      </c>
      <c r="O1381" s="42">
        <v>0</v>
      </c>
      <c r="P1381" s="45">
        <v>0.13</v>
      </c>
      <c r="Q1381" s="42">
        <v>0</v>
      </c>
      <c r="R1381" s="42">
        <v>0</v>
      </c>
      <c r="S1381" s="42">
        <f>N1381</f>
        <v>786.31999999999971</v>
      </c>
      <c r="T1381" s="38">
        <v>2506</v>
      </c>
      <c r="U1381" s="14">
        <f>S1381/H1381</f>
        <v>4.9999745651919551E-2</v>
      </c>
      <c r="V1381" s="19"/>
      <c r="W1381" s="19"/>
      <c r="X1381" s="37" t="s">
        <v>3459</v>
      </c>
    </row>
    <row r="1382" spans="1:37" s="3" customFormat="1" ht="16.5" customHeight="1">
      <c r="A1382" s="38">
        <v>38</v>
      </c>
      <c r="B1382" s="39">
        <v>10727</v>
      </c>
      <c r="C1382" s="38">
        <v>10310741</v>
      </c>
      <c r="D1382" s="40" t="s">
        <v>1842</v>
      </c>
      <c r="E1382" s="58">
        <v>3</v>
      </c>
      <c r="F1382" s="38">
        <v>60</v>
      </c>
      <c r="G1382" s="38" t="s">
        <v>33</v>
      </c>
      <c r="H1382" s="42">
        <v>5897.43</v>
      </c>
      <c r="I1382" s="37"/>
      <c r="J1382" s="44">
        <v>43277</v>
      </c>
      <c r="K1382" s="42">
        <v>0</v>
      </c>
      <c r="L1382" s="42">
        <v>5602.56</v>
      </c>
      <c r="M1382" s="44">
        <v>45262</v>
      </c>
      <c r="N1382" s="42">
        <v>294.87</v>
      </c>
      <c r="O1382" s="42">
        <v>0</v>
      </c>
      <c r="P1382" s="45">
        <f>IF(J1382&lt;DATEVALUE("2009-1-1"),3%,13%)</f>
        <v>0.13</v>
      </c>
      <c r="Q1382" s="42">
        <f>IF(P1382=13%,ROUND(O1382/(1+P1382)*P1382,2),ROUND(O1382/(1+0.03)*0.02,2))</f>
        <v>0</v>
      </c>
      <c r="R1382" s="42">
        <f>O1382-Q1382</f>
        <v>0</v>
      </c>
      <c r="S1382" s="42">
        <f>N1382-R1382</f>
        <v>294.87</v>
      </c>
      <c r="T1382" s="38">
        <v>2506</v>
      </c>
      <c r="U1382" s="14">
        <f>S1382/H1382</f>
        <v>4.9999745651919565E-2</v>
      </c>
      <c r="V1382" s="19"/>
      <c r="W1382" s="19"/>
      <c r="X1382" s="37" t="s">
        <v>3471</v>
      </c>
    </row>
    <row r="1383" spans="1:37" s="3" customFormat="1" ht="16.5" customHeight="1">
      <c r="A1383" s="38">
        <v>35</v>
      </c>
      <c r="B1383" s="39">
        <v>10744</v>
      </c>
      <c r="C1383" s="38">
        <v>10293613</v>
      </c>
      <c r="D1383" s="40" t="s">
        <v>2495</v>
      </c>
      <c r="E1383" s="38">
        <v>10</v>
      </c>
      <c r="F1383" s="38">
        <v>60</v>
      </c>
      <c r="G1383" s="38" t="s">
        <v>23</v>
      </c>
      <c r="H1383" s="42">
        <v>2058.41</v>
      </c>
      <c r="I1383" s="2"/>
      <c r="J1383" s="44">
        <v>40164</v>
      </c>
      <c r="K1383" s="42">
        <v>0</v>
      </c>
      <c r="L1383" s="42">
        <v>1955.49</v>
      </c>
      <c r="M1383" s="44">
        <v>45016</v>
      </c>
      <c r="N1383" s="42">
        <f>H1383-K1383-L1383</f>
        <v>102.91999999999985</v>
      </c>
      <c r="O1383" s="42">
        <v>0</v>
      </c>
      <c r="P1383" s="45">
        <v>0.13</v>
      </c>
      <c r="Q1383" s="42">
        <v>0</v>
      </c>
      <c r="R1383" s="42">
        <v>0</v>
      </c>
      <c r="S1383" s="42">
        <v>102.92</v>
      </c>
      <c r="T1383" s="38">
        <v>1601</v>
      </c>
      <c r="U1383" s="14">
        <f>S1383/H1383</f>
        <v>4.9999757094067752E-2</v>
      </c>
      <c r="V1383" s="19"/>
      <c r="W1383" s="19"/>
      <c r="X1383" s="37" t="s">
        <v>3463</v>
      </c>
    </row>
    <row r="1384" spans="1:37" s="3" customFormat="1" ht="16.5" customHeight="1">
      <c r="A1384" s="38">
        <v>354</v>
      </c>
      <c r="B1384" s="39">
        <v>40704</v>
      </c>
      <c r="C1384" s="38">
        <v>10303068</v>
      </c>
      <c r="D1384" s="40" t="s">
        <v>772</v>
      </c>
      <c r="E1384" s="58">
        <v>8</v>
      </c>
      <c r="F1384" s="38">
        <v>60</v>
      </c>
      <c r="G1384" s="38" t="s">
        <v>33</v>
      </c>
      <c r="H1384" s="42">
        <v>16957.28</v>
      </c>
      <c r="I1384" s="57"/>
      <c r="J1384" s="44">
        <v>42002</v>
      </c>
      <c r="K1384" s="42">
        <v>0</v>
      </c>
      <c r="L1384" s="42">
        <v>16109.42</v>
      </c>
      <c r="M1384" s="44">
        <v>45199</v>
      </c>
      <c r="N1384" s="42">
        <f>H1384-K1384-L1384</f>
        <v>847.85999999999876</v>
      </c>
      <c r="O1384" s="42">
        <v>0</v>
      </c>
      <c r="P1384" s="45">
        <v>0.13</v>
      </c>
      <c r="Q1384" s="42">
        <v>0</v>
      </c>
      <c r="R1384" s="42">
        <v>0</v>
      </c>
      <c r="S1384" s="42">
        <f>N1384-R1384</f>
        <v>847.85999999999876</v>
      </c>
      <c r="T1384" s="38">
        <v>5000</v>
      </c>
      <c r="U1384" s="14">
        <f>S1384/H1384</f>
        <v>4.999976411311241E-2</v>
      </c>
      <c r="V1384" s="19"/>
      <c r="W1384" s="19"/>
      <c r="X1384" s="37" t="s">
        <v>3463</v>
      </c>
    </row>
    <row r="1385" spans="1:37" s="3" customFormat="1" ht="16.5" customHeight="1">
      <c r="A1385" s="38">
        <v>153</v>
      </c>
      <c r="B1385" s="39">
        <v>50098</v>
      </c>
      <c r="C1385" s="38">
        <v>10307909</v>
      </c>
      <c r="D1385" s="40" t="s">
        <v>1010</v>
      </c>
      <c r="E1385" s="38">
        <v>1</v>
      </c>
      <c r="F1385" s="38">
        <v>120</v>
      </c>
      <c r="G1385" s="38" t="s">
        <v>23</v>
      </c>
      <c r="H1385" s="42">
        <v>4443.42</v>
      </c>
      <c r="I1385" s="57"/>
      <c r="J1385" s="44">
        <v>41421</v>
      </c>
      <c r="K1385" s="42">
        <v>0</v>
      </c>
      <c r="L1385" s="42">
        <v>4221.25</v>
      </c>
      <c r="M1385" s="44">
        <v>45199</v>
      </c>
      <c r="N1385" s="42">
        <v>222.17</v>
      </c>
      <c r="O1385" s="42">
        <v>0</v>
      </c>
      <c r="P1385" s="45">
        <v>0.13</v>
      </c>
      <c r="Q1385" s="42">
        <v>0</v>
      </c>
      <c r="R1385" s="42">
        <v>0</v>
      </c>
      <c r="S1385" s="42">
        <v>222.17</v>
      </c>
      <c r="T1385" s="38">
        <v>2101</v>
      </c>
      <c r="U1385" s="14">
        <f>S1385/H1385</f>
        <v>4.999977494812554E-2</v>
      </c>
      <c r="V1385" s="19"/>
      <c r="W1385" s="19"/>
      <c r="X1385" s="37" t="s">
        <v>3456</v>
      </c>
    </row>
    <row r="1386" spans="1:37" s="3" customFormat="1" ht="16.5" customHeight="1">
      <c r="A1386" s="38">
        <v>14</v>
      </c>
      <c r="B1386" s="39">
        <v>10747</v>
      </c>
      <c r="C1386" s="38">
        <v>10307481</v>
      </c>
      <c r="D1386" s="40" t="s">
        <v>627</v>
      </c>
      <c r="E1386" s="58">
        <v>61</v>
      </c>
      <c r="F1386" s="38">
        <v>60</v>
      </c>
      <c r="G1386" s="38" t="s">
        <v>23</v>
      </c>
      <c r="H1386" s="42">
        <v>24504.31</v>
      </c>
      <c r="I1386" s="57"/>
      <c r="J1386" s="44">
        <v>41638</v>
      </c>
      <c r="K1386" s="42">
        <v>0</v>
      </c>
      <c r="L1386" s="42">
        <v>23279.1</v>
      </c>
      <c r="M1386" s="44">
        <v>45199</v>
      </c>
      <c r="N1386" s="42">
        <f>H1386-L1386</f>
        <v>1225.2100000000028</v>
      </c>
      <c r="O1386" s="42">
        <v>0</v>
      </c>
      <c r="P1386" s="45">
        <v>0.13</v>
      </c>
      <c r="Q1386" s="42">
        <v>0</v>
      </c>
      <c r="R1386" s="42">
        <v>0</v>
      </c>
      <c r="S1386" s="42">
        <f>N1386-R1386</f>
        <v>1225.2100000000028</v>
      </c>
      <c r="T1386" s="38">
        <v>5000</v>
      </c>
      <c r="U1386" s="14">
        <f>S1386/H1386</f>
        <v>4.9999775549689124E-2</v>
      </c>
      <c r="V1386" s="19"/>
      <c r="W1386" s="19"/>
      <c r="X1386" s="37" t="s">
        <v>3472</v>
      </c>
    </row>
    <row r="1387" spans="1:37" s="3" customFormat="1" ht="16.5" customHeight="1">
      <c r="A1387" s="38">
        <v>135</v>
      </c>
      <c r="B1387" s="39">
        <v>10736</v>
      </c>
      <c r="C1387" s="38">
        <v>10284175</v>
      </c>
      <c r="D1387" s="40" t="s">
        <v>439</v>
      </c>
      <c r="E1387" s="31">
        <v>36</v>
      </c>
      <c r="F1387" s="38">
        <v>60</v>
      </c>
      <c r="G1387" s="38" t="s">
        <v>23</v>
      </c>
      <c r="H1387" s="42">
        <v>17846.28</v>
      </c>
      <c r="I1387" s="49"/>
      <c r="J1387" s="44">
        <v>43124</v>
      </c>
      <c r="K1387" s="42">
        <v>0</v>
      </c>
      <c r="L1387" s="42">
        <v>16953.97</v>
      </c>
      <c r="M1387" s="44">
        <v>45107</v>
      </c>
      <c r="N1387" s="42">
        <f>H1387-K1387-L1387</f>
        <v>892.30999999999767</v>
      </c>
      <c r="O1387" s="42">
        <v>0</v>
      </c>
      <c r="P1387" s="45">
        <v>0.13</v>
      </c>
      <c r="Q1387" s="42">
        <v>0</v>
      </c>
      <c r="R1387" s="42">
        <v>0</v>
      </c>
      <c r="S1387" s="42">
        <f>N1387-R1387</f>
        <v>892.30999999999767</v>
      </c>
      <c r="T1387" s="38">
        <v>5000</v>
      </c>
      <c r="U1387" s="14">
        <f>S1387/H1387</f>
        <v>4.9999775863653249E-2</v>
      </c>
      <c r="V1387" s="19"/>
      <c r="W1387" s="19"/>
      <c r="X1387" s="37" t="s">
        <v>3461</v>
      </c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</row>
    <row r="1388" spans="1:37" s="3" customFormat="1" ht="16.5" customHeight="1">
      <c r="A1388" s="38">
        <v>181</v>
      </c>
      <c r="B1388" s="39">
        <v>10742</v>
      </c>
      <c r="C1388" s="38">
        <v>10287907</v>
      </c>
      <c r="D1388" s="40" t="s">
        <v>482</v>
      </c>
      <c r="E1388" s="58">
        <v>3</v>
      </c>
      <c r="F1388" s="38">
        <v>58</v>
      </c>
      <c r="G1388" s="38" t="s">
        <v>33</v>
      </c>
      <c r="H1388" s="42">
        <v>2384.61</v>
      </c>
      <c r="I1388" s="57"/>
      <c r="J1388" s="44">
        <v>43341</v>
      </c>
      <c r="K1388" s="42">
        <v>0</v>
      </c>
      <c r="L1388" s="42">
        <v>2265.38</v>
      </c>
      <c r="M1388" s="44">
        <v>45199</v>
      </c>
      <c r="N1388" s="42">
        <f>H1388-K1388-L1388</f>
        <v>119.23000000000002</v>
      </c>
      <c r="O1388" s="42">
        <v>0</v>
      </c>
      <c r="P1388" s="45">
        <v>0.13</v>
      </c>
      <c r="Q1388" s="42">
        <v>0</v>
      </c>
      <c r="R1388" s="42">
        <v>0</v>
      </c>
      <c r="S1388" s="42">
        <f>N1388</f>
        <v>119.23000000000002</v>
      </c>
      <c r="T1388" s="38">
        <v>2506</v>
      </c>
      <c r="U1388" s="14">
        <f>S1388/H1388</f>
        <v>4.9999790322107183E-2</v>
      </c>
      <c r="V1388" s="19"/>
      <c r="W1388" s="19"/>
      <c r="X1388" s="37" t="s">
        <v>3463</v>
      </c>
    </row>
    <row r="1389" spans="1:37" s="3" customFormat="1" ht="16.5" customHeight="1">
      <c r="A1389" s="38">
        <v>44</v>
      </c>
      <c r="B1389" s="39">
        <v>50098</v>
      </c>
      <c r="C1389" s="38">
        <v>10307105</v>
      </c>
      <c r="D1389" s="40" t="s">
        <v>271</v>
      </c>
      <c r="E1389" s="38">
        <v>2</v>
      </c>
      <c r="F1389" s="38">
        <v>120</v>
      </c>
      <c r="G1389" s="38" t="s">
        <v>23</v>
      </c>
      <c r="H1389" s="42">
        <v>5803.42</v>
      </c>
      <c r="I1389" s="53"/>
      <c r="J1389" s="44">
        <v>41248</v>
      </c>
      <c r="K1389" s="42">
        <v>0</v>
      </c>
      <c r="L1389" s="42">
        <v>5513.25</v>
      </c>
      <c r="M1389" s="44">
        <v>45138</v>
      </c>
      <c r="N1389" s="42">
        <f>H1389-K1389-L1389</f>
        <v>290.17000000000007</v>
      </c>
      <c r="O1389" s="42">
        <v>0</v>
      </c>
      <c r="P1389" s="45">
        <v>0.13</v>
      </c>
      <c r="Q1389" s="42">
        <v>0</v>
      </c>
      <c r="R1389" s="42">
        <v>0</v>
      </c>
      <c r="S1389" s="42">
        <v>290.17</v>
      </c>
      <c r="T1389" s="38">
        <v>2105</v>
      </c>
      <c r="U1389" s="14">
        <f>S1389/H1389</f>
        <v>4.9999827687811672E-2</v>
      </c>
      <c r="V1389" s="19"/>
      <c r="W1389" s="19"/>
      <c r="X1389" s="37" t="s">
        <v>3456</v>
      </c>
    </row>
    <row r="1390" spans="1:37" s="3" customFormat="1" ht="16.5" customHeight="1">
      <c r="A1390" s="38">
        <v>29</v>
      </c>
      <c r="B1390" s="39">
        <v>10701</v>
      </c>
      <c r="C1390" s="38">
        <v>10275950</v>
      </c>
      <c r="D1390" s="40" t="s">
        <v>1041</v>
      </c>
      <c r="E1390" s="38">
        <v>27</v>
      </c>
      <c r="F1390" s="38">
        <v>60</v>
      </c>
      <c r="G1390" s="38" t="s">
        <v>23</v>
      </c>
      <c r="H1390" s="42">
        <v>19485.46</v>
      </c>
      <c r="I1390" s="53"/>
      <c r="J1390" s="44">
        <v>43215</v>
      </c>
      <c r="K1390" s="42">
        <v>0</v>
      </c>
      <c r="L1390" s="42">
        <v>18511.189999999999</v>
      </c>
      <c r="M1390" s="44">
        <v>45169</v>
      </c>
      <c r="N1390" s="42">
        <f>H1390-K1390-L1390</f>
        <v>974.27000000000044</v>
      </c>
      <c r="O1390" s="42">
        <v>0</v>
      </c>
      <c r="P1390" s="45">
        <v>0.13</v>
      </c>
      <c r="Q1390" s="42">
        <v>0</v>
      </c>
      <c r="R1390" s="42">
        <v>0</v>
      </c>
      <c r="S1390" s="42">
        <v>974.27</v>
      </c>
      <c r="T1390" s="38">
        <v>5000</v>
      </c>
      <c r="U1390" s="14">
        <f>S1390/H1390</f>
        <v>4.9999846039046551E-2</v>
      </c>
      <c r="V1390" s="19"/>
      <c r="W1390" s="19"/>
      <c r="X1390" s="37" t="s">
        <v>3455</v>
      </c>
    </row>
    <row r="1391" spans="1:37" s="3" customFormat="1" ht="16.5" customHeight="1">
      <c r="A1391" s="38">
        <v>175</v>
      </c>
      <c r="B1391" s="39">
        <v>10702</v>
      </c>
      <c r="C1391" s="38">
        <v>10291673</v>
      </c>
      <c r="D1391" s="40" t="s">
        <v>29</v>
      </c>
      <c r="E1391" s="58">
        <v>799</v>
      </c>
      <c r="F1391" s="38">
        <v>60</v>
      </c>
      <c r="G1391" s="38" t="s">
        <v>23</v>
      </c>
      <c r="H1391" s="42">
        <v>33797.699999999997</v>
      </c>
      <c r="I1391" s="37"/>
      <c r="J1391" s="44">
        <v>43124</v>
      </c>
      <c r="K1391" s="42">
        <v>0</v>
      </c>
      <c r="L1391" s="42">
        <v>32107.82</v>
      </c>
      <c r="M1391" s="44">
        <v>45205</v>
      </c>
      <c r="N1391" s="42">
        <v>1689.88</v>
      </c>
      <c r="O1391" s="42">
        <v>0</v>
      </c>
      <c r="P1391" s="45">
        <f>IF(J1391&lt;DATEVALUE("2009-1-1"),3%,13%)</f>
        <v>0.13</v>
      </c>
      <c r="Q1391" s="42">
        <f>IF(P1391=13%,ROUND(O1391/(1+P1391)*P1391,2),ROUND(O1391/(1+0.03)*0.02,2))</f>
        <v>0</v>
      </c>
      <c r="R1391" s="42">
        <f>O1391-Q1391</f>
        <v>0</v>
      </c>
      <c r="S1391" s="42">
        <f>N1391-R1391</f>
        <v>1689.88</v>
      </c>
      <c r="T1391" s="38">
        <v>5000</v>
      </c>
      <c r="U1391" s="14">
        <f>S1391/H1391</f>
        <v>4.9999852060939064E-2</v>
      </c>
      <c r="V1391" s="19"/>
      <c r="W1391" s="19"/>
      <c r="X1391" s="37" t="s">
        <v>3456</v>
      </c>
    </row>
    <row r="1392" spans="1:37" s="3" customFormat="1" ht="16.5" customHeight="1">
      <c r="A1392" s="38">
        <v>139</v>
      </c>
      <c r="B1392" s="39">
        <v>10709</v>
      </c>
      <c r="C1392" s="38">
        <v>10309839</v>
      </c>
      <c r="D1392" s="40" t="s">
        <v>154</v>
      </c>
      <c r="E1392" s="38">
        <v>6</v>
      </c>
      <c r="F1392" s="38">
        <v>40</v>
      </c>
      <c r="G1392" s="38" t="s">
        <v>33</v>
      </c>
      <c r="H1392" s="42">
        <v>7268.62</v>
      </c>
      <c r="I1392" s="57"/>
      <c r="J1392" s="44">
        <v>43915</v>
      </c>
      <c r="K1392" s="42">
        <v>0</v>
      </c>
      <c r="L1392" s="42">
        <v>6905.19</v>
      </c>
      <c r="M1392" s="44">
        <v>45199</v>
      </c>
      <c r="N1392" s="42">
        <v>363.43</v>
      </c>
      <c r="O1392" s="42">
        <v>0</v>
      </c>
      <c r="P1392" s="45">
        <v>0.13</v>
      </c>
      <c r="Q1392" s="42">
        <v>0</v>
      </c>
      <c r="R1392" s="42">
        <v>0</v>
      </c>
      <c r="S1392" s="42">
        <v>363.43</v>
      </c>
      <c r="T1392" s="38">
        <v>5000</v>
      </c>
      <c r="U1392" s="14">
        <f>S1392/H1392</f>
        <v>4.9999862422302997E-2</v>
      </c>
      <c r="V1392" s="19"/>
      <c r="W1392" s="19"/>
      <c r="X1392" s="37" t="s">
        <v>3456</v>
      </c>
    </row>
    <row r="1393" spans="1:37" s="3" customFormat="1" ht="16.5" customHeight="1">
      <c r="A1393" s="38">
        <v>677</v>
      </c>
      <c r="B1393" s="39">
        <v>10738</v>
      </c>
      <c r="C1393" s="38">
        <v>10285404</v>
      </c>
      <c r="D1393" s="40" t="s">
        <v>469</v>
      </c>
      <c r="E1393" s="58">
        <v>6</v>
      </c>
      <c r="F1393" s="38">
        <v>60</v>
      </c>
      <c r="G1393" s="38" t="s">
        <v>33</v>
      </c>
      <c r="H1393" s="42">
        <v>14769.24</v>
      </c>
      <c r="I1393" s="57"/>
      <c r="J1393" s="44">
        <v>42395</v>
      </c>
      <c r="K1393" s="42">
        <v>0</v>
      </c>
      <c r="L1393" s="42">
        <v>14030.78</v>
      </c>
      <c r="M1393" s="44">
        <v>45199</v>
      </c>
      <c r="N1393" s="42">
        <f>H1393-K1393-L1393</f>
        <v>738.45999999999913</v>
      </c>
      <c r="O1393" s="42">
        <v>0</v>
      </c>
      <c r="P1393" s="45">
        <v>0.13</v>
      </c>
      <c r="Q1393" s="42">
        <v>0</v>
      </c>
      <c r="R1393" s="42">
        <v>0</v>
      </c>
      <c r="S1393" s="42">
        <f>N1393-R1393</f>
        <v>738.45999999999913</v>
      </c>
      <c r="T1393" s="38">
        <v>5000</v>
      </c>
      <c r="U1393" s="14">
        <f>S1393/H1393</f>
        <v>4.9999864583417909E-2</v>
      </c>
      <c r="V1393" s="19"/>
      <c r="W1393" s="19"/>
      <c r="X1393" s="37" t="s">
        <v>3461</v>
      </c>
    </row>
    <row r="1394" spans="1:37" s="3" customFormat="1" ht="16.5" customHeight="1">
      <c r="A1394" s="38">
        <v>16</v>
      </c>
      <c r="B1394" s="39">
        <v>10717</v>
      </c>
      <c r="C1394" s="38">
        <v>10311977</v>
      </c>
      <c r="D1394" s="40" t="s">
        <v>540</v>
      </c>
      <c r="E1394" s="38">
        <v>4</v>
      </c>
      <c r="F1394" s="38">
        <v>60</v>
      </c>
      <c r="G1394" s="38" t="s">
        <v>23</v>
      </c>
      <c r="H1394" s="42">
        <v>17278.64</v>
      </c>
      <c r="I1394" s="53"/>
      <c r="J1394" s="44">
        <v>42973</v>
      </c>
      <c r="K1394" s="42">
        <v>0</v>
      </c>
      <c r="L1394" s="42">
        <v>16414.71</v>
      </c>
      <c r="M1394" s="44">
        <v>45138</v>
      </c>
      <c r="N1394" s="42">
        <f>H1394-K1394-L1394</f>
        <v>863.93000000000029</v>
      </c>
      <c r="O1394" s="42">
        <v>0</v>
      </c>
      <c r="P1394" s="45">
        <v>0.13</v>
      </c>
      <c r="Q1394" s="42">
        <v>0</v>
      </c>
      <c r="R1394" s="42">
        <v>0</v>
      </c>
      <c r="S1394" s="42">
        <v>863.93</v>
      </c>
      <c r="T1394" s="38">
        <v>5000</v>
      </c>
      <c r="U1394" s="14">
        <f>S1394/H1394</f>
        <v>4.9999884250149319E-2</v>
      </c>
      <c r="V1394" s="19"/>
      <c r="W1394" s="19"/>
      <c r="X1394" s="37" t="s">
        <v>3457</v>
      </c>
    </row>
    <row r="1395" spans="1:37" s="3" customFormat="1" ht="16.5" customHeight="1">
      <c r="A1395" s="38">
        <v>393</v>
      </c>
      <c r="B1395" s="39">
        <v>10729</v>
      </c>
      <c r="C1395" s="38">
        <v>10291910</v>
      </c>
      <c r="D1395" s="40" t="s">
        <v>3138</v>
      </c>
      <c r="E1395" s="58">
        <v>1</v>
      </c>
      <c r="F1395" s="38">
        <v>120</v>
      </c>
      <c r="G1395" s="38" t="s">
        <v>21</v>
      </c>
      <c r="H1395" s="42">
        <v>-9123.82</v>
      </c>
      <c r="I1395" s="37"/>
      <c r="J1395" s="44">
        <v>40022</v>
      </c>
      <c r="K1395" s="42">
        <v>0</v>
      </c>
      <c r="L1395" s="42">
        <v>-8667.6299999999992</v>
      </c>
      <c r="M1395" s="44">
        <v>45259</v>
      </c>
      <c r="N1395" s="42">
        <v>-456.19</v>
      </c>
      <c r="O1395" s="42">
        <v>0</v>
      </c>
      <c r="P1395" s="45">
        <f>IF(J1395&lt;DATEVALUE("2009-1-1"),3%,13%)</f>
        <v>0.13</v>
      </c>
      <c r="Q1395" s="42">
        <f>IF(P1395=13%,ROUND(O1395/(1+P1395)*P1395,2),ROUND(O1395/(1+0.03)*0.02,2))</f>
        <v>0</v>
      </c>
      <c r="R1395" s="42">
        <f>O1395-Q1395</f>
        <v>0</v>
      </c>
      <c r="S1395" s="42">
        <f>N1395-R1395</f>
        <v>-456.19</v>
      </c>
      <c r="T1395" s="38">
        <v>5000</v>
      </c>
      <c r="U1395" s="14">
        <f>S1395/H1395</f>
        <v>4.9999890396785561E-2</v>
      </c>
      <c r="V1395" s="19"/>
      <c r="W1395" s="19"/>
      <c r="X1395" s="37" t="s">
        <v>3459</v>
      </c>
    </row>
    <row r="1396" spans="1:37" s="3" customFormat="1" ht="16.5" customHeight="1">
      <c r="A1396" s="38">
        <v>394</v>
      </c>
      <c r="B1396" s="39">
        <v>10729</v>
      </c>
      <c r="C1396" s="38">
        <v>10291911</v>
      </c>
      <c r="D1396" s="40" t="s">
        <v>3139</v>
      </c>
      <c r="E1396" s="58">
        <v>1</v>
      </c>
      <c r="F1396" s="38">
        <v>120</v>
      </c>
      <c r="G1396" s="38" t="s">
        <v>21</v>
      </c>
      <c r="H1396" s="42">
        <v>-33185.870000000003</v>
      </c>
      <c r="I1396" s="37"/>
      <c r="J1396" s="44">
        <v>40022</v>
      </c>
      <c r="K1396" s="42">
        <v>0</v>
      </c>
      <c r="L1396" s="42">
        <v>-31526.58</v>
      </c>
      <c r="M1396" s="44">
        <v>45259</v>
      </c>
      <c r="N1396" s="42">
        <v>-1659.29</v>
      </c>
      <c r="O1396" s="42">
        <v>0</v>
      </c>
      <c r="P1396" s="45">
        <f>IF(J1396&lt;DATEVALUE("2009-1-1"),3%,13%)</f>
        <v>0.13</v>
      </c>
      <c r="Q1396" s="42">
        <f>IF(P1396=13%,ROUND(O1396/(1+P1396)*P1396,2),ROUND(O1396/(1+0.03)*0.02,2))</f>
        <v>0</v>
      </c>
      <c r="R1396" s="42">
        <f>O1396-Q1396</f>
        <v>0</v>
      </c>
      <c r="S1396" s="42">
        <f>N1396-R1396</f>
        <v>-1659.29</v>
      </c>
      <c r="T1396" s="38">
        <v>5000</v>
      </c>
      <c r="U1396" s="14">
        <f>S1396/H1396</f>
        <v>4.9999894533426417E-2</v>
      </c>
      <c r="V1396" s="19"/>
      <c r="W1396" s="19"/>
      <c r="X1396" s="37" t="s">
        <v>3459</v>
      </c>
    </row>
    <row r="1397" spans="1:37" s="3" customFormat="1" ht="16.5" customHeight="1">
      <c r="A1397" s="38">
        <v>13</v>
      </c>
      <c r="B1397" s="39">
        <v>10712</v>
      </c>
      <c r="C1397" s="38">
        <v>10284463</v>
      </c>
      <c r="D1397" s="40" t="s">
        <v>81</v>
      </c>
      <c r="E1397" s="38">
        <v>93</v>
      </c>
      <c r="F1397" s="38">
        <v>60</v>
      </c>
      <c r="G1397" s="38" t="s">
        <v>23</v>
      </c>
      <c r="H1397" s="42">
        <v>46102.89</v>
      </c>
      <c r="I1397" s="57"/>
      <c r="J1397" s="44">
        <v>43215</v>
      </c>
      <c r="K1397" s="42">
        <v>0</v>
      </c>
      <c r="L1397" s="42">
        <v>43797.75</v>
      </c>
      <c r="M1397" s="44">
        <v>45199</v>
      </c>
      <c r="N1397" s="42">
        <v>2305.14</v>
      </c>
      <c r="O1397" s="42">
        <v>0</v>
      </c>
      <c r="P1397" s="45">
        <v>0.13</v>
      </c>
      <c r="Q1397" s="42">
        <v>0</v>
      </c>
      <c r="R1397" s="42">
        <v>0</v>
      </c>
      <c r="S1397" s="42">
        <v>2305.14</v>
      </c>
      <c r="T1397" s="38">
        <v>5000</v>
      </c>
      <c r="U1397" s="14">
        <f>S1397/H1397</f>
        <v>4.9999902392236145E-2</v>
      </c>
      <c r="V1397" s="19"/>
      <c r="W1397" s="19"/>
      <c r="X1397" s="37" t="s">
        <v>3458</v>
      </c>
    </row>
    <row r="1398" spans="1:37" s="3" customFormat="1" ht="16.5" customHeight="1">
      <c r="A1398" s="38">
        <v>99</v>
      </c>
      <c r="B1398" s="39">
        <v>10701</v>
      </c>
      <c r="C1398" s="38">
        <v>10274831</v>
      </c>
      <c r="D1398" s="40" t="s">
        <v>2917</v>
      </c>
      <c r="E1398" s="58">
        <v>8</v>
      </c>
      <c r="F1398" s="38">
        <v>120</v>
      </c>
      <c r="G1398" s="38" t="s">
        <v>23</v>
      </c>
      <c r="H1398" s="42">
        <v>31306.66</v>
      </c>
      <c r="I1398" s="37"/>
      <c r="J1398" s="44">
        <v>39140</v>
      </c>
      <c r="K1398" s="42">
        <v>0</v>
      </c>
      <c r="L1398" s="42">
        <v>29741.33</v>
      </c>
      <c r="M1398" s="44">
        <v>45200</v>
      </c>
      <c r="N1398" s="42">
        <v>1565.33</v>
      </c>
      <c r="O1398" s="42">
        <v>0</v>
      </c>
      <c r="P1398" s="45">
        <f>IF(J1398&lt;DATEVALUE("2009-1-1"),3%,13%)</f>
        <v>0.03</v>
      </c>
      <c r="Q1398" s="42">
        <f>IF(P1398=13%,ROUND(O1398/(1+P1398)*P1398,2),ROUND(O1398/(1+0.03)*0.02,2))</f>
        <v>0</v>
      </c>
      <c r="R1398" s="42">
        <f>O1398-Q1398</f>
        <v>0</v>
      </c>
      <c r="S1398" s="42">
        <f>N1398-R1398</f>
        <v>1565.33</v>
      </c>
      <c r="T1398" s="38">
        <v>2101</v>
      </c>
      <c r="U1398" s="14">
        <f>S1398/H1398</f>
        <v>4.9999904173744496E-2</v>
      </c>
      <c r="V1398" s="19"/>
      <c r="W1398" s="19"/>
      <c r="X1398" s="37" t="s">
        <v>3455</v>
      </c>
    </row>
    <row r="1399" spans="1:37" s="3" customFormat="1" ht="16.5" customHeight="1">
      <c r="A1399" s="38">
        <v>21</v>
      </c>
      <c r="B1399" s="39">
        <v>40709</v>
      </c>
      <c r="C1399" s="38">
        <v>10285084</v>
      </c>
      <c r="D1399" s="40" t="s">
        <v>282</v>
      </c>
      <c r="E1399" s="46">
        <v>5.9823300000000003E-2</v>
      </c>
      <c r="F1399" s="38">
        <v>120</v>
      </c>
      <c r="G1399" s="38" t="s">
        <v>2909</v>
      </c>
      <c r="H1399" s="42">
        <v>42245.66</v>
      </c>
      <c r="I1399" s="2"/>
      <c r="J1399" s="44">
        <v>39395</v>
      </c>
      <c r="K1399" s="42">
        <v>0</v>
      </c>
      <c r="L1399" s="42">
        <v>40133.379999999997</v>
      </c>
      <c r="M1399" s="44">
        <v>45046</v>
      </c>
      <c r="N1399" s="42">
        <f>H1399-K1399-L1399</f>
        <v>2112.2800000000061</v>
      </c>
      <c r="O1399" s="42">
        <v>0</v>
      </c>
      <c r="P1399" s="45">
        <v>0.03</v>
      </c>
      <c r="Q1399" s="42">
        <v>0</v>
      </c>
      <c r="R1399" s="42">
        <v>0</v>
      </c>
      <c r="S1399" s="42">
        <v>2112.2800000000102</v>
      </c>
      <c r="T1399" s="38">
        <v>5000</v>
      </c>
      <c r="U1399" s="14">
        <f>S1399/H1399</f>
        <v>4.9999928986788469E-2</v>
      </c>
      <c r="V1399" s="19"/>
      <c r="W1399" s="19"/>
      <c r="X1399" s="37" t="s">
        <v>3467</v>
      </c>
    </row>
    <row r="1400" spans="1:37" s="3" customFormat="1" ht="16.5" customHeight="1">
      <c r="A1400" s="38">
        <v>8</v>
      </c>
      <c r="B1400" s="39">
        <v>10733</v>
      </c>
      <c r="C1400" s="38">
        <v>10289467</v>
      </c>
      <c r="D1400" s="40" t="s">
        <v>2516</v>
      </c>
      <c r="E1400" s="46">
        <v>1.7649999999999999E-2</v>
      </c>
      <c r="F1400" s="38">
        <v>120</v>
      </c>
      <c r="G1400" s="38" t="s">
        <v>2908</v>
      </c>
      <c r="H1400" s="42">
        <v>59995.27</v>
      </c>
      <c r="I1400" s="2"/>
      <c r="J1400" s="44">
        <v>39813</v>
      </c>
      <c r="K1400" s="42">
        <v>0</v>
      </c>
      <c r="L1400" s="42">
        <v>56995.51</v>
      </c>
      <c r="M1400" s="44">
        <v>44985</v>
      </c>
      <c r="N1400" s="42">
        <f>H1400-K1400-L1400</f>
        <v>2999.7599999999948</v>
      </c>
      <c r="O1400" s="42">
        <v>0</v>
      </c>
      <c r="P1400" s="45">
        <v>0.03</v>
      </c>
      <c r="Q1400" s="42">
        <v>0</v>
      </c>
      <c r="R1400" s="42">
        <v>0</v>
      </c>
      <c r="S1400" s="42">
        <f>N1400-R1400</f>
        <v>2999.7599999999948</v>
      </c>
      <c r="T1400" s="38">
        <v>5000</v>
      </c>
      <c r="U1400" s="14">
        <f>S1400/H1400</f>
        <v>4.9999941662067608E-2</v>
      </c>
      <c r="V1400" s="19"/>
      <c r="W1400" s="19"/>
      <c r="X1400" s="37" t="s">
        <v>3460</v>
      </c>
    </row>
    <row r="1401" spans="1:37" s="3" customFormat="1" ht="16.5" customHeight="1">
      <c r="A1401" s="38">
        <v>64</v>
      </c>
      <c r="B1401" s="39">
        <v>10713</v>
      </c>
      <c r="C1401" s="38">
        <v>10297909</v>
      </c>
      <c r="D1401" s="40" t="s">
        <v>210</v>
      </c>
      <c r="E1401" s="38">
        <v>215</v>
      </c>
      <c r="F1401" s="38">
        <v>31</v>
      </c>
      <c r="G1401" s="38" t="s">
        <v>23</v>
      </c>
      <c r="H1401" s="42">
        <v>57643.06</v>
      </c>
      <c r="I1401" s="57"/>
      <c r="J1401" s="44">
        <v>43858</v>
      </c>
      <c r="K1401" s="42">
        <v>0</v>
      </c>
      <c r="L1401" s="42">
        <v>54760.91</v>
      </c>
      <c r="M1401" s="44">
        <v>45199</v>
      </c>
      <c r="N1401" s="42">
        <v>2882.15</v>
      </c>
      <c r="O1401" s="42">
        <v>0</v>
      </c>
      <c r="P1401" s="45">
        <v>0.13</v>
      </c>
      <c r="Q1401" s="42">
        <v>0</v>
      </c>
      <c r="R1401" s="42">
        <v>0</v>
      </c>
      <c r="S1401" s="42">
        <v>2882.15</v>
      </c>
      <c r="T1401" s="38">
        <v>5000</v>
      </c>
      <c r="U1401" s="14">
        <f>S1401/H1401</f>
        <v>4.9999947955573491E-2</v>
      </c>
      <c r="V1401" s="19"/>
      <c r="W1401" s="19"/>
      <c r="X1401" s="37" t="s">
        <v>3457</v>
      </c>
    </row>
    <row r="1402" spans="1:37" s="3" customFormat="1" ht="16.5" customHeight="1">
      <c r="A1402" s="38">
        <v>63</v>
      </c>
      <c r="B1402" s="39">
        <v>10723</v>
      </c>
      <c r="C1402" s="38">
        <v>10295106</v>
      </c>
      <c r="D1402" s="40" t="s">
        <v>280</v>
      </c>
      <c r="E1402" s="58">
        <v>54</v>
      </c>
      <c r="F1402" s="38">
        <v>60</v>
      </c>
      <c r="G1402" s="38" t="s">
        <v>23</v>
      </c>
      <c r="H1402" s="42">
        <v>26769.42</v>
      </c>
      <c r="I1402" s="57"/>
      <c r="J1402" s="44">
        <v>43187</v>
      </c>
      <c r="K1402" s="42">
        <v>0</v>
      </c>
      <c r="L1402" s="42">
        <v>25430.95</v>
      </c>
      <c r="M1402" s="44">
        <v>45199</v>
      </c>
      <c r="N1402" s="42">
        <f>H1402-K1402-L1402</f>
        <v>1338.4699999999975</v>
      </c>
      <c r="O1402" s="42">
        <v>0</v>
      </c>
      <c r="P1402" s="45">
        <v>0.13</v>
      </c>
      <c r="Q1402" s="42">
        <v>0</v>
      </c>
      <c r="R1402" s="42">
        <v>0</v>
      </c>
      <c r="S1402" s="42">
        <f>N1402</f>
        <v>1338.4699999999975</v>
      </c>
      <c r="T1402" s="38">
        <v>5000</v>
      </c>
      <c r="U1402" s="14">
        <f>S1402/H1402</f>
        <v>4.9999962643942138E-2</v>
      </c>
      <c r="V1402" s="19"/>
      <c r="W1402" s="19"/>
      <c r="X1402" s="37" t="s">
        <v>3470</v>
      </c>
    </row>
    <row r="1403" spans="1:37" s="3" customFormat="1" ht="16.5" customHeight="1">
      <c r="A1403" s="38">
        <v>20</v>
      </c>
      <c r="B1403" s="39">
        <v>10751</v>
      </c>
      <c r="C1403" s="38">
        <v>10305980</v>
      </c>
      <c r="D1403" s="40" t="s">
        <v>1590</v>
      </c>
      <c r="E1403" s="38">
        <v>3</v>
      </c>
      <c r="F1403" s="38">
        <v>60</v>
      </c>
      <c r="G1403" s="38" t="s">
        <v>33</v>
      </c>
      <c r="H1403" s="42">
        <v>38112.82</v>
      </c>
      <c r="I1403" s="55"/>
      <c r="J1403" s="44">
        <v>41270</v>
      </c>
      <c r="K1403" s="42">
        <v>0</v>
      </c>
      <c r="L1403" s="42">
        <v>36207.18</v>
      </c>
      <c r="M1403" s="44">
        <v>45138</v>
      </c>
      <c r="N1403" s="42">
        <f>H1403-K1403-L1403</f>
        <v>1905.6399999999994</v>
      </c>
      <c r="O1403" s="42">
        <v>0</v>
      </c>
      <c r="P1403" s="45">
        <v>0.13</v>
      </c>
      <c r="Q1403" s="42">
        <v>0</v>
      </c>
      <c r="R1403" s="42">
        <v>0</v>
      </c>
      <c r="S1403" s="42">
        <v>1905.64</v>
      </c>
      <c r="T1403" s="38">
        <v>5000</v>
      </c>
      <c r="U1403" s="14">
        <f>S1403/H1403</f>
        <v>4.9999973762109448E-2</v>
      </c>
      <c r="V1403" s="19"/>
      <c r="W1403" s="19"/>
      <c r="X1403" s="37" t="s">
        <v>3474</v>
      </c>
    </row>
    <row r="1404" spans="1:37" s="3" customFormat="1" ht="16.5" customHeight="1">
      <c r="A1404" s="38">
        <v>395</v>
      </c>
      <c r="B1404" s="39">
        <v>10729</v>
      </c>
      <c r="C1404" s="38">
        <v>10291912</v>
      </c>
      <c r="D1404" s="40" t="s">
        <v>3140</v>
      </c>
      <c r="E1404" s="58">
        <v>1</v>
      </c>
      <c r="F1404" s="38">
        <v>120</v>
      </c>
      <c r="G1404" s="38" t="s">
        <v>21</v>
      </c>
      <c r="H1404" s="42">
        <v>-286067.15000000002</v>
      </c>
      <c r="I1404" s="37"/>
      <c r="J1404" s="44">
        <v>40022</v>
      </c>
      <c r="K1404" s="42">
        <v>0</v>
      </c>
      <c r="L1404" s="42">
        <v>-271763.8</v>
      </c>
      <c r="M1404" s="44">
        <v>45259</v>
      </c>
      <c r="N1404" s="42">
        <v>-14303.35</v>
      </c>
      <c r="O1404" s="42">
        <v>0</v>
      </c>
      <c r="P1404" s="45">
        <f>IF(J1404&lt;DATEVALUE("2009-1-1"),3%,13%)</f>
        <v>0.13</v>
      </c>
      <c r="Q1404" s="42">
        <f>IF(P1404=13%,ROUND(O1404/(1+P1404)*P1404,2),ROUND(O1404/(1+0.03)*0.02,2))</f>
        <v>0</v>
      </c>
      <c r="R1404" s="42">
        <f>O1404-Q1404</f>
        <v>0</v>
      </c>
      <c r="S1404" s="42">
        <f>N1404-R1404</f>
        <v>-14303.35</v>
      </c>
      <c r="T1404" s="38">
        <v>5000</v>
      </c>
      <c r="U1404" s="14">
        <f>S1404/H1404</f>
        <v>4.9999973782379414E-2</v>
      </c>
      <c r="V1404" s="19"/>
      <c r="W1404" s="19"/>
      <c r="X1404" s="37" t="s">
        <v>3459</v>
      </c>
    </row>
    <row r="1405" spans="1:37" s="3" customFormat="1" ht="16.5" customHeight="1">
      <c r="A1405" s="38">
        <v>26</v>
      </c>
      <c r="B1405" s="39">
        <v>10873</v>
      </c>
      <c r="C1405" s="38">
        <v>10313059</v>
      </c>
      <c r="D1405" s="40" t="s">
        <v>1237</v>
      </c>
      <c r="E1405" s="58">
        <v>1</v>
      </c>
      <c r="F1405" s="38">
        <v>120</v>
      </c>
      <c r="G1405" s="38" t="s">
        <v>515</v>
      </c>
      <c r="H1405" s="42">
        <v>2886165.49</v>
      </c>
      <c r="I1405" s="37"/>
      <c r="J1405" s="44">
        <v>39813</v>
      </c>
      <c r="K1405" s="42">
        <v>0</v>
      </c>
      <c r="L1405" s="42">
        <v>2741857.22</v>
      </c>
      <c r="M1405" s="44">
        <v>45200</v>
      </c>
      <c r="N1405" s="42">
        <v>144308.26999999999</v>
      </c>
      <c r="O1405" s="42">
        <v>0</v>
      </c>
      <c r="P1405" s="45">
        <f>IF(J1405&lt;DATEVALUE("2009-1-1"),3%,13%)</f>
        <v>0.03</v>
      </c>
      <c r="Q1405" s="42">
        <f>IF(P1405=13%,ROUND(O1405/(1+P1405)*P1405,2),ROUND(O1405/(1+0.03)*0.02,2))</f>
        <v>0</v>
      </c>
      <c r="R1405" s="42">
        <f>O1405-Q1405</f>
        <v>0</v>
      </c>
      <c r="S1405" s="42">
        <f>N1405-R1405</f>
        <v>144308.26999999999</v>
      </c>
      <c r="T1405" s="38">
        <v>5000</v>
      </c>
      <c r="U1405" s="14">
        <f>S1405/H1405</f>
        <v>4.9999998440837842E-2</v>
      </c>
      <c r="V1405" s="19"/>
      <c r="W1405" s="19"/>
      <c r="X1405" s="37" t="s">
        <v>3480</v>
      </c>
    </row>
    <row r="1406" spans="1:37" s="3" customFormat="1" ht="16.5" customHeight="1">
      <c r="A1406" s="38">
        <v>154</v>
      </c>
      <c r="B1406" s="39">
        <v>10741</v>
      </c>
      <c r="C1406" s="38">
        <v>10282286</v>
      </c>
      <c r="D1406" s="40" t="s">
        <v>2040</v>
      </c>
      <c r="E1406" s="38">
        <v>1</v>
      </c>
      <c r="F1406" s="38">
        <v>60</v>
      </c>
      <c r="G1406" s="38" t="s">
        <v>33</v>
      </c>
      <c r="H1406" s="42">
        <v>2290.6</v>
      </c>
      <c r="I1406" s="2"/>
      <c r="J1406" s="44">
        <v>41635</v>
      </c>
      <c r="K1406" s="42">
        <v>0</v>
      </c>
      <c r="L1406" s="42">
        <v>2176.0700000000002</v>
      </c>
      <c r="M1406" s="44">
        <v>45077</v>
      </c>
      <c r="N1406" s="42">
        <f>H1406-K1406-L1406</f>
        <v>114.52999999999975</v>
      </c>
      <c r="O1406" s="42">
        <v>0</v>
      </c>
      <c r="P1406" s="45">
        <v>0.13</v>
      </c>
      <c r="Q1406" s="42">
        <v>0</v>
      </c>
      <c r="R1406" s="42">
        <v>0</v>
      </c>
      <c r="S1406" s="42">
        <f>N1406-R1406</f>
        <v>114.52999999999975</v>
      </c>
      <c r="T1406" s="38">
        <v>5000</v>
      </c>
      <c r="U1406" s="14">
        <f>S1406/H1406</f>
        <v>4.9999999999999892E-2</v>
      </c>
      <c r="V1406" s="19"/>
      <c r="W1406" s="19"/>
      <c r="X1406" s="37" t="s">
        <v>3462</v>
      </c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</row>
    <row r="1407" spans="1:37" s="3" customFormat="1" ht="16.5" customHeight="1">
      <c r="A1407" s="38">
        <v>108</v>
      </c>
      <c r="B1407" s="39">
        <v>10736</v>
      </c>
      <c r="C1407" s="38">
        <v>10284107</v>
      </c>
      <c r="D1407" s="40" t="s">
        <v>1903</v>
      </c>
      <c r="E1407" s="31">
        <v>1</v>
      </c>
      <c r="F1407" s="38">
        <v>60</v>
      </c>
      <c r="G1407" s="38" t="s">
        <v>33</v>
      </c>
      <c r="H1407" s="42">
        <v>2290.6</v>
      </c>
      <c r="I1407" s="49"/>
      <c r="J1407" s="44">
        <v>41784</v>
      </c>
      <c r="K1407" s="42">
        <v>0</v>
      </c>
      <c r="L1407" s="42">
        <v>2176.0700000000002</v>
      </c>
      <c r="M1407" s="44">
        <v>45107</v>
      </c>
      <c r="N1407" s="42">
        <f>H1407-K1407-L1407</f>
        <v>114.52999999999975</v>
      </c>
      <c r="O1407" s="42">
        <v>0</v>
      </c>
      <c r="P1407" s="45">
        <v>0.13</v>
      </c>
      <c r="Q1407" s="42">
        <v>0</v>
      </c>
      <c r="R1407" s="42">
        <v>0</v>
      </c>
      <c r="S1407" s="42">
        <f>N1407-R1407</f>
        <v>114.52999999999975</v>
      </c>
      <c r="T1407" s="38">
        <v>5000</v>
      </c>
      <c r="U1407" s="14">
        <f>S1407/H1407</f>
        <v>4.9999999999999892E-2</v>
      </c>
      <c r="V1407" s="19"/>
      <c r="W1407" s="19"/>
      <c r="X1407" s="37" t="s">
        <v>3461</v>
      </c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</row>
    <row r="1408" spans="1:37" s="3" customFormat="1" ht="16.5" customHeight="1">
      <c r="A1408" s="38">
        <v>261</v>
      </c>
      <c r="B1408" s="39">
        <v>10741</v>
      </c>
      <c r="C1408" s="38">
        <v>10282459</v>
      </c>
      <c r="D1408" s="40" t="s">
        <v>1534</v>
      </c>
      <c r="E1408" s="38">
        <v>1</v>
      </c>
      <c r="F1408" s="38">
        <v>60</v>
      </c>
      <c r="G1408" s="38" t="s">
        <v>33</v>
      </c>
      <c r="H1408" s="42">
        <v>2290.6</v>
      </c>
      <c r="I1408" s="55"/>
      <c r="J1408" s="44">
        <v>42089</v>
      </c>
      <c r="K1408" s="42">
        <v>0</v>
      </c>
      <c r="L1408" s="42">
        <v>2176.0700000000002</v>
      </c>
      <c r="M1408" s="44">
        <v>45138</v>
      </c>
      <c r="N1408" s="42">
        <f>H1408-K1408-L1408</f>
        <v>114.52999999999975</v>
      </c>
      <c r="O1408" s="42">
        <v>0</v>
      </c>
      <c r="P1408" s="45">
        <v>0.13</v>
      </c>
      <c r="Q1408" s="42">
        <v>0</v>
      </c>
      <c r="R1408" s="42">
        <v>0</v>
      </c>
      <c r="S1408" s="42">
        <f>N1408-R1408</f>
        <v>114.52999999999975</v>
      </c>
      <c r="T1408" s="38">
        <v>5000</v>
      </c>
      <c r="U1408" s="14">
        <f>S1408/H1408</f>
        <v>4.9999999999999892E-2</v>
      </c>
      <c r="V1408" s="19"/>
      <c r="W1408" s="19"/>
      <c r="X1408" s="37" t="s">
        <v>3462</v>
      </c>
    </row>
    <row r="1409" spans="1:37" s="3" customFormat="1" ht="16.5" customHeight="1">
      <c r="A1409" s="38">
        <v>1031</v>
      </c>
      <c r="B1409" s="39">
        <v>10800</v>
      </c>
      <c r="C1409" s="38">
        <v>10318099</v>
      </c>
      <c r="D1409" s="40" t="s">
        <v>2142</v>
      </c>
      <c r="E1409" s="38">
        <v>1</v>
      </c>
      <c r="F1409" s="38">
        <v>120</v>
      </c>
      <c r="G1409" s="38" t="s">
        <v>23</v>
      </c>
      <c r="H1409" s="42">
        <v>3542.2</v>
      </c>
      <c r="I1409" s="2"/>
      <c r="J1409" s="44">
        <v>39835</v>
      </c>
      <c r="K1409" s="42">
        <v>0</v>
      </c>
      <c r="L1409" s="42">
        <v>3365.09</v>
      </c>
      <c r="M1409" s="44">
        <v>45077</v>
      </c>
      <c r="N1409" s="42">
        <f>H1409-K1409-L1409</f>
        <v>177.10999999999967</v>
      </c>
      <c r="O1409" s="42">
        <v>0</v>
      </c>
      <c r="P1409" s="45">
        <v>0.13</v>
      </c>
      <c r="Q1409" s="42">
        <v>0</v>
      </c>
      <c r="R1409" s="42">
        <v>0</v>
      </c>
      <c r="S1409" s="42">
        <f>N1409-R1409</f>
        <v>177.10999999999967</v>
      </c>
      <c r="T1409" s="38">
        <v>1001</v>
      </c>
      <c r="U1409" s="14">
        <f>S1409/H1409</f>
        <v>4.9999999999999913E-2</v>
      </c>
      <c r="V1409" s="19"/>
      <c r="W1409" s="19"/>
      <c r="X1409" s="37" t="s">
        <v>3465</v>
      </c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</row>
    <row r="1410" spans="1:37" s="3" customFormat="1" ht="16.5" customHeight="1">
      <c r="A1410" s="38">
        <v>72</v>
      </c>
      <c r="B1410" s="39">
        <v>10730</v>
      </c>
      <c r="C1410" s="38">
        <v>10290237</v>
      </c>
      <c r="D1410" s="40" t="s">
        <v>2206</v>
      </c>
      <c r="E1410" s="38">
        <v>1</v>
      </c>
      <c r="F1410" s="38">
        <v>60</v>
      </c>
      <c r="G1410" s="38" t="s">
        <v>33</v>
      </c>
      <c r="H1410" s="42">
        <v>2299</v>
      </c>
      <c r="I1410" s="2"/>
      <c r="J1410" s="44">
        <v>43215</v>
      </c>
      <c r="K1410" s="42">
        <v>0</v>
      </c>
      <c r="L1410" s="42">
        <v>2184.0500000000002</v>
      </c>
      <c r="M1410" s="44">
        <v>45077</v>
      </c>
      <c r="N1410" s="42">
        <f>H1410-K1410-L1410</f>
        <v>114.94999999999982</v>
      </c>
      <c r="O1410" s="42">
        <v>0</v>
      </c>
      <c r="P1410" s="45">
        <v>0.13</v>
      </c>
      <c r="Q1410" s="42">
        <v>0</v>
      </c>
      <c r="R1410" s="42">
        <v>0</v>
      </c>
      <c r="S1410" s="42">
        <f>N1410-R1410</f>
        <v>114.94999999999982</v>
      </c>
      <c r="T1410" s="38">
        <v>5000</v>
      </c>
      <c r="U1410" s="14">
        <f>S1410/H1410</f>
        <v>4.999999999999992E-2</v>
      </c>
      <c r="V1410" s="19"/>
      <c r="W1410" s="19"/>
      <c r="X1410" s="37" t="s">
        <v>3459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</row>
    <row r="1411" spans="1:37" s="3" customFormat="1" ht="16.5" customHeight="1">
      <c r="A1411" s="38">
        <v>97</v>
      </c>
      <c r="B1411" s="39">
        <v>10736</v>
      </c>
      <c r="C1411" s="38">
        <v>10284069</v>
      </c>
      <c r="D1411" s="40" t="s">
        <v>1897</v>
      </c>
      <c r="E1411" s="31">
        <v>1</v>
      </c>
      <c r="F1411" s="38">
        <v>60</v>
      </c>
      <c r="G1411" s="38" t="s">
        <v>33</v>
      </c>
      <c r="H1411" s="42">
        <v>2299</v>
      </c>
      <c r="I1411" s="49"/>
      <c r="J1411" s="44">
        <v>41176</v>
      </c>
      <c r="K1411" s="42">
        <v>0</v>
      </c>
      <c r="L1411" s="42">
        <v>2184.0500000000002</v>
      </c>
      <c r="M1411" s="44">
        <v>45107</v>
      </c>
      <c r="N1411" s="42">
        <f>H1411-K1411-L1411</f>
        <v>114.94999999999982</v>
      </c>
      <c r="O1411" s="42">
        <v>0</v>
      </c>
      <c r="P1411" s="45">
        <v>0.13</v>
      </c>
      <c r="Q1411" s="42">
        <v>0</v>
      </c>
      <c r="R1411" s="42">
        <v>0</v>
      </c>
      <c r="S1411" s="42">
        <f>N1411-R1411</f>
        <v>114.94999999999982</v>
      </c>
      <c r="T1411" s="38">
        <v>5000</v>
      </c>
      <c r="U1411" s="14">
        <f>S1411/H1411</f>
        <v>4.999999999999992E-2</v>
      </c>
      <c r="V1411" s="19"/>
      <c r="W1411" s="19"/>
      <c r="X1411" s="37" t="s">
        <v>3461</v>
      </c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</row>
    <row r="1412" spans="1:37" s="3" customFormat="1" ht="16.5" customHeight="1">
      <c r="A1412" s="38">
        <v>216</v>
      </c>
      <c r="B1412" s="39">
        <v>10731</v>
      </c>
      <c r="C1412" s="38">
        <v>10289114</v>
      </c>
      <c r="D1412" s="40" t="s">
        <v>392</v>
      </c>
      <c r="E1412" s="58">
        <v>3</v>
      </c>
      <c r="F1412" s="38">
        <v>120</v>
      </c>
      <c r="G1412" s="38" t="s">
        <v>23</v>
      </c>
      <c r="H1412" s="42">
        <v>72</v>
      </c>
      <c r="I1412" s="57"/>
      <c r="J1412" s="44">
        <v>39411</v>
      </c>
      <c r="K1412" s="42">
        <v>0</v>
      </c>
      <c r="L1412" s="42">
        <v>68.400000000000006</v>
      </c>
      <c r="M1412" s="44">
        <v>45199</v>
      </c>
      <c r="N1412" s="42">
        <f>H1412-K1412-L1412</f>
        <v>3.5999999999999943</v>
      </c>
      <c r="O1412" s="42">
        <v>0</v>
      </c>
      <c r="P1412" s="45">
        <v>0.03</v>
      </c>
      <c r="Q1412" s="42">
        <v>0</v>
      </c>
      <c r="R1412" s="42">
        <v>0</v>
      </c>
      <c r="S1412" s="42">
        <f>N1412-R1412</f>
        <v>3.5999999999999943</v>
      </c>
      <c r="T1412" s="38">
        <v>2105</v>
      </c>
      <c r="U1412" s="14">
        <f>S1412/H1412</f>
        <v>4.999999999999992E-2</v>
      </c>
      <c r="V1412" s="19"/>
      <c r="W1412" s="19"/>
      <c r="X1412" s="37" t="s">
        <v>3459</v>
      </c>
    </row>
    <row r="1413" spans="1:37" s="3" customFormat="1" ht="16.5" customHeight="1">
      <c r="A1413" s="38">
        <v>76</v>
      </c>
      <c r="B1413" s="39">
        <v>10732</v>
      </c>
      <c r="C1413" s="38">
        <v>10320479</v>
      </c>
      <c r="D1413" s="40" t="s">
        <v>415</v>
      </c>
      <c r="E1413" s="58">
        <v>1</v>
      </c>
      <c r="F1413" s="38">
        <v>120</v>
      </c>
      <c r="G1413" s="38" t="s">
        <v>21</v>
      </c>
      <c r="H1413" s="42">
        <v>8946</v>
      </c>
      <c r="I1413" s="57"/>
      <c r="J1413" s="44">
        <v>39811</v>
      </c>
      <c r="K1413" s="42">
        <v>0</v>
      </c>
      <c r="L1413" s="42">
        <v>8498.7000000000007</v>
      </c>
      <c r="M1413" s="44">
        <v>45199</v>
      </c>
      <c r="N1413" s="42">
        <f>H1413-L1413</f>
        <v>447.29999999999927</v>
      </c>
      <c r="O1413" s="42">
        <v>0</v>
      </c>
      <c r="P1413" s="45">
        <v>0.03</v>
      </c>
      <c r="Q1413" s="42">
        <v>0</v>
      </c>
      <c r="R1413" s="42">
        <v>0</v>
      </c>
      <c r="S1413" s="42">
        <f>N1413</f>
        <v>447.29999999999927</v>
      </c>
      <c r="T1413" s="38">
        <v>5000</v>
      </c>
      <c r="U1413" s="14">
        <f>S1413/H1413</f>
        <v>4.999999999999992E-2</v>
      </c>
      <c r="V1413" s="19"/>
      <c r="W1413" s="19"/>
      <c r="X1413" s="37" t="s">
        <v>3460</v>
      </c>
    </row>
    <row r="1414" spans="1:37" s="3" customFormat="1" ht="16.5" customHeight="1">
      <c r="A1414" s="38">
        <v>745</v>
      </c>
      <c r="B1414" s="39">
        <v>40709</v>
      </c>
      <c r="C1414" s="38">
        <v>10285486</v>
      </c>
      <c r="D1414" s="40" t="s">
        <v>933</v>
      </c>
      <c r="E1414" s="58">
        <v>5</v>
      </c>
      <c r="F1414" s="38">
        <v>60</v>
      </c>
      <c r="G1414" s="38" t="s">
        <v>33</v>
      </c>
      <c r="H1414" s="42">
        <v>8996</v>
      </c>
      <c r="I1414" s="57"/>
      <c r="J1414" s="44">
        <v>42242</v>
      </c>
      <c r="K1414" s="42">
        <v>0</v>
      </c>
      <c r="L1414" s="42">
        <v>8546.2000000000007</v>
      </c>
      <c r="M1414" s="44">
        <v>45199</v>
      </c>
      <c r="N1414" s="42">
        <f>H1414-K1414-L1414</f>
        <v>449.79999999999927</v>
      </c>
      <c r="O1414" s="42">
        <v>0</v>
      </c>
      <c r="P1414" s="45">
        <v>0.13</v>
      </c>
      <c r="Q1414" s="42">
        <v>0</v>
      </c>
      <c r="R1414" s="42">
        <v>0</v>
      </c>
      <c r="S1414" s="42">
        <f>N1414-R1414</f>
        <v>449.79999999999927</v>
      </c>
      <c r="T1414" s="38">
        <v>5000</v>
      </c>
      <c r="U1414" s="14">
        <f>S1414/H1414</f>
        <v>4.999999999999992E-2</v>
      </c>
      <c r="V1414" s="19"/>
      <c r="W1414" s="19"/>
      <c r="X1414" s="37" t="s">
        <v>3467</v>
      </c>
    </row>
    <row r="1415" spans="1:37" s="3" customFormat="1" ht="16.5" customHeight="1">
      <c r="A1415" s="38">
        <v>976</v>
      </c>
      <c r="B1415" s="39">
        <v>10800</v>
      </c>
      <c r="C1415" s="38">
        <v>10317520</v>
      </c>
      <c r="D1415" s="40" t="s">
        <v>2110</v>
      </c>
      <c r="E1415" s="38">
        <v>1</v>
      </c>
      <c r="F1415" s="38">
        <v>60</v>
      </c>
      <c r="G1415" s="38" t="s">
        <v>23</v>
      </c>
      <c r="H1415" s="42">
        <v>13082.4</v>
      </c>
      <c r="I1415" s="2"/>
      <c r="J1415" s="44">
        <v>39808</v>
      </c>
      <c r="K1415" s="42">
        <v>0</v>
      </c>
      <c r="L1415" s="42">
        <v>12428.28</v>
      </c>
      <c r="M1415" s="44">
        <v>45077</v>
      </c>
      <c r="N1415" s="42">
        <f>H1415-K1415-L1415</f>
        <v>654.11999999999898</v>
      </c>
      <c r="O1415" s="42">
        <v>0</v>
      </c>
      <c r="P1415" s="45">
        <v>0.03</v>
      </c>
      <c r="Q1415" s="42">
        <v>0</v>
      </c>
      <c r="R1415" s="42">
        <v>0</v>
      </c>
      <c r="S1415" s="42">
        <f>N1415-R1415</f>
        <v>654.11999999999898</v>
      </c>
      <c r="T1415" s="38">
        <v>1001</v>
      </c>
      <c r="U1415" s="14">
        <f>S1415/H1415</f>
        <v>4.9999999999999926E-2</v>
      </c>
      <c r="V1415" s="19"/>
      <c r="W1415" s="19"/>
      <c r="X1415" s="37" t="s">
        <v>3465</v>
      </c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</row>
    <row r="1416" spans="1:37" s="3" customFormat="1" ht="16.5" customHeight="1">
      <c r="A1416" s="38">
        <v>832</v>
      </c>
      <c r="B1416" s="39">
        <v>40711</v>
      </c>
      <c r="C1416" s="38">
        <v>10306710</v>
      </c>
      <c r="D1416" s="40" t="s">
        <v>601</v>
      </c>
      <c r="E1416" s="58">
        <v>88</v>
      </c>
      <c r="F1416" s="38">
        <v>60</v>
      </c>
      <c r="G1416" s="38" t="s">
        <v>23</v>
      </c>
      <c r="H1416" s="42">
        <v>10296</v>
      </c>
      <c r="I1416" s="57"/>
      <c r="J1416" s="44">
        <v>41638</v>
      </c>
      <c r="K1416" s="42">
        <v>0</v>
      </c>
      <c r="L1416" s="42">
        <v>9781.2000000000007</v>
      </c>
      <c r="M1416" s="44">
        <v>45199</v>
      </c>
      <c r="N1416" s="42">
        <f>H1416-K1416-L1416</f>
        <v>514.79999999999927</v>
      </c>
      <c r="O1416" s="42">
        <v>0</v>
      </c>
      <c r="P1416" s="45">
        <v>0.13</v>
      </c>
      <c r="Q1416" s="42">
        <v>0</v>
      </c>
      <c r="R1416" s="42">
        <v>0</v>
      </c>
      <c r="S1416" s="42">
        <f>N1416-R1416</f>
        <v>514.79999999999927</v>
      </c>
      <c r="T1416" s="38">
        <v>2101</v>
      </c>
      <c r="U1416" s="14">
        <f>S1416/H1416</f>
        <v>4.9999999999999926E-2</v>
      </c>
      <c r="V1416" s="19"/>
      <c r="W1416" s="19"/>
      <c r="X1416" s="37" t="s">
        <v>3467</v>
      </c>
    </row>
    <row r="1417" spans="1:37" s="3" customFormat="1" ht="16.5" customHeight="1">
      <c r="A1417" s="38">
        <v>12</v>
      </c>
      <c r="B1417" s="39">
        <v>10730</v>
      </c>
      <c r="C1417" s="38">
        <v>10289913</v>
      </c>
      <c r="D1417" s="40" t="s">
        <v>2092</v>
      </c>
      <c r="E1417" s="38">
        <v>1</v>
      </c>
      <c r="F1417" s="38">
        <v>120</v>
      </c>
      <c r="G1417" s="38" t="s">
        <v>21</v>
      </c>
      <c r="H1417" s="42">
        <v>90088</v>
      </c>
      <c r="I1417" s="2"/>
      <c r="J1417" s="44">
        <v>40099</v>
      </c>
      <c r="K1417" s="42">
        <v>0</v>
      </c>
      <c r="L1417" s="42">
        <v>85583.6</v>
      </c>
      <c r="M1417" s="44">
        <v>44985</v>
      </c>
      <c r="N1417" s="42">
        <f>H1417-K1417-L1417</f>
        <v>4504.3999999999942</v>
      </c>
      <c r="O1417" s="42">
        <v>0</v>
      </c>
      <c r="P1417" s="45">
        <v>0.13</v>
      </c>
      <c r="Q1417" s="42">
        <v>0</v>
      </c>
      <c r="R1417" s="42">
        <v>0</v>
      </c>
      <c r="S1417" s="42">
        <f>N1417-R1417</f>
        <v>4504.3999999999942</v>
      </c>
      <c r="T1417" s="38">
        <v>1601</v>
      </c>
      <c r="U1417" s="14">
        <f>S1417/H1417</f>
        <v>4.9999999999999933E-2</v>
      </c>
      <c r="V1417" s="19"/>
      <c r="W1417" s="19"/>
      <c r="X1417" s="37" t="s">
        <v>3459</v>
      </c>
    </row>
    <row r="1418" spans="1:37" s="3" customFormat="1" ht="16.5" customHeight="1">
      <c r="A1418" s="38">
        <v>169</v>
      </c>
      <c r="B1418" s="39">
        <v>10736</v>
      </c>
      <c r="C1418" s="38">
        <v>10284274</v>
      </c>
      <c r="D1418" s="40" t="s">
        <v>290</v>
      </c>
      <c r="E1418" s="31">
        <v>4</v>
      </c>
      <c r="F1418" s="38">
        <v>60</v>
      </c>
      <c r="G1418" s="38" t="s">
        <v>33</v>
      </c>
      <c r="H1418" s="42">
        <v>9914.4</v>
      </c>
      <c r="I1418" s="49"/>
      <c r="J1418" s="44">
        <v>42183</v>
      </c>
      <c r="K1418" s="42">
        <v>0</v>
      </c>
      <c r="L1418" s="42">
        <v>9418.68</v>
      </c>
      <c r="M1418" s="44">
        <v>45107</v>
      </c>
      <c r="N1418" s="42">
        <f>H1418-K1418-L1418</f>
        <v>495.71999999999935</v>
      </c>
      <c r="O1418" s="42">
        <v>0</v>
      </c>
      <c r="P1418" s="45">
        <v>0.13</v>
      </c>
      <c r="Q1418" s="42">
        <v>0</v>
      </c>
      <c r="R1418" s="42">
        <v>0</v>
      </c>
      <c r="S1418" s="42">
        <f>N1418-R1418</f>
        <v>495.71999999999935</v>
      </c>
      <c r="T1418" s="38">
        <v>5000</v>
      </c>
      <c r="U1418" s="14">
        <f>S1418/H1418</f>
        <v>4.9999999999999933E-2</v>
      </c>
      <c r="V1418" s="19"/>
      <c r="W1418" s="19"/>
      <c r="X1418" s="37" t="s">
        <v>3461</v>
      </c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</row>
    <row r="1419" spans="1:37" s="3" customFormat="1" ht="16.5" customHeight="1">
      <c r="A1419" s="38">
        <v>233</v>
      </c>
      <c r="B1419" s="39">
        <v>10744</v>
      </c>
      <c r="C1419" s="38">
        <v>10294193</v>
      </c>
      <c r="D1419" s="40" t="s">
        <v>576</v>
      </c>
      <c r="E1419" s="58">
        <v>1</v>
      </c>
      <c r="F1419" s="38">
        <v>60</v>
      </c>
      <c r="G1419" s="38" t="s">
        <v>33</v>
      </c>
      <c r="H1419" s="42">
        <v>1352</v>
      </c>
      <c r="I1419" s="57"/>
      <c r="J1419" s="44">
        <v>41940</v>
      </c>
      <c r="K1419" s="42">
        <v>0</v>
      </c>
      <c r="L1419" s="42">
        <v>1284.4000000000001</v>
      </c>
      <c r="M1419" s="44">
        <v>45199</v>
      </c>
      <c r="N1419" s="42">
        <f>H1419-K1419-L1419</f>
        <v>67.599999999999909</v>
      </c>
      <c r="O1419" s="42">
        <v>0</v>
      </c>
      <c r="P1419" s="45">
        <v>0.13</v>
      </c>
      <c r="Q1419" s="42">
        <v>0</v>
      </c>
      <c r="R1419" s="42">
        <v>0</v>
      </c>
      <c r="S1419" s="42">
        <f>N1419</f>
        <v>67.599999999999909</v>
      </c>
      <c r="T1419" s="38">
        <v>5000</v>
      </c>
      <c r="U1419" s="14">
        <f>S1419/H1419</f>
        <v>4.9999999999999933E-2</v>
      </c>
      <c r="V1419" s="19"/>
      <c r="W1419" s="19"/>
      <c r="X1419" s="37" t="s">
        <v>3463</v>
      </c>
    </row>
    <row r="1420" spans="1:37" s="3" customFormat="1" ht="16.5" customHeight="1">
      <c r="A1420" s="38">
        <v>711</v>
      </c>
      <c r="B1420" s="39">
        <v>40709</v>
      </c>
      <c r="C1420" s="38">
        <v>10285039</v>
      </c>
      <c r="D1420" s="40" t="s">
        <v>911</v>
      </c>
      <c r="E1420" s="58">
        <v>1</v>
      </c>
      <c r="F1420" s="38">
        <v>120</v>
      </c>
      <c r="G1420" s="38" t="s">
        <v>23</v>
      </c>
      <c r="H1420" s="42">
        <v>2568.6</v>
      </c>
      <c r="I1420" s="57"/>
      <c r="J1420" s="44">
        <v>39394</v>
      </c>
      <c r="K1420" s="42">
        <v>0</v>
      </c>
      <c r="L1420" s="42">
        <v>2440.17</v>
      </c>
      <c r="M1420" s="44">
        <v>45199</v>
      </c>
      <c r="N1420" s="42">
        <f>H1420-K1420-L1420</f>
        <v>128.42999999999984</v>
      </c>
      <c r="O1420" s="42">
        <v>0</v>
      </c>
      <c r="P1420" s="45">
        <v>0.03</v>
      </c>
      <c r="Q1420" s="42">
        <v>0</v>
      </c>
      <c r="R1420" s="42">
        <v>0</v>
      </c>
      <c r="S1420" s="42">
        <f>N1420-R1420</f>
        <v>128.42999999999984</v>
      </c>
      <c r="T1420" s="38">
        <v>2103</v>
      </c>
      <c r="U1420" s="14">
        <f>S1420/H1420</f>
        <v>4.999999999999994E-2</v>
      </c>
      <c r="V1420" s="19"/>
      <c r="W1420" s="19"/>
      <c r="X1420" s="37" t="s">
        <v>3467</v>
      </c>
    </row>
    <row r="1421" spans="1:37" s="3" customFormat="1" ht="16.5" customHeight="1">
      <c r="A1421" s="38">
        <v>807</v>
      </c>
      <c r="B1421" s="39">
        <v>40711</v>
      </c>
      <c r="C1421" s="38">
        <v>10306455</v>
      </c>
      <c r="D1421" s="40" t="s">
        <v>976</v>
      </c>
      <c r="E1421" s="58">
        <v>5</v>
      </c>
      <c r="F1421" s="38">
        <v>60</v>
      </c>
      <c r="G1421" s="38" t="s">
        <v>83</v>
      </c>
      <c r="H1421" s="42">
        <v>1196.5999999999999</v>
      </c>
      <c r="I1421" s="57"/>
      <c r="J1421" s="44">
        <v>41639</v>
      </c>
      <c r="K1421" s="42">
        <v>0</v>
      </c>
      <c r="L1421" s="42">
        <v>1136.77</v>
      </c>
      <c r="M1421" s="44">
        <v>45199</v>
      </c>
      <c r="N1421" s="42">
        <f>H1421-K1421-L1421</f>
        <v>59.829999999999927</v>
      </c>
      <c r="O1421" s="42">
        <v>0</v>
      </c>
      <c r="P1421" s="45">
        <v>0.13</v>
      </c>
      <c r="Q1421" s="42">
        <v>0</v>
      </c>
      <c r="R1421" s="42">
        <v>0</v>
      </c>
      <c r="S1421" s="42">
        <f>N1421-R1421</f>
        <v>59.829999999999927</v>
      </c>
      <c r="T1421" s="38">
        <v>5000</v>
      </c>
      <c r="U1421" s="14">
        <f>S1421/H1421</f>
        <v>4.999999999999994E-2</v>
      </c>
      <c r="V1421" s="19"/>
      <c r="W1421" s="19"/>
      <c r="X1421" s="37" t="s">
        <v>3467</v>
      </c>
    </row>
    <row r="1422" spans="1:37" s="3" customFormat="1" ht="16.5" customHeight="1">
      <c r="A1422" s="38">
        <v>88</v>
      </c>
      <c r="B1422" s="39">
        <v>10736</v>
      </c>
      <c r="C1422" s="38">
        <v>10284037</v>
      </c>
      <c r="D1422" s="40" t="s">
        <v>1890</v>
      </c>
      <c r="E1422" s="31">
        <v>4</v>
      </c>
      <c r="F1422" s="38">
        <v>120</v>
      </c>
      <c r="G1422" s="38" t="s">
        <v>21</v>
      </c>
      <c r="H1422" s="42">
        <v>23418.799999999999</v>
      </c>
      <c r="I1422" s="49"/>
      <c r="J1422" s="44">
        <v>40907</v>
      </c>
      <c r="K1422" s="42">
        <v>0</v>
      </c>
      <c r="L1422" s="42">
        <v>22247.86</v>
      </c>
      <c r="M1422" s="44">
        <v>45107</v>
      </c>
      <c r="N1422" s="42">
        <f>H1422-K1422-L1422</f>
        <v>1170.9399999999987</v>
      </c>
      <c r="O1422" s="42">
        <v>0</v>
      </c>
      <c r="P1422" s="45">
        <v>0.13</v>
      </c>
      <c r="Q1422" s="42">
        <v>0</v>
      </c>
      <c r="R1422" s="42">
        <v>0</v>
      </c>
      <c r="S1422" s="42">
        <f>N1422-R1422</f>
        <v>1170.9399999999987</v>
      </c>
      <c r="T1422" s="38">
        <v>2104</v>
      </c>
      <c r="U1422" s="14">
        <f>S1422/H1422</f>
        <v>4.9999999999999947E-2</v>
      </c>
      <c r="V1422" s="19"/>
      <c r="W1422" s="19"/>
      <c r="X1422" s="37" t="s">
        <v>3461</v>
      </c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</row>
    <row r="1423" spans="1:37" s="3" customFormat="1" ht="16.5" customHeight="1">
      <c r="A1423" s="38">
        <v>171</v>
      </c>
      <c r="B1423" s="39">
        <v>10736</v>
      </c>
      <c r="C1423" s="38">
        <v>10284289</v>
      </c>
      <c r="D1423" s="40" t="s">
        <v>1936</v>
      </c>
      <c r="E1423" s="31">
        <v>2</v>
      </c>
      <c r="F1423" s="38">
        <v>60</v>
      </c>
      <c r="G1423" s="38" t="s">
        <v>33</v>
      </c>
      <c r="H1423" s="42">
        <v>12709.4</v>
      </c>
      <c r="I1423" s="49"/>
      <c r="J1423" s="44">
        <v>42304</v>
      </c>
      <c r="K1423" s="42">
        <v>0</v>
      </c>
      <c r="L1423" s="42">
        <v>12073.93</v>
      </c>
      <c r="M1423" s="44">
        <v>45107</v>
      </c>
      <c r="N1423" s="42">
        <f>H1423-K1423-L1423</f>
        <v>635.46999999999935</v>
      </c>
      <c r="O1423" s="42">
        <v>0</v>
      </c>
      <c r="P1423" s="45">
        <v>0.13</v>
      </c>
      <c r="Q1423" s="42">
        <v>0</v>
      </c>
      <c r="R1423" s="42">
        <v>0</v>
      </c>
      <c r="S1423" s="42">
        <f>N1423-R1423</f>
        <v>635.46999999999935</v>
      </c>
      <c r="T1423" s="38">
        <v>5000</v>
      </c>
      <c r="U1423" s="14">
        <f>S1423/H1423</f>
        <v>4.9999999999999947E-2</v>
      </c>
      <c r="V1423" s="19"/>
      <c r="W1423" s="19"/>
      <c r="X1423" s="37" t="s">
        <v>3461</v>
      </c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</row>
    <row r="1424" spans="1:37" s="3" customFormat="1" ht="16.5" customHeight="1">
      <c r="A1424" s="38">
        <v>686</v>
      </c>
      <c r="B1424" s="39">
        <v>10738</v>
      </c>
      <c r="C1424" s="38">
        <v>10285872</v>
      </c>
      <c r="D1424" s="40" t="s">
        <v>475</v>
      </c>
      <c r="E1424" s="58">
        <v>1</v>
      </c>
      <c r="F1424" s="38">
        <v>120</v>
      </c>
      <c r="G1424" s="38" t="s">
        <v>21</v>
      </c>
      <c r="H1424" s="42">
        <v>12224.4</v>
      </c>
      <c r="I1424" s="57"/>
      <c r="J1424" s="44">
        <v>39688</v>
      </c>
      <c r="K1424" s="42">
        <v>0</v>
      </c>
      <c r="L1424" s="42">
        <v>11613.18</v>
      </c>
      <c r="M1424" s="44">
        <v>45199</v>
      </c>
      <c r="N1424" s="42">
        <f>H1424-K1424-L1424</f>
        <v>611.21999999999935</v>
      </c>
      <c r="O1424" s="42">
        <v>0</v>
      </c>
      <c r="P1424" s="45">
        <v>0.03</v>
      </c>
      <c r="Q1424" s="42">
        <v>0</v>
      </c>
      <c r="R1424" s="42">
        <v>0</v>
      </c>
      <c r="S1424" s="42">
        <f>N1424-R1424</f>
        <v>611.21999999999935</v>
      </c>
      <c r="T1424" s="38">
        <v>5000</v>
      </c>
      <c r="U1424" s="14">
        <f>S1424/H1424</f>
        <v>4.9999999999999947E-2</v>
      </c>
      <c r="V1424" s="19"/>
      <c r="W1424" s="19"/>
      <c r="X1424" s="37" t="s">
        <v>3461</v>
      </c>
    </row>
    <row r="1425" spans="1:37" s="3" customFormat="1" ht="16.5" customHeight="1">
      <c r="A1425" s="38">
        <v>4</v>
      </c>
      <c r="B1425" s="39">
        <v>10733</v>
      </c>
      <c r="C1425" s="38">
        <v>10289475</v>
      </c>
      <c r="D1425" s="40" t="s">
        <v>2898</v>
      </c>
      <c r="E1425" s="41">
        <v>24</v>
      </c>
      <c r="F1425" s="38">
        <v>60</v>
      </c>
      <c r="G1425" s="38" t="s">
        <v>83</v>
      </c>
      <c r="H1425" s="42">
        <v>2112</v>
      </c>
      <c r="I1425" s="2"/>
      <c r="J1425" s="44">
        <v>39812</v>
      </c>
      <c r="K1425" s="42">
        <v>0</v>
      </c>
      <c r="L1425" s="42">
        <v>2006.4</v>
      </c>
      <c r="M1425" s="44">
        <v>44957</v>
      </c>
      <c r="N1425" s="42">
        <f>H1425-K1425-L1425</f>
        <v>105.59999999999991</v>
      </c>
      <c r="O1425" s="42">
        <v>0</v>
      </c>
      <c r="P1425" s="45">
        <v>0.03</v>
      </c>
      <c r="Q1425" s="42">
        <v>0</v>
      </c>
      <c r="R1425" s="42">
        <v>0</v>
      </c>
      <c r="S1425" s="42">
        <f>N1425-R1425</f>
        <v>105.59999999999991</v>
      </c>
      <c r="T1425" s="38">
        <v>5000</v>
      </c>
      <c r="U1425" s="14">
        <f>S1425/H1425</f>
        <v>4.9999999999999954E-2</v>
      </c>
      <c r="V1425" s="19"/>
      <c r="W1425" s="19"/>
      <c r="X1425" s="37" t="s">
        <v>3460</v>
      </c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</row>
    <row r="1426" spans="1:37" s="3" customFormat="1" ht="16.5" customHeight="1">
      <c r="A1426" s="38">
        <v>16</v>
      </c>
      <c r="B1426" s="39">
        <v>10701</v>
      </c>
      <c r="C1426" s="38">
        <v>10275072</v>
      </c>
      <c r="D1426" s="40" t="s">
        <v>1821</v>
      </c>
      <c r="E1426" s="38">
        <v>1</v>
      </c>
      <c r="F1426" s="38">
        <v>120</v>
      </c>
      <c r="G1426" s="38" t="s">
        <v>21</v>
      </c>
      <c r="H1426" s="42">
        <v>62484</v>
      </c>
      <c r="I1426" s="48"/>
      <c r="J1426" s="44">
        <v>39051</v>
      </c>
      <c r="K1426" s="42">
        <v>0</v>
      </c>
      <c r="L1426" s="42">
        <v>59359.8</v>
      </c>
      <c r="M1426" s="44">
        <v>45107</v>
      </c>
      <c r="N1426" s="42">
        <f>H1426-K1426-L1426</f>
        <v>3124.1999999999971</v>
      </c>
      <c r="O1426" s="42">
        <v>0</v>
      </c>
      <c r="P1426" s="45">
        <v>0.03</v>
      </c>
      <c r="Q1426" s="42">
        <v>0</v>
      </c>
      <c r="R1426" s="42">
        <v>0</v>
      </c>
      <c r="S1426" s="42">
        <f>N1426-R1426</f>
        <v>3124.1999999999971</v>
      </c>
      <c r="T1426" s="38">
        <v>5000</v>
      </c>
      <c r="U1426" s="14">
        <f>S1426/H1426</f>
        <v>4.9999999999999954E-2</v>
      </c>
      <c r="V1426" s="19"/>
      <c r="W1426" s="19"/>
      <c r="X1426" s="37" t="s">
        <v>3455</v>
      </c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</row>
    <row r="1427" spans="1:37" s="3" customFormat="1" ht="16.5" customHeight="1">
      <c r="A1427" s="38">
        <v>245</v>
      </c>
      <c r="B1427" s="39">
        <v>10741</v>
      </c>
      <c r="C1427" s="38">
        <v>10282063</v>
      </c>
      <c r="D1427" s="40" t="s">
        <v>1521</v>
      </c>
      <c r="E1427" s="38">
        <v>2</v>
      </c>
      <c r="F1427" s="38">
        <v>58</v>
      </c>
      <c r="G1427" s="38" t="s">
        <v>33</v>
      </c>
      <c r="H1427" s="42">
        <v>3729</v>
      </c>
      <c r="I1427" s="55"/>
      <c r="J1427" s="44">
        <v>43367</v>
      </c>
      <c r="K1427" s="42">
        <v>0</v>
      </c>
      <c r="L1427" s="42">
        <v>3542.55</v>
      </c>
      <c r="M1427" s="44">
        <v>45138</v>
      </c>
      <c r="N1427" s="42">
        <f>H1427-K1427-L1427</f>
        <v>186.44999999999982</v>
      </c>
      <c r="O1427" s="42">
        <v>0</v>
      </c>
      <c r="P1427" s="45">
        <v>0.13</v>
      </c>
      <c r="Q1427" s="42">
        <v>0</v>
      </c>
      <c r="R1427" s="42">
        <v>0</v>
      </c>
      <c r="S1427" s="42">
        <f>N1427-R1427</f>
        <v>186.44999999999982</v>
      </c>
      <c r="T1427" s="38">
        <v>2506</v>
      </c>
      <c r="U1427" s="14">
        <f>S1427/H1427</f>
        <v>4.9999999999999954E-2</v>
      </c>
      <c r="V1427" s="19"/>
      <c r="W1427" s="19"/>
      <c r="X1427" s="37" t="s">
        <v>3462</v>
      </c>
    </row>
    <row r="1428" spans="1:37" s="3" customFormat="1" ht="16.5" customHeight="1">
      <c r="A1428" s="38">
        <v>1127</v>
      </c>
      <c r="B1428" s="39">
        <v>10800</v>
      </c>
      <c r="C1428" s="38">
        <v>10316666</v>
      </c>
      <c r="D1428" s="40" t="s">
        <v>1170</v>
      </c>
      <c r="E1428" s="38">
        <v>1</v>
      </c>
      <c r="F1428" s="38">
        <v>57</v>
      </c>
      <c r="G1428" s="38" t="s">
        <v>33</v>
      </c>
      <c r="H1428" s="42">
        <v>2142</v>
      </c>
      <c r="I1428" s="53"/>
      <c r="J1428" s="44">
        <v>43396</v>
      </c>
      <c r="K1428" s="42">
        <v>0</v>
      </c>
      <c r="L1428" s="42">
        <v>2034.9</v>
      </c>
      <c r="M1428" s="44">
        <v>45169</v>
      </c>
      <c r="N1428" s="42">
        <f>H1428-K1428-L1428</f>
        <v>107.09999999999991</v>
      </c>
      <c r="O1428" s="42">
        <v>0</v>
      </c>
      <c r="P1428" s="45">
        <v>0.13</v>
      </c>
      <c r="Q1428" s="42">
        <v>0</v>
      </c>
      <c r="R1428" s="42">
        <v>0</v>
      </c>
      <c r="S1428" s="42">
        <f>N1428-R1428</f>
        <v>107.09999999999991</v>
      </c>
      <c r="T1428" s="38">
        <v>2505</v>
      </c>
      <c r="U1428" s="14">
        <f>S1428/H1428</f>
        <v>4.9999999999999954E-2</v>
      </c>
      <c r="V1428" s="19"/>
      <c r="W1428" s="19"/>
      <c r="X1428" s="37" t="s">
        <v>3465</v>
      </c>
    </row>
    <row r="1429" spans="1:37" s="3" customFormat="1" ht="16.5" customHeight="1">
      <c r="A1429" s="38">
        <v>1128</v>
      </c>
      <c r="B1429" s="39">
        <v>10800</v>
      </c>
      <c r="C1429" s="38">
        <v>10316667</v>
      </c>
      <c r="D1429" s="40" t="s">
        <v>1170</v>
      </c>
      <c r="E1429" s="38">
        <v>1</v>
      </c>
      <c r="F1429" s="38">
        <v>57</v>
      </c>
      <c r="G1429" s="38" t="s">
        <v>33</v>
      </c>
      <c r="H1429" s="42">
        <v>2142</v>
      </c>
      <c r="I1429" s="53"/>
      <c r="J1429" s="44">
        <v>43396</v>
      </c>
      <c r="K1429" s="42">
        <v>0</v>
      </c>
      <c r="L1429" s="42">
        <v>2034.9</v>
      </c>
      <c r="M1429" s="44">
        <v>45169</v>
      </c>
      <c r="N1429" s="42">
        <f>H1429-K1429-L1429</f>
        <v>107.09999999999991</v>
      </c>
      <c r="O1429" s="42">
        <v>0</v>
      </c>
      <c r="P1429" s="45">
        <v>0.13</v>
      </c>
      <c r="Q1429" s="42">
        <v>0</v>
      </c>
      <c r="R1429" s="42">
        <v>0</v>
      </c>
      <c r="S1429" s="42">
        <f>N1429-R1429</f>
        <v>107.09999999999991</v>
      </c>
      <c r="T1429" s="38">
        <v>2505</v>
      </c>
      <c r="U1429" s="14">
        <f>S1429/H1429</f>
        <v>4.9999999999999954E-2</v>
      </c>
      <c r="V1429" s="19"/>
      <c r="W1429" s="19"/>
      <c r="X1429" s="37" t="s">
        <v>3465</v>
      </c>
    </row>
    <row r="1430" spans="1:37" s="3" customFormat="1" ht="16.5" customHeight="1">
      <c r="A1430" s="38">
        <v>1129</v>
      </c>
      <c r="B1430" s="39">
        <v>10800</v>
      </c>
      <c r="C1430" s="38">
        <v>10316876</v>
      </c>
      <c r="D1430" s="40" t="s">
        <v>1170</v>
      </c>
      <c r="E1430" s="38">
        <v>1</v>
      </c>
      <c r="F1430" s="38">
        <v>56</v>
      </c>
      <c r="G1430" s="38" t="s">
        <v>33</v>
      </c>
      <c r="H1430" s="42">
        <v>2142</v>
      </c>
      <c r="I1430" s="53"/>
      <c r="J1430" s="44">
        <v>43427</v>
      </c>
      <c r="K1430" s="42">
        <v>0</v>
      </c>
      <c r="L1430" s="42">
        <v>2034.9</v>
      </c>
      <c r="M1430" s="44">
        <v>45169</v>
      </c>
      <c r="N1430" s="42">
        <f>H1430-K1430-L1430</f>
        <v>107.09999999999991</v>
      </c>
      <c r="O1430" s="42">
        <v>0</v>
      </c>
      <c r="P1430" s="45">
        <v>0.13</v>
      </c>
      <c r="Q1430" s="42">
        <v>0</v>
      </c>
      <c r="R1430" s="42">
        <v>0</v>
      </c>
      <c r="S1430" s="42">
        <f>N1430-R1430</f>
        <v>107.09999999999991</v>
      </c>
      <c r="T1430" s="38">
        <v>2505</v>
      </c>
      <c r="U1430" s="14">
        <f>S1430/H1430</f>
        <v>4.9999999999999954E-2</v>
      </c>
      <c r="V1430" s="19"/>
      <c r="W1430" s="19"/>
      <c r="X1430" s="37" t="s">
        <v>3465</v>
      </c>
    </row>
    <row r="1431" spans="1:37" s="3" customFormat="1" ht="16.5" customHeight="1">
      <c r="A1431" s="38">
        <v>1130</v>
      </c>
      <c r="B1431" s="39">
        <v>10800</v>
      </c>
      <c r="C1431" s="38">
        <v>10317220</v>
      </c>
      <c r="D1431" s="40" t="s">
        <v>1170</v>
      </c>
      <c r="E1431" s="38">
        <v>1</v>
      </c>
      <c r="F1431" s="38">
        <v>56</v>
      </c>
      <c r="G1431" s="38" t="s">
        <v>33</v>
      </c>
      <c r="H1431" s="42">
        <v>2142</v>
      </c>
      <c r="I1431" s="53"/>
      <c r="J1431" s="44">
        <v>43427</v>
      </c>
      <c r="K1431" s="42">
        <v>0</v>
      </c>
      <c r="L1431" s="42">
        <v>2034.9</v>
      </c>
      <c r="M1431" s="44">
        <v>45169</v>
      </c>
      <c r="N1431" s="42">
        <f>H1431-K1431-L1431</f>
        <v>107.09999999999991</v>
      </c>
      <c r="O1431" s="42">
        <v>0</v>
      </c>
      <c r="P1431" s="45">
        <v>0.13</v>
      </c>
      <c r="Q1431" s="42">
        <v>0</v>
      </c>
      <c r="R1431" s="42">
        <v>0</v>
      </c>
      <c r="S1431" s="42">
        <f>N1431-R1431</f>
        <v>107.09999999999991</v>
      </c>
      <c r="T1431" s="38">
        <v>2505</v>
      </c>
      <c r="U1431" s="14">
        <f>S1431/H1431</f>
        <v>4.9999999999999954E-2</v>
      </c>
      <c r="V1431" s="19"/>
      <c r="W1431" s="19"/>
      <c r="X1431" s="37" t="s">
        <v>3465</v>
      </c>
    </row>
    <row r="1432" spans="1:37" s="3" customFormat="1" ht="16.5" customHeight="1">
      <c r="A1432" s="38">
        <v>99</v>
      </c>
      <c r="B1432" s="39">
        <v>10732</v>
      </c>
      <c r="C1432" s="38">
        <v>10321044</v>
      </c>
      <c r="D1432" s="40" t="s">
        <v>301</v>
      </c>
      <c r="E1432" s="58">
        <v>1</v>
      </c>
      <c r="F1432" s="38">
        <v>120</v>
      </c>
      <c r="G1432" s="38" t="s">
        <v>21</v>
      </c>
      <c r="H1432" s="42">
        <v>18669.2</v>
      </c>
      <c r="I1432" s="57"/>
      <c r="J1432" s="44">
        <v>41272</v>
      </c>
      <c r="K1432" s="42">
        <v>0</v>
      </c>
      <c r="L1432" s="42">
        <v>17735.740000000002</v>
      </c>
      <c r="M1432" s="44">
        <v>45199</v>
      </c>
      <c r="N1432" s="42">
        <f>H1432-L1432</f>
        <v>933.45999999999913</v>
      </c>
      <c r="O1432" s="42">
        <v>0</v>
      </c>
      <c r="P1432" s="45">
        <v>0.13</v>
      </c>
      <c r="Q1432" s="42">
        <v>0</v>
      </c>
      <c r="R1432" s="42">
        <v>0</v>
      </c>
      <c r="S1432" s="42">
        <f>N1432</f>
        <v>933.45999999999913</v>
      </c>
      <c r="T1432" s="38">
        <v>2205</v>
      </c>
      <c r="U1432" s="14">
        <f>S1432/H1432</f>
        <v>4.9999999999999954E-2</v>
      </c>
      <c r="V1432" s="19"/>
      <c r="W1432" s="19"/>
      <c r="X1432" s="37" t="s">
        <v>3460</v>
      </c>
    </row>
    <row r="1433" spans="1:37" s="3" customFormat="1" ht="16.5" customHeight="1">
      <c r="A1433" s="38">
        <v>77</v>
      </c>
      <c r="B1433" s="39">
        <v>10731</v>
      </c>
      <c r="C1433" s="38">
        <v>10289590</v>
      </c>
      <c r="D1433" s="40" t="s">
        <v>906</v>
      </c>
      <c r="E1433" s="38">
        <v>6</v>
      </c>
      <c r="F1433" s="38">
        <v>60</v>
      </c>
      <c r="G1433" s="38" t="s">
        <v>33</v>
      </c>
      <c r="H1433" s="42">
        <v>4359</v>
      </c>
      <c r="I1433" s="2"/>
      <c r="J1433" s="44">
        <v>42061</v>
      </c>
      <c r="K1433" s="42">
        <v>0</v>
      </c>
      <c r="L1433" s="42">
        <v>4141.05</v>
      </c>
      <c r="M1433" s="44">
        <v>45077</v>
      </c>
      <c r="N1433" s="42">
        <f>H1433-K1433-L1433</f>
        <v>217.94999999999982</v>
      </c>
      <c r="O1433" s="42">
        <v>0</v>
      </c>
      <c r="P1433" s="45">
        <v>0.13</v>
      </c>
      <c r="Q1433" s="42">
        <v>0</v>
      </c>
      <c r="R1433" s="42">
        <v>0</v>
      </c>
      <c r="S1433" s="42">
        <f>N1433-R1433</f>
        <v>217.94999999999982</v>
      </c>
      <c r="T1433" s="38">
        <v>5000</v>
      </c>
      <c r="U1433" s="14">
        <f>S1433/H1433</f>
        <v>4.9999999999999961E-2</v>
      </c>
      <c r="V1433" s="19"/>
      <c r="W1433" s="19"/>
      <c r="X1433" s="37" t="s">
        <v>3459</v>
      </c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</row>
    <row r="1434" spans="1:37" s="3" customFormat="1" ht="16.5" customHeight="1">
      <c r="A1434" s="38">
        <v>1013</v>
      </c>
      <c r="B1434" s="39">
        <v>10800</v>
      </c>
      <c r="C1434" s="38">
        <v>10317655</v>
      </c>
      <c r="D1434" s="40" t="s">
        <v>2129</v>
      </c>
      <c r="E1434" s="38">
        <v>1</v>
      </c>
      <c r="F1434" s="38">
        <v>60</v>
      </c>
      <c r="G1434" s="38" t="s">
        <v>23</v>
      </c>
      <c r="H1434" s="42">
        <v>2212</v>
      </c>
      <c r="I1434" s="2"/>
      <c r="J1434" s="44">
        <v>39808</v>
      </c>
      <c r="K1434" s="42">
        <v>0</v>
      </c>
      <c r="L1434" s="42">
        <v>2101.4</v>
      </c>
      <c r="M1434" s="44">
        <v>45077</v>
      </c>
      <c r="N1434" s="42">
        <f>H1434-K1434-L1434</f>
        <v>110.59999999999991</v>
      </c>
      <c r="O1434" s="42">
        <v>0</v>
      </c>
      <c r="P1434" s="45">
        <v>0.03</v>
      </c>
      <c r="Q1434" s="42">
        <v>0</v>
      </c>
      <c r="R1434" s="42">
        <v>0</v>
      </c>
      <c r="S1434" s="42">
        <f>N1434-R1434</f>
        <v>110.59999999999991</v>
      </c>
      <c r="T1434" s="38">
        <v>1001</v>
      </c>
      <c r="U1434" s="14">
        <f>S1434/H1434</f>
        <v>4.9999999999999961E-2</v>
      </c>
      <c r="V1434" s="19"/>
      <c r="W1434" s="19"/>
      <c r="X1434" s="37" t="s">
        <v>3465</v>
      </c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</row>
    <row r="1435" spans="1:37" s="3" customFormat="1" ht="16.5" customHeight="1">
      <c r="A1435" s="38">
        <v>1078</v>
      </c>
      <c r="B1435" s="39">
        <v>10800</v>
      </c>
      <c r="C1435" s="38">
        <v>10317748</v>
      </c>
      <c r="D1435" s="40" t="s">
        <v>473</v>
      </c>
      <c r="E1435" s="38">
        <v>6</v>
      </c>
      <c r="F1435" s="38">
        <v>60</v>
      </c>
      <c r="G1435" s="38" t="s">
        <v>23</v>
      </c>
      <c r="H1435" s="42">
        <v>9243</v>
      </c>
      <c r="I1435" s="48"/>
      <c r="J1435" s="44">
        <v>39808</v>
      </c>
      <c r="K1435" s="42">
        <v>0</v>
      </c>
      <c r="L1435" s="42">
        <v>8780.85</v>
      </c>
      <c r="M1435" s="44">
        <v>45107</v>
      </c>
      <c r="N1435" s="42">
        <f>H1435-K1435-L1435</f>
        <v>462.14999999999964</v>
      </c>
      <c r="O1435" s="42">
        <v>0</v>
      </c>
      <c r="P1435" s="45">
        <v>0.03</v>
      </c>
      <c r="Q1435" s="42">
        <v>0</v>
      </c>
      <c r="R1435" s="42">
        <v>0</v>
      </c>
      <c r="S1435" s="42">
        <f>N1435-R1435</f>
        <v>462.14999999999964</v>
      </c>
      <c r="T1435" s="38">
        <v>1001</v>
      </c>
      <c r="U1435" s="14">
        <f>S1435/H1435</f>
        <v>4.9999999999999961E-2</v>
      </c>
      <c r="V1435" s="19"/>
      <c r="W1435" s="19"/>
      <c r="X1435" s="37" t="s">
        <v>3465</v>
      </c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</row>
    <row r="1436" spans="1:37" s="3" customFormat="1" ht="16.5" customHeight="1">
      <c r="A1436" s="38">
        <v>316</v>
      </c>
      <c r="B1436" s="39">
        <v>40704</v>
      </c>
      <c r="C1436" s="38">
        <v>10302946</v>
      </c>
      <c r="D1436" s="40" t="s">
        <v>855</v>
      </c>
      <c r="E1436" s="58">
        <v>10</v>
      </c>
      <c r="F1436" s="38">
        <v>60</v>
      </c>
      <c r="G1436" s="38" t="s">
        <v>23</v>
      </c>
      <c r="H1436" s="42">
        <v>12649.6</v>
      </c>
      <c r="I1436" s="57"/>
      <c r="J1436" s="44">
        <v>42002</v>
      </c>
      <c r="K1436" s="42">
        <v>0</v>
      </c>
      <c r="L1436" s="42">
        <v>12017.12</v>
      </c>
      <c r="M1436" s="44">
        <v>45199</v>
      </c>
      <c r="N1436" s="42">
        <f>H1436-K1436-L1436</f>
        <v>632.47999999999956</v>
      </c>
      <c r="O1436" s="42">
        <v>0</v>
      </c>
      <c r="P1436" s="45">
        <v>0.13</v>
      </c>
      <c r="Q1436" s="42">
        <v>0</v>
      </c>
      <c r="R1436" s="42">
        <v>0</v>
      </c>
      <c r="S1436" s="42">
        <f>N1436-R1436</f>
        <v>632.47999999999956</v>
      </c>
      <c r="T1436" s="38">
        <v>2101</v>
      </c>
      <c r="U1436" s="14">
        <f>S1436/H1436</f>
        <v>4.9999999999999961E-2</v>
      </c>
      <c r="V1436" s="19"/>
      <c r="W1436" s="19"/>
      <c r="X1436" s="37" t="s">
        <v>3463</v>
      </c>
    </row>
    <row r="1437" spans="1:37" s="3" customFormat="1" ht="16.5" customHeight="1">
      <c r="A1437" s="38">
        <v>744</v>
      </c>
      <c r="B1437" s="39">
        <v>40709</v>
      </c>
      <c r="C1437" s="38">
        <v>10285484</v>
      </c>
      <c r="D1437" s="40" t="s">
        <v>551</v>
      </c>
      <c r="E1437" s="58">
        <v>1</v>
      </c>
      <c r="F1437" s="38">
        <v>60</v>
      </c>
      <c r="G1437" s="38" t="s">
        <v>33</v>
      </c>
      <c r="H1437" s="42">
        <v>4784</v>
      </c>
      <c r="I1437" s="57"/>
      <c r="J1437" s="44">
        <v>42242</v>
      </c>
      <c r="K1437" s="42">
        <v>0</v>
      </c>
      <c r="L1437" s="42">
        <v>4544.8</v>
      </c>
      <c r="M1437" s="44">
        <v>45199</v>
      </c>
      <c r="N1437" s="42">
        <f>H1437-K1437-L1437</f>
        <v>239.19999999999982</v>
      </c>
      <c r="O1437" s="42">
        <v>0</v>
      </c>
      <c r="P1437" s="45">
        <v>0.13</v>
      </c>
      <c r="Q1437" s="42">
        <v>0</v>
      </c>
      <c r="R1437" s="42">
        <v>0</v>
      </c>
      <c r="S1437" s="42">
        <f>N1437-R1437</f>
        <v>239.19999999999982</v>
      </c>
      <c r="T1437" s="38">
        <v>5000</v>
      </c>
      <c r="U1437" s="14">
        <f>S1437/H1437</f>
        <v>4.9999999999999961E-2</v>
      </c>
      <c r="V1437" s="19"/>
      <c r="W1437" s="19"/>
      <c r="X1437" s="37" t="s">
        <v>3467</v>
      </c>
    </row>
    <row r="1438" spans="1:37" s="3" customFormat="1" ht="16.5" customHeight="1">
      <c r="A1438" s="38">
        <v>14</v>
      </c>
      <c r="B1438" s="39">
        <v>10743</v>
      </c>
      <c r="C1438" s="38">
        <v>10300767</v>
      </c>
      <c r="D1438" s="40" t="s">
        <v>2864</v>
      </c>
      <c r="E1438" s="38">
        <v>1</v>
      </c>
      <c r="F1438" s="38">
        <v>60</v>
      </c>
      <c r="G1438" s="38" t="s">
        <v>33</v>
      </c>
      <c r="H1438" s="42">
        <v>48290.6</v>
      </c>
      <c r="I1438" s="2"/>
      <c r="J1438" s="44">
        <v>40512</v>
      </c>
      <c r="K1438" s="42">
        <v>0</v>
      </c>
      <c r="L1438" s="42">
        <v>45876.07</v>
      </c>
      <c r="M1438" s="44">
        <v>44985</v>
      </c>
      <c r="N1438" s="42">
        <f>H1438-K1438-L1438</f>
        <v>2414.5299999999988</v>
      </c>
      <c r="O1438" s="42">
        <v>0</v>
      </c>
      <c r="P1438" s="45">
        <v>0.13</v>
      </c>
      <c r="Q1438" s="42">
        <v>0</v>
      </c>
      <c r="R1438" s="42">
        <v>0</v>
      </c>
      <c r="S1438" s="42">
        <f>N1438-R1438</f>
        <v>2414.5299999999988</v>
      </c>
      <c r="T1438" s="38">
        <v>5000</v>
      </c>
      <c r="U1438" s="14">
        <f>S1438/H1438</f>
        <v>4.9999999999999975E-2</v>
      </c>
      <c r="V1438" s="19"/>
      <c r="W1438" s="19"/>
      <c r="X1438" s="37" t="s">
        <v>3463</v>
      </c>
    </row>
    <row r="1439" spans="1:37" s="3" customFormat="1" ht="16.5" customHeight="1">
      <c r="A1439" s="38">
        <v>978</v>
      </c>
      <c r="B1439" s="39">
        <v>10800</v>
      </c>
      <c r="C1439" s="38">
        <v>10317545</v>
      </c>
      <c r="D1439" s="40" t="s">
        <v>2112</v>
      </c>
      <c r="E1439" s="38">
        <v>1</v>
      </c>
      <c r="F1439" s="38">
        <v>60</v>
      </c>
      <c r="G1439" s="38" t="s">
        <v>23</v>
      </c>
      <c r="H1439" s="42">
        <v>237</v>
      </c>
      <c r="I1439" s="2"/>
      <c r="J1439" s="44">
        <v>39808</v>
      </c>
      <c r="K1439" s="42">
        <v>0</v>
      </c>
      <c r="L1439" s="42">
        <v>225.15</v>
      </c>
      <c r="M1439" s="44">
        <v>45077</v>
      </c>
      <c r="N1439" s="42">
        <f>H1439-K1439-L1439</f>
        <v>11.849999999999994</v>
      </c>
      <c r="O1439" s="42">
        <v>0</v>
      </c>
      <c r="P1439" s="45">
        <v>0.03</v>
      </c>
      <c r="Q1439" s="42">
        <v>0</v>
      </c>
      <c r="R1439" s="42">
        <v>0</v>
      </c>
      <c r="S1439" s="42">
        <f>N1439-R1439</f>
        <v>11.849999999999994</v>
      </c>
      <c r="T1439" s="38">
        <v>1001</v>
      </c>
      <c r="U1439" s="14">
        <f>S1439/H1439</f>
        <v>4.9999999999999975E-2</v>
      </c>
      <c r="V1439" s="19"/>
      <c r="W1439" s="19"/>
      <c r="X1439" s="37" t="s">
        <v>3465</v>
      </c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</row>
    <row r="1440" spans="1:37" s="3" customFormat="1" ht="16.5" customHeight="1">
      <c r="A1440" s="38">
        <v>1017</v>
      </c>
      <c r="B1440" s="39">
        <v>10800</v>
      </c>
      <c r="C1440" s="38">
        <v>10317744</v>
      </c>
      <c r="D1440" s="40" t="s">
        <v>2133</v>
      </c>
      <c r="E1440" s="38">
        <v>1</v>
      </c>
      <c r="F1440" s="38">
        <v>60</v>
      </c>
      <c r="G1440" s="38" t="s">
        <v>23</v>
      </c>
      <c r="H1440" s="42">
        <v>7189</v>
      </c>
      <c r="I1440" s="2"/>
      <c r="J1440" s="44">
        <v>39808</v>
      </c>
      <c r="K1440" s="42">
        <v>0</v>
      </c>
      <c r="L1440" s="42">
        <v>6829.55</v>
      </c>
      <c r="M1440" s="44">
        <v>45077</v>
      </c>
      <c r="N1440" s="42">
        <f>H1440-K1440-L1440</f>
        <v>359.44999999999982</v>
      </c>
      <c r="O1440" s="42">
        <v>0</v>
      </c>
      <c r="P1440" s="45">
        <v>0.03</v>
      </c>
      <c r="Q1440" s="42">
        <v>0</v>
      </c>
      <c r="R1440" s="42">
        <v>0</v>
      </c>
      <c r="S1440" s="42">
        <f>N1440-R1440</f>
        <v>359.44999999999982</v>
      </c>
      <c r="T1440" s="38">
        <v>1001</v>
      </c>
      <c r="U1440" s="14">
        <f>S1440/H1440</f>
        <v>4.9999999999999975E-2</v>
      </c>
      <c r="V1440" s="19"/>
      <c r="W1440" s="19"/>
      <c r="X1440" s="37" t="s">
        <v>3465</v>
      </c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</row>
    <row r="1441" spans="1:37" s="3" customFormat="1" ht="16.5" customHeight="1">
      <c r="A1441" s="38">
        <v>157</v>
      </c>
      <c r="B1441" s="39">
        <v>10736</v>
      </c>
      <c r="C1441" s="38">
        <v>10284229</v>
      </c>
      <c r="D1441" s="40" t="s">
        <v>1900</v>
      </c>
      <c r="E1441" s="31">
        <v>1</v>
      </c>
      <c r="F1441" s="38">
        <v>60</v>
      </c>
      <c r="G1441" s="38" t="s">
        <v>33</v>
      </c>
      <c r="H1441" s="42">
        <v>3282</v>
      </c>
      <c r="I1441" s="49"/>
      <c r="J1441" s="44">
        <v>42912</v>
      </c>
      <c r="K1441" s="42">
        <v>0</v>
      </c>
      <c r="L1441" s="42">
        <v>3117.9</v>
      </c>
      <c r="M1441" s="44">
        <v>45107</v>
      </c>
      <c r="N1441" s="42">
        <f>H1441-K1441-L1441</f>
        <v>164.09999999999991</v>
      </c>
      <c r="O1441" s="42">
        <v>0</v>
      </c>
      <c r="P1441" s="45">
        <v>0.13</v>
      </c>
      <c r="Q1441" s="42">
        <v>0</v>
      </c>
      <c r="R1441" s="42">
        <v>0</v>
      </c>
      <c r="S1441" s="42">
        <f>N1441-R1441</f>
        <v>164.09999999999991</v>
      </c>
      <c r="T1441" s="38">
        <v>5000</v>
      </c>
      <c r="U1441" s="14">
        <f>S1441/H1441</f>
        <v>4.9999999999999975E-2</v>
      </c>
      <c r="V1441" s="19"/>
      <c r="W1441" s="19"/>
      <c r="X1441" s="37" t="s">
        <v>3461</v>
      </c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</row>
    <row r="1442" spans="1:37" s="3" customFormat="1" ht="16.5" customHeight="1">
      <c r="A1442" s="38">
        <v>1077</v>
      </c>
      <c r="B1442" s="39">
        <v>10800</v>
      </c>
      <c r="C1442" s="38">
        <v>10317742</v>
      </c>
      <c r="D1442" s="40" t="s">
        <v>2051</v>
      </c>
      <c r="E1442" s="38">
        <v>1</v>
      </c>
      <c r="F1442" s="38">
        <v>60</v>
      </c>
      <c r="G1442" s="38" t="s">
        <v>23</v>
      </c>
      <c r="H1442" s="42">
        <v>7979</v>
      </c>
      <c r="I1442" s="48"/>
      <c r="J1442" s="44">
        <v>39808</v>
      </c>
      <c r="K1442" s="42">
        <v>0</v>
      </c>
      <c r="L1442" s="42">
        <v>7580.05</v>
      </c>
      <c r="M1442" s="44">
        <v>45107</v>
      </c>
      <c r="N1442" s="42">
        <f>H1442-K1442-L1442</f>
        <v>398.94999999999982</v>
      </c>
      <c r="O1442" s="42">
        <v>0</v>
      </c>
      <c r="P1442" s="45">
        <v>0.03</v>
      </c>
      <c r="Q1442" s="42">
        <v>0</v>
      </c>
      <c r="R1442" s="42">
        <v>0</v>
      </c>
      <c r="S1442" s="42">
        <f>N1442-R1442</f>
        <v>398.94999999999982</v>
      </c>
      <c r="T1442" s="38">
        <v>1001</v>
      </c>
      <c r="U1442" s="14">
        <f>S1442/H1442</f>
        <v>4.9999999999999975E-2</v>
      </c>
      <c r="V1442" s="19"/>
      <c r="W1442" s="19"/>
      <c r="X1442" s="37" t="s">
        <v>3465</v>
      </c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</row>
    <row r="1443" spans="1:37" s="3" customFormat="1" ht="16.5" customHeight="1">
      <c r="A1443" s="38">
        <v>16</v>
      </c>
      <c r="B1443" s="39">
        <v>20704</v>
      </c>
      <c r="C1443" s="38">
        <v>10295959</v>
      </c>
      <c r="D1443" s="40" t="s">
        <v>817</v>
      </c>
      <c r="E1443" s="58">
        <v>6</v>
      </c>
      <c r="F1443" s="38">
        <v>60</v>
      </c>
      <c r="G1443" s="38" t="s">
        <v>83</v>
      </c>
      <c r="H1443" s="42">
        <v>1641</v>
      </c>
      <c r="I1443" s="57"/>
      <c r="J1443" s="44">
        <v>41992</v>
      </c>
      <c r="K1443" s="42">
        <v>0</v>
      </c>
      <c r="L1443" s="42">
        <v>1558.95</v>
      </c>
      <c r="M1443" s="44">
        <v>45199</v>
      </c>
      <c r="N1443" s="42">
        <f>H1443-K1443-L1443</f>
        <v>82.049999999999955</v>
      </c>
      <c r="O1443" s="42">
        <v>0</v>
      </c>
      <c r="P1443" s="45">
        <v>0.13</v>
      </c>
      <c r="Q1443" s="42">
        <v>0</v>
      </c>
      <c r="R1443" s="42">
        <v>0</v>
      </c>
      <c r="S1443" s="42">
        <f>N1443-R1443</f>
        <v>82.049999999999955</v>
      </c>
      <c r="T1443" s="38">
        <v>5000</v>
      </c>
      <c r="U1443" s="14">
        <f>S1443/H1443</f>
        <v>4.9999999999999975E-2</v>
      </c>
      <c r="V1443" s="19"/>
      <c r="W1443" s="19"/>
      <c r="X1443" s="37" t="s">
        <v>3466</v>
      </c>
    </row>
    <row r="1444" spans="1:37" s="3" customFormat="1" ht="16.5" customHeight="1">
      <c r="A1444" s="38">
        <v>66</v>
      </c>
      <c r="B1444" s="39">
        <v>10732</v>
      </c>
      <c r="C1444" s="38">
        <v>10320100</v>
      </c>
      <c r="D1444" s="40" t="s">
        <v>408</v>
      </c>
      <c r="E1444" s="58">
        <v>8</v>
      </c>
      <c r="F1444" s="38">
        <v>60</v>
      </c>
      <c r="G1444" s="38" t="s">
        <v>21</v>
      </c>
      <c r="H1444" s="42">
        <v>47039.199999999997</v>
      </c>
      <c r="I1444" s="57"/>
      <c r="J1444" s="44">
        <v>41662</v>
      </c>
      <c r="K1444" s="42">
        <v>0</v>
      </c>
      <c r="L1444" s="42">
        <v>44687.24</v>
      </c>
      <c r="M1444" s="44">
        <v>45199</v>
      </c>
      <c r="N1444" s="42">
        <f>H1444-L1444</f>
        <v>2351.9599999999991</v>
      </c>
      <c r="O1444" s="42">
        <v>0</v>
      </c>
      <c r="P1444" s="45">
        <v>0.13</v>
      </c>
      <c r="Q1444" s="42">
        <v>0</v>
      </c>
      <c r="R1444" s="42">
        <v>0</v>
      </c>
      <c r="S1444" s="42">
        <f>N1444</f>
        <v>2351.9599999999991</v>
      </c>
      <c r="T1444" s="38">
        <v>5000</v>
      </c>
      <c r="U1444" s="14">
        <f>S1444/H1444</f>
        <v>4.9999999999999982E-2</v>
      </c>
      <c r="V1444" s="19"/>
      <c r="W1444" s="19"/>
      <c r="X1444" s="37" t="s">
        <v>3460</v>
      </c>
    </row>
    <row r="1445" spans="1:37" s="3" customFormat="1" ht="16.5" customHeight="1">
      <c r="A1445" s="38">
        <v>114</v>
      </c>
      <c r="B1445" s="39">
        <v>10734</v>
      </c>
      <c r="C1445" s="38">
        <v>10298683</v>
      </c>
      <c r="D1445" s="40" t="s">
        <v>436</v>
      </c>
      <c r="E1445" s="41">
        <v>2</v>
      </c>
      <c r="F1445" s="38">
        <v>60</v>
      </c>
      <c r="G1445" s="38" t="s">
        <v>21</v>
      </c>
      <c r="H1445" s="42">
        <v>11759.8</v>
      </c>
      <c r="I1445" s="57"/>
      <c r="J1445" s="44">
        <v>41815</v>
      </c>
      <c r="K1445" s="42">
        <v>0</v>
      </c>
      <c r="L1445" s="42">
        <v>11171.81</v>
      </c>
      <c r="M1445" s="44">
        <v>45199</v>
      </c>
      <c r="N1445" s="42">
        <f>H1445-L1445</f>
        <v>587.98999999999978</v>
      </c>
      <c r="O1445" s="42">
        <v>0</v>
      </c>
      <c r="P1445" s="45">
        <v>0.13</v>
      </c>
      <c r="Q1445" s="42">
        <v>0</v>
      </c>
      <c r="R1445" s="42">
        <v>0</v>
      </c>
      <c r="S1445" s="42">
        <f>N1445</f>
        <v>587.98999999999978</v>
      </c>
      <c r="T1445" s="38">
        <v>5000</v>
      </c>
      <c r="U1445" s="14">
        <f>S1445/H1445</f>
        <v>4.9999999999999982E-2</v>
      </c>
      <c r="V1445" s="19"/>
      <c r="W1445" s="19"/>
      <c r="X1445" s="37" t="s">
        <v>3460</v>
      </c>
    </row>
    <row r="1446" spans="1:37" s="3" customFormat="1" ht="16.5" customHeight="1">
      <c r="A1446" s="38">
        <v>7</v>
      </c>
      <c r="B1446" s="39">
        <v>10723</v>
      </c>
      <c r="C1446" s="38">
        <v>10294027</v>
      </c>
      <c r="D1446" s="40" t="s">
        <v>301</v>
      </c>
      <c r="E1446" s="38">
        <v>1</v>
      </c>
      <c r="F1446" s="38">
        <v>120</v>
      </c>
      <c r="G1446" s="38" t="s">
        <v>21</v>
      </c>
      <c r="H1446" s="42">
        <v>17155.400000000001</v>
      </c>
      <c r="I1446" s="2"/>
      <c r="J1446" s="44">
        <v>40290</v>
      </c>
      <c r="K1446" s="42">
        <v>0</v>
      </c>
      <c r="L1446" s="42">
        <v>16297.63</v>
      </c>
      <c r="M1446" s="44">
        <v>45016</v>
      </c>
      <c r="N1446" s="42">
        <f>H1446-K1446-L1446</f>
        <v>857.77000000000226</v>
      </c>
      <c r="O1446" s="42">
        <v>0</v>
      </c>
      <c r="P1446" s="45">
        <v>0.13</v>
      </c>
      <c r="Q1446" s="42">
        <v>0</v>
      </c>
      <c r="R1446" s="42">
        <v>0</v>
      </c>
      <c r="S1446" s="42">
        <v>857.77</v>
      </c>
      <c r="T1446" s="38">
        <v>2205</v>
      </c>
      <c r="U1446" s="14">
        <f>S1446/H1446</f>
        <v>4.9999999999999996E-2</v>
      </c>
      <c r="V1446" s="19"/>
      <c r="W1446" s="19"/>
      <c r="X1446" s="37" t="s">
        <v>3470</v>
      </c>
    </row>
    <row r="1447" spans="1:37" s="3" customFormat="1" ht="16.5" customHeight="1">
      <c r="A1447" s="38">
        <v>28</v>
      </c>
      <c r="B1447" s="39">
        <v>10733</v>
      </c>
      <c r="C1447" s="38">
        <v>10290817</v>
      </c>
      <c r="D1447" s="40" t="s">
        <v>2491</v>
      </c>
      <c r="E1447" s="38">
        <v>1</v>
      </c>
      <c r="F1447" s="38">
        <v>60</v>
      </c>
      <c r="G1447" s="38" t="s">
        <v>33</v>
      </c>
      <c r="H1447" s="42">
        <v>3564.6</v>
      </c>
      <c r="I1447" s="2"/>
      <c r="J1447" s="44">
        <v>42183</v>
      </c>
      <c r="K1447" s="42">
        <v>0</v>
      </c>
      <c r="L1447" s="42">
        <v>3386.37</v>
      </c>
      <c r="M1447" s="44">
        <v>45016</v>
      </c>
      <c r="N1447" s="42">
        <f>H1447-K1447-L1447</f>
        <v>178.23000000000002</v>
      </c>
      <c r="O1447" s="42">
        <v>0</v>
      </c>
      <c r="P1447" s="45">
        <v>0.13</v>
      </c>
      <c r="Q1447" s="42">
        <v>0</v>
      </c>
      <c r="R1447" s="42">
        <v>0</v>
      </c>
      <c r="S1447" s="42">
        <v>178.23</v>
      </c>
      <c r="T1447" s="38">
        <v>5000</v>
      </c>
      <c r="U1447" s="14">
        <f>S1447/H1447</f>
        <v>4.9999999999999996E-2</v>
      </c>
      <c r="V1447" s="19"/>
      <c r="W1447" s="19"/>
      <c r="X1447" s="37" t="s">
        <v>3460</v>
      </c>
    </row>
    <row r="1448" spans="1:37" s="3" customFormat="1" ht="16.5" customHeight="1">
      <c r="A1448" s="38">
        <v>17</v>
      </c>
      <c r="B1448" s="39">
        <v>10753</v>
      </c>
      <c r="C1448" s="38">
        <v>10286393</v>
      </c>
      <c r="D1448" s="40" t="s">
        <v>473</v>
      </c>
      <c r="E1448" s="38">
        <v>2</v>
      </c>
      <c r="F1448" s="38">
        <v>120</v>
      </c>
      <c r="G1448" s="38" t="s">
        <v>23</v>
      </c>
      <c r="H1448" s="42">
        <v>3724</v>
      </c>
      <c r="I1448" s="2"/>
      <c r="J1448" s="44">
        <v>39812</v>
      </c>
      <c r="K1448" s="42">
        <v>0</v>
      </c>
      <c r="L1448" s="42">
        <v>3537.8</v>
      </c>
      <c r="M1448" s="44">
        <v>45016</v>
      </c>
      <c r="N1448" s="42">
        <f>H1448-K1448-L1448</f>
        <v>186.19999999999982</v>
      </c>
      <c r="O1448" s="42">
        <v>0</v>
      </c>
      <c r="P1448" s="45">
        <v>0.03</v>
      </c>
      <c r="Q1448" s="42">
        <v>0</v>
      </c>
      <c r="R1448" s="42">
        <v>0</v>
      </c>
      <c r="S1448" s="42">
        <v>186.2</v>
      </c>
      <c r="T1448" s="38">
        <v>5000</v>
      </c>
      <c r="U1448" s="14">
        <f>S1448/H1448</f>
        <v>4.9999999999999996E-2</v>
      </c>
      <c r="V1448" s="19"/>
      <c r="W1448" s="19"/>
      <c r="X1448" s="37" t="s">
        <v>3479</v>
      </c>
    </row>
    <row r="1449" spans="1:37" s="3" customFormat="1" ht="16.5" customHeight="1">
      <c r="A1449" s="38">
        <v>105</v>
      </c>
      <c r="B1449" s="39">
        <v>50099</v>
      </c>
      <c r="C1449" s="38">
        <v>10297654</v>
      </c>
      <c r="D1449" s="40" t="s">
        <v>1710</v>
      </c>
      <c r="E1449" s="38">
        <v>1</v>
      </c>
      <c r="F1449" s="38">
        <v>60</v>
      </c>
      <c r="G1449" s="38" t="s">
        <v>83</v>
      </c>
      <c r="H1449" s="42">
        <v>581.20000000000005</v>
      </c>
      <c r="I1449" s="2"/>
      <c r="J1449" s="44">
        <v>42002</v>
      </c>
      <c r="K1449" s="42">
        <v>0</v>
      </c>
      <c r="L1449" s="42">
        <v>552.14</v>
      </c>
      <c r="M1449" s="44">
        <v>45016</v>
      </c>
      <c r="N1449" s="42">
        <f>H1449-K1449-L1449</f>
        <v>29.060000000000059</v>
      </c>
      <c r="O1449" s="42">
        <v>0</v>
      </c>
      <c r="P1449" s="45">
        <v>0.13</v>
      </c>
      <c r="Q1449" s="42">
        <v>0</v>
      </c>
      <c r="R1449" s="42">
        <v>0</v>
      </c>
      <c r="S1449" s="42">
        <v>29.06</v>
      </c>
      <c r="T1449" s="38">
        <v>5000</v>
      </c>
      <c r="U1449" s="14">
        <f>S1449/H1449</f>
        <v>4.9999999999999996E-2</v>
      </c>
      <c r="V1449" s="19"/>
      <c r="W1449" s="19"/>
      <c r="X1449" s="37" t="s">
        <v>3468</v>
      </c>
    </row>
    <row r="1450" spans="1:37" s="3" customFormat="1" ht="16.5" customHeight="1">
      <c r="A1450" s="38">
        <v>23</v>
      </c>
      <c r="B1450" s="39">
        <v>10755</v>
      </c>
      <c r="C1450" s="38">
        <v>10287171</v>
      </c>
      <c r="D1450" s="40" t="s">
        <v>2429</v>
      </c>
      <c r="E1450" s="38">
        <v>1</v>
      </c>
      <c r="F1450" s="38">
        <v>60</v>
      </c>
      <c r="G1450" s="38" t="s">
        <v>33</v>
      </c>
      <c r="H1450" s="42">
        <v>2912</v>
      </c>
      <c r="I1450" s="2"/>
      <c r="J1450" s="44">
        <v>41722</v>
      </c>
      <c r="K1450" s="42">
        <v>0</v>
      </c>
      <c r="L1450" s="42">
        <v>2766.4</v>
      </c>
      <c r="M1450" s="44">
        <v>45046</v>
      </c>
      <c r="N1450" s="42">
        <f>H1450-K1450-L1450</f>
        <v>145.59999999999991</v>
      </c>
      <c r="O1450" s="42">
        <v>0</v>
      </c>
      <c r="P1450" s="45">
        <v>0.13</v>
      </c>
      <c r="Q1450" s="42">
        <v>0</v>
      </c>
      <c r="R1450" s="42">
        <v>0</v>
      </c>
      <c r="S1450" s="42">
        <v>145.6</v>
      </c>
      <c r="T1450" s="38">
        <v>5000</v>
      </c>
      <c r="U1450" s="14">
        <f>S1450/H1450</f>
        <v>4.9999999999999996E-2</v>
      </c>
      <c r="V1450" s="19"/>
      <c r="W1450" s="19"/>
      <c r="X1450" s="37" t="s">
        <v>3464</v>
      </c>
    </row>
    <row r="1451" spans="1:37" s="3" customFormat="1" ht="16.5" customHeight="1">
      <c r="A1451" s="38">
        <v>25</v>
      </c>
      <c r="B1451" s="39">
        <v>10755</v>
      </c>
      <c r="C1451" s="38">
        <v>10287689</v>
      </c>
      <c r="D1451" s="40" t="s">
        <v>2430</v>
      </c>
      <c r="E1451" s="38">
        <v>6</v>
      </c>
      <c r="F1451" s="38">
        <v>60</v>
      </c>
      <c r="G1451" s="38" t="s">
        <v>33</v>
      </c>
      <c r="H1451" s="42">
        <v>14388</v>
      </c>
      <c r="I1451" s="2"/>
      <c r="J1451" s="44">
        <v>42640</v>
      </c>
      <c r="K1451" s="42">
        <v>0</v>
      </c>
      <c r="L1451" s="42">
        <v>13668.6</v>
      </c>
      <c r="M1451" s="44">
        <v>45046</v>
      </c>
      <c r="N1451" s="42">
        <f>H1451-K1451-L1451</f>
        <v>719.39999999999964</v>
      </c>
      <c r="O1451" s="42">
        <v>0</v>
      </c>
      <c r="P1451" s="45">
        <v>0.13</v>
      </c>
      <c r="Q1451" s="42">
        <v>0</v>
      </c>
      <c r="R1451" s="42">
        <v>0</v>
      </c>
      <c r="S1451" s="42">
        <v>719.4</v>
      </c>
      <c r="T1451" s="38">
        <v>5000</v>
      </c>
      <c r="U1451" s="14">
        <f>S1451/H1451</f>
        <v>4.9999999999999996E-2</v>
      </c>
      <c r="V1451" s="19"/>
      <c r="W1451" s="19"/>
      <c r="X1451" s="37" t="s">
        <v>3464</v>
      </c>
    </row>
    <row r="1452" spans="1:37" s="3" customFormat="1" ht="16.5" customHeight="1">
      <c r="A1452" s="38">
        <v>51</v>
      </c>
      <c r="B1452" s="39">
        <v>50098</v>
      </c>
      <c r="C1452" s="38">
        <v>10307811</v>
      </c>
      <c r="D1452" s="40" t="s">
        <v>1214</v>
      </c>
      <c r="E1452" s="38">
        <v>10</v>
      </c>
      <c r="F1452" s="38">
        <v>60</v>
      </c>
      <c r="G1452" s="38" t="s">
        <v>33</v>
      </c>
      <c r="H1452" s="42">
        <v>34503.800000000003</v>
      </c>
      <c r="I1452" s="53"/>
      <c r="J1452" s="44">
        <v>41247</v>
      </c>
      <c r="K1452" s="42">
        <v>0</v>
      </c>
      <c r="L1452" s="42">
        <v>32778.61</v>
      </c>
      <c r="M1452" s="44">
        <v>45138</v>
      </c>
      <c r="N1452" s="42">
        <f>H1452-K1452-L1452</f>
        <v>1725.1900000000023</v>
      </c>
      <c r="O1452" s="42">
        <v>0</v>
      </c>
      <c r="P1452" s="45">
        <v>0.13</v>
      </c>
      <c r="Q1452" s="42">
        <v>0</v>
      </c>
      <c r="R1452" s="42">
        <v>0</v>
      </c>
      <c r="S1452" s="42">
        <v>1725.19</v>
      </c>
      <c r="T1452" s="38">
        <v>5000</v>
      </c>
      <c r="U1452" s="14">
        <f>S1452/H1452</f>
        <v>4.9999999999999996E-2</v>
      </c>
      <c r="V1452" s="19"/>
      <c r="W1452" s="19"/>
      <c r="X1452" s="37" t="s">
        <v>3456</v>
      </c>
    </row>
    <row r="1453" spans="1:37" s="3" customFormat="1" ht="16.5" customHeight="1">
      <c r="A1453" s="38">
        <v>60</v>
      </c>
      <c r="B1453" s="39">
        <v>10734</v>
      </c>
      <c r="C1453" s="38">
        <v>10298706</v>
      </c>
      <c r="D1453" s="40" t="s">
        <v>1234</v>
      </c>
      <c r="E1453" s="38">
        <v>1</v>
      </c>
      <c r="F1453" s="38">
        <v>60</v>
      </c>
      <c r="G1453" s="38" t="s">
        <v>83</v>
      </c>
      <c r="H1453" s="42">
        <v>581.20000000000005</v>
      </c>
      <c r="I1453" s="55"/>
      <c r="J1453" s="44">
        <v>41815</v>
      </c>
      <c r="K1453" s="42">
        <v>0</v>
      </c>
      <c r="L1453" s="42">
        <v>552.14</v>
      </c>
      <c r="M1453" s="44">
        <v>45138</v>
      </c>
      <c r="N1453" s="42">
        <f>H1453-K1453-L1453</f>
        <v>29.060000000000059</v>
      </c>
      <c r="O1453" s="42">
        <v>0</v>
      </c>
      <c r="P1453" s="45">
        <v>0.13</v>
      </c>
      <c r="Q1453" s="42">
        <v>0</v>
      </c>
      <c r="R1453" s="42">
        <v>0</v>
      </c>
      <c r="S1453" s="42">
        <v>29.06</v>
      </c>
      <c r="T1453" s="38">
        <v>5000</v>
      </c>
      <c r="U1453" s="14">
        <f>S1453/H1453</f>
        <v>4.9999999999999996E-2</v>
      </c>
      <c r="V1453" s="19"/>
      <c r="W1453" s="19"/>
      <c r="X1453" s="37" t="s">
        <v>3460</v>
      </c>
    </row>
    <row r="1454" spans="1:37" s="3" customFormat="1" ht="16.5" customHeight="1">
      <c r="A1454" s="38">
        <v>338</v>
      </c>
      <c r="B1454" s="39">
        <v>10736</v>
      </c>
      <c r="C1454" s="38">
        <v>10283739</v>
      </c>
      <c r="D1454" s="40" t="s">
        <v>1299</v>
      </c>
      <c r="E1454" s="38">
        <v>1</v>
      </c>
      <c r="F1454" s="38">
        <v>120</v>
      </c>
      <c r="G1454" s="38" t="s">
        <v>21</v>
      </c>
      <c r="H1454" s="42">
        <v>79332.800000000003</v>
      </c>
      <c r="I1454" s="55"/>
      <c r="J1454" s="44">
        <v>39270</v>
      </c>
      <c r="K1454" s="42">
        <v>0</v>
      </c>
      <c r="L1454" s="42">
        <v>75366.16</v>
      </c>
      <c r="M1454" s="44">
        <v>45138</v>
      </c>
      <c r="N1454" s="42">
        <f>H1454-K1454-L1454</f>
        <v>3966.6399999999994</v>
      </c>
      <c r="O1454" s="42">
        <v>0</v>
      </c>
      <c r="P1454" s="45">
        <v>0.03</v>
      </c>
      <c r="Q1454" s="42">
        <v>0</v>
      </c>
      <c r="R1454" s="42">
        <v>0</v>
      </c>
      <c r="S1454" s="42">
        <v>3966.64</v>
      </c>
      <c r="T1454" s="38">
        <v>2103</v>
      </c>
      <c r="U1454" s="14">
        <f>S1454/H1454</f>
        <v>4.9999999999999996E-2</v>
      </c>
      <c r="V1454" s="19"/>
      <c r="W1454" s="19"/>
      <c r="X1454" s="37" t="s">
        <v>3461</v>
      </c>
    </row>
    <row r="1455" spans="1:37" s="3" customFormat="1" ht="16.5" customHeight="1">
      <c r="A1455" s="38">
        <v>452</v>
      </c>
      <c r="B1455" s="39">
        <v>10736</v>
      </c>
      <c r="C1455" s="38">
        <v>10283768</v>
      </c>
      <c r="D1455" s="40" t="s">
        <v>1390</v>
      </c>
      <c r="E1455" s="38">
        <v>384</v>
      </c>
      <c r="F1455" s="38">
        <v>60</v>
      </c>
      <c r="G1455" s="38" t="s">
        <v>23</v>
      </c>
      <c r="H1455" s="42">
        <v>4992</v>
      </c>
      <c r="I1455" s="55"/>
      <c r="J1455" s="44">
        <v>39269</v>
      </c>
      <c r="K1455" s="42">
        <v>0</v>
      </c>
      <c r="L1455" s="42">
        <v>4742.3999999999996</v>
      </c>
      <c r="M1455" s="44">
        <v>45138</v>
      </c>
      <c r="N1455" s="42">
        <f>H1455-K1455-L1455</f>
        <v>249.60000000000036</v>
      </c>
      <c r="O1455" s="42">
        <v>0</v>
      </c>
      <c r="P1455" s="45">
        <v>0.03</v>
      </c>
      <c r="Q1455" s="42">
        <v>0</v>
      </c>
      <c r="R1455" s="42">
        <v>0</v>
      </c>
      <c r="S1455" s="42">
        <v>249.6</v>
      </c>
      <c r="T1455" s="38">
        <v>5000</v>
      </c>
      <c r="U1455" s="14">
        <f>S1455/H1455</f>
        <v>4.9999999999999996E-2</v>
      </c>
      <c r="V1455" s="19"/>
      <c r="W1455" s="19"/>
      <c r="X1455" s="37" t="s">
        <v>3461</v>
      </c>
    </row>
    <row r="1456" spans="1:37" s="3" customFormat="1" ht="16.5" customHeight="1">
      <c r="A1456" s="38">
        <v>567</v>
      </c>
      <c r="B1456" s="39">
        <v>10736</v>
      </c>
      <c r="C1456" s="38">
        <v>10284083</v>
      </c>
      <c r="D1456" s="40" t="s">
        <v>1476</v>
      </c>
      <c r="E1456" s="38">
        <v>1</v>
      </c>
      <c r="F1456" s="38">
        <v>120</v>
      </c>
      <c r="G1456" s="38" t="s">
        <v>262</v>
      </c>
      <c r="H1456" s="42">
        <v>68432</v>
      </c>
      <c r="I1456" s="55"/>
      <c r="J1456" s="44">
        <v>41485</v>
      </c>
      <c r="K1456" s="42">
        <v>0</v>
      </c>
      <c r="L1456" s="42">
        <v>65010.400000000001</v>
      </c>
      <c r="M1456" s="44">
        <v>45138</v>
      </c>
      <c r="N1456" s="42">
        <f>H1456-K1456-L1456</f>
        <v>3421.5999999999985</v>
      </c>
      <c r="O1456" s="42">
        <v>0</v>
      </c>
      <c r="P1456" s="45">
        <v>0.13</v>
      </c>
      <c r="Q1456" s="42">
        <v>0</v>
      </c>
      <c r="R1456" s="42">
        <v>0</v>
      </c>
      <c r="S1456" s="42">
        <v>3421.6</v>
      </c>
      <c r="T1456" s="38">
        <v>5000</v>
      </c>
      <c r="U1456" s="14">
        <f>S1456/H1456</f>
        <v>4.9999999999999996E-2</v>
      </c>
      <c r="V1456" s="19"/>
      <c r="W1456" s="19"/>
      <c r="X1456" s="37" t="s">
        <v>3461</v>
      </c>
    </row>
    <row r="1457" spans="1:24" s="3" customFormat="1" ht="16.5" customHeight="1">
      <c r="A1457" s="38">
        <v>608</v>
      </c>
      <c r="B1457" s="39">
        <v>10736</v>
      </c>
      <c r="C1457" s="38">
        <v>10284325</v>
      </c>
      <c r="D1457" s="40" t="s">
        <v>1498</v>
      </c>
      <c r="E1457" s="38">
        <v>1</v>
      </c>
      <c r="F1457" s="38">
        <v>120</v>
      </c>
      <c r="G1457" s="38" t="s">
        <v>262</v>
      </c>
      <c r="H1457" s="42">
        <v>172273.2</v>
      </c>
      <c r="I1457" s="55"/>
      <c r="J1457" s="44">
        <v>40779</v>
      </c>
      <c r="K1457" s="42">
        <v>0</v>
      </c>
      <c r="L1457" s="42">
        <v>163659.54</v>
      </c>
      <c r="M1457" s="44">
        <v>45138</v>
      </c>
      <c r="N1457" s="42">
        <f>H1457-K1457-L1457</f>
        <v>8613.6600000000035</v>
      </c>
      <c r="O1457" s="42">
        <v>0</v>
      </c>
      <c r="P1457" s="45">
        <v>0.13</v>
      </c>
      <c r="Q1457" s="42">
        <v>0</v>
      </c>
      <c r="R1457" s="42">
        <v>0</v>
      </c>
      <c r="S1457" s="42">
        <v>8613.66</v>
      </c>
      <c r="T1457" s="38">
        <v>5000</v>
      </c>
      <c r="U1457" s="14">
        <f>S1457/H1457</f>
        <v>4.9999999999999996E-2</v>
      </c>
      <c r="V1457" s="19"/>
      <c r="W1457" s="19"/>
      <c r="X1457" s="37" t="s">
        <v>3461</v>
      </c>
    </row>
    <row r="1458" spans="1:24" s="3" customFormat="1" ht="16.5" customHeight="1">
      <c r="A1458" s="38">
        <v>456</v>
      </c>
      <c r="B1458" s="39">
        <v>40712</v>
      </c>
      <c r="C1458" s="38">
        <v>10303600</v>
      </c>
      <c r="D1458" s="40" t="s">
        <v>99</v>
      </c>
      <c r="E1458" s="38">
        <v>24</v>
      </c>
      <c r="F1458" s="38">
        <v>60</v>
      </c>
      <c r="G1458" s="38" t="s">
        <v>83</v>
      </c>
      <c r="H1458" s="42">
        <v>8307.6</v>
      </c>
      <c r="I1458" s="55"/>
      <c r="J1458" s="44">
        <v>42277</v>
      </c>
      <c r="K1458" s="42">
        <v>0</v>
      </c>
      <c r="L1458" s="42">
        <v>7892.22</v>
      </c>
      <c r="M1458" s="44">
        <v>45138</v>
      </c>
      <c r="N1458" s="42">
        <f>H1458-K1458-L1458</f>
        <v>415.38000000000011</v>
      </c>
      <c r="O1458" s="42">
        <v>0</v>
      </c>
      <c r="P1458" s="45">
        <v>0.13</v>
      </c>
      <c r="Q1458" s="42">
        <v>0</v>
      </c>
      <c r="R1458" s="42">
        <v>0</v>
      </c>
      <c r="S1458" s="42">
        <v>415.38</v>
      </c>
      <c r="T1458" s="38">
        <v>5000</v>
      </c>
      <c r="U1458" s="14">
        <f>S1458/H1458</f>
        <v>4.9999999999999996E-2</v>
      </c>
      <c r="V1458" s="19"/>
      <c r="W1458" s="19"/>
      <c r="X1458" s="37" t="s">
        <v>3467</v>
      </c>
    </row>
    <row r="1459" spans="1:24" s="3" customFormat="1" ht="16.5" customHeight="1">
      <c r="A1459" s="38">
        <v>465</v>
      </c>
      <c r="B1459" s="39">
        <v>40712</v>
      </c>
      <c r="C1459" s="38">
        <v>10303607</v>
      </c>
      <c r="D1459" s="40" t="s">
        <v>1709</v>
      </c>
      <c r="E1459" s="38">
        <v>2</v>
      </c>
      <c r="F1459" s="38">
        <v>60</v>
      </c>
      <c r="G1459" s="38" t="s">
        <v>83</v>
      </c>
      <c r="H1459" s="42">
        <v>1162.4000000000001</v>
      </c>
      <c r="I1459" s="55"/>
      <c r="J1459" s="44">
        <v>42277</v>
      </c>
      <c r="K1459" s="42">
        <v>0</v>
      </c>
      <c r="L1459" s="42">
        <v>1104.28</v>
      </c>
      <c r="M1459" s="44">
        <v>45138</v>
      </c>
      <c r="N1459" s="42">
        <f>H1459-K1459-L1459</f>
        <v>58.120000000000118</v>
      </c>
      <c r="O1459" s="42">
        <v>0</v>
      </c>
      <c r="P1459" s="45">
        <v>0.13</v>
      </c>
      <c r="Q1459" s="42">
        <v>0</v>
      </c>
      <c r="R1459" s="42">
        <v>0</v>
      </c>
      <c r="S1459" s="42">
        <v>58.12</v>
      </c>
      <c r="T1459" s="38">
        <v>5000</v>
      </c>
      <c r="U1459" s="14">
        <f>S1459/H1459</f>
        <v>4.9999999999999996E-2</v>
      </c>
      <c r="V1459" s="19"/>
      <c r="W1459" s="19"/>
      <c r="X1459" s="37" t="s">
        <v>3467</v>
      </c>
    </row>
    <row r="1460" spans="1:24" s="3" customFormat="1" ht="16.5" customHeight="1">
      <c r="A1460" s="38">
        <v>484</v>
      </c>
      <c r="B1460" s="39">
        <v>40712</v>
      </c>
      <c r="C1460" s="38">
        <v>10303627</v>
      </c>
      <c r="D1460" s="40" t="s">
        <v>890</v>
      </c>
      <c r="E1460" s="38">
        <v>12</v>
      </c>
      <c r="F1460" s="38">
        <v>60</v>
      </c>
      <c r="G1460" s="38" t="s">
        <v>21</v>
      </c>
      <c r="H1460" s="42">
        <v>70558.8</v>
      </c>
      <c r="I1460" s="55"/>
      <c r="J1460" s="44">
        <v>42277</v>
      </c>
      <c r="K1460" s="42">
        <v>0</v>
      </c>
      <c r="L1460" s="42">
        <v>67030.86</v>
      </c>
      <c r="M1460" s="44">
        <v>45138</v>
      </c>
      <c r="N1460" s="42">
        <f>H1460-K1460-L1460</f>
        <v>3527.9400000000023</v>
      </c>
      <c r="O1460" s="42">
        <v>0</v>
      </c>
      <c r="P1460" s="45">
        <v>0.13</v>
      </c>
      <c r="Q1460" s="42">
        <v>0</v>
      </c>
      <c r="R1460" s="42">
        <v>0</v>
      </c>
      <c r="S1460" s="42">
        <v>3527.94</v>
      </c>
      <c r="T1460" s="38">
        <v>5000</v>
      </c>
      <c r="U1460" s="14">
        <f>S1460/H1460</f>
        <v>4.9999999999999996E-2</v>
      </c>
      <c r="V1460" s="19"/>
      <c r="W1460" s="19"/>
      <c r="X1460" s="37" t="s">
        <v>3467</v>
      </c>
    </row>
    <row r="1461" spans="1:24" s="3" customFormat="1" ht="16.5" customHeight="1">
      <c r="A1461" s="38">
        <v>547</v>
      </c>
      <c r="B1461" s="39">
        <v>40712</v>
      </c>
      <c r="C1461" s="38">
        <v>10303864</v>
      </c>
      <c r="D1461" s="40" t="s">
        <v>1762</v>
      </c>
      <c r="E1461" s="38">
        <v>1</v>
      </c>
      <c r="F1461" s="38">
        <v>56</v>
      </c>
      <c r="G1461" s="38" t="s">
        <v>33</v>
      </c>
      <c r="H1461" s="42">
        <v>4499</v>
      </c>
      <c r="I1461" s="55"/>
      <c r="J1461" s="44">
        <v>43432</v>
      </c>
      <c r="K1461" s="42">
        <v>0</v>
      </c>
      <c r="L1461" s="42">
        <v>4274.05</v>
      </c>
      <c r="M1461" s="44">
        <v>45138</v>
      </c>
      <c r="N1461" s="42">
        <f>H1461-K1461-L1461</f>
        <v>224.94999999999982</v>
      </c>
      <c r="O1461" s="42">
        <v>0</v>
      </c>
      <c r="P1461" s="45">
        <v>0.13</v>
      </c>
      <c r="Q1461" s="42">
        <v>0</v>
      </c>
      <c r="R1461" s="42">
        <v>0</v>
      </c>
      <c r="S1461" s="42">
        <v>224.95</v>
      </c>
      <c r="T1461" s="38">
        <v>5000</v>
      </c>
      <c r="U1461" s="14">
        <f>S1461/H1461</f>
        <v>4.9999999999999996E-2</v>
      </c>
      <c r="V1461" s="19"/>
      <c r="W1461" s="19"/>
      <c r="X1461" s="37" t="s">
        <v>3467</v>
      </c>
    </row>
    <row r="1462" spans="1:24" s="3" customFormat="1" ht="16.5" customHeight="1">
      <c r="A1462" s="38">
        <v>574</v>
      </c>
      <c r="B1462" s="39">
        <v>40712</v>
      </c>
      <c r="C1462" s="38">
        <v>10303917</v>
      </c>
      <c r="D1462" s="40" t="s">
        <v>1773</v>
      </c>
      <c r="E1462" s="38">
        <v>1</v>
      </c>
      <c r="F1462" s="38">
        <v>60</v>
      </c>
      <c r="G1462" s="38" t="s">
        <v>33</v>
      </c>
      <c r="H1462" s="42">
        <v>11253</v>
      </c>
      <c r="I1462" s="55"/>
      <c r="J1462" s="44">
        <v>42276</v>
      </c>
      <c r="K1462" s="42">
        <v>0</v>
      </c>
      <c r="L1462" s="42">
        <v>10690.35</v>
      </c>
      <c r="M1462" s="44">
        <v>45138</v>
      </c>
      <c r="N1462" s="42">
        <f>H1462-K1462-L1462</f>
        <v>562.64999999999964</v>
      </c>
      <c r="O1462" s="42">
        <v>0</v>
      </c>
      <c r="P1462" s="45">
        <v>0.13</v>
      </c>
      <c r="Q1462" s="42">
        <v>0</v>
      </c>
      <c r="R1462" s="42">
        <v>0</v>
      </c>
      <c r="S1462" s="42">
        <v>562.65</v>
      </c>
      <c r="T1462" s="38">
        <v>5000</v>
      </c>
      <c r="U1462" s="14">
        <f>S1462/H1462</f>
        <v>4.9999999999999996E-2</v>
      </c>
      <c r="V1462" s="19"/>
      <c r="W1462" s="19"/>
      <c r="X1462" s="37" t="s">
        <v>3467</v>
      </c>
    </row>
    <row r="1463" spans="1:24" s="3" customFormat="1" ht="16.5" customHeight="1">
      <c r="A1463" s="38">
        <v>577</v>
      </c>
      <c r="B1463" s="39">
        <v>40712</v>
      </c>
      <c r="C1463" s="38">
        <v>10303920</v>
      </c>
      <c r="D1463" s="40" t="s">
        <v>596</v>
      </c>
      <c r="E1463" s="38">
        <v>2</v>
      </c>
      <c r="F1463" s="38">
        <v>60</v>
      </c>
      <c r="G1463" s="38" t="s">
        <v>33</v>
      </c>
      <c r="H1463" s="42">
        <v>3499</v>
      </c>
      <c r="I1463" s="55"/>
      <c r="J1463" s="44">
        <v>42276</v>
      </c>
      <c r="K1463" s="42">
        <v>0</v>
      </c>
      <c r="L1463" s="42">
        <v>3324.05</v>
      </c>
      <c r="M1463" s="44">
        <v>45138</v>
      </c>
      <c r="N1463" s="42">
        <f>H1463-K1463-L1463</f>
        <v>174.94999999999982</v>
      </c>
      <c r="O1463" s="42">
        <v>0</v>
      </c>
      <c r="P1463" s="45">
        <v>0.13</v>
      </c>
      <c r="Q1463" s="42">
        <v>0</v>
      </c>
      <c r="R1463" s="42">
        <v>0</v>
      </c>
      <c r="S1463" s="42">
        <v>174.95</v>
      </c>
      <c r="T1463" s="38">
        <v>5000</v>
      </c>
      <c r="U1463" s="14">
        <f>S1463/H1463</f>
        <v>4.9999999999999996E-2</v>
      </c>
      <c r="V1463" s="19"/>
      <c r="W1463" s="19"/>
      <c r="X1463" s="37" t="s">
        <v>3467</v>
      </c>
    </row>
    <row r="1464" spans="1:24" s="3" customFormat="1" ht="16.5" customHeight="1">
      <c r="A1464" s="38">
        <v>97</v>
      </c>
      <c r="B1464" s="39">
        <v>10730</v>
      </c>
      <c r="C1464" s="38">
        <v>10290513</v>
      </c>
      <c r="D1464" s="40" t="s">
        <v>1057</v>
      </c>
      <c r="E1464" s="38">
        <v>1</v>
      </c>
      <c r="F1464" s="38">
        <v>60</v>
      </c>
      <c r="G1464" s="38" t="s">
        <v>33</v>
      </c>
      <c r="H1464" s="42">
        <v>7528</v>
      </c>
      <c r="I1464" s="56"/>
      <c r="J1464" s="44">
        <v>41845</v>
      </c>
      <c r="K1464" s="42">
        <v>0</v>
      </c>
      <c r="L1464" s="42">
        <v>7151.6</v>
      </c>
      <c r="M1464" s="44">
        <v>45169</v>
      </c>
      <c r="N1464" s="42">
        <f>H1464-K1464-L1464</f>
        <v>376.39999999999964</v>
      </c>
      <c r="O1464" s="42">
        <v>0</v>
      </c>
      <c r="P1464" s="45">
        <v>0.13</v>
      </c>
      <c r="Q1464" s="42">
        <v>0</v>
      </c>
      <c r="R1464" s="42">
        <v>0</v>
      </c>
      <c r="S1464" s="42">
        <v>376.4</v>
      </c>
      <c r="T1464" s="38">
        <v>5000</v>
      </c>
      <c r="U1464" s="14">
        <f>S1464/H1464</f>
        <v>4.9999999999999996E-2</v>
      </c>
      <c r="V1464" s="19"/>
      <c r="W1464" s="19"/>
      <c r="X1464" s="37" t="s">
        <v>3459</v>
      </c>
    </row>
    <row r="1465" spans="1:24" s="3" customFormat="1" ht="16.5" customHeight="1">
      <c r="A1465" s="38">
        <v>57</v>
      </c>
      <c r="B1465" s="39">
        <v>10755</v>
      </c>
      <c r="C1465" s="38">
        <v>10287277</v>
      </c>
      <c r="D1465" s="40" t="s">
        <v>1149</v>
      </c>
      <c r="E1465" s="38">
        <v>4</v>
      </c>
      <c r="F1465" s="38">
        <v>60</v>
      </c>
      <c r="G1465" s="38" t="s">
        <v>83</v>
      </c>
      <c r="H1465" s="42">
        <v>879.2</v>
      </c>
      <c r="I1465" s="53"/>
      <c r="J1465" s="44">
        <v>39948</v>
      </c>
      <c r="K1465" s="42">
        <v>0</v>
      </c>
      <c r="L1465" s="42">
        <v>835.24</v>
      </c>
      <c r="M1465" s="44">
        <v>45169</v>
      </c>
      <c r="N1465" s="42">
        <f>H1465-K1465-L1465</f>
        <v>43.960000000000036</v>
      </c>
      <c r="O1465" s="42">
        <v>0</v>
      </c>
      <c r="P1465" s="45">
        <v>0.13</v>
      </c>
      <c r="Q1465" s="42">
        <v>0</v>
      </c>
      <c r="R1465" s="42">
        <v>0</v>
      </c>
      <c r="S1465" s="42">
        <v>43.96</v>
      </c>
      <c r="T1465" s="38">
        <v>5000</v>
      </c>
      <c r="U1465" s="14">
        <f>S1465/H1465</f>
        <v>4.9999999999999996E-2</v>
      </c>
      <c r="V1465" s="19"/>
      <c r="W1465" s="19"/>
      <c r="X1465" s="37" t="s">
        <v>3464</v>
      </c>
    </row>
    <row r="1466" spans="1:24" s="3" customFormat="1" ht="16.5" customHeight="1">
      <c r="A1466" s="38">
        <v>45</v>
      </c>
      <c r="B1466" s="39">
        <v>10700</v>
      </c>
      <c r="C1466" s="38">
        <v>10275252</v>
      </c>
      <c r="D1466" s="40" t="s">
        <v>29</v>
      </c>
      <c r="E1466" s="38">
        <v>28</v>
      </c>
      <c r="F1466" s="38">
        <v>60</v>
      </c>
      <c r="G1466" s="38" t="s">
        <v>23</v>
      </c>
      <c r="H1466" s="42">
        <v>1184.4000000000001</v>
      </c>
      <c r="I1466" s="57"/>
      <c r="J1466" s="44">
        <v>43156</v>
      </c>
      <c r="K1466" s="42">
        <v>0</v>
      </c>
      <c r="L1466" s="42">
        <v>1125.18</v>
      </c>
      <c r="M1466" s="44">
        <v>45199</v>
      </c>
      <c r="N1466" s="42">
        <v>59.22</v>
      </c>
      <c r="O1466" s="42">
        <v>0</v>
      </c>
      <c r="P1466" s="45">
        <v>0.13</v>
      </c>
      <c r="Q1466" s="42">
        <v>0</v>
      </c>
      <c r="R1466" s="42">
        <v>0</v>
      </c>
      <c r="S1466" s="42">
        <v>59.22</v>
      </c>
      <c r="T1466" s="38">
        <v>5000</v>
      </c>
      <c r="U1466" s="14">
        <f>S1466/H1466</f>
        <v>4.9999999999999996E-2</v>
      </c>
      <c r="V1466" s="19"/>
      <c r="W1466" s="19"/>
      <c r="X1466" s="37" t="s">
        <v>3455</v>
      </c>
    </row>
    <row r="1467" spans="1:24" s="3" customFormat="1" ht="16.5" customHeight="1">
      <c r="A1467" s="38">
        <v>69</v>
      </c>
      <c r="B1467" s="39">
        <v>10701</v>
      </c>
      <c r="C1467" s="38">
        <v>10275032</v>
      </c>
      <c r="D1467" s="40" t="s">
        <v>51</v>
      </c>
      <c r="E1467" s="38">
        <v>1</v>
      </c>
      <c r="F1467" s="38">
        <v>120</v>
      </c>
      <c r="G1467" s="38" t="s">
        <v>23</v>
      </c>
      <c r="H1467" s="42">
        <v>741.6</v>
      </c>
      <c r="I1467" s="57"/>
      <c r="J1467" s="44">
        <v>38650</v>
      </c>
      <c r="K1467" s="42">
        <v>0</v>
      </c>
      <c r="L1467" s="42">
        <v>704.52</v>
      </c>
      <c r="M1467" s="44">
        <v>45199</v>
      </c>
      <c r="N1467" s="42">
        <v>37.08</v>
      </c>
      <c r="O1467" s="42">
        <v>0</v>
      </c>
      <c r="P1467" s="45">
        <v>0.03</v>
      </c>
      <c r="Q1467" s="42">
        <v>0</v>
      </c>
      <c r="R1467" s="42">
        <v>0</v>
      </c>
      <c r="S1467" s="42">
        <v>37.08</v>
      </c>
      <c r="T1467" s="38">
        <v>2102</v>
      </c>
      <c r="U1467" s="14">
        <f>S1467/H1467</f>
        <v>4.9999999999999996E-2</v>
      </c>
      <c r="V1467" s="19"/>
      <c r="W1467" s="19"/>
      <c r="X1467" s="37" t="s">
        <v>3455</v>
      </c>
    </row>
    <row r="1468" spans="1:24" s="3" customFormat="1" ht="16.5" customHeight="1">
      <c r="A1468" s="38">
        <v>91</v>
      </c>
      <c r="B1468" s="39">
        <v>10701</v>
      </c>
      <c r="C1468" s="38">
        <v>10276227</v>
      </c>
      <c r="D1468" s="40" t="s">
        <v>73</v>
      </c>
      <c r="E1468" s="38">
        <v>1</v>
      </c>
      <c r="F1468" s="38">
        <v>60</v>
      </c>
      <c r="G1468" s="38" t="s">
        <v>33</v>
      </c>
      <c r="H1468" s="42">
        <v>1248</v>
      </c>
      <c r="I1468" s="57"/>
      <c r="J1468" s="44">
        <v>41940</v>
      </c>
      <c r="K1468" s="42">
        <v>0</v>
      </c>
      <c r="L1468" s="42">
        <v>1185.5999999999999</v>
      </c>
      <c r="M1468" s="44">
        <v>45199</v>
      </c>
      <c r="N1468" s="42">
        <v>62.4</v>
      </c>
      <c r="O1468" s="42">
        <v>0</v>
      </c>
      <c r="P1468" s="45">
        <v>0.13</v>
      </c>
      <c r="Q1468" s="42">
        <v>0</v>
      </c>
      <c r="R1468" s="42">
        <v>0</v>
      </c>
      <c r="S1468" s="42">
        <v>62.4</v>
      </c>
      <c r="T1468" s="38">
        <v>5000</v>
      </c>
      <c r="U1468" s="14">
        <f>S1468/H1468</f>
        <v>4.9999999999999996E-2</v>
      </c>
      <c r="V1468" s="19"/>
      <c r="W1468" s="19"/>
      <c r="X1468" s="37" t="s">
        <v>3455</v>
      </c>
    </row>
    <row r="1469" spans="1:24" s="3" customFormat="1" ht="16.5" customHeight="1">
      <c r="A1469" s="38">
        <v>27</v>
      </c>
      <c r="B1469" s="39">
        <v>10711</v>
      </c>
      <c r="C1469" s="38">
        <v>10283376</v>
      </c>
      <c r="D1469" s="40" t="s">
        <v>167</v>
      </c>
      <c r="E1469" s="38">
        <v>1</v>
      </c>
      <c r="F1469" s="38">
        <v>60</v>
      </c>
      <c r="G1469" s="38" t="s">
        <v>21</v>
      </c>
      <c r="H1469" s="42">
        <v>6084</v>
      </c>
      <c r="I1469" s="57"/>
      <c r="J1469" s="44">
        <v>42152</v>
      </c>
      <c r="K1469" s="42">
        <v>0</v>
      </c>
      <c r="L1469" s="42">
        <v>5779.8</v>
      </c>
      <c r="M1469" s="44">
        <v>45199</v>
      </c>
      <c r="N1469" s="42">
        <v>304.2</v>
      </c>
      <c r="O1469" s="42">
        <v>0</v>
      </c>
      <c r="P1469" s="45">
        <v>0.13</v>
      </c>
      <c r="Q1469" s="42">
        <v>0</v>
      </c>
      <c r="R1469" s="42">
        <v>0</v>
      </c>
      <c r="S1469" s="42">
        <v>304.2</v>
      </c>
      <c r="T1469" s="38">
        <v>5000</v>
      </c>
      <c r="U1469" s="14">
        <f>S1469/H1469</f>
        <v>4.9999999999999996E-2</v>
      </c>
      <c r="V1469" s="19"/>
      <c r="W1469" s="19"/>
      <c r="X1469" s="37" t="s">
        <v>3457</v>
      </c>
    </row>
    <row r="1470" spans="1:24" s="3" customFormat="1" ht="16.5" customHeight="1">
      <c r="A1470" s="38">
        <v>48</v>
      </c>
      <c r="B1470" s="39">
        <v>10711</v>
      </c>
      <c r="C1470" s="38">
        <v>10282397</v>
      </c>
      <c r="D1470" s="40" t="s">
        <v>186</v>
      </c>
      <c r="E1470" s="38">
        <v>1</v>
      </c>
      <c r="F1470" s="38">
        <v>49</v>
      </c>
      <c r="G1470" s="38" t="s">
        <v>33</v>
      </c>
      <c r="H1470" s="42">
        <v>2964.6</v>
      </c>
      <c r="I1470" s="57"/>
      <c r="J1470" s="44">
        <v>43641</v>
      </c>
      <c r="K1470" s="42">
        <v>0</v>
      </c>
      <c r="L1470" s="42">
        <v>2816.37</v>
      </c>
      <c r="M1470" s="44">
        <v>45199</v>
      </c>
      <c r="N1470" s="42">
        <v>148.22999999999999</v>
      </c>
      <c r="O1470" s="42">
        <v>0</v>
      </c>
      <c r="P1470" s="45">
        <v>0.13</v>
      </c>
      <c r="Q1470" s="42">
        <v>0</v>
      </c>
      <c r="R1470" s="42">
        <v>0</v>
      </c>
      <c r="S1470" s="42">
        <v>148.22999999999999</v>
      </c>
      <c r="T1470" s="38">
        <v>5000</v>
      </c>
      <c r="U1470" s="14">
        <f>S1470/H1470</f>
        <v>4.9999999999999996E-2</v>
      </c>
      <c r="V1470" s="19"/>
      <c r="W1470" s="19"/>
      <c r="X1470" s="37" t="s">
        <v>3457</v>
      </c>
    </row>
    <row r="1471" spans="1:24" s="3" customFormat="1" ht="16.5" customHeight="1">
      <c r="A1471" s="38">
        <v>95</v>
      </c>
      <c r="B1471" s="39">
        <v>10755</v>
      </c>
      <c r="C1471" s="38">
        <v>10287247</v>
      </c>
      <c r="D1471" s="40" t="s">
        <v>673</v>
      </c>
      <c r="E1471" s="38">
        <v>2</v>
      </c>
      <c r="F1471" s="38">
        <v>120</v>
      </c>
      <c r="G1471" s="38" t="s">
        <v>23</v>
      </c>
      <c r="H1471" s="42">
        <v>1128.2</v>
      </c>
      <c r="I1471" s="57"/>
      <c r="J1471" s="44">
        <v>39947</v>
      </c>
      <c r="K1471" s="42">
        <v>0</v>
      </c>
      <c r="L1471" s="42">
        <v>1071.79</v>
      </c>
      <c r="M1471" s="44">
        <v>45199</v>
      </c>
      <c r="N1471" s="42">
        <v>56.41</v>
      </c>
      <c r="O1471" s="42">
        <v>0</v>
      </c>
      <c r="P1471" s="45">
        <v>0.13</v>
      </c>
      <c r="Q1471" s="42">
        <v>0</v>
      </c>
      <c r="R1471" s="42">
        <v>0</v>
      </c>
      <c r="S1471" s="42">
        <v>56.41</v>
      </c>
      <c r="T1471" s="38">
        <v>2102</v>
      </c>
      <c r="U1471" s="14">
        <f>S1471/H1471</f>
        <v>4.9999999999999996E-2</v>
      </c>
      <c r="V1471" s="19"/>
      <c r="W1471" s="19"/>
      <c r="X1471" s="37" t="s">
        <v>3464</v>
      </c>
    </row>
    <row r="1472" spans="1:24" s="3" customFormat="1" ht="16.5" customHeight="1">
      <c r="A1472" s="38">
        <v>102</v>
      </c>
      <c r="B1472" s="39">
        <v>10756</v>
      </c>
      <c r="C1472" s="38">
        <v>10308570</v>
      </c>
      <c r="D1472" s="40" t="s">
        <v>675</v>
      </c>
      <c r="E1472" s="38">
        <v>4</v>
      </c>
      <c r="F1472" s="38">
        <v>60</v>
      </c>
      <c r="G1472" s="38" t="s">
        <v>33</v>
      </c>
      <c r="H1472" s="42">
        <v>5018.8</v>
      </c>
      <c r="I1472" s="57"/>
      <c r="J1472" s="44">
        <v>42355</v>
      </c>
      <c r="K1472" s="42">
        <v>0</v>
      </c>
      <c r="L1472" s="42">
        <v>4767.8599999999997</v>
      </c>
      <c r="M1472" s="44">
        <v>45199</v>
      </c>
      <c r="N1472" s="42">
        <v>250.94</v>
      </c>
      <c r="O1472" s="42">
        <v>0</v>
      </c>
      <c r="P1472" s="45">
        <v>0.13</v>
      </c>
      <c r="Q1472" s="42">
        <v>0</v>
      </c>
      <c r="R1472" s="42">
        <v>0</v>
      </c>
      <c r="S1472" s="42">
        <v>250.94</v>
      </c>
      <c r="T1472" s="38">
        <v>5000</v>
      </c>
      <c r="U1472" s="14">
        <f>S1472/H1472</f>
        <v>4.9999999999999996E-2</v>
      </c>
      <c r="V1472" s="19"/>
      <c r="W1472" s="19"/>
      <c r="X1472" s="37" t="s">
        <v>3464</v>
      </c>
    </row>
    <row r="1473" spans="1:24" s="3" customFormat="1" ht="16.5" customHeight="1">
      <c r="A1473" s="38">
        <v>50</v>
      </c>
      <c r="B1473" s="39">
        <v>50101</v>
      </c>
      <c r="C1473" s="38">
        <v>10302432</v>
      </c>
      <c r="D1473" s="40" t="s">
        <v>1038</v>
      </c>
      <c r="E1473" s="58">
        <v>15</v>
      </c>
      <c r="F1473" s="38">
        <v>60</v>
      </c>
      <c r="G1473" s="38" t="s">
        <v>23</v>
      </c>
      <c r="H1473" s="42">
        <v>25641</v>
      </c>
      <c r="I1473" s="57"/>
      <c r="J1473" s="44">
        <v>42002</v>
      </c>
      <c r="K1473" s="42">
        <v>0</v>
      </c>
      <c r="L1473" s="42">
        <v>24358.95</v>
      </c>
      <c r="M1473" s="44">
        <v>45199</v>
      </c>
      <c r="N1473" s="42">
        <v>1282.05</v>
      </c>
      <c r="O1473" s="42">
        <v>0</v>
      </c>
      <c r="P1473" s="45">
        <v>0.13</v>
      </c>
      <c r="Q1473" s="42">
        <v>0</v>
      </c>
      <c r="R1473" s="42">
        <v>0</v>
      </c>
      <c r="S1473" s="42">
        <v>1282.05</v>
      </c>
      <c r="T1473" s="38">
        <v>2101</v>
      </c>
      <c r="U1473" s="14">
        <f>S1473/H1473</f>
        <v>4.9999999999999996E-2</v>
      </c>
      <c r="V1473" s="19"/>
      <c r="W1473" s="19"/>
      <c r="X1473" s="37" t="s">
        <v>3477</v>
      </c>
    </row>
    <row r="1474" spans="1:24" s="3" customFormat="1" ht="16.5" customHeight="1">
      <c r="A1474" s="38">
        <v>428</v>
      </c>
      <c r="B1474" s="39">
        <v>10741</v>
      </c>
      <c r="C1474" s="38">
        <v>10319374</v>
      </c>
      <c r="D1474" s="40" t="s">
        <v>1439</v>
      </c>
      <c r="E1474" s="58">
        <v>2</v>
      </c>
      <c r="F1474" s="38">
        <v>60</v>
      </c>
      <c r="G1474" s="38" t="s">
        <v>33</v>
      </c>
      <c r="H1474" s="42">
        <v>13398</v>
      </c>
      <c r="I1474" s="37"/>
      <c r="J1474" s="44">
        <v>41542</v>
      </c>
      <c r="K1474" s="42">
        <v>0</v>
      </c>
      <c r="L1474" s="42">
        <v>12728.1</v>
      </c>
      <c r="M1474" s="44">
        <v>45215</v>
      </c>
      <c r="N1474" s="42">
        <v>669.9</v>
      </c>
      <c r="O1474" s="42">
        <v>0</v>
      </c>
      <c r="P1474" s="45">
        <f>IF(J1474&lt;DATEVALUE("2009-1-1"),3%,13%)</f>
        <v>0.13</v>
      </c>
      <c r="Q1474" s="42">
        <f>IF(P1474=13%,ROUND(O1474/(1+P1474)*P1474,2),ROUND(O1474/(1+0.03)*0.02,2))</f>
        <v>0</v>
      </c>
      <c r="R1474" s="42">
        <f>O1474-Q1474</f>
        <v>0</v>
      </c>
      <c r="S1474" s="42">
        <f>N1474-R1474</f>
        <v>669.9</v>
      </c>
      <c r="T1474" s="38">
        <v>1802</v>
      </c>
      <c r="U1474" s="14">
        <f>S1474/H1474</f>
        <v>4.9999999999999996E-2</v>
      </c>
      <c r="V1474" s="19"/>
      <c r="W1474" s="19"/>
      <c r="X1474" s="37" t="s">
        <v>3462</v>
      </c>
    </row>
    <row r="1475" spans="1:24" s="3" customFormat="1" ht="16.5" customHeight="1">
      <c r="A1475" s="38">
        <v>289</v>
      </c>
      <c r="B1475" s="39">
        <v>10726</v>
      </c>
      <c r="C1475" s="38">
        <v>10299270</v>
      </c>
      <c r="D1475" s="40" t="s">
        <v>1052</v>
      </c>
      <c r="E1475" s="58">
        <v>4</v>
      </c>
      <c r="F1475" s="38">
        <v>60</v>
      </c>
      <c r="G1475" s="38" t="s">
        <v>33</v>
      </c>
      <c r="H1475" s="42">
        <v>8034.2</v>
      </c>
      <c r="I1475" s="37"/>
      <c r="J1475" s="44">
        <v>43065</v>
      </c>
      <c r="K1475" s="42">
        <v>0</v>
      </c>
      <c r="L1475" s="42">
        <v>7632.49</v>
      </c>
      <c r="M1475" s="44">
        <v>45245</v>
      </c>
      <c r="N1475" s="42">
        <v>401.71</v>
      </c>
      <c r="O1475" s="42">
        <v>0</v>
      </c>
      <c r="P1475" s="45">
        <f>IF(J1475&lt;DATEVALUE("2009-1-1"),3%,13%)</f>
        <v>0.13</v>
      </c>
      <c r="Q1475" s="42">
        <f>IF(P1475=13%,ROUND(O1475/(1+P1475)*P1475,2),ROUND(O1475/(1+0.03)*0.02,2))</f>
        <v>0</v>
      </c>
      <c r="R1475" s="42">
        <f>O1475-Q1475</f>
        <v>0</v>
      </c>
      <c r="S1475" s="42">
        <f>N1475-R1475</f>
        <v>401.71</v>
      </c>
      <c r="T1475" s="38">
        <v>5000</v>
      </c>
      <c r="U1475" s="14">
        <f>S1475/H1475</f>
        <v>4.9999999999999996E-2</v>
      </c>
      <c r="V1475" s="19"/>
      <c r="W1475" s="19"/>
      <c r="X1475" s="37" t="s">
        <v>3459</v>
      </c>
    </row>
    <row r="1476" spans="1:24" s="3" customFormat="1" ht="16.5" customHeight="1">
      <c r="A1476" s="38">
        <v>392</v>
      </c>
      <c r="B1476" s="39">
        <v>10729</v>
      </c>
      <c r="C1476" s="38">
        <v>10291907</v>
      </c>
      <c r="D1476" s="40" t="s">
        <v>3137</v>
      </c>
      <c r="E1476" s="58">
        <v>1</v>
      </c>
      <c r="F1476" s="38">
        <v>120</v>
      </c>
      <c r="G1476" s="38" t="s">
        <v>21</v>
      </c>
      <c r="H1476" s="42">
        <v>-64794</v>
      </c>
      <c r="I1476" s="37"/>
      <c r="J1476" s="44">
        <v>40022</v>
      </c>
      <c r="K1476" s="42">
        <v>0</v>
      </c>
      <c r="L1476" s="42">
        <v>-61554.3</v>
      </c>
      <c r="M1476" s="44">
        <v>45259</v>
      </c>
      <c r="N1476" s="42">
        <v>-3239.7</v>
      </c>
      <c r="O1476" s="42">
        <v>0</v>
      </c>
      <c r="P1476" s="45">
        <f>IF(J1476&lt;DATEVALUE("2009-1-1"),3%,13%)</f>
        <v>0.13</v>
      </c>
      <c r="Q1476" s="42">
        <f>IF(P1476=13%,ROUND(O1476/(1+P1476)*P1476,2),ROUND(O1476/(1+0.03)*0.02,2))</f>
        <v>0</v>
      </c>
      <c r="R1476" s="42">
        <f>O1476-Q1476</f>
        <v>0</v>
      </c>
      <c r="S1476" s="42">
        <f>N1476-R1476</f>
        <v>-3239.7</v>
      </c>
      <c r="T1476" s="38">
        <v>5000</v>
      </c>
      <c r="U1476" s="14">
        <f>S1476/H1476</f>
        <v>4.9999999999999996E-2</v>
      </c>
      <c r="V1476" s="19"/>
      <c r="W1476" s="19"/>
      <c r="X1476" s="37" t="s">
        <v>3459</v>
      </c>
    </row>
    <row r="1477" spans="1:24" s="3" customFormat="1" ht="16.5" customHeight="1">
      <c r="A1477" s="38">
        <v>423</v>
      </c>
      <c r="B1477" s="39">
        <v>10729</v>
      </c>
      <c r="C1477" s="38">
        <v>10292673</v>
      </c>
      <c r="D1477" s="40" t="s">
        <v>2052</v>
      </c>
      <c r="E1477" s="58">
        <v>2</v>
      </c>
      <c r="F1477" s="38">
        <v>120</v>
      </c>
      <c r="G1477" s="38" t="s">
        <v>21</v>
      </c>
      <c r="H1477" s="42">
        <v>16171</v>
      </c>
      <c r="I1477" s="37"/>
      <c r="J1477" s="44">
        <v>39813</v>
      </c>
      <c r="K1477" s="42">
        <v>0</v>
      </c>
      <c r="L1477" s="42">
        <v>15362.45</v>
      </c>
      <c r="M1477" s="44">
        <v>45259</v>
      </c>
      <c r="N1477" s="42">
        <v>808.55</v>
      </c>
      <c r="O1477" s="42">
        <v>0</v>
      </c>
      <c r="P1477" s="45">
        <f>IF(J1477&lt;DATEVALUE("2009-1-1"),3%,13%)</f>
        <v>0.03</v>
      </c>
      <c r="Q1477" s="42">
        <f>IF(P1477=13%,ROUND(O1477/(1+P1477)*P1477,2),ROUND(O1477/(1+0.03)*0.02,2))</f>
        <v>0</v>
      </c>
      <c r="R1477" s="42">
        <f>O1477-Q1477</f>
        <v>0</v>
      </c>
      <c r="S1477" s="42">
        <f>N1477-R1477</f>
        <v>808.55</v>
      </c>
      <c r="T1477" s="38">
        <v>5000</v>
      </c>
      <c r="U1477" s="14">
        <f>S1477/H1477</f>
        <v>4.9999999999999996E-2</v>
      </c>
      <c r="V1477" s="19"/>
      <c r="W1477" s="19"/>
      <c r="X1477" s="37" t="s">
        <v>3459</v>
      </c>
    </row>
    <row r="1478" spans="1:24" s="3" customFormat="1" ht="16.5" customHeight="1">
      <c r="A1478" s="38">
        <v>508</v>
      </c>
      <c r="B1478" s="39">
        <v>10729</v>
      </c>
      <c r="C1478" s="38">
        <v>10292315</v>
      </c>
      <c r="D1478" s="40" t="s">
        <v>3205</v>
      </c>
      <c r="E1478" s="58">
        <v>27</v>
      </c>
      <c r="F1478" s="38">
        <v>120</v>
      </c>
      <c r="G1478" s="38" t="s">
        <v>23</v>
      </c>
      <c r="H1478" s="42">
        <v>43825.8</v>
      </c>
      <c r="I1478" s="37"/>
      <c r="J1478" s="44">
        <v>39812</v>
      </c>
      <c r="K1478" s="42">
        <v>0</v>
      </c>
      <c r="L1478" s="42">
        <v>41634.51</v>
      </c>
      <c r="M1478" s="44">
        <v>45259</v>
      </c>
      <c r="N1478" s="42">
        <v>2191.29</v>
      </c>
      <c r="O1478" s="42">
        <v>0</v>
      </c>
      <c r="P1478" s="45">
        <f>IF(J1478&lt;DATEVALUE("2009-1-1"),3%,13%)</f>
        <v>0.03</v>
      </c>
      <c r="Q1478" s="42">
        <f>IF(P1478=13%,ROUND(O1478/(1+P1478)*P1478,2),ROUND(O1478/(1+0.03)*0.02,2))</f>
        <v>0</v>
      </c>
      <c r="R1478" s="42">
        <f>O1478-Q1478</f>
        <v>0</v>
      </c>
      <c r="S1478" s="42">
        <f>N1478-R1478</f>
        <v>2191.29</v>
      </c>
      <c r="T1478" s="38">
        <v>2101</v>
      </c>
      <c r="U1478" s="14">
        <f>S1478/H1478</f>
        <v>4.9999999999999996E-2</v>
      </c>
      <c r="V1478" s="19"/>
      <c r="W1478" s="19"/>
      <c r="X1478" s="37" t="s">
        <v>3459</v>
      </c>
    </row>
    <row r="1479" spans="1:24" s="3" customFormat="1" ht="16.5" customHeight="1">
      <c r="A1479" s="38">
        <v>632</v>
      </c>
      <c r="B1479" s="39">
        <v>10729</v>
      </c>
      <c r="C1479" s="38">
        <v>10292314</v>
      </c>
      <c r="D1479" s="40" t="s">
        <v>3250</v>
      </c>
      <c r="E1479" s="58">
        <v>333</v>
      </c>
      <c r="F1479" s="38">
        <v>120</v>
      </c>
      <c r="G1479" s="38" t="s">
        <v>23</v>
      </c>
      <c r="H1479" s="42">
        <v>101320.8</v>
      </c>
      <c r="I1479" s="37"/>
      <c r="J1479" s="44">
        <v>39812</v>
      </c>
      <c r="K1479" s="42">
        <v>0</v>
      </c>
      <c r="L1479" s="42">
        <v>96254.76</v>
      </c>
      <c r="M1479" s="44">
        <v>45259</v>
      </c>
      <c r="N1479" s="42">
        <v>5066.04</v>
      </c>
      <c r="O1479" s="42">
        <v>0</v>
      </c>
      <c r="P1479" s="45">
        <f>IF(J1479&lt;DATEVALUE("2009-1-1"),3%,13%)</f>
        <v>0.03</v>
      </c>
      <c r="Q1479" s="42">
        <f>IF(P1479=13%,ROUND(O1479/(1+P1479)*P1479,2),ROUND(O1479/(1+0.03)*0.02,2))</f>
        <v>0</v>
      </c>
      <c r="R1479" s="42">
        <f>O1479-Q1479</f>
        <v>0</v>
      </c>
      <c r="S1479" s="42">
        <f>N1479-R1479</f>
        <v>5066.04</v>
      </c>
      <c r="T1479" s="38">
        <v>5000</v>
      </c>
      <c r="U1479" s="14">
        <f>S1479/H1479</f>
        <v>4.9999999999999996E-2</v>
      </c>
      <c r="V1479" s="19"/>
      <c r="W1479" s="19"/>
      <c r="X1479" s="37" t="s">
        <v>3459</v>
      </c>
    </row>
    <row r="1480" spans="1:24" s="3" customFormat="1" ht="16.5" customHeight="1">
      <c r="A1480" s="38">
        <v>638</v>
      </c>
      <c r="B1480" s="39">
        <v>10729</v>
      </c>
      <c r="C1480" s="38">
        <v>10292439</v>
      </c>
      <c r="D1480" s="40" t="s">
        <v>3254</v>
      </c>
      <c r="E1480" s="58">
        <v>2</v>
      </c>
      <c r="F1480" s="38">
        <v>120</v>
      </c>
      <c r="G1480" s="38" t="s">
        <v>23</v>
      </c>
      <c r="H1480" s="42">
        <v>4704</v>
      </c>
      <c r="I1480" s="37"/>
      <c r="J1480" s="44">
        <v>39812</v>
      </c>
      <c r="K1480" s="42">
        <v>0</v>
      </c>
      <c r="L1480" s="42">
        <v>4468.8</v>
      </c>
      <c r="M1480" s="44">
        <v>45259</v>
      </c>
      <c r="N1480" s="42">
        <v>235.2</v>
      </c>
      <c r="O1480" s="42">
        <v>0</v>
      </c>
      <c r="P1480" s="45">
        <f>IF(J1480&lt;DATEVALUE("2009-1-1"),3%,13%)</f>
        <v>0.03</v>
      </c>
      <c r="Q1480" s="42">
        <f>IF(P1480=13%,ROUND(O1480/(1+P1480)*P1480,2),ROUND(O1480/(1+0.03)*0.02,2))</f>
        <v>0</v>
      </c>
      <c r="R1480" s="42">
        <f>O1480-Q1480</f>
        <v>0</v>
      </c>
      <c r="S1480" s="42">
        <f>N1480-R1480</f>
        <v>235.2</v>
      </c>
      <c r="T1480" s="38">
        <v>5000</v>
      </c>
      <c r="U1480" s="14">
        <f>S1480/H1480</f>
        <v>4.9999999999999996E-2</v>
      </c>
      <c r="V1480" s="19"/>
      <c r="W1480" s="19"/>
      <c r="X1480" s="37" t="s">
        <v>3459</v>
      </c>
    </row>
    <row r="1481" spans="1:24" s="3" customFormat="1" ht="16.5" customHeight="1">
      <c r="A1481" s="38">
        <v>639</v>
      </c>
      <c r="B1481" s="39">
        <v>10729</v>
      </c>
      <c r="C1481" s="38">
        <v>10292440</v>
      </c>
      <c r="D1481" s="40" t="s">
        <v>80</v>
      </c>
      <c r="E1481" s="58">
        <v>6</v>
      </c>
      <c r="F1481" s="38">
        <v>120</v>
      </c>
      <c r="G1481" s="38" t="s">
        <v>23</v>
      </c>
      <c r="H1481" s="42">
        <v>4704</v>
      </c>
      <c r="I1481" s="37"/>
      <c r="J1481" s="44">
        <v>39812</v>
      </c>
      <c r="K1481" s="42">
        <v>0</v>
      </c>
      <c r="L1481" s="42">
        <v>4468.8</v>
      </c>
      <c r="M1481" s="44">
        <v>45259</v>
      </c>
      <c r="N1481" s="42">
        <v>235.2</v>
      </c>
      <c r="O1481" s="42">
        <v>0</v>
      </c>
      <c r="P1481" s="45">
        <f>IF(J1481&lt;DATEVALUE("2009-1-1"),3%,13%)</f>
        <v>0.03</v>
      </c>
      <c r="Q1481" s="42">
        <f>IF(P1481=13%,ROUND(O1481/(1+P1481)*P1481,2),ROUND(O1481/(1+0.03)*0.02,2))</f>
        <v>0</v>
      </c>
      <c r="R1481" s="42">
        <f>O1481-Q1481</f>
        <v>0</v>
      </c>
      <c r="S1481" s="42">
        <f>N1481-R1481</f>
        <v>235.2</v>
      </c>
      <c r="T1481" s="38">
        <v>5000</v>
      </c>
      <c r="U1481" s="14">
        <f>S1481/H1481</f>
        <v>4.9999999999999996E-2</v>
      </c>
      <c r="V1481" s="19"/>
      <c r="W1481" s="19"/>
      <c r="X1481" s="37" t="s">
        <v>3459</v>
      </c>
    </row>
    <row r="1482" spans="1:24" s="3" customFormat="1" ht="16.5" customHeight="1">
      <c r="A1482" s="38">
        <v>651</v>
      </c>
      <c r="B1482" s="39">
        <v>10729</v>
      </c>
      <c r="C1482" s="38">
        <v>10292667</v>
      </c>
      <c r="D1482" s="40" t="s">
        <v>3211</v>
      </c>
      <c r="E1482" s="58">
        <v>3</v>
      </c>
      <c r="F1482" s="38">
        <v>120</v>
      </c>
      <c r="G1482" s="38" t="s">
        <v>23</v>
      </c>
      <c r="H1482" s="42">
        <v>5643</v>
      </c>
      <c r="I1482" s="37"/>
      <c r="J1482" s="44">
        <v>39812</v>
      </c>
      <c r="K1482" s="42">
        <v>0</v>
      </c>
      <c r="L1482" s="42">
        <v>5360.85</v>
      </c>
      <c r="M1482" s="44">
        <v>45259</v>
      </c>
      <c r="N1482" s="42">
        <v>282.14999999999998</v>
      </c>
      <c r="O1482" s="42">
        <v>0</v>
      </c>
      <c r="P1482" s="45">
        <f>IF(J1482&lt;DATEVALUE("2009-1-1"),3%,13%)</f>
        <v>0.03</v>
      </c>
      <c r="Q1482" s="42">
        <f>IF(P1482=13%,ROUND(O1482/(1+P1482)*P1482,2),ROUND(O1482/(1+0.03)*0.02,2))</f>
        <v>0</v>
      </c>
      <c r="R1482" s="42">
        <f>O1482-Q1482</f>
        <v>0</v>
      </c>
      <c r="S1482" s="42">
        <f>N1482-R1482</f>
        <v>282.14999999999998</v>
      </c>
      <c r="T1482" s="38">
        <v>5000</v>
      </c>
      <c r="U1482" s="14">
        <f>S1482/H1482</f>
        <v>4.9999999999999996E-2</v>
      </c>
      <c r="V1482" s="19"/>
      <c r="W1482" s="19"/>
      <c r="X1482" s="37" t="s">
        <v>3459</v>
      </c>
    </row>
    <row r="1483" spans="1:24" s="3" customFormat="1" ht="16.5" customHeight="1">
      <c r="A1483" s="38">
        <v>655</v>
      </c>
      <c r="B1483" s="39">
        <v>10729</v>
      </c>
      <c r="C1483" s="38">
        <v>10292671</v>
      </c>
      <c r="D1483" s="40" t="s">
        <v>3263</v>
      </c>
      <c r="E1483" s="58">
        <v>6</v>
      </c>
      <c r="F1483" s="38">
        <v>120</v>
      </c>
      <c r="G1483" s="38" t="s">
        <v>23</v>
      </c>
      <c r="H1483" s="42">
        <v>9408</v>
      </c>
      <c r="I1483" s="37"/>
      <c r="J1483" s="44">
        <v>39812</v>
      </c>
      <c r="K1483" s="42">
        <v>0</v>
      </c>
      <c r="L1483" s="42">
        <v>8937.6</v>
      </c>
      <c r="M1483" s="44">
        <v>45259</v>
      </c>
      <c r="N1483" s="42">
        <v>470.4</v>
      </c>
      <c r="O1483" s="42">
        <v>0</v>
      </c>
      <c r="P1483" s="45">
        <f>IF(J1483&lt;DATEVALUE("2009-1-1"),3%,13%)</f>
        <v>0.03</v>
      </c>
      <c r="Q1483" s="42">
        <f>IF(P1483=13%,ROUND(O1483/(1+P1483)*P1483,2),ROUND(O1483/(1+0.03)*0.02,2))</f>
        <v>0</v>
      </c>
      <c r="R1483" s="42">
        <f>O1483-Q1483</f>
        <v>0</v>
      </c>
      <c r="S1483" s="42">
        <f>N1483-R1483</f>
        <v>470.4</v>
      </c>
      <c r="T1483" s="38">
        <v>5000</v>
      </c>
      <c r="U1483" s="14">
        <f>S1483/H1483</f>
        <v>4.9999999999999996E-2</v>
      </c>
      <c r="V1483" s="19"/>
      <c r="W1483" s="19"/>
      <c r="X1483" s="37" t="s">
        <v>3459</v>
      </c>
    </row>
    <row r="1484" spans="1:24" s="3" customFormat="1" ht="16.5" customHeight="1">
      <c r="A1484" s="38">
        <v>670</v>
      </c>
      <c r="B1484" s="39">
        <v>10729</v>
      </c>
      <c r="C1484" s="38">
        <v>10293044</v>
      </c>
      <c r="D1484" s="40" t="s">
        <v>3272</v>
      </c>
      <c r="E1484" s="58">
        <v>4</v>
      </c>
      <c r="F1484" s="38">
        <v>120</v>
      </c>
      <c r="G1484" s="38" t="s">
        <v>23</v>
      </c>
      <c r="H1484" s="42">
        <v>3223.8</v>
      </c>
      <c r="I1484" s="37"/>
      <c r="J1484" s="44">
        <v>39812</v>
      </c>
      <c r="K1484" s="42">
        <v>0</v>
      </c>
      <c r="L1484" s="42">
        <v>3062.61</v>
      </c>
      <c r="M1484" s="44">
        <v>45259</v>
      </c>
      <c r="N1484" s="42">
        <v>161.19</v>
      </c>
      <c r="O1484" s="42">
        <v>0</v>
      </c>
      <c r="P1484" s="45">
        <f>IF(J1484&lt;DATEVALUE("2009-1-1"),3%,13%)</f>
        <v>0.03</v>
      </c>
      <c r="Q1484" s="42">
        <f>IF(P1484=13%,ROUND(O1484/(1+P1484)*P1484,2),ROUND(O1484/(1+0.03)*0.02,2))</f>
        <v>0</v>
      </c>
      <c r="R1484" s="42">
        <f>O1484-Q1484</f>
        <v>0</v>
      </c>
      <c r="S1484" s="42">
        <f>N1484-R1484</f>
        <v>161.19</v>
      </c>
      <c r="T1484" s="38">
        <v>5000</v>
      </c>
      <c r="U1484" s="14">
        <f>S1484/H1484</f>
        <v>4.9999999999999996E-2</v>
      </c>
      <c r="V1484" s="19"/>
      <c r="W1484" s="19"/>
      <c r="X1484" s="37" t="s">
        <v>3459</v>
      </c>
    </row>
    <row r="1485" spans="1:24" s="3" customFormat="1" ht="16.5" customHeight="1">
      <c r="A1485" s="38">
        <v>707</v>
      </c>
      <c r="B1485" s="39">
        <v>10729</v>
      </c>
      <c r="C1485" s="38">
        <v>10291857</v>
      </c>
      <c r="D1485" s="40" t="s">
        <v>1899</v>
      </c>
      <c r="E1485" s="58">
        <v>1</v>
      </c>
      <c r="F1485" s="38">
        <v>60</v>
      </c>
      <c r="G1485" s="38" t="s">
        <v>33</v>
      </c>
      <c r="H1485" s="42">
        <v>2799</v>
      </c>
      <c r="I1485" s="37"/>
      <c r="J1485" s="44">
        <v>41633</v>
      </c>
      <c r="K1485" s="42">
        <v>0</v>
      </c>
      <c r="L1485" s="42">
        <v>2659.05</v>
      </c>
      <c r="M1485" s="44">
        <v>45259</v>
      </c>
      <c r="N1485" s="42">
        <v>139.94999999999999</v>
      </c>
      <c r="O1485" s="42">
        <v>0</v>
      </c>
      <c r="P1485" s="45">
        <f>IF(J1485&lt;DATEVALUE("2009-1-1"),3%,13%)</f>
        <v>0.13</v>
      </c>
      <c r="Q1485" s="42">
        <f>IF(P1485=13%,ROUND(O1485/(1+P1485)*P1485,2),ROUND(O1485/(1+0.03)*0.02,2))</f>
        <v>0</v>
      </c>
      <c r="R1485" s="42">
        <f>O1485-Q1485</f>
        <v>0</v>
      </c>
      <c r="S1485" s="42">
        <f>N1485-R1485</f>
        <v>139.94999999999999</v>
      </c>
      <c r="T1485" s="38">
        <v>1601</v>
      </c>
      <c r="U1485" s="14">
        <f>S1485/H1485</f>
        <v>4.9999999999999996E-2</v>
      </c>
      <c r="V1485" s="19"/>
      <c r="W1485" s="19"/>
      <c r="X1485" s="37" t="s">
        <v>3459</v>
      </c>
    </row>
    <row r="1486" spans="1:24" s="3" customFormat="1" ht="16.5" customHeight="1">
      <c r="A1486" s="38">
        <v>709</v>
      </c>
      <c r="B1486" s="39">
        <v>10729</v>
      </c>
      <c r="C1486" s="38">
        <v>10291844</v>
      </c>
      <c r="D1486" s="40" t="s">
        <v>3295</v>
      </c>
      <c r="E1486" s="58">
        <v>1</v>
      </c>
      <c r="F1486" s="38">
        <v>60</v>
      </c>
      <c r="G1486" s="38" t="s">
        <v>33</v>
      </c>
      <c r="H1486" s="42">
        <v>2799</v>
      </c>
      <c r="I1486" s="37"/>
      <c r="J1486" s="44">
        <v>39834</v>
      </c>
      <c r="K1486" s="42">
        <v>0</v>
      </c>
      <c r="L1486" s="42">
        <v>2659.05</v>
      </c>
      <c r="M1486" s="44">
        <v>45259</v>
      </c>
      <c r="N1486" s="42">
        <v>139.94999999999999</v>
      </c>
      <c r="O1486" s="42">
        <v>0</v>
      </c>
      <c r="P1486" s="45">
        <f>IF(J1486&lt;DATEVALUE("2009-1-1"),3%,13%)</f>
        <v>0.13</v>
      </c>
      <c r="Q1486" s="42">
        <f>IF(P1486=13%,ROUND(O1486/(1+P1486)*P1486,2),ROUND(O1486/(1+0.03)*0.02,2))</f>
        <v>0</v>
      </c>
      <c r="R1486" s="42">
        <f>O1486-Q1486</f>
        <v>0</v>
      </c>
      <c r="S1486" s="42">
        <f>N1486-R1486</f>
        <v>139.94999999999999</v>
      </c>
      <c r="T1486" s="38">
        <v>2201</v>
      </c>
      <c r="U1486" s="14">
        <f>S1486/H1486</f>
        <v>4.9999999999999996E-2</v>
      </c>
      <c r="V1486" s="19"/>
      <c r="W1486" s="19"/>
      <c r="X1486" s="37" t="s">
        <v>3459</v>
      </c>
    </row>
    <row r="1487" spans="1:24" s="3" customFormat="1" ht="16.5" customHeight="1">
      <c r="A1487" s="38">
        <v>727</v>
      </c>
      <c r="B1487" s="39">
        <v>10729</v>
      </c>
      <c r="C1487" s="38">
        <v>10291881</v>
      </c>
      <c r="D1487" s="40" t="s">
        <v>1910</v>
      </c>
      <c r="E1487" s="58">
        <v>1</v>
      </c>
      <c r="F1487" s="38">
        <v>60</v>
      </c>
      <c r="G1487" s="38" t="s">
        <v>33</v>
      </c>
      <c r="H1487" s="42">
        <v>4690.6000000000004</v>
      </c>
      <c r="I1487" s="37"/>
      <c r="J1487" s="44">
        <v>42001</v>
      </c>
      <c r="K1487" s="42">
        <v>0</v>
      </c>
      <c r="L1487" s="42">
        <v>4456.07</v>
      </c>
      <c r="M1487" s="44">
        <v>45259</v>
      </c>
      <c r="N1487" s="42">
        <v>234.53</v>
      </c>
      <c r="O1487" s="42">
        <v>0</v>
      </c>
      <c r="P1487" s="45">
        <f>IF(J1487&lt;DATEVALUE("2009-1-1"),3%,13%)</f>
        <v>0.13</v>
      </c>
      <c r="Q1487" s="42">
        <f>IF(P1487=13%,ROUND(O1487/(1+P1487)*P1487,2),ROUND(O1487/(1+0.03)*0.02,2))</f>
        <v>0</v>
      </c>
      <c r="R1487" s="42">
        <f>O1487-Q1487</f>
        <v>0</v>
      </c>
      <c r="S1487" s="42">
        <f>N1487-R1487</f>
        <v>234.53</v>
      </c>
      <c r="T1487" s="38">
        <v>5000</v>
      </c>
      <c r="U1487" s="14">
        <f>S1487/H1487</f>
        <v>4.9999999999999996E-2</v>
      </c>
      <c r="V1487" s="19"/>
      <c r="W1487" s="19"/>
      <c r="X1487" s="37" t="s">
        <v>3459</v>
      </c>
    </row>
    <row r="1488" spans="1:24" s="3" customFormat="1" ht="16.5" customHeight="1">
      <c r="A1488" s="38">
        <v>735</v>
      </c>
      <c r="B1488" s="39">
        <v>10729</v>
      </c>
      <c r="C1488" s="38">
        <v>10291945</v>
      </c>
      <c r="D1488" s="40" t="s">
        <v>686</v>
      </c>
      <c r="E1488" s="58">
        <v>1</v>
      </c>
      <c r="F1488" s="38">
        <v>60</v>
      </c>
      <c r="G1488" s="38" t="s">
        <v>33</v>
      </c>
      <c r="H1488" s="42">
        <v>1198</v>
      </c>
      <c r="I1488" s="37"/>
      <c r="J1488" s="44">
        <v>41302</v>
      </c>
      <c r="K1488" s="42">
        <v>0</v>
      </c>
      <c r="L1488" s="42">
        <v>1138.0999999999999</v>
      </c>
      <c r="M1488" s="44">
        <v>45259</v>
      </c>
      <c r="N1488" s="42">
        <v>59.9</v>
      </c>
      <c r="O1488" s="42">
        <v>0</v>
      </c>
      <c r="P1488" s="45">
        <f>IF(J1488&lt;DATEVALUE("2009-1-1"),3%,13%)</f>
        <v>0.13</v>
      </c>
      <c r="Q1488" s="42">
        <f>IF(P1488=13%,ROUND(O1488/(1+P1488)*P1488,2),ROUND(O1488/(1+0.03)*0.02,2))</f>
        <v>0</v>
      </c>
      <c r="R1488" s="42">
        <f>O1488-Q1488</f>
        <v>0</v>
      </c>
      <c r="S1488" s="42">
        <f>N1488-R1488</f>
        <v>59.9</v>
      </c>
      <c r="T1488" s="38">
        <v>5000</v>
      </c>
      <c r="U1488" s="14">
        <f>S1488/H1488</f>
        <v>4.9999999999999996E-2</v>
      </c>
      <c r="V1488" s="19"/>
      <c r="W1488" s="19"/>
      <c r="X1488" s="37" t="s">
        <v>3459</v>
      </c>
    </row>
    <row r="1489" spans="1:36" s="3" customFormat="1" ht="16.5" customHeight="1">
      <c r="A1489" s="38">
        <v>743</v>
      </c>
      <c r="B1489" s="39">
        <v>10729</v>
      </c>
      <c r="C1489" s="38">
        <v>10292120</v>
      </c>
      <c r="D1489" s="40" t="s">
        <v>1403</v>
      </c>
      <c r="E1489" s="58">
        <v>1</v>
      </c>
      <c r="F1489" s="38">
        <v>60</v>
      </c>
      <c r="G1489" s="38" t="s">
        <v>33</v>
      </c>
      <c r="H1489" s="42">
        <v>3999</v>
      </c>
      <c r="I1489" s="37"/>
      <c r="J1489" s="44">
        <v>41115</v>
      </c>
      <c r="K1489" s="42">
        <v>0</v>
      </c>
      <c r="L1489" s="42">
        <v>3799.05</v>
      </c>
      <c r="M1489" s="44">
        <v>45259</v>
      </c>
      <c r="N1489" s="42">
        <v>199.95</v>
      </c>
      <c r="O1489" s="42">
        <v>0</v>
      </c>
      <c r="P1489" s="45">
        <f>IF(J1489&lt;DATEVALUE("2009-1-1"),3%,13%)</f>
        <v>0.13</v>
      </c>
      <c r="Q1489" s="42">
        <f>IF(P1489=13%,ROUND(O1489/(1+P1489)*P1489,2),ROUND(O1489/(1+0.03)*0.02,2))</f>
        <v>0</v>
      </c>
      <c r="R1489" s="42">
        <f>O1489-Q1489</f>
        <v>0</v>
      </c>
      <c r="S1489" s="42">
        <f>N1489-R1489</f>
        <v>199.95</v>
      </c>
      <c r="T1489" s="38">
        <v>5000</v>
      </c>
      <c r="U1489" s="14">
        <f>S1489/H1489</f>
        <v>4.9999999999999996E-2</v>
      </c>
      <c r="V1489" s="19"/>
      <c r="W1489" s="19"/>
      <c r="X1489" s="37" t="s">
        <v>3459</v>
      </c>
    </row>
    <row r="1490" spans="1:36" s="3" customFormat="1" ht="16.5" customHeight="1">
      <c r="A1490" s="38">
        <v>744</v>
      </c>
      <c r="B1490" s="39">
        <v>10729</v>
      </c>
      <c r="C1490" s="38">
        <v>10292124</v>
      </c>
      <c r="D1490" s="40" t="s">
        <v>90</v>
      </c>
      <c r="E1490" s="58">
        <v>1</v>
      </c>
      <c r="F1490" s="38">
        <v>60</v>
      </c>
      <c r="G1490" s="38" t="s">
        <v>33</v>
      </c>
      <c r="H1490" s="42">
        <v>3399</v>
      </c>
      <c r="I1490" s="37"/>
      <c r="J1490" s="44">
        <v>41176</v>
      </c>
      <c r="K1490" s="42">
        <v>0</v>
      </c>
      <c r="L1490" s="42">
        <v>3229.05</v>
      </c>
      <c r="M1490" s="44">
        <v>45259</v>
      </c>
      <c r="N1490" s="42">
        <v>169.95</v>
      </c>
      <c r="O1490" s="42">
        <v>0</v>
      </c>
      <c r="P1490" s="45">
        <f>IF(J1490&lt;DATEVALUE("2009-1-1"),3%,13%)</f>
        <v>0.13</v>
      </c>
      <c r="Q1490" s="42">
        <f>IF(P1490=13%,ROUND(O1490/(1+P1490)*P1490,2),ROUND(O1490/(1+0.03)*0.02,2))</f>
        <v>0</v>
      </c>
      <c r="R1490" s="42">
        <f>O1490-Q1490</f>
        <v>0</v>
      </c>
      <c r="S1490" s="42">
        <f>N1490-R1490</f>
        <v>169.95</v>
      </c>
      <c r="T1490" s="38">
        <v>5000</v>
      </c>
      <c r="U1490" s="14">
        <f>S1490/H1490</f>
        <v>4.9999999999999996E-2</v>
      </c>
      <c r="V1490" s="19"/>
      <c r="W1490" s="19"/>
      <c r="X1490" s="37" t="s">
        <v>3459</v>
      </c>
    </row>
    <row r="1491" spans="1:36" s="3" customFormat="1" ht="16.5" customHeight="1">
      <c r="A1491" s="38">
        <v>749</v>
      </c>
      <c r="B1491" s="39">
        <v>10729</v>
      </c>
      <c r="C1491" s="38">
        <v>10292149</v>
      </c>
      <c r="D1491" s="40" t="s">
        <v>1403</v>
      </c>
      <c r="E1491" s="58">
        <v>1</v>
      </c>
      <c r="F1491" s="38">
        <v>60</v>
      </c>
      <c r="G1491" s="38" t="s">
        <v>33</v>
      </c>
      <c r="H1491" s="42">
        <v>4199</v>
      </c>
      <c r="I1491" s="37"/>
      <c r="J1491" s="44">
        <v>41451</v>
      </c>
      <c r="K1491" s="42">
        <v>0</v>
      </c>
      <c r="L1491" s="42">
        <v>3989.05</v>
      </c>
      <c r="M1491" s="44">
        <v>45259</v>
      </c>
      <c r="N1491" s="42">
        <v>209.95</v>
      </c>
      <c r="O1491" s="42">
        <v>0</v>
      </c>
      <c r="P1491" s="45">
        <f>IF(J1491&lt;DATEVALUE("2009-1-1"),3%,13%)</f>
        <v>0.13</v>
      </c>
      <c r="Q1491" s="42">
        <f>IF(P1491=13%,ROUND(O1491/(1+P1491)*P1491,2),ROUND(O1491/(1+0.03)*0.02,2))</f>
        <v>0</v>
      </c>
      <c r="R1491" s="42">
        <f>O1491-Q1491</f>
        <v>0</v>
      </c>
      <c r="S1491" s="42">
        <f>N1491-R1491</f>
        <v>209.95</v>
      </c>
      <c r="T1491" s="38">
        <v>5000</v>
      </c>
      <c r="U1491" s="14">
        <f>S1491/H1491</f>
        <v>4.9999999999999996E-2</v>
      </c>
      <c r="V1491" s="19"/>
      <c r="W1491" s="19"/>
      <c r="X1491" s="37" t="s">
        <v>3459</v>
      </c>
    </row>
    <row r="1492" spans="1:36" s="3" customFormat="1" ht="16.5" customHeight="1">
      <c r="A1492" s="38">
        <v>783</v>
      </c>
      <c r="B1492" s="39">
        <v>10729</v>
      </c>
      <c r="C1492" s="38">
        <v>10292658</v>
      </c>
      <c r="D1492" s="40" t="s">
        <v>3330</v>
      </c>
      <c r="E1492" s="58">
        <v>1</v>
      </c>
      <c r="F1492" s="38">
        <v>49</v>
      </c>
      <c r="G1492" s="38" t="s">
        <v>33</v>
      </c>
      <c r="H1492" s="42">
        <v>2964.6</v>
      </c>
      <c r="I1492" s="37"/>
      <c r="J1492" s="44">
        <v>43641</v>
      </c>
      <c r="K1492" s="42">
        <v>0</v>
      </c>
      <c r="L1492" s="42">
        <v>2816.37</v>
      </c>
      <c r="M1492" s="44">
        <v>45259</v>
      </c>
      <c r="N1492" s="42">
        <v>148.22999999999999</v>
      </c>
      <c r="O1492" s="42">
        <v>0</v>
      </c>
      <c r="P1492" s="45">
        <f>IF(J1492&lt;DATEVALUE("2009-1-1"),3%,13%)</f>
        <v>0.13</v>
      </c>
      <c r="Q1492" s="42">
        <f>IF(P1492=13%,ROUND(O1492/(1+P1492)*P1492,2),ROUND(O1492/(1+0.03)*0.02,2))</f>
        <v>0</v>
      </c>
      <c r="R1492" s="42">
        <f>O1492-Q1492</f>
        <v>0</v>
      </c>
      <c r="S1492" s="42">
        <f>N1492-R1492</f>
        <v>148.22999999999999</v>
      </c>
      <c r="T1492" s="38">
        <v>5000</v>
      </c>
      <c r="U1492" s="14">
        <f>S1492/H1492</f>
        <v>4.9999999999999996E-2</v>
      </c>
      <c r="V1492" s="19"/>
      <c r="W1492" s="19"/>
      <c r="X1492" s="37" t="s">
        <v>3459</v>
      </c>
    </row>
    <row r="1493" spans="1:36" s="3" customFormat="1" ht="16.5" customHeight="1">
      <c r="A1493" s="38">
        <v>2</v>
      </c>
      <c r="B1493" s="39">
        <v>10733</v>
      </c>
      <c r="C1493" s="38">
        <v>10289474</v>
      </c>
      <c r="D1493" s="40" t="s">
        <v>1148</v>
      </c>
      <c r="E1493" s="41">
        <v>1</v>
      </c>
      <c r="F1493" s="38">
        <v>60</v>
      </c>
      <c r="G1493" s="38" t="s">
        <v>83</v>
      </c>
      <c r="H1493" s="42">
        <v>200</v>
      </c>
      <c r="I1493" s="2"/>
      <c r="J1493" s="44">
        <v>39812</v>
      </c>
      <c r="K1493" s="42">
        <v>0</v>
      </c>
      <c r="L1493" s="42">
        <v>190</v>
      </c>
      <c r="M1493" s="44">
        <v>44957</v>
      </c>
      <c r="N1493" s="42">
        <f>H1493-K1493-L1493</f>
        <v>10</v>
      </c>
      <c r="O1493" s="42">
        <v>0</v>
      </c>
      <c r="P1493" s="45">
        <v>0.03</v>
      </c>
      <c r="Q1493" s="42">
        <v>0</v>
      </c>
      <c r="R1493" s="42">
        <v>0</v>
      </c>
      <c r="S1493" s="42">
        <f>N1493-R1493</f>
        <v>10</v>
      </c>
      <c r="T1493" s="38">
        <v>5000</v>
      </c>
      <c r="U1493" s="14">
        <f>S1493/H1493</f>
        <v>0.05</v>
      </c>
      <c r="V1493" s="19"/>
      <c r="W1493" s="19"/>
      <c r="X1493" s="37" t="s">
        <v>3460</v>
      </c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</row>
    <row r="1494" spans="1:36" s="3" customFormat="1" ht="16.5" customHeight="1">
      <c r="A1494" s="38">
        <v>5</v>
      </c>
      <c r="B1494" s="39">
        <v>10733</v>
      </c>
      <c r="C1494" s="38">
        <v>10289474</v>
      </c>
      <c r="D1494" s="40" t="s">
        <v>1148</v>
      </c>
      <c r="E1494" s="41">
        <v>4</v>
      </c>
      <c r="F1494" s="38">
        <v>60</v>
      </c>
      <c r="G1494" s="38" t="s">
        <v>83</v>
      </c>
      <c r="H1494" s="42">
        <v>800</v>
      </c>
      <c r="I1494" s="2"/>
      <c r="J1494" s="44">
        <v>39812</v>
      </c>
      <c r="K1494" s="42">
        <v>0</v>
      </c>
      <c r="L1494" s="42">
        <v>760</v>
      </c>
      <c r="M1494" s="44">
        <v>44957</v>
      </c>
      <c r="N1494" s="42">
        <f>H1494-K1494-L1494</f>
        <v>40</v>
      </c>
      <c r="O1494" s="42">
        <v>0</v>
      </c>
      <c r="P1494" s="45">
        <v>0.03</v>
      </c>
      <c r="Q1494" s="42">
        <v>0</v>
      </c>
      <c r="R1494" s="42">
        <v>0</v>
      </c>
      <c r="S1494" s="42">
        <f>N1494-R1494</f>
        <v>40</v>
      </c>
      <c r="T1494" s="38">
        <v>5000</v>
      </c>
      <c r="U1494" s="14">
        <f>S1494/H1494</f>
        <v>0.05</v>
      </c>
      <c r="V1494" s="19"/>
      <c r="W1494" s="19"/>
      <c r="X1494" s="37" t="s">
        <v>3460</v>
      </c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</row>
    <row r="1495" spans="1:36" s="3" customFormat="1" ht="16.5" customHeight="1">
      <c r="A1495" s="38">
        <v>11</v>
      </c>
      <c r="B1495" s="39">
        <v>10734</v>
      </c>
      <c r="C1495" s="38">
        <v>10298789</v>
      </c>
      <c r="D1495" s="40" t="s">
        <v>1559</v>
      </c>
      <c r="E1495" s="38">
        <v>0.15024100000000001</v>
      </c>
      <c r="F1495" s="38">
        <v>60</v>
      </c>
      <c r="G1495" s="38" t="s">
        <v>33</v>
      </c>
      <c r="H1495" s="42">
        <v>20000</v>
      </c>
      <c r="I1495" s="2"/>
      <c r="J1495" s="44">
        <v>41941</v>
      </c>
      <c r="K1495" s="42">
        <v>0</v>
      </c>
      <c r="L1495" s="42">
        <v>19000</v>
      </c>
      <c r="M1495" s="44">
        <v>44985</v>
      </c>
      <c r="N1495" s="42">
        <f>H1495-K1495-L1495</f>
        <v>1000</v>
      </c>
      <c r="O1495" s="42">
        <v>0</v>
      </c>
      <c r="P1495" s="45">
        <v>0.13</v>
      </c>
      <c r="Q1495" s="42">
        <v>0</v>
      </c>
      <c r="R1495" s="42">
        <v>0</v>
      </c>
      <c r="S1495" s="42">
        <f>N1495-R1495</f>
        <v>1000</v>
      </c>
      <c r="T1495" s="38">
        <v>5000</v>
      </c>
      <c r="U1495" s="14">
        <f>S1495/H1495</f>
        <v>0.05</v>
      </c>
      <c r="V1495" s="19"/>
      <c r="W1495" s="19"/>
      <c r="X1495" s="37" t="s">
        <v>3460</v>
      </c>
    </row>
    <row r="1496" spans="1:36" s="3" customFormat="1" ht="16.5" customHeight="1">
      <c r="A1496" s="38">
        <v>7</v>
      </c>
      <c r="B1496" s="39">
        <v>10742</v>
      </c>
      <c r="C1496" s="38">
        <v>10287445</v>
      </c>
      <c r="D1496" s="40" t="s">
        <v>2858</v>
      </c>
      <c r="E1496" s="38">
        <v>1</v>
      </c>
      <c r="F1496" s="38">
        <v>60</v>
      </c>
      <c r="G1496" s="38" t="s">
        <v>33</v>
      </c>
      <c r="H1496" s="42">
        <v>1450</v>
      </c>
      <c r="I1496" s="2"/>
      <c r="J1496" s="44">
        <v>39778</v>
      </c>
      <c r="K1496" s="42">
        <v>0</v>
      </c>
      <c r="L1496" s="42">
        <v>1377.5</v>
      </c>
      <c r="M1496" s="44">
        <v>44985</v>
      </c>
      <c r="N1496" s="42">
        <f>H1496-K1496-L1496</f>
        <v>72.5</v>
      </c>
      <c r="O1496" s="42">
        <v>0</v>
      </c>
      <c r="P1496" s="45">
        <v>0.13</v>
      </c>
      <c r="Q1496" s="42">
        <v>0</v>
      </c>
      <c r="R1496" s="42">
        <v>0</v>
      </c>
      <c r="S1496" s="42">
        <f>N1496-R1496</f>
        <v>72.5</v>
      </c>
      <c r="T1496" s="38">
        <v>5000</v>
      </c>
      <c r="U1496" s="14">
        <f>S1496/H1496</f>
        <v>0.05</v>
      </c>
      <c r="V1496" s="19"/>
      <c r="W1496" s="19"/>
      <c r="X1496" s="37" t="s">
        <v>3463</v>
      </c>
    </row>
    <row r="1497" spans="1:36" s="3" customFormat="1" ht="16.5" customHeight="1">
      <c r="A1497" s="38">
        <v>8</v>
      </c>
      <c r="B1497" s="39">
        <v>10742</v>
      </c>
      <c r="C1497" s="38">
        <v>10287446</v>
      </c>
      <c r="D1497" s="40" t="s">
        <v>2859</v>
      </c>
      <c r="E1497" s="38">
        <v>1</v>
      </c>
      <c r="F1497" s="38">
        <v>60</v>
      </c>
      <c r="G1497" s="38" t="s">
        <v>33</v>
      </c>
      <c r="H1497" s="42">
        <v>9500</v>
      </c>
      <c r="I1497" s="2"/>
      <c r="J1497" s="44">
        <v>39778</v>
      </c>
      <c r="K1497" s="42">
        <v>0</v>
      </c>
      <c r="L1497" s="42">
        <v>9025</v>
      </c>
      <c r="M1497" s="44">
        <v>44985</v>
      </c>
      <c r="N1497" s="42">
        <f>H1497-K1497-L1497</f>
        <v>475</v>
      </c>
      <c r="O1497" s="42">
        <v>0</v>
      </c>
      <c r="P1497" s="45">
        <v>0.13</v>
      </c>
      <c r="Q1497" s="42">
        <v>0</v>
      </c>
      <c r="R1497" s="42">
        <v>0</v>
      </c>
      <c r="S1497" s="42">
        <f>N1497-R1497</f>
        <v>475</v>
      </c>
      <c r="T1497" s="38">
        <v>5000</v>
      </c>
      <c r="U1497" s="14">
        <f>S1497/H1497</f>
        <v>0.05</v>
      </c>
      <c r="V1497" s="19"/>
      <c r="W1497" s="19"/>
      <c r="X1497" s="37" t="s">
        <v>3463</v>
      </c>
    </row>
    <row r="1498" spans="1:36" s="3" customFormat="1" ht="16.5" customHeight="1">
      <c r="A1498" s="38">
        <v>10</v>
      </c>
      <c r="B1498" s="39">
        <v>10742</v>
      </c>
      <c r="C1498" s="38">
        <v>10287741</v>
      </c>
      <c r="D1498" s="40" t="s">
        <v>2861</v>
      </c>
      <c r="E1498" s="38">
        <v>1</v>
      </c>
      <c r="F1498" s="38">
        <v>60</v>
      </c>
      <c r="G1498" s="38" t="s">
        <v>33</v>
      </c>
      <c r="H1498" s="42">
        <v>1200</v>
      </c>
      <c r="I1498" s="2"/>
      <c r="J1498" s="44">
        <v>41025</v>
      </c>
      <c r="K1498" s="42">
        <v>0</v>
      </c>
      <c r="L1498" s="42">
        <v>1140</v>
      </c>
      <c r="M1498" s="44">
        <v>44985</v>
      </c>
      <c r="N1498" s="42">
        <f>H1498-K1498-L1498</f>
        <v>60</v>
      </c>
      <c r="O1498" s="42">
        <v>0</v>
      </c>
      <c r="P1498" s="45">
        <v>0.13</v>
      </c>
      <c r="Q1498" s="42">
        <v>0</v>
      </c>
      <c r="R1498" s="42">
        <v>0</v>
      </c>
      <c r="S1498" s="42">
        <f>N1498-R1498</f>
        <v>60</v>
      </c>
      <c r="T1498" s="38">
        <v>5000</v>
      </c>
      <c r="U1498" s="14">
        <f>S1498/H1498</f>
        <v>0.05</v>
      </c>
      <c r="V1498" s="19"/>
      <c r="W1498" s="19"/>
      <c r="X1498" s="37" t="s">
        <v>3463</v>
      </c>
    </row>
    <row r="1499" spans="1:36" s="3" customFormat="1" ht="16.5" customHeight="1">
      <c r="A1499" s="38">
        <v>22</v>
      </c>
      <c r="B1499" s="39">
        <v>10724</v>
      </c>
      <c r="C1499" s="38">
        <v>10276392</v>
      </c>
      <c r="D1499" s="40" t="s">
        <v>2476</v>
      </c>
      <c r="E1499" s="38">
        <v>1</v>
      </c>
      <c r="F1499" s="38">
        <v>60</v>
      </c>
      <c r="G1499" s="38" t="s">
        <v>33</v>
      </c>
      <c r="H1499" s="42">
        <v>939</v>
      </c>
      <c r="I1499" s="2"/>
      <c r="J1499" s="44">
        <v>43124</v>
      </c>
      <c r="K1499" s="42">
        <v>0</v>
      </c>
      <c r="L1499" s="42">
        <v>892.05</v>
      </c>
      <c r="M1499" s="44">
        <v>45016</v>
      </c>
      <c r="N1499" s="42">
        <f>H1499-K1499-L1499</f>
        <v>46.950000000000045</v>
      </c>
      <c r="O1499" s="42">
        <v>0</v>
      </c>
      <c r="P1499" s="45">
        <v>0.13</v>
      </c>
      <c r="Q1499" s="42">
        <v>0</v>
      </c>
      <c r="R1499" s="42">
        <v>0</v>
      </c>
      <c r="S1499" s="42">
        <v>46.95</v>
      </c>
      <c r="T1499" s="38">
        <v>2205</v>
      </c>
      <c r="U1499" s="14">
        <f>S1499/H1499</f>
        <v>0.05</v>
      </c>
      <c r="V1499" s="19"/>
      <c r="W1499" s="19"/>
      <c r="X1499" s="37" t="s">
        <v>3459</v>
      </c>
    </row>
    <row r="1500" spans="1:36" s="3" customFormat="1" ht="16.5" customHeight="1">
      <c r="A1500" s="38">
        <v>25</v>
      </c>
      <c r="B1500" s="39">
        <v>10724</v>
      </c>
      <c r="C1500" s="38">
        <v>10276453</v>
      </c>
      <c r="D1500" s="40" t="s">
        <v>2478</v>
      </c>
      <c r="E1500" s="38">
        <v>4</v>
      </c>
      <c r="F1500" s="38">
        <v>60</v>
      </c>
      <c r="G1500" s="38" t="s">
        <v>33</v>
      </c>
      <c r="H1500" s="42">
        <v>9600</v>
      </c>
      <c r="I1500" s="2"/>
      <c r="J1500" s="44">
        <v>42640</v>
      </c>
      <c r="K1500" s="42">
        <v>0</v>
      </c>
      <c r="L1500" s="42">
        <v>9120</v>
      </c>
      <c r="M1500" s="44">
        <v>45016</v>
      </c>
      <c r="N1500" s="42">
        <f>H1500-K1500-L1500</f>
        <v>480</v>
      </c>
      <c r="O1500" s="42">
        <v>0</v>
      </c>
      <c r="P1500" s="45">
        <v>0.13</v>
      </c>
      <c r="Q1500" s="42">
        <v>0</v>
      </c>
      <c r="R1500" s="42">
        <v>0</v>
      </c>
      <c r="S1500" s="42">
        <v>480</v>
      </c>
      <c r="T1500" s="38">
        <v>2205</v>
      </c>
      <c r="U1500" s="14">
        <f>S1500/H1500</f>
        <v>0.05</v>
      </c>
      <c r="V1500" s="19"/>
      <c r="W1500" s="19"/>
      <c r="X1500" s="37" t="s">
        <v>3459</v>
      </c>
    </row>
    <row r="1501" spans="1:36" s="3" customFormat="1" ht="16.5" customHeight="1">
      <c r="A1501" s="38">
        <v>33</v>
      </c>
      <c r="B1501" s="39">
        <v>10730</v>
      </c>
      <c r="C1501" s="38">
        <v>10290217</v>
      </c>
      <c r="D1501" s="40" t="s">
        <v>2483</v>
      </c>
      <c r="E1501" s="38">
        <v>1</v>
      </c>
      <c r="F1501" s="38">
        <v>60</v>
      </c>
      <c r="G1501" s="38" t="s">
        <v>33</v>
      </c>
      <c r="H1501" s="42">
        <v>1144</v>
      </c>
      <c r="I1501" s="2"/>
      <c r="J1501" s="44">
        <v>43156</v>
      </c>
      <c r="K1501" s="42">
        <v>0</v>
      </c>
      <c r="L1501" s="42">
        <v>1086.8</v>
      </c>
      <c r="M1501" s="44">
        <v>45016</v>
      </c>
      <c r="N1501" s="42">
        <f>H1501-K1501-L1501</f>
        <v>57.200000000000045</v>
      </c>
      <c r="O1501" s="42">
        <v>0</v>
      </c>
      <c r="P1501" s="45">
        <v>0.13</v>
      </c>
      <c r="Q1501" s="42">
        <v>0</v>
      </c>
      <c r="R1501" s="42">
        <v>0</v>
      </c>
      <c r="S1501" s="42">
        <v>57.2</v>
      </c>
      <c r="T1501" s="38">
        <v>5000</v>
      </c>
      <c r="U1501" s="14">
        <f>S1501/H1501</f>
        <v>0.05</v>
      </c>
      <c r="V1501" s="19"/>
      <c r="W1501" s="19"/>
      <c r="X1501" s="37" t="s">
        <v>3459</v>
      </c>
    </row>
    <row r="1502" spans="1:36" s="3" customFormat="1" ht="16.5" customHeight="1">
      <c r="A1502" s="38">
        <v>41</v>
      </c>
      <c r="B1502" s="39">
        <v>10730</v>
      </c>
      <c r="C1502" s="38">
        <v>10290003</v>
      </c>
      <c r="D1502" s="40" t="s">
        <v>356</v>
      </c>
      <c r="E1502" s="38">
        <v>10</v>
      </c>
      <c r="F1502" s="38">
        <v>120</v>
      </c>
      <c r="G1502" s="38" t="s">
        <v>21</v>
      </c>
      <c r="H1502" s="42">
        <v>26500</v>
      </c>
      <c r="I1502" s="2"/>
      <c r="J1502" s="44">
        <v>39813</v>
      </c>
      <c r="K1502" s="42">
        <v>0</v>
      </c>
      <c r="L1502" s="42">
        <v>25175</v>
      </c>
      <c r="M1502" s="44">
        <v>45016</v>
      </c>
      <c r="N1502" s="42">
        <f>H1502-K1502-L1502</f>
        <v>1325</v>
      </c>
      <c r="O1502" s="42">
        <v>0</v>
      </c>
      <c r="P1502" s="45">
        <v>0.03</v>
      </c>
      <c r="Q1502" s="42">
        <v>0</v>
      </c>
      <c r="R1502" s="42">
        <v>0</v>
      </c>
      <c r="S1502" s="42">
        <v>1325</v>
      </c>
      <c r="T1502" s="38">
        <v>2103</v>
      </c>
      <c r="U1502" s="14">
        <f>S1502/H1502</f>
        <v>0.05</v>
      </c>
      <c r="V1502" s="19"/>
      <c r="W1502" s="19"/>
      <c r="X1502" s="37" t="s">
        <v>3459</v>
      </c>
    </row>
    <row r="1503" spans="1:36" s="3" customFormat="1" ht="16.5" customHeight="1">
      <c r="A1503" s="38">
        <v>43</v>
      </c>
      <c r="B1503" s="39">
        <v>10730</v>
      </c>
      <c r="C1503" s="38">
        <v>10289906</v>
      </c>
      <c r="D1503" s="40" t="s">
        <v>2486</v>
      </c>
      <c r="E1503" s="38">
        <v>1</v>
      </c>
      <c r="F1503" s="38">
        <v>120</v>
      </c>
      <c r="G1503" s="38" t="s">
        <v>23</v>
      </c>
      <c r="H1503" s="42">
        <v>-43800</v>
      </c>
      <c r="I1503" s="2"/>
      <c r="J1503" s="44">
        <v>40022</v>
      </c>
      <c r="K1503" s="42">
        <v>0</v>
      </c>
      <c r="L1503" s="42">
        <v>-41610</v>
      </c>
      <c r="M1503" s="44">
        <v>45016</v>
      </c>
      <c r="N1503" s="42">
        <f>H1503-K1503-L1503</f>
        <v>-2190</v>
      </c>
      <c r="O1503" s="42">
        <v>0</v>
      </c>
      <c r="P1503" s="45">
        <v>0.13</v>
      </c>
      <c r="Q1503" s="42">
        <v>0</v>
      </c>
      <c r="R1503" s="42">
        <v>0</v>
      </c>
      <c r="S1503" s="42">
        <v>-2190</v>
      </c>
      <c r="T1503" s="38">
        <v>2109</v>
      </c>
      <c r="U1503" s="14">
        <f>S1503/H1503</f>
        <v>0.05</v>
      </c>
      <c r="V1503" s="19"/>
      <c r="W1503" s="19"/>
      <c r="X1503" s="37" t="s">
        <v>3459</v>
      </c>
    </row>
    <row r="1504" spans="1:36" s="3" customFormat="1" ht="16.5" customHeight="1">
      <c r="A1504" s="38">
        <v>8</v>
      </c>
      <c r="B1504" s="39">
        <v>10736</v>
      </c>
      <c r="C1504" s="38">
        <v>10284175</v>
      </c>
      <c r="D1504" s="40" t="s">
        <v>439</v>
      </c>
      <c r="E1504" s="38">
        <v>20</v>
      </c>
      <c r="F1504" s="38">
        <v>60</v>
      </c>
      <c r="G1504" s="38" t="s">
        <v>23</v>
      </c>
      <c r="H1504" s="42">
        <v>9914.6</v>
      </c>
      <c r="I1504" s="2"/>
      <c r="J1504" s="44">
        <v>43124</v>
      </c>
      <c r="K1504" s="42">
        <v>0</v>
      </c>
      <c r="L1504" s="42">
        <v>9418.8700000000008</v>
      </c>
      <c r="M1504" s="44">
        <v>45016</v>
      </c>
      <c r="N1504" s="42">
        <f>H1504-K1504-L1504</f>
        <v>495.72999999999956</v>
      </c>
      <c r="O1504" s="42">
        <v>0</v>
      </c>
      <c r="P1504" s="45">
        <v>0.13</v>
      </c>
      <c r="Q1504" s="42">
        <v>0</v>
      </c>
      <c r="R1504" s="42">
        <v>0</v>
      </c>
      <c r="S1504" s="42">
        <v>495.73</v>
      </c>
      <c r="T1504" s="38">
        <v>5000</v>
      </c>
      <c r="U1504" s="14">
        <f>S1504/H1504</f>
        <v>0.05</v>
      </c>
      <c r="V1504" s="19"/>
      <c r="W1504" s="19"/>
      <c r="X1504" s="37" t="s">
        <v>3461</v>
      </c>
    </row>
    <row r="1505" spans="1:37" s="3" customFormat="1" ht="16.5" customHeight="1">
      <c r="A1505" s="38">
        <v>3</v>
      </c>
      <c r="B1505" s="39">
        <v>10753</v>
      </c>
      <c r="C1505" s="38">
        <v>10286549</v>
      </c>
      <c r="D1505" s="40" t="s">
        <v>2446</v>
      </c>
      <c r="E1505" s="38">
        <v>1</v>
      </c>
      <c r="F1505" s="38">
        <v>120</v>
      </c>
      <c r="G1505" s="38" t="s">
        <v>21</v>
      </c>
      <c r="H1505" s="42">
        <v>-21090</v>
      </c>
      <c r="I1505" s="2"/>
      <c r="J1505" s="44">
        <v>40022</v>
      </c>
      <c r="K1505" s="42">
        <v>0</v>
      </c>
      <c r="L1505" s="42">
        <v>-20035.5</v>
      </c>
      <c r="M1505" s="44">
        <v>45016</v>
      </c>
      <c r="N1505" s="42">
        <f>H1505-K1505-L1505</f>
        <v>-1054.5</v>
      </c>
      <c r="O1505" s="42">
        <v>0</v>
      </c>
      <c r="P1505" s="45">
        <v>0.13</v>
      </c>
      <c r="Q1505" s="42">
        <v>0</v>
      </c>
      <c r="R1505" s="42">
        <v>0</v>
      </c>
      <c r="S1505" s="42">
        <v>-1054.5</v>
      </c>
      <c r="T1505" s="38">
        <v>5000</v>
      </c>
      <c r="U1505" s="14">
        <f>S1505/H1505</f>
        <v>0.05</v>
      </c>
      <c r="V1505" s="19"/>
      <c r="W1505" s="19"/>
      <c r="X1505" s="37" t="s">
        <v>3479</v>
      </c>
    </row>
    <row r="1506" spans="1:37" s="3" customFormat="1" ht="16.5" customHeight="1">
      <c r="A1506" s="38">
        <v>4</v>
      </c>
      <c r="B1506" s="39">
        <v>10753</v>
      </c>
      <c r="C1506" s="38">
        <v>10286565</v>
      </c>
      <c r="D1506" s="40" t="s">
        <v>2447</v>
      </c>
      <c r="E1506" s="38">
        <v>1</v>
      </c>
      <c r="F1506" s="38">
        <v>120</v>
      </c>
      <c r="G1506" s="38" t="s">
        <v>21</v>
      </c>
      <c r="H1506" s="42">
        <v>-1340</v>
      </c>
      <c r="I1506" s="2"/>
      <c r="J1506" s="44">
        <v>40179</v>
      </c>
      <c r="K1506" s="42">
        <v>0</v>
      </c>
      <c r="L1506" s="42">
        <v>-1273</v>
      </c>
      <c r="M1506" s="44">
        <v>45016</v>
      </c>
      <c r="N1506" s="42">
        <f>H1506-K1506-L1506</f>
        <v>-67</v>
      </c>
      <c r="O1506" s="42">
        <v>0</v>
      </c>
      <c r="P1506" s="45">
        <v>0.13</v>
      </c>
      <c r="Q1506" s="42">
        <v>0</v>
      </c>
      <c r="R1506" s="42">
        <v>0</v>
      </c>
      <c r="S1506" s="42">
        <v>-67</v>
      </c>
      <c r="T1506" s="38">
        <v>5000</v>
      </c>
      <c r="U1506" s="14">
        <f>S1506/H1506</f>
        <v>0.05</v>
      </c>
      <c r="V1506" s="19"/>
      <c r="W1506" s="19"/>
      <c r="X1506" s="37" t="s">
        <v>3479</v>
      </c>
    </row>
    <row r="1507" spans="1:37" s="3" customFormat="1" ht="16.5" customHeight="1">
      <c r="A1507" s="38">
        <v>5</v>
      </c>
      <c r="B1507" s="39">
        <v>10753</v>
      </c>
      <c r="C1507" s="38">
        <v>10286566</v>
      </c>
      <c r="D1507" s="40" t="s">
        <v>2448</v>
      </c>
      <c r="E1507" s="38">
        <v>1</v>
      </c>
      <c r="F1507" s="38">
        <v>120</v>
      </c>
      <c r="G1507" s="38" t="s">
        <v>21</v>
      </c>
      <c r="H1507" s="42">
        <v>-7725</v>
      </c>
      <c r="I1507" s="2"/>
      <c r="J1507" s="44">
        <v>40322</v>
      </c>
      <c r="K1507" s="42">
        <v>0</v>
      </c>
      <c r="L1507" s="42">
        <v>-7338.75</v>
      </c>
      <c r="M1507" s="44">
        <v>45016</v>
      </c>
      <c r="N1507" s="42">
        <f>H1507-K1507-L1507</f>
        <v>-386.25</v>
      </c>
      <c r="O1507" s="42">
        <v>0</v>
      </c>
      <c r="P1507" s="45">
        <v>0.13</v>
      </c>
      <c r="Q1507" s="42">
        <v>0</v>
      </c>
      <c r="R1507" s="42">
        <v>0</v>
      </c>
      <c r="S1507" s="42">
        <v>-386.25</v>
      </c>
      <c r="T1507" s="38">
        <v>5000</v>
      </c>
      <c r="U1507" s="14">
        <f>S1507/H1507</f>
        <v>0.05</v>
      </c>
      <c r="V1507" s="19"/>
      <c r="W1507" s="19"/>
      <c r="X1507" s="37" t="s">
        <v>3479</v>
      </c>
    </row>
    <row r="1508" spans="1:37" s="3" customFormat="1" ht="16.5" customHeight="1">
      <c r="A1508" s="38">
        <v>16</v>
      </c>
      <c r="B1508" s="39">
        <v>10753</v>
      </c>
      <c r="C1508" s="38">
        <v>10286390</v>
      </c>
      <c r="D1508" s="40" t="s">
        <v>2456</v>
      </c>
      <c r="E1508" s="38">
        <v>1</v>
      </c>
      <c r="F1508" s="38">
        <v>120</v>
      </c>
      <c r="G1508" s="38" t="s">
        <v>21</v>
      </c>
      <c r="H1508" s="42">
        <v>6051</v>
      </c>
      <c r="I1508" s="2"/>
      <c r="J1508" s="44">
        <v>39813</v>
      </c>
      <c r="K1508" s="42">
        <v>0</v>
      </c>
      <c r="L1508" s="42">
        <v>5748.45</v>
      </c>
      <c r="M1508" s="44">
        <v>45016</v>
      </c>
      <c r="N1508" s="42">
        <f>H1508-K1508-L1508</f>
        <v>302.55000000000018</v>
      </c>
      <c r="O1508" s="42">
        <v>0</v>
      </c>
      <c r="P1508" s="45">
        <v>0.03</v>
      </c>
      <c r="Q1508" s="42">
        <v>0</v>
      </c>
      <c r="R1508" s="42">
        <v>0</v>
      </c>
      <c r="S1508" s="42">
        <v>302.55</v>
      </c>
      <c r="T1508" s="38">
        <v>5000</v>
      </c>
      <c r="U1508" s="14">
        <f>S1508/H1508</f>
        <v>0.05</v>
      </c>
      <c r="V1508" s="19"/>
      <c r="W1508" s="19"/>
      <c r="X1508" s="37" t="s">
        <v>3479</v>
      </c>
    </row>
    <row r="1509" spans="1:37" s="3" customFormat="1" ht="16.5" customHeight="1">
      <c r="A1509" s="38">
        <v>18</v>
      </c>
      <c r="B1509" s="39">
        <v>10753</v>
      </c>
      <c r="C1509" s="38">
        <v>10286873</v>
      </c>
      <c r="D1509" s="40" t="s">
        <v>2457</v>
      </c>
      <c r="E1509" s="38">
        <v>2</v>
      </c>
      <c r="F1509" s="38">
        <v>60</v>
      </c>
      <c r="G1509" s="38" t="s">
        <v>33</v>
      </c>
      <c r="H1509" s="42">
        <v>3460</v>
      </c>
      <c r="I1509" s="2"/>
      <c r="J1509" s="44">
        <v>42274</v>
      </c>
      <c r="K1509" s="42">
        <v>0</v>
      </c>
      <c r="L1509" s="42">
        <v>3287</v>
      </c>
      <c r="M1509" s="44">
        <v>45016</v>
      </c>
      <c r="N1509" s="42">
        <f>H1509-K1509-L1509</f>
        <v>173</v>
      </c>
      <c r="O1509" s="42">
        <v>0</v>
      </c>
      <c r="P1509" s="45">
        <v>0.13</v>
      </c>
      <c r="Q1509" s="42">
        <v>0</v>
      </c>
      <c r="R1509" s="42">
        <v>0</v>
      </c>
      <c r="S1509" s="42">
        <v>173</v>
      </c>
      <c r="T1509" s="38">
        <v>5000</v>
      </c>
      <c r="U1509" s="14">
        <f>S1509/H1509</f>
        <v>0.05</v>
      </c>
      <c r="V1509" s="19"/>
      <c r="W1509" s="19"/>
      <c r="X1509" s="37" t="s">
        <v>3479</v>
      </c>
    </row>
    <row r="1510" spans="1:37" s="3" customFormat="1" ht="16.5" customHeight="1">
      <c r="A1510" s="38">
        <v>9</v>
      </c>
      <c r="B1510" s="39">
        <v>10800</v>
      </c>
      <c r="C1510" s="38">
        <v>10317368</v>
      </c>
      <c r="D1510" s="40" t="s">
        <v>2460</v>
      </c>
      <c r="E1510" s="38">
        <v>5</v>
      </c>
      <c r="F1510" s="38">
        <v>60</v>
      </c>
      <c r="G1510" s="38" t="s">
        <v>23</v>
      </c>
      <c r="H1510" s="42">
        <v>5355</v>
      </c>
      <c r="I1510" s="2"/>
      <c r="J1510" s="44">
        <v>39642</v>
      </c>
      <c r="K1510" s="42">
        <v>0</v>
      </c>
      <c r="L1510" s="42">
        <v>5087.25</v>
      </c>
      <c r="M1510" s="44">
        <v>45016</v>
      </c>
      <c r="N1510" s="42">
        <f>H1510-K1510-L1510</f>
        <v>267.75</v>
      </c>
      <c r="O1510" s="42">
        <v>0</v>
      </c>
      <c r="P1510" s="45">
        <v>0.03</v>
      </c>
      <c r="Q1510" s="42">
        <v>0</v>
      </c>
      <c r="R1510" s="42">
        <v>0</v>
      </c>
      <c r="S1510" s="42">
        <f>N1510-R1510</f>
        <v>267.75</v>
      </c>
      <c r="T1510" s="38">
        <v>1001</v>
      </c>
      <c r="U1510" s="14">
        <f>S1510/H1510</f>
        <v>0.05</v>
      </c>
      <c r="V1510" s="19"/>
      <c r="W1510" s="19"/>
      <c r="X1510" s="37" t="s">
        <v>3465</v>
      </c>
    </row>
    <row r="1511" spans="1:37" s="3" customFormat="1" ht="16.5" customHeight="1">
      <c r="A1511" s="38">
        <v>106</v>
      </c>
      <c r="B1511" s="39">
        <v>50099</v>
      </c>
      <c r="C1511" s="38">
        <v>10297661</v>
      </c>
      <c r="D1511" s="40" t="s">
        <v>161</v>
      </c>
      <c r="E1511" s="38">
        <v>25</v>
      </c>
      <c r="F1511" s="38">
        <v>60</v>
      </c>
      <c r="G1511" s="38" t="s">
        <v>83</v>
      </c>
      <c r="H1511" s="42">
        <v>2094</v>
      </c>
      <c r="I1511" s="2"/>
      <c r="J1511" s="44">
        <v>42002</v>
      </c>
      <c r="K1511" s="42">
        <v>0</v>
      </c>
      <c r="L1511" s="42">
        <v>1989.3</v>
      </c>
      <c r="M1511" s="44">
        <v>45016</v>
      </c>
      <c r="N1511" s="42">
        <f>H1511-K1511-L1511</f>
        <v>104.70000000000005</v>
      </c>
      <c r="O1511" s="42">
        <v>0</v>
      </c>
      <c r="P1511" s="45">
        <v>0.13</v>
      </c>
      <c r="Q1511" s="42">
        <v>0</v>
      </c>
      <c r="R1511" s="42">
        <v>0</v>
      </c>
      <c r="S1511" s="42">
        <v>104.7</v>
      </c>
      <c r="T1511" s="38">
        <v>5000</v>
      </c>
      <c r="U1511" s="14">
        <f>S1511/H1511</f>
        <v>0.05</v>
      </c>
      <c r="V1511" s="19"/>
      <c r="W1511" s="19"/>
      <c r="X1511" s="37" t="s">
        <v>3468</v>
      </c>
    </row>
    <row r="1512" spans="1:37" s="3" customFormat="1" ht="16.5" customHeight="1">
      <c r="A1512" s="38">
        <v>50</v>
      </c>
      <c r="B1512" s="39">
        <v>10724</v>
      </c>
      <c r="C1512" s="38">
        <v>10276804</v>
      </c>
      <c r="D1512" s="40" t="s">
        <v>188</v>
      </c>
      <c r="E1512" s="38">
        <v>1</v>
      </c>
      <c r="F1512" s="38">
        <v>120</v>
      </c>
      <c r="G1512" s="38" t="s">
        <v>33</v>
      </c>
      <c r="H1512" s="42">
        <v>5700</v>
      </c>
      <c r="I1512" s="2"/>
      <c r="J1512" s="44">
        <v>40052</v>
      </c>
      <c r="K1512" s="42">
        <v>0</v>
      </c>
      <c r="L1512" s="42">
        <v>5415</v>
      </c>
      <c r="M1512" s="44">
        <v>45046</v>
      </c>
      <c r="N1512" s="42">
        <f>H1512-K1512-L1512</f>
        <v>285</v>
      </c>
      <c r="O1512" s="42">
        <v>0</v>
      </c>
      <c r="P1512" s="45">
        <v>0.13</v>
      </c>
      <c r="Q1512" s="42">
        <v>0</v>
      </c>
      <c r="R1512" s="42">
        <v>0</v>
      </c>
      <c r="S1512" s="42">
        <v>285</v>
      </c>
      <c r="T1512" s="38">
        <v>5000</v>
      </c>
      <c r="U1512" s="14">
        <f>S1512/H1512</f>
        <v>0.05</v>
      </c>
      <c r="V1512" s="19"/>
      <c r="W1512" s="19"/>
      <c r="X1512" s="37" t="s">
        <v>3459</v>
      </c>
    </row>
    <row r="1513" spans="1:37" s="3" customFormat="1" ht="16.5" customHeight="1">
      <c r="A1513" s="38">
        <v>52</v>
      </c>
      <c r="B1513" s="39">
        <v>10724</v>
      </c>
      <c r="C1513" s="38">
        <v>10327271</v>
      </c>
      <c r="D1513" s="40" t="s">
        <v>2381</v>
      </c>
      <c r="E1513" s="46">
        <v>0.05</v>
      </c>
      <c r="F1513" s="38">
        <v>120</v>
      </c>
      <c r="G1513" s="38" t="s">
        <v>21</v>
      </c>
      <c r="H1513" s="42">
        <v>3896</v>
      </c>
      <c r="I1513" s="2"/>
      <c r="J1513" s="44">
        <v>40175</v>
      </c>
      <c r="K1513" s="42">
        <v>0</v>
      </c>
      <c r="L1513" s="42">
        <v>3701.2</v>
      </c>
      <c r="M1513" s="44">
        <v>45046</v>
      </c>
      <c r="N1513" s="42">
        <f>H1513-K1513-L1513</f>
        <v>194.80000000000018</v>
      </c>
      <c r="O1513" s="42">
        <v>0</v>
      </c>
      <c r="P1513" s="45">
        <v>0.13</v>
      </c>
      <c r="Q1513" s="42">
        <v>0</v>
      </c>
      <c r="R1513" s="42">
        <v>0</v>
      </c>
      <c r="S1513" s="42">
        <v>194.8</v>
      </c>
      <c r="T1513" s="38">
        <v>5000</v>
      </c>
      <c r="U1513" s="14">
        <f>S1513/H1513</f>
        <v>0.05</v>
      </c>
      <c r="V1513" s="19"/>
      <c r="W1513" s="19"/>
      <c r="X1513" s="37" t="s">
        <v>3459</v>
      </c>
    </row>
    <row r="1514" spans="1:37" s="3" customFormat="1" ht="16.5" customHeight="1">
      <c r="A1514" s="38">
        <v>18</v>
      </c>
      <c r="B1514" s="39">
        <v>10755</v>
      </c>
      <c r="C1514" s="38">
        <v>10286626</v>
      </c>
      <c r="D1514" s="40" t="s">
        <v>29</v>
      </c>
      <c r="E1514" s="38">
        <v>500</v>
      </c>
      <c r="F1514" s="38">
        <v>60</v>
      </c>
      <c r="G1514" s="38" t="s">
        <v>23</v>
      </c>
      <c r="H1514" s="42">
        <v>21150</v>
      </c>
      <c r="I1514" s="2"/>
      <c r="J1514" s="44">
        <v>43156</v>
      </c>
      <c r="K1514" s="42">
        <v>0</v>
      </c>
      <c r="L1514" s="42">
        <v>20092.5</v>
      </c>
      <c r="M1514" s="44">
        <v>45046</v>
      </c>
      <c r="N1514" s="42">
        <f>H1514-K1514-L1514</f>
        <v>1057.5</v>
      </c>
      <c r="O1514" s="42">
        <v>0</v>
      </c>
      <c r="P1514" s="45">
        <v>0.13</v>
      </c>
      <c r="Q1514" s="42">
        <v>0</v>
      </c>
      <c r="R1514" s="42">
        <v>0</v>
      </c>
      <c r="S1514" s="42">
        <v>1057.5</v>
      </c>
      <c r="T1514" s="38">
        <v>5000</v>
      </c>
      <c r="U1514" s="14">
        <f>S1514/H1514</f>
        <v>0.05</v>
      </c>
      <c r="V1514" s="19"/>
      <c r="W1514" s="19"/>
      <c r="X1514" s="37" t="s">
        <v>3464</v>
      </c>
    </row>
    <row r="1515" spans="1:37" s="3" customFormat="1" ht="16.5" customHeight="1">
      <c r="A1515" s="38">
        <v>22</v>
      </c>
      <c r="B1515" s="39">
        <v>40709</v>
      </c>
      <c r="C1515" s="38">
        <v>10285087</v>
      </c>
      <c r="D1515" s="40" t="s">
        <v>914</v>
      </c>
      <c r="E1515" s="38">
        <v>200</v>
      </c>
      <c r="F1515" s="38">
        <v>120</v>
      </c>
      <c r="G1515" s="38" t="s">
        <v>23</v>
      </c>
      <c r="H1515" s="42">
        <v>9000</v>
      </c>
      <c r="I1515" s="2"/>
      <c r="J1515" s="44">
        <v>39394</v>
      </c>
      <c r="K1515" s="42">
        <v>0</v>
      </c>
      <c r="L1515" s="42">
        <v>8550</v>
      </c>
      <c r="M1515" s="44">
        <v>45046</v>
      </c>
      <c r="N1515" s="42">
        <f>H1515-K1515-L1515</f>
        <v>450</v>
      </c>
      <c r="O1515" s="42">
        <v>0</v>
      </c>
      <c r="P1515" s="45">
        <v>0.03</v>
      </c>
      <c r="Q1515" s="42">
        <v>0</v>
      </c>
      <c r="R1515" s="42">
        <v>0</v>
      </c>
      <c r="S1515" s="42">
        <v>450</v>
      </c>
      <c r="T1515" s="38">
        <v>5000</v>
      </c>
      <c r="U1515" s="14">
        <f>S1515/H1515</f>
        <v>0.05</v>
      </c>
      <c r="V1515" s="19"/>
      <c r="W1515" s="19"/>
      <c r="X1515" s="37" t="s">
        <v>3467</v>
      </c>
    </row>
    <row r="1516" spans="1:37" s="3" customFormat="1" ht="16.5" customHeight="1">
      <c r="A1516" s="38">
        <v>49</v>
      </c>
      <c r="B1516" s="39">
        <v>10501</v>
      </c>
      <c r="C1516" s="38">
        <v>10369767</v>
      </c>
      <c r="D1516" s="40" t="s">
        <v>1112</v>
      </c>
      <c r="E1516" s="38">
        <v>6</v>
      </c>
      <c r="F1516" s="38">
        <v>60</v>
      </c>
      <c r="G1516" s="38" t="s">
        <v>23</v>
      </c>
      <c r="H1516" s="42">
        <v>1470</v>
      </c>
      <c r="I1516" s="2"/>
      <c r="J1516" s="44">
        <v>39812</v>
      </c>
      <c r="K1516" s="42">
        <v>0</v>
      </c>
      <c r="L1516" s="42">
        <v>1396.5</v>
      </c>
      <c r="M1516" s="44">
        <v>45077</v>
      </c>
      <c r="N1516" s="42">
        <f>H1516-K1516-L1516</f>
        <v>73.5</v>
      </c>
      <c r="O1516" s="42">
        <v>0</v>
      </c>
      <c r="P1516" s="45">
        <v>0.03</v>
      </c>
      <c r="Q1516" s="42">
        <v>0</v>
      </c>
      <c r="R1516" s="42">
        <v>0</v>
      </c>
      <c r="S1516" s="42">
        <v>73.5</v>
      </c>
      <c r="T1516" s="38">
        <v>5000</v>
      </c>
      <c r="U1516" s="14">
        <f>S1516/H1516</f>
        <v>0.05</v>
      </c>
      <c r="V1516" s="19"/>
      <c r="W1516" s="19"/>
      <c r="X1516" s="37" t="s">
        <v>3479</v>
      </c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</row>
    <row r="1517" spans="1:37" s="3" customFormat="1" ht="16.5" customHeight="1">
      <c r="A1517" s="38">
        <v>73</v>
      </c>
      <c r="B1517" s="39">
        <v>10730</v>
      </c>
      <c r="C1517" s="38">
        <v>10289805</v>
      </c>
      <c r="D1517" s="40" t="s">
        <v>2207</v>
      </c>
      <c r="E1517" s="38">
        <v>3</v>
      </c>
      <c r="F1517" s="38">
        <v>60</v>
      </c>
      <c r="G1517" s="38" t="s">
        <v>83</v>
      </c>
      <c r="H1517" s="42">
        <v>960</v>
      </c>
      <c r="I1517" s="2"/>
      <c r="J1517" s="44">
        <v>39813</v>
      </c>
      <c r="K1517" s="42">
        <v>0</v>
      </c>
      <c r="L1517" s="42">
        <v>912</v>
      </c>
      <c r="M1517" s="44">
        <v>45077</v>
      </c>
      <c r="N1517" s="42">
        <f>H1517-K1517-L1517</f>
        <v>48</v>
      </c>
      <c r="O1517" s="42">
        <v>0</v>
      </c>
      <c r="P1517" s="45">
        <v>0.03</v>
      </c>
      <c r="Q1517" s="42">
        <v>0</v>
      </c>
      <c r="R1517" s="42">
        <v>0</v>
      </c>
      <c r="S1517" s="42">
        <f>N1517-R1517</f>
        <v>48</v>
      </c>
      <c r="T1517" s="38">
        <v>5000</v>
      </c>
      <c r="U1517" s="14">
        <f>S1517/H1517</f>
        <v>0.05</v>
      </c>
      <c r="V1517" s="19"/>
      <c r="W1517" s="19"/>
      <c r="X1517" s="37" t="s">
        <v>3459</v>
      </c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</row>
    <row r="1518" spans="1:37" s="3" customFormat="1" ht="16.5" customHeight="1">
      <c r="A1518" s="38">
        <v>74</v>
      </c>
      <c r="B1518" s="39">
        <v>10730</v>
      </c>
      <c r="C1518" s="38">
        <v>10289806</v>
      </c>
      <c r="D1518" s="40" t="s">
        <v>2208</v>
      </c>
      <c r="E1518" s="38">
        <v>5</v>
      </c>
      <c r="F1518" s="38">
        <v>60</v>
      </c>
      <c r="G1518" s="38" t="s">
        <v>83</v>
      </c>
      <c r="H1518" s="42">
        <v>1000</v>
      </c>
      <c r="I1518" s="2"/>
      <c r="J1518" s="44">
        <v>39813</v>
      </c>
      <c r="K1518" s="42">
        <v>0</v>
      </c>
      <c r="L1518" s="42">
        <v>950</v>
      </c>
      <c r="M1518" s="44">
        <v>45077</v>
      </c>
      <c r="N1518" s="42">
        <f>H1518-K1518-L1518</f>
        <v>50</v>
      </c>
      <c r="O1518" s="42">
        <v>0</v>
      </c>
      <c r="P1518" s="45">
        <v>0.03</v>
      </c>
      <c r="Q1518" s="42">
        <v>0</v>
      </c>
      <c r="R1518" s="42">
        <v>0</v>
      </c>
      <c r="S1518" s="42">
        <f>N1518-R1518</f>
        <v>50</v>
      </c>
      <c r="T1518" s="38">
        <v>5000</v>
      </c>
      <c r="U1518" s="14">
        <f>S1518/H1518</f>
        <v>0.05</v>
      </c>
      <c r="V1518" s="19"/>
      <c r="W1518" s="19"/>
      <c r="X1518" s="37" t="s">
        <v>3459</v>
      </c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</row>
    <row r="1519" spans="1:37" s="3" customFormat="1" ht="16.5" customHeight="1">
      <c r="A1519" s="38">
        <v>75</v>
      </c>
      <c r="B1519" s="39">
        <v>10730</v>
      </c>
      <c r="C1519" s="38">
        <v>10289822</v>
      </c>
      <c r="D1519" s="40" t="s">
        <v>2209</v>
      </c>
      <c r="E1519" s="38">
        <v>3</v>
      </c>
      <c r="F1519" s="38">
        <v>120</v>
      </c>
      <c r="G1519" s="38" t="s">
        <v>23</v>
      </c>
      <c r="H1519" s="42">
        <v>2520</v>
      </c>
      <c r="I1519" s="2"/>
      <c r="J1519" s="44">
        <v>39812</v>
      </c>
      <c r="K1519" s="42">
        <v>0</v>
      </c>
      <c r="L1519" s="42">
        <v>2394</v>
      </c>
      <c r="M1519" s="44">
        <v>45077</v>
      </c>
      <c r="N1519" s="42">
        <f>H1519-K1519-L1519</f>
        <v>126</v>
      </c>
      <c r="O1519" s="42">
        <v>0</v>
      </c>
      <c r="P1519" s="45">
        <v>0.03</v>
      </c>
      <c r="Q1519" s="42">
        <v>0</v>
      </c>
      <c r="R1519" s="42">
        <v>0</v>
      </c>
      <c r="S1519" s="42">
        <f>N1519-R1519</f>
        <v>126</v>
      </c>
      <c r="T1519" s="38">
        <v>5000</v>
      </c>
      <c r="U1519" s="14">
        <f>S1519/H1519</f>
        <v>0.05</v>
      </c>
      <c r="V1519" s="19"/>
      <c r="W1519" s="19"/>
      <c r="X1519" s="37" t="s">
        <v>3459</v>
      </c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</row>
    <row r="1520" spans="1:37" s="3" customFormat="1" ht="16.5" customHeight="1">
      <c r="A1520" s="38">
        <v>104</v>
      </c>
      <c r="B1520" s="39">
        <v>10741</v>
      </c>
      <c r="C1520" s="38">
        <v>10282276</v>
      </c>
      <c r="D1520" s="40" t="s">
        <v>2261</v>
      </c>
      <c r="E1520" s="38">
        <v>1</v>
      </c>
      <c r="F1520" s="38">
        <v>60</v>
      </c>
      <c r="G1520" s="38" t="s">
        <v>33</v>
      </c>
      <c r="H1520" s="42">
        <v>5200</v>
      </c>
      <c r="I1520" s="2"/>
      <c r="J1520" s="44">
        <v>41575</v>
      </c>
      <c r="K1520" s="42">
        <v>0</v>
      </c>
      <c r="L1520" s="42">
        <v>4940</v>
      </c>
      <c r="M1520" s="44">
        <v>45077</v>
      </c>
      <c r="N1520" s="42">
        <f>H1520-K1520-L1520</f>
        <v>260</v>
      </c>
      <c r="O1520" s="42">
        <v>0</v>
      </c>
      <c r="P1520" s="45">
        <v>0.13</v>
      </c>
      <c r="Q1520" s="42">
        <v>0</v>
      </c>
      <c r="R1520" s="42">
        <v>0</v>
      </c>
      <c r="S1520" s="42">
        <f>N1520-R1520</f>
        <v>260</v>
      </c>
      <c r="T1520" s="38">
        <v>5000</v>
      </c>
      <c r="U1520" s="14">
        <f>S1520/H1520</f>
        <v>0.05</v>
      </c>
      <c r="V1520" s="19"/>
      <c r="W1520" s="19"/>
      <c r="X1520" s="37" t="s">
        <v>3462</v>
      </c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</row>
    <row r="1521" spans="1:37" s="3" customFormat="1" ht="16.5" customHeight="1">
      <c r="A1521" s="38">
        <v>108</v>
      </c>
      <c r="B1521" s="39">
        <v>10741</v>
      </c>
      <c r="C1521" s="38">
        <v>10282317</v>
      </c>
      <c r="D1521" s="40" t="s">
        <v>2264</v>
      </c>
      <c r="E1521" s="38">
        <v>1</v>
      </c>
      <c r="F1521" s="38">
        <v>60</v>
      </c>
      <c r="G1521" s="38" t="s">
        <v>33</v>
      </c>
      <c r="H1521" s="42">
        <v>50000</v>
      </c>
      <c r="I1521" s="2"/>
      <c r="J1521" s="44">
        <v>42487</v>
      </c>
      <c r="K1521" s="42">
        <v>0</v>
      </c>
      <c r="L1521" s="42">
        <v>47500</v>
      </c>
      <c r="M1521" s="44">
        <v>45077</v>
      </c>
      <c r="N1521" s="42">
        <f>H1521-K1521-L1521</f>
        <v>2500</v>
      </c>
      <c r="O1521" s="42">
        <v>0</v>
      </c>
      <c r="P1521" s="45">
        <v>0.13</v>
      </c>
      <c r="Q1521" s="42">
        <v>0</v>
      </c>
      <c r="R1521" s="42">
        <v>0</v>
      </c>
      <c r="S1521" s="42">
        <f>N1521-R1521</f>
        <v>2500</v>
      </c>
      <c r="T1521" s="38">
        <v>5000</v>
      </c>
      <c r="U1521" s="14">
        <f>S1521/H1521</f>
        <v>0.05</v>
      </c>
      <c r="V1521" s="19"/>
      <c r="W1521" s="19"/>
      <c r="X1521" s="37" t="s">
        <v>3462</v>
      </c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</row>
    <row r="1522" spans="1:37" s="3" customFormat="1" ht="16.5" customHeight="1">
      <c r="A1522" s="38">
        <v>149</v>
      </c>
      <c r="B1522" s="39">
        <v>10741</v>
      </c>
      <c r="C1522" s="38">
        <v>10281840</v>
      </c>
      <c r="D1522" s="40" t="s">
        <v>1444</v>
      </c>
      <c r="E1522" s="38">
        <v>3</v>
      </c>
      <c r="F1522" s="38">
        <v>60</v>
      </c>
      <c r="G1522" s="38" t="s">
        <v>33</v>
      </c>
      <c r="H1522" s="42">
        <v>8490</v>
      </c>
      <c r="I1522" s="2"/>
      <c r="J1522" s="44">
        <v>43156</v>
      </c>
      <c r="K1522" s="42">
        <v>0</v>
      </c>
      <c r="L1522" s="42">
        <v>8065.5</v>
      </c>
      <c r="M1522" s="44">
        <v>45077</v>
      </c>
      <c r="N1522" s="42">
        <f>H1522-K1522-L1522</f>
        <v>424.5</v>
      </c>
      <c r="O1522" s="42">
        <v>0</v>
      </c>
      <c r="P1522" s="45">
        <v>0.13</v>
      </c>
      <c r="Q1522" s="42">
        <v>0</v>
      </c>
      <c r="R1522" s="42">
        <v>0</v>
      </c>
      <c r="S1522" s="42">
        <f>N1522-R1522</f>
        <v>424.5</v>
      </c>
      <c r="T1522" s="38">
        <v>5000</v>
      </c>
      <c r="U1522" s="14">
        <f>S1522/H1522</f>
        <v>0.05</v>
      </c>
      <c r="V1522" s="19"/>
      <c r="W1522" s="19"/>
      <c r="X1522" s="37" t="s">
        <v>3462</v>
      </c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</row>
    <row r="1523" spans="1:37" s="3" customFormat="1" ht="16.5" customHeight="1">
      <c r="A1523" s="38">
        <v>949</v>
      </c>
      <c r="B1523" s="39">
        <v>10800</v>
      </c>
      <c r="C1523" s="38">
        <v>10317353</v>
      </c>
      <c r="D1523" s="40" t="s">
        <v>2095</v>
      </c>
      <c r="E1523" s="38">
        <v>18</v>
      </c>
      <c r="F1523" s="38">
        <v>60</v>
      </c>
      <c r="G1523" s="38" t="s">
        <v>23</v>
      </c>
      <c r="H1523" s="42">
        <v>47400</v>
      </c>
      <c r="I1523" s="2"/>
      <c r="J1523" s="44">
        <v>39808</v>
      </c>
      <c r="K1523" s="42">
        <v>0</v>
      </c>
      <c r="L1523" s="42">
        <v>45030</v>
      </c>
      <c r="M1523" s="44">
        <v>45077</v>
      </c>
      <c r="N1523" s="42">
        <f>H1523-K1523-L1523</f>
        <v>2370</v>
      </c>
      <c r="O1523" s="42">
        <v>0</v>
      </c>
      <c r="P1523" s="45">
        <v>0.03</v>
      </c>
      <c r="Q1523" s="42">
        <v>0</v>
      </c>
      <c r="R1523" s="42">
        <v>0</v>
      </c>
      <c r="S1523" s="42">
        <f>N1523-R1523</f>
        <v>2370</v>
      </c>
      <c r="T1523" s="38">
        <v>1001</v>
      </c>
      <c r="U1523" s="14">
        <f>S1523/H1523</f>
        <v>0.05</v>
      </c>
      <c r="V1523" s="19"/>
      <c r="W1523" s="19"/>
      <c r="X1523" s="37" t="s">
        <v>3465</v>
      </c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</row>
    <row r="1524" spans="1:37" s="3" customFormat="1" ht="16.5" customHeight="1">
      <c r="A1524" s="38">
        <v>952</v>
      </c>
      <c r="B1524" s="39">
        <v>10800</v>
      </c>
      <c r="C1524" s="38">
        <v>10317357</v>
      </c>
      <c r="D1524" s="40" t="s">
        <v>2097</v>
      </c>
      <c r="E1524" s="38">
        <v>5</v>
      </c>
      <c r="F1524" s="38">
        <v>60</v>
      </c>
      <c r="G1524" s="38" t="s">
        <v>23</v>
      </c>
      <c r="H1524" s="42">
        <v>31600</v>
      </c>
      <c r="I1524" s="2"/>
      <c r="J1524" s="44">
        <v>39808</v>
      </c>
      <c r="K1524" s="42">
        <v>0</v>
      </c>
      <c r="L1524" s="42">
        <v>30020</v>
      </c>
      <c r="M1524" s="44">
        <v>45077</v>
      </c>
      <c r="N1524" s="42">
        <f>H1524-K1524-L1524</f>
        <v>1580</v>
      </c>
      <c r="O1524" s="42">
        <v>0</v>
      </c>
      <c r="P1524" s="45">
        <v>0.03</v>
      </c>
      <c r="Q1524" s="42">
        <v>0</v>
      </c>
      <c r="R1524" s="42">
        <v>0</v>
      </c>
      <c r="S1524" s="42">
        <f>N1524-R1524</f>
        <v>1580</v>
      </c>
      <c r="T1524" s="38">
        <v>1001</v>
      </c>
      <c r="U1524" s="14">
        <f>S1524/H1524</f>
        <v>0.05</v>
      </c>
      <c r="V1524" s="19"/>
      <c r="W1524" s="19"/>
      <c r="X1524" s="37" t="s">
        <v>3465</v>
      </c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</row>
    <row r="1525" spans="1:37" s="3" customFormat="1" ht="16.5" customHeight="1">
      <c r="A1525" s="38">
        <v>960</v>
      </c>
      <c r="B1525" s="39">
        <v>10800</v>
      </c>
      <c r="C1525" s="38">
        <v>10317428</v>
      </c>
      <c r="D1525" s="40" t="s">
        <v>180</v>
      </c>
      <c r="E1525" s="38">
        <v>1</v>
      </c>
      <c r="F1525" s="38">
        <v>60</v>
      </c>
      <c r="G1525" s="38" t="s">
        <v>23</v>
      </c>
      <c r="H1525" s="42">
        <v>2765</v>
      </c>
      <c r="I1525" s="2"/>
      <c r="J1525" s="44">
        <v>39808</v>
      </c>
      <c r="K1525" s="42">
        <v>0</v>
      </c>
      <c r="L1525" s="42">
        <v>2626.75</v>
      </c>
      <c r="M1525" s="44">
        <v>45077</v>
      </c>
      <c r="N1525" s="42">
        <f>H1525-K1525-L1525</f>
        <v>138.25</v>
      </c>
      <c r="O1525" s="42">
        <v>0</v>
      </c>
      <c r="P1525" s="45">
        <v>0.03</v>
      </c>
      <c r="Q1525" s="42">
        <v>0</v>
      </c>
      <c r="R1525" s="42">
        <v>0</v>
      </c>
      <c r="S1525" s="42">
        <f>N1525-R1525</f>
        <v>138.25</v>
      </c>
      <c r="T1525" s="38">
        <v>1001</v>
      </c>
      <c r="U1525" s="14">
        <f>S1525/H1525</f>
        <v>0.05</v>
      </c>
      <c r="V1525" s="19"/>
      <c r="W1525" s="19"/>
      <c r="X1525" s="37" t="s">
        <v>3465</v>
      </c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</row>
    <row r="1526" spans="1:37" s="3" customFormat="1" ht="16.5" customHeight="1">
      <c r="A1526" s="38">
        <v>964</v>
      </c>
      <c r="B1526" s="39">
        <v>10800</v>
      </c>
      <c r="C1526" s="38">
        <v>10317435</v>
      </c>
      <c r="D1526" s="40" t="s">
        <v>2049</v>
      </c>
      <c r="E1526" s="38">
        <v>3</v>
      </c>
      <c r="F1526" s="38">
        <v>60</v>
      </c>
      <c r="G1526" s="38" t="s">
        <v>23</v>
      </c>
      <c r="H1526" s="42">
        <v>15405</v>
      </c>
      <c r="I1526" s="2"/>
      <c r="J1526" s="44">
        <v>39808</v>
      </c>
      <c r="K1526" s="42">
        <v>0</v>
      </c>
      <c r="L1526" s="42">
        <v>14634.75</v>
      </c>
      <c r="M1526" s="44">
        <v>45077</v>
      </c>
      <c r="N1526" s="42">
        <f>H1526-K1526-L1526</f>
        <v>770.25</v>
      </c>
      <c r="O1526" s="42">
        <v>0</v>
      </c>
      <c r="P1526" s="45">
        <v>0.03</v>
      </c>
      <c r="Q1526" s="42">
        <v>0</v>
      </c>
      <c r="R1526" s="42">
        <v>0</v>
      </c>
      <c r="S1526" s="42">
        <f>N1526-R1526</f>
        <v>770.25</v>
      </c>
      <c r="T1526" s="38">
        <v>1001</v>
      </c>
      <c r="U1526" s="14">
        <f>S1526/H1526</f>
        <v>0.05</v>
      </c>
      <c r="V1526" s="19"/>
      <c r="W1526" s="19"/>
      <c r="X1526" s="37" t="s">
        <v>3465</v>
      </c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</row>
    <row r="1527" spans="1:37" s="3" customFormat="1" ht="16.5" customHeight="1">
      <c r="A1527" s="38">
        <v>968</v>
      </c>
      <c r="B1527" s="39">
        <v>10800</v>
      </c>
      <c r="C1527" s="38">
        <v>10317440</v>
      </c>
      <c r="D1527" s="40" t="s">
        <v>2070</v>
      </c>
      <c r="E1527" s="38">
        <v>2</v>
      </c>
      <c r="F1527" s="38">
        <v>60</v>
      </c>
      <c r="G1527" s="38" t="s">
        <v>23</v>
      </c>
      <c r="H1527" s="42">
        <v>8295</v>
      </c>
      <c r="I1527" s="2"/>
      <c r="J1527" s="44">
        <v>39808</v>
      </c>
      <c r="K1527" s="42">
        <v>0</v>
      </c>
      <c r="L1527" s="42">
        <v>7880.25</v>
      </c>
      <c r="M1527" s="44">
        <v>45077</v>
      </c>
      <c r="N1527" s="42">
        <f>H1527-K1527-L1527</f>
        <v>414.75</v>
      </c>
      <c r="O1527" s="42">
        <v>0</v>
      </c>
      <c r="P1527" s="45">
        <v>0.03</v>
      </c>
      <c r="Q1527" s="42">
        <v>0</v>
      </c>
      <c r="R1527" s="42">
        <v>0</v>
      </c>
      <c r="S1527" s="42">
        <f>N1527-R1527</f>
        <v>414.75</v>
      </c>
      <c r="T1527" s="38">
        <v>1001</v>
      </c>
      <c r="U1527" s="14">
        <f>S1527/H1527</f>
        <v>0.05</v>
      </c>
      <c r="V1527" s="19"/>
      <c r="W1527" s="19"/>
      <c r="X1527" s="37" t="s">
        <v>3465</v>
      </c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</row>
    <row r="1528" spans="1:37" s="3" customFormat="1" ht="16.5" customHeight="1">
      <c r="A1528" s="38">
        <v>975</v>
      </c>
      <c r="B1528" s="39">
        <v>10800</v>
      </c>
      <c r="C1528" s="38">
        <v>10317519</v>
      </c>
      <c r="D1528" s="40" t="s">
        <v>2109</v>
      </c>
      <c r="E1528" s="38">
        <v>1</v>
      </c>
      <c r="F1528" s="38">
        <v>60</v>
      </c>
      <c r="G1528" s="38" t="s">
        <v>23</v>
      </c>
      <c r="H1528" s="42">
        <v>9085</v>
      </c>
      <c r="I1528" s="2"/>
      <c r="J1528" s="44">
        <v>39808</v>
      </c>
      <c r="K1528" s="42">
        <v>0</v>
      </c>
      <c r="L1528" s="42">
        <v>8630.75</v>
      </c>
      <c r="M1528" s="44">
        <v>45077</v>
      </c>
      <c r="N1528" s="42">
        <f>H1528-K1528-L1528</f>
        <v>454.25</v>
      </c>
      <c r="O1528" s="42">
        <v>0</v>
      </c>
      <c r="P1528" s="45">
        <v>0.03</v>
      </c>
      <c r="Q1528" s="42">
        <v>0</v>
      </c>
      <c r="R1528" s="42">
        <v>0</v>
      </c>
      <c r="S1528" s="42">
        <f>N1528-R1528</f>
        <v>454.25</v>
      </c>
      <c r="T1528" s="38">
        <v>1001</v>
      </c>
      <c r="U1528" s="14">
        <f>S1528/H1528</f>
        <v>0.05</v>
      </c>
      <c r="V1528" s="19"/>
      <c r="W1528" s="19"/>
      <c r="X1528" s="37" t="s">
        <v>3465</v>
      </c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</row>
    <row r="1529" spans="1:37" s="9" customFormat="1" ht="16.5" customHeight="1">
      <c r="A1529" s="38">
        <v>982</v>
      </c>
      <c r="B1529" s="39">
        <v>10800</v>
      </c>
      <c r="C1529" s="38">
        <v>10317550</v>
      </c>
      <c r="D1529" s="40" t="s">
        <v>2114</v>
      </c>
      <c r="E1529" s="38">
        <v>2</v>
      </c>
      <c r="F1529" s="38">
        <v>60</v>
      </c>
      <c r="G1529" s="38" t="s">
        <v>23</v>
      </c>
      <c r="H1529" s="42">
        <v>12640</v>
      </c>
      <c r="I1529" s="2"/>
      <c r="J1529" s="44">
        <v>39808</v>
      </c>
      <c r="K1529" s="42">
        <v>0</v>
      </c>
      <c r="L1529" s="42">
        <v>12008</v>
      </c>
      <c r="M1529" s="44">
        <v>45077</v>
      </c>
      <c r="N1529" s="42">
        <f>H1529-K1529-L1529</f>
        <v>632</v>
      </c>
      <c r="O1529" s="42">
        <v>0</v>
      </c>
      <c r="P1529" s="45">
        <v>0.03</v>
      </c>
      <c r="Q1529" s="42">
        <v>0</v>
      </c>
      <c r="R1529" s="42">
        <v>0</v>
      </c>
      <c r="S1529" s="42">
        <f>N1529-R1529</f>
        <v>632</v>
      </c>
      <c r="T1529" s="38">
        <v>1001</v>
      </c>
      <c r="U1529" s="14">
        <f>S1529/H1529</f>
        <v>0.05</v>
      </c>
      <c r="V1529" s="19"/>
      <c r="W1529" s="19"/>
      <c r="X1529" s="37" t="s">
        <v>3465</v>
      </c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</row>
    <row r="1530" spans="1:37" s="3" customFormat="1" ht="16.5" customHeight="1">
      <c r="A1530" s="38">
        <v>983</v>
      </c>
      <c r="B1530" s="39">
        <v>10800</v>
      </c>
      <c r="C1530" s="38">
        <v>10317551</v>
      </c>
      <c r="D1530" s="40" t="s">
        <v>2114</v>
      </c>
      <c r="E1530" s="38">
        <v>2</v>
      </c>
      <c r="F1530" s="38">
        <v>60</v>
      </c>
      <c r="G1530" s="38" t="s">
        <v>23</v>
      </c>
      <c r="H1530" s="42">
        <v>12640</v>
      </c>
      <c r="I1530" s="2"/>
      <c r="J1530" s="44">
        <v>39808</v>
      </c>
      <c r="K1530" s="42">
        <v>0</v>
      </c>
      <c r="L1530" s="42">
        <v>12008</v>
      </c>
      <c r="M1530" s="44">
        <v>45077</v>
      </c>
      <c r="N1530" s="42">
        <f>H1530-K1530-L1530</f>
        <v>632</v>
      </c>
      <c r="O1530" s="42">
        <v>0</v>
      </c>
      <c r="P1530" s="45">
        <v>0.03</v>
      </c>
      <c r="Q1530" s="42">
        <v>0</v>
      </c>
      <c r="R1530" s="42">
        <v>0</v>
      </c>
      <c r="S1530" s="42">
        <f>N1530-R1530</f>
        <v>632</v>
      </c>
      <c r="T1530" s="38">
        <v>1001</v>
      </c>
      <c r="U1530" s="14">
        <f>S1530/H1530</f>
        <v>0.05</v>
      </c>
      <c r="V1530" s="19"/>
      <c r="W1530" s="19"/>
      <c r="X1530" s="37" t="s">
        <v>3465</v>
      </c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</row>
    <row r="1531" spans="1:37" s="3" customFormat="1" ht="16.5" customHeight="1">
      <c r="A1531" s="38">
        <v>984</v>
      </c>
      <c r="B1531" s="39">
        <v>10800</v>
      </c>
      <c r="C1531" s="38">
        <v>10317552</v>
      </c>
      <c r="D1531" s="40" t="s">
        <v>2114</v>
      </c>
      <c r="E1531" s="38">
        <v>3</v>
      </c>
      <c r="F1531" s="38">
        <v>60</v>
      </c>
      <c r="G1531" s="38" t="s">
        <v>23</v>
      </c>
      <c r="H1531" s="42">
        <v>18960</v>
      </c>
      <c r="I1531" s="2"/>
      <c r="J1531" s="44">
        <v>39808</v>
      </c>
      <c r="K1531" s="42">
        <v>0</v>
      </c>
      <c r="L1531" s="42">
        <v>18012</v>
      </c>
      <c r="M1531" s="44">
        <v>45077</v>
      </c>
      <c r="N1531" s="42">
        <f>H1531-K1531-L1531</f>
        <v>948</v>
      </c>
      <c r="O1531" s="42">
        <v>0</v>
      </c>
      <c r="P1531" s="45">
        <v>0.03</v>
      </c>
      <c r="Q1531" s="42">
        <v>0</v>
      </c>
      <c r="R1531" s="42">
        <v>0</v>
      </c>
      <c r="S1531" s="42">
        <f>N1531-R1531</f>
        <v>948</v>
      </c>
      <c r="T1531" s="38">
        <v>1001</v>
      </c>
      <c r="U1531" s="14">
        <f>S1531/H1531</f>
        <v>0.05</v>
      </c>
      <c r="V1531" s="19"/>
      <c r="W1531" s="19"/>
      <c r="X1531" s="37" t="s">
        <v>3465</v>
      </c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</row>
    <row r="1532" spans="1:37" s="3" customFormat="1" ht="16.5" customHeight="1">
      <c r="A1532" s="38">
        <v>985</v>
      </c>
      <c r="B1532" s="39">
        <v>10800</v>
      </c>
      <c r="C1532" s="38">
        <v>10317556</v>
      </c>
      <c r="D1532" s="40" t="s">
        <v>2115</v>
      </c>
      <c r="E1532" s="38">
        <v>1</v>
      </c>
      <c r="F1532" s="38">
        <v>60</v>
      </c>
      <c r="G1532" s="38" t="s">
        <v>23</v>
      </c>
      <c r="H1532" s="42">
        <v>18565</v>
      </c>
      <c r="I1532" s="2"/>
      <c r="J1532" s="44">
        <v>39808</v>
      </c>
      <c r="K1532" s="42">
        <v>0</v>
      </c>
      <c r="L1532" s="42">
        <v>17636.75</v>
      </c>
      <c r="M1532" s="44">
        <v>45077</v>
      </c>
      <c r="N1532" s="42">
        <f>H1532-K1532-L1532</f>
        <v>928.25</v>
      </c>
      <c r="O1532" s="42">
        <v>0</v>
      </c>
      <c r="P1532" s="45">
        <v>0.03</v>
      </c>
      <c r="Q1532" s="42">
        <v>0</v>
      </c>
      <c r="R1532" s="42">
        <v>0</v>
      </c>
      <c r="S1532" s="42">
        <f>N1532-R1532</f>
        <v>928.25</v>
      </c>
      <c r="T1532" s="38">
        <v>1001</v>
      </c>
      <c r="U1532" s="14">
        <f>S1532/H1532</f>
        <v>0.05</v>
      </c>
      <c r="V1532" s="19"/>
      <c r="W1532" s="19"/>
      <c r="X1532" s="37" t="s">
        <v>3465</v>
      </c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</row>
    <row r="1533" spans="1:37" s="3" customFormat="1" ht="16.5" customHeight="1">
      <c r="A1533" s="38">
        <v>988</v>
      </c>
      <c r="B1533" s="39">
        <v>10800</v>
      </c>
      <c r="C1533" s="38">
        <v>10317560</v>
      </c>
      <c r="D1533" s="40" t="s">
        <v>2118</v>
      </c>
      <c r="E1533" s="38">
        <v>10</v>
      </c>
      <c r="F1533" s="38">
        <v>60</v>
      </c>
      <c r="G1533" s="38" t="s">
        <v>23</v>
      </c>
      <c r="H1533" s="42">
        <v>19750</v>
      </c>
      <c r="I1533" s="2"/>
      <c r="J1533" s="44">
        <v>39808</v>
      </c>
      <c r="K1533" s="42">
        <v>0</v>
      </c>
      <c r="L1533" s="42">
        <v>18762.5</v>
      </c>
      <c r="M1533" s="44">
        <v>45077</v>
      </c>
      <c r="N1533" s="42">
        <f>H1533-K1533-L1533</f>
        <v>987.5</v>
      </c>
      <c r="O1533" s="42">
        <v>0</v>
      </c>
      <c r="P1533" s="45">
        <v>0.03</v>
      </c>
      <c r="Q1533" s="42">
        <v>0</v>
      </c>
      <c r="R1533" s="42">
        <v>0</v>
      </c>
      <c r="S1533" s="42">
        <f>N1533-R1533</f>
        <v>987.5</v>
      </c>
      <c r="T1533" s="38">
        <v>1001</v>
      </c>
      <c r="U1533" s="14">
        <f>S1533/H1533</f>
        <v>0.05</v>
      </c>
      <c r="V1533" s="19"/>
      <c r="W1533" s="19"/>
      <c r="X1533" s="37" t="s">
        <v>3465</v>
      </c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</row>
    <row r="1534" spans="1:37" s="3" customFormat="1" ht="16.5" customHeight="1">
      <c r="A1534" s="38">
        <v>993</v>
      </c>
      <c r="B1534" s="39">
        <v>10800</v>
      </c>
      <c r="C1534" s="38">
        <v>10317572</v>
      </c>
      <c r="D1534" s="40" t="s">
        <v>1311</v>
      </c>
      <c r="E1534" s="38">
        <v>1</v>
      </c>
      <c r="F1534" s="38">
        <v>60</v>
      </c>
      <c r="G1534" s="38" t="s">
        <v>23</v>
      </c>
      <c r="H1534" s="42">
        <v>23700</v>
      </c>
      <c r="I1534" s="2"/>
      <c r="J1534" s="44">
        <v>39808</v>
      </c>
      <c r="K1534" s="42">
        <v>0</v>
      </c>
      <c r="L1534" s="42">
        <v>22515</v>
      </c>
      <c r="M1534" s="44">
        <v>45077</v>
      </c>
      <c r="N1534" s="42">
        <f>H1534-K1534-L1534</f>
        <v>1185</v>
      </c>
      <c r="O1534" s="42">
        <v>0</v>
      </c>
      <c r="P1534" s="45">
        <v>0.03</v>
      </c>
      <c r="Q1534" s="42">
        <v>0</v>
      </c>
      <c r="R1534" s="42">
        <v>0</v>
      </c>
      <c r="S1534" s="42">
        <f>N1534-R1534</f>
        <v>1185</v>
      </c>
      <c r="T1534" s="38">
        <v>1001</v>
      </c>
      <c r="U1534" s="14">
        <f>S1534/H1534</f>
        <v>0.05</v>
      </c>
      <c r="V1534" s="19"/>
      <c r="W1534" s="19"/>
      <c r="X1534" s="37" t="s">
        <v>3465</v>
      </c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</row>
    <row r="1535" spans="1:37" s="3" customFormat="1" ht="16.5" customHeight="1">
      <c r="A1535" s="38">
        <v>995</v>
      </c>
      <c r="B1535" s="39">
        <v>10800</v>
      </c>
      <c r="C1535" s="38">
        <v>10317629</v>
      </c>
      <c r="D1535" s="40" t="s">
        <v>179</v>
      </c>
      <c r="E1535" s="38">
        <v>10</v>
      </c>
      <c r="F1535" s="38">
        <v>60</v>
      </c>
      <c r="G1535" s="38" t="s">
        <v>23</v>
      </c>
      <c r="H1535" s="42">
        <v>60830</v>
      </c>
      <c r="I1535" s="2"/>
      <c r="J1535" s="44">
        <v>39808</v>
      </c>
      <c r="K1535" s="42">
        <v>0</v>
      </c>
      <c r="L1535" s="42">
        <v>57788.5</v>
      </c>
      <c r="M1535" s="44">
        <v>45077</v>
      </c>
      <c r="N1535" s="42">
        <f>H1535-K1535-L1535</f>
        <v>3041.5</v>
      </c>
      <c r="O1535" s="42">
        <v>0</v>
      </c>
      <c r="P1535" s="45">
        <v>0.03</v>
      </c>
      <c r="Q1535" s="42">
        <v>0</v>
      </c>
      <c r="R1535" s="42">
        <v>0</v>
      </c>
      <c r="S1535" s="42">
        <f>N1535-R1535</f>
        <v>3041.5</v>
      </c>
      <c r="T1535" s="38">
        <v>1001</v>
      </c>
      <c r="U1535" s="14">
        <f>S1535/H1535</f>
        <v>0.05</v>
      </c>
      <c r="V1535" s="19"/>
      <c r="W1535" s="19"/>
      <c r="X1535" s="37" t="s">
        <v>3465</v>
      </c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</row>
    <row r="1536" spans="1:37" s="3" customFormat="1" ht="16.5" customHeight="1">
      <c r="A1536" s="38">
        <v>999</v>
      </c>
      <c r="B1536" s="39">
        <v>10800</v>
      </c>
      <c r="C1536" s="38">
        <v>10317633</v>
      </c>
      <c r="D1536" s="40" t="s">
        <v>901</v>
      </c>
      <c r="E1536" s="38">
        <v>4</v>
      </c>
      <c r="F1536" s="38">
        <v>60</v>
      </c>
      <c r="G1536" s="38" t="s">
        <v>23</v>
      </c>
      <c r="H1536" s="42">
        <v>7900</v>
      </c>
      <c r="I1536" s="2"/>
      <c r="J1536" s="44">
        <v>39808</v>
      </c>
      <c r="K1536" s="42">
        <v>0</v>
      </c>
      <c r="L1536" s="42">
        <v>7505</v>
      </c>
      <c r="M1536" s="44">
        <v>45077</v>
      </c>
      <c r="N1536" s="42">
        <f>H1536-K1536-L1536</f>
        <v>395</v>
      </c>
      <c r="O1536" s="42">
        <v>0</v>
      </c>
      <c r="P1536" s="45">
        <v>0.03</v>
      </c>
      <c r="Q1536" s="42">
        <v>0</v>
      </c>
      <c r="R1536" s="42">
        <v>0</v>
      </c>
      <c r="S1536" s="42">
        <f>N1536-R1536</f>
        <v>395</v>
      </c>
      <c r="T1536" s="38">
        <v>1001</v>
      </c>
      <c r="U1536" s="14">
        <f>S1536/H1536</f>
        <v>0.05</v>
      </c>
      <c r="V1536" s="19"/>
      <c r="W1536" s="19"/>
      <c r="X1536" s="37" t="s">
        <v>3465</v>
      </c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</row>
    <row r="1537" spans="1:37" s="3" customFormat="1" ht="16.5" customHeight="1">
      <c r="A1537" s="38">
        <v>1000</v>
      </c>
      <c r="B1537" s="39">
        <v>10800</v>
      </c>
      <c r="C1537" s="38">
        <v>10317634</v>
      </c>
      <c r="D1537" s="40" t="s">
        <v>2124</v>
      </c>
      <c r="E1537" s="38">
        <v>1</v>
      </c>
      <c r="F1537" s="38">
        <v>60</v>
      </c>
      <c r="G1537" s="38" t="s">
        <v>23</v>
      </c>
      <c r="H1537" s="42">
        <v>1580</v>
      </c>
      <c r="I1537" s="2"/>
      <c r="J1537" s="44">
        <v>39808</v>
      </c>
      <c r="K1537" s="42">
        <v>0</v>
      </c>
      <c r="L1537" s="42">
        <v>1501</v>
      </c>
      <c r="M1537" s="44">
        <v>45077</v>
      </c>
      <c r="N1537" s="42">
        <f>H1537-K1537-L1537</f>
        <v>79</v>
      </c>
      <c r="O1537" s="42">
        <v>0</v>
      </c>
      <c r="P1537" s="45">
        <v>0.03</v>
      </c>
      <c r="Q1537" s="42">
        <v>0</v>
      </c>
      <c r="R1537" s="42">
        <v>0</v>
      </c>
      <c r="S1537" s="42">
        <f>N1537-R1537</f>
        <v>79</v>
      </c>
      <c r="T1537" s="38">
        <v>1001</v>
      </c>
      <c r="U1537" s="14">
        <f>S1537/H1537</f>
        <v>0.05</v>
      </c>
      <c r="V1537" s="19"/>
      <c r="W1537" s="19"/>
      <c r="X1537" s="37" t="s">
        <v>3465</v>
      </c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</row>
    <row r="1538" spans="1:37" s="3" customFormat="1" ht="16.5" customHeight="1">
      <c r="A1538" s="38">
        <v>1002</v>
      </c>
      <c r="B1538" s="39">
        <v>10800</v>
      </c>
      <c r="C1538" s="38">
        <v>10317637</v>
      </c>
      <c r="D1538" s="40" t="s">
        <v>2126</v>
      </c>
      <c r="E1538" s="38">
        <v>2</v>
      </c>
      <c r="F1538" s="38">
        <v>60</v>
      </c>
      <c r="G1538" s="38" t="s">
        <v>23</v>
      </c>
      <c r="H1538" s="42">
        <v>3160</v>
      </c>
      <c r="I1538" s="2"/>
      <c r="J1538" s="44">
        <v>39808</v>
      </c>
      <c r="K1538" s="42">
        <v>0</v>
      </c>
      <c r="L1538" s="42">
        <v>3002</v>
      </c>
      <c r="M1538" s="44">
        <v>45077</v>
      </c>
      <c r="N1538" s="42">
        <f>H1538-K1538-L1538</f>
        <v>158</v>
      </c>
      <c r="O1538" s="42">
        <v>0</v>
      </c>
      <c r="P1538" s="45">
        <v>0.03</v>
      </c>
      <c r="Q1538" s="42">
        <v>0</v>
      </c>
      <c r="R1538" s="42">
        <v>0</v>
      </c>
      <c r="S1538" s="42">
        <f>N1538-R1538</f>
        <v>158</v>
      </c>
      <c r="T1538" s="38">
        <v>1001</v>
      </c>
      <c r="U1538" s="14">
        <f>S1538/H1538</f>
        <v>0.05</v>
      </c>
      <c r="V1538" s="19"/>
      <c r="W1538" s="19"/>
      <c r="X1538" s="37" t="s">
        <v>3465</v>
      </c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</row>
    <row r="1539" spans="1:37" s="3" customFormat="1" ht="16.5" customHeight="1">
      <c r="A1539" s="38">
        <v>1005</v>
      </c>
      <c r="B1539" s="39">
        <v>10800</v>
      </c>
      <c r="C1539" s="38">
        <v>10317646</v>
      </c>
      <c r="D1539" s="40" t="s">
        <v>423</v>
      </c>
      <c r="E1539" s="38">
        <v>6</v>
      </c>
      <c r="F1539" s="38">
        <v>60</v>
      </c>
      <c r="G1539" s="38" t="s">
        <v>23</v>
      </c>
      <c r="H1539" s="42">
        <v>15800</v>
      </c>
      <c r="I1539" s="2"/>
      <c r="J1539" s="44">
        <v>39808</v>
      </c>
      <c r="K1539" s="42">
        <v>0</v>
      </c>
      <c r="L1539" s="42">
        <v>15010</v>
      </c>
      <c r="M1539" s="44">
        <v>45077</v>
      </c>
      <c r="N1539" s="42">
        <f>H1539-K1539-L1539</f>
        <v>790</v>
      </c>
      <c r="O1539" s="42">
        <v>0</v>
      </c>
      <c r="P1539" s="45">
        <v>0.03</v>
      </c>
      <c r="Q1539" s="42">
        <v>0</v>
      </c>
      <c r="R1539" s="42">
        <v>0</v>
      </c>
      <c r="S1539" s="42">
        <f>N1539-R1539</f>
        <v>790</v>
      </c>
      <c r="T1539" s="38">
        <v>1001</v>
      </c>
      <c r="U1539" s="14">
        <f>S1539/H1539</f>
        <v>0.05</v>
      </c>
      <c r="V1539" s="19"/>
      <c r="W1539" s="19"/>
      <c r="X1539" s="37" t="s">
        <v>3465</v>
      </c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</row>
    <row r="1540" spans="1:37" s="3" customFormat="1" ht="16.5" customHeight="1">
      <c r="A1540" s="38">
        <v>1008</v>
      </c>
      <c r="B1540" s="39">
        <v>10800</v>
      </c>
      <c r="C1540" s="38">
        <v>10317650</v>
      </c>
      <c r="D1540" s="40" t="s">
        <v>702</v>
      </c>
      <c r="E1540" s="38">
        <v>1</v>
      </c>
      <c r="F1540" s="38">
        <v>60</v>
      </c>
      <c r="G1540" s="38" t="s">
        <v>23</v>
      </c>
      <c r="H1540" s="42">
        <v>16195</v>
      </c>
      <c r="I1540" s="2"/>
      <c r="J1540" s="44">
        <v>39808</v>
      </c>
      <c r="K1540" s="42">
        <v>0</v>
      </c>
      <c r="L1540" s="42">
        <v>15385.25</v>
      </c>
      <c r="M1540" s="44">
        <v>45077</v>
      </c>
      <c r="N1540" s="42">
        <f>H1540-K1540-L1540</f>
        <v>809.75</v>
      </c>
      <c r="O1540" s="42">
        <v>0</v>
      </c>
      <c r="P1540" s="45">
        <v>0.03</v>
      </c>
      <c r="Q1540" s="42">
        <v>0</v>
      </c>
      <c r="R1540" s="42">
        <v>0</v>
      </c>
      <c r="S1540" s="42">
        <f>N1540-R1540</f>
        <v>809.75</v>
      </c>
      <c r="T1540" s="38">
        <v>1001</v>
      </c>
      <c r="U1540" s="14">
        <f>S1540/H1540</f>
        <v>0.05</v>
      </c>
      <c r="V1540" s="19"/>
      <c r="W1540" s="19"/>
      <c r="X1540" s="37" t="s">
        <v>3465</v>
      </c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</row>
    <row r="1541" spans="1:37" s="3" customFormat="1" ht="16.5" customHeight="1">
      <c r="A1541" s="38">
        <v>1009</v>
      </c>
      <c r="B1541" s="39">
        <v>10800</v>
      </c>
      <c r="C1541" s="38">
        <v>10317651</v>
      </c>
      <c r="D1541" s="40" t="s">
        <v>655</v>
      </c>
      <c r="E1541" s="38">
        <v>2</v>
      </c>
      <c r="F1541" s="38">
        <v>60</v>
      </c>
      <c r="G1541" s="38" t="s">
        <v>23</v>
      </c>
      <c r="H1541" s="42">
        <v>7110</v>
      </c>
      <c r="I1541" s="2"/>
      <c r="J1541" s="44">
        <v>39808</v>
      </c>
      <c r="K1541" s="42">
        <v>0</v>
      </c>
      <c r="L1541" s="42">
        <v>6754.5</v>
      </c>
      <c r="M1541" s="44">
        <v>45077</v>
      </c>
      <c r="N1541" s="42">
        <f>H1541-K1541-L1541</f>
        <v>355.5</v>
      </c>
      <c r="O1541" s="42">
        <v>0</v>
      </c>
      <c r="P1541" s="45">
        <v>0.03</v>
      </c>
      <c r="Q1541" s="42">
        <v>0</v>
      </c>
      <c r="R1541" s="42">
        <v>0</v>
      </c>
      <c r="S1541" s="42">
        <f>N1541-R1541</f>
        <v>355.5</v>
      </c>
      <c r="T1541" s="38">
        <v>1001</v>
      </c>
      <c r="U1541" s="14">
        <f>S1541/H1541</f>
        <v>0.05</v>
      </c>
      <c r="V1541" s="19"/>
      <c r="W1541" s="19"/>
      <c r="X1541" s="37" t="s">
        <v>3465</v>
      </c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</row>
    <row r="1542" spans="1:37" s="3" customFormat="1" ht="16.5" customHeight="1">
      <c r="A1542" s="38">
        <v>1026</v>
      </c>
      <c r="B1542" s="39">
        <v>10800</v>
      </c>
      <c r="C1542" s="38">
        <v>10317762</v>
      </c>
      <c r="D1542" s="40" t="s">
        <v>1669</v>
      </c>
      <c r="E1542" s="38">
        <v>2</v>
      </c>
      <c r="F1542" s="38">
        <v>60</v>
      </c>
      <c r="G1542" s="38" t="s">
        <v>23</v>
      </c>
      <c r="H1542" s="42">
        <v>1975</v>
      </c>
      <c r="I1542" s="2"/>
      <c r="J1542" s="44">
        <v>39808</v>
      </c>
      <c r="K1542" s="42">
        <v>0</v>
      </c>
      <c r="L1542" s="42">
        <v>1876.25</v>
      </c>
      <c r="M1542" s="44">
        <v>45077</v>
      </c>
      <c r="N1542" s="42">
        <f>H1542-K1542-L1542</f>
        <v>98.75</v>
      </c>
      <c r="O1542" s="42">
        <v>0</v>
      </c>
      <c r="P1542" s="45">
        <v>0.03</v>
      </c>
      <c r="Q1542" s="42">
        <v>0</v>
      </c>
      <c r="R1542" s="42">
        <v>0</v>
      </c>
      <c r="S1542" s="42">
        <f>N1542-R1542</f>
        <v>98.75</v>
      </c>
      <c r="T1542" s="38">
        <v>1001</v>
      </c>
      <c r="U1542" s="14">
        <f>S1542/H1542</f>
        <v>0.05</v>
      </c>
      <c r="V1542" s="19"/>
      <c r="W1542" s="19"/>
      <c r="X1542" s="37" t="s">
        <v>3465</v>
      </c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</row>
    <row r="1543" spans="1:37" s="3" customFormat="1" ht="16.5" customHeight="1">
      <c r="A1543" s="38">
        <v>1027</v>
      </c>
      <c r="B1543" s="39">
        <v>10800</v>
      </c>
      <c r="C1543" s="38">
        <v>10317764</v>
      </c>
      <c r="D1543" s="40" t="s">
        <v>2138</v>
      </c>
      <c r="E1543" s="38">
        <v>76</v>
      </c>
      <c r="F1543" s="38">
        <v>60</v>
      </c>
      <c r="G1543" s="38" t="s">
        <v>23</v>
      </c>
      <c r="H1543" s="42">
        <v>75050</v>
      </c>
      <c r="I1543" s="2"/>
      <c r="J1543" s="44">
        <v>39808</v>
      </c>
      <c r="K1543" s="42">
        <v>0</v>
      </c>
      <c r="L1543" s="42">
        <v>71297.5</v>
      </c>
      <c r="M1543" s="44">
        <v>45077</v>
      </c>
      <c r="N1543" s="42">
        <f>H1543-K1543-L1543</f>
        <v>3752.5</v>
      </c>
      <c r="O1543" s="42">
        <v>0</v>
      </c>
      <c r="P1543" s="45">
        <v>0.03</v>
      </c>
      <c r="Q1543" s="42">
        <v>0</v>
      </c>
      <c r="R1543" s="42">
        <v>0</v>
      </c>
      <c r="S1543" s="42">
        <f>N1543-R1543</f>
        <v>3752.5</v>
      </c>
      <c r="T1543" s="38">
        <v>1001</v>
      </c>
      <c r="U1543" s="14">
        <f>S1543/H1543</f>
        <v>0.05</v>
      </c>
      <c r="V1543" s="19"/>
      <c r="W1543" s="19"/>
      <c r="X1543" s="37" t="s">
        <v>3465</v>
      </c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</row>
    <row r="1544" spans="1:37" s="9" customFormat="1" ht="16.5" customHeight="1">
      <c r="A1544" s="38">
        <v>1054</v>
      </c>
      <c r="B1544" s="39">
        <v>10800</v>
      </c>
      <c r="C1544" s="38">
        <v>10317343</v>
      </c>
      <c r="D1544" s="40" t="s">
        <v>2155</v>
      </c>
      <c r="E1544" s="38">
        <v>6</v>
      </c>
      <c r="F1544" s="38">
        <v>60</v>
      </c>
      <c r="G1544" s="38" t="s">
        <v>83</v>
      </c>
      <c r="H1544" s="42">
        <v>5925</v>
      </c>
      <c r="I1544" s="2"/>
      <c r="J1544" s="44">
        <v>39808</v>
      </c>
      <c r="K1544" s="42">
        <v>0</v>
      </c>
      <c r="L1544" s="42">
        <v>5628.75</v>
      </c>
      <c r="M1544" s="44">
        <v>45077</v>
      </c>
      <c r="N1544" s="42">
        <f>H1544-K1544-L1544</f>
        <v>296.25</v>
      </c>
      <c r="O1544" s="42">
        <v>0</v>
      </c>
      <c r="P1544" s="45">
        <v>0.03</v>
      </c>
      <c r="Q1544" s="42">
        <v>0</v>
      </c>
      <c r="R1544" s="42">
        <v>0</v>
      </c>
      <c r="S1544" s="42">
        <f>N1544-R1544</f>
        <v>296.25</v>
      </c>
      <c r="T1544" s="38">
        <v>1001</v>
      </c>
      <c r="U1544" s="14">
        <f>S1544/H1544</f>
        <v>0.05</v>
      </c>
      <c r="V1544" s="19"/>
      <c r="W1544" s="19"/>
      <c r="X1544" s="37" t="s">
        <v>3465</v>
      </c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</row>
    <row r="1545" spans="1:37" s="9" customFormat="1" ht="16.5" customHeight="1">
      <c r="A1545" s="38">
        <v>1059</v>
      </c>
      <c r="B1545" s="39">
        <v>10800</v>
      </c>
      <c r="C1545" s="38">
        <v>10317449</v>
      </c>
      <c r="D1545" s="40" t="s">
        <v>2158</v>
      </c>
      <c r="E1545" s="38">
        <v>40</v>
      </c>
      <c r="F1545" s="38">
        <v>60</v>
      </c>
      <c r="G1545" s="38" t="s">
        <v>83</v>
      </c>
      <c r="H1545" s="42">
        <v>23700</v>
      </c>
      <c r="I1545" s="2"/>
      <c r="J1545" s="44">
        <v>39808</v>
      </c>
      <c r="K1545" s="42">
        <v>0</v>
      </c>
      <c r="L1545" s="42">
        <v>22515</v>
      </c>
      <c r="M1545" s="44">
        <v>45077</v>
      </c>
      <c r="N1545" s="42">
        <f>H1545-K1545-L1545</f>
        <v>1185</v>
      </c>
      <c r="O1545" s="42">
        <v>0</v>
      </c>
      <c r="P1545" s="45">
        <v>0.03</v>
      </c>
      <c r="Q1545" s="42">
        <v>0</v>
      </c>
      <c r="R1545" s="42">
        <v>0</v>
      </c>
      <c r="S1545" s="42">
        <f>N1545-R1545</f>
        <v>1185</v>
      </c>
      <c r="T1545" s="38">
        <v>1001</v>
      </c>
      <c r="U1545" s="14">
        <f>S1545/H1545</f>
        <v>0.05</v>
      </c>
      <c r="V1545" s="19"/>
      <c r="W1545" s="19"/>
      <c r="X1545" s="37" t="s">
        <v>3465</v>
      </c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</row>
    <row r="1546" spans="1:37" s="9" customFormat="1" ht="16.5" customHeight="1">
      <c r="A1546" s="38">
        <v>1062</v>
      </c>
      <c r="B1546" s="39">
        <v>10800</v>
      </c>
      <c r="C1546" s="38">
        <v>10317452</v>
      </c>
      <c r="D1546" s="40" t="s">
        <v>2155</v>
      </c>
      <c r="E1546" s="38">
        <v>8</v>
      </c>
      <c r="F1546" s="38">
        <v>60</v>
      </c>
      <c r="G1546" s="38" t="s">
        <v>83</v>
      </c>
      <c r="H1546" s="42">
        <v>7900</v>
      </c>
      <c r="I1546" s="2"/>
      <c r="J1546" s="44">
        <v>39808</v>
      </c>
      <c r="K1546" s="42">
        <v>0</v>
      </c>
      <c r="L1546" s="42">
        <v>7505</v>
      </c>
      <c r="M1546" s="44">
        <v>45077</v>
      </c>
      <c r="N1546" s="42">
        <f>H1546-K1546-L1546</f>
        <v>395</v>
      </c>
      <c r="O1546" s="42">
        <v>0</v>
      </c>
      <c r="P1546" s="45">
        <v>0.03</v>
      </c>
      <c r="Q1546" s="42">
        <v>0</v>
      </c>
      <c r="R1546" s="42">
        <v>0</v>
      </c>
      <c r="S1546" s="42">
        <f>N1546-R1546</f>
        <v>395</v>
      </c>
      <c r="T1546" s="38">
        <v>1001</v>
      </c>
      <c r="U1546" s="14">
        <f>S1546/H1546</f>
        <v>0.05</v>
      </c>
      <c r="V1546" s="19"/>
      <c r="W1546" s="19"/>
      <c r="X1546" s="37" t="s">
        <v>3465</v>
      </c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</row>
    <row r="1547" spans="1:37" s="3" customFormat="1" ht="16.5" customHeight="1">
      <c r="A1547" s="38">
        <v>2</v>
      </c>
      <c r="B1547" s="39">
        <v>10873</v>
      </c>
      <c r="C1547" s="38">
        <v>10312956</v>
      </c>
      <c r="D1547" s="40" t="s">
        <v>550</v>
      </c>
      <c r="E1547" s="38">
        <v>1</v>
      </c>
      <c r="F1547" s="38">
        <v>60</v>
      </c>
      <c r="G1547" s="38" t="s">
        <v>33</v>
      </c>
      <c r="H1547" s="42">
        <v>1750</v>
      </c>
      <c r="I1547" s="2"/>
      <c r="J1547" s="44">
        <v>41722</v>
      </c>
      <c r="K1547" s="42">
        <v>0</v>
      </c>
      <c r="L1547" s="42">
        <v>1662.5</v>
      </c>
      <c r="M1547" s="44">
        <v>45077</v>
      </c>
      <c r="N1547" s="42">
        <f>H1547-K1547-L1547</f>
        <v>87.5</v>
      </c>
      <c r="O1547" s="42">
        <v>0</v>
      </c>
      <c r="P1547" s="45">
        <v>0.13</v>
      </c>
      <c r="Q1547" s="42">
        <v>0</v>
      </c>
      <c r="R1547" s="42">
        <v>0</v>
      </c>
      <c r="S1547" s="42">
        <f>N1547-R1547</f>
        <v>87.5</v>
      </c>
      <c r="T1547" s="38">
        <v>1802</v>
      </c>
      <c r="U1547" s="14">
        <f>S1547/H1547</f>
        <v>0.05</v>
      </c>
      <c r="V1547" s="19"/>
      <c r="W1547" s="19"/>
      <c r="X1547" s="37" t="s">
        <v>3480</v>
      </c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</row>
    <row r="1548" spans="1:37" s="3" customFormat="1" ht="16.5" customHeight="1">
      <c r="A1548" s="38">
        <v>13</v>
      </c>
      <c r="B1548" s="39">
        <v>10719</v>
      </c>
      <c r="C1548" s="38">
        <v>10282040</v>
      </c>
      <c r="D1548" s="40" t="s">
        <v>337</v>
      </c>
      <c r="E1548" s="38">
        <v>24</v>
      </c>
      <c r="F1548" s="38">
        <v>120</v>
      </c>
      <c r="G1548" s="38" t="s">
        <v>23</v>
      </c>
      <c r="H1548" s="42">
        <v>47760</v>
      </c>
      <c r="I1548" s="49"/>
      <c r="J1548" s="44">
        <v>41388</v>
      </c>
      <c r="K1548" s="42">
        <v>0</v>
      </c>
      <c r="L1548" s="42">
        <v>45372</v>
      </c>
      <c r="M1548" s="44">
        <v>45107</v>
      </c>
      <c r="N1548" s="42">
        <f>H1548-K1548-L1548</f>
        <v>2388</v>
      </c>
      <c r="O1548" s="42">
        <v>0</v>
      </c>
      <c r="P1548" s="45">
        <v>0.13</v>
      </c>
      <c r="Q1548" s="42">
        <v>0</v>
      </c>
      <c r="R1548" s="42">
        <v>0</v>
      </c>
      <c r="S1548" s="42">
        <f>N1548-R1548</f>
        <v>2388</v>
      </c>
      <c r="T1548" s="38">
        <v>2107</v>
      </c>
      <c r="U1548" s="14">
        <f>S1548/H1548</f>
        <v>0.05</v>
      </c>
      <c r="V1548" s="19"/>
      <c r="W1548" s="19"/>
      <c r="X1548" s="37" t="s">
        <v>3478</v>
      </c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</row>
    <row r="1549" spans="1:37" s="3" customFormat="1" ht="16.5" customHeight="1">
      <c r="A1549" s="38">
        <v>54</v>
      </c>
      <c r="B1549" s="39">
        <v>10736</v>
      </c>
      <c r="C1549" s="38">
        <v>10283152</v>
      </c>
      <c r="D1549" s="40" t="s">
        <v>1861</v>
      </c>
      <c r="E1549" s="31">
        <v>2</v>
      </c>
      <c r="F1549" s="38">
        <v>120</v>
      </c>
      <c r="G1549" s="38" t="s">
        <v>21</v>
      </c>
      <c r="H1549" s="42">
        <v>10600</v>
      </c>
      <c r="I1549" s="49"/>
      <c r="J1549" s="44">
        <v>39270</v>
      </c>
      <c r="K1549" s="42">
        <v>0</v>
      </c>
      <c r="L1549" s="42">
        <v>10070</v>
      </c>
      <c r="M1549" s="44">
        <v>45107</v>
      </c>
      <c r="N1549" s="42">
        <f>H1549-K1549-L1549</f>
        <v>530</v>
      </c>
      <c r="O1549" s="42">
        <v>0</v>
      </c>
      <c r="P1549" s="45">
        <v>0.03</v>
      </c>
      <c r="Q1549" s="42">
        <v>0</v>
      </c>
      <c r="R1549" s="42">
        <v>0</v>
      </c>
      <c r="S1549" s="42">
        <f>N1549-R1549</f>
        <v>530</v>
      </c>
      <c r="T1549" s="38">
        <v>2106</v>
      </c>
      <c r="U1549" s="14">
        <f>S1549/H1549</f>
        <v>0.05</v>
      </c>
      <c r="V1549" s="19"/>
      <c r="W1549" s="19"/>
      <c r="X1549" s="37" t="s">
        <v>3461</v>
      </c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</row>
    <row r="1550" spans="1:37" s="3" customFormat="1" ht="16.5" customHeight="1">
      <c r="A1550" s="38">
        <v>55</v>
      </c>
      <c r="B1550" s="39">
        <v>10736</v>
      </c>
      <c r="C1550" s="38">
        <v>10283153</v>
      </c>
      <c r="D1550" s="40" t="s">
        <v>1862</v>
      </c>
      <c r="E1550" s="31">
        <v>2</v>
      </c>
      <c r="F1550" s="38">
        <v>120</v>
      </c>
      <c r="G1550" s="38" t="s">
        <v>21</v>
      </c>
      <c r="H1550" s="42">
        <v>19000</v>
      </c>
      <c r="I1550" s="49"/>
      <c r="J1550" s="44">
        <v>39270</v>
      </c>
      <c r="K1550" s="42">
        <v>0</v>
      </c>
      <c r="L1550" s="42">
        <v>18050</v>
      </c>
      <c r="M1550" s="44">
        <v>45107</v>
      </c>
      <c r="N1550" s="42">
        <f>H1550-K1550-L1550</f>
        <v>950</v>
      </c>
      <c r="O1550" s="42">
        <v>0</v>
      </c>
      <c r="P1550" s="45">
        <v>0.03</v>
      </c>
      <c r="Q1550" s="42">
        <v>0</v>
      </c>
      <c r="R1550" s="42">
        <v>0</v>
      </c>
      <c r="S1550" s="42">
        <f>N1550-R1550</f>
        <v>950</v>
      </c>
      <c r="T1550" s="38">
        <v>2104</v>
      </c>
      <c r="U1550" s="14">
        <f>S1550/H1550</f>
        <v>0.05</v>
      </c>
      <c r="V1550" s="19"/>
      <c r="W1550" s="19"/>
      <c r="X1550" s="37" t="s">
        <v>3461</v>
      </c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</row>
    <row r="1551" spans="1:37" s="3" customFormat="1" ht="16.5" customHeight="1">
      <c r="A1551" s="38">
        <v>56</v>
      </c>
      <c r="B1551" s="39">
        <v>10736</v>
      </c>
      <c r="C1551" s="38">
        <v>10283154</v>
      </c>
      <c r="D1551" s="40" t="s">
        <v>1862</v>
      </c>
      <c r="E1551" s="31">
        <v>1</v>
      </c>
      <c r="F1551" s="38">
        <v>120</v>
      </c>
      <c r="G1551" s="38" t="s">
        <v>21</v>
      </c>
      <c r="H1551" s="42">
        <v>9500</v>
      </c>
      <c r="I1551" s="49"/>
      <c r="J1551" s="44">
        <v>39270</v>
      </c>
      <c r="K1551" s="42">
        <v>0</v>
      </c>
      <c r="L1551" s="42">
        <v>9025</v>
      </c>
      <c r="M1551" s="44">
        <v>45107</v>
      </c>
      <c r="N1551" s="42">
        <f>H1551-K1551-L1551</f>
        <v>475</v>
      </c>
      <c r="O1551" s="42">
        <v>0</v>
      </c>
      <c r="P1551" s="45">
        <v>0.03</v>
      </c>
      <c r="Q1551" s="42">
        <v>0</v>
      </c>
      <c r="R1551" s="42">
        <v>0</v>
      </c>
      <c r="S1551" s="42">
        <f>N1551-R1551</f>
        <v>475</v>
      </c>
      <c r="T1551" s="38">
        <v>2106</v>
      </c>
      <c r="U1551" s="14">
        <f>S1551/H1551</f>
        <v>0.05</v>
      </c>
      <c r="V1551" s="19"/>
      <c r="W1551" s="19"/>
      <c r="X1551" s="37" t="s">
        <v>3461</v>
      </c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</row>
    <row r="1552" spans="1:37" s="3" customFormat="1" ht="16.5" customHeight="1">
      <c r="A1552" s="38">
        <v>60</v>
      </c>
      <c r="B1552" s="39">
        <v>10736</v>
      </c>
      <c r="C1552" s="38">
        <v>10283173</v>
      </c>
      <c r="D1552" s="40" t="s">
        <v>1866</v>
      </c>
      <c r="E1552" s="31">
        <v>1</v>
      </c>
      <c r="F1552" s="38">
        <v>120</v>
      </c>
      <c r="G1552" s="38" t="s">
        <v>23</v>
      </c>
      <c r="H1552" s="42">
        <v>1900</v>
      </c>
      <c r="I1552" s="49"/>
      <c r="J1552" s="44">
        <v>39269</v>
      </c>
      <c r="K1552" s="42">
        <v>0</v>
      </c>
      <c r="L1552" s="42">
        <v>1805</v>
      </c>
      <c r="M1552" s="44">
        <v>45107</v>
      </c>
      <c r="N1552" s="42">
        <f>H1552-K1552-L1552</f>
        <v>95</v>
      </c>
      <c r="O1552" s="42">
        <v>0</v>
      </c>
      <c r="P1552" s="45">
        <v>0.03</v>
      </c>
      <c r="Q1552" s="42">
        <v>0</v>
      </c>
      <c r="R1552" s="42">
        <v>0</v>
      </c>
      <c r="S1552" s="42">
        <f>N1552-R1552</f>
        <v>95</v>
      </c>
      <c r="T1552" s="38">
        <v>2103</v>
      </c>
      <c r="U1552" s="14">
        <f>S1552/H1552</f>
        <v>0.05</v>
      </c>
      <c r="V1552" s="19"/>
      <c r="W1552" s="19"/>
      <c r="X1552" s="37" t="s">
        <v>3461</v>
      </c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</row>
    <row r="1553" spans="1:37" s="3" customFormat="1" ht="16.5" customHeight="1">
      <c r="A1553" s="38">
        <v>62</v>
      </c>
      <c r="B1553" s="39">
        <v>10736</v>
      </c>
      <c r="C1553" s="38">
        <v>10283748</v>
      </c>
      <c r="D1553" s="40" t="s">
        <v>1868</v>
      </c>
      <c r="E1553" s="31">
        <v>20</v>
      </c>
      <c r="F1553" s="38">
        <v>60</v>
      </c>
      <c r="G1553" s="38" t="s">
        <v>33</v>
      </c>
      <c r="H1553" s="42">
        <v>64000</v>
      </c>
      <c r="I1553" s="49"/>
      <c r="J1553" s="44">
        <v>39269</v>
      </c>
      <c r="K1553" s="42">
        <v>0</v>
      </c>
      <c r="L1553" s="42">
        <v>60800</v>
      </c>
      <c r="M1553" s="44">
        <v>45107</v>
      </c>
      <c r="N1553" s="42">
        <f>H1553-K1553-L1553</f>
        <v>3200</v>
      </c>
      <c r="O1553" s="42">
        <v>0</v>
      </c>
      <c r="P1553" s="45">
        <v>0.03</v>
      </c>
      <c r="Q1553" s="42">
        <v>0</v>
      </c>
      <c r="R1553" s="42">
        <v>0</v>
      </c>
      <c r="S1553" s="42">
        <f>N1553-R1553</f>
        <v>3200</v>
      </c>
      <c r="T1553" s="38">
        <v>5000</v>
      </c>
      <c r="U1553" s="14">
        <f>S1553/H1553</f>
        <v>0.05</v>
      </c>
      <c r="V1553" s="19"/>
      <c r="W1553" s="19"/>
      <c r="X1553" s="37" t="s">
        <v>3461</v>
      </c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</row>
    <row r="1554" spans="1:37" s="3" customFormat="1" ht="16.5" customHeight="1">
      <c r="A1554" s="38">
        <v>63</v>
      </c>
      <c r="B1554" s="39">
        <v>10736</v>
      </c>
      <c r="C1554" s="38">
        <v>10283749</v>
      </c>
      <c r="D1554" s="40" t="s">
        <v>1869</v>
      </c>
      <c r="E1554" s="31">
        <v>1</v>
      </c>
      <c r="F1554" s="38">
        <v>60</v>
      </c>
      <c r="G1554" s="38" t="s">
        <v>33</v>
      </c>
      <c r="H1554" s="42">
        <v>53500</v>
      </c>
      <c r="I1554" s="49"/>
      <c r="J1554" s="44">
        <v>39269</v>
      </c>
      <c r="K1554" s="42">
        <v>0</v>
      </c>
      <c r="L1554" s="42">
        <v>50825</v>
      </c>
      <c r="M1554" s="44">
        <v>45107</v>
      </c>
      <c r="N1554" s="42">
        <f>H1554-K1554-L1554</f>
        <v>2675</v>
      </c>
      <c r="O1554" s="42">
        <v>0</v>
      </c>
      <c r="P1554" s="45">
        <v>0.03</v>
      </c>
      <c r="Q1554" s="42">
        <v>0</v>
      </c>
      <c r="R1554" s="42">
        <v>0</v>
      </c>
      <c r="S1554" s="42">
        <f>N1554-R1554</f>
        <v>2675</v>
      </c>
      <c r="T1554" s="38">
        <v>5000</v>
      </c>
      <c r="U1554" s="14">
        <f>S1554/H1554</f>
        <v>0.05</v>
      </c>
      <c r="V1554" s="19"/>
      <c r="W1554" s="19"/>
      <c r="X1554" s="37" t="s">
        <v>3461</v>
      </c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</row>
    <row r="1555" spans="1:37" s="3" customFormat="1" ht="16.5" customHeight="1">
      <c r="A1555" s="38">
        <v>64</v>
      </c>
      <c r="B1555" s="39">
        <v>10736</v>
      </c>
      <c r="C1555" s="38">
        <v>10283750</v>
      </c>
      <c r="D1555" s="40" t="s">
        <v>1870</v>
      </c>
      <c r="E1555" s="31">
        <v>1</v>
      </c>
      <c r="F1555" s="38">
        <v>60</v>
      </c>
      <c r="G1555" s="38" t="s">
        <v>33</v>
      </c>
      <c r="H1555" s="42">
        <v>11000</v>
      </c>
      <c r="I1555" s="49"/>
      <c r="J1555" s="44">
        <v>39269</v>
      </c>
      <c r="K1555" s="42">
        <v>0</v>
      </c>
      <c r="L1555" s="42">
        <v>10450</v>
      </c>
      <c r="M1555" s="44">
        <v>45107</v>
      </c>
      <c r="N1555" s="42">
        <f>H1555-K1555-L1555</f>
        <v>550</v>
      </c>
      <c r="O1555" s="42">
        <v>0</v>
      </c>
      <c r="P1555" s="45">
        <v>0.03</v>
      </c>
      <c r="Q1555" s="42">
        <v>0</v>
      </c>
      <c r="R1555" s="42">
        <v>0</v>
      </c>
      <c r="S1555" s="42">
        <f>N1555-R1555</f>
        <v>550</v>
      </c>
      <c r="T1555" s="38">
        <v>5000</v>
      </c>
      <c r="U1555" s="14">
        <f>S1555/H1555</f>
        <v>0.05</v>
      </c>
      <c r="V1555" s="19"/>
      <c r="W1555" s="19"/>
      <c r="X1555" s="37" t="s">
        <v>3461</v>
      </c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</row>
    <row r="1556" spans="1:37" s="9" customFormat="1" ht="16.5" customHeight="1">
      <c r="A1556" s="38">
        <v>66</v>
      </c>
      <c r="B1556" s="39">
        <v>10736</v>
      </c>
      <c r="C1556" s="38">
        <v>10283755</v>
      </c>
      <c r="D1556" s="40" t="s">
        <v>1872</v>
      </c>
      <c r="E1556" s="38">
        <v>158</v>
      </c>
      <c r="F1556" s="38">
        <v>120</v>
      </c>
      <c r="G1556" s="38" t="s">
        <v>23</v>
      </c>
      <c r="H1556" s="42">
        <v>30115</v>
      </c>
      <c r="I1556" s="49"/>
      <c r="J1556" s="44">
        <v>39269</v>
      </c>
      <c r="K1556" s="42">
        <v>0</v>
      </c>
      <c r="L1556" s="42">
        <v>28609.25</v>
      </c>
      <c r="M1556" s="44">
        <v>45107</v>
      </c>
      <c r="N1556" s="42">
        <f>H1556-K1556-L1556</f>
        <v>1505.75</v>
      </c>
      <c r="O1556" s="42">
        <v>0</v>
      </c>
      <c r="P1556" s="45">
        <v>0.03</v>
      </c>
      <c r="Q1556" s="42">
        <v>0</v>
      </c>
      <c r="R1556" s="42">
        <v>0</v>
      </c>
      <c r="S1556" s="42">
        <f>N1556-R1556</f>
        <v>1505.75</v>
      </c>
      <c r="T1556" s="38">
        <v>5000</v>
      </c>
      <c r="U1556" s="14">
        <f>S1556/H1556</f>
        <v>0.05</v>
      </c>
      <c r="V1556" s="19"/>
      <c r="W1556" s="19"/>
      <c r="X1556" s="37" t="s">
        <v>3461</v>
      </c>
    </row>
    <row r="1557" spans="1:37" s="9" customFormat="1" ht="16.5" customHeight="1">
      <c r="A1557" s="38">
        <v>67</v>
      </c>
      <c r="B1557" s="39">
        <v>10736</v>
      </c>
      <c r="C1557" s="38">
        <v>10283759</v>
      </c>
      <c r="D1557" s="40" t="s">
        <v>1873</v>
      </c>
      <c r="E1557" s="38">
        <v>1</v>
      </c>
      <c r="F1557" s="38">
        <v>60</v>
      </c>
      <c r="G1557" s="38" t="s">
        <v>21</v>
      </c>
      <c r="H1557" s="42">
        <v>13750</v>
      </c>
      <c r="I1557" s="49"/>
      <c r="J1557" s="44">
        <v>39270</v>
      </c>
      <c r="K1557" s="42">
        <v>0</v>
      </c>
      <c r="L1557" s="42">
        <v>13062.5</v>
      </c>
      <c r="M1557" s="44">
        <v>45107</v>
      </c>
      <c r="N1557" s="42">
        <f>H1557-K1557-L1557</f>
        <v>687.5</v>
      </c>
      <c r="O1557" s="42">
        <v>0</v>
      </c>
      <c r="P1557" s="45">
        <v>0.03</v>
      </c>
      <c r="Q1557" s="42">
        <v>0</v>
      </c>
      <c r="R1557" s="42">
        <v>0</v>
      </c>
      <c r="S1557" s="42">
        <f>N1557-R1557</f>
        <v>687.5</v>
      </c>
      <c r="T1557" s="38">
        <v>5000</v>
      </c>
      <c r="U1557" s="14">
        <f>S1557/H1557</f>
        <v>0.05</v>
      </c>
      <c r="V1557" s="19"/>
      <c r="W1557" s="19"/>
      <c r="X1557" s="37" t="s">
        <v>3461</v>
      </c>
    </row>
    <row r="1558" spans="1:37" s="9" customFormat="1" ht="16.5" customHeight="1">
      <c r="A1558" s="38">
        <v>68</v>
      </c>
      <c r="B1558" s="39">
        <v>10736</v>
      </c>
      <c r="C1558" s="38">
        <v>10283760</v>
      </c>
      <c r="D1558" s="40" t="s">
        <v>1874</v>
      </c>
      <c r="E1558" s="31">
        <v>4</v>
      </c>
      <c r="F1558" s="38">
        <v>60</v>
      </c>
      <c r="G1558" s="38" t="s">
        <v>23</v>
      </c>
      <c r="H1558" s="42">
        <v>5760</v>
      </c>
      <c r="I1558" s="49"/>
      <c r="J1558" s="44">
        <v>39269</v>
      </c>
      <c r="K1558" s="42">
        <v>0</v>
      </c>
      <c r="L1558" s="42">
        <v>5472</v>
      </c>
      <c r="M1558" s="44">
        <v>45107</v>
      </c>
      <c r="N1558" s="42">
        <f>H1558-K1558-L1558</f>
        <v>288</v>
      </c>
      <c r="O1558" s="42">
        <v>0</v>
      </c>
      <c r="P1558" s="45">
        <v>0.03</v>
      </c>
      <c r="Q1558" s="42">
        <v>0</v>
      </c>
      <c r="R1558" s="42">
        <v>0</v>
      </c>
      <c r="S1558" s="42">
        <f>N1558-R1558</f>
        <v>288</v>
      </c>
      <c r="T1558" s="38">
        <v>5000</v>
      </c>
      <c r="U1558" s="14">
        <f>S1558/H1558</f>
        <v>0.05</v>
      </c>
      <c r="V1558" s="19"/>
      <c r="W1558" s="19"/>
      <c r="X1558" s="37" t="s">
        <v>3461</v>
      </c>
    </row>
    <row r="1559" spans="1:37" s="9" customFormat="1" ht="16.5" customHeight="1">
      <c r="A1559" s="38">
        <v>72</v>
      </c>
      <c r="B1559" s="39">
        <v>10736</v>
      </c>
      <c r="C1559" s="38">
        <v>10283808</v>
      </c>
      <c r="D1559" s="40" t="s">
        <v>1875</v>
      </c>
      <c r="E1559" s="31">
        <v>1</v>
      </c>
      <c r="F1559" s="38">
        <v>120</v>
      </c>
      <c r="G1559" s="38" t="s">
        <v>23</v>
      </c>
      <c r="H1559" s="42">
        <v>2700</v>
      </c>
      <c r="I1559" s="49"/>
      <c r="J1559" s="44">
        <v>39269</v>
      </c>
      <c r="K1559" s="42">
        <v>0</v>
      </c>
      <c r="L1559" s="42">
        <v>2565</v>
      </c>
      <c r="M1559" s="44">
        <v>45107</v>
      </c>
      <c r="N1559" s="42">
        <f>H1559-K1559-L1559</f>
        <v>135</v>
      </c>
      <c r="O1559" s="42">
        <v>0</v>
      </c>
      <c r="P1559" s="45">
        <v>0.03</v>
      </c>
      <c r="Q1559" s="42">
        <v>0</v>
      </c>
      <c r="R1559" s="42">
        <v>0</v>
      </c>
      <c r="S1559" s="42">
        <f>N1559-R1559</f>
        <v>135</v>
      </c>
      <c r="T1559" s="38">
        <v>2105</v>
      </c>
      <c r="U1559" s="14">
        <f>S1559/H1559</f>
        <v>0.05</v>
      </c>
      <c r="V1559" s="19"/>
      <c r="W1559" s="19"/>
      <c r="X1559" s="37" t="s">
        <v>3461</v>
      </c>
    </row>
    <row r="1560" spans="1:37" s="9" customFormat="1" ht="16.5" customHeight="1">
      <c r="A1560" s="38">
        <v>73</v>
      </c>
      <c r="B1560" s="39">
        <v>10736</v>
      </c>
      <c r="C1560" s="38">
        <v>10283809</v>
      </c>
      <c r="D1560" s="40" t="s">
        <v>1876</v>
      </c>
      <c r="E1560" s="31">
        <v>1</v>
      </c>
      <c r="F1560" s="38">
        <v>120</v>
      </c>
      <c r="G1560" s="38" t="s">
        <v>23</v>
      </c>
      <c r="H1560" s="42">
        <v>3150</v>
      </c>
      <c r="I1560" s="49"/>
      <c r="J1560" s="44">
        <v>39269</v>
      </c>
      <c r="K1560" s="42">
        <v>0</v>
      </c>
      <c r="L1560" s="42">
        <v>2992.5</v>
      </c>
      <c r="M1560" s="44">
        <v>45107</v>
      </c>
      <c r="N1560" s="42">
        <f>H1560-K1560-L1560</f>
        <v>157.5</v>
      </c>
      <c r="O1560" s="42">
        <v>0</v>
      </c>
      <c r="P1560" s="45">
        <v>0.03</v>
      </c>
      <c r="Q1560" s="42">
        <v>0</v>
      </c>
      <c r="R1560" s="42">
        <v>0</v>
      </c>
      <c r="S1560" s="42">
        <f>N1560-R1560</f>
        <v>157.5</v>
      </c>
      <c r="T1560" s="38">
        <v>2105</v>
      </c>
      <c r="U1560" s="14">
        <f>S1560/H1560</f>
        <v>0.05</v>
      </c>
      <c r="V1560" s="19"/>
      <c r="W1560" s="19"/>
      <c r="X1560" s="37" t="s">
        <v>3461</v>
      </c>
    </row>
    <row r="1561" spans="1:37" s="9" customFormat="1" ht="16.5" customHeight="1">
      <c r="A1561" s="38">
        <v>74</v>
      </c>
      <c r="B1561" s="39">
        <v>10736</v>
      </c>
      <c r="C1561" s="38">
        <v>10283810</v>
      </c>
      <c r="D1561" s="40" t="s">
        <v>912</v>
      </c>
      <c r="E1561" s="31">
        <v>2</v>
      </c>
      <c r="F1561" s="38">
        <v>120</v>
      </c>
      <c r="G1561" s="38" t="s">
        <v>23</v>
      </c>
      <c r="H1561" s="42">
        <v>7000</v>
      </c>
      <c r="I1561" s="49"/>
      <c r="J1561" s="44">
        <v>39269</v>
      </c>
      <c r="K1561" s="42">
        <v>0</v>
      </c>
      <c r="L1561" s="42">
        <v>6650</v>
      </c>
      <c r="M1561" s="44">
        <v>45107</v>
      </c>
      <c r="N1561" s="42">
        <f>H1561-K1561-L1561</f>
        <v>350</v>
      </c>
      <c r="O1561" s="42">
        <v>0</v>
      </c>
      <c r="P1561" s="45">
        <v>0.03</v>
      </c>
      <c r="Q1561" s="42">
        <v>0</v>
      </c>
      <c r="R1561" s="42">
        <v>0</v>
      </c>
      <c r="S1561" s="42">
        <f>N1561-R1561</f>
        <v>350</v>
      </c>
      <c r="T1561" s="38">
        <v>2103</v>
      </c>
      <c r="U1561" s="14">
        <f>S1561/H1561</f>
        <v>0.05</v>
      </c>
      <c r="V1561" s="19"/>
      <c r="W1561" s="19"/>
      <c r="X1561" s="37" t="s">
        <v>3461</v>
      </c>
    </row>
    <row r="1562" spans="1:37" s="9" customFormat="1" ht="16.5" customHeight="1">
      <c r="A1562" s="38">
        <v>75</v>
      </c>
      <c r="B1562" s="39">
        <v>10736</v>
      </c>
      <c r="C1562" s="38">
        <v>10283812</v>
      </c>
      <c r="D1562" s="40" t="s">
        <v>1877</v>
      </c>
      <c r="E1562" s="31">
        <v>7</v>
      </c>
      <c r="F1562" s="38">
        <v>120</v>
      </c>
      <c r="G1562" s="38" t="s">
        <v>23</v>
      </c>
      <c r="H1562" s="42">
        <v>8750</v>
      </c>
      <c r="I1562" s="49"/>
      <c r="J1562" s="44">
        <v>39269</v>
      </c>
      <c r="K1562" s="42">
        <v>0</v>
      </c>
      <c r="L1562" s="42">
        <v>8312.5</v>
      </c>
      <c r="M1562" s="44">
        <v>45107</v>
      </c>
      <c r="N1562" s="42">
        <f>H1562-K1562-L1562</f>
        <v>437.5</v>
      </c>
      <c r="O1562" s="42">
        <v>0</v>
      </c>
      <c r="P1562" s="45">
        <v>0.03</v>
      </c>
      <c r="Q1562" s="42">
        <v>0</v>
      </c>
      <c r="R1562" s="42">
        <v>0</v>
      </c>
      <c r="S1562" s="42">
        <f>N1562-R1562</f>
        <v>437.5</v>
      </c>
      <c r="T1562" s="38">
        <v>2103</v>
      </c>
      <c r="U1562" s="14">
        <f>S1562/H1562</f>
        <v>0.05</v>
      </c>
      <c r="V1562" s="19"/>
      <c r="W1562" s="19"/>
      <c r="X1562" s="37" t="s">
        <v>3461</v>
      </c>
    </row>
    <row r="1563" spans="1:37" s="9" customFormat="1" ht="16.5" customHeight="1">
      <c r="A1563" s="38">
        <v>76</v>
      </c>
      <c r="B1563" s="39">
        <v>10736</v>
      </c>
      <c r="C1563" s="38">
        <v>10283813</v>
      </c>
      <c r="D1563" s="40" t="s">
        <v>1878</v>
      </c>
      <c r="E1563" s="31">
        <v>4</v>
      </c>
      <c r="F1563" s="38">
        <v>120</v>
      </c>
      <c r="G1563" s="38" t="s">
        <v>23</v>
      </c>
      <c r="H1563" s="42">
        <v>9800</v>
      </c>
      <c r="I1563" s="49"/>
      <c r="J1563" s="44">
        <v>39269</v>
      </c>
      <c r="K1563" s="42">
        <v>0</v>
      </c>
      <c r="L1563" s="42">
        <v>9310</v>
      </c>
      <c r="M1563" s="44">
        <v>45107</v>
      </c>
      <c r="N1563" s="42">
        <f>H1563-K1563-L1563</f>
        <v>490</v>
      </c>
      <c r="O1563" s="42">
        <v>0</v>
      </c>
      <c r="P1563" s="45">
        <v>0.03</v>
      </c>
      <c r="Q1563" s="42">
        <v>0</v>
      </c>
      <c r="R1563" s="42">
        <v>0</v>
      </c>
      <c r="S1563" s="42">
        <f>N1563-R1563</f>
        <v>490</v>
      </c>
      <c r="T1563" s="38">
        <v>2103</v>
      </c>
      <c r="U1563" s="14">
        <f>S1563/H1563</f>
        <v>0.05</v>
      </c>
      <c r="V1563" s="19"/>
      <c r="W1563" s="19"/>
      <c r="X1563" s="37" t="s">
        <v>3461</v>
      </c>
    </row>
    <row r="1564" spans="1:37" s="9" customFormat="1" ht="16.5" customHeight="1">
      <c r="A1564" s="38">
        <v>77</v>
      </c>
      <c r="B1564" s="39">
        <v>10736</v>
      </c>
      <c r="C1564" s="38">
        <v>10283814</v>
      </c>
      <c r="D1564" s="40" t="s">
        <v>1879</v>
      </c>
      <c r="E1564" s="31">
        <v>16</v>
      </c>
      <c r="F1564" s="38">
        <v>120</v>
      </c>
      <c r="G1564" s="38" t="s">
        <v>23</v>
      </c>
      <c r="H1564" s="42">
        <v>39200</v>
      </c>
      <c r="I1564" s="49"/>
      <c r="J1564" s="44">
        <v>39269</v>
      </c>
      <c r="K1564" s="42">
        <v>0</v>
      </c>
      <c r="L1564" s="42">
        <v>37240</v>
      </c>
      <c r="M1564" s="44">
        <v>45107</v>
      </c>
      <c r="N1564" s="42">
        <f>H1564-K1564-L1564</f>
        <v>1960</v>
      </c>
      <c r="O1564" s="42">
        <v>0</v>
      </c>
      <c r="P1564" s="45">
        <v>0.03</v>
      </c>
      <c r="Q1564" s="42">
        <v>0</v>
      </c>
      <c r="R1564" s="42">
        <v>0</v>
      </c>
      <c r="S1564" s="42">
        <f>N1564-R1564</f>
        <v>1960</v>
      </c>
      <c r="T1564" s="38">
        <v>2105</v>
      </c>
      <c r="U1564" s="14">
        <f>S1564/H1564</f>
        <v>0.05</v>
      </c>
      <c r="V1564" s="19"/>
      <c r="W1564" s="19"/>
      <c r="X1564" s="37" t="s">
        <v>3461</v>
      </c>
    </row>
    <row r="1565" spans="1:37" s="9" customFormat="1" ht="16.5" customHeight="1">
      <c r="A1565" s="38">
        <v>78</v>
      </c>
      <c r="B1565" s="39">
        <v>10736</v>
      </c>
      <c r="C1565" s="38">
        <v>10283818</v>
      </c>
      <c r="D1565" s="40" t="s">
        <v>1880</v>
      </c>
      <c r="E1565" s="31">
        <v>1</v>
      </c>
      <c r="F1565" s="38">
        <v>120</v>
      </c>
      <c r="G1565" s="38" t="s">
        <v>23</v>
      </c>
      <c r="H1565" s="42">
        <v>3500</v>
      </c>
      <c r="I1565" s="49"/>
      <c r="J1565" s="44">
        <v>39269</v>
      </c>
      <c r="K1565" s="42">
        <v>0</v>
      </c>
      <c r="L1565" s="42">
        <v>3325</v>
      </c>
      <c r="M1565" s="44">
        <v>45107</v>
      </c>
      <c r="N1565" s="42">
        <f>H1565-K1565-L1565</f>
        <v>175</v>
      </c>
      <c r="O1565" s="42">
        <v>0</v>
      </c>
      <c r="P1565" s="45">
        <v>0.03</v>
      </c>
      <c r="Q1565" s="42">
        <v>0</v>
      </c>
      <c r="R1565" s="42">
        <v>0</v>
      </c>
      <c r="S1565" s="42">
        <f>N1565-R1565</f>
        <v>175</v>
      </c>
      <c r="T1565" s="38">
        <v>2103</v>
      </c>
      <c r="U1565" s="14">
        <f>S1565/H1565</f>
        <v>0.05</v>
      </c>
      <c r="V1565" s="19"/>
      <c r="W1565" s="19"/>
      <c r="X1565" s="37" t="s">
        <v>3461</v>
      </c>
    </row>
    <row r="1566" spans="1:37" s="9" customFormat="1" ht="16.5" customHeight="1">
      <c r="A1566" s="38">
        <v>79</v>
      </c>
      <c r="B1566" s="39">
        <v>10736</v>
      </c>
      <c r="C1566" s="38">
        <v>10283981</v>
      </c>
      <c r="D1566" s="40" t="s">
        <v>1881</v>
      </c>
      <c r="E1566" s="38">
        <v>1</v>
      </c>
      <c r="F1566" s="38">
        <v>120</v>
      </c>
      <c r="G1566" s="38" t="s">
        <v>21</v>
      </c>
      <c r="H1566" s="42">
        <v>8300</v>
      </c>
      <c r="I1566" s="49"/>
      <c r="J1566" s="44">
        <v>39270</v>
      </c>
      <c r="K1566" s="42">
        <v>0</v>
      </c>
      <c r="L1566" s="42">
        <v>7885</v>
      </c>
      <c r="M1566" s="44">
        <v>45107</v>
      </c>
      <c r="N1566" s="42">
        <f>H1566-K1566-L1566</f>
        <v>415</v>
      </c>
      <c r="O1566" s="42">
        <v>0</v>
      </c>
      <c r="P1566" s="45">
        <v>0.03</v>
      </c>
      <c r="Q1566" s="42">
        <v>0</v>
      </c>
      <c r="R1566" s="42">
        <v>0</v>
      </c>
      <c r="S1566" s="42">
        <f>N1566-R1566</f>
        <v>415</v>
      </c>
      <c r="T1566" s="38">
        <v>5000</v>
      </c>
      <c r="U1566" s="14">
        <f>S1566/H1566</f>
        <v>0.05</v>
      </c>
      <c r="V1566" s="19"/>
      <c r="W1566" s="19"/>
      <c r="X1566" s="37" t="s">
        <v>3461</v>
      </c>
    </row>
    <row r="1567" spans="1:37" s="9" customFormat="1" ht="16.5" customHeight="1">
      <c r="A1567" s="38">
        <v>80</v>
      </c>
      <c r="B1567" s="39">
        <v>10736</v>
      </c>
      <c r="C1567" s="38">
        <v>10284007</v>
      </c>
      <c r="D1567" s="40" t="s">
        <v>1882</v>
      </c>
      <c r="E1567" s="38">
        <v>2</v>
      </c>
      <c r="F1567" s="38">
        <v>60</v>
      </c>
      <c r="G1567" s="38" t="s">
        <v>23</v>
      </c>
      <c r="H1567" s="42">
        <v>4520</v>
      </c>
      <c r="I1567" s="49"/>
      <c r="J1567" s="44">
        <v>39525</v>
      </c>
      <c r="K1567" s="42">
        <v>0</v>
      </c>
      <c r="L1567" s="42">
        <v>4294</v>
      </c>
      <c r="M1567" s="44">
        <v>45107</v>
      </c>
      <c r="N1567" s="42">
        <f>H1567-K1567-L1567</f>
        <v>226</v>
      </c>
      <c r="O1567" s="42">
        <v>0</v>
      </c>
      <c r="P1567" s="45">
        <v>0.03</v>
      </c>
      <c r="Q1567" s="42">
        <v>0</v>
      </c>
      <c r="R1567" s="42">
        <v>0</v>
      </c>
      <c r="S1567" s="42">
        <f>N1567-R1567</f>
        <v>226</v>
      </c>
      <c r="T1567" s="38">
        <v>5000</v>
      </c>
      <c r="U1567" s="14">
        <f>S1567/H1567</f>
        <v>0.05</v>
      </c>
      <c r="V1567" s="19"/>
      <c r="W1567" s="19"/>
      <c r="X1567" s="37" t="s">
        <v>3461</v>
      </c>
    </row>
    <row r="1568" spans="1:37" s="9" customFormat="1" ht="16.5" customHeight="1">
      <c r="A1568" s="38">
        <v>101</v>
      </c>
      <c r="B1568" s="39">
        <v>10736</v>
      </c>
      <c r="C1568" s="38">
        <v>10284076</v>
      </c>
      <c r="D1568" s="40" t="s">
        <v>1899</v>
      </c>
      <c r="E1568" s="31">
        <v>1</v>
      </c>
      <c r="F1568" s="38">
        <v>60</v>
      </c>
      <c r="G1568" s="38" t="s">
        <v>33</v>
      </c>
      <c r="H1568" s="42">
        <v>2460</v>
      </c>
      <c r="I1568" s="49"/>
      <c r="J1568" s="44">
        <v>41387</v>
      </c>
      <c r="K1568" s="42">
        <v>0</v>
      </c>
      <c r="L1568" s="42">
        <v>2337</v>
      </c>
      <c r="M1568" s="44">
        <v>45107</v>
      </c>
      <c r="N1568" s="42">
        <f>H1568-K1568-L1568</f>
        <v>123</v>
      </c>
      <c r="O1568" s="42">
        <v>0</v>
      </c>
      <c r="P1568" s="45">
        <v>0.13</v>
      </c>
      <c r="Q1568" s="42">
        <v>0</v>
      </c>
      <c r="R1568" s="42">
        <v>0</v>
      </c>
      <c r="S1568" s="42">
        <f>N1568-R1568</f>
        <v>123</v>
      </c>
      <c r="T1568" s="38">
        <v>5000</v>
      </c>
      <c r="U1568" s="14">
        <f>S1568/H1568</f>
        <v>0.05</v>
      </c>
      <c r="V1568" s="19"/>
      <c r="W1568" s="19"/>
      <c r="X1568" s="37" t="s">
        <v>3461</v>
      </c>
    </row>
    <row r="1569" spans="1:24" s="9" customFormat="1" ht="16.5" customHeight="1">
      <c r="A1569" s="38">
        <v>158</v>
      </c>
      <c r="B1569" s="39">
        <v>10736</v>
      </c>
      <c r="C1569" s="38">
        <v>10284233</v>
      </c>
      <c r="D1569" s="40" t="s">
        <v>1928</v>
      </c>
      <c r="E1569" s="38">
        <v>1</v>
      </c>
      <c r="F1569" s="38">
        <v>60</v>
      </c>
      <c r="G1569" s="38" t="s">
        <v>23</v>
      </c>
      <c r="H1569" s="42">
        <v>300</v>
      </c>
      <c r="I1569" s="49"/>
      <c r="J1569" s="44">
        <v>42941</v>
      </c>
      <c r="K1569" s="42">
        <v>0</v>
      </c>
      <c r="L1569" s="42">
        <v>285</v>
      </c>
      <c r="M1569" s="44">
        <v>45107</v>
      </c>
      <c r="N1569" s="42">
        <f>H1569-K1569-L1569</f>
        <v>15</v>
      </c>
      <c r="O1569" s="42">
        <v>0</v>
      </c>
      <c r="P1569" s="45">
        <v>0.13</v>
      </c>
      <c r="Q1569" s="42">
        <v>0</v>
      </c>
      <c r="R1569" s="42">
        <v>0</v>
      </c>
      <c r="S1569" s="42">
        <f>N1569-R1569</f>
        <v>15</v>
      </c>
      <c r="T1569" s="38">
        <v>5000</v>
      </c>
      <c r="U1569" s="14">
        <f>S1569/H1569</f>
        <v>0.05</v>
      </c>
      <c r="V1569" s="19"/>
      <c r="W1569" s="19"/>
      <c r="X1569" s="37" t="s">
        <v>3461</v>
      </c>
    </row>
    <row r="1570" spans="1:24" s="9" customFormat="1" ht="16.5" customHeight="1">
      <c r="A1570" s="38">
        <v>159</v>
      </c>
      <c r="B1570" s="39">
        <v>10736</v>
      </c>
      <c r="C1570" s="38">
        <v>10284236</v>
      </c>
      <c r="D1570" s="40" t="s">
        <v>1929</v>
      </c>
      <c r="E1570" s="31">
        <v>2</v>
      </c>
      <c r="F1570" s="38">
        <v>60</v>
      </c>
      <c r="G1570" s="38" t="s">
        <v>23</v>
      </c>
      <c r="H1570" s="42">
        <v>5660</v>
      </c>
      <c r="I1570" s="49"/>
      <c r="J1570" s="44">
        <v>42941</v>
      </c>
      <c r="K1570" s="42">
        <v>0</v>
      </c>
      <c r="L1570" s="42">
        <v>5377</v>
      </c>
      <c r="M1570" s="44">
        <v>45107</v>
      </c>
      <c r="N1570" s="42">
        <f>H1570-K1570-L1570</f>
        <v>283</v>
      </c>
      <c r="O1570" s="42">
        <v>0</v>
      </c>
      <c r="P1570" s="45">
        <v>0.13</v>
      </c>
      <c r="Q1570" s="42">
        <v>0</v>
      </c>
      <c r="R1570" s="42">
        <v>0</v>
      </c>
      <c r="S1570" s="42">
        <f>N1570-R1570</f>
        <v>283</v>
      </c>
      <c r="T1570" s="38">
        <v>5000</v>
      </c>
      <c r="U1570" s="14">
        <f>S1570/H1570</f>
        <v>0.05</v>
      </c>
      <c r="V1570" s="19"/>
      <c r="W1570" s="19"/>
      <c r="X1570" s="37" t="s">
        <v>3461</v>
      </c>
    </row>
    <row r="1571" spans="1:24" s="9" customFormat="1" ht="16.5" customHeight="1">
      <c r="A1571" s="38">
        <v>184</v>
      </c>
      <c r="B1571" s="39">
        <v>10736</v>
      </c>
      <c r="C1571" s="38">
        <v>10284333</v>
      </c>
      <c r="D1571" s="40" t="s">
        <v>1946</v>
      </c>
      <c r="E1571" s="31">
        <v>8</v>
      </c>
      <c r="F1571" s="38">
        <v>120</v>
      </c>
      <c r="G1571" s="38" t="s">
        <v>23</v>
      </c>
      <c r="H1571" s="42">
        <v>6800</v>
      </c>
      <c r="I1571" s="49"/>
      <c r="J1571" s="44">
        <v>39269</v>
      </c>
      <c r="K1571" s="42">
        <v>0</v>
      </c>
      <c r="L1571" s="42">
        <v>6460</v>
      </c>
      <c r="M1571" s="44">
        <v>45107</v>
      </c>
      <c r="N1571" s="42">
        <f>H1571-K1571-L1571</f>
        <v>340</v>
      </c>
      <c r="O1571" s="42">
        <v>0</v>
      </c>
      <c r="P1571" s="45">
        <v>0.03</v>
      </c>
      <c r="Q1571" s="42">
        <v>0</v>
      </c>
      <c r="R1571" s="42">
        <v>0</v>
      </c>
      <c r="S1571" s="42">
        <f>N1571-R1571</f>
        <v>340</v>
      </c>
      <c r="T1571" s="38">
        <v>2101</v>
      </c>
      <c r="U1571" s="14">
        <f>S1571/H1571</f>
        <v>0.05</v>
      </c>
      <c r="V1571" s="19"/>
      <c r="W1571" s="19"/>
      <c r="X1571" s="37" t="s">
        <v>3461</v>
      </c>
    </row>
    <row r="1572" spans="1:24" s="9" customFormat="1" ht="16.5" customHeight="1">
      <c r="A1572" s="38">
        <v>201</v>
      </c>
      <c r="B1572" s="39">
        <v>10736</v>
      </c>
      <c r="C1572" s="38">
        <v>10284359</v>
      </c>
      <c r="D1572" s="40" t="s">
        <v>1962</v>
      </c>
      <c r="E1572" s="31">
        <v>1200</v>
      </c>
      <c r="F1572" s="38">
        <v>120</v>
      </c>
      <c r="G1572" s="38" t="s">
        <v>23</v>
      </c>
      <c r="H1572" s="42">
        <v>42000</v>
      </c>
      <c r="I1572" s="49"/>
      <c r="J1572" s="44">
        <v>39269</v>
      </c>
      <c r="K1572" s="42">
        <v>0</v>
      </c>
      <c r="L1572" s="42">
        <v>39900</v>
      </c>
      <c r="M1572" s="44">
        <v>45107</v>
      </c>
      <c r="N1572" s="42">
        <f>H1572-K1572-L1572</f>
        <v>2100</v>
      </c>
      <c r="O1572" s="42">
        <v>0</v>
      </c>
      <c r="P1572" s="45">
        <v>0.03</v>
      </c>
      <c r="Q1572" s="42">
        <v>0</v>
      </c>
      <c r="R1572" s="42">
        <v>0</v>
      </c>
      <c r="S1572" s="42">
        <f>N1572-R1572</f>
        <v>2100</v>
      </c>
      <c r="T1572" s="38">
        <v>2101</v>
      </c>
      <c r="U1572" s="14">
        <f>S1572/H1572</f>
        <v>0.05</v>
      </c>
      <c r="V1572" s="19"/>
      <c r="W1572" s="19"/>
      <c r="X1572" s="37" t="s">
        <v>3461</v>
      </c>
    </row>
    <row r="1573" spans="1:24" s="9" customFormat="1" ht="16.5" customHeight="1">
      <c r="A1573" s="38">
        <v>202</v>
      </c>
      <c r="B1573" s="39">
        <v>10736</v>
      </c>
      <c r="C1573" s="38">
        <v>10284369</v>
      </c>
      <c r="D1573" s="40" t="s">
        <v>1963</v>
      </c>
      <c r="E1573" s="31">
        <v>1</v>
      </c>
      <c r="F1573" s="38">
        <v>120</v>
      </c>
      <c r="G1573" s="38" t="s">
        <v>21</v>
      </c>
      <c r="H1573" s="42">
        <v>5000</v>
      </c>
      <c r="I1573" s="49"/>
      <c r="J1573" s="44">
        <v>39270</v>
      </c>
      <c r="K1573" s="42">
        <v>0</v>
      </c>
      <c r="L1573" s="42">
        <v>4750</v>
      </c>
      <c r="M1573" s="44">
        <v>45107</v>
      </c>
      <c r="N1573" s="42">
        <f>H1573-K1573-L1573</f>
        <v>250</v>
      </c>
      <c r="O1573" s="42">
        <v>0</v>
      </c>
      <c r="P1573" s="45">
        <v>0.03</v>
      </c>
      <c r="Q1573" s="42">
        <v>0</v>
      </c>
      <c r="R1573" s="42">
        <v>0</v>
      </c>
      <c r="S1573" s="42">
        <f>N1573-R1573</f>
        <v>250</v>
      </c>
      <c r="T1573" s="38">
        <v>2101</v>
      </c>
      <c r="U1573" s="14">
        <f>S1573/H1573</f>
        <v>0.05</v>
      </c>
      <c r="V1573" s="19"/>
      <c r="W1573" s="19"/>
      <c r="X1573" s="37" t="s">
        <v>3461</v>
      </c>
    </row>
    <row r="1574" spans="1:24" s="9" customFormat="1" ht="16.5" customHeight="1">
      <c r="A1574" s="38">
        <v>203</v>
      </c>
      <c r="B1574" s="39">
        <v>10736</v>
      </c>
      <c r="C1574" s="38">
        <v>10284371</v>
      </c>
      <c r="D1574" s="40" t="s">
        <v>1964</v>
      </c>
      <c r="E1574" s="38">
        <v>37</v>
      </c>
      <c r="F1574" s="38">
        <v>120</v>
      </c>
      <c r="G1574" s="38" t="s">
        <v>23</v>
      </c>
      <c r="H1574" s="42">
        <v>36630</v>
      </c>
      <c r="I1574" s="49"/>
      <c r="J1574" s="44">
        <v>39269</v>
      </c>
      <c r="K1574" s="42">
        <v>0</v>
      </c>
      <c r="L1574" s="42">
        <v>34798.5</v>
      </c>
      <c r="M1574" s="44">
        <v>45107</v>
      </c>
      <c r="N1574" s="42">
        <f>H1574-K1574-L1574</f>
        <v>1831.5</v>
      </c>
      <c r="O1574" s="42">
        <v>0</v>
      </c>
      <c r="P1574" s="45">
        <v>0.03</v>
      </c>
      <c r="Q1574" s="42">
        <v>0</v>
      </c>
      <c r="R1574" s="42">
        <v>0</v>
      </c>
      <c r="S1574" s="42">
        <f>N1574-R1574</f>
        <v>1831.5</v>
      </c>
      <c r="T1574" s="38">
        <v>2101</v>
      </c>
      <c r="U1574" s="14">
        <f>S1574/H1574</f>
        <v>0.05</v>
      </c>
      <c r="V1574" s="19"/>
      <c r="W1574" s="19"/>
      <c r="X1574" s="37" t="s">
        <v>3461</v>
      </c>
    </row>
    <row r="1575" spans="1:24" s="9" customFormat="1" ht="16.5" customHeight="1">
      <c r="A1575" s="38">
        <v>207</v>
      </c>
      <c r="B1575" s="39">
        <v>10736</v>
      </c>
      <c r="C1575" s="38">
        <v>10284388</v>
      </c>
      <c r="D1575" s="40" t="s">
        <v>1968</v>
      </c>
      <c r="E1575" s="31">
        <v>1</v>
      </c>
      <c r="F1575" s="38">
        <v>60</v>
      </c>
      <c r="G1575" s="38" t="s">
        <v>33</v>
      </c>
      <c r="H1575" s="42">
        <v>107500</v>
      </c>
      <c r="I1575" s="49"/>
      <c r="J1575" s="44">
        <v>39269</v>
      </c>
      <c r="K1575" s="42">
        <v>0</v>
      </c>
      <c r="L1575" s="42">
        <v>102125</v>
      </c>
      <c r="M1575" s="44">
        <v>45107</v>
      </c>
      <c r="N1575" s="42">
        <f>H1575-K1575-L1575</f>
        <v>5375</v>
      </c>
      <c r="O1575" s="42">
        <v>0</v>
      </c>
      <c r="P1575" s="45">
        <v>0.03</v>
      </c>
      <c r="Q1575" s="42">
        <v>0</v>
      </c>
      <c r="R1575" s="42">
        <v>0</v>
      </c>
      <c r="S1575" s="42">
        <f>N1575-R1575</f>
        <v>5375</v>
      </c>
      <c r="T1575" s="38">
        <v>5000</v>
      </c>
      <c r="U1575" s="14">
        <f>S1575/H1575</f>
        <v>0.05</v>
      </c>
      <c r="V1575" s="19"/>
      <c r="W1575" s="19"/>
      <c r="X1575" s="37" t="s">
        <v>3461</v>
      </c>
    </row>
    <row r="1576" spans="1:24" s="9" customFormat="1" ht="16.5" customHeight="1">
      <c r="A1576" s="38">
        <v>208</v>
      </c>
      <c r="B1576" s="39">
        <v>10736</v>
      </c>
      <c r="C1576" s="38">
        <v>10284392</v>
      </c>
      <c r="D1576" s="40" t="s">
        <v>1969</v>
      </c>
      <c r="E1576" s="31">
        <v>13</v>
      </c>
      <c r="F1576" s="38">
        <v>60</v>
      </c>
      <c r="G1576" s="38" t="s">
        <v>23</v>
      </c>
      <c r="H1576" s="42">
        <v>21450</v>
      </c>
      <c r="I1576" s="49"/>
      <c r="J1576" s="44">
        <v>39269</v>
      </c>
      <c r="K1576" s="42">
        <v>0</v>
      </c>
      <c r="L1576" s="42">
        <v>20377.5</v>
      </c>
      <c r="M1576" s="44">
        <v>45107</v>
      </c>
      <c r="N1576" s="42">
        <f>H1576-K1576-L1576</f>
        <v>1072.5</v>
      </c>
      <c r="O1576" s="42">
        <v>0</v>
      </c>
      <c r="P1576" s="45">
        <v>0.03</v>
      </c>
      <c r="Q1576" s="42">
        <v>0</v>
      </c>
      <c r="R1576" s="42">
        <v>0</v>
      </c>
      <c r="S1576" s="42">
        <f>N1576-R1576</f>
        <v>1072.5</v>
      </c>
      <c r="T1576" s="38">
        <v>2101</v>
      </c>
      <c r="U1576" s="14">
        <f>S1576/H1576</f>
        <v>0.05</v>
      </c>
      <c r="V1576" s="19"/>
      <c r="W1576" s="19"/>
      <c r="X1576" s="37" t="s">
        <v>3461</v>
      </c>
    </row>
    <row r="1577" spans="1:24" s="9" customFormat="1" ht="16.5" customHeight="1">
      <c r="A1577" s="38">
        <v>209</v>
      </c>
      <c r="B1577" s="39">
        <v>10736</v>
      </c>
      <c r="C1577" s="38">
        <v>10284394</v>
      </c>
      <c r="D1577" s="40" t="s">
        <v>1970</v>
      </c>
      <c r="E1577" s="31">
        <v>1</v>
      </c>
      <c r="F1577" s="38">
        <v>120</v>
      </c>
      <c r="G1577" s="38" t="s">
        <v>21</v>
      </c>
      <c r="H1577" s="42">
        <v>6020</v>
      </c>
      <c r="I1577" s="49"/>
      <c r="J1577" s="44">
        <v>39270</v>
      </c>
      <c r="K1577" s="42">
        <v>0</v>
      </c>
      <c r="L1577" s="42">
        <v>5719</v>
      </c>
      <c r="M1577" s="44">
        <v>45107</v>
      </c>
      <c r="N1577" s="42">
        <f>H1577-K1577-L1577</f>
        <v>301</v>
      </c>
      <c r="O1577" s="42">
        <v>0</v>
      </c>
      <c r="P1577" s="45">
        <v>0.03</v>
      </c>
      <c r="Q1577" s="42">
        <v>0</v>
      </c>
      <c r="R1577" s="42">
        <v>0</v>
      </c>
      <c r="S1577" s="42">
        <f>N1577-R1577</f>
        <v>301</v>
      </c>
      <c r="T1577" s="38">
        <v>2101</v>
      </c>
      <c r="U1577" s="14">
        <f>S1577/H1577</f>
        <v>0.05</v>
      </c>
      <c r="V1577" s="19"/>
      <c r="W1577" s="19"/>
      <c r="X1577" s="37" t="s">
        <v>3461</v>
      </c>
    </row>
    <row r="1578" spans="1:24" s="9" customFormat="1" ht="16.5" customHeight="1">
      <c r="A1578" s="38">
        <v>210</v>
      </c>
      <c r="B1578" s="39">
        <v>10736</v>
      </c>
      <c r="C1578" s="38">
        <v>10284395</v>
      </c>
      <c r="D1578" s="40" t="s">
        <v>1970</v>
      </c>
      <c r="E1578" s="31">
        <v>1</v>
      </c>
      <c r="F1578" s="38">
        <v>120</v>
      </c>
      <c r="G1578" s="38" t="s">
        <v>21</v>
      </c>
      <c r="H1578" s="42">
        <v>6200</v>
      </c>
      <c r="I1578" s="49"/>
      <c r="J1578" s="44">
        <v>39270</v>
      </c>
      <c r="K1578" s="42">
        <v>0</v>
      </c>
      <c r="L1578" s="42">
        <v>5890</v>
      </c>
      <c r="M1578" s="44">
        <v>45107</v>
      </c>
      <c r="N1578" s="42">
        <f>H1578-K1578-L1578</f>
        <v>310</v>
      </c>
      <c r="O1578" s="42">
        <v>0</v>
      </c>
      <c r="P1578" s="45">
        <v>0.03</v>
      </c>
      <c r="Q1578" s="42">
        <v>0</v>
      </c>
      <c r="R1578" s="42">
        <v>0</v>
      </c>
      <c r="S1578" s="42">
        <f>N1578-R1578</f>
        <v>310</v>
      </c>
      <c r="T1578" s="38">
        <v>2101</v>
      </c>
      <c r="U1578" s="14">
        <f>S1578/H1578</f>
        <v>0.05</v>
      </c>
      <c r="V1578" s="19"/>
      <c r="W1578" s="19"/>
      <c r="X1578" s="37" t="s">
        <v>3461</v>
      </c>
    </row>
    <row r="1579" spans="1:24" s="9" customFormat="1" ht="16.5" customHeight="1">
      <c r="A1579" s="38">
        <v>164</v>
      </c>
      <c r="B1579" s="39">
        <v>10741</v>
      </c>
      <c r="C1579" s="38">
        <v>10282266</v>
      </c>
      <c r="D1579" s="40" t="s">
        <v>2007</v>
      </c>
      <c r="E1579" s="38">
        <v>1</v>
      </c>
      <c r="F1579" s="38">
        <v>120</v>
      </c>
      <c r="G1579" s="38" t="s">
        <v>262</v>
      </c>
      <c r="H1579" s="42">
        <v>48000</v>
      </c>
      <c r="I1579" s="49"/>
      <c r="J1579" s="44">
        <v>41271</v>
      </c>
      <c r="K1579" s="42">
        <v>0</v>
      </c>
      <c r="L1579" s="42">
        <v>45600</v>
      </c>
      <c r="M1579" s="44">
        <v>45107</v>
      </c>
      <c r="N1579" s="42">
        <f>H1579-K1579-L1579</f>
        <v>2400</v>
      </c>
      <c r="O1579" s="42">
        <v>0</v>
      </c>
      <c r="P1579" s="45">
        <v>0.13</v>
      </c>
      <c r="Q1579" s="42">
        <v>0</v>
      </c>
      <c r="R1579" s="42">
        <v>0</v>
      </c>
      <c r="S1579" s="42">
        <f>N1579-R1579</f>
        <v>2400</v>
      </c>
      <c r="T1579" s="38">
        <v>5000</v>
      </c>
      <c r="U1579" s="14">
        <f>S1579/H1579</f>
        <v>0.05</v>
      </c>
      <c r="V1579" s="19"/>
      <c r="W1579" s="19"/>
      <c r="X1579" s="37" t="s">
        <v>3462</v>
      </c>
    </row>
    <row r="1580" spans="1:24" s="9" customFormat="1" ht="16.5" customHeight="1">
      <c r="A1580" s="38">
        <v>167</v>
      </c>
      <c r="B1580" s="39">
        <v>10741</v>
      </c>
      <c r="C1580" s="38">
        <v>10281839</v>
      </c>
      <c r="D1580" s="40" t="s">
        <v>2010</v>
      </c>
      <c r="E1580" s="38">
        <v>2</v>
      </c>
      <c r="F1580" s="38">
        <v>60</v>
      </c>
      <c r="G1580" s="38" t="s">
        <v>23</v>
      </c>
      <c r="H1580" s="42">
        <v>7600</v>
      </c>
      <c r="I1580" s="49"/>
      <c r="J1580" s="44">
        <v>43156</v>
      </c>
      <c r="K1580" s="42">
        <v>0</v>
      </c>
      <c r="L1580" s="42">
        <v>7220</v>
      </c>
      <c r="M1580" s="44">
        <v>45107</v>
      </c>
      <c r="N1580" s="42">
        <f>H1580-K1580-L1580</f>
        <v>380</v>
      </c>
      <c r="O1580" s="42">
        <v>0</v>
      </c>
      <c r="P1580" s="45">
        <v>0.13</v>
      </c>
      <c r="Q1580" s="42">
        <v>0</v>
      </c>
      <c r="R1580" s="42">
        <v>0</v>
      </c>
      <c r="S1580" s="42">
        <f>N1580-R1580</f>
        <v>380</v>
      </c>
      <c r="T1580" s="38">
        <v>5000</v>
      </c>
      <c r="U1580" s="14">
        <f>S1580/H1580</f>
        <v>0.05</v>
      </c>
      <c r="V1580" s="19"/>
      <c r="W1580" s="19"/>
      <c r="X1580" s="37" t="s">
        <v>3462</v>
      </c>
    </row>
    <row r="1581" spans="1:24" s="9" customFormat="1" ht="16.5" customHeight="1">
      <c r="A1581" s="38">
        <v>169</v>
      </c>
      <c r="B1581" s="39">
        <v>10741</v>
      </c>
      <c r="C1581" s="38">
        <v>10281841</v>
      </c>
      <c r="D1581" s="40" t="s">
        <v>2011</v>
      </c>
      <c r="E1581" s="38">
        <v>1</v>
      </c>
      <c r="F1581" s="38">
        <v>60</v>
      </c>
      <c r="G1581" s="38" t="s">
        <v>23</v>
      </c>
      <c r="H1581" s="42">
        <v>2800</v>
      </c>
      <c r="I1581" s="49"/>
      <c r="J1581" s="44">
        <v>43156</v>
      </c>
      <c r="K1581" s="42">
        <v>0</v>
      </c>
      <c r="L1581" s="42">
        <v>2660</v>
      </c>
      <c r="M1581" s="44">
        <v>45107</v>
      </c>
      <c r="N1581" s="42">
        <f>H1581-K1581-L1581</f>
        <v>140</v>
      </c>
      <c r="O1581" s="42">
        <v>0</v>
      </c>
      <c r="P1581" s="45">
        <v>0.13</v>
      </c>
      <c r="Q1581" s="42">
        <v>0</v>
      </c>
      <c r="R1581" s="42">
        <v>0</v>
      </c>
      <c r="S1581" s="42">
        <f>N1581-R1581</f>
        <v>140</v>
      </c>
      <c r="T1581" s="38">
        <v>5000</v>
      </c>
      <c r="U1581" s="14">
        <f>S1581/H1581</f>
        <v>0.05</v>
      </c>
      <c r="V1581" s="19"/>
      <c r="W1581" s="19"/>
      <c r="X1581" s="37" t="s">
        <v>3462</v>
      </c>
    </row>
    <row r="1582" spans="1:24" s="9" customFormat="1" ht="16.5" customHeight="1">
      <c r="A1582" s="38">
        <v>1083</v>
      </c>
      <c r="B1582" s="39">
        <v>10800</v>
      </c>
      <c r="C1582" s="38">
        <v>10317488</v>
      </c>
      <c r="D1582" s="40" t="s">
        <v>2055</v>
      </c>
      <c r="E1582" s="38">
        <v>20</v>
      </c>
      <c r="F1582" s="38">
        <v>60</v>
      </c>
      <c r="G1582" s="38" t="s">
        <v>33</v>
      </c>
      <c r="H1582" s="42">
        <v>82950</v>
      </c>
      <c r="I1582" s="48"/>
      <c r="J1582" s="44">
        <v>39813</v>
      </c>
      <c r="K1582" s="42">
        <v>0</v>
      </c>
      <c r="L1582" s="42">
        <v>78802.5</v>
      </c>
      <c r="M1582" s="44">
        <v>45107</v>
      </c>
      <c r="N1582" s="42">
        <f>H1582-K1582-L1582</f>
        <v>4147.5</v>
      </c>
      <c r="O1582" s="42">
        <v>0</v>
      </c>
      <c r="P1582" s="45">
        <v>0.03</v>
      </c>
      <c r="Q1582" s="42">
        <v>0</v>
      </c>
      <c r="R1582" s="42">
        <v>0</v>
      </c>
      <c r="S1582" s="42">
        <f>N1582-R1582</f>
        <v>4147.5</v>
      </c>
      <c r="T1582" s="38">
        <v>1001</v>
      </c>
      <c r="U1582" s="14">
        <f>S1582/H1582</f>
        <v>0.05</v>
      </c>
      <c r="V1582" s="19"/>
      <c r="W1582" s="19"/>
      <c r="X1582" s="37" t="s">
        <v>3465</v>
      </c>
    </row>
    <row r="1583" spans="1:24" s="9" customFormat="1" ht="16.5" customHeight="1">
      <c r="A1583" s="38">
        <v>1084</v>
      </c>
      <c r="B1583" s="39">
        <v>10800</v>
      </c>
      <c r="C1583" s="38">
        <v>10317491</v>
      </c>
      <c r="D1583" s="40" t="s">
        <v>2056</v>
      </c>
      <c r="E1583" s="38">
        <v>1</v>
      </c>
      <c r="F1583" s="38">
        <v>60</v>
      </c>
      <c r="G1583" s="38" t="s">
        <v>33</v>
      </c>
      <c r="H1583" s="42">
        <v>33180</v>
      </c>
      <c r="I1583" s="48"/>
      <c r="J1583" s="44">
        <v>39813</v>
      </c>
      <c r="K1583" s="42">
        <v>0</v>
      </c>
      <c r="L1583" s="42">
        <v>31521</v>
      </c>
      <c r="M1583" s="44">
        <v>45107</v>
      </c>
      <c r="N1583" s="42">
        <f>H1583-K1583-L1583</f>
        <v>1659</v>
      </c>
      <c r="O1583" s="42">
        <v>0</v>
      </c>
      <c r="P1583" s="45">
        <v>0.03</v>
      </c>
      <c r="Q1583" s="42">
        <v>0</v>
      </c>
      <c r="R1583" s="42">
        <v>0</v>
      </c>
      <c r="S1583" s="42">
        <f>N1583-R1583</f>
        <v>1659</v>
      </c>
      <c r="T1583" s="38">
        <v>1001</v>
      </c>
      <c r="U1583" s="14">
        <f>S1583/H1583</f>
        <v>0.05</v>
      </c>
      <c r="V1583" s="19"/>
      <c r="W1583" s="19"/>
      <c r="X1583" s="37" t="s">
        <v>3465</v>
      </c>
    </row>
    <row r="1584" spans="1:24" s="9" customFormat="1" ht="16.5" customHeight="1">
      <c r="A1584" s="38">
        <v>1085</v>
      </c>
      <c r="B1584" s="39">
        <v>10800</v>
      </c>
      <c r="C1584" s="38">
        <v>10317501</v>
      </c>
      <c r="D1584" s="40" t="s">
        <v>2057</v>
      </c>
      <c r="E1584" s="46">
        <v>0.7</v>
      </c>
      <c r="F1584" s="38">
        <v>60</v>
      </c>
      <c r="G1584" s="38" t="s">
        <v>33</v>
      </c>
      <c r="H1584" s="42">
        <v>38710</v>
      </c>
      <c r="I1584" s="52"/>
      <c r="J1584" s="44">
        <v>39813</v>
      </c>
      <c r="K1584" s="42">
        <v>0</v>
      </c>
      <c r="L1584" s="42">
        <v>36774.5</v>
      </c>
      <c r="M1584" s="44">
        <v>45107</v>
      </c>
      <c r="N1584" s="42">
        <f>H1584-K1584-L1584</f>
        <v>1935.5</v>
      </c>
      <c r="O1584" s="42">
        <v>0</v>
      </c>
      <c r="P1584" s="45">
        <v>0.03</v>
      </c>
      <c r="Q1584" s="42">
        <v>0</v>
      </c>
      <c r="R1584" s="42">
        <v>0</v>
      </c>
      <c r="S1584" s="42">
        <f>N1584-R1584</f>
        <v>1935.5</v>
      </c>
      <c r="T1584" s="38">
        <v>1001</v>
      </c>
      <c r="U1584" s="14">
        <f>S1584/H1584</f>
        <v>0.05</v>
      </c>
      <c r="V1584" s="19"/>
      <c r="W1584" s="19"/>
      <c r="X1584" s="37" t="s">
        <v>3465</v>
      </c>
    </row>
    <row r="1585" spans="1:37" s="9" customFormat="1" ht="16.5" customHeight="1">
      <c r="A1585" s="38">
        <v>1087</v>
      </c>
      <c r="B1585" s="39">
        <v>10800</v>
      </c>
      <c r="C1585" s="38">
        <v>10317508</v>
      </c>
      <c r="D1585" s="40" t="s">
        <v>2059</v>
      </c>
      <c r="E1585" s="38">
        <v>1</v>
      </c>
      <c r="F1585" s="38">
        <v>60</v>
      </c>
      <c r="G1585" s="38" t="s">
        <v>33</v>
      </c>
      <c r="H1585" s="42">
        <v>59250</v>
      </c>
      <c r="I1585" s="48"/>
      <c r="J1585" s="44">
        <v>39813</v>
      </c>
      <c r="K1585" s="42">
        <v>0</v>
      </c>
      <c r="L1585" s="42">
        <v>56287.5</v>
      </c>
      <c r="M1585" s="44">
        <v>45107</v>
      </c>
      <c r="N1585" s="42">
        <f>H1585-K1585-L1585</f>
        <v>2962.5</v>
      </c>
      <c r="O1585" s="42">
        <v>0</v>
      </c>
      <c r="P1585" s="45">
        <v>0.03</v>
      </c>
      <c r="Q1585" s="42">
        <v>0</v>
      </c>
      <c r="R1585" s="42">
        <v>0</v>
      </c>
      <c r="S1585" s="42">
        <f>N1585-R1585</f>
        <v>2962.5</v>
      </c>
      <c r="T1585" s="38">
        <v>1001</v>
      </c>
      <c r="U1585" s="14">
        <f>S1585/H1585</f>
        <v>0.05</v>
      </c>
      <c r="V1585" s="19"/>
      <c r="W1585" s="19"/>
      <c r="X1585" s="37" t="s">
        <v>3465</v>
      </c>
    </row>
    <row r="1586" spans="1:37" s="9" customFormat="1" ht="16.5" customHeight="1">
      <c r="A1586" s="38">
        <v>34</v>
      </c>
      <c r="B1586" s="39">
        <v>10702</v>
      </c>
      <c r="C1586" s="38">
        <v>10291756</v>
      </c>
      <c r="D1586" s="40" t="s">
        <v>1186</v>
      </c>
      <c r="E1586" s="38">
        <v>2</v>
      </c>
      <c r="F1586" s="38">
        <v>120</v>
      </c>
      <c r="G1586" s="38" t="s">
        <v>33</v>
      </c>
      <c r="H1586" s="42">
        <v>14620</v>
      </c>
      <c r="I1586" s="53"/>
      <c r="J1586" s="44">
        <v>39868</v>
      </c>
      <c r="K1586" s="42">
        <v>0</v>
      </c>
      <c r="L1586" s="42">
        <v>13889</v>
      </c>
      <c r="M1586" s="44">
        <v>45138</v>
      </c>
      <c r="N1586" s="42">
        <f>H1586-K1586-L1586</f>
        <v>731</v>
      </c>
      <c r="O1586" s="42">
        <v>0</v>
      </c>
      <c r="P1586" s="45">
        <v>0.13</v>
      </c>
      <c r="Q1586" s="42">
        <v>0</v>
      </c>
      <c r="R1586" s="42">
        <v>0</v>
      </c>
      <c r="S1586" s="42">
        <v>731</v>
      </c>
      <c r="T1586" s="38">
        <v>5000</v>
      </c>
      <c r="U1586" s="14">
        <f>S1586/H1586</f>
        <v>0.05</v>
      </c>
      <c r="V1586" s="19"/>
      <c r="W1586" s="19"/>
      <c r="X1586" s="37" t="s">
        <v>3456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</row>
    <row r="1587" spans="1:37" s="9" customFormat="1" ht="16.5" customHeight="1">
      <c r="A1587" s="38">
        <v>17</v>
      </c>
      <c r="B1587" s="39">
        <v>10717</v>
      </c>
      <c r="C1587" s="38">
        <v>10312179</v>
      </c>
      <c r="D1587" s="40" t="s">
        <v>1192</v>
      </c>
      <c r="E1587" s="38">
        <v>20</v>
      </c>
      <c r="F1587" s="38">
        <v>60</v>
      </c>
      <c r="G1587" s="38" t="s">
        <v>23</v>
      </c>
      <c r="H1587" s="42">
        <v>9914.6</v>
      </c>
      <c r="I1587" s="53"/>
      <c r="J1587" s="44">
        <v>42973</v>
      </c>
      <c r="K1587" s="42">
        <v>0</v>
      </c>
      <c r="L1587" s="42">
        <v>9418.8700000000008</v>
      </c>
      <c r="M1587" s="44">
        <v>45138</v>
      </c>
      <c r="N1587" s="42">
        <f>H1587-K1587-L1587</f>
        <v>495.72999999999956</v>
      </c>
      <c r="O1587" s="42">
        <v>0</v>
      </c>
      <c r="P1587" s="45">
        <v>0.13</v>
      </c>
      <c r="Q1587" s="42">
        <v>0</v>
      </c>
      <c r="R1587" s="42">
        <v>0</v>
      </c>
      <c r="S1587" s="42">
        <v>495.73</v>
      </c>
      <c r="T1587" s="38">
        <v>5000</v>
      </c>
      <c r="U1587" s="14">
        <f>S1587/H1587</f>
        <v>0.05</v>
      </c>
      <c r="V1587" s="19"/>
      <c r="W1587" s="19"/>
      <c r="X1587" s="37" t="s">
        <v>3457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</row>
    <row r="1588" spans="1:37" s="9" customFormat="1" ht="16.5" customHeight="1">
      <c r="A1588" s="38">
        <v>1101</v>
      </c>
      <c r="B1588" s="39">
        <v>10800</v>
      </c>
      <c r="C1588" s="38">
        <v>10317487</v>
      </c>
      <c r="D1588" s="40" t="s">
        <v>1202</v>
      </c>
      <c r="E1588" s="38">
        <v>1</v>
      </c>
      <c r="F1588" s="38">
        <v>60</v>
      </c>
      <c r="G1588" s="38" t="s">
        <v>33</v>
      </c>
      <c r="H1588" s="42">
        <v>11455</v>
      </c>
      <c r="I1588" s="53"/>
      <c r="J1588" s="44">
        <v>39813</v>
      </c>
      <c r="K1588" s="42">
        <v>0</v>
      </c>
      <c r="L1588" s="42">
        <v>10882.25</v>
      </c>
      <c r="M1588" s="44">
        <v>45138</v>
      </c>
      <c r="N1588" s="42">
        <f>H1588-K1588-L1588</f>
        <v>572.75</v>
      </c>
      <c r="O1588" s="42">
        <v>0</v>
      </c>
      <c r="P1588" s="45">
        <v>0.03</v>
      </c>
      <c r="Q1588" s="42">
        <v>0</v>
      </c>
      <c r="R1588" s="42">
        <v>0</v>
      </c>
      <c r="S1588" s="42">
        <f>N1588-R1588</f>
        <v>572.75</v>
      </c>
      <c r="T1588" s="38">
        <v>1001</v>
      </c>
      <c r="U1588" s="14">
        <f>S1588/H1588</f>
        <v>0.05</v>
      </c>
      <c r="V1588" s="19"/>
      <c r="W1588" s="19"/>
      <c r="X1588" s="37" t="s">
        <v>3465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</row>
    <row r="1589" spans="1:37" s="9" customFormat="1" ht="16.5" customHeight="1">
      <c r="A1589" s="38">
        <v>48</v>
      </c>
      <c r="B1589" s="39">
        <v>50098</v>
      </c>
      <c r="C1589" s="38">
        <v>10307804</v>
      </c>
      <c r="D1589" s="40" t="s">
        <v>1212</v>
      </c>
      <c r="E1589" s="38">
        <v>4</v>
      </c>
      <c r="F1589" s="38">
        <v>60</v>
      </c>
      <c r="G1589" s="38" t="s">
        <v>33</v>
      </c>
      <c r="H1589" s="42">
        <v>11671.8</v>
      </c>
      <c r="I1589" s="53"/>
      <c r="J1589" s="44">
        <v>41247</v>
      </c>
      <c r="K1589" s="42">
        <v>0</v>
      </c>
      <c r="L1589" s="42">
        <v>11088.21</v>
      </c>
      <c r="M1589" s="44">
        <v>45138</v>
      </c>
      <c r="N1589" s="42">
        <f>H1589-K1589-L1589</f>
        <v>583.59000000000015</v>
      </c>
      <c r="O1589" s="42">
        <v>0</v>
      </c>
      <c r="P1589" s="45">
        <v>0.13</v>
      </c>
      <c r="Q1589" s="42">
        <v>0</v>
      </c>
      <c r="R1589" s="42">
        <v>0</v>
      </c>
      <c r="S1589" s="42">
        <v>583.59</v>
      </c>
      <c r="T1589" s="38">
        <v>5000</v>
      </c>
      <c r="U1589" s="14">
        <f>S1589/H1589</f>
        <v>0.05</v>
      </c>
      <c r="V1589" s="19"/>
      <c r="W1589" s="19"/>
      <c r="X1589" s="37" t="s">
        <v>3456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</row>
    <row r="1590" spans="1:37" s="9" customFormat="1" ht="16.5" customHeight="1">
      <c r="A1590" s="38">
        <v>42</v>
      </c>
      <c r="B1590" s="39">
        <v>10723</v>
      </c>
      <c r="C1590" s="38">
        <v>10294592</v>
      </c>
      <c r="D1590" s="40" t="s">
        <v>647</v>
      </c>
      <c r="E1590" s="38">
        <v>1</v>
      </c>
      <c r="F1590" s="38">
        <v>120</v>
      </c>
      <c r="G1590" s="38" t="s">
        <v>23</v>
      </c>
      <c r="H1590" s="42">
        <v>2771.2</v>
      </c>
      <c r="I1590" s="55"/>
      <c r="J1590" s="44">
        <v>40176</v>
      </c>
      <c r="K1590" s="42">
        <v>0</v>
      </c>
      <c r="L1590" s="42">
        <v>2632.64</v>
      </c>
      <c r="M1590" s="44">
        <v>45138</v>
      </c>
      <c r="N1590" s="42">
        <f>H1590-K1590-L1590</f>
        <v>138.55999999999995</v>
      </c>
      <c r="O1590" s="42">
        <v>0</v>
      </c>
      <c r="P1590" s="45">
        <v>0.13</v>
      </c>
      <c r="Q1590" s="42">
        <v>0</v>
      </c>
      <c r="R1590" s="42">
        <v>0</v>
      </c>
      <c r="S1590" s="42">
        <v>138.56</v>
      </c>
      <c r="T1590" s="38">
        <v>2108</v>
      </c>
      <c r="U1590" s="14">
        <f>S1590/H1590</f>
        <v>0.05</v>
      </c>
      <c r="V1590" s="19"/>
      <c r="W1590" s="19"/>
      <c r="X1590" s="37" t="s">
        <v>3470</v>
      </c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</row>
    <row r="1591" spans="1:37" s="9" customFormat="1" ht="16.5" customHeight="1">
      <c r="A1591" s="38">
        <v>45</v>
      </c>
      <c r="B1591" s="39">
        <v>10723</v>
      </c>
      <c r="C1591" s="38">
        <v>10295423</v>
      </c>
      <c r="D1591" s="40" t="s">
        <v>1222</v>
      </c>
      <c r="E1591" s="38">
        <v>5</v>
      </c>
      <c r="F1591" s="38">
        <v>60</v>
      </c>
      <c r="G1591" s="38" t="s">
        <v>33</v>
      </c>
      <c r="H1591" s="42">
        <v>17649.599999999999</v>
      </c>
      <c r="I1591" s="55"/>
      <c r="J1591" s="44">
        <v>42640</v>
      </c>
      <c r="K1591" s="42">
        <v>0</v>
      </c>
      <c r="L1591" s="42">
        <v>16767.12</v>
      </c>
      <c r="M1591" s="44">
        <v>45138</v>
      </c>
      <c r="N1591" s="42">
        <f>H1591-K1591-L1591</f>
        <v>882.47999999999956</v>
      </c>
      <c r="O1591" s="42">
        <v>0</v>
      </c>
      <c r="P1591" s="45">
        <v>0.13</v>
      </c>
      <c r="Q1591" s="42">
        <v>0</v>
      </c>
      <c r="R1591" s="42">
        <v>0</v>
      </c>
      <c r="S1591" s="42">
        <v>882.48</v>
      </c>
      <c r="T1591" s="38">
        <v>5000</v>
      </c>
      <c r="U1591" s="14">
        <f>S1591/H1591</f>
        <v>0.05</v>
      </c>
      <c r="V1591" s="19"/>
      <c r="W1591" s="19"/>
      <c r="X1591" s="37" t="s">
        <v>3470</v>
      </c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</row>
    <row r="1592" spans="1:37" s="9" customFormat="1" ht="16.5" customHeight="1">
      <c r="A1592" s="38">
        <v>89</v>
      </c>
      <c r="B1592" s="39">
        <v>10726</v>
      </c>
      <c r="C1592" s="38">
        <v>10299955</v>
      </c>
      <c r="D1592" s="40" t="s">
        <v>209</v>
      </c>
      <c r="E1592" s="38">
        <v>60</v>
      </c>
      <c r="F1592" s="38">
        <v>60</v>
      </c>
      <c r="G1592" s="38" t="s">
        <v>23</v>
      </c>
      <c r="H1592" s="42">
        <v>2538</v>
      </c>
      <c r="I1592" s="55"/>
      <c r="J1592" s="44">
        <v>43156</v>
      </c>
      <c r="K1592" s="42">
        <v>0</v>
      </c>
      <c r="L1592" s="42">
        <v>2411.1</v>
      </c>
      <c r="M1592" s="44">
        <v>45138</v>
      </c>
      <c r="N1592" s="42">
        <f>H1592-K1592-L1592</f>
        <v>126.90000000000009</v>
      </c>
      <c r="O1592" s="42">
        <v>0</v>
      </c>
      <c r="P1592" s="45">
        <v>0.13</v>
      </c>
      <c r="Q1592" s="42">
        <v>0</v>
      </c>
      <c r="R1592" s="42">
        <v>0</v>
      </c>
      <c r="S1592" s="42">
        <v>126.9</v>
      </c>
      <c r="T1592" s="38">
        <v>5000</v>
      </c>
      <c r="U1592" s="14">
        <f>S1592/H1592</f>
        <v>0.05</v>
      </c>
      <c r="V1592" s="19"/>
      <c r="W1592" s="19"/>
      <c r="X1592" s="37" t="s">
        <v>3459</v>
      </c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</row>
    <row r="1593" spans="1:37" s="9" customFormat="1" ht="16.5" customHeight="1">
      <c r="A1593" s="38">
        <v>52</v>
      </c>
      <c r="B1593" s="39">
        <v>10733</v>
      </c>
      <c r="C1593" s="38">
        <v>10290975</v>
      </c>
      <c r="D1593" s="40" t="s">
        <v>1230</v>
      </c>
      <c r="E1593" s="38">
        <v>7</v>
      </c>
      <c r="F1593" s="38">
        <v>120</v>
      </c>
      <c r="G1593" s="38" t="s">
        <v>21</v>
      </c>
      <c r="H1593" s="42">
        <v>54600</v>
      </c>
      <c r="I1593" s="55"/>
      <c r="J1593" s="44">
        <v>39812</v>
      </c>
      <c r="K1593" s="42">
        <v>0</v>
      </c>
      <c r="L1593" s="42">
        <v>51870</v>
      </c>
      <c r="M1593" s="44">
        <v>45138</v>
      </c>
      <c r="N1593" s="42">
        <f>H1593-K1593-L1593</f>
        <v>2730</v>
      </c>
      <c r="O1593" s="42">
        <v>0</v>
      </c>
      <c r="P1593" s="45">
        <v>0.03</v>
      </c>
      <c r="Q1593" s="42">
        <v>0</v>
      </c>
      <c r="R1593" s="42">
        <v>0</v>
      </c>
      <c r="S1593" s="42">
        <v>2730</v>
      </c>
      <c r="T1593" s="38">
        <v>5000</v>
      </c>
      <c r="U1593" s="14">
        <f>S1593/H1593</f>
        <v>0.05</v>
      </c>
      <c r="V1593" s="19"/>
      <c r="W1593" s="19"/>
      <c r="X1593" s="37" t="s">
        <v>3460</v>
      </c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</row>
    <row r="1594" spans="1:37" s="9" customFormat="1" ht="16.5" customHeight="1">
      <c r="A1594" s="38">
        <v>312</v>
      </c>
      <c r="B1594" s="39">
        <v>10736</v>
      </c>
      <c r="C1594" s="38">
        <v>10284330</v>
      </c>
      <c r="D1594" s="40" t="s">
        <v>1275</v>
      </c>
      <c r="E1594" s="38">
        <v>1</v>
      </c>
      <c r="F1594" s="38">
        <v>120</v>
      </c>
      <c r="G1594" s="38" t="s">
        <v>21</v>
      </c>
      <c r="H1594" s="42">
        <v>836075</v>
      </c>
      <c r="I1594" s="55"/>
      <c r="J1594" s="44">
        <v>39270</v>
      </c>
      <c r="K1594" s="42">
        <v>0</v>
      </c>
      <c r="L1594" s="42">
        <v>794271.25</v>
      </c>
      <c r="M1594" s="44">
        <v>45138</v>
      </c>
      <c r="N1594" s="42">
        <f>H1594-K1594-L1594</f>
        <v>41803.75</v>
      </c>
      <c r="O1594" s="42">
        <v>0</v>
      </c>
      <c r="P1594" s="45">
        <v>0.03</v>
      </c>
      <c r="Q1594" s="42">
        <v>0</v>
      </c>
      <c r="R1594" s="42">
        <v>0</v>
      </c>
      <c r="S1594" s="42">
        <v>41803.75</v>
      </c>
      <c r="T1594" s="38">
        <v>2001</v>
      </c>
      <c r="U1594" s="14">
        <f>S1594/H1594</f>
        <v>0.05</v>
      </c>
      <c r="V1594" s="19"/>
      <c r="W1594" s="19"/>
      <c r="X1594" s="37" t="s">
        <v>3461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</row>
    <row r="1595" spans="1:37" s="9" customFormat="1" ht="16.5" customHeight="1">
      <c r="A1595" s="38">
        <v>360</v>
      </c>
      <c r="B1595" s="39">
        <v>10736</v>
      </c>
      <c r="C1595" s="38">
        <v>10283148</v>
      </c>
      <c r="D1595" s="40" t="s">
        <v>1318</v>
      </c>
      <c r="E1595" s="38">
        <v>1</v>
      </c>
      <c r="F1595" s="38">
        <v>120</v>
      </c>
      <c r="G1595" s="38" t="s">
        <v>21</v>
      </c>
      <c r="H1595" s="42">
        <v>20222.599999999999</v>
      </c>
      <c r="I1595" s="55"/>
      <c r="J1595" s="44">
        <v>39265</v>
      </c>
      <c r="K1595" s="42">
        <v>0</v>
      </c>
      <c r="L1595" s="42">
        <v>19211.47</v>
      </c>
      <c r="M1595" s="44">
        <v>45138</v>
      </c>
      <c r="N1595" s="42">
        <f>H1595-K1595-L1595</f>
        <v>1011.1299999999974</v>
      </c>
      <c r="O1595" s="42">
        <v>0</v>
      </c>
      <c r="P1595" s="45">
        <v>0.03</v>
      </c>
      <c r="Q1595" s="42">
        <v>0</v>
      </c>
      <c r="R1595" s="42">
        <v>0</v>
      </c>
      <c r="S1595" s="42">
        <v>1011.13</v>
      </c>
      <c r="T1595" s="38">
        <v>5000</v>
      </c>
      <c r="U1595" s="14">
        <f>S1595/H1595</f>
        <v>0.05</v>
      </c>
      <c r="V1595" s="19"/>
      <c r="W1595" s="19"/>
      <c r="X1595" s="37" t="s">
        <v>3461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</row>
    <row r="1596" spans="1:37" s="9" customFormat="1" ht="16.5" customHeight="1">
      <c r="A1596" s="38">
        <v>365</v>
      </c>
      <c r="B1596" s="39">
        <v>10736</v>
      </c>
      <c r="C1596" s="38">
        <v>10283756</v>
      </c>
      <c r="D1596" s="40" t="s">
        <v>1323</v>
      </c>
      <c r="E1596" s="38">
        <v>1</v>
      </c>
      <c r="F1596" s="38">
        <v>120</v>
      </c>
      <c r="G1596" s="38" t="s">
        <v>21</v>
      </c>
      <c r="H1596" s="42">
        <v>39000</v>
      </c>
      <c r="I1596" s="55"/>
      <c r="J1596" s="44">
        <v>39270</v>
      </c>
      <c r="K1596" s="42">
        <v>0</v>
      </c>
      <c r="L1596" s="42">
        <v>37050</v>
      </c>
      <c r="M1596" s="44">
        <v>45138</v>
      </c>
      <c r="N1596" s="42">
        <f>H1596-K1596-L1596</f>
        <v>1950</v>
      </c>
      <c r="O1596" s="42">
        <v>0</v>
      </c>
      <c r="P1596" s="45">
        <v>0.03</v>
      </c>
      <c r="Q1596" s="42">
        <v>0</v>
      </c>
      <c r="R1596" s="42">
        <v>0</v>
      </c>
      <c r="S1596" s="42">
        <v>1950</v>
      </c>
      <c r="T1596" s="38">
        <v>5000</v>
      </c>
      <c r="U1596" s="14">
        <f>S1596/H1596</f>
        <v>0.05</v>
      </c>
      <c r="V1596" s="19"/>
      <c r="W1596" s="19"/>
      <c r="X1596" s="37" t="s">
        <v>3461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</row>
    <row r="1597" spans="1:37" s="9" customFormat="1" ht="16.5" customHeight="1">
      <c r="A1597" s="38">
        <v>366</v>
      </c>
      <c r="B1597" s="39">
        <v>10736</v>
      </c>
      <c r="C1597" s="38">
        <v>10283766</v>
      </c>
      <c r="D1597" s="40" t="s">
        <v>1324</v>
      </c>
      <c r="E1597" s="38">
        <v>1</v>
      </c>
      <c r="F1597" s="38">
        <v>60</v>
      </c>
      <c r="G1597" s="38" t="s">
        <v>21</v>
      </c>
      <c r="H1597" s="42">
        <v>73000</v>
      </c>
      <c r="I1597" s="55"/>
      <c r="J1597" s="44">
        <v>39270</v>
      </c>
      <c r="K1597" s="42">
        <v>0</v>
      </c>
      <c r="L1597" s="42">
        <v>69350</v>
      </c>
      <c r="M1597" s="44">
        <v>45138</v>
      </c>
      <c r="N1597" s="42">
        <f>H1597-K1597-L1597</f>
        <v>3650</v>
      </c>
      <c r="O1597" s="42">
        <v>0</v>
      </c>
      <c r="P1597" s="45">
        <v>0.03</v>
      </c>
      <c r="Q1597" s="42">
        <v>0</v>
      </c>
      <c r="R1597" s="42">
        <v>0</v>
      </c>
      <c r="S1597" s="42">
        <v>3650</v>
      </c>
      <c r="T1597" s="38">
        <v>5000</v>
      </c>
      <c r="U1597" s="14">
        <f>S1597/H1597</f>
        <v>0.05</v>
      </c>
      <c r="V1597" s="19"/>
      <c r="W1597" s="19"/>
      <c r="X1597" s="37" t="s">
        <v>3461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</row>
    <row r="1598" spans="1:37" s="9" customFormat="1" ht="16.5" customHeight="1">
      <c r="A1598" s="38">
        <v>368</v>
      </c>
      <c r="B1598" s="39">
        <v>10736</v>
      </c>
      <c r="C1598" s="38">
        <v>10283984</v>
      </c>
      <c r="D1598" s="40" t="s">
        <v>1326</v>
      </c>
      <c r="E1598" s="38">
        <v>1</v>
      </c>
      <c r="F1598" s="38">
        <v>120</v>
      </c>
      <c r="G1598" s="38" t="s">
        <v>21</v>
      </c>
      <c r="H1598" s="42">
        <v>544450</v>
      </c>
      <c r="I1598" s="55"/>
      <c r="J1598" s="44">
        <v>39270</v>
      </c>
      <c r="K1598" s="42">
        <v>0</v>
      </c>
      <c r="L1598" s="42">
        <v>517227.5</v>
      </c>
      <c r="M1598" s="44">
        <v>45138</v>
      </c>
      <c r="N1598" s="42">
        <f>H1598-K1598-L1598</f>
        <v>27222.5</v>
      </c>
      <c r="O1598" s="42">
        <v>0</v>
      </c>
      <c r="P1598" s="45">
        <v>0.03</v>
      </c>
      <c r="Q1598" s="42">
        <v>0</v>
      </c>
      <c r="R1598" s="42">
        <v>0</v>
      </c>
      <c r="S1598" s="42">
        <v>27222.5</v>
      </c>
      <c r="T1598" s="38">
        <v>5000</v>
      </c>
      <c r="U1598" s="14">
        <f>S1598/H1598</f>
        <v>0.05</v>
      </c>
      <c r="V1598" s="19"/>
      <c r="W1598" s="19"/>
      <c r="X1598" s="37" t="s">
        <v>3461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</row>
    <row r="1599" spans="1:37" s="9" customFormat="1" ht="16.5" customHeight="1">
      <c r="A1599" s="38">
        <v>448</v>
      </c>
      <c r="B1599" s="39">
        <v>10736</v>
      </c>
      <c r="C1599" s="38">
        <v>10283744</v>
      </c>
      <c r="D1599" s="40" t="s">
        <v>1386</v>
      </c>
      <c r="E1599" s="38">
        <v>1</v>
      </c>
      <c r="F1599" s="38">
        <v>120</v>
      </c>
      <c r="G1599" s="38" t="s">
        <v>23</v>
      </c>
      <c r="H1599" s="42">
        <v>46964.2</v>
      </c>
      <c r="I1599" s="55"/>
      <c r="J1599" s="44">
        <v>39269</v>
      </c>
      <c r="K1599" s="42">
        <v>0</v>
      </c>
      <c r="L1599" s="42">
        <v>44615.99</v>
      </c>
      <c r="M1599" s="44">
        <v>45138</v>
      </c>
      <c r="N1599" s="42">
        <f>H1599-K1599-L1599</f>
        <v>2348.2099999999991</v>
      </c>
      <c r="O1599" s="42">
        <v>0</v>
      </c>
      <c r="P1599" s="45">
        <v>0.03</v>
      </c>
      <c r="Q1599" s="42">
        <v>0</v>
      </c>
      <c r="R1599" s="42">
        <v>0</v>
      </c>
      <c r="S1599" s="42">
        <v>2348.21</v>
      </c>
      <c r="T1599" s="38">
        <v>5000</v>
      </c>
      <c r="U1599" s="14">
        <f>S1599/H1599</f>
        <v>0.05</v>
      </c>
      <c r="V1599" s="19"/>
      <c r="W1599" s="19"/>
      <c r="X1599" s="37" t="s">
        <v>3461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</row>
    <row r="1600" spans="1:37" s="9" customFormat="1" ht="16.5" customHeight="1">
      <c r="A1600" s="38">
        <v>449</v>
      </c>
      <c r="B1600" s="39">
        <v>10736</v>
      </c>
      <c r="C1600" s="38">
        <v>10283757</v>
      </c>
      <c r="D1600" s="40" t="s">
        <v>1387</v>
      </c>
      <c r="E1600" s="38">
        <v>1</v>
      </c>
      <c r="F1600" s="38">
        <v>60</v>
      </c>
      <c r="G1600" s="38" t="s">
        <v>23</v>
      </c>
      <c r="H1600" s="42">
        <v>3400</v>
      </c>
      <c r="I1600" s="55"/>
      <c r="J1600" s="44">
        <v>39269</v>
      </c>
      <c r="K1600" s="42">
        <v>0</v>
      </c>
      <c r="L1600" s="42">
        <v>3230</v>
      </c>
      <c r="M1600" s="44">
        <v>45138</v>
      </c>
      <c r="N1600" s="42">
        <f>H1600-K1600-L1600</f>
        <v>170</v>
      </c>
      <c r="O1600" s="42">
        <v>0</v>
      </c>
      <c r="P1600" s="45">
        <v>0.03</v>
      </c>
      <c r="Q1600" s="42">
        <v>0</v>
      </c>
      <c r="R1600" s="42">
        <v>0</v>
      </c>
      <c r="S1600" s="42">
        <v>170</v>
      </c>
      <c r="T1600" s="38">
        <v>5000</v>
      </c>
      <c r="U1600" s="14">
        <f>S1600/H1600</f>
        <v>0.05</v>
      </c>
      <c r="V1600" s="19"/>
      <c r="W1600" s="19"/>
      <c r="X1600" s="37" t="s">
        <v>3461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</row>
    <row r="1601" spans="1:37" s="9" customFormat="1" ht="16.5" customHeight="1">
      <c r="A1601" s="38">
        <v>450</v>
      </c>
      <c r="B1601" s="39">
        <v>10736</v>
      </c>
      <c r="C1601" s="38">
        <v>10283761</v>
      </c>
      <c r="D1601" s="40" t="s">
        <v>1388</v>
      </c>
      <c r="E1601" s="38">
        <v>1</v>
      </c>
      <c r="F1601" s="38">
        <v>60</v>
      </c>
      <c r="G1601" s="38" t="s">
        <v>23</v>
      </c>
      <c r="H1601" s="42">
        <v>4400</v>
      </c>
      <c r="I1601" s="55"/>
      <c r="J1601" s="44">
        <v>39269</v>
      </c>
      <c r="K1601" s="42">
        <v>0</v>
      </c>
      <c r="L1601" s="42">
        <v>4180</v>
      </c>
      <c r="M1601" s="44">
        <v>45138</v>
      </c>
      <c r="N1601" s="42">
        <f>H1601-K1601-L1601</f>
        <v>220</v>
      </c>
      <c r="O1601" s="42">
        <v>0</v>
      </c>
      <c r="P1601" s="45">
        <v>0.03</v>
      </c>
      <c r="Q1601" s="42">
        <v>0</v>
      </c>
      <c r="R1601" s="42">
        <v>0</v>
      </c>
      <c r="S1601" s="42">
        <v>220</v>
      </c>
      <c r="T1601" s="38">
        <v>5000</v>
      </c>
      <c r="U1601" s="14">
        <f>S1601/H1601</f>
        <v>0.05</v>
      </c>
      <c r="V1601" s="19"/>
      <c r="W1601" s="19"/>
      <c r="X1601" s="37" t="s">
        <v>3461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</row>
    <row r="1602" spans="1:37" s="9" customFormat="1" ht="16.5" customHeight="1">
      <c r="A1602" s="38">
        <v>451</v>
      </c>
      <c r="B1602" s="39">
        <v>10736</v>
      </c>
      <c r="C1602" s="38">
        <v>10283762</v>
      </c>
      <c r="D1602" s="40" t="s">
        <v>1389</v>
      </c>
      <c r="E1602" s="38">
        <v>1</v>
      </c>
      <c r="F1602" s="38">
        <v>60</v>
      </c>
      <c r="G1602" s="38" t="s">
        <v>23</v>
      </c>
      <c r="H1602" s="42">
        <v>4400</v>
      </c>
      <c r="I1602" s="55"/>
      <c r="J1602" s="44">
        <v>39269</v>
      </c>
      <c r="K1602" s="42">
        <v>0</v>
      </c>
      <c r="L1602" s="42">
        <v>4180</v>
      </c>
      <c r="M1602" s="44">
        <v>45138</v>
      </c>
      <c r="N1602" s="42">
        <f>H1602-K1602-L1602</f>
        <v>220</v>
      </c>
      <c r="O1602" s="42">
        <v>0</v>
      </c>
      <c r="P1602" s="45">
        <v>0.03</v>
      </c>
      <c r="Q1602" s="42">
        <v>0</v>
      </c>
      <c r="R1602" s="42">
        <v>0</v>
      </c>
      <c r="S1602" s="42">
        <v>220</v>
      </c>
      <c r="T1602" s="38">
        <v>5000</v>
      </c>
      <c r="U1602" s="14">
        <f>S1602/H1602</f>
        <v>0.05</v>
      </c>
      <c r="V1602" s="19"/>
      <c r="W1602" s="19"/>
      <c r="X1602" s="37" t="s">
        <v>3461</v>
      </c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</row>
    <row r="1603" spans="1:37" s="9" customFormat="1" ht="16.5" customHeight="1">
      <c r="A1603" s="38">
        <v>504</v>
      </c>
      <c r="B1603" s="39">
        <v>10736</v>
      </c>
      <c r="C1603" s="38">
        <v>10283099</v>
      </c>
      <c r="D1603" s="40" t="s">
        <v>1435</v>
      </c>
      <c r="E1603" s="38">
        <v>1</v>
      </c>
      <c r="F1603" s="38">
        <v>49</v>
      </c>
      <c r="G1603" s="38" t="s">
        <v>33</v>
      </c>
      <c r="H1603" s="42">
        <v>4700</v>
      </c>
      <c r="I1603" s="55"/>
      <c r="J1603" s="44">
        <v>43641</v>
      </c>
      <c r="K1603" s="42">
        <v>0</v>
      </c>
      <c r="L1603" s="42">
        <v>4465</v>
      </c>
      <c r="M1603" s="44">
        <v>45138</v>
      </c>
      <c r="N1603" s="42">
        <f>H1603-K1603-L1603</f>
        <v>235</v>
      </c>
      <c r="O1603" s="42">
        <v>0</v>
      </c>
      <c r="P1603" s="45">
        <v>0.13</v>
      </c>
      <c r="Q1603" s="42">
        <v>0</v>
      </c>
      <c r="R1603" s="42">
        <v>0</v>
      </c>
      <c r="S1603" s="42">
        <v>235</v>
      </c>
      <c r="T1603" s="38">
        <v>5000</v>
      </c>
      <c r="U1603" s="14">
        <f>S1603/H1603</f>
        <v>0.05</v>
      </c>
      <c r="V1603" s="19"/>
      <c r="W1603" s="19"/>
      <c r="X1603" s="37" t="s">
        <v>3461</v>
      </c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</row>
    <row r="1604" spans="1:37" s="9" customFormat="1" ht="16.5" customHeight="1">
      <c r="A1604" s="38">
        <v>533</v>
      </c>
      <c r="B1604" s="39">
        <v>10736</v>
      </c>
      <c r="C1604" s="38">
        <v>10283747</v>
      </c>
      <c r="D1604" s="40" t="s">
        <v>1455</v>
      </c>
      <c r="E1604" s="38">
        <v>63</v>
      </c>
      <c r="F1604" s="38">
        <v>60</v>
      </c>
      <c r="G1604" s="38" t="s">
        <v>83</v>
      </c>
      <c r="H1604" s="42">
        <v>18900</v>
      </c>
      <c r="I1604" s="55"/>
      <c r="J1604" s="44">
        <v>39270</v>
      </c>
      <c r="K1604" s="42">
        <v>0</v>
      </c>
      <c r="L1604" s="42">
        <v>17955</v>
      </c>
      <c r="M1604" s="44">
        <v>45138</v>
      </c>
      <c r="N1604" s="42">
        <f>H1604-K1604-L1604</f>
        <v>945</v>
      </c>
      <c r="O1604" s="42">
        <v>0</v>
      </c>
      <c r="P1604" s="45">
        <v>0.03</v>
      </c>
      <c r="Q1604" s="42">
        <v>0</v>
      </c>
      <c r="R1604" s="42">
        <v>0</v>
      </c>
      <c r="S1604" s="42">
        <v>945</v>
      </c>
      <c r="T1604" s="38">
        <v>5000</v>
      </c>
      <c r="U1604" s="14">
        <f>S1604/H1604</f>
        <v>0.05</v>
      </c>
      <c r="V1604" s="19"/>
      <c r="W1604" s="19"/>
      <c r="X1604" s="37" t="s">
        <v>3461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</row>
    <row r="1605" spans="1:37" s="9" customFormat="1" ht="16.5" customHeight="1">
      <c r="A1605" s="38">
        <v>563</v>
      </c>
      <c r="B1605" s="39">
        <v>10736</v>
      </c>
      <c r="C1605" s="38">
        <v>10284020</v>
      </c>
      <c r="D1605" s="40" t="s">
        <v>1473</v>
      </c>
      <c r="E1605" s="38">
        <v>1</v>
      </c>
      <c r="F1605" s="38">
        <v>120</v>
      </c>
      <c r="G1605" s="38" t="s">
        <v>262</v>
      </c>
      <c r="H1605" s="42">
        <v>127100</v>
      </c>
      <c r="I1605" s="55"/>
      <c r="J1605" s="44">
        <v>40360</v>
      </c>
      <c r="K1605" s="42">
        <v>0</v>
      </c>
      <c r="L1605" s="42">
        <v>120745</v>
      </c>
      <c r="M1605" s="44">
        <v>45138</v>
      </c>
      <c r="N1605" s="42">
        <f>H1605-K1605-L1605</f>
        <v>6355</v>
      </c>
      <c r="O1605" s="42">
        <v>0</v>
      </c>
      <c r="P1605" s="45">
        <v>0.13</v>
      </c>
      <c r="Q1605" s="42">
        <v>0</v>
      </c>
      <c r="R1605" s="42">
        <v>0</v>
      </c>
      <c r="S1605" s="42">
        <v>6355</v>
      </c>
      <c r="T1605" s="38">
        <v>5000</v>
      </c>
      <c r="U1605" s="14">
        <f>S1605/H1605</f>
        <v>0.05</v>
      </c>
      <c r="V1605" s="19"/>
      <c r="W1605" s="19"/>
      <c r="X1605" s="37" t="s">
        <v>3461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</row>
    <row r="1606" spans="1:37" s="9" customFormat="1" ht="16.5" customHeight="1">
      <c r="A1606" s="38">
        <v>607</v>
      </c>
      <c r="B1606" s="39">
        <v>10736</v>
      </c>
      <c r="C1606" s="38">
        <v>10284315</v>
      </c>
      <c r="D1606" s="40" t="s">
        <v>1497</v>
      </c>
      <c r="E1606" s="38">
        <v>1</v>
      </c>
      <c r="F1606" s="38">
        <v>120</v>
      </c>
      <c r="G1606" s="38" t="s">
        <v>262</v>
      </c>
      <c r="H1606" s="42">
        <v>124800</v>
      </c>
      <c r="I1606" s="55"/>
      <c r="J1606" s="44">
        <v>40750</v>
      </c>
      <c r="K1606" s="42">
        <v>0</v>
      </c>
      <c r="L1606" s="42">
        <v>118560</v>
      </c>
      <c r="M1606" s="44">
        <v>45138</v>
      </c>
      <c r="N1606" s="42">
        <f>H1606-K1606-L1606</f>
        <v>6240</v>
      </c>
      <c r="O1606" s="42">
        <v>0</v>
      </c>
      <c r="P1606" s="45">
        <v>0.13</v>
      </c>
      <c r="Q1606" s="42">
        <v>0</v>
      </c>
      <c r="R1606" s="42">
        <v>0</v>
      </c>
      <c r="S1606" s="42">
        <v>6240</v>
      </c>
      <c r="T1606" s="38">
        <v>5000</v>
      </c>
      <c r="U1606" s="14">
        <f>S1606/H1606</f>
        <v>0.05</v>
      </c>
      <c r="V1606" s="19"/>
      <c r="W1606" s="19"/>
      <c r="X1606" s="37" t="s">
        <v>3461</v>
      </c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</row>
    <row r="1607" spans="1:37" s="9" customFormat="1" ht="16.5" customHeight="1">
      <c r="A1607" s="38">
        <v>626</v>
      </c>
      <c r="B1607" s="39">
        <v>10737</v>
      </c>
      <c r="C1607" s="38">
        <v>10288392</v>
      </c>
      <c r="D1607" s="40" t="s">
        <v>1511</v>
      </c>
      <c r="E1607" s="38">
        <v>50</v>
      </c>
      <c r="F1607" s="38">
        <v>120</v>
      </c>
      <c r="G1607" s="38" t="s">
        <v>23</v>
      </c>
      <c r="H1607" s="42">
        <v>2000</v>
      </c>
      <c r="I1607" s="55"/>
      <c r="J1607" s="44">
        <v>39269</v>
      </c>
      <c r="K1607" s="42">
        <v>0</v>
      </c>
      <c r="L1607" s="42">
        <v>1900</v>
      </c>
      <c r="M1607" s="44">
        <v>45138</v>
      </c>
      <c r="N1607" s="42">
        <f>H1607-K1607-L1607</f>
        <v>100</v>
      </c>
      <c r="O1607" s="42">
        <v>0</v>
      </c>
      <c r="P1607" s="45">
        <v>0.03</v>
      </c>
      <c r="Q1607" s="42">
        <v>0</v>
      </c>
      <c r="R1607" s="42">
        <v>0</v>
      </c>
      <c r="S1607" s="42">
        <v>100</v>
      </c>
      <c r="T1607" s="38">
        <v>5000</v>
      </c>
      <c r="U1607" s="14">
        <f>S1607/H1607</f>
        <v>0.05</v>
      </c>
      <c r="V1607" s="19"/>
      <c r="W1607" s="19"/>
      <c r="X1607" s="37" t="s">
        <v>3461</v>
      </c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</row>
    <row r="1608" spans="1:37" s="9" customFormat="1" ht="16.5" customHeight="1">
      <c r="A1608" s="38">
        <v>627</v>
      </c>
      <c r="B1608" s="39">
        <v>10737</v>
      </c>
      <c r="C1608" s="38">
        <v>10288523</v>
      </c>
      <c r="D1608" s="40" t="s">
        <v>61</v>
      </c>
      <c r="E1608" s="38">
        <v>28</v>
      </c>
      <c r="F1608" s="38">
        <v>25</v>
      </c>
      <c r="G1608" s="38" t="s">
        <v>23</v>
      </c>
      <c r="H1608" s="42">
        <v>547.4</v>
      </c>
      <c r="I1608" s="55"/>
      <c r="J1608" s="44">
        <v>42366</v>
      </c>
      <c r="K1608" s="42">
        <v>0</v>
      </c>
      <c r="L1608" s="42">
        <v>520.03</v>
      </c>
      <c r="M1608" s="44">
        <v>45138</v>
      </c>
      <c r="N1608" s="42">
        <f>H1608-K1608-L1608</f>
        <v>27.370000000000005</v>
      </c>
      <c r="O1608" s="42">
        <v>0</v>
      </c>
      <c r="P1608" s="45">
        <v>0.13</v>
      </c>
      <c r="Q1608" s="42">
        <v>0</v>
      </c>
      <c r="R1608" s="42">
        <v>0</v>
      </c>
      <c r="S1608" s="42">
        <v>27.37</v>
      </c>
      <c r="T1608" s="38">
        <v>5000</v>
      </c>
      <c r="U1608" s="14">
        <f>S1608/H1608</f>
        <v>0.05</v>
      </c>
      <c r="V1608" s="19"/>
      <c r="W1608" s="19"/>
      <c r="X1608" s="37" t="s">
        <v>3461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</row>
    <row r="1609" spans="1:37" s="9" customFormat="1" ht="16.5" customHeight="1">
      <c r="A1609" s="38">
        <v>250</v>
      </c>
      <c r="B1609" s="39">
        <v>10741</v>
      </c>
      <c r="C1609" s="38">
        <v>10282158</v>
      </c>
      <c r="D1609" s="40" t="s">
        <v>1526</v>
      </c>
      <c r="E1609" s="38">
        <v>1</v>
      </c>
      <c r="F1609" s="38">
        <v>60</v>
      </c>
      <c r="G1609" s="38" t="s">
        <v>33</v>
      </c>
      <c r="H1609" s="42">
        <v>7500</v>
      </c>
      <c r="I1609" s="55"/>
      <c r="J1609" s="44">
        <v>43156</v>
      </c>
      <c r="K1609" s="42">
        <v>0</v>
      </c>
      <c r="L1609" s="42">
        <v>7125</v>
      </c>
      <c r="M1609" s="44">
        <v>45138</v>
      </c>
      <c r="N1609" s="42">
        <f>H1609-K1609-L1609</f>
        <v>375</v>
      </c>
      <c r="O1609" s="42">
        <v>0</v>
      </c>
      <c r="P1609" s="45">
        <v>0.13</v>
      </c>
      <c r="Q1609" s="42">
        <v>0</v>
      </c>
      <c r="R1609" s="42">
        <v>0</v>
      </c>
      <c r="S1609" s="42">
        <f>N1609-R1609</f>
        <v>375</v>
      </c>
      <c r="T1609" s="38">
        <v>5000</v>
      </c>
      <c r="U1609" s="14">
        <f>S1609/H1609</f>
        <v>0.05</v>
      </c>
      <c r="V1609" s="19"/>
      <c r="W1609" s="19"/>
      <c r="X1609" s="37" t="s">
        <v>3462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</row>
    <row r="1610" spans="1:37" s="9" customFormat="1" ht="16.5" customHeight="1">
      <c r="A1610" s="38">
        <v>270</v>
      </c>
      <c r="B1610" s="39">
        <v>10741</v>
      </c>
      <c r="C1610" s="38">
        <v>10282538</v>
      </c>
      <c r="D1610" s="40" t="s">
        <v>1541</v>
      </c>
      <c r="E1610" s="38">
        <v>1</v>
      </c>
      <c r="F1610" s="38">
        <v>49</v>
      </c>
      <c r="G1610" s="38" t="s">
        <v>33</v>
      </c>
      <c r="H1610" s="42">
        <v>4700</v>
      </c>
      <c r="I1610" s="55"/>
      <c r="J1610" s="44">
        <v>43641</v>
      </c>
      <c r="K1610" s="42">
        <v>0</v>
      </c>
      <c r="L1610" s="42">
        <v>4465</v>
      </c>
      <c r="M1610" s="44">
        <v>45138</v>
      </c>
      <c r="N1610" s="42">
        <f>H1610-K1610-L1610</f>
        <v>235</v>
      </c>
      <c r="O1610" s="42">
        <v>0</v>
      </c>
      <c r="P1610" s="45">
        <v>0.13</v>
      </c>
      <c r="Q1610" s="42">
        <v>0</v>
      </c>
      <c r="R1610" s="42">
        <v>0</v>
      </c>
      <c r="S1610" s="42">
        <f>N1610-R1610</f>
        <v>235</v>
      </c>
      <c r="T1610" s="38">
        <v>5000</v>
      </c>
      <c r="U1610" s="14">
        <f>S1610/H1610</f>
        <v>0.05</v>
      </c>
      <c r="V1610" s="19"/>
      <c r="W1610" s="19"/>
      <c r="X1610" s="37" t="s">
        <v>3462</v>
      </c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</row>
    <row r="1611" spans="1:37" s="9" customFormat="1" ht="16.5" customHeight="1">
      <c r="A1611" s="38">
        <v>69</v>
      </c>
      <c r="B1611" s="39">
        <v>10750</v>
      </c>
      <c r="C1611" s="38">
        <v>10298416</v>
      </c>
      <c r="D1611" s="40" t="s">
        <v>1585</v>
      </c>
      <c r="E1611" s="38">
        <v>2</v>
      </c>
      <c r="F1611" s="38">
        <v>60</v>
      </c>
      <c r="G1611" s="38" t="s">
        <v>83</v>
      </c>
      <c r="H1611" s="42">
        <v>2040</v>
      </c>
      <c r="I1611" s="55"/>
      <c r="J1611" s="44">
        <v>40862</v>
      </c>
      <c r="K1611" s="42">
        <v>0</v>
      </c>
      <c r="L1611" s="42">
        <v>1938</v>
      </c>
      <c r="M1611" s="44">
        <v>45138</v>
      </c>
      <c r="N1611" s="42">
        <f>H1611-K1611-L1611</f>
        <v>102</v>
      </c>
      <c r="O1611" s="42">
        <v>0</v>
      </c>
      <c r="P1611" s="45">
        <v>0.13</v>
      </c>
      <c r="Q1611" s="42">
        <v>0</v>
      </c>
      <c r="R1611" s="42">
        <v>0</v>
      </c>
      <c r="S1611" s="42">
        <v>102</v>
      </c>
      <c r="T1611" s="38">
        <v>5000</v>
      </c>
      <c r="U1611" s="14">
        <f>S1611/H1611</f>
        <v>0.05</v>
      </c>
      <c r="V1611" s="19"/>
      <c r="W1611" s="19"/>
      <c r="X1611" s="37" t="s">
        <v>3473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</row>
    <row r="1612" spans="1:37" s="9" customFormat="1" ht="16.5" customHeight="1">
      <c r="A1612" s="38">
        <v>8</v>
      </c>
      <c r="B1612" s="39">
        <v>10873</v>
      </c>
      <c r="C1612" s="38">
        <v>10312949</v>
      </c>
      <c r="D1612" s="40" t="s">
        <v>1591</v>
      </c>
      <c r="E1612" s="38">
        <v>1</v>
      </c>
      <c r="F1612" s="38">
        <v>120</v>
      </c>
      <c r="G1612" s="38" t="s">
        <v>279</v>
      </c>
      <c r="H1612" s="42">
        <v>232560</v>
      </c>
      <c r="I1612" s="55"/>
      <c r="J1612" s="44">
        <v>41211</v>
      </c>
      <c r="K1612" s="42">
        <v>0</v>
      </c>
      <c r="L1612" s="42">
        <v>220932</v>
      </c>
      <c r="M1612" s="44">
        <v>45138</v>
      </c>
      <c r="N1612" s="42">
        <f>H1612-K1612-L1612</f>
        <v>11628</v>
      </c>
      <c r="O1612" s="42">
        <v>0</v>
      </c>
      <c r="P1612" s="45">
        <v>0.13</v>
      </c>
      <c r="Q1612" s="42">
        <v>0</v>
      </c>
      <c r="R1612" s="42">
        <v>0</v>
      </c>
      <c r="S1612" s="42">
        <f>N1612-R1612</f>
        <v>11628</v>
      </c>
      <c r="T1612" s="38">
        <v>1802</v>
      </c>
      <c r="U1612" s="14">
        <f>S1612/H1612</f>
        <v>0.05</v>
      </c>
      <c r="V1612" s="19"/>
      <c r="W1612" s="19"/>
      <c r="X1612" s="37" t="s">
        <v>3480</v>
      </c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</row>
    <row r="1613" spans="1:37" s="9" customFormat="1" ht="16.5" customHeight="1">
      <c r="A1613" s="38">
        <v>12</v>
      </c>
      <c r="B1613" s="39">
        <v>10873</v>
      </c>
      <c r="C1613" s="38">
        <v>10313083</v>
      </c>
      <c r="D1613" s="40" t="s">
        <v>1591</v>
      </c>
      <c r="E1613" s="38">
        <v>1</v>
      </c>
      <c r="F1613" s="38">
        <v>120</v>
      </c>
      <c r="G1613" s="38" t="s">
        <v>515</v>
      </c>
      <c r="H1613" s="42">
        <v>447440</v>
      </c>
      <c r="I1613" s="55"/>
      <c r="J1613" s="44">
        <v>41211</v>
      </c>
      <c r="K1613" s="42">
        <v>0</v>
      </c>
      <c r="L1613" s="42">
        <v>425068</v>
      </c>
      <c r="M1613" s="44">
        <v>45138</v>
      </c>
      <c r="N1613" s="42">
        <f>H1613-K1613-L1613</f>
        <v>22372</v>
      </c>
      <c r="O1613" s="42">
        <v>0</v>
      </c>
      <c r="P1613" s="45">
        <v>0.13</v>
      </c>
      <c r="Q1613" s="42">
        <v>0</v>
      </c>
      <c r="R1613" s="42">
        <v>0</v>
      </c>
      <c r="S1613" s="42">
        <f>N1613-R1613</f>
        <v>22372</v>
      </c>
      <c r="T1613" s="38">
        <v>5000</v>
      </c>
      <c r="U1613" s="14">
        <f>S1613/H1613</f>
        <v>0.05</v>
      </c>
      <c r="V1613" s="19"/>
      <c r="W1613" s="19"/>
      <c r="X1613" s="37" t="s">
        <v>3480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</row>
    <row r="1614" spans="1:37" s="9" customFormat="1" ht="16.5" customHeight="1">
      <c r="A1614" s="38">
        <v>286</v>
      </c>
      <c r="B1614" s="39">
        <v>10877</v>
      </c>
      <c r="C1614" s="38">
        <v>10323699</v>
      </c>
      <c r="D1614" s="40" t="s">
        <v>1598</v>
      </c>
      <c r="E1614" s="38">
        <v>1</v>
      </c>
      <c r="F1614" s="38">
        <v>60</v>
      </c>
      <c r="G1614" s="38" t="s">
        <v>33</v>
      </c>
      <c r="H1614" s="42">
        <v>3290.6</v>
      </c>
      <c r="I1614" s="55"/>
      <c r="J1614" s="44">
        <v>40596</v>
      </c>
      <c r="K1614" s="42">
        <v>0</v>
      </c>
      <c r="L1614" s="42">
        <v>3126.07</v>
      </c>
      <c r="M1614" s="44">
        <v>45138</v>
      </c>
      <c r="N1614" s="42">
        <f>H1614-K1614-L1614</f>
        <v>164.52999999999975</v>
      </c>
      <c r="O1614" s="42">
        <v>0</v>
      </c>
      <c r="P1614" s="45">
        <v>0.13</v>
      </c>
      <c r="Q1614" s="42">
        <v>0</v>
      </c>
      <c r="R1614" s="42">
        <v>0</v>
      </c>
      <c r="S1614" s="42">
        <v>164.53</v>
      </c>
      <c r="T1614" s="38">
        <v>5000</v>
      </c>
      <c r="U1614" s="14">
        <f>S1614/H1614</f>
        <v>0.05</v>
      </c>
      <c r="V1614" s="19"/>
      <c r="W1614" s="19"/>
      <c r="X1614" s="37" t="s">
        <v>3462</v>
      </c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</row>
    <row r="1615" spans="1:37" s="9" customFormat="1" ht="16.5" customHeight="1">
      <c r="A1615" s="38">
        <v>213</v>
      </c>
      <c r="B1615" s="39">
        <v>40709</v>
      </c>
      <c r="C1615" s="38">
        <v>10285087</v>
      </c>
      <c r="D1615" s="40" t="s">
        <v>914</v>
      </c>
      <c r="E1615" s="38">
        <v>50</v>
      </c>
      <c r="F1615" s="38">
        <v>120</v>
      </c>
      <c r="G1615" s="38" t="s">
        <v>23</v>
      </c>
      <c r="H1615" s="42">
        <v>2250</v>
      </c>
      <c r="I1615" s="55"/>
      <c r="J1615" s="44">
        <v>39394</v>
      </c>
      <c r="K1615" s="42">
        <v>0</v>
      </c>
      <c r="L1615" s="42">
        <v>2137.5</v>
      </c>
      <c r="M1615" s="44">
        <v>45138</v>
      </c>
      <c r="N1615" s="42">
        <f>H1615-K1615-L1615</f>
        <v>112.5</v>
      </c>
      <c r="O1615" s="42">
        <v>0</v>
      </c>
      <c r="P1615" s="45">
        <v>0.03</v>
      </c>
      <c r="Q1615" s="42">
        <v>0</v>
      </c>
      <c r="R1615" s="42">
        <v>0</v>
      </c>
      <c r="S1615" s="42">
        <v>112.5</v>
      </c>
      <c r="T1615" s="38">
        <v>5000</v>
      </c>
      <c r="U1615" s="14">
        <f>S1615/H1615</f>
        <v>0.05</v>
      </c>
      <c r="V1615" s="19"/>
      <c r="W1615" s="19"/>
      <c r="X1615" s="37" t="s">
        <v>3467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</row>
    <row r="1616" spans="1:37" s="9" customFormat="1" ht="16.5" customHeight="1">
      <c r="A1616" s="38">
        <v>352</v>
      </c>
      <c r="B1616" s="39">
        <v>40712</v>
      </c>
      <c r="C1616" s="38">
        <v>10302675</v>
      </c>
      <c r="D1616" s="40" t="s">
        <v>1665</v>
      </c>
      <c r="E1616" s="38">
        <v>1</v>
      </c>
      <c r="F1616" s="38">
        <v>60</v>
      </c>
      <c r="G1616" s="38" t="s">
        <v>83</v>
      </c>
      <c r="H1616" s="42">
        <v>30400</v>
      </c>
      <c r="I1616" s="55"/>
      <c r="J1616" s="44">
        <v>42277</v>
      </c>
      <c r="K1616" s="42">
        <v>0</v>
      </c>
      <c r="L1616" s="42">
        <v>28880</v>
      </c>
      <c r="M1616" s="44">
        <v>45138</v>
      </c>
      <c r="N1616" s="42">
        <f>H1616-K1616-L1616</f>
        <v>1520</v>
      </c>
      <c r="O1616" s="42">
        <v>0</v>
      </c>
      <c r="P1616" s="45">
        <v>0.13</v>
      </c>
      <c r="Q1616" s="42">
        <v>0</v>
      </c>
      <c r="R1616" s="42">
        <v>0</v>
      </c>
      <c r="S1616" s="42">
        <v>1520</v>
      </c>
      <c r="T1616" s="38">
        <v>5000</v>
      </c>
      <c r="U1616" s="14">
        <f>S1616/H1616</f>
        <v>0.05</v>
      </c>
      <c r="V1616" s="19"/>
      <c r="W1616" s="19"/>
      <c r="X1616" s="37" t="s">
        <v>3467</v>
      </c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</row>
    <row r="1617" spans="1:37" s="9" customFormat="1" ht="16.5" customHeight="1">
      <c r="A1617" s="38">
        <v>362</v>
      </c>
      <c r="B1617" s="39">
        <v>40712</v>
      </c>
      <c r="C1617" s="38">
        <v>10303333</v>
      </c>
      <c r="D1617" s="40" t="s">
        <v>1669</v>
      </c>
      <c r="E1617" s="38">
        <v>2</v>
      </c>
      <c r="F1617" s="38">
        <v>60</v>
      </c>
      <c r="G1617" s="38" t="s">
        <v>23</v>
      </c>
      <c r="H1617" s="42">
        <v>2570</v>
      </c>
      <c r="I1617" s="55"/>
      <c r="J1617" s="44">
        <v>42276</v>
      </c>
      <c r="K1617" s="42">
        <v>0</v>
      </c>
      <c r="L1617" s="42">
        <v>2441.5</v>
      </c>
      <c r="M1617" s="44">
        <v>45138</v>
      </c>
      <c r="N1617" s="42">
        <f>H1617-K1617-L1617</f>
        <v>128.5</v>
      </c>
      <c r="O1617" s="42">
        <v>0</v>
      </c>
      <c r="P1617" s="45">
        <v>0.13</v>
      </c>
      <c r="Q1617" s="42">
        <v>0</v>
      </c>
      <c r="R1617" s="42">
        <v>0</v>
      </c>
      <c r="S1617" s="42">
        <v>128.5</v>
      </c>
      <c r="T1617" s="38">
        <v>1603</v>
      </c>
      <c r="U1617" s="14">
        <f>S1617/H1617</f>
        <v>0.05</v>
      </c>
      <c r="V1617" s="19"/>
      <c r="W1617" s="19"/>
      <c r="X1617" s="37" t="s">
        <v>3467</v>
      </c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</row>
    <row r="1618" spans="1:37" s="9" customFormat="1" ht="16.5" customHeight="1">
      <c r="A1618" s="38">
        <v>364</v>
      </c>
      <c r="B1618" s="39">
        <v>40712</v>
      </c>
      <c r="C1618" s="38">
        <v>10303335</v>
      </c>
      <c r="D1618" s="40" t="s">
        <v>1671</v>
      </c>
      <c r="E1618" s="38">
        <v>9</v>
      </c>
      <c r="F1618" s="38">
        <v>60</v>
      </c>
      <c r="G1618" s="38" t="s">
        <v>83</v>
      </c>
      <c r="H1618" s="42">
        <v>1180</v>
      </c>
      <c r="I1618" s="55"/>
      <c r="J1618" s="44">
        <v>42277</v>
      </c>
      <c r="K1618" s="42">
        <v>0</v>
      </c>
      <c r="L1618" s="42">
        <v>1121</v>
      </c>
      <c r="M1618" s="44">
        <v>45138</v>
      </c>
      <c r="N1618" s="42">
        <f>H1618-K1618-L1618</f>
        <v>59</v>
      </c>
      <c r="O1618" s="42">
        <v>0</v>
      </c>
      <c r="P1618" s="45">
        <v>0.13</v>
      </c>
      <c r="Q1618" s="42">
        <v>0</v>
      </c>
      <c r="R1618" s="42">
        <v>0</v>
      </c>
      <c r="S1618" s="42">
        <v>59</v>
      </c>
      <c r="T1618" s="38">
        <v>1603</v>
      </c>
      <c r="U1618" s="14">
        <f>S1618/H1618</f>
        <v>0.05</v>
      </c>
      <c r="V1618" s="19"/>
      <c r="W1618" s="19"/>
      <c r="X1618" s="37" t="s">
        <v>3467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</row>
    <row r="1619" spans="1:37" s="9" customFormat="1" ht="16.5" customHeight="1">
      <c r="A1619" s="38">
        <v>450</v>
      </c>
      <c r="B1619" s="39">
        <v>40712</v>
      </c>
      <c r="C1619" s="38">
        <v>10303595</v>
      </c>
      <c r="D1619" s="40" t="s">
        <v>161</v>
      </c>
      <c r="E1619" s="38">
        <v>40</v>
      </c>
      <c r="F1619" s="38">
        <v>60</v>
      </c>
      <c r="G1619" s="38" t="s">
        <v>83</v>
      </c>
      <c r="H1619" s="42">
        <v>3350.4</v>
      </c>
      <c r="I1619" s="55"/>
      <c r="J1619" s="44">
        <v>42277</v>
      </c>
      <c r="K1619" s="42">
        <v>0</v>
      </c>
      <c r="L1619" s="42">
        <v>3182.88</v>
      </c>
      <c r="M1619" s="44">
        <v>45138</v>
      </c>
      <c r="N1619" s="42">
        <f>H1619-K1619-L1619</f>
        <v>167.51999999999998</v>
      </c>
      <c r="O1619" s="42">
        <v>0</v>
      </c>
      <c r="P1619" s="45">
        <v>0.13</v>
      </c>
      <c r="Q1619" s="42">
        <v>0</v>
      </c>
      <c r="R1619" s="42">
        <v>0</v>
      </c>
      <c r="S1619" s="42">
        <v>167.52</v>
      </c>
      <c r="T1619" s="38">
        <v>5000</v>
      </c>
      <c r="U1619" s="14">
        <f>S1619/H1619</f>
        <v>0.05</v>
      </c>
      <c r="V1619" s="19"/>
      <c r="W1619" s="19"/>
      <c r="X1619" s="37" t="s">
        <v>3467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</row>
    <row r="1620" spans="1:37" s="9" customFormat="1" ht="16.5" customHeight="1">
      <c r="A1620" s="38">
        <v>455</v>
      </c>
      <c r="B1620" s="39">
        <v>40712</v>
      </c>
      <c r="C1620" s="38">
        <v>10303600</v>
      </c>
      <c r="D1620" s="40" t="s">
        <v>99</v>
      </c>
      <c r="E1620" s="38">
        <v>32</v>
      </c>
      <c r="F1620" s="38">
        <v>60</v>
      </c>
      <c r="G1620" s="38" t="s">
        <v>83</v>
      </c>
      <c r="H1620" s="42">
        <v>11076.8</v>
      </c>
      <c r="I1620" s="55"/>
      <c r="J1620" s="44">
        <v>42277</v>
      </c>
      <c r="K1620" s="42">
        <v>0</v>
      </c>
      <c r="L1620" s="42">
        <v>10522.96</v>
      </c>
      <c r="M1620" s="44">
        <v>45138</v>
      </c>
      <c r="N1620" s="42">
        <f>H1620-K1620-L1620</f>
        <v>553.84000000000015</v>
      </c>
      <c r="O1620" s="42">
        <v>0</v>
      </c>
      <c r="P1620" s="45">
        <v>0.13</v>
      </c>
      <c r="Q1620" s="42">
        <v>0</v>
      </c>
      <c r="R1620" s="42">
        <v>0</v>
      </c>
      <c r="S1620" s="42">
        <v>553.84</v>
      </c>
      <c r="T1620" s="38">
        <v>5000</v>
      </c>
      <c r="U1620" s="14">
        <f>S1620/H1620</f>
        <v>0.05</v>
      </c>
      <c r="V1620" s="19"/>
      <c r="W1620" s="19"/>
      <c r="X1620" s="37" t="s">
        <v>3467</v>
      </c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</row>
    <row r="1621" spans="1:37" s="9" customFormat="1" ht="16.5" customHeight="1">
      <c r="A1621" s="38">
        <v>466</v>
      </c>
      <c r="B1621" s="39">
        <v>40712</v>
      </c>
      <c r="C1621" s="38">
        <v>10303608</v>
      </c>
      <c r="D1621" s="40" t="s">
        <v>1710</v>
      </c>
      <c r="E1621" s="38">
        <v>22</v>
      </c>
      <c r="F1621" s="38">
        <v>60</v>
      </c>
      <c r="G1621" s="38" t="s">
        <v>83</v>
      </c>
      <c r="H1621" s="42">
        <v>12786.4</v>
      </c>
      <c r="I1621" s="55"/>
      <c r="J1621" s="44">
        <v>42277</v>
      </c>
      <c r="K1621" s="42">
        <v>0</v>
      </c>
      <c r="L1621" s="42">
        <v>12147.08</v>
      </c>
      <c r="M1621" s="44">
        <v>45138</v>
      </c>
      <c r="N1621" s="42">
        <f>H1621-K1621-L1621</f>
        <v>639.31999999999971</v>
      </c>
      <c r="O1621" s="42">
        <v>0</v>
      </c>
      <c r="P1621" s="45">
        <v>0.13</v>
      </c>
      <c r="Q1621" s="42">
        <v>0</v>
      </c>
      <c r="R1621" s="42">
        <v>0</v>
      </c>
      <c r="S1621" s="42">
        <v>639.32000000000005</v>
      </c>
      <c r="T1621" s="38">
        <v>5000</v>
      </c>
      <c r="U1621" s="14">
        <f>S1621/H1621</f>
        <v>0.05</v>
      </c>
      <c r="V1621" s="19"/>
      <c r="W1621" s="19"/>
      <c r="X1621" s="37" t="s">
        <v>3467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</row>
    <row r="1622" spans="1:37" s="9" customFormat="1" ht="16.5" customHeight="1">
      <c r="A1622" s="38">
        <v>524</v>
      </c>
      <c r="B1622" s="39">
        <v>40712</v>
      </c>
      <c r="C1622" s="38">
        <v>10303688</v>
      </c>
      <c r="D1622" s="40" t="s">
        <v>1745</v>
      </c>
      <c r="E1622" s="38">
        <v>2</v>
      </c>
      <c r="F1622" s="38">
        <v>60</v>
      </c>
      <c r="G1622" s="38" t="s">
        <v>23</v>
      </c>
      <c r="H1622" s="42">
        <v>320</v>
      </c>
      <c r="I1622" s="55"/>
      <c r="J1622" s="44">
        <v>43032</v>
      </c>
      <c r="K1622" s="42">
        <v>0</v>
      </c>
      <c r="L1622" s="42">
        <v>304</v>
      </c>
      <c r="M1622" s="44">
        <v>45138</v>
      </c>
      <c r="N1622" s="42">
        <f>H1622-K1622-L1622</f>
        <v>16</v>
      </c>
      <c r="O1622" s="42">
        <v>0</v>
      </c>
      <c r="P1622" s="45">
        <v>0.13</v>
      </c>
      <c r="Q1622" s="42">
        <v>0</v>
      </c>
      <c r="R1622" s="42">
        <v>0</v>
      </c>
      <c r="S1622" s="42">
        <v>16</v>
      </c>
      <c r="T1622" s="38">
        <v>5000</v>
      </c>
      <c r="U1622" s="14">
        <f>S1622/H1622</f>
        <v>0.05</v>
      </c>
      <c r="V1622" s="19"/>
      <c r="W1622" s="19"/>
      <c r="X1622" s="37" t="s">
        <v>3467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</row>
    <row r="1623" spans="1:37" s="9" customFormat="1" ht="16.5" customHeight="1">
      <c r="A1623" s="38">
        <v>525</v>
      </c>
      <c r="B1623" s="39">
        <v>40712</v>
      </c>
      <c r="C1623" s="38">
        <v>10303689</v>
      </c>
      <c r="D1623" s="40" t="s">
        <v>1746</v>
      </c>
      <c r="E1623" s="38">
        <v>1</v>
      </c>
      <c r="F1623" s="38">
        <v>60</v>
      </c>
      <c r="G1623" s="38" t="s">
        <v>21</v>
      </c>
      <c r="H1623" s="42">
        <v>5800</v>
      </c>
      <c r="I1623" s="55"/>
      <c r="J1623" s="44">
        <v>43034</v>
      </c>
      <c r="K1623" s="42">
        <v>0</v>
      </c>
      <c r="L1623" s="42">
        <v>5510</v>
      </c>
      <c r="M1623" s="44">
        <v>45138</v>
      </c>
      <c r="N1623" s="42">
        <f>H1623-K1623-L1623</f>
        <v>290</v>
      </c>
      <c r="O1623" s="42">
        <v>0</v>
      </c>
      <c r="P1623" s="45">
        <v>0.13</v>
      </c>
      <c r="Q1623" s="42">
        <v>0</v>
      </c>
      <c r="R1623" s="42">
        <v>0</v>
      </c>
      <c r="S1623" s="42">
        <v>290</v>
      </c>
      <c r="T1623" s="38">
        <v>5000</v>
      </c>
      <c r="U1623" s="14">
        <f>S1623/H1623</f>
        <v>0.05</v>
      </c>
      <c r="V1623" s="19"/>
      <c r="W1623" s="19"/>
      <c r="X1623" s="37" t="s">
        <v>3467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</row>
    <row r="1624" spans="1:37" s="9" customFormat="1" ht="16.5" customHeight="1">
      <c r="A1624" s="38">
        <v>526</v>
      </c>
      <c r="B1624" s="39">
        <v>40712</v>
      </c>
      <c r="C1624" s="38">
        <v>10303690</v>
      </c>
      <c r="D1624" s="40" t="s">
        <v>1747</v>
      </c>
      <c r="E1624" s="38">
        <v>5</v>
      </c>
      <c r="F1624" s="38">
        <v>60</v>
      </c>
      <c r="G1624" s="38" t="s">
        <v>23</v>
      </c>
      <c r="H1624" s="42">
        <v>4100</v>
      </c>
      <c r="I1624" s="55"/>
      <c r="J1624" s="44">
        <v>43032</v>
      </c>
      <c r="K1624" s="42">
        <v>0</v>
      </c>
      <c r="L1624" s="42">
        <v>3895</v>
      </c>
      <c r="M1624" s="44">
        <v>45138</v>
      </c>
      <c r="N1624" s="42">
        <f>H1624-K1624-L1624</f>
        <v>205</v>
      </c>
      <c r="O1624" s="42">
        <v>0</v>
      </c>
      <c r="P1624" s="45">
        <v>0.13</v>
      </c>
      <c r="Q1624" s="42">
        <v>0</v>
      </c>
      <c r="R1624" s="42">
        <v>0</v>
      </c>
      <c r="S1624" s="42">
        <v>205</v>
      </c>
      <c r="T1624" s="38">
        <v>5000</v>
      </c>
      <c r="U1624" s="14">
        <f>S1624/H1624</f>
        <v>0.05</v>
      </c>
      <c r="V1624" s="19"/>
      <c r="W1624" s="19"/>
      <c r="X1624" s="37" t="s">
        <v>3467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</row>
    <row r="1625" spans="1:37" s="9" customFormat="1" ht="16.5" customHeight="1">
      <c r="A1625" s="38">
        <v>527</v>
      </c>
      <c r="B1625" s="39">
        <v>40712</v>
      </c>
      <c r="C1625" s="38">
        <v>10303691</v>
      </c>
      <c r="D1625" s="40" t="s">
        <v>1748</v>
      </c>
      <c r="E1625" s="38">
        <v>230</v>
      </c>
      <c r="F1625" s="38">
        <v>60</v>
      </c>
      <c r="G1625" s="38" t="s">
        <v>23</v>
      </c>
      <c r="H1625" s="42">
        <v>690</v>
      </c>
      <c r="I1625" s="55"/>
      <c r="J1625" s="44">
        <v>43033</v>
      </c>
      <c r="K1625" s="42">
        <v>0</v>
      </c>
      <c r="L1625" s="42">
        <v>655.5</v>
      </c>
      <c r="M1625" s="44">
        <v>45138</v>
      </c>
      <c r="N1625" s="42">
        <f>H1625-K1625-L1625</f>
        <v>34.5</v>
      </c>
      <c r="O1625" s="42">
        <v>0</v>
      </c>
      <c r="P1625" s="45">
        <v>0.13</v>
      </c>
      <c r="Q1625" s="42">
        <v>0</v>
      </c>
      <c r="R1625" s="42">
        <v>0</v>
      </c>
      <c r="S1625" s="42">
        <v>34.5</v>
      </c>
      <c r="T1625" s="38">
        <v>5000</v>
      </c>
      <c r="U1625" s="14">
        <f>S1625/H1625</f>
        <v>0.05</v>
      </c>
      <c r="V1625" s="19"/>
      <c r="W1625" s="19"/>
      <c r="X1625" s="37" t="s">
        <v>3467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</row>
    <row r="1626" spans="1:37" s="9" customFormat="1" ht="16.5" customHeight="1">
      <c r="A1626" s="38">
        <v>528</v>
      </c>
      <c r="B1626" s="39">
        <v>40712</v>
      </c>
      <c r="C1626" s="38">
        <v>10303692</v>
      </c>
      <c r="D1626" s="40" t="s">
        <v>1749</v>
      </c>
      <c r="E1626" s="38">
        <v>230</v>
      </c>
      <c r="F1626" s="38">
        <v>60</v>
      </c>
      <c r="G1626" s="38" t="s">
        <v>23</v>
      </c>
      <c r="H1626" s="42">
        <v>690</v>
      </c>
      <c r="I1626" s="55"/>
      <c r="J1626" s="44">
        <v>43032</v>
      </c>
      <c r="K1626" s="42">
        <v>0</v>
      </c>
      <c r="L1626" s="42">
        <v>655.5</v>
      </c>
      <c r="M1626" s="44">
        <v>45138</v>
      </c>
      <c r="N1626" s="42">
        <f>H1626-K1626-L1626</f>
        <v>34.5</v>
      </c>
      <c r="O1626" s="42">
        <v>0</v>
      </c>
      <c r="P1626" s="45">
        <v>0.13</v>
      </c>
      <c r="Q1626" s="42">
        <v>0</v>
      </c>
      <c r="R1626" s="42">
        <v>0</v>
      </c>
      <c r="S1626" s="42">
        <v>34.5</v>
      </c>
      <c r="T1626" s="38">
        <v>5000</v>
      </c>
      <c r="U1626" s="14">
        <f>S1626/H1626</f>
        <v>0.05</v>
      </c>
      <c r="V1626" s="19"/>
      <c r="W1626" s="19"/>
      <c r="X1626" s="37" t="s">
        <v>3467</v>
      </c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</row>
    <row r="1627" spans="1:37" s="9" customFormat="1" ht="16.5" customHeight="1">
      <c r="A1627" s="38">
        <v>541</v>
      </c>
      <c r="B1627" s="39">
        <v>40712</v>
      </c>
      <c r="C1627" s="38">
        <v>10303853</v>
      </c>
      <c r="D1627" s="40" t="s">
        <v>1759</v>
      </c>
      <c r="E1627" s="38">
        <v>2</v>
      </c>
      <c r="F1627" s="38">
        <v>58</v>
      </c>
      <c r="G1627" s="38" t="s">
        <v>33</v>
      </c>
      <c r="H1627" s="42">
        <v>3598</v>
      </c>
      <c r="I1627" s="55"/>
      <c r="J1627" s="44">
        <v>43367</v>
      </c>
      <c r="K1627" s="42">
        <v>0</v>
      </c>
      <c r="L1627" s="42">
        <v>3418.1</v>
      </c>
      <c r="M1627" s="44">
        <v>45138</v>
      </c>
      <c r="N1627" s="42">
        <f>H1627-K1627-L1627</f>
        <v>179.90000000000009</v>
      </c>
      <c r="O1627" s="42">
        <v>0</v>
      </c>
      <c r="P1627" s="45">
        <v>0.13</v>
      </c>
      <c r="Q1627" s="42">
        <v>0</v>
      </c>
      <c r="R1627" s="42">
        <v>0</v>
      </c>
      <c r="S1627" s="42">
        <v>179.9</v>
      </c>
      <c r="T1627" s="38">
        <v>2506</v>
      </c>
      <c r="U1627" s="14">
        <f>S1627/H1627</f>
        <v>0.05</v>
      </c>
      <c r="V1627" s="19"/>
      <c r="W1627" s="19"/>
      <c r="X1627" s="37" t="s">
        <v>3467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</row>
    <row r="1628" spans="1:37" s="9" customFormat="1" ht="16.5" customHeight="1">
      <c r="A1628" s="38">
        <v>545</v>
      </c>
      <c r="B1628" s="39">
        <v>40712</v>
      </c>
      <c r="C1628" s="38">
        <v>10303860</v>
      </c>
      <c r="D1628" s="40" t="s">
        <v>1761</v>
      </c>
      <c r="E1628" s="38">
        <v>4</v>
      </c>
      <c r="F1628" s="38">
        <v>56</v>
      </c>
      <c r="G1628" s="38" t="s">
        <v>33</v>
      </c>
      <c r="H1628" s="42">
        <v>5000</v>
      </c>
      <c r="I1628" s="55"/>
      <c r="J1628" s="44">
        <v>43432</v>
      </c>
      <c r="K1628" s="42">
        <v>0</v>
      </c>
      <c r="L1628" s="42">
        <v>4750</v>
      </c>
      <c r="M1628" s="44">
        <v>45138</v>
      </c>
      <c r="N1628" s="42">
        <f>H1628-K1628-L1628</f>
        <v>250</v>
      </c>
      <c r="O1628" s="42">
        <v>0</v>
      </c>
      <c r="P1628" s="45">
        <v>0.13</v>
      </c>
      <c r="Q1628" s="42">
        <v>0</v>
      </c>
      <c r="R1628" s="42">
        <v>0</v>
      </c>
      <c r="S1628" s="42">
        <v>250</v>
      </c>
      <c r="T1628" s="38">
        <v>2506</v>
      </c>
      <c r="U1628" s="14">
        <f>S1628/H1628</f>
        <v>0.05</v>
      </c>
      <c r="V1628" s="19"/>
      <c r="W1628" s="19"/>
      <c r="X1628" s="37" t="s">
        <v>3467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</row>
    <row r="1629" spans="1:37" s="9" customFormat="1" ht="16.5" customHeight="1">
      <c r="A1629" s="38">
        <v>548</v>
      </c>
      <c r="B1629" s="39">
        <v>40712</v>
      </c>
      <c r="C1629" s="38">
        <v>10303865</v>
      </c>
      <c r="D1629" s="40" t="s">
        <v>1763</v>
      </c>
      <c r="E1629" s="38">
        <v>1</v>
      </c>
      <c r="F1629" s="38">
        <v>56</v>
      </c>
      <c r="G1629" s="38" t="s">
        <v>33</v>
      </c>
      <c r="H1629" s="42">
        <v>1399</v>
      </c>
      <c r="I1629" s="55"/>
      <c r="J1629" s="44">
        <v>43432</v>
      </c>
      <c r="K1629" s="42">
        <v>0</v>
      </c>
      <c r="L1629" s="42">
        <v>1329.05</v>
      </c>
      <c r="M1629" s="44">
        <v>45138</v>
      </c>
      <c r="N1629" s="42">
        <f>H1629-K1629-L1629</f>
        <v>69.950000000000045</v>
      </c>
      <c r="O1629" s="42">
        <v>0</v>
      </c>
      <c r="P1629" s="45">
        <v>0.13</v>
      </c>
      <c r="Q1629" s="42">
        <v>0</v>
      </c>
      <c r="R1629" s="42">
        <v>0</v>
      </c>
      <c r="S1629" s="42">
        <v>69.95</v>
      </c>
      <c r="T1629" s="38">
        <v>2103</v>
      </c>
      <c r="U1629" s="14">
        <f>S1629/H1629</f>
        <v>0.05</v>
      </c>
      <c r="V1629" s="19"/>
      <c r="W1629" s="19"/>
      <c r="X1629" s="37" t="s">
        <v>3467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</row>
    <row r="1630" spans="1:37" s="9" customFormat="1" ht="16.5" customHeight="1">
      <c r="A1630" s="38">
        <v>573</v>
      </c>
      <c r="B1630" s="39">
        <v>40712</v>
      </c>
      <c r="C1630" s="38">
        <v>10303916</v>
      </c>
      <c r="D1630" s="40" t="s">
        <v>1773</v>
      </c>
      <c r="E1630" s="38">
        <v>2</v>
      </c>
      <c r="F1630" s="38">
        <v>60</v>
      </c>
      <c r="G1630" s="38" t="s">
        <v>33</v>
      </c>
      <c r="H1630" s="42">
        <v>6025</v>
      </c>
      <c r="I1630" s="55"/>
      <c r="J1630" s="44">
        <v>42276</v>
      </c>
      <c r="K1630" s="42">
        <v>0</v>
      </c>
      <c r="L1630" s="42">
        <v>5723.75</v>
      </c>
      <c r="M1630" s="44">
        <v>45138</v>
      </c>
      <c r="N1630" s="42">
        <f>H1630-K1630-L1630</f>
        <v>301.25</v>
      </c>
      <c r="O1630" s="42">
        <v>0</v>
      </c>
      <c r="P1630" s="45">
        <v>0.13</v>
      </c>
      <c r="Q1630" s="42">
        <v>0</v>
      </c>
      <c r="R1630" s="42">
        <v>0</v>
      </c>
      <c r="S1630" s="42">
        <v>301.25</v>
      </c>
      <c r="T1630" s="38">
        <v>5000</v>
      </c>
      <c r="U1630" s="14">
        <f>S1630/H1630</f>
        <v>0.05</v>
      </c>
      <c r="V1630" s="19"/>
      <c r="W1630" s="19"/>
      <c r="X1630" s="37" t="s">
        <v>3467</v>
      </c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</row>
    <row r="1631" spans="1:37" s="9" customFormat="1" ht="16.5" customHeight="1">
      <c r="A1631" s="38">
        <v>576</v>
      </c>
      <c r="B1631" s="39">
        <v>40712</v>
      </c>
      <c r="C1631" s="38">
        <v>10303919</v>
      </c>
      <c r="D1631" s="40" t="s">
        <v>1773</v>
      </c>
      <c r="E1631" s="38">
        <v>3</v>
      </c>
      <c r="F1631" s="38">
        <v>60</v>
      </c>
      <c r="G1631" s="38" t="s">
        <v>33</v>
      </c>
      <c r="H1631" s="42">
        <v>6450.4</v>
      </c>
      <c r="I1631" s="55"/>
      <c r="J1631" s="44">
        <v>42276</v>
      </c>
      <c r="K1631" s="42">
        <v>0</v>
      </c>
      <c r="L1631" s="42">
        <v>6127.88</v>
      </c>
      <c r="M1631" s="44">
        <v>45138</v>
      </c>
      <c r="N1631" s="42">
        <f>H1631-K1631-L1631</f>
        <v>322.51999999999953</v>
      </c>
      <c r="O1631" s="42">
        <v>0</v>
      </c>
      <c r="P1631" s="45">
        <v>0.13</v>
      </c>
      <c r="Q1631" s="42">
        <v>0</v>
      </c>
      <c r="R1631" s="42">
        <v>0</v>
      </c>
      <c r="S1631" s="42">
        <v>322.52</v>
      </c>
      <c r="T1631" s="38">
        <v>5000</v>
      </c>
      <c r="U1631" s="14">
        <f>S1631/H1631</f>
        <v>0.05</v>
      </c>
      <c r="V1631" s="19"/>
      <c r="W1631" s="19"/>
      <c r="X1631" s="37" t="s">
        <v>3467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</row>
    <row r="1632" spans="1:37" s="9" customFormat="1" ht="16.5" customHeight="1">
      <c r="A1632" s="38">
        <v>33</v>
      </c>
      <c r="B1632" s="39">
        <v>10704</v>
      </c>
      <c r="C1632" s="38">
        <v>10279989</v>
      </c>
      <c r="D1632" s="40" t="s">
        <v>1044</v>
      </c>
      <c r="E1632" s="38">
        <v>1</v>
      </c>
      <c r="F1632" s="38">
        <v>60</v>
      </c>
      <c r="G1632" s="38" t="s">
        <v>23</v>
      </c>
      <c r="H1632" s="42">
        <v>1370</v>
      </c>
      <c r="I1632" s="53"/>
      <c r="J1632" s="44">
        <v>39497</v>
      </c>
      <c r="K1632" s="42">
        <v>0</v>
      </c>
      <c r="L1632" s="42">
        <v>1301.5</v>
      </c>
      <c r="M1632" s="44">
        <v>45169</v>
      </c>
      <c r="N1632" s="42">
        <f>H1632-K1632-L1632</f>
        <v>68.5</v>
      </c>
      <c r="O1632" s="42">
        <v>0</v>
      </c>
      <c r="P1632" s="45">
        <v>0.03</v>
      </c>
      <c r="Q1632" s="42">
        <v>0</v>
      </c>
      <c r="R1632" s="42">
        <v>0</v>
      </c>
      <c r="S1632" s="42">
        <v>68.5</v>
      </c>
      <c r="T1632" s="38">
        <v>5000</v>
      </c>
      <c r="U1632" s="14">
        <f>S1632/H1632</f>
        <v>0.05</v>
      </c>
      <c r="V1632" s="19"/>
      <c r="W1632" s="19"/>
      <c r="X1632" s="37" t="s">
        <v>3455</v>
      </c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</row>
    <row r="1633" spans="1:37" s="9" customFormat="1" ht="16.5" customHeight="1">
      <c r="A1633" s="38">
        <v>46</v>
      </c>
      <c r="B1633" s="39">
        <v>10723</v>
      </c>
      <c r="C1633" s="38">
        <v>10295088</v>
      </c>
      <c r="D1633" s="40" t="s">
        <v>1051</v>
      </c>
      <c r="E1633" s="38">
        <v>1</v>
      </c>
      <c r="F1633" s="38">
        <v>60</v>
      </c>
      <c r="G1633" s="38" t="s">
        <v>33</v>
      </c>
      <c r="H1633" s="42">
        <v>1099</v>
      </c>
      <c r="I1633" s="56"/>
      <c r="J1633" s="44">
        <v>43032</v>
      </c>
      <c r="K1633" s="42">
        <v>0</v>
      </c>
      <c r="L1633" s="42">
        <v>1044.05</v>
      </c>
      <c r="M1633" s="44">
        <v>45169</v>
      </c>
      <c r="N1633" s="42">
        <f>H1633-K1633-L1633</f>
        <v>54.950000000000045</v>
      </c>
      <c r="O1633" s="42">
        <v>0</v>
      </c>
      <c r="P1633" s="45">
        <v>0.13</v>
      </c>
      <c r="Q1633" s="42">
        <v>0</v>
      </c>
      <c r="R1633" s="42">
        <v>0</v>
      </c>
      <c r="S1633" s="42">
        <v>54.95</v>
      </c>
      <c r="T1633" s="38">
        <v>2001</v>
      </c>
      <c r="U1633" s="14">
        <f>S1633/H1633</f>
        <v>0.05</v>
      </c>
      <c r="V1633" s="19"/>
      <c r="W1633" s="19"/>
      <c r="X1633" s="37" t="s">
        <v>3470</v>
      </c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</row>
    <row r="1634" spans="1:37" s="9" customFormat="1" ht="16.5" customHeight="1">
      <c r="A1634" s="38">
        <v>92</v>
      </c>
      <c r="B1634" s="39">
        <v>10726</v>
      </c>
      <c r="C1634" s="38">
        <v>10299952</v>
      </c>
      <c r="D1634" s="40" t="s">
        <v>317</v>
      </c>
      <c r="E1634" s="38">
        <v>20</v>
      </c>
      <c r="F1634" s="38">
        <v>60</v>
      </c>
      <c r="G1634" s="38" t="s">
        <v>23</v>
      </c>
      <c r="H1634" s="42">
        <v>9914.6</v>
      </c>
      <c r="I1634" s="56"/>
      <c r="J1634" s="44">
        <v>43125</v>
      </c>
      <c r="K1634" s="42">
        <v>0</v>
      </c>
      <c r="L1634" s="42">
        <v>9418.8700000000008</v>
      </c>
      <c r="M1634" s="44">
        <v>45169</v>
      </c>
      <c r="N1634" s="42">
        <f>H1634-K1634-L1634</f>
        <v>495.72999999999956</v>
      </c>
      <c r="O1634" s="42">
        <v>0</v>
      </c>
      <c r="P1634" s="45">
        <v>0.13</v>
      </c>
      <c r="Q1634" s="42">
        <v>0</v>
      </c>
      <c r="R1634" s="42">
        <v>0</v>
      </c>
      <c r="S1634" s="42">
        <v>495.73</v>
      </c>
      <c r="T1634" s="38">
        <v>5000</v>
      </c>
      <c r="U1634" s="14">
        <f>S1634/H1634</f>
        <v>0.05</v>
      </c>
      <c r="V1634" s="19"/>
      <c r="W1634" s="19"/>
      <c r="X1634" s="37" t="s">
        <v>3459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</row>
    <row r="1635" spans="1:37" s="9" customFormat="1" ht="16.5" customHeight="1">
      <c r="A1635" s="38">
        <v>96</v>
      </c>
      <c r="B1635" s="39">
        <v>10730</v>
      </c>
      <c r="C1635" s="38">
        <v>10290499</v>
      </c>
      <c r="D1635" s="40" t="s">
        <v>1056</v>
      </c>
      <c r="E1635" s="38">
        <v>1</v>
      </c>
      <c r="F1635" s="38">
        <v>60</v>
      </c>
      <c r="G1635" s="38" t="s">
        <v>33</v>
      </c>
      <c r="H1635" s="42">
        <v>3500</v>
      </c>
      <c r="I1635" s="56"/>
      <c r="J1635" s="44">
        <v>41575</v>
      </c>
      <c r="K1635" s="42">
        <v>0</v>
      </c>
      <c r="L1635" s="42">
        <v>3325</v>
      </c>
      <c r="M1635" s="44">
        <v>45169</v>
      </c>
      <c r="N1635" s="42">
        <f>H1635-K1635-L1635</f>
        <v>175</v>
      </c>
      <c r="O1635" s="42">
        <v>0</v>
      </c>
      <c r="P1635" s="45">
        <v>0.13</v>
      </c>
      <c r="Q1635" s="42">
        <v>0</v>
      </c>
      <c r="R1635" s="42">
        <v>0</v>
      </c>
      <c r="S1635" s="42">
        <v>175</v>
      </c>
      <c r="T1635" s="38">
        <v>5000</v>
      </c>
      <c r="U1635" s="14">
        <f>S1635/H1635</f>
        <v>0.05</v>
      </c>
      <c r="V1635" s="19"/>
      <c r="W1635" s="19"/>
      <c r="X1635" s="37" t="s">
        <v>3459</v>
      </c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</row>
    <row r="1636" spans="1:37" s="9" customFormat="1" ht="16.5" customHeight="1">
      <c r="A1636" s="38">
        <v>99</v>
      </c>
      <c r="B1636" s="39">
        <v>10730</v>
      </c>
      <c r="C1636" s="38">
        <v>10289801</v>
      </c>
      <c r="D1636" s="40" t="s">
        <v>1059</v>
      </c>
      <c r="E1636" s="38">
        <v>16</v>
      </c>
      <c r="F1636" s="38">
        <v>60</v>
      </c>
      <c r="G1636" s="38" t="s">
        <v>83</v>
      </c>
      <c r="H1636" s="42">
        <v>1408</v>
      </c>
      <c r="I1636" s="56"/>
      <c r="J1636" s="44">
        <v>39813</v>
      </c>
      <c r="K1636" s="42">
        <v>0</v>
      </c>
      <c r="L1636" s="42">
        <v>1337.6</v>
      </c>
      <c r="M1636" s="44">
        <v>45169</v>
      </c>
      <c r="N1636" s="42">
        <f>H1636-K1636-L1636</f>
        <v>70.400000000000091</v>
      </c>
      <c r="O1636" s="42">
        <v>0</v>
      </c>
      <c r="P1636" s="45">
        <v>0.03</v>
      </c>
      <c r="Q1636" s="42">
        <v>0</v>
      </c>
      <c r="R1636" s="42">
        <v>0</v>
      </c>
      <c r="S1636" s="42">
        <v>70.400000000000006</v>
      </c>
      <c r="T1636" s="38">
        <v>5000</v>
      </c>
      <c r="U1636" s="14">
        <f>S1636/H1636</f>
        <v>0.05</v>
      </c>
      <c r="V1636" s="19"/>
      <c r="W1636" s="19"/>
      <c r="X1636" s="37" t="s">
        <v>3459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</row>
    <row r="1637" spans="1:37" s="9" customFormat="1" ht="16.5" customHeight="1">
      <c r="A1637" s="38">
        <v>63</v>
      </c>
      <c r="B1637" s="39">
        <v>10733</v>
      </c>
      <c r="C1637" s="38">
        <v>10290894</v>
      </c>
      <c r="D1637" s="40" t="s">
        <v>1062</v>
      </c>
      <c r="E1637" s="38">
        <v>1</v>
      </c>
      <c r="F1637" s="38">
        <v>120</v>
      </c>
      <c r="G1637" s="38" t="s">
        <v>21</v>
      </c>
      <c r="H1637" s="42">
        <v>-1890</v>
      </c>
      <c r="I1637" s="56"/>
      <c r="J1637" s="44">
        <v>40254</v>
      </c>
      <c r="K1637" s="42">
        <v>0</v>
      </c>
      <c r="L1637" s="42">
        <v>-1795.5</v>
      </c>
      <c r="M1637" s="44">
        <v>45169</v>
      </c>
      <c r="N1637" s="42">
        <f>H1637-K1637-L1637</f>
        <v>-94.5</v>
      </c>
      <c r="O1637" s="42">
        <v>0</v>
      </c>
      <c r="P1637" s="45">
        <v>0.13</v>
      </c>
      <c r="Q1637" s="42">
        <v>0</v>
      </c>
      <c r="R1637" s="42">
        <v>0</v>
      </c>
      <c r="S1637" s="42">
        <v>-94.5</v>
      </c>
      <c r="T1637" s="38">
        <v>2201</v>
      </c>
      <c r="U1637" s="14">
        <f>S1637/H1637</f>
        <v>0.05</v>
      </c>
      <c r="V1637" s="19"/>
      <c r="W1637" s="19"/>
      <c r="X1637" s="37" t="s">
        <v>3460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</row>
    <row r="1638" spans="1:37" s="9" customFormat="1" ht="16.5" customHeight="1">
      <c r="A1638" s="38">
        <v>633</v>
      </c>
      <c r="B1638" s="39">
        <v>10737</v>
      </c>
      <c r="C1638" s="38">
        <v>10288554</v>
      </c>
      <c r="D1638" s="40" t="s">
        <v>1066</v>
      </c>
      <c r="E1638" s="38">
        <v>1</v>
      </c>
      <c r="F1638" s="38">
        <v>60</v>
      </c>
      <c r="G1638" s="38" t="s">
        <v>33</v>
      </c>
      <c r="H1638" s="42">
        <v>1900</v>
      </c>
      <c r="I1638" s="56"/>
      <c r="J1638" s="44">
        <v>43186</v>
      </c>
      <c r="K1638" s="42">
        <v>0</v>
      </c>
      <c r="L1638" s="42">
        <v>1805</v>
      </c>
      <c r="M1638" s="44">
        <v>45169</v>
      </c>
      <c r="N1638" s="42">
        <f>H1638-K1638-L1638</f>
        <v>95</v>
      </c>
      <c r="O1638" s="42">
        <v>0</v>
      </c>
      <c r="P1638" s="45">
        <v>0.13</v>
      </c>
      <c r="Q1638" s="42">
        <v>0</v>
      </c>
      <c r="R1638" s="42">
        <v>0</v>
      </c>
      <c r="S1638" s="42">
        <v>95</v>
      </c>
      <c r="T1638" s="38">
        <v>2506</v>
      </c>
      <c r="U1638" s="14">
        <f>S1638/H1638</f>
        <v>0.05</v>
      </c>
      <c r="V1638" s="19"/>
      <c r="W1638" s="19"/>
      <c r="X1638" s="37" t="s">
        <v>3461</v>
      </c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</row>
    <row r="1639" spans="1:37" s="9" customFormat="1" ht="16.5" customHeight="1">
      <c r="A1639" s="38">
        <v>635</v>
      </c>
      <c r="B1639" s="39">
        <v>10737</v>
      </c>
      <c r="C1639" s="38">
        <v>10288399</v>
      </c>
      <c r="D1639" s="40" t="s">
        <v>647</v>
      </c>
      <c r="E1639" s="38">
        <v>3</v>
      </c>
      <c r="F1639" s="38">
        <v>120</v>
      </c>
      <c r="G1639" s="38" t="s">
        <v>23</v>
      </c>
      <c r="H1639" s="42">
        <v>10500</v>
      </c>
      <c r="I1639" s="56"/>
      <c r="J1639" s="44">
        <v>39269</v>
      </c>
      <c r="K1639" s="42">
        <v>0</v>
      </c>
      <c r="L1639" s="42">
        <v>9975</v>
      </c>
      <c r="M1639" s="44">
        <v>45169</v>
      </c>
      <c r="N1639" s="42">
        <f>H1639-K1639-L1639</f>
        <v>525</v>
      </c>
      <c r="O1639" s="42">
        <v>0</v>
      </c>
      <c r="P1639" s="45">
        <v>0.03</v>
      </c>
      <c r="Q1639" s="42">
        <v>0</v>
      </c>
      <c r="R1639" s="42">
        <v>0</v>
      </c>
      <c r="S1639" s="42">
        <v>525</v>
      </c>
      <c r="T1639" s="38">
        <v>2101</v>
      </c>
      <c r="U1639" s="14">
        <f>S1639/H1639</f>
        <v>0.05</v>
      </c>
      <c r="V1639" s="19"/>
      <c r="W1639" s="19"/>
      <c r="X1639" s="37" t="s">
        <v>3461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</row>
    <row r="1640" spans="1:37" s="9" customFormat="1" ht="16.5" customHeight="1">
      <c r="A1640" s="38">
        <v>47</v>
      </c>
      <c r="B1640" s="39">
        <v>10755</v>
      </c>
      <c r="C1640" s="38">
        <v>10287104</v>
      </c>
      <c r="D1640" s="40" t="s">
        <v>1141</v>
      </c>
      <c r="E1640" s="38">
        <v>1</v>
      </c>
      <c r="F1640" s="38">
        <v>60</v>
      </c>
      <c r="G1640" s="38" t="s">
        <v>33</v>
      </c>
      <c r="H1640" s="42">
        <v>1304</v>
      </c>
      <c r="I1640" s="53"/>
      <c r="J1640" s="44">
        <v>40778</v>
      </c>
      <c r="K1640" s="42">
        <v>0</v>
      </c>
      <c r="L1640" s="42">
        <v>1238.8</v>
      </c>
      <c r="M1640" s="44">
        <v>45169</v>
      </c>
      <c r="N1640" s="42">
        <f>H1640-K1640-L1640</f>
        <v>65.200000000000045</v>
      </c>
      <c r="O1640" s="42">
        <v>0</v>
      </c>
      <c r="P1640" s="45">
        <v>0.13</v>
      </c>
      <c r="Q1640" s="42">
        <v>0</v>
      </c>
      <c r="R1640" s="42">
        <v>0</v>
      </c>
      <c r="S1640" s="42">
        <v>65.2</v>
      </c>
      <c r="T1640" s="38">
        <v>5000</v>
      </c>
      <c r="U1640" s="14">
        <f>S1640/H1640</f>
        <v>0.05</v>
      </c>
      <c r="V1640" s="19"/>
      <c r="W1640" s="19"/>
      <c r="X1640" s="37" t="s">
        <v>3464</v>
      </c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</row>
    <row r="1641" spans="1:37" s="9" customFormat="1" ht="16.5" customHeight="1">
      <c r="A1641" s="38">
        <v>49</v>
      </c>
      <c r="B1641" s="39">
        <v>10755</v>
      </c>
      <c r="C1641" s="38">
        <v>10287182</v>
      </c>
      <c r="D1641" s="40" t="s">
        <v>1143</v>
      </c>
      <c r="E1641" s="38">
        <v>1</v>
      </c>
      <c r="F1641" s="38">
        <v>60</v>
      </c>
      <c r="G1641" s="38" t="s">
        <v>33</v>
      </c>
      <c r="H1641" s="42">
        <v>1199</v>
      </c>
      <c r="I1641" s="53"/>
      <c r="J1641" s="44">
        <v>41814</v>
      </c>
      <c r="K1641" s="42">
        <v>0</v>
      </c>
      <c r="L1641" s="42">
        <v>1139.05</v>
      </c>
      <c r="M1641" s="44">
        <v>45169</v>
      </c>
      <c r="N1641" s="42">
        <f>H1641-K1641-L1641</f>
        <v>59.950000000000045</v>
      </c>
      <c r="O1641" s="42">
        <v>0</v>
      </c>
      <c r="P1641" s="45">
        <v>0.13</v>
      </c>
      <c r="Q1641" s="42">
        <v>0</v>
      </c>
      <c r="R1641" s="42">
        <v>0</v>
      </c>
      <c r="S1641" s="42">
        <v>59.95</v>
      </c>
      <c r="T1641" s="38">
        <v>5000</v>
      </c>
      <c r="U1641" s="14">
        <f>S1641/H1641</f>
        <v>0.05</v>
      </c>
      <c r="V1641" s="19"/>
      <c r="W1641" s="19"/>
      <c r="X1641" s="37" t="s">
        <v>3464</v>
      </c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</row>
    <row r="1642" spans="1:37" s="9" customFormat="1" ht="16.5" customHeight="1">
      <c r="A1642" s="38">
        <v>50</v>
      </c>
      <c r="B1642" s="39">
        <v>10755</v>
      </c>
      <c r="C1642" s="38">
        <v>10287216</v>
      </c>
      <c r="D1642" s="40" t="s">
        <v>753</v>
      </c>
      <c r="E1642" s="38">
        <v>1</v>
      </c>
      <c r="F1642" s="38">
        <v>60</v>
      </c>
      <c r="G1642" s="38" t="s">
        <v>33</v>
      </c>
      <c r="H1642" s="42">
        <v>1260</v>
      </c>
      <c r="I1642" s="53"/>
      <c r="J1642" s="44">
        <v>39963</v>
      </c>
      <c r="K1642" s="42">
        <v>0</v>
      </c>
      <c r="L1642" s="42">
        <v>1197</v>
      </c>
      <c r="M1642" s="44">
        <v>45169</v>
      </c>
      <c r="N1642" s="42">
        <f>H1642-K1642-L1642</f>
        <v>63</v>
      </c>
      <c r="O1642" s="42">
        <v>0</v>
      </c>
      <c r="P1642" s="45">
        <v>0.13</v>
      </c>
      <c r="Q1642" s="42">
        <v>0</v>
      </c>
      <c r="R1642" s="42">
        <v>0</v>
      </c>
      <c r="S1642" s="42">
        <v>63</v>
      </c>
      <c r="T1642" s="38">
        <v>5000</v>
      </c>
      <c r="U1642" s="14">
        <f>S1642/H1642</f>
        <v>0.05</v>
      </c>
      <c r="V1642" s="19"/>
      <c r="W1642" s="19"/>
      <c r="X1642" s="37" t="s">
        <v>3464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</row>
    <row r="1643" spans="1:37" s="9" customFormat="1" ht="16.5" customHeight="1">
      <c r="A1643" s="38">
        <v>53</v>
      </c>
      <c r="B1643" s="39">
        <v>10755</v>
      </c>
      <c r="C1643" s="38">
        <v>10287669</v>
      </c>
      <c r="D1643" s="40" t="s">
        <v>1145</v>
      </c>
      <c r="E1643" s="38">
        <v>1</v>
      </c>
      <c r="F1643" s="38">
        <v>60</v>
      </c>
      <c r="G1643" s="38" t="s">
        <v>33</v>
      </c>
      <c r="H1643" s="42">
        <v>1530</v>
      </c>
      <c r="I1643" s="53"/>
      <c r="J1643" s="44">
        <v>42458</v>
      </c>
      <c r="K1643" s="42">
        <v>0</v>
      </c>
      <c r="L1643" s="42">
        <v>1453.5</v>
      </c>
      <c r="M1643" s="44">
        <v>45169</v>
      </c>
      <c r="N1643" s="42">
        <f>H1643-K1643-L1643</f>
        <v>76.5</v>
      </c>
      <c r="O1643" s="42">
        <v>0</v>
      </c>
      <c r="P1643" s="45">
        <v>0.13</v>
      </c>
      <c r="Q1643" s="42">
        <v>0</v>
      </c>
      <c r="R1643" s="42">
        <v>0</v>
      </c>
      <c r="S1643" s="42">
        <v>76.5</v>
      </c>
      <c r="T1643" s="38">
        <v>5000</v>
      </c>
      <c r="U1643" s="14">
        <f>S1643/H1643</f>
        <v>0.05</v>
      </c>
      <c r="V1643" s="19"/>
      <c r="W1643" s="19"/>
      <c r="X1643" s="37" t="s">
        <v>3464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</row>
    <row r="1644" spans="1:37" s="9" customFormat="1" ht="16.5" customHeight="1">
      <c r="A1644" s="38">
        <v>54</v>
      </c>
      <c r="B1644" s="39">
        <v>10755</v>
      </c>
      <c r="C1644" s="38">
        <v>10287677</v>
      </c>
      <c r="D1644" s="40" t="s">
        <v>1146</v>
      </c>
      <c r="E1644" s="38">
        <v>1</v>
      </c>
      <c r="F1644" s="38">
        <v>60</v>
      </c>
      <c r="G1644" s="38" t="s">
        <v>33</v>
      </c>
      <c r="H1644" s="42">
        <v>1600</v>
      </c>
      <c r="I1644" s="53"/>
      <c r="J1644" s="44">
        <v>42576</v>
      </c>
      <c r="K1644" s="42">
        <v>0</v>
      </c>
      <c r="L1644" s="42">
        <v>1520</v>
      </c>
      <c r="M1644" s="44">
        <v>45169</v>
      </c>
      <c r="N1644" s="42">
        <f>H1644-K1644-L1644</f>
        <v>80</v>
      </c>
      <c r="O1644" s="42">
        <v>0</v>
      </c>
      <c r="P1644" s="45">
        <v>0.13</v>
      </c>
      <c r="Q1644" s="42">
        <v>0</v>
      </c>
      <c r="R1644" s="42">
        <v>0</v>
      </c>
      <c r="S1644" s="42">
        <v>80</v>
      </c>
      <c r="T1644" s="38">
        <v>5000</v>
      </c>
      <c r="U1644" s="14">
        <f>S1644/H1644</f>
        <v>0.05</v>
      </c>
      <c r="V1644" s="19"/>
      <c r="W1644" s="19"/>
      <c r="X1644" s="37" t="s">
        <v>3464</v>
      </c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</row>
    <row r="1645" spans="1:37" s="9" customFormat="1" ht="16.5" customHeight="1">
      <c r="A1645" s="38">
        <v>48</v>
      </c>
      <c r="B1645" s="39">
        <v>10700</v>
      </c>
      <c r="C1645" s="38">
        <v>10275420</v>
      </c>
      <c r="D1645" s="40" t="s">
        <v>32</v>
      </c>
      <c r="E1645" s="38">
        <v>20</v>
      </c>
      <c r="F1645" s="38">
        <v>60</v>
      </c>
      <c r="G1645" s="38" t="s">
        <v>33</v>
      </c>
      <c r="H1645" s="42">
        <v>15897.4</v>
      </c>
      <c r="I1645" s="57"/>
      <c r="J1645" s="44">
        <v>43247</v>
      </c>
      <c r="K1645" s="42">
        <v>0</v>
      </c>
      <c r="L1645" s="42">
        <v>15102.53</v>
      </c>
      <c r="M1645" s="44">
        <v>45199</v>
      </c>
      <c r="N1645" s="42">
        <v>794.87</v>
      </c>
      <c r="O1645" s="42">
        <v>0</v>
      </c>
      <c r="P1645" s="45">
        <v>0.13</v>
      </c>
      <c r="Q1645" s="42">
        <v>0</v>
      </c>
      <c r="R1645" s="42">
        <v>0</v>
      </c>
      <c r="S1645" s="42">
        <v>794.87</v>
      </c>
      <c r="T1645" s="38">
        <v>2506</v>
      </c>
      <c r="U1645" s="14">
        <f>S1645/H1645</f>
        <v>0.05</v>
      </c>
      <c r="V1645" s="19"/>
      <c r="W1645" s="19"/>
      <c r="X1645" s="37" t="s">
        <v>3455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</row>
    <row r="1646" spans="1:37" s="9" customFormat="1" ht="16.5" customHeight="1">
      <c r="A1646" s="38">
        <v>52</v>
      </c>
      <c r="B1646" s="39">
        <v>10701</v>
      </c>
      <c r="C1646" s="38">
        <v>10275746</v>
      </c>
      <c r="D1646" s="40" t="s">
        <v>37</v>
      </c>
      <c r="E1646" s="38">
        <v>2.4901E-2</v>
      </c>
      <c r="F1646" s="38">
        <v>120</v>
      </c>
      <c r="G1646" s="38" t="s">
        <v>21</v>
      </c>
      <c r="H1646" s="42">
        <v>97000</v>
      </c>
      <c r="I1646" s="57"/>
      <c r="J1646" s="44">
        <v>40751</v>
      </c>
      <c r="K1646" s="42">
        <v>0</v>
      </c>
      <c r="L1646" s="42">
        <v>92150</v>
      </c>
      <c r="M1646" s="44">
        <v>45199</v>
      </c>
      <c r="N1646" s="42">
        <v>4850</v>
      </c>
      <c r="O1646" s="42">
        <v>0</v>
      </c>
      <c r="P1646" s="45">
        <v>0.13</v>
      </c>
      <c r="Q1646" s="42">
        <v>0</v>
      </c>
      <c r="R1646" s="42">
        <v>0</v>
      </c>
      <c r="S1646" s="42">
        <v>4850</v>
      </c>
      <c r="T1646" s="38">
        <v>2101</v>
      </c>
      <c r="U1646" s="14">
        <f>S1646/H1646</f>
        <v>0.05</v>
      </c>
      <c r="V1646" s="19"/>
      <c r="W1646" s="19"/>
      <c r="X1646" s="37" t="s">
        <v>3455</v>
      </c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</row>
    <row r="1647" spans="1:37" s="9" customFormat="1" ht="16.5" customHeight="1">
      <c r="A1647" s="38">
        <v>62</v>
      </c>
      <c r="B1647" s="39">
        <v>10701</v>
      </c>
      <c r="C1647" s="38">
        <v>10275071</v>
      </c>
      <c r="D1647" s="40" t="s">
        <v>46</v>
      </c>
      <c r="E1647" s="38">
        <v>40</v>
      </c>
      <c r="F1647" s="38">
        <v>120</v>
      </c>
      <c r="G1647" s="38" t="s">
        <v>23</v>
      </c>
      <c r="H1647" s="42">
        <v>3240</v>
      </c>
      <c r="I1647" s="57"/>
      <c r="J1647" s="44">
        <v>39050</v>
      </c>
      <c r="K1647" s="42">
        <v>0</v>
      </c>
      <c r="L1647" s="42">
        <v>3078</v>
      </c>
      <c r="M1647" s="44">
        <v>45199</v>
      </c>
      <c r="N1647" s="42">
        <v>162</v>
      </c>
      <c r="O1647" s="42">
        <v>0</v>
      </c>
      <c r="P1647" s="45">
        <v>0.03</v>
      </c>
      <c r="Q1647" s="42">
        <v>0</v>
      </c>
      <c r="R1647" s="42">
        <v>0</v>
      </c>
      <c r="S1647" s="42">
        <v>162</v>
      </c>
      <c r="T1647" s="38">
        <v>2101</v>
      </c>
      <c r="U1647" s="14">
        <f>S1647/H1647</f>
        <v>0.05</v>
      </c>
      <c r="V1647" s="19"/>
      <c r="W1647" s="19"/>
      <c r="X1647" s="37" t="s">
        <v>3455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</row>
    <row r="1648" spans="1:37" s="9" customFormat="1" ht="16.5" customHeight="1">
      <c r="A1648" s="38">
        <v>64</v>
      </c>
      <c r="B1648" s="39">
        <v>10701</v>
      </c>
      <c r="C1648" s="38">
        <v>10275984</v>
      </c>
      <c r="D1648" s="40" t="s">
        <v>47</v>
      </c>
      <c r="E1648" s="38">
        <v>4</v>
      </c>
      <c r="F1648" s="38">
        <v>120</v>
      </c>
      <c r="G1648" s="38" t="s">
        <v>23</v>
      </c>
      <c r="H1648" s="42">
        <v>4200</v>
      </c>
      <c r="I1648" s="57"/>
      <c r="J1648" s="44">
        <v>41449</v>
      </c>
      <c r="K1648" s="42">
        <v>0</v>
      </c>
      <c r="L1648" s="42">
        <v>3990</v>
      </c>
      <c r="M1648" s="44">
        <v>45199</v>
      </c>
      <c r="N1648" s="42">
        <v>210</v>
      </c>
      <c r="O1648" s="42">
        <v>0</v>
      </c>
      <c r="P1648" s="45">
        <v>0.13</v>
      </c>
      <c r="Q1648" s="42">
        <v>0</v>
      </c>
      <c r="R1648" s="42">
        <v>0</v>
      </c>
      <c r="S1648" s="42">
        <v>210</v>
      </c>
      <c r="T1648" s="38">
        <v>2101</v>
      </c>
      <c r="U1648" s="14">
        <f>S1648/H1648</f>
        <v>0.05</v>
      </c>
      <c r="V1648" s="19"/>
      <c r="W1648" s="19"/>
      <c r="X1648" s="37" t="s">
        <v>3455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</row>
    <row r="1649" spans="1:37" s="9" customFormat="1" ht="16.5" customHeight="1">
      <c r="A1649" s="38">
        <v>67</v>
      </c>
      <c r="B1649" s="39">
        <v>10701</v>
      </c>
      <c r="C1649" s="38">
        <v>10276009</v>
      </c>
      <c r="D1649" s="40" t="s">
        <v>50</v>
      </c>
      <c r="E1649" s="38">
        <v>1</v>
      </c>
      <c r="F1649" s="38">
        <v>120</v>
      </c>
      <c r="G1649" s="38" t="s">
        <v>23</v>
      </c>
      <c r="H1649" s="42">
        <v>4580</v>
      </c>
      <c r="I1649" s="57"/>
      <c r="J1649" s="44">
        <v>41540</v>
      </c>
      <c r="K1649" s="42">
        <v>0</v>
      </c>
      <c r="L1649" s="42">
        <v>4351</v>
      </c>
      <c r="M1649" s="44">
        <v>45199</v>
      </c>
      <c r="N1649" s="42">
        <v>229</v>
      </c>
      <c r="O1649" s="42">
        <v>0</v>
      </c>
      <c r="P1649" s="45">
        <v>0.13</v>
      </c>
      <c r="Q1649" s="42">
        <v>0</v>
      </c>
      <c r="R1649" s="42">
        <v>0</v>
      </c>
      <c r="S1649" s="42">
        <v>229</v>
      </c>
      <c r="T1649" s="38">
        <v>2101</v>
      </c>
      <c r="U1649" s="14">
        <f>S1649/H1649</f>
        <v>0.05</v>
      </c>
      <c r="V1649" s="19"/>
      <c r="W1649" s="19"/>
      <c r="X1649" s="37" t="s">
        <v>3455</v>
      </c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</row>
    <row r="1650" spans="1:37" s="9" customFormat="1" ht="16.5" customHeight="1">
      <c r="A1650" s="38">
        <v>73</v>
      </c>
      <c r="B1650" s="39">
        <v>10701</v>
      </c>
      <c r="C1650" s="38">
        <v>10275831</v>
      </c>
      <c r="D1650" s="40" t="s">
        <v>55</v>
      </c>
      <c r="E1650" s="38">
        <v>1</v>
      </c>
      <c r="F1650" s="38">
        <v>120</v>
      </c>
      <c r="G1650" s="38" t="s">
        <v>23</v>
      </c>
      <c r="H1650" s="42">
        <v>2359</v>
      </c>
      <c r="I1650" s="57"/>
      <c r="J1650" s="44">
        <v>39582</v>
      </c>
      <c r="K1650" s="42">
        <v>0</v>
      </c>
      <c r="L1650" s="42">
        <v>2241.0500000000002</v>
      </c>
      <c r="M1650" s="44">
        <v>45199</v>
      </c>
      <c r="N1650" s="42">
        <v>117.95</v>
      </c>
      <c r="O1650" s="42">
        <v>0</v>
      </c>
      <c r="P1650" s="45">
        <v>0.03</v>
      </c>
      <c r="Q1650" s="42">
        <v>0</v>
      </c>
      <c r="R1650" s="42">
        <v>0</v>
      </c>
      <c r="S1650" s="42">
        <v>117.95</v>
      </c>
      <c r="T1650" s="38">
        <v>2102</v>
      </c>
      <c r="U1650" s="14">
        <f>S1650/H1650</f>
        <v>0.05</v>
      </c>
      <c r="V1650" s="19"/>
      <c r="W1650" s="19"/>
      <c r="X1650" s="37" t="s">
        <v>3455</v>
      </c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</row>
    <row r="1651" spans="1:37" s="9" customFormat="1" ht="16.5" customHeight="1">
      <c r="A1651" s="38">
        <v>74</v>
      </c>
      <c r="B1651" s="39">
        <v>10701</v>
      </c>
      <c r="C1651" s="38">
        <v>10275843</v>
      </c>
      <c r="D1651" s="40" t="s">
        <v>56</v>
      </c>
      <c r="E1651" s="38">
        <v>2</v>
      </c>
      <c r="F1651" s="38">
        <v>120</v>
      </c>
      <c r="G1651" s="38" t="s">
        <v>23</v>
      </c>
      <c r="H1651" s="42">
        <v>3300</v>
      </c>
      <c r="I1651" s="57"/>
      <c r="J1651" s="44">
        <v>39797</v>
      </c>
      <c r="K1651" s="42">
        <v>0</v>
      </c>
      <c r="L1651" s="42">
        <v>3135</v>
      </c>
      <c r="M1651" s="44">
        <v>45199</v>
      </c>
      <c r="N1651" s="42">
        <v>165</v>
      </c>
      <c r="O1651" s="42">
        <v>0</v>
      </c>
      <c r="P1651" s="45">
        <v>0.03</v>
      </c>
      <c r="Q1651" s="42">
        <v>0</v>
      </c>
      <c r="R1651" s="42">
        <v>0</v>
      </c>
      <c r="S1651" s="42">
        <v>165</v>
      </c>
      <c r="T1651" s="38">
        <v>2102</v>
      </c>
      <c r="U1651" s="14">
        <f>S1651/H1651</f>
        <v>0.05</v>
      </c>
      <c r="V1651" s="19"/>
      <c r="W1651" s="19"/>
      <c r="X1651" s="37" t="s">
        <v>3455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</row>
    <row r="1652" spans="1:37" s="9" customFormat="1" ht="16.5" customHeight="1">
      <c r="A1652" s="38">
        <v>75</v>
      </c>
      <c r="B1652" s="39">
        <v>10701</v>
      </c>
      <c r="C1652" s="38">
        <v>10275851</v>
      </c>
      <c r="D1652" s="40" t="s">
        <v>57</v>
      </c>
      <c r="E1652" s="38">
        <v>15</v>
      </c>
      <c r="F1652" s="38">
        <v>120</v>
      </c>
      <c r="G1652" s="38" t="s">
        <v>23</v>
      </c>
      <c r="H1652" s="42">
        <v>49480</v>
      </c>
      <c r="I1652" s="57"/>
      <c r="J1652" s="44">
        <v>39810</v>
      </c>
      <c r="K1652" s="42">
        <v>0</v>
      </c>
      <c r="L1652" s="42">
        <v>47006</v>
      </c>
      <c r="M1652" s="44">
        <v>45199</v>
      </c>
      <c r="N1652" s="42">
        <v>2474</v>
      </c>
      <c r="O1652" s="42">
        <v>0</v>
      </c>
      <c r="P1652" s="45">
        <v>0.03</v>
      </c>
      <c r="Q1652" s="42">
        <v>0</v>
      </c>
      <c r="R1652" s="42">
        <v>0</v>
      </c>
      <c r="S1652" s="42">
        <v>2474</v>
      </c>
      <c r="T1652" s="38">
        <v>2102</v>
      </c>
      <c r="U1652" s="14">
        <f>S1652/H1652</f>
        <v>0.05</v>
      </c>
      <c r="V1652" s="19"/>
      <c r="W1652" s="19"/>
      <c r="X1652" s="37" t="s">
        <v>3455</v>
      </c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</row>
    <row r="1653" spans="1:37" s="9" customFormat="1" ht="16.5" customHeight="1">
      <c r="A1653" s="38">
        <v>77</v>
      </c>
      <c r="B1653" s="39">
        <v>10701</v>
      </c>
      <c r="C1653" s="38">
        <v>10275033</v>
      </c>
      <c r="D1653" s="40" t="s">
        <v>59</v>
      </c>
      <c r="E1653" s="38">
        <v>6</v>
      </c>
      <c r="F1653" s="38">
        <v>60</v>
      </c>
      <c r="G1653" s="38" t="s">
        <v>23</v>
      </c>
      <c r="H1653" s="42">
        <v>13200</v>
      </c>
      <c r="I1653" s="57"/>
      <c r="J1653" s="44">
        <v>38708</v>
      </c>
      <c r="K1653" s="42">
        <v>0</v>
      </c>
      <c r="L1653" s="42">
        <v>12540</v>
      </c>
      <c r="M1653" s="44">
        <v>45199</v>
      </c>
      <c r="N1653" s="42">
        <v>660</v>
      </c>
      <c r="O1653" s="42">
        <v>0</v>
      </c>
      <c r="P1653" s="45">
        <v>0.03</v>
      </c>
      <c r="Q1653" s="42">
        <v>0</v>
      </c>
      <c r="R1653" s="42">
        <v>0</v>
      </c>
      <c r="S1653" s="42">
        <v>660</v>
      </c>
      <c r="T1653" s="38">
        <v>2105</v>
      </c>
      <c r="U1653" s="14">
        <f>S1653/H1653</f>
        <v>0.05</v>
      </c>
      <c r="V1653" s="19"/>
      <c r="W1653" s="19"/>
      <c r="X1653" s="37" t="s">
        <v>3455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</row>
    <row r="1654" spans="1:37" s="9" customFormat="1" ht="16.5" customHeight="1">
      <c r="A1654" s="38">
        <v>83</v>
      </c>
      <c r="B1654" s="39">
        <v>10701</v>
      </c>
      <c r="C1654" s="38">
        <v>10275723</v>
      </c>
      <c r="D1654" s="40" t="s">
        <v>65</v>
      </c>
      <c r="E1654" s="38">
        <v>3</v>
      </c>
      <c r="F1654" s="38">
        <v>120</v>
      </c>
      <c r="G1654" s="38" t="s">
        <v>23</v>
      </c>
      <c r="H1654" s="42">
        <v>14871.8</v>
      </c>
      <c r="I1654" s="57"/>
      <c r="J1654" s="44">
        <v>40688</v>
      </c>
      <c r="K1654" s="42">
        <v>0</v>
      </c>
      <c r="L1654" s="42">
        <v>14128.21</v>
      </c>
      <c r="M1654" s="44">
        <v>45199</v>
      </c>
      <c r="N1654" s="42">
        <v>743.59</v>
      </c>
      <c r="O1654" s="42">
        <v>0</v>
      </c>
      <c r="P1654" s="45">
        <v>0.13</v>
      </c>
      <c r="Q1654" s="42">
        <v>0</v>
      </c>
      <c r="R1654" s="42">
        <v>0</v>
      </c>
      <c r="S1654" s="42">
        <v>743.59</v>
      </c>
      <c r="T1654" s="38">
        <v>5000</v>
      </c>
      <c r="U1654" s="14">
        <f>S1654/H1654</f>
        <v>0.05</v>
      </c>
      <c r="V1654" s="19"/>
      <c r="W1654" s="19"/>
      <c r="X1654" s="37" t="s">
        <v>3455</v>
      </c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</row>
    <row r="1655" spans="1:37" s="9" customFormat="1" ht="16.5" customHeight="1">
      <c r="A1655" s="38">
        <v>85</v>
      </c>
      <c r="B1655" s="39">
        <v>10701</v>
      </c>
      <c r="C1655" s="38">
        <v>10276290</v>
      </c>
      <c r="D1655" s="40" t="s">
        <v>67</v>
      </c>
      <c r="E1655" s="38">
        <v>60</v>
      </c>
      <c r="F1655" s="38">
        <v>120</v>
      </c>
      <c r="G1655" s="38" t="s">
        <v>23</v>
      </c>
      <c r="H1655" s="42">
        <v>30060</v>
      </c>
      <c r="I1655" s="57"/>
      <c r="J1655" s="44">
        <v>41512</v>
      </c>
      <c r="K1655" s="42">
        <v>0</v>
      </c>
      <c r="L1655" s="42">
        <v>28557</v>
      </c>
      <c r="M1655" s="44">
        <v>45199</v>
      </c>
      <c r="N1655" s="42">
        <v>1503</v>
      </c>
      <c r="O1655" s="42">
        <v>0</v>
      </c>
      <c r="P1655" s="45">
        <v>0.13</v>
      </c>
      <c r="Q1655" s="42">
        <v>0</v>
      </c>
      <c r="R1655" s="42">
        <v>0</v>
      </c>
      <c r="S1655" s="42">
        <v>1503</v>
      </c>
      <c r="T1655" s="38">
        <v>5000</v>
      </c>
      <c r="U1655" s="14">
        <f>S1655/H1655</f>
        <v>0.05</v>
      </c>
      <c r="V1655" s="19"/>
      <c r="W1655" s="19"/>
      <c r="X1655" s="37" t="s">
        <v>3455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</row>
    <row r="1656" spans="1:37" s="9" customFormat="1" ht="16.5" customHeight="1">
      <c r="A1656" s="38">
        <v>90</v>
      </c>
      <c r="B1656" s="39">
        <v>10701</v>
      </c>
      <c r="C1656" s="38">
        <v>10275899</v>
      </c>
      <c r="D1656" s="40" t="s">
        <v>72</v>
      </c>
      <c r="E1656" s="38">
        <v>1</v>
      </c>
      <c r="F1656" s="38">
        <v>50</v>
      </c>
      <c r="G1656" s="38" t="s">
        <v>33</v>
      </c>
      <c r="H1656" s="42">
        <v>1950</v>
      </c>
      <c r="I1656" s="57"/>
      <c r="J1656" s="44">
        <v>43613</v>
      </c>
      <c r="K1656" s="42">
        <v>0</v>
      </c>
      <c r="L1656" s="42">
        <v>1852.5</v>
      </c>
      <c r="M1656" s="44">
        <v>45199</v>
      </c>
      <c r="N1656" s="42">
        <v>97.5</v>
      </c>
      <c r="O1656" s="42">
        <v>0</v>
      </c>
      <c r="P1656" s="45">
        <v>0.13</v>
      </c>
      <c r="Q1656" s="42">
        <v>0</v>
      </c>
      <c r="R1656" s="42">
        <v>0</v>
      </c>
      <c r="S1656" s="42">
        <v>97.5</v>
      </c>
      <c r="T1656" s="38">
        <v>5000</v>
      </c>
      <c r="U1656" s="14">
        <f>S1656/H1656</f>
        <v>0.05</v>
      </c>
      <c r="V1656" s="19"/>
      <c r="W1656" s="19"/>
      <c r="X1656" s="37" t="s">
        <v>3455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</row>
    <row r="1657" spans="1:37" s="9" customFormat="1" ht="16.5" customHeight="1">
      <c r="A1657" s="38">
        <v>92</v>
      </c>
      <c r="B1657" s="39">
        <v>10701</v>
      </c>
      <c r="C1657" s="38">
        <v>10275791</v>
      </c>
      <c r="D1657" s="40" t="s">
        <v>74</v>
      </c>
      <c r="E1657" s="38">
        <v>9.9960999999999994E-2</v>
      </c>
      <c r="F1657" s="38">
        <v>120</v>
      </c>
      <c r="G1657" s="38" t="s">
        <v>75</v>
      </c>
      <c r="H1657" s="42">
        <v>42080</v>
      </c>
      <c r="I1657" s="57"/>
      <c r="J1657" s="44">
        <v>40179</v>
      </c>
      <c r="K1657" s="42">
        <v>0</v>
      </c>
      <c r="L1657" s="42">
        <v>39976</v>
      </c>
      <c r="M1657" s="44">
        <v>45199</v>
      </c>
      <c r="N1657" s="42">
        <v>2104</v>
      </c>
      <c r="O1657" s="42">
        <v>0</v>
      </c>
      <c r="P1657" s="45">
        <v>0.13</v>
      </c>
      <c r="Q1657" s="42">
        <v>0</v>
      </c>
      <c r="R1657" s="42">
        <v>0</v>
      </c>
      <c r="S1657" s="42">
        <v>2104</v>
      </c>
      <c r="T1657" s="38">
        <v>5000</v>
      </c>
      <c r="U1657" s="14">
        <f>S1657/H1657</f>
        <v>0.05</v>
      </c>
      <c r="V1657" s="19"/>
      <c r="W1657" s="19"/>
      <c r="X1657" s="37" t="s">
        <v>3455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</row>
    <row r="1658" spans="1:37" s="9" customFormat="1" ht="16.5" customHeight="1">
      <c r="A1658" s="38">
        <v>29</v>
      </c>
      <c r="B1658" s="39">
        <v>10711</v>
      </c>
      <c r="C1658" s="38">
        <v>10283508</v>
      </c>
      <c r="D1658" s="40" t="s">
        <v>169</v>
      </c>
      <c r="E1658" s="38">
        <v>1</v>
      </c>
      <c r="F1658" s="38">
        <v>120</v>
      </c>
      <c r="G1658" s="38" t="s">
        <v>21</v>
      </c>
      <c r="H1658" s="42">
        <v>9500</v>
      </c>
      <c r="I1658" s="57"/>
      <c r="J1658" s="44">
        <v>41113</v>
      </c>
      <c r="K1658" s="42">
        <v>0</v>
      </c>
      <c r="L1658" s="42">
        <v>9025</v>
      </c>
      <c r="M1658" s="44">
        <v>45199</v>
      </c>
      <c r="N1658" s="42">
        <v>475</v>
      </c>
      <c r="O1658" s="42">
        <v>0</v>
      </c>
      <c r="P1658" s="45">
        <v>0.13</v>
      </c>
      <c r="Q1658" s="42">
        <v>0</v>
      </c>
      <c r="R1658" s="42">
        <v>0</v>
      </c>
      <c r="S1658" s="42">
        <v>475</v>
      </c>
      <c r="T1658" s="38">
        <v>5000</v>
      </c>
      <c r="U1658" s="14">
        <f>S1658/H1658</f>
        <v>0.05</v>
      </c>
      <c r="V1658" s="19"/>
      <c r="W1658" s="19"/>
      <c r="X1658" s="37" t="s">
        <v>3457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</row>
    <row r="1659" spans="1:37" s="9" customFormat="1" ht="16.5" customHeight="1">
      <c r="A1659" s="38">
        <v>44</v>
      </c>
      <c r="B1659" s="39">
        <v>10711</v>
      </c>
      <c r="C1659" s="38">
        <v>10283616</v>
      </c>
      <c r="D1659" s="40" t="s">
        <v>182</v>
      </c>
      <c r="E1659" s="38">
        <v>100</v>
      </c>
      <c r="F1659" s="38">
        <v>60</v>
      </c>
      <c r="G1659" s="38" t="s">
        <v>23</v>
      </c>
      <c r="H1659" s="42">
        <v>35043</v>
      </c>
      <c r="I1659" s="57"/>
      <c r="J1659" s="44">
        <v>43065</v>
      </c>
      <c r="K1659" s="42">
        <v>0</v>
      </c>
      <c r="L1659" s="42">
        <v>33290.85</v>
      </c>
      <c r="M1659" s="44">
        <v>45199</v>
      </c>
      <c r="N1659" s="42">
        <v>1752.15</v>
      </c>
      <c r="O1659" s="42">
        <v>0</v>
      </c>
      <c r="P1659" s="45">
        <v>0.13</v>
      </c>
      <c r="Q1659" s="42">
        <v>0</v>
      </c>
      <c r="R1659" s="42">
        <v>0</v>
      </c>
      <c r="S1659" s="42">
        <v>1752.15</v>
      </c>
      <c r="T1659" s="38">
        <v>5000</v>
      </c>
      <c r="U1659" s="14">
        <f>S1659/H1659</f>
        <v>0.05</v>
      </c>
      <c r="V1659" s="19"/>
      <c r="W1659" s="19"/>
      <c r="X1659" s="37" t="s">
        <v>3457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</row>
    <row r="1660" spans="1:37" s="9" customFormat="1" ht="16.5" customHeight="1">
      <c r="A1660" s="38">
        <v>45</v>
      </c>
      <c r="B1660" s="39">
        <v>10711</v>
      </c>
      <c r="C1660" s="38">
        <v>10283617</v>
      </c>
      <c r="D1660" s="40" t="s">
        <v>183</v>
      </c>
      <c r="E1660" s="38">
        <v>100</v>
      </c>
      <c r="F1660" s="38">
        <v>60</v>
      </c>
      <c r="G1660" s="38" t="s">
        <v>23</v>
      </c>
      <c r="H1660" s="42">
        <v>2735</v>
      </c>
      <c r="I1660" s="57"/>
      <c r="J1660" s="44">
        <v>43065</v>
      </c>
      <c r="K1660" s="42">
        <v>0</v>
      </c>
      <c r="L1660" s="42">
        <v>2598.25</v>
      </c>
      <c r="M1660" s="44">
        <v>45199</v>
      </c>
      <c r="N1660" s="42">
        <v>136.75</v>
      </c>
      <c r="O1660" s="42">
        <v>0</v>
      </c>
      <c r="P1660" s="45">
        <v>0.13</v>
      </c>
      <c r="Q1660" s="42">
        <v>0</v>
      </c>
      <c r="R1660" s="42">
        <v>0</v>
      </c>
      <c r="S1660" s="42">
        <v>136.75</v>
      </c>
      <c r="T1660" s="38">
        <v>5000</v>
      </c>
      <c r="U1660" s="14">
        <f>S1660/H1660</f>
        <v>0.05</v>
      </c>
      <c r="V1660" s="19"/>
      <c r="W1660" s="19"/>
      <c r="X1660" s="37" t="s">
        <v>3457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</row>
    <row r="1661" spans="1:37" s="9" customFormat="1" ht="16.5" customHeight="1">
      <c r="A1661" s="38">
        <v>49</v>
      </c>
      <c r="B1661" s="39">
        <v>10711</v>
      </c>
      <c r="C1661" s="38">
        <v>10282413</v>
      </c>
      <c r="D1661" s="40" t="s">
        <v>187</v>
      </c>
      <c r="E1661" s="38">
        <v>2</v>
      </c>
      <c r="F1661" s="38">
        <v>45</v>
      </c>
      <c r="G1661" s="38" t="s">
        <v>33</v>
      </c>
      <c r="H1661" s="42">
        <v>3497.6</v>
      </c>
      <c r="I1661" s="57"/>
      <c r="J1661" s="44">
        <v>43766</v>
      </c>
      <c r="K1661" s="42">
        <v>0</v>
      </c>
      <c r="L1661" s="42">
        <v>3322.72</v>
      </c>
      <c r="M1661" s="44">
        <v>45199</v>
      </c>
      <c r="N1661" s="42">
        <v>174.88</v>
      </c>
      <c r="O1661" s="42">
        <v>0</v>
      </c>
      <c r="P1661" s="45">
        <v>0.13</v>
      </c>
      <c r="Q1661" s="42">
        <v>0</v>
      </c>
      <c r="R1661" s="42">
        <v>0</v>
      </c>
      <c r="S1661" s="42">
        <v>174.88</v>
      </c>
      <c r="T1661" s="38">
        <v>5000</v>
      </c>
      <c r="U1661" s="14">
        <f>S1661/H1661</f>
        <v>0.05</v>
      </c>
      <c r="V1661" s="19"/>
      <c r="W1661" s="19"/>
      <c r="X1661" s="37" t="s">
        <v>3457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</row>
    <row r="1662" spans="1:37" s="9" customFormat="1" ht="16.5" customHeight="1">
      <c r="A1662" s="38">
        <v>50</v>
      </c>
      <c r="B1662" s="39">
        <v>10711</v>
      </c>
      <c r="C1662" s="38">
        <v>10283307</v>
      </c>
      <c r="D1662" s="40" t="s">
        <v>188</v>
      </c>
      <c r="E1662" s="38">
        <v>1</v>
      </c>
      <c r="F1662" s="38">
        <v>120</v>
      </c>
      <c r="G1662" s="38" t="s">
        <v>33</v>
      </c>
      <c r="H1662" s="42">
        <v>7100</v>
      </c>
      <c r="I1662" s="57"/>
      <c r="J1662" s="44">
        <v>39962</v>
      </c>
      <c r="K1662" s="42">
        <v>0</v>
      </c>
      <c r="L1662" s="42">
        <v>6745</v>
      </c>
      <c r="M1662" s="44">
        <v>45199</v>
      </c>
      <c r="N1662" s="42">
        <v>355</v>
      </c>
      <c r="O1662" s="42">
        <v>0</v>
      </c>
      <c r="P1662" s="45">
        <v>0.13</v>
      </c>
      <c r="Q1662" s="42">
        <v>0</v>
      </c>
      <c r="R1662" s="42">
        <v>0</v>
      </c>
      <c r="S1662" s="42">
        <v>355</v>
      </c>
      <c r="T1662" s="38">
        <v>5000</v>
      </c>
      <c r="U1662" s="14">
        <f>S1662/H1662</f>
        <v>0.05</v>
      </c>
      <c r="V1662" s="19"/>
      <c r="W1662" s="19"/>
      <c r="X1662" s="37" t="s">
        <v>3457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</row>
    <row r="1663" spans="1:37" s="9" customFormat="1" ht="16.5" customHeight="1">
      <c r="A1663" s="38">
        <v>51</v>
      </c>
      <c r="B1663" s="39">
        <v>10711</v>
      </c>
      <c r="C1663" s="38">
        <v>10283312</v>
      </c>
      <c r="D1663" s="40" t="s">
        <v>188</v>
      </c>
      <c r="E1663" s="38">
        <v>2</v>
      </c>
      <c r="F1663" s="38">
        <v>120</v>
      </c>
      <c r="G1663" s="38" t="s">
        <v>33</v>
      </c>
      <c r="H1663" s="42">
        <v>16600</v>
      </c>
      <c r="I1663" s="57"/>
      <c r="J1663" s="44">
        <v>40053</v>
      </c>
      <c r="K1663" s="42">
        <v>0</v>
      </c>
      <c r="L1663" s="42">
        <v>15770</v>
      </c>
      <c r="M1663" s="44">
        <v>45199</v>
      </c>
      <c r="N1663" s="42">
        <v>830</v>
      </c>
      <c r="O1663" s="42">
        <v>0</v>
      </c>
      <c r="P1663" s="45">
        <v>0.13</v>
      </c>
      <c r="Q1663" s="42">
        <v>0</v>
      </c>
      <c r="R1663" s="42">
        <v>0</v>
      </c>
      <c r="S1663" s="42">
        <v>830</v>
      </c>
      <c r="T1663" s="38">
        <v>5000</v>
      </c>
      <c r="U1663" s="14">
        <f>S1663/H1663</f>
        <v>0.05</v>
      </c>
      <c r="V1663" s="19"/>
      <c r="W1663" s="19"/>
      <c r="X1663" s="37" t="s">
        <v>3457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</row>
    <row r="1664" spans="1:37" s="9" customFormat="1" ht="16.5" customHeight="1">
      <c r="A1664" s="38">
        <v>52</v>
      </c>
      <c r="B1664" s="39">
        <v>10711</v>
      </c>
      <c r="C1664" s="38">
        <v>10283315</v>
      </c>
      <c r="D1664" s="40" t="s">
        <v>188</v>
      </c>
      <c r="E1664" s="38">
        <v>1</v>
      </c>
      <c r="F1664" s="38">
        <v>60</v>
      </c>
      <c r="G1664" s="38" t="s">
        <v>33</v>
      </c>
      <c r="H1664" s="42">
        <v>7350</v>
      </c>
      <c r="I1664" s="57"/>
      <c r="J1664" s="44">
        <v>40386</v>
      </c>
      <c r="K1664" s="42">
        <v>0</v>
      </c>
      <c r="L1664" s="42">
        <v>6982.5</v>
      </c>
      <c r="M1664" s="44">
        <v>45199</v>
      </c>
      <c r="N1664" s="42">
        <v>367.5</v>
      </c>
      <c r="O1664" s="42">
        <v>0</v>
      </c>
      <c r="P1664" s="45">
        <v>0.13</v>
      </c>
      <c r="Q1664" s="42">
        <v>0</v>
      </c>
      <c r="R1664" s="42">
        <v>0</v>
      </c>
      <c r="S1664" s="42">
        <v>367.5</v>
      </c>
      <c r="T1664" s="38">
        <v>5000</v>
      </c>
      <c r="U1664" s="14">
        <f>S1664/H1664</f>
        <v>0.05</v>
      </c>
      <c r="V1664" s="19"/>
      <c r="W1664" s="19"/>
      <c r="X1664" s="37" t="s">
        <v>3457</v>
      </c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</row>
    <row r="1665" spans="1:37" s="9" customFormat="1" ht="16.5" customHeight="1">
      <c r="A1665" s="38">
        <v>58</v>
      </c>
      <c r="B1665" s="39">
        <v>10711</v>
      </c>
      <c r="C1665" s="38">
        <v>10283330</v>
      </c>
      <c r="D1665" s="40" t="s">
        <v>194</v>
      </c>
      <c r="E1665" s="38">
        <v>1</v>
      </c>
      <c r="F1665" s="38">
        <v>120</v>
      </c>
      <c r="G1665" s="38" t="s">
        <v>75</v>
      </c>
      <c r="H1665" s="42">
        <v>56525</v>
      </c>
      <c r="I1665" s="57"/>
      <c r="J1665" s="44">
        <v>41208</v>
      </c>
      <c r="K1665" s="42">
        <v>0</v>
      </c>
      <c r="L1665" s="42">
        <v>53698.75</v>
      </c>
      <c r="M1665" s="44">
        <v>45199</v>
      </c>
      <c r="N1665" s="42">
        <v>2826.25</v>
      </c>
      <c r="O1665" s="42">
        <v>0</v>
      </c>
      <c r="P1665" s="45">
        <v>0.13</v>
      </c>
      <c r="Q1665" s="42">
        <v>0</v>
      </c>
      <c r="R1665" s="42">
        <v>0</v>
      </c>
      <c r="S1665" s="42">
        <v>2826.25</v>
      </c>
      <c r="T1665" s="38">
        <v>5000</v>
      </c>
      <c r="U1665" s="14">
        <f>S1665/H1665</f>
        <v>0.05</v>
      </c>
      <c r="V1665" s="19"/>
      <c r="W1665" s="19"/>
      <c r="X1665" s="37" t="s">
        <v>3457</v>
      </c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</row>
    <row r="1666" spans="1:37" s="9" customFormat="1" ht="16.5" customHeight="1">
      <c r="A1666" s="38">
        <v>10</v>
      </c>
      <c r="B1666" s="39">
        <v>10712</v>
      </c>
      <c r="C1666" s="38">
        <v>10283789</v>
      </c>
      <c r="D1666" s="40" t="s">
        <v>195</v>
      </c>
      <c r="E1666" s="38">
        <v>1</v>
      </c>
      <c r="F1666" s="38">
        <v>120</v>
      </c>
      <c r="G1666" s="38" t="s">
        <v>21</v>
      </c>
      <c r="H1666" s="42">
        <v>10000</v>
      </c>
      <c r="I1666" s="57"/>
      <c r="J1666" s="44">
        <v>39562</v>
      </c>
      <c r="K1666" s="42">
        <v>0</v>
      </c>
      <c r="L1666" s="42">
        <v>9500</v>
      </c>
      <c r="M1666" s="44">
        <v>45199</v>
      </c>
      <c r="N1666" s="42">
        <v>500</v>
      </c>
      <c r="O1666" s="42">
        <v>0</v>
      </c>
      <c r="P1666" s="45">
        <v>0.03</v>
      </c>
      <c r="Q1666" s="42">
        <v>0</v>
      </c>
      <c r="R1666" s="42">
        <v>0</v>
      </c>
      <c r="S1666" s="42">
        <v>500</v>
      </c>
      <c r="T1666" s="38">
        <v>5000</v>
      </c>
      <c r="U1666" s="14">
        <f>S1666/H1666</f>
        <v>0.05</v>
      </c>
      <c r="V1666" s="19"/>
      <c r="W1666" s="19"/>
      <c r="X1666" s="37" t="s">
        <v>3458</v>
      </c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</row>
    <row r="1667" spans="1:37" s="9" customFormat="1" ht="16.5" customHeight="1">
      <c r="A1667" s="38">
        <v>12</v>
      </c>
      <c r="B1667" s="39">
        <v>10712</v>
      </c>
      <c r="C1667" s="38">
        <v>10283804</v>
      </c>
      <c r="D1667" s="40" t="s">
        <v>197</v>
      </c>
      <c r="E1667" s="38">
        <v>155</v>
      </c>
      <c r="F1667" s="38">
        <v>60</v>
      </c>
      <c r="G1667" s="38" t="s">
        <v>23</v>
      </c>
      <c r="H1667" s="42">
        <v>7750</v>
      </c>
      <c r="I1667" s="57"/>
      <c r="J1667" s="44">
        <v>39446</v>
      </c>
      <c r="K1667" s="42">
        <v>0</v>
      </c>
      <c r="L1667" s="42">
        <v>7362.5</v>
      </c>
      <c r="M1667" s="44">
        <v>45199</v>
      </c>
      <c r="N1667" s="42">
        <v>387.5</v>
      </c>
      <c r="O1667" s="42">
        <v>0</v>
      </c>
      <c r="P1667" s="45">
        <v>0.03</v>
      </c>
      <c r="Q1667" s="42">
        <v>0</v>
      </c>
      <c r="R1667" s="42">
        <v>0</v>
      </c>
      <c r="S1667" s="42">
        <v>387.5</v>
      </c>
      <c r="T1667" s="38">
        <v>5000</v>
      </c>
      <c r="U1667" s="14">
        <f>S1667/H1667</f>
        <v>0.05</v>
      </c>
      <c r="V1667" s="19"/>
      <c r="W1667" s="19"/>
      <c r="X1667" s="37" t="s">
        <v>3458</v>
      </c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</row>
    <row r="1668" spans="1:37" s="9" customFormat="1" ht="16.5" customHeight="1">
      <c r="A1668" s="38">
        <v>20</v>
      </c>
      <c r="B1668" s="39">
        <v>10719</v>
      </c>
      <c r="C1668" s="38">
        <v>10281506</v>
      </c>
      <c r="D1668" s="40" t="s">
        <v>247</v>
      </c>
      <c r="E1668" s="58">
        <v>2</v>
      </c>
      <c r="F1668" s="38">
        <v>120</v>
      </c>
      <c r="G1668" s="38" t="s">
        <v>23</v>
      </c>
      <c r="H1668" s="42">
        <v>2800</v>
      </c>
      <c r="I1668" s="57"/>
      <c r="J1668" s="44">
        <v>39646</v>
      </c>
      <c r="K1668" s="42">
        <v>0</v>
      </c>
      <c r="L1668" s="42">
        <v>2660</v>
      </c>
      <c r="M1668" s="44">
        <v>45199</v>
      </c>
      <c r="N1668" s="42">
        <f>H1668-L1668</f>
        <v>140</v>
      </c>
      <c r="O1668" s="42">
        <v>0</v>
      </c>
      <c r="P1668" s="45">
        <v>0.03</v>
      </c>
      <c r="Q1668" s="42">
        <v>0</v>
      </c>
      <c r="R1668" s="42">
        <v>0</v>
      </c>
      <c r="S1668" s="42">
        <f>N1668</f>
        <v>140</v>
      </c>
      <c r="T1668" s="38">
        <v>2102</v>
      </c>
      <c r="U1668" s="14">
        <f>S1668/H1668</f>
        <v>0.05</v>
      </c>
      <c r="V1668" s="19"/>
      <c r="W1668" s="19"/>
      <c r="X1668" s="37" t="s">
        <v>3478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</row>
    <row r="1669" spans="1:37" s="9" customFormat="1" ht="16.5" customHeight="1">
      <c r="A1669" s="38">
        <v>21</v>
      </c>
      <c r="B1669" s="39">
        <v>10719</v>
      </c>
      <c r="C1669" s="38">
        <v>10281410</v>
      </c>
      <c r="D1669" s="40" t="s">
        <v>197</v>
      </c>
      <c r="E1669" s="58">
        <v>60</v>
      </c>
      <c r="F1669" s="38">
        <v>120</v>
      </c>
      <c r="G1669" s="38" t="s">
        <v>23</v>
      </c>
      <c r="H1669" s="42">
        <v>3000</v>
      </c>
      <c r="I1669" s="57"/>
      <c r="J1669" s="44">
        <v>39646</v>
      </c>
      <c r="K1669" s="42">
        <v>0</v>
      </c>
      <c r="L1669" s="42">
        <v>2850</v>
      </c>
      <c r="M1669" s="44">
        <v>45199</v>
      </c>
      <c r="N1669" s="42">
        <f>H1669-L1669</f>
        <v>150</v>
      </c>
      <c r="O1669" s="42">
        <v>0</v>
      </c>
      <c r="P1669" s="45">
        <v>0.03</v>
      </c>
      <c r="Q1669" s="42">
        <v>0</v>
      </c>
      <c r="R1669" s="42">
        <v>0</v>
      </c>
      <c r="S1669" s="42">
        <f>N1669</f>
        <v>150</v>
      </c>
      <c r="T1669" s="38">
        <v>5000</v>
      </c>
      <c r="U1669" s="14">
        <f>S1669/H1669</f>
        <v>0.05</v>
      </c>
      <c r="V1669" s="19"/>
      <c r="W1669" s="19"/>
      <c r="X1669" s="37" t="s">
        <v>3478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</row>
    <row r="1670" spans="1:37" s="9" customFormat="1" ht="16.5" customHeight="1">
      <c r="A1670" s="38">
        <v>22</v>
      </c>
      <c r="B1670" s="39">
        <v>10719</v>
      </c>
      <c r="C1670" s="38">
        <v>10281680</v>
      </c>
      <c r="D1670" s="40" t="s">
        <v>248</v>
      </c>
      <c r="E1670" s="58">
        <v>1</v>
      </c>
      <c r="F1670" s="38">
        <v>60</v>
      </c>
      <c r="G1670" s="38" t="s">
        <v>33</v>
      </c>
      <c r="H1670" s="42">
        <v>3000</v>
      </c>
      <c r="I1670" s="57"/>
      <c r="J1670" s="44">
        <v>41662</v>
      </c>
      <c r="K1670" s="42">
        <v>0</v>
      </c>
      <c r="L1670" s="42">
        <v>2850</v>
      </c>
      <c r="M1670" s="44">
        <v>45199</v>
      </c>
      <c r="N1670" s="42">
        <f>H1670-L1670</f>
        <v>150</v>
      </c>
      <c r="O1670" s="42">
        <v>0</v>
      </c>
      <c r="P1670" s="45">
        <v>0.13</v>
      </c>
      <c r="Q1670" s="42">
        <v>0</v>
      </c>
      <c r="R1670" s="42">
        <v>0</v>
      </c>
      <c r="S1670" s="42">
        <f>N1670</f>
        <v>150</v>
      </c>
      <c r="T1670" s="38">
        <v>5000</v>
      </c>
      <c r="U1670" s="14">
        <f>S1670/H1670</f>
        <v>0.05</v>
      </c>
      <c r="V1670" s="19"/>
      <c r="W1670" s="19"/>
      <c r="X1670" s="37" t="s">
        <v>3478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</row>
    <row r="1671" spans="1:37" s="9" customFormat="1" ht="16.5" customHeight="1">
      <c r="A1671" s="38">
        <v>24</v>
      </c>
      <c r="B1671" s="39">
        <v>10719</v>
      </c>
      <c r="C1671" s="38">
        <v>10281482</v>
      </c>
      <c r="D1671" s="40" t="s">
        <v>250</v>
      </c>
      <c r="E1671" s="58">
        <v>1</v>
      </c>
      <c r="F1671" s="38">
        <v>120</v>
      </c>
      <c r="G1671" s="38" t="s">
        <v>23</v>
      </c>
      <c r="H1671" s="42">
        <v>3050</v>
      </c>
      <c r="I1671" s="57"/>
      <c r="J1671" s="44">
        <v>39646</v>
      </c>
      <c r="K1671" s="42">
        <v>0</v>
      </c>
      <c r="L1671" s="42">
        <v>2897.5</v>
      </c>
      <c r="M1671" s="44">
        <v>45199</v>
      </c>
      <c r="N1671" s="42">
        <f>H1671-L1671</f>
        <v>152.5</v>
      </c>
      <c r="O1671" s="42">
        <v>0</v>
      </c>
      <c r="P1671" s="45">
        <v>0.03</v>
      </c>
      <c r="Q1671" s="42">
        <v>0</v>
      </c>
      <c r="R1671" s="42">
        <v>0</v>
      </c>
      <c r="S1671" s="42">
        <f>N1671</f>
        <v>152.5</v>
      </c>
      <c r="T1671" s="38">
        <v>2105</v>
      </c>
      <c r="U1671" s="14">
        <f>S1671/H1671</f>
        <v>0.05</v>
      </c>
      <c r="V1671" s="19"/>
      <c r="W1671" s="19"/>
      <c r="X1671" s="37" t="s">
        <v>3478</v>
      </c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</row>
    <row r="1672" spans="1:37" s="9" customFormat="1" ht="16.5" customHeight="1">
      <c r="A1672" s="38">
        <v>25</v>
      </c>
      <c r="B1672" s="39">
        <v>10719</v>
      </c>
      <c r="C1672" s="38">
        <v>10281485</v>
      </c>
      <c r="D1672" s="40" t="s">
        <v>250</v>
      </c>
      <c r="E1672" s="58">
        <v>1</v>
      </c>
      <c r="F1672" s="38">
        <v>120</v>
      </c>
      <c r="G1672" s="38" t="s">
        <v>23</v>
      </c>
      <c r="H1672" s="42">
        <v>3050</v>
      </c>
      <c r="I1672" s="57"/>
      <c r="J1672" s="44">
        <v>39646</v>
      </c>
      <c r="K1672" s="42">
        <v>0</v>
      </c>
      <c r="L1672" s="42">
        <v>2897.5</v>
      </c>
      <c r="M1672" s="44">
        <v>45199</v>
      </c>
      <c r="N1672" s="42">
        <f>H1672-L1672</f>
        <v>152.5</v>
      </c>
      <c r="O1672" s="42">
        <v>0</v>
      </c>
      <c r="P1672" s="45">
        <v>0.03</v>
      </c>
      <c r="Q1672" s="42">
        <v>0</v>
      </c>
      <c r="R1672" s="42">
        <v>0</v>
      </c>
      <c r="S1672" s="42">
        <f>N1672</f>
        <v>152.5</v>
      </c>
      <c r="T1672" s="38">
        <v>2109</v>
      </c>
      <c r="U1672" s="14">
        <f>S1672/H1672</f>
        <v>0.05</v>
      </c>
      <c r="V1672" s="19"/>
      <c r="W1672" s="19"/>
      <c r="X1672" s="37" t="s">
        <v>3478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</row>
    <row r="1673" spans="1:37" s="9" customFormat="1" ht="16.5" customHeight="1">
      <c r="A1673" s="38">
        <v>27</v>
      </c>
      <c r="B1673" s="39">
        <v>10719</v>
      </c>
      <c r="C1673" s="38">
        <v>10281503</v>
      </c>
      <c r="D1673" s="40" t="s">
        <v>251</v>
      </c>
      <c r="E1673" s="58">
        <v>1</v>
      </c>
      <c r="F1673" s="38">
        <v>120</v>
      </c>
      <c r="G1673" s="38" t="s">
        <v>23</v>
      </c>
      <c r="H1673" s="42">
        <v>3500</v>
      </c>
      <c r="I1673" s="57"/>
      <c r="J1673" s="44">
        <v>39646</v>
      </c>
      <c r="K1673" s="42">
        <v>0</v>
      </c>
      <c r="L1673" s="42">
        <v>3325</v>
      </c>
      <c r="M1673" s="44">
        <v>45199</v>
      </c>
      <c r="N1673" s="42">
        <f>H1673-L1673</f>
        <v>175</v>
      </c>
      <c r="O1673" s="42">
        <v>0</v>
      </c>
      <c r="P1673" s="45">
        <v>0.03</v>
      </c>
      <c r="Q1673" s="42">
        <v>0</v>
      </c>
      <c r="R1673" s="42">
        <v>0</v>
      </c>
      <c r="S1673" s="42">
        <f>N1673</f>
        <v>175</v>
      </c>
      <c r="T1673" s="38">
        <v>2103</v>
      </c>
      <c r="U1673" s="14">
        <f>S1673/H1673</f>
        <v>0.05</v>
      </c>
      <c r="V1673" s="19"/>
      <c r="W1673" s="19"/>
      <c r="X1673" s="37" t="s">
        <v>3478</v>
      </c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</row>
    <row r="1674" spans="1:37" s="9" customFormat="1" ht="16.5" customHeight="1">
      <c r="A1674" s="38">
        <v>28</v>
      </c>
      <c r="B1674" s="39">
        <v>10719</v>
      </c>
      <c r="C1674" s="38">
        <v>10281423</v>
      </c>
      <c r="D1674" s="40" t="s">
        <v>252</v>
      </c>
      <c r="E1674" s="58">
        <v>2</v>
      </c>
      <c r="F1674" s="38">
        <v>120</v>
      </c>
      <c r="G1674" s="38" t="s">
        <v>23</v>
      </c>
      <c r="H1674" s="42">
        <v>4400</v>
      </c>
      <c r="I1674" s="57"/>
      <c r="J1674" s="44">
        <v>39646</v>
      </c>
      <c r="K1674" s="42">
        <v>0</v>
      </c>
      <c r="L1674" s="42">
        <v>4180</v>
      </c>
      <c r="M1674" s="44">
        <v>45199</v>
      </c>
      <c r="N1674" s="42">
        <f>H1674-L1674</f>
        <v>220</v>
      </c>
      <c r="O1674" s="42">
        <v>0</v>
      </c>
      <c r="P1674" s="45">
        <v>0.03</v>
      </c>
      <c r="Q1674" s="42">
        <v>0</v>
      </c>
      <c r="R1674" s="42">
        <v>0</v>
      </c>
      <c r="S1674" s="42">
        <f>N1674</f>
        <v>220</v>
      </c>
      <c r="T1674" s="38">
        <v>2102</v>
      </c>
      <c r="U1674" s="14">
        <f>S1674/H1674</f>
        <v>0.05</v>
      </c>
      <c r="V1674" s="19"/>
      <c r="W1674" s="19"/>
      <c r="X1674" s="37" t="s">
        <v>3478</v>
      </c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</row>
    <row r="1675" spans="1:37" s="9" customFormat="1" ht="16.5" customHeight="1">
      <c r="A1675" s="38">
        <v>29</v>
      </c>
      <c r="B1675" s="39">
        <v>10719</v>
      </c>
      <c r="C1675" s="38">
        <v>10281425</v>
      </c>
      <c r="D1675" s="40" t="s">
        <v>253</v>
      </c>
      <c r="E1675" s="58">
        <v>1</v>
      </c>
      <c r="F1675" s="38">
        <v>120</v>
      </c>
      <c r="G1675" s="38" t="s">
        <v>21</v>
      </c>
      <c r="H1675" s="42">
        <v>5150</v>
      </c>
      <c r="I1675" s="57"/>
      <c r="J1675" s="44">
        <v>39647</v>
      </c>
      <c r="K1675" s="42">
        <v>0</v>
      </c>
      <c r="L1675" s="42">
        <v>4892.5</v>
      </c>
      <c r="M1675" s="44">
        <v>45199</v>
      </c>
      <c r="N1675" s="42">
        <f>H1675-L1675</f>
        <v>257.5</v>
      </c>
      <c r="O1675" s="42">
        <v>0</v>
      </c>
      <c r="P1675" s="45">
        <v>0.03</v>
      </c>
      <c r="Q1675" s="42">
        <v>0</v>
      </c>
      <c r="R1675" s="42">
        <v>0</v>
      </c>
      <c r="S1675" s="42">
        <f>N1675</f>
        <v>257.5</v>
      </c>
      <c r="T1675" s="38">
        <v>2104</v>
      </c>
      <c r="U1675" s="14">
        <f>S1675/H1675</f>
        <v>0.05</v>
      </c>
      <c r="V1675" s="19"/>
      <c r="W1675" s="19"/>
      <c r="X1675" s="37" t="s">
        <v>3478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</row>
    <row r="1676" spans="1:37" s="9" customFormat="1" ht="16.5" customHeight="1">
      <c r="A1676" s="38">
        <v>30</v>
      </c>
      <c r="B1676" s="39">
        <v>10719</v>
      </c>
      <c r="C1676" s="38">
        <v>10281428</v>
      </c>
      <c r="D1676" s="40" t="s">
        <v>253</v>
      </c>
      <c r="E1676" s="58">
        <v>1</v>
      </c>
      <c r="F1676" s="38">
        <v>120</v>
      </c>
      <c r="G1676" s="38" t="s">
        <v>21</v>
      </c>
      <c r="H1676" s="42">
        <v>5950</v>
      </c>
      <c r="I1676" s="57"/>
      <c r="J1676" s="44">
        <v>39647</v>
      </c>
      <c r="K1676" s="42">
        <v>0</v>
      </c>
      <c r="L1676" s="42">
        <v>5652.5</v>
      </c>
      <c r="M1676" s="44">
        <v>45199</v>
      </c>
      <c r="N1676" s="42">
        <f>H1676-L1676</f>
        <v>297.5</v>
      </c>
      <c r="O1676" s="42">
        <v>0</v>
      </c>
      <c r="P1676" s="45">
        <v>0.03</v>
      </c>
      <c r="Q1676" s="42">
        <v>0</v>
      </c>
      <c r="R1676" s="42">
        <v>0</v>
      </c>
      <c r="S1676" s="42">
        <f>N1676</f>
        <v>297.5</v>
      </c>
      <c r="T1676" s="38">
        <v>2109</v>
      </c>
      <c r="U1676" s="14">
        <f>S1676/H1676</f>
        <v>0.05</v>
      </c>
      <c r="V1676" s="19"/>
      <c r="W1676" s="19"/>
      <c r="X1676" s="37" t="s">
        <v>3478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</row>
    <row r="1677" spans="1:37" s="9" customFormat="1" ht="16.5" customHeight="1">
      <c r="A1677" s="38">
        <v>33</v>
      </c>
      <c r="B1677" s="39">
        <v>10719</v>
      </c>
      <c r="C1677" s="38">
        <v>10281520</v>
      </c>
      <c r="D1677" s="40" t="s">
        <v>256</v>
      </c>
      <c r="E1677" s="58">
        <v>5</v>
      </c>
      <c r="F1677" s="38">
        <v>120</v>
      </c>
      <c r="G1677" s="38" t="s">
        <v>23</v>
      </c>
      <c r="H1677" s="42">
        <v>7500</v>
      </c>
      <c r="I1677" s="57"/>
      <c r="J1677" s="44">
        <v>39646</v>
      </c>
      <c r="K1677" s="42">
        <v>0</v>
      </c>
      <c r="L1677" s="42">
        <v>7125</v>
      </c>
      <c r="M1677" s="44">
        <v>45199</v>
      </c>
      <c r="N1677" s="42">
        <f>H1677-L1677</f>
        <v>375</v>
      </c>
      <c r="O1677" s="42">
        <v>0</v>
      </c>
      <c r="P1677" s="45">
        <v>0.03</v>
      </c>
      <c r="Q1677" s="42">
        <v>0</v>
      </c>
      <c r="R1677" s="42">
        <v>0</v>
      </c>
      <c r="S1677" s="42">
        <f>N1677</f>
        <v>375</v>
      </c>
      <c r="T1677" s="38">
        <v>2102</v>
      </c>
      <c r="U1677" s="14">
        <f>S1677/H1677</f>
        <v>0.05</v>
      </c>
      <c r="V1677" s="19"/>
      <c r="W1677" s="19"/>
      <c r="X1677" s="37" t="s">
        <v>3478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</row>
    <row r="1678" spans="1:37" s="9" customFormat="1" ht="16.5" customHeight="1">
      <c r="A1678" s="38">
        <v>36</v>
      </c>
      <c r="B1678" s="39">
        <v>10719</v>
      </c>
      <c r="C1678" s="38">
        <v>10281499</v>
      </c>
      <c r="D1678" s="40" t="s">
        <v>259</v>
      </c>
      <c r="E1678" s="58">
        <v>8</v>
      </c>
      <c r="F1678" s="38">
        <v>120</v>
      </c>
      <c r="G1678" s="38" t="s">
        <v>21</v>
      </c>
      <c r="H1678" s="42">
        <v>22800</v>
      </c>
      <c r="I1678" s="57"/>
      <c r="J1678" s="44">
        <v>39647</v>
      </c>
      <c r="K1678" s="42">
        <v>0</v>
      </c>
      <c r="L1678" s="42">
        <v>21660</v>
      </c>
      <c r="M1678" s="44">
        <v>45199</v>
      </c>
      <c r="N1678" s="42">
        <f>H1678-L1678</f>
        <v>1140</v>
      </c>
      <c r="O1678" s="42">
        <v>0</v>
      </c>
      <c r="P1678" s="45">
        <v>0.03</v>
      </c>
      <c r="Q1678" s="42">
        <v>0</v>
      </c>
      <c r="R1678" s="42">
        <v>0</v>
      </c>
      <c r="S1678" s="42">
        <f>N1678</f>
        <v>1140</v>
      </c>
      <c r="T1678" s="38">
        <v>2103</v>
      </c>
      <c r="U1678" s="14">
        <f>S1678/H1678</f>
        <v>0.05</v>
      </c>
      <c r="V1678" s="19"/>
      <c r="W1678" s="19"/>
      <c r="X1678" s="37" t="s">
        <v>3478</v>
      </c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</row>
    <row r="1679" spans="1:37" s="9" customFormat="1" ht="16.5" customHeight="1">
      <c r="A1679" s="38">
        <v>38</v>
      </c>
      <c r="B1679" s="39">
        <v>10719</v>
      </c>
      <c r="C1679" s="38">
        <v>10281426</v>
      </c>
      <c r="D1679" s="40" t="s">
        <v>253</v>
      </c>
      <c r="E1679" s="58">
        <v>7</v>
      </c>
      <c r="F1679" s="38">
        <v>120</v>
      </c>
      <c r="G1679" s="38" t="s">
        <v>21</v>
      </c>
      <c r="H1679" s="42">
        <v>41650</v>
      </c>
      <c r="I1679" s="57"/>
      <c r="J1679" s="44">
        <v>39647</v>
      </c>
      <c r="K1679" s="42">
        <v>0</v>
      </c>
      <c r="L1679" s="42">
        <v>39567.5</v>
      </c>
      <c r="M1679" s="44">
        <v>45199</v>
      </c>
      <c r="N1679" s="42">
        <f>H1679-L1679</f>
        <v>2082.5</v>
      </c>
      <c r="O1679" s="42">
        <v>0</v>
      </c>
      <c r="P1679" s="45">
        <v>0.03</v>
      </c>
      <c r="Q1679" s="42">
        <v>0</v>
      </c>
      <c r="R1679" s="42">
        <v>0</v>
      </c>
      <c r="S1679" s="42">
        <f>N1679</f>
        <v>2082.5</v>
      </c>
      <c r="T1679" s="38">
        <v>2105</v>
      </c>
      <c r="U1679" s="14">
        <f>S1679/H1679</f>
        <v>0.05</v>
      </c>
      <c r="V1679" s="19"/>
      <c r="W1679" s="19"/>
      <c r="X1679" s="37" t="s">
        <v>3478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</row>
    <row r="1680" spans="1:37" s="9" customFormat="1" ht="16.5" customHeight="1">
      <c r="A1680" s="38">
        <v>40</v>
      </c>
      <c r="B1680" s="39">
        <v>10719</v>
      </c>
      <c r="C1680" s="38">
        <v>10282047</v>
      </c>
      <c r="D1680" s="40" t="s">
        <v>261</v>
      </c>
      <c r="E1680" s="58">
        <v>1</v>
      </c>
      <c r="F1680" s="38">
        <v>120</v>
      </c>
      <c r="G1680" s="38" t="s">
        <v>262</v>
      </c>
      <c r="H1680" s="42">
        <v>52450</v>
      </c>
      <c r="I1680" s="57"/>
      <c r="J1680" s="44">
        <v>41418</v>
      </c>
      <c r="K1680" s="42">
        <v>0</v>
      </c>
      <c r="L1680" s="42">
        <v>49827.5</v>
      </c>
      <c r="M1680" s="44">
        <v>45199</v>
      </c>
      <c r="N1680" s="42">
        <f>H1680-L1680</f>
        <v>2622.5</v>
      </c>
      <c r="O1680" s="42">
        <v>0</v>
      </c>
      <c r="P1680" s="45">
        <v>0.13</v>
      </c>
      <c r="Q1680" s="42">
        <v>0</v>
      </c>
      <c r="R1680" s="42">
        <v>0</v>
      </c>
      <c r="S1680" s="42">
        <f>N1680</f>
        <v>2622.5</v>
      </c>
      <c r="T1680" s="38">
        <v>5000</v>
      </c>
      <c r="U1680" s="14">
        <f>S1680/H1680</f>
        <v>0.05</v>
      </c>
      <c r="V1680" s="19"/>
      <c r="W1680" s="19"/>
      <c r="X1680" s="37" t="s">
        <v>3478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</row>
    <row r="1681" spans="1:37" s="9" customFormat="1" ht="16.5" customHeight="1">
      <c r="A1681" s="38">
        <v>59</v>
      </c>
      <c r="B1681" s="39">
        <v>10723</v>
      </c>
      <c r="C1681" s="38">
        <v>10294041</v>
      </c>
      <c r="D1681" s="40" t="s">
        <v>275</v>
      </c>
      <c r="E1681" s="58">
        <v>2</v>
      </c>
      <c r="F1681" s="38">
        <v>120</v>
      </c>
      <c r="G1681" s="38" t="s">
        <v>21</v>
      </c>
      <c r="H1681" s="42">
        <v>17600</v>
      </c>
      <c r="I1681" s="57"/>
      <c r="J1681" s="44">
        <v>39808</v>
      </c>
      <c r="K1681" s="42">
        <v>0</v>
      </c>
      <c r="L1681" s="42">
        <v>16720</v>
      </c>
      <c r="M1681" s="44">
        <v>45199</v>
      </c>
      <c r="N1681" s="42">
        <f>H1681-K1681-L1681</f>
        <v>880</v>
      </c>
      <c r="O1681" s="42">
        <v>0</v>
      </c>
      <c r="P1681" s="45">
        <v>0.03</v>
      </c>
      <c r="Q1681" s="42">
        <v>0</v>
      </c>
      <c r="R1681" s="42">
        <v>0</v>
      </c>
      <c r="S1681" s="42">
        <f>N1681</f>
        <v>880</v>
      </c>
      <c r="T1681" s="38">
        <v>5000</v>
      </c>
      <c r="U1681" s="14">
        <f>S1681/H1681</f>
        <v>0.05</v>
      </c>
      <c r="V1681" s="19"/>
      <c r="W1681" s="19"/>
      <c r="X1681" s="37" t="s">
        <v>3470</v>
      </c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</row>
    <row r="1682" spans="1:37" s="9" customFormat="1" ht="16.5" customHeight="1">
      <c r="A1682" s="38">
        <v>133</v>
      </c>
      <c r="B1682" s="39">
        <v>10726</v>
      </c>
      <c r="C1682" s="38">
        <v>10299569</v>
      </c>
      <c r="D1682" s="40" t="s">
        <v>308</v>
      </c>
      <c r="E1682" s="58">
        <v>1</v>
      </c>
      <c r="F1682" s="38">
        <v>120</v>
      </c>
      <c r="G1682" s="38" t="s">
        <v>23</v>
      </c>
      <c r="H1682" s="42">
        <v>4400</v>
      </c>
      <c r="I1682" s="57"/>
      <c r="J1682" s="44">
        <v>40895</v>
      </c>
      <c r="K1682" s="42">
        <v>0</v>
      </c>
      <c r="L1682" s="42">
        <v>4180</v>
      </c>
      <c r="M1682" s="44">
        <v>45199</v>
      </c>
      <c r="N1682" s="42">
        <f>H1682-L1682</f>
        <v>220</v>
      </c>
      <c r="O1682" s="42">
        <v>0</v>
      </c>
      <c r="P1682" s="45">
        <v>0.13</v>
      </c>
      <c r="Q1682" s="42">
        <v>0</v>
      </c>
      <c r="R1682" s="42">
        <v>0</v>
      </c>
      <c r="S1682" s="42">
        <f>N1682</f>
        <v>220</v>
      </c>
      <c r="T1682" s="38">
        <v>2005</v>
      </c>
      <c r="U1682" s="14">
        <f>S1682/H1682</f>
        <v>0.05</v>
      </c>
      <c r="V1682" s="19"/>
      <c r="W1682" s="19"/>
      <c r="X1682" s="37" t="s">
        <v>3459</v>
      </c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</row>
    <row r="1683" spans="1:37" s="9" customFormat="1" ht="16.5" customHeight="1">
      <c r="A1683" s="38">
        <v>134</v>
      </c>
      <c r="B1683" s="39">
        <v>10726</v>
      </c>
      <c r="C1683" s="38">
        <v>10299585</v>
      </c>
      <c r="D1683" s="40" t="s">
        <v>309</v>
      </c>
      <c r="E1683" s="58">
        <v>1</v>
      </c>
      <c r="F1683" s="38">
        <v>120</v>
      </c>
      <c r="G1683" s="38" t="s">
        <v>23</v>
      </c>
      <c r="H1683" s="42">
        <v>2500</v>
      </c>
      <c r="I1683" s="57"/>
      <c r="J1683" s="44">
        <v>40895</v>
      </c>
      <c r="K1683" s="42">
        <v>0</v>
      </c>
      <c r="L1683" s="42">
        <v>2375</v>
      </c>
      <c r="M1683" s="44">
        <v>45199</v>
      </c>
      <c r="N1683" s="42">
        <f>H1683-L1683</f>
        <v>125</v>
      </c>
      <c r="O1683" s="42">
        <v>0</v>
      </c>
      <c r="P1683" s="45">
        <v>0.13</v>
      </c>
      <c r="Q1683" s="42">
        <v>0</v>
      </c>
      <c r="R1683" s="42">
        <v>0</v>
      </c>
      <c r="S1683" s="42">
        <f>N1683</f>
        <v>125</v>
      </c>
      <c r="T1683" s="38">
        <v>2007</v>
      </c>
      <c r="U1683" s="14">
        <f>S1683/H1683</f>
        <v>0.05</v>
      </c>
      <c r="V1683" s="19"/>
      <c r="W1683" s="19"/>
      <c r="X1683" s="37" t="s">
        <v>3459</v>
      </c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</row>
    <row r="1684" spans="1:37" s="9" customFormat="1" ht="16.5" customHeight="1">
      <c r="A1684" s="38">
        <v>135</v>
      </c>
      <c r="B1684" s="39">
        <v>10726</v>
      </c>
      <c r="C1684" s="38">
        <v>10299586</v>
      </c>
      <c r="D1684" s="40" t="s">
        <v>310</v>
      </c>
      <c r="E1684" s="58">
        <v>1</v>
      </c>
      <c r="F1684" s="38">
        <v>120</v>
      </c>
      <c r="G1684" s="38" t="s">
        <v>23</v>
      </c>
      <c r="H1684" s="42">
        <v>3300</v>
      </c>
      <c r="I1684" s="57"/>
      <c r="J1684" s="44">
        <v>40895</v>
      </c>
      <c r="K1684" s="42">
        <v>0</v>
      </c>
      <c r="L1684" s="42">
        <v>3135</v>
      </c>
      <c r="M1684" s="44">
        <v>45199</v>
      </c>
      <c r="N1684" s="42">
        <f>H1684-L1684</f>
        <v>165</v>
      </c>
      <c r="O1684" s="42">
        <v>0</v>
      </c>
      <c r="P1684" s="45">
        <v>0.13</v>
      </c>
      <c r="Q1684" s="42">
        <v>0</v>
      </c>
      <c r="R1684" s="42">
        <v>0</v>
      </c>
      <c r="S1684" s="42">
        <f>N1684</f>
        <v>165</v>
      </c>
      <c r="T1684" s="38">
        <v>2007</v>
      </c>
      <c r="U1684" s="14">
        <f>S1684/H1684</f>
        <v>0.05</v>
      </c>
      <c r="V1684" s="19"/>
      <c r="W1684" s="19"/>
      <c r="X1684" s="37" t="s">
        <v>3459</v>
      </c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</row>
    <row r="1685" spans="1:37" s="9" customFormat="1" ht="16.5" customHeight="1">
      <c r="A1685" s="38">
        <v>136</v>
      </c>
      <c r="B1685" s="39">
        <v>10726</v>
      </c>
      <c r="C1685" s="38">
        <v>10299587</v>
      </c>
      <c r="D1685" s="40" t="s">
        <v>311</v>
      </c>
      <c r="E1685" s="58">
        <v>1</v>
      </c>
      <c r="F1685" s="38">
        <v>120</v>
      </c>
      <c r="G1685" s="38" t="s">
        <v>23</v>
      </c>
      <c r="H1685" s="42">
        <v>3900</v>
      </c>
      <c r="I1685" s="57"/>
      <c r="J1685" s="44">
        <v>40895</v>
      </c>
      <c r="K1685" s="42">
        <v>0</v>
      </c>
      <c r="L1685" s="42">
        <v>3705</v>
      </c>
      <c r="M1685" s="44">
        <v>45199</v>
      </c>
      <c r="N1685" s="42">
        <f>H1685-L1685</f>
        <v>195</v>
      </c>
      <c r="O1685" s="42">
        <v>0</v>
      </c>
      <c r="P1685" s="45">
        <v>0.13</v>
      </c>
      <c r="Q1685" s="42">
        <v>0</v>
      </c>
      <c r="R1685" s="42">
        <v>0</v>
      </c>
      <c r="S1685" s="42">
        <f>N1685</f>
        <v>195</v>
      </c>
      <c r="T1685" s="38">
        <v>2007</v>
      </c>
      <c r="U1685" s="14">
        <f>S1685/H1685</f>
        <v>0.05</v>
      </c>
      <c r="V1685" s="19"/>
      <c r="W1685" s="19"/>
      <c r="X1685" s="37" t="s">
        <v>3459</v>
      </c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</row>
    <row r="1686" spans="1:37" s="9" customFormat="1" ht="16.5" customHeight="1">
      <c r="A1686" s="38">
        <v>137</v>
      </c>
      <c r="B1686" s="39">
        <v>10726</v>
      </c>
      <c r="C1686" s="38">
        <v>10299588</v>
      </c>
      <c r="D1686" s="40" t="s">
        <v>312</v>
      </c>
      <c r="E1686" s="58">
        <v>1</v>
      </c>
      <c r="F1686" s="38">
        <v>120</v>
      </c>
      <c r="G1686" s="38" t="s">
        <v>23</v>
      </c>
      <c r="H1686" s="42">
        <v>2300</v>
      </c>
      <c r="I1686" s="57"/>
      <c r="J1686" s="44">
        <v>40895</v>
      </c>
      <c r="K1686" s="42">
        <v>0</v>
      </c>
      <c r="L1686" s="42">
        <v>2185</v>
      </c>
      <c r="M1686" s="44">
        <v>45199</v>
      </c>
      <c r="N1686" s="42">
        <f>H1686-L1686</f>
        <v>115</v>
      </c>
      <c r="O1686" s="42">
        <v>0</v>
      </c>
      <c r="P1686" s="45">
        <v>0.13</v>
      </c>
      <c r="Q1686" s="42">
        <v>0</v>
      </c>
      <c r="R1686" s="42">
        <v>0</v>
      </c>
      <c r="S1686" s="42">
        <f>N1686</f>
        <v>115</v>
      </c>
      <c r="T1686" s="38">
        <v>2007</v>
      </c>
      <c r="U1686" s="14">
        <f>S1686/H1686</f>
        <v>0.05</v>
      </c>
      <c r="V1686" s="19"/>
      <c r="W1686" s="19"/>
      <c r="X1686" s="37" t="s">
        <v>3459</v>
      </c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</row>
    <row r="1687" spans="1:37" s="9" customFormat="1" ht="16.5" customHeight="1">
      <c r="A1687" s="38">
        <v>138</v>
      </c>
      <c r="B1687" s="39">
        <v>10726</v>
      </c>
      <c r="C1687" s="38">
        <v>10299589</v>
      </c>
      <c r="D1687" s="40" t="s">
        <v>313</v>
      </c>
      <c r="E1687" s="58">
        <v>1</v>
      </c>
      <c r="F1687" s="38">
        <v>120</v>
      </c>
      <c r="G1687" s="38" t="s">
        <v>23</v>
      </c>
      <c r="H1687" s="42">
        <v>2000</v>
      </c>
      <c r="I1687" s="57"/>
      <c r="J1687" s="44">
        <v>40895</v>
      </c>
      <c r="K1687" s="42">
        <v>0</v>
      </c>
      <c r="L1687" s="42">
        <v>1900</v>
      </c>
      <c r="M1687" s="44">
        <v>45199</v>
      </c>
      <c r="N1687" s="42">
        <f>H1687-L1687</f>
        <v>100</v>
      </c>
      <c r="O1687" s="42">
        <v>0</v>
      </c>
      <c r="P1687" s="45">
        <v>0.13</v>
      </c>
      <c r="Q1687" s="42">
        <v>0</v>
      </c>
      <c r="R1687" s="42">
        <v>0</v>
      </c>
      <c r="S1687" s="42">
        <f>N1687</f>
        <v>100</v>
      </c>
      <c r="T1687" s="38">
        <v>2007</v>
      </c>
      <c r="U1687" s="14">
        <f>S1687/H1687</f>
        <v>0.05</v>
      </c>
      <c r="V1687" s="19"/>
      <c r="W1687" s="19"/>
      <c r="X1687" s="37" t="s">
        <v>3459</v>
      </c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</row>
    <row r="1688" spans="1:37" s="9" customFormat="1" ht="16.5" customHeight="1">
      <c r="A1688" s="38">
        <v>145</v>
      </c>
      <c r="B1688" s="39">
        <v>10728</v>
      </c>
      <c r="C1688" s="38">
        <v>10282559</v>
      </c>
      <c r="D1688" s="40" t="s">
        <v>338</v>
      </c>
      <c r="E1688" s="58">
        <v>1</v>
      </c>
      <c r="F1688" s="38">
        <v>120</v>
      </c>
      <c r="G1688" s="38" t="s">
        <v>23</v>
      </c>
      <c r="H1688" s="42">
        <v>3555</v>
      </c>
      <c r="I1688" s="57"/>
      <c r="J1688" s="44">
        <v>38925</v>
      </c>
      <c r="K1688" s="42">
        <v>0</v>
      </c>
      <c r="L1688" s="42">
        <v>3377.25</v>
      </c>
      <c r="M1688" s="44">
        <v>45199</v>
      </c>
      <c r="N1688" s="42">
        <f>H1688-L1688</f>
        <v>177.75</v>
      </c>
      <c r="O1688" s="42">
        <v>0</v>
      </c>
      <c r="P1688" s="45">
        <v>0.03</v>
      </c>
      <c r="Q1688" s="42">
        <v>0</v>
      </c>
      <c r="R1688" s="42">
        <v>0</v>
      </c>
      <c r="S1688" s="42">
        <f>N1688</f>
        <v>177.75</v>
      </c>
      <c r="T1688" s="38">
        <v>5000</v>
      </c>
      <c r="U1688" s="14">
        <f>S1688/H1688</f>
        <v>0.05</v>
      </c>
      <c r="V1688" s="19"/>
      <c r="W1688" s="19"/>
      <c r="X1688" s="37" t="s">
        <v>3459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</row>
    <row r="1689" spans="1:37" s="9" customFormat="1" ht="16.5" customHeight="1">
      <c r="A1689" s="38">
        <v>146</v>
      </c>
      <c r="B1689" s="39">
        <v>10728</v>
      </c>
      <c r="C1689" s="38">
        <v>10282570</v>
      </c>
      <c r="D1689" s="40" t="s">
        <v>339</v>
      </c>
      <c r="E1689" s="41">
        <v>3</v>
      </c>
      <c r="F1689" s="38">
        <v>60</v>
      </c>
      <c r="G1689" s="38" t="s">
        <v>83</v>
      </c>
      <c r="H1689" s="42">
        <v>660</v>
      </c>
      <c r="I1689" s="57"/>
      <c r="J1689" s="44">
        <v>38929</v>
      </c>
      <c r="K1689" s="42">
        <v>0</v>
      </c>
      <c r="L1689" s="42">
        <v>627</v>
      </c>
      <c r="M1689" s="44">
        <v>45199</v>
      </c>
      <c r="N1689" s="42">
        <f>H1689-L1689</f>
        <v>33</v>
      </c>
      <c r="O1689" s="42">
        <v>0</v>
      </c>
      <c r="P1689" s="45">
        <v>0.03</v>
      </c>
      <c r="Q1689" s="42">
        <v>0</v>
      </c>
      <c r="R1689" s="42">
        <v>0</v>
      </c>
      <c r="S1689" s="42">
        <f>N1689</f>
        <v>33</v>
      </c>
      <c r="T1689" s="38">
        <v>5000</v>
      </c>
      <c r="U1689" s="14">
        <f>S1689/H1689</f>
        <v>0.05</v>
      </c>
      <c r="V1689" s="19"/>
      <c r="W1689" s="19"/>
      <c r="X1689" s="37" t="s">
        <v>3459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</row>
    <row r="1690" spans="1:37" s="9" customFormat="1" ht="16.5" customHeight="1">
      <c r="A1690" s="38">
        <v>147</v>
      </c>
      <c r="B1690" s="39">
        <v>10728</v>
      </c>
      <c r="C1690" s="38">
        <v>10282585</v>
      </c>
      <c r="D1690" s="40" t="s">
        <v>340</v>
      </c>
      <c r="E1690" s="41">
        <v>11</v>
      </c>
      <c r="F1690" s="38">
        <v>60</v>
      </c>
      <c r="G1690" s="38" t="s">
        <v>83</v>
      </c>
      <c r="H1690" s="42">
        <v>2640</v>
      </c>
      <c r="I1690" s="57"/>
      <c r="J1690" s="44">
        <v>38926</v>
      </c>
      <c r="K1690" s="42">
        <v>0</v>
      </c>
      <c r="L1690" s="42">
        <v>2508</v>
      </c>
      <c r="M1690" s="44">
        <v>45199</v>
      </c>
      <c r="N1690" s="42">
        <f>H1690-L1690</f>
        <v>132</v>
      </c>
      <c r="O1690" s="42">
        <v>0</v>
      </c>
      <c r="P1690" s="45">
        <v>0.03</v>
      </c>
      <c r="Q1690" s="42">
        <v>0</v>
      </c>
      <c r="R1690" s="42">
        <v>0</v>
      </c>
      <c r="S1690" s="42">
        <f>N1690</f>
        <v>132</v>
      </c>
      <c r="T1690" s="38">
        <v>5000</v>
      </c>
      <c r="U1690" s="14">
        <f>S1690/H1690</f>
        <v>0.05</v>
      </c>
      <c r="V1690" s="19"/>
      <c r="W1690" s="19"/>
      <c r="X1690" s="37" t="s">
        <v>3459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</row>
    <row r="1691" spans="1:37" s="9" customFormat="1" ht="16.5" customHeight="1">
      <c r="A1691" s="38">
        <v>148</v>
      </c>
      <c r="B1691" s="39">
        <v>10728</v>
      </c>
      <c r="C1691" s="38">
        <v>10282620</v>
      </c>
      <c r="D1691" s="40" t="s">
        <v>341</v>
      </c>
      <c r="E1691" s="58">
        <v>1</v>
      </c>
      <c r="F1691" s="38">
        <v>120</v>
      </c>
      <c r="G1691" s="38" t="s">
        <v>23</v>
      </c>
      <c r="H1691" s="42">
        <v>1450</v>
      </c>
      <c r="I1691" s="57"/>
      <c r="J1691" s="44">
        <v>38925</v>
      </c>
      <c r="K1691" s="42">
        <v>0</v>
      </c>
      <c r="L1691" s="42">
        <v>1377.5</v>
      </c>
      <c r="M1691" s="44">
        <v>45199</v>
      </c>
      <c r="N1691" s="42">
        <f>H1691-L1691</f>
        <v>72.5</v>
      </c>
      <c r="O1691" s="42">
        <v>0</v>
      </c>
      <c r="P1691" s="45">
        <v>0.03</v>
      </c>
      <c r="Q1691" s="42">
        <v>0</v>
      </c>
      <c r="R1691" s="42">
        <v>0</v>
      </c>
      <c r="S1691" s="42">
        <f>N1691</f>
        <v>72.5</v>
      </c>
      <c r="T1691" s="38">
        <v>5000</v>
      </c>
      <c r="U1691" s="14">
        <f>S1691/H1691</f>
        <v>0.05</v>
      </c>
      <c r="V1691" s="19"/>
      <c r="W1691" s="19"/>
      <c r="X1691" s="37" t="s">
        <v>3459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</row>
    <row r="1692" spans="1:37" s="9" customFormat="1" ht="16.5" customHeight="1">
      <c r="A1692" s="38">
        <v>165</v>
      </c>
      <c r="B1692" s="39">
        <v>10730</v>
      </c>
      <c r="C1692" s="38">
        <v>10289856</v>
      </c>
      <c r="D1692" s="40" t="s">
        <v>351</v>
      </c>
      <c r="E1692" s="58">
        <v>1</v>
      </c>
      <c r="F1692" s="38">
        <v>120</v>
      </c>
      <c r="G1692" s="38" t="s">
        <v>23</v>
      </c>
      <c r="H1692" s="42">
        <v>2700</v>
      </c>
      <c r="I1692" s="57"/>
      <c r="J1692" s="44">
        <v>39812</v>
      </c>
      <c r="K1692" s="42">
        <v>0</v>
      </c>
      <c r="L1692" s="42">
        <v>2565</v>
      </c>
      <c r="M1692" s="44">
        <v>45199</v>
      </c>
      <c r="N1692" s="42">
        <f>H1692-K1692-L1692</f>
        <v>135</v>
      </c>
      <c r="O1692" s="42">
        <v>0</v>
      </c>
      <c r="P1692" s="45">
        <v>0.03</v>
      </c>
      <c r="Q1692" s="42">
        <v>0</v>
      </c>
      <c r="R1692" s="42">
        <v>0</v>
      </c>
      <c r="S1692" s="42">
        <f>N1692-R1692</f>
        <v>135</v>
      </c>
      <c r="T1692" s="38">
        <v>2102</v>
      </c>
      <c r="U1692" s="14">
        <f>S1692/H1692</f>
        <v>0.05</v>
      </c>
      <c r="V1692" s="19"/>
      <c r="W1692" s="19"/>
      <c r="X1692" s="37" t="s">
        <v>3459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</row>
    <row r="1693" spans="1:37" s="9" customFormat="1" ht="16.5" customHeight="1">
      <c r="A1693" s="38">
        <v>166</v>
      </c>
      <c r="B1693" s="39">
        <v>10730</v>
      </c>
      <c r="C1693" s="38">
        <v>10289870</v>
      </c>
      <c r="D1693" s="40" t="s">
        <v>352</v>
      </c>
      <c r="E1693" s="58">
        <v>4</v>
      </c>
      <c r="F1693" s="38">
        <v>120</v>
      </c>
      <c r="G1693" s="38" t="s">
        <v>21</v>
      </c>
      <c r="H1693" s="42">
        <v>22800</v>
      </c>
      <c r="I1693" s="57"/>
      <c r="J1693" s="44">
        <v>39813</v>
      </c>
      <c r="K1693" s="42">
        <v>0</v>
      </c>
      <c r="L1693" s="42">
        <v>21660</v>
      </c>
      <c r="M1693" s="44">
        <v>45199</v>
      </c>
      <c r="N1693" s="42">
        <f>H1693-K1693-L1693</f>
        <v>1140</v>
      </c>
      <c r="O1693" s="42">
        <v>0</v>
      </c>
      <c r="P1693" s="45">
        <v>0.03</v>
      </c>
      <c r="Q1693" s="42">
        <v>0</v>
      </c>
      <c r="R1693" s="42">
        <v>0</v>
      </c>
      <c r="S1693" s="42">
        <f>N1693-R1693</f>
        <v>1140</v>
      </c>
      <c r="T1693" s="38">
        <v>2101</v>
      </c>
      <c r="U1693" s="14">
        <f>S1693/H1693</f>
        <v>0.05</v>
      </c>
      <c r="V1693" s="19"/>
      <c r="W1693" s="19"/>
      <c r="X1693" s="37" t="s">
        <v>3459</v>
      </c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</row>
    <row r="1694" spans="1:37" s="9" customFormat="1" ht="16.5" customHeight="1">
      <c r="A1694" s="38">
        <v>167</v>
      </c>
      <c r="B1694" s="39">
        <v>10730</v>
      </c>
      <c r="C1694" s="38">
        <v>10289927</v>
      </c>
      <c r="D1694" s="40" t="s">
        <v>353</v>
      </c>
      <c r="E1694" s="58">
        <v>1</v>
      </c>
      <c r="F1694" s="38">
        <v>120</v>
      </c>
      <c r="G1694" s="38" t="s">
        <v>21</v>
      </c>
      <c r="H1694" s="42">
        <v>41600</v>
      </c>
      <c r="I1694" s="57"/>
      <c r="J1694" s="44">
        <v>40418</v>
      </c>
      <c r="K1694" s="42">
        <v>0</v>
      </c>
      <c r="L1694" s="42">
        <v>39520</v>
      </c>
      <c r="M1694" s="44">
        <v>45199</v>
      </c>
      <c r="N1694" s="42">
        <f>H1694-K1694-L1694</f>
        <v>2080</v>
      </c>
      <c r="O1694" s="42">
        <v>0</v>
      </c>
      <c r="P1694" s="45">
        <v>0.13</v>
      </c>
      <c r="Q1694" s="42">
        <v>0</v>
      </c>
      <c r="R1694" s="42">
        <v>0</v>
      </c>
      <c r="S1694" s="42">
        <f>N1694-R1694</f>
        <v>2080</v>
      </c>
      <c r="T1694" s="38">
        <v>2101</v>
      </c>
      <c r="U1694" s="14">
        <f>S1694/H1694</f>
        <v>0.05</v>
      </c>
      <c r="V1694" s="19"/>
      <c r="W1694" s="19"/>
      <c r="X1694" s="37" t="s">
        <v>3459</v>
      </c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</row>
    <row r="1695" spans="1:37" s="9" customFormat="1" ht="16.5" customHeight="1">
      <c r="A1695" s="38">
        <v>168</v>
      </c>
      <c r="B1695" s="39">
        <v>10730</v>
      </c>
      <c r="C1695" s="38">
        <v>10289981</v>
      </c>
      <c r="D1695" s="40" t="s">
        <v>354</v>
      </c>
      <c r="E1695" s="58">
        <v>1</v>
      </c>
      <c r="F1695" s="38">
        <v>120</v>
      </c>
      <c r="G1695" s="38" t="s">
        <v>23</v>
      </c>
      <c r="H1695" s="42">
        <v>2500</v>
      </c>
      <c r="I1695" s="57"/>
      <c r="J1695" s="44">
        <v>39812</v>
      </c>
      <c r="K1695" s="42">
        <v>0</v>
      </c>
      <c r="L1695" s="42">
        <v>2375</v>
      </c>
      <c r="M1695" s="44">
        <v>45199</v>
      </c>
      <c r="N1695" s="42">
        <f>H1695-K1695-L1695</f>
        <v>125</v>
      </c>
      <c r="O1695" s="42">
        <v>0</v>
      </c>
      <c r="P1695" s="45">
        <v>0.03</v>
      </c>
      <c r="Q1695" s="42">
        <v>0</v>
      </c>
      <c r="R1695" s="42">
        <v>0</v>
      </c>
      <c r="S1695" s="42">
        <f>N1695-R1695</f>
        <v>125</v>
      </c>
      <c r="T1695" s="38">
        <v>2108</v>
      </c>
      <c r="U1695" s="14">
        <f>S1695/H1695</f>
        <v>0.05</v>
      </c>
      <c r="V1695" s="19"/>
      <c r="W1695" s="19"/>
      <c r="X1695" s="37" t="s">
        <v>3459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</row>
    <row r="1696" spans="1:37" s="9" customFormat="1" ht="16.5" customHeight="1">
      <c r="A1696" s="38">
        <v>169</v>
      </c>
      <c r="B1696" s="39">
        <v>10730</v>
      </c>
      <c r="C1696" s="38">
        <v>10289988</v>
      </c>
      <c r="D1696" s="40" t="s">
        <v>355</v>
      </c>
      <c r="E1696" s="58">
        <v>2</v>
      </c>
      <c r="F1696" s="38">
        <v>120</v>
      </c>
      <c r="G1696" s="38" t="s">
        <v>23</v>
      </c>
      <c r="H1696" s="42">
        <v>2500</v>
      </c>
      <c r="I1696" s="57"/>
      <c r="J1696" s="44">
        <v>39812</v>
      </c>
      <c r="K1696" s="42">
        <v>0</v>
      </c>
      <c r="L1696" s="42">
        <v>2375</v>
      </c>
      <c r="M1696" s="44">
        <v>45199</v>
      </c>
      <c r="N1696" s="42">
        <f>H1696-K1696-L1696</f>
        <v>125</v>
      </c>
      <c r="O1696" s="42">
        <v>0</v>
      </c>
      <c r="P1696" s="45">
        <v>0.03</v>
      </c>
      <c r="Q1696" s="42">
        <v>0</v>
      </c>
      <c r="R1696" s="42">
        <v>0</v>
      </c>
      <c r="S1696" s="42">
        <f>N1696-R1696</f>
        <v>125</v>
      </c>
      <c r="T1696" s="38">
        <v>2102</v>
      </c>
      <c r="U1696" s="14">
        <f>S1696/H1696</f>
        <v>0.05</v>
      </c>
      <c r="V1696" s="19"/>
      <c r="W1696" s="19"/>
      <c r="X1696" s="37" t="s">
        <v>3459</v>
      </c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</row>
    <row r="1697" spans="1:37" s="9" customFormat="1" ht="16.5" customHeight="1">
      <c r="A1697" s="38">
        <v>170</v>
      </c>
      <c r="B1697" s="39">
        <v>10730</v>
      </c>
      <c r="C1697" s="38">
        <v>10289989</v>
      </c>
      <c r="D1697" s="40" t="s">
        <v>355</v>
      </c>
      <c r="E1697" s="58">
        <v>2</v>
      </c>
      <c r="F1697" s="38">
        <v>120</v>
      </c>
      <c r="G1697" s="38" t="s">
        <v>23</v>
      </c>
      <c r="H1697" s="42">
        <v>2500</v>
      </c>
      <c r="I1697" s="57"/>
      <c r="J1697" s="44">
        <v>39812</v>
      </c>
      <c r="K1697" s="42">
        <v>0</v>
      </c>
      <c r="L1697" s="42">
        <v>2375</v>
      </c>
      <c r="M1697" s="44">
        <v>45199</v>
      </c>
      <c r="N1697" s="42">
        <f>H1697-K1697-L1697</f>
        <v>125</v>
      </c>
      <c r="O1697" s="42">
        <v>0</v>
      </c>
      <c r="P1697" s="45">
        <v>0.03</v>
      </c>
      <c r="Q1697" s="42">
        <v>0</v>
      </c>
      <c r="R1697" s="42">
        <v>0</v>
      </c>
      <c r="S1697" s="42">
        <f>N1697-R1697</f>
        <v>125</v>
      </c>
      <c r="T1697" s="38">
        <v>2103</v>
      </c>
      <c r="U1697" s="14">
        <f>S1697/H1697</f>
        <v>0.05</v>
      </c>
      <c r="V1697" s="19"/>
      <c r="W1697" s="19"/>
      <c r="X1697" s="37" t="s">
        <v>3459</v>
      </c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</row>
    <row r="1698" spans="1:37" s="9" customFormat="1" ht="16.5" customHeight="1">
      <c r="A1698" s="38">
        <v>171</v>
      </c>
      <c r="B1698" s="39">
        <v>10730</v>
      </c>
      <c r="C1698" s="38">
        <v>10290002</v>
      </c>
      <c r="D1698" s="40" t="s">
        <v>356</v>
      </c>
      <c r="E1698" s="58">
        <v>1</v>
      </c>
      <c r="F1698" s="38">
        <v>120</v>
      </c>
      <c r="G1698" s="38" t="s">
        <v>21</v>
      </c>
      <c r="H1698" s="42">
        <v>2650</v>
      </c>
      <c r="I1698" s="57"/>
      <c r="J1698" s="44">
        <v>39813</v>
      </c>
      <c r="K1698" s="42">
        <v>0</v>
      </c>
      <c r="L1698" s="42">
        <v>2517.5</v>
      </c>
      <c r="M1698" s="44">
        <v>45199</v>
      </c>
      <c r="N1698" s="42">
        <f>H1698-K1698-L1698</f>
        <v>132.5</v>
      </c>
      <c r="O1698" s="42">
        <v>0</v>
      </c>
      <c r="P1698" s="45">
        <v>0.03</v>
      </c>
      <c r="Q1698" s="42">
        <v>0</v>
      </c>
      <c r="R1698" s="42">
        <v>0</v>
      </c>
      <c r="S1698" s="42">
        <f>N1698-R1698</f>
        <v>132.5</v>
      </c>
      <c r="T1698" s="38">
        <v>2102</v>
      </c>
      <c r="U1698" s="14">
        <f>S1698/H1698</f>
        <v>0.05</v>
      </c>
      <c r="V1698" s="19"/>
      <c r="W1698" s="19"/>
      <c r="X1698" s="37" t="s">
        <v>3459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</row>
    <row r="1699" spans="1:37" s="9" customFormat="1" ht="16.5" customHeight="1">
      <c r="A1699" s="38">
        <v>172</v>
      </c>
      <c r="B1699" s="39">
        <v>10730</v>
      </c>
      <c r="C1699" s="38">
        <v>10290010</v>
      </c>
      <c r="D1699" s="40" t="s">
        <v>357</v>
      </c>
      <c r="E1699" s="58">
        <v>1</v>
      </c>
      <c r="F1699" s="38">
        <v>120</v>
      </c>
      <c r="G1699" s="38" t="s">
        <v>23</v>
      </c>
      <c r="H1699" s="42">
        <v>2300</v>
      </c>
      <c r="I1699" s="57"/>
      <c r="J1699" s="44">
        <v>39812</v>
      </c>
      <c r="K1699" s="42">
        <v>0</v>
      </c>
      <c r="L1699" s="42">
        <v>2185</v>
      </c>
      <c r="M1699" s="44">
        <v>45199</v>
      </c>
      <c r="N1699" s="42">
        <f>H1699-K1699-L1699</f>
        <v>115</v>
      </c>
      <c r="O1699" s="42">
        <v>0</v>
      </c>
      <c r="P1699" s="45">
        <v>0.03</v>
      </c>
      <c r="Q1699" s="42">
        <v>0</v>
      </c>
      <c r="R1699" s="42">
        <v>0</v>
      </c>
      <c r="S1699" s="42">
        <f>N1699-R1699</f>
        <v>115</v>
      </c>
      <c r="T1699" s="38">
        <v>2103</v>
      </c>
      <c r="U1699" s="14">
        <f>S1699/H1699</f>
        <v>0.05</v>
      </c>
      <c r="V1699" s="19"/>
      <c r="W1699" s="19"/>
      <c r="X1699" s="37" t="s">
        <v>3459</v>
      </c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</row>
    <row r="1700" spans="1:37" s="9" customFormat="1" ht="16.5" customHeight="1">
      <c r="A1700" s="38">
        <v>174</v>
      </c>
      <c r="B1700" s="39">
        <v>10730</v>
      </c>
      <c r="C1700" s="38">
        <v>10290178</v>
      </c>
      <c r="D1700" s="40" t="s">
        <v>359</v>
      </c>
      <c r="E1700" s="41">
        <v>169</v>
      </c>
      <c r="F1700" s="38">
        <v>60</v>
      </c>
      <c r="G1700" s="38" t="s">
        <v>23</v>
      </c>
      <c r="H1700" s="42">
        <v>60840</v>
      </c>
      <c r="I1700" s="57"/>
      <c r="J1700" s="44">
        <v>42668</v>
      </c>
      <c r="K1700" s="42">
        <v>0</v>
      </c>
      <c r="L1700" s="42">
        <v>57798</v>
      </c>
      <c r="M1700" s="44">
        <v>45199</v>
      </c>
      <c r="N1700" s="42">
        <f>H1700-K1700-L1700</f>
        <v>3042</v>
      </c>
      <c r="O1700" s="42">
        <v>0</v>
      </c>
      <c r="P1700" s="45">
        <v>0.13</v>
      </c>
      <c r="Q1700" s="42">
        <v>0</v>
      </c>
      <c r="R1700" s="42">
        <v>0</v>
      </c>
      <c r="S1700" s="42">
        <f>N1700-R1700</f>
        <v>3042</v>
      </c>
      <c r="T1700" s="38">
        <v>5000</v>
      </c>
      <c r="U1700" s="14">
        <f>S1700/H1700</f>
        <v>0.05</v>
      </c>
      <c r="V1700" s="19"/>
      <c r="W1700" s="19"/>
      <c r="X1700" s="37" t="s">
        <v>3459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</row>
    <row r="1701" spans="1:37" s="9" customFormat="1" ht="16.5" customHeight="1">
      <c r="A1701" s="38">
        <v>193</v>
      </c>
      <c r="B1701" s="39">
        <v>10731</v>
      </c>
      <c r="C1701" s="38">
        <v>10288176</v>
      </c>
      <c r="D1701" s="40" t="s">
        <v>371</v>
      </c>
      <c r="E1701" s="58">
        <v>1</v>
      </c>
      <c r="F1701" s="38">
        <v>120</v>
      </c>
      <c r="G1701" s="38" t="s">
        <v>23</v>
      </c>
      <c r="H1701" s="42">
        <v>1980</v>
      </c>
      <c r="I1701" s="57"/>
      <c r="J1701" s="44">
        <v>39411</v>
      </c>
      <c r="K1701" s="42">
        <v>0</v>
      </c>
      <c r="L1701" s="42">
        <v>1881</v>
      </c>
      <c r="M1701" s="44">
        <v>45199</v>
      </c>
      <c r="N1701" s="42">
        <f>H1701-K1701-L1701</f>
        <v>99</v>
      </c>
      <c r="O1701" s="42">
        <v>0</v>
      </c>
      <c r="P1701" s="45">
        <v>0.03</v>
      </c>
      <c r="Q1701" s="42">
        <v>0</v>
      </c>
      <c r="R1701" s="42">
        <v>0</v>
      </c>
      <c r="S1701" s="42">
        <f>N1701-R1701</f>
        <v>99</v>
      </c>
      <c r="T1701" s="38">
        <v>2106</v>
      </c>
      <c r="U1701" s="14">
        <f>S1701/H1701</f>
        <v>0.05</v>
      </c>
      <c r="V1701" s="19"/>
      <c r="W1701" s="19"/>
      <c r="X1701" s="37" t="s">
        <v>3459</v>
      </c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</row>
    <row r="1702" spans="1:37" s="9" customFormat="1" ht="16.5" customHeight="1">
      <c r="A1702" s="38">
        <v>194</v>
      </c>
      <c r="B1702" s="39">
        <v>10731</v>
      </c>
      <c r="C1702" s="38">
        <v>10288179</v>
      </c>
      <c r="D1702" s="40" t="s">
        <v>372</v>
      </c>
      <c r="E1702" s="58">
        <v>1</v>
      </c>
      <c r="F1702" s="38">
        <v>120</v>
      </c>
      <c r="G1702" s="38" t="s">
        <v>23</v>
      </c>
      <c r="H1702" s="42">
        <v>900</v>
      </c>
      <c r="I1702" s="57"/>
      <c r="J1702" s="44">
        <v>39411</v>
      </c>
      <c r="K1702" s="42">
        <v>0</v>
      </c>
      <c r="L1702" s="42">
        <v>855</v>
      </c>
      <c r="M1702" s="44">
        <v>45199</v>
      </c>
      <c r="N1702" s="42">
        <f>H1702-K1702-L1702</f>
        <v>45</v>
      </c>
      <c r="O1702" s="42">
        <v>0</v>
      </c>
      <c r="P1702" s="45">
        <v>0.03</v>
      </c>
      <c r="Q1702" s="42">
        <v>0</v>
      </c>
      <c r="R1702" s="42">
        <v>0</v>
      </c>
      <c r="S1702" s="42">
        <f>N1702-R1702</f>
        <v>45</v>
      </c>
      <c r="T1702" s="38">
        <v>2103</v>
      </c>
      <c r="U1702" s="14">
        <f>S1702/H1702</f>
        <v>0.05</v>
      </c>
      <c r="V1702" s="19"/>
      <c r="W1702" s="19"/>
      <c r="X1702" s="37" t="s">
        <v>3459</v>
      </c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</row>
    <row r="1703" spans="1:37" s="9" customFormat="1" ht="16.5" customHeight="1">
      <c r="A1703" s="38">
        <v>202</v>
      </c>
      <c r="B1703" s="39">
        <v>10731</v>
      </c>
      <c r="C1703" s="38">
        <v>10288745</v>
      </c>
      <c r="D1703" s="40" t="s">
        <v>380</v>
      </c>
      <c r="E1703" s="58">
        <v>2</v>
      </c>
      <c r="F1703" s="38">
        <v>120</v>
      </c>
      <c r="G1703" s="38" t="s">
        <v>23</v>
      </c>
      <c r="H1703" s="42">
        <v>3900</v>
      </c>
      <c r="I1703" s="57"/>
      <c r="J1703" s="44">
        <v>39411</v>
      </c>
      <c r="K1703" s="42">
        <v>0</v>
      </c>
      <c r="L1703" s="42">
        <v>3705</v>
      </c>
      <c r="M1703" s="44">
        <v>45199</v>
      </c>
      <c r="N1703" s="42">
        <f>H1703-K1703-L1703</f>
        <v>195</v>
      </c>
      <c r="O1703" s="42">
        <v>0</v>
      </c>
      <c r="P1703" s="45">
        <v>0.03</v>
      </c>
      <c r="Q1703" s="42">
        <v>0</v>
      </c>
      <c r="R1703" s="42">
        <v>0</v>
      </c>
      <c r="S1703" s="42">
        <f>N1703-R1703</f>
        <v>195</v>
      </c>
      <c r="T1703" s="38">
        <v>2101</v>
      </c>
      <c r="U1703" s="14">
        <f>S1703/H1703</f>
        <v>0.05</v>
      </c>
      <c r="V1703" s="19"/>
      <c r="W1703" s="19"/>
      <c r="X1703" s="37" t="s">
        <v>3459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</row>
    <row r="1704" spans="1:37" s="9" customFormat="1" ht="16.5" customHeight="1">
      <c r="A1704" s="38">
        <v>203</v>
      </c>
      <c r="B1704" s="39">
        <v>10731</v>
      </c>
      <c r="C1704" s="38">
        <v>10288748</v>
      </c>
      <c r="D1704" s="40" t="s">
        <v>381</v>
      </c>
      <c r="E1704" s="58">
        <v>1</v>
      </c>
      <c r="F1704" s="38">
        <v>120</v>
      </c>
      <c r="G1704" s="38" t="s">
        <v>21</v>
      </c>
      <c r="H1704" s="42">
        <v>5900</v>
      </c>
      <c r="I1704" s="57"/>
      <c r="J1704" s="44">
        <v>39412</v>
      </c>
      <c r="K1704" s="42">
        <v>0</v>
      </c>
      <c r="L1704" s="42">
        <v>5605</v>
      </c>
      <c r="M1704" s="44">
        <v>45199</v>
      </c>
      <c r="N1704" s="42">
        <f>H1704-K1704-L1704</f>
        <v>295</v>
      </c>
      <c r="O1704" s="42">
        <v>0</v>
      </c>
      <c r="P1704" s="45">
        <v>0.03</v>
      </c>
      <c r="Q1704" s="42">
        <v>0</v>
      </c>
      <c r="R1704" s="42">
        <v>0</v>
      </c>
      <c r="S1704" s="42">
        <f>N1704-R1704</f>
        <v>295</v>
      </c>
      <c r="T1704" s="38">
        <v>2101</v>
      </c>
      <c r="U1704" s="14">
        <f>S1704/H1704</f>
        <v>0.05</v>
      </c>
      <c r="V1704" s="19"/>
      <c r="W1704" s="19"/>
      <c r="X1704" s="37" t="s">
        <v>3459</v>
      </c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</row>
    <row r="1705" spans="1:37" s="9" customFormat="1" ht="16.5" customHeight="1">
      <c r="A1705" s="38">
        <v>204</v>
      </c>
      <c r="B1705" s="39">
        <v>10731</v>
      </c>
      <c r="C1705" s="38">
        <v>10288768</v>
      </c>
      <c r="D1705" s="40" t="s">
        <v>382</v>
      </c>
      <c r="E1705" s="58">
        <v>10</v>
      </c>
      <c r="F1705" s="38">
        <v>60</v>
      </c>
      <c r="G1705" s="38" t="s">
        <v>83</v>
      </c>
      <c r="H1705" s="42">
        <v>2400</v>
      </c>
      <c r="I1705" s="57"/>
      <c r="J1705" s="44">
        <v>39412</v>
      </c>
      <c r="K1705" s="42">
        <v>0</v>
      </c>
      <c r="L1705" s="42">
        <v>2280</v>
      </c>
      <c r="M1705" s="44">
        <v>45199</v>
      </c>
      <c r="N1705" s="42">
        <f>H1705-K1705-L1705</f>
        <v>120</v>
      </c>
      <c r="O1705" s="42">
        <v>0</v>
      </c>
      <c r="P1705" s="45">
        <v>0.03</v>
      </c>
      <c r="Q1705" s="42">
        <v>0</v>
      </c>
      <c r="R1705" s="42">
        <v>0</v>
      </c>
      <c r="S1705" s="42">
        <f>N1705-R1705</f>
        <v>120</v>
      </c>
      <c r="T1705" s="38">
        <v>5000</v>
      </c>
      <c r="U1705" s="14">
        <f>S1705/H1705</f>
        <v>0.05</v>
      </c>
      <c r="V1705" s="19"/>
      <c r="W1705" s="19"/>
      <c r="X1705" s="37" t="s">
        <v>3459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</row>
    <row r="1706" spans="1:37" s="9" customFormat="1" ht="16.5" customHeight="1">
      <c r="A1706" s="38">
        <v>212</v>
      </c>
      <c r="B1706" s="39">
        <v>10731</v>
      </c>
      <c r="C1706" s="38">
        <v>10289042</v>
      </c>
      <c r="D1706" s="40" t="s">
        <v>389</v>
      </c>
      <c r="E1706" s="58">
        <v>1</v>
      </c>
      <c r="F1706" s="38">
        <v>60</v>
      </c>
      <c r="G1706" s="38" t="s">
        <v>23</v>
      </c>
      <c r="H1706" s="42">
        <v>410</v>
      </c>
      <c r="I1706" s="57"/>
      <c r="J1706" s="44">
        <v>39411</v>
      </c>
      <c r="K1706" s="42">
        <v>0</v>
      </c>
      <c r="L1706" s="42">
        <v>389.5</v>
      </c>
      <c r="M1706" s="44">
        <v>45199</v>
      </c>
      <c r="N1706" s="42">
        <f>H1706-K1706-L1706</f>
        <v>20.5</v>
      </c>
      <c r="O1706" s="42">
        <v>0</v>
      </c>
      <c r="P1706" s="45">
        <v>0.03</v>
      </c>
      <c r="Q1706" s="42">
        <v>0</v>
      </c>
      <c r="R1706" s="42">
        <v>0</v>
      </c>
      <c r="S1706" s="42">
        <f>N1706-R1706</f>
        <v>20.5</v>
      </c>
      <c r="T1706" s="38">
        <v>2102</v>
      </c>
      <c r="U1706" s="14">
        <f>S1706/H1706</f>
        <v>0.05</v>
      </c>
      <c r="V1706" s="19"/>
      <c r="W1706" s="19"/>
      <c r="X1706" s="37" t="s">
        <v>3459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</row>
    <row r="1707" spans="1:37" s="9" customFormat="1" ht="16.5" customHeight="1">
      <c r="A1707" s="38">
        <v>214</v>
      </c>
      <c r="B1707" s="39">
        <v>10731</v>
      </c>
      <c r="C1707" s="38">
        <v>10289111</v>
      </c>
      <c r="D1707" s="40" t="s">
        <v>391</v>
      </c>
      <c r="E1707" s="58">
        <v>3</v>
      </c>
      <c r="F1707" s="38">
        <v>120</v>
      </c>
      <c r="G1707" s="38" t="s">
        <v>23</v>
      </c>
      <c r="H1707" s="42">
        <v>225</v>
      </c>
      <c r="I1707" s="57"/>
      <c r="J1707" s="44">
        <v>39411</v>
      </c>
      <c r="K1707" s="42">
        <v>0</v>
      </c>
      <c r="L1707" s="42">
        <v>213.75</v>
      </c>
      <c r="M1707" s="44">
        <v>45199</v>
      </c>
      <c r="N1707" s="42">
        <f>H1707-K1707-L1707</f>
        <v>11.25</v>
      </c>
      <c r="O1707" s="42">
        <v>0</v>
      </c>
      <c r="P1707" s="45">
        <v>0.03</v>
      </c>
      <c r="Q1707" s="42">
        <v>0</v>
      </c>
      <c r="R1707" s="42">
        <v>0</v>
      </c>
      <c r="S1707" s="42">
        <f>N1707-R1707</f>
        <v>11.25</v>
      </c>
      <c r="T1707" s="38">
        <v>2106</v>
      </c>
      <c r="U1707" s="14">
        <f>S1707/H1707</f>
        <v>0.05</v>
      </c>
      <c r="V1707" s="19"/>
      <c r="W1707" s="19"/>
      <c r="X1707" s="37" t="s">
        <v>3459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</row>
    <row r="1708" spans="1:37" s="9" customFormat="1" ht="16.5" customHeight="1">
      <c r="A1708" s="38">
        <v>215</v>
      </c>
      <c r="B1708" s="39">
        <v>10731</v>
      </c>
      <c r="C1708" s="38">
        <v>10289113</v>
      </c>
      <c r="D1708" s="40" t="s">
        <v>391</v>
      </c>
      <c r="E1708" s="58">
        <v>7</v>
      </c>
      <c r="F1708" s="38">
        <v>120</v>
      </c>
      <c r="G1708" s="38" t="s">
        <v>23</v>
      </c>
      <c r="H1708" s="42">
        <v>525</v>
      </c>
      <c r="I1708" s="57"/>
      <c r="J1708" s="44">
        <v>39411</v>
      </c>
      <c r="K1708" s="42">
        <v>0</v>
      </c>
      <c r="L1708" s="42">
        <v>498.75</v>
      </c>
      <c r="M1708" s="44">
        <v>45199</v>
      </c>
      <c r="N1708" s="42">
        <f>H1708-K1708-L1708</f>
        <v>26.25</v>
      </c>
      <c r="O1708" s="42">
        <v>0</v>
      </c>
      <c r="P1708" s="45">
        <v>0.03</v>
      </c>
      <c r="Q1708" s="42">
        <v>0</v>
      </c>
      <c r="R1708" s="42">
        <v>0</v>
      </c>
      <c r="S1708" s="42">
        <f>N1708-R1708</f>
        <v>26.25</v>
      </c>
      <c r="T1708" s="38">
        <v>2103</v>
      </c>
      <c r="U1708" s="14">
        <f>S1708/H1708</f>
        <v>0.05</v>
      </c>
      <c r="V1708" s="19"/>
      <c r="W1708" s="19"/>
      <c r="X1708" s="37" t="s">
        <v>3459</v>
      </c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</row>
    <row r="1709" spans="1:37" s="9" customFormat="1" ht="16.5" customHeight="1">
      <c r="A1709" s="38">
        <v>217</v>
      </c>
      <c r="B1709" s="39">
        <v>10731</v>
      </c>
      <c r="C1709" s="38">
        <v>10289117</v>
      </c>
      <c r="D1709" s="40" t="s">
        <v>393</v>
      </c>
      <c r="E1709" s="58">
        <v>9</v>
      </c>
      <c r="F1709" s="38">
        <v>120</v>
      </c>
      <c r="G1709" s="38" t="s">
        <v>23</v>
      </c>
      <c r="H1709" s="42">
        <v>2025</v>
      </c>
      <c r="I1709" s="57"/>
      <c r="J1709" s="44">
        <v>39411</v>
      </c>
      <c r="K1709" s="42">
        <v>0</v>
      </c>
      <c r="L1709" s="42">
        <v>1923.75</v>
      </c>
      <c r="M1709" s="44">
        <v>45199</v>
      </c>
      <c r="N1709" s="42">
        <f>H1709-K1709-L1709</f>
        <v>101.25</v>
      </c>
      <c r="O1709" s="42">
        <v>0</v>
      </c>
      <c r="P1709" s="45">
        <v>0.03</v>
      </c>
      <c r="Q1709" s="42">
        <v>0</v>
      </c>
      <c r="R1709" s="42">
        <v>0</v>
      </c>
      <c r="S1709" s="42">
        <f>N1709-R1709</f>
        <v>101.25</v>
      </c>
      <c r="T1709" s="38">
        <v>2101</v>
      </c>
      <c r="U1709" s="14">
        <f>S1709/H1709</f>
        <v>0.05</v>
      </c>
      <c r="V1709" s="19"/>
      <c r="W1709" s="19"/>
      <c r="X1709" s="37" t="s">
        <v>3459</v>
      </c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</row>
    <row r="1710" spans="1:37" s="9" customFormat="1" ht="16.5" customHeight="1">
      <c r="A1710" s="38">
        <v>219</v>
      </c>
      <c r="B1710" s="39">
        <v>10731</v>
      </c>
      <c r="C1710" s="38">
        <v>10289172</v>
      </c>
      <c r="D1710" s="40" t="s">
        <v>395</v>
      </c>
      <c r="E1710" s="58">
        <v>2</v>
      </c>
      <c r="F1710" s="38">
        <v>120</v>
      </c>
      <c r="G1710" s="38" t="s">
        <v>23</v>
      </c>
      <c r="H1710" s="42">
        <v>710</v>
      </c>
      <c r="I1710" s="57"/>
      <c r="J1710" s="44">
        <v>39411</v>
      </c>
      <c r="K1710" s="42">
        <v>0</v>
      </c>
      <c r="L1710" s="42">
        <v>674.5</v>
      </c>
      <c r="M1710" s="44">
        <v>45199</v>
      </c>
      <c r="N1710" s="42">
        <f>H1710-K1710-L1710</f>
        <v>35.5</v>
      </c>
      <c r="O1710" s="42">
        <v>0</v>
      </c>
      <c r="P1710" s="45">
        <v>0.03</v>
      </c>
      <c r="Q1710" s="42">
        <v>0</v>
      </c>
      <c r="R1710" s="42">
        <v>0</v>
      </c>
      <c r="S1710" s="42">
        <f>N1710-R1710</f>
        <v>35.5</v>
      </c>
      <c r="T1710" s="38">
        <v>2101</v>
      </c>
      <c r="U1710" s="14">
        <f>S1710/H1710</f>
        <v>0.05</v>
      </c>
      <c r="V1710" s="19"/>
      <c r="W1710" s="19"/>
      <c r="X1710" s="37" t="s">
        <v>3459</v>
      </c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</row>
    <row r="1711" spans="1:37" s="9" customFormat="1" ht="16.5" customHeight="1">
      <c r="A1711" s="38">
        <v>220</v>
      </c>
      <c r="B1711" s="39">
        <v>10731</v>
      </c>
      <c r="C1711" s="38">
        <v>10289180</v>
      </c>
      <c r="D1711" s="40" t="s">
        <v>396</v>
      </c>
      <c r="E1711" s="58">
        <v>1</v>
      </c>
      <c r="F1711" s="38">
        <v>120</v>
      </c>
      <c r="G1711" s="38" t="s">
        <v>23</v>
      </c>
      <c r="H1711" s="42">
        <v>180</v>
      </c>
      <c r="I1711" s="57"/>
      <c r="J1711" s="44">
        <v>39411</v>
      </c>
      <c r="K1711" s="42">
        <v>0</v>
      </c>
      <c r="L1711" s="42">
        <v>171</v>
      </c>
      <c r="M1711" s="44">
        <v>45199</v>
      </c>
      <c r="N1711" s="42">
        <f>H1711-K1711-L1711</f>
        <v>9</v>
      </c>
      <c r="O1711" s="42">
        <v>0</v>
      </c>
      <c r="P1711" s="45">
        <v>0.03</v>
      </c>
      <c r="Q1711" s="42">
        <v>0</v>
      </c>
      <c r="R1711" s="42">
        <v>0</v>
      </c>
      <c r="S1711" s="42">
        <f>N1711-R1711</f>
        <v>9</v>
      </c>
      <c r="T1711" s="38">
        <v>2101</v>
      </c>
      <c r="U1711" s="14">
        <f>S1711/H1711</f>
        <v>0.05</v>
      </c>
      <c r="V1711" s="19"/>
      <c r="W1711" s="19"/>
      <c r="X1711" s="37" t="s">
        <v>3459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</row>
    <row r="1712" spans="1:37" s="9" customFormat="1" ht="16.5" customHeight="1">
      <c r="A1712" s="38">
        <v>221</v>
      </c>
      <c r="B1712" s="39">
        <v>10731</v>
      </c>
      <c r="C1712" s="38">
        <v>10289181</v>
      </c>
      <c r="D1712" s="40" t="s">
        <v>396</v>
      </c>
      <c r="E1712" s="58">
        <v>5</v>
      </c>
      <c r="F1712" s="38">
        <v>120</v>
      </c>
      <c r="G1712" s="38" t="s">
        <v>23</v>
      </c>
      <c r="H1712" s="42">
        <v>900</v>
      </c>
      <c r="I1712" s="57"/>
      <c r="J1712" s="44">
        <v>39411</v>
      </c>
      <c r="K1712" s="42">
        <v>0</v>
      </c>
      <c r="L1712" s="42">
        <v>855</v>
      </c>
      <c r="M1712" s="44">
        <v>45199</v>
      </c>
      <c r="N1712" s="42">
        <f>H1712-K1712-L1712</f>
        <v>45</v>
      </c>
      <c r="O1712" s="42">
        <v>0</v>
      </c>
      <c r="P1712" s="45">
        <v>0.03</v>
      </c>
      <c r="Q1712" s="42">
        <v>0</v>
      </c>
      <c r="R1712" s="42">
        <v>0</v>
      </c>
      <c r="S1712" s="42">
        <f>N1712-R1712</f>
        <v>45</v>
      </c>
      <c r="T1712" s="38">
        <v>2103</v>
      </c>
      <c r="U1712" s="14">
        <f>S1712/H1712</f>
        <v>0.05</v>
      </c>
      <c r="V1712" s="19"/>
      <c r="W1712" s="19"/>
      <c r="X1712" s="37" t="s">
        <v>3459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</row>
    <row r="1713" spans="1:37" s="9" customFormat="1" ht="16.5" customHeight="1">
      <c r="A1713" s="38">
        <v>222</v>
      </c>
      <c r="B1713" s="39">
        <v>10731</v>
      </c>
      <c r="C1713" s="38">
        <v>10289183</v>
      </c>
      <c r="D1713" s="40" t="s">
        <v>396</v>
      </c>
      <c r="E1713" s="58">
        <v>1</v>
      </c>
      <c r="F1713" s="38">
        <v>120</v>
      </c>
      <c r="G1713" s="38" t="s">
        <v>23</v>
      </c>
      <c r="H1713" s="42">
        <v>180</v>
      </c>
      <c r="I1713" s="57"/>
      <c r="J1713" s="44">
        <v>39411</v>
      </c>
      <c r="K1713" s="42">
        <v>0</v>
      </c>
      <c r="L1713" s="42">
        <v>171</v>
      </c>
      <c r="M1713" s="44">
        <v>45199</v>
      </c>
      <c r="N1713" s="42">
        <f>H1713-K1713-L1713</f>
        <v>9</v>
      </c>
      <c r="O1713" s="42">
        <v>0</v>
      </c>
      <c r="P1713" s="45">
        <v>0.03</v>
      </c>
      <c r="Q1713" s="42">
        <v>0</v>
      </c>
      <c r="R1713" s="42">
        <v>0</v>
      </c>
      <c r="S1713" s="42">
        <f>N1713-R1713</f>
        <v>9</v>
      </c>
      <c r="T1713" s="38">
        <v>2106</v>
      </c>
      <c r="U1713" s="14">
        <f>S1713/H1713</f>
        <v>0.05</v>
      </c>
      <c r="V1713" s="19"/>
      <c r="W1713" s="19"/>
      <c r="X1713" s="37" t="s">
        <v>3459</v>
      </c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</row>
    <row r="1714" spans="1:37" s="9" customFormat="1" ht="16.5" customHeight="1">
      <c r="A1714" s="38">
        <v>223</v>
      </c>
      <c r="B1714" s="39">
        <v>10731</v>
      </c>
      <c r="C1714" s="38">
        <v>10289185</v>
      </c>
      <c r="D1714" s="40" t="s">
        <v>396</v>
      </c>
      <c r="E1714" s="58">
        <v>1</v>
      </c>
      <c r="F1714" s="38">
        <v>120</v>
      </c>
      <c r="G1714" s="38" t="s">
        <v>23</v>
      </c>
      <c r="H1714" s="42">
        <v>180</v>
      </c>
      <c r="I1714" s="57"/>
      <c r="J1714" s="44">
        <v>39411</v>
      </c>
      <c r="K1714" s="42">
        <v>0</v>
      </c>
      <c r="L1714" s="42">
        <v>171</v>
      </c>
      <c r="M1714" s="44">
        <v>45199</v>
      </c>
      <c r="N1714" s="42">
        <f>H1714-K1714-L1714</f>
        <v>9</v>
      </c>
      <c r="O1714" s="42">
        <v>0</v>
      </c>
      <c r="P1714" s="45">
        <v>0.03</v>
      </c>
      <c r="Q1714" s="42">
        <v>0</v>
      </c>
      <c r="R1714" s="42">
        <v>0</v>
      </c>
      <c r="S1714" s="42">
        <f>N1714-R1714</f>
        <v>9</v>
      </c>
      <c r="T1714" s="38">
        <v>2105</v>
      </c>
      <c r="U1714" s="14">
        <f>S1714/H1714</f>
        <v>0.05</v>
      </c>
      <c r="V1714" s="19"/>
      <c r="W1714" s="19"/>
      <c r="X1714" s="37" t="s">
        <v>3459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</row>
    <row r="1715" spans="1:37" s="9" customFormat="1" ht="16.5" customHeight="1">
      <c r="A1715" s="38">
        <v>70</v>
      </c>
      <c r="B1715" s="39">
        <v>10732</v>
      </c>
      <c r="C1715" s="38">
        <v>10320382</v>
      </c>
      <c r="D1715" s="40" t="s">
        <v>412</v>
      </c>
      <c r="E1715" s="58">
        <v>4</v>
      </c>
      <c r="F1715" s="38">
        <v>120</v>
      </c>
      <c r="G1715" s="38" t="s">
        <v>23</v>
      </c>
      <c r="H1715" s="42">
        <v>11600</v>
      </c>
      <c r="I1715" s="57"/>
      <c r="J1715" s="44">
        <v>38646</v>
      </c>
      <c r="K1715" s="42">
        <v>0</v>
      </c>
      <c r="L1715" s="42">
        <v>11020</v>
      </c>
      <c r="M1715" s="44">
        <v>45199</v>
      </c>
      <c r="N1715" s="42">
        <f>H1715-L1715</f>
        <v>580</v>
      </c>
      <c r="O1715" s="42">
        <v>0</v>
      </c>
      <c r="P1715" s="45">
        <v>0.03</v>
      </c>
      <c r="Q1715" s="42">
        <v>0</v>
      </c>
      <c r="R1715" s="42">
        <v>0</v>
      </c>
      <c r="S1715" s="42">
        <f>N1715</f>
        <v>580</v>
      </c>
      <c r="T1715" s="38">
        <v>5000</v>
      </c>
      <c r="U1715" s="14">
        <f>S1715/H1715</f>
        <v>0.05</v>
      </c>
      <c r="V1715" s="19"/>
      <c r="W1715" s="19"/>
      <c r="X1715" s="37" t="s">
        <v>3460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</row>
    <row r="1716" spans="1:37" s="9" customFormat="1" ht="16.5" customHeight="1">
      <c r="A1716" s="38">
        <v>109</v>
      </c>
      <c r="B1716" s="39">
        <v>10733</v>
      </c>
      <c r="C1716" s="38">
        <v>10290918</v>
      </c>
      <c r="D1716" s="40" t="s">
        <v>433</v>
      </c>
      <c r="E1716" s="58">
        <v>2</v>
      </c>
      <c r="F1716" s="38">
        <v>120</v>
      </c>
      <c r="G1716" s="38" t="s">
        <v>23</v>
      </c>
      <c r="H1716" s="42">
        <v>5520</v>
      </c>
      <c r="I1716" s="57"/>
      <c r="J1716" s="44">
        <v>39811</v>
      </c>
      <c r="K1716" s="42">
        <v>0</v>
      </c>
      <c r="L1716" s="42">
        <v>5244</v>
      </c>
      <c r="M1716" s="44">
        <v>45199</v>
      </c>
      <c r="N1716" s="42">
        <v>276</v>
      </c>
      <c r="O1716" s="42">
        <v>0</v>
      </c>
      <c r="P1716" s="45">
        <v>0.03</v>
      </c>
      <c r="Q1716" s="42">
        <v>0</v>
      </c>
      <c r="R1716" s="42">
        <v>0</v>
      </c>
      <c r="S1716" s="42">
        <v>276</v>
      </c>
      <c r="T1716" s="38">
        <v>5000</v>
      </c>
      <c r="U1716" s="14">
        <f>S1716/H1716</f>
        <v>0.05</v>
      </c>
      <c r="V1716" s="19"/>
      <c r="W1716" s="19"/>
      <c r="X1716" s="37" t="s">
        <v>3460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</row>
    <row r="1717" spans="1:37" s="9" customFormat="1" ht="16.5" customHeight="1">
      <c r="A1717" s="38">
        <v>110</v>
      </c>
      <c r="B1717" s="39">
        <v>10733</v>
      </c>
      <c r="C1717" s="38">
        <v>10290936</v>
      </c>
      <c r="D1717" s="40" t="s">
        <v>337</v>
      </c>
      <c r="E1717" s="58">
        <v>8</v>
      </c>
      <c r="F1717" s="38">
        <v>120</v>
      </c>
      <c r="G1717" s="38" t="s">
        <v>23</v>
      </c>
      <c r="H1717" s="42">
        <v>20000</v>
      </c>
      <c r="I1717" s="57"/>
      <c r="J1717" s="44">
        <v>39811</v>
      </c>
      <c r="K1717" s="42">
        <v>0</v>
      </c>
      <c r="L1717" s="42">
        <v>19000</v>
      </c>
      <c r="M1717" s="44">
        <v>45199</v>
      </c>
      <c r="N1717" s="42">
        <v>1000</v>
      </c>
      <c r="O1717" s="42">
        <v>0</v>
      </c>
      <c r="P1717" s="45">
        <v>0.03</v>
      </c>
      <c r="Q1717" s="42">
        <v>0</v>
      </c>
      <c r="R1717" s="42">
        <v>0</v>
      </c>
      <c r="S1717" s="42">
        <v>1000</v>
      </c>
      <c r="T1717" s="38">
        <v>2101</v>
      </c>
      <c r="U1717" s="14">
        <f>S1717/H1717</f>
        <v>0.05</v>
      </c>
      <c r="V1717" s="19"/>
      <c r="W1717" s="19"/>
      <c r="X1717" s="37" t="s">
        <v>3460</v>
      </c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</row>
    <row r="1718" spans="1:37" s="9" customFormat="1" ht="16.5" customHeight="1">
      <c r="A1718" s="38">
        <v>111</v>
      </c>
      <c r="B1718" s="39">
        <v>10733</v>
      </c>
      <c r="C1718" s="38">
        <v>10290937</v>
      </c>
      <c r="D1718" s="40" t="s">
        <v>434</v>
      </c>
      <c r="E1718" s="58">
        <v>8</v>
      </c>
      <c r="F1718" s="38">
        <v>120</v>
      </c>
      <c r="G1718" s="38" t="s">
        <v>23</v>
      </c>
      <c r="H1718" s="42">
        <v>22080</v>
      </c>
      <c r="I1718" s="57"/>
      <c r="J1718" s="44">
        <v>39811</v>
      </c>
      <c r="K1718" s="42">
        <v>0</v>
      </c>
      <c r="L1718" s="42">
        <v>20976</v>
      </c>
      <c r="M1718" s="44">
        <v>45199</v>
      </c>
      <c r="N1718" s="42">
        <v>1104</v>
      </c>
      <c r="O1718" s="42">
        <v>0</v>
      </c>
      <c r="P1718" s="45">
        <v>0.03</v>
      </c>
      <c r="Q1718" s="42">
        <v>0</v>
      </c>
      <c r="R1718" s="42">
        <v>0</v>
      </c>
      <c r="S1718" s="42">
        <v>1104</v>
      </c>
      <c r="T1718" s="38">
        <v>2101</v>
      </c>
      <c r="U1718" s="14">
        <f>S1718/H1718</f>
        <v>0.05</v>
      </c>
      <c r="V1718" s="19"/>
      <c r="W1718" s="19"/>
      <c r="X1718" s="37" t="s">
        <v>3460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</row>
    <row r="1719" spans="1:37" s="9" customFormat="1" ht="16.5" customHeight="1">
      <c r="A1719" s="38">
        <v>640</v>
      </c>
      <c r="B1719" s="39">
        <v>10737</v>
      </c>
      <c r="C1719" s="38">
        <v>10287355</v>
      </c>
      <c r="D1719" s="40" t="s">
        <v>180</v>
      </c>
      <c r="E1719" s="58">
        <v>2</v>
      </c>
      <c r="F1719" s="38">
        <v>120</v>
      </c>
      <c r="G1719" s="38" t="s">
        <v>23</v>
      </c>
      <c r="H1719" s="42">
        <v>4200</v>
      </c>
      <c r="I1719" s="57"/>
      <c r="J1719" s="44">
        <v>39269</v>
      </c>
      <c r="K1719" s="42">
        <v>0</v>
      </c>
      <c r="L1719" s="42">
        <v>3990</v>
      </c>
      <c r="M1719" s="44">
        <v>45199</v>
      </c>
      <c r="N1719" s="42">
        <f>H1719-L1719</f>
        <v>210</v>
      </c>
      <c r="O1719" s="42">
        <v>0</v>
      </c>
      <c r="P1719" s="45">
        <v>0.03</v>
      </c>
      <c r="Q1719" s="42">
        <v>0</v>
      </c>
      <c r="R1719" s="42">
        <v>0</v>
      </c>
      <c r="S1719" s="42">
        <f>N1719</f>
        <v>210</v>
      </c>
      <c r="T1719" s="38">
        <v>2106</v>
      </c>
      <c r="U1719" s="14">
        <f>S1719/H1719</f>
        <v>0.05</v>
      </c>
      <c r="V1719" s="19"/>
      <c r="W1719" s="19"/>
      <c r="X1719" s="37" t="s">
        <v>3461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</row>
    <row r="1720" spans="1:37" s="9" customFormat="1" ht="16.5" customHeight="1">
      <c r="A1720" s="38">
        <v>641</v>
      </c>
      <c r="B1720" s="39">
        <v>10737</v>
      </c>
      <c r="C1720" s="38">
        <v>10287356</v>
      </c>
      <c r="D1720" s="40" t="s">
        <v>180</v>
      </c>
      <c r="E1720" s="58">
        <v>2</v>
      </c>
      <c r="F1720" s="38">
        <v>120</v>
      </c>
      <c r="G1720" s="38" t="s">
        <v>23</v>
      </c>
      <c r="H1720" s="42">
        <v>4600</v>
      </c>
      <c r="I1720" s="57"/>
      <c r="J1720" s="44">
        <v>39269</v>
      </c>
      <c r="K1720" s="42">
        <v>0</v>
      </c>
      <c r="L1720" s="42">
        <v>4370</v>
      </c>
      <c r="M1720" s="44">
        <v>45199</v>
      </c>
      <c r="N1720" s="42">
        <f>H1720-L1720</f>
        <v>230</v>
      </c>
      <c r="O1720" s="42">
        <v>0</v>
      </c>
      <c r="P1720" s="45">
        <v>0.03</v>
      </c>
      <c r="Q1720" s="42">
        <v>0</v>
      </c>
      <c r="R1720" s="42">
        <v>0</v>
      </c>
      <c r="S1720" s="42">
        <f>N1720</f>
        <v>230</v>
      </c>
      <c r="T1720" s="38">
        <v>2105</v>
      </c>
      <c r="U1720" s="14">
        <f>S1720/H1720</f>
        <v>0.05</v>
      </c>
      <c r="V1720" s="19"/>
      <c r="W1720" s="19"/>
      <c r="X1720" s="37" t="s">
        <v>3461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</row>
    <row r="1721" spans="1:37" s="9" customFormat="1" ht="16.5" customHeight="1">
      <c r="A1721" s="38">
        <v>642</v>
      </c>
      <c r="B1721" s="39">
        <v>10737</v>
      </c>
      <c r="C1721" s="38">
        <v>10287361</v>
      </c>
      <c r="D1721" s="40" t="s">
        <v>440</v>
      </c>
      <c r="E1721" s="58">
        <v>1</v>
      </c>
      <c r="F1721" s="38">
        <v>120</v>
      </c>
      <c r="G1721" s="38" t="s">
        <v>21</v>
      </c>
      <c r="H1721" s="42">
        <v>5050</v>
      </c>
      <c r="I1721" s="57"/>
      <c r="J1721" s="44">
        <v>39270</v>
      </c>
      <c r="K1721" s="42">
        <v>0</v>
      </c>
      <c r="L1721" s="42">
        <v>4797.5</v>
      </c>
      <c r="M1721" s="44">
        <v>45199</v>
      </c>
      <c r="N1721" s="42">
        <f>H1721-L1721</f>
        <v>252.5</v>
      </c>
      <c r="O1721" s="42">
        <v>0</v>
      </c>
      <c r="P1721" s="45">
        <v>0.03</v>
      </c>
      <c r="Q1721" s="42">
        <v>0</v>
      </c>
      <c r="R1721" s="42">
        <v>0</v>
      </c>
      <c r="S1721" s="42">
        <f>N1721</f>
        <v>252.5</v>
      </c>
      <c r="T1721" s="38">
        <v>2105</v>
      </c>
      <c r="U1721" s="14">
        <f>S1721/H1721</f>
        <v>0.05</v>
      </c>
      <c r="V1721" s="19"/>
      <c r="W1721" s="19"/>
      <c r="X1721" s="37" t="s">
        <v>3461</v>
      </c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</row>
    <row r="1722" spans="1:37" s="9" customFormat="1" ht="16.5" customHeight="1">
      <c r="A1722" s="38">
        <v>643</v>
      </c>
      <c r="B1722" s="39">
        <v>10737</v>
      </c>
      <c r="C1722" s="38">
        <v>10287365</v>
      </c>
      <c r="D1722" s="40" t="s">
        <v>441</v>
      </c>
      <c r="E1722" s="58">
        <v>1</v>
      </c>
      <c r="F1722" s="38">
        <v>120</v>
      </c>
      <c r="G1722" s="38" t="s">
        <v>23</v>
      </c>
      <c r="H1722" s="42">
        <v>2350</v>
      </c>
      <c r="I1722" s="57"/>
      <c r="J1722" s="44">
        <v>39269</v>
      </c>
      <c r="K1722" s="42">
        <v>0</v>
      </c>
      <c r="L1722" s="42">
        <v>2232.5</v>
      </c>
      <c r="M1722" s="44">
        <v>45199</v>
      </c>
      <c r="N1722" s="42">
        <f>H1722-L1722</f>
        <v>117.5</v>
      </c>
      <c r="O1722" s="42">
        <v>0</v>
      </c>
      <c r="P1722" s="45">
        <v>0.03</v>
      </c>
      <c r="Q1722" s="42">
        <v>0</v>
      </c>
      <c r="R1722" s="42">
        <v>0</v>
      </c>
      <c r="S1722" s="42">
        <f>N1722</f>
        <v>117.5</v>
      </c>
      <c r="T1722" s="38">
        <v>2103</v>
      </c>
      <c r="U1722" s="14">
        <f>S1722/H1722</f>
        <v>0.05</v>
      </c>
      <c r="V1722" s="19"/>
      <c r="W1722" s="19"/>
      <c r="X1722" s="37" t="s">
        <v>3461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</row>
    <row r="1723" spans="1:37" s="9" customFormat="1" ht="16.5" customHeight="1">
      <c r="A1723" s="38">
        <v>644</v>
      </c>
      <c r="B1723" s="39">
        <v>10737</v>
      </c>
      <c r="C1723" s="38">
        <v>10287368</v>
      </c>
      <c r="D1723" s="40" t="s">
        <v>442</v>
      </c>
      <c r="E1723" s="58">
        <v>6</v>
      </c>
      <c r="F1723" s="38">
        <v>120</v>
      </c>
      <c r="G1723" s="38" t="s">
        <v>21</v>
      </c>
      <c r="H1723" s="42">
        <v>16800</v>
      </c>
      <c r="I1723" s="57"/>
      <c r="J1723" s="44">
        <v>39270</v>
      </c>
      <c r="K1723" s="42">
        <v>0</v>
      </c>
      <c r="L1723" s="42">
        <v>15960</v>
      </c>
      <c r="M1723" s="44">
        <v>45199</v>
      </c>
      <c r="N1723" s="42">
        <f>H1723-L1723</f>
        <v>840</v>
      </c>
      <c r="O1723" s="42">
        <v>0</v>
      </c>
      <c r="P1723" s="45">
        <v>0.03</v>
      </c>
      <c r="Q1723" s="42">
        <v>0</v>
      </c>
      <c r="R1723" s="42">
        <v>0</v>
      </c>
      <c r="S1723" s="42">
        <f>N1723</f>
        <v>840</v>
      </c>
      <c r="T1723" s="38">
        <v>2102</v>
      </c>
      <c r="U1723" s="14">
        <f>S1723/H1723</f>
        <v>0.05</v>
      </c>
      <c r="V1723" s="19"/>
      <c r="W1723" s="19"/>
      <c r="X1723" s="37" t="s">
        <v>3461</v>
      </c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</row>
    <row r="1724" spans="1:37" s="9" customFormat="1" ht="16.5" customHeight="1">
      <c r="A1724" s="38">
        <v>649</v>
      </c>
      <c r="B1724" s="39">
        <v>10737</v>
      </c>
      <c r="C1724" s="38">
        <v>10287890</v>
      </c>
      <c r="D1724" s="40" t="s">
        <v>445</v>
      </c>
      <c r="E1724" s="58">
        <v>1</v>
      </c>
      <c r="F1724" s="38">
        <v>46</v>
      </c>
      <c r="G1724" s="38" t="s">
        <v>33</v>
      </c>
      <c r="H1724" s="42">
        <v>1400</v>
      </c>
      <c r="I1724" s="57"/>
      <c r="J1724" s="44">
        <v>43733</v>
      </c>
      <c r="K1724" s="42">
        <v>0</v>
      </c>
      <c r="L1724" s="42">
        <v>1330</v>
      </c>
      <c r="M1724" s="44">
        <v>45199</v>
      </c>
      <c r="N1724" s="42">
        <f>H1724-L1724</f>
        <v>70</v>
      </c>
      <c r="O1724" s="42">
        <v>0</v>
      </c>
      <c r="P1724" s="45">
        <v>0.13</v>
      </c>
      <c r="Q1724" s="42">
        <v>0</v>
      </c>
      <c r="R1724" s="42">
        <v>0</v>
      </c>
      <c r="S1724" s="42">
        <f>N1724</f>
        <v>70</v>
      </c>
      <c r="T1724" s="38">
        <v>2506</v>
      </c>
      <c r="U1724" s="14">
        <f>S1724/H1724</f>
        <v>0.05</v>
      </c>
      <c r="V1724" s="19"/>
      <c r="W1724" s="19"/>
      <c r="X1724" s="37" t="s">
        <v>3461</v>
      </c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</row>
    <row r="1725" spans="1:37" s="9" customFormat="1" ht="16.5" customHeight="1">
      <c r="A1725" s="38">
        <v>651</v>
      </c>
      <c r="B1725" s="39">
        <v>10737</v>
      </c>
      <c r="C1725" s="38">
        <v>10288217</v>
      </c>
      <c r="D1725" s="40" t="s">
        <v>448</v>
      </c>
      <c r="E1725" s="58">
        <v>15</v>
      </c>
      <c r="F1725" s="38">
        <v>120</v>
      </c>
      <c r="G1725" s="38" t="s">
        <v>23</v>
      </c>
      <c r="H1725" s="42">
        <v>3600</v>
      </c>
      <c r="I1725" s="57"/>
      <c r="J1725" s="44">
        <v>39269</v>
      </c>
      <c r="K1725" s="42">
        <v>0</v>
      </c>
      <c r="L1725" s="42">
        <v>3420</v>
      </c>
      <c r="M1725" s="44">
        <v>45199</v>
      </c>
      <c r="N1725" s="42">
        <f>H1725-L1725</f>
        <v>180</v>
      </c>
      <c r="O1725" s="42">
        <v>0</v>
      </c>
      <c r="P1725" s="45">
        <v>0.03</v>
      </c>
      <c r="Q1725" s="42">
        <v>0</v>
      </c>
      <c r="R1725" s="42">
        <v>0</v>
      </c>
      <c r="S1725" s="42">
        <f>N1725</f>
        <v>180</v>
      </c>
      <c r="T1725" s="38">
        <v>5000</v>
      </c>
      <c r="U1725" s="14">
        <f>S1725/H1725</f>
        <v>0.05</v>
      </c>
      <c r="V1725" s="19"/>
      <c r="W1725" s="19"/>
      <c r="X1725" s="37" t="s">
        <v>3461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</row>
    <row r="1726" spans="1:37" s="9" customFormat="1" ht="16.5" customHeight="1">
      <c r="A1726" s="38">
        <v>652</v>
      </c>
      <c r="B1726" s="39">
        <v>10737</v>
      </c>
      <c r="C1726" s="38">
        <v>10288231</v>
      </c>
      <c r="D1726" s="40" t="s">
        <v>449</v>
      </c>
      <c r="E1726" s="58">
        <v>3</v>
      </c>
      <c r="F1726" s="38">
        <v>120</v>
      </c>
      <c r="G1726" s="38" t="s">
        <v>21</v>
      </c>
      <c r="H1726" s="42">
        <v>18000</v>
      </c>
      <c r="I1726" s="57"/>
      <c r="J1726" s="44">
        <v>39270</v>
      </c>
      <c r="K1726" s="42">
        <v>0</v>
      </c>
      <c r="L1726" s="42">
        <v>17100</v>
      </c>
      <c r="M1726" s="44">
        <v>45199</v>
      </c>
      <c r="N1726" s="42">
        <f>H1726-L1726</f>
        <v>900</v>
      </c>
      <c r="O1726" s="42">
        <v>0</v>
      </c>
      <c r="P1726" s="45">
        <v>0.03</v>
      </c>
      <c r="Q1726" s="42">
        <v>0</v>
      </c>
      <c r="R1726" s="42">
        <v>0</v>
      </c>
      <c r="S1726" s="42">
        <f>N1726</f>
        <v>900</v>
      </c>
      <c r="T1726" s="38">
        <v>5000</v>
      </c>
      <c r="U1726" s="14">
        <f>S1726/H1726</f>
        <v>0.05</v>
      </c>
      <c r="V1726" s="19"/>
      <c r="W1726" s="19"/>
      <c r="X1726" s="37" t="s">
        <v>3461</v>
      </c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</row>
    <row r="1727" spans="1:37" s="9" customFormat="1" ht="16.5" customHeight="1">
      <c r="A1727" s="38">
        <v>653</v>
      </c>
      <c r="B1727" s="39">
        <v>10737</v>
      </c>
      <c r="C1727" s="38">
        <v>10288234</v>
      </c>
      <c r="D1727" s="40" t="s">
        <v>450</v>
      </c>
      <c r="E1727" s="58">
        <v>77</v>
      </c>
      <c r="F1727" s="38">
        <v>60</v>
      </c>
      <c r="G1727" s="38" t="s">
        <v>23</v>
      </c>
      <c r="H1727" s="42">
        <v>41195</v>
      </c>
      <c r="I1727" s="57"/>
      <c r="J1727" s="44">
        <v>39269</v>
      </c>
      <c r="K1727" s="42">
        <v>0</v>
      </c>
      <c r="L1727" s="42">
        <v>39135.25</v>
      </c>
      <c r="M1727" s="44">
        <v>45199</v>
      </c>
      <c r="N1727" s="42">
        <f>H1727-L1727</f>
        <v>2059.75</v>
      </c>
      <c r="O1727" s="42">
        <v>0</v>
      </c>
      <c r="P1727" s="45">
        <v>0.03</v>
      </c>
      <c r="Q1727" s="42">
        <v>0</v>
      </c>
      <c r="R1727" s="42">
        <v>0</v>
      </c>
      <c r="S1727" s="42">
        <f>N1727</f>
        <v>2059.75</v>
      </c>
      <c r="T1727" s="38">
        <v>5000</v>
      </c>
      <c r="U1727" s="14">
        <f>S1727/H1727</f>
        <v>0.05</v>
      </c>
      <c r="V1727" s="19"/>
      <c r="W1727" s="19"/>
      <c r="X1727" s="37" t="s">
        <v>3461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</row>
    <row r="1728" spans="1:37" s="9" customFormat="1" ht="16.5" customHeight="1">
      <c r="A1728" s="38">
        <v>666</v>
      </c>
      <c r="B1728" s="39">
        <v>10737</v>
      </c>
      <c r="C1728" s="38">
        <v>10288398</v>
      </c>
      <c r="D1728" s="40" t="s">
        <v>460</v>
      </c>
      <c r="E1728" s="58">
        <v>1</v>
      </c>
      <c r="F1728" s="38">
        <v>120</v>
      </c>
      <c r="G1728" s="38" t="s">
        <v>23</v>
      </c>
      <c r="H1728" s="42">
        <v>3900</v>
      </c>
      <c r="I1728" s="57"/>
      <c r="J1728" s="44">
        <v>39269</v>
      </c>
      <c r="K1728" s="42">
        <v>0</v>
      </c>
      <c r="L1728" s="42">
        <v>3705</v>
      </c>
      <c r="M1728" s="44">
        <v>45199</v>
      </c>
      <c r="N1728" s="42">
        <f>H1728-L1728</f>
        <v>195</v>
      </c>
      <c r="O1728" s="42">
        <v>0</v>
      </c>
      <c r="P1728" s="45">
        <v>0.03</v>
      </c>
      <c r="Q1728" s="42">
        <v>0</v>
      </c>
      <c r="R1728" s="42">
        <v>0</v>
      </c>
      <c r="S1728" s="42">
        <f>N1728</f>
        <v>195</v>
      </c>
      <c r="T1728" s="38">
        <v>2101</v>
      </c>
      <c r="U1728" s="14">
        <f>S1728/H1728</f>
        <v>0.05</v>
      </c>
      <c r="V1728" s="19"/>
      <c r="W1728" s="19"/>
      <c r="X1728" s="37" t="s">
        <v>3461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</row>
    <row r="1729" spans="1:37" s="9" customFormat="1" ht="16.5" customHeight="1">
      <c r="A1729" s="38">
        <v>667</v>
      </c>
      <c r="B1729" s="39">
        <v>10737</v>
      </c>
      <c r="C1729" s="38">
        <v>10288413</v>
      </c>
      <c r="D1729" s="40" t="s">
        <v>461</v>
      </c>
      <c r="E1729" s="58">
        <v>12</v>
      </c>
      <c r="F1729" s="38">
        <v>120</v>
      </c>
      <c r="G1729" s="38" t="s">
        <v>23</v>
      </c>
      <c r="H1729" s="42">
        <v>6775</v>
      </c>
      <c r="I1729" s="57"/>
      <c r="J1729" s="44">
        <v>39538</v>
      </c>
      <c r="K1729" s="42">
        <v>0</v>
      </c>
      <c r="L1729" s="42">
        <v>6436.25</v>
      </c>
      <c r="M1729" s="44">
        <v>45199</v>
      </c>
      <c r="N1729" s="42">
        <f>H1729-L1729</f>
        <v>338.75</v>
      </c>
      <c r="O1729" s="42">
        <v>0</v>
      </c>
      <c r="P1729" s="45">
        <v>0.03</v>
      </c>
      <c r="Q1729" s="42">
        <v>0</v>
      </c>
      <c r="R1729" s="42">
        <v>0</v>
      </c>
      <c r="S1729" s="42">
        <f>N1729</f>
        <v>338.75</v>
      </c>
      <c r="T1729" s="38">
        <v>5000</v>
      </c>
      <c r="U1729" s="14">
        <f>S1729/H1729</f>
        <v>0.05</v>
      </c>
      <c r="V1729" s="19"/>
      <c r="W1729" s="19"/>
      <c r="X1729" s="37" t="s">
        <v>3461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</row>
    <row r="1730" spans="1:37" s="9" customFormat="1" ht="16.5" customHeight="1">
      <c r="A1730" s="38">
        <v>676</v>
      </c>
      <c r="B1730" s="39">
        <v>10738</v>
      </c>
      <c r="C1730" s="38">
        <v>10285188</v>
      </c>
      <c r="D1730" s="40" t="s">
        <v>468</v>
      </c>
      <c r="E1730" s="58">
        <v>1</v>
      </c>
      <c r="F1730" s="38">
        <v>60</v>
      </c>
      <c r="G1730" s="38" t="s">
        <v>33</v>
      </c>
      <c r="H1730" s="42">
        <v>6220</v>
      </c>
      <c r="I1730" s="57"/>
      <c r="J1730" s="44">
        <v>42089</v>
      </c>
      <c r="K1730" s="42">
        <v>0</v>
      </c>
      <c r="L1730" s="42">
        <v>5909</v>
      </c>
      <c r="M1730" s="44">
        <v>45199</v>
      </c>
      <c r="N1730" s="42">
        <f>H1730-K1730-L1730</f>
        <v>311</v>
      </c>
      <c r="O1730" s="42">
        <v>0</v>
      </c>
      <c r="P1730" s="45">
        <v>0.13</v>
      </c>
      <c r="Q1730" s="42">
        <v>0</v>
      </c>
      <c r="R1730" s="42">
        <v>0</v>
      </c>
      <c r="S1730" s="42">
        <f>N1730-R1730</f>
        <v>311</v>
      </c>
      <c r="T1730" s="38">
        <v>5000</v>
      </c>
      <c r="U1730" s="14">
        <f>S1730/H1730</f>
        <v>0.05</v>
      </c>
      <c r="V1730" s="19"/>
      <c r="W1730" s="19"/>
      <c r="X1730" s="37" t="s">
        <v>3461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</row>
    <row r="1731" spans="1:37" s="9" customFormat="1" ht="16.5" customHeight="1">
      <c r="A1731" s="38">
        <v>682</v>
      </c>
      <c r="B1731" s="39">
        <v>10738</v>
      </c>
      <c r="C1731" s="38">
        <v>10285827</v>
      </c>
      <c r="D1731" s="40" t="s">
        <v>197</v>
      </c>
      <c r="E1731" s="58">
        <v>194</v>
      </c>
      <c r="F1731" s="38">
        <v>120</v>
      </c>
      <c r="G1731" s="38" t="s">
        <v>23</v>
      </c>
      <c r="H1731" s="42">
        <v>9700</v>
      </c>
      <c r="I1731" s="57"/>
      <c r="J1731" s="44">
        <v>39687</v>
      </c>
      <c r="K1731" s="42">
        <v>0</v>
      </c>
      <c r="L1731" s="42">
        <v>9215</v>
      </c>
      <c r="M1731" s="44">
        <v>45199</v>
      </c>
      <c r="N1731" s="42">
        <f>H1731-K1731-L1731</f>
        <v>485</v>
      </c>
      <c r="O1731" s="42">
        <v>0</v>
      </c>
      <c r="P1731" s="45">
        <v>0.03</v>
      </c>
      <c r="Q1731" s="42">
        <v>0</v>
      </c>
      <c r="R1731" s="42">
        <v>0</v>
      </c>
      <c r="S1731" s="42">
        <f>N1731-R1731</f>
        <v>485</v>
      </c>
      <c r="T1731" s="38">
        <v>5000</v>
      </c>
      <c r="U1731" s="14">
        <f>S1731/H1731</f>
        <v>0.05</v>
      </c>
      <c r="V1731" s="19"/>
      <c r="W1731" s="19"/>
      <c r="X1731" s="37" t="s">
        <v>3461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</row>
    <row r="1732" spans="1:37" s="9" customFormat="1" ht="16.5" customHeight="1">
      <c r="A1732" s="38">
        <v>683</v>
      </c>
      <c r="B1732" s="39">
        <v>10738</v>
      </c>
      <c r="C1732" s="38">
        <v>10285866</v>
      </c>
      <c r="D1732" s="40" t="s">
        <v>472</v>
      </c>
      <c r="E1732" s="58">
        <v>4</v>
      </c>
      <c r="F1732" s="38">
        <v>120</v>
      </c>
      <c r="G1732" s="38" t="s">
        <v>23</v>
      </c>
      <c r="H1732" s="42">
        <v>2320</v>
      </c>
      <c r="I1732" s="57"/>
      <c r="J1732" s="44">
        <v>39687</v>
      </c>
      <c r="K1732" s="42">
        <v>0</v>
      </c>
      <c r="L1732" s="42">
        <v>2204</v>
      </c>
      <c r="M1732" s="44">
        <v>45199</v>
      </c>
      <c r="N1732" s="42">
        <f>H1732-K1732-L1732</f>
        <v>116</v>
      </c>
      <c r="O1732" s="42">
        <v>0</v>
      </c>
      <c r="P1732" s="45">
        <v>0.03</v>
      </c>
      <c r="Q1732" s="42">
        <v>0</v>
      </c>
      <c r="R1732" s="42">
        <v>0</v>
      </c>
      <c r="S1732" s="42">
        <f>N1732-R1732</f>
        <v>116</v>
      </c>
      <c r="T1732" s="38">
        <v>5000</v>
      </c>
      <c r="U1732" s="14">
        <f>S1732/H1732</f>
        <v>0.05</v>
      </c>
      <c r="V1732" s="19"/>
      <c r="W1732" s="19"/>
      <c r="X1732" s="37" t="s">
        <v>3461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</row>
    <row r="1733" spans="1:37" s="9" customFormat="1" ht="16.5" customHeight="1">
      <c r="A1733" s="38">
        <v>684</v>
      </c>
      <c r="B1733" s="39">
        <v>10738</v>
      </c>
      <c r="C1733" s="38">
        <v>10285867</v>
      </c>
      <c r="D1733" s="40" t="s">
        <v>473</v>
      </c>
      <c r="E1733" s="58">
        <v>1</v>
      </c>
      <c r="F1733" s="38">
        <v>120</v>
      </c>
      <c r="G1733" s="38" t="s">
        <v>23</v>
      </c>
      <c r="H1733" s="42">
        <v>1420</v>
      </c>
      <c r="I1733" s="57"/>
      <c r="J1733" s="44">
        <v>39687</v>
      </c>
      <c r="K1733" s="42">
        <v>0</v>
      </c>
      <c r="L1733" s="42">
        <v>1349</v>
      </c>
      <c r="M1733" s="44">
        <v>45199</v>
      </c>
      <c r="N1733" s="42">
        <f>H1733-K1733-L1733</f>
        <v>71</v>
      </c>
      <c r="O1733" s="42">
        <v>0</v>
      </c>
      <c r="P1733" s="45">
        <v>0.03</v>
      </c>
      <c r="Q1733" s="42">
        <v>0</v>
      </c>
      <c r="R1733" s="42">
        <v>0</v>
      </c>
      <c r="S1733" s="42">
        <f>N1733-R1733</f>
        <v>71</v>
      </c>
      <c r="T1733" s="38">
        <v>5000</v>
      </c>
      <c r="U1733" s="14">
        <f>S1733/H1733</f>
        <v>0.05</v>
      </c>
      <c r="V1733" s="19"/>
      <c r="W1733" s="19"/>
      <c r="X1733" s="37" t="s">
        <v>3461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</row>
    <row r="1734" spans="1:37" s="9" customFormat="1" ht="16.5" customHeight="1">
      <c r="A1734" s="38">
        <v>685</v>
      </c>
      <c r="B1734" s="39">
        <v>10738</v>
      </c>
      <c r="C1734" s="38">
        <v>10285868</v>
      </c>
      <c r="D1734" s="40" t="s">
        <v>474</v>
      </c>
      <c r="E1734" s="58">
        <v>1</v>
      </c>
      <c r="F1734" s="38">
        <v>120</v>
      </c>
      <c r="G1734" s="38" t="s">
        <v>23</v>
      </c>
      <c r="H1734" s="42">
        <v>610</v>
      </c>
      <c r="I1734" s="57"/>
      <c r="J1734" s="44">
        <v>39687</v>
      </c>
      <c r="K1734" s="42">
        <v>0</v>
      </c>
      <c r="L1734" s="42">
        <v>579.5</v>
      </c>
      <c r="M1734" s="44">
        <v>45199</v>
      </c>
      <c r="N1734" s="42">
        <f>H1734-K1734-L1734</f>
        <v>30.5</v>
      </c>
      <c r="O1734" s="42">
        <v>0</v>
      </c>
      <c r="P1734" s="45">
        <v>0.03</v>
      </c>
      <c r="Q1734" s="42">
        <v>0</v>
      </c>
      <c r="R1734" s="42">
        <v>0</v>
      </c>
      <c r="S1734" s="42">
        <f>N1734-R1734</f>
        <v>30.5</v>
      </c>
      <c r="T1734" s="38">
        <v>5000</v>
      </c>
      <c r="U1734" s="14">
        <f>S1734/H1734</f>
        <v>0.05</v>
      </c>
      <c r="V1734" s="19"/>
      <c r="W1734" s="19"/>
      <c r="X1734" s="37" t="s">
        <v>3461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</row>
    <row r="1735" spans="1:37" s="9" customFormat="1" ht="16.5" customHeight="1">
      <c r="A1735" s="38">
        <v>688</v>
      </c>
      <c r="B1735" s="39">
        <v>10738</v>
      </c>
      <c r="C1735" s="38">
        <v>10286139</v>
      </c>
      <c r="D1735" s="40" t="s">
        <v>477</v>
      </c>
      <c r="E1735" s="41">
        <v>2</v>
      </c>
      <c r="F1735" s="38">
        <v>120</v>
      </c>
      <c r="G1735" s="38" t="s">
        <v>23</v>
      </c>
      <c r="H1735" s="42">
        <v>2700</v>
      </c>
      <c r="I1735" s="57"/>
      <c r="J1735" s="44">
        <v>39687</v>
      </c>
      <c r="K1735" s="42">
        <v>0</v>
      </c>
      <c r="L1735" s="42">
        <v>2565</v>
      </c>
      <c r="M1735" s="44">
        <v>45199</v>
      </c>
      <c r="N1735" s="42">
        <f>H1735-K1735-L1735</f>
        <v>135</v>
      </c>
      <c r="O1735" s="42">
        <v>0</v>
      </c>
      <c r="P1735" s="45">
        <v>0.03</v>
      </c>
      <c r="Q1735" s="42">
        <v>0</v>
      </c>
      <c r="R1735" s="42">
        <v>0</v>
      </c>
      <c r="S1735" s="42">
        <f>N1735-R1735</f>
        <v>135</v>
      </c>
      <c r="T1735" s="38">
        <v>5000</v>
      </c>
      <c r="U1735" s="14">
        <f>S1735/H1735</f>
        <v>0.05</v>
      </c>
      <c r="V1735" s="19"/>
      <c r="W1735" s="19"/>
      <c r="X1735" s="37" t="s">
        <v>3461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</row>
    <row r="1736" spans="1:37" s="9" customFormat="1" ht="16.5" customHeight="1">
      <c r="A1736" s="38">
        <v>171</v>
      </c>
      <c r="B1736" s="39">
        <v>10742</v>
      </c>
      <c r="C1736" s="38">
        <v>10287499</v>
      </c>
      <c r="D1736" s="40" t="s">
        <v>521</v>
      </c>
      <c r="E1736" s="58">
        <v>1</v>
      </c>
      <c r="F1736" s="38">
        <v>120</v>
      </c>
      <c r="G1736" s="38" t="s">
        <v>23</v>
      </c>
      <c r="H1736" s="42">
        <v>3600</v>
      </c>
      <c r="I1736" s="57"/>
      <c r="J1736" s="44">
        <v>39749</v>
      </c>
      <c r="K1736" s="42">
        <v>0</v>
      </c>
      <c r="L1736" s="42">
        <v>3420</v>
      </c>
      <c r="M1736" s="44">
        <v>45199</v>
      </c>
      <c r="N1736" s="42">
        <f>H1736-K1736-L1736</f>
        <v>180</v>
      </c>
      <c r="O1736" s="42">
        <v>0</v>
      </c>
      <c r="P1736" s="45">
        <v>0.13</v>
      </c>
      <c r="Q1736" s="42">
        <v>0</v>
      </c>
      <c r="R1736" s="42">
        <v>0</v>
      </c>
      <c r="S1736" s="42">
        <f>N1736</f>
        <v>180</v>
      </c>
      <c r="T1736" s="38">
        <v>2102</v>
      </c>
      <c r="U1736" s="14">
        <f>S1736/H1736</f>
        <v>0.05</v>
      </c>
      <c r="V1736" s="19"/>
      <c r="W1736" s="19"/>
      <c r="X1736" s="37" t="s">
        <v>3463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</row>
    <row r="1737" spans="1:37" s="9" customFormat="1" ht="16.5" customHeight="1">
      <c r="A1737" s="38">
        <v>172</v>
      </c>
      <c r="B1737" s="39">
        <v>10742</v>
      </c>
      <c r="C1737" s="38">
        <v>10287522</v>
      </c>
      <c r="D1737" s="40" t="s">
        <v>522</v>
      </c>
      <c r="E1737" s="58">
        <v>2</v>
      </c>
      <c r="F1737" s="38">
        <v>60</v>
      </c>
      <c r="G1737" s="38" t="s">
        <v>23</v>
      </c>
      <c r="H1737" s="42">
        <v>3200</v>
      </c>
      <c r="I1737" s="57"/>
      <c r="J1737" s="44">
        <v>39738</v>
      </c>
      <c r="K1737" s="42">
        <v>0</v>
      </c>
      <c r="L1737" s="42">
        <v>3040</v>
      </c>
      <c r="M1737" s="44">
        <v>45199</v>
      </c>
      <c r="N1737" s="42">
        <f>H1737-K1737-L1737</f>
        <v>160</v>
      </c>
      <c r="O1737" s="42">
        <v>0</v>
      </c>
      <c r="P1737" s="45">
        <v>0.13</v>
      </c>
      <c r="Q1737" s="42">
        <v>0</v>
      </c>
      <c r="R1737" s="42">
        <v>0</v>
      </c>
      <c r="S1737" s="42">
        <f>N1737</f>
        <v>160</v>
      </c>
      <c r="T1737" s="38">
        <v>2103</v>
      </c>
      <c r="U1737" s="14">
        <f>S1737/H1737</f>
        <v>0.05</v>
      </c>
      <c r="V1737" s="19"/>
      <c r="W1737" s="19"/>
      <c r="X1737" s="37" t="s">
        <v>3463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</row>
    <row r="1738" spans="1:37" s="9" customFormat="1" ht="16.5" customHeight="1">
      <c r="A1738" s="38">
        <v>173</v>
      </c>
      <c r="B1738" s="39">
        <v>10742</v>
      </c>
      <c r="C1738" s="38">
        <v>10287526</v>
      </c>
      <c r="D1738" s="40" t="s">
        <v>523</v>
      </c>
      <c r="E1738" s="58">
        <v>70</v>
      </c>
      <c r="F1738" s="38">
        <v>120</v>
      </c>
      <c r="G1738" s="38" t="s">
        <v>23</v>
      </c>
      <c r="H1738" s="42">
        <v>17710</v>
      </c>
      <c r="I1738" s="57"/>
      <c r="J1738" s="44">
        <v>39738</v>
      </c>
      <c r="K1738" s="42">
        <v>0</v>
      </c>
      <c r="L1738" s="42">
        <v>16824.5</v>
      </c>
      <c r="M1738" s="44">
        <v>45199</v>
      </c>
      <c r="N1738" s="42">
        <f>H1738-K1738-L1738</f>
        <v>885.5</v>
      </c>
      <c r="O1738" s="42">
        <v>0</v>
      </c>
      <c r="P1738" s="45">
        <v>0.13</v>
      </c>
      <c r="Q1738" s="42">
        <v>0</v>
      </c>
      <c r="R1738" s="42">
        <v>0</v>
      </c>
      <c r="S1738" s="42">
        <f>N1738</f>
        <v>885.5</v>
      </c>
      <c r="T1738" s="38">
        <v>5000</v>
      </c>
      <c r="U1738" s="14">
        <f>S1738/H1738</f>
        <v>0.05</v>
      </c>
      <c r="V1738" s="19"/>
      <c r="W1738" s="19"/>
      <c r="X1738" s="37" t="s">
        <v>3463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</row>
    <row r="1739" spans="1:37" s="9" customFormat="1" ht="16.5" customHeight="1">
      <c r="A1739" s="38">
        <v>174</v>
      </c>
      <c r="B1739" s="39">
        <v>10742</v>
      </c>
      <c r="C1739" s="38">
        <v>10287527</v>
      </c>
      <c r="D1739" s="40" t="s">
        <v>524</v>
      </c>
      <c r="E1739" s="58">
        <v>1</v>
      </c>
      <c r="F1739" s="38">
        <v>120</v>
      </c>
      <c r="G1739" s="38" t="s">
        <v>23</v>
      </c>
      <c r="H1739" s="42">
        <v>420</v>
      </c>
      <c r="I1739" s="57"/>
      <c r="J1739" s="44">
        <v>39738</v>
      </c>
      <c r="K1739" s="42">
        <v>0</v>
      </c>
      <c r="L1739" s="42">
        <v>399</v>
      </c>
      <c r="M1739" s="44">
        <v>45199</v>
      </c>
      <c r="N1739" s="42">
        <f>H1739-K1739-L1739</f>
        <v>21</v>
      </c>
      <c r="O1739" s="42">
        <v>0</v>
      </c>
      <c r="P1739" s="45">
        <v>0.13</v>
      </c>
      <c r="Q1739" s="42">
        <v>0</v>
      </c>
      <c r="R1739" s="42">
        <v>0</v>
      </c>
      <c r="S1739" s="42">
        <f>N1739</f>
        <v>21</v>
      </c>
      <c r="T1739" s="38">
        <v>2101</v>
      </c>
      <c r="U1739" s="14">
        <f>S1739/H1739</f>
        <v>0.05</v>
      </c>
      <c r="V1739" s="19"/>
      <c r="W1739" s="19"/>
      <c r="X1739" s="37" t="s">
        <v>3463</v>
      </c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</row>
    <row r="1740" spans="1:37" s="9" customFormat="1" ht="16.5" customHeight="1">
      <c r="A1740" s="38">
        <v>175</v>
      </c>
      <c r="B1740" s="39">
        <v>10742</v>
      </c>
      <c r="C1740" s="38">
        <v>10287590</v>
      </c>
      <c r="D1740" s="40" t="s">
        <v>525</v>
      </c>
      <c r="E1740" s="58">
        <v>2</v>
      </c>
      <c r="F1740" s="38">
        <v>60</v>
      </c>
      <c r="G1740" s="38" t="s">
        <v>23</v>
      </c>
      <c r="H1740" s="42">
        <v>490</v>
      </c>
      <c r="I1740" s="57"/>
      <c r="J1740" s="44">
        <v>39738</v>
      </c>
      <c r="K1740" s="42">
        <v>0</v>
      </c>
      <c r="L1740" s="42">
        <v>465.5</v>
      </c>
      <c r="M1740" s="44">
        <v>45199</v>
      </c>
      <c r="N1740" s="42">
        <f>H1740-K1740-L1740</f>
        <v>24.5</v>
      </c>
      <c r="O1740" s="42">
        <v>0</v>
      </c>
      <c r="P1740" s="45">
        <v>0.13</v>
      </c>
      <c r="Q1740" s="42">
        <v>0</v>
      </c>
      <c r="R1740" s="42">
        <v>0</v>
      </c>
      <c r="S1740" s="42">
        <f>N1740</f>
        <v>24.5</v>
      </c>
      <c r="T1740" s="38">
        <v>5000</v>
      </c>
      <c r="U1740" s="14">
        <f>S1740/H1740</f>
        <v>0.05</v>
      </c>
      <c r="V1740" s="19"/>
      <c r="W1740" s="19"/>
      <c r="X1740" s="37" t="s">
        <v>3463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</row>
    <row r="1741" spans="1:37" s="9" customFormat="1" ht="16.5" customHeight="1">
      <c r="A1741" s="38">
        <v>176</v>
      </c>
      <c r="B1741" s="39">
        <v>10742</v>
      </c>
      <c r="C1741" s="38">
        <v>10287713</v>
      </c>
      <c r="D1741" s="40" t="s">
        <v>526</v>
      </c>
      <c r="E1741" s="58">
        <v>1</v>
      </c>
      <c r="F1741" s="38">
        <v>120</v>
      </c>
      <c r="G1741" s="38" t="s">
        <v>23</v>
      </c>
      <c r="H1741" s="42">
        <v>290</v>
      </c>
      <c r="I1741" s="57"/>
      <c r="J1741" s="44">
        <v>39749</v>
      </c>
      <c r="K1741" s="42">
        <v>0</v>
      </c>
      <c r="L1741" s="42">
        <v>275.5</v>
      </c>
      <c r="M1741" s="44">
        <v>45199</v>
      </c>
      <c r="N1741" s="42">
        <f>H1741-K1741-L1741</f>
        <v>14.5</v>
      </c>
      <c r="O1741" s="42">
        <v>0</v>
      </c>
      <c r="P1741" s="45">
        <v>0.13</v>
      </c>
      <c r="Q1741" s="42">
        <v>0</v>
      </c>
      <c r="R1741" s="42">
        <v>0</v>
      </c>
      <c r="S1741" s="42">
        <f>N1741</f>
        <v>14.5</v>
      </c>
      <c r="T1741" s="38">
        <v>2104</v>
      </c>
      <c r="U1741" s="14">
        <f>S1741/H1741</f>
        <v>0.05</v>
      </c>
      <c r="V1741" s="19"/>
      <c r="W1741" s="19"/>
      <c r="X1741" s="37" t="s">
        <v>3463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</row>
    <row r="1742" spans="1:37" s="9" customFormat="1" ht="16.5" customHeight="1">
      <c r="A1742" s="38">
        <v>177</v>
      </c>
      <c r="B1742" s="39">
        <v>10742</v>
      </c>
      <c r="C1742" s="38">
        <v>10287714</v>
      </c>
      <c r="D1742" s="40" t="s">
        <v>526</v>
      </c>
      <c r="E1742" s="58">
        <v>1</v>
      </c>
      <c r="F1742" s="38">
        <v>120</v>
      </c>
      <c r="G1742" s="38" t="s">
        <v>23</v>
      </c>
      <c r="H1742" s="42">
        <v>290</v>
      </c>
      <c r="I1742" s="57"/>
      <c r="J1742" s="44">
        <v>39749</v>
      </c>
      <c r="K1742" s="42">
        <v>0</v>
      </c>
      <c r="L1742" s="42">
        <v>275.5</v>
      </c>
      <c r="M1742" s="44">
        <v>45199</v>
      </c>
      <c r="N1742" s="42">
        <f>H1742-K1742-L1742</f>
        <v>14.5</v>
      </c>
      <c r="O1742" s="42">
        <v>0</v>
      </c>
      <c r="P1742" s="45">
        <v>0.13</v>
      </c>
      <c r="Q1742" s="42">
        <v>0</v>
      </c>
      <c r="R1742" s="42">
        <v>0</v>
      </c>
      <c r="S1742" s="42">
        <f>N1742</f>
        <v>14.5</v>
      </c>
      <c r="T1742" s="38">
        <v>2102</v>
      </c>
      <c r="U1742" s="14">
        <f>S1742/H1742</f>
        <v>0.05</v>
      </c>
      <c r="V1742" s="19"/>
      <c r="W1742" s="19"/>
      <c r="X1742" s="37" t="s">
        <v>3463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</row>
    <row r="1743" spans="1:37" s="9" customFormat="1" ht="16.5" customHeight="1">
      <c r="A1743" s="38">
        <v>178</v>
      </c>
      <c r="B1743" s="39">
        <v>10742</v>
      </c>
      <c r="C1743" s="38">
        <v>10287718</v>
      </c>
      <c r="D1743" s="40" t="s">
        <v>527</v>
      </c>
      <c r="E1743" s="58">
        <v>1</v>
      </c>
      <c r="F1743" s="38">
        <v>120</v>
      </c>
      <c r="G1743" s="38" t="s">
        <v>23</v>
      </c>
      <c r="H1743" s="42">
        <v>220</v>
      </c>
      <c r="I1743" s="57"/>
      <c r="J1743" s="44">
        <v>39749</v>
      </c>
      <c r="K1743" s="42">
        <v>0</v>
      </c>
      <c r="L1743" s="42">
        <v>209</v>
      </c>
      <c r="M1743" s="44">
        <v>45199</v>
      </c>
      <c r="N1743" s="42">
        <f>H1743-K1743-L1743</f>
        <v>11</v>
      </c>
      <c r="O1743" s="42">
        <v>0</v>
      </c>
      <c r="P1743" s="45">
        <v>0.13</v>
      </c>
      <c r="Q1743" s="42">
        <v>0</v>
      </c>
      <c r="R1743" s="42">
        <v>0</v>
      </c>
      <c r="S1743" s="42">
        <f>N1743</f>
        <v>11</v>
      </c>
      <c r="T1743" s="38">
        <v>2105</v>
      </c>
      <c r="U1743" s="14">
        <f>S1743/H1743</f>
        <v>0.05</v>
      </c>
      <c r="V1743" s="19"/>
      <c r="W1743" s="19"/>
      <c r="X1743" s="37" t="s">
        <v>3463</v>
      </c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</row>
    <row r="1744" spans="1:37" s="9" customFormat="1" ht="16.5" customHeight="1">
      <c r="A1744" s="38">
        <v>179</v>
      </c>
      <c r="B1744" s="39">
        <v>10742</v>
      </c>
      <c r="C1744" s="38">
        <v>10287729</v>
      </c>
      <c r="D1744" s="40" t="s">
        <v>528</v>
      </c>
      <c r="E1744" s="58">
        <v>1</v>
      </c>
      <c r="F1744" s="38">
        <v>60</v>
      </c>
      <c r="G1744" s="38" t="s">
        <v>33</v>
      </c>
      <c r="H1744" s="42">
        <v>2870</v>
      </c>
      <c r="I1744" s="57"/>
      <c r="J1744" s="44">
        <v>40778</v>
      </c>
      <c r="K1744" s="42">
        <v>0</v>
      </c>
      <c r="L1744" s="42">
        <v>2726.5</v>
      </c>
      <c r="M1744" s="44">
        <v>45199</v>
      </c>
      <c r="N1744" s="42">
        <f>H1744-K1744-L1744</f>
        <v>143.5</v>
      </c>
      <c r="O1744" s="42">
        <v>0</v>
      </c>
      <c r="P1744" s="45">
        <v>0.13</v>
      </c>
      <c r="Q1744" s="42">
        <v>0</v>
      </c>
      <c r="R1744" s="42">
        <v>0</v>
      </c>
      <c r="S1744" s="42">
        <f>N1744</f>
        <v>143.5</v>
      </c>
      <c r="T1744" s="38">
        <v>5000</v>
      </c>
      <c r="U1744" s="14">
        <f>S1744/H1744</f>
        <v>0.05</v>
      </c>
      <c r="V1744" s="19"/>
      <c r="W1744" s="19"/>
      <c r="X1744" s="37" t="s">
        <v>3463</v>
      </c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</row>
    <row r="1745" spans="1:37" s="9" customFormat="1" ht="16.5" customHeight="1">
      <c r="A1745" s="38">
        <v>183</v>
      </c>
      <c r="B1745" s="39">
        <v>10742</v>
      </c>
      <c r="C1745" s="38">
        <v>10288002</v>
      </c>
      <c r="D1745" s="40" t="s">
        <v>531</v>
      </c>
      <c r="E1745" s="58">
        <v>11</v>
      </c>
      <c r="F1745" s="38">
        <v>60</v>
      </c>
      <c r="G1745" s="38" t="s">
        <v>33</v>
      </c>
      <c r="H1745" s="42">
        <v>17600</v>
      </c>
      <c r="I1745" s="57"/>
      <c r="J1745" s="44">
        <v>43156</v>
      </c>
      <c r="K1745" s="42">
        <v>0</v>
      </c>
      <c r="L1745" s="42">
        <v>16720</v>
      </c>
      <c r="M1745" s="44">
        <v>45199</v>
      </c>
      <c r="N1745" s="42">
        <f>H1745-K1745-L1745</f>
        <v>880</v>
      </c>
      <c r="O1745" s="42">
        <v>0</v>
      </c>
      <c r="P1745" s="45">
        <v>0.13</v>
      </c>
      <c r="Q1745" s="42">
        <v>0</v>
      </c>
      <c r="R1745" s="42">
        <v>0</v>
      </c>
      <c r="S1745" s="42">
        <f>N1745</f>
        <v>880</v>
      </c>
      <c r="T1745" s="38">
        <v>5000</v>
      </c>
      <c r="U1745" s="14">
        <f>S1745/H1745</f>
        <v>0.05</v>
      </c>
      <c r="V1745" s="19"/>
      <c r="W1745" s="19"/>
      <c r="X1745" s="37" t="s">
        <v>3463</v>
      </c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</row>
    <row r="1746" spans="1:37" s="9" customFormat="1" ht="16.5" customHeight="1">
      <c r="A1746" s="38">
        <v>184</v>
      </c>
      <c r="B1746" s="39">
        <v>10742</v>
      </c>
      <c r="C1746" s="38">
        <v>10288052</v>
      </c>
      <c r="D1746" s="40" t="s">
        <v>532</v>
      </c>
      <c r="E1746" s="58">
        <v>1</v>
      </c>
      <c r="F1746" s="38">
        <v>60</v>
      </c>
      <c r="G1746" s="38" t="s">
        <v>33</v>
      </c>
      <c r="H1746" s="42">
        <v>3600</v>
      </c>
      <c r="I1746" s="57"/>
      <c r="J1746" s="44">
        <v>39749</v>
      </c>
      <c r="K1746" s="42">
        <v>0</v>
      </c>
      <c r="L1746" s="42">
        <v>3420</v>
      </c>
      <c r="M1746" s="44">
        <v>45199</v>
      </c>
      <c r="N1746" s="42">
        <f>H1746-K1746-L1746</f>
        <v>180</v>
      </c>
      <c r="O1746" s="42">
        <v>0</v>
      </c>
      <c r="P1746" s="45">
        <v>0.13</v>
      </c>
      <c r="Q1746" s="42">
        <v>0</v>
      </c>
      <c r="R1746" s="42">
        <v>0</v>
      </c>
      <c r="S1746" s="42">
        <f>N1746</f>
        <v>180</v>
      </c>
      <c r="T1746" s="38">
        <v>5000</v>
      </c>
      <c r="U1746" s="14">
        <f>S1746/H1746</f>
        <v>0.05</v>
      </c>
      <c r="V1746" s="19"/>
      <c r="W1746" s="19"/>
      <c r="X1746" s="37" t="s">
        <v>3463</v>
      </c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</row>
    <row r="1747" spans="1:37" s="9" customFormat="1" ht="16.5" customHeight="1">
      <c r="A1747" s="38">
        <v>185</v>
      </c>
      <c r="B1747" s="39">
        <v>10742</v>
      </c>
      <c r="C1747" s="38">
        <v>10288053</v>
      </c>
      <c r="D1747" s="40" t="s">
        <v>533</v>
      </c>
      <c r="E1747" s="58">
        <v>1</v>
      </c>
      <c r="F1747" s="38">
        <v>60</v>
      </c>
      <c r="G1747" s="38" t="s">
        <v>33</v>
      </c>
      <c r="H1747" s="42">
        <v>5000</v>
      </c>
      <c r="I1747" s="57"/>
      <c r="J1747" s="44">
        <v>39749</v>
      </c>
      <c r="K1747" s="42">
        <v>0</v>
      </c>
      <c r="L1747" s="42">
        <v>4750</v>
      </c>
      <c r="M1747" s="44">
        <v>45199</v>
      </c>
      <c r="N1747" s="42">
        <f>H1747-K1747-L1747</f>
        <v>250</v>
      </c>
      <c r="O1747" s="42">
        <v>0</v>
      </c>
      <c r="P1747" s="45">
        <v>0.13</v>
      </c>
      <c r="Q1747" s="42">
        <v>0</v>
      </c>
      <c r="R1747" s="42">
        <v>0</v>
      </c>
      <c r="S1747" s="42">
        <f>N1747</f>
        <v>250</v>
      </c>
      <c r="T1747" s="38">
        <v>5000</v>
      </c>
      <c r="U1747" s="14">
        <f>S1747/H1747</f>
        <v>0.05</v>
      </c>
      <c r="V1747" s="19"/>
      <c r="W1747" s="19"/>
      <c r="X1747" s="37" t="s">
        <v>3463</v>
      </c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</row>
    <row r="1748" spans="1:37" s="9" customFormat="1" ht="16.5" customHeight="1">
      <c r="A1748" s="38">
        <v>206</v>
      </c>
      <c r="B1748" s="39">
        <v>10743</v>
      </c>
      <c r="C1748" s="38">
        <v>10301043</v>
      </c>
      <c r="D1748" s="40" t="s">
        <v>553</v>
      </c>
      <c r="E1748" s="58">
        <v>1</v>
      </c>
      <c r="F1748" s="38">
        <v>60</v>
      </c>
      <c r="G1748" s="38" t="s">
        <v>33</v>
      </c>
      <c r="H1748" s="42">
        <v>61050</v>
      </c>
      <c r="I1748" s="57"/>
      <c r="J1748" s="44">
        <v>42668</v>
      </c>
      <c r="K1748" s="42">
        <v>0</v>
      </c>
      <c r="L1748" s="42">
        <v>57997.5</v>
      </c>
      <c r="M1748" s="44">
        <v>45199</v>
      </c>
      <c r="N1748" s="42">
        <f>H1748-L1748</f>
        <v>3052.5</v>
      </c>
      <c r="O1748" s="42">
        <v>0</v>
      </c>
      <c r="P1748" s="45">
        <v>0.13</v>
      </c>
      <c r="Q1748" s="42">
        <v>0</v>
      </c>
      <c r="R1748" s="42">
        <v>0</v>
      </c>
      <c r="S1748" s="42">
        <f>N1748</f>
        <v>3052.5</v>
      </c>
      <c r="T1748" s="38">
        <v>5000</v>
      </c>
      <c r="U1748" s="14">
        <f>S1748/H1748</f>
        <v>0.05</v>
      </c>
      <c r="V1748" s="19"/>
      <c r="W1748" s="19"/>
      <c r="X1748" s="37" t="s">
        <v>3463</v>
      </c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</row>
    <row r="1749" spans="1:37" s="9" customFormat="1" ht="16.5" customHeight="1">
      <c r="A1749" s="38">
        <v>215</v>
      </c>
      <c r="B1749" s="39">
        <v>10744</v>
      </c>
      <c r="C1749" s="38">
        <v>10292955</v>
      </c>
      <c r="D1749" s="40" t="s">
        <v>560</v>
      </c>
      <c r="E1749" s="58">
        <v>1</v>
      </c>
      <c r="F1749" s="38">
        <v>50</v>
      </c>
      <c r="G1749" s="38" t="s">
        <v>33</v>
      </c>
      <c r="H1749" s="42">
        <v>1950</v>
      </c>
      <c r="I1749" s="57"/>
      <c r="J1749" s="44">
        <v>43613</v>
      </c>
      <c r="K1749" s="42">
        <v>0</v>
      </c>
      <c r="L1749" s="42">
        <v>1852.5</v>
      </c>
      <c r="M1749" s="44">
        <v>45199</v>
      </c>
      <c r="N1749" s="42">
        <f>H1749-K1749-L1749</f>
        <v>97.5</v>
      </c>
      <c r="O1749" s="42">
        <v>0</v>
      </c>
      <c r="P1749" s="45">
        <v>0.13</v>
      </c>
      <c r="Q1749" s="42">
        <v>0</v>
      </c>
      <c r="R1749" s="42">
        <v>0</v>
      </c>
      <c r="S1749" s="42">
        <f>N1749</f>
        <v>97.5</v>
      </c>
      <c r="T1749" s="38">
        <v>5000</v>
      </c>
      <c r="U1749" s="14">
        <f>S1749/H1749</f>
        <v>0.05</v>
      </c>
      <c r="V1749" s="19"/>
      <c r="W1749" s="19"/>
      <c r="X1749" s="37" t="s">
        <v>3463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</row>
    <row r="1750" spans="1:37" s="9" customFormat="1" ht="16.5" customHeight="1">
      <c r="A1750" s="38">
        <v>220</v>
      </c>
      <c r="B1750" s="39">
        <v>10744</v>
      </c>
      <c r="C1750" s="38">
        <v>10293854</v>
      </c>
      <c r="D1750" s="40" t="s">
        <v>564</v>
      </c>
      <c r="E1750" s="58">
        <v>1</v>
      </c>
      <c r="F1750" s="38">
        <v>10</v>
      </c>
      <c r="G1750" s="38" t="s">
        <v>33</v>
      </c>
      <c r="H1750" s="42">
        <v>3640</v>
      </c>
      <c r="I1750" s="57"/>
      <c r="J1750" s="44">
        <v>43916</v>
      </c>
      <c r="K1750" s="42">
        <v>0</v>
      </c>
      <c r="L1750" s="42">
        <v>3458</v>
      </c>
      <c r="M1750" s="44">
        <v>45199</v>
      </c>
      <c r="N1750" s="42">
        <f>H1750-K1750-L1750</f>
        <v>182</v>
      </c>
      <c r="O1750" s="42">
        <v>0</v>
      </c>
      <c r="P1750" s="45">
        <v>0.13</v>
      </c>
      <c r="Q1750" s="42">
        <v>0</v>
      </c>
      <c r="R1750" s="42">
        <v>0</v>
      </c>
      <c r="S1750" s="42">
        <f>N1750</f>
        <v>182</v>
      </c>
      <c r="T1750" s="38">
        <v>5000</v>
      </c>
      <c r="U1750" s="14">
        <f>S1750/H1750</f>
        <v>0.05</v>
      </c>
      <c r="V1750" s="19"/>
      <c r="W1750" s="19"/>
      <c r="X1750" s="37" t="s">
        <v>3463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</row>
    <row r="1751" spans="1:37" s="9" customFormat="1" ht="16.5" customHeight="1">
      <c r="A1751" s="38">
        <v>224</v>
      </c>
      <c r="B1751" s="39">
        <v>10744</v>
      </c>
      <c r="C1751" s="38">
        <v>10293951</v>
      </c>
      <c r="D1751" s="40" t="s">
        <v>568</v>
      </c>
      <c r="E1751" s="58">
        <v>3</v>
      </c>
      <c r="F1751" s="38">
        <v>60</v>
      </c>
      <c r="G1751" s="38" t="s">
        <v>23</v>
      </c>
      <c r="H1751" s="42">
        <v>14440</v>
      </c>
      <c r="I1751" s="57"/>
      <c r="J1751" s="44">
        <v>43124</v>
      </c>
      <c r="K1751" s="42">
        <v>0</v>
      </c>
      <c r="L1751" s="42">
        <v>13718</v>
      </c>
      <c r="M1751" s="44">
        <v>45199</v>
      </c>
      <c r="N1751" s="42">
        <f>H1751-K1751-L1751</f>
        <v>722</v>
      </c>
      <c r="O1751" s="42">
        <v>0</v>
      </c>
      <c r="P1751" s="45">
        <v>0.13</v>
      </c>
      <c r="Q1751" s="42">
        <v>0</v>
      </c>
      <c r="R1751" s="42">
        <v>0</v>
      </c>
      <c r="S1751" s="42">
        <f>N1751</f>
        <v>722</v>
      </c>
      <c r="T1751" s="38">
        <v>5000</v>
      </c>
      <c r="U1751" s="14">
        <f>S1751/H1751</f>
        <v>0.05</v>
      </c>
      <c r="V1751" s="19"/>
      <c r="W1751" s="19"/>
      <c r="X1751" s="37" t="s">
        <v>3463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</row>
    <row r="1752" spans="1:37" s="9" customFormat="1" ht="16.5" customHeight="1">
      <c r="A1752" s="38">
        <v>231</v>
      </c>
      <c r="B1752" s="39">
        <v>10744</v>
      </c>
      <c r="C1752" s="38">
        <v>10294168</v>
      </c>
      <c r="D1752" s="40" t="s">
        <v>574</v>
      </c>
      <c r="E1752" s="58">
        <v>1</v>
      </c>
      <c r="F1752" s="38">
        <v>60</v>
      </c>
      <c r="G1752" s="38" t="s">
        <v>33</v>
      </c>
      <c r="H1752" s="42">
        <v>2830</v>
      </c>
      <c r="I1752" s="57"/>
      <c r="J1752" s="44">
        <v>42821</v>
      </c>
      <c r="K1752" s="42">
        <v>0</v>
      </c>
      <c r="L1752" s="42">
        <v>2688.5</v>
      </c>
      <c r="M1752" s="44">
        <v>45199</v>
      </c>
      <c r="N1752" s="42">
        <f>H1752-K1752-L1752</f>
        <v>141.5</v>
      </c>
      <c r="O1752" s="42">
        <v>0</v>
      </c>
      <c r="P1752" s="45">
        <v>0.13</v>
      </c>
      <c r="Q1752" s="42">
        <v>0</v>
      </c>
      <c r="R1752" s="42">
        <v>0</v>
      </c>
      <c r="S1752" s="42">
        <f>N1752</f>
        <v>141.5</v>
      </c>
      <c r="T1752" s="38">
        <v>5000</v>
      </c>
      <c r="U1752" s="14">
        <f>S1752/H1752</f>
        <v>0.05</v>
      </c>
      <c r="V1752" s="19"/>
      <c r="W1752" s="19"/>
      <c r="X1752" s="37" t="s">
        <v>3463</v>
      </c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</row>
    <row r="1753" spans="1:37" s="9" customFormat="1" ht="16.5" customHeight="1">
      <c r="A1753" s="38">
        <v>235</v>
      </c>
      <c r="B1753" s="39">
        <v>10744</v>
      </c>
      <c r="C1753" s="38">
        <v>10294224</v>
      </c>
      <c r="D1753" s="40" t="s">
        <v>578</v>
      </c>
      <c r="E1753" s="58">
        <v>1</v>
      </c>
      <c r="F1753" s="38">
        <v>60</v>
      </c>
      <c r="G1753" s="38" t="s">
        <v>33</v>
      </c>
      <c r="H1753" s="42">
        <v>1300</v>
      </c>
      <c r="I1753" s="57"/>
      <c r="J1753" s="44">
        <v>42366</v>
      </c>
      <c r="K1753" s="42">
        <v>0</v>
      </c>
      <c r="L1753" s="42">
        <v>1235</v>
      </c>
      <c r="M1753" s="44">
        <v>45199</v>
      </c>
      <c r="N1753" s="42">
        <f>H1753-K1753-L1753</f>
        <v>65</v>
      </c>
      <c r="O1753" s="42">
        <v>0</v>
      </c>
      <c r="P1753" s="45">
        <v>0.13</v>
      </c>
      <c r="Q1753" s="42">
        <v>0</v>
      </c>
      <c r="R1753" s="42">
        <v>0</v>
      </c>
      <c r="S1753" s="42">
        <f>N1753</f>
        <v>65</v>
      </c>
      <c r="T1753" s="38">
        <v>5000</v>
      </c>
      <c r="U1753" s="14">
        <f>S1753/H1753</f>
        <v>0.05</v>
      </c>
      <c r="V1753" s="19"/>
      <c r="W1753" s="19"/>
      <c r="X1753" s="37" t="s">
        <v>3463</v>
      </c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</row>
    <row r="1754" spans="1:37" s="9" customFormat="1" ht="16.5" customHeight="1">
      <c r="A1754" s="38">
        <v>84</v>
      </c>
      <c r="B1754" s="39">
        <v>10749</v>
      </c>
      <c r="C1754" s="38">
        <v>10301517</v>
      </c>
      <c r="D1754" s="40" t="s">
        <v>635</v>
      </c>
      <c r="E1754" s="58">
        <v>1</v>
      </c>
      <c r="F1754" s="38">
        <v>120</v>
      </c>
      <c r="G1754" s="38" t="s">
        <v>23</v>
      </c>
      <c r="H1754" s="42">
        <v>1200</v>
      </c>
      <c r="I1754" s="57"/>
      <c r="J1754" s="44">
        <v>40811</v>
      </c>
      <c r="K1754" s="42">
        <v>0</v>
      </c>
      <c r="L1754" s="42">
        <v>1140</v>
      </c>
      <c r="M1754" s="44">
        <v>45199</v>
      </c>
      <c r="N1754" s="42">
        <v>60</v>
      </c>
      <c r="O1754" s="42">
        <v>0</v>
      </c>
      <c r="P1754" s="45">
        <v>0.13</v>
      </c>
      <c r="Q1754" s="42">
        <v>0</v>
      </c>
      <c r="R1754" s="42">
        <v>0</v>
      </c>
      <c r="S1754" s="42">
        <v>60</v>
      </c>
      <c r="T1754" s="38">
        <v>5000</v>
      </c>
      <c r="U1754" s="14">
        <f>S1754/H1754</f>
        <v>0.05</v>
      </c>
      <c r="V1754" s="19"/>
      <c r="W1754" s="19"/>
      <c r="X1754" s="37" t="s">
        <v>3473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</row>
    <row r="1755" spans="1:37" s="9" customFormat="1" ht="16.5" customHeight="1">
      <c r="A1755" s="38">
        <v>401</v>
      </c>
      <c r="B1755" s="39">
        <v>10877</v>
      </c>
      <c r="C1755" s="38">
        <v>10324455</v>
      </c>
      <c r="D1755" s="40" t="s">
        <v>794</v>
      </c>
      <c r="E1755" s="58">
        <v>1</v>
      </c>
      <c r="F1755" s="38">
        <v>60</v>
      </c>
      <c r="G1755" s="38" t="s">
        <v>33</v>
      </c>
      <c r="H1755" s="42">
        <v>1600</v>
      </c>
      <c r="I1755" s="57"/>
      <c r="J1755" s="44">
        <v>42487</v>
      </c>
      <c r="K1755" s="42">
        <v>0</v>
      </c>
      <c r="L1755" s="42">
        <v>1520</v>
      </c>
      <c r="M1755" s="44">
        <v>45199</v>
      </c>
      <c r="N1755" s="42">
        <f>H1755-K1755-L1755</f>
        <v>80</v>
      </c>
      <c r="O1755" s="42">
        <v>0</v>
      </c>
      <c r="P1755" s="45">
        <v>0.13</v>
      </c>
      <c r="Q1755" s="42">
        <v>0</v>
      </c>
      <c r="R1755" s="42">
        <v>0</v>
      </c>
      <c r="S1755" s="42">
        <f>N1755-R1755</f>
        <v>80</v>
      </c>
      <c r="T1755" s="38">
        <v>5000</v>
      </c>
      <c r="U1755" s="14">
        <f>S1755/H1755</f>
        <v>0.05</v>
      </c>
      <c r="V1755" s="19"/>
      <c r="W1755" s="19"/>
      <c r="X1755" s="37" t="s">
        <v>3462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</row>
    <row r="1756" spans="1:37" s="9" customFormat="1" ht="16.5" customHeight="1">
      <c r="A1756" s="38">
        <v>11</v>
      </c>
      <c r="B1756" s="39">
        <v>20701</v>
      </c>
      <c r="C1756" s="38">
        <v>10281372</v>
      </c>
      <c r="D1756" s="40" t="s">
        <v>813</v>
      </c>
      <c r="E1756" s="58">
        <v>1</v>
      </c>
      <c r="F1756" s="38">
        <v>60</v>
      </c>
      <c r="G1756" s="38" t="s">
        <v>33</v>
      </c>
      <c r="H1756" s="42">
        <v>8200</v>
      </c>
      <c r="I1756" s="57"/>
      <c r="J1756" s="44">
        <v>42701</v>
      </c>
      <c r="K1756" s="42">
        <v>0</v>
      </c>
      <c r="L1756" s="42">
        <v>7790</v>
      </c>
      <c r="M1756" s="44">
        <v>45199</v>
      </c>
      <c r="N1756" s="42">
        <f>H1756-K1756-L1756</f>
        <v>410</v>
      </c>
      <c r="O1756" s="42">
        <v>0</v>
      </c>
      <c r="P1756" s="45">
        <v>0.13</v>
      </c>
      <c r="Q1756" s="42">
        <v>0</v>
      </c>
      <c r="R1756" s="42">
        <v>0</v>
      </c>
      <c r="S1756" s="42">
        <f>N1756</f>
        <v>410</v>
      </c>
      <c r="T1756" s="38">
        <v>5000</v>
      </c>
      <c r="U1756" s="14">
        <f>S1756/H1756</f>
        <v>0.05</v>
      </c>
      <c r="V1756" s="19"/>
      <c r="W1756" s="19"/>
      <c r="X1756" s="37" t="s">
        <v>3466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</row>
    <row r="1757" spans="1:37" s="9" customFormat="1" ht="16.5" customHeight="1">
      <c r="A1757" s="38">
        <v>703</v>
      </c>
      <c r="B1757" s="39">
        <v>40709</v>
      </c>
      <c r="C1757" s="38">
        <v>10284953</v>
      </c>
      <c r="D1757" s="40" t="s">
        <v>905</v>
      </c>
      <c r="E1757" s="58">
        <v>1</v>
      </c>
      <c r="F1757" s="38">
        <v>120</v>
      </c>
      <c r="G1757" s="38" t="s">
        <v>262</v>
      </c>
      <c r="H1757" s="42">
        <v>12500</v>
      </c>
      <c r="I1757" s="57"/>
      <c r="J1757" s="44">
        <v>40115</v>
      </c>
      <c r="K1757" s="42">
        <v>0</v>
      </c>
      <c r="L1757" s="42">
        <v>11875</v>
      </c>
      <c r="M1757" s="44">
        <v>45199</v>
      </c>
      <c r="N1757" s="42">
        <f>H1757-K1757-L1757</f>
        <v>625</v>
      </c>
      <c r="O1757" s="42">
        <v>0</v>
      </c>
      <c r="P1757" s="45">
        <v>0.13</v>
      </c>
      <c r="Q1757" s="42">
        <v>0</v>
      </c>
      <c r="R1757" s="42">
        <v>0</v>
      </c>
      <c r="S1757" s="42">
        <f>N1757-R1757</f>
        <v>625</v>
      </c>
      <c r="T1757" s="38">
        <v>5000</v>
      </c>
      <c r="U1757" s="14">
        <f>S1757/H1757</f>
        <v>0.05</v>
      </c>
      <c r="V1757" s="19"/>
      <c r="W1757" s="19"/>
      <c r="X1757" s="37" t="s">
        <v>3467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</row>
    <row r="1758" spans="1:37" s="9" customFormat="1" ht="16.5" customHeight="1">
      <c r="A1758" s="38">
        <v>718</v>
      </c>
      <c r="B1758" s="39">
        <v>40709</v>
      </c>
      <c r="C1758" s="38">
        <v>10285063</v>
      </c>
      <c r="D1758" s="40" t="s">
        <v>913</v>
      </c>
      <c r="E1758" s="58">
        <v>1</v>
      </c>
      <c r="F1758" s="38">
        <v>120</v>
      </c>
      <c r="G1758" s="38" t="s">
        <v>23</v>
      </c>
      <c r="H1758" s="42">
        <v>1155</v>
      </c>
      <c r="I1758" s="57"/>
      <c r="J1758" s="44">
        <v>39394</v>
      </c>
      <c r="K1758" s="42">
        <v>0</v>
      </c>
      <c r="L1758" s="42">
        <v>1097.25</v>
      </c>
      <c r="M1758" s="44">
        <v>45199</v>
      </c>
      <c r="N1758" s="42">
        <f>H1758-K1758-L1758</f>
        <v>57.75</v>
      </c>
      <c r="O1758" s="42">
        <v>0</v>
      </c>
      <c r="P1758" s="45">
        <v>0.03</v>
      </c>
      <c r="Q1758" s="42">
        <v>0</v>
      </c>
      <c r="R1758" s="42">
        <v>0</v>
      </c>
      <c r="S1758" s="42">
        <f>N1758-R1758</f>
        <v>57.75</v>
      </c>
      <c r="T1758" s="38">
        <v>2102</v>
      </c>
      <c r="U1758" s="14">
        <f>S1758/H1758</f>
        <v>0.05</v>
      </c>
      <c r="V1758" s="19"/>
      <c r="W1758" s="19"/>
      <c r="X1758" s="37" t="s">
        <v>3467</v>
      </c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</row>
    <row r="1759" spans="1:37" s="9" customFormat="1" ht="16.5" customHeight="1">
      <c r="A1759" s="38">
        <v>719</v>
      </c>
      <c r="B1759" s="39">
        <v>40709</v>
      </c>
      <c r="C1759" s="38">
        <v>10285087</v>
      </c>
      <c r="D1759" s="40" t="s">
        <v>914</v>
      </c>
      <c r="E1759" s="58">
        <v>50</v>
      </c>
      <c r="F1759" s="38">
        <v>120</v>
      </c>
      <c r="G1759" s="38" t="s">
        <v>23</v>
      </c>
      <c r="H1759" s="42">
        <v>2250</v>
      </c>
      <c r="I1759" s="57"/>
      <c r="J1759" s="44">
        <v>39394</v>
      </c>
      <c r="K1759" s="42">
        <v>0</v>
      </c>
      <c r="L1759" s="42">
        <v>2137.5</v>
      </c>
      <c r="M1759" s="44">
        <v>45199</v>
      </c>
      <c r="N1759" s="42">
        <f>H1759-K1759-L1759</f>
        <v>112.5</v>
      </c>
      <c r="O1759" s="42">
        <v>0</v>
      </c>
      <c r="P1759" s="45">
        <v>0.03</v>
      </c>
      <c r="Q1759" s="42">
        <v>0</v>
      </c>
      <c r="R1759" s="42">
        <v>0</v>
      </c>
      <c r="S1759" s="42">
        <f>N1759-R1759</f>
        <v>112.5</v>
      </c>
      <c r="T1759" s="38">
        <v>5000</v>
      </c>
      <c r="U1759" s="14">
        <f>S1759/H1759</f>
        <v>0.05</v>
      </c>
      <c r="V1759" s="19"/>
      <c r="W1759" s="19"/>
      <c r="X1759" s="37" t="s">
        <v>3467</v>
      </c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</row>
    <row r="1760" spans="1:37" s="9" customFormat="1" ht="16.5" customHeight="1">
      <c r="A1760" s="38">
        <v>721</v>
      </c>
      <c r="B1760" s="39">
        <v>40709</v>
      </c>
      <c r="C1760" s="38">
        <v>10285128</v>
      </c>
      <c r="D1760" s="40" t="s">
        <v>915</v>
      </c>
      <c r="E1760" s="58">
        <v>152</v>
      </c>
      <c r="F1760" s="38">
        <v>60</v>
      </c>
      <c r="G1760" s="38" t="s">
        <v>83</v>
      </c>
      <c r="H1760" s="42">
        <v>11400</v>
      </c>
      <c r="I1760" s="57"/>
      <c r="J1760" s="44">
        <v>39395</v>
      </c>
      <c r="K1760" s="42">
        <v>0</v>
      </c>
      <c r="L1760" s="42">
        <v>10830</v>
      </c>
      <c r="M1760" s="44">
        <v>45199</v>
      </c>
      <c r="N1760" s="42">
        <f>H1760-K1760-L1760</f>
        <v>570</v>
      </c>
      <c r="O1760" s="42">
        <v>0</v>
      </c>
      <c r="P1760" s="45">
        <v>0.03</v>
      </c>
      <c r="Q1760" s="42">
        <v>0</v>
      </c>
      <c r="R1760" s="42">
        <v>0</v>
      </c>
      <c r="S1760" s="42">
        <f>N1760-R1760</f>
        <v>570</v>
      </c>
      <c r="T1760" s="38">
        <v>5000</v>
      </c>
      <c r="U1760" s="14">
        <f>S1760/H1760</f>
        <v>0.05</v>
      </c>
      <c r="V1760" s="19"/>
      <c r="W1760" s="19"/>
      <c r="X1760" s="37" t="s">
        <v>3467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</row>
    <row r="1761" spans="1:37" s="9" customFormat="1" ht="16.5" customHeight="1">
      <c r="A1761" s="38">
        <v>722</v>
      </c>
      <c r="B1761" s="39">
        <v>40709</v>
      </c>
      <c r="C1761" s="38">
        <v>10285246</v>
      </c>
      <c r="D1761" s="40" t="s">
        <v>916</v>
      </c>
      <c r="E1761" s="58">
        <v>10</v>
      </c>
      <c r="F1761" s="38">
        <v>60</v>
      </c>
      <c r="G1761" s="38" t="s">
        <v>33</v>
      </c>
      <c r="H1761" s="42">
        <v>650</v>
      </c>
      <c r="I1761" s="57"/>
      <c r="J1761" s="44">
        <v>39394</v>
      </c>
      <c r="K1761" s="42">
        <v>0</v>
      </c>
      <c r="L1761" s="42">
        <v>617.5</v>
      </c>
      <c r="M1761" s="44">
        <v>45199</v>
      </c>
      <c r="N1761" s="42">
        <f>H1761-K1761-L1761</f>
        <v>32.5</v>
      </c>
      <c r="O1761" s="42">
        <v>0</v>
      </c>
      <c r="P1761" s="45">
        <v>0.03</v>
      </c>
      <c r="Q1761" s="42">
        <v>0</v>
      </c>
      <c r="R1761" s="42">
        <v>0</v>
      </c>
      <c r="S1761" s="42">
        <f>N1761-R1761</f>
        <v>32.5</v>
      </c>
      <c r="T1761" s="38">
        <v>5000</v>
      </c>
      <c r="U1761" s="14">
        <f>S1761/H1761</f>
        <v>0.05</v>
      </c>
      <c r="V1761" s="19"/>
      <c r="W1761" s="19"/>
      <c r="X1761" s="37" t="s">
        <v>3467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</row>
    <row r="1762" spans="1:37" s="9" customFormat="1" ht="16.5" customHeight="1">
      <c r="A1762" s="38">
        <v>723</v>
      </c>
      <c r="B1762" s="39">
        <v>40709</v>
      </c>
      <c r="C1762" s="38">
        <v>10285296</v>
      </c>
      <c r="D1762" s="40" t="s">
        <v>917</v>
      </c>
      <c r="E1762" s="58">
        <v>1</v>
      </c>
      <c r="F1762" s="38">
        <v>60</v>
      </c>
      <c r="G1762" s="38" t="s">
        <v>23</v>
      </c>
      <c r="H1762" s="42">
        <v>2000</v>
      </c>
      <c r="I1762" s="57"/>
      <c r="J1762" s="44">
        <v>39716</v>
      </c>
      <c r="K1762" s="42">
        <v>0</v>
      </c>
      <c r="L1762" s="42">
        <v>1900</v>
      </c>
      <c r="M1762" s="44">
        <v>45199</v>
      </c>
      <c r="N1762" s="42">
        <f>H1762-K1762-L1762</f>
        <v>100</v>
      </c>
      <c r="O1762" s="42">
        <v>0</v>
      </c>
      <c r="P1762" s="45">
        <v>0.03</v>
      </c>
      <c r="Q1762" s="42">
        <v>0</v>
      </c>
      <c r="R1762" s="42">
        <v>0</v>
      </c>
      <c r="S1762" s="42">
        <f>N1762-R1762</f>
        <v>100</v>
      </c>
      <c r="T1762" s="38">
        <v>5000</v>
      </c>
      <c r="U1762" s="14">
        <f>S1762/H1762</f>
        <v>0.05</v>
      </c>
      <c r="V1762" s="19"/>
      <c r="W1762" s="19"/>
      <c r="X1762" s="37" t="s">
        <v>3467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</row>
    <row r="1763" spans="1:37" s="9" customFormat="1" ht="16.5" customHeight="1">
      <c r="A1763" s="38">
        <v>726</v>
      </c>
      <c r="B1763" s="39">
        <v>40709</v>
      </c>
      <c r="C1763" s="38">
        <v>10285310</v>
      </c>
      <c r="D1763" s="40" t="s">
        <v>920</v>
      </c>
      <c r="E1763" s="58">
        <v>5</v>
      </c>
      <c r="F1763" s="38">
        <v>120</v>
      </c>
      <c r="G1763" s="38" t="s">
        <v>23</v>
      </c>
      <c r="H1763" s="42">
        <v>320</v>
      </c>
      <c r="I1763" s="57"/>
      <c r="J1763" s="44">
        <v>39394</v>
      </c>
      <c r="K1763" s="42">
        <v>0</v>
      </c>
      <c r="L1763" s="42">
        <v>304</v>
      </c>
      <c r="M1763" s="44">
        <v>45199</v>
      </c>
      <c r="N1763" s="42">
        <f>H1763-K1763-L1763</f>
        <v>16</v>
      </c>
      <c r="O1763" s="42">
        <v>0</v>
      </c>
      <c r="P1763" s="45">
        <v>0.03</v>
      </c>
      <c r="Q1763" s="42">
        <v>0</v>
      </c>
      <c r="R1763" s="42">
        <v>0</v>
      </c>
      <c r="S1763" s="42">
        <f>N1763-R1763</f>
        <v>16</v>
      </c>
      <c r="T1763" s="38">
        <v>2103</v>
      </c>
      <c r="U1763" s="14">
        <f>S1763/H1763</f>
        <v>0.05</v>
      </c>
      <c r="V1763" s="19"/>
      <c r="W1763" s="19"/>
      <c r="X1763" s="37" t="s">
        <v>3467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</row>
    <row r="1764" spans="1:37" s="9" customFormat="1" ht="16.5" customHeight="1">
      <c r="A1764" s="38">
        <v>727</v>
      </c>
      <c r="B1764" s="39">
        <v>40709</v>
      </c>
      <c r="C1764" s="38">
        <v>10285311</v>
      </c>
      <c r="D1764" s="40" t="s">
        <v>921</v>
      </c>
      <c r="E1764" s="58">
        <v>4</v>
      </c>
      <c r="F1764" s="38">
        <v>120</v>
      </c>
      <c r="G1764" s="38" t="s">
        <v>23</v>
      </c>
      <c r="H1764" s="42">
        <v>380</v>
      </c>
      <c r="I1764" s="57"/>
      <c r="J1764" s="44">
        <v>39394</v>
      </c>
      <c r="K1764" s="42">
        <v>0</v>
      </c>
      <c r="L1764" s="42">
        <v>361</v>
      </c>
      <c r="M1764" s="44">
        <v>45199</v>
      </c>
      <c r="N1764" s="42">
        <f>H1764-K1764-L1764</f>
        <v>19</v>
      </c>
      <c r="O1764" s="42">
        <v>0</v>
      </c>
      <c r="P1764" s="45">
        <v>0.03</v>
      </c>
      <c r="Q1764" s="42">
        <v>0</v>
      </c>
      <c r="R1764" s="42">
        <v>0</v>
      </c>
      <c r="S1764" s="42">
        <f>N1764-R1764</f>
        <v>19</v>
      </c>
      <c r="T1764" s="38">
        <v>2102</v>
      </c>
      <c r="U1764" s="14">
        <f>S1764/H1764</f>
        <v>0.05</v>
      </c>
      <c r="V1764" s="19"/>
      <c r="W1764" s="19"/>
      <c r="X1764" s="37" t="s">
        <v>3467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</row>
    <row r="1765" spans="1:37" s="9" customFormat="1" ht="16.5" customHeight="1">
      <c r="A1765" s="38">
        <v>765</v>
      </c>
      <c r="B1765" s="39">
        <v>40709</v>
      </c>
      <c r="C1765" s="38">
        <v>10285794</v>
      </c>
      <c r="D1765" s="40" t="s">
        <v>949</v>
      </c>
      <c r="E1765" s="58">
        <v>1</v>
      </c>
      <c r="F1765" s="38">
        <v>60</v>
      </c>
      <c r="G1765" s="38" t="s">
        <v>33</v>
      </c>
      <c r="H1765" s="42">
        <v>56500</v>
      </c>
      <c r="I1765" s="57"/>
      <c r="J1765" s="44">
        <v>40840</v>
      </c>
      <c r="K1765" s="42">
        <v>0</v>
      </c>
      <c r="L1765" s="42">
        <v>53675</v>
      </c>
      <c r="M1765" s="44">
        <v>45199</v>
      </c>
      <c r="N1765" s="42">
        <f>H1765-K1765-L1765</f>
        <v>2825</v>
      </c>
      <c r="O1765" s="42">
        <v>0</v>
      </c>
      <c r="P1765" s="45">
        <v>0.13</v>
      </c>
      <c r="Q1765" s="42">
        <v>0</v>
      </c>
      <c r="R1765" s="42">
        <v>0</v>
      </c>
      <c r="S1765" s="42">
        <f>N1765-R1765</f>
        <v>2825</v>
      </c>
      <c r="T1765" s="38">
        <v>5000</v>
      </c>
      <c r="U1765" s="14">
        <f>S1765/H1765</f>
        <v>0.05</v>
      </c>
      <c r="V1765" s="19"/>
      <c r="W1765" s="19"/>
      <c r="X1765" s="37" t="s">
        <v>3467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</row>
    <row r="1766" spans="1:37" s="9" customFormat="1" ht="16.5" customHeight="1">
      <c r="A1766" s="38">
        <v>785</v>
      </c>
      <c r="B1766" s="39">
        <v>40710</v>
      </c>
      <c r="C1766" s="38">
        <v>10294291</v>
      </c>
      <c r="D1766" s="40" t="s">
        <v>962</v>
      </c>
      <c r="E1766" s="58">
        <v>3</v>
      </c>
      <c r="F1766" s="38">
        <v>60</v>
      </c>
      <c r="G1766" s="38" t="s">
        <v>83</v>
      </c>
      <c r="H1766" s="42">
        <v>2000</v>
      </c>
      <c r="I1766" s="57"/>
      <c r="J1766" s="44">
        <v>40513</v>
      </c>
      <c r="K1766" s="42">
        <v>0</v>
      </c>
      <c r="L1766" s="42">
        <v>1900</v>
      </c>
      <c r="M1766" s="44">
        <v>45199</v>
      </c>
      <c r="N1766" s="42">
        <f>H1766-K1766-L1766</f>
        <v>100</v>
      </c>
      <c r="O1766" s="42">
        <v>0</v>
      </c>
      <c r="P1766" s="45">
        <v>0.13</v>
      </c>
      <c r="Q1766" s="42">
        <v>0</v>
      </c>
      <c r="R1766" s="42">
        <v>0</v>
      </c>
      <c r="S1766" s="42">
        <f>N1766</f>
        <v>100</v>
      </c>
      <c r="T1766" s="38">
        <v>5000</v>
      </c>
      <c r="U1766" s="14">
        <f>S1766/H1766</f>
        <v>0.05</v>
      </c>
      <c r="V1766" s="19"/>
      <c r="W1766" s="19"/>
      <c r="X1766" s="37" t="s">
        <v>3467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</row>
    <row r="1767" spans="1:37" s="9" customFormat="1" ht="16.5" customHeight="1">
      <c r="A1767" s="38">
        <v>95</v>
      </c>
      <c r="B1767" s="39">
        <v>10701</v>
      </c>
      <c r="C1767" s="38">
        <v>10275697</v>
      </c>
      <c r="D1767" s="40" t="s">
        <v>2913</v>
      </c>
      <c r="E1767" s="58">
        <v>2</v>
      </c>
      <c r="F1767" s="38">
        <v>120</v>
      </c>
      <c r="G1767" s="38" t="s">
        <v>21</v>
      </c>
      <c r="H1767" s="42">
        <v>22400</v>
      </c>
      <c r="I1767" s="37"/>
      <c r="J1767" s="44">
        <v>40206</v>
      </c>
      <c r="K1767" s="42">
        <v>0</v>
      </c>
      <c r="L1767" s="42">
        <v>21280</v>
      </c>
      <c r="M1767" s="44">
        <v>45207</v>
      </c>
      <c r="N1767" s="42">
        <v>1120</v>
      </c>
      <c r="O1767" s="42">
        <v>0</v>
      </c>
      <c r="P1767" s="45">
        <f>IF(J1767&lt;DATEVALUE("2009-1-1"),3%,13%)</f>
        <v>0.13</v>
      </c>
      <c r="Q1767" s="42">
        <f>IF(P1767=13%,ROUND(O1767/(1+P1767)*P1767,2),ROUND(O1767/(1+0.03)*0.02,2))</f>
        <v>0</v>
      </c>
      <c r="R1767" s="42">
        <f>O1767-Q1767</f>
        <v>0</v>
      </c>
      <c r="S1767" s="42">
        <f>N1767-R1767</f>
        <v>1120</v>
      </c>
      <c r="T1767" s="38">
        <v>2101</v>
      </c>
      <c r="U1767" s="14">
        <f>S1767/H1767</f>
        <v>0.05</v>
      </c>
      <c r="V1767" s="19"/>
      <c r="W1767" s="19"/>
      <c r="X1767" s="37" t="s">
        <v>3455</v>
      </c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</row>
    <row r="1768" spans="1:37" s="9" customFormat="1" ht="16.5" customHeight="1">
      <c r="A1768" s="38">
        <v>96</v>
      </c>
      <c r="B1768" s="39">
        <v>10701</v>
      </c>
      <c r="C1768" s="38">
        <v>10275755</v>
      </c>
      <c r="D1768" s="40" t="s">
        <v>2914</v>
      </c>
      <c r="E1768" s="58">
        <v>2</v>
      </c>
      <c r="F1768" s="38">
        <v>120</v>
      </c>
      <c r="G1768" s="38" t="s">
        <v>21</v>
      </c>
      <c r="H1768" s="42">
        <v>33600</v>
      </c>
      <c r="I1768" s="37"/>
      <c r="J1768" s="44">
        <v>40206</v>
      </c>
      <c r="K1768" s="42">
        <v>0</v>
      </c>
      <c r="L1768" s="42">
        <v>31920</v>
      </c>
      <c r="M1768" s="44">
        <v>45207</v>
      </c>
      <c r="N1768" s="42">
        <v>1680</v>
      </c>
      <c r="O1768" s="42">
        <v>0</v>
      </c>
      <c r="P1768" s="45">
        <f>IF(J1768&lt;DATEVALUE("2009-1-1"),3%,13%)</f>
        <v>0.13</v>
      </c>
      <c r="Q1768" s="42">
        <f>IF(P1768=13%,ROUND(O1768/(1+P1768)*P1768,2),ROUND(O1768/(1+0.03)*0.02,2))</f>
        <v>0</v>
      </c>
      <c r="R1768" s="42">
        <f>O1768-Q1768</f>
        <v>0</v>
      </c>
      <c r="S1768" s="42">
        <f>N1768-R1768</f>
        <v>1680</v>
      </c>
      <c r="T1768" s="38">
        <v>2101</v>
      </c>
      <c r="U1768" s="14">
        <f>S1768/H1768</f>
        <v>0.05</v>
      </c>
      <c r="V1768" s="19"/>
      <c r="W1768" s="19"/>
      <c r="X1768" s="37" t="s">
        <v>3455</v>
      </c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</row>
    <row r="1769" spans="1:37" s="9" customFormat="1" ht="16.5" customHeight="1">
      <c r="A1769" s="38">
        <v>97</v>
      </c>
      <c r="B1769" s="39">
        <v>10701</v>
      </c>
      <c r="C1769" s="38">
        <v>10275756</v>
      </c>
      <c r="D1769" s="40" t="s">
        <v>2915</v>
      </c>
      <c r="E1769" s="58">
        <v>2</v>
      </c>
      <c r="F1769" s="38">
        <v>120</v>
      </c>
      <c r="G1769" s="38" t="s">
        <v>21</v>
      </c>
      <c r="H1769" s="42">
        <v>44000</v>
      </c>
      <c r="I1769" s="37"/>
      <c r="J1769" s="44">
        <v>40206</v>
      </c>
      <c r="K1769" s="42">
        <v>0</v>
      </c>
      <c r="L1769" s="42">
        <v>41800</v>
      </c>
      <c r="M1769" s="44">
        <v>45207</v>
      </c>
      <c r="N1769" s="42">
        <v>2200</v>
      </c>
      <c r="O1769" s="42">
        <v>0</v>
      </c>
      <c r="P1769" s="45">
        <f>IF(J1769&lt;DATEVALUE("2009-1-1"),3%,13%)</f>
        <v>0.13</v>
      </c>
      <c r="Q1769" s="42">
        <f>IF(P1769=13%,ROUND(O1769/(1+P1769)*P1769,2),ROUND(O1769/(1+0.03)*0.02,2))</f>
        <v>0</v>
      </c>
      <c r="R1769" s="42">
        <f>O1769-Q1769</f>
        <v>0</v>
      </c>
      <c r="S1769" s="42">
        <f>N1769-R1769</f>
        <v>2200</v>
      </c>
      <c r="T1769" s="38">
        <v>2101</v>
      </c>
      <c r="U1769" s="14">
        <f>S1769/H1769</f>
        <v>0.05</v>
      </c>
      <c r="V1769" s="19"/>
      <c r="W1769" s="19"/>
      <c r="X1769" s="37" t="s">
        <v>3455</v>
      </c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</row>
    <row r="1770" spans="1:37" s="9" customFormat="1" ht="16.5" customHeight="1">
      <c r="A1770" s="38">
        <v>173</v>
      </c>
      <c r="B1770" s="39">
        <v>10702</v>
      </c>
      <c r="C1770" s="38">
        <v>10291465</v>
      </c>
      <c r="D1770" s="40" t="s">
        <v>30</v>
      </c>
      <c r="E1770" s="58">
        <v>100</v>
      </c>
      <c r="F1770" s="38">
        <v>60</v>
      </c>
      <c r="G1770" s="38" t="s">
        <v>23</v>
      </c>
      <c r="H1770" s="42">
        <v>4401</v>
      </c>
      <c r="I1770" s="37"/>
      <c r="J1770" s="44">
        <v>42549</v>
      </c>
      <c r="K1770" s="42">
        <v>0</v>
      </c>
      <c r="L1770" s="42">
        <v>4180.95</v>
      </c>
      <c r="M1770" s="44">
        <v>45205</v>
      </c>
      <c r="N1770" s="42">
        <v>220.05</v>
      </c>
      <c r="O1770" s="42">
        <v>0</v>
      </c>
      <c r="P1770" s="45">
        <f>IF(J1770&lt;DATEVALUE("2009-1-1"),3%,13%)</f>
        <v>0.13</v>
      </c>
      <c r="Q1770" s="42">
        <f>IF(P1770=13%,ROUND(O1770/(1+P1770)*P1770,2),ROUND(O1770/(1+0.03)*0.02,2))</f>
        <v>0</v>
      </c>
      <c r="R1770" s="42">
        <f>O1770-Q1770</f>
        <v>0</v>
      </c>
      <c r="S1770" s="42">
        <f>N1770-R1770</f>
        <v>220.05</v>
      </c>
      <c r="T1770" s="38">
        <v>5000</v>
      </c>
      <c r="U1770" s="14">
        <f>S1770/H1770</f>
        <v>0.05</v>
      </c>
      <c r="V1770" s="19"/>
      <c r="W1770" s="19"/>
      <c r="X1770" s="37" t="s">
        <v>3456</v>
      </c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</row>
    <row r="1771" spans="1:37" s="9" customFormat="1" ht="16.5" customHeight="1">
      <c r="A1771" s="38">
        <v>106</v>
      </c>
      <c r="B1771" s="39">
        <v>10704</v>
      </c>
      <c r="C1771" s="38">
        <v>10279908</v>
      </c>
      <c r="D1771" s="40" t="s">
        <v>2920</v>
      </c>
      <c r="E1771" s="58">
        <v>1</v>
      </c>
      <c r="F1771" s="38">
        <v>120</v>
      </c>
      <c r="G1771" s="38" t="s">
        <v>23</v>
      </c>
      <c r="H1771" s="42">
        <v>1888</v>
      </c>
      <c r="I1771" s="37"/>
      <c r="J1771" s="44">
        <v>40352</v>
      </c>
      <c r="K1771" s="42">
        <v>0</v>
      </c>
      <c r="L1771" s="42">
        <v>1793.6</v>
      </c>
      <c r="M1771" s="44">
        <v>45200</v>
      </c>
      <c r="N1771" s="42">
        <v>94.4</v>
      </c>
      <c r="O1771" s="42">
        <v>0</v>
      </c>
      <c r="P1771" s="45">
        <f>IF(J1771&lt;DATEVALUE("2009-1-1"),3%,13%)</f>
        <v>0.13</v>
      </c>
      <c r="Q1771" s="42">
        <f>IF(P1771=13%,ROUND(O1771/(1+P1771)*P1771,2),ROUND(O1771/(1+0.03)*0.02,2))</f>
        <v>0</v>
      </c>
      <c r="R1771" s="42">
        <f>O1771-Q1771</f>
        <v>0</v>
      </c>
      <c r="S1771" s="42">
        <f>N1771-R1771</f>
        <v>94.4</v>
      </c>
      <c r="T1771" s="38">
        <v>5000</v>
      </c>
      <c r="U1771" s="14">
        <f>S1771/H1771</f>
        <v>0.05</v>
      </c>
      <c r="V1771" s="19"/>
      <c r="W1771" s="19"/>
      <c r="X1771" s="37" t="s">
        <v>3455</v>
      </c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</row>
    <row r="1772" spans="1:37" s="9" customFormat="1" ht="16.5" customHeight="1">
      <c r="A1772" s="38">
        <v>107</v>
      </c>
      <c r="B1772" s="39">
        <v>10704</v>
      </c>
      <c r="C1772" s="38">
        <v>10280437</v>
      </c>
      <c r="D1772" s="40" t="s">
        <v>2921</v>
      </c>
      <c r="E1772" s="58">
        <v>1</v>
      </c>
      <c r="F1772" s="38">
        <v>60</v>
      </c>
      <c r="G1772" s="38" t="s">
        <v>33</v>
      </c>
      <c r="H1772" s="42">
        <v>1339</v>
      </c>
      <c r="I1772" s="37"/>
      <c r="J1772" s="44">
        <v>42733</v>
      </c>
      <c r="K1772" s="42">
        <v>0</v>
      </c>
      <c r="L1772" s="42">
        <v>1272.05</v>
      </c>
      <c r="M1772" s="44">
        <v>45200</v>
      </c>
      <c r="N1772" s="42">
        <v>66.95</v>
      </c>
      <c r="O1772" s="42">
        <v>0</v>
      </c>
      <c r="P1772" s="45">
        <f>IF(J1772&lt;DATEVALUE("2009-1-1"),3%,13%)</f>
        <v>0.13</v>
      </c>
      <c r="Q1772" s="42">
        <f>IF(P1772=13%,ROUND(O1772/(1+P1772)*P1772,2),ROUND(O1772/(1+0.03)*0.02,2))</f>
        <v>0</v>
      </c>
      <c r="R1772" s="42">
        <f>O1772-Q1772</f>
        <v>0</v>
      </c>
      <c r="S1772" s="42">
        <f>N1772-R1772</f>
        <v>66.95</v>
      </c>
      <c r="T1772" s="38">
        <v>1601</v>
      </c>
      <c r="U1772" s="14">
        <f>S1772/H1772</f>
        <v>0.05</v>
      </c>
      <c r="V1772" s="19"/>
      <c r="W1772" s="19"/>
      <c r="X1772" s="37" t="s">
        <v>3455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</row>
    <row r="1773" spans="1:37" s="9" customFormat="1" ht="16.5" customHeight="1">
      <c r="A1773" s="38">
        <v>112</v>
      </c>
      <c r="B1773" s="39">
        <v>10704</v>
      </c>
      <c r="C1773" s="38">
        <v>10280257</v>
      </c>
      <c r="D1773" s="40" t="s">
        <v>2924</v>
      </c>
      <c r="E1773" s="58">
        <v>1</v>
      </c>
      <c r="F1773" s="38">
        <v>60</v>
      </c>
      <c r="G1773" s="38" t="s">
        <v>33</v>
      </c>
      <c r="H1773" s="42">
        <v>1650</v>
      </c>
      <c r="I1773" s="37"/>
      <c r="J1773" s="44">
        <v>42032</v>
      </c>
      <c r="K1773" s="42">
        <v>0</v>
      </c>
      <c r="L1773" s="42">
        <v>1567.5</v>
      </c>
      <c r="M1773" s="44">
        <v>45200</v>
      </c>
      <c r="N1773" s="42">
        <v>82.5</v>
      </c>
      <c r="O1773" s="42">
        <v>0</v>
      </c>
      <c r="P1773" s="45">
        <f>IF(J1773&lt;DATEVALUE("2009-1-1"),3%,13%)</f>
        <v>0.13</v>
      </c>
      <c r="Q1773" s="42">
        <f>IF(P1773=13%,ROUND(O1773/(1+P1773)*P1773,2),ROUND(O1773/(1+0.03)*0.02,2))</f>
        <v>0</v>
      </c>
      <c r="R1773" s="42">
        <f>O1773-Q1773</f>
        <v>0</v>
      </c>
      <c r="S1773" s="42">
        <f>N1773-R1773</f>
        <v>82.5</v>
      </c>
      <c r="T1773" s="38">
        <v>5000</v>
      </c>
      <c r="U1773" s="14">
        <f>S1773/H1773</f>
        <v>0.05</v>
      </c>
      <c r="V1773" s="19"/>
      <c r="W1773" s="19"/>
      <c r="X1773" s="37" t="s">
        <v>3455</v>
      </c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</row>
    <row r="1774" spans="1:37" s="9" customFormat="1" ht="16.5" customHeight="1">
      <c r="A1774" s="38">
        <v>113</v>
      </c>
      <c r="B1774" s="39">
        <v>10704</v>
      </c>
      <c r="C1774" s="38">
        <v>10280258</v>
      </c>
      <c r="D1774" s="40" t="s">
        <v>2924</v>
      </c>
      <c r="E1774" s="58">
        <v>1</v>
      </c>
      <c r="F1774" s="38">
        <v>60</v>
      </c>
      <c r="G1774" s="38" t="s">
        <v>33</v>
      </c>
      <c r="H1774" s="42">
        <v>1799</v>
      </c>
      <c r="I1774" s="37"/>
      <c r="J1774" s="44">
        <v>42032</v>
      </c>
      <c r="K1774" s="42">
        <v>0</v>
      </c>
      <c r="L1774" s="42">
        <v>1709.05</v>
      </c>
      <c r="M1774" s="44">
        <v>45200</v>
      </c>
      <c r="N1774" s="42">
        <v>89.95</v>
      </c>
      <c r="O1774" s="42">
        <v>0</v>
      </c>
      <c r="P1774" s="45">
        <f>IF(J1774&lt;DATEVALUE("2009-1-1"),3%,13%)</f>
        <v>0.13</v>
      </c>
      <c r="Q1774" s="42">
        <f>IF(P1774=13%,ROUND(O1774/(1+P1774)*P1774,2),ROUND(O1774/(1+0.03)*0.02,2))</f>
        <v>0</v>
      </c>
      <c r="R1774" s="42">
        <f>O1774-Q1774</f>
        <v>0</v>
      </c>
      <c r="S1774" s="42">
        <f>N1774-R1774</f>
        <v>89.95</v>
      </c>
      <c r="T1774" s="38">
        <v>5000</v>
      </c>
      <c r="U1774" s="14">
        <f>S1774/H1774</f>
        <v>0.05</v>
      </c>
      <c r="V1774" s="19"/>
      <c r="W1774" s="19"/>
      <c r="X1774" s="37" t="s">
        <v>3455</v>
      </c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</row>
    <row r="1775" spans="1:37" s="9" customFormat="1" ht="16.5" customHeight="1">
      <c r="A1775" s="38">
        <v>115</v>
      </c>
      <c r="B1775" s="39">
        <v>10704</v>
      </c>
      <c r="C1775" s="38">
        <v>10280296</v>
      </c>
      <c r="D1775" s="40" t="s">
        <v>2926</v>
      </c>
      <c r="E1775" s="58">
        <v>1</v>
      </c>
      <c r="F1775" s="38">
        <v>60</v>
      </c>
      <c r="G1775" s="38" t="s">
        <v>33</v>
      </c>
      <c r="H1775" s="42">
        <v>1200</v>
      </c>
      <c r="I1775" s="37"/>
      <c r="J1775" s="44">
        <v>42424</v>
      </c>
      <c r="K1775" s="42">
        <v>0</v>
      </c>
      <c r="L1775" s="42">
        <v>1140</v>
      </c>
      <c r="M1775" s="44">
        <v>45200</v>
      </c>
      <c r="N1775" s="42">
        <v>60</v>
      </c>
      <c r="O1775" s="42">
        <v>0</v>
      </c>
      <c r="P1775" s="45">
        <f>IF(J1775&lt;DATEVALUE("2009-1-1"),3%,13%)</f>
        <v>0.13</v>
      </c>
      <c r="Q1775" s="42">
        <f>IF(P1775=13%,ROUND(O1775/(1+P1775)*P1775,2),ROUND(O1775/(1+0.03)*0.02,2))</f>
        <v>0</v>
      </c>
      <c r="R1775" s="42">
        <f>O1775-Q1775</f>
        <v>0</v>
      </c>
      <c r="S1775" s="42">
        <f>N1775-R1775</f>
        <v>60</v>
      </c>
      <c r="T1775" s="38">
        <v>5000</v>
      </c>
      <c r="U1775" s="14">
        <f>S1775/H1775</f>
        <v>0.05</v>
      </c>
      <c r="V1775" s="19"/>
      <c r="W1775" s="19"/>
      <c r="X1775" s="37" t="s">
        <v>3455</v>
      </c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</row>
    <row r="1776" spans="1:37" s="9" customFormat="1" ht="16.5" customHeight="1">
      <c r="A1776" s="38">
        <v>116</v>
      </c>
      <c r="B1776" s="39">
        <v>10704</v>
      </c>
      <c r="C1776" s="38">
        <v>10280439</v>
      </c>
      <c r="D1776" s="40" t="s">
        <v>2927</v>
      </c>
      <c r="E1776" s="58">
        <v>2</v>
      </c>
      <c r="F1776" s="38">
        <v>60</v>
      </c>
      <c r="G1776" s="38" t="s">
        <v>33</v>
      </c>
      <c r="H1776" s="42">
        <v>2520</v>
      </c>
      <c r="I1776" s="37"/>
      <c r="J1776" s="44">
        <v>42758</v>
      </c>
      <c r="K1776" s="42">
        <v>0</v>
      </c>
      <c r="L1776" s="42">
        <v>2394</v>
      </c>
      <c r="M1776" s="44">
        <v>45200</v>
      </c>
      <c r="N1776" s="42">
        <v>126</v>
      </c>
      <c r="O1776" s="42">
        <v>0</v>
      </c>
      <c r="P1776" s="45">
        <f>IF(J1776&lt;DATEVALUE("2009-1-1"),3%,13%)</f>
        <v>0.13</v>
      </c>
      <c r="Q1776" s="42">
        <f>IF(P1776=13%,ROUND(O1776/(1+P1776)*P1776,2),ROUND(O1776/(1+0.03)*0.02,2))</f>
        <v>0</v>
      </c>
      <c r="R1776" s="42">
        <f>O1776-Q1776</f>
        <v>0</v>
      </c>
      <c r="S1776" s="42">
        <f>N1776-R1776</f>
        <v>126</v>
      </c>
      <c r="T1776" s="38">
        <v>5000</v>
      </c>
      <c r="U1776" s="14">
        <f>S1776/H1776</f>
        <v>0.05</v>
      </c>
      <c r="V1776" s="19"/>
      <c r="W1776" s="19"/>
      <c r="X1776" s="37" t="s">
        <v>3455</v>
      </c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</row>
    <row r="1777" spans="1:37" s="9" customFormat="1" ht="16.5" customHeight="1">
      <c r="A1777" s="38">
        <v>118</v>
      </c>
      <c r="B1777" s="39">
        <v>10704</v>
      </c>
      <c r="C1777" s="38">
        <v>10280512</v>
      </c>
      <c r="D1777" s="40" t="s">
        <v>2929</v>
      </c>
      <c r="E1777" s="58">
        <v>1</v>
      </c>
      <c r="F1777" s="38">
        <v>60</v>
      </c>
      <c r="G1777" s="38" t="s">
        <v>33</v>
      </c>
      <c r="H1777" s="42">
        <v>2290.6</v>
      </c>
      <c r="I1777" s="37"/>
      <c r="J1777" s="44">
        <v>41756</v>
      </c>
      <c r="K1777" s="42">
        <v>0</v>
      </c>
      <c r="L1777" s="42">
        <v>2176.0700000000002</v>
      </c>
      <c r="M1777" s="44">
        <v>45200</v>
      </c>
      <c r="N1777" s="42">
        <v>114.53</v>
      </c>
      <c r="O1777" s="42">
        <v>0</v>
      </c>
      <c r="P1777" s="45">
        <f>IF(J1777&lt;DATEVALUE("2009-1-1"),3%,13%)</f>
        <v>0.13</v>
      </c>
      <c r="Q1777" s="42">
        <f>IF(P1777=13%,ROUND(O1777/(1+P1777)*P1777,2),ROUND(O1777/(1+0.03)*0.02,2))</f>
        <v>0</v>
      </c>
      <c r="R1777" s="42">
        <f>O1777-Q1777</f>
        <v>0</v>
      </c>
      <c r="S1777" s="42">
        <f>N1777-R1777</f>
        <v>114.53</v>
      </c>
      <c r="T1777" s="38">
        <v>5000</v>
      </c>
      <c r="U1777" s="14">
        <f>S1777/H1777</f>
        <v>0.05</v>
      </c>
      <c r="V1777" s="19"/>
      <c r="W1777" s="19"/>
      <c r="X1777" s="37" t="s">
        <v>3455</v>
      </c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</row>
    <row r="1778" spans="1:37" s="9" customFormat="1" ht="16.5" customHeight="1">
      <c r="A1778" s="38">
        <v>249</v>
      </c>
      <c r="B1778" s="39">
        <v>10728</v>
      </c>
      <c r="C1778" s="38">
        <v>10282568</v>
      </c>
      <c r="D1778" s="40" t="s">
        <v>2931</v>
      </c>
      <c r="E1778" s="58">
        <v>13</v>
      </c>
      <c r="F1778" s="38">
        <v>60</v>
      </c>
      <c r="G1778" s="38" t="s">
        <v>83</v>
      </c>
      <c r="H1778" s="42">
        <v>2275</v>
      </c>
      <c r="I1778" s="37"/>
      <c r="J1778" s="44">
        <v>38929</v>
      </c>
      <c r="K1778" s="42">
        <v>0</v>
      </c>
      <c r="L1778" s="42">
        <v>2161.25</v>
      </c>
      <c r="M1778" s="44">
        <v>45206</v>
      </c>
      <c r="N1778" s="42">
        <v>113.75</v>
      </c>
      <c r="O1778" s="42">
        <v>0</v>
      </c>
      <c r="P1778" s="45">
        <f>IF(J1778&lt;DATEVALUE("2009-1-1"),3%,13%)</f>
        <v>0.03</v>
      </c>
      <c r="Q1778" s="42">
        <f>IF(P1778=13%,ROUND(O1778/(1+P1778)*P1778,2),ROUND(O1778/(1+0.03)*0.02,2))</f>
        <v>0</v>
      </c>
      <c r="R1778" s="42">
        <f>O1778-Q1778</f>
        <v>0</v>
      </c>
      <c r="S1778" s="42">
        <f>N1778-R1778</f>
        <v>113.75</v>
      </c>
      <c r="T1778" s="38">
        <v>5000</v>
      </c>
      <c r="U1778" s="14">
        <f>S1778/H1778</f>
        <v>0.05</v>
      </c>
      <c r="V1778" s="19"/>
      <c r="W1778" s="19"/>
      <c r="X1778" s="37" t="s">
        <v>3459</v>
      </c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</row>
    <row r="1779" spans="1:37" s="9" customFormat="1" ht="16.5" customHeight="1">
      <c r="A1779" s="38">
        <v>250</v>
      </c>
      <c r="B1779" s="39">
        <v>10728</v>
      </c>
      <c r="C1779" s="38">
        <v>10282580</v>
      </c>
      <c r="D1779" s="40" t="s">
        <v>2932</v>
      </c>
      <c r="E1779" s="58">
        <v>10</v>
      </c>
      <c r="F1779" s="38">
        <v>60</v>
      </c>
      <c r="G1779" s="38" t="s">
        <v>83</v>
      </c>
      <c r="H1779" s="42">
        <v>3500</v>
      </c>
      <c r="I1779" s="37"/>
      <c r="J1779" s="44">
        <v>38926</v>
      </c>
      <c r="K1779" s="42">
        <v>0</v>
      </c>
      <c r="L1779" s="42">
        <v>3325</v>
      </c>
      <c r="M1779" s="44">
        <v>45206</v>
      </c>
      <c r="N1779" s="42">
        <v>175</v>
      </c>
      <c r="O1779" s="42">
        <v>0</v>
      </c>
      <c r="P1779" s="45">
        <f>IF(J1779&lt;DATEVALUE("2009-1-1"),3%,13%)</f>
        <v>0.03</v>
      </c>
      <c r="Q1779" s="42">
        <f>IF(P1779=13%,ROUND(O1779/(1+P1779)*P1779,2),ROUND(O1779/(1+0.03)*0.02,2))</f>
        <v>0</v>
      </c>
      <c r="R1779" s="42">
        <f>O1779-Q1779</f>
        <v>0</v>
      </c>
      <c r="S1779" s="42">
        <f>N1779-R1779</f>
        <v>175</v>
      </c>
      <c r="T1779" s="38">
        <v>5000</v>
      </c>
      <c r="U1779" s="14">
        <f>S1779/H1779</f>
        <v>0.05</v>
      </c>
      <c r="V1779" s="19"/>
      <c r="W1779" s="19"/>
      <c r="X1779" s="37" t="s">
        <v>3459</v>
      </c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</row>
    <row r="1780" spans="1:37" s="9" customFormat="1" ht="16.5" customHeight="1">
      <c r="A1780" s="38">
        <v>251</v>
      </c>
      <c r="B1780" s="39">
        <v>10728</v>
      </c>
      <c r="C1780" s="38">
        <v>10282584</v>
      </c>
      <c r="D1780" s="40" t="s">
        <v>2932</v>
      </c>
      <c r="E1780" s="58">
        <v>6</v>
      </c>
      <c r="F1780" s="38">
        <v>60</v>
      </c>
      <c r="G1780" s="38" t="s">
        <v>83</v>
      </c>
      <c r="H1780" s="42">
        <v>2400</v>
      </c>
      <c r="I1780" s="37"/>
      <c r="J1780" s="44">
        <v>38926</v>
      </c>
      <c r="K1780" s="42">
        <v>0</v>
      </c>
      <c r="L1780" s="42">
        <v>2280</v>
      </c>
      <c r="M1780" s="44">
        <v>45206</v>
      </c>
      <c r="N1780" s="42">
        <v>120</v>
      </c>
      <c r="O1780" s="42">
        <v>0</v>
      </c>
      <c r="P1780" s="45">
        <f>IF(J1780&lt;DATEVALUE("2009-1-1"),3%,13%)</f>
        <v>0.03</v>
      </c>
      <c r="Q1780" s="42">
        <f>IF(P1780=13%,ROUND(O1780/(1+P1780)*P1780,2),ROUND(O1780/(1+0.03)*0.02,2))</f>
        <v>0</v>
      </c>
      <c r="R1780" s="42">
        <f>O1780-Q1780</f>
        <v>0</v>
      </c>
      <c r="S1780" s="42">
        <f>N1780-R1780</f>
        <v>120</v>
      </c>
      <c r="T1780" s="38">
        <v>5000</v>
      </c>
      <c r="U1780" s="14">
        <f>S1780/H1780</f>
        <v>0.05</v>
      </c>
      <c r="V1780" s="19"/>
      <c r="W1780" s="19"/>
      <c r="X1780" s="37" t="s">
        <v>3459</v>
      </c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</row>
    <row r="1781" spans="1:37" s="9" customFormat="1" ht="16.5" customHeight="1">
      <c r="A1781" s="38">
        <v>175</v>
      </c>
      <c r="B1781" s="39">
        <v>50099</v>
      </c>
      <c r="C1781" s="38">
        <v>10296787</v>
      </c>
      <c r="D1781" s="40" t="s">
        <v>99</v>
      </c>
      <c r="E1781" s="58">
        <v>52</v>
      </c>
      <c r="F1781" s="38">
        <v>60</v>
      </c>
      <c r="G1781" s="38" t="s">
        <v>83</v>
      </c>
      <c r="H1781" s="42">
        <v>17999.8</v>
      </c>
      <c r="I1781" s="37"/>
      <c r="J1781" s="44">
        <v>42002</v>
      </c>
      <c r="K1781" s="42">
        <v>0</v>
      </c>
      <c r="L1781" s="42">
        <v>17099.810000000001</v>
      </c>
      <c r="M1781" s="44">
        <v>45204</v>
      </c>
      <c r="N1781" s="42">
        <v>899.99</v>
      </c>
      <c r="O1781" s="42">
        <v>0</v>
      </c>
      <c r="P1781" s="45">
        <f>IF(J1781&lt;DATEVALUE("2009-1-1"),3%,13%)</f>
        <v>0.13</v>
      </c>
      <c r="Q1781" s="42">
        <f>IF(P1781=13%,ROUND(O1781/(1+P1781)*P1781,2),ROUND(O1781/(1+0.03)*0.02,2))</f>
        <v>0</v>
      </c>
      <c r="R1781" s="42">
        <f>O1781-Q1781</f>
        <v>0</v>
      </c>
      <c r="S1781" s="42">
        <f>N1781-R1781</f>
        <v>899.99</v>
      </c>
      <c r="T1781" s="38">
        <v>5000</v>
      </c>
      <c r="U1781" s="14">
        <f>S1781/H1781</f>
        <v>0.05</v>
      </c>
      <c r="V1781" s="19"/>
      <c r="W1781" s="19"/>
      <c r="X1781" s="37" t="s">
        <v>3468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</row>
    <row r="1782" spans="1:37" s="9" customFormat="1" ht="16.5" customHeight="1">
      <c r="A1782" s="38">
        <v>176</v>
      </c>
      <c r="B1782" s="39">
        <v>50099</v>
      </c>
      <c r="C1782" s="38">
        <v>10297661</v>
      </c>
      <c r="D1782" s="40" t="s">
        <v>161</v>
      </c>
      <c r="E1782" s="58">
        <v>10</v>
      </c>
      <c r="F1782" s="38">
        <v>60</v>
      </c>
      <c r="G1782" s="38" t="s">
        <v>83</v>
      </c>
      <c r="H1782" s="42">
        <v>837.6</v>
      </c>
      <c r="I1782" s="37"/>
      <c r="J1782" s="44">
        <v>42002</v>
      </c>
      <c r="K1782" s="42">
        <v>0</v>
      </c>
      <c r="L1782" s="42">
        <v>795.72</v>
      </c>
      <c r="M1782" s="44">
        <v>45204</v>
      </c>
      <c r="N1782" s="42">
        <v>41.88</v>
      </c>
      <c r="O1782" s="42">
        <v>0</v>
      </c>
      <c r="P1782" s="45">
        <f>IF(J1782&lt;DATEVALUE("2009-1-1"),3%,13%)</f>
        <v>0.13</v>
      </c>
      <c r="Q1782" s="42">
        <f>IF(P1782=13%,ROUND(O1782/(1+P1782)*P1782,2),ROUND(O1782/(1+0.03)*0.02,2))</f>
        <v>0</v>
      </c>
      <c r="R1782" s="42">
        <f>O1782-Q1782</f>
        <v>0</v>
      </c>
      <c r="S1782" s="42">
        <f>N1782-R1782</f>
        <v>41.88</v>
      </c>
      <c r="T1782" s="38">
        <v>5000</v>
      </c>
      <c r="U1782" s="14">
        <f>S1782/H1782</f>
        <v>0.05</v>
      </c>
      <c r="V1782" s="19"/>
      <c r="W1782" s="19"/>
      <c r="X1782" s="37" t="s">
        <v>3468</v>
      </c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</row>
    <row r="1783" spans="1:37" s="9" customFormat="1" ht="16.5" customHeight="1">
      <c r="A1783" s="38">
        <v>27</v>
      </c>
      <c r="B1783" s="39">
        <v>10873</v>
      </c>
      <c r="C1783" s="38">
        <v>10313070</v>
      </c>
      <c r="D1783" s="40" t="s">
        <v>2955</v>
      </c>
      <c r="E1783" s="58">
        <v>1</v>
      </c>
      <c r="F1783" s="38">
        <v>120</v>
      </c>
      <c r="G1783" s="38" t="s">
        <v>515</v>
      </c>
      <c r="H1783" s="42">
        <v>2100</v>
      </c>
      <c r="I1783" s="37"/>
      <c r="J1783" s="44">
        <v>39841</v>
      </c>
      <c r="K1783" s="42">
        <v>0</v>
      </c>
      <c r="L1783" s="42">
        <v>1995</v>
      </c>
      <c r="M1783" s="44">
        <v>45215</v>
      </c>
      <c r="N1783" s="42">
        <v>105</v>
      </c>
      <c r="O1783" s="42">
        <v>0</v>
      </c>
      <c r="P1783" s="45">
        <f>IF(J1783&lt;DATEVALUE("2009-1-1"),3%,13%)</f>
        <v>0.13</v>
      </c>
      <c r="Q1783" s="42">
        <f>IF(P1783=13%,ROUND(O1783/(1+P1783)*P1783,2),ROUND(O1783/(1+0.03)*0.02,2))</f>
        <v>0</v>
      </c>
      <c r="R1783" s="42">
        <f>O1783-Q1783</f>
        <v>0</v>
      </c>
      <c r="S1783" s="42">
        <f>N1783-R1783</f>
        <v>105</v>
      </c>
      <c r="T1783" s="38">
        <v>5000</v>
      </c>
      <c r="U1783" s="14">
        <f>S1783/H1783</f>
        <v>0.05</v>
      </c>
      <c r="V1783" s="19"/>
      <c r="W1783" s="19"/>
      <c r="X1783" s="37" t="s">
        <v>3480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</row>
    <row r="1784" spans="1:37" s="9" customFormat="1" ht="16.5" customHeight="1">
      <c r="A1784" s="38">
        <v>121</v>
      </c>
      <c r="B1784" s="39">
        <v>10701</v>
      </c>
      <c r="C1784" s="38">
        <v>10275033</v>
      </c>
      <c r="D1784" s="40" t="s">
        <v>59</v>
      </c>
      <c r="E1784" s="58">
        <v>3</v>
      </c>
      <c r="F1784" s="38">
        <v>60</v>
      </c>
      <c r="G1784" s="38" t="s">
        <v>23</v>
      </c>
      <c r="H1784" s="42">
        <v>6600</v>
      </c>
      <c r="I1784" s="37"/>
      <c r="J1784" s="44">
        <v>38708</v>
      </c>
      <c r="K1784" s="42">
        <v>0</v>
      </c>
      <c r="L1784" s="42">
        <v>6270</v>
      </c>
      <c r="M1784" s="44">
        <v>45224</v>
      </c>
      <c r="N1784" s="42">
        <v>330</v>
      </c>
      <c r="O1784" s="42">
        <v>0</v>
      </c>
      <c r="P1784" s="45">
        <f>IF(J1784&lt;DATEVALUE("2009-1-1"),3%,13%)</f>
        <v>0.03</v>
      </c>
      <c r="Q1784" s="42">
        <f>IF(P1784=13%,ROUND(O1784/(1+P1784)*P1784,2),ROUND(O1784/(1+0.03)*0.02,2))</f>
        <v>0</v>
      </c>
      <c r="R1784" s="42">
        <f>O1784-Q1784</f>
        <v>0</v>
      </c>
      <c r="S1784" s="42">
        <f>N1784-R1784</f>
        <v>330</v>
      </c>
      <c r="T1784" s="38">
        <v>2105</v>
      </c>
      <c r="U1784" s="14">
        <f>S1784/H1784</f>
        <v>0.05</v>
      </c>
      <c r="V1784" s="19"/>
      <c r="W1784" s="19"/>
      <c r="X1784" s="37" t="s">
        <v>3455</v>
      </c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</row>
    <row r="1785" spans="1:37" s="9" customFormat="1" ht="16.5" customHeight="1">
      <c r="A1785" s="38">
        <v>122</v>
      </c>
      <c r="B1785" s="39">
        <v>10733</v>
      </c>
      <c r="C1785" s="38">
        <v>10290314</v>
      </c>
      <c r="D1785" s="40" t="s">
        <v>2971</v>
      </c>
      <c r="E1785" s="58">
        <v>1</v>
      </c>
      <c r="F1785" s="38">
        <v>120</v>
      </c>
      <c r="G1785" s="38" t="s">
        <v>21</v>
      </c>
      <c r="H1785" s="42">
        <v>28581.599999999999</v>
      </c>
      <c r="I1785" s="37"/>
      <c r="J1785" s="44">
        <v>39812</v>
      </c>
      <c r="K1785" s="42">
        <v>0</v>
      </c>
      <c r="L1785" s="42">
        <v>27152.52</v>
      </c>
      <c r="M1785" s="44">
        <v>45222</v>
      </c>
      <c r="N1785" s="42">
        <v>1429.08</v>
      </c>
      <c r="O1785" s="42">
        <v>0</v>
      </c>
      <c r="P1785" s="45">
        <f>IF(J1785&lt;DATEVALUE("2009-1-1"),3%,13%)</f>
        <v>0.03</v>
      </c>
      <c r="Q1785" s="42">
        <f>IF(P1785=13%,ROUND(O1785/(1+P1785)*P1785,2),ROUND(O1785/(1+0.03)*0.02,2))</f>
        <v>0</v>
      </c>
      <c r="R1785" s="42">
        <f>O1785-Q1785</f>
        <v>0</v>
      </c>
      <c r="S1785" s="42">
        <f>N1785-R1785</f>
        <v>1429.08</v>
      </c>
      <c r="T1785" s="38">
        <v>5000</v>
      </c>
      <c r="U1785" s="14">
        <f>S1785/H1785</f>
        <v>0.05</v>
      </c>
      <c r="V1785" s="19"/>
      <c r="W1785" s="19"/>
      <c r="X1785" s="37" t="s">
        <v>3460</v>
      </c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</row>
    <row r="1786" spans="1:37" s="9" customFormat="1" ht="16.5" customHeight="1">
      <c r="A1786" s="38">
        <v>123</v>
      </c>
      <c r="B1786" s="39">
        <v>10733</v>
      </c>
      <c r="C1786" s="38">
        <v>10290319</v>
      </c>
      <c r="D1786" s="40" t="s">
        <v>2972</v>
      </c>
      <c r="E1786" s="58">
        <v>2</v>
      </c>
      <c r="F1786" s="38">
        <v>120</v>
      </c>
      <c r="G1786" s="38" t="s">
        <v>23</v>
      </c>
      <c r="H1786" s="42">
        <v>1300</v>
      </c>
      <c r="I1786" s="37"/>
      <c r="J1786" s="44">
        <v>39811</v>
      </c>
      <c r="K1786" s="42">
        <v>0</v>
      </c>
      <c r="L1786" s="42">
        <v>1235</v>
      </c>
      <c r="M1786" s="44">
        <v>45222</v>
      </c>
      <c r="N1786" s="42">
        <v>65</v>
      </c>
      <c r="O1786" s="42">
        <v>0</v>
      </c>
      <c r="P1786" s="45">
        <f>IF(J1786&lt;DATEVALUE("2009-1-1"),3%,13%)</f>
        <v>0.03</v>
      </c>
      <c r="Q1786" s="42">
        <f>IF(P1786=13%,ROUND(O1786/(1+P1786)*P1786,2),ROUND(O1786/(1+0.03)*0.02,2))</f>
        <v>0</v>
      </c>
      <c r="R1786" s="42">
        <f>O1786-Q1786</f>
        <v>0</v>
      </c>
      <c r="S1786" s="42">
        <f>N1786-R1786</f>
        <v>65</v>
      </c>
      <c r="T1786" s="38">
        <v>5000</v>
      </c>
      <c r="U1786" s="14">
        <f>S1786/H1786</f>
        <v>0.05</v>
      </c>
      <c r="V1786" s="19"/>
      <c r="W1786" s="19"/>
      <c r="X1786" s="37" t="s">
        <v>3460</v>
      </c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</row>
    <row r="1787" spans="1:37" s="9" customFormat="1" ht="16.5" customHeight="1">
      <c r="A1787" s="38">
        <v>125</v>
      </c>
      <c r="B1787" s="39">
        <v>10734</v>
      </c>
      <c r="C1787" s="38">
        <v>10298717</v>
      </c>
      <c r="D1787" s="40" t="s">
        <v>437</v>
      </c>
      <c r="E1787" s="58">
        <v>5</v>
      </c>
      <c r="F1787" s="38">
        <v>60</v>
      </c>
      <c r="G1787" s="38" t="s">
        <v>83</v>
      </c>
      <c r="H1787" s="42">
        <v>406</v>
      </c>
      <c r="I1787" s="37"/>
      <c r="J1787" s="44">
        <v>41815</v>
      </c>
      <c r="K1787" s="42">
        <v>0</v>
      </c>
      <c r="L1787" s="42">
        <v>385.7</v>
      </c>
      <c r="M1787" s="44">
        <v>45218</v>
      </c>
      <c r="N1787" s="42">
        <v>20.3</v>
      </c>
      <c r="O1787" s="42">
        <v>0</v>
      </c>
      <c r="P1787" s="45">
        <f>IF(J1787&lt;DATEVALUE("2009-1-1"),3%,13%)</f>
        <v>0.13</v>
      </c>
      <c r="Q1787" s="42">
        <f>IF(P1787=13%,ROUND(O1787/(1+P1787)*P1787,2),ROUND(O1787/(1+0.03)*0.02,2))</f>
        <v>0</v>
      </c>
      <c r="R1787" s="42">
        <f>O1787-Q1787</f>
        <v>0</v>
      </c>
      <c r="S1787" s="42">
        <f>N1787-R1787</f>
        <v>20.3</v>
      </c>
      <c r="T1787" s="38">
        <v>5000</v>
      </c>
      <c r="U1787" s="14">
        <f>S1787/H1787</f>
        <v>0.05</v>
      </c>
      <c r="V1787" s="19"/>
      <c r="W1787" s="19"/>
      <c r="X1787" s="37" t="s">
        <v>3460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</row>
    <row r="1788" spans="1:37" s="9" customFormat="1" ht="16.5" customHeight="1">
      <c r="A1788" s="38">
        <v>701</v>
      </c>
      <c r="B1788" s="39">
        <v>10738</v>
      </c>
      <c r="C1788" s="38">
        <v>10285827</v>
      </c>
      <c r="D1788" s="40" t="s">
        <v>197</v>
      </c>
      <c r="E1788" s="58">
        <v>60</v>
      </c>
      <c r="F1788" s="38">
        <v>120</v>
      </c>
      <c r="G1788" s="38" t="s">
        <v>23</v>
      </c>
      <c r="H1788" s="42">
        <v>3000</v>
      </c>
      <c r="I1788" s="37"/>
      <c r="J1788" s="44">
        <v>39687</v>
      </c>
      <c r="K1788" s="42">
        <v>0</v>
      </c>
      <c r="L1788" s="42">
        <v>2850</v>
      </c>
      <c r="M1788" s="44">
        <v>45222</v>
      </c>
      <c r="N1788" s="42">
        <v>150</v>
      </c>
      <c r="O1788" s="42">
        <v>0</v>
      </c>
      <c r="P1788" s="45">
        <f>IF(J1788&lt;DATEVALUE("2009-1-1"),3%,13%)</f>
        <v>0.03</v>
      </c>
      <c r="Q1788" s="42">
        <f>IF(P1788=13%,ROUND(O1788/(1+P1788)*P1788,2),ROUND(O1788/(1+0.03)*0.02,2))</f>
        <v>0</v>
      </c>
      <c r="R1788" s="42">
        <f>O1788-Q1788</f>
        <v>0</v>
      </c>
      <c r="S1788" s="42">
        <f>N1788-R1788</f>
        <v>150</v>
      </c>
      <c r="T1788" s="38">
        <v>5000</v>
      </c>
      <c r="U1788" s="14">
        <f>S1788/H1788</f>
        <v>0.05</v>
      </c>
      <c r="V1788" s="19"/>
      <c r="W1788" s="19"/>
      <c r="X1788" s="37" t="s">
        <v>3461</v>
      </c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</row>
    <row r="1789" spans="1:37" s="9" customFormat="1" ht="16.5" customHeight="1">
      <c r="A1789" s="38">
        <v>283</v>
      </c>
      <c r="B1789" s="39">
        <v>10728</v>
      </c>
      <c r="C1789" s="38">
        <v>10282570</v>
      </c>
      <c r="D1789" s="40" t="s">
        <v>339</v>
      </c>
      <c r="E1789" s="58">
        <v>6</v>
      </c>
      <c r="F1789" s="38">
        <v>60</v>
      </c>
      <c r="G1789" s="38" t="s">
        <v>83</v>
      </c>
      <c r="H1789" s="42">
        <v>1320</v>
      </c>
      <c r="I1789" s="62"/>
      <c r="J1789" s="44">
        <v>38929</v>
      </c>
      <c r="K1789" s="42">
        <v>0</v>
      </c>
      <c r="L1789" s="42">
        <v>1254</v>
      </c>
      <c r="M1789" s="44">
        <v>45225</v>
      </c>
      <c r="N1789" s="42">
        <v>66</v>
      </c>
      <c r="O1789" s="42">
        <v>0</v>
      </c>
      <c r="P1789" s="45">
        <f>IF(J1789&lt;DATEVALUE("2009-1-1"),3%,13%)</f>
        <v>0.03</v>
      </c>
      <c r="Q1789" s="42">
        <f>IF(P1789=13%,ROUND(O1789/(1+P1789)*P1789,2),ROUND(O1789/(1+0.03)*0.02,2))</f>
        <v>0</v>
      </c>
      <c r="R1789" s="42">
        <f>O1789-Q1789</f>
        <v>0</v>
      </c>
      <c r="S1789" s="42">
        <f>N1789-R1789</f>
        <v>66</v>
      </c>
      <c r="T1789" s="38">
        <v>5000</v>
      </c>
      <c r="U1789" s="14">
        <f>S1789/H1789</f>
        <v>0.05</v>
      </c>
      <c r="V1789" s="19"/>
      <c r="W1789" s="19"/>
      <c r="X1789" s="37" t="s">
        <v>3459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</row>
    <row r="1790" spans="1:37" s="9" customFormat="1" ht="16.5" customHeight="1">
      <c r="A1790" s="38">
        <v>126</v>
      </c>
      <c r="B1790" s="39">
        <v>10733</v>
      </c>
      <c r="C1790" s="38">
        <v>10290611</v>
      </c>
      <c r="D1790" s="40" t="s">
        <v>2985</v>
      </c>
      <c r="E1790" s="58">
        <v>1</v>
      </c>
      <c r="F1790" s="38">
        <v>60</v>
      </c>
      <c r="G1790" s="38" t="s">
        <v>33</v>
      </c>
      <c r="H1790" s="42">
        <v>1180</v>
      </c>
      <c r="I1790" s="37"/>
      <c r="J1790" s="44">
        <v>40596</v>
      </c>
      <c r="K1790" s="42">
        <v>0</v>
      </c>
      <c r="L1790" s="42">
        <v>1121</v>
      </c>
      <c r="M1790" s="44">
        <v>45225</v>
      </c>
      <c r="N1790" s="42">
        <v>59</v>
      </c>
      <c r="O1790" s="42">
        <v>0</v>
      </c>
      <c r="P1790" s="45">
        <f>IF(J1790&lt;DATEVALUE("2009-1-1"),3%,13%)</f>
        <v>0.13</v>
      </c>
      <c r="Q1790" s="42">
        <f>IF(P1790=13%,ROUND(O1790/(1+P1790)*P1790,2),ROUND(O1790/(1+0.03)*0.02,2))</f>
        <v>0</v>
      </c>
      <c r="R1790" s="42">
        <f>O1790-Q1790</f>
        <v>0</v>
      </c>
      <c r="S1790" s="42">
        <f>N1790-R1790</f>
        <v>59</v>
      </c>
      <c r="T1790" s="38">
        <v>5000</v>
      </c>
      <c r="U1790" s="14">
        <f>S1790/H1790</f>
        <v>0.05</v>
      </c>
      <c r="V1790" s="19"/>
      <c r="W1790" s="19"/>
      <c r="X1790" s="37" t="s">
        <v>3460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</row>
    <row r="1791" spans="1:37" s="9" customFormat="1" ht="16.5" customHeight="1">
      <c r="A1791" s="38">
        <v>1139</v>
      </c>
      <c r="B1791" s="39">
        <v>10800</v>
      </c>
      <c r="C1791" s="38">
        <v>10317400</v>
      </c>
      <c r="D1791" s="40" t="s">
        <v>3013</v>
      </c>
      <c r="E1791" s="58">
        <v>1</v>
      </c>
      <c r="F1791" s="38">
        <v>60</v>
      </c>
      <c r="G1791" s="38" t="s">
        <v>23</v>
      </c>
      <c r="H1791" s="42">
        <v>1020</v>
      </c>
      <c r="I1791" s="37"/>
      <c r="J1791" s="44">
        <v>39642</v>
      </c>
      <c r="K1791" s="42">
        <v>0</v>
      </c>
      <c r="L1791" s="42">
        <v>969</v>
      </c>
      <c r="M1791" s="44">
        <v>45229</v>
      </c>
      <c r="N1791" s="42">
        <v>51</v>
      </c>
      <c r="O1791" s="42">
        <v>0</v>
      </c>
      <c r="P1791" s="45">
        <f>IF(J1791&lt;DATEVALUE("2009-1-1"),3%,13%)</f>
        <v>0.03</v>
      </c>
      <c r="Q1791" s="42">
        <f>IF(P1791=13%,ROUND(O1791/(1+P1791)*P1791,2),ROUND(O1791/(1+0.03)*0.02,2))</f>
        <v>0</v>
      </c>
      <c r="R1791" s="42">
        <f>O1791-Q1791</f>
        <v>0</v>
      </c>
      <c r="S1791" s="42">
        <f>N1791-R1791</f>
        <v>51</v>
      </c>
      <c r="T1791" s="38">
        <v>1001</v>
      </c>
      <c r="U1791" s="14">
        <f>S1791/H1791</f>
        <v>0.05</v>
      </c>
      <c r="V1791" s="19"/>
      <c r="W1791" s="19"/>
      <c r="X1791" s="37" t="s">
        <v>3465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</row>
    <row r="1792" spans="1:37" s="9" customFormat="1" ht="16.5" customHeight="1">
      <c r="A1792" s="38">
        <v>107</v>
      </c>
      <c r="B1792" s="39">
        <v>10717</v>
      </c>
      <c r="C1792" s="38">
        <v>10312079</v>
      </c>
      <c r="D1792" s="40" t="s">
        <v>29</v>
      </c>
      <c r="E1792" s="58">
        <v>500</v>
      </c>
      <c r="F1792" s="38">
        <v>22</v>
      </c>
      <c r="G1792" s="38" t="s">
        <v>23</v>
      </c>
      <c r="H1792" s="42">
        <v>21150</v>
      </c>
      <c r="I1792" s="37"/>
      <c r="J1792" s="44">
        <v>43310</v>
      </c>
      <c r="K1792" s="42">
        <v>0</v>
      </c>
      <c r="L1792" s="42">
        <v>20092.5</v>
      </c>
      <c r="M1792" s="44">
        <v>45236</v>
      </c>
      <c r="N1792" s="42">
        <v>1057.5</v>
      </c>
      <c r="O1792" s="42">
        <v>0</v>
      </c>
      <c r="P1792" s="45">
        <f>IF(J1792&lt;DATEVALUE("2009-1-1"),3%,13%)</f>
        <v>0.13</v>
      </c>
      <c r="Q1792" s="42">
        <f>IF(P1792=13%,ROUND(O1792/(1+P1792)*P1792,2),ROUND(O1792/(1+0.03)*0.02,2))</f>
        <v>0</v>
      </c>
      <c r="R1792" s="42">
        <f>O1792-Q1792</f>
        <v>0</v>
      </c>
      <c r="S1792" s="42">
        <f>N1792-R1792</f>
        <v>1057.5</v>
      </c>
      <c r="T1792" s="38">
        <v>5000</v>
      </c>
      <c r="U1792" s="14">
        <f>S1792/H1792</f>
        <v>0.05</v>
      </c>
      <c r="V1792" s="19"/>
      <c r="W1792" s="19"/>
      <c r="X1792" s="37" t="s">
        <v>3457</v>
      </c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</row>
    <row r="1793" spans="1:37" s="9" customFormat="1" ht="16.5" customHeight="1">
      <c r="A1793" s="38">
        <v>295</v>
      </c>
      <c r="B1793" s="39">
        <v>10729</v>
      </c>
      <c r="C1793" s="38">
        <v>10292830</v>
      </c>
      <c r="D1793" s="40" t="s">
        <v>3058</v>
      </c>
      <c r="E1793" s="58">
        <v>2</v>
      </c>
      <c r="F1793" s="38">
        <v>56</v>
      </c>
      <c r="G1793" s="38" t="s">
        <v>33</v>
      </c>
      <c r="H1793" s="42">
        <v>69760</v>
      </c>
      <c r="I1793" s="37"/>
      <c r="J1793" s="44">
        <v>43432</v>
      </c>
      <c r="K1793" s="42">
        <v>0</v>
      </c>
      <c r="L1793" s="42">
        <v>66272</v>
      </c>
      <c r="M1793" s="44">
        <v>45247</v>
      </c>
      <c r="N1793" s="42">
        <v>3488</v>
      </c>
      <c r="O1793" s="42">
        <v>0</v>
      </c>
      <c r="P1793" s="45">
        <f>IF(J1793&lt;DATEVALUE("2009-1-1"),3%,13%)</f>
        <v>0.13</v>
      </c>
      <c r="Q1793" s="42">
        <f>IF(P1793=13%,ROUND(O1793/(1+P1793)*P1793,2),ROUND(O1793/(1+0.03)*0.02,2))</f>
        <v>0</v>
      </c>
      <c r="R1793" s="42">
        <f>O1793-Q1793</f>
        <v>0</v>
      </c>
      <c r="S1793" s="42">
        <f>N1793-R1793</f>
        <v>3488</v>
      </c>
      <c r="T1793" s="38">
        <v>2506</v>
      </c>
      <c r="U1793" s="14">
        <f>S1793/H1793</f>
        <v>0.05</v>
      </c>
      <c r="V1793" s="19"/>
      <c r="W1793" s="19"/>
      <c r="X1793" s="37" t="s">
        <v>3459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</row>
    <row r="1794" spans="1:37" s="9" customFormat="1" ht="16.5" customHeight="1">
      <c r="A1794" s="38">
        <v>408</v>
      </c>
      <c r="B1794" s="39">
        <v>10742</v>
      </c>
      <c r="C1794" s="38">
        <v>10287544</v>
      </c>
      <c r="D1794" s="40" t="s">
        <v>1147</v>
      </c>
      <c r="E1794" s="58">
        <v>12</v>
      </c>
      <c r="F1794" s="38">
        <v>60</v>
      </c>
      <c r="G1794" s="38" t="s">
        <v>83</v>
      </c>
      <c r="H1794" s="42">
        <v>3840</v>
      </c>
      <c r="I1794" s="37"/>
      <c r="J1794" s="44">
        <v>39749</v>
      </c>
      <c r="K1794" s="42">
        <v>0</v>
      </c>
      <c r="L1794" s="42">
        <v>3648</v>
      </c>
      <c r="M1794" s="44">
        <v>45244</v>
      </c>
      <c r="N1794" s="42">
        <v>192</v>
      </c>
      <c r="O1794" s="42">
        <v>0</v>
      </c>
      <c r="P1794" s="45">
        <f>IF(J1794&lt;DATEVALUE("2009-1-1"),3%,13%)</f>
        <v>0.03</v>
      </c>
      <c r="Q1794" s="42">
        <f>IF(P1794=13%,ROUND(O1794/(1+P1794)*P1794,2),ROUND(O1794/(1+0.03)*0.02,2))</f>
        <v>0</v>
      </c>
      <c r="R1794" s="42">
        <f>O1794-Q1794</f>
        <v>0</v>
      </c>
      <c r="S1794" s="42">
        <f>N1794-R1794</f>
        <v>192</v>
      </c>
      <c r="T1794" s="38">
        <v>5000</v>
      </c>
      <c r="U1794" s="14">
        <f>S1794/H1794</f>
        <v>0.05</v>
      </c>
      <c r="V1794" s="19"/>
      <c r="W1794" s="19"/>
      <c r="X1794" s="37" t="s">
        <v>3463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</row>
    <row r="1795" spans="1:37" s="9" customFormat="1" ht="16.5" customHeight="1">
      <c r="A1795" s="38">
        <v>183</v>
      </c>
      <c r="B1795" s="39">
        <v>50099</v>
      </c>
      <c r="C1795" s="38">
        <v>10297631</v>
      </c>
      <c r="D1795" s="40" t="s">
        <v>3090</v>
      </c>
      <c r="E1795" s="58">
        <v>199</v>
      </c>
      <c r="F1795" s="38">
        <v>60</v>
      </c>
      <c r="G1795" s="38" t="s">
        <v>33</v>
      </c>
      <c r="H1795" s="42">
        <v>86565</v>
      </c>
      <c r="I1795" s="37"/>
      <c r="J1795" s="44">
        <v>42001</v>
      </c>
      <c r="K1795" s="42">
        <v>0</v>
      </c>
      <c r="L1795" s="42">
        <v>82236.75</v>
      </c>
      <c r="M1795" s="44">
        <v>45250</v>
      </c>
      <c r="N1795" s="42">
        <v>4328.25</v>
      </c>
      <c r="O1795" s="42">
        <v>0</v>
      </c>
      <c r="P1795" s="45">
        <f>IF(J1795&lt;DATEVALUE("2009-1-1"),3%,13%)</f>
        <v>0.13</v>
      </c>
      <c r="Q1795" s="42">
        <f>IF(P1795=13%,ROUND(O1795/(1+P1795)*P1795,2),ROUND(O1795/(1+0.03)*0.02,2))</f>
        <v>0</v>
      </c>
      <c r="R1795" s="42">
        <f>O1795-Q1795</f>
        <v>0</v>
      </c>
      <c r="S1795" s="42">
        <f>N1795-R1795</f>
        <v>4328.25</v>
      </c>
      <c r="T1795" s="38">
        <v>5000</v>
      </c>
      <c r="U1795" s="14">
        <f>S1795/H1795</f>
        <v>0.05</v>
      </c>
      <c r="V1795" s="19"/>
      <c r="W1795" s="19"/>
      <c r="X1795" s="37" t="s">
        <v>3468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</row>
    <row r="1796" spans="1:37" s="9" customFormat="1" ht="16.5" customHeight="1">
      <c r="A1796" s="38">
        <v>333</v>
      </c>
      <c r="B1796" s="39">
        <v>10729</v>
      </c>
      <c r="C1796" s="38">
        <v>10292343</v>
      </c>
      <c r="D1796" s="40" t="s">
        <v>2395</v>
      </c>
      <c r="E1796" s="58">
        <v>1</v>
      </c>
      <c r="F1796" s="38">
        <v>120</v>
      </c>
      <c r="G1796" s="38" t="s">
        <v>21</v>
      </c>
      <c r="H1796" s="42">
        <v>730370.6</v>
      </c>
      <c r="I1796" s="37"/>
      <c r="J1796" s="44">
        <v>39813</v>
      </c>
      <c r="K1796" s="42">
        <v>0</v>
      </c>
      <c r="L1796" s="42">
        <v>693852.07</v>
      </c>
      <c r="M1796" s="44">
        <v>45259</v>
      </c>
      <c r="N1796" s="42">
        <v>36518.53</v>
      </c>
      <c r="O1796" s="42">
        <v>0</v>
      </c>
      <c r="P1796" s="45">
        <f>IF(J1796&lt;DATEVALUE("2009-1-1"),3%,13%)</f>
        <v>0.03</v>
      </c>
      <c r="Q1796" s="42">
        <f>IF(P1796=13%,ROUND(O1796/(1+P1796)*P1796,2),ROUND(O1796/(1+0.03)*0.02,2))</f>
        <v>0</v>
      </c>
      <c r="R1796" s="42">
        <f>O1796-Q1796</f>
        <v>0</v>
      </c>
      <c r="S1796" s="42">
        <f>N1796-R1796</f>
        <v>36518.53</v>
      </c>
      <c r="T1796" s="38">
        <v>2001</v>
      </c>
      <c r="U1796" s="14">
        <f>S1796/H1796</f>
        <v>0.05</v>
      </c>
      <c r="V1796" s="19"/>
      <c r="W1796" s="19"/>
      <c r="X1796" s="37" t="s">
        <v>3459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</row>
    <row r="1797" spans="1:37" s="9" customFormat="1" ht="16.5" customHeight="1">
      <c r="A1797" s="38">
        <v>359</v>
      </c>
      <c r="B1797" s="39">
        <v>10729</v>
      </c>
      <c r="C1797" s="38">
        <v>10292517</v>
      </c>
      <c r="D1797" s="40" t="s">
        <v>3125</v>
      </c>
      <c r="E1797" s="58">
        <v>1</v>
      </c>
      <c r="F1797" s="38">
        <v>120</v>
      </c>
      <c r="G1797" s="38" t="s">
        <v>21</v>
      </c>
      <c r="H1797" s="42">
        <v>19500</v>
      </c>
      <c r="I1797" s="37"/>
      <c r="J1797" s="44">
        <v>39813</v>
      </c>
      <c r="K1797" s="42">
        <v>0</v>
      </c>
      <c r="L1797" s="42">
        <v>18525</v>
      </c>
      <c r="M1797" s="44">
        <v>45259</v>
      </c>
      <c r="N1797" s="42">
        <v>975</v>
      </c>
      <c r="O1797" s="42">
        <v>0</v>
      </c>
      <c r="P1797" s="45">
        <f>IF(J1797&lt;DATEVALUE("2009-1-1"),3%,13%)</f>
        <v>0.03</v>
      </c>
      <c r="Q1797" s="42">
        <f>IF(P1797=13%,ROUND(O1797/(1+P1797)*P1797,2),ROUND(O1797/(1+0.03)*0.02,2))</f>
        <v>0</v>
      </c>
      <c r="R1797" s="42">
        <f>O1797-Q1797</f>
        <v>0</v>
      </c>
      <c r="S1797" s="42">
        <f>N1797-R1797</f>
        <v>975</v>
      </c>
      <c r="T1797" s="38">
        <v>2102</v>
      </c>
      <c r="U1797" s="14">
        <f>S1797/H1797</f>
        <v>0.05</v>
      </c>
      <c r="V1797" s="19"/>
      <c r="W1797" s="19"/>
      <c r="X1797" s="37" t="s">
        <v>3459</v>
      </c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</row>
    <row r="1798" spans="1:37" s="9" customFormat="1" ht="16.5" customHeight="1">
      <c r="A1798" s="38">
        <v>360</v>
      </c>
      <c r="B1798" s="39">
        <v>10729</v>
      </c>
      <c r="C1798" s="38">
        <v>10292521</v>
      </c>
      <c r="D1798" s="40" t="s">
        <v>102</v>
      </c>
      <c r="E1798" s="58">
        <v>1</v>
      </c>
      <c r="F1798" s="38">
        <v>120</v>
      </c>
      <c r="G1798" s="38" t="s">
        <v>21</v>
      </c>
      <c r="H1798" s="42">
        <v>19500</v>
      </c>
      <c r="I1798" s="37"/>
      <c r="J1798" s="44">
        <v>39813</v>
      </c>
      <c r="K1798" s="42">
        <v>0</v>
      </c>
      <c r="L1798" s="42">
        <v>18525</v>
      </c>
      <c r="M1798" s="44">
        <v>45259</v>
      </c>
      <c r="N1798" s="42">
        <v>975</v>
      </c>
      <c r="O1798" s="42">
        <v>0</v>
      </c>
      <c r="P1798" s="45">
        <f>IF(J1798&lt;DATEVALUE("2009-1-1"),3%,13%)</f>
        <v>0.03</v>
      </c>
      <c r="Q1798" s="42">
        <f>IF(P1798=13%,ROUND(O1798/(1+P1798)*P1798,2),ROUND(O1798/(1+0.03)*0.02,2))</f>
        <v>0</v>
      </c>
      <c r="R1798" s="42">
        <f>O1798-Q1798</f>
        <v>0</v>
      </c>
      <c r="S1798" s="42">
        <f>N1798-R1798</f>
        <v>975</v>
      </c>
      <c r="T1798" s="38">
        <v>2102</v>
      </c>
      <c r="U1798" s="14">
        <f>S1798/H1798</f>
        <v>0.05</v>
      </c>
      <c r="V1798" s="19"/>
      <c r="W1798" s="19"/>
      <c r="X1798" s="37" t="s">
        <v>3459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</row>
    <row r="1799" spans="1:37" s="9" customFormat="1" ht="16.5" customHeight="1">
      <c r="A1799" s="38">
        <v>361</v>
      </c>
      <c r="B1799" s="39">
        <v>10729</v>
      </c>
      <c r="C1799" s="38">
        <v>10292522</v>
      </c>
      <c r="D1799" s="40" t="s">
        <v>102</v>
      </c>
      <c r="E1799" s="58">
        <v>1</v>
      </c>
      <c r="F1799" s="38">
        <v>120</v>
      </c>
      <c r="G1799" s="38" t="s">
        <v>21</v>
      </c>
      <c r="H1799" s="42">
        <v>28000</v>
      </c>
      <c r="I1799" s="37"/>
      <c r="J1799" s="44">
        <v>39813</v>
      </c>
      <c r="K1799" s="42">
        <v>0</v>
      </c>
      <c r="L1799" s="42">
        <v>26600</v>
      </c>
      <c r="M1799" s="44">
        <v>45259</v>
      </c>
      <c r="N1799" s="42">
        <v>1400</v>
      </c>
      <c r="O1799" s="42">
        <v>0</v>
      </c>
      <c r="P1799" s="45">
        <f>IF(J1799&lt;DATEVALUE("2009-1-1"),3%,13%)</f>
        <v>0.03</v>
      </c>
      <c r="Q1799" s="42">
        <f>IF(P1799=13%,ROUND(O1799/(1+P1799)*P1799,2),ROUND(O1799/(1+0.03)*0.02,2))</f>
        <v>0</v>
      </c>
      <c r="R1799" s="42">
        <f>O1799-Q1799</f>
        <v>0</v>
      </c>
      <c r="S1799" s="42">
        <f>N1799-R1799</f>
        <v>1400</v>
      </c>
      <c r="T1799" s="38">
        <v>2102</v>
      </c>
      <c r="U1799" s="14">
        <f>S1799/H1799</f>
        <v>0.05</v>
      </c>
      <c r="V1799" s="19"/>
      <c r="W1799" s="19"/>
      <c r="X1799" s="37" t="s">
        <v>3459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</row>
    <row r="1800" spans="1:37" s="9" customFormat="1" ht="16.5" customHeight="1">
      <c r="A1800" s="38">
        <v>362</v>
      </c>
      <c r="B1800" s="39">
        <v>10729</v>
      </c>
      <c r="C1800" s="38">
        <v>10292529</v>
      </c>
      <c r="D1800" s="40" t="s">
        <v>3126</v>
      </c>
      <c r="E1800" s="58">
        <v>1</v>
      </c>
      <c r="F1800" s="38">
        <v>120</v>
      </c>
      <c r="G1800" s="38" t="s">
        <v>21</v>
      </c>
      <c r="H1800" s="42">
        <v>90000</v>
      </c>
      <c r="I1800" s="37"/>
      <c r="J1800" s="44">
        <v>39813</v>
      </c>
      <c r="K1800" s="42">
        <v>0</v>
      </c>
      <c r="L1800" s="42">
        <v>85500</v>
      </c>
      <c r="M1800" s="44">
        <v>45259</v>
      </c>
      <c r="N1800" s="42">
        <v>4500</v>
      </c>
      <c r="O1800" s="42">
        <v>0</v>
      </c>
      <c r="P1800" s="45">
        <f>IF(J1800&lt;DATEVALUE("2009-1-1"),3%,13%)</f>
        <v>0.03</v>
      </c>
      <c r="Q1800" s="42">
        <f>IF(P1800=13%,ROUND(O1800/(1+P1800)*P1800,2),ROUND(O1800/(1+0.03)*0.02,2))</f>
        <v>0</v>
      </c>
      <c r="R1800" s="42">
        <f>O1800-Q1800</f>
        <v>0</v>
      </c>
      <c r="S1800" s="42">
        <f>N1800-R1800</f>
        <v>4500</v>
      </c>
      <c r="T1800" s="38">
        <v>2102</v>
      </c>
      <c r="U1800" s="14">
        <f>S1800/H1800</f>
        <v>0.05</v>
      </c>
      <c r="V1800" s="19"/>
      <c r="W1800" s="19"/>
      <c r="X1800" s="37" t="s">
        <v>3459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</row>
    <row r="1801" spans="1:37" s="9" customFormat="1" ht="16.5" customHeight="1">
      <c r="A1801" s="38">
        <v>363</v>
      </c>
      <c r="B1801" s="39">
        <v>10729</v>
      </c>
      <c r="C1801" s="38">
        <v>10292535</v>
      </c>
      <c r="D1801" s="40" t="s">
        <v>536</v>
      </c>
      <c r="E1801" s="58">
        <v>1</v>
      </c>
      <c r="F1801" s="38">
        <v>120</v>
      </c>
      <c r="G1801" s="38" t="s">
        <v>21</v>
      </c>
      <c r="H1801" s="42">
        <v>15000</v>
      </c>
      <c r="I1801" s="37"/>
      <c r="J1801" s="44">
        <v>39813</v>
      </c>
      <c r="K1801" s="42">
        <v>0</v>
      </c>
      <c r="L1801" s="42">
        <v>14250</v>
      </c>
      <c r="M1801" s="44">
        <v>45259</v>
      </c>
      <c r="N1801" s="42">
        <v>750</v>
      </c>
      <c r="O1801" s="42">
        <v>0</v>
      </c>
      <c r="P1801" s="45">
        <f>IF(J1801&lt;DATEVALUE("2009-1-1"),3%,13%)</f>
        <v>0.03</v>
      </c>
      <c r="Q1801" s="42">
        <f>IF(P1801=13%,ROUND(O1801/(1+P1801)*P1801,2),ROUND(O1801/(1+0.03)*0.02,2))</f>
        <v>0</v>
      </c>
      <c r="R1801" s="42">
        <f>O1801-Q1801</f>
        <v>0</v>
      </c>
      <c r="S1801" s="42">
        <f>N1801-R1801</f>
        <v>750</v>
      </c>
      <c r="T1801" s="38">
        <v>2102</v>
      </c>
      <c r="U1801" s="14">
        <f>S1801/H1801</f>
        <v>0.05</v>
      </c>
      <c r="V1801" s="19"/>
      <c r="W1801" s="19"/>
      <c r="X1801" s="37" t="s">
        <v>3459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</row>
    <row r="1802" spans="1:37" s="9" customFormat="1" ht="16.5" customHeight="1">
      <c r="A1802" s="38">
        <v>365</v>
      </c>
      <c r="B1802" s="39">
        <v>10729</v>
      </c>
      <c r="C1802" s="38">
        <v>10292445</v>
      </c>
      <c r="D1802" s="40" t="s">
        <v>356</v>
      </c>
      <c r="E1802" s="58">
        <v>22</v>
      </c>
      <c r="F1802" s="38">
        <v>120</v>
      </c>
      <c r="G1802" s="38" t="s">
        <v>21</v>
      </c>
      <c r="H1802" s="42">
        <v>41800</v>
      </c>
      <c r="I1802" s="37"/>
      <c r="J1802" s="44">
        <v>39813</v>
      </c>
      <c r="K1802" s="42">
        <v>0</v>
      </c>
      <c r="L1802" s="42">
        <v>39710</v>
      </c>
      <c r="M1802" s="44">
        <v>45259</v>
      </c>
      <c r="N1802" s="42">
        <v>2090</v>
      </c>
      <c r="O1802" s="42">
        <v>0</v>
      </c>
      <c r="P1802" s="45">
        <f>IF(J1802&lt;DATEVALUE("2009-1-1"),3%,13%)</f>
        <v>0.03</v>
      </c>
      <c r="Q1802" s="42">
        <f>IF(P1802=13%,ROUND(O1802/(1+P1802)*P1802,2),ROUND(O1802/(1+0.03)*0.02,2))</f>
        <v>0</v>
      </c>
      <c r="R1802" s="42">
        <f>O1802-Q1802</f>
        <v>0</v>
      </c>
      <c r="S1802" s="42">
        <f>N1802-R1802</f>
        <v>2090</v>
      </c>
      <c r="T1802" s="38">
        <v>2103</v>
      </c>
      <c r="U1802" s="14">
        <f>S1802/H1802</f>
        <v>0.05</v>
      </c>
      <c r="V1802" s="19"/>
      <c r="W1802" s="19"/>
      <c r="X1802" s="37" t="s">
        <v>3459</v>
      </c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</row>
    <row r="1803" spans="1:37" s="9" customFormat="1" ht="16.5" customHeight="1">
      <c r="A1803" s="38">
        <v>366</v>
      </c>
      <c r="B1803" s="39">
        <v>10729</v>
      </c>
      <c r="C1803" s="38">
        <v>10292484</v>
      </c>
      <c r="D1803" s="40" t="s">
        <v>3127</v>
      </c>
      <c r="E1803" s="58">
        <v>1</v>
      </c>
      <c r="F1803" s="38">
        <v>120</v>
      </c>
      <c r="G1803" s="38" t="s">
        <v>21</v>
      </c>
      <c r="H1803" s="42">
        <v>14900</v>
      </c>
      <c r="I1803" s="37"/>
      <c r="J1803" s="44">
        <v>39813</v>
      </c>
      <c r="K1803" s="42">
        <v>0</v>
      </c>
      <c r="L1803" s="42">
        <v>14155</v>
      </c>
      <c r="M1803" s="44">
        <v>45259</v>
      </c>
      <c r="N1803" s="42">
        <v>745</v>
      </c>
      <c r="O1803" s="42">
        <v>0</v>
      </c>
      <c r="P1803" s="45">
        <f>IF(J1803&lt;DATEVALUE("2009-1-1"),3%,13%)</f>
        <v>0.03</v>
      </c>
      <c r="Q1803" s="42">
        <f>IF(P1803=13%,ROUND(O1803/(1+P1803)*P1803,2),ROUND(O1803/(1+0.03)*0.02,2))</f>
        <v>0</v>
      </c>
      <c r="R1803" s="42">
        <f>O1803-Q1803</f>
        <v>0</v>
      </c>
      <c r="S1803" s="42">
        <f>N1803-R1803</f>
        <v>745</v>
      </c>
      <c r="T1803" s="38">
        <v>2103</v>
      </c>
      <c r="U1803" s="14">
        <f>S1803/H1803</f>
        <v>0.05</v>
      </c>
      <c r="V1803" s="19"/>
      <c r="W1803" s="19"/>
      <c r="X1803" s="37" t="s">
        <v>3459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</row>
    <row r="1804" spans="1:37" s="9" customFormat="1" ht="16.5" customHeight="1">
      <c r="A1804" s="38">
        <v>367</v>
      </c>
      <c r="B1804" s="39">
        <v>10729</v>
      </c>
      <c r="C1804" s="38">
        <v>10292516</v>
      </c>
      <c r="D1804" s="40" t="s">
        <v>3128</v>
      </c>
      <c r="E1804" s="58">
        <v>1</v>
      </c>
      <c r="F1804" s="38">
        <v>120</v>
      </c>
      <c r="G1804" s="38" t="s">
        <v>21</v>
      </c>
      <c r="H1804" s="42">
        <v>65000</v>
      </c>
      <c r="I1804" s="37"/>
      <c r="J1804" s="44">
        <v>39813</v>
      </c>
      <c r="K1804" s="42">
        <v>0</v>
      </c>
      <c r="L1804" s="42">
        <v>61750</v>
      </c>
      <c r="M1804" s="44">
        <v>45259</v>
      </c>
      <c r="N1804" s="42">
        <v>3250</v>
      </c>
      <c r="O1804" s="42">
        <v>0</v>
      </c>
      <c r="P1804" s="45">
        <f>IF(J1804&lt;DATEVALUE("2009-1-1"),3%,13%)</f>
        <v>0.03</v>
      </c>
      <c r="Q1804" s="42">
        <f>IF(P1804=13%,ROUND(O1804/(1+P1804)*P1804,2),ROUND(O1804/(1+0.03)*0.02,2))</f>
        <v>0</v>
      </c>
      <c r="R1804" s="42">
        <f>O1804-Q1804</f>
        <v>0</v>
      </c>
      <c r="S1804" s="42">
        <f>N1804-R1804</f>
        <v>3250</v>
      </c>
      <c r="T1804" s="38">
        <v>2103</v>
      </c>
      <c r="U1804" s="14">
        <f>S1804/H1804</f>
        <v>0.05</v>
      </c>
      <c r="V1804" s="19"/>
      <c r="W1804" s="19"/>
      <c r="X1804" s="37" t="s">
        <v>3459</v>
      </c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</row>
    <row r="1805" spans="1:37" s="9" customFormat="1" ht="16.5" customHeight="1">
      <c r="A1805" s="38">
        <v>370</v>
      </c>
      <c r="B1805" s="39">
        <v>10729</v>
      </c>
      <c r="C1805" s="38">
        <v>10291909</v>
      </c>
      <c r="D1805" s="40" t="s">
        <v>3130</v>
      </c>
      <c r="E1805" s="58">
        <v>1</v>
      </c>
      <c r="F1805" s="38">
        <v>120</v>
      </c>
      <c r="G1805" s="38" t="s">
        <v>21</v>
      </c>
      <c r="H1805" s="42">
        <v>-8800</v>
      </c>
      <c r="I1805" s="37"/>
      <c r="J1805" s="44">
        <v>40022</v>
      </c>
      <c r="K1805" s="42">
        <v>0</v>
      </c>
      <c r="L1805" s="42">
        <v>-8360</v>
      </c>
      <c r="M1805" s="44">
        <v>45259</v>
      </c>
      <c r="N1805" s="42">
        <v>-440</v>
      </c>
      <c r="O1805" s="42">
        <v>0</v>
      </c>
      <c r="P1805" s="45">
        <f>IF(J1805&lt;DATEVALUE("2009-1-1"),3%,13%)</f>
        <v>0.13</v>
      </c>
      <c r="Q1805" s="42">
        <f>IF(P1805=13%,ROUND(O1805/(1+P1805)*P1805,2),ROUND(O1805/(1+0.03)*0.02,2))</f>
        <v>0</v>
      </c>
      <c r="R1805" s="42">
        <f>O1805-Q1805</f>
        <v>0</v>
      </c>
      <c r="S1805" s="42">
        <f>N1805-R1805</f>
        <v>-440</v>
      </c>
      <c r="T1805" s="38">
        <v>2105</v>
      </c>
      <c r="U1805" s="14">
        <f>S1805/H1805</f>
        <v>0.05</v>
      </c>
      <c r="V1805" s="19"/>
      <c r="W1805" s="19"/>
      <c r="X1805" s="37" t="s">
        <v>3459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</row>
    <row r="1806" spans="1:37" s="9" customFormat="1" ht="16.5" customHeight="1">
      <c r="A1806" s="38">
        <v>372</v>
      </c>
      <c r="B1806" s="39">
        <v>10729</v>
      </c>
      <c r="C1806" s="38">
        <v>10292308</v>
      </c>
      <c r="D1806" s="40" t="s">
        <v>1311</v>
      </c>
      <c r="E1806" s="58">
        <v>1</v>
      </c>
      <c r="F1806" s="38">
        <v>120</v>
      </c>
      <c r="G1806" s="38" t="s">
        <v>21</v>
      </c>
      <c r="H1806" s="42">
        <v>18000</v>
      </c>
      <c r="I1806" s="37"/>
      <c r="J1806" s="44">
        <v>39813</v>
      </c>
      <c r="K1806" s="42">
        <v>0</v>
      </c>
      <c r="L1806" s="42">
        <v>17100</v>
      </c>
      <c r="M1806" s="44">
        <v>45259</v>
      </c>
      <c r="N1806" s="42">
        <v>900</v>
      </c>
      <c r="O1806" s="42">
        <v>0</v>
      </c>
      <c r="P1806" s="45">
        <f>IF(J1806&lt;DATEVALUE("2009-1-1"),3%,13%)</f>
        <v>0.03</v>
      </c>
      <c r="Q1806" s="42">
        <f>IF(P1806=13%,ROUND(O1806/(1+P1806)*P1806,2),ROUND(O1806/(1+0.03)*0.02,2))</f>
        <v>0</v>
      </c>
      <c r="R1806" s="42">
        <f>O1806-Q1806</f>
        <v>0</v>
      </c>
      <c r="S1806" s="42">
        <f>N1806-R1806</f>
        <v>900</v>
      </c>
      <c r="T1806" s="38">
        <v>2105</v>
      </c>
      <c r="U1806" s="14">
        <f>S1806/H1806</f>
        <v>0.05</v>
      </c>
      <c r="V1806" s="19"/>
      <c r="W1806" s="19"/>
      <c r="X1806" s="37" t="s">
        <v>3459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</row>
    <row r="1807" spans="1:37" s="9" customFormat="1" ht="16.5" customHeight="1">
      <c r="A1807" s="38">
        <v>373</v>
      </c>
      <c r="B1807" s="39">
        <v>10729</v>
      </c>
      <c r="C1807" s="38">
        <v>10292310</v>
      </c>
      <c r="D1807" s="40" t="s">
        <v>3132</v>
      </c>
      <c r="E1807" s="58">
        <v>1</v>
      </c>
      <c r="F1807" s="38">
        <v>120</v>
      </c>
      <c r="G1807" s="38" t="s">
        <v>21</v>
      </c>
      <c r="H1807" s="42">
        <v>7000</v>
      </c>
      <c r="I1807" s="37"/>
      <c r="J1807" s="44">
        <v>39813</v>
      </c>
      <c r="K1807" s="42">
        <v>0</v>
      </c>
      <c r="L1807" s="42">
        <v>6650</v>
      </c>
      <c r="M1807" s="44">
        <v>45259</v>
      </c>
      <c r="N1807" s="42">
        <v>350</v>
      </c>
      <c r="O1807" s="42">
        <v>0</v>
      </c>
      <c r="P1807" s="45">
        <f>IF(J1807&lt;DATEVALUE("2009-1-1"),3%,13%)</f>
        <v>0.03</v>
      </c>
      <c r="Q1807" s="42">
        <f>IF(P1807=13%,ROUND(O1807/(1+P1807)*P1807,2),ROUND(O1807/(1+0.03)*0.02,2))</f>
        <v>0</v>
      </c>
      <c r="R1807" s="42">
        <f>O1807-Q1807</f>
        <v>0</v>
      </c>
      <c r="S1807" s="42">
        <f>N1807-R1807</f>
        <v>350</v>
      </c>
      <c r="T1807" s="38">
        <v>2105</v>
      </c>
      <c r="U1807" s="14">
        <f>S1807/H1807</f>
        <v>0.05</v>
      </c>
      <c r="V1807" s="19"/>
      <c r="W1807" s="19"/>
      <c r="X1807" s="37" t="s">
        <v>3459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</row>
    <row r="1808" spans="1:37" s="9" customFormat="1" ht="16.5" customHeight="1">
      <c r="A1808" s="38">
        <v>374</v>
      </c>
      <c r="B1808" s="39">
        <v>10729</v>
      </c>
      <c r="C1808" s="38">
        <v>10292407</v>
      </c>
      <c r="D1808" s="40" t="s">
        <v>356</v>
      </c>
      <c r="E1808" s="58">
        <v>6</v>
      </c>
      <c r="F1808" s="38">
        <v>120</v>
      </c>
      <c r="G1808" s="38" t="s">
        <v>21</v>
      </c>
      <c r="H1808" s="42">
        <v>11400</v>
      </c>
      <c r="I1808" s="37"/>
      <c r="J1808" s="44">
        <v>39813</v>
      </c>
      <c r="K1808" s="42">
        <v>0</v>
      </c>
      <c r="L1808" s="42">
        <v>10830</v>
      </c>
      <c r="M1808" s="44">
        <v>45259</v>
      </c>
      <c r="N1808" s="42">
        <v>570</v>
      </c>
      <c r="O1808" s="42">
        <v>0</v>
      </c>
      <c r="P1808" s="45">
        <f>IF(J1808&lt;DATEVALUE("2009-1-1"),3%,13%)</f>
        <v>0.03</v>
      </c>
      <c r="Q1808" s="42">
        <f>IF(P1808=13%,ROUND(O1808/(1+P1808)*P1808,2),ROUND(O1808/(1+0.03)*0.02,2))</f>
        <v>0</v>
      </c>
      <c r="R1808" s="42">
        <f>O1808-Q1808</f>
        <v>0</v>
      </c>
      <c r="S1808" s="42">
        <f>N1808-R1808</f>
        <v>570</v>
      </c>
      <c r="T1808" s="38">
        <v>2105</v>
      </c>
      <c r="U1808" s="14">
        <f>S1808/H1808</f>
        <v>0.05</v>
      </c>
      <c r="V1808" s="19"/>
      <c r="W1808" s="19"/>
      <c r="X1808" s="37" t="s">
        <v>3459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</row>
    <row r="1809" spans="1:37" s="9" customFormat="1" ht="16.5" customHeight="1">
      <c r="A1809" s="38">
        <v>376</v>
      </c>
      <c r="B1809" s="39">
        <v>10729</v>
      </c>
      <c r="C1809" s="38">
        <v>10292446</v>
      </c>
      <c r="D1809" s="40" t="s">
        <v>356</v>
      </c>
      <c r="E1809" s="58">
        <v>6</v>
      </c>
      <c r="F1809" s="38">
        <v>120</v>
      </c>
      <c r="G1809" s="38" t="s">
        <v>21</v>
      </c>
      <c r="H1809" s="42">
        <v>11400</v>
      </c>
      <c r="I1809" s="37"/>
      <c r="J1809" s="44">
        <v>39813</v>
      </c>
      <c r="K1809" s="42">
        <v>0</v>
      </c>
      <c r="L1809" s="42">
        <v>10830</v>
      </c>
      <c r="M1809" s="44">
        <v>45259</v>
      </c>
      <c r="N1809" s="42">
        <v>570</v>
      </c>
      <c r="O1809" s="42">
        <v>0</v>
      </c>
      <c r="P1809" s="45">
        <f>IF(J1809&lt;DATEVALUE("2009-1-1"),3%,13%)</f>
        <v>0.03</v>
      </c>
      <c r="Q1809" s="42">
        <f>IF(P1809=13%,ROUND(O1809/(1+P1809)*P1809,2),ROUND(O1809/(1+0.03)*0.02,2))</f>
        <v>0</v>
      </c>
      <c r="R1809" s="42">
        <f>O1809-Q1809</f>
        <v>0</v>
      </c>
      <c r="S1809" s="42">
        <f>N1809-R1809</f>
        <v>570</v>
      </c>
      <c r="T1809" s="38">
        <v>2106</v>
      </c>
      <c r="U1809" s="14">
        <f>S1809/H1809</f>
        <v>0.05</v>
      </c>
      <c r="V1809" s="19"/>
      <c r="W1809" s="19"/>
      <c r="X1809" s="37" t="s">
        <v>3459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</row>
    <row r="1810" spans="1:37" s="9" customFormat="1" ht="16.5" customHeight="1">
      <c r="A1810" s="38">
        <v>384</v>
      </c>
      <c r="B1810" s="39">
        <v>10729</v>
      </c>
      <c r="C1810" s="38">
        <v>10291829</v>
      </c>
      <c r="D1810" s="40" t="s">
        <v>1230</v>
      </c>
      <c r="E1810" s="58">
        <v>1</v>
      </c>
      <c r="F1810" s="38">
        <v>120</v>
      </c>
      <c r="G1810" s="38" t="s">
        <v>21</v>
      </c>
      <c r="H1810" s="42">
        <v>7800</v>
      </c>
      <c r="I1810" s="37"/>
      <c r="J1810" s="44">
        <v>39813</v>
      </c>
      <c r="K1810" s="42">
        <v>0</v>
      </c>
      <c r="L1810" s="42">
        <v>7410</v>
      </c>
      <c r="M1810" s="44">
        <v>45259</v>
      </c>
      <c r="N1810" s="42">
        <v>390</v>
      </c>
      <c r="O1810" s="42">
        <v>0</v>
      </c>
      <c r="P1810" s="45">
        <f>IF(J1810&lt;DATEVALUE("2009-1-1"),3%,13%)</f>
        <v>0.03</v>
      </c>
      <c r="Q1810" s="42">
        <f>IF(P1810=13%,ROUND(O1810/(1+P1810)*P1810,2),ROUND(O1810/(1+0.03)*0.02,2))</f>
        <v>0</v>
      </c>
      <c r="R1810" s="42">
        <f>O1810-Q1810</f>
        <v>0</v>
      </c>
      <c r="S1810" s="42">
        <f>N1810-R1810</f>
        <v>390</v>
      </c>
      <c r="T1810" s="38">
        <v>5000</v>
      </c>
      <c r="U1810" s="14">
        <f>S1810/H1810</f>
        <v>0.05</v>
      </c>
      <c r="V1810" s="19"/>
      <c r="W1810" s="19"/>
      <c r="X1810" s="37" t="s">
        <v>3459</v>
      </c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</row>
    <row r="1811" spans="1:37" s="9" customFormat="1" ht="16.5" customHeight="1">
      <c r="A1811" s="38">
        <v>385</v>
      </c>
      <c r="B1811" s="39">
        <v>10729</v>
      </c>
      <c r="C1811" s="38">
        <v>10291838</v>
      </c>
      <c r="D1811" s="40" t="s">
        <v>1270</v>
      </c>
      <c r="E1811" s="58">
        <v>1</v>
      </c>
      <c r="F1811" s="38">
        <v>120</v>
      </c>
      <c r="G1811" s="38" t="s">
        <v>21</v>
      </c>
      <c r="H1811" s="42">
        <v>2964100</v>
      </c>
      <c r="I1811" s="37"/>
      <c r="J1811" s="44">
        <v>39813</v>
      </c>
      <c r="K1811" s="42">
        <v>0</v>
      </c>
      <c r="L1811" s="42">
        <v>2815895</v>
      </c>
      <c r="M1811" s="44">
        <v>45259</v>
      </c>
      <c r="N1811" s="42">
        <v>148205</v>
      </c>
      <c r="O1811" s="42">
        <v>0</v>
      </c>
      <c r="P1811" s="45">
        <f>IF(J1811&lt;DATEVALUE("2009-1-1"),3%,13%)</f>
        <v>0.03</v>
      </c>
      <c r="Q1811" s="42">
        <f>IF(P1811=13%,ROUND(O1811/(1+P1811)*P1811,2),ROUND(O1811/(1+0.03)*0.02,2))</f>
        <v>0</v>
      </c>
      <c r="R1811" s="42">
        <f>O1811-Q1811</f>
        <v>0</v>
      </c>
      <c r="S1811" s="42">
        <f>N1811-R1811</f>
        <v>148205</v>
      </c>
      <c r="T1811" s="38">
        <v>5000</v>
      </c>
      <c r="U1811" s="14">
        <f>S1811/H1811</f>
        <v>0.05</v>
      </c>
      <c r="V1811" s="19"/>
      <c r="W1811" s="19"/>
      <c r="X1811" s="37" t="s">
        <v>3459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</row>
    <row r="1812" spans="1:37" s="9" customFormat="1" ht="16.5" customHeight="1">
      <c r="A1812" s="38">
        <v>386</v>
      </c>
      <c r="B1812" s="39">
        <v>10729</v>
      </c>
      <c r="C1812" s="38">
        <v>10291849</v>
      </c>
      <c r="D1812" s="40" t="s">
        <v>3134</v>
      </c>
      <c r="E1812" s="58">
        <v>1</v>
      </c>
      <c r="F1812" s="38">
        <v>120</v>
      </c>
      <c r="G1812" s="38" t="s">
        <v>21</v>
      </c>
      <c r="H1812" s="42">
        <v>5760</v>
      </c>
      <c r="I1812" s="37"/>
      <c r="J1812" s="44">
        <v>39835</v>
      </c>
      <c r="K1812" s="42">
        <v>0</v>
      </c>
      <c r="L1812" s="42">
        <v>5472</v>
      </c>
      <c r="M1812" s="44">
        <v>45259</v>
      </c>
      <c r="N1812" s="42">
        <v>288</v>
      </c>
      <c r="O1812" s="42">
        <v>0</v>
      </c>
      <c r="P1812" s="45">
        <f>IF(J1812&lt;DATEVALUE("2009-1-1"),3%,13%)</f>
        <v>0.13</v>
      </c>
      <c r="Q1812" s="42">
        <f>IF(P1812=13%,ROUND(O1812/(1+P1812)*P1812,2),ROUND(O1812/(1+0.03)*0.02,2))</f>
        <v>0</v>
      </c>
      <c r="R1812" s="42">
        <f>O1812-Q1812</f>
        <v>0</v>
      </c>
      <c r="S1812" s="42">
        <f>N1812-R1812</f>
        <v>288</v>
      </c>
      <c r="T1812" s="38">
        <v>5000</v>
      </c>
      <c r="U1812" s="14">
        <f>S1812/H1812</f>
        <v>0.05</v>
      </c>
      <c r="V1812" s="19"/>
      <c r="W1812" s="19"/>
      <c r="X1812" s="37" t="s">
        <v>3459</v>
      </c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</row>
    <row r="1813" spans="1:37" s="9" customFormat="1" ht="16.5" customHeight="1">
      <c r="A1813" s="38">
        <v>396</v>
      </c>
      <c r="B1813" s="39">
        <v>10729</v>
      </c>
      <c r="C1813" s="38">
        <v>10291914</v>
      </c>
      <c r="D1813" s="40" t="s">
        <v>1807</v>
      </c>
      <c r="E1813" s="58">
        <v>1</v>
      </c>
      <c r="F1813" s="38">
        <v>60</v>
      </c>
      <c r="G1813" s="38" t="s">
        <v>21</v>
      </c>
      <c r="H1813" s="42">
        <v>8000</v>
      </c>
      <c r="I1813" s="37"/>
      <c r="J1813" s="44">
        <v>40054</v>
      </c>
      <c r="K1813" s="42">
        <v>0</v>
      </c>
      <c r="L1813" s="42">
        <v>7600</v>
      </c>
      <c r="M1813" s="44">
        <v>45259</v>
      </c>
      <c r="N1813" s="42">
        <v>400</v>
      </c>
      <c r="O1813" s="42">
        <v>0</v>
      </c>
      <c r="P1813" s="45">
        <f>IF(J1813&lt;DATEVALUE("2009-1-1"),3%,13%)</f>
        <v>0.13</v>
      </c>
      <c r="Q1813" s="42">
        <f>IF(P1813=13%,ROUND(O1813/(1+P1813)*P1813,2),ROUND(O1813/(1+0.03)*0.02,2))</f>
        <v>0</v>
      </c>
      <c r="R1813" s="42">
        <f>O1813-Q1813</f>
        <v>0</v>
      </c>
      <c r="S1813" s="42">
        <f>N1813-R1813</f>
        <v>400</v>
      </c>
      <c r="T1813" s="38">
        <v>5000</v>
      </c>
      <c r="U1813" s="14">
        <f>S1813/H1813</f>
        <v>0.05</v>
      </c>
      <c r="V1813" s="19"/>
      <c r="W1813" s="19"/>
      <c r="X1813" s="37" t="s">
        <v>3459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</row>
    <row r="1814" spans="1:37" s="9" customFormat="1" ht="16.5" customHeight="1">
      <c r="A1814" s="38">
        <v>398</v>
      </c>
      <c r="B1814" s="39">
        <v>10729</v>
      </c>
      <c r="C1814" s="38">
        <v>10291922</v>
      </c>
      <c r="D1814" s="40" t="s">
        <v>3142</v>
      </c>
      <c r="E1814" s="58">
        <v>1</v>
      </c>
      <c r="F1814" s="38">
        <v>120</v>
      </c>
      <c r="G1814" s="38" t="s">
        <v>21</v>
      </c>
      <c r="H1814" s="42">
        <v>36200</v>
      </c>
      <c r="I1814" s="37"/>
      <c r="J1814" s="44">
        <v>40137</v>
      </c>
      <c r="K1814" s="42">
        <v>0</v>
      </c>
      <c r="L1814" s="42">
        <v>34390</v>
      </c>
      <c r="M1814" s="44">
        <v>45259</v>
      </c>
      <c r="N1814" s="42">
        <v>1810</v>
      </c>
      <c r="O1814" s="42">
        <v>0</v>
      </c>
      <c r="P1814" s="45">
        <f>IF(J1814&lt;DATEVALUE("2009-1-1"),3%,13%)</f>
        <v>0.13</v>
      </c>
      <c r="Q1814" s="42">
        <f>IF(P1814=13%,ROUND(O1814/(1+P1814)*P1814,2),ROUND(O1814/(1+0.03)*0.02,2))</f>
        <v>0</v>
      </c>
      <c r="R1814" s="42">
        <f>O1814-Q1814</f>
        <v>0</v>
      </c>
      <c r="S1814" s="42">
        <f>N1814-R1814</f>
        <v>1810</v>
      </c>
      <c r="T1814" s="38">
        <v>5000</v>
      </c>
      <c r="U1814" s="14">
        <f>S1814/H1814</f>
        <v>0.05</v>
      </c>
      <c r="V1814" s="19"/>
      <c r="W1814" s="19"/>
      <c r="X1814" s="37" t="s">
        <v>3459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</row>
    <row r="1815" spans="1:37" s="9" customFormat="1" ht="16.5" customHeight="1">
      <c r="A1815" s="38">
        <v>400</v>
      </c>
      <c r="B1815" s="39">
        <v>10729</v>
      </c>
      <c r="C1815" s="38">
        <v>10291927</v>
      </c>
      <c r="D1815" s="40" t="s">
        <v>3143</v>
      </c>
      <c r="E1815" s="58">
        <v>1</v>
      </c>
      <c r="F1815" s="38">
        <v>120</v>
      </c>
      <c r="G1815" s="38" t="s">
        <v>21</v>
      </c>
      <c r="H1815" s="42">
        <v>-27500</v>
      </c>
      <c r="I1815" s="37"/>
      <c r="J1815" s="44">
        <v>40206</v>
      </c>
      <c r="K1815" s="42">
        <v>0</v>
      </c>
      <c r="L1815" s="42">
        <v>-26125</v>
      </c>
      <c r="M1815" s="44">
        <v>45259</v>
      </c>
      <c r="N1815" s="42">
        <v>-1375</v>
      </c>
      <c r="O1815" s="42">
        <v>0</v>
      </c>
      <c r="P1815" s="45">
        <f>IF(J1815&lt;DATEVALUE("2009-1-1"),3%,13%)</f>
        <v>0.13</v>
      </c>
      <c r="Q1815" s="42">
        <f>IF(P1815=13%,ROUND(O1815/(1+P1815)*P1815,2),ROUND(O1815/(1+0.03)*0.02,2))</f>
        <v>0</v>
      </c>
      <c r="R1815" s="42">
        <f>O1815-Q1815</f>
        <v>0</v>
      </c>
      <c r="S1815" s="42">
        <f>N1815-R1815</f>
        <v>-1375</v>
      </c>
      <c r="T1815" s="38">
        <v>5000</v>
      </c>
      <c r="U1815" s="14">
        <f>S1815/H1815</f>
        <v>0.05</v>
      </c>
      <c r="V1815" s="19"/>
      <c r="W1815" s="19"/>
      <c r="X1815" s="37" t="s">
        <v>3459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</row>
    <row r="1816" spans="1:37" s="9" customFormat="1" ht="16.5" customHeight="1">
      <c r="A1816" s="38">
        <v>401</v>
      </c>
      <c r="B1816" s="39">
        <v>10729</v>
      </c>
      <c r="C1816" s="38">
        <v>10291929</v>
      </c>
      <c r="D1816" s="40" t="s">
        <v>3144</v>
      </c>
      <c r="E1816" s="58">
        <v>1</v>
      </c>
      <c r="F1816" s="38">
        <v>120</v>
      </c>
      <c r="G1816" s="38" t="s">
        <v>21</v>
      </c>
      <c r="H1816" s="42">
        <v>32400</v>
      </c>
      <c r="I1816" s="37"/>
      <c r="J1816" s="44">
        <v>40254</v>
      </c>
      <c r="K1816" s="42">
        <v>0</v>
      </c>
      <c r="L1816" s="42">
        <v>30780</v>
      </c>
      <c r="M1816" s="44">
        <v>45259</v>
      </c>
      <c r="N1816" s="42">
        <v>1620</v>
      </c>
      <c r="O1816" s="42">
        <v>0</v>
      </c>
      <c r="P1816" s="45">
        <f>IF(J1816&lt;DATEVALUE("2009-1-1"),3%,13%)</f>
        <v>0.13</v>
      </c>
      <c r="Q1816" s="42">
        <f>IF(P1816=13%,ROUND(O1816/(1+P1816)*P1816,2),ROUND(O1816/(1+0.03)*0.02,2))</f>
        <v>0</v>
      </c>
      <c r="R1816" s="42">
        <f>O1816-Q1816</f>
        <v>0</v>
      </c>
      <c r="S1816" s="42">
        <f>N1816-R1816</f>
        <v>1620</v>
      </c>
      <c r="T1816" s="38">
        <v>5000</v>
      </c>
      <c r="U1816" s="14">
        <f>S1816/H1816</f>
        <v>0.05</v>
      </c>
      <c r="V1816" s="19"/>
      <c r="W1816" s="19"/>
      <c r="X1816" s="37" t="s">
        <v>3459</v>
      </c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</row>
    <row r="1817" spans="1:37" s="9" customFormat="1" ht="16.5" customHeight="1">
      <c r="A1817" s="38">
        <v>406</v>
      </c>
      <c r="B1817" s="39">
        <v>10729</v>
      </c>
      <c r="C1817" s="38">
        <v>10292106</v>
      </c>
      <c r="D1817" s="40" t="s">
        <v>3145</v>
      </c>
      <c r="E1817" s="58">
        <v>1</v>
      </c>
      <c r="F1817" s="38">
        <v>120</v>
      </c>
      <c r="G1817" s="38" t="s">
        <v>21</v>
      </c>
      <c r="H1817" s="42">
        <v>11832</v>
      </c>
      <c r="I1817" s="37"/>
      <c r="J1817" s="44">
        <v>40871</v>
      </c>
      <c r="K1817" s="42">
        <v>0</v>
      </c>
      <c r="L1817" s="42">
        <v>11240.4</v>
      </c>
      <c r="M1817" s="44">
        <v>45259</v>
      </c>
      <c r="N1817" s="42">
        <v>591.6</v>
      </c>
      <c r="O1817" s="42">
        <v>0</v>
      </c>
      <c r="P1817" s="45">
        <f>IF(J1817&lt;DATEVALUE("2009-1-1"),3%,13%)</f>
        <v>0.13</v>
      </c>
      <c r="Q1817" s="42">
        <f>IF(P1817=13%,ROUND(O1817/(1+P1817)*P1817,2),ROUND(O1817/(1+0.03)*0.02,2))</f>
        <v>0</v>
      </c>
      <c r="R1817" s="42">
        <f>O1817-Q1817</f>
        <v>0</v>
      </c>
      <c r="S1817" s="42">
        <f>N1817-R1817</f>
        <v>591.6</v>
      </c>
      <c r="T1817" s="38">
        <v>5000</v>
      </c>
      <c r="U1817" s="14">
        <f>S1817/H1817</f>
        <v>0.05</v>
      </c>
      <c r="V1817" s="19"/>
      <c r="W1817" s="19"/>
      <c r="X1817" s="37" t="s">
        <v>3459</v>
      </c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</row>
    <row r="1818" spans="1:37" s="9" customFormat="1" ht="16.5" customHeight="1">
      <c r="A1818" s="38">
        <v>415</v>
      </c>
      <c r="B1818" s="39">
        <v>10729</v>
      </c>
      <c r="C1818" s="38">
        <v>10292432</v>
      </c>
      <c r="D1818" s="40" t="s">
        <v>2395</v>
      </c>
      <c r="E1818" s="58">
        <v>1</v>
      </c>
      <c r="F1818" s="38">
        <v>120</v>
      </c>
      <c r="G1818" s="38" t="s">
        <v>21</v>
      </c>
      <c r="H1818" s="42">
        <v>61660</v>
      </c>
      <c r="I1818" s="37"/>
      <c r="J1818" s="44">
        <v>39813</v>
      </c>
      <c r="K1818" s="42">
        <v>0</v>
      </c>
      <c r="L1818" s="42">
        <v>58577</v>
      </c>
      <c r="M1818" s="44">
        <v>45259</v>
      </c>
      <c r="N1818" s="42">
        <v>3083</v>
      </c>
      <c r="O1818" s="42">
        <v>0</v>
      </c>
      <c r="P1818" s="45">
        <f>IF(J1818&lt;DATEVALUE("2009-1-1"),3%,13%)</f>
        <v>0.03</v>
      </c>
      <c r="Q1818" s="42">
        <f>IF(P1818=13%,ROUND(O1818/(1+P1818)*P1818,2),ROUND(O1818/(1+0.03)*0.02,2))</f>
        <v>0</v>
      </c>
      <c r="R1818" s="42">
        <f>O1818-Q1818</f>
        <v>0</v>
      </c>
      <c r="S1818" s="42">
        <f>N1818-R1818</f>
        <v>3083</v>
      </c>
      <c r="T1818" s="38">
        <v>5000</v>
      </c>
      <c r="U1818" s="14">
        <f>S1818/H1818</f>
        <v>0.05</v>
      </c>
      <c r="V1818" s="19"/>
      <c r="W1818" s="19"/>
      <c r="X1818" s="37" t="s">
        <v>3459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</row>
    <row r="1819" spans="1:37" s="9" customFormat="1" ht="16.5" customHeight="1">
      <c r="A1819" s="38">
        <v>416</v>
      </c>
      <c r="B1819" s="39">
        <v>10729</v>
      </c>
      <c r="C1819" s="38">
        <v>10292433</v>
      </c>
      <c r="D1819" s="40" t="s">
        <v>2395</v>
      </c>
      <c r="E1819" s="58">
        <v>1</v>
      </c>
      <c r="F1819" s="38">
        <v>120</v>
      </c>
      <c r="G1819" s="38" t="s">
        <v>21</v>
      </c>
      <c r="H1819" s="42">
        <v>31280</v>
      </c>
      <c r="I1819" s="37"/>
      <c r="J1819" s="44">
        <v>39813</v>
      </c>
      <c r="K1819" s="42">
        <v>0</v>
      </c>
      <c r="L1819" s="42">
        <v>29716</v>
      </c>
      <c r="M1819" s="44">
        <v>45259</v>
      </c>
      <c r="N1819" s="42">
        <v>1564</v>
      </c>
      <c r="O1819" s="42">
        <v>0</v>
      </c>
      <c r="P1819" s="45">
        <f>IF(J1819&lt;DATEVALUE("2009-1-1"),3%,13%)</f>
        <v>0.03</v>
      </c>
      <c r="Q1819" s="42">
        <f>IF(P1819=13%,ROUND(O1819/(1+P1819)*P1819,2),ROUND(O1819/(1+0.03)*0.02,2))</f>
        <v>0</v>
      </c>
      <c r="R1819" s="42">
        <f>O1819-Q1819</f>
        <v>0</v>
      </c>
      <c r="S1819" s="42">
        <f>N1819-R1819</f>
        <v>1564</v>
      </c>
      <c r="T1819" s="38">
        <v>5000</v>
      </c>
      <c r="U1819" s="14">
        <f>S1819/H1819</f>
        <v>0.05</v>
      </c>
      <c r="V1819" s="19"/>
      <c r="W1819" s="19"/>
      <c r="X1819" s="37" t="s">
        <v>3459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</row>
    <row r="1820" spans="1:37" s="9" customFormat="1" ht="16.5" customHeight="1">
      <c r="A1820" s="38">
        <v>417</v>
      </c>
      <c r="B1820" s="39">
        <v>10729</v>
      </c>
      <c r="C1820" s="38">
        <v>10292438</v>
      </c>
      <c r="D1820" s="40" t="s">
        <v>847</v>
      </c>
      <c r="E1820" s="58">
        <v>1</v>
      </c>
      <c r="F1820" s="38">
        <v>120</v>
      </c>
      <c r="G1820" s="38" t="s">
        <v>21</v>
      </c>
      <c r="H1820" s="42">
        <v>5036</v>
      </c>
      <c r="I1820" s="37"/>
      <c r="J1820" s="44">
        <v>39813</v>
      </c>
      <c r="K1820" s="42">
        <v>0</v>
      </c>
      <c r="L1820" s="42">
        <v>4784.2</v>
      </c>
      <c r="M1820" s="44">
        <v>45259</v>
      </c>
      <c r="N1820" s="42">
        <v>251.8</v>
      </c>
      <c r="O1820" s="42">
        <v>0</v>
      </c>
      <c r="P1820" s="45">
        <f>IF(J1820&lt;DATEVALUE("2009-1-1"),3%,13%)</f>
        <v>0.03</v>
      </c>
      <c r="Q1820" s="42">
        <f>IF(P1820=13%,ROUND(O1820/(1+P1820)*P1820,2),ROUND(O1820/(1+0.03)*0.02,2))</f>
        <v>0</v>
      </c>
      <c r="R1820" s="42">
        <f>O1820-Q1820</f>
        <v>0</v>
      </c>
      <c r="S1820" s="42">
        <f>N1820-R1820</f>
        <v>251.8</v>
      </c>
      <c r="T1820" s="38">
        <v>5000</v>
      </c>
      <c r="U1820" s="14">
        <f>S1820/H1820</f>
        <v>0.05</v>
      </c>
      <c r="V1820" s="19"/>
      <c r="W1820" s="19"/>
      <c r="X1820" s="37" t="s">
        <v>3459</v>
      </c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</row>
    <row r="1821" spans="1:37" s="9" customFormat="1" ht="16.5" customHeight="1">
      <c r="A1821" s="38">
        <v>419</v>
      </c>
      <c r="B1821" s="39">
        <v>10729</v>
      </c>
      <c r="C1821" s="38">
        <v>10292505</v>
      </c>
      <c r="D1821" s="40" t="s">
        <v>3151</v>
      </c>
      <c r="E1821" s="58">
        <v>1</v>
      </c>
      <c r="F1821" s="38">
        <v>120</v>
      </c>
      <c r="G1821" s="38" t="s">
        <v>21</v>
      </c>
      <c r="H1821" s="42">
        <v>48500</v>
      </c>
      <c r="I1821" s="37"/>
      <c r="J1821" s="44">
        <v>39813</v>
      </c>
      <c r="K1821" s="42">
        <v>0</v>
      </c>
      <c r="L1821" s="42">
        <v>46075</v>
      </c>
      <c r="M1821" s="44">
        <v>45259</v>
      </c>
      <c r="N1821" s="42">
        <v>2425</v>
      </c>
      <c r="O1821" s="42">
        <v>0</v>
      </c>
      <c r="P1821" s="45">
        <f>IF(J1821&lt;DATEVALUE("2009-1-1"),3%,13%)</f>
        <v>0.03</v>
      </c>
      <c r="Q1821" s="42">
        <f>IF(P1821=13%,ROUND(O1821/(1+P1821)*P1821,2),ROUND(O1821/(1+0.03)*0.02,2))</f>
        <v>0</v>
      </c>
      <c r="R1821" s="42">
        <f>O1821-Q1821</f>
        <v>0</v>
      </c>
      <c r="S1821" s="42">
        <f>N1821-R1821</f>
        <v>2425</v>
      </c>
      <c r="T1821" s="38">
        <v>5000</v>
      </c>
      <c r="U1821" s="14">
        <f>S1821/H1821</f>
        <v>0.05</v>
      </c>
      <c r="V1821" s="19"/>
      <c r="W1821" s="19"/>
      <c r="X1821" s="37" t="s">
        <v>3459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</row>
    <row r="1822" spans="1:37" s="9" customFormat="1" ht="16.5" customHeight="1">
      <c r="A1822" s="38">
        <v>440</v>
      </c>
      <c r="B1822" s="39">
        <v>10729</v>
      </c>
      <c r="C1822" s="38">
        <v>10293059</v>
      </c>
      <c r="D1822" s="40" t="s">
        <v>3164</v>
      </c>
      <c r="E1822" s="58">
        <v>1</v>
      </c>
      <c r="F1822" s="38">
        <v>120</v>
      </c>
      <c r="G1822" s="38" t="s">
        <v>21</v>
      </c>
      <c r="H1822" s="42">
        <v>28000</v>
      </c>
      <c r="I1822" s="37"/>
      <c r="J1822" s="44">
        <v>39813</v>
      </c>
      <c r="K1822" s="42">
        <v>0</v>
      </c>
      <c r="L1822" s="42">
        <v>26600</v>
      </c>
      <c r="M1822" s="44">
        <v>45259</v>
      </c>
      <c r="N1822" s="42">
        <v>1400</v>
      </c>
      <c r="O1822" s="42">
        <v>0</v>
      </c>
      <c r="P1822" s="45">
        <f>IF(J1822&lt;DATEVALUE("2009-1-1"),3%,13%)</f>
        <v>0.03</v>
      </c>
      <c r="Q1822" s="42">
        <f>IF(P1822=13%,ROUND(O1822/(1+P1822)*P1822,2),ROUND(O1822/(1+0.03)*0.02,2))</f>
        <v>0</v>
      </c>
      <c r="R1822" s="42">
        <f>O1822-Q1822</f>
        <v>0</v>
      </c>
      <c r="S1822" s="42">
        <f>N1822-R1822</f>
        <v>1400</v>
      </c>
      <c r="T1822" s="38">
        <v>5000</v>
      </c>
      <c r="U1822" s="14">
        <f>S1822/H1822</f>
        <v>0.05</v>
      </c>
      <c r="V1822" s="19"/>
      <c r="W1822" s="19"/>
      <c r="X1822" s="37" t="s">
        <v>3459</v>
      </c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</row>
    <row r="1823" spans="1:37" s="9" customFormat="1" ht="16.5" customHeight="1">
      <c r="A1823" s="38">
        <v>482</v>
      </c>
      <c r="B1823" s="39">
        <v>10729</v>
      </c>
      <c r="C1823" s="38">
        <v>10293021</v>
      </c>
      <c r="D1823" s="40" t="s">
        <v>272</v>
      </c>
      <c r="E1823" s="58">
        <v>2</v>
      </c>
      <c r="F1823" s="38">
        <v>120</v>
      </c>
      <c r="G1823" s="38" t="s">
        <v>23</v>
      </c>
      <c r="H1823" s="42">
        <v>4700</v>
      </c>
      <c r="I1823" s="37"/>
      <c r="J1823" s="44">
        <v>39812</v>
      </c>
      <c r="K1823" s="42">
        <v>0</v>
      </c>
      <c r="L1823" s="42">
        <v>4465</v>
      </c>
      <c r="M1823" s="44">
        <v>45259</v>
      </c>
      <c r="N1823" s="42">
        <v>235</v>
      </c>
      <c r="O1823" s="42">
        <v>0</v>
      </c>
      <c r="P1823" s="45">
        <f>IF(J1823&lt;DATEVALUE("2009-1-1"),3%,13%)</f>
        <v>0.03</v>
      </c>
      <c r="Q1823" s="42">
        <f>IF(P1823=13%,ROUND(O1823/(1+P1823)*P1823,2),ROUND(O1823/(1+0.03)*0.02,2))</f>
        <v>0</v>
      </c>
      <c r="R1823" s="42">
        <f>O1823-Q1823</f>
        <v>0</v>
      </c>
      <c r="S1823" s="42">
        <f>N1823-R1823</f>
        <v>235</v>
      </c>
      <c r="T1823" s="38">
        <v>1601</v>
      </c>
      <c r="U1823" s="14">
        <f>S1823/H1823</f>
        <v>0.05</v>
      </c>
      <c r="V1823" s="19"/>
      <c r="W1823" s="19"/>
      <c r="X1823" s="37" t="s">
        <v>3459</v>
      </c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</row>
    <row r="1824" spans="1:37" s="9" customFormat="1" ht="16.5" customHeight="1">
      <c r="A1824" s="38">
        <v>483</v>
      </c>
      <c r="B1824" s="39">
        <v>10729</v>
      </c>
      <c r="C1824" s="38">
        <v>10293022</v>
      </c>
      <c r="D1824" s="40" t="s">
        <v>3189</v>
      </c>
      <c r="E1824" s="58">
        <v>1</v>
      </c>
      <c r="F1824" s="38">
        <v>120</v>
      </c>
      <c r="G1824" s="38" t="s">
        <v>23</v>
      </c>
      <c r="H1824" s="42">
        <v>1450</v>
      </c>
      <c r="I1824" s="37"/>
      <c r="J1824" s="44">
        <v>39812</v>
      </c>
      <c r="K1824" s="42">
        <v>0</v>
      </c>
      <c r="L1824" s="42">
        <v>1377.5</v>
      </c>
      <c r="M1824" s="44">
        <v>45259</v>
      </c>
      <c r="N1824" s="42">
        <v>72.5</v>
      </c>
      <c r="O1824" s="42">
        <v>0</v>
      </c>
      <c r="P1824" s="45">
        <f>IF(J1824&lt;DATEVALUE("2009-1-1"),3%,13%)</f>
        <v>0.03</v>
      </c>
      <c r="Q1824" s="42">
        <f>IF(P1824=13%,ROUND(O1824/(1+P1824)*P1824,2),ROUND(O1824/(1+0.03)*0.02,2))</f>
        <v>0</v>
      </c>
      <c r="R1824" s="42">
        <f>O1824-Q1824</f>
        <v>0</v>
      </c>
      <c r="S1824" s="42">
        <f>N1824-R1824</f>
        <v>72.5</v>
      </c>
      <c r="T1824" s="38">
        <v>1601</v>
      </c>
      <c r="U1824" s="14">
        <f>S1824/H1824</f>
        <v>0.05</v>
      </c>
      <c r="V1824" s="19"/>
      <c r="W1824" s="19"/>
      <c r="X1824" s="37" t="s">
        <v>3459</v>
      </c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</row>
    <row r="1825" spans="1:37" s="9" customFormat="1" ht="16.5" customHeight="1">
      <c r="A1825" s="38">
        <v>484</v>
      </c>
      <c r="B1825" s="39">
        <v>10729</v>
      </c>
      <c r="C1825" s="38">
        <v>10293023</v>
      </c>
      <c r="D1825" s="40" t="s">
        <v>3190</v>
      </c>
      <c r="E1825" s="58">
        <v>1</v>
      </c>
      <c r="F1825" s="38">
        <v>120</v>
      </c>
      <c r="G1825" s="38" t="s">
        <v>23</v>
      </c>
      <c r="H1825" s="42">
        <v>900</v>
      </c>
      <c r="I1825" s="37"/>
      <c r="J1825" s="44">
        <v>39812</v>
      </c>
      <c r="K1825" s="42">
        <v>0</v>
      </c>
      <c r="L1825" s="42">
        <v>855</v>
      </c>
      <c r="M1825" s="44">
        <v>45259</v>
      </c>
      <c r="N1825" s="42">
        <v>45</v>
      </c>
      <c r="O1825" s="42">
        <v>0</v>
      </c>
      <c r="P1825" s="45">
        <f>IF(J1825&lt;DATEVALUE("2009-1-1"),3%,13%)</f>
        <v>0.03</v>
      </c>
      <c r="Q1825" s="42">
        <f>IF(P1825=13%,ROUND(O1825/(1+P1825)*P1825,2),ROUND(O1825/(1+0.03)*0.02,2))</f>
        <v>0</v>
      </c>
      <c r="R1825" s="42">
        <f>O1825-Q1825</f>
        <v>0</v>
      </c>
      <c r="S1825" s="42">
        <f>N1825-R1825</f>
        <v>45</v>
      </c>
      <c r="T1825" s="38">
        <v>1601</v>
      </c>
      <c r="U1825" s="14">
        <f>S1825/H1825</f>
        <v>0.05</v>
      </c>
      <c r="V1825" s="19"/>
      <c r="W1825" s="19"/>
      <c r="X1825" s="37" t="s">
        <v>3459</v>
      </c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</row>
    <row r="1826" spans="1:37" s="9" customFormat="1" ht="16.5" customHeight="1">
      <c r="A1826" s="38">
        <v>485</v>
      </c>
      <c r="B1826" s="39">
        <v>10729</v>
      </c>
      <c r="C1826" s="38">
        <v>10293025</v>
      </c>
      <c r="D1826" s="40" t="s">
        <v>3191</v>
      </c>
      <c r="E1826" s="58">
        <v>2</v>
      </c>
      <c r="F1826" s="38">
        <v>120</v>
      </c>
      <c r="G1826" s="38" t="s">
        <v>23</v>
      </c>
      <c r="H1826" s="42">
        <v>3900</v>
      </c>
      <c r="I1826" s="37"/>
      <c r="J1826" s="44">
        <v>39812</v>
      </c>
      <c r="K1826" s="42">
        <v>0</v>
      </c>
      <c r="L1826" s="42">
        <v>3705</v>
      </c>
      <c r="M1826" s="44">
        <v>45259</v>
      </c>
      <c r="N1826" s="42">
        <v>195</v>
      </c>
      <c r="O1826" s="42">
        <v>0</v>
      </c>
      <c r="P1826" s="45">
        <f>IF(J1826&lt;DATEVALUE("2009-1-1"),3%,13%)</f>
        <v>0.03</v>
      </c>
      <c r="Q1826" s="42">
        <f>IF(P1826=13%,ROUND(O1826/(1+P1826)*P1826,2),ROUND(O1826/(1+0.03)*0.02,2))</f>
        <v>0</v>
      </c>
      <c r="R1826" s="42">
        <f>O1826-Q1826</f>
        <v>0</v>
      </c>
      <c r="S1826" s="42">
        <f>N1826-R1826</f>
        <v>195</v>
      </c>
      <c r="T1826" s="38">
        <v>1601</v>
      </c>
      <c r="U1826" s="14">
        <f>S1826/H1826</f>
        <v>0.05</v>
      </c>
      <c r="V1826" s="19"/>
      <c r="W1826" s="19"/>
      <c r="X1826" s="37" t="s">
        <v>3459</v>
      </c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</row>
    <row r="1827" spans="1:37" s="9" customFormat="1" ht="16.5" customHeight="1">
      <c r="A1827" s="38">
        <v>486</v>
      </c>
      <c r="B1827" s="39">
        <v>10729</v>
      </c>
      <c r="C1827" s="38">
        <v>10293026</v>
      </c>
      <c r="D1827" s="40" t="s">
        <v>3192</v>
      </c>
      <c r="E1827" s="58">
        <v>2</v>
      </c>
      <c r="F1827" s="38">
        <v>120</v>
      </c>
      <c r="G1827" s="38" t="s">
        <v>23</v>
      </c>
      <c r="H1827" s="42">
        <v>3700</v>
      </c>
      <c r="I1827" s="37"/>
      <c r="J1827" s="44">
        <v>39812</v>
      </c>
      <c r="K1827" s="42">
        <v>0</v>
      </c>
      <c r="L1827" s="42">
        <v>3515</v>
      </c>
      <c r="M1827" s="44">
        <v>45259</v>
      </c>
      <c r="N1827" s="42">
        <v>185</v>
      </c>
      <c r="O1827" s="42">
        <v>0</v>
      </c>
      <c r="P1827" s="45">
        <f>IF(J1827&lt;DATEVALUE("2009-1-1"),3%,13%)</f>
        <v>0.03</v>
      </c>
      <c r="Q1827" s="42">
        <f>IF(P1827=13%,ROUND(O1827/(1+P1827)*P1827,2),ROUND(O1827/(1+0.03)*0.02,2))</f>
        <v>0</v>
      </c>
      <c r="R1827" s="42">
        <f>O1827-Q1827</f>
        <v>0</v>
      </c>
      <c r="S1827" s="42">
        <f>N1827-R1827</f>
        <v>185</v>
      </c>
      <c r="T1827" s="38">
        <v>1601</v>
      </c>
      <c r="U1827" s="14">
        <f>S1827/H1827</f>
        <v>0.05</v>
      </c>
      <c r="V1827" s="19"/>
      <c r="W1827" s="19"/>
      <c r="X1827" s="37" t="s">
        <v>3459</v>
      </c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</row>
    <row r="1828" spans="1:37" s="9" customFormat="1" ht="16.5" customHeight="1">
      <c r="A1828" s="38">
        <v>487</v>
      </c>
      <c r="B1828" s="39">
        <v>10729</v>
      </c>
      <c r="C1828" s="38">
        <v>10293056</v>
      </c>
      <c r="D1828" s="40" t="s">
        <v>3193</v>
      </c>
      <c r="E1828" s="58">
        <v>1</v>
      </c>
      <c r="F1828" s="38">
        <v>120</v>
      </c>
      <c r="G1828" s="38" t="s">
        <v>23</v>
      </c>
      <c r="H1828" s="42">
        <v>2980</v>
      </c>
      <c r="I1828" s="37"/>
      <c r="J1828" s="44">
        <v>39812</v>
      </c>
      <c r="K1828" s="42">
        <v>0</v>
      </c>
      <c r="L1828" s="42">
        <v>2831</v>
      </c>
      <c r="M1828" s="44">
        <v>45259</v>
      </c>
      <c r="N1828" s="42">
        <v>149</v>
      </c>
      <c r="O1828" s="42">
        <v>0</v>
      </c>
      <c r="P1828" s="45">
        <f>IF(J1828&lt;DATEVALUE("2009-1-1"),3%,13%)</f>
        <v>0.03</v>
      </c>
      <c r="Q1828" s="42">
        <f>IF(P1828=13%,ROUND(O1828/(1+P1828)*P1828,2),ROUND(O1828/(1+0.03)*0.02,2))</f>
        <v>0</v>
      </c>
      <c r="R1828" s="42">
        <f>O1828-Q1828</f>
        <v>0</v>
      </c>
      <c r="S1828" s="42">
        <f>N1828-R1828</f>
        <v>149</v>
      </c>
      <c r="T1828" s="38">
        <v>1601</v>
      </c>
      <c r="U1828" s="14">
        <f>S1828/H1828</f>
        <v>0.05</v>
      </c>
      <c r="V1828" s="19"/>
      <c r="W1828" s="19"/>
      <c r="X1828" s="37" t="s">
        <v>3459</v>
      </c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</row>
    <row r="1829" spans="1:37" s="9" customFormat="1" ht="16.5" customHeight="1">
      <c r="A1829" s="38">
        <v>488</v>
      </c>
      <c r="B1829" s="39">
        <v>10729</v>
      </c>
      <c r="C1829" s="38">
        <v>10293058</v>
      </c>
      <c r="D1829" s="40" t="s">
        <v>3194</v>
      </c>
      <c r="E1829" s="58">
        <v>1</v>
      </c>
      <c r="F1829" s="38">
        <v>120</v>
      </c>
      <c r="G1829" s="38" t="s">
        <v>23</v>
      </c>
      <c r="H1829" s="42">
        <v>1280</v>
      </c>
      <c r="I1829" s="37"/>
      <c r="J1829" s="44">
        <v>39812</v>
      </c>
      <c r="K1829" s="42">
        <v>0</v>
      </c>
      <c r="L1829" s="42">
        <v>1216</v>
      </c>
      <c r="M1829" s="44">
        <v>45259</v>
      </c>
      <c r="N1829" s="42">
        <v>64</v>
      </c>
      <c r="O1829" s="42">
        <v>0</v>
      </c>
      <c r="P1829" s="45">
        <f>IF(J1829&lt;DATEVALUE("2009-1-1"),3%,13%)</f>
        <v>0.03</v>
      </c>
      <c r="Q1829" s="42">
        <f>IF(P1829=13%,ROUND(O1829/(1+P1829)*P1829,2),ROUND(O1829/(1+0.03)*0.02,2))</f>
        <v>0</v>
      </c>
      <c r="R1829" s="42">
        <f>O1829-Q1829</f>
        <v>0</v>
      </c>
      <c r="S1829" s="42">
        <f>N1829-R1829</f>
        <v>64</v>
      </c>
      <c r="T1829" s="38">
        <v>1601</v>
      </c>
      <c r="U1829" s="14">
        <f>S1829/H1829</f>
        <v>0.05</v>
      </c>
      <c r="V1829" s="19"/>
      <c r="W1829" s="19"/>
      <c r="X1829" s="37" t="s">
        <v>3459</v>
      </c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</row>
    <row r="1830" spans="1:37" s="9" customFormat="1" ht="16.5" customHeight="1">
      <c r="A1830" s="38">
        <v>492</v>
      </c>
      <c r="B1830" s="39">
        <v>10729</v>
      </c>
      <c r="C1830" s="38">
        <v>10293031</v>
      </c>
      <c r="D1830" s="40" t="s">
        <v>3197</v>
      </c>
      <c r="E1830" s="58">
        <v>3</v>
      </c>
      <c r="F1830" s="38">
        <v>120</v>
      </c>
      <c r="G1830" s="38" t="s">
        <v>23</v>
      </c>
      <c r="H1830" s="42">
        <v>9150</v>
      </c>
      <c r="I1830" s="37"/>
      <c r="J1830" s="44">
        <v>39812</v>
      </c>
      <c r="K1830" s="42">
        <v>0</v>
      </c>
      <c r="L1830" s="42">
        <v>8692.5</v>
      </c>
      <c r="M1830" s="44">
        <v>45259</v>
      </c>
      <c r="N1830" s="42">
        <v>457.5</v>
      </c>
      <c r="O1830" s="42">
        <v>0</v>
      </c>
      <c r="P1830" s="45">
        <f>IF(J1830&lt;DATEVALUE("2009-1-1"),3%,13%)</f>
        <v>0.03</v>
      </c>
      <c r="Q1830" s="42">
        <f>IF(P1830=13%,ROUND(O1830/(1+P1830)*P1830,2),ROUND(O1830/(1+0.03)*0.02,2))</f>
        <v>0</v>
      </c>
      <c r="R1830" s="42">
        <f>O1830-Q1830</f>
        <v>0</v>
      </c>
      <c r="S1830" s="42">
        <f>N1830-R1830</f>
        <v>457.5</v>
      </c>
      <c r="T1830" s="38">
        <v>2001</v>
      </c>
      <c r="U1830" s="14">
        <f>S1830/H1830</f>
        <v>0.05</v>
      </c>
      <c r="V1830" s="19"/>
      <c r="W1830" s="19"/>
      <c r="X1830" s="37" t="s">
        <v>3459</v>
      </c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</row>
    <row r="1831" spans="1:37" s="9" customFormat="1" ht="16.5" customHeight="1">
      <c r="A1831" s="38">
        <v>495</v>
      </c>
      <c r="B1831" s="39">
        <v>10729</v>
      </c>
      <c r="C1831" s="38">
        <v>10292355</v>
      </c>
      <c r="D1831" s="40" t="s">
        <v>2104</v>
      </c>
      <c r="E1831" s="58">
        <v>1</v>
      </c>
      <c r="F1831" s="38">
        <v>120</v>
      </c>
      <c r="G1831" s="38" t="s">
        <v>23</v>
      </c>
      <c r="H1831" s="42">
        <v>2600</v>
      </c>
      <c r="I1831" s="37"/>
      <c r="J1831" s="44">
        <v>39812</v>
      </c>
      <c r="K1831" s="42">
        <v>0</v>
      </c>
      <c r="L1831" s="42">
        <v>2470</v>
      </c>
      <c r="M1831" s="44">
        <v>45259</v>
      </c>
      <c r="N1831" s="42">
        <v>130</v>
      </c>
      <c r="O1831" s="42">
        <v>0</v>
      </c>
      <c r="P1831" s="45">
        <f>IF(J1831&lt;DATEVALUE("2009-1-1"),3%,13%)</f>
        <v>0.03</v>
      </c>
      <c r="Q1831" s="42">
        <f>IF(P1831=13%,ROUND(O1831/(1+P1831)*P1831,2),ROUND(O1831/(1+0.03)*0.02,2))</f>
        <v>0</v>
      </c>
      <c r="R1831" s="42">
        <f>O1831-Q1831</f>
        <v>0</v>
      </c>
      <c r="S1831" s="42">
        <f>N1831-R1831</f>
        <v>130</v>
      </c>
      <c r="T1831" s="38">
        <v>2007</v>
      </c>
      <c r="U1831" s="14">
        <f>S1831/H1831</f>
        <v>0.05</v>
      </c>
      <c r="V1831" s="19"/>
      <c r="W1831" s="19"/>
      <c r="X1831" s="37" t="s">
        <v>3459</v>
      </c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</row>
    <row r="1832" spans="1:37" s="9" customFormat="1" ht="16.5" customHeight="1">
      <c r="A1832" s="38">
        <v>496</v>
      </c>
      <c r="B1832" s="39">
        <v>10729</v>
      </c>
      <c r="C1832" s="38">
        <v>10292366</v>
      </c>
      <c r="D1832" s="40" t="s">
        <v>3200</v>
      </c>
      <c r="E1832" s="58">
        <v>1</v>
      </c>
      <c r="F1832" s="38">
        <v>120</v>
      </c>
      <c r="G1832" s="38" t="s">
        <v>23</v>
      </c>
      <c r="H1832" s="42">
        <v>1600</v>
      </c>
      <c r="I1832" s="37"/>
      <c r="J1832" s="44">
        <v>39812</v>
      </c>
      <c r="K1832" s="42">
        <v>0</v>
      </c>
      <c r="L1832" s="42">
        <v>1520</v>
      </c>
      <c r="M1832" s="44">
        <v>45259</v>
      </c>
      <c r="N1832" s="42">
        <v>80</v>
      </c>
      <c r="O1832" s="42">
        <v>0</v>
      </c>
      <c r="P1832" s="45">
        <f>IF(J1832&lt;DATEVALUE("2009-1-1"),3%,13%)</f>
        <v>0.03</v>
      </c>
      <c r="Q1832" s="42">
        <f>IF(P1832=13%,ROUND(O1832/(1+P1832)*P1832,2),ROUND(O1832/(1+0.03)*0.02,2))</f>
        <v>0</v>
      </c>
      <c r="R1832" s="42">
        <f>O1832-Q1832</f>
        <v>0</v>
      </c>
      <c r="S1832" s="42">
        <f>N1832-R1832</f>
        <v>80</v>
      </c>
      <c r="T1832" s="38">
        <v>2007</v>
      </c>
      <c r="U1832" s="14">
        <f>S1832/H1832</f>
        <v>0.05</v>
      </c>
      <c r="V1832" s="19"/>
      <c r="W1832" s="19"/>
      <c r="X1832" s="37" t="s">
        <v>3459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</row>
    <row r="1833" spans="1:37" s="9" customFormat="1" ht="16.5" customHeight="1">
      <c r="A1833" s="38">
        <v>497</v>
      </c>
      <c r="B1833" s="39">
        <v>10729</v>
      </c>
      <c r="C1833" s="38">
        <v>10292371</v>
      </c>
      <c r="D1833" s="40" t="s">
        <v>616</v>
      </c>
      <c r="E1833" s="58">
        <v>1</v>
      </c>
      <c r="F1833" s="38">
        <v>120</v>
      </c>
      <c r="G1833" s="38" t="s">
        <v>23</v>
      </c>
      <c r="H1833" s="42">
        <v>700</v>
      </c>
      <c r="I1833" s="37"/>
      <c r="J1833" s="44">
        <v>39812</v>
      </c>
      <c r="K1833" s="42">
        <v>0</v>
      </c>
      <c r="L1833" s="42">
        <v>665</v>
      </c>
      <c r="M1833" s="44">
        <v>45259</v>
      </c>
      <c r="N1833" s="42">
        <v>35</v>
      </c>
      <c r="O1833" s="42">
        <v>0</v>
      </c>
      <c r="P1833" s="45">
        <f>IF(J1833&lt;DATEVALUE("2009-1-1"),3%,13%)</f>
        <v>0.03</v>
      </c>
      <c r="Q1833" s="42">
        <f>IF(P1833=13%,ROUND(O1833/(1+P1833)*P1833,2),ROUND(O1833/(1+0.03)*0.02,2))</f>
        <v>0</v>
      </c>
      <c r="R1833" s="42">
        <f>O1833-Q1833</f>
        <v>0</v>
      </c>
      <c r="S1833" s="42">
        <f>N1833-R1833</f>
        <v>35</v>
      </c>
      <c r="T1833" s="38">
        <v>2007</v>
      </c>
      <c r="U1833" s="14">
        <f>S1833/H1833</f>
        <v>0.05</v>
      </c>
      <c r="V1833" s="19"/>
      <c r="W1833" s="19"/>
      <c r="X1833" s="37" t="s">
        <v>3459</v>
      </c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</row>
    <row r="1834" spans="1:37" s="9" customFormat="1" ht="16.5" customHeight="1">
      <c r="A1834" s="38">
        <v>498</v>
      </c>
      <c r="B1834" s="39">
        <v>10729</v>
      </c>
      <c r="C1834" s="38">
        <v>10292377</v>
      </c>
      <c r="D1834" s="40" t="s">
        <v>526</v>
      </c>
      <c r="E1834" s="58">
        <v>1</v>
      </c>
      <c r="F1834" s="38">
        <v>120</v>
      </c>
      <c r="G1834" s="38" t="s">
        <v>23</v>
      </c>
      <c r="H1834" s="42">
        <v>290</v>
      </c>
      <c r="I1834" s="37"/>
      <c r="J1834" s="44">
        <v>39812</v>
      </c>
      <c r="K1834" s="42">
        <v>0</v>
      </c>
      <c r="L1834" s="42">
        <v>275.5</v>
      </c>
      <c r="M1834" s="44">
        <v>45259</v>
      </c>
      <c r="N1834" s="42">
        <v>14.5</v>
      </c>
      <c r="O1834" s="42">
        <v>0</v>
      </c>
      <c r="P1834" s="45">
        <f>IF(J1834&lt;DATEVALUE("2009-1-1"),3%,13%)</f>
        <v>0.03</v>
      </c>
      <c r="Q1834" s="42">
        <f>IF(P1834=13%,ROUND(O1834/(1+P1834)*P1834,2),ROUND(O1834/(1+0.03)*0.02,2))</f>
        <v>0</v>
      </c>
      <c r="R1834" s="42">
        <f>O1834-Q1834</f>
        <v>0</v>
      </c>
      <c r="S1834" s="42">
        <f>N1834-R1834</f>
        <v>14.5</v>
      </c>
      <c r="T1834" s="38">
        <v>2007</v>
      </c>
      <c r="U1834" s="14">
        <f>S1834/H1834</f>
        <v>0.05</v>
      </c>
      <c r="V1834" s="19"/>
      <c r="W1834" s="19"/>
      <c r="X1834" s="37" t="s">
        <v>3459</v>
      </c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</row>
    <row r="1835" spans="1:37" s="9" customFormat="1" ht="16.5" customHeight="1">
      <c r="A1835" s="38">
        <v>499</v>
      </c>
      <c r="B1835" s="39">
        <v>10729</v>
      </c>
      <c r="C1835" s="38">
        <v>10292382</v>
      </c>
      <c r="D1835" s="40" t="s">
        <v>3201</v>
      </c>
      <c r="E1835" s="58">
        <v>1</v>
      </c>
      <c r="F1835" s="38">
        <v>120</v>
      </c>
      <c r="G1835" s="38" t="s">
        <v>23</v>
      </c>
      <c r="H1835" s="42">
        <v>260</v>
      </c>
      <c r="I1835" s="37"/>
      <c r="J1835" s="44">
        <v>39812</v>
      </c>
      <c r="K1835" s="42">
        <v>0</v>
      </c>
      <c r="L1835" s="42">
        <v>247</v>
      </c>
      <c r="M1835" s="44">
        <v>45259</v>
      </c>
      <c r="N1835" s="42">
        <v>13</v>
      </c>
      <c r="O1835" s="42">
        <v>0</v>
      </c>
      <c r="P1835" s="45">
        <f>IF(J1835&lt;DATEVALUE("2009-1-1"),3%,13%)</f>
        <v>0.03</v>
      </c>
      <c r="Q1835" s="42">
        <f>IF(P1835=13%,ROUND(O1835/(1+P1835)*P1835,2),ROUND(O1835/(1+0.03)*0.02,2))</f>
        <v>0</v>
      </c>
      <c r="R1835" s="42">
        <f>O1835-Q1835</f>
        <v>0</v>
      </c>
      <c r="S1835" s="42">
        <f>N1835-R1835</f>
        <v>13</v>
      </c>
      <c r="T1835" s="38">
        <v>2007</v>
      </c>
      <c r="U1835" s="14">
        <f>S1835/H1835</f>
        <v>0.05</v>
      </c>
      <c r="V1835" s="19"/>
      <c r="W1835" s="19"/>
      <c r="X1835" s="37" t="s">
        <v>3459</v>
      </c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</row>
    <row r="1836" spans="1:37" s="9" customFormat="1" ht="16.5" customHeight="1">
      <c r="A1836" s="38">
        <v>500</v>
      </c>
      <c r="B1836" s="39">
        <v>10729</v>
      </c>
      <c r="C1836" s="38">
        <v>10292467</v>
      </c>
      <c r="D1836" s="40" t="s">
        <v>3202</v>
      </c>
      <c r="E1836" s="58">
        <v>1</v>
      </c>
      <c r="F1836" s="38">
        <v>120</v>
      </c>
      <c r="G1836" s="38" t="s">
        <v>23</v>
      </c>
      <c r="H1836" s="42">
        <v>420</v>
      </c>
      <c r="I1836" s="37"/>
      <c r="J1836" s="44">
        <v>39812</v>
      </c>
      <c r="K1836" s="42">
        <v>0</v>
      </c>
      <c r="L1836" s="42">
        <v>399</v>
      </c>
      <c r="M1836" s="44">
        <v>45259</v>
      </c>
      <c r="N1836" s="42">
        <v>21</v>
      </c>
      <c r="O1836" s="42">
        <v>0</v>
      </c>
      <c r="P1836" s="45">
        <f>IF(J1836&lt;DATEVALUE("2009-1-1"),3%,13%)</f>
        <v>0.03</v>
      </c>
      <c r="Q1836" s="42">
        <f>IF(P1836=13%,ROUND(O1836/(1+P1836)*P1836,2),ROUND(O1836/(1+0.03)*0.02,2))</f>
        <v>0</v>
      </c>
      <c r="R1836" s="42">
        <f>O1836-Q1836</f>
        <v>0</v>
      </c>
      <c r="S1836" s="42">
        <f>N1836-R1836</f>
        <v>21</v>
      </c>
      <c r="T1836" s="38">
        <v>2007</v>
      </c>
      <c r="U1836" s="14">
        <f>S1836/H1836</f>
        <v>0.05</v>
      </c>
      <c r="V1836" s="19"/>
      <c r="W1836" s="19"/>
      <c r="X1836" s="37" t="s">
        <v>3459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</row>
    <row r="1837" spans="1:37" s="9" customFormat="1" ht="16.5" customHeight="1">
      <c r="A1837" s="38">
        <v>501</v>
      </c>
      <c r="B1837" s="39">
        <v>10729</v>
      </c>
      <c r="C1837" s="38">
        <v>10292477</v>
      </c>
      <c r="D1837" s="40" t="s">
        <v>2892</v>
      </c>
      <c r="E1837" s="58">
        <v>2</v>
      </c>
      <c r="F1837" s="38">
        <v>120</v>
      </c>
      <c r="G1837" s="38" t="s">
        <v>23</v>
      </c>
      <c r="H1837" s="42">
        <v>300</v>
      </c>
      <c r="I1837" s="37"/>
      <c r="J1837" s="44">
        <v>39812</v>
      </c>
      <c r="K1837" s="42">
        <v>0</v>
      </c>
      <c r="L1837" s="42">
        <v>285</v>
      </c>
      <c r="M1837" s="44">
        <v>45259</v>
      </c>
      <c r="N1837" s="42">
        <v>15</v>
      </c>
      <c r="O1837" s="42">
        <v>0</v>
      </c>
      <c r="P1837" s="45">
        <f>IF(J1837&lt;DATEVALUE("2009-1-1"),3%,13%)</f>
        <v>0.03</v>
      </c>
      <c r="Q1837" s="42">
        <f>IF(P1837=13%,ROUND(O1837/(1+P1837)*P1837,2),ROUND(O1837/(1+0.03)*0.02,2))</f>
        <v>0</v>
      </c>
      <c r="R1837" s="42">
        <f>O1837-Q1837</f>
        <v>0</v>
      </c>
      <c r="S1837" s="42">
        <f>N1837-R1837</f>
        <v>15</v>
      </c>
      <c r="T1837" s="38">
        <v>2007</v>
      </c>
      <c r="U1837" s="14">
        <f>S1837/H1837</f>
        <v>0.05</v>
      </c>
      <c r="V1837" s="19"/>
      <c r="W1837" s="19"/>
      <c r="X1837" s="37" t="s">
        <v>3459</v>
      </c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</row>
    <row r="1838" spans="1:37" s="9" customFormat="1" ht="16.5" customHeight="1">
      <c r="A1838" s="38">
        <v>502</v>
      </c>
      <c r="B1838" s="39">
        <v>10729</v>
      </c>
      <c r="C1838" s="38">
        <v>10292540</v>
      </c>
      <c r="D1838" s="40" t="s">
        <v>180</v>
      </c>
      <c r="E1838" s="58">
        <v>1</v>
      </c>
      <c r="F1838" s="38">
        <v>120</v>
      </c>
      <c r="G1838" s="38" t="s">
        <v>23</v>
      </c>
      <c r="H1838" s="42">
        <v>2300</v>
      </c>
      <c r="I1838" s="37"/>
      <c r="J1838" s="44">
        <v>39812</v>
      </c>
      <c r="K1838" s="42">
        <v>0</v>
      </c>
      <c r="L1838" s="42">
        <v>2185</v>
      </c>
      <c r="M1838" s="44">
        <v>45259</v>
      </c>
      <c r="N1838" s="42">
        <v>115</v>
      </c>
      <c r="O1838" s="42">
        <v>0</v>
      </c>
      <c r="P1838" s="45">
        <f>IF(J1838&lt;DATEVALUE("2009-1-1"),3%,13%)</f>
        <v>0.03</v>
      </c>
      <c r="Q1838" s="42">
        <f>IF(P1838=13%,ROUND(O1838/(1+P1838)*P1838,2),ROUND(O1838/(1+0.03)*0.02,2))</f>
        <v>0</v>
      </c>
      <c r="R1838" s="42">
        <f>O1838-Q1838</f>
        <v>0</v>
      </c>
      <c r="S1838" s="42">
        <f>N1838-R1838</f>
        <v>115</v>
      </c>
      <c r="T1838" s="38">
        <v>2007</v>
      </c>
      <c r="U1838" s="14">
        <f>S1838/H1838</f>
        <v>0.05</v>
      </c>
      <c r="V1838" s="19"/>
      <c r="W1838" s="19"/>
      <c r="X1838" s="37" t="s">
        <v>3459</v>
      </c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</row>
    <row r="1839" spans="1:37" s="9" customFormat="1" ht="16.5" customHeight="1">
      <c r="A1839" s="38">
        <v>503</v>
      </c>
      <c r="B1839" s="39">
        <v>10729</v>
      </c>
      <c r="C1839" s="38">
        <v>10292544</v>
      </c>
      <c r="D1839" s="40" t="s">
        <v>180</v>
      </c>
      <c r="E1839" s="58">
        <v>2</v>
      </c>
      <c r="F1839" s="38">
        <v>120</v>
      </c>
      <c r="G1839" s="38" t="s">
        <v>23</v>
      </c>
      <c r="H1839" s="42">
        <v>5000</v>
      </c>
      <c r="I1839" s="37"/>
      <c r="J1839" s="44">
        <v>39812</v>
      </c>
      <c r="K1839" s="42">
        <v>0</v>
      </c>
      <c r="L1839" s="42">
        <v>4750</v>
      </c>
      <c r="M1839" s="44">
        <v>45259</v>
      </c>
      <c r="N1839" s="42">
        <v>250</v>
      </c>
      <c r="O1839" s="42">
        <v>0</v>
      </c>
      <c r="P1839" s="45">
        <f>IF(J1839&lt;DATEVALUE("2009-1-1"),3%,13%)</f>
        <v>0.03</v>
      </c>
      <c r="Q1839" s="42">
        <f>IF(P1839=13%,ROUND(O1839/(1+P1839)*P1839,2),ROUND(O1839/(1+0.03)*0.02,2))</f>
        <v>0</v>
      </c>
      <c r="R1839" s="42">
        <f>O1839-Q1839</f>
        <v>0</v>
      </c>
      <c r="S1839" s="42">
        <f>N1839-R1839</f>
        <v>250</v>
      </c>
      <c r="T1839" s="38">
        <v>2007</v>
      </c>
      <c r="U1839" s="14">
        <f>S1839/H1839</f>
        <v>0.05</v>
      </c>
      <c r="V1839" s="19"/>
      <c r="W1839" s="19"/>
      <c r="X1839" s="37" t="s">
        <v>3459</v>
      </c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</row>
    <row r="1840" spans="1:37" s="9" customFormat="1" ht="16.5" customHeight="1">
      <c r="A1840" s="38">
        <v>516</v>
      </c>
      <c r="B1840" s="39">
        <v>10729</v>
      </c>
      <c r="C1840" s="38">
        <v>10292425</v>
      </c>
      <c r="D1840" s="40" t="s">
        <v>3211</v>
      </c>
      <c r="E1840" s="58">
        <v>1</v>
      </c>
      <c r="F1840" s="38">
        <v>120</v>
      </c>
      <c r="G1840" s="38" t="s">
        <v>23</v>
      </c>
      <c r="H1840" s="42">
        <v>2200</v>
      </c>
      <c r="I1840" s="37"/>
      <c r="J1840" s="44">
        <v>39812</v>
      </c>
      <c r="K1840" s="42">
        <v>0</v>
      </c>
      <c r="L1840" s="42">
        <v>2090</v>
      </c>
      <c r="M1840" s="44">
        <v>45259</v>
      </c>
      <c r="N1840" s="42">
        <v>110</v>
      </c>
      <c r="O1840" s="42">
        <v>0</v>
      </c>
      <c r="P1840" s="45">
        <f>IF(J1840&lt;DATEVALUE("2009-1-1"),3%,13%)</f>
        <v>0.03</v>
      </c>
      <c r="Q1840" s="42">
        <f>IF(P1840=13%,ROUND(O1840/(1+P1840)*P1840,2),ROUND(O1840/(1+0.03)*0.02,2))</f>
        <v>0</v>
      </c>
      <c r="R1840" s="42">
        <f>O1840-Q1840</f>
        <v>0</v>
      </c>
      <c r="S1840" s="42">
        <f>N1840-R1840</f>
        <v>110</v>
      </c>
      <c r="T1840" s="38">
        <v>2101</v>
      </c>
      <c r="U1840" s="14">
        <f>S1840/H1840</f>
        <v>0.05</v>
      </c>
      <c r="V1840" s="19"/>
      <c r="W1840" s="19"/>
      <c r="X1840" s="37" t="s">
        <v>3459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</row>
    <row r="1841" spans="1:37" s="9" customFormat="1" ht="16.5" customHeight="1">
      <c r="A1841" s="38">
        <v>517</v>
      </c>
      <c r="B1841" s="39">
        <v>10729</v>
      </c>
      <c r="C1841" s="38">
        <v>10292426</v>
      </c>
      <c r="D1841" s="40" t="s">
        <v>3212</v>
      </c>
      <c r="E1841" s="58">
        <v>1</v>
      </c>
      <c r="F1841" s="38">
        <v>120</v>
      </c>
      <c r="G1841" s="38" t="s">
        <v>23</v>
      </c>
      <c r="H1841" s="42">
        <v>2600</v>
      </c>
      <c r="I1841" s="37"/>
      <c r="J1841" s="44">
        <v>39812</v>
      </c>
      <c r="K1841" s="42">
        <v>0</v>
      </c>
      <c r="L1841" s="42">
        <v>2470</v>
      </c>
      <c r="M1841" s="44">
        <v>45259</v>
      </c>
      <c r="N1841" s="42">
        <v>130</v>
      </c>
      <c r="O1841" s="42">
        <v>0</v>
      </c>
      <c r="P1841" s="45">
        <f>IF(J1841&lt;DATEVALUE("2009-1-1"),3%,13%)</f>
        <v>0.03</v>
      </c>
      <c r="Q1841" s="42">
        <f>IF(P1841=13%,ROUND(O1841/(1+P1841)*P1841,2),ROUND(O1841/(1+0.03)*0.02,2))</f>
        <v>0</v>
      </c>
      <c r="R1841" s="42">
        <f>O1841-Q1841</f>
        <v>0</v>
      </c>
      <c r="S1841" s="42">
        <f>N1841-R1841</f>
        <v>130</v>
      </c>
      <c r="T1841" s="38">
        <v>2101</v>
      </c>
      <c r="U1841" s="14">
        <f>S1841/H1841</f>
        <v>0.05</v>
      </c>
      <c r="V1841" s="19"/>
      <c r="W1841" s="19"/>
      <c r="X1841" s="37" t="s">
        <v>3459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</row>
    <row r="1842" spans="1:37" s="9" customFormat="1" ht="16.5" customHeight="1">
      <c r="A1842" s="38">
        <v>518</v>
      </c>
      <c r="B1842" s="39">
        <v>10729</v>
      </c>
      <c r="C1842" s="38">
        <v>10292429</v>
      </c>
      <c r="D1842" s="40" t="s">
        <v>3212</v>
      </c>
      <c r="E1842" s="58">
        <v>1</v>
      </c>
      <c r="F1842" s="38">
        <v>120</v>
      </c>
      <c r="G1842" s="38" t="s">
        <v>23</v>
      </c>
      <c r="H1842" s="42">
        <v>2600</v>
      </c>
      <c r="I1842" s="37"/>
      <c r="J1842" s="44">
        <v>39812</v>
      </c>
      <c r="K1842" s="42">
        <v>0</v>
      </c>
      <c r="L1842" s="42">
        <v>2470</v>
      </c>
      <c r="M1842" s="44">
        <v>45259</v>
      </c>
      <c r="N1842" s="42">
        <v>130</v>
      </c>
      <c r="O1842" s="42">
        <v>0</v>
      </c>
      <c r="P1842" s="45">
        <f>IF(J1842&lt;DATEVALUE("2009-1-1"),3%,13%)</f>
        <v>0.03</v>
      </c>
      <c r="Q1842" s="42">
        <f>IF(P1842=13%,ROUND(O1842/(1+P1842)*P1842,2),ROUND(O1842/(1+0.03)*0.02,2))</f>
        <v>0</v>
      </c>
      <c r="R1842" s="42">
        <f>O1842-Q1842</f>
        <v>0</v>
      </c>
      <c r="S1842" s="42">
        <f>N1842-R1842</f>
        <v>130</v>
      </c>
      <c r="T1842" s="38">
        <v>2101</v>
      </c>
      <c r="U1842" s="14">
        <f>S1842/H1842</f>
        <v>0.05</v>
      </c>
      <c r="V1842" s="19"/>
      <c r="W1842" s="19"/>
      <c r="X1842" s="37" t="s">
        <v>3459</v>
      </c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</row>
    <row r="1843" spans="1:37" s="9" customFormat="1" ht="16.5" customHeight="1">
      <c r="A1843" s="38">
        <v>519</v>
      </c>
      <c r="B1843" s="39">
        <v>10729</v>
      </c>
      <c r="C1843" s="38">
        <v>10292430</v>
      </c>
      <c r="D1843" s="40" t="s">
        <v>526</v>
      </c>
      <c r="E1843" s="58">
        <v>4</v>
      </c>
      <c r="F1843" s="38">
        <v>120</v>
      </c>
      <c r="G1843" s="38" t="s">
        <v>23</v>
      </c>
      <c r="H1843" s="42">
        <v>1160</v>
      </c>
      <c r="I1843" s="37"/>
      <c r="J1843" s="44">
        <v>39812</v>
      </c>
      <c r="K1843" s="42">
        <v>0</v>
      </c>
      <c r="L1843" s="42">
        <v>1102</v>
      </c>
      <c r="M1843" s="44">
        <v>45259</v>
      </c>
      <c r="N1843" s="42">
        <v>58</v>
      </c>
      <c r="O1843" s="42">
        <v>0</v>
      </c>
      <c r="P1843" s="45">
        <f>IF(J1843&lt;DATEVALUE("2009-1-1"),3%,13%)</f>
        <v>0.03</v>
      </c>
      <c r="Q1843" s="42">
        <f>IF(P1843=13%,ROUND(O1843/(1+P1843)*P1843,2),ROUND(O1843/(1+0.03)*0.02,2))</f>
        <v>0</v>
      </c>
      <c r="R1843" s="42">
        <f>O1843-Q1843</f>
        <v>0</v>
      </c>
      <c r="S1843" s="42">
        <f>N1843-R1843</f>
        <v>58</v>
      </c>
      <c r="T1843" s="38">
        <v>2101</v>
      </c>
      <c r="U1843" s="14">
        <f>S1843/H1843</f>
        <v>0.05</v>
      </c>
      <c r="V1843" s="19"/>
      <c r="W1843" s="19"/>
      <c r="X1843" s="37" t="s">
        <v>3459</v>
      </c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</row>
    <row r="1844" spans="1:37" s="9" customFormat="1" ht="16.5" customHeight="1">
      <c r="A1844" s="38">
        <v>520</v>
      </c>
      <c r="B1844" s="39">
        <v>10729</v>
      </c>
      <c r="C1844" s="38">
        <v>10292496</v>
      </c>
      <c r="D1844" s="40" t="s">
        <v>3213</v>
      </c>
      <c r="E1844" s="58">
        <v>1</v>
      </c>
      <c r="F1844" s="38">
        <v>120</v>
      </c>
      <c r="G1844" s="38" t="s">
        <v>23</v>
      </c>
      <c r="H1844" s="42">
        <v>55</v>
      </c>
      <c r="I1844" s="37"/>
      <c r="J1844" s="44">
        <v>39812</v>
      </c>
      <c r="K1844" s="42">
        <v>0</v>
      </c>
      <c r="L1844" s="42">
        <v>52.25</v>
      </c>
      <c r="M1844" s="44">
        <v>45259</v>
      </c>
      <c r="N1844" s="42">
        <v>2.75</v>
      </c>
      <c r="O1844" s="42">
        <v>0</v>
      </c>
      <c r="P1844" s="45">
        <f>IF(J1844&lt;DATEVALUE("2009-1-1"),3%,13%)</f>
        <v>0.03</v>
      </c>
      <c r="Q1844" s="42">
        <f>IF(P1844=13%,ROUND(O1844/(1+P1844)*P1844,2),ROUND(O1844/(1+0.03)*0.02,2))</f>
        <v>0</v>
      </c>
      <c r="R1844" s="42">
        <f>O1844-Q1844</f>
        <v>0</v>
      </c>
      <c r="S1844" s="42">
        <f>N1844-R1844</f>
        <v>2.75</v>
      </c>
      <c r="T1844" s="38">
        <v>2101</v>
      </c>
      <c r="U1844" s="14">
        <f>S1844/H1844</f>
        <v>0.05</v>
      </c>
      <c r="V1844" s="19"/>
      <c r="W1844" s="19"/>
      <c r="X1844" s="37" t="s">
        <v>3459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</row>
    <row r="1845" spans="1:37" s="9" customFormat="1" ht="16.5" customHeight="1">
      <c r="A1845" s="38">
        <v>526</v>
      </c>
      <c r="B1845" s="39">
        <v>10729</v>
      </c>
      <c r="C1845" s="38">
        <v>10292306</v>
      </c>
      <c r="D1845" s="40" t="s">
        <v>2121</v>
      </c>
      <c r="E1845" s="58">
        <v>1</v>
      </c>
      <c r="F1845" s="38">
        <v>120</v>
      </c>
      <c r="G1845" s="38" t="s">
        <v>23</v>
      </c>
      <c r="H1845" s="42">
        <v>350</v>
      </c>
      <c r="I1845" s="37"/>
      <c r="J1845" s="44">
        <v>39812</v>
      </c>
      <c r="K1845" s="42">
        <v>0</v>
      </c>
      <c r="L1845" s="42">
        <v>332.5</v>
      </c>
      <c r="M1845" s="44">
        <v>45259</v>
      </c>
      <c r="N1845" s="42">
        <v>17.5</v>
      </c>
      <c r="O1845" s="42">
        <v>0</v>
      </c>
      <c r="P1845" s="45">
        <f>IF(J1845&lt;DATEVALUE("2009-1-1"),3%,13%)</f>
        <v>0.03</v>
      </c>
      <c r="Q1845" s="42">
        <f>IF(P1845=13%,ROUND(O1845/(1+P1845)*P1845,2),ROUND(O1845/(1+0.03)*0.02,2))</f>
        <v>0</v>
      </c>
      <c r="R1845" s="42">
        <f>O1845-Q1845</f>
        <v>0</v>
      </c>
      <c r="S1845" s="42">
        <f>N1845-R1845</f>
        <v>17.5</v>
      </c>
      <c r="T1845" s="38">
        <v>2102</v>
      </c>
      <c r="U1845" s="14">
        <f>S1845/H1845</f>
        <v>0.05</v>
      </c>
      <c r="V1845" s="19"/>
      <c r="W1845" s="19"/>
      <c r="X1845" s="37" t="s">
        <v>3459</v>
      </c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</row>
    <row r="1846" spans="1:37" s="9" customFormat="1" ht="16.5" customHeight="1">
      <c r="A1846" s="38">
        <v>527</v>
      </c>
      <c r="B1846" s="39">
        <v>10729</v>
      </c>
      <c r="C1846" s="38">
        <v>10292395</v>
      </c>
      <c r="D1846" s="40" t="s">
        <v>180</v>
      </c>
      <c r="E1846" s="58">
        <v>6</v>
      </c>
      <c r="F1846" s="38">
        <v>120</v>
      </c>
      <c r="G1846" s="38" t="s">
        <v>23</v>
      </c>
      <c r="H1846" s="42">
        <v>13800</v>
      </c>
      <c r="I1846" s="37"/>
      <c r="J1846" s="44">
        <v>39812</v>
      </c>
      <c r="K1846" s="42">
        <v>0</v>
      </c>
      <c r="L1846" s="42">
        <v>13110</v>
      </c>
      <c r="M1846" s="44">
        <v>45259</v>
      </c>
      <c r="N1846" s="42">
        <v>690</v>
      </c>
      <c r="O1846" s="42">
        <v>0</v>
      </c>
      <c r="P1846" s="45">
        <f>IF(J1846&lt;DATEVALUE("2009-1-1"),3%,13%)</f>
        <v>0.03</v>
      </c>
      <c r="Q1846" s="42">
        <f>IF(P1846=13%,ROUND(O1846/(1+P1846)*P1846,2),ROUND(O1846/(1+0.03)*0.02,2))</f>
        <v>0</v>
      </c>
      <c r="R1846" s="42">
        <f>O1846-Q1846</f>
        <v>0</v>
      </c>
      <c r="S1846" s="42">
        <f>N1846-R1846</f>
        <v>690</v>
      </c>
      <c r="T1846" s="38">
        <v>2102</v>
      </c>
      <c r="U1846" s="14">
        <f>S1846/H1846</f>
        <v>0.05</v>
      </c>
      <c r="V1846" s="19"/>
      <c r="W1846" s="19"/>
      <c r="X1846" s="37" t="s">
        <v>3459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</row>
    <row r="1847" spans="1:37" s="9" customFormat="1" ht="16.5" customHeight="1">
      <c r="A1847" s="38">
        <v>528</v>
      </c>
      <c r="B1847" s="39">
        <v>10729</v>
      </c>
      <c r="C1847" s="38">
        <v>10292396</v>
      </c>
      <c r="D1847" s="40" t="s">
        <v>180</v>
      </c>
      <c r="E1847" s="58">
        <v>2</v>
      </c>
      <c r="F1847" s="38">
        <v>120</v>
      </c>
      <c r="G1847" s="38" t="s">
        <v>23</v>
      </c>
      <c r="H1847" s="42">
        <v>5600</v>
      </c>
      <c r="I1847" s="37"/>
      <c r="J1847" s="44">
        <v>39812</v>
      </c>
      <c r="K1847" s="42">
        <v>0</v>
      </c>
      <c r="L1847" s="42">
        <v>5320</v>
      </c>
      <c r="M1847" s="44">
        <v>45259</v>
      </c>
      <c r="N1847" s="42">
        <v>280</v>
      </c>
      <c r="O1847" s="42">
        <v>0</v>
      </c>
      <c r="P1847" s="45">
        <f>IF(J1847&lt;DATEVALUE("2009-1-1"),3%,13%)</f>
        <v>0.03</v>
      </c>
      <c r="Q1847" s="42">
        <f>IF(P1847=13%,ROUND(O1847/(1+P1847)*P1847,2),ROUND(O1847/(1+0.03)*0.02,2))</f>
        <v>0</v>
      </c>
      <c r="R1847" s="42">
        <f>O1847-Q1847</f>
        <v>0</v>
      </c>
      <c r="S1847" s="42">
        <f>N1847-R1847</f>
        <v>280</v>
      </c>
      <c r="T1847" s="38">
        <v>2102</v>
      </c>
      <c r="U1847" s="14">
        <f>S1847/H1847</f>
        <v>0.05</v>
      </c>
      <c r="V1847" s="19"/>
      <c r="W1847" s="19"/>
      <c r="X1847" s="37" t="s">
        <v>3459</v>
      </c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</row>
    <row r="1848" spans="1:37" s="9" customFormat="1" ht="16.5" customHeight="1">
      <c r="A1848" s="38">
        <v>529</v>
      </c>
      <c r="B1848" s="39">
        <v>10729</v>
      </c>
      <c r="C1848" s="38">
        <v>10292398</v>
      </c>
      <c r="D1848" s="40" t="s">
        <v>3218</v>
      </c>
      <c r="E1848" s="58">
        <v>1</v>
      </c>
      <c r="F1848" s="38">
        <v>120</v>
      </c>
      <c r="G1848" s="38" t="s">
        <v>23</v>
      </c>
      <c r="H1848" s="42">
        <v>1050</v>
      </c>
      <c r="I1848" s="37"/>
      <c r="J1848" s="44">
        <v>39812</v>
      </c>
      <c r="K1848" s="42">
        <v>0</v>
      </c>
      <c r="L1848" s="42">
        <v>997.5</v>
      </c>
      <c r="M1848" s="44">
        <v>45259</v>
      </c>
      <c r="N1848" s="42">
        <v>52.5</v>
      </c>
      <c r="O1848" s="42">
        <v>0</v>
      </c>
      <c r="P1848" s="45">
        <f>IF(J1848&lt;DATEVALUE("2009-1-1"),3%,13%)</f>
        <v>0.03</v>
      </c>
      <c r="Q1848" s="42">
        <f>IF(P1848=13%,ROUND(O1848/(1+P1848)*P1848,2),ROUND(O1848/(1+0.03)*0.02,2))</f>
        <v>0</v>
      </c>
      <c r="R1848" s="42">
        <f>O1848-Q1848</f>
        <v>0</v>
      </c>
      <c r="S1848" s="42">
        <f>N1848-R1848</f>
        <v>52.5</v>
      </c>
      <c r="T1848" s="38">
        <v>2102</v>
      </c>
      <c r="U1848" s="14">
        <f>S1848/H1848</f>
        <v>0.05</v>
      </c>
      <c r="V1848" s="19"/>
      <c r="W1848" s="19"/>
      <c r="X1848" s="37" t="s">
        <v>3459</v>
      </c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</row>
    <row r="1849" spans="1:37" s="9" customFormat="1" ht="16.5" customHeight="1">
      <c r="A1849" s="38">
        <v>530</v>
      </c>
      <c r="B1849" s="39">
        <v>10729</v>
      </c>
      <c r="C1849" s="38">
        <v>10292403</v>
      </c>
      <c r="D1849" s="40" t="s">
        <v>616</v>
      </c>
      <c r="E1849" s="58">
        <v>1</v>
      </c>
      <c r="F1849" s="38">
        <v>120</v>
      </c>
      <c r="G1849" s="38" t="s">
        <v>23</v>
      </c>
      <c r="H1849" s="42">
        <v>700</v>
      </c>
      <c r="I1849" s="37"/>
      <c r="J1849" s="44">
        <v>39812</v>
      </c>
      <c r="K1849" s="42">
        <v>0</v>
      </c>
      <c r="L1849" s="42">
        <v>665</v>
      </c>
      <c r="M1849" s="44">
        <v>45259</v>
      </c>
      <c r="N1849" s="42">
        <v>35</v>
      </c>
      <c r="O1849" s="42">
        <v>0</v>
      </c>
      <c r="P1849" s="45">
        <f>IF(J1849&lt;DATEVALUE("2009-1-1"),3%,13%)</f>
        <v>0.03</v>
      </c>
      <c r="Q1849" s="42">
        <f>IF(P1849=13%,ROUND(O1849/(1+P1849)*P1849,2),ROUND(O1849/(1+0.03)*0.02,2))</f>
        <v>0</v>
      </c>
      <c r="R1849" s="42">
        <f>O1849-Q1849</f>
        <v>0</v>
      </c>
      <c r="S1849" s="42">
        <f>N1849-R1849</f>
        <v>35</v>
      </c>
      <c r="T1849" s="38">
        <v>2102</v>
      </c>
      <c r="U1849" s="14">
        <f>S1849/H1849</f>
        <v>0.05</v>
      </c>
      <c r="V1849" s="19"/>
      <c r="W1849" s="19"/>
      <c r="X1849" s="37" t="s">
        <v>3459</v>
      </c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</row>
    <row r="1850" spans="1:37" s="9" customFormat="1" ht="16.5" customHeight="1">
      <c r="A1850" s="38">
        <v>531</v>
      </c>
      <c r="B1850" s="39">
        <v>10729</v>
      </c>
      <c r="C1850" s="38">
        <v>10292406</v>
      </c>
      <c r="D1850" s="40" t="s">
        <v>3201</v>
      </c>
      <c r="E1850" s="58">
        <v>2</v>
      </c>
      <c r="F1850" s="38">
        <v>120</v>
      </c>
      <c r="G1850" s="38" t="s">
        <v>23</v>
      </c>
      <c r="H1850" s="42">
        <v>520</v>
      </c>
      <c r="I1850" s="37"/>
      <c r="J1850" s="44">
        <v>39812</v>
      </c>
      <c r="K1850" s="42">
        <v>0</v>
      </c>
      <c r="L1850" s="42">
        <v>494</v>
      </c>
      <c r="M1850" s="44">
        <v>45259</v>
      </c>
      <c r="N1850" s="42">
        <v>26</v>
      </c>
      <c r="O1850" s="42">
        <v>0</v>
      </c>
      <c r="P1850" s="45">
        <f>IF(J1850&lt;DATEVALUE("2009-1-1"),3%,13%)</f>
        <v>0.03</v>
      </c>
      <c r="Q1850" s="42">
        <f>IF(P1850=13%,ROUND(O1850/(1+P1850)*P1850,2),ROUND(O1850/(1+0.03)*0.02,2))</f>
        <v>0</v>
      </c>
      <c r="R1850" s="42">
        <f>O1850-Q1850</f>
        <v>0</v>
      </c>
      <c r="S1850" s="42">
        <f>N1850-R1850</f>
        <v>26</v>
      </c>
      <c r="T1850" s="38">
        <v>2102</v>
      </c>
      <c r="U1850" s="14">
        <f>S1850/H1850</f>
        <v>0.05</v>
      </c>
      <c r="V1850" s="19"/>
      <c r="W1850" s="19"/>
      <c r="X1850" s="37" t="s">
        <v>3459</v>
      </c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</row>
    <row r="1851" spans="1:37" s="9" customFormat="1" ht="16.5" customHeight="1">
      <c r="A1851" s="38">
        <v>532</v>
      </c>
      <c r="B1851" s="39">
        <v>10729</v>
      </c>
      <c r="C1851" s="38">
        <v>10292417</v>
      </c>
      <c r="D1851" s="40" t="s">
        <v>522</v>
      </c>
      <c r="E1851" s="58">
        <v>2</v>
      </c>
      <c r="F1851" s="38">
        <v>60</v>
      </c>
      <c r="G1851" s="38" t="s">
        <v>23</v>
      </c>
      <c r="H1851" s="42">
        <v>1200</v>
      </c>
      <c r="I1851" s="37"/>
      <c r="J1851" s="44">
        <v>39812</v>
      </c>
      <c r="K1851" s="42">
        <v>0</v>
      </c>
      <c r="L1851" s="42">
        <v>1140</v>
      </c>
      <c r="M1851" s="44">
        <v>45259</v>
      </c>
      <c r="N1851" s="42">
        <v>60</v>
      </c>
      <c r="O1851" s="42">
        <v>0</v>
      </c>
      <c r="P1851" s="45">
        <f>IF(J1851&lt;DATEVALUE("2009-1-1"),3%,13%)</f>
        <v>0.03</v>
      </c>
      <c r="Q1851" s="42">
        <f>IF(P1851=13%,ROUND(O1851/(1+P1851)*P1851,2),ROUND(O1851/(1+0.03)*0.02,2))</f>
        <v>0</v>
      </c>
      <c r="R1851" s="42">
        <f>O1851-Q1851</f>
        <v>0</v>
      </c>
      <c r="S1851" s="42">
        <f>N1851-R1851</f>
        <v>60</v>
      </c>
      <c r="T1851" s="38">
        <v>2102</v>
      </c>
      <c r="U1851" s="14">
        <f>S1851/H1851</f>
        <v>0.05</v>
      </c>
      <c r="V1851" s="19"/>
      <c r="W1851" s="19"/>
      <c r="X1851" s="37" t="s">
        <v>3459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</row>
    <row r="1852" spans="1:37" s="9" customFormat="1" ht="16.5" customHeight="1">
      <c r="A1852" s="38">
        <v>533</v>
      </c>
      <c r="B1852" s="39">
        <v>10729</v>
      </c>
      <c r="C1852" s="38">
        <v>10292518</v>
      </c>
      <c r="D1852" s="40" t="s">
        <v>3219</v>
      </c>
      <c r="E1852" s="58">
        <v>1</v>
      </c>
      <c r="F1852" s="38">
        <v>120</v>
      </c>
      <c r="G1852" s="38" t="s">
        <v>23</v>
      </c>
      <c r="H1852" s="42">
        <v>3900</v>
      </c>
      <c r="I1852" s="37"/>
      <c r="J1852" s="44">
        <v>39812</v>
      </c>
      <c r="K1852" s="42">
        <v>0</v>
      </c>
      <c r="L1852" s="42">
        <v>3705</v>
      </c>
      <c r="M1852" s="44">
        <v>45259</v>
      </c>
      <c r="N1852" s="42">
        <v>195</v>
      </c>
      <c r="O1852" s="42">
        <v>0</v>
      </c>
      <c r="P1852" s="45">
        <f>IF(J1852&lt;DATEVALUE("2009-1-1"),3%,13%)</f>
        <v>0.03</v>
      </c>
      <c r="Q1852" s="42">
        <f>IF(P1852=13%,ROUND(O1852/(1+P1852)*P1852,2),ROUND(O1852/(1+0.03)*0.02,2))</f>
        <v>0</v>
      </c>
      <c r="R1852" s="42">
        <f>O1852-Q1852</f>
        <v>0</v>
      </c>
      <c r="S1852" s="42">
        <f>N1852-R1852</f>
        <v>195</v>
      </c>
      <c r="T1852" s="38">
        <v>2102</v>
      </c>
      <c r="U1852" s="14">
        <f>S1852/H1852</f>
        <v>0.05</v>
      </c>
      <c r="V1852" s="19"/>
      <c r="W1852" s="19"/>
      <c r="X1852" s="37" t="s">
        <v>3459</v>
      </c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</row>
    <row r="1853" spans="1:37" s="9" customFormat="1" ht="16.5" customHeight="1">
      <c r="A1853" s="38">
        <v>534</v>
      </c>
      <c r="B1853" s="39">
        <v>10729</v>
      </c>
      <c r="C1853" s="38">
        <v>10292519</v>
      </c>
      <c r="D1853" s="40" t="s">
        <v>3220</v>
      </c>
      <c r="E1853" s="58">
        <v>1</v>
      </c>
      <c r="F1853" s="38">
        <v>120</v>
      </c>
      <c r="G1853" s="38" t="s">
        <v>23</v>
      </c>
      <c r="H1853" s="42">
        <v>3500</v>
      </c>
      <c r="I1853" s="37"/>
      <c r="J1853" s="44">
        <v>39812</v>
      </c>
      <c r="K1853" s="42">
        <v>0</v>
      </c>
      <c r="L1853" s="42">
        <v>3325</v>
      </c>
      <c r="M1853" s="44">
        <v>45259</v>
      </c>
      <c r="N1853" s="42">
        <v>175</v>
      </c>
      <c r="O1853" s="42">
        <v>0</v>
      </c>
      <c r="P1853" s="45">
        <f>IF(J1853&lt;DATEVALUE("2009-1-1"),3%,13%)</f>
        <v>0.03</v>
      </c>
      <c r="Q1853" s="42">
        <f>IF(P1853=13%,ROUND(O1853/(1+P1853)*P1853,2),ROUND(O1853/(1+0.03)*0.02,2))</f>
        <v>0</v>
      </c>
      <c r="R1853" s="42">
        <f>O1853-Q1853</f>
        <v>0</v>
      </c>
      <c r="S1853" s="42">
        <f>N1853-R1853</f>
        <v>175</v>
      </c>
      <c r="T1853" s="38">
        <v>2102</v>
      </c>
      <c r="U1853" s="14">
        <f>S1853/H1853</f>
        <v>0.05</v>
      </c>
      <c r="V1853" s="19"/>
      <c r="W1853" s="19"/>
      <c r="X1853" s="37" t="s">
        <v>3459</v>
      </c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</row>
    <row r="1854" spans="1:37" s="9" customFormat="1" ht="16.5" customHeight="1">
      <c r="A1854" s="38">
        <v>535</v>
      </c>
      <c r="B1854" s="39">
        <v>10729</v>
      </c>
      <c r="C1854" s="38">
        <v>10292531</v>
      </c>
      <c r="D1854" s="40" t="s">
        <v>3221</v>
      </c>
      <c r="E1854" s="58">
        <v>12</v>
      </c>
      <c r="F1854" s="38">
        <v>120</v>
      </c>
      <c r="G1854" s="38" t="s">
        <v>23</v>
      </c>
      <c r="H1854" s="42">
        <v>18000</v>
      </c>
      <c r="I1854" s="37"/>
      <c r="J1854" s="44">
        <v>39812</v>
      </c>
      <c r="K1854" s="42">
        <v>0</v>
      </c>
      <c r="L1854" s="42">
        <v>17100</v>
      </c>
      <c r="M1854" s="44">
        <v>45259</v>
      </c>
      <c r="N1854" s="42">
        <v>900</v>
      </c>
      <c r="O1854" s="42">
        <v>0</v>
      </c>
      <c r="P1854" s="45">
        <f>IF(J1854&lt;DATEVALUE("2009-1-1"),3%,13%)</f>
        <v>0.03</v>
      </c>
      <c r="Q1854" s="42">
        <f>IF(P1854=13%,ROUND(O1854/(1+P1854)*P1854,2),ROUND(O1854/(1+0.03)*0.02,2))</f>
        <v>0</v>
      </c>
      <c r="R1854" s="42">
        <f>O1854-Q1854</f>
        <v>0</v>
      </c>
      <c r="S1854" s="42">
        <f>N1854-R1854</f>
        <v>900</v>
      </c>
      <c r="T1854" s="38">
        <v>2102</v>
      </c>
      <c r="U1854" s="14">
        <f>S1854/H1854</f>
        <v>0.05</v>
      </c>
      <c r="V1854" s="19"/>
      <c r="W1854" s="19"/>
      <c r="X1854" s="37" t="s">
        <v>3459</v>
      </c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</row>
    <row r="1855" spans="1:37" s="9" customFormat="1" ht="16.5" customHeight="1">
      <c r="A1855" s="38">
        <v>536</v>
      </c>
      <c r="B1855" s="39">
        <v>10729</v>
      </c>
      <c r="C1855" s="38">
        <v>10292532</v>
      </c>
      <c r="D1855" s="40" t="s">
        <v>3222</v>
      </c>
      <c r="E1855" s="58">
        <v>2</v>
      </c>
      <c r="F1855" s="38">
        <v>120</v>
      </c>
      <c r="G1855" s="38" t="s">
        <v>23</v>
      </c>
      <c r="H1855" s="42">
        <v>2800</v>
      </c>
      <c r="I1855" s="37"/>
      <c r="J1855" s="44">
        <v>39812</v>
      </c>
      <c r="K1855" s="42">
        <v>0</v>
      </c>
      <c r="L1855" s="42">
        <v>2660</v>
      </c>
      <c r="M1855" s="44">
        <v>45259</v>
      </c>
      <c r="N1855" s="42">
        <v>140</v>
      </c>
      <c r="O1855" s="42">
        <v>0</v>
      </c>
      <c r="P1855" s="45">
        <f>IF(J1855&lt;DATEVALUE("2009-1-1"),3%,13%)</f>
        <v>0.03</v>
      </c>
      <c r="Q1855" s="42">
        <f>IF(P1855=13%,ROUND(O1855/(1+P1855)*P1855,2),ROUND(O1855/(1+0.03)*0.02,2))</f>
        <v>0</v>
      </c>
      <c r="R1855" s="42">
        <f>O1855-Q1855</f>
        <v>0</v>
      </c>
      <c r="S1855" s="42">
        <f>N1855-R1855</f>
        <v>140</v>
      </c>
      <c r="T1855" s="38">
        <v>2102</v>
      </c>
      <c r="U1855" s="14">
        <f>S1855/H1855</f>
        <v>0.05</v>
      </c>
      <c r="V1855" s="19"/>
      <c r="W1855" s="19"/>
      <c r="X1855" s="37" t="s">
        <v>3459</v>
      </c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</row>
    <row r="1856" spans="1:37" s="9" customFormat="1" ht="16.5" customHeight="1">
      <c r="A1856" s="38">
        <v>537</v>
      </c>
      <c r="B1856" s="39">
        <v>10729</v>
      </c>
      <c r="C1856" s="38">
        <v>10292533</v>
      </c>
      <c r="D1856" s="40" t="s">
        <v>3223</v>
      </c>
      <c r="E1856" s="58">
        <v>1</v>
      </c>
      <c r="F1856" s="38">
        <v>120</v>
      </c>
      <c r="G1856" s="38" t="s">
        <v>23</v>
      </c>
      <c r="H1856" s="42">
        <v>4070</v>
      </c>
      <c r="I1856" s="37"/>
      <c r="J1856" s="44">
        <v>39812</v>
      </c>
      <c r="K1856" s="42">
        <v>0</v>
      </c>
      <c r="L1856" s="42">
        <v>3866.5</v>
      </c>
      <c r="M1856" s="44">
        <v>45259</v>
      </c>
      <c r="N1856" s="42">
        <v>203.5</v>
      </c>
      <c r="O1856" s="42">
        <v>0</v>
      </c>
      <c r="P1856" s="45">
        <f>IF(J1856&lt;DATEVALUE("2009-1-1"),3%,13%)</f>
        <v>0.03</v>
      </c>
      <c r="Q1856" s="42">
        <f>IF(P1856=13%,ROUND(O1856/(1+P1856)*P1856,2),ROUND(O1856/(1+0.03)*0.02,2))</f>
        <v>0</v>
      </c>
      <c r="R1856" s="42">
        <f>O1856-Q1856</f>
        <v>0</v>
      </c>
      <c r="S1856" s="42">
        <f>N1856-R1856</f>
        <v>203.5</v>
      </c>
      <c r="T1856" s="38">
        <v>2102</v>
      </c>
      <c r="U1856" s="14">
        <f>S1856/H1856</f>
        <v>0.05</v>
      </c>
      <c r="V1856" s="19"/>
      <c r="W1856" s="19"/>
      <c r="X1856" s="37" t="s">
        <v>3459</v>
      </c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</row>
    <row r="1857" spans="1:37" s="9" customFormat="1" ht="16.5" customHeight="1">
      <c r="A1857" s="38">
        <v>539</v>
      </c>
      <c r="B1857" s="39">
        <v>10729</v>
      </c>
      <c r="C1857" s="38">
        <v>10292357</v>
      </c>
      <c r="D1857" s="40" t="s">
        <v>2070</v>
      </c>
      <c r="E1857" s="58">
        <v>2</v>
      </c>
      <c r="F1857" s="38">
        <v>120</v>
      </c>
      <c r="G1857" s="38" t="s">
        <v>23</v>
      </c>
      <c r="H1857" s="42">
        <v>6100</v>
      </c>
      <c r="I1857" s="37"/>
      <c r="J1857" s="44">
        <v>39812</v>
      </c>
      <c r="K1857" s="42">
        <v>0</v>
      </c>
      <c r="L1857" s="42">
        <v>5795</v>
      </c>
      <c r="M1857" s="44">
        <v>45259</v>
      </c>
      <c r="N1857" s="42">
        <v>305</v>
      </c>
      <c r="O1857" s="42">
        <v>0</v>
      </c>
      <c r="P1857" s="45">
        <f>IF(J1857&lt;DATEVALUE("2009-1-1"),3%,13%)</f>
        <v>0.03</v>
      </c>
      <c r="Q1857" s="42">
        <f>IF(P1857=13%,ROUND(O1857/(1+P1857)*P1857,2),ROUND(O1857/(1+0.03)*0.02,2))</f>
        <v>0</v>
      </c>
      <c r="R1857" s="42">
        <f>O1857-Q1857</f>
        <v>0</v>
      </c>
      <c r="S1857" s="42">
        <f>N1857-R1857</f>
        <v>305</v>
      </c>
      <c r="T1857" s="38">
        <v>2103</v>
      </c>
      <c r="U1857" s="14">
        <f>S1857/H1857</f>
        <v>0.05</v>
      </c>
      <c r="V1857" s="19"/>
      <c r="W1857" s="19"/>
      <c r="X1857" s="37" t="s">
        <v>3459</v>
      </c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</row>
    <row r="1858" spans="1:37" s="9" customFormat="1" ht="16.5" customHeight="1">
      <c r="A1858" s="38">
        <v>540</v>
      </c>
      <c r="B1858" s="39">
        <v>10729</v>
      </c>
      <c r="C1858" s="38">
        <v>10292360</v>
      </c>
      <c r="D1858" s="40" t="s">
        <v>521</v>
      </c>
      <c r="E1858" s="58">
        <v>1</v>
      </c>
      <c r="F1858" s="38">
        <v>120</v>
      </c>
      <c r="G1858" s="38" t="s">
        <v>23</v>
      </c>
      <c r="H1858" s="42">
        <v>3600</v>
      </c>
      <c r="I1858" s="37"/>
      <c r="J1858" s="44">
        <v>39812</v>
      </c>
      <c r="K1858" s="42">
        <v>0</v>
      </c>
      <c r="L1858" s="42">
        <v>3420</v>
      </c>
      <c r="M1858" s="44">
        <v>45259</v>
      </c>
      <c r="N1858" s="42">
        <v>180</v>
      </c>
      <c r="O1858" s="42">
        <v>0</v>
      </c>
      <c r="P1858" s="45">
        <f>IF(J1858&lt;DATEVALUE("2009-1-1"),3%,13%)</f>
        <v>0.03</v>
      </c>
      <c r="Q1858" s="42">
        <f>IF(P1858=13%,ROUND(O1858/(1+P1858)*P1858,2),ROUND(O1858/(1+0.03)*0.02,2))</f>
        <v>0</v>
      </c>
      <c r="R1858" s="42">
        <f>O1858-Q1858</f>
        <v>0</v>
      </c>
      <c r="S1858" s="42">
        <f>N1858-R1858</f>
        <v>180</v>
      </c>
      <c r="T1858" s="38">
        <v>2103</v>
      </c>
      <c r="U1858" s="14">
        <f>S1858/H1858</f>
        <v>0.05</v>
      </c>
      <c r="V1858" s="19"/>
      <c r="W1858" s="19"/>
      <c r="X1858" s="37" t="s">
        <v>3459</v>
      </c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</row>
    <row r="1859" spans="1:37" s="9" customFormat="1" ht="16.5" customHeight="1">
      <c r="A1859" s="38">
        <v>541</v>
      </c>
      <c r="B1859" s="39">
        <v>10729</v>
      </c>
      <c r="C1859" s="38">
        <v>10292368</v>
      </c>
      <c r="D1859" s="40" t="s">
        <v>616</v>
      </c>
      <c r="E1859" s="58">
        <v>3</v>
      </c>
      <c r="F1859" s="38">
        <v>120</v>
      </c>
      <c r="G1859" s="38" t="s">
        <v>23</v>
      </c>
      <c r="H1859" s="42">
        <v>2100</v>
      </c>
      <c r="I1859" s="37"/>
      <c r="J1859" s="44">
        <v>39812</v>
      </c>
      <c r="K1859" s="42">
        <v>0</v>
      </c>
      <c r="L1859" s="42">
        <v>1995</v>
      </c>
      <c r="M1859" s="44">
        <v>45259</v>
      </c>
      <c r="N1859" s="42">
        <v>105</v>
      </c>
      <c r="O1859" s="42">
        <v>0</v>
      </c>
      <c r="P1859" s="45">
        <f>IF(J1859&lt;DATEVALUE("2009-1-1"),3%,13%)</f>
        <v>0.03</v>
      </c>
      <c r="Q1859" s="42">
        <f>IF(P1859=13%,ROUND(O1859/(1+P1859)*P1859,2),ROUND(O1859/(1+0.03)*0.02,2))</f>
        <v>0</v>
      </c>
      <c r="R1859" s="42">
        <f>O1859-Q1859</f>
        <v>0</v>
      </c>
      <c r="S1859" s="42">
        <f>N1859-R1859</f>
        <v>105</v>
      </c>
      <c r="T1859" s="38">
        <v>2103</v>
      </c>
      <c r="U1859" s="14">
        <f>S1859/H1859</f>
        <v>0.05</v>
      </c>
      <c r="V1859" s="19"/>
      <c r="W1859" s="19"/>
      <c r="X1859" s="37" t="s">
        <v>3459</v>
      </c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</row>
    <row r="1860" spans="1:37" s="9" customFormat="1" ht="16.5" customHeight="1">
      <c r="A1860" s="38">
        <v>542</v>
      </c>
      <c r="B1860" s="39">
        <v>10729</v>
      </c>
      <c r="C1860" s="38">
        <v>10292374</v>
      </c>
      <c r="D1860" s="40" t="s">
        <v>526</v>
      </c>
      <c r="E1860" s="58">
        <v>7</v>
      </c>
      <c r="F1860" s="38">
        <v>120</v>
      </c>
      <c r="G1860" s="38" t="s">
        <v>23</v>
      </c>
      <c r="H1860" s="42">
        <v>2030</v>
      </c>
      <c r="I1860" s="37"/>
      <c r="J1860" s="44">
        <v>39812</v>
      </c>
      <c r="K1860" s="42">
        <v>0</v>
      </c>
      <c r="L1860" s="42">
        <v>1928.5</v>
      </c>
      <c r="M1860" s="44">
        <v>45259</v>
      </c>
      <c r="N1860" s="42">
        <v>101.5</v>
      </c>
      <c r="O1860" s="42">
        <v>0</v>
      </c>
      <c r="P1860" s="45">
        <f>IF(J1860&lt;DATEVALUE("2009-1-1"),3%,13%)</f>
        <v>0.03</v>
      </c>
      <c r="Q1860" s="42">
        <f>IF(P1860=13%,ROUND(O1860/(1+P1860)*P1860,2),ROUND(O1860/(1+0.03)*0.02,2))</f>
        <v>0</v>
      </c>
      <c r="R1860" s="42">
        <f>O1860-Q1860</f>
        <v>0</v>
      </c>
      <c r="S1860" s="42">
        <f>N1860-R1860</f>
        <v>101.5</v>
      </c>
      <c r="T1860" s="38">
        <v>2103</v>
      </c>
      <c r="U1860" s="14">
        <f>S1860/H1860</f>
        <v>0.05</v>
      </c>
      <c r="V1860" s="19"/>
      <c r="W1860" s="19"/>
      <c r="X1860" s="37" t="s">
        <v>3459</v>
      </c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</row>
    <row r="1861" spans="1:37" s="9" customFormat="1" ht="16.5" customHeight="1">
      <c r="A1861" s="38">
        <v>543</v>
      </c>
      <c r="B1861" s="39">
        <v>10729</v>
      </c>
      <c r="C1861" s="38">
        <v>10292378</v>
      </c>
      <c r="D1861" s="40" t="s">
        <v>3201</v>
      </c>
      <c r="E1861" s="58">
        <v>2</v>
      </c>
      <c r="F1861" s="38">
        <v>120</v>
      </c>
      <c r="G1861" s="38" t="s">
        <v>23</v>
      </c>
      <c r="H1861" s="42">
        <v>520</v>
      </c>
      <c r="I1861" s="37"/>
      <c r="J1861" s="44">
        <v>39812</v>
      </c>
      <c r="K1861" s="42">
        <v>0</v>
      </c>
      <c r="L1861" s="42">
        <v>494</v>
      </c>
      <c r="M1861" s="44">
        <v>45259</v>
      </c>
      <c r="N1861" s="42">
        <v>26</v>
      </c>
      <c r="O1861" s="42">
        <v>0</v>
      </c>
      <c r="P1861" s="45">
        <f>IF(J1861&lt;DATEVALUE("2009-1-1"),3%,13%)</f>
        <v>0.03</v>
      </c>
      <c r="Q1861" s="42">
        <f>IF(P1861=13%,ROUND(O1861/(1+P1861)*P1861,2),ROUND(O1861/(1+0.03)*0.02,2))</f>
        <v>0</v>
      </c>
      <c r="R1861" s="42">
        <f>O1861-Q1861</f>
        <v>0</v>
      </c>
      <c r="S1861" s="42">
        <f>N1861-R1861</f>
        <v>26</v>
      </c>
      <c r="T1861" s="38">
        <v>2103</v>
      </c>
      <c r="U1861" s="14">
        <f>S1861/H1861</f>
        <v>0.05</v>
      </c>
      <c r="V1861" s="19"/>
      <c r="W1861" s="19"/>
      <c r="X1861" s="37" t="s">
        <v>3459</v>
      </c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</row>
    <row r="1862" spans="1:37" s="9" customFormat="1" ht="16.5" customHeight="1">
      <c r="A1862" s="38">
        <v>544</v>
      </c>
      <c r="B1862" s="39">
        <v>10729</v>
      </c>
      <c r="C1862" s="38">
        <v>10292386</v>
      </c>
      <c r="D1862" s="40" t="s">
        <v>2267</v>
      </c>
      <c r="E1862" s="58">
        <v>2</v>
      </c>
      <c r="F1862" s="38">
        <v>120</v>
      </c>
      <c r="G1862" s="38" t="s">
        <v>23</v>
      </c>
      <c r="H1862" s="42">
        <v>1560</v>
      </c>
      <c r="I1862" s="37"/>
      <c r="J1862" s="44">
        <v>39812</v>
      </c>
      <c r="K1862" s="42">
        <v>0</v>
      </c>
      <c r="L1862" s="42">
        <v>1482</v>
      </c>
      <c r="M1862" s="44">
        <v>45259</v>
      </c>
      <c r="N1862" s="42">
        <v>78</v>
      </c>
      <c r="O1862" s="42">
        <v>0</v>
      </c>
      <c r="P1862" s="45">
        <f>IF(J1862&lt;DATEVALUE("2009-1-1"),3%,13%)</f>
        <v>0.03</v>
      </c>
      <c r="Q1862" s="42">
        <f>IF(P1862=13%,ROUND(O1862/(1+P1862)*P1862,2),ROUND(O1862/(1+0.03)*0.02,2))</f>
        <v>0</v>
      </c>
      <c r="R1862" s="42">
        <f>O1862-Q1862</f>
        <v>0</v>
      </c>
      <c r="S1862" s="42">
        <f>N1862-R1862</f>
        <v>78</v>
      </c>
      <c r="T1862" s="38">
        <v>2103</v>
      </c>
      <c r="U1862" s="14">
        <f>S1862/H1862</f>
        <v>0.05</v>
      </c>
      <c r="V1862" s="19"/>
      <c r="W1862" s="19"/>
      <c r="X1862" s="37" t="s">
        <v>3459</v>
      </c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</row>
    <row r="1863" spans="1:37" s="9" customFormat="1" ht="16.5" customHeight="1">
      <c r="A1863" s="38">
        <v>545</v>
      </c>
      <c r="B1863" s="39">
        <v>10729</v>
      </c>
      <c r="C1863" s="38">
        <v>10292441</v>
      </c>
      <c r="D1863" s="40" t="s">
        <v>419</v>
      </c>
      <c r="E1863" s="58">
        <v>1</v>
      </c>
      <c r="F1863" s="38">
        <v>120</v>
      </c>
      <c r="G1863" s="38" t="s">
        <v>23</v>
      </c>
      <c r="H1863" s="42">
        <v>1600</v>
      </c>
      <c r="I1863" s="37"/>
      <c r="J1863" s="44">
        <v>39812</v>
      </c>
      <c r="K1863" s="42">
        <v>0</v>
      </c>
      <c r="L1863" s="42">
        <v>1520</v>
      </c>
      <c r="M1863" s="44">
        <v>45259</v>
      </c>
      <c r="N1863" s="42">
        <v>80</v>
      </c>
      <c r="O1863" s="42">
        <v>0</v>
      </c>
      <c r="P1863" s="45">
        <f>IF(J1863&lt;DATEVALUE("2009-1-1"),3%,13%)</f>
        <v>0.03</v>
      </c>
      <c r="Q1863" s="42">
        <f>IF(P1863=13%,ROUND(O1863/(1+P1863)*P1863,2),ROUND(O1863/(1+0.03)*0.02,2))</f>
        <v>0</v>
      </c>
      <c r="R1863" s="42">
        <f>O1863-Q1863</f>
        <v>0</v>
      </c>
      <c r="S1863" s="42">
        <f>N1863-R1863</f>
        <v>80</v>
      </c>
      <c r="T1863" s="38">
        <v>2103</v>
      </c>
      <c r="U1863" s="14">
        <f>S1863/H1863</f>
        <v>0.05</v>
      </c>
      <c r="V1863" s="19"/>
      <c r="W1863" s="19"/>
      <c r="X1863" s="37" t="s">
        <v>3459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</row>
    <row r="1864" spans="1:37" s="9" customFormat="1" ht="16.5" customHeight="1">
      <c r="A1864" s="38">
        <v>546</v>
      </c>
      <c r="B1864" s="39">
        <v>10729</v>
      </c>
      <c r="C1864" s="38">
        <v>10292447</v>
      </c>
      <c r="D1864" s="40" t="s">
        <v>3225</v>
      </c>
      <c r="E1864" s="58">
        <v>1</v>
      </c>
      <c r="F1864" s="38">
        <v>120</v>
      </c>
      <c r="G1864" s="38" t="s">
        <v>23</v>
      </c>
      <c r="H1864" s="42">
        <v>4700</v>
      </c>
      <c r="I1864" s="37"/>
      <c r="J1864" s="44">
        <v>39812</v>
      </c>
      <c r="K1864" s="42">
        <v>0</v>
      </c>
      <c r="L1864" s="42">
        <v>4465</v>
      </c>
      <c r="M1864" s="44">
        <v>45259</v>
      </c>
      <c r="N1864" s="42">
        <v>235</v>
      </c>
      <c r="O1864" s="42">
        <v>0</v>
      </c>
      <c r="P1864" s="45">
        <f>IF(J1864&lt;DATEVALUE("2009-1-1"),3%,13%)</f>
        <v>0.03</v>
      </c>
      <c r="Q1864" s="42">
        <f>IF(P1864=13%,ROUND(O1864/(1+P1864)*P1864,2),ROUND(O1864/(1+0.03)*0.02,2))</f>
        <v>0</v>
      </c>
      <c r="R1864" s="42">
        <f>O1864-Q1864</f>
        <v>0</v>
      </c>
      <c r="S1864" s="42">
        <f>N1864-R1864</f>
        <v>235</v>
      </c>
      <c r="T1864" s="38">
        <v>2103</v>
      </c>
      <c r="U1864" s="14">
        <f>S1864/H1864</f>
        <v>0.05</v>
      </c>
      <c r="V1864" s="19"/>
      <c r="W1864" s="19"/>
      <c r="X1864" s="37" t="s">
        <v>3459</v>
      </c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</row>
    <row r="1865" spans="1:37" s="9" customFormat="1" ht="16.5" customHeight="1">
      <c r="A1865" s="38">
        <v>547</v>
      </c>
      <c r="B1865" s="39">
        <v>10729</v>
      </c>
      <c r="C1865" s="38">
        <v>10292450</v>
      </c>
      <c r="D1865" s="40" t="s">
        <v>357</v>
      </c>
      <c r="E1865" s="58">
        <v>1</v>
      </c>
      <c r="F1865" s="38">
        <v>120</v>
      </c>
      <c r="G1865" s="38" t="s">
        <v>23</v>
      </c>
      <c r="H1865" s="42">
        <v>2250</v>
      </c>
      <c r="I1865" s="37"/>
      <c r="J1865" s="44">
        <v>39812</v>
      </c>
      <c r="K1865" s="42">
        <v>0</v>
      </c>
      <c r="L1865" s="42">
        <v>2137.5</v>
      </c>
      <c r="M1865" s="44">
        <v>45259</v>
      </c>
      <c r="N1865" s="42">
        <v>112.5</v>
      </c>
      <c r="O1865" s="42">
        <v>0</v>
      </c>
      <c r="P1865" s="45">
        <f>IF(J1865&lt;DATEVALUE("2009-1-1"),3%,13%)</f>
        <v>0.03</v>
      </c>
      <c r="Q1865" s="42">
        <f>IF(P1865=13%,ROUND(O1865/(1+P1865)*P1865,2),ROUND(O1865/(1+0.03)*0.02,2))</f>
        <v>0</v>
      </c>
      <c r="R1865" s="42">
        <f>O1865-Q1865</f>
        <v>0</v>
      </c>
      <c r="S1865" s="42">
        <f>N1865-R1865</f>
        <v>112.5</v>
      </c>
      <c r="T1865" s="38">
        <v>2103</v>
      </c>
      <c r="U1865" s="14">
        <f>S1865/H1865</f>
        <v>0.05</v>
      </c>
      <c r="V1865" s="19"/>
      <c r="W1865" s="19"/>
      <c r="X1865" s="37" t="s">
        <v>3459</v>
      </c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</row>
    <row r="1866" spans="1:37" s="9" customFormat="1" ht="16.5" customHeight="1">
      <c r="A1866" s="38">
        <v>548</v>
      </c>
      <c r="B1866" s="39">
        <v>10729</v>
      </c>
      <c r="C1866" s="38">
        <v>10292457</v>
      </c>
      <c r="D1866" s="40" t="s">
        <v>901</v>
      </c>
      <c r="E1866" s="58">
        <v>2</v>
      </c>
      <c r="F1866" s="38">
        <v>120</v>
      </c>
      <c r="G1866" s="38" t="s">
        <v>23</v>
      </c>
      <c r="H1866" s="42">
        <v>2800</v>
      </c>
      <c r="I1866" s="37"/>
      <c r="J1866" s="44">
        <v>39812</v>
      </c>
      <c r="K1866" s="42">
        <v>0</v>
      </c>
      <c r="L1866" s="42">
        <v>2660</v>
      </c>
      <c r="M1866" s="44">
        <v>45259</v>
      </c>
      <c r="N1866" s="42">
        <v>140</v>
      </c>
      <c r="O1866" s="42">
        <v>0</v>
      </c>
      <c r="P1866" s="45">
        <f>IF(J1866&lt;DATEVALUE("2009-1-1"),3%,13%)</f>
        <v>0.03</v>
      </c>
      <c r="Q1866" s="42">
        <f>IF(P1866=13%,ROUND(O1866/(1+P1866)*P1866,2),ROUND(O1866/(1+0.03)*0.02,2))</f>
        <v>0</v>
      </c>
      <c r="R1866" s="42">
        <f>O1866-Q1866</f>
        <v>0</v>
      </c>
      <c r="S1866" s="42">
        <f>N1866-R1866</f>
        <v>140</v>
      </c>
      <c r="T1866" s="38">
        <v>2103</v>
      </c>
      <c r="U1866" s="14">
        <f>S1866/H1866</f>
        <v>0.05</v>
      </c>
      <c r="V1866" s="19"/>
      <c r="W1866" s="19"/>
      <c r="X1866" s="37" t="s">
        <v>3459</v>
      </c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</row>
    <row r="1867" spans="1:37" s="9" customFormat="1" ht="16.5" customHeight="1">
      <c r="A1867" s="38">
        <v>549</v>
      </c>
      <c r="B1867" s="39">
        <v>10729</v>
      </c>
      <c r="C1867" s="38">
        <v>10292461</v>
      </c>
      <c r="D1867" s="40" t="s">
        <v>3226</v>
      </c>
      <c r="E1867" s="58">
        <v>1</v>
      </c>
      <c r="F1867" s="38">
        <v>120</v>
      </c>
      <c r="G1867" s="38" t="s">
        <v>23</v>
      </c>
      <c r="H1867" s="42">
        <v>2600</v>
      </c>
      <c r="I1867" s="37"/>
      <c r="J1867" s="44">
        <v>39812</v>
      </c>
      <c r="K1867" s="42">
        <v>0</v>
      </c>
      <c r="L1867" s="42">
        <v>2470</v>
      </c>
      <c r="M1867" s="44">
        <v>45259</v>
      </c>
      <c r="N1867" s="42">
        <v>130</v>
      </c>
      <c r="O1867" s="42">
        <v>0</v>
      </c>
      <c r="P1867" s="45">
        <f>IF(J1867&lt;DATEVALUE("2009-1-1"),3%,13%)</f>
        <v>0.03</v>
      </c>
      <c r="Q1867" s="42">
        <f>IF(P1867=13%,ROUND(O1867/(1+P1867)*P1867,2),ROUND(O1867/(1+0.03)*0.02,2))</f>
        <v>0</v>
      </c>
      <c r="R1867" s="42">
        <f>O1867-Q1867</f>
        <v>0</v>
      </c>
      <c r="S1867" s="42">
        <f>N1867-R1867</f>
        <v>130</v>
      </c>
      <c r="T1867" s="38">
        <v>2103</v>
      </c>
      <c r="U1867" s="14">
        <f>S1867/H1867</f>
        <v>0.05</v>
      </c>
      <c r="V1867" s="19"/>
      <c r="W1867" s="19"/>
      <c r="X1867" s="37" t="s">
        <v>3459</v>
      </c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</row>
    <row r="1868" spans="1:37" s="9" customFormat="1" ht="16.5" customHeight="1">
      <c r="A1868" s="38">
        <v>550</v>
      </c>
      <c r="B1868" s="39">
        <v>10729</v>
      </c>
      <c r="C1868" s="38">
        <v>10292479</v>
      </c>
      <c r="D1868" s="40" t="s">
        <v>1132</v>
      </c>
      <c r="E1868" s="58">
        <v>1</v>
      </c>
      <c r="F1868" s="38">
        <v>120</v>
      </c>
      <c r="G1868" s="38" t="s">
        <v>23</v>
      </c>
      <c r="H1868" s="42">
        <v>1200</v>
      </c>
      <c r="I1868" s="37"/>
      <c r="J1868" s="44">
        <v>39812</v>
      </c>
      <c r="K1868" s="42">
        <v>0</v>
      </c>
      <c r="L1868" s="42">
        <v>1140</v>
      </c>
      <c r="M1868" s="44">
        <v>45259</v>
      </c>
      <c r="N1868" s="42">
        <v>60</v>
      </c>
      <c r="O1868" s="42">
        <v>0</v>
      </c>
      <c r="P1868" s="45">
        <f>IF(J1868&lt;DATEVALUE("2009-1-1"),3%,13%)</f>
        <v>0.03</v>
      </c>
      <c r="Q1868" s="42">
        <f>IF(P1868=13%,ROUND(O1868/(1+P1868)*P1868,2),ROUND(O1868/(1+0.03)*0.02,2))</f>
        <v>0</v>
      </c>
      <c r="R1868" s="42">
        <f>O1868-Q1868</f>
        <v>0</v>
      </c>
      <c r="S1868" s="42">
        <f>N1868-R1868</f>
        <v>60</v>
      </c>
      <c r="T1868" s="38">
        <v>2103</v>
      </c>
      <c r="U1868" s="14">
        <f>S1868/H1868</f>
        <v>0.05</v>
      </c>
      <c r="V1868" s="19"/>
      <c r="W1868" s="19"/>
      <c r="X1868" s="37" t="s">
        <v>3459</v>
      </c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</row>
    <row r="1869" spans="1:37" s="9" customFormat="1" ht="16.5" customHeight="1">
      <c r="A1869" s="38">
        <v>551</v>
      </c>
      <c r="B1869" s="39">
        <v>10729</v>
      </c>
      <c r="C1869" s="38">
        <v>10292486</v>
      </c>
      <c r="D1869" s="40" t="s">
        <v>3227</v>
      </c>
      <c r="E1869" s="58">
        <v>2</v>
      </c>
      <c r="F1869" s="38">
        <v>60</v>
      </c>
      <c r="G1869" s="38" t="s">
        <v>23</v>
      </c>
      <c r="H1869" s="42">
        <v>1200</v>
      </c>
      <c r="I1869" s="37"/>
      <c r="J1869" s="44">
        <v>39812</v>
      </c>
      <c r="K1869" s="42">
        <v>0</v>
      </c>
      <c r="L1869" s="42">
        <v>1140</v>
      </c>
      <c r="M1869" s="44">
        <v>45259</v>
      </c>
      <c r="N1869" s="42">
        <v>60</v>
      </c>
      <c r="O1869" s="42">
        <v>0</v>
      </c>
      <c r="P1869" s="45">
        <f>IF(J1869&lt;DATEVALUE("2009-1-1"),3%,13%)</f>
        <v>0.03</v>
      </c>
      <c r="Q1869" s="42">
        <f>IF(P1869=13%,ROUND(O1869/(1+P1869)*P1869,2),ROUND(O1869/(1+0.03)*0.02,2))</f>
        <v>0</v>
      </c>
      <c r="R1869" s="42">
        <f>O1869-Q1869</f>
        <v>0</v>
      </c>
      <c r="S1869" s="42">
        <f>N1869-R1869</f>
        <v>60</v>
      </c>
      <c r="T1869" s="38">
        <v>2103</v>
      </c>
      <c r="U1869" s="14">
        <f>S1869/H1869</f>
        <v>0.05</v>
      </c>
      <c r="V1869" s="19"/>
      <c r="W1869" s="19"/>
      <c r="X1869" s="37" t="s">
        <v>3459</v>
      </c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</row>
    <row r="1870" spans="1:37" s="9" customFormat="1" ht="16.5" customHeight="1">
      <c r="A1870" s="38">
        <v>552</v>
      </c>
      <c r="B1870" s="39">
        <v>10729</v>
      </c>
      <c r="C1870" s="38">
        <v>10292549</v>
      </c>
      <c r="D1870" s="40" t="s">
        <v>3228</v>
      </c>
      <c r="E1870" s="58">
        <v>1</v>
      </c>
      <c r="F1870" s="38">
        <v>120</v>
      </c>
      <c r="G1870" s="38" t="s">
        <v>23</v>
      </c>
      <c r="H1870" s="42">
        <v>2750</v>
      </c>
      <c r="I1870" s="37"/>
      <c r="J1870" s="44">
        <v>39812</v>
      </c>
      <c r="K1870" s="42">
        <v>0</v>
      </c>
      <c r="L1870" s="42">
        <v>2612.5</v>
      </c>
      <c r="M1870" s="44">
        <v>45259</v>
      </c>
      <c r="N1870" s="42">
        <v>137.5</v>
      </c>
      <c r="O1870" s="42">
        <v>0</v>
      </c>
      <c r="P1870" s="45">
        <f>IF(J1870&lt;DATEVALUE("2009-1-1"),3%,13%)</f>
        <v>0.03</v>
      </c>
      <c r="Q1870" s="42">
        <f>IF(P1870=13%,ROUND(O1870/(1+P1870)*P1870,2),ROUND(O1870/(1+0.03)*0.02,2))</f>
        <v>0</v>
      </c>
      <c r="R1870" s="42">
        <f>O1870-Q1870</f>
        <v>0</v>
      </c>
      <c r="S1870" s="42">
        <f>N1870-R1870</f>
        <v>137.5</v>
      </c>
      <c r="T1870" s="38">
        <v>2103</v>
      </c>
      <c r="U1870" s="14">
        <f>S1870/H1870</f>
        <v>0.05</v>
      </c>
      <c r="V1870" s="19"/>
      <c r="W1870" s="19"/>
      <c r="X1870" s="37" t="s">
        <v>3459</v>
      </c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</row>
    <row r="1871" spans="1:37" s="9" customFormat="1" ht="16.5" customHeight="1">
      <c r="A1871" s="38">
        <v>553</v>
      </c>
      <c r="B1871" s="39">
        <v>10729</v>
      </c>
      <c r="C1871" s="38">
        <v>10292554</v>
      </c>
      <c r="D1871" s="40" t="s">
        <v>440</v>
      </c>
      <c r="E1871" s="58">
        <v>1</v>
      </c>
      <c r="F1871" s="38">
        <v>120</v>
      </c>
      <c r="G1871" s="38" t="s">
        <v>23</v>
      </c>
      <c r="H1871" s="42">
        <v>4500</v>
      </c>
      <c r="I1871" s="37"/>
      <c r="J1871" s="44">
        <v>39812</v>
      </c>
      <c r="K1871" s="42">
        <v>0</v>
      </c>
      <c r="L1871" s="42">
        <v>4275</v>
      </c>
      <c r="M1871" s="44">
        <v>45259</v>
      </c>
      <c r="N1871" s="42">
        <v>225</v>
      </c>
      <c r="O1871" s="42">
        <v>0</v>
      </c>
      <c r="P1871" s="45">
        <f>IF(J1871&lt;DATEVALUE("2009-1-1"),3%,13%)</f>
        <v>0.03</v>
      </c>
      <c r="Q1871" s="42">
        <f>IF(P1871=13%,ROUND(O1871/(1+P1871)*P1871,2),ROUND(O1871/(1+0.03)*0.02,2))</f>
        <v>0</v>
      </c>
      <c r="R1871" s="42">
        <f>O1871-Q1871</f>
        <v>0</v>
      </c>
      <c r="S1871" s="42">
        <f>N1871-R1871</f>
        <v>225</v>
      </c>
      <c r="T1871" s="38">
        <v>2103</v>
      </c>
      <c r="U1871" s="14">
        <f>S1871/H1871</f>
        <v>0.05</v>
      </c>
      <c r="V1871" s="19"/>
      <c r="W1871" s="19"/>
      <c r="X1871" s="37" t="s">
        <v>3459</v>
      </c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</row>
    <row r="1872" spans="1:37" s="9" customFormat="1" ht="16.5" customHeight="1">
      <c r="A1872" s="38">
        <v>555</v>
      </c>
      <c r="B1872" s="39">
        <v>10729</v>
      </c>
      <c r="C1872" s="38">
        <v>10292361</v>
      </c>
      <c r="D1872" s="40" t="s">
        <v>521</v>
      </c>
      <c r="E1872" s="58">
        <v>1</v>
      </c>
      <c r="F1872" s="38">
        <v>120</v>
      </c>
      <c r="G1872" s="38" t="s">
        <v>23</v>
      </c>
      <c r="H1872" s="42">
        <v>3600</v>
      </c>
      <c r="I1872" s="37"/>
      <c r="J1872" s="44">
        <v>39812</v>
      </c>
      <c r="K1872" s="42">
        <v>0</v>
      </c>
      <c r="L1872" s="42">
        <v>3420</v>
      </c>
      <c r="M1872" s="44">
        <v>45259</v>
      </c>
      <c r="N1872" s="42">
        <v>180</v>
      </c>
      <c r="O1872" s="42">
        <v>0</v>
      </c>
      <c r="P1872" s="45">
        <f>IF(J1872&lt;DATEVALUE("2009-1-1"),3%,13%)</f>
        <v>0.03</v>
      </c>
      <c r="Q1872" s="42">
        <f>IF(P1872=13%,ROUND(O1872/(1+P1872)*P1872,2),ROUND(O1872/(1+0.03)*0.02,2))</f>
        <v>0</v>
      </c>
      <c r="R1872" s="42">
        <f>O1872-Q1872</f>
        <v>0</v>
      </c>
      <c r="S1872" s="42">
        <f>N1872-R1872</f>
        <v>180</v>
      </c>
      <c r="T1872" s="38">
        <v>2104</v>
      </c>
      <c r="U1872" s="14">
        <f>S1872/H1872</f>
        <v>0.05</v>
      </c>
      <c r="V1872" s="19"/>
      <c r="W1872" s="19"/>
      <c r="X1872" s="37" t="s">
        <v>3459</v>
      </c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</row>
    <row r="1873" spans="1:37" s="9" customFormat="1" ht="16.5" customHeight="1">
      <c r="A1873" s="38">
        <v>556</v>
      </c>
      <c r="B1873" s="39">
        <v>10729</v>
      </c>
      <c r="C1873" s="38">
        <v>10292369</v>
      </c>
      <c r="D1873" s="40" t="s">
        <v>616</v>
      </c>
      <c r="E1873" s="58">
        <v>1</v>
      </c>
      <c r="F1873" s="38">
        <v>120</v>
      </c>
      <c r="G1873" s="38" t="s">
        <v>23</v>
      </c>
      <c r="H1873" s="42">
        <v>700</v>
      </c>
      <c r="I1873" s="37"/>
      <c r="J1873" s="44">
        <v>39812</v>
      </c>
      <c r="K1873" s="42">
        <v>0</v>
      </c>
      <c r="L1873" s="42">
        <v>665</v>
      </c>
      <c r="M1873" s="44">
        <v>45259</v>
      </c>
      <c r="N1873" s="42">
        <v>35</v>
      </c>
      <c r="O1873" s="42">
        <v>0</v>
      </c>
      <c r="P1873" s="45">
        <f>IF(J1873&lt;DATEVALUE("2009-1-1"),3%,13%)</f>
        <v>0.03</v>
      </c>
      <c r="Q1873" s="42">
        <f>IF(P1873=13%,ROUND(O1873/(1+P1873)*P1873,2),ROUND(O1873/(1+0.03)*0.02,2))</f>
        <v>0</v>
      </c>
      <c r="R1873" s="42">
        <f>O1873-Q1873</f>
        <v>0</v>
      </c>
      <c r="S1873" s="42">
        <f>N1873-R1873</f>
        <v>35</v>
      </c>
      <c r="T1873" s="38">
        <v>2104</v>
      </c>
      <c r="U1873" s="14">
        <f>S1873/H1873</f>
        <v>0.05</v>
      </c>
      <c r="V1873" s="19"/>
      <c r="W1873" s="19"/>
      <c r="X1873" s="37" t="s">
        <v>3459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</row>
    <row r="1874" spans="1:37" s="9" customFormat="1" ht="16.5" customHeight="1">
      <c r="A1874" s="38">
        <v>557</v>
      </c>
      <c r="B1874" s="39">
        <v>10729</v>
      </c>
      <c r="C1874" s="38">
        <v>10292458</v>
      </c>
      <c r="D1874" s="40" t="s">
        <v>901</v>
      </c>
      <c r="E1874" s="58">
        <v>1</v>
      </c>
      <c r="F1874" s="38">
        <v>120</v>
      </c>
      <c r="G1874" s="38" t="s">
        <v>23</v>
      </c>
      <c r="H1874" s="42">
        <v>1400</v>
      </c>
      <c r="I1874" s="37"/>
      <c r="J1874" s="44">
        <v>39812</v>
      </c>
      <c r="K1874" s="42">
        <v>0</v>
      </c>
      <c r="L1874" s="42">
        <v>1330</v>
      </c>
      <c r="M1874" s="44">
        <v>45259</v>
      </c>
      <c r="N1874" s="42">
        <v>70</v>
      </c>
      <c r="O1874" s="42">
        <v>0</v>
      </c>
      <c r="P1874" s="45">
        <f>IF(J1874&lt;DATEVALUE("2009-1-1"),3%,13%)</f>
        <v>0.03</v>
      </c>
      <c r="Q1874" s="42">
        <f>IF(P1874=13%,ROUND(O1874/(1+P1874)*P1874,2),ROUND(O1874/(1+0.03)*0.02,2))</f>
        <v>0</v>
      </c>
      <c r="R1874" s="42">
        <f>O1874-Q1874</f>
        <v>0</v>
      </c>
      <c r="S1874" s="42">
        <f>N1874-R1874</f>
        <v>70</v>
      </c>
      <c r="T1874" s="38">
        <v>2104</v>
      </c>
      <c r="U1874" s="14">
        <f>S1874/H1874</f>
        <v>0.05</v>
      </c>
      <c r="V1874" s="19"/>
      <c r="W1874" s="19"/>
      <c r="X1874" s="37" t="s">
        <v>3459</v>
      </c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</row>
    <row r="1875" spans="1:37" s="9" customFormat="1" ht="16.5" customHeight="1">
      <c r="A1875" s="38">
        <v>558</v>
      </c>
      <c r="B1875" s="39">
        <v>10729</v>
      </c>
      <c r="C1875" s="38">
        <v>10292487</v>
      </c>
      <c r="D1875" s="40" t="s">
        <v>3227</v>
      </c>
      <c r="E1875" s="58">
        <v>1</v>
      </c>
      <c r="F1875" s="38">
        <v>60</v>
      </c>
      <c r="G1875" s="38" t="s">
        <v>23</v>
      </c>
      <c r="H1875" s="42">
        <v>600</v>
      </c>
      <c r="I1875" s="37"/>
      <c r="J1875" s="44">
        <v>39812</v>
      </c>
      <c r="K1875" s="42">
        <v>0</v>
      </c>
      <c r="L1875" s="42">
        <v>570</v>
      </c>
      <c r="M1875" s="44">
        <v>45259</v>
      </c>
      <c r="N1875" s="42">
        <v>30</v>
      </c>
      <c r="O1875" s="42">
        <v>0</v>
      </c>
      <c r="P1875" s="45">
        <f>IF(J1875&lt;DATEVALUE("2009-1-1"),3%,13%)</f>
        <v>0.03</v>
      </c>
      <c r="Q1875" s="42">
        <f>IF(P1875=13%,ROUND(O1875/(1+P1875)*P1875,2),ROUND(O1875/(1+0.03)*0.02,2))</f>
        <v>0</v>
      </c>
      <c r="R1875" s="42">
        <f>O1875-Q1875</f>
        <v>0</v>
      </c>
      <c r="S1875" s="42">
        <f>N1875-R1875</f>
        <v>30</v>
      </c>
      <c r="T1875" s="38">
        <v>2104</v>
      </c>
      <c r="U1875" s="14">
        <f>S1875/H1875</f>
        <v>0.05</v>
      </c>
      <c r="V1875" s="19"/>
      <c r="W1875" s="19"/>
      <c r="X1875" s="37" t="s">
        <v>3459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</row>
    <row r="1876" spans="1:37" s="9" customFormat="1" ht="16.5" customHeight="1">
      <c r="A1876" s="38">
        <v>559</v>
      </c>
      <c r="B1876" s="39">
        <v>10729</v>
      </c>
      <c r="C1876" s="38">
        <v>10292548</v>
      </c>
      <c r="D1876" s="40" t="s">
        <v>180</v>
      </c>
      <c r="E1876" s="58">
        <v>1</v>
      </c>
      <c r="F1876" s="38">
        <v>120</v>
      </c>
      <c r="G1876" s="38" t="s">
        <v>23</v>
      </c>
      <c r="H1876" s="42">
        <v>2800</v>
      </c>
      <c r="I1876" s="37"/>
      <c r="J1876" s="44">
        <v>39812</v>
      </c>
      <c r="K1876" s="42">
        <v>0</v>
      </c>
      <c r="L1876" s="42">
        <v>2660</v>
      </c>
      <c r="M1876" s="44">
        <v>45259</v>
      </c>
      <c r="N1876" s="42">
        <v>140</v>
      </c>
      <c r="O1876" s="42">
        <v>0</v>
      </c>
      <c r="P1876" s="45">
        <f>IF(J1876&lt;DATEVALUE("2009-1-1"),3%,13%)</f>
        <v>0.03</v>
      </c>
      <c r="Q1876" s="42">
        <f>IF(P1876=13%,ROUND(O1876/(1+P1876)*P1876,2),ROUND(O1876/(1+0.03)*0.02,2))</f>
        <v>0</v>
      </c>
      <c r="R1876" s="42">
        <f>O1876-Q1876</f>
        <v>0</v>
      </c>
      <c r="S1876" s="42">
        <f>N1876-R1876</f>
        <v>140</v>
      </c>
      <c r="T1876" s="38">
        <v>2104</v>
      </c>
      <c r="U1876" s="14">
        <f>S1876/H1876</f>
        <v>0.05</v>
      </c>
      <c r="V1876" s="19"/>
      <c r="W1876" s="19"/>
      <c r="X1876" s="37" t="s">
        <v>3459</v>
      </c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</row>
    <row r="1877" spans="1:37" s="9" customFormat="1" ht="16.5" customHeight="1">
      <c r="A1877" s="38">
        <v>562</v>
      </c>
      <c r="B1877" s="39">
        <v>10729</v>
      </c>
      <c r="C1877" s="38">
        <v>10292373</v>
      </c>
      <c r="D1877" s="40" t="s">
        <v>526</v>
      </c>
      <c r="E1877" s="58">
        <v>2</v>
      </c>
      <c r="F1877" s="38">
        <v>120</v>
      </c>
      <c r="G1877" s="38" t="s">
        <v>23</v>
      </c>
      <c r="H1877" s="42">
        <v>580</v>
      </c>
      <c r="I1877" s="37"/>
      <c r="J1877" s="44">
        <v>39812</v>
      </c>
      <c r="K1877" s="42">
        <v>0</v>
      </c>
      <c r="L1877" s="42">
        <v>551</v>
      </c>
      <c r="M1877" s="44">
        <v>45259</v>
      </c>
      <c r="N1877" s="42">
        <v>29</v>
      </c>
      <c r="O1877" s="42">
        <v>0</v>
      </c>
      <c r="P1877" s="45">
        <f>IF(J1877&lt;DATEVALUE("2009-1-1"),3%,13%)</f>
        <v>0.03</v>
      </c>
      <c r="Q1877" s="42">
        <f>IF(P1877=13%,ROUND(O1877/(1+P1877)*P1877,2),ROUND(O1877/(1+0.03)*0.02,2))</f>
        <v>0</v>
      </c>
      <c r="R1877" s="42">
        <f>O1877-Q1877</f>
        <v>0</v>
      </c>
      <c r="S1877" s="42">
        <f>N1877-R1877</f>
        <v>29</v>
      </c>
      <c r="T1877" s="38">
        <v>2105</v>
      </c>
      <c r="U1877" s="14">
        <f>S1877/H1877</f>
        <v>0.05</v>
      </c>
      <c r="V1877" s="19"/>
      <c r="W1877" s="19"/>
      <c r="X1877" s="37" t="s">
        <v>3459</v>
      </c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</row>
    <row r="1878" spans="1:37" s="9" customFormat="1" ht="16.5" customHeight="1">
      <c r="A1878" s="38">
        <v>563</v>
      </c>
      <c r="B1878" s="39">
        <v>10729</v>
      </c>
      <c r="C1878" s="38">
        <v>10292388</v>
      </c>
      <c r="D1878" s="40" t="s">
        <v>3229</v>
      </c>
      <c r="E1878" s="58">
        <v>1</v>
      </c>
      <c r="F1878" s="38">
        <v>120</v>
      </c>
      <c r="G1878" s="38" t="s">
        <v>23</v>
      </c>
      <c r="H1878" s="42">
        <v>780</v>
      </c>
      <c r="I1878" s="37"/>
      <c r="J1878" s="44">
        <v>39812</v>
      </c>
      <c r="K1878" s="42">
        <v>0</v>
      </c>
      <c r="L1878" s="42">
        <v>741</v>
      </c>
      <c r="M1878" s="44">
        <v>45259</v>
      </c>
      <c r="N1878" s="42">
        <v>39</v>
      </c>
      <c r="O1878" s="42">
        <v>0</v>
      </c>
      <c r="P1878" s="45">
        <f>IF(J1878&lt;DATEVALUE("2009-1-1"),3%,13%)</f>
        <v>0.03</v>
      </c>
      <c r="Q1878" s="42">
        <f>IF(P1878=13%,ROUND(O1878/(1+P1878)*P1878,2),ROUND(O1878/(1+0.03)*0.02,2))</f>
        <v>0</v>
      </c>
      <c r="R1878" s="42">
        <f>O1878-Q1878</f>
        <v>0</v>
      </c>
      <c r="S1878" s="42">
        <f>N1878-R1878</f>
        <v>39</v>
      </c>
      <c r="T1878" s="38">
        <v>2105</v>
      </c>
      <c r="U1878" s="14">
        <f>S1878/H1878</f>
        <v>0.05</v>
      </c>
      <c r="V1878" s="19"/>
      <c r="W1878" s="19"/>
      <c r="X1878" s="37" t="s">
        <v>3459</v>
      </c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</row>
    <row r="1879" spans="1:37" s="9" customFormat="1" ht="16.5" customHeight="1">
      <c r="A1879" s="38">
        <v>564</v>
      </c>
      <c r="B1879" s="39">
        <v>10729</v>
      </c>
      <c r="C1879" s="38">
        <v>10292409</v>
      </c>
      <c r="D1879" s="40" t="s">
        <v>419</v>
      </c>
      <c r="E1879" s="58">
        <v>11</v>
      </c>
      <c r="F1879" s="38">
        <v>120</v>
      </c>
      <c r="G1879" s="38" t="s">
        <v>23</v>
      </c>
      <c r="H1879" s="42">
        <v>17600</v>
      </c>
      <c r="I1879" s="37"/>
      <c r="J1879" s="44">
        <v>39812</v>
      </c>
      <c r="K1879" s="42">
        <v>0</v>
      </c>
      <c r="L1879" s="42">
        <v>16720</v>
      </c>
      <c r="M1879" s="44">
        <v>45259</v>
      </c>
      <c r="N1879" s="42">
        <v>880</v>
      </c>
      <c r="O1879" s="42">
        <v>0</v>
      </c>
      <c r="P1879" s="45">
        <f>IF(J1879&lt;DATEVALUE("2009-1-1"),3%,13%)</f>
        <v>0.03</v>
      </c>
      <c r="Q1879" s="42">
        <f>IF(P1879=13%,ROUND(O1879/(1+P1879)*P1879,2),ROUND(O1879/(1+0.03)*0.02,2))</f>
        <v>0</v>
      </c>
      <c r="R1879" s="42">
        <f>O1879-Q1879</f>
        <v>0</v>
      </c>
      <c r="S1879" s="42">
        <f>N1879-R1879</f>
        <v>880</v>
      </c>
      <c r="T1879" s="38">
        <v>2105</v>
      </c>
      <c r="U1879" s="14">
        <f>S1879/H1879</f>
        <v>0.05</v>
      </c>
      <c r="V1879" s="19"/>
      <c r="W1879" s="19"/>
      <c r="X1879" s="37" t="s">
        <v>3459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</row>
    <row r="1880" spans="1:37" s="9" customFormat="1" ht="16.5" customHeight="1">
      <c r="A1880" s="38">
        <v>565</v>
      </c>
      <c r="B1880" s="39">
        <v>10729</v>
      </c>
      <c r="C1880" s="38">
        <v>10292410</v>
      </c>
      <c r="D1880" s="40" t="s">
        <v>2071</v>
      </c>
      <c r="E1880" s="58">
        <v>6</v>
      </c>
      <c r="F1880" s="38">
        <v>120</v>
      </c>
      <c r="G1880" s="38" t="s">
        <v>23</v>
      </c>
      <c r="H1880" s="42">
        <v>22560</v>
      </c>
      <c r="I1880" s="37"/>
      <c r="J1880" s="44">
        <v>39812</v>
      </c>
      <c r="K1880" s="42">
        <v>0</v>
      </c>
      <c r="L1880" s="42">
        <v>21432</v>
      </c>
      <c r="M1880" s="44">
        <v>45259</v>
      </c>
      <c r="N1880" s="42">
        <v>1128</v>
      </c>
      <c r="O1880" s="42">
        <v>0</v>
      </c>
      <c r="P1880" s="45">
        <f>IF(J1880&lt;DATEVALUE("2009-1-1"),3%,13%)</f>
        <v>0.03</v>
      </c>
      <c r="Q1880" s="42">
        <f>IF(P1880=13%,ROUND(O1880/(1+P1880)*P1880,2),ROUND(O1880/(1+0.03)*0.02,2))</f>
        <v>0</v>
      </c>
      <c r="R1880" s="42">
        <f>O1880-Q1880</f>
        <v>0</v>
      </c>
      <c r="S1880" s="42">
        <f>N1880-R1880</f>
        <v>1128</v>
      </c>
      <c r="T1880" s="38">
        <v>2105</v>
      </c>
      <c r="U1880" s="14">
        <f>S1880/H1880</f>
        <v>0.05</v>
      </c>
      <c r="V1880" s="19"/>
      <c r="W1880" s="19"/>
      <c r="X1880" s="37" t="s">
        <v>3459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</row>
    <row r="1881" spans="1:37" s="9" customFormat="1" ht="16.5" customHeight="1">
      <c r="A1881" s="38">
        <v>566</v>
      </c>
      <c r="B1881" s="39">
        <v>10729</v>
      </c>
      <c r="C1881" s="38">
        <v>10292412</v>
      </c>
      <c r="D1881" s="40" t="s">
        <v>440</v>
      </c>
      <c r="E1881" s="58">
        <v>9</v>
      </c>
      <c r="F1881" s="38">
        <v>120</v>
      </c>
      <c r="G1881" s="38" t="s">
        <v>23</v>
      </c>
      <c r="H1881" s="42">
        <v>40500</v>
      </c>
      <c r="I1881" s="37"/>
      <c r="J1881" s="44">
        <v>39812</v>
      </c>
      <c r="K1881" s="42">
        <v>0</v>
      </c>
      <c r="L1881" s="42">
        <v>38475</v>
      </c>
      <c r="M1881" s="44">
        <v>45259</v>
      </c>
      <c r="N1881" s="42">
        <v>2025</v>
      </c>
      <c r="O1881" s="42">
        <v>0</v>
      </c>
      <c r="P1881" s="45">
        <f>IF(J1881&lt;DATEVALUE("2009-1-1"),3%,13%)</f>
        <v>0.03</v>
      </c>
      <c r="Q1881" s="42">
        <f>IF(P1881=13%,ROUND(O1881/(1+P1881)*P1881,2),ROUND(O1881/(1+0.03)*0.02,2))</f>
        <v>0</v>
      </c>
      <c r="R1881" s="42">
        <f>O1881-Q1881</f>
        <v>0</v>
      </c>
      <c r="S1881" s="42">
        <f>N1881-R1881</f>
        <v>2025</v>
      </c>
      <c r="T1881" s="38">
        <v>2105</v>
      </c>
      <c r="U1881" s="14">
        <f>S1881/H1881</f>
        <v>0.05</v>
      </c>
      <c r="V1881" s="19"/>
      <c r="W1881" s="19"/>
      <c r="X1881" s="37" t="s">
        <v>3459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</row>
    <row r="1882" spans="1:37" s="9" customFormat="1" ht="16.5" customHeight="1">
      <c r="A1882" s="38">
        <v>567</v>
      </c>
      <c r="B1882" s="39">
        <v>10729</v>
      </c>
      <c r="C1882" s="38">
        <v>10292416</v>
      </c>
      <c r="D1882" s="40" t="s">
        <v>3225</v>
      </c>
      <c r="E1882" s="58">
        <v>2</v>
      </c>
      <c r="F1882" s="38">
        <v>120</v>
      </c>
      <c r="G1882" s="38" t="s">
        <v>23</v>
      </c>
      <c r="H1882" s="42">
        <v>9400</v>
      </c>
      <c r="I1882" s="37"/>
      <c r="J1882" s="44">
        <v>39812</v>
      </c>
      <c r="K1882" s="42">
        <v>0</v>
      </c>
      <c r="L1882" s="42">
        <v>8930</v>
      </c>
      <c r="M1882" s="44">
        <v>45259</v>
      </c>
      <c r="N1882" s="42">
        <v>470</v>
      </c>
      <c r="O1882" s="42">
        <v>0</v>
      </c>
      <c r="P1882" s="45">
        <f>IF(J1882&lt;DATEVALUE("2009-1-1"),3%,13%)</f>
        <v>0.03</v>
      </c>
      <c r="Q1882" s="42">
        <f>IF(P1882=13%,ROUND(O1882/(1+P1882)*P1882,2),ROUND(O1882/(1+0.03)*0.02,2))</f>
        <v>0</v>
      </c>
      <c r="R1882" s="42">
        <f>O1882-Q1882</f>
        <v>0</v>
      </c>
      <c r="S1882" s="42">
        <f>N1882-R1882</f>
        <v>470</v>
      </c>
      <c r="T1882" s="38">
        <v>2105</v>
      </c>
      <c r="U1882" s="14">
        <f>S1882/H1882</f>
        <v>0.05</v>
      </c>
      <c r="V1882" s="19"/>
      <c r="W1882" s="19"/>
      <c r="X1882" s="37" t="s">
        <v>3459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</row>
    <row r="1883" spans="1:37" s="9" customFormat="1" ht="16.5" customHeight="1">
      <c r="A1883" s="38">
        <v>568</v>
      </c>
      <c r="B1883" s="39">
        <v>10729</v>
      </c>
      <c r="C1883" s="38">
        <v>10292546</v>
      </c>
      <c r="D1883" s="40" t="s">
        <v>180</v>
      </c>
      <c r="E1883" s="58">
        <v>1</v>
      </c>
      <c r="F1883" s="38">
        <v>120</v>
      </c>
      <c r="G1883" s="38" t="s">
        <v>23</v>
      </c>
      <c r="H1883" s="42">
        <v>2800</v>
      </c>
      <c r="I1883" s="37"/>
      <c r="J1883" s="44">
        <v>39812</v>
      </c>
      <c r="K1883" s="42">
        <v>0</v>
      </c>
      <c r="L1883" s="42">
        <v>2660</v>
      </c>
      <c r="M1883" s="44">
        <v>45259</v>
      </c>
      <c r="N1883" s="42">
        <v>140</v>
      </c>
      <c r="O1883" s="42">
        <v>0</v>
      </c>
      <c r="P1883" s="45">
        <f>IF(J1883&lt;DATEVALUE("2009-1-1"),3%,13%)</f>
        <v>0.03</v>
      </c>
      <c r="Q1883" s="42">
        <f>IF(P1883=13%,ROUND(O1883/(1+P1883)*P1883,2),ROUND(O1883/(1+0.03)*0.02,2))</f>
        <v>0</v>
      </c>
      <c r="R1883" s="42">
        <f>O1883-Q1883</f>
        <v>0</v>
      </c>
      <c r="S1883" s="42">
        <f>N1883-R1883</f>
        <v>140</v>
      </c>
      <c r="T1883" s="38">
        <v>2105</v>
      </c>
      <c r="U1883" s="14">
        <f>S1883/H1883</f>
        <v>0.05</v>
      </c>
      <c r="V1883" s="19"/>
      <c r="W1883" s="19"/>
      <c r="X1883" s="37" t="s">
        <v>3459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</row>
    <row r="1884" spans="1:37" s="9" customFormat="1" ht="16.5" customHeight="1">
      <c r="A1884" s="38">
        <v>572</v>
      </c>
      <c r="B1884" s="39">
        <v>10729</v>
      </c>
      <c r="C1884" s="38">
        <v>10292372</v>
      </c>
      <c r="D1884" s="40" t="s">
        <v>423</v>
      </c>
      <c r="E1884" s="58">
        <v>1</v>
      </c>
      <c r="F1884" s="38">
        <v>120</v>
      </c>
      <c r="G1884" s="38" t="s">
        <v>23</v>
      </c>
      <c r="H1884" s="42">
        <v>1700</v>
      </c>
      <c r="I1884" s="37"/>
      <c r="J1884" s="44">
        <v>39812</v>
      </c>
      <c r="K1884" s="42">
        <v>0</v>
      </c>
      <c r="L1884" s="42">
        <v>1615</v>
      </c>
      <c r="M1884" s="44">
        <v>45259</v>
      </c>
      <c r="N1884" s="42">
        <v>85</v>
      </c>
      <c r="O1884" s="42">
        <v>0</v>
      </c>
      <c r="P1884" s="45">
        <f>IF(J1884&lt;DATEVALUE("2009-1-1"),3%,13%)</f>
        <v>0.03</v>
      </c>
      <c r="Q1884" s="42">
        <f>IF(P1884=13%,ROUND(O1884/(1+P1884)*P1884,2),ROUND(O1884/(1+0.03)*0.02,2))</f>
        <v>0</v>
      </c>
      <c r="R1884" s="42">
        <f>O1884-Q1884</f>
        <v>0</v>
      </c>
      <c r="S1884" s="42">
        <f>N1884-R1884</f>
        <v>85</v>
      </c>
      <c r="T1884" s="38">
        <v>2106</v>
      </c>
      <c r="U1884" s="14">
        <f>S1884/H1884</f>
        <v>0.05</v>
      </c>
      <c r="V1884" s="19"/>
      <c r="W1884" s="19"/>
      <c r="X1884" s="37" t="s">
        <v>3459</v>
      </c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</row>
    <row r="1885" spans="1:37" s="9" customFormat="1" ht="16.5" customHeight="1">
      <c r="A1885" s="38">
        <v>573</v>
      </c>
      <c r="B1885" s="39">
        <v>10729</v>
      </c>
      <c r="C1885" s="38">
        <v>10292380</v>
      </c>
      <c r="D1885" s="40" t="s">
        <v>3201</v>
      </c>
      <c r="E1885" s="58">
        <v>1</v>
      </c>
      <c r="F1885" s="38">
        <v>120</v>
      </c>
      <c r="G1885" s="38" t="s">
        <v>23</v>
      </c>
      <c r="H1885" s="42">
        <v>260</v>
      </c>
      <c r="I1885" s="37"/>
      <c r="J1885" s="44">
        <v>39812</v>
      </c>
      <c r="K1885" s="42">
        <v>0</v>
      </c>
      <c r="L1885" s="42">
        <v>247</v>
      </c>
      <c r="M1885" s="44">
        <v>45259</v>
      </c>
      <c r="N1885" s="42">
        <v>13</v>
      </c>
      <c r="O1885" s="42">
        <v>0</v>
      </c>
      <c r="P1885" s="45">
        <f>IF(J1885&lt;DATEVALUE("2009-1-1"),3%,13%)</f>
        <v>0.03</v>
      </c>
      <c r="Q1885" s="42">
        <f>IF(P1885=13%,ROUND(O1885/(1+P1885)*P1885,2),ROUND(O1885/(1+0.03)*0.02,2))</f>
        <v>0</v>
      </c>
      <c r="R1885" s="42">
        <f>O1885-Q1885</f>
        <v>0</v>
      </c>
      <c r="S1885" s="42">
        <f>N1885-R1885</f>
        <v>13</v>
      </c>
      <c r="T1885" s="38">
        <v>2106</v>
      </c>
      <c r="U1885" s="14">
        <f>S1885/H1885</f>
        <v>0.05</v>
      </c>
      <c r="V1885" s="19"/>
      <c r="W1885" s="19"/>
      <c r="X1885" s="37" t="s">
        <v>3459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</row>
    <row r="1886" spans="1:37" s="9" customFormat="1" ht="16.5" customHeight="1">
      <c r="A1886" s="38">
        <v>574</v>
      </c>
      <c r="B1886" s="39">
        <v>10729</v>
      </c>
      <c r="C1886" s="38">
        <v>10292383</v>
      </c>
      <c r="D1886" s="40" t="s">
        <v>2032</v>
      </c>
      <c r="E1886" s="58">
        <v>1</v>
      </c>
      <c r="F1886" s="38">
        <v>120</v>
      </c>
      <c r="G1886" s="38" t="s">
        <v>23</v>
      </c>
      <c r="H1886" s="42">
        <v>3600</v>
      </c>
      <c r="I1886" s="37"/>
      <c r="J1886" s="44">
        <v>39812</v>
      </c>
      <c r="K1886" s="42">
        <v>0</v>
      </c>
      <c r="L1886" s="42">
        <v>3420</v>
      </c>
      <c r="M1886" s="44">
        <v>45259</v>
      </c>
      <c r="N1886" s="42">
        <v>180</v>
      </c>
      <c r="O1886" s="42">
        <v>0</v>
      </c>
      <c r="P1886" s="45">
        <f>IF(J1886&lt;DATEVALUE("2009-1-1"),3%,13%)</f>
        <v>0.03</v>
      </c>
      <c r="Q1886" s="42">
        <f>IF(P1886=13%,ROUND(O1886/(1+P1886)*P1886,2),ROUND(O1886/(1+0.03)*0.02,2))</f>
        <v>0</v>
      </c>
      <c r="R1886" s="42">
        <f>O1886-Q1886</f>
        <v>0</v>
      </c>
      <c r="S1886" s="42">
        <f>N1886-R1886</f>
        <v>180</v>
      </c>
      <c r="T1886" s="38">
        <v>2106</v>
      </c>
      <c r="U1886" s="14">
        <f>S1886/H1886</f>
        <v>0.05</v>
      </c>
      <c r="V1886" s="19"/>
      <c r="W1886" s="19"/>
      <c r="X1886" s="37" t="s">
        <v>3459</v>
      </c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</row>
    <row r="1887" spans="1:37" s="9" customFormat="1" ht="16.5" customHeight="1">
      <c r="A1887" s="38">
        <v>575</v>
      </c>
      <c r="B1887" s="39">
        <v>10729</v>
      </c>
      <c r="C1887" s="38">
        <v>10292452</v>
      </c>
      <c r="D1887" s="40" t="s">
        <v>2233</v>
      </c>
      <c r="E1887" s="58">
        <v>2</v>
      </c>
      <c r="F1887" s="38">
        <v>120</v>
      </c>
      <c r="G1887" s="38" t="s">
        <v>23</v>
      </c>
      <c r="H1887" s="42">
        <v>7600</v>
      </c>
      <c r="I1887" s="37"/>
      <c r="J1887" s="44">
        <v>39812</v>
      </c>
      <c r="K1887" s="42">
        <v>0</v>
      </c>
      <c r="L1887" s="42">
        <v>7220</v>
      </c>
      <c r="M1887" s="44">
        <v>45259</v>
      </c>
      <c r="N1887" s="42">
        <v>380</v>
      </c>
      <c r="O1887" s="42">
        <v>0</v>
      </c>
      <c r="P1887" s="45">
        <f>IF(J1887&lt;DATEVALUE("2009-1-1"),3%,13%)</f>
        <v>0.03</v>
      </c>
      <c r="Q1887" s="42">
        <f>IF(P1887=13%,ROUND(O1887/(1+P1887)*P1887,2),ROUND(O1887/(1+0.03)*0.02,2))</f>
        <v>0</v>
      </c>
      <c r="R1887" s="42">
        <f>O1887-Q1887</f>
        <v>0</v>
      </c>
      <c r="S1887" s="42">
        <f>N1887-R1887</f>
        <v>380</v>
      </c>
      <c r="T1887" s="38">
        <v>2106</v>
      </c>
      <c r="U1887" s="14">
        <f>S1887/H1887</f>
        <v>0.05</v>
      </c>
      <c r="V1887" s="19"/>
      <c r="W1887" s="19"/>
      <c r="X1887" s="37" t="s">
        <v>3459</v>
      </c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</row>
    <row r="1888" spans="1:37" s="9" customFormat="1" ht="16.5" customHeight="1">
      <c r="A1888" s="38">
        <v>576</v>
      </c>
      <c r="B1888" s="39">
        <v>10729</v>
      </c>
      <c r="C1888" s="38">
        <v>10292454</v>
      </c>
      <c r="D1888" s="40" t="s">
        <v>3230</v>
      </c>
      <c r="E1888" s="58">
        <v>2</v>
      </c>
      <c r="F1888" s="38">
        <v>120</v>
      </c>
      <c r="G1888" s="38" t="s">
        <v>23</v>
      </c>
      <c r="H1888" s="42">
        <v>8200</v>
      </c>
      <c r="I1888" s="37"/>
      <c r="J1888" s="44">
        <v>39812</v>
      </c>
      <c r="K1888" s="42">
        <v>0</v>
      </c>
      <c r="L1888" s="42">
        <v>7790</v>
      </c>
      <c r="M1888" s="44">
        <v>45259</v>
      </c>
      <c r="N1888" s="42">
        <v>410</v>
      </c>
      <c r="O1888" s="42">
        <v>0</v>
      </c>
      <c r="P1888" s="45">
        <f>IF(J1888&lt;DATEVALUE("2009-1-1"),3%,13%)</f>
        <v>0.03</v>
      </c>
      <c r="Q1888" s="42">
        <f>IF(P1888=13%,ROUND(O1888/(1+P1888)*P1888,2),ROUND(O1888/(1+0.03)*0.02,2))</f>
        <v>0</v>
      </c>
      <c r="R1888" s="42">
        <f>O1888-Q1888</f>
        <v>0</v>
      </c>
      <c r="S1888" s="42">
        <f>N1888-R1888</f>
        <v>410</v>
      </c>
      <c r="T1888" s="38">
        <v>2106</v>
      </c>
      <c r="U1888" s="14">
        <f>S1888/H1888</f>
        <v>0.05</v>
      </c>
      <c r="V1888" s="19"/>
      <c r="W1888" s="19"/>
      <c r="X1888" s="37" t="s">
        <v>3459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</row>
    <row r="1889" spans="1:37" s="9" customFormat="1" ht="16.5" customHeight="1">
      <c r="A1889" s="38">
        <v>577</v>
      </c>
      <c r="B1889" s="39">
        <v>10729</v>
      </c>
      <c r="C1889" s="38">
        <v>10292480</v>
      </c>
      <c r="D1889" s="40" t="s">
        <v>1132</v>
      </c>
      <c r="E1889" s="58">
        <v>1</v>
      </c>
      <c r="F1889" s="38">
        <v>120</v>
      </c>
      <c r="G1889" s="38" t="s">
        <v>23</v>
      </c>
      <c r="H1889" s="42">
        <v>1200</v>
      </c>
      <c r="I1889" s="37"/>
      <c r="J1889" s="44">
        <v>39812</v>
      </c>
      <c r="K1889" s="42">
        <v>0</v>
      </c>
      <c r="L1889" s="42">
        <v>1140</v>
      </c>
      <c r="M1889" s="44">
        <v>45259</v>
      </c>
      <c r="N1889" s="42">
        <v>60</v>
      </c>
      <c r="O1889" s="42">
        <v>0</v>
      </c>
      <c r="P1889" s="45">
        <f>IF(J1889&lt;DATEVALUE("2009-1-1"),3%,13%)</f>
        <v>0.03</v>
      </c>
      <c r="Q1889" s="42">
        <f>IF(P1889=13%,ROUND(O1889/(1+P1889)*P1889,2),ROUND(O1889/(1+0.03)*0.02,2))</f>
        <v>0</v>
      </c>
      <c r="R1889" s="42">
        <f>O1889-Q1889</f>
        <v>0</v>
      </c>
      <c r="S1889" s="42">
        <f>N1889-R1889</f>
        <v>60</v>
      </c>
      <c r="T1889" s="38">
        <v>2106</v>
      </c>
      <c r="U1889" s="14">
        <f>S1889/H1889</f>
        <v>0.05</v>
      </c>
      <c r="V1889" s="19"/>
      <c r="W1889" s="19"/>
      <c r="X1889" s="37" t="s">
        <v>3459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</row>
    <row r="1890" spans="1:37" s="9" customFormat="1" ht="16.5" customHeight="1">
      <c r="A1890" s="38">
        <v>578</v>
      </c>
      <c r="B1890" s="39">
        <v>10729</v>
      </c>
      <c r="C1890" s="38">
        <v>10292542</v>
      </c>
      <c r="D1890" s="40" t="s">
        <v>180</v>
      </c>
      <c r="E1890" s="58">
        <v>1</v>
      </c>
      <c r="F1890" s="38">
        <v>120</v>
      </c>
      <c r="G1890" s="38" t="s">
        <v>23</v>
      </c>
      <c r="H1890" s="42">
        <v>2500</v>
      </c>
      <c r="I1890" s="37"/>
      <c r="J1890" s="44">
        <v>39812</v>
      </c>
      <c r="K1890" s="42">
        <v>0</v>
      </c>
      <c r="L1890" s="42">
        <v>2375</v>
      </c>
      <c r="M1890" s="44">
        <v>45259</v>
      </c>
      <c r="N1890" s="42">
        <v>125</v>
      </c>
      <c r="O1890" s="42">
        <v>0</v>
      </c>
      <c r="P1890" s="45">
        <f>IF(J1890&lt;DATEVALUE("2009-1-1"),3%,13%)</f>
        <v>0.03</v>
      </c>
      <c r="Q1890" s="42">
        <f>IF(P1890=13%,ROUND(O1890/(1+P1890)*P1890,2),ROUND(O1890/(1+0.03)*0.02,2))</f>
        <v>0</v>
      </c>
      <c r="R1890" s="42">
        <f>O1890-Q1890</f>
        <v>0</v>
      </c>
      <c r="S1890" s="42">
        <f>N1890-R1890</f>
        <v>125</v>
      </c>
      <c r="T1890" s="38">
        <v>2106</v>
      </c>
      <c r="U1890" s="14">
        <f>S1890/H1890</f>
        <v>0.05</v>
      </c>
      <c r="V1890" s="19"/>
      <c r="W1890" s="19"/>
      <c r="X1890" s="37" t="s">
        <v>3459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</row>
    <row r="1891" spans="1:37" s="9" customFormat="1" ht="16.5" customHeight="1">
      <c r="A1891" s="38">
        <v>581</v>
      </c>
      <c r="B1891" s="39">
        <v>10729</v>
      </c>
      <c r="C1891" s="38">
        <v>10291908</v>
      </c>
      <c r="D1891" s="40" t="s">
        <v>3233</v>
      </c>
      <c r="E1891" s="58">
        <v>1</v>
      </c>
      <c r="F1891" s="38">
        <v>120</v>
      </c>
      <c r="G1891" s="38" t="s">
        <v>23</v>
      </c>
      <c r="H1891" s="42">
        <v>-28500</v>
      </c>
      <c r="I1891" s="37"/>
      <c r="J1891" s="44">
        <v>40022</v>
      </c>
      <c r="K1891" s="42">
        <v>0</v>
      </c>
      <c r="L1891" s="42">
        <v>-27075</v>
      </c>
      <c r="M1891" s="44">
        <v>45259</v>
      </c>
      <c r="N1891" s="42">
        <v>-1425</v>
      </c>
      <c r="O1891" s="42">
        <v>0</v>
      </c>
      <c r="P1891" s="45">
        <f>IF(J1891&lt;DATEVALUE("2009-1-1"),3%,13%)</f>
        <v>0.13</v>
      </c>
      <c r="Q1891" s="42">
        <f>IF(P1891=13%,ROUND(O1891/(1+P1891)*P1891,2),ROUND(O1891/(1+0.03)*0.02,2))</f>
        <v>0</v>
      </c>
      <c r="R1891" s="42">
        <f>O1891-Q1891</f>
        <v>0</v>
      </c>
      <c r="S1891" s="42">
        <f>N1891-R1891</f>
        <v>-1425</v>
      </c>
      <c r="T1891" s="38">
        <v>2107</v>
      </c>
      <c r="U1891" s="14">
        <f>S1891/H1891</f>
        <v>0.05</v>
      </c>
      <c r="V1891" s="19"/>
      <c r="W1891" s="19"/>
      <c r="X1891" s="37" t="s">
        <v>3459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</row>
    <row r="1892" spans="1:37" s="9" customFormat="1" ht="16.5" customHeight="1">
      <c r="A1892" s="38">
        <v>582</v>
      </c>
      <c r="B1892" s="39">
        <v>10729</v>
      </c>
      <c r="C1892" s="38">
        <v>10292359</v>
      </c>
      <c r="D1892" s="40" t="s">
        <v>2070</v>
      </c>
      <c r="E1892" s="58">
        <v>1</v>
      </c>
      <c r="F1892" s="38">
        <v>120</v>
      </c>
      <c r="G1892" s="38" t="s">
        <v>23</v>
      </c>
      <c r="H1892" s="42">
        <v>3050</v>
      </c>
      <c r="I1892" s="37"/>
      <c r="J1892" s="44">
        <v>39812</v>
      </c>
      <c r="K1892" s="42">
        <v>0</v>
      </c>
      <c r="L1892" s="42">
        <v>2897.5</v>
      </c>
      <c r="M1892" s="44">
        <v>45259</v>
      </c>
      <c r="N1892" s="42">
        <v>152.5</v>
      </c>
      <c r="O1892" s="42">
        <v>0</v>
      </c>
      <c r="P1892" s="45">
        <f>IF(J1892&lt;DATEVALUE("2009-1-1"),3%,13%)</f>
        <v>0.03</v>
      </c>
      <c r="Q1892" s="42">
        <f>IF(P1892=13%,ROUND(O1892/(1+P1892)*P1892,2),ROUND(O1892/(1+0.03)*0.02,2))</f>
        <v>0</v>
      </c>
      <c r="R1892" s="42">
        <f>O1892-Q1892</f>
        <v>0</v>
      </c>
      <c r="S1892" s="42">
        <f>N1892-R1892</f>
        <v>152.5</v>
      </c>
      <c r="T1892" s="38">
        <v>2107</v>
      </c>
      <c r="U1892" s="14">
        <f>S1892/H1892</f>
        <v>0.05</v>
      </c>
      <c r="V1892" s="19"/>
      <c r="W1892" s="19"/>
      <c r="X1892" s="37" t="s">
        <v>3459</v>
      </c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</row>
    <row r="1893" spans="1:37" s="9" customFormat="1" ht="16.5" customHeight="1">
      <c r="A1893" s="38">
        <v>583</v>
      </c>
      <c r="B1893" s="39">
        <v>10729</v>
      </c>
      <c r="C1893" s="38">
        <v>10292370</v>
      </c>
      <c r="D1893" s="40" t="s">
        <v>616</v>
      </c>
      <c r="E1893" s="58">
        <v>1</v>
      </c>
      <c r="F1893" s="38">
        <v>120</v>
      </c>
      <c r="G1893" s="38" t="s">
        <v>23</v>
      </c>
      <c r="H1893" s="42">
        <v>700</v>
      </c>
      <c r="I1893" s="37"/>
      <c r="J1893" s="44">
        <v>39812</v>
      </c>
      <c r="K1893" s="42">
        <v>0</v>
      </c>
      <c r="L1893" s="42">
        <v>665</v>
      </c>
      <c r="M1893" s="44">
        <v>45259</v>
      </c>
      <c r="N1893" s="42">
        <v>35</v>
      </c>
      <c r="O1893" s="42">
        <v>0</v>
      </c>
      <c r="P1893" s="45">
        <f>IF(J1893&lt;DATEVALUE("2009-1-1"),3%,13%)</f>
        <v>0.03</v>
      </c>
      <c r="Q1893" s="42">
        <f>IF(P1893=13%,ROUND(O1893/(1+P1893)*P1893,2),ROUND(O1893/(1+0.03)*0.02,2))</f>
        <v>0</v>
      </c>
      <c r="R1893" s="42">
        <f>O1893-Q1893</f>
        <v>0</v>
      </c>
      <c r="S1893" s="42">
        <f>N1893-R1893</f>
        <v>35</v>
      </c>
      <c r="T1893" s="38">
        <v>2107</v>
      </c>
      <c r="U1893" s="14">
        <f>S1893/H1893</f>
        <v>0.05</v>
      </c>
      <c r="V1893" s="19"/>
      <c r="W1893" s="19"/>
      <c r="X1893" s="37" t="s">
        <v>3459</v>
      </c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</row>
    <row r="1894" spans="1:37" s="9" customFormat="1" ht="16.5" customHeight="1">
      <c r="A1894" s="38">
        <v>584</v>
      </c>
      <c r="B1894" s="39">
        <v>10729</v>
      </c>
      <c r="C1894" s="38">
        <v>10292376</v>
      </c>
      <c r="D1894" s="40" t="s">
        <v>526</v>
      </c>
      <c r="E1894" s="58">
        <v>1</v>
      </c>
      <c r="F1894" s="38">
        <v>120</v>
      </c>
      <c r="G1894" s="38" t="s">
        <v>23</v>
      </c>
      <c r="H1894" s="42">
        <v>290</v>
      </c>
      <c r="I1894" s="37"/>
      <c r="J1894" s="44">
        <v>39812</v>
      </c>
      <c r="K1894" s="42">
        <v>0</v>
      </c>
      <c r="L1894" s="42">
        <v>275.5</v>
      </c>
      <c r="M1894" s="44">
        <v>45259</v>
      </c>
      <c r="N1894" s="42">
        <v>14.5</v>
      </c>
      <c r="O1894" s="42">
        <v>0</v>
      </c>
      <c r="P1894" s="45">
        <f>IF(J1894&lt;DATEVALUE("2009-1-1"),3%,13%)</f>
        <v>0.03</v>
      </c>
      <c r="Q1894" s="42">
        <f>IF(P1894=13%,ROUND(O1894/(1+P1894)*P1894,2),ROUND(O1894/(1+0.03)*0.02,2))</f>
        <v>0</v>
      </c>
      <c r="R1894" s="42">
        <f>O1894-Q1894</f>
        <v>0</v>
      </c>
      <c r="S1894" s="42">
        <f>N1894-R1894</f>
        <v>14.5</v>
      </c>
      <c r="T1894" s="38">
        <v>2107</v>
      </c>
      <c r="U1894" s="14">
        <f>S1894/H1894</f>
        <v>0.05</v>
      </c>
      <c r="V1894" s="19"/>
      <c r="W1894" s="19"/>
      <c r="X1894" s="37" t="s">
        <v>3459</v>
      </c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</row>
    <row r="1895" spans="1:37" s="9" customFormat="1" ht="16.5" customHeight="1">
      <c r="A1895" s="38">
        <v>585</v>
      </c>
      <c r="B1895" s="39">
        <v>10729</v>
      </c>
      <c r="C1895" s="38">
        <v>10292381</v>
      </c>
      <c r="D1895" s="40" t="s">
        <v>3201</v>
      </c>
      <c r="E1895" s="58">
        <v>1</v>
      </c>
      <c r="F1895" s="38">
        <v>120</v>
      </c>
      <c r="G1895" s="38" t="s">
        <v>23</v>
      </c>
      <c r="H1895" s="42">
        <v>260</v>
      </c>
      <c r="I1895" s="37"/>
      <c r="J1895" s="44">
        <v>39812</v>
      </c>
      <c r="K1895" s="42">
        <v>0</v>
      </c>
      <c r="L1895" s="42">
        <v>247</v>
      </c>
      <c r="M1895" s="44">
        <v>45259</v>
      </c>
      <c r="N1895" s="42">
        <v>13</v>
      </c>
      <c r="O1895" s="42">
        <v>0</v>
      </c>
      <c r="P1895" s="45">
        <f>IF(J1895&lt;DATEVALUE("2009-1-1"),3%,13%)</f>
        <v>0.03</v>
      </c>
      <c r="Q1895" s="42">
        <f>IF(P1895=13%,ROUND(O1895/(1+P1895)*P1895,2),ROUND(O1895/(1+0.03)*0.02,2))</f>
        <v>0</v>
      </c>
      <c r="R1895" s="42">
        <f>O1895-Q1895</f>
        <v>0</v>
      </c>
      <c r="S1895" s="42">
        <f>N1895-R1895</f>
        <v>13</v>
      </c>
      <c r="T1895" s="38">
        <v>2107</v>
      </c>
      <c r="U1895" s="14">
        <f>S1895/H1895</f>
        <v>0.05</v>
      </c>
      <c r="V1895" s="19"/>
      <c r="W1895" s="19"/>
      <c r="X1895" s="37" t="s">
        <v>3459</v>
      </c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</row>
    <row r="1896" spans="1:37" s="9" customFormat="1" ht="16.5" customHeight="1">
      <c r="A1896" s="38">
        <v>586</v>
      </c>
      <c r="B1896" s="39">
        <v>10729</v>
      </c>
      <c r="C1896" s="38">
        <v>10292473</v>
      </c>
      <c r="D1896" s="40" t="s">
        <v>254</v>
      </c>
      <c r="E1896" s="58">
        <v>1</v>
      </c>
      <c r="F1896" s="38">
        <v>120</v>
      </c>
      <c r="G1896" s="38" t="s">
        <v>23</v>
      </c>
      <c r="H1896" s="42">
        <v>760</v>
      </c>
      <c r="I1896" s="37"/>
      <c r="J1896" s="44">
        <v>39812</v>
      </c>
      <c r="K1896" s="42">
        <v>0</v>
      </c>
      <c r="L1896" s="42">
        <v>722</v>
      </c>
      <c r="M1896" s="44">
        <v>45259</v>
      </c>
      <c r="N1896" s="42">
        <v>38</v>
      </c>
      <c r="O1896" s="42">
        <v>0</v>
      </c>
      <c r="P1896" s="45">
        <f>IF(J1896&lt;DATEVALUE("2009-1-1"),3%,13%)</f>
        <v>0.03</v>
      </c>
      <c r="Q1896" s="42">
        <f>IF(P1896=13%,ROUND(O1896/(1+P1896)*P1896,2),ROUND(O1896/(1+0.03)*0.02,2))</f>
        <v>0</v>
      </c>
      <c r="R1896" s="42">
        <f>O1896-Q1896</f>
        <v>0</v>
      </c>
      <c r="S1896" s="42">
        <f>N1896-R1896</f>
        <v>38</v>
      </c>
      <c r="T1896" s="38">
        <v>2107</v>
      </c>
      <c r="U1896" s="14">
        <f>S1896/H1896</f>
        <v>0.05</v>
      </c>
      <c r="V1896" s="19"/>
      <c r="W1896" s="19"/>
      <c r="X1896" s="37" t="s">
        <v>3459</v>
      </c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</row>
    <row r="1897" spans="1:37" s="9" customFormat="1" ht="16.5" customHeight="1">
      <c r="A1897" s="38">
        <v>587</v>
      </c>
      <c r="B1897" s="39">
        <v>10729</v>
      </c>
      <c r="C1897" s="38">
        <v>10292488</v>
      </c>
      <c r="D1897" s="40" t="s">
        <v>3227</v>
      </c>
      <c r="E1897" s="58">
        <v>1</v>
      </c>
      <c r="F1897" s="38">
        <v>60</v>
      </c>
      <c r="G1897" s="38" t="s">
        <v>23</v>
      </c>
      <c r="H1897" s="42">
        <v>600</v>
      </c>
      <c r="I1897" s="37"/>
      <c r="J1897" s="44">
        <v>39812</v>
      </c>
      <c r="K1897" s="42">
        <v>0</v>
      </c>
      <c r="L1897" s="42">
        <v>570</v>
      </c>
      <c r="M1897" s="44">
        <v>45259</v>
      </c>
      <c r="N1897" s="42">
        <v>30</v>
      </c>
      <c r="O1897" s="42">
        <v>0</v>
      </c>
      <c r="P1897" s="45">
        <f>IF(J1897&lt;DATEVALUE("2009-1-1"),3%,13%)</f>
        <v>0.03</v>
      </c>
      <c r="Q1897" s="42">
        <f>IF(P1897=13%,ROUND(O1897/(1+P1897)*P1897,2),ROUND(O1897/(1+0.03)*0.02,2))</f>
        <v>0</v>
      </c>
      <c r="R1897" s="42">
        <f>O1897-Q1897</f>
        <v>0</v>
      </c>
      <c r="S1897" s="42">
        <f>N1897-R1897</f>
        <v>30</v>
      </c>
      <c r="T1897" s="38">
        <v>2107</v>
      </c>
      <c r="U1897" s="14">
        <f>S1897/H1897</f>
        <v>0.05</v>
      </c>
      <c r="V1897" s="19"/>
      <c r="W1897" s="19"/>
      <c r="X1897" s="37" t="s">
        <v>3459</v>
      </c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</row>
    <row r="1898" spans="1:37" s="9" customFormat="1" ht="16.5" customHeight="1">
      <c r="A1898" s="38">
        <v>588</v>
      </c>
      <c r="B1898" s="39">
        <v>10729</v>
      </c>
      <c r="C1898" s="38">
        <v>10292539</v>
      </c>
      <c r="D1898" s="40" t="s">
        <v>180</v>
      </c>
      <c r="E1898" s="58">
        <v>1</v>
      </c>
      <c r="F1898" s="38">
        <v>120</v>
      </c>
      <c r="G1898" s="38" t="s">
        <v>23</v>
      </c>
      <c r="H1898" s="42">
        <v>2300</v>
      </c>
      <c r="I1898" s="37"/>
      <c r="J1898" s="44">
        <v>39812</v>
      </c>
      <c r="K1898" s="42">
        <v>0</v>
      </c>
      <c r="L1898" s="42">
        <v>2185</v>
      </c>
      <c r="M1898" s="44">
        <v>45259</v>
      </c>
      <c r="N1898" s="42">
        <v>115</v>
      </c>
      <c r="O1898" s="42">
        <v>0</v>
      </c>
      <c r="P1898" s="45">
        <f>IF(J1898&lt;DATEVALUE("2009-1-1"),3%,13%)</f>
        <v>0.03</v>
      </c>
      <c r="Q1898" s="42">
        <f>IF(P1898=13%,ROUND(O1898/(1+P1898)*P1898,2),ROUND(O1898/(1+0.03)*0.02,2))</f>
        <v>0</v>
      </c>
      <c r="R1898" s="42">
        <f>O1898-Q1898</f>
        <v>0</v>
      </c>
      <c r="S1898" s="42">
        <f>N1898-R1898</f>
        <v>115</v>
      </c>
      <c r="T1898" s="38">
        <v>2107</v>
      </c>
      <c r="U1898" s="14">
        <f>S1898/H1898</f>
        <v>0.05</v>
      </c>
      <c r="V1898" s="19"/>
      <c r="W1898" s="19"/>
      <c r="X1898" s="37" t="s">
        <v>3459</v>
      </c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</row>
    <row r="1899" spans="1:37" s="9" customFormat="1" ht="16.5" customHeight="1">
      <c r="A1899" s="38">
        <v>589</v>
      </c>
      <c r="B1899" s="39">
        <v>10729</v>
      </c>
      <c r="C1899" s="38">
        <v>10292543</v>
      </c>
      <c r="D1899" s="40" t="s">
        <v>180</v>
      </c>
      <c r="E1899" s="58">
        <v>3</v>
      </c>
      <c r="F1899" s="38">
        <v>120</v>
      </c>
      <c r="G1899" s="38" t="s">
        <v>23</v>
      </c>
      <c r="H1899" s="42">
        <v>7500</v>
      </c>
      <c r="I1899" s="37"/>
      <c r="J1899" s="44">
        <v>39812</v>
      </c>
      <c r="K1899" s="42">
        <v>0</v>
      </c>
      <c r="L1899" s="42">
        <v>7125</v>
      </c>
      <c r="M1899" s="44">
        <v>45259</v>
      </c>
      <c r="N1899" s="42">
        <v>375</v>
      </c>
      <c r="O1899" s="42">
        <v>0</v>
      </c>
      <c r="P1899" s="45">
        <f>IF(J1899&lt;DATEVALUE("2009-1-1"),3%,13%)</f>
        <v>0.03</v>
      </c>
      <c r="Q1899" s="42">
        <f>IF(P1899=13%,ROUND(O1899/(1+P1899)*P1899,2),ROUND(O1899/(1+0.03)*0.02,2))</f>
        <v>0</v>
      </c>
      <c r="R1899" s="42">
        <f>O1899-Q1899</f>
        <v>0</v>
      </c>
      <c r="S1899" s="42">
        <f>N1899-R1899</f>
        <v>375</v>
      </c>
      <c r="T1899" s="38">
        <v>2107</v>
      </c>
      <c r="U1899" s="14">
        <f>S1899/H1899</f>
        <v>0.05</v>
      </c>
      <c r="V1899" s="19"/>
      <c r="W1899" s="19"/>
      <c r="X1899" s="37" t="s">
        <v>3459</v>
      </c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</row>
    <row r="1900" spans="1:37" s="9" customFormat="1" ht="16.5" customHeight="1">
      <c r="A1900" s="38">
        <v>590</v>
      </c>
      <c r="B1900" s="39">
        <v>10729</v>
      </c>
      <c r="C1900" s="38">
        <v>10292555</v>
      </c>
      <c r="D1900" s="40" t="s">
        <v>440</v>
      </c>
      <c r="E1900" s="58">
        <v>2</v>
      </c>
      <c r="F1900" s="38">
        <v>120</v>
      </c>
      <c r="G1900" s="38" t="s">
        <v>23</v>
      </c>
      <c r="H1900" s="42">
        <v>9000</v>
      </c>
      <c r="I1900" s="37"/>
      <c r="J1900" s="44">
        <v>39812</v>
      </c>
      <c r="K1900" s="42">
        <v>0</v>
      </c>
      <c r="L1900" s="42">
        <v>8550</v>
      </c>
      <c r="M1900" s="44">
        <v>45259</v>
      </c>
      <c r="N1900" s="42">
        <v>450</v>
      </c>
      <c r="O1900" s="42">
        <v>0</v>
      </c>
      <c r="P1900" s="45">
        <f>IF(J1900&lt;DATEVALUE("2009-1-1"),3%,13%)</f>
        <v>0.03</v>
      </c>
      <c r="Q1900" s="42">
        <f>IF(P1900=13%,ROUND(O1900/(1+P1900)*P1900,2),ROUND(O1900/(1+0.03)*0.02,2))</f>
        <v>0</v>
      </c>
      <c r="R1900" s="42">
        <f>O1900-Q1900</f>
        <v>0</v>
      </c>
      <c r="S1900" s="42">
        <f>N1900-R1900</f>
        <v>450</v>
      </c>
      <c r="T1900" s="38">
        <v>2107</v>
      </c>
      <c r="U1900" s="14">
        <f>S1900/H1900</f>
        <v>0.05</v>
      </c>
      <c r="V1900" s="19"/>
      <c r="W1900" s="19"/>
      <c r="X1900" s="37" t="s">
        <v>3459</v>
      </c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</row>
    <row r="1901" spans="1:37" s="9" customFormat="1" ht="16.5" customHeight="1">
      <c r="A1901" s="38">
        <v>594</v>
      </c>
      <c r="B1901" s="39">
        <v>10729</v>
      </c>
      <c r="C1901" s="38">
        <v>10292391</v>
      </c>
      <c r="D1901" s="40" t="s">
        <v>3234</v>
      </c>
      <c r="E1901" s="58">
        <v>1</v>
      </c>
      <c r="F1901" s="38">
        <v>120</v>
      </c>
      <c r="G1901" s="38" t="s">
        <v>23</v>
      </c>
      <c r="H1901" s="42">
        <v>780</v>
      </c>
      <c r="I1901" s="37"/>
      <c r="J1901" s="44">
        <v>39812</v>
      </c>
      <c r="K1901" s="42">
        <v>0</v>
      </c>
      <c r="L1901" s="42">
        <v>741</v>
      </c>
      <c r="M1901" s="44">
        <v>45259</v>
      </c>
      <c r="N1901" s="42">
        <v>39</v>
      </c>
      <c r="O1901" s="42">
        <v>0</v>
      </c>
      <c r="P1901" s="45">
        <f>IF(J1901&lt;DATEVALUE("2009-1-1"),3%,13%)</f>
        <v>0.03</v>
      </c>
      <c r="Q1901" s="42">
        <f>IF(P1901=13%,ROUND(O1901/(1+P1901)*P1901,2),ROUND(O1901/(1+0.03)*0.02,2))</f>
        <v>0</v>
      </c>
      <c r="R1901" s="42">
        <f>O1901-Q1901</f>
        <v>0</v>
      </c>
      <c r="S1901" s="42">
        <f>N1901-R1901</f>
        <v>39</v>
      </c>
      <c r="T1901" s="38">
        <v>2109</v>
      </c>
      <c r="U1901" s="14">
        <f>S1901/H1901</f>
        <v>0.05</v>
      </c>
      <c r="V1901" s="19"/>
      <c r="W1901" s="19"/>
      <c r="X1901" s="37" t="s">
        <v>3459</v>
      </c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</row>
    <row r="1902" spans="1:37" s="9" customFormat="1" ht="16.5" customHeight="1">
      <c r="A1902" s="38">
        <v>595</v>
      </c>
      <c r="B1902" s="39">
        <v>10729</v>
      </c>
      <c r="C1902" s="38">
        <v>10293035</v>
      </c>
      <c r="D1902" s="40" t="s">
        <v>3235</v>
      </c>
      <c r="E1902" s="58">
        <v>1</v>
      </c>
      <c r="F1902" s="38">
        <v>120</v>
      </c>
      <c r="G1902" s="38" t="s">
        <v>23</v>
      </c>
      <c r="H1902" s="42">
        <v>3500</v>
      </c>
      <c r="I1902" s="37"/>
      <c r="J1902" s="44">
        <v>39812</v>
      </c>
      <c r="K1902" s="42">
        <v>0</v>
      </c>
      <c r="L1902" s="42">
        <v>3325</v>
      </c>
      <c r="M1902" s="44">
        <v>45259</v>
      </c>
      <c r="N1902" s="42">
        <v>175</v>
      </c>
      <c r="O1902" s="42">
        <v>0</v>
      </c>
      <c r="P1902" s="45">
        <f>IF(J1902&lt;DATEVALUE("2009-1-1"),3%,13%)</f>
        <v>0.03</v>
      </c>
      <c r="Q1902" s="42">
        <f>IF(P1902=13%,ROUND(O1902/(1+P1902)*P1902,2),ROUND(O1902/(1+0.03)*0.02,2))</f>
        <v>0</v>
      </c>
      <c r="R1902" s="42">
        <f>O1902-Q1902</f>
        <v>0</v>
      </c>
      <c r="S1902" s="42">
        <f>N1902-R1902</f>
        <v>175</v>
      </c>
      <c r="T1902" s="38">
        <v>2201</v>
      </c>
      <c r="U1902" s="14">
        <f>S1902/H1902</f>
        <v>0.05</v>
      </c>
      <c r="V1902" s="19"/>
      <c r="W1902" s="19"/>
      <c r="X1902" s="37" t="s">
        <v>3459</v>
      </c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</row>
    <row r="1903" spans="1:37" s="9" customFormat="1" ht="16.5" customHeight="1">
      <c r="A1903" s="38">
        <v>596</v>
      </c>
      <c r="B1903" s="39">
        <v>10729</v>
      </c>
      <c r="C1903" s="38">
        <v>10293036</v>
      </c>
      <c r="D1903" s="40" t="s">
        <v>1669</v>
      </c>
      <c r="E1903" s="58">
        <v>1</v>
      </c>
      <c r="F1903" s="38">
        <v>120</v>
      </c>
      <c r="G1903" s="38" t="s">
        <v>23</v>
      </c>
      <c r="H1903" s="42">
        <v>900</v>
      </c>
      <c r="I1903" s="37"/>
      <c r="J1903" s="44">
        <v>39812</v>
      </c>
      <c r="K1903" s="42">
        <v>0</v>
      </c>
      <c r="L1903" s="42">
        <v>855</v>
      </c>
      <c r="M1903" s="44">
        <v>45259</v>
      </c>
      <c r="N1903" s="42">
        <v>45</v>
      </c>
      <c r="O1903" s="42">
        <v>0</v>
      </c>
      <c r="P1903" s="45">
        <f>IF(J1903&lt;DATEVALUE("2009-1-1"),3%,13%)</f>
        <v>0.03</v>
      </c>
      <c r="Q1903" s="42">
        <f>IF(P1903=13%,ROUND(O1903/(1+P1903)*P1903,2),ROUND(O1903/(1+0.03)*0.02,2))</f>
        <v>0</v>
      </c>
      <c r="R1903" s="42">
        <f>O1903-Q1903</f>
        <v>0</v>
      </c>
      <c r="S1903" s="42">
        <f>N1903-R1903</f>
        <v>45</v>
      </c>
      <c r="T1903" s="38">
        <v>2201</v>
      </c>
      <c r="U1903" s="14">
        <f>S1903/H1903</f>
        <v>0.05</v>
      </c>
      <c r="V1903" s="19"/>
      <c r="W1903" s="19"/>
      <c r="X1903" s="37" t="s">
        <v>3459</v>
      </c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</row>
    <row r="1904" spans="1:37" s="9" customFormat="1" ht="16.5" customHeight="1">
      <c r="A1904" s="38">
        <v>605</v>
      </c>
      <c r="B1904" s="39">
        <v>10729</v>
      </c>
      <c r="C1904" s="38">
        <v>10291840</v>
      </c>
      <c r="D1904" s="40" t="s">
        <v>3239</v>
      </c>
      <c r="E1904" s="58">
        <v>1</v>
      </c>
      <c r="F1904" s="38">
        <v>120</v>
      </c>
      <c r="G1904" s="38" t="s">
        <v>23</v>
      </c>
      <c r="H1904" s="42">
        <v>1200</v>
      </c>
      <c r="I1904" s="37"/>
      <c r="J1904" s="44">
        <v>39810</v>
      </c>
      <c r="K1904" s="42">
        <v>0</v>
      </c>
      <c r="L1904" s="42">
        <v>1140</v>
      </c>
      <c r="M1904" s="44">
        <v>45259</v>
      </c>
      <c r="N1904" s="42">
        <v>60</v>
      </c>
      <c r="O1904" s="42">
        <v>0</v>
      </c>
      <c r="P1904" s="45">
        <f>IF(J1904&lt;DATEVALUE("2009-1-1"),3%,13%)</f>
        <v>0.03</v>
      </c>
      <c r="Q1904" s="42">
        <f>IF(P1904=13%,ROUND(O1904/(1+P1904)*P1904,2),ROUND(O1904/(1+0.03)*0.02,2))</f>
        <v>0</v>
      </c>
      <c r="R1904" s="42">
        <f>O1904-Q1904</f>
        <v>0</v>
      </c>
      <c r="S1904" s="42">
        <f>N1904-R1904</f>
        <v>60</v>
      </c>
      <c r="T1904" s="38">
        <v>5000</v>
      </c>
      <c r="U1904" s="14">
        <f>S1904/H1904</f>
        <v>0.05</v>
      </c>
      <c r="V1904" s="19"/>
      <c r="W1904" s="19"/>
      <c r="X1904" s="37" t="s">
        <v>3459</v>
      </c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</row>
    <row r="1905" spans="1:37" s="9" customFormat="1" ht="16.5" customHeight="1">
      <c r="A1905" s="38">
        <v>606</v>
      </c>
      <c r="B1905" s="39">
        <v>10729</v>
      </c>
      <c r="C1905" s="38">
        <v>10291850</v>
      </c>
      <c r="D1905" s="40" t="s">
        <v>3240</v>
      </c>
      <c r="E1905" s="58">
        <v>5</v>
      </c>
      <c r="F1905" s="38">
        <v>120</v>
      </c>
      <c r="G1905" s="38" t="s">
        <v>23</v>
      </c>
      <c r="H1905" s="42">
        <v>3750</v>
      </c>
      <c r="I1905" s="37"/>
      <c r="J1905" s="44">
        <v>39834</v>
      </c>
      <c r="K1905" s="42">
        <v>0</v>
      </c>
      <c r="L1905" s="42">
        <v>3562.5</v>
      </c>
      <c r="M1905" s="44">
        <v>45259</v>
      </c>
      <c r="N1905" s="42">
        <v>187.5</v>
      </c>
      <c r="O1905" s="42">
        <v>0</v>
      </c>
      <c r="P1905" s="45">
        <f>IF(J1905&lt;DATEVALUE("2009-1-1"),3%,13%)</f>
        <v>0.13</v>
      </c>
      <c r="Q1905" s="42">
        <f>IF(P1905=13%,ROUND(O1905/(1+P1905)*P1905,2),ROUND(O1905/(1+0.03)*0.02,2))</f>
        <v>0</v>
      </c>
      <c r="R1905" s="42">
        <f>O1905-Q1905</f>
        <v>0</v>
      </c>
      <c r="S1905" s="42">
        <f>N1905-R1905</f>
        <v>187.5</v>
      </c>
      <c r="T1905" s="38">
        <v>5000</v>
      </c>
      <c r="U1905" s="14">
        <f>S1905/H1905</f>
        <v>0.05</v>
      </c>
      <c r="V1905" s="19"/>
      <c r="W1905" s="19"/>
      <c r="X1905" s="37" t="s">
        <v>3459</v>
      </c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</row>
    <row r="1906" spans="1:37" s="9" customFormat="1" ht="16.5" customHeight="1">
      <c r="A1906" s="38">
        <v>615</v>
      </c>
      <c r="B1906" s="39">
        <v>10729</v>
      </c>
      <c r="C1906" s="38">
        <v>10291944</v>
      </c>
      <c r="D1906" s="40" t="s">
        <v>931</v>
      </c>
      <c r="E1906" s="58">
        <v>1</v>
      </c>
      <c r="F1906" s="38">
        <v>120</v>
      </c>
      <c r="G1906" s="38" t="s">
        <v>23</v>
      </c>
      <c r="H1906" s="42">
        <v>1999</v>
      </c>
      <c r="I1906" s="37"/>
      <c r="J1906" s="44">
        <v>41301</v>
      </c>
      <c r="K1906" s="42">
        <v>0</v>
      </c>
      <c r="L1906" s="42">
        <v>1899.05</v>
      </c>
      <c r="M1906" s="44">
        <v>45259</v>
      </c>
      <c r="N1906" s="42">
        <v>99.95</v>
      </c>
      <c r="O1906" s="42">
        <v>0</v>
      </c>
      <c r="P1906" s="45">
        <f>IF(J1906&lt;DATEVALUE("2009-1-1"),3%,13%)</f>
        <v>0.13</v>
      </c>
      <c r="Q1906" s="42">
        <f>IF(P1906=13%,ROUND(O1906/(1+P1906)*P1906,2),ROUND(O1906/(1+0.03)*0.02,2))</f>
        <v>0</v>
      </c>
      <c r="R1906" s="42">
        <f>O1906-Q1906</f>
        <v>0</v>
      </c>
      <c r="S1906" s="42">
        <f>N1906-R1906</f>
        <v>99.95</v>
      </c>
      <c r="T1906" s="38">
        <v>5000</v>
      </c>
      <c r="U1906" s="14">
        <f>S1906/H1906</f>
        <v>0.05</v>
      </c>
      <c r="V1906" s="19"/>
      <c r="W1906" s="19"/>
      <c r="X1906" s="37" t="s">
        <v>3459</v>
      </c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</row>
    <row r="1907" spans="1:37" s="9" customFormat="1" ht="16.5" customHeight="1">
      <c r="A1907" s="38">
        <v>616</v>
      </c>
      <c r="B1907" s="39">
        <v>10729</v>
      </c>
      <c r="C1907" s="38">
        <v>10291946</v>
      </c>
      <c r="D1907" s="40" t="s">
        <v>3244</v>
      </c>
      <c r="E1907" s="58">
        <v>1</v>
      </c>
      <c r="F1907" s="38">
        <v>120</v>
      </c>
      <c r="G1907" s="38" t="s">
        <v>23</v>
      </c>
      <c r="H1907" s="42">
        <v>1000</v>
      </c>
      <c r="I1907" s="37"/>
      <c r="J1907" s="44">
        <v>41301</v>
      </c>
      <c r="K1907" s="42">
        <v>0</v>
      </c>
      <c r="L1907" s="42">
        <v>950</v>
      </c>
      <c r="M1907" s="44">
        <v>45259</v>
      </c>
      <c r="N1907" s="42">
        <v>50</v>
      </c>
      <c r="O1907" s="42">
        <v>0</v>
      </c>
      <c r="P1907" s="45">
        <f>IF(J1907&lt;DATEVALUE("2009-1-1"),3%,13%)</f>
        <v>0.13</v>
      </c>
      <c r="Q1907" s="42">
        <f>IF(P1907=13%,ROUND(O1907/(1+P1907)*P1907,2),ROUND(O1907/(1+0.03)*0.02,2))</f>
        <v>0</v>
      </c>
      <c r="R1907" s="42">
        <f>O1907-Q1907</f>
        <v>0</v>
      </c>
      <c r="S1907" s="42">
        <f>N1907-R1907</f>
        <v>50</v>
      </c>
      <c r="T1907" s="38">
        <v>5000</v>
      </c>
      <c r="U1907" s="14">
        <f>S1907/H1907</f>
        <v>0.05</v>
      </c>
      <c r="V1907" s="19"/>
      <c r="W1907" s="19"/>
      <c r="X1907" s="37" t="s">
        <v>3459</v>
      </c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</row>
    <row r="1908" spans="1:37" s="9" customFormat="1" ht="16.5" customHeight="1">
      <c r="A1908" s="38">
        <v>618</v>
      </c>
      <c r="B1908" s="39">
        <v>10729</v>
      </c>
      <c r="C1908" s="38">
        <v>10292103</v>
      </c>
      <c r="D1908" s="40" t="s">
        <v>3242</v>
      </c>
      <c r="E1908" s="58">
        <v>1</v>
      </c>
      <c r="F1908" s="38">
        <v>120</v>
      </c>
      <c r="G1908" s="38" t="s">
        <v>23</v>
      </c>
      <c r="H1908" s="42">
        <v>2750</v>
      </c>
      <c r="I1908" s="37"/>
      <c r="J1908" s="44">
        <v>40838</v>
      </c>
      <c r="K1908" s="42">
        <v>0</v>
      </c>
      <c r="L1908" s="42">
        <v>2612.5</v>
      </c>
      <c r="M1908" s="44">
        <v>45259</v>
      </c>
      <c r="N1908" s="42">
        <v>137.5</v>
      </c>
      <c r="O1908" s="42">
        <v>0</v>
      </c>
      <c r="P1908" s="45">
        <f>IF(J1908&lt;DATEVALUE("2009-1-1"),3%,13%)</f>
        <v>0.13</v>
      </c>
      <c r="Q1908" s="42">
        <f>IF(P1908=13%,ROUND(O1908/(1+P1908)*P1908,2),ROUND(O1908/(1+0.03)*0.02,2))</f>
        <v>0</v>
      </c>
      <c r="R1908" s="42">
        <f>O1908-Q1908</f>
        <v>0</v>
      </c>
      <c r="S1908" s="42">
        <f>N1908-R1908</f>
        <v>137.5</v>
      </c>
      <c r="T1908" s="38">
        <v>5000</v>
      </c>
      <c r="U1908" s="14">
        <f>S1908/H1908</f>
        <v>0.05</v>
      </c>
      <c r="V1908" s="19"/>
      <c r="W1908" s="19"/>
      <c r="X1908" s="37" t="s">
        <v>3459</v>
      </c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</row>
    <row r="1909" spans="1:37" s="9" customFormat="1" ht="16.5" customHeight="1">
      <c r="A1909" s="38">
        <v>626</v>
      </c>
      <c r="B1909" s="39">
        <v>10729</v>
      </c>
      <c r="C1909" s="38">
        <v>10292134</v>
      </c>
      <c r="D1909" s="40" t="s">
        <v>3242</v>
      </c>
      <c r="E1909" s="58">
        <v>1</v>
      </c>
      <c r="F1909" s="38">
        <v>120</v>
      </c>
      <c r="G1909" s="38" t="s">
        <v>23</v>
      </c>
      <c r="H1909" s="42">
        <v>2500</v>
      </c>
      <c r="I1909" s="37"/>
      <c r="J1909" s="44">
        <v>39898</v>
      </c>
      <c r="K1909" s="42">
        <v>0</v>
      </c>
      <c r="L1909" s="42">
        <v>2375</v>
      </c>
      <c r="M1909" s="44">
        <v>45259</v>
      </c>
      <c r="N1909" s="42">
        <v>125</v>
      </c>
      <c r="O1909" s="42">
        <v>0</v>
      </c>
      <c r="P1909" s="45">
        <f>IF(J1909&lt;DATEVALUE("2009-1-1"),3%,13%)</f>
        <v>0.13</v>
      </c>
      <c r="Q1909" s="42">
        <f>IF(P1909=13%,ROUND(O1909/(1+P1909)*P1909,2),ROUND(O1909/(1+0.03)*0.02,2))</f>
        <v>0</v>
      </c>
      <c r="R1909" s="42">
        <f>O1909-Q1909</f>
        <v>0</v>
      </c>
      <c r="S1909" s="42">
        <f>N1909-R1909</f>
        <v>125</v>
      </c>
      <c r="T1909" s="38">
        <v>5000</v>
      </c>
      <c r="U1909" s="14">
        <f>S1909/H1909</f>
        <v>0.05</v>
      </c>
      <c r="V1909" s="19"/>
      <c r="W1909" s="19"/>
      <c r="X1909" s="37" t="s">
        <v>3459</v>
      </c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</row>
    <row r="1910" spans="1:37" s="9" customFormat="1" ht="16.5" customHeight="1">
      <c r="A1910" s="38">
        <v>627</v>
      </c>
      <c r="B1910" s="39">
        <v>10729</v>
      </c>
      <c r="C1910" s="38">
        <v>10292160</v>
      </c>
      <c r="D1910" s="40" t="s">
        <v>3242</v>
      </c>
      <c r="E1910" s="58">
        <v>1</v>
      </c>
      <c r="F1910" s="38">
        <v>120</v>
      </c>
      <c r="G1910" s="38" t="s">
        <v>23</v>
      </c>
      <c r="H1910" s="42">
        <v>1500</v>
      </c>
      <c r="I1910" s="37"/>
      <c r="J1910" s="44">
        <v>41541</v>
      </c>
      <c r="K1910" s="42">
        <v>0</v>
      </c>
      <c r="L1910" s="42">
        <v>1425</v>
      </c>
      <c r="M1910" s="44">
        <v>45259</v>
      </c>
      <c r="N1910" s="42">
        <v>75</v>
      </c>
      <c r="O1910" s="42">
        <v>0</v>
      </c>
      <c r="P1910" s="45">
        <f>IF(J1910&lt;DATEVALUE("2009-1-1"),3%,13%)</f>
        <v>0.13</v>
      </c>
      <c r="Q1910" s="42">
        <f>IF(P1910=13%,ROUND(O1910/(1+P1910)*P1910,2),ROUND(O1910/(1+0.03)*0.02,2))</f>
        <v>0</v>
      </c>
      <c r="R1910" s="42">
        <f>O1910-Q1910</f>
        <v>0</v>
      </c>
      <c r="S1910" s="42">
        <f>N1910-R1910</f>
        <v>75</v>
      </c>
      <c r="T1910" s="38">
        <v>5000</v>
      </c>
      <c r="U1910" s="14">
        <f>S1910/H1910</f>
        <v>0.05</v>
      </c>
      <c r="V1910" s="19"/>
      <c r="W1910" s="19"/>
      <c r="X1910" s="37" t="s">
        <v>3459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</row>
    <row r="1911" spans="1:37" s="9" customFormat="1" ht="16.5" customHeight="1">
      <c r="A1911" s="38">
        <v>628</v>
      </c>
      <c r="B1911" s="39">
        <v>10729</v>
      </c>
      <c r="C1911" s="38">
        <v>10292294</v>
      </c>
      <c r="D1911" s="40" t="s">
        <v>2459</v>
      </c>
      <c r="E1911" s="58">
        <v>67</v>
      </c>
      <c r="F1911" s="38">
        <v>120</v>
      </c>
      <c r="G1911" s="38" t="s">
        <v>23</v>
      </c>
      <c r="H1911" s="42">
        <v>50250</v>
      </c>
      <c r="I1911" s="37"/>
      <c r="J1911" s="44">
        <v>39812</v>
      </c>
      <c r="K1911" s="42">
        <v>0</v>
      </c>
      <c r="L1911" s="42">
        <v>47737.5</v>
      </c>
      <c r="M1911" s="44">
        <v>45259</v>
      </c>
      <c r="N1911" s="42">
        <v>2512.5</v>
      </c>
      <c r="O1911" s="42">
        <v>0</v>
      </c>
      <c r="P1911" s="45">
        <f>IF(J1911&lt;DATEVALUE("2009-1-1"),3%,13%)</f>
        <v>0.03</v>
      </c>
      <c r="Q1911" s="42">
        <f>IF(P1911=13%,ROUND(O1911/(1+P1911)*P1911,2),ROUND(O1911/(1+0.03)*0.02,2))</f>
        <v>0</v>
      </c>
      <c r="R1911" s="42">
        <f>O1911-Q1911</f>
        <v>0</v>
      </c>
      <c r="S1911" s="42">
        <f>N1911-R1911</f>
        <v>2512.5</v>
      </c>
      <c r="T1911" s="38">
        <v>5000</v>
      </c>
      <c r="U1911" s="14">
        <f>S1911/H1911</f>
        <v>0.05</v>
      </c>
      <c r="V1911" s="19"/>
      <c r="W1911" s="19"/>
      <c r="X1911" s="37" t="s">
        <v>3459</v>
      </c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</row>
    <row r="1912" spans="1:37" s="9" customFormat="1" ht="16.5" customHeight="1">
      <c r="A1912" s="38">
        <v>629</v>
      </c>
      <c r="B1912" s="39">
        <v>10729</v>
      </c>
      <c r="C1912" s="38">
        <v>10292298</v>
      </c>
      <c r="D1912" s="40" t="s">
        <v>1881</v>
      </c>
      <c r="E1912" s="58">
        <v>1</v>
      </c>
      <c r="F1912" s="38">
        <v>120</v>
      </c>
      <c r="G1912" s="38" t="s">
        <v>23</v>
      </c>
      <c r="H1912" s="42">
        <v>3600</v>
      </c>
      <c r="I1912" s="37"/>
      <c r="J1912" s="44">
        <v>39812</v>
      </c>
      <c r="K1912" s="42">
        <v>0</v>
      </c>
      <c r="L1912" s="42">
        <v>3420</v>
      </c>
      <c r="M1912" s="44">
        <v>45259</v>
      </c>
      <c r="N1912" s="42">
        <v>180</v>
      </c>
      <c r="O1912" s="42">
        <v>0</v>
      </c>
      <c r="P1912" s="45">
        <f>IF(J1912&lt;DATEVALUE("2009-1-1"),3%,13%)</f>
        <v>0.03</v>
      </c>
      <c r="Q1912" s="42">
        <f>IF(P1912=13%,ROUND(O1912/(1+P1912)*P1912,2),ROUND(O1912/(1+0.03)*0.02,2))</f>
        <v>0</v>
      </c>
      <c r="R1912" s="42">
        <f>O1912-Q1912</f>
        <v>0</v>
      </c>
      <c r="S1912" s="42">
        <f>N1912-R1912</f>
        <v>180</v>
      </c>
      <c r="T1912" s="38">
        <v>5000</v>
      </c>
      <c r="U1912" s="14">
        <f>S1912/H1912</f>
        <v>0.05</v>
      </c>
      <c r="V1912" s="19"/>
      <c r="W1912" s="19"/>
      <c r="X1912" s="37" t="s">
        <v>3459</v>
      </c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</row>
    <row r="1913" spans="1:37" s="9" customFormat="1" ht="16.5" customHeight="1">
      <c r="A1913" s="38">
        <v>630</v>
      </c>
      <c r="B1913" s="39">
        <v>10729</v>
      </c>
      <c r="C1913" s="38">
        <v>10292299</v>
      </c>
      <c r="D1913" s="40" t="s">
        <v>3243</v>
      </c>
      <c r="E1913" s="58">
        <v>1</v>
      </c>
      <c r="F1913" s="38">
        <v>120</v>
      </c>
      <c r="G1913" s="38" t="s">
        <v>23</v>
      </c>
      <c r="H1913" s="42">
        <v>2800</v>
      </c>
      <c r="I1913" s="37"/>
      <c r="J1913" s="44">
        <v>39812</v>
      </c>
      <c r="K1913" s="42">
        <v>0</v>
      </c>
      <c r="L1913" s="42">
        <v>2660</v>
      </c>
      <c r="M1913" s="44">
        <v>45259</v>
      </c>
      <c r="N1913" s="42">
        <v>140</v>
      </c>
      <c r="O1913" s="42">
        <v>0</v>
      </c>
      <c r="P1913" s="45">
        <f>IF(J1913&lt;DATEVALUE("2009-1-1"),3%,13%)</f>
        <v>0.03</v>
      </c>
      <c r="Q1913" s="42">
        <f>IF(P1913=13%,ROUND(O1913/(1+P1913)*P1913,2),ROUND(O1913/(1+0.03)*0.02,2))</f>
        <v>0</v>
      </c>
      <c r="R1913" s="42">
        <f>O1913-Q1913</f>
        <v>0</v>
      </c>
      <c r="S1913" s="42">
        <f>N1913-R1913</f>
        <v>140</v>
      </c>
      <c r="T1913" s="38">
        <v>5000</v>
      </c>
      <c r="U1913" s="14">
        <f>S1913/H1913</f>
        <v>0.05</v>
      </c>
      <c r="V1913" s="19"/>
      <c r="W1913" s="19"/>
      <c r="X1913" s="37" t="s">
        <v>3459</v>
      </c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</row>
    <row r="1914" spans="1:37" s="9" customFormat="1" ht="16.5" customHeight="1">
      <c r="A1914" s="38">
        <v>631</v>
      </c>
      <c r="B1914" s="39">
        <v>10729</v>
      </c>
      <c r="C1914" s="38">
        <v>10292311</v>
      </c>
      <c r="D1914" s="40" t="s">
        <v>3249</v>
      </c>
      <c r="E1914" s="58">
        <v>30</v>
      </c>
      <c r="F1914" s="38">
        <v>60</v>
      </c>
      <c r="G1914" s="38" t="s">
        <v>23</v>
      </c>
      <c r="H1914" s="42">
        <v>16350</v>
      </c>
      <c r="I1914" s="37"/>
      <c r="J1914" s="44">
        <v>39812</v>
      </c>
      <c r="K1914" s="42">
        <v>0</v>
      </c>
      <c r="L1914" s="42">
        <v>15532.5</v>
      </c>
      <c r="M1914" s="44">
        <v>45259</v>
      </c>
      <c r="N1914" s="42">
        <v>817.5</v>
      </c>
      <c r="O1914" s="42">
        <v>0</v>
      </c>
      <c r="P1914" s="45">
        <f>IF(J1914&lt;DATEVALUE("2009-1-1"),3%,13%)</f>
        <v>0.03</v>
      </c>
      <c r="Q1914" s="42">
        <f>IF(P1914=13%,ROUND(O1914/(1+P1914)*P1914,2),ROUND(O1914/(1+0.03)*0.02,2))</f>
        <v>0</v>
      </c>
      <c r="R1914" s="42">
        <f>O1914-Q1914</f>
        <v>0</v>
      </c>
      <c r="S1914" s="42">
        <f>N1914-R1914</f>
        <v>817.5</v>
      </c>
      <c r="T1914" s="38">
        <v>5000</v>
      </c>
      <c r="U1914" s="14">
        <f>S1914/H1914</f>
        <v>0.05</v>
      </c>
      <c r="V1914" s="19"/>
      <c r="W1914" s="19"/>
      <c r="X1914" s="37" t="s">
        <v>3459</v>
      </c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</row>
    <row r="1915" spans="1:37" s="9" customFormat="1" ht="16.5" customHeight="1">
      <c r="A1915" s="38">
        <v>634</v>
      </c>
      <c r="B1915" s="39">
        <v>10729</v>
      </c>
      <c r="C1915" s="38">
        <v>10292434</v>
      </c>
      <c r="D1915" s="40" t="s">
        <v>3251</v>
      </c>
      <c r="E1915" s="58">
        <v>1</v>
      </c>
      <c r="F1915" s="38">
        <v>120</v>
      </c>
      <c r="G1915" s="38" t="s">
        <v>23</v>
      </c>
      <c r="H1915" s="42">
        <v>4875</v>
      </c>
      <c r="I1915" s="37"/>
      <c r="J1915" s="44">
        <v>39812</v>
      </c>
      <c r="K1915" s="42">
        <v>0</v>
      </c>
      <c r="L1915" s="42">
        <v>4631.25</v>
      </c>
      <c r="M1915" s="44">
        <v>45259</v>
      </c>
      <c r="N1915" s="42">
        <v>243.75</v>
      </c>
      <c r="O1915" s="42">
        <v>0</v>
      </c>
      <c r="P1915" s="45">
        <f>IF(J1915&lt;DATEVALUE("2009-1-1"),3%,13%)</f>
        <v>0.03</v>
      </c>
      <c r="Q1915" s="42">
        <f>IF(P1915=13%,ROUND(O1915/(1+P1915)*P1915,2),ROUND(O1915/(1+0.03)*0.02,2))</f>
        <v>0</v>
      </c>
      <c r="R1915" s="42">
        <f>O1915-Q1915</f>
        <v>0</v>
      </c>
      <c r="S1915" s="42">
        <f>N1915-R1915</f>
        <v>243.75</v>
      </c>
      <c r="T1915" s="38">
        <v>5000</v>
      </c>
      <c r="U1915" s="14">
        <f>S1915/H1915</f>
        <v>0.05</v>
      </c>
      <c r="V1915" s="19"/>
      <c r="W1915" s="19"/>
      <c r="X1915" s="37" t="s">
        <v>3459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</row>
    <row r="1916" spans="1:37" s="9" customFormat="1" ht="16.5" customHeight="1">
      <c r="A1916" s="38">
        <v>635</v>
      </c>
      <c r="B1916" s="39">
        <v>10729</v>
      </c>
      <c r="C1916" s="38">
        <v>10292435</v>
      </c>
      <c r="D1916" s="40" t="s">
        <v>3252</v>
      </c>
      <c r="E1916" s="58">
        <v>1</v>
      </c>
      <c r="F1916" s="38">
        <v>120</v>
      </c>
      <c r="G1916" s="38" t="s">
        <v>23</v>
      </c>
      <c r="H1916" s="42">
        <v>1549</v>
      </c>
      <c r="I1916" s="37"/>
      <c r="J1916" s="44">
        <v>39812</v>
      </c>
      <c r="K1916" s="42">
        <v>0</v>
      </c>
      <c r="L1916" s="42">
        <v>1471.55</v>
      </c>
      <c r="M1916" s="44">
        <v>45259</v>
      </c>
      <c r="N1916" s="42">
        <v>77.45</v>
      </c>
      <c r="O1916" s="42">
        <v>0</v>
      </c>
      <c r="P1916" s="45">
        <f>IF(J1916&lt;DATEVALUE("2009-1-1"),3%,13%)</f>
        <v>0.03</v>
      </c>
      <c r="Q1916" s="42">
        <f>IF(P1916=13%,ROUND(O1916/(1+P1916)*P1916,2),ROUND(O1916/(1+0.03)*0.02,2))</f>
        <v>0</v>
      </c>
      <c r="R1916" s="42">
        <f>O1916-Q1916</f>
        <v>0</v>
      </c>
      <c r="S1916" s="42">
        <f>N1916-R1916</f>
        <v>77.45</v>
      </c>
      <c r="T1916" s="38">
        <v>5000</v>
      </c>
      <c r="U1916" s="14">
        <f>S1916/H1916</f>
        <v>0.05</v>
      </c>
      <c r="V1916" s="19"/>
      <c r="W1916" s="19"/>
      <c r="X1916" s="37" t="s">
        <v>3459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</row>
    <row r="1917" spans="1:37" s="9" customFormat="1" ht="16.5" customHeight="1">
      <c r="A1917" s="38">
        <v>636</v>
      </c>
      <c r="B1917" s="39">
        <v>10729</v>
      </c>
      <c r="C1917" s="38">
        <v>10292436</v>
      </c>
      <c r="D1917" s="40" t="s">
        <v>3253</v>
      </c>
      <c r="E1917" s="58">
        <v>1</v>
      </c>
      <c r="F1917" s="38">
        <v>120</v>
      </c>
      <c r="G1917" s="38" t="s">
        <v>23</v>
      </c>
      <c r="H1917" s="42">
        <v>2165</v>
      </c>
      <c r="I1917" s="37"/>
      <c r="J1917" s="44">
        <v>39812</v>
      </c>
      <c r="K1917" s="42">
        <v>0</v>
      </c>
      <c r="L1917" s="42">
        <v>2056.75</v>
      </c>
      <c r="M1917" s="44">
        <v>45259</v>
      </c>
      <c r="N1917" s="42">
        <v>108.25</v>
      </c>
      <c r="O1917" s="42">
        <v>0</v>
      </c>
      <c r="P1917" s="45">
        <f>IF(J1917&lt;DATEVALUE("2009-1-1"),3%,13%)</f>
        <v>0.03</v>
      </c>
      <c r="Q1917" s="42">
        <f>IF(P1917=13%,ROUND(O1917/(1+P1917)*P1917,2),ROUND(O1917/(1+0.03)*0.02,2))</f>
        <v>0</v>
      </c>
      <c r="R1917" s="42">
        <f>O1917-Q1917</f>
        <v>0</v>
      </c>
      <c r="S1917" s="42">
        <f>N1917-R1917</f>
        <v>108.25</v>
      </c>
      <c r="T1917" s="38">
        <v>5000</v>
      </c>
      <c r="U1917" s="14">
        <f>S1917/H1917</f>
        <v>0.05</v>
      </c>
      <c r="V1917" s="19"/>
      <c r="W1917" s="19"/>
      <c r="X1917" s="37" t="s">
        <v>3459</v>
      </c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</row>
    <row r="1918" spans="1:37" s="9" customFormat="1" ht="16.5" customHeight="1">
      <c r="A1918" s="38">
        <v>637</v>
      </c>
      <c r="B1918" s="39">
        <v>10729</v>
      </c>
      <c r="C1918" s="38">
        <v>10292437</v>
      </c>
      <c r="D1918" s="40" t="s">
        <v>2456</v>
      </c>
      <c r="E1918" s="58">
        <v>1</v>
      </c>
      <c r="F1918" s="38">
        <v>120</v>
      </c>
      <c r="G1918" s="38" t="s">
        <v>23</v>
      </c>
      <c r="H1918" s="42">
        <v>4385</v>
      </c>
      <c r="I1918" s="37"/>
      <c r="J1918" s="44">
        <v>39812</v>
      </c>
      <c r="K1918" s="42">
        <v>0</v>
      </c>
      <c r="L1918" s="42">
        <v>4165.75</v>
      </c>
      <c r="M1918" s="44">
        <v>45259</v>
      </c>
      <c r="N1918" s="42">
        <v>219.25</v>
      </c>
      <c r="O1918" s="42">
        <v>0</v>
      </c>
      <c r="P1918" s="45">
        <f>IF(J1918&lt;DATEVALUE("2009-1-1"),3%,13%)</f>
        <v>0.03</v>
      </c>
      <c r="Q1918" s="42">
        <f>IF(P1918=13%,ROUND(O1918/(1+P1918)*P1918,2),ROUND(O1918/(1+0.03)*0.02,2))</f>
        <v>0</v>
      </c>
      <c r="R1918" s="42">
        <f>O1918-Q1918</f>
        <v>0</v>
      </c>
      <c r="S1918" s="42">
        <f>N1918-R1918</f>
        <v>219.25</v>
      </c>
      <c r="T1918" s="38">
        <v>5000</v>
      </c>
      <c r="U1918" s="14">
        <f>S1918/H1918</f>
        <v>0.05</v>
      </c>
      <c r="V1918" s="19"/>
      <c r="W1918" s="19"/>
      <c r="X1918" s="37" t="s">
        <v>3459</v>
      </c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</row>
    <row r="1919" spans="1:37" s="9" customFormat="1" ht="16.5" customHeight="1">
      <c r="A1919" s="38">
        <v>640</v>
      </c>
      <c r="B1919" s="39">
        <v>10729</v>
      </c>
      <c r="C1919" s="38">
        <v>10292504</v>
      </c>
      <c r="D1919" s="40" t="s">
        <v>477</v>
      </c>
      <c r="E1919" s="58">
        <v>39</v>
      </c>
      <c r="F1919" s="38">
        <v>120</v>
      </c>
      <c r="G1919" s="38" t="s">
        <v>23</v>
      </c>
      <c r="H1919" s="42">
        <v>52650</v>
      </c>
      <c r="I1919" s="37"/>
      <c r="J1919" s="44">
        <v>39812</v>
      </c>
      <c r="K1919" s="42">
        <v>0</v>
      </c>
      <c r="L1919" s="42">
        <v>50017.5</v>
      </c>
      <c r="M1919" s="44">
        <v>45259</v>
      </c>
      <c r="N1919" s="42">
        <v>2632.5</v>
      </c>
      <c r="O1919" s="42">
        <v>0</v>
      </c>
      <c r="P1919" s="45">
        <f>IF(J1919&lt;DATEVALUE("2009-1-1"),3%,13%)</f>
        <v>0.03</v>
      </c>
      <c r="Q1919" s="42">
        <f>IF(P1919=13%,ROUND(O1919/(1+P1919)*P1919,2),ROUND(O1919/(1+0.03)*0.02,2))</f>
        <v>0</v>
      </c>
      <c r="R1919" s="42">
        <f>O1919-Q1919</f>
        <v>0</v>
      </c>
      <c r="S1919" s="42">
        <f>N1919-R1919</f>
        <v>2632.5</v>
      </c>
      <c r="T1919" s="38">
        <v>5000</v>
      </c>
      <c r="U1919" s="14">
        <f>S1919/H1919</f>
        <v>0.05</v>
      </c>
      <c r="V1919" s="19"/>
      <c r="W1919" s="19"/>
      <c r="X1919" s="37" t="s">
        <v>3459</v>
      </c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</row>
    <row r="1920" spans="1:37" s="9" customFormat="1" ht="16.5" customHeight="1">
      <c r="A1920" s="38">
        <v>641</v>
      </c>
      <c r="B1920" s="39">
        <v>10729</v>
      </c>
      <c r="C1920" s="38">
        <v>10292507</v>
      </c>
      <c r="D1920" s="40" t="s">
        <v>2094</v>
      </c>
      <c r="E1920" s="58">
        <v>1</v>
      </c>
      <c r="F1920" s="38">
        <v>120</v>
      </c>
      <c r="G1920" s="38" t="s">
        <v>23</v>
      </c>
      <c r="H1920" s="42">
        <v>1450</v>
      </c>
      <c r="I1920" s="37"/>
      <c r="J1920" s="44">
        <v>39812</v>
      </c>
      <c r="K1920" s="42">
        <v>0</v>
      </c>
      <c r="L1920" s="42">
        <v>1377.5</v>
      </c>
      <c r="M1920" s="44">
        <v>45259</v>
      </c>
      <c r="N1920" s="42">
        <v>72.5</v>
      </c>
      <c r="O1920" s="42">
        <v>0</v>
      </c>
      <c r="P1920" s="45">
        <f>IF(J1920&lt;DATEVALUE("2009-1-1"),3%,13%)</f>
        <v>0.03</v>
      </c>
      <c r="Q1920" s="42">
        <f>IF(P1920=13%,ROUND(O1920/(1+P1920)*P1920,2),ROUND(O1920/(1+0.03)*0.02,2))</f>
        <v>0</v>
      </c>
      <c r="R1920" s="42">
        <f>O1920-Q1920</f>
        <v>0</v>
      </c>
      <c r="S1920" s="42">
        <f>N1920-R1920</f>
        <v>72.5</v>
      </c>
      <c r="T1920" s="38">
        <v>5000</v>
      </c>
      <c r="U1920" s="14">
        <f>S1920/H1920</f>
        <v>0.05</v>
      </c>
      <c r="V1920" s="19"/>
      <c r="W1920" s="19"/>
      <c r="X1920" s="37" t="s">
        <v>3459</v>
      </c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</row>
    <row r="1921" spans="1:37" s="9" customFormat="1" ht="16.5" customHeight="1">
      <c r="A1921" s="38">
        <v>642</v>
      </c>
      <c r="B1921" s="39">
        <v>10729</v>
      </c>
      <c r="C1921" s="38">
        <v>10292509</v>
      </c>
      <c r="D1921" s="40" t="s">
        <v>3255</v>
      </c>
      <c r="E1921" s="58">
        <v>1</v>
      </c>
      <c r="F1921" s="38">
        <v>120</v>
      </c>
      <c r="G1921" s="38" t="s">
        <v>23</v>
      </c>
      <c r="H1921" s="42">
        <v>760</v>
      </c>
      <c r="I1921" s="37"/>
      <c r="J1921" s="44">
        <v>39812</v>
      </c>
      <c r="K1921" s="42">
        <v>0</v>
      </c>
      <c r="L1921" s="42">
        <v>722</v>
      </c>
      <c r="M1921" s="44">
        <v>45259</v>
      </c>
      <c r="N1921" s="42">
        <v>38</v>
      </c>
      <c r="O1921" s="42">
        <v>0</v>
      </c>
      <c r="P1921" s="45">
        <f>IF(J1921&lt;DATEVALUE("2009-1-1"),3%,13%)</f>
        <v>0.03</v>
      </c>
      <c r="Q1921" s="42">
        <f>IF(P1921=13%,ROUND(O1921/(1+P1921)*P1921,2),ROUND(O1921/(1+0.03)*0.02,2))</f>
        <v>0</v>
      </c>
      <c r="R1921" s="42">
        <f>O1921-Q1921</f>
        <v>0</v>
      </c>
      <c r="S1921" s="42">
        <f>N1921-R1921</f>
        <v>38</v>
      </c>
      <c r="T1921" s="38">
        <v>5000</v>
      </c>
      <c r="U1921" s="14">
        <f>S1921/H1921</f>
        <v>0.05</v>
      </c>
      <c r="V1921" s="19"/>
      <c r="W1921" s="19"/>
      <c r="X1921" s="37" t="s">
        <v>3459</v>
      </c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</row>
    <row r="1922" spans="1:37" s="9" customFormat="1" ht="16.5" customHeight="1">
      <c r="A1922" s="38">
        <v>643</v>
      </c>
      <c r="B1922" s="39">
        <v>10729</v>
      </c>
      <c r="C1922" s="38">
        <v>10292510</v>
      </c>
      <c r="D1922" s="40" t="s">
        <v>3256</v>
      </c>
      <c r="E1922" s="58">
        <v>1</v>
      </c>
      <c r="F1922" s="38">
        <v>120</v>
      </c>
      <c r="G1922" s="38" t="s">
        <v>23</v>
      </c>
      <c r="H1922" s="42">
        <v>987</v>
      </c>
      <c r="I1922" s="37"/>
      <c r="J1922" s="44">
        <v>39812</v>
      </c>
      <c r="K1922" s="42">
        <v>0</v>
      </c>
      <c r="L1922" s="42">
        <v>937.65</v>
      </c>
      <c r="M1922" s="44">
        <v>45259</v>
      </c>
      <c r="N1922" s="42">
        <v>49.35</v>
      </c>
      <c r="O1922" s="42">
        <v>0</v>
      </c>
      <c r="P1922" s="45">
        <f>IF(J1922&lt;DATEVALUE("2009-1-1"),3%,13%)</f>
        <v>0.03</v>
      </c>
      <c r="Q1922" s="42">
        <f>IF(P1922=13%,ROUND(O1922/(1+P1922)*P1922,2),ROUND(O1922/(1+0.03)*0.02,2))</f>
        <v>0</v>
      </c>
      <c r="R1922" s="42">
        <f>O1922-Q1922</f>
        <v>0</v>
      </c>
      <c r="S1922" s="42">
        <f>N1922-R1922</f>
        <v>49.35</v>
      </c>
      <c r="T1922" s="38">
        <v>5000</v>
      </c>
      <c r="U1922" s="14">
        <f>S1922/H1922</f>
        <v>0.05</v>
      </c>
      <c r="V1922" s="19"/>
      <c r="W1922" s="19"/>
      <c r="X1922" s="37" t="s">
        <v>3459</v>
      </c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</row>
    <row r="1923" spans="1:37" s="9" customFormat="1" ht="16.5" customHeight="1">
      <c r="A1923" s="38">
        <v>644</v>
      </c>
      <c r="B1923" s="39">
        <v>10729</v>
      </c>
      <c r="C1923" s="38">
        <v>10292512</v>
      </c>
      <c r="D1923" s="40" t="s">
        <v>3257</v>
      </c>
      <c r="E1923" s="58">
        <v>1</v>
      </c>
      <c r="F1923" s="38">
        <v>120</v>
      </c>
      <c r="G1923" s="38" t="s">
        <v>23</v>
      </c>
      <c r="H1923" s="42">
        <v>1300</v>
      </c>
      <c r="I1923" s="37"/>
      <c r="J1923" s="44">
        <v>39812</v>
      </c>
      <c r="K1923" s="42">
        <v>0</v>
      </c>
      <c r="L1923" s="42">
        <v>1235</v>
      </c>
      <c r="M1923" s="44">
        <v>45259</v>
      </c>
      <c r="N1923" s="42">
        <v>65</v>
      </c>
      <c r="O1923" s="42">
        <v>0</v>
      </c>
      <c r="P1923" s="45">
        <f>IF(J1923&lt;DATEVALUE("2009-1-1"),3%,13%)</f>
        <v>0.03</v>
      </c>
      <c r="Q1923" s="42">
        <f>IF(P1923=13%,ROUND(O1923/(1+P1923)*P1923,2),ROUND(O1923/(1+0.03)*0.02,2))</f>
        <v>0</v>
      </c>
      <c r="R1923" s="42">
        <f>O1923-Q1923</f>
        <v>0</v>
      </c>
      <c r="S1923" s="42">
        <f>N1923-R1923</f>
        <v>65</v>
      </c>
      <c r="T1923" s="38">
        <v>5000</v>
      </c>
      <c r="U1923" s="14">
        <f>S1923/H1923</f>
        <v>0.05</v>
      </c>
      <c r="V1923" s="19"/>
      <c r="W1923" s="19"/>
      <c r="X1923" s="37" t="s">
        <v>3459</v>
      </c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</row>
    <row r="1924" spans="1:37" s="9" customFormat="1" ht="16.5" customHeight="1">
      <c r="A1924" s="38">
        <v>645</v>
      </c>
      <c r="B1924" s="39">
        <v>10729</v>
      </c>
      <c r="C1924" s="38">
        <v>10292513</v>
      </c>
      <c r="D1924" s="40" t="s">
        <v>2160</v>
      </c>
      <c r="E1924" s="58">
        <v>1</v>
      </c>
      <c r="F1924" s="38">
        <v>120</v>
      </c>
      <c r="G1924" s="38" t="s">
        <v>23</v>
      </c>
      <c r="H1924" s="42">
        <v>1100</v>
      </c>
      <c r="I1924" s="37"/>
      <c r="J1924" s="44">
        <v>39812</v>
      </c>
      <c r="K1924" s="42">
        <v>0</v>
      </c>
      <c r="L1924" s="42">
        <v>1045</v>
      </c>
      <c r="M1924" s="44">
        <v>45259</v>
      </c>
      <c r="N1924" s="42">
        <v>55</v>
      </c>
      <c r="O1924" s="42">
        <v>0</v>
      </c>
      <c r="P1924" s="45">
        <f>IF(J1924&lt;DATEVALUE("2009-1-1"),3%,13%)</f>
        <v>0.03</v>
      </c>
      <c r="Q1924" s="42">
        <f>IF(P1924=13%,ROUND(O1924/(1+P1924)*P1924,2),ROUND(O1924/(1+0.03)*0.02,2))</f>
        <v>0</v>
      </c>
      <c r="R1924" s="42">
        <f>O1924-Q1924</f>
        <v>0</v>
      </c>
      <c r="S1924" s="42">
        <f>N1924-R1924</f>
        <v>55</v>
      </c>
      <c r="T1924" s="38">
        <v>5000</v>
      </c>
      <c r="U1924" s="14">
        <f>S1924/H1924</f>
        <v>0.05</v>
      </c>
      <c r="V1924" s="19"/>
      <c r="W1924" s="19"/>
      <c r="X1924" s="37" t="s">
        <v>3459</v>
      </c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</row>
    <row r="1925" spans="1:37" s="9" customFormat="1" ht="16.5" customHeight="1">
      <c r="A1925" s="38">
        <v>646</v>
      </c>
      <c r="B1925" s="39">
        <v>10729</v>
      </c>
      <c r="C1925" s="38">
        <v>10292514</v>
      </c>
      <c r="D1925" s="40" t="s">
        <v>3258</v>
      </c>
      <c r="E1925" s="58">
        <v>1</v>
      </c>
      <c r="F1925" s="38">
        <v>120</v>
      </c>
      <c r="G1925" s="38" t="s">
        <v>23</v>
      </c>
      <c r="H1925" s="42">
        <v>1000</v>
      </c>
      <c r="I1925" s="37"/>
      <c r="J1925" s="44">
        <v>39812</v>
      </c>
      <c r="K1925" s="42">
        <v>0</v>
      </c>
      <c r="L1925" s="42">
        <v>950</v>
      </c>
      <c r="M1925" s="44">
        <v>45259</v>
      </c>
      <c r="N1925" s="42">
        <v>50</v>
      </c>
      <c r="O1925" s="42">
        <v>0</v>
      </c>
      <c r="P1925" s="45">
        <f>IF(J1925&lt;DATEVALUE("2009-1-1"),3%,13%)</f>
        <v>0.03</v>
      </c>
      <c r="Q1925" s="42">
        <f>IF(P1925=13%,ROUND(O1925/(1+P1925)*P1925,2),ROUND(O1925/(1+0.03)*0.02,2))</f>
        <v>0</v>
      </c>
      <c r="R1925" s="42">
        <f>O1925-Q1925</f>
        <v>0</v>
      </c>
      <c r="S1925" s="42">
        <f>N1925-R1925</f>
        <v>50</v>
      </c>
      <c r="T1925" s="38">
        <v>5000</v>
      </c>
      <c r="U1925" s="14">
        <f>S1925/H1925</f>
        <v>0.05</v>
      </c>
      <c r="V1925" s="19"/>
      <c r="W1925" s="19"/>
      <c r="X1925" s="37" t="s">
        <v>3459</v>
      </c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</row>
    <row r="1926" spans="1:37" s="9" customFormat="1" ht="16.5" customHeight="1">
      <c r="A1926" s="38">
        <v>652</v>
      </c>
      <c r="B1926" s="39">
        <v>10729</v>
      </c>
      <c r="C1926" s="38">
        <v>10292668</v>
      </c>
      <c r="D1926" s="40" t="s">
        <v>2134</v>
      </c>
      <c r="E1926" s="58">
        <v>1</v>
      </c>
      <c r="F1926" s="38">
        <v>120</v>
      </c>
      <c r="G1926" s="38" t="s">
        <v>23</v>
      </c>
      <c r="H1926" s="42">
        <v>1528</v>
      </c>
      <c r="I1926" s="37"/>
      <c r="J1926" s="44">
        <v>39812</v>
      </c>
      <c r="K1926" s="42">
        <v>0</v>
      </c>
      <c r="L1926" s="42">
        <v>1451.6</v>
      </c>
      <c r="M1926" s="44">
        <v>45259</v>
      </c>
      <c r="N1926" s="42">
        <v>76.400000000000006</v>
      </c>
      <c r="O1926" s="42">
        <v>0</v>
      </c>
      <c r="P1926" s="45">
        <f>IF(J1926&lt;DATEVALUE("2009-1-1"),3%,13%)</f>
        <v>0.03</v>
      </c>
      <c r="Q1926" s="42">
        <f>IF(P1926=13%,ROUND(O1926/(1+P1926)*P1926,2),ROUND(O1926/(1+0.03)*0.02,2))</f>
        <v>0</v>
      </c>
      <c r="R1926" s="42">
        <f>O1926-Q1926</f>
        <v>0</v>
      </c>
      <c r="S1926" s="42">
        <f>N1926-R1926</f>
        <v>76.400000000000006</v>
      </c>
      <c r="T1926" s="38">
        <v>5000</v>
      </c>
      <c r="U1926" s="14">
        <f>S1926/H1926</f>
        <v>0.05</v>
      </c>
      <c r="V1926" s="19"/>
      <c r="W1926" s="19"/>
      <c r="X1926" s="37" t="s">
        <v>3459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</row>
    <row r="1927" spans="1:37" s="9" customFormat="1" ht="16.5" customHeight="1">
      <c r="A1927" s="38">
        <v>653</v>
      </c>
      <c r="B1927" s="39">
        <v>10729</v>
      </c>
      <c r="C1927" s="38">
        <v>10292669</v>
      </c>
      <c r="D1927" s="40" t="s">
        <v>1391</v>
      </c>
      <c r="E1927" s="58">
        <v>4</v>
      </c>
      <c r="F1927" s="38">
        <v>120</v>
      </c>
      <c r="G1927" s="38" t="s">
        <v>23</v>
      </c>
      <c r="H1927" s="42">
        <v>8800</v>
      </c>
      <c r="I1927" s="37"/>
      <c r="J1927" s="44">
        <v>39812</v>
      </c>
      <c r="K1927" s="42">
        <v>0</v>
      </c>
      <c r="L1927" s="42">
        <v>8360</v>
      </c>
      <c r="M1927" s="44">
        <v>45259</v>
      </c>
      <c r="N1927" s="42">
        <v>440</v>
      </c>
      <c r="O1927" s="42">
        <v>0</v>
      </c>
      <c r="P1927" s="45">
        <f>IF(J1927&lt;DATEVALUE("2009-1-1"),3%,13%)</f>
        <v>0.03</v>
      </c>
      <c r="Q1927" s="42">
        <f>IF(P1927=13%,ROUND(O1927/(1+P1927)*P1927,2),ROUND(O1927/(1+0.03)*0.02,2))</f>
        <v>0</v>
      </c>
      <c r="R1927" s="42">
        <f>O1927-Q1927</f>
        <v>0</v>
      </c>
      <c r="S1927" s="42">
        <f>N1927-R1927</f>
        <v>440</v>
      </c>
      <c r="T1927" s="38">
        <v>5000</v>
      </c>
      <c r="U1927" s="14">
        <f>S1927/H1927</f>
        <v>0.05</v>
      </c>
      <c r="V1927" s="19"/>
      <c r="W1927" s="19"/>
      <c r="X1927" s="37" t="s">
        <v>3459</v>
      </c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</row>
    <row r="1928" spans="1:37" s="9" customFormat="1" ht="16.5" customHeight="1">
      <c r="A1928" s="38">
        <v>654</v>
      </c>
      <c r="B1928" s="39">
        <v>10729</v>
      </c>
      <c r="C1928" s="38">
        <v>10292670</v>
      </c>
      <c r="D1928" s="40" t="s">
        <v>472</v>
      </c>
      <c r="E1928" s="58">
        <v>10</v>
      </c>
      <c r="F1928" s="38">
        <v>120</v>
      </c>
      <c r="G1928" s="38" t="s">
        <v>23</v>
      </c>
      <c r="H1928" s="42">
        <v>5680</v>
      </c>
      <c r="I1928" s="37"/>
      <c r="J1928" s="44">
        <v>39812</v>
      </c>
      <c r="K1928" s="42">
        <v>0</v>
      </c>
      <c r="L1928" s="42">
        <v>5396</v>
      </c>
      <c r="M1928" s="44">
        <v>45259</v>
      </c>
      <c r="N1928" s="42">
        <v>284</v>
      </c>
      <c r="O1928" s="42">
        <v>0</v>
      </c>
      <c r="P1928" s="45">
        <f>IF(J1928&lt;DATEVALUE("2009-1-1"),3%,13%)</f>
        <v>0.03</v>
      </c>
      <c r="Q1928" s="42">
        <f>IF(P1928=13%,ROUND(O1928/(1+P1928)*P1928,2),ROUND(O1928/(1+0.03)*0.02,2))</f>
        <v>0</v>
      </c>
      <c r="R1928" s="42">
        <f>O1928-Q1928</f>
        <v>0</v>
      </c>
      <c r="S1928" s="42">
        <f>N1928-R1928</f>
        <v>284</v>
      </c>
      <c r="T1928" s="38">
        <v>5000</v>
      </c>
      <c r="U1928" s="14">
        <f>S1928/H1928</f>
        <v>0.05</v>
      </c>
      <c r="V1928" s="19"/>
      <c r="W1928" s="19"/>
      <c r="X1928" s="37" t="s">
        <v>3459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</row>
    <row r="1929" spans="1:37" s="9" customFormat="1" ht="16.5" customHeight="1">
      <c r="A1929" s="38">
        <v>668</v>
      </c>
      <c r="B1929" s="39">
        <v>10729</v>
      </c>
      <c r="C1929" s="38">
        <v>10293040</v>
      </c>
      <c r="D1929" s="40" t="s">
        <v>2477</v>
      </c>
      <c r="E1929" s="58">
        <v>2</v>
      </c>
      <c r="F1929" s="38">
        <v>120</v>
      </c>
      <c r="G1929" s="38" t="s">
        <v>23</v>
      </c>
      <c r="H1929" s="42">
        <v>2500</v>
      </c>
      <c r="I1929" s="37"/>
      <c r="J1929" s="44">
        <v>39812</v>
      </c>
      <c r="K1929" s="42">
        <v>0</v>
      </c>
      <c r="L1929" s="42">
        <v>2375</v>
      </c>
      <c r="M1929" s="44">
        <v>45259</v>
      </c>
      <c r="N1929" s="42">
        <v>125</v>
      </c>
      <c r="O1929" s="42">
        <v>0</v>
      </c>
      <c r="P1929" s="45">
        <f>IF(J1929&lt;DATEVALUE("2009-1-1"),3%,13%)</f>
        <v>0.03</v>
      </c>
      <c r="Q1929" s="42">
        <f>IF(P1929=13%,ROUND(O1929/(1+P1929)*P1929,2),ROUND(O1929/(1+0.03)*0.02,2))</f>
        <v>0</v>
      </c>
      <c r="R1929" s="42">
        <f>O1929-Q1929</f>
        <v>0</v>
      </c>
      <c r="S1929" s="42">
        <f>N1929-R1929</f>
        <v>125</v>
      </c>
      <c r="T1929" s="38">
        <v>5000</v>
      </c>
      <c r="U1929" s="14">
        <f>S1929/H1929</f>
        <v>0.05</v>
      </c>
      <c r="V1929" s="19"/>
      <c r="W1929" s="19"/>
      <c r="X1929" s="37" t="s">
        <v>3459</v>
      </c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</row>
    <row r="1930" spans="1:37" s="9" customFormat="1" ht="16.5" customHeight="1">
      <c r="A1930" s="38">
        <v>669</v>
      </c>
      <c r="B1930" s="39">
        <v>10729</v>
      </c>
      <c r="C1930" s="38">
        <v>10293042</v>
      </c>
      <c r="D1930" s="40" t="s">
        <v>1027</v>
      </c>
      <c r="E1930" s="58">
        <v>1</v>
      </c>
      <c r="F1930" s="38">
        <v>120</v>
      </c>
      <c r="G1930" s="38" t="s">
        <v>23</v>
      </c>
      <c r="H1930" s="42">
        <v>2650</v>
      </c>
      <c r="I1930" s="37"/>
      <c r="J1930" s="44">
        <v>39812</v>
      </c>
      <c r="K1930" s="42">
        <v>0</v>
      </c>
      <c r="L1930" s="42">
        <v>2517.5</v>
      </c>
      <c r="M1930" s="44">
        <v>45259</v>
      </c>
      <c r="N1930" s="42">
        <v>132.5</v>
      </c>
      <c r="O1930" s="42">
        <v>0</v>
      </c>
      <c r="P1930" s="45">
        <f>IF(J1930&lt;DATEVALUE("2009-1-1"),3%,13%)</f>
        <v>0.03</v>
      </c>
      <c r="Q1930" s="42">
        <f>IF(P1930=13%,ROUND(O1930/(1+P1930)*P1930,2),ROUND(O1930/(1+0.03)*0.02,2))</f>
        <v>0</v>
      </c>
      <c r="R1930" s="42">
        <f>O1930-Q1930</f>
        <v>0</v>
      </c>
      <c r="S1930" s="42">
        <f>N1930-R1930</f>
        <v>132.5</v>
      </c>
      <c r="T1930" s="38">
        <v>5000</v>
      </c>
      <c r="U1930" s="14">
        <f>S1930/H1930</f>
        <v>0.05</v>
      </c>
      <c r="V1930" s="19"/>
      <c r="W1930" s="19"/>
      <c r="X1930" s="37" t="s">
        <v>3459</v>
      </c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</row>
    <row r="1931" spans="1:37" s="9" customFormat="1" ht="16.5" customHeight="1">
      <c r="A1931" s="38">
        <v>710</v>
      </c>
      <c r="B1931" s="39">
        <v>10729</v>
      </c>
      <c r="C1931" s="38">
        <v>10291863</v>
      </c>
      <c r="D1931" s="40" t="s">
        <v>3296</v>
      </c>
      <c r="E1931" s="58">
        <v>1</v>
      </c>
      <c r="F1931" s="38">
        <v>60</v>
      </c>
      <c r="G1931" s="38" t="s">
        <v>33</v>
      </c>
      <c r="H1931" s="42">
        <v>2299</v>
      </c>
      <c r="I1931" s="37"/>
      <c r="J1931" s="44">
        <v>41661</v>
      </c>
      <c r="K1931" s="42">
        <v>0</v>
      </c>
      <c r="L1931" s="42">
        <v>2184.0500000000002</v>
      </c>
      <c r="M1931" s="44">
        <v>45259</v>
      </c>
      <c r="N1931" s="42">
        <v>114.95</v>
      </c>
      <c r="O1931" s="42">
        <v>0</v>
      </c>
      <c r="P1931" s="45">
        <f>IF(J1931&lt;DATEVALUE("2009-1-1"),3%,13%)</f>
        <v>0.13</v>
      </c>
      <c r="Q1931" s="42">
        <f>IF(P1931=13%,ROUND(O1931/(1+P1931)*P1931,2),ROUND(O1931/(1+0.03)*0.02,2))</f>
        <v>0</v>
      </c>
      <c r="R1931" s="42">
        <f>O1931-Q1931</f>
        <v>0</v>
      </c>
      <c r="S1931" s="42">
        <f>N1931-R1931</f>
        <v>114.95</v>
      </c>
      <c r="T1931" s="38">
        <v>2201</v>
      </c>
      <c r="U1931" s="14">
        <f>S1931/H1931</f>
        <v>0.05</v>
      </c>
      <c r="V1931" s="19"/>
      <c r="W1931" s="19"/>
      <c r="X1931" s="37" t="s">
        <v>3459</v>
      </c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</row>
    <row r="1932" spans="1:37" s="9" customFormat="1" ht="16.5" customHeight="1">
      <c r="A1932" s="38">
        <v>711</v>
      </c>
      <c r="B1932" s="39">
        <v>10729</v>
      </c>
      <c r="C1932" s="38">
        <v>10292831</v>
      </c>
      <c r="D1932" s="40" t="s">
        <v>1995</v>
      </c>
      <c r="E1932" s="58">
        <v>4</v>
      </c>
      <c r="F1932" s="38">
        <v>56</v>
      </c>
      <c r="G1932" s="38" t="s">
        <v>33</v>
      </c>
      <c r="H1932" s="42">
        <v>7586.2</v>
      </c>
      <c r="I1932" s="37"/>
      <c r="J1932" s="44">
        <v>43432</v>
      </c>
      <c r="K1932" s="42">
        <v>0</v>
      </c>
      <c r="L1932" s="42">
        <v>7206.89</v>
      </c>
      <c r="M1932" s="44">
        <v>45259</v>
      </c>
      <c r="N1932" s="42">
        <v>379.31</v>
      </c>
      <c r="O1932" s="42">
        <v>0</v>
      </c>
      <c r="P1932" s="45">
        <f>IF(J1932&lt;DATEVALUE("2009-1-1"),3%,13%)</f>
        <v>0.13</v>
      </c>
      <c r="Q1932" s="42">
        <f>IF(P1932=13%,ROUND(O1932/(1+P1932)*P1932,2),ROUND(O1932/(1+0.03)*0.02,2))</f>
        <v>0</v>
      </c>
      <c r="R1932" s="42">
        <f>O1932-Q1932</f>
        <v>0</v>
      </c>
      <c r="S1932" s="42">
        <f>N1932-R1932</f>
        <v>379.31</v>
      </c>
      <c r="T1932" s="38">
        <v>2205</v>
      </c>
      <c r="U1932" s="14">
        <f>S1932/H1932</f>
        <v>0.05</v>
      </c>
      <c r="V1932" s="19"/>
      <c r="W1932" s="19"/>
      <c r="X1932" s="37" t="s">
        <v>3459</v>
      </c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</row>
    <row r="1933" spans="1:37" s="9" customFormat="1" ht="16.5" customHeight="1">
      <c r="A1933" s="38">
        <v>722</v>
      </c>
      <c r="B1933" s="39">
        <v>10729</v>
      </c>
      <c r="C1933" s="38">
        <v>10291828</v>
      </c>
      <c r="D1933" s="40" t="s">
        <v>211</v>
      </c>
      <c r="E1933" s="58">
        <v>1</v>
      </c>
      <c r="F1933" s="38">
        <v>60</v>
      </c>
      <c r="G1933" s="38" t="s">
        <v>33</v>
      </c>
      <c r="H1933" s="42">
        <v>2400</v>
      </c>
      <c r="I1933" s="37"/>
      <c r="J1933" s="44">
        <v>39812</v>
      </c>
      <c r="K1933" s="42">
        <v>0</v>
      </c>
      <c r="L1933" s="42">
        <v>2280</v>
      </c>
      <c r="M1933" s="44">
        <v>45259</v>
      </c>
      <c r="N1933" s="42">
        <v>120</v>
      </c>
      <c r="O1933" s="42">
        <v>0</v>
      </c>
      <c r="P1933" s="45">
        <f>IF(J1933&lt;DATEVALUE("2009-1-1"),3%,13%)</f>
        <v>0.03</v>
      </c>
      <c r="Q1933" s="42">
        <f>IF(P1933=13%,ROUND(O1933/(1+P1933)*P1933,2),ROUND(O1933/(1+0.03)*0.02,2))</f>
        <v>0</v>
      </c>
      <c r="R1933" s="42">
        <f>O1933-Q1933</f>
        <v>0</v>
      </c>
      <c r="S1933" s="42">
        <f>N1933-R1933</f>
        <v>120</v>
      </c>
      <c r="T1933" s="38">
        <v>5000</v>
      </c>
      <c r="U1933" s="14">
        <f>S1933/H1933</f>
        <v>0.05</v>
      </c>
      <c r="V1933" s="19"/>
      <c r="W1933" s="19"/>
      <c r="X1933" s="37" t="s">
        <v>3459</v>
      </c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</row>
    <row r="1934" spans="1:37" s="9" customFormat="1" ht="16.5" customHeight="1">
      <c r="A1934" s="38">
        <v>723</v>
      </c>
      <c r="B1934" s="39">
        <v>10729</v>
      </c>
      <c r="C1934" s="38">
        <v>10291846</v>
      </c>
      <c r="D1934" s="40" t="s">
        <v>3301</v>
      </c>
      <c r="E1934" s="58">
        <v>1</v>
      </c>
      <c r="F1934" s="38">
        <v>60</v>
      </c>
      <c r="G1934" s="38" t="s">
        <v>33</v>
      </c>
      <c r="H1934" s="42">
        <v>4300</v>
      </c>
      <c r="I1934" s="37"/>
      <c r="J1934" s="44">
        <v>39834</v>
      </c>
      <c r="K1934" s="42">
        <v>0</v>
      </c>
      <c r="L1934" s="42">
        <v>4085</v>
      </c>
      <c r="M1934" s="44">
        <v>45259</v>
      </c>
      <c r="N1934" s="42">
        <v>215</v>
      </c>
      <c r="O1934" s="42">
        <v>0</v>
      </c>
      <c r="P1934" s="45">
        <f>IF(J1934&lt;DATEVALUE("2009-1-1"),3%,13%)</f>
        <v>0.13</v>
      </c>
      <c r="Q1934" s="42">
        <f>IF(P1934=13%,ROUND(O1934/(1+P1934)*P1934,2),ROUND(O1934/(1+0.03)*0.02,2))</f>
        <v>0</v>
      </c>
      <c r="R1934" s="42">
        <f>O1934-Q1934</f>
        <v>0</v>
      </c>
      <c r="S1934" s="42">
        <f>N1934-R1934</f>
        <v>215</v>
      </c>
      <c r="T1934" s="38">
        <v>5000</v>
      </c>
      <c r="U1934" s="14">
        <f>S1934/H1934</f>
        <v>0.05</v>
      </c>
      <c r="V1934" s="19"/>
      <c r="W1934" s="19"/>
      <c r="X1934" s="37" t="s">
        <v>3459</v>
      </c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</row>
    <row r="1935" spans="1:37" s="9" customFormat="1" ht="16.5" customHeight="1">
      <c r="A1935" s="38">
        <v>725</v>
      </c>
      <c r="B1935" s="39">
        <v>10729</v>
      </c>
      <c r="C1935" s="38">
        <v>10291866</v>
      </c>
      <c r="D1935" s="40" t="s">
        <v>794</v>
      </c>
      <c r="E1935" s="58">
        <v>1</v>
      </c>
      <c r="F1935" s="38">
        <v>60</v>
      </c>
      <c r="G1935" s="38" t="s">
        <v>33</v>
      </c>
      <c r="H1935" s="42">
        <v>1500</v>
      </c>
      <c r="I1935" s="37"/>
      <c r="J1935" s="44">
        <v>41723</v>
      </c>
      <c r="K1935" s="42">
        <v>0</v>
      </c>
      <c r="L1935" s="42">
        <v>1425</v>
      </c>
      <c r="M1935" s="44">
        <v>45259</v>
      </c>
      <c r="N1935" s="42">
        <v>75</v>
      </c>
      <c r="O1935" s="42">
        <v>0</v>
      </c>
      <c r="P1935" s="45">
        <f>IF(J1935&lt;DATEVALUE("2009-1-1"),3%,13%)</f>
        <v>0.13</v>
      </c>
      <c r="Q1935" s="42">
        <f>IF(P1935=13%,ROUND(O1935/(1+P1935)*P1935,2),ROUND(O1935/(1+0.03)*0.02,2))</f>
        <v>0</v>
      </c>
      <c r="R1935" s="42">
        <f>O1935-Q1935</f>
        <v>0</v>
      </c>
      <c r="S1935" s="42">
        <f>N1935-R1935</f>
        <v>75</v>
      </c>
      <c r="T1935" s="38">
        <v>5000</v>
      </c>
      <c r="U1935" s="14">
        <f>S1935/H1935</f>
        <v>0.05</v>
      </c>
      <c r="V1935" s="19"/>
      <c r="W1935" s="19"/>
      <c r="X1935" s="37" t="s">
        <v>3459</v>
      </c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</row>
    <row r="1936" spans="1:37" s="9" customFormat="1" ht="16.5" customHeight="1">
      <c r="A1936" s="38">
        <v>728</v>
      </c>
      <c r="B1936" s="39">
        <v>10729</v>
      </c>
      <c r="C1936" s="38">
        <v>10291883</v>
      </c>
      <c r="D1936" s="40" t="s">
        <v>1317</v>
      </c>
      <c r="E1936" s="58">
        <v>1</v>
      </c>
      <c r="F1936" s="38">
        <v>60</v>
      </c>
      <c r="G1936" s="38" t="s">
        <v>33</v>
      </c>
      <c r="H1936" s="42">
        <v>417625</v>
      </c>
      <c r="I1936" s="37"/>
      <c r="J1936" s="44">
        <v>42001</v>
      </c>
      <c r="K1936" s="42">
        <v>0</v>
      </c>
      <c r="L1936" s="42">
        <v>396743.75</v>
      </c>
      <c r="M1936" s="44">
        <v>45259</v>
      </c>
      <c r="N1936" s="42">
        <v>20881.25</v>
      </c>
      <c r="O1936" s="42">
        <v>0</v>
      </c>
      <c r="P1936" s="45">
        <f>IF(J1936&lt;DATEVALUE("2009-1-1"),3%,13%)</f>
        <v>0.13</v>
      </c>
      <c r="Q1936" s="42">
        <f>IF(P1936=13%,ROUND(O1936/(1+P1936)*P1936,2),ROUND(O1936/(1+0.03)*0.02,2))</f>
        <v>0</v>
      </c>
      <c r="R1936" s="42">
        <f>O1936-Q1936</f>
        <v>0</v>
      </c>
      <c r="S1936" s="42">
        <f>N1936-R1936</f>
        <v>20881.25</v>
      </c>
      <c r="T1936" s="38">
        <v>5000</v>
      </c>
      <c r="U1936" s="14">
        <f>S1936/H1936</f>
        <v>0.05</v>
      </c>
      <c r="V1936" s="19"/>
      <c r="W1936" s="19"/>
      <c r="X1936" s="37" t="s">
        <v>3459</v>
      </c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</row>
    <row r="1937" spans="1:37" s="9" customFormat="1" ht="16.5" customHeight="1">
      <c r="A1937" s="38">
        <v>730</v>
      </c>
      <c r="B1937" s="39">
        <v>10729</v>
      </c>
      <c r="C1937" s="38">
        <v>10291896</v>
      </c>
      <c r="D1937" s="40" t="s">
        <v>3303</v>
      </c>
      <c r="E1937" s="58">
        <v>2</v>
      </c>
      <c r="F1937" s="38">
        <v>60</v>
      </c>
      <c r="G1937" s="38" t="s">
        <v>33</v>
      </c>
      <c r="H1937" s="42">
        <v>3998</v>
      </c>
      <c r="I1937" s="37"/>
      <c r="J1937" s="44">
        <v>42213</v>
      </c>
      <c r="K1937" s="42">
        <v>0</v>
      </c>
      <c r="L1937" s="42">
        <v>3798.1</v>
      </c>
      <c r="M1937" s="44">
        <v>45259</v>
      </c>
      <c r="N1937" s="42">
        <v>199.9</v>
      </c>
      <c r="O1937" s="42">
        <v>0</v>
      </c>
      <c r="P1937" s="45">
        <f>IF(J1937&lt;DATEVALUE("2009-1-1"),3%,13%)</f>
        <v>0.13</v>
      </c>
      <c r="Q1937" s="42">
        <f>IF(P1937=13%,ROUND(O1937/(1+P1937)*P1937,2),ROUND(O1937/(1+0.03)*0.02,2))</f>
        <v>0</v>
      </c>
      <c r="R1937" s="42">
        <f>O1937-Q1937</f>
        <v>0</v>
      </c>
      <c r="S1937" s="42">
        <f>N1937-R1937</f>
        <v>199.9</v>
      </c>
      <c r="T1937" s="38">
        <v>5000</v>
      </c>
      <c r="U1937" s="14">
        <f>S1937/H1937</f>
        <v>0.05</v>
      </c>
      <c r="V1937" s="19"/>
      <c r="W1937" s="19"/>
      <c r="X1937" s="37" t="s">
        <v>3459</v>
      </c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</row>
    <row r="1938" spans="1:37" s="9" customFormat="1" ht="16.5" customHeight="1">
      <c r="A1938" s="38">
        <v>732</v>
      </c>
      <c r="B1938" s="39">
        <v>10729</v>
      </c>
      <c r="C1938" s="38">
        <v>10291901</v>
      </c>
      <c r="D1938" s="40" t="s">
        <v>188</v>
      </c>
      <c r="E1938" s="58">
        <v>1</v>
      </c>
      <c r="F1938" s="38">
        <v>120</v>
      </c>
      <c r="G1938" s="38" t="s">
        <v>33</v>
      </c>
      <c r="H1938" s="42">
        <v>2530</v>
      </c>
      <c r="I1938" s="37"/>
      <c r="J1938" s="44">
        <v>39993</v>
      </c>
      <c r="K1938" s="42">
        <v>0</v>
      </c>
      <c r="L1938" s="42">
        <v>2403.5</v>
      </c>
      <c r="M1938" s="44">
        <v>45259</v>
      </c>
      <c r="N1938" s="42">
        <v>126.5</v>
      </c>
      <c r="O1938" s="42">
        <v>0</v>
      </c>
      <c r="P1938" s="45">
        <f>IF(J1938&lt;DATEVALUE("2009-1-1"),3%,13%)</f>
        <v>0.13</v>
      </c>
      <c r="Q1938" s="42">
        <f>IF(P1938=13%,ROUND(O1938/(1+P1938)*P1938,2),ROUND(O1938/(1+0.03)*0.02,2))</f>
        <v>0</v>
      </c>
      <c r="R1938" s="42">
        <f>O1938-Q1938</f>
        <v>0</v>
      </c>
      <c r="S1938" s="42">
        <f>N1938-R1938</f>
        <v>126.5</v>
      </c>
      <c r="T1938" s="38">
        <v>5000</v>
      </c>
      <c r="U1938" s="14">
        <f>S1938/H1938</f>
        <v>0.05</v>
      </c>
      <c r="V1938" s="19"/>
      <c r="W1938" s="19"/>
      <c r="X1938" s="37" t="s">
        <v>3459</v>
      </c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</row>
    <row r="1939" spans="1:37" s="9" customFormat="1" ht="16.5" customHeight="1">
      <c r="A1939" s="38">
        <v>733</v>
      </c>
      <c r="B1939" s="39">
        <v>10729</v>
      </c>
      <c r="C1939" s="38">
        <v>10291903</v>
      </c>
      <c r="D1939" s="40" t="s">
        <v>188</v>
      </c>
      <c r="E1939" s="58">
        <v>2</v>
      </c>
      <c r="F1939" s="38">
        <v>120</v>
      </c>
      <c r="G1939" s="38" t="s">
        <v>33</v>
      </c>
      <c r="H1939" s="42">
        <v>16400</v>
      </c>
      <c r="I1939" s="37"/>
      <c r="J1939" s="44">
        <v>39993</v>
      </c>
      <c r="K1939" s="42">
        <v>0</v>
      </c>
      <c r="L1939" s="42">
        <v>15580</v>
      </c>
      <c r="M1939" s="44">
        <v>45259</v>
      </c>
      <c r="N1939" s="42">
        <v>820</v>
      </c>
      <c r="O1939" s="42">
        <v>0</v>
      </c>
      <c r="P1939" s="45">
        <f>IF(J1939&lt;DATEVALUE("2009-1-1"),3%,13%)</f>
        <v>0.13</v>
      </c>
      <c r="Q1939" s="42">
        <f>IF(P1939=13%,ROUND(O1939/(1+P1939)*P1939,2),ROUND(O1939/(1+0.03)*0.02,2))</f>
        <v>0</v>
      </c>
      <c r="R1939" s="42">
        <f>O1939-Q1939</f>
        <v>0</v>
      </c>
      <c r="S1939" s="42">
        <f>N1939-R1939</f>
        <v>820</v>
      </c>
      <c r="T1939" s="38">
        <v>5000</v>
      </c>
      <c r="U1939" s="14">
        <f>S1939/H1939</f>
        <v>0.05</v>
      </c>
      <c r="V1939" s="19"/>
      <c r="W1939" s="19"/>
      <c r="X1939" s="37" t="s">
        <v>3459</v>
      </c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</row>
    <row r="1940" spans="1:37" s="9" customFormat="1" ht="16.5" customHeight="1">
      <c r="A1940" s="38">
        <v>737</v>
      </c>
      <c r="B1940" s="39">
        <v>10729</v>
      </c>
      <c r="C1940" s="38">
        <v>10292075</v>
      </c>
      <c r="D1940" s="40" t="s">
        <v>3306</v>
      </c>
      <c r="E1940" s="58">
        <v>1</v>
      </c>
      <c r="F1940" s="38">
        <v>60</v>
      </c>
      <c r="G1940" s="38" t="s">
        <v>33</v>
      </c>
      <c r="H1940" s="42">
        <v>1099</v>
      </c>
      <c r="I1940" s="37"/>
      <c r="J1940" s="44">
        <v>40505</v>
      </c>
      <c r="K1940" s="42">
        <v>0</v>
      </c>
      <c r="L1940" s="42">
        <v>1044.05</v>
      </c>
      <c r="M1940" s="44">
        <v>45259</v>
      </c>
      <c r="N1940" s="42">
        <v>54.95</v>
      </c>
      <c r="O1940" s="42">
        <v>0</v>
      </c>
      <c r="P1940" s="45">
        <f>IF(J1940&lt;DATEVALUE("2009-1-1"),3%,13%)</f>
        <v>0.13</v>
      </c>
      <c r="Q1940" s="42">
        <f>IF(P1940=13%,ROUND(O1940/(1+P1940)*P1940,2),ROUND(O1940/(1+0.03)*0.02,2))</f>
        <v>0</v>
      </c>
      <c r="R1940" s="42">
        <f>O1940-Q1940</f>
        <v>0</v>
      </c>
      <c r="S1940" s="42">
        <f>N1940-R1940</f>
        <v>54.95</v>
      </c>
      <c r="T1940" s="38">
        <v>5000</v>
      </c>
      <c r="U1940" s="14">
        <f>S1940/H1940</f>
        <v>0.05</v>
      </c>
      <c r="V1940" s="19"/>
      <c r="W1940" s="19"/>
      <c r="X1940" s="37" t="s">
        <v>3459</v>
      </c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</row>
    <row r="1941" spans="1:37" s="9" customFormat="1" ht="16.5" customHeight="1">
      <c r="A1941" s="38">
        <v>738</v>
      </c>
      <c r="B1941" s="39">
        <v>10729</v>
      </c>
      <c r="C1941" s="38">
        <v>10292096</v>
      </c>
      <c r="D1941" s="40" t="s">
        <v>3307</v>
      </c>
      <c r="E1941" s="58">
        <v>1</v>
      </c>
      <c r="F1941" s="38">
        <v>60</v>
      </c>
      <c r="G1941" s="38" t="s">
        <v>33</v>
      </c>
      <c r="H1941" s="42">
        <v>3020</v>
      </c>
      <c r="I1941" s="37"/>
      <c r="J1941" s="44">
        <v>40749</v>
      </c>
      <c r="K1941" s="42">
        <v>0</v>
      </c>
      <c r="L1941" s="42">
        <v>2869</v>
      </c>
      <c r="M1941" s="44">
        <v>45259</v>
      </c>
      <c r="N1941" s="42">
        <v>151</v>
      </c>
      <c r="O1941" s="42">
        <v>0</v>
      </c>
      <c r="P1941" s="45">
        <f>IF(J1941&lt;DATEVALUE("2009-1-1"),3%,13%)</f>
        <v>0.13</v>
      </c>
      <c r="Q1941" s="42">
        <f>IF(P1941=13%,ROUND(O1941/(1+P1941)*P1941,2),ROUND(O1941/(1+0.03)*0.02,2))</f>
        <v>0</v>
      </c>
      <c r="R1941" s="42">
        <f>O1941-Q1941</f>
        <v>0</v>
      </c>
      <c r="S1941" s="42">
        <f>N1941-R1941</f>
        <v>151</v>
      </c>
      <c r="T1941" s="38">
        <v>5000</v>
      </c>
      <c r="U1941" s="14">
        <f>S1941/H1941</f>
        <v>0.05</v>
      </c>
      <c r="V1941" s="19"/>
      <c r="W1941" s="19"/>
      <c r="X1941" s="37" t="s">
        <v>3459</v>
      </c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</row>
    <row r="1942" spans="1:37" s="9" customFormat="1" ht="16.5" customHeight="1">
      <c r="A1942" s="38">
        <v>739</v>
      </c>
      <c r="B1942" s="39">
        <v>10729</v>
      </c>
      <c r="C1942" s="38">
        <v>10292098</v>
      </c>
      <c r="D1942" s="40" t="s">
        <v>747</v>
      </c>
      <c r="E1942" s="58">
        <v>2</v>
      </c>
      <c r="F1942" s="38">
        <v>60</v>
      </c>
      <c r="G1942" s="38" t="s">
        <v>33</v>
      </c>
      <c r="H1942" s="42">
        <v>13895</v>
      </c>
      <c r="I1942" s="37"/>
      <c r="J1942" s="44">
        <v>40783</v>
      </c>
      <c r="K1942" s="42">
        <v>0</v>
      </c>
      <c r="L1942" s="42">
        <v>13200.25</v>
      </c>
      <c r="M1942" s="44">
        <v>45259</v>
      </c>
      <c r="N1942" s="42">
        <v>694.75</v>
      </c>
      <c r="O1942" s="42">
        <v>0</v>
      </c>
      <c r="P1942" s="45">
        <f>IF(J1942&lt;DATEVALUE("2009-1-1"),3%,13%)</f>
        <v>0.13</v>
      </c>
      <c r="Q1942" s="42">
        <f>IF(P1942=13%,ROUND(O1942/(1+P1942)*P1942,2),ROUND(O1942/(1+0.03)*0.02,2))</f>
        <v>0</v>
      </c>
      <c r="R1942" s="42">
        <f>O1942-Q1942</f>
        <v>0</v>
      </c>
      <c r="S1942" s="42">
        <f>N1942-R1942</f>
        <v>694.75</v>
      </c>
      <c r="T1942" s="38">
        <v>5000</v>
      </c>
      <c r="U1942" s="14">
        <f>S1942/H1942</f>
        <v>0.05</v>
      </c>
      <c r="V1942" s="19"/>
      <c r="W1942" s="19"/>
      <c r="X1942" s="37" t="s">
        <v>3459</v>
      </c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</row>
    <row r="1943" spans="1:37" s="9" customFormat="1" ht="16.5" customHeight="1">
      <c r="A1943" s="38">
        <v>741</v>
      </c>
      <c r="B1943" s="39">
        <v>10729</v>
      </c>
      <c r="C1943" s="38">
        <v>10292104</v>
      </c>
      <c r="D1943" s="40" t="s">
        <v>3307</v>
      </c>
      <c r="E1943" s="58">
        <v>1</v>
      </c>
      <c r="F1943" s="38">
        <v>60</v>
      </c>
      <c r="G1943" s="38" t="s">
        <v>33</v>
      </c>
      <c r="H1943" s="42">
        <v>1499</v>
      </c>
      <c r="I1943" s="37"/>
      <c r="J1943" s="44">
        <v>40839</v>
      </c>
      <c r="K1943" s="42">
        <v>0</v>
      </c>
      <c r="L1943" s="42">
        <v>1424.05</v>
      </c>
      <c r="M1943" s="44">
        <v>45259</v>
      </c>
      <c r="N1943" s="42">
        <v>74.95</v>
      </c>
      <c r="O1943" s="42">
        <v>0</v>
      </c>
      <c r="P1943" s="45">
        <f>IF(J1943&lt;DATEVALUE("2009-1-1"),3%,13%)</f>
        <v>0.13</v>
      </c>
      <c r="Q1943" s="42">
        <f>IF(P1943=13%,ROUND(O1943/(1+P1943)*P1943,2),ROUND(O1943/(1+0.03)*0.02,2))</f>
        <v>0</v>
      </c>
      <c r="R1943" s="42">
        <f>O1943-Q1943</f>
        <v>0</v>
      </c>
      <c r="S1943" s="42">
        <f>N1943-R1943</f>
        <v>74.95</v>
      </c>
      <c r="T1943" s="38">
        <v>5000</v>
      </c>
      <c r="U1943" s="14">
        <f>S1943/H1943</f>
        <v>0.05</v>
      </c>
      <c r="V1943" s="19"/>
      <c r="W1943" s="19"/>
      <c r="X1943" s="37" t="s">
        <v>3459</v>
      </c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</row>
    <row r="1944" spans="1:37" s="9" customFormat="1" ht="16.5" customHeight="1">
      <c r="A1944" s="38">
        <v>746</v>
      </c>
      <c r="B1944" s="39">
        <v>10729</v>
      </c>
      <c r="C1944" s="38">
        <v>10292142</v>
      </c>
      <c r="D1944" s="40" t="s">
        <v>3309</v>
      </c>
      <c r="E1944" s="58">
        <v>10</v>
      </c>
      <c r="F1944" s="38">
        <v>60</v>
      </c>
      <c r="G1944" s="38" t="s">
        <v>33</v>
      </c>
      <c r="H1944" s="42">
        <v>12000</v>
      </c>
      <c r="I1944" s="37"/>
      <c r="J1944" s="44">
        <v>39931</v>
      </c>
      <c r="K1944" s="42">
        <v>0</v>
      </c>
      <c r="L1944" s="42">
        <v>11400</v>
      </c>
      <c r="M1944" s="44">
        <v>45259</v>
      </c>
      <c r="N1944" s="42">
        <v>600</v>
      </c>
      <c r="O1944" s="42">
        <v>0</v>
      </c>
      <c r="P1944" s="45">
        <f>IF(J1944&lt;DATEVALUE("2009-1-1"),3%,13%)</f>
        <v>0.13</v>
      </c>
      <c r="Q1944" s="42">
        <f>IF(P1944=13%,ROUND(O1944/(1+P1944)*P1944,2),ROUND(O1944/(1+0.03)*0.02,2))</f>
        <v>0</v>
      </c>
      <c r="R1944" s="42">
        <f>O1944-Q1944</f>
        <v>0</v>
      </c>
      <c r="S1944" s="42">
        <f>N1944-R1944</f>
        <v>600</v>
      </c>
      <c r="T1944" s="38">
        <v>5000</v>
      </c>
      <c r="U1944" s="14">
        <f>S1944/H1944</f>
        <v>0.05</v>
      </c>
      <c r="V1944" s="19"/>
      <c r="W1944" s="19"/>
      <c r="X1944" s="37" t="s">
        <v>3459</v>
      </c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</row>
    <row r="1945" spans="1:37" s="9" customFormat="1" ht="16.5" customHeight="1">
      <c r="A1945" s="38">
        <v>750</v>
      </c>
      <c r="B1945" s="39">
        <v>10729</v>
      </c>
      <c r="C1945" s="38">
        <v>10292152</v>
      </c>
      <c r="D1945" s="40" t="s">
        <v>1403</v>
      </c>
      <c r="E1945" s="58">
        <v>1</v>
      </c>
      <c r="F1945" s="38">
        <v>60</v>
      </c>
      <c r="G1945" s="38" t="s">
        <v>33</v>
      </c>
      <c r="H1945" s="42">
        <v>2359</v>
      </c>
      <c r="I1945" s="37"/>
      <c r="J1945" s="44">
        <v>41483</v>
      </c>
      <c r="K1945" s="42">
        <v>0</v>
      </c>
      <c r="L1945" s="42">
        <v>2241.0500000000002</v>
      </c>
      <c r="M1945" s="44">
        <v>45259</v>
      </c>
      <c r="N1945" s="42">
        <v>117.95</v>
      </c>
      <c r="O1945" s="42">
        <v>0</v>
      </c>
      <c r="P1945" s="45">
        <f>IF(J1945&lt;DATEVALUE("2009-1-1"),3%,13%)</f>
        <v>0.13</v>
      </c>
      <c r="Q1945" s="42">
        <f>IF(P1945=13%,ROUND(O1945/(1+P1945)*P1945,2),ROUND(O1945/(1+0.03)*0.02,2))</f>
        <v>0</v>
      </c>
      <c r="R1945" s="42">
        <f>O1945-Q1945</f>
        <v>0</v>
      </c>
      <c r="S1945" s="42">
        <f>N1945-R1945</f>
        <v>117.95</v>
      </c>
      <c r="T1945" s="38">
        <v>5000</v>
      </c>
      <c r="U1945" s="14">
        <f>S1945/H1945</f>
        <v>0.05</v>
      </c>
      <c r="V1945" s="19"/>
      <c r="W1945" s="19"/>
      <c r="X1945" s="37" t="s">
        <v>3459</v>
      </c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</row>
    <row r="1946" spans="1:37" s="9" customFormat="1" ht="16.5" customHeight="1">
      <c r="A1946" s="38">
        <v>751</v>
      </c>
      <c r="B1946" s="39">
        <v>10729</v>
      </c>
      <c r="C1946" s="38">
        <v>10292153</v>
      </c>
      <c r="D1946" s="40" t="s">
        <v>1403</v>
      </c>
      <c r="E1946" s="58">
        <v>1</v>
      </c>
      <c r="F1946" s="38">
        <v>60</v>
      </c>
      <c r="G1946" s="38" t="s">
        <v>33</v>
      </c>
      <c r="H1946" s="42">
        <v>2359</v>
      </c>
      <c r="I1946" s="37"/>
      <c r="J1946" s="44">
        <v>41483</v>
      </c>
      <c r="K1946" s="42">
        <v>0</v>
      </c>
      <c r="L1946" s="42">
        <v>2241.0500000000002</v>
      </c>
      <c r="M1946" s="44">
        <v>45259</v>
      </c>
      <c r="N1946" s="42">
        <v>117.95</v>
      </c>
      <c r="O1946" s="42">
        <v>0</v>
      </c>
      <c r="P1946" s="45">
        <f>IF(J1946&lt;DATEVALUE("2009-1-1"),3%,13%)</f>
        <v>0.13</v>
      </c>
      <c r="Q1946" s="42">
        <f>IF(P1946=13%,ROUND(O1946/(1+P1946)*P1946,2),ROUND(O1946/(1+0.03)*0.02,2))</f>
        <v>0</v>
      </c>
      <c r="R1946" s="42">
        <f>O1946-Q1946</f>
        <v>0</v>
      </c>
      <c r="S1946" s="42">
        <f>N1946-R1946</f>
        <v>117.95</v>
      </c>
      <c r="T1946" s="38">
        <v>5000</v>
      </c>
      <c r="U1946" s="14">
        <f>S1946/H1946</f>
        <v>0.05</v>
      </c>
      <c r="V1946" s="19"/>
      <c r="W1946" s="19"/>
      <c r="X1946" s="37" t="s">
        <v>3459</v>
      </c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</row>
    <row r="1947" spans="1:37" s="9" customFormat="1" ht="16.5" customHeight="1">
      <c r="A1947" s="38">
        <v>752</v>
      </c>
      <c r="B1947" s="39">
        <v>10729</v>
      </c>
      <c r="C1947" s="38">
        <v>10292154</v>
      </c>
      <c r="D1947" s="40" t="s">
        <v>1403</v>
      </c>
      <c r="E1947" s="58">
        <v>1</v>
      </c>
      <c r="F1947" s="38">
        <v>60</v>
      </c>
      <c r="G1947" s="38" t="s">
        <v>33</v>
      </c>
      <c r="H1947" s="42">
        <v>2359</v>
      </c>
      <c r="I1947" s="37"/>
      <c r="J1947" s="44">
        <v>41483</v>
      </c>
      <c r="K1947" s="42">
        <v>0</v>
      </c>
      <c r="L1947" s="42">
        <v>2241.0500000000002</v>
      </c>
      <c r="M1947" s="44">
        <v>45259</v>
      </c>
      <c r="N1947" s="42">
        <v>117.95</v>
      </c>
      <c r="O1947" s="42">
        <v>0</v>
      </c>
      <c r="P1947" s="45">
        <f>IF(J1947&lt;DATEVALUE("2009-1-1"),3%,13%)</f>
        <v>0.13</v>
      </c>
      <c r="Q1947" s="42">
        <f>IF(P1947=13%,ROUND(O1947/(1+P1947)*P1947,2),ROUND(O1947/(1+0.03)*0.02,2))</f>
        <v>0</v>
      </c>
      <c r="R1947" s="42">
        <f>O1947-Q1947</f>
        <v>0</v>
      </c>
      <c r="S1947" s="42">
        <f>N1947-R1947</f>
        <v>117.95</v>
      </c>
      <c r="T1947" s="38">
        <v>5000</v>
      </c>
      <c r="U1947" s="14">
        <f>S1947/H1947</f>
        <v>0.05</v>
      </c>
      <c r="V1947" s="19"/>
      <c r="W1947" s="19"/>
      <c r="X1947" s="37" t="s">
        <v>3459</v>
      </c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</row>
    <row r="1948" spans="1:37" s="9" customFormat="1" ht="16.5" customHeight="1">
      <c r="A1948" s="38">
        <v>753</v>
      </c>
      <c r="B1948" s="39">
        <v>10729</v>
      </c>
      <c r="C1948" s="38">
        <v>10292155</v>
      </c>
      <c r="D1948" s="40" t="s">
        <v>1403</v>
      </c>
      <c r="E1948" s="58">
        <v>1</v>
      </c>
      <c r="F1948" s="38">
        <v>60</v>
      </c>
      <c r="G1948" s="38" t="s">
        <v>33</v>
      </c>
      <c r="H1948" s="42">
        <v>2099</v>
      </c>
      <c r="I1948" s="37"/>
      <c r="J1948" s="44">
        <v>41483</v>
      </c>
      <c r="K1948" s="42">
        <v>0</v>
      </c>
      <c r="L1948" s="42">
        <v>1994.05</v>
      </c>
      <c r="M1948" s="44">
        <v>45259</v>
      </c>
      <c r="N1948" s="42">
        <v>104.95</v>
      </c>
      <c r="O1948" s="42">
        <v>0</v>
      </c>
      <c r="P1948" s="45">
        <f>IF(J1948&lt;DATEVALUE("2009-1-1"),3%,13%)</f>
        <v>0.13</v>
      </c>
      <c r="Q1948" s="42">
        <f>IF(P1948=13%,ROUND(O1948/(1+P1948)*P1948,2),ROUND(O1948/(1+0.03)*0.02,2))</f>
        <v>0</v>
      </c>
      <c r="R1948" s="42">
        <f>O1948-Q1948</f>
        <v>0</v>
      </c>
      <c r="S1948" s="42">
        <f>N1948-R1948</f>
        <v>104.95</v>
      </c>
      <c r="T1948" s="38">
        <v>5000</v>
      </c>
      <c r="U1948" s="14">
        <f>S1948/H1948</f>
        <v>0.05</v>
      </c>
      <c r="V1948" s="19"/>
      <c r="W1948" s="19"/>
      <c r="X1948" s="37" t="s">
        <v>3459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</row>
    <row r="1949" spans="1:37" s="9" customFormat="1" ht="16.5" customHeight="1">
      <c r="A1949" s="38">
        <v>754</v>
      </c>
      <c r="B1949" s="39">
        <v>10729</v>
      </c>
      <c r="C1949" s="38">
        <v>10292156</v>
      </c>
      <c r="D1949" s="40" t="s">
        <v>1403</v>
      </c>
      <c r="E1949" s="58">
        <v>1</v>
      </c>
      <c r="F1949" s="38">
        <v>60</v>
      </c>
      <c r="G1949" s="38" t="s">
        <v>33</v>
      </c>
      <c r="H1949" s="42">
        <v>2080</v>
      </c>
      <c r="I1949" s="37"/>
      <c r="J1949" s="44">
        <v>41483</v>
      </c>
      <c r="K1949" s="42">
        <v>0</v>
      </c>
      <c r="L1949" s="42">
        <v>1976</v>
      </c>
      <c r="M1949" s="44">
        <v>45259</v>
      </c>
      <c r="N1949" s="42">
        <v>104</v>
      </c>
      <c r="O1949" s="42">
        <v>0</v>
      </c>
      <c r="P1949" s="45">
        <f>IF(J1949&lt;DATEVALUE("2009-1-1"),3%,13%)</f>
        <v>0.13</v>
      </c>
      <c r="Q1949" s="42">
        <f>IF(P1949=13%,ROUND(O1949/(1+P1949)*P1949,2),ROUND(O1949/(1+0.03)*0.02,2))</f>
        <v>0</v>
      </c>
      <c r="R1949" s="42">
        <f>O1949-Q1949</f>
        <v>0</v>
      </c>
      <c r="S1949" s="42">
        <f>N1949-R1949</f>
        <v>104</v>
      </c>
      <c r="T1949" s="38">
        <v>5000</v>
      </c>
      <c r="U1949" s="14">
        <f>S1949/H1949</f>
        <v>0.05</v>
      </c>
      <c r="V1949" s="19"/>
      <c r="W1949" s="19"/>
      <c r="X1949" s="37" t="s">
        <v>3459</v>
      </c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</row>
    <row r="1950" spans="1:37" s="9" customFormat="1" ht="16.5" customHeight="1">
      <c r="A1950" s="38">
        <v>755</v>
      </c>
      <c r="B1950" s="39">
        <v>10729</v>
      </c>
      <c r="C1950" s="38">
        <v>10292157</v>
      </c>
      <c r="D1950" s="40" t="s">
        <v>3312</v>
      </c>
      <c r="E1950" s="58">
        <v>1</v>
      </c>
      <c r="F1950" s="38">
        <v>60</v>
      </c>
      <c r="G1950" s="38" t="s">
        <v>33</v>
      </c>
      <c r="H1950" s="42">
        <v>2299</v>
      </c>
      <c r="I1950" s="37"/>
      <c r="J1950" s="44">
        <v>41512</v>
      </c>
      <c r="K1950" s="42">
        <v>0</v>
      </c>
      <c r="L1950" s="42">
        <v>2184.0500000000002</v>
      </c>
      <c r="M1950" s="44">
        <v>45259</v>
      </c>
      <c r="N1950" s="42">
        <v>114.95</v>
      </c>
      <c r="O1950" s="42">
        <v>0</v>
      </c>
      <c r="P1950" s="45">
        <f>IF(J1950&lt;DATEVALUE("2009-1-1"),3%,13%)</f>
        <v>0.13</v>
      </c>
      <c r="Q1950" s="42">
        <f>IF(P1950=13%,ROUND(O1950/(1+P1950)*P1950,2),ROUND(O1950/(1+0.03)*0.02,2))</f>
        <v>0</v>
      </c>
      <c r="R1950" s="42">
        <f>O1950-Q1950</f>
        <v>0</v>
      </c>
      <c r="S1950" s="42">
        <f>N1950-R1950</f>
        <v>114.95</v>
      </c>
      <c r="T1950" s="38">
        <v>5000</v>
      </c>
      <c r="U1950" s="14">
        <f>S1950/H1950</f>
        <v>0.05</v>
      </c>
      <c r="V1950" s="19"/>
      <c r="W1950" s="19"/>
      <c r="X1950" s="37" t="s">
        <v>3459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</row>
    <row r="1951" spans="1:37" s="9" customFormat="1" ht="16.5" customHeight="1">
      <c r="A1951" s="38">
        <v>756</v>
      </c>
      <c r="B1951" s="39">
        <v>10729</v>
      </c>
      <c r="C1951" s="38">
        <v>10292158</v>
      </c>
      <c r="D1951" s="40" t="s">
        <v>1403</v>
      </c>
      <c r="E1951" s="58">
        <v>1</v>
      </c>
      <c r="F1951" s="38">
        <v>60</v>
      </c>
      <c r="G1951" s="38" t="s">
        <v>33</v>
      </c>
      <c r="H1951" s="42">
        <v>2359</v>
      </c>
      <c r="I1951" s="37"/>
      <c r="J1951" s="44">
        <v>41512</v>
      </c>
      <c r="K1951" s="42">
        <v>0</v>
      </c>
      <c r="L1951" s="42">
        <v>2241.0500000000002</v>
      </c>
      <c r="M1951" s="44">
        <v>45259</v>
      </c>
      <c r="N1951" s="42">
        <v>117.95</v>
      </c>
      <c r="O1951" s="42">
        <v>0</v>
      </c>
      <c r="P1951" s="45">
        <f>IF(J1951&lt;DATEVALUE("2009-1-1"),3%,13%)</f>
        <v>0.13</v>
      </c>
      <c r="Q1951" s="42">
        <f>IF(P1951=13%,ROUND(O1951/(1+P1951)*P1951,2),ROUND(O1951/(1+0.03)*0.02,2))</f>
        <v>0</v>
      </c>
      <c r="R1951" s="42">
        <f>O1951-Q1951</f>
        <v>0</v>
      </c>
      <c r="S1951" s="42">
        <f>N1951-R1951</f>
        <v>117.95</v>
      </c>
      <c r="T1951" s="38">
        <v>5000</v>
      </c>
      <c r="U1951" s="14">
        <f>S1951/H1951</f>
        <v>0.05</v>
      </c>
      <c r="V1951" s="19"/>
      <c r="W1951" s="19"/>
      <c r="X1951" s="37" t="s">
        <v>3459</v>
      </c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</row>
    <row r="1952" spans="1:37" s="9" customFormat="1" ht="16.5" customHeight="1">
      <c r="A1952" s="38">
        <v>757</v>
      </c>
      <c r="B1952" s="39">
        <v>10729</v>
      </c>
      <c r="C1952" s="38">
        <v>10292242</v>
      </c>
      <c r="D1952" s="40" t="s">
        <v>189</v>
      </c>
      <c r="E1952" s="58">
        <v>4</v>
      </c>
      <c r="F1952" s="38">
        <v>60</v>
      </c>
      <c r="G1952" s="38" t="s">
        <v>33</v>
      </c>
      <c r="H1952" s="42">
        <v>8400</v>
      </c>
      <c r="I1952" s="37"/>
      <c r="J1952" s="44">
        <v>39812</v>
      </c>
      <c r="K1952" s="42">
        <v>0</v>
      </c>
      <c r="L1952" s="42">
        <v>7980</v>
      </c>
      <c r="M1952" s="44">
        <v>45259</v>
      </c>
      <c r="N1952" s="42">
        <v>420</v>
      </c>
      <c r="O1952" s="42">
        <v>0</v>
      </c>
      <c r="P1952" s="45">
        <f>IF(J1952&lt;DATEVALUE("2009-1-1"),3%,13%)</f>
        <v>0.03</v>
      </c>
      <c r="Q1952" s="42">
        <f>IF(P1952=13%,ROUND(O1952/(1+P1952)*P1952,2),ROUND(O1952/(1+0.03)*0.02,2))</f>
        <v>0</v>
      </c>
      <c r="R1952" s="42">
        <f>O1952-Q1952</f>
        <v>0</v>
      </c>
      <c r="S1952" s="42">
        <f>N1952-R1952</f>
        <v>420</v>
      </c>
      <c r="T1952" s="38">
        <v>5000</v>
      </c>
      <c r="U1952" s="14">
        <f>S1952/H1952</f>
        <v>0.05</v>
      </c>
      <c r="V1952" s="19"/>
      <c r="W1952" s="19"/>
      <c r="X1952" s="37" t="s">
        <v>3459</v>
      </c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</row>
    <row r="1953" spans="1:37" s="9" customFormat="1" ht="16.5" customHeight="1">
      <c r="A1953" s="38">
        <v>758</v>
      </c>
      <c r="B1953" s="39">
        <v>10729</v>
      </c>
      <c r="C1953" s="38">
        <v>10292243</v>
      </c>
      <c r="D1953" s="40" t="s">
        <v>3313</v>
      </c>
      <c r="E1953" s="58">
        <v>23</v>
      </c>
      <c r="F1953" s="38">
        <v>60</v>
      </c>
      <c r="G1953" s="38" t="s">
        <v>33</v>
      </c>
      <c r="H1953" s="42">
        <v>27600</v>
      </c>
      <c r="I1953" s="37"/>
      <c r="J1953" s="44">
        <v>39812</v>
      </c>
      <c r="K1953" s="42">
        <v>0</v>
      </c>
      <c r="L1953" s="42">
        <v>26220</v>
      </c>
      <c r="M1953" s="44">
        <v>45259</v>
      </c>
      <c r="N1953" s="42">
        <v>1380</v>
      </c>
      <c r="O1953" s="42">
        <v>0</v>
      </c>
      <c r="P1953" s="45">
        <f>IF(J1953&lt;DATEVALUE("2009-1-1"),3%,13%)</f>
        <v>0.03</v>
      </c>
      <c r="Q1953" s="42">
        <f>IF(P1953=13%,ROUND(O1953/(1+P1953)*P1953,2),ROUND(O1953/(1+0.03)*0.02,2))</f>
        <v>0</v>
      </c>
      <c r="R1953" s="42">
        <f>O1953-Q1953</f>
        <v>0</v>
      </c>
      <c r="S1953" s="42">
        <f>N1953-R1953</f>
        <v>1380</v>
      </c>
      <c r="T1953" s="38">
        <v>5000</v>
      </c>
      <c r="U1953" s="14">
        <f>S1953/H1953</f>
        <v>0.05</v>
      </c>
      <c r="V1953" s="19"/>
      <c r="W1953" s="19"/>
      <c r="X1953" s="37" t="s">
        <v>3459</v>
      </c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</row>
    <row r="1954" spans="1:37" s="9" customFormat="1" ht="16.5" customHeight="1">
      <c r="A1954" s="38">
        <v>763</v>
      </c>
      <c r="B1954" s="39">
        <v>10729</v>
      </c>
      <c r="C1954" s="38">
        <v>10292300</v>
      </c>
      <c r="D1954" s="40" t="s">
        <v>3315</v>
      </c>
      <c r="E1954" s="58">
        <v>13</v>
      </c>
      <c r="F1954" s="38">
        <v>60</v>
      </c>
      <c r="G1954" s="38" t="s">
        <v>33</v>
      </c>
      <c r="H1954" s="42">
        <v>10355</v>
      </c>
      <c r="I1954" s="37"/>
      <c r="J1954" s="44">
        <v>39812</v>
      </c>
      <c r="K1954" s="42">
        <v>0</v>
      </c>
      <c r="L1954" s="42">
        <v>9837.25</v>
      </c>
      <c r="M1954" s="44">
        <v>45259</v>
      </c>
      <c r="N1954" s="42">
        <v>517.75</v>
      </c>
      <c r="O1954" s="42">
        <v>0</v>
      </c>
      <c r="P1954" s="45">
        <f>IF(J1954&lt;DATEVALUE("2009-1-1"),3%,13%)</f>
        <v>0.03</v>
      </c>
      <c r="Q1954" s="42">
        <f>IF(P1954=13%,ROUND(O1954/(1+P1954)*P1954,2),ROUND(O1954/(1+0.03)*0.02,2))</f>
        <v>0</v>
      </c>
      <c r="R1954" s="42">
        <f>O1954-Q1954</f>
        <v>0</v>
      </c>
      <c r="S1954" s="42">
        <f>N1954-R1954</f>
        <v>517.75</v>
      </c>
      <c r="T1954" s="38">
        <v>5000</v>
      </c>
      <c r="U1954" s="14">
        <f>S1954/H1954</f>
        <v>0.05</v>
      </c>
      <c r="V1954" s="19"/>
      <c r="W1954" s="19"/>
      <c r="X1954" s="37" t="s">
        <v>3459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</row>
    <row r="1955" spans="1:37" s="9" customFormat="1" ht="16.5" customHeight="1">
      <c r="A1955" s="38">
        <v>769</v>
      </c>
      <c r="B1955" s="39">
        <v>10729</v>
      </c>
      <c r="C1955" s="38">
        <v>10292329</v>
      </c>
      <c r="D1955" s="40" t="s">
        <v>3321</v>
      </c>
      <c r="E1955" s="58">
        <v>1</v>
      </c>
      <c r="F1955" s="38">
        <v>60</v>
      </c>
      <c r="G1955" s="38" t="s">
        <v>33</v>
      </c>
      <c r="H1955" s="42">
        <v>5390</v>
      </c>
      <c r="I1955" s="37"/>
      <c r="J1955" s="44">
        <v>39812</v>
      </c>
      <c r="K1955" s="42">
        <v>0</v>
      </c>
      <c r="L1955" s="42">
        <v>5120.5</v>
      </c>
      <c r="M1955" s="44">
        <v>45259</v>
      </c>
      <c r="N1955" s="42">
        <v>269.5</v>
      </c>
      <c r="O1955" s="42">
        <v>0</v>
      </c>
      <c r="P1955" s="45">
        <f>IF(J1955&lt;DATEVALUE("2009-1-1"),3%,13%)</f>
        <v>0.03</v>
      </c>
      <c r="Q1955" s="42">
        <f>IF(P1955=13%,ROUND(O1955/(1+P1955)*P1955,2),ROUND(O1955/(1+0.03)*0.02,2))</f>
        <v>0</v>
      </c>
      <c r="R1955" s="42">
        <f>O1955-Q1955</f>
        <v>0</v>
      </c>
      <c r="S1955" s="42">
        <f>N1955-R1955</f>
        <v>269.5</v>
      </c>
      <c r="T1955" s="38">
        <v>5000</v>
      </c>
      <c r="U1955" s="14">
        <f>S1955/H1955</f>
        <v>0.05</v>
      </c>
      <c r="V1955" s="19"/>
      <c r="W1955" s="19"/>
      <c r="X1955" s="37" t="s">
        <v>3459</v>
      </c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</row>
    <row r="1956" spans="1:37" s="9" customFormat="1" ht="16.5" customHeight="1">
      <c r="A1956" s="38">
        <v>770</v>
      </c>
      <c r="B1956" s="39">
        <v>10729</v>
      </c>
      <c r="C1956" s="38">
        <v>10292330</v>
      </c>
      <c r="D1956" s="40" t="s">
        <v>3322</v>
      </c>
      <c r="E1956" s="58">
        <v>4</v>
      </c>
      <c r="F1956" s="38">
        <v>60</v>
      </c>
      <c r="G1956" s="38" t="s">
        <v>33</v>
      </c>
      <c r="H1956" s="42">
        <v>9600</v>
      </c>
      <c r="I1956" s="37"/>
      <c r="J1956" s="44">
        <v>39812</v>
      </c>
      <c r="K1956" s="42">
        <v>0</v>
      </c>
      <c r="L1956" s="42">
        <v>9120</v>
      </c>
      <c r="M1956" s="44">
        <v>45259</v>
      </c>
      <c r="N1956" s="42">
        <v>480</v>
      </c>
      <c r="O1956" s="42">
        <v>0</v>
      </c>
      <c r="P1956" s="45">
        <f>IF(J1956&lt;DATEVALUE("2009-1-1"),3%,13%)</f>
        <v>0.03</v>
      </c>
      <c r="Q1956" s="42">
        <f>IF(P1956=13%,ROUND(O1956/(1+P1956)*P1956,2),ROUND(O1956/(1+0.03)*0.02,2))</f>
        <v>0</v>
      </c>
      <c r="R1956" s="42">
        <f>O1956-Q1956</f>
        <v>0</v>
      </c>
      <c r="S1956" s="42">
        <f>N1956-R1956</f>
        <v>480</v>
      </c>
      <c r="T1956" s="38">
        <v>5000</v>
      </c>
      <c r="U1956" s="14">
        <f>S1956/H1956</f>
        <v>0.05</v>
      </c>
      <c r="V1956" s="19"/>
      <c r="W1956" s="19"/>
      <c r="X1956" s="37" t="s">
        <v>3459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</row>
    <row r="1957" spans="1:37" s="9" customFormat="1" ht="16.5" customHeight="1">
      <c r="A1957" s="38">
        <v>771</v>
      </c>
      <c r="B1957" s="39">
        <v>10729</v>
      </c>
      <c r="C1957" s="38">
        <v>10292331</v>
      </c>
      <c r="D1957" s="40" t="s">
        <v>3323</v>
      </c>
      <c r="E1957" s="58">
        <v>1</v>
      </c>
      <c r="F1957" s="38">
        <v>60</v>
      </c>
      <c r="G1957" s="38" t="s">
        <v>33</v>
      </c>
      <c r="H1957" s="42">
        <v>13900</v>
      </c>
      <c r="I1957" s="37"/>
      <c r="J1957" s="44">
        <v>39812</v>
      </c>
      <c r="K1957" s="42">
        <v>0</v>
      </c>
      <c r="L1957" s="42">
        <v>13205</v>
      </c>
      <c r="M1957" s="44">
        <v>45259</v>
      </c>
      <c r="N1957" s="42">
        <v>695</v>
      </c>
      <c r="O1957" s="42">
        <v>0</v>
      </c>
      <c r="P1957" s="45">
        <f>IF(J1957&lt;DATEVALUE("2009-1-1"),3%,13%)</f>
        <v>0.03</v>
      </c>
      <c r="Q1957" s="42">
        <f>IF(P1957=13%,ROUND(O1957/(1+P1957)*P1957,2),ROUND(O1957/(1+0.03)*0.02,2))</f>
        <v>0</v>
      </c>
      <c r="R1957" s="42">
        <f>O1957-Q1957</f>
        <v>0</v>
      </c>
      <c r="S1957" s="42">
        <f>N1957-R1957</f>
        <v>695</v>
      </c>
      <c r="T1957" s="38">
        <v>5000</v>
      </c>
      <c r="U1957" s="14">
        <f>S1957/H1957</f>
        <v>0.05</v>
      </c>
      <c r="V1957" s="19"/>
      <c r="W1957" s="19"/>
      <c r="X1957" s="37" t="s">
        <v>3459</v>
      </c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</row>
    <row r="1958" spans="1:37" s="9" customFormat="1" ht="16.5" customHeight="1">
      <c r="A1958" s="38">
        <v>772</v>
      </c>
      <c r="B1958" s="39">
        <v>10729</v>
      </c>
      <c r="C1958" s="38">
        <v>10292332</v>
      </c>
      <c r="D1958" s="40" t="s">
        <v>3324</v>
      </c>
      <c r="E1958" s="58">
        <v>1</v>
      </c>
      <c r="F1958" s="38">
        <v>60</v>
      </c>
      <c r="G1958" s="38" t="s">
        <v>33</v>
      </c>
      <c r="H1958" s="42">
        <v>10000</v>
      </c>
      <c r="I1958" s="37"/>
      <c r="J1958" s="44">
        <v>39812</v>
      </c>
      <c r="K1958" s="42">
        <v>0</v>
      </c>
      <c r="L1958" s="42">
        <v>9500</v>
      </c>
      <c r="M1958" s="44">
        <v>45259</v>
      </c>
      <c r="N1958" s="42">
        <v>500</v>
      </c>
      <c r="O1958" s="42">
        <v>0</v>
      </c>
      <c r="P1958" s="45">
        <f>IF(J1958&lt;DATEVALUE("2009-1-1"),3%,13%)</f>
        <v>0.03</v>
      </c>
      <c r="Q1958" s="42">
        <f>IF(P1958=13%,ROUND(O1958/(1+P1958)*P1958,2),ROUND(O1958/(1+0.03)*0.02,2))</f>
        <v>0</v>
      </c>
      <c r="R1958" s="42">
        <f>O1958-Q1958</f>
        <v>0</v>
      </c>
      <c r="S1958" s="42">
        <f>N1958-R1958</f>
        <v>500</v>
      </c>
      <c r="T1958" s="38">
        <v>5000</v>
      </c>
      <c r="U1958" s="14">
        <f>S1958/H1958</f>
        <v>0.05</v>
      </c>
      <c r="V1958" s="19"/>
      <c r="W1958" s="19"/>
      <c r="X1958" s="37" t="s">
        <v>3459</v>
      </c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</row>
    <row r="1959" spans="1:37" s="9" customFormat="1" ht="16.5" customHeight="1">
      <c r="A1959" s="38">
        <v>773</v>
      </c>
      <c r="B1959" s="39">
        <v>10729</v>
      </c>
      <c r="C1959" s="38">
        <v>10292335</v>
      </c>
      <c r="D1959" s="40" t="s">
        <v>3325</v>
      </c>
      <c r="E1959" s="58">
        <v>1</v>
      </c>
      <c r="F1959" s="38">
        <v>60</v>
      </c>
      <c r="G1959" s="38" t="s">
        <v>33</v>
      </c>
      <c r="H1959" s="42">
        <v>56000</v>
      </c>
      <c r="I1959" s="37"/>
      <c r="J1959" s="44">
        <v>39812</v>
      </c>
      <c r="K1959" s="42">
        <v>0</v>
      </c>
      <c r="L1959" s="42">
        <v>53200</v>
      </c>
      <c r="M1959" s="44">
        <v>45259</v>
      </c>
      <c r="N1959" s="42">
        <v>2800</v>
      </c>
      <c r="O1959" s="42">
        <v>0</v>
      </c>
      <c r="P1959" s="45">
        <f>IF(J1959&lt;DATEVALUE("2009-1-1"),3%,13%)</f>
        <v>0.03</v>
      </c>
      <c r="Q1959" s="42">
        <f>IF(P1959=13%,ROUND(O1959/(1+P1959)*P1959,2),ROUND(O1959/(1+0.03)*0.02,2))</f>
        <v>0</v>
      </c>
      <c r="R1959" s="42">
        <f>O1959-Q1959</f>
        <v>0</v>
      </c>
      <c r="S1959" s="42">
        <f>N1959-R1959</f>
        <v>2800</v>
      </c>
      <c r="T1959" s="38">
        <v>5000</v>
      </c>
      <c r="U1959" s="14">
        <f>S1959/H1959</f>
        <v>0.05</v>
      </c>
      <c r="V1959" s="19"/>
      <c r="W1959" s="19"/>
      <c r="X1959" s="37" t="s">
        <v>3459</v>
      </c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</row>
    <row r="1960" spans="1:37" s="9" customFormat="1" ht="16.5" customHeight="1">
      <c r="A1960" s="38">
        <v>774</v>
      </c>
      <c r="B1960" s="39">
        <v>10729</v>
      </c>
      <c r="C1960" s="38">
        <v>10292336</v>
      </c>
      <c r="D1960" s="40" t="s">
        <v>2059</v>
      </c>
      <c r="E1960" s="58">
        <v>1</v>
      </c>
      <c r="F1960" s="38">
        <v>60</v>
      </c>
      <c r="G1960" s="38" t="s">
        <v>33</v>
      </c>
      <c r="H1960" s="42">
        <v>45000</v>
      </c>
      <c r="I1960" s="37"/>
      <c r="J1960" s="44">
        <v>39812</v>
      </c>
      <c r="K1960" s="42">
        <v>0</v>
      </c>
      <c r="L1960" s="42">
        <v>42750</v>
      </c>
      <c r="M1960" s="44">
        <v>45259</v>
      </c>
      <c r="N1960" s="42">
        <v>2250</v>
      </c>
      <c r="O1960" s="42">
        <v>0</v>
      </c>
      <c r="P1960" s="45">
        <f>IF(J1960&lt;DATEVALUE("2009-1-1"),3%,13%)</f>
        <v>0.03</v>
      </c>
      <c r="Q1960" s="42">
        <f>IF(P1960=13%,ROUND(O1960/(1+P1960)*P1960,2),ROUND(O1960/(1+0.03)*0.02,2))</f>
        <v>0</v>
      </c>
      <c r="R1960" s="42">
        <f>O1960-Q1960</f>
        <v>0</v>
      </c>
      <c r="S1960" s="42">
        <f>N1960-R1960</f>
        <v>2250</v>
      </c>
      <c r="T1960" s="38">
        <v>5000</v>
      </c>
      <c r="U1960" s="14">
        <f>S1960/H1960</f>
        <v>0.05</v>
      </c>
      <c r="V1960" s="19"/>
      <c r="W1960" s="19"/>
      <c r="X1960" s="37" t="s">
        <v>3459</v>
      </c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</row>
    <row r="1961" spans="1:37" s="9" customFormat="1" ht="16.5" customHeight="1">
      <c r="A1961" s="38">
        <v>775</v>
      </c>
      <c r="B1961" s="39">
        <v>10729</v>
      </c>
      <c r="C1961" s="38">
        <v>10292338</v>
      </c>
      <c r="D1961" s="40" t="s">
        <v>216</v>
      </c>
      <c r="E1961" s="58">
        <v>4</v>
      </c>
      <c r="F1961" s="38">
        <v>60</v>
      </c>
      <c r="G1961" s="38" t="s">
        <v>33</v>
      </c>
      <c r="H1961" s="42">
        <v>11100</v>
      </c>
      <c r="I1961" s="37"/>
      <c r="J1961" s="44">
        <v>39812</v>
      </c>
      <c r="K1961" s="42">
        <v>0</v>
      </c>
      <c r="L1961" s="42">
        <v>10545</v>
      </c>
      <c r="M1961" s="44">
        <v>45259</v>
      </c>
      <c r="N1961" s="42">
        <v>555</v>
      </c>
      <c r="O1961" s="42">
        <v>0</v>
      </c>
      <c r="P1961" s="45">
        <f>IF(J1961&lt;DATEVALUE("2009-1-1"),3%,13%)</f>
        <v>0.03</v>
      </c>
      <c r="Q1961" s="42">
        <f>IF(P1961=13%,ROUND(O1961/(1+P1961)*P1961,2),ROUND(O1961/(1+0.03)*0.02,2))</f>
        <v>0</v>
      </c>
      <c r="R1961" s="42">
        <f>O1961-Q1961</f>
        <v>0</v>
      </c>
      <c r="S1961" s="42">
        <f>N1961-R1961</f>
        <v>555</v>
      </c>
      <c r="T1961" s="38">
        <v>5000</v>
      </c>
      <c r="U1961" s="14">
        <f>S1961/H1961</f>
        <v>0.05</v>
      </c>
      <c r="V1961" s="19"/>
      <c r="W1961" s="19"/>
      <c r="X1961" s="37" t="s">
        <v>3459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</row>
    <row r="1962" spans="1:37" s="9" customFormat="1" ht="16.5" customHeight="1">
      <c r="A1962" s="38">
        <v>776</v>
      </c>
      <c r="B1962" s="39">
        <v>10729</v>
      </c>
      <c r="C1962" s="38">
        <v>10292340</v>
      </c>
      <c r="D1962" s="40" t="s">
        <v>3326</v>
      </c>
      <c r="E1962" s="58">
        <v>20</v>
      </c>
      <c r="F1962" s="38">
        <v>60</v>
      </c>
      <c r="G1962" s="38" t="s">
        <v>33</v>
      </c>
      <c r="H1962" s="42">
        <v>62000</v>
      </c>
      <c r="I1962" s="37"/>
      <c r="J1962" s="44">
        <v>39812</v>
      </c>
      <c r="K1962" s="42">
        <v>0</v>
      </c>
      <c r="L1962" s="42">
        <v>58900</v>
      </c>
      <c r="M1962" s="44">
        <v>45259</v>
      </c>
      <c r="N1962" s="42">
        <v>3100</v>
      </c>
      <c r="O1962" s="42">
        <v>0</v>
      </c>
      <c r="P1962" s="45">
        <f>IF(J1962&lt;DATEVALUE("2009-1-1"),3%,13%)</f>
        <v>0.03</v>
      </c>
      <c r="Q1962" s="42">
        <f>IF(P1962=13%,ROUND(O1962/(1+P1962)*P1962,2),ROUND(O1962/(1+0.03)*0.02,2))</f>
        <v>0</v>
      </c>
      <c r="R1962" s="42">
        <f>O1962-Q1962</f>
        <v>0</v>
      </c>
      <c r="S1962" s="42">
        <f>N1962-R1962</f>
        <v>3100</v>
      </c>
      <c r="T1962" s="38">
        <v>5000</v>
      </c>
      <c r="U1962" s="14">
        <f>S1962/H1962</f>
        <v>0.05</v>
      </c>
      <c r="V1962" s="19"/>
      <c r="W1962" s="19"/>
      <c r="X1962" s="37" t="s">
        <v>3459</v>
      </c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</row>
    <row r="1963" spans="1:37" s="9" customFormat="1" ht="16.5" customHeight="1">
      <c r="A1963" s="38">
        <v>777</v>
      </c>
      <c r="B1963" s="39">
        <v>10729</v>
      </c>
      <c r="C1963" s="38">
        <v>10292341</v>
      </c>
      <c r="D1963" s="40" t="s">
        <v>3327</v>
      </c>
      <c r="E1963" s="58">
        <v>6</v>
      </c>
      <c r="F1963" s="38">
        <v>60</v>
      </c>
      <c r="G1963" s="38" t="s">
        <v>33</v>
      </c>
      <c r="H1963" s="42">
        <v>46200</v>
      </c>
      <c r="I1963" s="37"/>
      <c r="J1963" s="44">
        <v>39812</v>
      </c>
      <c r="K1963" s="42">
        <v>0</v>
      </c>
      <c r="L1963" s="42">
        <v>43890</v>
      </c>
      <c r="M1963" s="44">
        <v>45259</v>
      </c>
      <c r="N1963" s="42">
        <v>2310</v>
      </c>
      <c r="O1963" s="42">
        <v>0</v>
      </c>
      <c r="P1963" s="45">
        <f>IF(J1963&lt;DATEVALUE("2009-1-1"),3%,13%)</f>
        <v>0.03</v>
      </c>
      <c r="Q1963" s="42">
        <f>IF(P1963=13%,ROUND(O1963/(1+P1963)*P1963,2),ROUND(O1963/(1+0.03)*0.02,2))</f>
        <v>0</v>
      </c>
      <c r="R1963" s="42">
        <f>O1963-Q1963</f>
        <v>0</v>
      </c>
      <c r="S1963" s="42">
        <f>N1963-R1963</f>
        <v>2310</v>
      </c>
      <c r="T1963" s="38">
        <v>5000</v>
      </c>
      <c r="U1963" s="14">
        <f>S1963/H1963</f>
        <v>0.05</v>
      </c>
      <c r="V1963" s="19"/>
      <c r="W1963" s="19"/>
      <c r="X1963" s="37" t="s">
        <v>3459</v>
      </c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</row>
    <row r="1964" spans="1:37" s="9" customFormat="1" ht="16.5" customHeight="1">
      <c r="A1964" s="38">
        <v>778</v>
      </c>
      <c r="B1964" s="39">
        <v>10729</v>
      </c>
      <c r="C1964" s="38">
        <v>10292342</v>
      </c>
      <c r="D1964" s="40" t="s">
        <v>3328</v>
      </c>
      <c r="E1964" s="58">
        <v>1</v>
      </c>
      <c r="F1964" s="38">
        <v>60</v>
      </c>
      <c r="G1964" s="38" t="s">
        <v>33</v>
      </c>
      <c r="H1964" s="42">
        <v>5800</v>
      </c>
      <c r="I1964" s="37"/>
      <c r="J1964" s="44">
        <v>39812</v>
      </c>
      <c r="K1964" s="42">
        <v>0</v>
      </c>
      <c r="L1964" s="42">
        <v>5510</v>
      </c>
      <c r="M1964" s="44">
        <v>45259</v>
      </c>
      <c r="N1964" s="42">
        <v>290</v>
      </c>
      <c r="O1964" s="42">
        <v>0</v>
      </c>
      <c r="P1964" s="45">
        <f>IF(J1964&lt;DATEVALUE("2009-1-1"),3%,13%)</f>
        <v>0.03</v>
      </c>
      <c r="Q1964" s="42">
        <f>IF(P1964=13%,ROUND(O1964/(1+P1964)*P1964,2),ROUND(O1964/(1+0.03)*0.02,2))</f>
        <v>0</v>
      </c>
      <c r="R1964" s="42">
        <f>O1964-Q1964</f>
        <v>0</v>
      </c>
      <c r="S1964" s="42">
        <f>N1964-R1964</f>
        <v>290</v>
      </c>
      <c r="T1964" s="38">
        <v>5000</v>
      </c>
      <c r="U1964" s="14">
        <f>S1964/H1964</f>
        <v>0.05</v>
      </c>
      <c r="V1964" s="19"/>
      <c r="W1964" s="19"/>
      <c r="X1964" s="37" t="s">
        <v>3459</v>
      </c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</row>
    <row r="1965" spans="1:37" s="9" customFormat="1" ht="16.5" customHeight="1">
      <c r="A1965" s="38">
        <v>780</v>
      </c>
      <c r="B1965" s="39">
        <v>10729</v>
      </c>
      <c r="C1965" s="38">
        <v>10292570</v>
      </c>
      <c r="D1965" s="40" t="s">
        <v>3329</v>
      </c>
      <c r="E1965" s="58">
        <v>1</v>
      </c>
      <c r="F1965" s="38">
        <v>39</v>
      </c>
      <c r="G1965" s="38" t="s">
        <v>33</v>
      </c>
      <c r="H1965" s="42">
        <v>17250</v>
      </c>
      <c r="I1965" s="37"/>
      <c r="J1965" s="44">
        <v>43948</v>
      </c>
      <c r="K1965" s="42">
        <v>0</v>
      </c>
      <c r="L1965" s="42">
        <v>16387.5</v>
      </c>
      <c r="M1965" s="44">
        <v>45259</v>
      </c>
      <c r="N1965" s="42">
        <v>862.5</v>
      </c>
      <c r="O1965" s="42">
        <v>0</v>
      </c>
      <c r="P1965" s="45">
        <f>IF(J1965&lt;DATEVALUE("2009-1-1"),3%,13%)</f>
        <v>0.13</v>
      </c>
      <c r="Q1965" s="42">
        <f>IF(P1965=13%,ROUND(O1965/(1+P1965)*P1965,2),ROUND(O1965/(1+0.03)*0.02,2))</f>
        <v>0</v>
      </c>
      <c r="R1965" s="42">
        <f>O1965-Q1965</f>
        <v>0</v>
      </c>
      <c r="S1965" s="42">
        <f>N1965-R1965</f>
        <v>862.5</v>
      </c>
      <c r="T1965" s="38">
        <v>5000</v>
      </c>
      <c r="U1965" s="14">
        <f>S1965/H1965</f>
        <v>0.05</v>
      </c>
      <c r="V1965" s="19"/>
      <c r="W1965" s="19"/>
      <c r="X1965" s="37" t="s">
        <v>3459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</row>
    <row r="1966" spans="1:37" s="9" customFormat="1" ht="16.5" customHeight="1">
      <c r="A1966" s="38">
        <v>785</v>
      </c>
      <c r="B1966" s="39">
        <v>10729</v>
      </c>
      <c r="C1966" s="38">
        <v>10292799</v>
      </c>
      <c r="D1966" s="40" t="s">
        <v>794</v>
      </c>
      <c r="E1966" s="58">
        <v>1</v>
      </c>
      <c r="F1966" s="38">
        <v>60</v>
      </c>
      <c r="G1966" s="38" t="s">
        <v>33</v>
      </c>
      <c r="H1966" s="42">
        <v>1200</v>
      </c>
      <c r="I1966" s="37"/>
      <c r="J1966" s="44">
        <v>42576</v>
      </c>
      <c r="K1966" s="42">
        <v>0</v>
      </c>
      <c r="L1966" s="42">
        <v>1140</v>
      </c>
      <c r="M1966" s="44">
        <v>45259</v>
      </c>
      <c r="N1966" s="42">
        <v>60</v>
      </c>
      <c r="O1966" s="42">
        <v>0</v>
      </c>
      <c r="P1966" s="45">
        <f>IF(J1966&lt;DATEVALUE("2009-1-1"),3%,13%)</f>
        <v>0.13</v>
      </c>
      <c r="Q1966" s="42">
        <f>IF(P1966=13%,ROUND(O1966/(1+P1966)*P1966,2),ROUND(O1966/(1+0.03)*0.02,2))</f>
        <v>0</v>
      </c>
      <c r="R1966" s="42">
        <f>O1966-Q1966</f>
        <v>0</v>
      </c>
      <c r="S1966" s="42">
        <f>N1966-R1966</f>
        <v>60</v>
      </c>
      <c r="T1966" s="38">
        <v>5000</v>
      </c>
      <c r="U1966" s="14">
        <f>S1966/H1966</f>
        <v>0.05</v>
      </c>
      <c r="V1966" s="19"/>
      <c r="W1966" s="19"/>
      <c r="X1966" s="37" t="s">
        <v>3459</v>
      </c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</row>
    <row r="1967" spans="1:37" s="9" customFormat="1" ht="16.5" customHeight="1">
      <c r="A1967" s="38">
        <v>786</v>
      </c>
      <c r="B1967" s="39">
        <v>10729</v>
      </c>
      <c r="C1967" s="38">
        <v>10292800</v>
      </c>
      <c r="D1967" s="40" t="s">
        <v>794</v>
      </c>
      <c r="E1967" s="58">
        <v>1</v>
      </c>
      <c r="F1967" s="38">
        <v>60</v>
      </c>
      <c r="G1967" s="38" t="s">
        <v>33</v>
      </c>
      <c r="H1967" s="42">
        <v>1000</v>
      </c>
      <c r="I1967" s="37"/>
      <c r="J1967" s="44">
        <v>42576</v>
      </c>
      <c r="K1967" s="42">
        <v>0</v>
      </c>
      <c r="L1967" s="42">
        <v>950</v>
      </c>
      <c r="M1967" s="44">
        <v>45259</v>
      </c>
      <c r="N1967" s="42">
        <v>50</v>
      </c>
      <c r="O1967" s="42">
        <v>0</v>
      </c>
      <c r="P1967" s="45">
        <f>IF(J1967&lt;DATEVALUE("2009-1-1"),3%,13%)</f>
        <v>0.13</v>
      </c>
      <c r="Q1967" s="42">
        <f>IF(P1967=13%,ROUND(O1967/(1+P1967)*P1967,2),ROUND(O1967/(1+0.03)*0.02,2))</f>
        <v>0</v>
      </c>
      <c r="R1967" s="42">
        <f>O1967-Q1967</f>
        <v>0</v>
      </c>
      <c r="S1967" s="42">
        <f>N1967-R1967</f>
        <v>50</v>
      </c>
      <c r="T1967" s="38">
        <v>5000</v>
      </c>
      <c r="U1967" s="14">
        <f>S1967/H1967</f>
        <v>0.05</v>
      </c>
      <c r="V1967" s="19"/>
      <c r="W1967" s="19"/>
      <c r="X1967" s="37" t="s">
        <v>3459</v>
      </c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</row>
    <row r="1968" spans="1:37" s="9" customFormat="1" ht="16.5" customHeight="1">
      <c r="A1968" s="38">
        <v>793</v>
      </c>
      <c r="B1968" s="39">
        <v>10729</v>
      </c>
      <c r="C1968" s="38">
        <v>10292896</v>
      </c>
      <c r="D1968" s="40" t="s">
        <v>3334</v>
      </c>
      <c r="E1968" s="58">
        <v>1</v>
      </c>
      <c r="F1968" s="38">
        <v>60</v>
      </c>
      <c r="G1968" s="38" t="s">
        <v>33</v>
      </c>
      <c r="H1968" s="42">
        <v>1999</v>
      </c>
      <c r="I1968" s="37"/>
      <c r="J1968" s="44">
        <v>43094</v>
      </c>
      <c r="K1968" s="42">
        <v>0</v>
      </c>
      <c r="L1968" s="42">
        <v>1899.05</v>
      </c>
      <c r="M1968" s="44">
        <v>45259</v>
      </c>
      <c r="N1968" s="42">
        <v>99.95</v>
      </c>
      <c r="O1968" s="42">
        <v>0</v>
      </c>
      <c r="P1968" s="45">
        <f>IF(J1968&lt;DATEVALUE("2009-1-1"),3%,13%)</f>
        <v>0.13</v>
      </c>
      <c r="Q1968" s="42">
        <f>IF(P1968=13%,ROUND(O1968/(1+P1968)*P1968,2),ROUND(O1968/(1+0.03)*0.02,2))</f>
        <v>0</v>
      </c>
      <c r="R1968" s="42">
        <f>O1968-Q1968</f>
        <v>0</v>
      </c>
      <c r="S1968" s="42">
        <f>N1968-R1968</f>
        <v>99.95</v>
      </c>
      <c r="T1968" s="38">
        <v>5000</v>
      </c>
      <c r="U1968" s="14">
        <f>S1968/H1968</f>
        <v>0.05</v>
      </c>
      <c r="V1968" s="19"/>
      <c r="W1968" s="19"/>
      <c r="X1968" s="37" t="s">
        <v>3459</v>
      </c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</row>
    <row r="1969" spans="1:37" s="9" customFormat="1" ht="16.5" customHeight="1">
      <c r="A1969" s="38">
        <v>798</v>
      </c>
      <c r="B1969" s="39">
        <v>10729</v>
      </c>
      <c r="C1969" s="38">
        <v>10292984</v>
      </c>
      <c r="D1969" s="40" t="s">
        <v>3156</v>
      </c>
      <c r="E1969" s="58">
        <v>1</v>
      </c>
      <c r="F1969" s="38">
        <v>60</v>
      </c>
      <c r="G1969" s="38" t="s">
        <v>33</v>
      </c>
      <c r="H1969" s="42">
        <v>2885</v>
      </c>
      <c r="I1969" s="37"/>
      <c r="J1969" s="44">
        <v>42487</v>
      </c>
      <c r="K1969" s="42">
        <v>0</v>
      </c>
      <c r="L1969" s="42">
        <v>2740.75</v>
      </c>
      <c r="M1969" s="44">
        <v>45259</v>
      </c>
      <c r="N1969" s="42">
        <v>144.25</v>
      </c>
      <c r="O1969" s="42">
        <v>0</v>
      </c>
      <c r="P1969" s="45">
        <f>IF(J1969&lt;DATEVALUE("2009-1-1"),3%,13%)</f>
        <v>0.13</v>
      </c>
      <c r="Q1969" s="42">
        <f>IF(P1969=13%,ROUND(O1969/(1+P1969)*P1969,2),ROUND(O1969/(1+0.03)*0.02,2))</f>
        <v>0</v>
      </c>
      <c r="R1969" s="42">
        <f>O1969-Q1969</f>
        <v>0</v>
      </c>
      <c r="S1969" s="42">
        <f>N1969-R1969</f>
        <v>144.25</v>
      </c>
      <c r="T1969" s="38">
        <v>5000</v>
      </c>
      <c r="U1969" s="14">
        <f>S1969/H1969</f>
        <v>0.05</v>
      </c>
      <c r="V1969" s="19"/>
      <c r="W1969" s="19"/>
      <c r="X1969" s="37" t="s">
        <v>3459</v>
      </c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</row>
    <row r="1970" spans="1:37" s="9" customFormat="1" ht="16.5" customHeight="1">
      <c r="A1970" s="38">
        <v>799</v>
      </c>
      <c r="B1970" s="39">
        <v>10729</v>
      </c>
      <c r="C1970" s="38">
        <v>10292985</v>
      </c>
      <c r="D1970" s="40" t="s">
        <v>1910</v>
      </c>
      <c r="E1970" s="58">
        <v>1</v>
      </c>
      <c r="F1970" s="38">
        <v>60</v>
      </c>
      <c r="G1970" s="38" t="s">
        <v>33</v>
      </c>
      <c r="H1970" s="42">
        <v>4338</v>
      </c>
      <c r="I1970" s="37"/>
      <c r="J1970" s="44">
        <v>42520</v>
      </c>
      <c r="K1970" s="42">
        <v>0</v>
      </c>
      <c r="L1970" s="42">
        <v>4121.1000000000004</v>
      </c>
      <c r="M1970" s="44">
        <v>45259</v>
      </c>
      <c r="N1970" s="42">
        <v>216.9</v>
      </c>
      <c r="O1970" s="42">
        <v>0</v>
      </c>
      <c r="P1970" s="45">
        <f>IF(J1970&lt;DATEVALUE("2009-1-1"),3%,13%)</f>
        <v>0.13</v>
      </c>
      <c r="Q1970" s="42">
        <f>IF(P1970=13%,ROUND(O1970/(1+P1970)*P1970,2),ROUND(O1970/(1+0.03)*0.02,2))</f>
        <v>0</v>
      </c>
      <c r="R1970" s="42">
        <f>O1970-Q1970</f>
        <v>0</v>
      </c>
      <c r="S1970" s="42">
        <f>N1970-R1970</f>
        <v>216.9</v>
      </c>
      <c r="T1970" s="38">
        <v>5000</v>
      </c>
      <c r="U1970" s="14">
        <f>S1970/H1970</f>
        <v>0.05</v>
      </c>
      <c r="V1970" s="19"/>
      <c r="W1970" s="19"/>
      <c r="X1970" s="37" t="s">
        <v>3459</v>
      </c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</row>
    <row r="1971" spans="1:37" s="9" customFormat="1" ht="16.5" customHeight="1">
      <c r="A1971" s="38">
        <v>807</v>
      </c>
      <c r="B1971" s="39">
        <v>10729</v>
      </c>
      <c r="C1971" s="38">
        <v>10292139</v>
      </c>
      <c r="D1971" s="40" t="s">
        <v>3340</v>
      </c>
      <c r="E1971" s="58">
        <v>1</v>
      </c>
      <c r="F1971" s="38">
        <v>60</v>
      </c>
      <c r="G1971" s="38" t="s">
        <v>83</v>
      </c>
      <c r="H1971" s="42">
        <v>-1038.8</v>
      </c>
      <c r="I1971" s="37"/>
      <c r="J1971" s="44">
        <v>39899</v>
      </c>
      <c r="K1971" s="42">
        <v>0</v>
      </c>
      <c r="L1971" s="42">
        <v>-986.86</v>
      </c>
      <c r="M1971" s="44">
        <v>45259</v>
      </c>
      <c r="N1971" s="42">
        <v>-51.94</v>
      </c>
      <c r="O1971" s="42">
        <v>0</v>
      </c>
      <c r="P1971" s="45">
        <f>IF(J1971&lt;DATEVALUE("2009-1-1"),3%,13%)</f>
        <v>0.13</v>
      </c>
      <c r="Q1971" s="42">
        <f>IF(P1971=13%,ROUND(O1971/(1+P1971)*P1971,2),ROUND(O1971/(1+0.03)*0.02,2))</f>
        <v>0</v>
      </c>
      <c r="R1971" s="42">
        <f>O1971-Q1971</f>
        <v>0</v>
      </c>
      <c r="S1971" s="42">
        <f>N1971-R1971</f>
        <v>-51.94</v>
      </c>
      <c r="T1971" s="38">
        <v>5000</v>
      </c>
      <c r="U1971" s="14">
        <f>S1971/H1971</f>
        <v>0.05</v>
      </c>
      <c r="V1971" s="19"/>
      <c r="W1971" s="19"/>
      <c r="X1971" s="37" t="s">
        <v>3459</v>
      </c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</row>
    <row r="1972" spans="1:37" s="9" customFormat="1" ht="16.5" customHeight="1">
      <c r="A1972" s="38">
        <v>808</v>
      </c>
      <c r="B1972" s="39">
        <v>10729</v>
      </c>
      <c r="C1972" s="38">
        <v>10292347</v>
      </c>
      <c r="D1972" s="40" t="s">
        <v>1147</v>
      </c>
      <c r="E1972" s="58">
        <v>8</v>
      </c>
      <c r="F1972" s="38">
        <v>60</v>
      </c>
      <c r="G1972" s="38" t="s">
        <v>83</v>
      </c>
      <c r="H1972" s="42">
        <v>2560</v>
      </c>
      <c r="I1972" s="37"/>
      <c r="J1972" s="44">
        <v>39813</v>
      </c>
      <c r="K1972" s="42">
        <v>0</v>
      </c>
      <c r="L1972" s="42">
        <v>2432</v>
      </c>
      <c r="M1972" s="44">
        <v>45259</v>
      </c>
      <c r="N1972" s="42">
        <v>128</v>
      </c>
      <c r="O1972" s="42">
        <v>0</v>
      </c>
      <c r="P1972" s="45">
        <f>IF(J1972&lt;DATEVALUE("2009-1-1"),3%,13%)</f>
        <v>0.03</v>
      </c>
      <c r="Q1972" s="42">
        <f>IF(P1972=13%,ROUND(O1972/(1+P1972)*P1972,2),ROUND(O1972/(1+0.03)*0.02,2))</f>
        <v>0</v>
      </c>
      <c r="R1972" s="42">
        <f>O1972-Q1972</f>
        <v>0</v>
      </c>
      <c r="S1972" s="42">
        <f>N1972-R1972</f>
        <v>128</v>
      </c>
      <c r="T1972" s="38">
        <v>5000</v>
      </c>
      <c r="U1972" s="14">
        <f>S1972/H1972</f>
        <v>0.05</v>
      </c>
      <c r="V1972" s="19"/>
      <c r="W1972" s="19"/>
      <c r="X1972" s="37" t="s">
        <v>3459</v>
      </c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</row>
    <row r="1973" spans="1:37" s="9" customFormat="1" ht="16.5" customHeight="1">
      <c r="A1973" s="38">
        <v>809</v>
      </c>
      <c r="B1973" s="39">
        <v>10729</v>
      </c>
      <c r="C1973" s="38">
        <v>10292348</v>
      </c>
      <c r="D1973" s="40" t="s">
        <v>3341</v>
      </c>
      <c r="E1973" s="58">
        <v>15</v>
      </c>
      <c r="F1973" s="38">
        <v>60</v>
      </c>
      <c r="G1973" s="38" t="s">
        <v>83</v>
      </c>
      <c r="H1973" s="42">
        <v>1320</v>
      </c>
      <c r="I1973" s="37"/>
      <c r="J1973" s="44">
        <v>39813</v>
      </c>
      <c r="K1973" s="42">
        <v>0</v>
      </c>
      <c r="L1973" s="42">
        <v>1254</v>
      </c>
      <c r="M1973" s="44">
        <v>45259</v>
      </c>
      <c r="N1973" s="42">
        <v>66</v>
      </c>
      <c r="O1973" s="42">
        <v>0</v>
      </c>
      <c r="P1973" s="45">
        <f>IF(J1973&lt;DATEVALUE("2009-1-1"),3%,13%)</f>
        <v>0.03</v>
      </c>
      <c r="Q1973" s="42">
        <f>IF(P1973=13%,ROUND(O1973/(1+P1973)*P1973,2),ROUND(O1973/(1+0.03)*0.02,2))</f>
        <v>0</v>
      </c>
      <c r="R1973" s="42">
        <f>O1973-Q1973</f>
        <v>0</v>
      </c>
      <c r="S1973" s="42">
        <f>N1973-R1973</f>
        <v>66</v>
      </c>
      <c r="T1973" s="38">
        <v>5000</v>
      </c>
      <c r="U1973" s="14">
        <f>S1973/H1973</f>
        <v>0.05</v>
      </c>
      <c r="V1973" s="19"/>
      <c r="W1973" s="19"/>
      <c r="X1973" s="37" t="s">
        <v>3459</v>
      </c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</row>
    <row r="1974" spans="1:37" s="9" customFormat="1" ht="16.5" customHeight="1">
      <c r="A1974" s="38">
        <v>810</v>
      </c>
      <c r="B1974" s="39">
        <v>10729</v>
      </c>
      <c r="C1974" s="38">
        <v>10292349</v>
      </c>
      <c r="D1974" s="40" t="s">
        <v>3342</v>
      </c>
      <c r="E1974" s="58">
        <v>10</v>
      </c>
      <c r="F1974" s="38">
        <v>60</v>
      </c>
      <c r="G1974" s="38" t="s">
        <v>83</v>
      </c>
      <c r="H1974" s="42">
        <v>4300</v>
      </c>
      <c r="I1974" s="37"/>
      <c r="J1974" s="44">
        <v>39813</v>
      </c>
      <c r="K1974" s="42">
        <v>0</v>
      </c>
      <c r="L1974" s="42">
        <v>4085</v>
      </c>
      <c r="M1974" s="44">
        <v>45259</v>
      </c>
      <c r="N1974" s="42">
        <v>215</v>
      </c>
      <c r="O1974" s="42">
        <v>0</v>
      </c>
      <c r="P1974" s="45">
        <f>IF(J1974&lt;DATEVALUE("2009-1-1"),3%,13%)</f>
        <v>0.03</v>
      </c>
      <c r="Q1974" s="42">
        <f>IF(P1974=13%,ROUND(O1974/(1+P1974)*P1974,2),ROUND(O1974/(1+0.03)*0.02,2))</f>
        <v>0</v>
      </c>
      <c r="R1974" s="42">
        <f>O1974-Q1974</f>
        <v>0</v>
      </c>
      <c r="S1974" s="42">
        <f>N1974-R1974</f>
        <v>215</v>
      </c>
      <c r="T1974" s="38">
        <v>5000</v>
      </c>
      <c r="U1974" s="14">
        <f>S1974/H1974</f>
        <v>0.05</v>
      </c>
      <c r="V1974" s="19"/>
      <c r="W1974" s="19"/>
      <c r="X1974" s="37" t="s">
        <v>3459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</row>
    <row r="1975" spans="1:37" s="9" customFormat="1" ht="16.5" customHeight="1">
      <c r="A1975" s="38">
        <v>811</v>
      </c>
      <c r="B1975" s="39">
        <v>10729</v>
      </c>
      <c r="C1975" s="38">
        <v>10292350</v>
      </c>
      <c r="D1975" s="40" t="s">
        <v>1148</v>
      </c>
      <c r="E1975" s="58">
        <v>10</v>
      </c>
      <c r="F1975" s="38">
        <v>60</v>
      </c>
      <c r="G1975" s="38" t="s">
        <v>83</v>
      </c>
      <c r="H1975" s="42">
        <v>2000</v>
      </c>
      <c r="I1975" s="37"/>
      <c r="J1975" s="44">
        <v>39813</v>
      </c>
      <c r="K1975" s="42">
        <v>0</v>
      </c>
      <c r="L1975" s="42">
        <v>1900</v>
      </c>
      <c r="M1975" s="44">
        <v>45259</v>
      </c>
      <c r="N1975" s="42">
        <v>100</v>
      </c>
      <c r="O1975" s="42">
        <v>0</v>
      </c>
      <c r="P1975" s="45">
        <f>IF(J1975&lt;DATEVALUE("2009-1-1"),3%,13%)</f>
        <v>0.03</v>
      </c>
      <c r="Q1975" s="42">
        <f>IF(P1975=13%,ROUND(O1975/(1+P1975)*P1975,2),ROUND(O1975/(1+0.03)*0.02,2))</f>
        <v>0</v>
      </c>
      <c r="R1975" s="42">
        <f>O1975-Q1975</f>
        <v>0</v>
      </c>
      <c r="S1975" s="42">
        <f>N1975-R1975</f>
        <v>100</v>
      </c>
      <c r="T1975" s="38">
        <v>5000</v>
      </c>
      <c r="U1975" s="14">
        <f>S1975/H1975</f>
        <v>0.05</v>
      </c>
      <c r="V1975" s="19"/>
      <c r="W1975" s="19"/>
      <c r="X1975" s="37" t="s">
        <v>3459</v>
      </c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</row>
    <row r="1976" spans="1:37" s="9" customFormat="1" ht="16.5" customHeight="1">
      <c r="A1976" s="38">
        <v>812</v>
      </c>
      <c r="B1976" s="39">
        <v>10729</v>
      </c>
      <c r="C1976" s="38">
        <v>10292351</v>
      </c>
      <c r="D1976" s="40" t="s">
        <v>1149</v>
      </c>
      <c r="E1976" s="58">
        <v>24</v>
      </c>
      <c r="F1976" s="38">
        <v>60</v>
      </c>
      <c r="G1976" s="38" t="s">
        <v>83</v>
      </c>
      <c r="H1976" s="42">
        <v>7200</v>
      </c>
      <c r="I1976" s="37"/>
      <c r="J1976" s="44">
        <v>39813</v>
      </c>
      <c r="K1976" s="42">
        <v>0</v>
      </c>
      <c r="L1976" s="42">
        <v>6840</v>
      </c>
      <c r="M1976" s="44">
        <v>45259</v>
      </c>
      <c r="N1976" s="42">
        <v>360</v>
      </c>
      <c r="O1976" s="42">
        <v>0</v>
      </c>
      <c r="P1976" s="45">
        <f>IF(J1976&lt;DATEVALUE("2009-1-1"),3%,13%)</f>
        <v>0.03</v>
      </c>
      <c r="Q1976" s="42">
        <f>IF(P1976=13%,ROUND(O1976/(1+P1976)*P1976,2),ROUND(O1976/(1+0.03)*0.02,2))</f>
        <v>0</v>
      </c>
      <c r="R1976" s="42">
        <f>O1976-Q1976</f>
        <v>0</v>
      </c>
      <c r="S1976" s="42">
        <f>N1976-R1976</f>
        <v>360</v>
      </c>
      <c r="T1976" s="38">
        <v>5000</v>
      </c>
      <c r="U1976" s="14">
        <f>S1976/H1976</f>
        <v>0.05</v>
      </c>
      <c r="V1976" s="19"/>
      <c r="W1976" s="19"/>
      <c r="X1976" s="37" t="s">
        <v>3459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</row>
    <row r="1977" spans="1:37" s="9" customFormat="1" ht="16.5" customHeight="1">
      <c r="A1977" s="38">
        <v>813</v>
      </c>
      <c r="B1977" s="39">
        <v>10729</v>
      </c>
      <c r="C1977" s="38">
        <v>10292352</v>
      </c>
      <c r="D1977" s="40" t="s">
        <v>3343</v>
      </c>
      <c r="E1977" s="58">
        <v>42</v>
      </c>
      <c r="F1977" s="38">
        <v>60</v>
      </c>
      <c r="G1977" s="38" t="s">
        <v>83</v>
      </c>
      <c r="H1977" s="42">
        <v>18060</v>
      </c>
      <c r="I1977" s="37"/>
      <c r="J1977" s="44">
        <v>39813</v>
      </c>
      <c r="K1977" s="42">
        <v>0</v>
      </c>
      <c r="L1977" s="42">
        <v>17157</v>
      </c>
      <c r="M1977" s="44">
        <v>45259</v>
      </c>
      <c r="N1977" s="42">
        <v>903</v>
      </c>
      <c r="O1977" s="42">
        <v>0</v>
      </c>
      <c r="P1977" s="45">
        <f>IF(J1977&lt;DATEVALUE("2009-1-1"),3%,13%)</f>
        <v>0.03</v>
      </c>
      <c r="Q1977" s="42">
        <f>IF(P1977=13%,ROUND(O1977/(1+P1977)*P1977,2),ROUND(O1977/(1+0.03)*0.02,2))</f>
        <v>0</v>
      </c>
      <c r="R1977" s="42">
        <f>O1977-Q1977</f>
        <v>0</v>
      </c>
      <c r="S1977" s="42">
        <f>N1977-R1977</f>
        <v>903</v>
      </c>
      <c r="T1977" s="38">
        <v>5000</v>
      </c>
      <c r="U1977" s="14">
        <f>S1977/H1977</f>
        <v>0.05</v>
      </c>
      <c r="V1977" s="19"/>
      <c r="W1977" s="19"/>
      <c r="X1977" s="37" t="s">
        <v>3459</v>
      </c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</row>
    <row r="1978" spans="1:37" s="9" customFormat="1" ht="16.5" customHeight="1">
      <c r="A1978" s="38">
        <v>814</v>
      </c>
      <c r="B1978" s="39">
        <v>10729</v>
      </c>
      <c r="C1978" s="38">
        <v>10292353</v>
      </c>
      <c r="D1978" s="40" t="s">
        <v>3344</v>
      </c>
      <c r="E1978" s="58">
        <v>52</v>
      </c>
      <c r="F1978" s="38">
        <v>60</v>
      </c>
      <c r="G1978" s="38" t="s">
        <v>83</v>
      </c>
      <c r="H1978" s="42">
        <v>13000</v>
      </c>
      <c r="I1978" s="37"/>
      <c r="J1978" s="44">
        <v>39813</v>
      </c>
      <c r="K1978" s="42">
        <v>0</v>
      </c>
      <c r="L1978" s="42">
        <v>12350</v>
      </c>
      <c r="M1978" s="44">
        <v>45259</v>
      </c>
      <c r="N1978" s="42">
        <v>650</v>
      </c>
      <c r="O1978" s="42">
        <v>0</v>
      </c>
      <c r="P1978" s="45">
        <f>IF(J1978&lt;DATEVALUE("2009-1-1"),3%,13%)</f>
        <v>0.03</v>
      </c>
      <c r="Q1978" s="42">
        <f>IF(P1978=13%,ROUND(O1978/(1+P1978)*P1978,2),ROUND(O1978/(1+0.03)*0.02,2))</f>
        <v>0</v>
      </c>
      <c r="R1978" s="42">
        <f>O1978-Q1978</f>
        <v>0</v>
      </c>
      <c r="S1978" s="42">
        <f>N1978-R1978</f>
        <v>650</v>
      </c>
      <c r="T1978" s="38">
        <v>5000</v>
      </c>
      <c r="U1978" s="14">
        <f>S1978/H1978</f>
        <v>0.05</v>
      </c>
      <c r="V1978" s="19"/>
      <c r="W1978" s="19"/>
      <c r="X1978" s="37" t="s">
        <v>3459</v>
      </c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</row>
    <row r="1979" spans="1:37" s="9" customFormat="1" ht="16.5" customHeight="1">
      <c r="A1979" s="38">
        <v>815</v>
      </c>
      <c r="B1979" s="39">
        <v>10729</v>
      </c>
      <c r="C1979" s="38">
        <v>10292354</v>
      </c>
      <c r="D1979" s="40" t="s">
        <v>3345</v>
      </c>
      <c r="E1979" s="58">
        <v>8</v>
      </c>
      <c r="F1979" s="38">
        <v>60</v>
      </c>
      <c r="G1979" s="38" t="s">
        <v>83</v>
      </c>
      <c r="H1979" s="42">
        <v>5920</v>
      </c>
      <c r="I1979" s="37"/>
      <c r="J1979" s="44">
        <v>39813</v>
      </c>
      <c r="K1979" s="42">
        <v>0</v>
      </c>
      <c r="L1979" s="42">
        <v>5624</v>
      </c>
      <c r="M1979" s="44">
        <v>45259</v>
      </c>
      <c r="N1979" s="42">
        <v>296</v>
      </c>
      <c r="O1979" s="42">
        <v>0</v>
      </c>
      <c r="P1979" s="45">
        <f>IF(J1979&lt;DATEVALUE("2009-1-1"),3%,13%)</f>
        <v>0.03</v>
      </c>
      <c r="Q1979" s="42">
        <f>IF(P1979=13%,ROUND(O1979/(1+P1979)*P1979,2),ROUND(O1979/(1+0.03)*0.02,2))</f>
        <v>0</v>
      </c>
      <c r="R1979" s="42">
        <f>O1979-Q1979</f>
        <v>0</v>
      </c>
      <c r="S1979" s="42">
        <f>N1979-R1979</f>
        <v>296</v>
      </c>
      <c r="T1979" s="38">
        <v>5000</v>
      </c>
      <c r="U1979" s="14">
        <f>S1979/H1979</f>
        <v>0.05</v>
      </c>
      <c r="V1979" s="19"/>
      <c r="W1979" s="19"/>
      <c r="X1979" s="37" t="s">
        <v>3459</v>
      </c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</row>
    <row r="1980" spans="1:37" s="9" customFormat="1" ht="16.5" customHeight="1">
      <c r="A1980" s="38">
        <v>816</v>
      </c>
      <c r="B1980" s="39">
        <v>10729</v>
      </c>
      <c r="C1980" s="38">
        <v>10292498</v>
      </c>
      <c r="D1980" s="40" t="s">
        <v>3346</v>
      </c>
      <c r="E1980" s="58">
        <v>119</v>
      </c>
      <c r="F1980" s="38">
        <v>60</v>
      </c>
      <c r="G1980" s="38" t="s">
        <v>83</v>
      </c>
      <c r="H1980" s="42">
        <v>10472</v>
      </c>
      <c r="I1980" s="37"/>
      <c r="J1980" s="44">
        <v>39813</v>
      </c>
      <c r="K1980" s="42">
        <v>0</v>
      </c>
      <c r="L1980" s="42">
        <v>9948.4</v>
      </c>
      <c r="M1980" s="44">
        <v>45259</v>
      </c>
      <c r="N1980" s="42">
        <v>523.6</v>
      </c>
      <c r="O1980" s="42">
        <v>0</v>
      </c>
      <c r="P1980" s="45">
        <f>IF(J1980&lt;DATEVALUE("2009-1-1"),3%,13%)</f>
        <v>0.03</v>
      </c>
      <c r="Q1980" s="42">
        <f>IF(P1980=13%,ROUND(O1980/(1+P1980)*P1980,2),ROUND(O1980/(1+0.03)*0.02,2))</f>
        <v>0</v>
      </c>
      <c r="R1980" s="42">
        <f>O1980-Q1980</f>
        <v>0</v>
      </c>
      <c r="S1980" s="42">
        <f>N1980-R1980</f>
        <v>523.6</v>
      </c>
      <c r="T1980" s="38">
        <v>5000</v>
      </c>
      <c r="U1980" s="14">
        <f>S1980/H1980</f>
        <v>0.05</v>
      </c>
      <c r="V1980" s="19"/>
      <c r="W1980" s="19"/>
      <c r="X1980" s="37" t="s">
        <v>3459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</row>
    <row r="1981" spans="1:37" s="9" customFormat="1" ht="16.5" customHeight="1">
      <c r="A1981" s="38">
        <v>817</v>
      </c>
      <c r="B1981" s="39">
        <v>10729</v>
      </c>
      <c r="C1981" s="38">
        <v>10292499</v>
      </c>
      <c r="D1981" s="40" t="s">
        <v>817</v>
      </c>
      <c r="E1981" s="58">
        <v>30</v>
      </c>
      <c r="F1981" s="38">
        <v>60</v>
      </c>
      <c r="G1981" s="38" t="s">
        <v>83</v>
      </c>
      <c r="H1981" s="42">
        <v>9600</v>
      </c>
      <c r="I1981" s="37"/>
      <c r="J1981" s="44">
        <v>39813</v>
      </c>
      <c r="K1981" s="42">
        <v>0</v>
      </c>
      <c r="L1981" s="42">
        <v>9120</v>
      </c>
      <c r="M1981" s="44">
        <v>45259</v>
      </c>
      <c r="N1981" s="42">
        <v>480</v>
      </c>
      <c r="O1981" s="42">
        <v>0</v>
      </c>
      <c r="P1981" s="45">
        <f>IF(J1981&lt;DATEVALUE("2009-1-1"),3%,13%)</f>
        <v>0.03</v>
      </c>
      <c r="Q1981" s="42">
        <f>IF(P1981=13%,ROUND(O1981/(1+P1981)*P1981,2),ROUND(O1981/(1+0.03)*0.02,2))</f>
        <v>0</v>
      </c>
      <c r="R1981" s="42">
        <f>O1981-Q1981</f>
        <v>0</v>
      </c>
      <c r="S1981" s="42">
        <f>N1981-R1981</f>
        <v>480</v>
      </c>
      <c r="T1981" s="38">
        <v>5000</v>
      </c>
      <c r="U1981" s="14">
        <f>S1981/H1981</f>
        <v>0.05</v>
      </c>
      <c r="V1981" s="19"/>
      <c r="W1981" s="19"/>
      <c r="X1981" s="37" t="s">
        <v>3459</v>
      </c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</row>
    <row r="1982" spans="1:37" s="9" customFormat="1" ht="16.5" customHeight="1">
      <c r="A1982" s="38">
        <v>818</v>
      </c>
      <c r="B1982" s="39">
        <v>10729</v>
      </c>
      <c r="C1982" s="38">
        <v>10292500</v>
      </c>
      <c r="D1982" s="40" t="s">
        <v>241</v>
      </c>
      <c r="E1982" s="58">
        <v>10</v>
      </c>
      <c r="F1982" s="38">
        <v>60</v>
      </c>
      <c r="G1982" s="38" t="s">
        <v>83</v>
      </c>
      <c r="H1982" s="42">
        <v>2600</v>
      </c>
      <c r="I1982" s="37"/>
      <c r="J1982" s="44">
        <v>39813</v>
      </c>
      <c r="K1982" s="42">
        <v>0</v>
      </c>
      <c r="L1982" s="42">
        <v>2470</v>
      </c>
      <c r="M1982" s="44">
        <v>45259</v>
      </c>
      <c r="N1982" s="42">
        <v>130</v>
      </c>
      <c r="O1982" s="42">
        <v>0</v>
      </c>
      <c r="P1982" s="45">
        <f>IF(J1982&lt;DATEVALUE("2009-1-1"),3%,13%)</f>
        <v>0.03</v>
      </c>
      <c r="Q1982" s="42">
        <f>IF(P1982=13%,ROUND(O1982/(1+P1982)*P1982,2),ROUND(O1982/(1+0.03)*0.02,2))</f>
        <v>0</v>
      </c>
      <c r="R1982" s="42">
        <f>O1982-Q1982</f>
        <v>0</v>
      </c>
      <c r="S1982" s="42">
        <f>N1982-R1982</f>
        <v>130</v>
      </c>
      <c r="T1982" s="38">
        <v>5000</v>
      </c>
      <c r="U1982" s="14">
        <f>S1982/H1982</f>
        <v>0.05</v>
      </c>
      <c r="V1982" s="19"/>
      <c r="W1982" s="19"/>
      <c r="X1982" s="37" t="s">
        <v>3459</v>
      </c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</row>
    <row r="1983" spans="1:37" s="9" customFormat="1" ht="16.5" customHeight="1">
      <c r="A1983" s="38">
        <v>819</v>
      </c>
      <c r="B1983" s="39">
        <v>10729</v>
      </c>
      <c r="C1983" s="38">
        <v>10292501</v>
      </c>
      <c r="D1983" s="40" t="s">
        <v>3347</v>
      </c>
      <c r="E1983" s="58">
        <v>3</v>
      </c>
      <c r="F1983" s="38">
        <v>60</v>
      </c>
      <c r="G1983" s="38" t="s">
        <v>83</v>
      </c>
      <c r="H1983" s="42">
        <v>1290</v>
      </c>
      <c r="I1983" s="37"/>
      <c r="J1983" s="44">
        <v>39813</v>
      </c>
      <c r="K1983" s="42">
        <v>0</v>
      </c>
      <c r="L1983" s="42">
        <v>1225.5</v>
      </c>
      <c r="M1983" s="44">
        <v>45259</v>
      </c>
      <c r="N1983" s="42">
        <v>64.5</v>
      </c>
      <c r="O1983" s="42">
        <v>0</v>
      </c>
      <c r="P1983" s="45">
        <f>IF(J1983&lt;DATEVALUE("2009-1-1"),3%,13%)</f>
        <v>0.03</v>
      </c>
      <c r="Q1983" s="42">
        <f>IF(P1983=13%,ROUND(O1983/(1+P1983)*P1983,2),ROUND(O1983/(1+0.03)*0.02,2))</f>
        <v>0</v>
      </c>
      <c r="R1983" s="42">
        <f>O1983-Q1983</f>
        <v>0</v>
      </c>
      <c r="S1983" s="42">
        <f>N1983-R1983</f>
        <v>64.5</v>
      </c>
      <c r="T1983" s="38">
        <v>5000</v>
      </c>
      <c r="U1983" s="14">
        <f>S1983/H1983</f>
        <v>0.05</v>
      </c>
      <c r="V1983" s="19"/>
      <c r="W1983" s="19"/>
      <c r="X1983" s="37" t="s">
        <v>3459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</row>
    <row r="1984" spans="1:37" s="9" customFormat="1" ht="16.5" customHeight="1">
      <c r="A1984" s="38">
        <v>820</v>
      </c>
      <c r="B1984" s="39">
        <v>10729</v>
      </c>
      <c r="C1984" s="38">
        <v>10292502</v>
      </c>
      <c r="D1984" s="40" t="s">
        <v>3348</v>
      </c>
      <c r="E1984" s="58">
        <v>3</v>
      </c>
      <c r="F1984" s="38">
        <v>60</v>
      </c>
      <c r="G1984" s="38" t="s">
        <v>83</v>
      </c>
      <c r="H1984" s="42">
        <v>2220</v>
      </c>
      <c r="I1984" s="37"/>
      <c r="J1984" s="44">
        <v>39813</v>
      </c>
      <c r="K1984" s="42">
        <v>0</v>
      </c>
      <c r="L1984" s="42">
        <v>2109</v>
      </c>
      <c r="M1984" s="44">
        <v>45259</v>
      </c>
      <c r="N1984" s="42">
        <v>111</v>
      </c>
      <c r="O1984" s="42">
        <v>0</v>
      </c>
      <c r="P1984" s="45">
        <f>IF(J1984&lt;DATEVALUE("2009-1-1"),3%,13%)</f>
        <v>0.03</v>
      </c>
      <c r="Q1984" s="42">
        <f>IF(P1984=13%,ROUND(O1984/(1+P1984)*P1984,2),ROUND(O1984/(1+0.03)*0.02,2))</f>
        <v>0</v>
      </c>
      <c r="R1984" s="42">
        <f>O1984-Q1984</f>
        <v>0</v>
      </c>
      <c r="S1984" s="42">
        <f>N1984-R1984</f>
        <v>111</v>
      </c>
      <c r="T1984" s="38">
        <v>5000</v>
      </c>
      <c r="U1984" s="14">
        <f>S1984/H1984</f>
        <v>0.05</v>
      </c>
      <c r="V1984" s="19"/>
      <c r="W1984" s="19"/>
      <c r="X1984" s="37" t="s">
        <v>3459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</row>
    <row r="1985" spans="1:37" s="9" customFormat="1" ht="16.5" customHeight="1">
      <c r="A1985" s="38">
        <v>837</v>
      </c>
      <c r="B1985" s="39">
        <v>10729</v>
      </c>
      <c r="C1985" s="38">
        <v>10291937</v>
      </c>
      <c r="D1985" s="40" t="s">
        <v>3355</v>
      </c>
      <c r="E1985" s="58">
        <v>1</v>
      </c>
      <c r="F1985" s="38">
        <v>60</v>
      </c>
      <c r="G1985" s="38" t="s">
        <v>515</v>
      </c>
      <c r="H1985" s="42">
        <v>10000</v>
      </c>
      <c r="I1985" s="37"/>
      <c r="J1985" s="44">
        <v>40386</v>
      </c>
      <c r="K1985" s="42">
        <v>0</v>
      </c>
      <c r="L1985" s="42">
        <v>9500</v>
      </c>
      <c r="M1985" s="44">
        <v>45259</v>
      </c>
      <c r="N1985" s="42">
        <v>500</v>
      </c>
      <c r="O1985" s="42">
        <v>0</v>
      </c>
      <c r="P1985" s="45">
        <f>IF(J1985&lt;DATEVALUE("2009-1-1"),3%,13%)</f>
        <v>0.13</v>
      </c>
      <c r="Q1985" s="42">
        <f>IF(P1985=13%,ROUND(O1985/(1+P1985)*P1985,2),ROUND(O1985/(1+0.03)*0.02,2))</f>
        <v>0</v>
      </c>
      <c r="R1985" s="42">
        <f>O1985-Q1985</f>
        <v>0</v>
      </c>
      <c r="S1985" s="42">
        <f>N1985-R1985</f>
        <v>500</v>
      </c>
      <c r="T1985" s="38">
        <v>5000</v>
      </c>
      <c r="U1985" s="14">
        <f>S1985/H1985</f>
        <v>0.05</v>
      </c>
      <c r="V1985" s="19"/>
      <c r="W1985" s="19"/>
      <c r="X1985" s="37" t="s">
        <v>3459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</row>
    <row r="1986" spans="1:37" s="9" customFormat="1" ht="16.5" customHeight="1">
      <c r="A1986" s="38">
        <v>846</v>
      </c>
      <c r="B1986" s="39">
        <v>10729</v>
      </c>
      <c r="C1986" s="38">
        <v>10292076</v>
      </c>
      <c r="D1986" s="40" t="s">
        <v>1253</v>
      </c>
      <c r="E1986" s="58">
        <v>1</v>
      </c>
      <c r="F1986" s="38">
        <v>120</v>
      </c>
      <c r="G1986" s="38" t="s">
        <v>262</v>
      </c>
      <c r="H1986" s="42">
        <v>50000</v>
      </c>
      <c r="I1986" s="37"/>
      <c r="J1986" s="44">
        <v>40568</v>
      </c>
      <c r="K1986" s="42">
        <v>0</v>
      </c>
      <c r="L1986" s="42">
        <v>47500</v>
      </c>
      <c r="M1986" s="44">
        <v>45259</v>
      </c>
      <c r="N1986" s="42">
        <v>2500</v>
      </c>
      <c r="O1986" s="42">
        <v>0</v>
      </c>
      <c r="P1986" s="45">
        <f>IF(J1986&lt;DATEVALUE("2009-1-1"),3%,13%)</f>
        <v>0.13</v>
      </c>
      <c r="Q1986" s="42">
        <f>IF(P1986=13%,ROUND(O1986/(1+P1986)*P1986,2),ROUND(O1986/(1+0.03)*0.02,2))</f>
        <v>0</v>
      </c>
      <c r="R1986" s="42">
        <f>O1986-Q1986</f>
        <v>0</v>
      </c>
      <c r="S1986" s="42">
        <f>N1986-R1986</f>
        <v>2500</v>
      </c>
      <c r="T1986" s="38">
        <v>5000</v>
      </c>
      <c r="U1986" s="14">
        <f>S1986/H1986</f>
        <v>0.05</v>
      </c>
      <c r="V1986" s="19"/>
      <c r="W1986" s="19"/>
      <c r="X1986" s="37" t="s">
        <v>3459</v>
      </c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</row>
    <row r="1987" spans="1:37" s="9" customFormat="1" ht="16.5" customHeight="1">
      <c r="A1987" s="38">
        <v>847</v>
      </c>
      <c r="B1987" s="39">
        <v>10729</v>
      </c>
      <c r="C1987" s="38">
        <v>10292093</v>
      </c>
      <c r="D1987" s="40" t="s">
        <v>495</v>
      </c>
      <c r="E1987" s="58">
        <v>1</v>
      </c>
      <c r="F1987" s="38">
        <v>120</v>
      </c>
      <c r="G1987" s="38" t="s">
        <v>262</v>
      </c>
      <c r="H1987" s="42">
        <v>68500</v>
      </c>
      <c r="I1987" s="37"/>
      <c r="J1987" s="44">
        <v>40688</v>
      </c>
      <c r="K1987" s="42">
        <v>0</v>
      </c>
      <c r="L1987" s="42">
        <v>65075</v>
      </c>
      <c r="M1987" s="44">
        <v>45259</v>
      </c>
      <c r="N1987" s="42">
        <v>3425</v>
      </c>
      <c r="O1987" s="42">
        <v>0</v>
      </c>
      <c r="P1987" s="45">
        <f>IF(J1987&lt;DATEVALUE("2009-1-1"),3%,13%)</f>
        <v>0.13</v>
      </c>
      <c r="Q1987" s="42">
        <f>IF(P1987=13%,ROUND(O1987/(1+P1987)*P1987,2),ROUND(O1987/(1+0.03)*0.02,2))</f>
        <v>0</v>
      </c>
      <c r="R1987" s="42">
        <f>O1987-Q1987</f>
        <v>0</v>
      </c>
      <c r="S1987" s="42">
        <f>N1987-R1987</f>
        <v>3425</v>
      </c>
      <c r="T1987" s="38">
        <v>5000</v>
      </c>
      <c r="U1987" s="14">
        <f>S1987/H1987</f>
        <v>0.05</v>
      </c>
      <c r="V1987" s="19"/>
      <c r="W1987" s="19"/>
      <c r="X1987" s="37" t="s">
        <v>3459</v>
      </c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</row>
    <row r="1988" spans="1:37" s="9" customFormat="1" ht="16.5" customHeight="1">
      <c r="A1988" s="38">
        <v>183</v>
      </c>
      <c r="B1988" s="39">
        <v>10702</v>
      </c>
      <c r="C1988" s="38">
        <v>10291680</v>
      </c>
      <c r="D1988" s="40" t="s">
        <v>3387</v>
      </c>
      <c r="E1988" s="58">
        <v>1</v>
      </c>
      <c r="F1988" s="38">
        <v>60</v>
      </c>
      <c r="G1988" s="38" t="s">
        <v>33</v>
      </c>
      <c r="H1988" s="42">
        <v>1100</v>
      </c>
      <c r="I1988" s="37"/>
      <c r="J1988" s="44">
        <v>43248</v>
      </c>
      <c r="K1988" s="42">
        <v>0</v>
      </c>
      <c r="L1988" s="42">
        <v>1045</v>
      </c>
      <c r="M1988" s="44">
        <v>45264</v>
      </c>
      <c r="N1988" s="42">
        <v>55</v>
      </c>
      <c r="O1988" s="42">
        <v>0</v>
      </c>
      <c r="P1988" s="45">
        <f>IF(J1988&lt;DATEVALUE("2009-1-1"),3%,13%)</f>
        <v>0.13</v>
      </c>
      <c r="Q1988" s="42">
        <f>IF(P1988=13%,ROUND(O1988/(1+P1988)*P1988,2),ROUND(O1988/(1+0.03)*0.02,2))</f>
        <v>0</v>
      </c>
      <c r="R1988" s="42">
        <f>O1988-Q1988</f>
        <v>0</v>
      </c>
      <c r="S1988" s="42">
        <f>N1988-R1988</f>
        <v>55</v>
      </c>
      <c r="T1988" s="38">
        <v>2506</v>
      </c>
      <c r="U1988" s="14">
        <f>S1988/H1988</f>
        <v>0.05</v>
      </c>
      <c r="V1988" s="19"/>
      <c r="W1988" s="19"/>
      <c r="X1988" s="37" t="s">
        <v>3456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</row>
    <row r="1989" spans="1:37" s="9" customFormat="1" ht="16.5" customHeight="1">
      <c r="A1989" s="38">
        <v>902</v>
      </c>
      <c r="B1989" s="39">
        <v>10728</v>
      </c>
      <c r="C1989" s="38">
        <v>10282586</v>
      </c>
      <c r="D1989" s="40" t="s">
        <v>3422</v>
      </c>
      <c r="E1989" s="58">
        <v>1</v>
      </c>
      <c r="F1989" s="38">
        <v>120</v>
      </c>
      <c r="G1989" s="38" t="s">
        <v>21</v>
      </c>
      <c r="H1989" s="42">
        <v>7000</v>
      </c>
      <c r="I1989" s="37"/>
      <c r="J1989" s="44">
        <v>38926</v>
      </c>
      <c r="K1989" s="42">
        <v>0</v>
      </c>
      <c r="L1989" s="42">
        <v>6650</v>
      </c>
      <c r="M1989" s="44">
        <v>45279</v>
      </c>
      <c r="N1989" s="42">
        <v>350</v>
      </c>
      <c r="O1989" s="42">
        <v>0</v>
      </c>
      <c r="P1989" s="45">
        <f>IF(J1989&lt;DATEVALUE("2009-1-1"),3%,13%)</f>
        <v>0.03</v>
      </c>
      <c r="Q1989" s="42">
        <f>IF(P1989=13%,ROUND(O1989/(1+P1989)*P1989,2),ROUND(O1989/(1+0.03)*0.02,2))</f>
        <v>0</v>
      </c>
      <c r="R1989" s="42">
        <f>O1989-Q1989</f>
        <v>0</v>
      </c>
      <c r="S1989" s="42">
        <f>N1989-R1989</f>
        <v>350</v>
      </c>
      <c r="T1989" s="38">
        <v>5000</v>
      </c>
      <c r="U1989" s="14">
        <f>S1989/H1989</f>
        <v>0.05</v>
      </c>
      <c r="V1989" s="19"/>
      <c r="W1989" s="19"/>
      <c r="X1989" s="37" t="s">
        <v>3459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</row>
    <row r="1990" spans="1:37" s="9" customFormat="1" ht="16.5" customHeight="1">
      <c r="A1990" s="38">
        <v>903</v>
      </c>
      <c r="B1990" s="39">
        <v>10728</v>
      </c>
      <c r="C1990" s="38">
        <v>10282588</v>
      </c>
      <c r="D1990" s="40" t="s">
        <v>3423</v>
      </c>
      <c r="E1990" s="58">
        <v>1</v>
      </c>
      <c r="F1990" s="38">
        <v>120</v>
      </c>
      <c r="G1990" s="38" t="s">
        <v>21</v>
      </c>
      <c r="H1990" s="42">
        <v>8300</v>
      </c>
      <c r="I1990" s="37"/>
      <c r="J1990" s="44">
        <v>38926</v>
      </c>
      <c r="K1990" s="42">
        <v>0</v>
      </c>
      <c r="L1990" s="42">
        <v>7885</v>
      </c>
      <c r="M1990" s="44">
        <v>45279</v>
      </c>
      <c r="N1990" s="42">
        <v>415</v>
      </c>
      <c r="O1990" s="42">
        <v>0</v>
      </c>
      <c r="P1990" s="45">
        <f>IF(J1990&lt;DATEVALUE("2009-1-1"),3%,13%)</f>
        <v>0.03</v>
      </c>
      <c r="Q1990" s="42">
        <f>IF(P1990=13%,ROUND(O1990/(1+P1990)*P1990,2),ROUND(O1990/(1+0.03)*0.02,2))</f>
        <v>0</v>
      </c>
      <c r="R1990" s="42">
        <f>O1990-Q1990</f>
        <v>0</v>
      </c>
      <c r="S1990" s="42">
        <f>N1990-R1990</f>
        <v>415</v>
      </c>
      <c r="T1990" s="38">
        <v>5000</v>
      </c>
      <c r="U1990" s="14">
        <f>S1990/H1990</f>
        <v>0.05</v>
      </c>
      <c r="V1990" s="19"/>
      <c r="W1990" s="19"/>
      <c r="X1990" s="37" t="s">
        <v>3459</v>
      </c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</row>
    <row r="1991" spans="1:37" s="9" customFormat="1" ht="16.5" customHeight="1">
      <c r="A1991" s="38">
        <v>2</v>
      </c>
      <c r="B1991" s="39">
        <v>10727</v>
      </c>
      <c r="C1991" s="38">
        <v>10311179</v>
      </c>
      <c r="D1991" s="40" t="s">
        <v>161</v>
      </c>
      <c r="E1991" s="38">
        <v>20</v>
      </c>
      <c r="F1991" s="38">
        <v>60</v>
      </c>
      <c r="G1991" s="38" t="s">
        <v>83</v>
      </c>
      <c r="H1991" s="42">
        <v>1794.8</v>
      </c>
      <c r="I1991" s="2"/>
      <c r="J1991" s="44">
        <v>42625</v>
      </c>
      <c r="K1991" s="42">
        <v>0</v>
      </c>
      <c r="L1991" s="42">
        <v>1705.06</v>
      </c>
      <c r="M1991" s="44">
        <v>44985</v>
      </c>
      <c r="N1991" s="42">
        <f>H1991-K1991-L1991</f>
        <v>89.740000000000009</v>
      </c>
      <c r="O1991" s="42">
        <v>0</v>
      </c>
      <c r="P1991" s="45">
        <v>0.13</v>
      </c>
      <c r="Q1991" s="42">
        <v>0</v>
      </c>
      <c r="R1991" s="42">
        <v>0</v>
      </c>
      <c r="S1991" s="42">
        <f>N1991-R1991</f>
        <v>89.740000000000009</v>
      </c>
      <c r="T1991" s="38">
        <v>5000</v>
      </c>
      <c r="U1991" s="14">
        <f>S1991/H1991</f>
        <v>5.000000000000001E-2</v>
      </c>
      <c r="V1991" s="19"/>
      <c r="W1991" s="19"/>
      <c r="X1991" s="37" t="s">
        <v>3471</v>
      </c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</row>
    <row r="1992" spans="1:37" s="9" customFormat="1" ht="16.5" customHeight="1">
      <c r="A1992" s="38">
        <v>55</v>
      </c>
      <c r="B1992" s="39">
        <v>10741</v>
      </c>
      <c r="C1992" s="38">
        <v>10282264</v>
      </c>
      <c r="D1992" s="40" t="s">
        <v>2225</v>
      </c>
      <c r="E1992" s="38">
        <v>4</v>
      </c>
      <c r="F1992" s="38">
        <v>120</v>
      </c>
      <c r="G1992" s="38" t="s">
        <v>23</v>
      </c>
      <c r="H1992" s="42">
        <v>12403.4</v>
      </c>
      <c r="I1992" s="2"/>
      <c r="J1992" s="44">
        <v>41206</v>
      </c>
      <c r="K1992" s="42">
        <v>0</v>
      </c>
      <c r="L1992" s="42">
        <v>11783.23</v>
      </c>
      <c r="M1992" s="44">
        <v>45077</v>
      </c>
      <c r="N1992" s="42">
        <f>H1992-K1992-L1992</f>
        <v>620.17000000000007</v>
      </c>
      <c r="O1992" s="42">
        <v>0</v>
      </c>
      <c r="P1992" s="45">
        <v>0.13</v>
      </c>
      <c r="Q1992" s="42">
        <v>0</v>
      </c>
      <c r="R1992" s="42">
        <v>0</v>
      </c>
      <c r="S1992" s="42">
        <f>N1992-R1992</f>
        <v>620.17000000000007</v>
      </c>
      <c r="T1992" s="38">
        <v>2101</v>
      </c>
      <c r="U1992" s="14">
        <f>S1992/H1992</f>
        <v>5.000000000000001E-2</v>
      </c>
      <c r="V1992" s="19"/>
      <c r="W1992" s="19"/>
      <c r="X1992" s="37" t="s">
        <v>3462</v>
      </c>
    </row>
    <row r="1993" spans="1:37" s="9" customFormat="1" ht="16.5" customHeight="1">
      <c r="A1993" s="38">
        <v>61</v>
      </c>
      <c r="B1993" s="39">
        <v>10736</v>
      </c>
      <c r="C1993" s="38">
        <v>10283741</v>
      </c>
      <c r="D1993" s="40" t="s">
        <v>1867</v>
      </c>
      <c r="E1993" s="38">
        <v>4</v>
      </c>
      <c r="F1993" s="38">
        <v>120</v>
      </c>
      <c r="G1993" s="38" t="s">
        <v>23</v>
      </c>
      <c r="H1993" s="42">
        <v>13748.4</v>
      </c>
      <c r="I1993" s="49"/>
      <c r="J1993" s="44">
        <v>39269</v>
      </c>
      <c r="K1993" s="42">
        <v>0</v>
      </c>
      <c r="L1993" s="42">
        <v>13060.98</v>
      </c>
      <c r="M1993" s="44">
        <v>45107</v>
      </c>
      <c r="N1993" s="42">
        <f>H1993-K1993-L1993</f>
        <v>687.42000000000007</v>
      </c>
      <c r="O1993" s="42">
        <v>0</v>
      </c>
      <c r="P1993" s="45">
        <v>0.03</v>
      </c>
      <c r="Q1993" s="42">
        <v>0</v>
      </c>
      <c r="R1993" s="42">
        <v>0</v>
      </c>
      <c r="S1993" s="42">
        <f>N1993-R1993</f>
        <v>687.42000000000007</v>
      </c>
      <c r="T1993" s="38">
        <v>5000</v>
      </c>
      <c r="U1993" s="14">
        <f>S1993/H1993</f>
        <v>5.000000000000001E-2</v>
      </c>
      <c r="V1993" s="19"/>
      <c r="W1993" s="19"/>
      <c r="X1993" s="37" t="s">
        <v>3461</v>
      </c>
    </row>
    <row r="1994" spans="1:37" s="9" customFormat="1" ht="16.5" customHeight="1">
      <c r="A1994" s="38">
        <v>475</v>
      </c>
      <c r="B1994" s="39">
        <v>40712</v>
      </c>
      <c r="C1994" s="38">
        <v>10303618</v>
      </c>
      <c r="D1994" s="40" t="s">
        <v>1717</v>
      </c>
      <c r="E1994" s="38">
        <v>4</v>
      </c>
      <c r="F1994" s="38">
        <v>60</v>
      </c>
      <c r="G1994" s="38" t="s">
        <v>23</v>
      </c>
      <c r="H1994" s="42">
        <v>5128.2</v>
      </c>
      <c r="I1994" s="55"/>
      <c r="J1994" s="44">
        <v>42276</v>
      </c>
      <c r="K1994" s="42">
        <v>0</v>
      </c>
      <c r="L1994" s="42">
        <v>4871.79</v>
      </c>
      <c r="M1994" s="44">
        <v>45138</v>
      </c>
      <c r="N1994" s="42">
        <f>H1994-K1994-L1994</f>
        <v>256.40999999999985</v>
      </c>
      <c r="O1994" s="42">
        <v>0</v>
      </c>
      <c r="P1994" s="45">
        <v>0.13</v>
      </c>
      <c r="Q1994" s="42">
        <v>0</v>
      </c>
      <c r="R1994" s="42">
        <v>0</v>
      </c>
      <c r="S1994" s="42">
        <v>256.41000000000003</v>
      </c>
      <c r="T1994" s="38">
        <v>5000</v>
      </c>
      <c r="U1994" s="14">
        <f>S1994/H1994</f>
        <v>5.000000000000001E-2</v>
      </c>
      <c r="V1994" s="19"/>
      <c r="W1994" s="19"/>
      <c r="X1994" s="37" t="s">
        <v>3467</v>
      </c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</row>
    <row r="1995" spans="1:37" s="9" customFormat="1" ht="16.5" customHeight="1">
      <c r="A1995" s="38">
        <v>493</v>
      </c>
      <c r="B1995" s="39">
        <v>40712</v>
      </c>
      <c r="C1995" s="38">
        <v>10303639</v>
      </c>
      <c r="D1995" s="40" t="s">
        <v>1725</v>
      </c>
      <c r="E1995" s="38">
        <v>10</v>
      </c>
      <c r="F1995" s="38">
        <v>60</v>
      </c>
      <c r="G1995" s="38" t="s">
        <v>33</v>
      </c>
      <c r="H1995" s="42">
        <v>5128.2</v>
      </c>
      <c r="I1995" s="55"/>
      <c r="J1995" s="44">
        <v>42276</v>
      </c>
      <c r="K1995" s="42">
        <v>0</v>
      </c>
      <c r="L1995" s="42">
        <v>4871.79</v>
      </c>
      <c r="M1995" s="44">
        <v>45138</v>
      </c>
      <c r="N1995" s="42">
        <f>H1995-K1995-L1995</f>
        <v>256.40999999999985</v>
      </c>
      <c r="O1995" s="42">
        <v>0</v>
      </c>
      <c r="P1995" s="45">
        <v>0.13</v>
      </c>
      <c r="Q1995" s="42">
        <v>0</v>
      </c>
      <c r="R1995" s="42">
        <v>0</v>
      </c>
      <c r="S1995" s="42">
        <v>256.41000000000003</v>
      </c>
      <c r="T1995" s="38">
        <v>5000</v>
      </c>
      <c r="U1995" s="14">
        <f>S1995/H1995</f>
        <v>5.000000000000001E-2</v>
      </c>
      <c r="V1995" s="19"/>
      <c r="W1995" s="19"/>
      <c r="X1995" s="37" t="s">
        <v>3467</v>
      </c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</row>
    <row r="1996" spans="1:37" s="9" customFormat="1" ht="16.5" customHeight="1">
      <c r="A1996" s="38">
        <v>64</v>
      </c>
      <c r="B1996" s="39">
        <v>50100</v>
      </c>
      <c r="C1996" s="38">
        <v>10309188</v>
      </c>
      <c r="D1996" s="40" t="s">
        <v>31</v>
      </c>
      <c r="E1996" s="58">
        <v>110</v>
      </c>
      <c r="F1996" s="38">
        <v>120</v>
      </c>
      <c r="G1996" s="38" t="s">
        <v>23</v>
      </c>
      <c r="H1996" s="42">
        <v>5293.2</v>
      </c>
      <c r="I1996" s="37"/>
      <c r="J1996" s="44">
        <v>41637</v>
      </c>
      <c r="K1996" s="42">
        <v>0</v>
      </c>
      <c r="L1996" s="42">
        <v>5028.54</v>
      </c>
      <c r="M1996" s="44">
        <v>45278</v>
      </c>
      <c r="N1996" s="42">
        <v>264.66000000000003</v>
      </c>
      <c r="O1996" s="42">
        <v>0</v>
      </c>
      <c r="P1996" s="45">
        <f>IF(J1996&lt;DATEVALUE("2009-1-1"),3%,13%)</f>
        <v>0.13</v>
      </c>
      <c r="Q1996" s="42">
        <f>IF(P1996=13%,ROUND(O1996/(1+P1996)*P1996,2),ROUND(O1996/(1+0.03)*0.02,2))</f>
        <v>0</v>
      </c>
      <c r="R1996" s="42">
        <f>O1996-Q1996</f>
        <v>0</v>
      </c>
      <c r="S1996" s="42">
        <f>N1996-R1996</f>
        <v>264.66000000000003</v>
      </c>
      <c r="T1996" s="38">
        <v>5000</v>
      </c>
      <c r="U1996" s="14">
        <f>S1996/H1996</f>
        <v>5.000000000000001E-2</v>
      </c>
      <c r="V1996" s="19"/>
      <c r="W1996" s="19"/>
      <c r="X1996" s="37" t="s">
        <v>3477</v>
      </c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</row>
    <row r="1997" spans="1:37" s="9" customFormat="1" ht="16.5" customHeight="1">
      <c r="A1997" s="38">
        <v>114</v>
      </c>
      <c r="B1997" s="39">
        <v>10741</v>
      </c>
      <c r="C1997" s="38">
        <v>10282253</v>
      </c>
      <c r="D1997" s="40" t="s">
        <v>1401</v>
      </c>
      <c r="E1997" s="38">
        <v>1</v>
      </c>
      <c r="F1997" s="38">
        <v>120</v>
      </c>
      <c r="G1997" s="38" t="s">
        <v>23</v>
      </c>
      <c r="H1997" s="42">
        <v>3418.8</v>
      </c>
      <c r="I1997" s="2"/>
      <c r="J1997" s="44">
        <v>40905</v>
      </c>
      <c r="K1997" s="42">
        <v>0</v>
      </c>
      <c r="L1997" s="42">
        <v>3247.86</v>
      </c>
      <c r="M1997" s="44">
        <v>45077</v>
      </c>
      <c r="N1997" s="42">
        <f>H1997-K1997-L1997</f>
        <v>170.94000000000005</v>
      </c>
      <c r="O1997" s="42">
        <v>0</v>
      </c>
      <c r="P1997" s="45">
        <v>0.13</v>
      </c>
      <c r="Q1997" s="42">
        <v>0</v>
      </c>
      <c r="R1997" s="42">
        <v>0</v>
      </c>
      <c r="S1997" s="42">
        <f>N1997-R1997</f>
        <v>170.94000000000005</v>
      </c>
      <c r="T1997" s="38">
        <v>5000</v>
      </c>
      <c r="U1997" s="14">
        <f>S1997/H1997</f>
        <v>5.0000000000000017E-2</v>
      </c>
      <c r="V1997" s="19"/>
      <c r="W1997" s="19"/>
      <c r="X1997" s="37" t="s">
        <v>3462</v>
      </c>
    </row>
    <row r="1998" spans="1:37" s="9" customFormat="1" ht="16.5" customHeight="1">
      <c r="A1998" s="38">
        <v>133</v>
      </c>
      <c r="B1998" s="39">
        <v>10736</v>
      </c>
      <c r="C1998" s="38">
        <v>10284166</v>
      </c>
      <c r="D1998" s="40" t="s">
        <v>1920</v>
      </c>
      <c r="E1998" s="38">
        <v>1</v>
      </c>
      <c r="F1998" s="38">
        <v>60</v>
      </c>
      <c r="G1998" s="38" t="s">
        <v>33</v>
      </c>
      <c r="H1998" s="42">
        <v>2418.8000000000002</v>
      </c>
      <c r="I1998" s="49"/>
      <c r="J1998" s="44">
        <v>43094</v>
      </c>
      <c r="K1998" s="42">
        <v>0</v>
      </c>
      <c r="L1998" s="42">
        <v>2297.86</v>
      </c>
      <c r="M1998" s="44">
        <v>45107</v>
      </c>
      <c r="N1998" s="42">
        <f>H1998-K1998-L1998</f>
        <v>120.94000000000005</v>
      </c>
      <c r="O1998" s="42">
        <v>0</v>
      </c>
      <c r="P1998" s="45">
        <v>0.13</v>
      </c>
      <c r="Q1998" s="42">
        <v>0</v>
      </c>
      <c r="R1998" s="42">
        <v>0</v>
      </c>
      <c r="S1998" s="42">
        <f>N1998-R1998</f>
        <v>120.94000000000005</v>
      </c>
      <c r="T1998" s="38">
        <v>5000</v>
      </c>
      <c r="U1998" s="14">
        <f>S1998/H1998</f>
        <v>5.0000000000000017E-2</v>
      </c>
      <c r="V1998" s="19"/>
      <c r="W1998" s="19"/>
      <c r="X1998" s="37" t="s">
        <v>3461</v>
      </c>
    </row>
    <row r="1999" spans="1:37" s="9" customFormat="1" ht="16.5" customHeight="1">
      <c r="A1999" s="38">
        <v>141</v>
      </c>
      <c r="B1999" s="39">
        <v>10743</v>
      </c>
      <c r="C1999" s="38">
        <v>10300829</v>
      </c>
      <c r="D1999" s="40" t="s">
        <v>588</v>
      </c>
      <c r="E1999" s="38">
        <v>1</v>
      </c>
      <c r="F1999" s="38">
        <v>120</v>
      </c>
      <c r="G1999" s="38" t="s">
        <v>23</v>
      </c>
      <c r="H1999" s="42">
        <v>1709.4</v>
      </c>
      <c r="I1999" s="56"/>
      <c r="J1999" s="44">
        <v>40512</v>
      </c>
      <c r="K1999" s="42">
        <v>0</v>
      </c>
      <c r="L1999" s="42">
        <v>1623.93</v>
      </c>
      <c r="M1999" s="44">
        <v>45169</v>
      </c>
      <c r="N1999" s="42">
        <f>H1999-K1999-L1999</f>
        <v>85.470000000000027</v>
      </c>
      <c r="O1999" s="42">
        <v>0</v>
      </c>
      <c r="P1999" s="45">
        <v>0.13</v>
      </c>
      <c r="Q1999" s="42">
        <v>0</v>
      </c>
      <c r="R1999" s="42">
        <v>0</v>
      </c>
      <c r="S1999" s="42">
        <f>N1999-R1999</f>
        <v>85.470000000000027</v>
      </c>
      <c r="T1999" s="38">
        <v>5000</v>
      </c>
      <c r="U1999" s="14">
        <f>S1999/H1999</f>
        <v>5.0000000000000017E-2</v>
      </c>
      <c r="V1999" s="19"/>
      <c r="W1999" s="19"/>
      <c r="X1999" s="37" t="s">
        <v>3463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</row>
    <row r="2000" spans="1:37" s="9" customFormat="1" ht="16.5" customHeight="1">
      <c r="A2000" s="38">
        <v>72</v>
      </c>
      <c r="B2000" s="39">
        <v>10732</v>
      </c>
      <c r="C2000" s="38">
        <v>10320407</v>
      </c>
      <c r="D2000" s="40" t="s">
        <v>413</v>
      </c>
      <c r="E2000" s="58">
        <v>1</v>
      </c>
      <c r="F2000" s="38">
        <v>120</v>
      </c>
      <c r="G2000" s="38" t="s">
        <v>21</v>
      </c>
      <c r="H2000" s="42">
        <v>85624.4</v>
      </c>
      <c r="I2000" s="57"/>
      <c r="J2000" s="44">
        <v>40175</v>
      </c>
      <c r="K2000" s="42">
        <v>0</v>
      </c>
      <c r="L2000" s="42">
        <v>81343.179999999993</v>
      </c>
      <c r="M2000" s="44">
        <v>45199</v>
      </c>
      <c r="N2000" s="42">
        <f>H2000-L2000</f>
        <v>4281.2200000000012</v>
      </c>
      <c r="O2000" s="42">
        <v>0</v>
      </c>
      <c r="P2000" s="45">
        <v>0.13</v>
      </c>
      <c r="Q2000" s="42">
        <v>0</v>
      </c>
      <c r="R2000" s="42">
        <v>0</v>
      </c>
      <c r="S2000" s="42">
        <f>N2000</f>
        <v>4281.2200000000012</v>
      </c>
      <c r="T2000" s="38">
        <v>5000</v>
      </c>
      <c r="U2000" s="14">
        <f>S2000/H2000</f>
        <v>5.0000000000000017E-2</v>
      </c>
      <c r="V2000" s="19"/>
      <c r="W2000" s="19"/>
      <c r="X2000" s="37" t="s">
        <v>3460</v>
      </c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</row>
    <row r="2001" spans="1:37" s="9" customFormat="1" ht="16.5" customHeight="1">
      <c r="A2001" s="38">
        <v>97</v>
      </c>
      <c r="B2001" s="39">
        <v>10732</v>
      </c>
      <c r="C2001" s="38">
        <v>10321033</v>
      </c>
      <c r="D2001" s="40" t="s">
        <v>301</v>
      </c>
      <c r="E2001" s="58">
        <v>1</v>
      </c>
      <c r="F2001" s="38">
        <v>120</v>
      </c>
      <c r="G2001" s="38" t="s">
        <v>21</v>
      </c>
      <c r="H2001" s="42">
        <v>6542.6</v>
      </c>
      <c r="I2001" s="57"/>
      <c r="J2001" s="44">
        <v>41177</v>
      </c>
      <c r="K2001" s="42">
        <v>0</v>
      </c>
      <c r="L2001" s="42">
        <v>6215.47</v>
      </c>
      <c r="M2001" s="44">
        <v>45199</v>
      </c>
      <c r="N2001" s="42">
        <f>H2001-L2001</f>
        <v>327.13000000000011</v>
      </c>
      <c r="O2001" s="42">
        <v>0</v>
      </c>
      <c r="P2001" s="45">
        <v>0.13</v>
      </c>
      <c r="Q2001" s="42">
        <v>0</v>
      </c>
      <c r="R2001" s="42">
        <v>0</v>
      </c>
      <c r="S2001" s="42">
        <f>N2001</f>
        <v>327.13000000000011</v>
      </c>
      <c r="T2001" s="38">
        <v>2205</v>
      </c>
      <c r="U2001" s="14">
        <f>S2001/H2001</f>
        <v>5.0000000000000017E-2</v>
      </c>
      <c r="V2001" s="19"/>
      <c r="W2001" s="19"/>
      <c r="X2001" s="37" t="s">
        <v>3460</v>
      </c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</row>
    <row r="2002" spans="1:37" s="9" customFormat="1" ht="16.5" customHeight="1">
      <c r="A2002" s="38">
        <v>11</v>
      </c>
      <c r="B2002" s="39">
        <v>10730</v>
      </c>
      <c r="C2002" s="38">
        <v>10290507</v>
      </c>
      <c r="D2002" s="40" t="s">
        <v>81</v>
      </c>
      <c r="E2002" s="38">
        <v>350</v>
      </c>
      <c r="F2002" s="38">
        <v>60</v>
      </c>
      <c r="G2002" s="38" t="s">
        <v>23</v>
      </c>
      <c r="H2002" s="42">
        <v>131026</v>
      </c>
      <c r="I2002" s="2"/>
      <c r="J2002" s="44">
        <v>41633</v>
      </c>
      <c r="K2002" s="42">
        <v>0</v>
      </c>
      <c r="L2002" s="42">
        <v>124474.7</v>
      </c>
      <c r="M2002" s="44">
        <v>44985</v>
      </c>
      <c r="N2002" s="42">
        <f>H2002-K2002-L2002</f>
        <v>6551.3000000000029</v>
      </c>
      <c r="O2002" s="42">
        <v>0</v>
      </c>
      <c r="P2002" s="45">
        <v>0.13</v>
      </c>
      <c r="Q2002" s="42">
        <v>0</v>
      </c>
      <c r="R2002" s="42">
        <v>0</v>
      </c>
      <c r="S2002" s="42">
        <f>N2002-R2002</f>
        <v>6551.3000000000029</v>
      </c>
      <c r="T2002" s="38">
        <v>5000</v>
      </c>
      <c r="U2002" s="14">
        <f>S2002/H2002</f>
        <v>5.0000000000000024E-2</v>
      </c>
      <c r="V2002" s="19"/>
      <c r="W2002" s="19"/>
      <c r="X2002" s="37" t="s">
        <v>3459</v>
      </c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</row>
    <row r="2003" spans="1:37" s="9" customFormat="1" ht="16.5" customHeight="1">
      <c r="A2003" s="38">
        <v>71</v>
      </c>
      <c r="B2003" s="39">
        <v>10730</v>
      </c>
      <c r="C2003" s="38">
        <v>10290218</v>
      </c>
      <c r="D2003" s="40" t="s">
        <v>2205</v>
      </c>
      <c r="E2003" s="38">
        <v>1</v>
      </c>
      <c r="F2003" s="38">
        <v>60</v>
      </c>
      <c r="G2003" s="38" t="s">
        <v>33</v>
      </c>
      <c r="H2003" s="42">
        <v>1999</v>
      </c>
      <c r="I2003" s="2"/>
      <c r="J2003" s="44">
        <v>43156</v>
      </c>
      <c r="K2003" s="42">
        <v>0</v>
      </c>
      <c r="L2003" s="42">
        <v>1899.05</v>
      </c>
      <c r="M2003" s="44">
        <v>45077</v>
      </c>
      <c r="N2003" s="42">
        <f>H2003-K2003-L2003</f>
        <v>99.950000000000045</v>
      </c>
      <c r="O2003" s="42">
        <v>0</v>
      </c>
      <c r="P2003" s="45">
        <v>0.13</v>
      </c>
      <c r="Q2003" s="42">
        <v>0</v>
      </c>
      <c r="R2003" s="42">
        <v>0</v>
      </c>
      <c r="S2003" s="42">
        <f>N2003-R2003</f>
        <v>99.950000000000045</v>
      </c>
      <c r="T2003" s="38">
        <v>5000</v>
      </c>
      <c r="U2003" s="14">
        <f>S2003/H2003</f>
        <v>5.0000000000000024E-2</v>
      </c>
      <c r="V2003" s="19"/>
      <c r="W2003" s="19"/>
      <c r="X2003" s="37" t="s">
        <v>3459</v>
      </c>
    </row>
    <row r="2004" spans="1:37" s="9" customFormat="1" ht="16.5" customHeight="1">
      <c r="A2004" s="38">
        <v>155</v>
      </c>
      <c r="B2004" s="39">
        <v>10741</v>
      </c>
      <c r="C2004" s="38">
        <v>10282271</v>
      </c>
      <c r="D2004" s="40" t="s">
        <v>2040</v>
      </c>
      <c r="E2004" s="38">
        <v>1</v>
      </c>
      <c r="F2004" s="38">
        <v>60</v>
      </c>
      <c r="G2004" s="38" t="s">
        <v>33</v>
      </c>
      <c r="H2004" s="42">
        <v>2109</v>
      </c>
      <c r="I2004" s="2"/>
      <c r="J2004" s="44">
        <v>41512</v>
      </c>
      <c r="K2004" s="42">
        <v>0</v>
      </c>
      <c r="L2004" s="42">
        <v>2003.55</v>
      </c>
      <c r="M2004" s="44">
        <v>45077</v>
      </c>
      <c r="N2004" s="42">
        <f>H2004-K2004-L2004</f>
        <v>105.45000000000005</v>
      </c>
      <c r="O2004" s="42">
        <v>0</v>
      </c>
      <c r="P2004" s="45">
        <v>0.13</v>
      </c>
      <c r="Q2004" s="42">
        <v>0</v>
      </c>
      <c r="R2004" s="42">
        <v>0</v>
      </c>
      <c r="S2004" s="42">
        <f>N2004-R2004</f>
        <v>105.45000000000005</v>
      </c>
      <c r="T2004" s="38">
        <v>5000</v>
      </c>
      <c r="U2004" s="14">
        <f>S2004/H2004</f>
        <v>5.0000000000000024E-2</v>
      </c>
      <c r="V2004" s="19"/>
      <c r="W2004" s="19"/>
      <c r="X2004" s="37" t="s">
        <v>3462</v>
      </c>
    </row>
    <row r="2005" spans="1:37" s="9" customFormat="1" ht="16.5" customHeight="1">
      <c r="A2005" s="38">
        <v>83</v>
      </c>
      <c r="B2005" s="39">
        <v>10745</v>
      </c>
      <c r="C2005" s="38">
        <v>10308314</v>
      </c>
      <c r="D2005" s="40" t="s">
        <v>161</v>
      </c>
      <c r="E2005" s="38">
        <v>4</v>
      </c>
      <c r="F2005" s="38">
        <v>60</v>
      </c>
      <c r="G2005" s="38" t="s">
        <v>83</v>
      </c>
      <c r="H2005" s="42">
        <v>324.8</v>
      </c>
      <c r="I2005" s="2"/>
      <c r="J2005" s="44">
        <v>41848</v>
      </c>
      <c r="K2005" s="42">
        <v>0</v>
      </c>
      <c r="L2005" s="42">
        <v>308.56</v>
      </c>
      <c r="M2005" s="44">
        <v>45077</v>
      </c>
      <c r="N2005" s="42">
        <f>H2005-K2005-L2005</f>
        <v>16.240000000000009</v>
      </c>
      <c r="O2005" s="42">
        <v>0</v>
      </c>
      <c r="P2005" s="45">
        <v>0.13</v>
      </c>
      <c r="Q2005" s="42">
        <v>0</v>
      </c>
      <c r="R2005" s="42">
        <v>0</v>
      </c>
      <c r="S2005" s="42">
        <f>N2005-R2005</f>
        <v>16.240000000000009</v>
      </c>
      <c r="T2005" s="38">
        <v>5000</v>
      </c>
      <c r="U2005" s="14">
        <f>S2005/H2005</f>
        <v>5.0000000000000024E-2</v>
      </c>
      <c r="V2005" s="19"/>
      <c r="W2005" s="19"/>
      <c r="X2005" s="37" t="s">
        <v>3463</v>
      </c>
    </row>
    <row r="2006" spans="1:37" s="9" customFormat="1" ht="16.5" customHeight="1">
      <c r="A2006" s="38">
        <v>65</v>
      </c>
      <c r="B2006" s="39">
        <v>10736</v>
      </c>
      <c r="C2006" s="38">
        <v>10283752</v>
      </c>
      <c r="D2006" s="40" t="s">
        <v>1871</v>
      </c>
      <c r="E2006" s="31">
        <v>1</v>
      </c>
      <c r="F2006" s="38">
        <v>60</v>
      </c>
      <c r="G2006" s="38" t="s">
        <v>33</v>
      </c>
      <c r="H2006" s="42">
        <v>229902</v>
      </c>
      <c r="I2006" s="49"/>
      <c r="J2006" s="44">
        <v>39269</v>
      </c>
      <c r="K2006" s="42">
        <v>0</v>
      </c>
      <c r="L2006" s="42">
        <v>218406.9</v>
      </c>
      <c r="M2006" s="44">
        <v>45107</v>
      </c>
      <c r="N2006" s="42">
        <f>H2006-K2006-L2006</f>
        <v>11495.100000000006</v>
      </c>
      <c r="O2006" s="42">
        <v>0</v>
      </c>
      <c r="P2006" s="45">
        <v>0.03</v>
      </c>
      <c r="Q2006" s="42">
        <v>0</v>
      </c>
      <c r="R2006" s="42">
        <v>0</v>
      </c>
      <c r="S2006" s="42">
        <f>N2006-R2006</f>
        <v>11495.100000000006</v>
      </c>
      <c r="T2006" s="38">
        <v>5000</v>
      </c>
      <c r="U2006" s="14">
        <f>S2006/H2006</f>
        <v>5.0000000000000024E-2</v>
      </c>
      <c r="V2006" s="19"/>
      <c r="W2006" s="19"/>
      <c r="X2006" s="37" t="s">
        <v>3461</v>
      </c>
    </row>
    <row r="2007" spans="1:37" s="9" customFormat="1" ht="16.5" customHeight="1">
      <c r="A2007" s="38">
        <v>244</v>
      </c>
      <c r="B2007" s="39">
        <v>10741</v>
      </c>
      <c r="C2007" s="38">
        <v>10282060</v>
      </c>
      <c r="D2007" s="40" t="s">
        <v>1521</v>
      </c>
      <c r="E2007" s="38">
        <v>1</v>
      </c>
      <c r="F2007" s="38">
        <v>58</v>
      </c>
      <c r="G2007" s="38" t="s">
        <v>33</v>
      </c>
      <c r="H2007" s="42">
        <v>1799</v>
      </c>
      <c r="I2007" s="55"/>
      <c r="J2007" s="44">
        <v>43367</v>
      </c>
      <c r="K2007" s="42">
        <v>0</v>
      </c>
      <c r="L2007" s="42">
        <v>1709.05</v>
      </c>
      <c r="M2007" s="44">
        <v>45138</v>
      </c>
      <c r="N2007" s="42">
        <f>H2007-K2007-L2007</f>
        <v>89.950000000000045</v>
      </c>
      <c r="O2007" s="42">
        <v>0</v>
      </c>
      <c r="P2007" s="45">
        <v>0.13</v>
      </c>
      <c r="Q2007" s="42">
        <v>0</v>
      </c>
      <c r="R2007" s="42">
        <v>0</v>
      </c>
      <c r="S2007" s="42">
        <f>N2007-R2007</f>
        <v>89.950000000000045</v>
      </c>
      <c r="T2007" s="38">
        <v>2506</v>
      </c>
      <c r="U2007" s="14">
        <f>S2007/H2007</f>
        <v>5.0000000000000024E-2</v>
      </c>
      <c r="V2007" s="19"/>
      <c r="W2007" s="19"/>
      <c r="X2007" s="37" t="s">
        <v>3462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</row>
    <row r="2008" spans="1:37" s="9" customFormat="1" ht="16.5" customHeight="1">
      <c r="A2008" s="38">
        <v>195</v>
      </c>
      <c r="B2008" s="39">
        <v>10731</v>
      </c>
      <c r="C2008" s="38">
        <v>10288445</v>
      </c>
      <c r="D2008" s="40" t="s">
        <v>373</v>
      </c>
      <c r="E2008" s="58">
        <v>2</v>
      </c>
      <c r="F2008" s="38">
        <v>60</v>
      </c>
      <c r="G2008" s="38" t="s">
        <v>83</v>
      </c>
      <c r="H2008" s="42">
        <v>496</v>
      </c>
      <c r="I2008" s="57"/>
      <c r="J2008" s="44">
        <v>39412</v>
      </c>
      <c r="K2008" s="42">
        <v>0</v>
      </c>
      <c r="L2008" s="42">
        <v>471.2</v>
      </c>
      <c r="M2008" s="44">
        <v>45199</v>
      </c>
      <c r="N2008" s="42">
        <f>H2008-K2008-L2008</f>
        <v>24.800000000000011</v>
      </c>
      <c r="O2008" s="42">
        <v>0</v>
      </c>
      <c r="P2008" s="45">
        <v>0.03</v>
      </c>
      <c r="Q2008" s="42">
        <v>0</v>
      </c>
      <c r="R2008" s="42">
        <v>0</v>
      </c>
      <c r="S2008" s="42">
        <f>N2008-R2008</f>
        <v>24.800000000000011</v>
      </c>
      <c r="T2008" s="38">
        <v>5000</v>
      </c>
      <c r="U2008" s="14">
        <f>S2008/H2008</f>
        <v>5.0000000000000024E-2</v>
      </c>
      <c r="V2008" s="19"/>
      <c r="W2008" s="19"/>
      <c r="X2008" s="37" t="s">
        <v>3459</v>
      </c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</row>
    <row r="2009" spans="1:37" s="9" customFormat="1" ht="16.5" customHeight="1">
      <c r="A2009" s="38">
        <v>115</v>
      </c>
      <c r="B2009" s="39">
        <v>10734</v>
      </c>
      <c r="C2009" s="38">
        <v>10298717</v>
      </c>
      <c r="D2009" s="40" t="s">
        <v>437</v>
      </c>
      <c r="E2009" s="41">
        <v>8</v>
      </c>
      <c r="F2009" s="38">
        <v>60</v>
      </c>
      <c r="G2009" s="38" t="s">
        <v>83</v>
      </c>
      <c r="H2009" s="42">
        <v>649.6</v>
      </c>
      <c r="I2009" s="57"/>
      <c r="J2009" s="44">
        <v>41815</v>
      </c>
      <c r="K2009" s="42">
        <v>0</v>
      </c>
      <c r="L2009" s="42">
        <v>617.12</v>
      </c>
      <c r="M2009" s="44">
        <v>45199</v>
      </c>
      <c r="N2009" s="42">
        <f>H2009-L2009</f>
        <v>32.480000000000018</v>
      </c>
      <c r="O2009" s="42">
        <v>0</v>
      </c>
      <c r="P2009" s="45">
        <v>0.13</v>
      </c>
      <c r="Q2009" s="42">
        <v>0</v>
      </c>
      <c r="R2009" s="42">
        <v>0</v>
      </c>
      <c r="S2009" s="42">
        <f>N2009</f>
        <v>32.480000000000018</v>
      </c>
      <c r="T2009" s="38">
        <v>5000</v>
      </c>
      <c r="U2009" s="14">
        <f>S2009/H2009</f>
        <v>5.0000000000000024E-2</v>
      </c>
      <c r="V2009" s="19"/>
      <c r="W2009" s="19"/>
      <c r="X2009" s="37" t="s">
        <v>3460</v>
      </c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</row>
    <row r="2010" spans="1:37" s="9" customFormat="1" ht="16.5" customHeight="1">
      <c r="A2010" s="38">
        <v>375</v>
      </c>
      <c r="B2010" s="39">
        <v>40704</v>
      </c>
      <c r="C2010" s="38">
        <v>10303519</v>
      </c>
      <c r="D2010" s="40" t="s">
        <v>889</v>
      </c>
      <c r="E2010" s="58">
        <v>131</v>
      </c>
      <c r="F2010" s="38">
        <v>60</v>
      </c>
      <c r="G2010" s="38" t="s">
        <v>23</v>
      </c>
      <c r="H2010" s="42">
        <v>15327</v>
      </c>
      <c r="I2010" s="57"/>
      <c r="J2010" s="44">
        <v>42002</v>
      </c>
      <c r="K2010" s="42">
        <v>0</v>
      </c>
      <c r="L2010" s="42">
        <v>14560.65</v>
      </c>
      <c r="M2010" s="44">
        <v>45199</v>
      </c>
      <c r="N2010" s="42">
        <f>H2010-K2010-L2010</f>
        <v>766.35000000000036</v>
      </c>
      <c r="O2010" s="42">
        <v>0</v>
      </c>
      <c r="P2010" s="45">
        <v>0.13</v>
      </c>
      <c r="Q2010" s="42">
        <v>0</v>
      </c>
      <c r="R2010" s="42">
        <v>0</v>
      </c>
      <c r="S2010" s="42">
        <f>N2010-R2010</f>
        <v>766.35000000000036</v>
      </c>
      <c r="T2010" s="38">
        <v>5000</v>
      </c>
      <c r="U2010" s="14">
        <f>S2010/H2010</f>
        <v>5.0000000000000024E-2</v>
      </c>
      <c r="V2010" s="19"/>
      <c r="W2010" s="19"/>
      <c r="X2010" s="37" t="s">
        <v>3463</v>
      </c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</row>
    <row r="2011" spans="1:37" s="9" customFormat="1" ht="16.5" customHeight="1">
      <c r="A2011" s="38">
        <v>787</v>
      </c>
      <c r="B2011" s="39">
        <v>40710</v>
      </c>
      <c r="C2011" s="38">
        <v>10294421</v>
      </c>
      <c r="D2011" s="40" t="s">
        <v>963</v>
      </c>
      <c r="E2011" s="58">
        <v>1</v>
      </c>
      <c r="F2011" s="38">
        <v>60</v>
      </c>
      <c r="G2011" s="38" t="s">
        <v>33</v>
      </c>
      <c r="H2011" s="42">
        <v>1699</v>
      </c>
      <c r="I2011" s="57"/>
      <c r="J2011" s="44">
        <v>42183</v>
      </c>
      <c r="K2011" s="42">
        <v>0</v>
      </c>
      <c r="L2011" s="42">
        <v>1614.05</v>
      </c>
      <c r="M2011" s="44">
        <v>45199</v>
      </c>
      <c r="N2011" s="42">
        <f>H2011-K2011-L2011</f>
        <v>84.950000000000045</v>
      </c>
      <c r="O2011" s="42">
        <v>0</v>
      </c>
      <c r="P2011" s="45">
        <v>0.13</v>
      </c>
      <c r="Q2011" s="42">
        <v>0</v>
      </c>
      <c r="R2011" s="42">
        <v>0</v>
      </c>
      <c r="S2011" s="42">
        <f>N2011</f>
        <v>84.950000000000045</v>
      </c>
      <c r="T2011" s="38">
        <v>5000</v>
      </c>
      <c r="U2011" s="14">
        <f>S2011/H2011</f>
        <v>5.0000000000000024E-2</v>
      </c>
      <c r="V2011" s="19"/>
      <c r="W2011" s="19"/>
      <c r="X2011" s="37" t="s">
        <v>3467</v>
      </c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</row>
    <row r="2012" spans="1:37" s="9" customFormat="1" ht="16.5" customHeight="1">
      <c r="A2012" s="38">
        <v>994</v>
      </c>
      <c r="B2012" s="39">
        <v>10800</v>
      </c>
      <c r="C2012" s="38">
        <v>10317574</v>
      </c>
      <c r="D2012" s="40" t="s">
        <v>2122</v>
      </c>
      <c r="E2012" s="38">
        <v>12</v>
      </c>
      <c r="F2012" s="38">
        <v>60</v>
      </c>
      <c r="G2012" s="38" t="s">
        <v>23</v>
      </c>
      <c r="H2012" s="42">
        <v>6636</v>
      </c>
      <c r="I2012" s="2"/>
      <c r="J2012" s="44">
        <v>39808</v>
      </c>
      <c r="K2012" s="42">
        <v>0</v>
      </c>
      <c r="L2012" s="42">
        <v>6304.2</v>
      </c>
      <c r="M2012" s="44">
        <v>45077</v>
      </c>
      <c r="N2012" s="42">
        <f>H2012-K2012-L2012</f>
        <v>331.80000000000018</v>
      </c>
      <c r="O2012" s="42">
        <v>0</v>
      </c>
      <c r="P2012" s="45">
        <v>0.03</v>
      </c>
      <c r="Q2012" s="42">
        <v>0</v>
      </c>
      <c r="R2012" s="42">
        <v>0</v>
      </c>
      <c r="S2012" s="42">
        <f>N2012-R2012</f>
        <v>331.80000000000018</v>
      </c>
      <c r="T2012" s="38">
        <v>1001</v>
      </c>
      <c r="U2012" s="14">
        <f>S2012/H2012</f>
        <v>5.0000000000000031E-2</v>
      </c>
      <c r="V2012" s="19"/>
      <c r="W2012" s="19"/>
      <c r="X2012" s="37" t="s">
        <v>3465</v>
      </c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</row>
    <row r="2013" spans="1:37" s="9" customFormat="1" ht="16.5" customHeight="1">
      <c r="A2013" s="38">
        <v>246</v>
      </c>
      <c r="B2013" s="39">
        <v>10741</v>
      </c>
      <c r="C2013" s="38">
        <v>10282064</v>
      </c>
      <c r="D2013" s="40" t="s">
        <v>1522</v>
      </c>
      <c r="E2013" s="38">
        <v>1</v>
      </c>
      <c r="F2013" s="38">
        <v>58</v>
      </c>
      <c r="G2013" s="38" t="s">
        <v>33</v>
      </c>
      <c r="H2013" s="42">
        <v>1599</v>
      </c>
      <c r="I2013" s="55"/>
      <c r="J2013" s="44">
        <v>43367</v>
      </c>
      <c r="K2013" s="42">
        <v>0</v>
      </c>
      <c r="L2013" s="42">
        <v>1519.05</v>
      </c>
      <c r="M2013" s="44">
        <v>45138</v>
      </c>
      <c r="N2013" s="42">
        <f>H2013-K2013-L2013</f>
        <v>79.950000000000045</v>
      </c>
      <c r="O2013" s="42">
        <v>0</v>
      </c>
      <c r="P2013" s="45">
        <v>0.13</v>
      </c>
      <c r="Q2013" s="42">
        <v>0</v>
      </c>
      <c r="R2013" s="42">
        <v>0</v>
      </c>
      <c r="S2013" s="42">
        <f>N2013-R2013</f>
        <v>79.950000000000045</v>
      </c>
      <c r="T2013" s="38">
        <v>2506</v>
      </c>
      <c r="U2013" s="14">
        <f>S2013/H2013</f>
        <v>5.0000000000000031E-2</v>
      </c>
      <c r="V2013" s="19"/>
      <c r="W2013" s="19"/>
      <c r="X2013" s="37" t="s">
        <v>3462</v>
      </c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</row>
    <row r="2014" spans="1:37" s="9" customFormat="1" ht="16.5" customHeight="1">
      <c r="A2014" s="38">
        <v>105</v>
      </c>
      <c r="B2014" s="39">
        <v>10732</v>
      </c>
      <c r="C2014" s="38">
        <v>10321479</v>
      </c>
      <c r="D2014" s="40" t="s">
        <v>430</v>
      </c>
      <c r="E2014" s="58">
        <v>1</v>
      </c>
      <c r="F2014" s="38">
        <v>55</v>
      </c>
      <c r="G2014" s="38" t="s">
        <v>33</v>
      </c>
      <c r="H2014" s="42">
        <v>1399</v>
      </c>
      <c r="I2014" s="57"/>
      <c r="J2014" s="44">
        <v>43460</v>
      </c>
      <c r="K2014" s="42">
        <v>0</v>
      </c>
      <c r="L2014" s="42">
        <v>1329.05</v>
      </c>
      <c r="M2014" s="44">
        <v>45199</v>
      </c>
      <c r="N2014" s="42">
        <f>H2014-L2014</f>
        <v>69.950000000000045</v>
      </c>
      <c r="O2014" s="42">
        <v>0</v>
      </c>
      <c r="P2014" s="45">
        <v>0.13</v>
      </c>
      <c r="Q2014" s="42">
        <v>0</v>
      </c>
      <c r="R2014" s="42">
        <v>0</v>
      </c>
      <c r="S2014" s="42">
        <f>N2014</f>
        <v>69.950000000000045</v>
      </c>
      <c r="T2014" s="38">
        <v>1603</v>
      </c>
      <c r="U2014" s="14">
        <f>S2014/H2014</f>
        <v>5.0000000000000031E-2</v>
      </c>
      <c r="V2014" s="19"/>
      <c r="W2014" s="19"/>
      <c r="X2014" s="37" t="s">
        <v>3460</v>
      </c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</row>
    <row r="2015" spans="1:37" s="9" customFormat="1" ht="16.5" customHeight="1">
      <c r="A2015" s="38">
        <v>668</v>
      </c>
      <c r="B2015" s="39">
        <v>10737</v>
      </c>
      <c r="C2015" s="38">
        <v>10288548</v>
      </c>
      <c r="D2015" s="40" t="s">
        <v>439</v>
      </c>
      <c r="E2015" s="58">
        <v>200</v>
      </c>
      <c r="F2015" s="38">
        <v>60</v>
      </c>
      <c r="G2015" s="38" t="s">
        <v>23</v>
      </c>
      <c r="H2015" s="42">
        <v>99146</v>
      </c>
      <c r="I2015" s="57"/>
      <c r="J2015" s="44">
        <v>43124</v>
      </c>
      <c r="K2015" s="42">
        <v>0</v>
      </c>
      <c r="L2015" s="42">
        <v>94188.7</v>
      </c>
      <c r="M2015" s="44">
        <v>45199</v>
      </c>
      <c r="N2015" s="42">
        <f>H2015-L2015</f>
        <v>4957.3000000000029</v>
      </c>
      <c r="O2015" s="42">
        <v>0</v>
      </c>
      <c r="P2015" s="45">
        <v>0.13</v>
      </c>
      <c r="Q2015" s="42">
        <v>0</v>
      </c>
      <c r="R2015" s="42">
        <v>0</v>
      </c>
      <c r="S2015" s="42">
        <f>N2015</f>
        <v>4957.3000000000029</v>
      </c>
      <c r="T2015" s="38">
        <v>5000</v>
      </c>
      <c r="U2015" s="14">
        <f>S2015/H2015</f>
        <v>5.0000000000000031E-2</v>
      </c>
      <c r="V2015" s="19"/>
      <c r="W2015" s="19"/>
      <c r="X2015" s="37" t="s">
        <v>3461</v>
      </c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</row>
    <row r="2016" spans="1:37" s="9" customFormat="1" ht="16.5" customHeight="1">
      <c r="A2016" s="38">
        <v>743</v>
      </c>
      <c r="B2016" s="39">
        <v>40709</v>
      </c>
      <c r="C2016" s="38">
        <v>10285483</v>
      </c>
      <c r="D2016" s="40" t="s">
        <v>552</v>
      </c>
      <c r="E2016" s="58">
        <v>1</v>
      </c>
      <c r="F2016" s="38">
        <v>60</v>
      </c>
      <c r="G2016" s="38" t="s">
        <v>33</v>
      </c>
      <c r="H2016" s="42">
        <v>5616</v>
      </c>
      <c r="I2016" s="57"/>
      <c r="J2016" s="44">
        <v>42242</v>
      </c>
      <c r="K2016" s="42">
        <v>0</v>
      </c>
      <c r="L2016" s="42">
        <v>5335.2</v>
      </c>
      <c r="M2016" s="44">
        <v>45199</v>
      </c>
      <c r="N2016" s="42">
        <f>H2016-K2016-L2016</f>
        <v>280.80000000000018</v>
      </c>
      <c r="O2016" s="42">
        <v>0</v>
      </c>
      <c r="P2016" s="45">
        <v>0.13</v>
      </c>
      <c r="Q2016" s="42">
        <v>0</v>
      </c>
      <c r="R2016" s="42">
        <v>0</v>
      </c>
      <c r="S2016" s="42">
        <f>N2016-R2016</f>
        <v>280.80000000000018</v>
      </c>
      <c r="T2016" s="38">
        <v>5000</v>
      </c>
      <c r="U2016" s="14">
        <f>S2016/H2016</f>
        <v>5.0000000000000031E-2</v>
      </c>
      <c r="V2016" s="19"/>
      <c r="W2016" s="19"/>
      <c r="X2016" s="37" t="s">
        <v>3467</v>
      </c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</row>
    <row r="2017" spans="1:37" s="9" customFormat="1" ht="16.5" customHeight="1">
      <c r="A2017" s="38">
        <v>763</v>
      </c>
      <c r="B2017" s="39">
        <v>40709</v>
      </c>
      <c r="C2017" s="38">
        <v>10285739</v>
      </c>
      <c r="D2017" s="40" t="s">
        <v>948</v>
      </c>
      <c r="E2017" s="58">
        <v>2</v>
      </c>
      <c r="F2017" s="38">
        <v>60</v>
      </c>
      <c r="G2017" s="38" t="s">
        <v>33</v>
      </c>
      <c r="H2017" s="42">
        <v>2798</v>
      </c>
      <c r="I2017" s="57"/>
      <c r="J2017" s="44">
        <v>41877</v>
      </c>
      <c r="K2017" s="42">
        <v>0</v>
      </c>
      <c r="L2017" s="42">
        <v>2658.1</v>
      </c>
      <c r="M2017" s="44">
        <v>45199</v>
      </c>
      <c r="N2017" s="42">
        <f>H2017-K2017-L2017</f>
        <v>139.90000000000009</v>
      </c>
      <c r="O2017" s="42">
        <v>0</v>
      </c>
      <c r="P2017" s="45">
        <v>0.13</v>
      </c>
      <c r="Q2017" s="42">
        <v>0</v>
      </c>
      <c r="R2017" s="42">
        <v>0</v>
      </c>
      <c r="S2017" s="42">
        <f>N2017-R2017</f>
        <v>139.90000000000009</v>
      </c>
      <c r="T2017" s="38">
        <v>5000</v>
      </c>
      <c r="U2017" s="14">
        <f>S2017/H2017</f>
        <v>5.0000000000000031E-2</v>
      </c>
      <c r="V2017" s="19"/>
      <c r="W2017" s="19"/>
      <c r="X2017" s="37" t="s">
        <v>3467</v>
      </c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</row>
    <row r="2018" spans="1:37" s="9" customFormat="1" ht="16.5" customHeight="1">
      <c r="A2018" s="38">
        <v>796</v>
      </c>
      <c r="B2018" s="39">
        <v>40710</v>
      </c>
      <c r="C2018" s="38">
        <v>10295033</v>
      </c>
      <c r="D2018" s="40" t="s">
        <v>280</v>
      </c>
      <c r="E2018" s="58">
        <v>100</v>
      </c>
      <c r="F2018" s="38">
        <v>60</v>
      </c>
      <c r="G2018" s="38" t="s">
        <v>23</v>
      </c>
      <c r="H2018" s="42">
        <v>49573</v>
      </c>
      <c r="I2018" s="57"/>
      <c r="J2018" s="44">
        <v>43125</v>
      </c>
      <c r="K2018" s="42">
        <v>0</v>
      </c>
      <c r="L2018" s="42">
        <v>47094.35</v>
      </c>
      <c r="M2018" s="44">
        <v>45199</v>
      </c>
      <c r="N2018" s="42">
        <f>H2018-K2018-L2018</f>
        <v>2478.6500000000015</v>
      </c>
      <c r="O2018" s="42">
        <v>0</v>
      </c>
      <c r="P2018" s="45">
        <v>0.13</v>
      </c>
      <c r="Q2018" s="42">
        <v>0</v>
      </c>
      <c r="R2018" s="42">
        <v>0</v>
      </c>
      <c r="S2018" s="42">
        <f>N2018</f>
        <v>2478.6500000000015</v>
      </c>
      <c r="T2018" s="38">
        <v>5000</v>
      </c>
      <c r="U2018" s="14">
        <f>S2018/H2018</f>
        <v>5.0000000000000031E-2</v>
      </c>
      <c r="V2018" s="19"/>
      <c r="W2018" s="19"/>
      <c r="X2018" s="37" t="s">
        <v>3467</v>
      </c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</row>
    <row r="2019" spans="1:37" s="9" customFormat="1" ht="16.5" customHeight="1">
      <c r="A2019" s="38">
        <v>1</v>
      </c>
      <c r="B2019" s="39">
        <v>10733</v>
      </c>
      <c r="C2019" s="38">
        <v>10289475</v>
      </c>
      <c r="D2019" s="40" t="s">
        <v>2898</v>
      </c>
      <c r="E2019" s="41">
        <v>26</v>
      </c>
      <c r="F2019" s="38">
        <v>60</v>
      </c>
      <c r="G2019" s="38" t="s">
        <v>83</v>
      </c>
      <c r="H2019" s="42">
        <v>2288</v>
      </c>
      <c r="I2019" s="2"/>
      <c r="J2019" s="44">
        <v>39812</v>
      </c>
      <c r="K2019" s="42">
        <v>0</v>
      </c>
      <c r="L2019" s="42">
        <v>2173.6</v>
      </c>
      <c r="M2019" s="44">
        <v>44957</v>
      </c>
      <c r="N2019" s="42">
        <f>H2019-K2019-L2019</f>
        <v>114.40000000000009</v>
      </c>
      <c r="O2019" s="42">
        <v>0</v>
      </c>
      <c r="P2019" s="45">
        <v>0.03</v>
      </c>
      <c r="Q2019" s="42">
        <v>0</v>
      </c>
      <c r="R2019" s="42">
        <v>0</v>
      </c>
      <c r="S2019" s="42">
        <f>N2019-R2019</f>
        <v>114.40000000000009</v>
      </c>
      <c r="T2019" s="38">
        <v>5000</v>
      </c>
      <c r="U2019" s="14">
        <f>S2019/H2019</f>
        <v>5.0000000000000037E-2</v>
      </c>
      <c r="V2019" s="19"/>
      <c r="W2019" s="19"/>
      <c r="X2019" s="37" t="s">
        <v>3460</v>
      </c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3"/>
    </row>
    <row r="2020" spans="1:37" s="9" customFormat="1" ht="16.5" customHeight="1">
      <c r="A2020" s="38">
        <v>122</v>
      </c>
      <c r="B2020" s="39">
        <v>10736</v>
      </c>
      <c r="C2020" s="38">
        <v>10284141</v>
      </c>
      <c r="D2020" s="40" t="s">
        <v>756</v>
      </c>
      <c r="E2020" s="38">
        <v>2</v>
      </c>
      <c r="F2020" s="38">
        <v>60</v>
      </c>
      <c r="G2020" s="38" t="s">
        <v>23</v>
      </c>
      <c r="H2020" s="42">
        <v>4796</v>
      </c>
      <c r="I2020" s="49"/>
      <c r="J2020" s="44">
        <v>43033</v>
      </c>
      <c r="K2020" s="42">
        <v>0</v>
      </c>
      <c r="L2020" s="42">
        <v>4556.2</v>
      </c>
      <c r="M2020" s="44">
        <v>45107</v>
      </c>
      <c r="N2020" s="42">
        <f>H2020-K2020-L2020</f>
        <v>239.80000000000018</v>
      </c>
      <c r="O2020" s="42">
        <v>0</v>
      </c>
      <c r="P2020" s="45">
        <v>0.13</v>
      </c>
      <c r="Q2020" s="42">
        <v>0</v>
      </c>
      <c r="R2020" s="42">
        <v>0</v>
      </c>
      <c r="S2020" s="42">
        <f>N2020-R2020</f>
        <v>239.80000000000018</v>
      </c>
      <c r="T2020" s="38">
        <v>5000</v>
      </c>
      <c r="U2020" s="14">
        <f>S2020/H2020</f>
        <v>5.0000000000000037E-2</v>
      </c>
      <c r="V2020" s="19"/>
      <c r="W2020" s="19"/>
      <c r="X2020" s="37" t="s">
        <v>3461</v>
      </c>
    </row>
    <row r="2021" spans="1:37" s="9" customFormat="1" ht="16.5" customHeight="1">
      <c r="A2021" s="38">
        <v>139</v>
      </c>
      <c r="B2021" s="39">
        <v>10743</v>
      </c>
      <c r="C2021" s="38">
        <v>10301307</v>
      </c>
      <c r="D2021" s="40" t="s">
        <v>756</v>
      </c>
      <c r="E2021" s="38">
        <v>4</v>
      </c>
      <c r="F2021" s="38">
        <v>60</v>
      </c>
      <c r="G2021" s="38" t="s">
        <v>33</v>
      </c>
      <c r="H2021" s="42">
        <v>9592</v>
      </c>
      <c r="I2021" s="56"/>
      <c r="J2021" s="44">
        <v>42424</v>
      </c>
      <c r="K2021" s="42">
        <v>0</v>
      </c>
      <c r="L2021" s="42">
        <v>9112.4</v>
      </c>
      <c r="M2021" s="44">
        <v>45169</v>
      </c>
      <c r="N2021" s="42">
        <f>H2021-K2021-L2021</f>
        <v>479.60000000000036</v>
      </c>
      <c r="O2021" s="42">
        <v>0</v>
      </c>
      <c r="P2021" s="45">
        <v>0.13</v>
      </c>
      <c r="Q2021" s="42">
        <v>0</v>
      </c>
      <c r="R2021" s="42">
        <v>0</v>
      </c>
      <c r="S2021" s="42">
        <f>N2021-R2021</f>
        <v>479.60000000000036</v>
      </c>
      <c r="T2021" s="38">
        <v>5000</v>
      </c>
      <c r="U2021" s="14">
        <f>S2021/H2021</f>
        <v>5.0000000000000037E-2</v>
      </c>
      <c r="V2021" s="19"/>
      <c r="W2021" s="19"/>
      <c r="X2021" s="37" t="s">
        <v>3463</v>
      </c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</row>
    <row r="2022" spans="1:37" s="9" customFormat="1" ht="16.5" customHeight="1">
      <c r="A2022" s="38">
        <v>991</v>
      </c>
      <c r="B2022" s="39">
        <v>10800</v>
      </c>
      <c r="C2022" s="38">
        <v>10317566</v>
      </c>
      <c r="D2022" s="40" t="s">
        <v>1112</v>
      </c>
      <c r="E2022" s="38">
        <v>12</v>
      </c>
      <c r="F2022" s="38">
        <v>60</v>
      </c>
      <c r="G2022" s="38" t="s">
        <v>23</v>
      </c>
      <c r="H2022" s="42">
        <v>3871</v>
      </c>
      <c r="I2022" s="2"/>
      <c r="J2022" s="44">
        <v>39808</v>
      </c>
      <c r="K2022" s="42">
        <v>0</v>
      </c>
      <c r="L2022" s="42">
        <v>3677.45</v>
      </c>
      <c r="M2022" s="44">
        <v>45077</v>
      </c>
      <c r="N2022" s="42">
        <f>H2022-K2022-L2022</f>
        <v>193.55000000000018</v>
      </c>
      <c r="O2022" s="42">
        <v>0</v>
      </c>
      <c r="P2022" s="45">
        <v>0.03</v>
      </c>
      <c r="Q2022" s="42">
        <v>0</v>
      </c>
      <c r="R2022" s="42">
        <v>0</v>
      </c>
      <c r="S2022" s="42">
        <f>N2022-R2022</f>
        <v>193.55000000000018</v>
      </c>
      <c r="T2022" s="38">
        <v>1001</v>
      </c>
      <c r="U2022" s="14">
        <f>S2022/H2022</f>
        <v>5.0000000000000044E-2</v>
      </c>
      <c r="V2022" s="19"/>
      <c r="W2022" s="19"/>
      <c r="X2022" s="37" t="s">
        <v>3465</v>
      </c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</row>
    <row r="2023" spans="1:37" s="9" customFormat="1" ht="16.5" customHeight="1">
      <c r="A2023" s="38">
        <v>213</v>
      </c>
      <c r="B2023" s="39">
        <v>10731</v>
      </c>
      <c r="C2023" s="38">
        <v>10289061</v>
      </c>
      <c r="D2023" s="40" t="s">
        <v>390</v>
      </c>
      <c r="E2023" s="58">
        <v>1</v>
      </c>
      <c r="F2023" s="38">
        <v>120</v>
      </c>
      <c r="G2023" s="38" t="s">
        <v>23</v>
      </c>
      <c r="H2023" s="42">
        <v>477</v>
      </c>
      <c r="I2023" s="57"/>
      <c r="J2023" s="44">
        <v>39411</v>
      </c>
      <c r="K2023" s="42">
        <v>0</v>
      </c>
      <c r="L2023" s="42">
        <v>453.15</v>
      </c>
      <c r="M2023" s="44">
        <v>45199</v>
      </c>
      <c r="N2023" s="42">
        <f>H2023-K2023-L2023</f>
        <v>23.850000000000023</v>
      </c>
      <c r="O2023" s="42">
        <v>0</v>
      </c>
      <c r="P2023" s="45">
        <v>0.03</v>
      </c>
      <c r="Q2023" s="42">
        <v>0</v>
      </c>
      <c r="R2023" s="42">
        <v>0</v>
      </c>
      <c r="S2023" s="42">
        <f>N2023-R2023</f>
        <v>23.850000000000023</v>
      </c>
      <c r="T2023" s="38">
        <v>2102</v>
      </c>
      <c r="U2023" s="14">
        <f>S2023/H2023</f>
        <v>5.0000000000000044E-2</v>
      </c>
      <c r="V2023" s="19"/>
      <c r="W2023" s="19"/>
      <c r="X2023" s="37" t="s">
        <v>3459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</row>
    <row r="2024" spans="1:37" s="9" customFormat="1" ht="16.5" customHeight="1">
      <c r="A2024" s="38">
        <v>332</v>
      </c>
      <c r="B2024" s="39">
        <v>40704</v>
      </c>
      <c r="C2024" s="38">
        <v>10302989</v>
      </c>
      <c r="D2024" s="40" t="s">
        <v>818</v>
      </c>
      <c r="E2024" s="58">
        <v>35</v>
      </c>
      <c r="F2024" s="38">
        <v>60</v>
      </c>
      <c r="G2024" s="38" t="s">
        <v>83</v>
      </c>
      <c r="H2024" s="42">
        <v>13760.6</v>
      </c>
      <c r="I2024" s="57"/>
      <c r="J2024" s="44">
        <v>42003</v>
      </c>
      <c r="K2024" s="42">
        <v>0</v>
      </c>
      <c r="L2024" s="42">
        <v>13072.57</v>
      </c>
      <c r="M2024" s="44">
        <v>45199</v>
      </c>
      <c r="N2024" s="42">
        <f>H2024-K2024-L2024</f>
        <v>688.03000000000065</v>
      </c>
      <c r="O2024" s="42">
        <v>0</v>
      </c>
      <c r="P2024" s="45">
        <v>0.13</v>
      </c>
      <c r="Q2024" s="42">
        <v>0</v>
      </c>
      <c r="R2024" s="42">
        <v>0</v>
      </c>
      <c r="S2024" s="42">
        <f>N2024-R2024</f>
        <v>688.03000000000065</v>
      </c>
      <c r="T2024" s="38">
        <v>5000</v>
      </c>
      <c r="U2024" s="14">
        <f>S2024/H2024</f>
        <v>5.0000000000000044E-2</v>
      </c>
      <c r="V2024" s="19"/>
      <c r="W2024" s="19"/>
      <c r="X2024" s="37" t="s">
        <v>3463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</row>
    <row r="2025" spans="1:37" s="9" customFormat="1" ht="16.5" customHeight="1">
      <c r="A2025" s="38">
        <v>751</v>
      </c>
      <c r="B2025" s="39">
        <v>40709</v>
      </c>
      <c r="C2025" s="38">
        <v>10285542</v>
      </c>
      <c r="D2025" s="40" t="s">
        <v>938</v>
      </c>
      <c r="E2025" s="58">
        <v>50</v>
      </c>
      <c r="F2025" s="38">
        <v>60</v>
      </c>
      <c r="G2025" s="38" t="s">
        <v>23</v>
      </c>
      <c r="H2025" s="42">
        <v>2158</v>
      </c>
      <c r="I2025" s="57"/>
      <c r="J2025" s="44">
        <v>43124</v>
      </c>
      <c r="K2025" s="42">
        <v>0</v>
      </c>
      <c r="L2025" s="42">
        <v>2050.1</v>
      </c>
      <c r="M2025" s="44">
        <v>45199</v>
      </c>
      <c r="N2025" s="42">
        <f>H2025-K2025-L2025</f>
        <v>107.90000000000009</v>
      </c>
      <c r="O2025" s="42">
        <v>0</v>
      </c>
      <c r="P2025" s="45">
        <v>0.13</v>
      </c>
      <c r="Q2025" s="42">
        <v>0</v>
      </c>
      <c r="R2025" s="42">
        <v>0</v>
      </c>
      <c r="S2025" s="42">
        <f>N2025-R2025</f>
        <v>107.90000000000009</v>
      </c>
      <c r="T2025" s="38">
        <v>5000</v>
      </c>
      <c r="U2025" s="14">
        <f>S2025/H2025</f>
        <v>5.0000000000000044E-2</v>
      </c>
      <c r="V2025" s="19"/>
      <c r="W2025" s="19"/>
      <c r="X2025" s="37" t="s">
        <v>3467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</row>
    <row r="2026" spans="1:37" s="9" customFormat="1" ht="16.5" customHeight="1">
      <c r="A2026" s="38">
        <v>6</v>
      </c>
      <c r="B2026" s="39">
        <v>10724</v>
      </c>
      <c r="C2026" s="38">
        <v>10276392</v>
      </c>
      <c r="D2026" s="40" t="s">
        <v>2476</v>
      </c>
      <c r="E2026" s="38">
        <v>1</v>
      </c>
      <c r="F2026" s="38">
        <v>60</v>
      </c>
      <c r="G2026" s="38" t="s">
        <v>33</v>
      </c>
      <c r="H2026" s="42">
        <v>939</v>
      </c>
      <c r="I2026" s="2"/>
      <c r="J2026" s="44">
        <v>43124</v>
      </c>
      <c r="K2026" s="42">
        <v>0</v>
      </c>
      <c r="L2026" s="42">
        <v>892.05</v>
      </c>
      <c r="M2026" s="44">
        <v>44985</v>
      </c>
      <c r="N2026" s="42">
        <f>H2026-K2026-L2026</f>
        <v>46.950000000000045</v>
      </c>
      <c r="O2026" s="42">
        <v>0</v>
      </c>
      <c r="P2026" s="45">
        <v>0.13</v>
      </c>
      <c r="Q2026" s="42">
        <v>0</v>
      </c>
      <c r="R2026" s="42">
        <v>0</v>
      </c>
      <c r="S2026" s="42">
        <f>N2026-R2026</f>
        <v>46.950000000000045</v>
      </c>
      <c r="T2026" s="38">
        <v>2205</v>
      </c>
      <c r="U2026" s="14">
        <f>S2026/H2026</f>
        <v>5.0000000000000051E-2</v>
      </c>
      <c r="V2026" s="19"/>
      <c r="W2026" s="19"/>
      <c r="X2026" s="37" t="s">
        <v>3459</v>
      </c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</row>
    <row r="2027" spans="1:37" s="9" customFormat="1" ht="16.5" customHeight="1">
      <c r="A2027" s="38">
        <v>963</v>
      </c>
      <c r="B2027" s="39">
        <v>10800</v>
      </c>
      <c r="C2027" s="38">
        <v>10317431</v>
      </c>
      <c r="D2027" s="40" t="s">
        <v>2101</v>
      </c>
      <c r="E2027" s="38">
        <v>9</v>
      </c>
      <c r="F2027" s="38">
        <v>60</v>
      </c>
      <c r="G2027" s="38" t="s">
        <v>23</v>
      </c>
      <c r="H2027" s="42">
        <v>29388</v>
      </c>
      <c r="I2027" s="2"/>
      <c r="J2027" s="44">
        <v>39808</v>
      </c>
      <c r="K2027" s="42">
        <v>0</v>
      </c>
      <c r="L2027" s="42">
        <v>27918.6</v>
      </c>
      <c r="M2027" s="44">
        <v>45077</v>
      </c>
      <c r="N2027" s="42">
        <f>H2027-K2027-L2027</f>
        <v>1469.4000000000015</v>
      </c>
      <c r="O2027" s="42">
        <v>0</v>
      </c>
      <c r="P2027" s="45">
        <v>0.03</v>
      </c>
      <c r="Q2027" s="42">
        <v>0</v>
      </c>
      <c r="R2027" s="42">
        <v>0</v>
      </c>
      <c r="S2027" s="42">
        <f>N2027-R2027</f>
        <v>1469.4000000000015</v>
      </c>
      <c r="T2027" s="38">
        <v>1001</v>
      </c>
      <c r="U2027" s="14">
        <f>S2027/H2027</f>
        <v>5.0000000000000051E-2</v>
      </c>
      <c r="V2027" s="19"/>
      <c r="W2027" s="19"/>
      <c r="X2027" s="37" t="s">
        <v>3465</v>
      </c>
    </row>
    <row r="2028" spans="1:37" s="9" customFormat="1" ht="16.5" customHeight="1">
      <c r="A2028" s="38">
        <v>234</v>
      </c>
      <c r="B2028" s="39">
        <v>10744</v>
      </c>
      <c r="C2028" s="38">
        <v>10294202</v>
      </c>
      <c r="D2028" s="40" t="s">
        <v>577</v>
      </c>
      <c r="E2028" s="58">
        <v>1</v>
      </c>
      <c r="F2028" s="38">
        <v>60</v>
      </c>
      <c r="G2028" s="38" t="s">
        <v>33</v>
      </c>
      <c r="H2028" s="42">
        <v>3796</v>
      </c>
      <c r="I2028" s="57"/>
      <c r="J2028" s="44">
        <v>42089</v>
      </c>
      <c r="K2028" s="42">
        <v>0</v>
      </c>
      <c r="L2028" s="42">
        <v>3606.2</v>
      </c>
      <c r="M2028" s="44">
        <v>45199</v>
      </c>
      <c r="N2028" s="42">
        <f>H2028-K2028-L2028</f>
        <v>189.80000000000018</v>
      </c>
      <c r="O2028" s="42">
        <v>0</v>
      </c>
      <c r="P2028" s="45">
        <v>0.13</v>
      </c>
      <c r="Q2028" s="42">
        <v>0</v>
      </c>
      <c r="R2028" s="42">
        <v>0</v>
      </c>
      <c r="S2028" s="42">
        <f>N2028</f>
        <v>189.80000000000018</v>
      </c>
      <c r="T2028" s="38">
        <v>5000</v>
      </c>
      <c r="U2028" s="14">
        <f>S2028/H2028</f>
        <v>5.0000000000000051E-2</v>
      </c>
      <c r="V2028" s="19"/>
      <c r="W2028" s="19"/>
      <c r="X2028" s="37" t="s">
        <v>3463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</row>
    <row r="2029" spans="1:37" s="9" customFormat="1" ht="16.5" customHeight="1">
      <c r="A2029" s="38">
        <v>47</v>
      </c>
      <c r="B2029" s="39">
        <v>10724</v>
      </c>
      <c r="C2029" s="38">
        <v>10276449</v>
      </c>
      <c r="D2029" s="40" t="s">
        <v>2378</v>
      </c>
      <c r="E2029" s="38">
        <v>1</v>
      </c>
      <c r="F2029" s="38">
        <v>60</v>
      </c>
      <c r="G2029" s="38" t="s">
        <v>33</v>
      </c>
      <c r="H2029" s="42">
        <v>1799</v>
      </c>
      <c r="I2029" s="2"/>
      <c r="J2029" s="44">
        <v>42576</v>
      </c>
      <c r="K2029" s="42">
        <v>0</v>
      </c>
      <c r="L2029" s="42">
        <v>1709.05</v>
      </c>
      <c r="M2029" s="44">
        <v>45046</v>
      </c>
      <c r="N2029" s="42">
        <f>H2029-K2029-L2029</f>
        <v>89.950000000000045</v>
      </c>
      <c r="O2029" s="42">
        <v>0</v>
      </c>
      <c r="P2029" s="45">
        <v>0.13</v>
      </c>
      <c r="Q2029" s="42">
        <v>0</v>
      </c>
      <c r="R2029" s="42">
        <v>0</v>
      </c>
      <c r="S2029" s="42">
        <v>89.950000000000102</v>
      </c>
      <c r="T2029" s="38">
        <v>5000</v>
      </c>
      <c r="U2029" s="14">
        <f>S2029/H2029</f>
        <v>5.0000000000000058E-2</v>
      </c>
      <c r="V2029" s="19"/>
      <c r="W2029" s="19"/>
      <c r="X2029" s="37" t="s">
        <v>3459</v>
      </c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</row>
    <row r="2030" spans="1:37" s="9" customFormat="1" ht="16.5" customHeight="1">
      <c r="A2030" s="38">
        <v>86</v>
      </c>
      <c r="B2030" s="39">
        <v>10736</v>
      </c>
      <c r="C2030" s="38">
        <v>10284033</v>
      </c>
      <c r="D2030" s="40" t="s">
        <v>1888</v>
      </c>
      <c r="E2030" s="31">
        <v>5</v>
      </c>
      <c r="F2030" s="38">
        <v>120</v>
      </c>
      <c r="G2030" s="38" t="s">
        <v>21</v>
      </c>
      <c r="H2030" s="42">
        <v>21581.200000000001</v>
      </c>
      <c r="I2030" s="49"/>
      <c r="J2030" s="44">
        <v>40871</v>
      </c>
      <c r="K2030" s="42">
        <v>0</v>
      </c>
      <c r="L2030" s="42">
        <v>20502.14</v>
      </c>
      <c r="M2030" s="44">
        <v>45107</v>
      </c>
      <c r="N2030" s="42">
        <f>H2030-K2030-L2030</f>
        <v>1079.0600000000013</v>
      </c>
      <c r="O2030" s="42">
        <v>0</v>
      </c>
      <c r="P2030" s="45">
        <v>0.13</v>
      </c>
      <c r="Q2030" s="42">
        <v>0</v>
      </c>
      <c r="R2030" s="42">
        <v>0</v>
      </c>
      <c r="S2030" s="42">
        <f>N2030-R2030</f>
        <v>1079.0600000000013</v>
      </c>
      <c r="T2030" s="38">
        <v>2102</v>
      </c>
      <c r="U2030" s="14">
        <f>S2030/H2030</f>
        <v>5.0000000000000058E-2</v>
      </c>
      <c r="V2030" s="19"/>
      <c r="W2030" s="19"/>
      <c r="X2030" s="37" t="s">
        <v>3461</v>
      </c>
    </row>
    <row r="2031" spans="1:37" s="9" customFormat="1" ht="16.5" customHeight="1">
      <c r="A2031" s="38">
        <v>1028</v>
      </c>
      <c r="B2031" s="39">
        <v>10800</v>
      </c>
      <c r="C2031" s="38">
        <v>10317765</v>
      </c>
      <c r="D2031" s="40" t="s">
        <v>2139</v>
      </c>
      <c r="E2031" s="38">
        <v>34</v>
      </c>
      <c r="F2031" s="38">
        <v>60</v>
      </c>
      <c r="G2031" s="38" t="s">
        <v>23</v>
      </c>
      <c r="H2031" s="42">
        <v>42976</v>
      </c>
      <c r="I2031" s="2"/>
      <c r="J2031" s="44">
        <v>39808</v>
      </c>
      <c r="K2031" s="42">
        <v>0</v>
      </c>
      <c r="L2031" s="42">
        <v>40827.199999999997</v>
      </c>
      <c r="M2031" s="44">
        <v>45077</v>
      </c>
      <c r="N2031" s="42">
        <f>H2031-K2031-L2031</f>
        <v>2148.8000000000029</v>
      </c>
      <c r="O2031" s="42">
        <v>0</v>
      </c>
      <c r="P2031" s="45">
        <v>0.03</v>
      </c>
      <c r="Q2031" s="42">
        <v>0</v>
      </c>
      <c r="R2031" s="42">
        <v>0</v>
      </c>
      <c r="S2031" s="42">
        <f>N2031-R2031</f>
        <v>2148.8000000000029</v>
      </c>
      <c r="T2031" s="38">
        <v>1001</v>
      </c>
      <c r="U2031" s="14">
        <f>S2031/H2031</f>
        <v>5.0000000000000065E-2</v>
      </c>
      <c r="V2031" s="19"/>
      <c r="W2031" s="19"/>
      <c r="X2031" s="37" t="s">
        <v>3465</v>
      </c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</row>
    <row r="2032" spans="1:37" s="9" customFormat="1" ht="16.5" customHeight="1">
      <c r="A2032" s="38">
        <v>206</v>
      </c>
      <c r="B2032" s="39">
        <v>10741</v>
      </c>
      <c r="C2032" s="38">
        <v>10282258</v>
      </c>
      <c r="D2032" s="40" t="s">
        <v>2025</v>
      </c>
      <c r="E2032" s="38">
        <v>4</v>
      </c>
      <c r="F2032" s="38">
        <v>120</v>
      </c>
      <c r="G2032" s="38" t="s">
        <v>21</v>
      </c>
      <c r="H2032" s="42">
        <v>88547</v>
      </c>
      <c r="I2032" s="49"/>
      <c r="J2032" s="44">
        <v>40994</v>
      </c>
      <c r="K2032" s="42">
        <v>0</v>
      </c>
      <c r="L2032" s="42">
        <v>84119.65</v>
      </c>
      <c r="M2032" s="44">
        <v>45107</v>
      </c>
      <c r="N2032" s="42">
        <f>H2032-K2032-L2032</f>
        <v>4427.3500000000058</v>
      </c>
      <c r="O2032" s="42">
        <v>0</v>
      </c>
      <c r="P2032" s="45">
        <v>0.13</v>
      </c>
      <c r="Q2032" s="42">
        <v>0</v>
      </c>
      <c r="R2032" s="42">
        <v>0</v>
      </c>
      <c r="S2032" s="42">
        <f>N2032-R2032</f>
        <v>4427.3500000000058</v>
      </c>
      <c r="T2032" s="38">
        <v>2101</v>
      </c>
      <c r="U2032" s="14">
        <f>S2032/H2032</f>
        <v>5.0000000000000065E-2</v>
      </c>
      <c r="V2032" s="19"/>
      <c r="W2032" s="19"/>
      <c r="X2032" s="37" t="s">
        <v>3462</v>
      </c>
    </row>
    <row r="2033" spans="1:37" s="9" customFormat="1" ht="16.5" customHeight="1">
      <c r="A2033" s="38">
        <v>337</v>
      </c>
      <c r="B2033" s="39">
        <v>40704</v>
      </c>
      <c r="C2033" s="38">
        <v>10302996</v>
      </c>
      <c r="D2033" s="40" t="s">
        <v>161</v>
      </c>
      <c r="E2033" s="58">
        <v>85</v>
      </c>
      <c r="F2033" s="38">
        <v>60</v>
      </c>
      <c r="G2033" s="38" t="s">
        <v>83</v>
      </c>
      <c r="H2033" s="42">
        <v>7119.6</v>
      </c>
      <c r="I2033" s="57"/>
      <c r="J2033" s="44">
        <v>42003</v>
      </c>
      <c r="K2033" s="42">
        <v>0</v>
      </c>
      <c r="L2033" s="42">
        <v>6763.62</v>
      </c>
      <c r="M2033" s="44">
        <v>45199</v>
      </c>
      <c r="N2033" s="42">
        <f>H2033-K2033-L2033</f>
        <v>355.98000000000047</v>
      </c>
      <c r="O2033" s="42">
        <v>0</v>
      </c>
      <c r="P2033" s="45">
        <v>0.13</v>
      </c>
      <c r="Q2033" s="42">
        <v>0</v>
      </c>
      <c r="R2033" s="42">
        <v>0</v>
      </c>
      <c r="S2033" s="42">
        <f>N2033-R2033</f>
        <v>355.98000000000047</v>
      </c>
      <c r="T2033" s="38">
        <v>5000</v>
      </c>
      <c r="U2033" s="14">
        <f>S2033/H2033</f>
        <v>5.0000000000000065E-2</v>
      </c>
      <c r="V2033" s="19"/>
      <c r="W2033" s="19"/>
      <c r="X2033" s="37" t="s">
        <v>3463</v>
      </c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</row>
    <row r="2034" spans="1:37" s="9" customFormat="1" ht="16.5" customHeight="1">
      <c r="A2034" s="38">
        <v>747</v>
      </c>
      <c r="B2034" s="39">
        <v>40709</v>
      </c>
      <c r="C2034" s="38">
        <v>10285508</v>
      </c>
      <c r="D2034" s="40" t="s">
        <v>935</v>
      </c>
      <c r="E2034" s="58">
        <v>2</v>
      </c>
      <c r="F2034" s="38">
        <v>60</v>
      </c>
      <c r="G2034" s="38" t="s">
        <v>33</v>
      </c>
      <c r="H2034" s="42">
        <v>624</v>
      </c>
      <c r="I2034" s="57"/>
      <c r="J2034" s="44">
        <v>42395</v>
      </c>
      <c r="K2034" s="42">
        <v>0</v>
      </c>
      <c r="L2034" s="42">
        <v>592.79999999999995</v>
      </c>
      <c r="M2034" s="44">
        <v>45199</v>
      </c>
      <c r="N2034" s="42">
        <f>H2034-K2034-L2034</f>
        <v>31.200000000000045</v>
      </c>
      <c r="O2034" s="42">
        <v>0</v>
      </c>
      <c r="P2034" s="45">
        <v>0.13</v>
      </c>
      <c r="Q2034" s="42">
        <v>0</v>
      </c>
      <c r="R2034" s="42">
        <v>0</v>
      </c>
      <c r="S2034" s="42">
        <f>N2034-R2034</f>
        <v>31.200000000000045</v>
      </c>
      <c r="T2034" s="38">
        <v>5000</v>
      </c>
      <c r="U2034" s="14">
        <f>S2034/H2034</f>
        <v>5.0000000000000072E-2</v>
      </c>
      <c r="V2034" s="19"/>
      <c r="W2034" s="19"/>
      <c r="X2034" s="37" t="s">
        <v>3467</v>
      </c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</row>
    <row r="2035" spans="1:37" s="9" customFormat="1" ht="16.5" customHeight="1">
      <c r="A2035" s="38">
        <v>48</v>
      </c>
      <c r="B2035" s="39">
        <v>10724</v>
      </c>
      <c r="C2035" s="38">
        <v>10276800</v>
      </c>
      <c r="D2035" s="40" t="s">
        <v>188</v>
      </c>
      <c r="E2035" s="38">
        <v>1</v>
      </c>
      <c r="F2035" s="38">
        <v>120</v>
      </c>
      <c r="G2035" s="38" t="s">
        <v>33</v>
      </c>
      <c r="H2035" s="42">
        <v>1318</v>
      </c>
      <c r="I2035" s="2"/>
      <c r="J2035" s="44">
        <v>40021</v>
      </c>
      <c r="K2035" s="42">
        <v>0</v>
      </c>
      <c r="L2035" s="42">
        <v>1252.0999999999999</v>
      </c>
      <c r="M2035" s="44">
        <v>45046</v>
      </c>
      <c r="N2035" s="42">
        <f>H2035-K2035-L2035</f>
        <v>65.900000000000091</v>
      </c>
      <c r="O2035" s="42">
        <v>0</v>
      </c>
      <c r="P2035" s="45">
        <v>0.13</v>
      </c>
      <c r="Q2035" s="42">
        <v>0</v>
      </c>
      <c r="R2035" s="42">
        <v>0</v>
      </c>
      <c r="S2035" s="42">
        <v>65.900000000000105</v>
      </c>
      <c r="T2035" s="38">
        <v>5000</v>
      </c>
      <c r="U2035" s="14">
        <f>S2035/H2035</f>
        <v>5.0000000000000079E-2</v>
      </c>
      <c r="V2035" s="19"/>
      <c r="W2035" s="19"/>
      <c r="X2035" s="37" t="s">
        <v>3459</v>
      </c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</row>
    <row r="2036" spans="1:37" s="9" customFormat="1" ht="16.5" customHeight="1">
      <c r="A2036" s="38">
        <v>42</v>
      </c>
      <c r="B2036" s="39">
        <v>10734</v>
      </c>
      <c r="C2036" s="38">
        <v>10298706</v>
      </c>
      <c r="D2036" s="40" t="s">
        <v>1234</v>
      </c>
      <c r="E2036" s="38">
        <v>2</v>
      </c>
      <c r="F2036" s="38">
        <v>60</v>
      </c>
      <c r="G2036" s="38" t="s">
        <v>83</v>
      </c>
      <c r="H2036" s="42">
        <v>1162.4000000000001</v>
      </c>
      <c r="I2036" s="2"/>
      <c r="J2036" s="44">
        <v>41815</v>
      </c>
      <c r="K2036" s="42">
        <v>0</v>
      </c>
      <c r="L2036" s="42">
        <v>1104.28</v>
      </c>
      <c r="M2036" s="44">
        <v>45046</v>
      </c>
      <c r="N2036" s="42">
        <f>H2036-K2036-L2036</f>
        <v>58.120000000000118</v>
      </c>
      <c r="O2036" s="42">
        <v>0</v>
      </c>
      <c r="P2036" s="45">
        <v>0.13</v>
      </c>
      <c r="Q2036" s="42">
        <v>0</v>
      </c>
      <c r="R2036" s="42">
        <v>0</v>
      </c>
      <c r="S2036" s="42">
        <v>58.120000000000097</v>
      </c>
      <c r="T2036" s="38">
        <v>5000</v>
      </c>
      <c r="U2036" s="14">
        <f>S2036/H2036</f>
        <v>5.0000000000000079E-2</v>
      </c>
      <c r="V2036" s="19"/>
      <c r="W2036" s="19"/>
      <c r="X2036" s="37" t="s">
        <v>3460</v>
      </c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</row>
    <row r="2037" spans="1:37" s="9" customFormat="1" ht="16.5" customHeight="1">
      <c r="A2037" s="38">
        <v>44</v>
      </c>
      <c r="B2037" s="39">
        <v>10734</v>
      </c>
      <c r="C2037" s="38">
        <v>10298706</v>
      </c>
      <c r="D2037" s="40" t="s">
        <v>1234</v>
      </c>
      <c r="E2037" s="38">
        <v>1</v>
      </c>
      <c r="F2037" s="38">
        <v>60</v>
      </c>
      <c r="G2037" s="38" t="s">
        <v>83</v>
      </c>
      <c r="H2037" s="42">
        <v>581.20000000000005</v>
      </c>
      <c r="I2037" s="2"/>
      <c r="J2037" s="44">
        <v>41815</v>
      </c>
      <c r="K2037" s="42">
        <v>0</v>
      </c>
      <c r="L2037" s="42">
        <v>552.14</v>
      </c>
      <c r="M2037" s="44">
        <v>45077</v>
      </c>
      <c r="N2037" s="42">
        <f>H2037-K2037-L2037</f>
        <v>29.060000000000059</v>
      </c>
      <c r="O2037" s="42">
        <v>0</v>
      </c>
      <c r="P2037" s="45">
        <v>0.13</v>
      </c>
      <c r="Q2037" s="42">
        <v>0</v>
      </c>
      <c r="R2037" s="42">
        <v>0</v>
      </c>
      <c r="S2037" s="42">
        <f>N2037-R2037</f>
        <v>29.060000000000059</v>
      </c>
      <c r="T2037" s="38">
        <v>5000</v>
      </c>
      <c r="U2037" s="14">
        <f>S2037/H2037</f>
        <v>5.00000000000001E-2</v>
      </c>
      <c r="V2037" s="19"/>
      <c r="W2037" s="19"/>
      <c r="X2037" s="37" t="s">
        <v>3460</v>
      </c>
    </row>
    <row r="2038" spans="1:37" s="9" customFormat="1" ht="16.5" customHeight="1">
      <c r="A2038" s="38">
        <v>19</v>
      </c>
      <c r="B2038" s="39">
        <v>20704</v>
      </c>
      <c r="C2038" s="38">
        <v>10296045</v>
      </c>
      <c r="D2038" s="40" t="s">
        <v>820</v>
      </c>
      <c r="E2038" s="58">
        <v>1</v>
      </c>
      <c r="F2038" s="38">
        <v>60</v>
      </c>
      <c r="G2038" s="38" t="s">
        <v>33</v>
      </c>
      <c r="H2038" s="42">
        <v>4690.6000000000004</v>
      </c>
      <c r="I2038" s="57"/>
      <c r="J2038" s="44">
        <v>41991</v>
      </c>
      <c r="K2038" s="42">
        <v>0</v>
      </c>
      <c r="L2038" s="42">
        <v>4456.07</v>
      </c>
      <c r="M2038" s="44">
        <v>45199</v>
      </c>
      <c r="N2038" s="42">
        <f>H2038-K2038-L2038</f>
        <v>234.53000000000065</v>
      </c>
      <c r="O2038" s="42">
        <v>0</v>
      </c>
      <c r="P2038" s="45">
        <v>0.13</v>
      </c>
      <c r="Q2038" s="42">
        <v>0</v>
      </c>
      <c r="R2038" s="42">
        <v>0</v>
      </c>
      <c r="S2038" s="42">
        <f>N2038-R2038</f>
        <v>234.53000000000065</v>
      </c>
      <c r="T2038" s="38">
        <v>5000</v>
      </c>
      <c r="U2038" s="14">
        <f>S2038/H2038</f>
        <v>5.0000000000000135E-2</v>
      </c>
      <c r="V2038" s="19"/>
      <c r="W2038" s="19"/>
      <c r="X2038" s="37" t="s">
        <v>3466</v>
      </c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</row>
    <row r="2039" spans="1:37" s="9" customFormat="1" ht="16.5" customHeight="1">
      <c r="A2039" s="38">
        <v>738</v>
      </c>
      <c r="B2039" s="39">
        <v>40709</v>
      </c>
      <c r="C2039" s="38">
        <v>10285424</v>
      </c>
      <c r="D2039" s="40" t="s">
        <v>642</v>
      </c>
      <c r="E2039" s="58">
        <v>4</v>
      </c>
      <c r="F2039" s="38">
        <v>60</v>
      </c>
      <c r="G2039" s="38" t="s">
        <v>33</v>
      </c>
      <c r="H2039" s="42">
        <v>4102.6000000000004</v>
      </c>
      <c r="I2039" s="57"/>
      <c r="J2039" s="44">
        <v>41270</v>
      </c>
      <c r="K2039" s="42">
        <v>0</v>
      </c>
      <c r="L2039" s="42">
        <v>3897.47</v>
      </c>
      <c r="M2039" s="44">
        <v>45199</v>
      </c>
      <c r="N2039" s="42">
        <f>H2039-K2039-L2039</f>
        <v>205.13000000000056</v>
      </c>
      <c r="O2039" s="42">
        <v>0</v>
      </c>
      <c r="P2039" s="45">
        <v>0.13</v>
      </c>
      <c r="Q2039" s="42">
        <v>0</v>
      </c>
      <c r="R2039" s="42">
        <v>0</v>
      </c>
      <c r="S2039" s="42">
        <f>N2039-R2039</f>
        <v>205.13000000000056</v>
      </c>
      <c r="T2039" s="38">
        <v>5000</v>
      </c>
      <c r="U2039" s="14">
        <f>S2039/H2039</f>
        <v>5.0000000000000135E-2</v>
      </c>
      <c r="V2039" s="19"/>
      <c r="W2039" s="19"/>
      <c r="X2039" s="37" t="s">
        <v>3467</v>
      </c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</row>
    <row r="2040" spans="1:37" s="9" customFormat="1" ht="16.5" customHeight="1">
      <c r="A2040" s="38">
        <v>972</v>
      </c>
      <c r="B2040" s="39">
        <v>10800</v>
      </c>
      <c r="C2040" s="38">
        <v>10317516</v>
      </c>
      <c r="D2040" s="40" t="s">
        <v>2108</v>
      </c>
      <c r="E2040" s="38">
        <v>1</v>
      </c>
      <c r="F2040" s="38">
        <v>60</v>
      </c>
      <c r="G2040" s="38" t="s">
        <v>23</v>
      </c>
      <c r="H2040" s="42">
        <v>732821.99</v>
      </c>
      <c r="I2040" s="2"/>
      <c r="J2040" s="44">
        <v>39808</v>
      </c>
      <c r="K2040" s="42">
        <v>0</v>
      </c>
      <c r="L2040" s="42">
        <v>696180.89</v>
      </c>
      <c r="M2040" s="44">
        <v>45077</v>
      </c>
      <c r="N2040" s="42">
        <f>H2040-K2040-L2040</f>
        <v>36641.099999999977</v>
      </c>
      <c r="O2040" s="42">
        <v>0</v>
      </c>
      <c r="P2040" s="45">
        <v>0.03</v>
      </c>
      <c r="Q2040" s="42">
        <v>0</v>
      </c>
      <c r="R2040" s="42">
        <v>0</v>
      </c>
      <c r="S2040" s="42">
        <f>N2040-R2040</f>
        <v>36641.099999999977</v>
      </c>
      <c r="T2040" s="38">
        <v>1001</v>
      </c>
      <c r="U2040" s="14">
        <f>S2040/H2040</f>
        <v>5.0000000682293905E-2</v>
      </c>
      <c r="V2040" s="19"/>
      <c r="W2040" s="19"/>
      <c r="X2040" s="37" t="s">
        <v>3465</v>
      </c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</row>
    <row r="2041" spans="1:37" s="9" customFormat="1" ht="16.5" customHeight="1">
      <c r="A2041" s="38">
        <v>20</v>
      </c>
      <c r="B2041" s="39">
        <v>10873</v>
      </c>
      <c r="C2041" s="38">
        <v>10312946</v>
      </c>
      <c r="D2041" s="40" t="s">
        <v>1176</v>
      </c>
      <c r="E2041" s="38">
        <v>1</v>
      </c>
      <c r="F2041" s="38">
        <v>120</v>
      </c>
      <c r="G2041" s="38" t="s">
        <v>279</v>
      </c>
      <c r="H2041" s="42">
        <v>996271.16</v>
      </c>
      <c r="I2041" s="56"/>
      <c r="J2041" s="44">
        <v>41211</v>
      </c>
      <c r="K2041" s="42">
        <v>0</v>
      </c>
      <c r="L2041" s="42">
        <v>946457.59999999998</v>
      </c>
      <c r="M2041" s="44">
        <v>45169</v>
      </c>
      <c r="N2041" s="42">
        <f>H2041-K2041-L2041</f>
        <v>49813.560000000056</v>
      </c>
      <c r="O2041" s="42">
        <v>0</v>
      </c>
      <c r="P2041" s="45">
        <v>0.13</v>
      </c>
      <c r="Q2041" s="42">
        <v>0</v>
      </c>
      <c r="R2041" s="42">
        <v>0</v>
      </c>
      <c r="S2041" s="42">
        <f>N2041-R2041</f>
        <v>49813.560000000056</v>
      </c>
      <c r="T2041" s="38">
        <v>1802</v>
      </c>
      <c r="U2041" s="14">
        <f>S2041/H2041</f>
        <v>5.0000002007485646E-2</v>
      </c>
      <c r="V2041" s="19"/>
      <c r="W2041" s="19"/>
      <c r="X2041" s="37" t="s">
        <v>3480</v>
      </c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</row>
    <row r="2042" spans="1:37" s="9" customFormat="1" ht="16.5" customHeight="1">
      <c r="A2042" s="38">
        <v>18</v>
      </c>
      <c r="B2042" s="39">
        <v>10873</v>
      </c>
      <c r="C2042" s="38">
        <v>10312947</v>
      </c>
      <c r="D2042" s="40" t="s">
        <v>1175</v>
      </c>
      <c r="E2042" s="38">
        <v>1</v>
      </c>
      <c r="F2042" s="38">
        <v>120</v>
      </c>
      <c r="G2042" s="38" t="s">
        <v>279</v>
      </c>
      <c r="H2042" s="42">
        <v>1623441.93</v>
      </c>
      <c r="I2042" s="56"/>
      <c r="J2042" s="44">
        <v>41211</v>
      </c>
      <c r="K2042" s="42">
        <v>0</v>
      </c>
      <c r="L2042" s="42">
        <v>1542269.83</v>
      </c>
      <c r="M2042" s="44">
        <v>45169</v>
      </c>
      <c r="N2042" s="42">
        <f>H2042-K2042-L2042</f>
        <v>81172.09999999986</v>
      </c>
      <c r="O2042" s="42">
        <v>0</v>
      </c>
      <c r="P2042" s="45">
        <v>0.13</v>
      </c>
      <c r="Q2042" s="42">
        <v>0</v>
      </c>
      <c r="R2042" s="42">
        <v>0</v>
      </c>
      <c r="S2042" s="42">
        <f>N2042-R2042</f>
        <v>81172.09999999986</v>
      </c>
      <c r="T2042" s="38">
        <v>1802</v>
      </c>
      <c r="U2042" s="14">
        <f>S2042/H2042</f>
        <v>5.0000002155913187E-2</v>
      </c>
      <c r="V2042" s="19"/>
      <c r="W2042" s="19"/>
      <c r="X2042" s="37" t="s">
        <v>3480</v>
      </c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</row>
    <row r="2043" spans="1:37" s="9" customFormat="1" ht="16.5" customHeight="1">
      <c r="A2043" s="38">
        <v>26</v>
      </c>
      <c r="B2043" s="39">
        <v>10753</v>
      </c>
      <c r="C2043" s="38">
        <v>10318591</v>
      </c>
      <c r="D2043" s="40" t="s">
        <v>2066</v>
      </c>
      <c r="E2043" s="46">
        <v>0.5</v>
      </c>
      <c r="F2043" s="38">
        <v>120</v>
      </c>
      <c r="G2043" s="38" t="s">
        <v>2910</v>
      </c>
      <c r="H2043" s="42">
        <v>598483.97</v>
      </c>
      <c r="I2043" s="2"/>
      <c r="J2043" s="44">
        <v>39813</v>
      </c>
      <c r="K2043" s="42">
        <v>0</v>
      </c>
      <c r="L2043" s="42">
        <v>568559.77</v>
      </c>
      <c r="M2043" s="44">
        <v>45016</v>
      </c>
      <c r="N2043" s="42">
        <f>H2043-K2043-L2043</f>
        <v>29924.199999999953</v>
      </c>
      <c r="O2043" s="42">
        <v>0</v>
      </c>
      <c r="P2043" s="45">
        <v>0.03</v>
      </c>
      <c r="Q2043" s="42">
        <v>0</v>
      </c>
      <c r="R2043" s="42">
        <v>0</v>
      </c>
      <c r="S2043" s="42">
        <v>29924.2</v>
      </c>
      <c r="T2043" s="38">
        <v>1802</v>
      </c>
      <c r="U2043" s="14">
        <f>S2043/H2043</f>
        <v>5.0000002506332797E-2</v>
      </c>
      <c r="V2043" s="19"/>
      <c r="W2043" s="19"/>
      <c r="X2043" s="37" t="s">
        <v>3479</v>
      </c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</row>
    <row r="2044" spans="1:37" s="9" customFormat="1" ht="16.5" customHeight="1">
      <c r="A2044" s="38">
        <v>6</v>
      </c>
      <c r="B2044" s="39">
        <v>10753</v>
      </c>
      <c r="C2044" s="38">
        <v>10286379</v>
      </c>
      <c r="D2044" s="40" t="s">
        <v>2449</v>
      </c>
      <c r="E2044" s="38">
        <v>1</v>
      </c>
      <c r="F2044" s="38">
        <v>120</v>
      </c>
      <c r="G2044" s="38" t="s">
        <v>21</v>
      </c>
      <c r="H2044" s="42">
        <v>385868.78</v>
      </c>
      <c r="I2044" s="2"/>
      <c r="J2044" s="44">
        <v>39813</v>
      </c>
      <c r="K2044" s="42">
        <v>0</v>
      </c>
      <c r="L2044" s="42">
        <v>366575.34</v>
      </c>
      <c r="M2044" s="44">
        <v>45016</v>
      </c>
      <c r="N2044" s="42">
        <f>H2044-K2044-L2044</f>
        <v>19293.440000000002</v>
      </c>
      <c r="O2044" s="42">
        <v>0</v>
      </c>
      <c r="P2044" s="45">
        <v>0.03</v>
      </c>
      <c r="Q2044" s="42">
        <v>0</v>
      </c>
      <c r="R2044" s="42">
        <v>0</v>
      </c>
      <c r="S2044" s="42">
        <v>19293.439999999999</v>
      </c>
      <c r="T2044" s="38">
        <v>5000</v>
      </c>
      <c r="U2044" s="14">
        <f>S2044/H2044</f>
        <v>5.0000002591554564E-2</v>
      </c>
      <c r="V2044" s="19"/>
      <c r="W2044" s="19"/>
      <c r="X2044" s="37" t="s">
        <v>3479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</row>
    <row r="2045" spans="1:37" s="9" customFormat="1" ht="16.5" customHeight="1">
      <c r="A2045" s="38">
        <v>42</v>
      </c>
      <c r="B2045" s="39">
        <v>50098</v>
      </c>
      <c r="C2045" s="38">
        <v>10307808</v>
      </c>
      <c r="D2045" s="40" t="s">
        <v>1208</v>
      </c>
      <c r="E2045" s="38">
        <v>36</v>
      </c>
      <c r="F2045" s="38">
        <v>120</v>
      </c>
      <c r="G2045" s="38" t="s">
        <v>21</v>
      </c>
      <c r="H2045" s="42">
        <v>636615.36</v>
      </c>
      <c r="I2045" s="53"/>
      <c r="J2045" s="44">
        <v>41248</v>
      </c>
      <c r="K2045" s="42">
        <v>0</v>
      </c>
      <c r="L2045" s="42">
        <v>604784.59</v>
      </c>
      <c r="M2045" s="44">
        <v>45138</v>
      </c>
      <c r="N2045" s="42">
        <f>H2045-K2045-L2045</f>
        <v>31830.770000000019</v>
      </c>
      <c r="O2045" s="42">
        <v>0</v>
      </c>
      <c r="P2045" s="45">
        <v>0.13</v>
      </c>
      <c r="Q2045" s="42">
        <v>0</v>
      </c>
      <c r="R2045" s="42">
        <v>0</v>
      </c>
      <c r="S2045" s="42">
        <v>31830.77</v>
      </c>
      <c r="T2045" s="38">
        <v>5000</v>
      </c>
      <c r="U2045" s="14">
        <f>S2045/H2045</f>
        <v>5.000000314161443E-2</v>
      </c>
      <c r="V2045" s="19"/>
      <c r="W2045" s="19"/>
      <c r="X2045" s="37" t="s">
        <v>3456</v>
      </c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</row>
    <row r="2046" spans="1:37" s="9" customFormat="1" ht="16.5" customHeight="1">
      <c r="A2046" s="38">
        <v>1030</v>
      </c>
      <c r="B2046" s="39">
        <v>10800</v>
      </c>
      <c r="C2046" s="38">
        <v>10318024</v>
      </c>
      <c r="D2046" s="40" t="s">
        <v>2141</v>
      </c>
      <c r="E2046" s="38">
        <v>21</v>
      </c>
      <c r="F2046" s="38">
        <v>36</v>
      </c>
      <c r="G2046" s="38" t="s">
        <v>23</v>
      </c>
      <c r="H2046" s="42">
        <v>145615.59</v>
      </c>
      <c r="I2046" s="2"/>
      <c r="J2046" s="44">
        <v>40221</v>
      </c>
      <c r="K2046" s="42">
        <v>0</v>
      </c>
      <c r="L2046" s="42">
        <v>138334.81</v>
      </c>
      <c r="M2046" s="44">
        <v>45077</v>
      </c>
      <c r="N2046" s="42">
        <f>H2046-K2046-L2046</f>
        <v>7280.7799999999988</v>
      </c>
      <c r="O2046" s="42">
        <v>0</v>
      </c>
      <c r="P2046" s="45">
        <v>0.13</v>
      </c>
      <c r="Q2046" s="42">
        <v>0</v>
      </c>
      <c r="R2046" s="42">
        <v>0</v>
      </c>
      <c r="S2046" s="42">
        <f>N2046-R2046</f>
        <v>7280.7799999999988</v>
      </c>
      <c r="T2046" s="38">
        <v>1001</v>
      </c>
      <c r="U2046" s="14">
        <f>S2046/H2046</f>
        <v>5.0000003433698266E-2</v>
      </c>
      <c r="V2046" s="19"/>
      <c r="W2046" s="19"/>
      <c r="X2046" s="37" t="s">
        <v>3465</v>
      </c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</row>
    <row r="2047" spans="1:37" s="9" customFormat="1" ht="16.5" customHeight="1">
      <c r="A2047" s="38">
        <v>25</v>
      </c>
      <c r="B2047" s="39">
        <v>10873</v>
      </c>
      <c r="C2047" s="38">
        <v>10313080</v>
      </c>
      <c r="D2047" s="40" t="s">
        <v>1176</v>
      </c>
      <c r="E2047" s="58">
        <v>1</v>
      </c>
      <c r="F2047" s="38">
        <v>120</v>
      </c>
      <c r="G2047" s="38" t="s">
        <v>727</v>
      </c>
      <c r="H2047" s="42">
        <v>1880246.84</v>
      </c>
      <c r="I2047" s="37"/>
      <c r="J2047" s="44">
        <v>41211</v>
      </c>
      <c r="K2047" s="42">
        <v>0</v>
      </c>
      <c r="L2047" s="42">
        <v>1786234.49</v>
      </c>
      <c r="M2047" s="44">
        <v>45200</v>
      </c>
      <c r="N2047" s="42">
        <v>94012.35</v>
      </c>
      <c r="O2047" s="42">
        <v>0</v>
      </c>
      <c r="P2047" s="45">
        <f>IF(J2047&lt;DATEVALUE("2009-1-1"),3%,13%)</f>
        <v>0.13</v>
      </c>
      <c r="Q2047" s="42">
        <f>IF(P2047=13%,ROUND(O2047/(1+P2047)*P2047,2),ROUND(O2047/(1+0.03)*0.02,2))</f>
        <v>0</v>
      </c>
      <c r="R2047" s="42">
        <f>O2047-Q2047</f>
        <v>0</v>
      </c>
      <c r="S2047" s="42">
        <f>N2047-R2047</f>
        <v>94012.35</v>
      </c>
      <c r="T2047" s="38">
        <v>5000</v>
      </c>
      <c r="U2047" s="14">
        <f>S2047/H2047</f>
        <v>5.0000004254760512E-2</v>
      </c>
      <c r="V2047" s="19"/>
      <c r="W2047" s="19"/>
      <c r="X2047" s="37" t="s">
        <v>3480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</row>
    <row r="2048" spans="1:37" s="9" customFormat="1" ht="16.5" customHeight="1">
      <c r="A2048" s="38">
        <v>973</v>
      </c>
      <c r="B2048" s="39">
        <v>10800</v>
      </c>
      <c r="C2048" s="38">
        <v>10317517</v>
      </c>
      <c r="D2048" s="40" t="s">
        <v>2108</v>
      </c>
      <c r="E2048" s="38">
        <v>1</v>
      </c>
      <c r="F2048" s="38">
        <v>60</v>
      </c>
      <c r="G2048" s="38" t="s">
        <v>23</v>
      </c>
      <c r="H2048" s="42">
        <v>1166309.67</v>
      </c>
      <c r="I2048" s="2"/>
      <c r="J2048" s="44">
        <v>39808</v>
      </c>
      <c r="K2048" s="42">
        <v>0</v>
      </c>
      <c r="L2048" s="42">
        <v>1107994.18</v>
      </c>
      <c r="M2048" s="44">
        <v>45077</v>
      </c>
      <c r="N2048" s="42">
        <f>H2048-K2048-L2048</f>
        <v>58315.489999999991</v>
      </c>
      <c r="O2048" s="42">
        <v>0</v>
      </c>
      <c r="P2048" s="45">
        <v>0.03</v>
      </c>
      <c r="Q2048" s="42">
        <v>0</v>
      </c>
      <c r="R2048" s="42">
        <v>0</v>
      </c>
      <c r="S2048" s="42">
        <f>N2048-R2048</f>
        <v>58315.489999999991</v>
      </c>
      <c r="T2048" s="38">
        <v>1001</v>
      </c>
      <c r="U2048" s="14">
        <f>S2048/H2048</f>
        <v>5.0000005573133929E-2</v>
      </c>
      <c r="V2048" s="19"/>
      <c r="W2048" s="19"/>
      <c r="X2048" s="37" t="s">
        <v>3465</v>
      </c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</row>
    <row r="2049" spans="1:37" s="9" customFormat="1" ht="16.5" customHeight="1">
      <c r="A2049" s="38">
        <v>15</v>
      </c>
      <c r="B2049" s="39">
        <v>10749</v>
      </c>
      <c r="C2049" s="38">
        <v>10300672</v>
      </c>
      <c r="D2049" s="40" t="s">
        <v>2395</v>
      </c>
      <c r="E2049" s="38">
        <v>1</v>
      </c>
      <c r="F2049" s="38">
        <v>120</v>
      </c>
      <c r="G2049" s="38" t="s">
        <v>21</v>
      </c>
      <c r="H2049" s="42">
        <v>626927.32999999996</v>
      </c>
      <c r="I2049" s="2"/>
      <c r="J2049" s="44">
        <v>40469</v>
      </c>
      <c r="K2049" s="42">
        <v>0</v>
      </c>
      <c r="L2049" s="42">
        <v>595580.96</v>
      </c>
      <c r="M2049" s="44">
        <v>45046</v>
      </c>
      <c r="N2049" s="42">
        <f>H2049-K2049-L2049</f>
        <v>31346.369999999995</v>
      </c>
      <c r="O2049" s="42">
        <v>0</v>
      </c>
      <c r="P2049" s="45">
        <v>0.13</v>
      </c>
      <c r="Q2049" s="42">
        <v>0</v>
      </c>
      <c r="R2049" s="42">
        <v>0</v>
      </c>
      <c r="S2049" s="42">
        <v>31346.37</v>
      </c>
      <c r="T2049" s="38">
        <v>2001</v>
      </c>
      <c r="U2049" s="14">
        <f>S2049/H2049</f>
        <v>5.0000005582784217E-2</v>
      </c>
      <c r="V2049" s="19"/>
      <c r="W2049" s="19"/>
      <c r="X2049" s="37" t="s">
        <v>3473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</row>
    <row r="2050" spans="1:37" s="9" customFormat="1" ht="16.5" customHeight="1">
      <c r="A2050" s="38">
        <v>414</v>
      </c>
      <c r="B2050" s="39">
        <v>10729</v>
      </c>
      <c r="C2050" s="38">
        <v>10292327</v>
      </c>
      <c r="D2050" s="40" t="s">
        <v>3150</v>
      </c>
      <c r="E2050" s="58">
        <v>1</v>
      </c>
      <c r="F2050" s="38">
        <v>120</v>
      </c>
      <c r="G2050" s="38" t="s">
        <v>21</v>
      </c>
      <c r="H2050" s="42">
        <v>166382.78</v>
      </c>
      <c r="I2050" s="37"/>
      <c r="J2050" s="44">
        <v>39813</v>
      </c>
      <c r="K2050" s="42">
        <v>0</v>
      </c>
      <c r="L2050" s="42">
        <v>158063.64000000001</v>
      </c>
      <c r="M2050" s="44">
        <v>45259</v>
      </c>
      <c r="N2050" s="42">
        <v>8319.14</v>
      </c>
      <c r="O2050" s="42">
        <v>0</v>
      </c>
      <c r="P2050" s="45">
        <f>IF(J2050&lt;DATEVALUE("2009-1-1"),3%,13%)</f>
        <v>0.03</v>
      </c>
      <c r="Q2050" s="42">
        <f>IF(P2050=13%,ROUND(O2050/(1+P2050)*P2050,2),ROUND(O2050/(1+0.03)*0.02,2))</f>
        <v>0</v>
      </c>
      <c r="R2050" s="42">
        <f>O2050-Q2050</f>
        <v>0</v>
      </c>
      <c r="S2050" s="42">
        <f>N2050-R2050</f>
        <v>8319.14</v>
      </c>
      <c r="T2050" s="38">
        <v>5000</v>
      </c>
      <c r="U2050" s="14">
        <f>S2050/H2050</f>
        <v>5.0000006010237352E-2</v>
      </c>
      <c r="V2050" s="19"/>
      <c r="W2050" s="19"/>
      <c r="X2050" s="37" t="s">
        <v>3459</v>
      </c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</row>
    <row r="2051" spans="1:37" s="9" customFormat="1" ht="16.5" customHeight="1">
      <c r="A2051" s="38">
        <v>139</v>
      </c>
      <c r="B2051" s="39">
        <v>10741</v>
      </c>
      <c r="C2051" s="38">
        <v>10282490</v>
      </c>
      <c r="D2051" s="40" t="s">
        <v>1195</v>
      </c>
      <c r="E2051" s="38">
        <v>1</v>
      </c>
      <c r="F2051" s="38">
        <v>60</v>
      </c>
      <c r="G2051" s="38" t="s">
        <v>33</v>
      </c>
      <c r="H2051" s="42">
        <v>280231.96000000002</v>
      </c>
      <c r="I2051" s="2"/>
      <c r="J2051" s="44">
        <v>42334</v>
      </c>
      <c r="K2051" s="42">
        <v>0</v>
      </c>
      <c r="L2051" s="42">
        <v>266220.36</v>
      </c>
      <c r="M2051" s="44">
        <v>45077</v>
      </c>
      <c r="N2051" s="42">
        <f>H2051-K2051-L2051</f>
        <v>14011.600000000035</v>
      </c>
      <c r="O2051" s="42">
        <v>0</v>
      </c>
      <c r="P2051" s="45">
        <v>0.13</v>
      </c>
      <c r="Q2051" s="42">
        <v>0</v>
      </c>
      <c r="R2051" s="42">
        <v>0</v>
      </c>
      <c r="S2051" s="42">
        <f>N2051-R2051</f>
        <v>14011.600000000035</v>
      </c>
      <c r="T2051" s="38">
        <v>5000</v>
      </c>
      <c r="U2051" s="14">
        <f>S2051/H2051</f>
        <v>5.0000007136944816E-2</v>
      </c>
      <c r="V2051" s="19"/>
      <c r="W2051" s="19"/>
      <c r="X2051" s="37" t="s">
        <v>3462</v>
      </c>
    </row>
    <row r="2052" spans="1:37" s="9" customFormat="1" ht="16.5" customHeight="1">
      <c r="A2052" s="38">
        <v>418</v>
      </c>
      <c r="B2052" s="39">
        <v>10729</v>
      </c>
      <c r="C2052" s="38">
        <v>10292503</v>
      </c>
      <c r="D2052" s="40" t="s">
        <v>2444</v>
      </c>
      <c r="E2052" s="58">
        <v>1</v>
      </c>
      <c r="F2052" s="38">
        <v>120</v>
      </c>
      <c r="G2052" s="38" t="s">
        <v>21</v>
      </c>
      <c r="H2052" s="42">
        <v>406319.74</v>
      </c>
      <c r="I2052" s="37"/>
      <c r="J2052" s="44">
        <v>39813</v>
      </c>
      <c r="K2052" s="42">
        <v>0</v>
      </c>
      <c r="L2052" s="42">
        <v>386003.75</v>
      </c>
      <c r="M2052" s="44">
        <v>45259</v>
      </c>
      <c r="N2052" s="42">
        <v>20315.990000000002</v>
      </c>
      <c r="O2052" s="42">
        <v>0</v>
      </c>
      <c r="P2052" s="45">
        <f>IF(J2052&lt;DATEVALUE("2009-1-1"),3%,13%)</f>
        <v>0.03</v>
      </c>
      <c r="Q2052" s="42">
        <f>IF(P2052=13%,ROUND(O2052/(1+P2052)*P2052,2),ROUND(O2052/(1+0.03)*0.02,2))</f>
        <v>0</v>
      </c>
      <c r="R2052" s="42">
        <f>O2052-Q2052</f>
        <v>0</v>
      </c>
      <c r="S2052" s="42">
        <f>N2052-R2052</f>
        <v>20315.990000000002</v>
      </c>
      <c r="T2052" s="38">
        <v>5000</v>
      </c>
      <c r="U2052" s="14">
        <f>S2052/H2052</f>
        <v>5.0000007383347908E-2</v>
      </c>
      <c r="V2052" s="19"/>
      <c r="W2052" s="19"/>
      <c r="X2052" s="37" t="s">
        <v>3459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</row>
    <row r="2053" spans="1:37" s="9" customFormat="1" ht="16.5" customHeight="1">
      <c r="A2053" s="38">
        <v>25</v>
      </c>
      <c r="B2053" s="39">
        <v>10753</v>
      </c>
      <c r="C2053" s="38">
        <v>10286340</v>
      </c>
      <c r="D2053" s="40" t="s">
        <v>2066</v>
      </c>
      <c r="E2053" s="46">
        <v>0.5</v>
      </c>
      <c r="F2053" s="38">
        <v>120</v>
      </c>
      <c r="G2053" s="38" t="s">
        <v>2909</v>
      </c>
      <c r="H2053" s="42">
        <v>1065358.04</v>
      </c>
      <c r="I2053" s="2"/>
      <c r="J2053" s="44">
        <v>39813</v>
      </c>
      <c r="K2053" s="42">
        <v>0</v>
      </c>
      <c r="L2053" s="42">
        <v>1012090.13</v>
      </c>
      <c r="M2053" s="44">
        <v>45016</v>
      </c>
      <c r="N2053" s="42">
        <f>H2053-K2053-L2053</f>
        <v>53267.910000000033</v>
      </c>
      <c r="O2053" s="42">
        <v>0</v>
      </c>
      <c r="P2053" s="45">
        <v>0.03</v>
      </c>
      <c r="Q2053" s="42">
        <v>0</v>
      </c>
      <c r="R2053" s="42">
        <v>0</v>
      </c>
      <c r="S2053" s="42">
        <v>53267.91</v>
      </c>
      <c r="T2053" s="38">
        <v>5000</v>
      </c>
      <c r="U2053" s="14">
        <f>S2053/H2053</f>
        <v>5.0000007509212588E-2</v>
      </c>
      <c r="V2053" s="19"/>
      <c r="W2053" s="19"/>
      <c r="X2053" s="37" t="s">
        <v>3479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</row>
    <row r="2054" spans="1:37" s="9" customFormat="1" ht="16.5" customHeight="1">
      <c r="A2054" s="38">
        <v>1091</v>
      </c>
      <c r="B2054" s="39">
        <v>10800</v>
      </c>
      <c r="C2054" s="38">
        <v>10317542</v>
      </c>
      <c r="D2054" s="40" t="s">
        <v>2062</v>
      </c>
      <c r="E2054" s="38">
        <v>1</v>
      </c>
      <c r="F2054" s="38">
        <v>80</v>
      </c>
      <c r="G2054" s="38" t="s">
        <v>262</v>
      </c>
      <c r="H2054" s="42">
        <v>187386.57</v>
      </c>
      <c r="I2054" s="48"/>
      <c r="J2054" s="44">
        <v>39813</v>
      </c>
      <c r="K2054" s="42">
        <v>0</v>
      </c>
      <c r="L2054" s="42">
        <v>178017.24</v>
      </c>
      <c r="M2054" s="44">
        <v>45107</v>
      </c>
      <c r="N2054" s="42">
        <f>H2054-K2054-L2054</f>
        <v>9369.3300000000163</v>
      </c>
      <c r="O2054" s="42">
        <v>0</v>
      </c>
      <c r="P2054" s="45">
        <v>0.03</v>
      </c>
      <c r="Q2054" s="42">
        <v>0</v>
      </c>
      <c r="R2054" s="42">
        <v>0</v>
      </c>
      <c r="S2054" s="42">
        <f>N2054-R2054</f>
        <v>9369.3300000000163</v>
      </c>
      <c r="T2054" s="38">
        <v>1001</v>
      </c>
      <c r="U2054" s="14">
        <f>S2054/H2054</f>
        <v>5.0000008004842694E-2</v>
      </c>
      <c r="V2054" s="19"/>
      <c r="W2054" s="19"/>
      <c r="X2054" s="37" t="s">
        <v>3465</v>
      </c>
    </row>
    <row r="2055" spans="1:37" s="9" customFormat="1" ht="16.5" customHeight="1">
      <c r="A2055" s="38">
        <v>21</v>
      </c>
      <c r="B2055" s="39">
        <v>10873</v>
      </c>
      <c r="C2055" s="38">
        <v>10313081</v>
      </c>
      <c r="D2055" s="40" t="s">
        <v>1175</v>
      </c>
      <c r="E2055" s="38">
        <v>1</v>
      </c>
      <c r="F2055" s="38">
        <v>120</v>
      </c>
      <c r="G2055" s="38" t="s">
        <v>727</v>
      </c>
      <c r="H2055" s="42">
        <v>787910.07</v>
      </c>
      <c r="I2055" s="56"/>
      <c r="J2055" s="44">
        <v>41211</v>
      </c>
      <c r="K2055" s="42">
        <v>0</v>
      </c>
      <c r="L2055" s="42">
        <v>748514.56</v>
      </c>
      <c r="M2055" s="44">
        <v>45169</v>
      </c>
      <c r="N2055" s="42">
        <f>H2055-K2055-L2055</f>
        <v>39395.509999999893</v>
      </c>
      <c r="O2055" s="42">
        <v>0</v>
      </c>
      <c r="P2055" s="45">
        <v>0.13</v>
      </c>
      <c r="Q2055" s="42">
        <v>0</v>
      </c>
      <c r="R2055" s="42">
        <v>0</v>
      </c>
      <c r="S2055" s="42">
        <f>N2055-R2055</f>
        <v>39395.509999999893</v>
      </c>
      <c r="T2055" s="38">
        <v>5000</v>
      </c>
      <c r="U2055" s="14">
        <f>S2055/H2055</f>
        <v>5.0000008249672323E-2</v>
      </c>
      <c r="V2055" s="19"/>
      <c r="W2055" s="19"/>
      <c r="X2055" s="37" t="s">
        <v>3480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</row>
    <row r="2056" spans="1:37" s="9" customFormat="1" ht="16.5" customHeight="1">
      <c r="A2056" s="38">
        <v>836</v>
      </c>
      <c r="B2056" s="39">
        <v>10729</v>
      </c>
      <c r="C2056" s="38">
        <v>10291837</v>
      </c>
      <c r="D2056" s="40" t="s">
        <v>282</v>
      </c>
      <c r="E2056" s="58">
        <v>1</v>
      </c>
      <c r="F2056" s="38">
        <v>120</v>
      </c>
      <c r="G2056" s="38" t="s">
        <v>515</v>
      </c>
      <c r="H2056" s="42">
        <v>444106.12</v>
      </c>
      <c r="I2056" s="37"/>
      <c r="J2056" s="44">
        <v>39813</v>
      </c>
      <c r="K2056" s="42">
        <v>0</v>
      </c>
      <c r="L2056" s="42">
        <v>421900.81</v>
      </c>
      <c r="M2056" s="44">
        <v>45259</v>
      </c>
      <c r="N2056" s="42">
        <v>22205.31</v>
      </c>
      <c r="O2056" s="42">
        <v>0</v>
      </c>
      <c r="P2056" s="45">
        <f>IF(J2056&lt;DATEVALUE("2009-1-1"),3%,13%)</f>
        <v>0.03</v>
      </c>
      <c r="Q2056" s="42">
        <f>IF(P2056=13%,ROUND(O2056/(1+P2056)*P2056,2),ROUND(O2056/(1+0.03)*0.02,2))</f>
        <v>0</v>
      </c>
      <c r="R2056" s="42">
        <f>O2056-Q2056</f>
        <v>0</v>
      </c>
      <c r="S2056" s="42">
        <f>N2056-R2056</f>
        <v>22205.31</v>
      </c>
      <c r="T2056" s="38">
        <v>5000</v>
      </c>
      <c r="U2056" s="14">
        <f>S2056/H2056</f>
        <v>5.0000009006856291E-2</v>
      </c>
      <c r="V2056" s="19"/>
      <c r="W2056" s="19"/>
      <c r="X2056" s="37" t="s">
        <v>3459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</row>
    <row r="2057" spans="1:37" s="9" customFormat="1" ht="16.5" customHeight="1">
      <c r="A2057" s="38">
        <v>378</v>
      </c>
      <c r="B2057" s="39">
        <v>10729</v>
      </c>
      <c r="C2057" s="38">
        <v>10292431</v>
      </c>
      <c r="D2057" s="40" t="s">
        <v>2395</v>
      </c>
      <c r="E2057" s="58">
        <v>1</v>
      </c>
      <c r="F2057" s="38">
        <v>120</v>
      </c>
      <c r="G2057" s="38" t="s">
        <v>21</v>
      </c>
      <c r="H2057" s="42">
        <v>554297.1</v>
      </c>
      <c r="I2057" s="37"/>
      <c r="J2057" s="44">
        <v>39813</v>
      </c>
      <c r="K2057" s="42">
        <v>0</v>
      </c>
      <c r="L2057" s="42">
        <v>526582.24</v>
      </c>
      <c r="M2057" s="44">
        <v>45259</v>
      </c>
      <c r="N2057" s="42">
        <v>27714.86</v>
      </c>
      <c r="O2057" s="42">
        <v>0</v>
      </c>
      <c r="P2057" s="45">
        <f>IF(J2057&lt;DATEVALUE("2009-1-1"),3%,13%)</f>
        <v>0.03</v>
      </c>
      <c r="Q2057" s="42">
        <f>IF(P2057=13%,ROUND(O2057/(1+P2057)*P2057,2),ROUND(O2057/(1+0.03)*0.02,2))</f>
        <v>0</v>
      </c>
      <c r="R2057" s="42">
        <f>O2057-Q2057</f>
        <v>0</v>
      </c>
      <c r="S2057" s="42">
        <f>N2057-R2057</f>
        <v>27714.86</v>
      </c>
      <c r="T2057" s="38">
        <v>2201</v>
      </c>
      <c r="U2057" s="14">
        <f>S2057/H2057</f>
        <v>5.0000009020433271E-2</v>
      </c>
      <c r="V2057" s="19"/>
      <c r="W2057" s="19"/>
      <c r="X2057" s="37" t="s">
        <v>3459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</row>
    <row r="2058" spans="1:37" s="9" customFormat="1" ht="16.5" customHeight="1">
      <c r="A2058" s="38">
        <v>38</v>
      </c>
      <c r="B2058" s="39">
        <v>10755</v>
      </c>
      <c r="C2058" s="38">
        <v>10318635</v>
      </c>
      <c r="D2058" s="40" t="s">
        <v>1195</v>
      </c>
      <c r="E2058" s="38">
        <v>1</v>
      </c>
      <c r="F2058" s="38">
        <v>60</v>
      </c>
      <c r="G2058" s="38" t="s">
        <v>33</v>
      </c>
      <c r="H2058" s="42">
        <v>147800.97</v>
      </c>
      <c r="I2058" s="53"/>
      <c r="J2058" s="44">
        <v>42366</v>
      </c>
      <c r="K2058" s="42">
        <v>0</v>
      </c>
      <c r="L2058" s="42">
        <v>140410.92000000001</v>
      </c>
      <c r="M2058" s="44">
        <v>45138</v>
      </c>
      <c r="N2058" s="42">
        <f>H2058-K2058-L2058</f>
        <v>7390.0499999999884</v>
      </c>
      <c r="O2058" s="42">
        <v>0</v>
      </c>
      <c r="P2058" s="45">
        <v>0.13</v>
      </c>
      <c r="Q2058" s="42">
        <v>0</v>
      </c>
      <c r="R2058" s="42">
        <v>0</v>
      </c>
      <c r="S2058" s="42">
        <v>7390.05</v>
      </c>
      <c r="T2058" s="38">
        <v>1802</v>
      </c>
      <c r="U2058" s="14">
        <f>S2058/H2058</f>
        <v>5.0000010148783192E-2</v>
      </c>
      <c r="V2058" s="19"/>
      <c r="W2058" s="19"/>
      <c r="X2058" s="37" t="s">
        <v>3464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</row>
    <row r="2059" spans="1:37" s="9" customFormat="1" ht="16.5" customHeight="1">
      <c r="A2059" s="38">
        <v>764</v>
      </c>
      <c r="B2059" s="39">
        <v>40709</v>
      </c>
      <c r="C2059" s="38">
        <v>10285792</v>
      </c>
      <c r="D2059" s="40" t="s">
        <v>301</v>
      </c>
      <c r="E2059" s="58">
        <v>1</v>
      </c>
      <c r="F2059" s="38">
        <v>120</v>
      </c>
      <c r="G2059" s="38" t="s">
        <v>21</v>
      </c>
      <c r="H2059" s="42">
        <v>194174.76</v>
      </c>
      <c r="I2059" s="57"/>
      <c r="J2059" s="44">
        <v>40813</v>
      </c>
      <c r="K2059" s="42">
        <v>0</v>
      </c>
      <c r="L2059" s="42">
        <v>184466.02</v>
      </c>
      <c r="M2059" s="44">
        <v>45199</v>
      </c>
      <c r="N2059" s="42">
        <f>H2059-K2059-L2059</f>
        <v>9708.7400000000198</v>
      </c>
      <c r="O2059" s="42">
        <v>0</v>
      </c>
      <c r="P2059" s="45">
        <v>0.13</v>
      </c>
      <c r="Q2059" s="42">
        <v>0</v>
      </c>
      <c r="R2059" s="42">
        <v>0</v>
      </c>
      <c r="S2059" s="42">
        <f>N2059-R2059</f>
        <v>9708.7400000000198</v>
      </c>
      <c r="T2059" s="38">
        <v>2102</v>
      </c>
      <c r="U2059" s="14">
        <f>S2059/H2059</f>
        <v>5.0000010299999953E-2</v>
      </c>
      <c r="V2059" s="19"/>
      <c r="W2059" s="19"/>
      <c r="X2059" s="37" t="s">
        <v>3467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</row>
    <row r="2060" spans="1:37" s="9" customFormat="1" ht="16.5" customHeight="1">
      <c r="A2060" s="38">
        <v>327</v>
      </c>
      <c r="B2060" s="39">
        <v>10729</v>
      </c>
      <c r="C2060" s="38">
        <v>10292345</v>
      </c>
      <c r="D2060" s="40" t="s">
        <v>2395</v>
      </c>
      <c r="E2060" s="58">
        <v>1</v>
      </c>
      <c r="F2060" s="38">
        <v>120</v>
      </c>
      <c r="G2060" s="38" t="s">
        <v>21</v>
      </c>
      <c r="H2060" s="42">
        <v>485169.5</v>
      </c>
      <c r="I2060" s="37"/>
      <c r="J2060" s="44">
        <v>39813</v>
      </c>
      <c r="K2060" s="42">
        <v>0</v>
      </c>
      <c r="L2060" s="42">
        <v>460911.02</v>
      </c>
      <c r="M2060" s="44">
        <v>45259</v>
      </c>
      <c r="N2060" s="42">
        <v>24258.48</v>
      </c>
      <c r="O2060" s="42">
        <v>0</v>
      </c>
      <c r="P2060" s="45">
        <f>IF(J2060&lt;DATEVALUE("2009-1-1"),3%,13%)</f>
        <v>0.03</v>
      </c>
      <c r="Q2060" s="42">
        <f>IF(P2060=13%,ROUND(O2060/(1+P2060)*P2060,2),ROUND(O2060/(1+0.03)*0.02,2))</f>
        <v>0</v>
      </c>
      <c r="R2060" s="42">
        <f>O2060-Q2060</f>
        <v>0</v>
      </c>
      <c r="S2060" s="42">
        <f>N2060-R2060</f>
        <v>24258.48</v>
      </c>
      <c r="T2060" s="38">
        <v>1601</v>
      </c>
      <c r="U2060" s="14">
        <f>S2060/H2060</f>
        <v>5.0000010305676676E-2</v>
      </c>
      <c r="V2060" s="19"/>
      <c r="W2060" s="19"/>
      <c r="X2060" s="37" t="s">
        <v>3459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</row>
    <row r="2061" spans="1:37" s="9" customFormat="1" ht="16.5" customHeight="1">
      <c r="A2061" s="38">
        <v>57</v>
      </c>
      <c r="B2061" s="39">
        <v>10736</v>
      </c>
      <c r="C2061" s="38">
        <v>10283157</v>
      </c>
      <c r="D2061" s="40" t="s">
        <v>1863</v>
      </c>
      <c r="E2061" s="31">
        <v>2</v>
      </c>
      <c r="F2061" s="38">
        <v>120</v>
      </c>
      <c r="G2061" s="38" t="s">
        <v>21</v>
      </c>
      <c r="H2061" s="42">
        <v>95670.38</v>
      </c>
      <c r="I2061" s="49"/>
      <c r="J2061" s="44">
        <v>39270</v>
      </c>
      <c r="K2061" s="42">
        <v>0</v>
      </c>
      <c r="L2061" s="42">
        <v>90886.86</v>
      </c>
      <c r="M2061" s="44">
        <v>45107</v>
      </c>
      <c r="N2061" s="42">
        <f>H2061-K2061-L2061</f>
        <v>4783.5200000000041</v>
      </c>
      <c r="O2061" s="42">
        <v>0</v>
      </c>
      <c r="P2061" s="45">
        <v>0.03</v>
      </c>
      <c r="Q2061" s="42">
        <v>0</v>
      </c>
      <c r="R2061" s="42">
        <v>0</v>
      </c>
      <c r="S2061" s="42">
        <f>N2061-R2061</f>
        <v>4783.5200000000041</v>
      </c>
      <c r="T2061" s="38">
        <v>2102</v>
      </c>
      <c r="U2061" s="14">
        <f>S2061/H2061</f>
        <v>5.000001045255599E-2</v>
      </c>
      <c r="V2061" s="19"/>
      <c r="W2061" s="19"/>
      <c r="X2061" s="37" t="s">
        <v>3461</v>
      </c>
    </row>
    <row r="2062" spans="1:37" s="9" customFormat="1" ht="16.5" customHeight="1">
      <c r="A2062" s="38">
        <v>87</v>
      </c>
      <c r="B2062" s="39">
        <v>10736</v>
      </c>
      <c r="C2062" s="38">
        <v>10284036</v>
      </c>
      <c r="D2062" s="40" t="s">
        <v>1889</v>
      </c>
      <c r="E2062" s="31">
        <v>7</v>
      </c>
      <c r="F2062" s="38">
        <v>120</v>
      </c>
      <c r="G2062" s="38" t="s">
        <v>21</v>
      </c>
      <c r="H2062" s="42">
        <v>47743.59</v>
      </c>
      <c r="I2062" s="49"/>
      <c r="J2062" s="44">
        <v>40907</v>
      </c>
      <c r="K2062" s="42">
        <v>0</v>
      </c>
      <c r="L2062" s="42">
        <v>45356.41</v>
      </c>
      <c r="M2062" s="44">
        <v>45107</v>
      </c>
      <c r="N2062" s="42">
        <f>H2062-K2062-L2062</f>
        <v>2387.179999999993</v>
      </c>
      <c r="O2062" s="42">
        <v>0</v>
      </c>
      <c r="P2062" s="45">
        <v>0.13</v>
      </c>
      <c r="Q2062" s="42">
        <v>0</v>
      </c>
      <c r="R2062" s="42">
        <v>0</v>
      </c>
      <c r="S2062" s="42">
        <f>N2062-R2062</f>
        <v>2387.179999999993</v>
      </c>
      <c r="T2062" s="38">
        <v>2104</v>
      </c>
      <c r="U2062" s="14">
        <f>S2062/H2062</f>
        <v>5.00000104726099E-2</v>
      </c>
      <c r="V2062" s="19"/>
      <c r="W2062" s="19"/>
      <c r="X2062" s="37" t="s">
        <v>3461</v>
      </c>
    </row>
    <row r="2063" spans="1:37" s="9" customFormat="1" ht="16.5" customHeight="1">
      <c r="A2063" s="38">
        <v>166</v>
      </c>
      <c r="B2063" s="39">
        <v>50098</v>
      </c>
      <c r="C2063" s="38">
        <v>10308441</v>
      </c>
      <c r="D2063" s="40" t="s">
        <v>81</v>
      </c>
      <c r="E2063" s="38">
        <v>186</v>
      </c>
      <c r="F2063" s="38">
        <v>60</v>
      </c>
      <c r="G2063" s="38" t="s">
        <v>23</v>
      </c>
      <c r="H2063" s="42">
        <v>92205.78</v>
      </c>
      <c r="I2063" s="57"/>
      <c r="J2063" s="44">
        <v>43125</v>
      </c>
      <c r="K2063" s="42">
        <v>0</v>
      </c>
      <c r="L2063" s="42">
        <v>87595.49</v>
      </c>
      <c r="M2063" s="44">
        <v>45199</v>
      </c>
      <c r="N2063" s="42">
        <v>4610.29</v>
      </c>
      <c r="O2063" s="42">
        <v>0</v>
      </c>
      <c r="P2063" s="45">
        <v>0.13</v>
      </c>
      <c r="Q2063" s="42">
        <v>0</v>
      </c>
      <c r="R2063" s="42">
        <v>0</v>
      </c>
      <c r="S2063" s="42">
        <v>4610.29</v>
      </c>
      <c r="T2063" s="38">
        <v>5000</v>
      </c>
      <c r="U2063" s="14">
        <f>S2063/H2063</f>
        <v>5.0000010845307093E-2</v>
      </c>
      <c r="V2063" s="19"/>
      <c r="W2063" s="19"/>
      <c r="X2063" s="37" t="s">
        <v>3456</v>
      </c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</row>
    <row r="2064" spans="1:37" s="9" customFormat="1" ht="16.5" customHeight="1">
      <c r="A2064" s="38">
        <v>87</v>
      </c>
      <c r="B2064" s="39">
        <v>10724</v>
      </c>
      <c r="C2064" s="38">
        <v>10276829</v>
      </c>
      <c r="D2064" s="40" t="s">
        <v>1225</v>
      </c>
      <c r="E2064" s="38">
        <v>1</v>
      </c>
      <c r="F2064" s="38">
        <v>120</v>
      </c>
      <c r="G2064" s="38" t="s">
        <v>515</v>
      </c>
      <c r="H2064" s="42">
        <v>500885.69</v>
      </c>
      <c r="I2064" s="55"/>
      <c r="J2064" s="44">
        <v>40175</v>
      </c>
      <c r="K2064" s="42">
        <v>0</v>
      </c>
      <c r="L2064" s="42">
        <v>475841.4</v>
      </c>
      <c r="M2064" s="44">
        <v>45138</v>
      </c>
      <c r="N2064" s="42">
        <f>H2064-K2064-L2064</f>
        <v>25044.289999999979</v>
      </c>
      <c r="O2064" s="42">
        <v>0</v>
      </c>
      <c r="P2064" s="45">
        <v>0.13</v>
      </c>
      <c r="Q2064" s="42">
        <v>0</v>
      </c>
      <c r="R2064" s="42">
        <v>0</v>
      </c>
      <c r="S2064" s="42">
        <v>25044.29</v>
      </c>
      <c r="T2064" s="38">
        <v>5000</v>
      </c>
      <c r="U2064" s="14">
        <f>S2064/H2064</f>
        <v>5.0000010980549278E-2</v>
      </c>
      <c r="V2064" s="19"/>
      <c r="W2064" s="19"/>
      <c r="X2064" s="37" t="s">
        <v>3459</v>
      </c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</row>
    <row r="2065" spans="1:37" s="9" customFormat="1" ht="16.5" customHeight="1">
      <c r="A2065" s="38">
        <v>78</v>
      </c>
      <c r="B2065" s="39">
        <v>10744</v>
      </c>
      <c r="C2065" s="38">
        <v>10293503</v>
      </c>
      <c r="D2065" s="40" t="s">
        <v>232</v>
      </c>
      <c r="E2065" s="38">
        <v>4</v>
      </c>
      <c r="F2065" s="38">
        <v>120</v>
      </c>
      <c r="G2065" s="38" t="s">
        <v>21</v>
      </c>
      <c r="H2065" s="42">
        <v>174481.76</v>
      </c>
      <c r="I2065" s="2"/>
      <c r="J2065" s="44">
        <v>39688</v>
      </c>
      <c r="K2065" s="42">
        <v>0</v>
      </c>
      <c r="L2065" s="42">
        <v>165757.67000000001</v>
      </c>
      <c r="M2065" s="44">
        <v>45077</v>
      </c>
      <c r="N2065" s="42">
        <f>H2065-K2065-L2065</f>
        <v>8724.0899999999965</v>
      </c>
      <c r="O2065" s="42">
        <v>0</v>
      </c>
      <c r="P2065" s="45">
        <v>0.13</v>
      </c>
      <c r="Q2065" s="42">
        <v>0</v>
      </c>
      <c r="R2065" s="42">
        <v>0</v>
      </c>
      <c r="S2065" s="42">
        <f>N2065-R2065</f>
        <v>8724.0899999999965</v>
      </c>
      <c r="T2065" s="38">
        <v>5000</v>
      </c>
      <c r="U2065" s="14">
        <f>S2065/H2065</f>
        <v>5.0000011462516175E-2</v>
      </c>
      <c r="V2065" s="19"/>
      <c r="W2065" s="19"/>
      <c r="X2065" s="37" t="s">
        <v>3463</v>
      </c>
    </row>
    <row r="2066" spans="1:37" s="9" customFormat="1" ht="16.5" customHeight="1">
      <c r="A2066" s="38">
        <v>81</v>
      </c>
      <c r="B2066" s="39">
        <v>10744</v>
      </c>
      <c r="C2066" s="38">
        <v>10293678</v>
      </c>
      <c r="D2066" s="40" t="s">
        <v>232</v>
      </c>
      <c r="E2066" s="38">
        <v>6</v>
      </c>
      <c r="F2066" s="38">
        <v>120</v>
      </c>
      <c r="G2066" s="38" t="s">
        <v>21</v>
      </c>
      <c r="H2066" s="42">
        <v>595856.66</v>
      </c>
      <c r="I2066" s="2"/>
      <c r="J2066" s="44">
        <v>40165</v>
      </c>
      <c r="K2066" s="42">
        <v>0</v>
      </c>
      <c r="L2066" s="42">
        <v>566063.81999999995</v>
      </c>
      <c r="M2066" s="44">
        <v>45077</v>
      </c>
      <c r="N2066" s="42">
        <f>H2066-K2066-L2066</f>
        <v>29792.840000000084</v>
      </c>
      <c r="O2066" s="42">
        <v>0</v>
      </c>
      <c r="P2066" s="45">
        <v>0.13</v>
      </c>
      <c r="Q2066" s="42">
        <v>0</v>
      </c>
      <c r="R2066" s="42">
        <v>0</v>
      </c>
      <c r="S2066" s="42">
        <f>N2066-R2066</f>
        <v>29792.840000000084</v>
      </c>
      <c r="T2066" s="38">
        <v>5000</v>
      </c>
      <c r="U2066" s="14">
        <f>S2066/H2066</f>
        <v>5.0000011747791964E-2</v>
      </c>
      <c r="V2066" s="19"/>
      <c r="W2066" s="19"/>
      <c r="X2066" s="37" t="s">
        <v>3463</v>
      </c>
    </row>
    <row r="2067" spans="1:37" s="9" customFormat="1" ht="16.5" customHeight="1">
      <c r="A2067" s="38">
        <v>515</v>
      </c>
      <c r="B2067" s="39">
        <v>10729</v>
      </c>
      <c r="C2067" s="38">
        <v>10292323</v>
      </c>
      <c r="D2067" s="40" t="s">
        <v>3210</v>
      </c>
      <c r="E2067" s="58">
        <v>26</v>
      </c>
      <c r="F2067" s="38">
        <v>120</v>
      </c>
      <c r="G2067" s="38" t="s">
        <v>23</v>
      </c>
      <c r="H2067" s="42">
        <v>42262.39</v>
      </c>
      <c r="I2067" s="37"/>
      <c r="J2067" s="44">
        <v>39812</v>
      </c>
      <c r="K2067" s="42">
        <v>0</v>
      </c>
      <c r="L2067" s="42">
        <v>40149.269999999997</v>
      </c>
      <c r="M2067" s="44">
        <v>45259</v>
      </c>
      <c r="N2067" s="42">
        <v>2113.12</v>
      </c>
      <c r="O2067" s="42">
        <v>0</v>
      </c>
      <c r="P2067" s="45">
        <f>IF(J2067&lt;DATEVALUE("2009-1-1"),3%,13%)</f>
        <v>0.03</v>
      </c>
      <c r="Q2067" s="42">
        <f>IF(P2067=13%,ROUND(O2067/(1+P2067)*P2067,2),ROUND(O2067/(1+0.03)*0.02,2))</f>
        <v>0</v>
      </c>
      <c r="R2067" s="42">
        <f>O2067-Q2067</f>
        <v>0</v>
      </c>
      <c r="S2067" s="42">
        <f>N2067-R2067</f>
        <v>2113.12</v>
      </c>
      <c r="T2067" s="38">
        <v>2101</v>
      </c>
      <c r="U2067" s="14">
        <f>S2067/H2067</f>
        <v>5.0000011830850073E-2</v>
      </c>
      <c r="V2067" s="19"/>
      <c r="W2067" s="19"/>
      <c r="X2067" s="37" t="s">
        <v>3459</v>
      </c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</row>
    <row r="2068" spans="1:37" s="9" customFormat="1" ht="16.5" customHeight="1">
      <c r="A2068" s="38">
        <v>65</v>
      </c>
      <c r="B2068" s="39">
        <v>10723</v>
      </c>
      <c r="C2068" s="38">
        <v>10319564</v>
      </c>
      <c r="D2068" s="40" t="s">
        <v>282</v>
      </c>
      <c r="E2068" s="58">
        <v>1</v>
      </c>
      <c r="F2068" s="38">
        <v>120</v>
      </c>
      <c r="G2068" s="38" t="s">
        <v>279</v>
      </c>
      <c r="H2068" s="42">
        <v>333639.52</v>
      </c>
      <c r="I2068" s="57"/>
      <c r="J2068" s="44">
        <v>40175</v>
      </c>
      <c r="K2068" s="42">
        <v>0</v>
      </c>
      <c r="L2068" s="42">
        <v>316957.53999999998</v>
      </c>
      <c r="M2068" s="44">
        <v>45199</v>
      </c>
      <c r="N2068" s="42">
        <f>H2068-K2068-L2068</f>
        <v>16681.98000000004</v>
      </c>
      <c r="O2068" s="42">
        <v>0</v>
      </c>
      <c r="P2068" s="45">
        <v>0.13</v>
      </c>
      <c r="Q2068" s="42">
        <v>0</v>
      </c>
      <c r="R2068" s="42">
        <v>0</v>
      </c>
      <c r="S2068" s="42">
        <f>N2068</f>
        <v>16681.98000000004</v>
      </c>
      <c r="T2068" s="38">
        <v>1802</v>
      </c>
      <c r="U2068" s="14">
        <f>S2068/H2068</f>
        <v>5.0000011988987514E-2</v>
      </c>
      <c r="V2068" s="19"/>
      <c r="W2068" s="19"/>
      <c r="X2068" s="37" t="s">
        <v>3470</v>
      </c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</row>
    <row r="2069" spans="1:37" s="9" customFormat="1" ht="16.5" customHeight="1">
      <c r="A2069" s="38">
        <v>199</v>
      </c>
      <c r="B2069" s="39">
        <v>10731</v>
      </c>
      <c r="C2069" s="38">
        <v>10288686</v>
      </c>
      <c r="D2069" s="40" t="s">
        <v>377</v>
      </c>
      <c r="E2069" s="58">
        <v>83</v>
      </c>
      <c r="F2069" s="38">
        <v>60</v>
      </c>
      <c r="G2069" s="38" t="s">
        <v>23</v>
      </c>
      <c r="H2069" s="42">
        <v>41145.589999999997</v>
      </c>
      <c r="I2069" s="57"/>
      <c r="J2069" s="44">
        <v>43124</v>
      </c>
      <c r="K2069" s="42">
        <v>0</v>
      </c>
      <c r="L2069" s="42">
        <v>39088.31</v>
      </c>
      <c r="M2069" s="44">
        <v>45199</v>
      </c>
      <c r="N2069" s="42">
        <f>H2069-K2069-L2069</f>
        <v>2057.2799999999988</v>
      </c>
      <c r="O2069" s="42">
        <v>0</v>
      </c>
      <c r="P2069" s="45">
        <v>0.13</v>
      </c>
      <c r="Q2069" s="42">
        <v>0</v>
      </c>
      <c r="R2069" s="42">
        <v>0</v>
      </c>
      <c r="S2069" s="42">
        <f>N2069-R2069</f>
        <v>2057.2799999999988</v>
      </c>
      <c r="T2069" s="38">
        <v>5000</v>
      </c>
      <c r="U2069" s="14">
        <f>S2069/H2069</f>
        <v>5.0000012151970578E-2</v>
      </c>
      <c r="V2069" s="19"/>
      <c r="W2069" s="19"/>
      <c r="X2069" s="37" t="s">
        <v>3459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</row>
    <row r="2070" spans="1:37" s="9" customFormat="1" ht="16.5" customHeight="1">
      <c r="A2070" s="38">
        <v>28</v>
      </c>
      <c r="B2070" s="39">
        <v>10873</v>
      </c>
      <c r="C2070" s="38">
        <v>10313058</v>
      </c>
      <c r="D2070" s="40" t="s">
        <v>282</v>
      </c>
      <c r="E2070" s="58">
        <v>1</v>
      </c>
      <c r="F2070" s="38">
        <v>120</v>
      </c>
      <c r="G2070" s="38" t="s">
        <v>515</v>
      </c>
      <c r="H2070" s="42">
        <v>777051.01</v>
      </c>
      <c r="I2070" s="37"/>
      <c r="J2070" s="44">
        <v>39813</v>
      </c>
      <c r="K2070" s="42">
        <v>0</v>
      </c>
      <c r="L2070" s="42">
        <v>738198.45</v>
      </c>
      <c r="M2070" s="44">
        <v>45220</v>
      </c>
      <c r="N2070" s="42">
        <v>38852.559999999998</v>
      </c>
      <c r="O2070" s="42">
        <v>0</v>
      </c>
      <c r="P2070" s="45">
        <f>IF(J2070&lt;DATEVALUE("2009-1-1"),3%,13%)</f>
        <v>0.03</v>
      </c>
      <c r="Q2070" s="42">
        <f>IF(P2070=13%,ROUND(O2070/(1+P2070)*P2070,2),ROUND(O2070/(1+0.03)*0.02,2))</f>
        <v>0</v>
      </c>
      <c r="R2070" s="42">
        <f>O2070-Q2070</f>
        <v>0</v>
      </c>
      <c r="S2070" s="42">
        <f>N2070-R2070</f>
        <v>38852.559999999998</v>
      </c>
      <c r="T2070" s="38">
        <v>5000</v>
      </c>
      <c r="U2070" s="14">
        <f>S2070/H2070</f>
        <v>5.0000012225709607E-2</v>
      </c>
      <c r="V2070" s="19"/>
      <c r="W2070" s="19"/>
      <c r="X2070" s="37" t="s">
        <v>3480</v>
      </c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</row>
    <row r="2071" spans="1:37" s="9" customFormat="1" ht="16.5" customHeight="1">
      <c r="A2071" s="38">
        <v>4</v>
      </c>
      <c r="B2071" s="39">
        <v>10701</v>
      </c>
      <c r="C2071" s="38">
        <v>10275805</v>
      </c>
      <c r="D2071" s="40" t="s">
        <v>270</v>
      </c>
      <c r="E2071" s="41">
        <v>4</v>
      </c>
      <c r="F2071" s="38">
        <v>120</v>
      </c>
      <c r="G2071" s="38" t="s">
        <v>21</v>
      </c>
      <c r="H2071" s="42">
        <v>36660.19</v>
      </c>
      <c r="I2071" s="43"/>
      <c r="J2071" s="44">
        <v>40568</v>
      </c>
      <c r="K2071" s="42">
        <v>0</v>
      </c>
      <c r="L2071" s="42">
        <v>34827.18</v>
      </c>
      <c r="M2071" s="44">
        <v>44957</v>
      </c>
      <c r="N2071" s="42">
        <f>H2071-K2071-L2071</f>
        <v>1833.010000000002</v>
      </c>
      <c r="O2071" s="42">
        <v>0</v>
      </c>
      <c r="P2071" s="45">
        <v>0.13</v>
      </c>
      <c r="Q2071" s="42">
        <v>0</v>
      </c>
      <c r="R2071" s="42">
        <v>0</v>
      </c>
      <c r="S2071" s="42">
        <f>N2071-R2071</f>
        <v>1833.010000000002</v>
      </c>
      <c r="T2071" s="38">
        <v>2101</v>
      </c>
      <c r="U2071" s="14">
        <f>S2071/H2071</f>
        <v>5.0000013638772794E-2</v>
      </c>
      <c r="V2071" s="19"/>
      <c r="W2071" s="19"/>
      <c r="X2071" s="37" t="s">
        <v>3455</v>
      </c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3"/>
    </row>
    <row r="2072" spans="1:37" s="9" customFormat="1" ht="16.5" customHeight="1">
      <c r="A2072" s="38">
        <v>342</v>
      </c>
      <c r="B2072" s="39">
        <v>10729</v>
      </c>
      <c r="C2072" s="38">
        <v>10292118</v>
      </c>
      <c r="D2072" s="40" t="s">
        <v>3116</v>
      </c>
      <c r="E2072" s="58">
        <v>1</v>
      </c>
      <c r="F2072" s="38">
        <v>120</v>
      </c>
      <c r="G2072" s="38" t="s">
        <v>21</v>
      </c>
      <c r="H2072" s="42">
        <v>103255.77</v>
      </c>
      <c r="I2072" s="37"/>
      <c r="J2072" s="44">
        <v>40967</v>
      </c>
      <c r="K2072" s="42">
        <v>0</v>
      </c>
      <c r="L2072" s="42">
        <v>98092.98</v>
      </c>
      <c r="M2072" s="44">
        <v>45259</v>
      </c>
      <c r="N2072" s="42">
        <v>5162.79</v>
      </c>
      <c r="O2072" s="42">
        <v>0</v>
      </c>
      <c r="P2072" s="45">
        <f>IF(J2072&lt;DATEVALUE("2009-1-1"),3%,13%)</f>
        <v>0.13</v>
      </c>
      <c r="Q2072" s="42">
        <f>IF(P2072=13%,ROUND(O2072/(1+P2072)*P2072,2),ROUND(O2072/(1+0.03)*0.02,2))</f>
        <v>0</v>
      </c>
      <c r="R2072" s="42">
        <f>O2072-Q2072</f>
        <v>0</v>
      </c>
      <c r="S2072" s="42">
        <f>N2072-R2072</f>
        <v>5162.79</v>
      </c>
      <c r="T2072" s="38">
        <v>2101</v>
      </c>
      <c r="U2072" s="14">
        <f>S2072/H2072</f>
        <v>5.0000014527033211E-2</v>
      </c>
      <c r="V2072" s="19"/>
      <c r="W2072" s="19"/>
      <c r="X2072" s="37" t="s">
        <v>3459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</row>
    <row r="2073" spans="1:37" s="9" customFormat="1" ht="16.5" customHeight="1">
      <c r="A2073" s="38">
        <v>58</v>
      </c>
      <c r="B2073" s="39">
        <v>10736</v>
      </c>
      <c r="C2073" s="38">
        <v>10283160</v>
      </c>
      <c r="D2073" s="40" t="s">
        <v>1864</v>
      </c>
      <c r="E2073" s="31">
        <v>15</v>
      </c>
      <c r="F2073" s="38">
        <v>120</v>
      </c>
      <c r="G2073" s="38" t="s">
        <v>23</v>
      </c>
      <c r="H2073" s="42">
        <v>30280.99</v>
      </c>
      <c r="I2073" s="49"/>
      <c r="J2073" s="44">
        <v>39269</v>
      </c>
      <c r="K2073" s="42">
        <v>0</v>
      </c>
      <c r="L2073" s="42">
        <v>28766.94</v>
      </c>
      <c r="M2073" s="44">
        <v>45107</v>
      </c>
      <c r="N2073" s="42">
        <f>H2073-K2073-L2073</f>
        <v>1514.0500000000029</v>
      </c>
      <c r="O2073" s="42">
        <v>0</v>
      </c>
      <c r="P2073" s="45">
        <v>0.03</v>
      </c>
      <c r="Q2073" s="42">
        <v>0</v>
      </c>
      <c r="R2073" s="42">
        <v>0</v>
      </c>
      <c r="S2073" s="42">
        <f>N2073-R2073</f>
        <v>1514.0500000000029</v>
      </c>
      <c r="T2073" s="38">
        <v>2102</v>
      </c>
      <c r="U2073" s="14">
        <f>S2073/H2073</f>
        <v>5.0000016512009776E-2</v>
      </c>
      <c r="V2073" s="19"/>
      <c r="W2073" s="19"/>
      <c r="X2073" s="37" t="s">
        <v>3461</v>
      </c>
    </row>
    <row r="2074" spans="1:37" s="9" customFormat="1" ht="16.5" customHeight="1">
      <c r="A2074" s="38">
        <v>240</v>
      </c>
      <c r="B2074" s="39">
        <v>10741</v>
      </c>
      <c r="C2074" s="38">
        <v>10319379</v>
      </c>
      <c r="D2074" s="40" t="s">
        <v>1195</v>
      </c>
      <c r="E2074" s="38">
        <v>1</v>
      </c>
      <c r="F2074" s="38">
        <v>60</v>
      </c>
      <c r="G2074" s="38" t="s">
        <v>33</v>
      </c>
      <c r="H2074" s="42">
        <v>150806.95000000001</v>
      </c>
      <c r="I2074" s="55"/>
      <c r="J2074" s="44">
        <v>42334</v>
      </c>
      <c r="K2074" s="42">
        <v>0</v>
      </c>
      <c r="L2074" s="42">
        <v>143266.6</v>
      </c>
      <c r="M2074" s="44">
        <v>45138</v>
      </c>
      <c r="N2074" s="42">
        <f>H2074-K2074-L2074</f>
        <v>7540.3500000000058</v>
      </c>
      <c r="O2074" s="42">
        <v>0</v>
      </c>
      <c r="P2074" s="45">
        <v>0.13</v>
      </c>
      <c r="Q2074" s="42">
        <v>0</v>
      </c>
      <c r="R2074" s="42">
        <v>0</v>
      </c>
      <c r="S2074" s="42">
        <f>N2074-R2074</f>
        <v>7540.3500000000058</v>
      </c>
      <c r="T2074" s="38">
        <v>1802</v>
      </c>
      <c r="U2074" s="14">
        <f>S2074/H2074</f>
        <v>5.0000016577485359E-2</v>
      </c>
      <c r="V2074" s="19"/>
      <c r="W2074" s="19"/>
      <c r="X2074" s="37" t="s">
        <v>3462</v>
      </c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</row>
    <row r="2075" spans="1:37" s="9" customFormat="1" ht="16.5" customHeight="1">
      <c r="A2075" s="38">
        <v>122</v>
      </c>
      <c r="B2075" s="39">
        <v>10701</v>
      </c>
      <c r="C2075" s="38">
        <v>10275854</v>
      </c>
      <c r="D2075" s="40" t="s">
        <v>59</v>
      </c>
      <c r="E2075" s="58">
        <v>12</v>
      </c>
      <c r="F2075" s="38">
        <v>120</v>
      </c>
      <c r="G2075" s="38" t="s">
        <v>23</v>
      </c>
      <c r="H2075" s="42">
        <v>29743.59</v>
      </c>
      <c r="I2075" s="37"/>
      <c r="J2075" s="44">
        <v>39834</v>
      </c>
      <c r="K2075" s="42">
        <v>0</v>
      </c>
      <c r="L2075" s="42">
        <v>28256.41</v>
      </c>
      <c r="M2075" s="44">
        <v>45224</v>
      </c>
      <c r="N2075" s="42">
        <v>1487.18</v>
      </c>
      <c r="O2075" s="42">
        <v>0</v>
      </c>
      <c r="P2075" s="45">
        <f>IF(J2075&lt;DATEVALUE("2009-1-1"),3%,13%)</f>
        <v>0.13</v>
      </c>
      <c r="Q2075" s="42">
        <f>IF(P2075=13%,ROUND(O2075/(1+P2075)*P2075,2),ROUND(O2075/(1+0.03)*0.02,2))</f>
        <v>0</v>
      </c>
      <c r="R2075" s="42">
        <f>O2075-Q2075</f>
        <v>0</v>
      </c>
      <c r="S2075" s="42">
        <f>N2075-R2075</f>
        <v>1487.18</v>
      </c>
      <c r="T2075" s="38">
        <v>2105</v>
      </c>
      <c r="U2075" s="14">
        <f>S2075/H2075</f>
        <v>5.0000016810344682E-2</v>
      </c>
      <c r="V2075" s="19"/>
      <c r="W2075" s="19"/>
      <c r="X2075" s="37" t="s">
        <v>3455</v>
      </c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</row>
    <row r="2076" spans="1:37" s="9" customFormat="1" ht="16.5" customHeight="1">
      <c r="A2076" s="38">
        <v>1043</v>
      </c>
      <c r="B2076" s="39">
        <v>10800</v>
      </c>
      <c r="C2076" s="38">
        <v>10317499</v>
      </c>
      <c r="D2076" s="40" t="s">
        <v>2147</v>
      </c>
      <c r="E2076" s="38">
        <v>1</v>
      </c>
      <c r="F2076" s="38">
        <v>60</v>
      </c>
      <c r="G2076" s="38" t="s">
        <v>33</v>
      </c>
      <c r="H2076" s="42">
        <v>144833.35</v>
      </c>
      <c r="I2076" s="2"/>
      <c r="J2076" s="44">
        <v>39813</v>
      </c>
      <c r="K2076" s="42">
        <v>0</v>
      </c>
      <c r="L2076" s="42">
        <v>137591.67999999999</v>
      </c>
      <c r="M2076" s="44">
        <v>45077</v>
      </c>
      <c r="N2076" s="42">
        <f>H2076-K2076-L2076</f>
        <v>7241.6700000000128</v>
      </c>
      <c r="O2076" s="42">
        <v>0</v>
      </c>
      <c r="P2076" s="45">
        <v>0.03</v>
      </c>
      <c r="Q2076" s="42">
        <v>0</v>
      </c>
      <c r="R2076" s="42">
        <v>0</v>
      </c>
      <c r="S2076" s="42">
        <f>N2076-R2076</f>
        <v>7241.6700000000128</v>
      </c>
      <c r="T2076" s="38">
        <v>1001</v>
      </c>
      <c r="U2076" s="14">
        <f>S2076/H2076</f>
        <v>5.0000017261217895E-2</v>
      </c>
      <c r="V2076" s="19"/>
      <c r="W2076" s="19"/>
      <c r="X2076" s="37" t="s">
        <v>3465</v>
      </c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</row>
    <row r="2077" spans="1:37" s="9" customFormat="1" ht="16.5" customHeight="1">
      <c r="A2077" s="38">
        <v>79</v>
      </c>
      <c r="B2077" s="39">
        <v>10744</v>
      </c>
      <c r="C2077" s="38">
        <v>10293504</v>
      </c>
      <c r="D2077" s="40" t="s">
        <v>232</v>
      </c>
      <c r="E2077" s="38">
        <v>11</v>
      </c>
      <c r="F2077" s="38">
        <v>120</v>
      </c>
      <c r="G2077" s="38" t="s">
        <v>21</v>
      </c>
      <c r="H2077" s="42">
        <v>450199.84</v>
      </c>
      <c r="I2077" s="2"/>
      <c r="J2077" s="44">
        <v>39750</v>
      </c>
      <c r="K2077" s="42">
        <v>0</v>
      </c>
      <c r="L2077" s="42">
        <v>427689.84</v>
      </c>
      <c r="M2077" s="44">
        <v>45077</v>
      </c>
      <c r="N2077" s="42">
        <f>H2077-K2077-L2077</f>
        <v>22510</v>
      </c>
      <c r="O2077" s="42">
        <v>0</v>
      </c>
      <c r="P2077" s="45">
        <v>0.13</v>
      </c>
      <c r="Q2077" s="42">
        <v>0</v>
      </c>
      <c r="R2077" s="42">
        <v>0</v>
      </c>
      <c r="S2077" s="42">
        <f>N2077-R2077</f>
        <v>22510</v>
      </c>
      <c r="T2077" s="38">
        <v>5000</v>
      </c>
      <c r="U2077" s="14">
        <f>S2077/H2077</f>
        <v>5.0000017769886364E-2</v>
      </c>
      <c r="V2077" s="19"/>
      <c r="W2077" s="19"/>
      <c r="X2077" s="37" t="s">
        <v>3463</v>
      </c>
    </row>
    <row r="2078" spans="1:37" s="9" customFormat="1" ht="16.5" customHeight="1">
      <c r="A2078" s="38">
        <v>796</v>
      </c>
      <c r="B2078" s="39">
        <v>10729</v>
      </c>
      <c r="C2078" s="38">
        <v>10292970</v>
      </c>
      <c r="D2078" s="40" t="s">
        <v>3057</v>
      </c>
      <c r="E2078" s="58">
        <v>1</v>
      </c>
      <c r="F2078" s="38">
        <v>60</v>
      </c>
      <c r="G2078" s="38" t="s">
        <v>33</v>
      </c>
      <c r="H2078" s="42">
        <v>238280.11</v>
      </c>
      <c r="I2078" s="37"/>
      <c r="J2078" s="44">
        <v>42365</v>
      </c>
      <c r="K2078" s="42">
        <v>0</v>
      </c>
      <c r="L2078" s="42">
        <v>226366.1</v>
      </c>
      <c r="M2078" s="44">
        <v>45259</v>
      </c>
      <c r="N2078" s="42">
        <v>11914.01</v>
      </c>
      <c r="O2078" s="42">
        <v>0</v>
      </c>
      <c r="P2078" s="45">
        <f>IF(J2078&lt;DATEVALUE("2009-1-1"),3%,13%)</f>
        <v>0.13</v>
      </c>
      <c r="Q2078" s="42">
        <f>IF(P2078=13%,ROUND(O2078/(1+P2078)*P2078,2),ROUND(O2078/(1+0.03)*0.02,2))</f>
        <v>0</v>
      </c>
      <c r="R2078" s="42">
        <f>O2078-Q2078</f>
        <v>0</v>
      </c>
      <c r="S2078" s="42">
        <f>N2078-R2078</f>
        <v>11914.01</v>
      </c>
      <c r="T2078" s="38">
        <v>5000</v>
      </c>
      <c r="U2078" s="14">
        <f>S2078/H2078</f>
        <v>5.0000018885336256E-2</v>
      </c>
      <c r="V2078" s="19"/>
      <c r="W2078" s="19"/>
      <c r="X2078" s="37" t="s">
        <v>3459</v>
      </c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</row>
    <row r="2079" spans="1:37" s="9" customFormat="1" ht="16.5" customHeight="1">
      <c r="A2079" s="38">
        <v>254</v>
      </c>
      <c r="B2079" s="39">
        <v>10736</v>
      </c>
      <c r="C2079" s="38">
        <v>10319101</v>
      </c>
      <c r="D2079" s="40" t="s">
        <v>1195</v>
      </c>
      <c r="E2079" s="31">
        <v>1</v>
      </c>
      <c r="F2079" s="38">
        <v>60</v>
      </c>
      <c r="G2079" s="38" t="s">
        <v>33</v>
      </c>
      <c r="H2079" s="42">
        <v>132129.54999999999</v>
      </c>
      <c r="I2079" s="49"/>
      <c r="J2079" s="44">
        <v>42366</v>
      </c>
      <c r="K2079" s="42">
        <v>0</v>
      </c>
      <c r="L2079" s="42">
        <v>125523.07</v>
      </c>
      <c r="M2079" s="44">
        <v>45107</v>
      </c>
      <c r="N2079" s="42">
        <f>H2079-K2079-L2079</f>
        <v>6606.4799999999814</v>
      </c>
      <c r="O2079" s="42">
        <v>0</v>
      </c>
      <c r="P2079" s="45">
        <v>0.13</v>
      </c>
      <c r="Q2079" s="42">
        <v>0</v>
      </c>
      <c r="R2079" s="42">
        <v>0</v>
      </c>
      <c r="S2079" s="42">
        <f>N2079-R2079</f>
        <v>6606.4799999999814</v>
      </c>
      <c r="T2079" s="38">
        <v>1802</v>
      </c>
      <c r="U2079" s="14">
        <f>S2079/H2079</f>
        <v>5.000001892082416E-2</v>
      </c>
      <c r="V2079" s="19"/>
      <c r="W2079" s="19"/>
      <c r="X2079" s="37" t="s">
        <v>3461</v>
      </c>
    </row>
    <row r="2080" spans="1:37" s="9" customFormat="1" ht="16.5" customHeight="1">
      <c r="A2080" s="38">
        <v>305</v>
      </c>
      <c r="B2080" s="39">
        <v>10729</v>
      </c>
      <c r="C2080" s="38">
        <v>10319693</v>
      </c>
      <c r="D2080" s="40" t="s">
        <v>282</v>
      </c>
      <c r="E2080" s="58">
        <v>1</v>
      </c>
      <c r="F2080" s="38">
        <v>120</v>
      </c>
      <c r="G2080" s="38" t="s">
        <v>279</v>
      </c>
      <c r="H2080" s="42">
        <v>298173.88</v>
      </c>
      <c r="I2080" s="61"/>
      <c r="J2080" s="44">
        <v>39813</v>
      </c>
      <c r="K2080" s="42">
        <v>0</v>
      </c>
      <c r="L2080" s="42">
        <v>283265.18</v>
      </c>
      <c r="M2080" s="44">
        <v>45259</v>
      </c>
      <c r="N2080" s="42">
        <v>14908.7</v>
      </c>
      <c r="O2080" s="42">
        <v>0</v>
      </c>
      <c r="P2080" s="45">
        <f>IF(J2080&lt;DATEVALUE("2009-1-1"),3%,13%)</f>
        <v>0.03</v>
      </c>
      <c r="Q2080" s="42">
        <f>IF(P2080=13%,ROUND(O2080/(1+P2080)*P2080,2),ROUND(O2080/(1+0.03)*0.02,2))</f>
        <v>0</v>
      </c>
      <c r="R2080" s="42">
        <f>O2080-Q2080</f>
        <v>0</v>
      </c>
      <c r="S2080" s="42">
        <f>N2080-R2080</f>
        <v>14908.7</v>
      </c>
      <c r="T2080" s="38">
        <v>1802</v>
      </c>
      <c r="U2080" s="14">
        <f>S2080/H2080</f>
        <v>5.0000020122486923E-2</v>
      </c>
      <c r="V2080" s="19"/>
      <c r="W2080" s="19"/>
      <c r="X2080" s="37" t="s">
        <v>3459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</row>
    <row r="2081" spans="1:37" s="9" customFormat="1" ht="16.5" customHeight="1">
      <c r="A2081" s="38">
        <v>172</v>
      </c>
      <c r="B2081" s="39">
        <v>10736</v>
      </c>
      <c r="C2081" s="38">
        <v>10284290</v>
      </c>
      <c r="D2081" s="40" t="s">
        <v>1937</v>
      </c>
      <c r="E2081" s="31">
        <v>56</v>
      </c>
      <c r="F2081" s="38">
        <v>60</v>
      </c>
      <c r="G2081" s="38" t="s">
        <v>33</v>
      </c>
      <c r="H2081" s="42">
        <v>197675.51999999999</v>
      </c>
      <c r="I2081" s="49"/>
      <c r="J2081" s="44">
        <v>42304</v>
      </c>
      <c r="K2081" s="42">
        <v>0</v>
      </c>
      <c r="L2081" s="42">
        <v>187791.74</v>
      </c>
      <c r="M2081" s="44">
        <v>45107</v>
      </c>
      <c r="N2081" s="42">
        <f>H2081-K2081-L2081</f>
        <v>9883.7799999999988</v>
      </c>
      <c r="O2081" s="42">
        <v>0</v>
      </c>
      <c r="P2081" s="45">
        <v>0.13</v>
      </c>
      <c r="Q2081" s="42">
        <v>0</v>
      </c>
      <c r="R2081" s="42">
        <v>0</v>
      </c>
      <c r="S2081" s="42">
        <f>N2081-R2081</f>
        <v>9883.7799999999988</v>
      </c>
      <c r="T2081" s="38">
        <v>5000</v>
      </c>
      <c r="U2081" s="14">
        <f>S2081/H2081</f>
        <v>5.0000020235181367E-2</v>
      </c>
      <c r="V2081" s="19"/>
      <c r="W2081" s="19"/>
      <c r="X2081" s="37" t="s">
        <v>3461</v>
      </c>
    </row>
    <row r="2082" spans="1:37" s="9" customFormat="1" ht="16.5" customHeight="1">
      <c r="A2082" s="38">
        <v>7</v>
      </c>
      <c r="B2082" s="39">
        <v>10736</v>
      </c>
      <c r="C2082" s="38">
        <v>10284322</v>
      </c>
      <c r="D2082" s="40" t="s">
        <v>2494</v>
      </c>
      <c r="E2082" s="38">
        <v>1</v>
      </c>
      <c r="F2082" s="38">
        <v>120</v>
      </c>
      <c r="G2082" s="38" t="s">
        <v>21</v>
      </c>
      <c r="H2082" s="42">
        <v>148008.54</v>
      </c>
      <c r="I2082" s="2"/>
      <c r="J2082" s="44">
        <v>40750</v>
      </c>
      <c r="K2082" s="42">
        <v>0</v>
      </c>
      <c r="L2082" s="42">
        <v>140608.10999999999</v>
      </c>
      <c r="M2082" s="44">
        <v>45016</v>
      </c>
      <c r="N2082" s="42">
        <f>H2082-K2082-L2082</f>
        <v>7400.4300000000221</v>
      </c>
      <c r="O2082" s="42">
        <v>0</v>
      </c>
      <c r="P2082" s="45">
        <v>0.13</v>
      </c>
      <c r="Q2082" s="42">
        <v>0</v>
      </c>
      <c r="R2082" s="42">
        <v>0</v>
      </c>
      <c r="S2082" s="42">
        <v>7400.43</v>
      </c>
      <c r="T2082" s="38">
        <v>5000</v>
      </c>
      <c r="U2082" s="14">
        <f>S2082/H2082</f>
        <v>5.0000020269100685E-2</v>
      </c>
      <c r="V2082" s="19"/>
      <c r="W2082" s="19"/>
      <c r="X2082" s="37" t="s">
        <v>3461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</row>
    <row r="2083" spans="1:37" s="9" customFormat="1" ht="16.5" customHeight="1">
      <c r="A2083" s="38">
        <v>293</v>
      </c>
      <c r="B2083" s="39">
        <v>40712</v>
      </c>
      <c r="C2083" s="38">
        <v>10302595</v>
      </c>
      <c r="D2083" s="40" t="s">
        <v>772</v>
      </c>
      <c r="E2083" s="38">
        <v>46</v>
      </c>
      <c r="F2083" s="38">
        <v>60</v>
      </c>
      <c r="G2083" s="38" t="s">
        <v>33</v>
      </c>
      <c r="H2083" s="42">
        <v>97504.36</v>
      </c>
      <c r="I2083" s="55"/>
      <c r="J2083" s="44">
        <v>42276</v>
      </c>
      <c r="K2083" s="42">
        <v>0</v>
      </c>
      <c r="L2083" s="42">
        <v>92629.14</v>
      </c>
      <c r="M2083" s="44">
        <v>45138</v>
      </c>
      <c r="N2083" s="42">
        <f>H2083-K2083-L2083</f>
        <v>4875.2200000000012</v>
      </c>
      <c r="O2083" s="42">
        <v>0</v>
      </c>
      <c r="P2083" s="45">
        <v>0.13</v>
      </c>
      <c r="Q2083" s="42">
        <v>0</v>
      </c>
      <c r="R2083" s="42">
        <v>0</v>
      </c>
      <c r="S2083" s="42">
        <v>4875.22</v>
      </c>
      <c r="T2083" s="38">
        <v>5000</v>
      </c>
      <c r="U2083" s="14">
        <f>S2083/H2083</f>
        <v>5.0000020511903262E-2</v>
      </c>
      <c r="V2083" s="19"/>
      <c r="W2083" s="19"/>
      <c r="X2083" s="37" t="s">
        <v>3467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</row>
    <row r="2084" spans="1:37" s="9" customFormat="1" ht="16.5" customHeight="1">
      <c r="A2084" s="38">
        <v>353</v>
      </c>
      <c r="B2084" s="39">
        <v>10736</v>
      </c>
      <c r="C2084" s="38">
        <v>10283738</v>
      </c>
      <c r="D2084" s="40" t="s">
        <v>1313</v>
      </c>
      <c r="E2084" s="38">
        <v>1</v>
      </c>
      <c r="F2084" s="38">
        <v>120</v>
      </c>
      <c r="G2084" s="38" t="s">
        <v>21</v>
      </c>
      <c r="H2084" s="42">
        <v>47605.98</v>
      </c>
      <c r="I2084" s="55"/>
      <c r="J2084" s="44">
        <v>39270</v>
      </c>
      <c r="K2084" s="42">
        <v>0</v>
      </c>
      <c r="L2084" s="42">
        <v>45225.68</v>
      </c>
      <c r="M2084" s="44">
        <v>45138</v>
      </c>
      <c r="N2084" s="42">
        <f>H2084-K2084-L2084</f>
        <v>2380.3000000000029</v>
      </c>
      <c r="O2084" s="42">
        <v>0</v>
      </c>
      <c r="P2084" s="45">
        <v>0.03</v>
      </c>
      <c r="Q2084" s="42">
        <v>0</v>
      </c>
      <c r="R2084" s="42">
        <v>0</v>
      </c>
      <c r="S2084" s="42">
        <v>2380.3000000000002</v>
      </c>
      <c r="T2084" s="38">
        <v>2106</v>
      </c>
      <c r="U2084" s="14">
        <f>S2084/H2084</f>
        <v>5.0000021005764402E-2</v>
      </c>
      <c r="V2084" s="19"/>
      <c r="W2084" s="19"/>
      <c r="X2084" s="37" t="s">
        <v>3461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</row>
    <row r="2085" spans="1:37" s="9" customFormat="1" ht="16.5" customHeight="1">
      <c r="A2085" s="38">
        <v>10</v>
      </c>
      <c r="B2085" s="39">
        <v>10737</v>
      </c>
      <c r="C2085" s="38">
        <v>10288252</v>
      </c>
      <c r="D2085" s="40" t="s">
        <v>2842</v>
      </c>
      <c r="E2085" s="38">
        <v>1</v>
      </c>
      <c r="F2085" s="38">
        <v>120</v>
      </c>
      <c r="G2085" s="38" t="s">
        <v>21</v>
      </c>
      <c r="H2085" s="42">
        <v>329022.06</v>
      </c>
      <c r="I2085" s="2"/>
      <c r="J2085" s="44">
        <v>40689</v>
      </c>
      <c r="K2085" s="42">
        <v>0</v>
      </c>
      <c r="L2085" s="42">
        <v>312570.95</v>
      </c>
      <c r="M2085" s="44">
        <v>45016</v>
      </c>
      <c r="N2085" s="42">
        <f>H2085-K2085-L2085</f>
        <v>16451.109999999986</v>
      </c>
      <c r="O2085" s="42">
        <v>0</v>
      </c>
      <c r="P2085" s="45">
        <v>0.13</v>
      </c>
      <c r="Q2085" s="42">
        <v>0</v>
      </c>
      <c r="R2085" s="42">
        <v>0</v>
      </c>
      <c r="S2085" s="42">
        <v>16451.11</v>
      </c>
      <c r="T2085" s="38">
        <v>2101</v>
      </c>
      <c r="U2085" s="14">
        <f>S2085/H2085</f>
        <v>5.0000021275169212E-2</v>
      </c>
      <c r="V2085" s="19"/>
      <c r="W2085" s="19"/>
      <c r="X2085" s="37" t="s">
        <v>3461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</row>
    <row r="2086" spans="1:37" s="9" customFormat="1" ht="16.5" customHeight="1">
      <c r="A2086" s="38">
        <v>27</v>
      </c>
      <c r="B2086" s="39">
        <v>10702</v>
      </c>
      <c r="C2086" s="38">
        <v>10319488</v>
      </c>
      <c r="D2086" s="40" t="s">
        <v>1822</v>
      </c>
      <c r="E2086" s="38">
        <v>1</v>
      </c>
      <c r="F2086" s="38">
        <v>27</v>
      </c>
      <c r="G2086" s="38" t="s">
        <v>21</v>
      </c>
      <c r="H2086" s="42">
        <v>93447.56</v>
      </c>
      <c r="I2086" s="48"/>
      <c r="J2086" s="44">
        <v>43615</v>
      </c>
      <c r="K2086" s="42">
        <v>0</v>
      </c>
      <c r="L2086" s="42">
        <v>88775.18</v>
      </c>
      <c r="M2086" s="44">
        <v>45107</v>
      </c>
      <c r="N2086" s="42">
        <f>H2086-K2086-L2086</f>
        <v>4672.3800000000047</v>
      </c>
      <c r="O2086" s="42">
        <v>0</v>
      </c>
      <c r="P2086" s="45">
        <v>0.13</v>
      </c>
      <c r="Q2086" s="42">
        <v>0</v>
      </c>
      <c r="R2086" s="42">
        <v>0</v>
      </c>
      <c r="S2086" s="42">
        <f>N2086-R2086</f>
        <v>4672.3800000000047</v>
      </c>
      <c r="T2086" s="38">
        <v>1802</v>
      </c>
      <c r="U2086" s="14">
        <f>S2086/H2086</f>
        <v>5.0000021402378025E-2</v>
      </c>
      <c r="V2086" s="19"/>
      <c r="W2086" s="19"/>
      <c r="X2086" s="37" t="s">
        <v>3456</v>
      </c>
    </row>
    <row r="2087" spans="1:37" s="9" customFormat="1" ht="16.5" customHeight="1">
      <c r="A2087" s="38">
        <v>322</v>
      </c>
      <c r="B2087" s="39">
        <v>10729</v>
      </c>
      <c r="C2087" s="38">
        <v>10292087</v>
      </c>
      <c r="D2087" s="40" t="s">
        <v>301</v>
      </c>
      <c r="E2087" s="58">
        <v>1</v>
      </c>
      <c r="F2087" s="38">
        <v>120</v>
      </c>
      <c r="G2087" s="38" t="s">
        <v>21</v>
      </c>
      <c r="H2087" s="42">
        <v>44736.58</v>
      </c>
      <c r="I2087" s="37"/>
      <c r="J2087" s="44">
        <v>40688</v>
      </c>
      <c r="K2087" s="42">
        <v>0</v>
      </c>
      <c r="L2087" s="42">
        <v>42499.75</v>
      </c>
      <c r="M2087" s="44">
        <v>45259</v>
      </c>
      <c r="N2087" s="42">
        <v>2236.83</v>
      </c>
      <c r="O2087" s="42">
        <v>0</v>
      </c>
      <c r="P2087" s="45">
        <f>IF(J2087&lt;DATEVALUE("2009-1-1"),3%,13%)</f>
        <v>0.13</v>
      </c>
      <c r="Q2087" s="42">
        <f>IF(P2087=13%,ROUND(O2087/(1+P2087)*P2087,2),ROUND(O2087/(1+0.03)*0.02,2))</f>
        <v>0</v>
      </c>
      <c r="R2087" s="42">
        <f>O2087-Q2087</f>
        <v>0</v>
      </c>
      <c r="S2087" s="42">
        <f>N2087-R2087</f>
        <v>2236.83</v>
      </c>
      <c r="T2087" s="38">
        <v>1601</v>
      </c>
      <c r="U2087" s="14">
        <f>S2087/H2087</f>
        <v>5.0000022353072132E-2</v>
      </c>
      <c r="V2087" s="19"/>
      <c r="W2087" s="19"/>
      <c r="X2087" s="37" t="s">
        <v>3459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</row>
    <row r="2088" spans="1:37" s="9" customFormat="1" ht="16.5" customHeight="1">
      <c r="A2088" s="38">
        <v>83</v>
      </c>
      <c r="B2088" s="39">
        <v>10736</v>
      </c>
      <c r="C2088" s="38">
        <v>10284022</v>
      </c>
      <c r="D2088" s="40" t="s">
        <v>1885</v>
      </c>
      <c r="E2088" s="31">
        <v>1</v>
      </c>
      <c r="F2088" s="38">
        <v>60</v>
      </c>
      <c r="G2088" s="38" t="s">
        <v>33</v>
      </c>
      <c r="H2088" s="42">
        <v>44122.18</v>
      </c>
      <c r="I2088" s="49"/>
      <c r="J2088" s="44">
        <v>40390</v>
      </c>
      <c r="K2088" s="42">
        <v>0</v>
      </c>
      <c r="L2088" s="42">
        <v>41916.07</v>
      </c>
      <c r="M2088" s="44">
        <v>45107</v>
      </c>
      <c r="N2088" s="42">
        <f>H2088-K2088-L2088</f>
        <v>2206.1100000000006</v>
      </c>
      <c r="O2088" s="42">
        <v>0</v>
      </c>
      <c r="P2088" s="45">
        <v>0.13</v>
      </c>
      <c r="Q2088" s="42">
        <v>0</v>
      </c>
      <c r="R2088" s="42">
        <v>0</v>
      </c>
      <c r="S2088" s="42">
        <f>N2088-R2088</f>
        <v>2206.1100000000006</v>
      </c>
      <c r="T2088" s="38">
        <v>5000</v>
      </c>
      <c r="U2088" s="14">
        <f>S2088/H2088</f>
        <v>5.0000022664337992E-2</v>
      </c>
      <c r="V2088" s="19"/>
      <c r="W2088" s="19"/>
      <c r="X2088" s="37" t="s">
        <v>3461</v>
      </c>
    </row>
    <row r="2089" spans="1:37" s="9" customFormat="1" ht="16.5" customHeight="1">
      <c r="A2089" s="38">
        <v>962</v>
      </c>
      <c r="B2089" s="39">
        <v>10800</v>
      </c>
      <c r="C2089" s="38">
        <v>10317430</v>
      </c>
      <c r="D2089" s="40" t="s">
        <v>180</v>
      </c>
      <c r="E2089" s="38">
        <v>6</v>
      </c>
      <c r="F2089" s="38">
        <v>60</v>
      </c>
      <c r="G2089" s="38" t="s">
        <v>23</v>
      </c>
      <c r="H2089" s="42">
        <v>20934.990000000002</v>
      </c>
      <c r="I2089" s="2"/>
      <c r="J2089" s="44">
        <v>39808</v>
      </c>
      <c r="K2089" s="42">
        <v>0</v>
      </c>
      <c r="L2089" s="42">
        <v>19888.240000000002</v>
      </c>
      <c r="M2089" s="44">
        <v>45077</v>
      </c>
      <c r="N2089" s="42">
        <f>H2089-K2089-L2089</f>
        <v>1046.75</v>
      </c>
      <c r="O2089" s="42">
        <v>0</v>
      </c>
      <c r="P2089" s="45">
        <v>0.03</v>
      </c>
      <c r="Q2089" s="42">
        <v>0</v>
      </c>
      <c r="R2089" s="42">
        <v>0</v>
      </c>
      <c r="S2089" s="42">
        <f>N2089-R2089</f>
        <v>1046.75</v>
      </c>
      <c r="T2089" s="38">
        <v>1001</v>
      </c>
      <c r="U2089" s="14">
        <f>S2089/H2089</f>
        <v>5.0000023883460178E-2</v>
      </c>
      <c r="V2089" s="19"/>
      <c r="W2089" s="19"/>
      <c r="X2089" s="37" t="s">
        <v>3465</v>
      </c>
    </row>
    <row r="2090" spans="1:37" s="9" customFormat="1" ht="16.5" customHeight="1">
      <c r="A2090" s="38">
        <v>313</v>
      </c>
      <c r="B2090" s="39">
        <v>10729</v>
      </c>
      <c r="C2090" s="38">
        <v>10292135</v>
      </c>
      <c r="D2090" s="40" t="s">
        <v>2063</v>
      </c>
      <c r="E2090" s="58">
        <v>1</v>
      </c>
      <c r="F2090" s="38">
        <v>120</v>
      </c>
      <c r="G2090" s="38" t="s">
        <v>727</v>
      </c>
      <c r="H2090" s="42">
        <v>305673.05</v>
      </c>
      <c r="I2090" s="37"/>
      <c r="J2090" s="44">
        <v>39899</v>
      </c>
      <c r="K2090" s="42">
        <v>0</v>
      </c>
      <c r="L2090" s="42">
        <v>290389.39</v>
      </c>
      <c r="M2090" s="44">
        <v>45259</v>
      </c>
      <c r="N2090" s="42">
        <v>15283.66</v>
      </c>
      <c r="O2090" s="42">
        <v>0</v>
      </c>
      <c r="P2090" s="45">
        <f>IF(J2090&lt;DATEVALUE("2009-1-1"),3%,13%)</f>
        <v>0.13</v>
      </c>
      <c r="Q2090" s="42">
        <f>IF(P2090=13%,ROUND(O2090/(1+P2090)*P2090,2),ROUND(O2090/(1+0.03)*0.02,2))</f>
        <v>0</v>
      </c>
      <c r="R2090" s="42">
        <f>O2090-Q2090</f>
        <v>0</v>
      </c>
      <c r="S2090" s="42">
        <f>N2090-R2090</f>
        <v>15283.66</v>
      </c>
      <c r="T2090" s="38">
        <v>5000</v>
      </c>
      <c r="U2090" s="14">
        <f>S2090/H2090</f>
        <v>5.0000024536019781E-2</v>
      </c>
      <c r="V2090" s="19"/>
      <c r="W2090" s="19"/>
      <c r="X2090" s="37" t="s">
        <v>3459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</row>
    <row r="2091" spans="1:37" s="9" customFormat="1" ht="16.5" customHeight="1">
      <c r="A2091" s="38">
        <v>950</v>
      </c>
      <c r="B2091" s="39">
        <v>10800</v>
      </c>
      <c r="C2091" s="38">
        <v>10317355</v>
      </c>
      <c r="D2091" s="40" t="s">
        <v>2096</v>
      </c>
      <c r="E2091" s="38">
        <v>35</v>
      </c>
      <c r="F2091" s="38">
        <v>60</v>
      </c>
      <c r="G2091" s="38" t="s">
        <v>23</v>
      </c>
      <c r="H2091" s="42">
        <v>101383.35</v>
      </c>
      <c r="I2091" s="2"/>
      <c r="J2091" s="44">
        <v>39808</v>
      </c>
      <c r="K2091" s="42">
        <v>0</v>
      </c>
      <c r="L2091" s="42">
        <v>96314.18</v>
      </c>
      <c r="M2091" s="44">
        <v>45077</v>
      </c>
      <c r="N2091" s="42">
        <f>H2091-K2091-L2091</f>
        <v>5069.1700000000128</v>
      </c>
      <c r="O2091" s="42">
        <v>0</v>
      </c>
      <c r="P2091" s="45">
        <v>0.03</v>
      </c>
      <c r="Q2091" s="42">
        <v>0</v>
      </c>
      <c r="R2091" s="42">
        <v>0</v>
      </c>
      <c r="S2091" s="42">
        <f>N2091-R2091</f>
        <v>5069.1700000000128</v>
      </c>
      <c r="T2091" s="38">
        <v>1001</v>
      </c>
      <c r="U2091" s="14">
        <f>S2091/H2091</f>
        <v>5.0000024658881488E-2</v>
      </c>
      <c r="V2091" s="19"/>
      <c r="W2091" s="19"/>
      <c r="X2091" s="37" t="s">
        <v>3465</v>
      </c>
    </row>
    <row r="2092" spans="1:37" s="9" customFormat="1" ht="16.5" customHeight="1">
      <c r="A2092" s="38">
        <v>380</v>
      </c>
      <c r="B2092" s="39">
        <v>10729</v>
      </c>
      <c r="C2092" s="38">
        <v>10292346</v>
      </c>
      <c r="D2092" s="40" t="s">
        <v>2395</v>
      </c>
      <c r="E2092" s="58">
        <v>1</v>
      </c>
      <c r="F2092" s="38">
        <v>120</v>
      </c>
      <c r="G2092" s="38" t="s">
        <v>21</v>
      </c>
      <c r="H2092" s="42">
        <v>197728.1</v>
      </c>
      <c r="I2092" s="37"/>
      <c r="J2092" s="44">
        <v>39813</v>
      </c>
      <c r="K2092" s="42">
        <v>0</v>
      </c>
      <c r="L2092" s="42">
        <v>187841.69</v>
      </c>
      <c r="M2092" s="44">
        <v>45259</v>
      </c>
      <c r="N2092" s="42">
        <v>9886.41</v>
      </c>
      <c r="O2092" s="42">
        <v>0</v>
      </c>
      <c r="P2092" s="45">
        <f>IF(J2092&lt;DATEVALUE("2009-1-1"),3%,13%)</f>
        <v>0.03</v>
      </c>
      <c r="Q2092" s="42">
        <f>IF(P2092=13%,ROUND(O2092/(1+P2092)*P2092,2),ROUND(O2092/(1+0.03)*0.02,2))</f>
        <v>0</v>
      </c>
      <c r="R2092" s="42">
        <f>O2092-Q2092</f>
        <v>0</v>
      </c>
      <c r="S2092" s="42">
        <f>N2092-R2092</f>
        <v>9886.41</v>
      </c>
      <c r="T2092" s="38">
        <v>2205</v>
      </c>
      <c r="U2092" s="14">
        <f>S2092/H2092</f>
        <v>5.0000025287250519E-2</v>
      </c>
      <c r="V2092" s="19"/>
      <c r="W2092" s="19"/>
      <c r="X2092" s="37" t="s">
        <v>3459</v>
      </c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</row>
    <row r="2093" spans="1:37" s="9" customFormat="1" ht="16.5" customHeight="1">
      <c r="A2093" s="38">
        <v>190</v>
      </c>
      <c r="B2093" s="39">
        <v>10743</v>
      </c>
      <c r="C2093" s="38">
        <v>10300099</v>
      </c>
      <c r="D2093" s="40" t="s">
        <v>537</v>
      </c>
      <c r="E2093" s="58">
        <v>21</v>
      </c>
      <c r="F2093" s="38">
        <v>60</v>
      </c>
      <c r="G2093" s="38" t="s">
        <v>33</v>
      </c>
      <c r="H2093" s="42">
        <v>18808.59</v>
      </c>
      <c r="I2093" s="57"/>
      <c r="J2093" s="44">
        <v>40512</v>
      </c>
      <c r="K2093" s="42">
        <v>0</v>
      </c>
      <c r="L2093" s="42">
        <v>17868.16</v>
      </c>
      <c r="M2093" s="44">
        <v>45199</v>
      </c>
      <c r="N2093" s="42">
        <f>H2093-L2093</f>
        <v>940.43000000000029</v>
      </c>
      <c r="O2093" s="42">
        <v>0</v>
      </c>
      <c r="P2093" s="45">
        <v>0.13</v>
      </c>
      <c r="Q2093" s="42">
        <v>0</v>
      </c>
      <c r="R2093" s="42">
        <v>0</v>
      </c>
      <c r="S2093" s="42">
        <f>N2093</f>
        <v>940.43000000000029</v>
      </c>
      <c r="T2093" s="38">
        <v>5000</v>
      </c>
      <c r="U2093" s="14">
        <f>S2093/H2093</f>
        <v>5.0000026583598256E-2</v>
      </c>
      <c r="V2093" s="19"/>
      <c r="W2093" s="19"/>
      <c r="X2093" s="37" t="s">
        <v>3463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</row>
    <row r="2094" spans="1:37" s="9" customFormat="1" ht="16.5" customHeight="1">
      <c r="A2094" s="38">
        <v>67</v>
      </c>
      <c r="B2094" s="39">
        <v>10703</v>
      </c>
      <c r="C2094" s="38">
        <v>10300495</v>
      </c>
      <c r="D2094" s="40" t="s">
        <v>82</v>
      </c>
      <c r="E2094" s="38">
        <v>1</v>
      </c>
      <c r="F2094" s="38">
        <v>60</v>
      </c>
      <c r="G2094" s="38" t="s">
        <v>83</v>
      </c>
      <c r="H2094" s="42">
        <v>36015.379999999997</v>
      </c>
      <c r="I2094" s="57"/>
      <c r="J2094" s="44">
        <v>40513</v>
      </c>
      <c r="K2094" s="42">
        <v>0</v>
      </c>
      <c r="L2094" s="42">
        <v>34214.61</v>
      </c>
      <c r="M2094" s="44">
        <v>45199</v>
      </c>
      <c r="N2094" s="42">
        <v>1800.77</v>
      </c>
      <c r="O2094" s="42">
        <v>0</v>
      </c>
      <c r="P2094" s="45">
        <v>0.13</v>
      </c>
      <c r="Q2094" s="42">
        <v>0</v>
      </c>
      <c r="R2094" s="42">
        <v>0</v>
      </c>
      <c r="S2094" s="42">
        <v>1800.77</v>
      </c>
      <c r="T2094" s="38">
        <v>2108</v>
      </c>
      <c r="U2094" s="14">
        <f>S2094/H2094</f>
        <v>5.0000027765915563E-2</v>
      </c>
      <c r="V2094" s="19"/>
      <c r="W2094" s="19"/>
      <c r="X2094" s="37" t="s">
        <v>3456</v>
      </c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</row>
    <row r="2095" spans="1:37" s="9" customFormat="1" ht="16.5" customHeight="1">
      <c r="A2095" s="38">
        <v>974</v>
      </c>
      <c r="B2095" s="39">
        <v>10800</v>
      </c>
      <c r="C2095" s="38">
        <v>10317518</v>
      </c>
      <c r="D2095" s="40" t="s">
        <v>2108</v>
      </c>
      <c r="E2095" s="38">
        <v>1</v>
      </c>
      <c r="F2095" s="38">
        <v>60</v>
      </c>
      <c r="G2095" s="38" t="s">
        <v>23</v>
      </c>
      <c r="H2095" s="42">
        <v>125773.53</v>
      </c>
      <c r="I2095" s="2"/>
      <c r="J2095" s="44">
        <v>39808</v>
      </c>
      <c r="K2095" s="42">
        <v>0</v>
      </c>
      <c r="L2095" s="42">
        <v>119484.85</v>
      </c>
      <c r="M2095" s="44">
        <v>45077</v>
      </c>
      <c r="N2095" s="42">
        <f>H2095-K2095-L2095</f>
        <v>6288.679999999993</v>
      </c>
      <c r="O2095" s="42">
        <v>0</v>
      </c>
      <c r="P2095" s="45">
        <v>0.03</v>
      </c>
      <c r="Q2095" s="42">
        <v>0</v>
      </c>
      <c r="R2095" s="42">
        <v>0</v>
      </c>
      <c r="S2095" s="42">
        <f>N2095-R2095</f>
        <v>6288.679999999993</v>
      </c>
      <c r="T2095" s="38">
        <v>1001</v>
      </c>
      <c r="U2095" s="14">
        <f>S2095/H2095</f>
        <v>5.000002782779487E-2</v>
      </c>
      <c r="V2095" s="19"/>
      <c r="W2095" s="19"/>
      <c r="X2095" s="37" t="s">
        <v>3465</v>
      </c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</row>
    <row r="2096" spans="1:37" s="9" customFormat="1" ht="16.5" customHeight="1">
      <c r="A2096" s="38">
        <v>92</v>
      </c>
      <c r="B2096" s="39">
        <v>10755</v>
      </c>
      <c r="C2096" s="38">
        <v>10286751</v>
      </c>
      <c r="D2096" s="40" t="s">
        <v>672</v>
      </c>
      <c r="E2096" s="38">
        <v>18</v>
      </c>
      <c r="F2096" s="38">
        <v>43</v>
      </c>
      <c r="G2096" s="38" t="s">
        <v>33</v>
      </c>
      <c r="H2096" s="42">
        <v>35384.58</v>
      </c>
      <c r="I2096" s="57"/>
      <c r="J2096" s="44">
        <v>43827</v>
      </c>
      <c r="K2096" s="42">
        <v>0</v>
      </c>
      <c r="L2096" s="42">
        <v>33615.35</v>
      </c>
      <c r="M2096" s="44">
        <v>45199</v>
      </c>
      <c r="N2096" s="42">
        <v>1769.23</v>
      </c>
      <c r="O2096" s="42">
        <v>0</v>
      </c>
      <c r="P2096" s="45">
        <v>0.13</v>
      </c>
      <c r="Q2096" s="42">
        <v>0</v>
      </c>
      <c r="R2096" s="42">
        <v>0</v>
      </c>
      <c r="S2096" s="42">
        <v>1769.23</v>
      </c>
      <c r="T2096" s="38">
        <v>2506</v>
      </c>
      <c r="U2096" s="14">
        <f>S2096/H2096</f>
        <v>5.0000028260897826E-2</v>
      </c>
      <c r="V2096" s="19"/>
      <c r="W2096" s="19"/>
      <c r="X2096" s="37" t="s">
        <v>3464</v>
      </c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</row>
    <row r="2097" spans="1:37" s="9" customFormat="1" ht="16.5" customHeight="1">
      <c r="A2097" s="38">
        <v>11</v>
      </c>
      <c r="B2097" s="39">
        <v>10719</v>
      </c>
      <c r="C2097" s="38">
        <v>10282033</v>
      </c>
      <c r="D2097" s="40" t="s">
        <v>337</v>
      </c>
      <c r="E2097" s="38">
        <v>1</v>
      </c>
      <c r="F2097" s="38">
        <v>120</v>
      </c>
      <c r="G2097" s="38" t="s">
        <v>21</v>
      </c>
      <c r="H2097" s="42">
        <v>17632.990000000002</v>
      </c>
      <c r="I2097" s="49"/>
      <c r="J2097" s="44">
        <v>41331</v>
      </c>
      <c r="K2097" s="42">
        <v>0</v>
      </c>
      <c r="L2097" s="42">
        <v>16751.34</v>
      </c>
      <c r="M2097" s="44">
        <v>45107</v>
      </c>
      <c r="N2097" s="42">
        <f>H2097-K2097-L2097</f>
        <v>881.65000000000146</v>
      </c>
      <c r="O2097" s="42">
        <v>0</v>
      </c>
      <c r="P2097" s="45">
        <v>0.13</v>
      </c>
      <c r="Q2097" s="42">
        <v>0</v>
      </c>
      <c r="R2097" s="42">
        <v>0</v>
      </c>
      <c r="S2097" s="42">
        <f>N2097-R2097</f>
        <v>881.65000000000146</v>
      </c>
      <c r="T2097" s="38">
        <v>2101</v>
      </c>
      <c r="U2097" s="14">
        <f>S2097/H2097</f>
        <v>5.000002835593971E-2</v>
      </c>
      <c r="V2097" s="19"/>
      <c r="W2097" s="19"/>
      <c r="X2097" s="37" t="s">
        <v>3478</v>
      </c>
    </row>
    <row r="2098" spans="1:37" s="9" customFormat="1" ht="16.5" customHeight="1">
      <c r="A2098" s="38">
        <v>78</v>
      </c>
      <c r="B2098" s="39">
        <v>50099</v>
      </c>
      <c r="C2098" s="38">
        <v>10320198</v>
      </c>
      <c r="D2098" s="40" t="s">
        <v>2555</v>
      </c>
      <c r="E2098" s="38">
        <v>1</v>
      </c>
      <c r="F2098" s="38">
        <v>60</v>
      </c>
      <c r="G2098" s="38" t="s">
        <v>33</v>
      </c>
      <c r="H2098" s="42">
        <v>69301.16</v>
      </c>
      <c r="I2098" s="2"/>
      <c r="J2098" s="44">
        <v>42302</v>
      </c>
      <c r="K2098" s="42">
        <v>0</v>
      </c>
      <c r="L2098" s="42">
        <v>65836.100000000006</v>
      </c>
      <c r="M2098" s="44">
        <v>45016</v>
      </c>
      <c r="N2098" s="42">
        <f>H2098-K2098-L2098</f>
        <v>3465.0599999999977</v>
      </c>
      <c r="O2098" s="42">
        <v>0</v>
      </c>
      <c r="P2098" s="45">
        <v>0.13</v>
      </c>
      <c r="Q2098" s="42">
        <v>0</v>
      </c>
      <c r="R2098" s="42">
        <v>0</v>
      </c>
      <c r="S2098" s="42">
        <v>3465.06</v>
      </c>
      <c r="T2098" s="38">
        <v>1802</v>
      </c>
      <c r="U2098" s="14">
        <f>S2098/H2098</f>
        <v>5.0000028859545784E-2</v>
      </c>
      <c r="V2098" s="19"/>
      <c r="W2098" s="19"/>
      <c r="X2098" s="37" t="s">
        <v>3468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</row>
    <row r="2099" spans="1:37" s="9" customFormat="1" ht="16.5" customHeight="1">
      <c r="A2099" s="38">
        <v>182</v>
      </c>
      <c r="B2099" s="39">
        <v>10741</v>
      </c>
      <c r="C2099" s="38">
        <v>10282248</v>
      </c>
      <c r="D2099" s="40" t="s">
        <v>301</v>
      </c>
      <c r="E2099" s="38">
        <v>1</v>
      </c>
      <c r="F2099" s="38">
        <v>120</v>
      </c>
      <c r="G2099" s="38" t="s">
        <v>21</v>
      </c>
      <c r="H2099" s="42">
        <v>33449.58</v>
      </c>
      <c r="I2099" s="49"/>
      <c r="J2099" s="44">
        <v>40597</v>
      </c>
      <c r="K2099" s="42">
        <v>0</v>
      </c>
      <c r="L2099" s="42">
        <v>31777.1</v>
      </c>
      <c r="M2099" s="44">
        <v>45107</v>
      </c>
      <c r="N2099" s="42">
        <f>H2099-K2099-L2099</f>
        <v>1672.4800000000032</v>
      </c>
      <c r="O2099" s="42">
        <v>0</v>
      </c>
      <c r="P2099" s="45">
        <v>0.13</v>
      </c>
      <c r="Q2099" s="42">
        <v>0</v>
      </c>
      <c r="R2099" s="42">
        <v>0</v>
      </c>
      <c r="S2099" s="42">
        <f>N2099-R2099</f>
        <v>1672.4800000000032</v>
      </c>
      <c r="T2099" s="38">
        <v>2003</v>
      </c>
      <c r="U2099" s="14">
        <f>S2099/H2099</f>
        <v>5.0000029895741684E-2</v>
      </c>
      <c r="V2099" s="19"/>
      <c r="W2099" s="19"/>
      <c r="X2099" s="37" t="s">
        <v>3462</v>
      </c>
    </row>
    <row r="2100" spans="1:37" s="9" customFormat="1" ht="16.5" customHeight="1">
      <c r="A2100" s="38">
        <v>1029</v>
      </c>
      <c r="B2100" s="39">
        <v>10800</v>
      </c>
      <c r="C2100" s="38">
        <v>10317767</v>
      </c>
      <c r="D2100" s="40" t="s">
        <v>2140</v>
      </c>
      <c r="E2100" s="38">
        <v>7</v>
      </c>
      <c r="F2100" s="38">
        <v>60</v>
      </c>
      <c r="G2100" s="38" t="s">
        <v>23</v>
      </c>
      <c r="H2100" s="42">
        <v>31451.58</v>
      </c>
      <c r="I2100" s="2"/>
      <c r="J2100" s="44">
        <v>39808</v>
      </c>
      <c r="K2100" s="42">
        <v>0</v>
      </c>
      <c r="L2100" s="42">
        <v>29879</v>
      </c>
      <c r="M2100" s="44">
        <v>45077</v>
      </c>
      <c r="N2100" s="42">
        <f>H2100-K2100-L2100</f>
        <v>1572.5800000000017</v>
      </c>
      <c r="O2100" s="42">
        <v>0</v>
      </c>
      <c r="P2100" s="45">
        <v>0.03</v>
      </c>
      <c r="Q2100" s="42">
        <v>0</v>
      </c>
      <c r="R2100" s="42">
        <v>0</v>
      </c>
      <c r="S2100" s="42">
        <f>N2100-R2100</f>
        <v>1572.5800000000017</v>
      </c>
      <c r="T2100" s="38">
        <v>1001</v>
      </c>
      <c r="U2100" s="14">
        <f>S2100/H2100</f>
        <v>5.0000031794905107E-2</v>
      </c>
      <c r="V2100" s="19"/>
      <c r="W2100" s="19"/>
      <c r="X2100" s="37" t="s">
        <v>3465</v>
      </c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</row>
    <row r="2101" spans="1:37" s="9" customFormat="1" ht="16.5" customHeight="1">
      <c r="A2101" s="38">
        <v>956</v>
      </c>
      <c r="B2101" s="39">
        <v>10800</v>
      </c>
      <c r="C2101" s="38">
        <v>10317361</v>
      </c>
      <c r="D2101" s="40" t="s">
        <v>522</v>
      </c>
      <c r="E2101" s="38">
        <v>6</v>
      </c>
      <c r="F2101" s="38">
        <v>60</v>
      </c>
      <c r="G2101" s="38" t="s">
        <v>23</v>
      </c>
      <c r="H2101" s="42">
        <v>14614.99</v>
      </c>
      <c r="I2101" s="2"/>
      <c r="J2101" s="44">
        <v>39808</v>
      </c>
      <c r="K2101" s="42">
        <v>0</v>
      </c>
      <c r="L2101" s="42">
        <v>13884.24</v>
      </c>
      <c r="M2101" s="44">
        <v>45077</v>
      </c>
      <c r="N2101" s="42">
        <f>H2101-K2101-L2101</f>
        <v>730.75</v>
      </c>
      <c r="O2101" s="42">
        <v>0</v>
      </c>
      <c r="P2101" s="45">
        <v>0.03</v>
      </c>
      <c r="Q2101" s="42">
        <v>0</v>
      </c>
      <c r="R2101" s="42">
        <v>0</v>
      </c>
      <c r="S2101" s="42">
        <f>N2101-R2101</f>
        <v>730.75</v>
      </c>
      <c r="T2101" s="38">
        <v>1001</v>
      </c>
      <c r="U2101" s="14">
        <f>S2101/H2101</f>
        <v>5.0000034211450023E-2</v>
      </c>
      <c r="V2101" s="19"/>
      <c r="W2101" s="19"/>
      <c r="X2101" s="37" t="s">
        <v>3465</v>
      </c>
    </row>
    <row r="2102" spans="1:37" s="9" customFormat="1" ht="16.5" customHeight="1">
      <c r="A2102" s="38">
        <v>1040</v>
      </c>
      <c r="B2102" s="39">
        <v>10800</v>
      </c>
      <c r="C2102" s="38">
        <v>10318130</v>
      </c>
      <c r="D2102" s="40" t="s">
        <v>624</v>
      </c>
      <c r="E2102" s="38">
        <v>5</v>
      </c>
      <c r="F2102" s="38">
        <v>120</v>
      </c>
      <c r="G2102" s="38" t="s">
        <v>23</v>
      </c>
      <c r="H2102" s="42">
        <v>28092.18</v>
      </c>
      <c r="I2102" s="2"/>
      <c r="J2102" s="44">
        <v>40022</v>
      </c>
      <c r="K2102" s="42">
        <v>0</v>
      </c>
      <c r="L2102" s="42">
        <v>26687.57</v>
      </c>
      <c r="M2102" s="44">
        <v>45077</v>
      </c>
      <c r="N2102" s="42">
        <f>H2102-K2102-L2102</f>
        <v>1404.6100000000006</v>
      </c>
      <c r="O2102" s="42">
        <v>0</v>
      </c>
      <c r="P2102" s="45">
        <v>0.13</v>
      </c>
      <c r="Q2102" s="42">
        <v>0</v>
      </c>
      <c r="R2102" s="42">
        <v>0</v>
      </c>
      <c r="S2102" s="42">
        <f>N2102-R2102</f>
        <v>1404.6100000000006</v>
      </c>
      <c r="T2102" s="38">
        <v>1001</v>
      </c>
      <c r="U2102" s="14">
        <f>S2102/H2102</f>
        <v>5.0000035597095011E-2</v>
      </c>
      <c r="V2102" s="19"/>
      <c r="W2102" s="19"/>
      <c r="X2102" s="37" t="s">
        <v>3465</v>
      </c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</row>
    <row r="2103" spans="1:37" s="9" customFormat="1" ht="16.5" customHeight="1">
      <c r="A2103" s="38">
        <v>5</v>
      </c>
      <c r="B2103" s="39">
        <v>10873</v>
      </c>
      <c r="C2103" s="38">
        <v>10313055</v>
      </c>
      <c r="D2103" s="40" t="s">
        <v>2065</v>
      </c>
      <c r="E2103" s="38">
        <v>1</v>
      </c>
      <c r="F2103" s="38">
        <v>120</v>
      </c>
      <c r="G2103" s="38" t="s">
        <v>2909</v>
      </c>
      <c r="H2103" s="42">
        <v>133074.29999999999</v>
      </c>
      <c r="I2103" s="49"/>
      <c r="J2103" s="44">
        <v>39813</v>
      </c>
      <c r="K2103" s="42">
        <v>0</v>
      </c>
      <c r="L2103" s="42">
        <v>126420.58</v>
      </c>
      <c r="M2103" s="44">
        <v>45107</v>
      </c>
      <c r="N2103" s="42">
        <f>H2103-K2103-L2103</f>
        <v>6653.7199999999866</v>
      </c>
      <c r="O2103" s="42">
        <v>0</v>
      </c>
      <c r="P2103" s="45">
        <v>0.03</v>
      </c>
      <c r="Q2103" s="42">
        <v>0</v>
      </c>
      <c r="R2103" s="42">
        <v>0</v>
      </c>
      <c r="S2103" s="42">
        <f>N2103-R2103</f>
        <v>6653.7199999999866</v>
      </c>
      <c r="T2103" s="38">
        <v>5000</v>
      </c>
      <c r="U2103" s="14">
        <f>S2103/H2103</f>
        <v>5.0000037572994836E-2</v>
      </c>
      <c r="V2103" s="19"/>
      <c r="W2103" s="19"/>
      <c r="X2103" s="37" t="s">
        <v>3480</v>
      </c>
    </row>
    <row r="2104" spans="1:37" s="9" customFormat="1" ht="16.5" customHeight="1">
      <c r="A2104" s="38">
        <v>6</v>
      </c>
      <c r="B2104" s="39">
        <v>10749</v>
      </c>
      <c r="C2104" s="38">
        <v>10301496</v>
      </c>
      <c r="D2104" s="40" t="s">
        <v>2510</v>
      </c>
      <c r="E2104" s="38">
        <v>1</v>
      </c>
      <c r="F2104" s="38">
        <v>60</v>
      </c>
      <c r="G2104" s="38" t="s">
        <v>33</v>
      </c>
      <c r="H2104" s="42">
        <v>26068.38</v>
      </c>
      <c r="I2104" s="2"/>
      <c r="J2104" s="44">
        <v>40468</v>
      </c>
      <c r="K2104" s="42">
        <v>0</v>
      </c>
      <c r="L2104" s="42">
        <v>24764.959999999999</v>
      </c>
      <c r="M2104" s="44">
        <v>45016</v>
      </c>
      <c r="N2104" s="42">
        <f>H2104-K2104-L2104</f>
        <v>1303.4200000000019</v>
      </c>
      <c r="O2104" s="42">
        <v>0</v>
      </c>
      <c r="P2104" s="45">
        <v>0.13</v>
      </c>
      <c r="Q2104" s="42">
        <v>0</v>
      </c>
      <c r="R2104" s="42">
        <v>0</v>
      </c>
      <c r="S2104" s="42">
        <v>1303.42</v>
      </c>
      <c r="T2104" s="38">
        <v>5000</v>
      </c>
      <c r="U2104" s="14">
        <f>S2104/H2104</f>
        <v>5.0000038360649951E-2</v>
      </c>
      <c r="V2104" s="19"/>
      <c r="W2104" s="19"/>
      <c r="X2104" s="37" t="s">
        <v>3473</v>
      </c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</row>
    <row r="2105" spans="1:37" s="9" customFormat="1" ht="16.5" customHeight="1">
      <c r="A2105" s="38">
        <v>17</v>
      </c>
      <c r="B2105" s="39">
        <v>10749</v>
      </c>
      <c r="C2105" s="38">
        <v>10300674</v>
      </c>
      <c r="D2105" s="40" t="s">
        <v>2395</v>
      </c>
      <c r="E2105" s="38">
        <v>42</v>
      </c>
      <c r="F2105" s="38">
        <v>120</v>
      </c>
      <c r="G2105" s="38" t="s">
        <v>21</v>
      </c>
      <c r="H2105" s="42">
        <v>96849.919999999998</v>
      </c>
      <c r="I2105" s="2"/>
      <c r="J2105" s="44">
        <v>40469</v>
      </c>
      <c r="K2105" s="42">
        <v>0</v>
      </c>
      <c r="L2105" s="42">
        <v>92007.42</v>
      </c>
      <c r="M2105" s="44">
        <v>45046</v>
      </c>
      <c r="N2105" s="42">
        <f>H2105-K2105-L2105</f>
        <v>4842.5</v>
      </c>
      <c r="O2105" s="42">
        <v>0</v>
      </c>
      <c r="P2105" s="45">
        <v>0.13</v>
      </c>
      <c r="Q2105" s="42">
        <v>0</v>
      </c>
      <c r="R2105" s="42">
        <v>0</v>
      </c>
      <c r="S2105" s="42">
        <v>4842.5</v>
      </c>
      <c r="T2105" s="38">
        <v>5000</v>
      </c>
      <c r="U2105" s="14">
        <f>S2105/H2105</f>
        <v>5.0000041301015014E-2</v>
      </c>
      <c r="V2105" s="19"/>
      <c r="W2105" s="19"/>
      <c r="X2105" s="37" t="s">
        <v>3473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</row>
    <row r="2106" spans="1:37" s="9" customFormat="1" ht="16.5" customHeight="1">
      <c r="A2106" s="38">
        <v>80</v>
      </c>
      <c r="B2106" s="39">
        <v>10744</v>
      </c>
      <c r="C2106" s="38">
        <v>10293505</v>
      </c>
      <c r="D2106" s="40" t="s">
        <v>232</v>
      </c>
      <c r="E2106" s="38">
        <v>7</v>
      </c>
      <c r="F2106" s="38">
        <v>120</v>
      </c>
      <c r="G2106" s="38" t="s">
        <v>21</v>
      </c>
      <c r="H2106" s="42">
        <v>153948.47</v>
      </c>
      <c r="I2106" s="2"/>
      <c r="J2106" s="44">
        <v>39948</v>
      </c>
      <c r="K2106" s="42">
        <v>0</v>
      </c>
      <c r="L2106" s="42">
        <v>146251.04</v>
      </c>
      <c r="M2106" s="44">
        <v>45077</v>
      </c>
      <c r="N2106" s="42">
        <f>H2106-K2106-L2106</f>
        <v>7697.429999999993</v>
      </c>
      <c r="O2106" s="42">
        <v>0</v>
      </c>
      <c r="P2106" s="45">
        <v>0.13</v>
      </c>
      <c r="Q2106" s="42">
        <v>0</v>
      </c>
      <c r="R2106" s="42">
        <v>0</v>
      </c>
      <c r="S2106" s="42">
        <f>N2106-R2106</f>
        <v>7697.429999999993</v>
      </c>
      <c r="T2106" s="38">
        <v>5000</v>
      </c>
      <c r="U2106" s="14">
        <f>S2106/H2106</f>
        <v>5.0000042221920053E-2</v>
      </c>
      <c r="V2106" s="19"/>
      <c r="W2106" s="19"/>
      <c r="X2106" s="37" t="s">
        <v>3463</v>
      </c>
    </row>
    <row r="2107" spans="1:37" s="9" customFormat="1" ht="16.5" customHeight="1">
      <c r="A2107" s="38">
        <v>645</v>
      </c>
      <c r="B2107" s="39">
        <v>10737</v>
      </c>
      <c r="C2107" s="38">
        <v>10287381</v>
      </c>
      <c r="D2107" s="40" t="s">
        <v>443</v>
      </c>
      <c r="E2107" s="58">
        <v>10</v>
      </c>
      <c r="F2107" s="38">
        <v>60</v>
      </c>
      <c r="G2107" s="38" t="s">
        <v>23</v>
      </c>
      <c r="H2107" s="42">
        <v>22462.98</v>
      </c>
      <c r="I2107" s="57"/>
      <c r="J2107" s="44">
        <v>39269</v>
      </c>
      <c r="K2107" s="42">
        <v>0</v>
      </c>
      <c r="L2107" s="42">
        <v>21339.83</v>
      </c>
      <c r="M2107" s="44">
        <v>45199</v>
      </c>
      <c r="N2107" s="42">
        <f>H2107-L2107</f>
        <v>1123.1499999999978</v>
      </c>
      <c r="O2107" s="42">
        <v>0</v>
      </c>
      <c r="P2107" s="45">
        <v>0.03</v>
      </c>
      <c r="Q2107" s="42">
        <v>0</v>
      </c>
      <c r="R2107" s="42">
        <v>0</v>
      </c>
      <c r="S2107" s="42">
        <f>N2107</f>
        <v>1123.1499999999978</v>
      </c>
      <c r="T2107" s="38">
        <v>2102</v>
      </c>
      <c r="U2107" s="14">
        <f>S2107/H2107</f>
        <v>5.0000044517690787E-2</v>
      </c>
      <c r="V2107" s="19"/>
      <c r="W2107" s="19"/>
      <c r="X2107" s="37" t="s">
        <v>3461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</row>
    <row r="2108" spans="1:37" s="9" customFormat="1" ht="16.5" customHeight="1">
      <c r="A2108" s="38">
        <v>1038</v>
      </c>
      <c r="B2108" s="39">
        <v>10800</v>
      </c>
      <c r="C2108" s="38">
        <v>10318115</v>
      </c>
      <c r="D2108" s="40" t="s">
        <v>2144</v>
      </c>
      <c r="E2108" s="38">
        <v>80</v>
      </c>
      <c r="F2108" s="38">
        <v>120</v>
      </c>
      <c r="G2108" s="38" t="s">
        <v>23</v>
      </c>
      <c r="H2108" s="42">
        <v>10400.99</v>
      </c>
      <c r="I2108" s="2"/>
      <c r="J2108" s="44">
        <v>39899</v>
      </c>
      <c r="K2108" s="42">
        <v>0</v>
      </c>
      <c r="L2108" s="42">
        <v>9880.94</v>
      </c>
      <c r="M2108" s="44">
        <v>45077</v>
      </c>
      <c r="N2108" s="42">
        <f>H2108-K2108-L2108</f>
        <v>520.04999999999927</v>
      </c>
      <c r="O2108" s="42">
        <v>0</v>
      </c>
      <c r="P2108" s="45">
        <v>0.13</v>
      </c>
      <c r="Q2108" s="42">
        <v>0</v>
      </c>
      <c r="R2108" s="42">
        <v>0</v>
      </c>
      <c r="S2108" s="42">
        <f>N2108-R2108</f>
        <v>520.04999999999927</v>
      </c>
      <c r="T2108" s="38">
        <v>1001</v>
      </c>
      <c r="U2108" s="14">
        <f>S2108/H2108</f>
        <v>5.0000048072346891E-2</v>
      </c>
      <c r="V2108" s="19"/>
      <c r="W2108" s="19"/>
      <c r="X2108" s="37" t="s">
        <v>3465</v>
      </c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</row>
    <row r="2109" spans="1:37" s="9" customFormat="1" ht="16.5" customHeight="1">
      <c r="A2109" s="38">
        <v>111</v>
      </c>
      <c r="B2109" s="39">
        <v>10736</v>
      </c>
      <c r="C2109" s="38">
        <v>10284114</v>
      </c>
      <c r="D2109" s="40" t="s">
        <v>1195</v>
      </c>
      <c r="E2109" s="31">
        <v>1</v>
      </c>
      <c r="F2109" s="38">
        <v>60</v>
      </c>
      <c r="G2109" s="38" t="s">
        <v>33</v>
      </c>
      <c r="H2109" s="42">
        <v>163066.04</v>
      </c>
      <c r="I2109" s="49"/>
      <c r="J2109" s="44">
        <v>42366</v>
      </c>
      <c r="K2109" s="42">
        <v>0</v>
      </c>
      <c r="L2109" s="42">
        <v>154912.73000000001</v>
      </c>
      <c r="M2109" s="44">
        <v>45107</v>
      </c>
      <c r="N2109" s="42">
        <f>H2109-K2109-L2109</f>
        <v>8153.3099999999977</v>
      </c>
      <c r="O2109" s="42">
        <v>0</v>
      </c>
      <c r="P2109" s="45">
        <v>0.13</v>
      </c>
      <c r="Q2109" s="42">
        <v>0</v>
      </c>
      <c r="R2109" s="42">
        <v>0</v>
      </c>
      <c r="S2109" s="42">
        <f>N2109-R2109</f>
        <v>8153.3099999999977</v>
      </c>
      <c r="T2109" s="38">
        <v>5000</v>
      </c>
      <c r="U2109" s="14">
        <f>S2109/H2109</f>
        <v>5.0000049059877809E-2</v>
      </c>
      <c r="V2109" s="19"/>
      <c r="W2109" s="19"/>
      <c r="X2109" s="37" t="s">
        <v>3461</v>
      </c>
    </row>
    <row r="2110" spans="1:37" s="9" customFormat="1" ht="16.5" customHeight="1">
      <c r="A2110" s="38">
        <v>117</v>
      </c>
      <c r="B2110" s="39">
        <v>10709</v>
      </c>
      <c r="C2110" s="38">
        <v>10310019</v>
      </c>
      <c r="D2110" s="40" t="s">
        <v>98</v>
      </c>
      <c r="E2110" s="38">
        <v>62</v>
      </c>
      <c r="F2110" s="38">
        <v>60</v>
      </c>
      <c r="G2110" s="38" t="s">
        <v>23</v>
      </c>
      <c r="H2110" s="42">
        <v>20136.98</v>
      </c>
      <c r="I2110" s="57"/>
      <c r="J2110" s="44">
        <v>42358</v>
      </c>
      <c r="K2110" s="42">
        <v>0</v>
      </c>
      <c r="L2110" s="42">
        <v>19130.13</v>
      </c>
      <c r="M2110" s="44">
        <v>45199</v>
      </c>
      <c r="N2110" s="42">
        <v>1006.85</v>
      </c>
      <c r="O2110" s="42">
        <v>0</v>
      </c>
      <c r="P2110" s="45">
        <v>0.13</v>
      </c>
      <c r="Q2110" s="42">
        <v>0</v>
      </c>
      <c r="R2110" s="42">
        <v>0</v>
      </c>
      <c r="S2110" s="42">
        <v>1006.85</v>
      </c>
      <c r="T2110" s="38">
        <v>5000</v>
      </c>
      <c r="U2110" s="14">
        <f>S2110/H2110</f>
        <v>5.0000049659879489E-2</v>
      </c>
      <c r="V2110" s="19"/>
      <c r="W2110" s="19"/>
      <c r="X2110" s="37" t="s">
        <v>3456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</row>
    <row r="2111" spans="1:37" s="9" customFormat="1" ht="16.5" customHeight="1">
      <c r="A2111" s="38">
        <v>195</v>
      </c>
      <c r="B2111" s="39">
        <v>10736</v>
      </c>
      <c r="C2111" s="38">
        <v>10284353</v>
      </c>
      <c r="D2111" s="40" t="s">
        <v>1956</v>
      </c>
      <c r="E2111" s="31">
        <v>8</v>
      </c>
      <c r="F2111" s="38">
        <v>120</v>
      </c>
      <c r="G2111" s="38" t="s">
        <v>23</v>
      </c>
      <c r="H2111" s="42">
        <v>29075.17</v>
      </c>
      <c r="I2111" s="49"/>
      <c r="J2111" s="44">
        <v>39269</v>
      </c>
      <c r="K2111" s="42">
        <v>0</v>
      </c>
      <c r="L2111" s="42">
        <v>27621.41</v>
      </c>
      <c r="M2111" s="44">
        <v>45107</v>
      </c>
      <c r="N2111" s="42">
        <f>H2111-K2111-L2111</f>
        <v>1453.7599999999984</v>
      </c>
      <c r="O2111" s="42">
        <v>0</v>
      </c>
      <c r="P2111" s="45">
        <v>0.03</v>
      </c>
      <c r="Q2111" s="42">
        <v>0</v>
      </c>
      <c r="R2111" s="42">
        <v>0</v>
      </c>
      <c r="S2111" s="42">
        <f>N2111-R2111</f>
        <v>1453.7599999999984</v>
      </c>
      <c r="T2111" s="38">
        <v>2101</v>
      </c>
      <c r="U2111" s="14">
        <f>S2111/H2111</f>
        <v>5.0000051590411973E-2</v>
      </c>
      <c r="V2111" s="19"/>
      <c r="W2111" s="19"/>
      <c r="X2111" s="37" t="s">
        <v>3461</v>
      </c>
    </row>
    <row r="2112" spans="1:37" s="9" customFormat="1" ht="16.5" customHeight="1">
      <c r="A2112" s="38">
        <v>453</v>
      </c>
      <c r="B2112" s="39">
        <v>40712</v>
      </c>
      <c r="C2112" s="38">
        <v>10303598</v>
      </c>
      <c r="D2112" s="40" t="s">
        <v>98</v>
      </c>
      <c r="E2112" s="38">
        <v>31</v>
      </c>
      <c r="F2112" s="38">
        <v>60</v>
      </c>
      <c r="G2112" s="38" t="s">
        <v>83</v>
      </c>
      <c r="H2112" s="42">
        <v>9538.39</v>
      </c>
      <c r="I2112" s="55"/>
      <c r="J2112" s="44">
        <v>42277</v>
      </c>
      <c r="K2112" s="42">
        <v>0</v>
      </c>
      <c r="L2112" s="42">
        <v>9061.4699999999993</v>
      </c>
      <c r="M2112" s="44">
        <v>45138</v>
      </c>
      <c r="N2112" s="42">
        <f>H2112-K2112-L2112</f>
        <v>476.92000000000007</v>
      </c>
      <c r="O2112" s="42">
        <v>0</v>
      </c>
      <c r="P2112" s="45">
        <v>0.13</v>
      </c>
      <c r="Q2112" s="42">
        <v>0</v>
      </c>
      <c r="R2112" s="42">
        <v>0</v>
      </c>
      <c r="S2112" s="42">
        <v>476.92</v>
      </c>
      <c r="T2112" s="38">
        <v>5000</v>
      </c>
      <c r="U2112" s="14">
        <f>S2112/H2112</f>
        <v>5.000005241974799E-2</v>
      </c>
      <c r="V2112" s="19"/>
      <c r="W2112" s="19"/>
      <c r="X2112" s="37" t="s">
        <v>3467</v>
      </c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</row>
    <row r="2113" spans="1:37" s="9" customFormat="1" ht="16.5" customHeight="1">
      <c r="A2113" s="38">
        <v>2</v>
      </c>
      <c r="B2113" s="39">
        <v>10753</v>
      </c>
      <c r="C2113" s="38">
        <v>10286347</v>
      </c>
      <c r="D2113" s="40" t="s">
        <v>2445</v>
      </c>
      <c r="E2113" s="38">
        <v>1</v>
      </c>
      <c r="F2113" s="38">
        <v>120</v>
      </c>
      <c r="G2113" s="38" t="s">
        <v>21</v>
      </c>
      <c r="H2113" s="42">
        <v>26978.37</v>
      </c>
      <c r="I2113" s="2"/>
      <c r="J2113" s="44">
        <v>39869</v>
      </c>
      <c r="K2113" s="42">
        <v>0</v>
      </c>
      <c r="L2113" s="42">
        <v>25629.45</v>
      </c>
      <c r="M2113" s="44">
        <v>45016</v>
      </c>
      <c r="N2113" s="42">
        <f>H2113-K2113-L2113</f>
        <v>1348.9199999999983</v>
      </c>
      <c r="O2113" s="42">
        <v>0</v>
      </c>
      <c r="P2113" s="45">
        <v>0.13</v>
      </c>
      <c r="Q2113" s="42">
        <v>0</v>
      </c>
      <c r="R2113" s="42">
        <v>0</v>
      </c>
      <c r="S2113" s="42">
        <v>1348.92</v>
      </c>
      <c r="T2113" s="38">
        <v>5000</v>
      </c>
      <c r="U2113" s="14">
        <f>S2113/H2113</f>
        <v>5.0000055600097418E-2</v>
      </c>
      <c r="V2113" s="19"/>
      <c r="W2113" s="19"/>
      <c r="X2113" s="37" t="s">
        <v>3479</v>
      </c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</row>
    <row r="2114" spans="1:37" s="9" customFormat="1" ht="16.5" customHeight="1">
      <c r="A2114" s="38">
        <v>404</v>
      </c>
      <c r="B2114" s="39">
        <v>10729</v>
      </c>
      <c r="C2114" s="38">
        <v>10292083</v>
      </c>
      <c r="D2114" s="40" t="s">
        <v>301</v>
      </c>
      <c r="E2114" s="58">
        <v>1</v>
      </c>
      <c r="F2114" s="38">
        <v>120</v>
      </c>
      <c r="G2114" s="38" t="s">
        <v>21</v>
      </c>
      <c r="H2114" s="42">
        <v>35822.559999999998</v>
      </c>
      <c r="I2114" s="37"/>
      <c r="J2114" s="44">
        <v>40627</v>
      </c>
      <c r="K2114" s="42">
        <v>0</v>
      </c>
      <c r="L2114" s="42">
        <v>34031.43</v>
      </c>
      <c r="M2114" s="44">
        <v>45259</v>
      </c>
      <c r="N2114" s="42">
        <v>1791.13</v>
      </c>
      <c r="O2114" s="42">
        <v>0</v>
      </c>
      <c r="P2114" s="45">
        <f>IF(J2114&lt;DATEVALUE("2009-1-1"),3%,13%)</f>
        <v>0.13</v>
      </c>
      <c r="Q2114" s="42">
        <f>IF(P2114=13%,ROUND(O2114/(1+P2114)*P2114,2),ROUND(O2114/(1+0.03)*0.02,2))</f>
        <v>0</v>
      </c>
      <c r="R2114" s="42">
        <f>O2114-Q2114</f>
        <v>0</v>
      </c>
      <c r="S2114" s="42">
        <f>N2114-R2114</f>
        <v>1791.13</v>
      </c>
      <c r="T2114" s="38">
        <v>5000</v>
      </c>
      <c r="U2114" s="14">
        <f>S2114/H2114</f>
        <v>5.0000055830739069E-2</v>
      </c>
      <c r="V2114" s="19"/>
      <c r="W2114" s="19"/>
      <c r="X2114" s="37" t="s">
        <v>3459</v>
      </c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</row>
    <row r="2115" spans="1:37" s="9" customFormat="1" ht="16.5" customHeight="1">
      <c r="A2115" s="38">
        <v>294</v>
      </c>
      <c r="B2115" s="39">
        <v>10729</v>
      </c>
      <c r="C2115" s="38">
        <v>10319705</v>
      </c>
      <c r="D2115" s="40" t="s">
        <v>3057</v>
      </c>
      <c r="E2115" s="58">
        <v>1</v>
      </c>
      <c r="F2115" s="38">
        <v>60</v>
      </c>
      <c r="G2115" s="38" t="s">
        <v>33</v>
      </c>
      <c r="H2115" s="42">
        <v>159981.81</v>
      </c>
      <c r="I2115" s="37"/>
      <c r="J2115" s="44">
        <v>42365</v>
      </c>
      <c r="K2115" s="42">
        <v>0</v>
      </c>
      <c r="L2115" s="42">
        <v>151982.71</v>
      </c>
      <c r="M2115" s="44">
        <v>45247</v>
      </c>
      <c r="N2115" s="42">
        <v>7999.1</v>
      </c>
      <c r="O2115" s="42">
        <v>0</v>
      </c>
      <c r="P2115" s="45">
        <f>IF(J2115&lt;DATEVALUE("2009-1-1"),3%,13%)</f>
        <v>0.13</v>
      </c>
      <c r="Q2115" s="42">
        <f>IF(P2115=13%,ROUND(O2115/(1+P2115)*P2115,2),ROUND(O2115/(1+0.03)*0.02,2))</f>
        <v>0</v>
      </c>
      <c r="R2115" s="42">
        <f>O2115-Q2115</f>
        <v>0</v>
      </c>
      <c r="S2115" s="42">
        <f>N2115-R2115</f>
        <v>7999.1</v>
      </c>
      <c r="T2115" s="38">
        <v>1802</v>
      </c>
      <c r="U2115" s="14">
        <f>S2115/H2115</f>
        <v>5.0000059381750964E-2</v>
      </c>
      <c r="V2115" s="19"/>
      <c r="W2115" s="19"/>
      <c r="X2115" s="37" t="s">
        <v>3459</v>
      </c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</row>
    <row r="2116" spans="1:37" s="9" customFormat="1" ht="16.5" customHeight="1">
      <c r="A2116" s="38">
        <v>409</v>
      </c>
      <c r="B2116" s="39">
        <v>10729</v>
      </c>
      <c r="C2116" s="38">
        <v>10292145</v>
      </c>
      <c r="D2116" s="40" t="s">
        <v>413</v>
      </c>
      <c r="E2116" s="58">
        <v>1</v>
      </c>
      <c r="F2116" s="38">
        <v>120</v>
      </c>
      <c r="G2116" s="38" t="s">
        <v>21</v>
      </c>
      <c r="H2116" s="42">
        <v>73904.11</v>
      </c>
      <c r="I2116" s="37"/>
      <c r="J2116" s="44">
        <v>39964</v>
      </c>
      <c r="K2116" s="42">
        <v>0</v>
      </c>
      <c r="L2116" s="42">
        <v>70208.899999999994</v>
      </c>
      <c r="M2116" s="44">
        <v>45259</v>
      </c>
      <c r="N2116" s="42">
        <v>3695.21</v>
      </c>
      <c r="O2116" s="42">
        <v>0</v>
      </c>
      <c r="P2116" s="45">
        <f>IF(J2116&lt;DATEVALUE("2009-1-1"),3%,13%)</f>
        <v>0.13</v>
      </c>
      <c r="Q2116" s="42">
        <f>IF(P2116=13%,ROUND(O2116/(1+P2116)*P2116,2),ROUND(O2116/(1+0.03)*0.02,2))</f>
        <v>0</v>
      </c>
      <c r="R2116" s="42">
        <f>O2116-Q2116</f>
        <v>0</v>
      </c>
      <c r="S2116" s="42">
        <f>N2116-R2116</f>
        <v>3695.21</v>
      </c>
      <c r="T2116" s="38">
        <v>5000</v>
      </c>
      <c r="U2116" s="14">
        <f>S2116/H2116</f>
        <v>5.0000060889712358E-2</v>
      </c>
      <c r="V2116" s="19"/>
      <c r="W2116" s="19"/>
      <c r="X2116" s="37" t="s">
        <v>3459</v>
      </c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</row>
    <row r="2117" spans="1:37" s="9" customFormat="1" ht="16.5" customHeight="1">
      <c r="A2117" s="38">
        <v>16</v>
      </c>
      <c r="B2117" s="39">
        <v>50101</v>
      </c>
      <c r="C2117" s="38">
        <v>10302710</v>
      </c>
      <c r="D2117" s="40" t="s">
        <v>2419</v>
      </c>
      <c r="E2117" s="38">
        <v>10</v>
      </c>
      <c r="F2117" s="38">
        <v>60</v>
      </c>
      <c r="G2117" s="38" t="s">
        <v>33</v>
      </c>
      <c r="H2117" s="42">
        <v>40299.15</v>
      </c>
      <c r="I2117" s="2"/>
      <c r="J2117" s="44">
        <v>42002</v>
      </c>
      <c r="K2117" s="42">
        <v>0</v>
      </c>
      <c r="L2117" s="42">
        <v>38284.19</v>
      </c>
      <c r="M2117" s="44">
        <v>45046</v>
      </c>
      <c r="N2117" s="42">
        <f>H2117-K2117-L2117</f>
        <v>2014.9599999999991</v>
      </c>
      <c r="O2117" s="42">
        <v>0</v>
      </c>
      <c r="P2117" s="45">
        <v>0.13</v>
      </c>
      <c r="Q2117" s="42">
        <v>0</v>
      </c>
      <c r="R2117" s="42">
        <v>0</v>
      </c>
      <c r="S2117" s="42">
        <v>2014.96</v>
      </c>
      <c r="T2117" s="38">
        <v>5000</v>
      </c>
      <c r="U2117" s="14">
        <f>S2117/H2117</f>
        <v>5.0000062036047906E-2</v>
      </c>
      <c r="V2117" s="19"/>
      <c r="W2117" s="19"/>
      <c r="X2117" s="37" t="s">
        <v>3477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</row>
    <row r="2118" spans="1:37" s="9" customFormat="1" ht="16.5" customHeight="1">
      <c r="A2118" s="38">
        <v>55</v>
      </c>
      <c r="B2118" s="39">
        <v>10701</v>
      </c>
      <c r="C2118" s="38">
        <v>10276339</v>
      </c>
      <c r="D2118" s="40" t="s">
        <v>40</v>
      </c>
      <c r="E2118" s="38">
        <v>1</v>
      </c>
      <c r="F2118" s="38">
        <v>120</v>
      </c>
      <c r="G2118" s="38" t="s">
        <v>21</v>
      </c>
      <c r="H2118" s="42">
        <v>23300.97</v>
      </c>
      <c r="I2118" s="57"/>
      <c r="J2118" s="44">
        <v>41086</v>
      </c>
      <c r="K2118" s="42">
        <v>0</v>
      </c>
      <c r="L2118" s="42">
        <v>22135.919999999998</v>
      </c>
      <c r="M2118" s="44">
        <v>45199</v>
      </c>
      <c r="N2118" s="42">
        <v>1165.05</v>
      </c>
      <c r="O2118" s="42">
        <v>0</v>
      </c>
      <c r="P2118" s="45">
        <v>0.13</v>
      </c>
      <c r="Q2118" s="42">
        <v>0</v>
      </c>
      <c r="R2118" s="42">
        <v>0</v>
      </c>
      <c r="S2118" s="42">
        <v>1165.05</v>
      </c>
      <c r="T2118" s="38">
        <v>2108</v>
      </c>
      <c r="U2118" s="14">
        <f>S2118/H2118</f>
        <v>5.0000064375002408E-2</v>
      </c>
      <c r="V2118" s="19"/>
      <c r="W2118" s="19"/>
      <c r="X2118" s="37" t="s">
        <v>3455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</row>
    <row r="2119" spans="1:37" s="9" customFormat="1" ht="16.5" customHeight="1">
      <c r="A2119" s="38">
        <v>210</v>
      </c>
      <c r="B2119" s="39">
        <v>10731</v>
      </c>
      <c r="C2119" s="38">
        <v>10288977</v>
      </c>
      <c r="D2119" s="40" t="s">
        <v>387</v>
      </c>
      <c r="E2119" s="58">
        <v>4</v>
      </c>
      <c r="F2119" s="38">
        <v>120</v>
      </c>
      <c r="G2119" s="38" t="s">
        <v>23</v>
      </c>
      <c r="H2119" s="42">
        <v>7472.79</v>
      </c>
      <c r="I2119" s="57"/>
      <c r="J2119" s="44">
        <v>39411</v>
      </c>
      <c r="K2119" s="42">
        <v>0</v>
      </c>
      <c r="L2119" s="42">
        <v>7099.15</v>
      </c>
      <c r="M2119" s="44">
        <v>45199</v>
      </c>
      <c r="N2119" s="42">
        <f>H2119-K2119-L2119</f>
        <v>373.64000000000033</v>
      </c>
      <c r="O2119" s="42">
        <v>0</v>
      </c>
      <c r="P2119" s="45">
        <v>0.03</v>
      </c>
      <c r="Q2119" s="42">
        <v>0</v>
      </c>
      <c r="R2119" s="42">
        <v>0</v>
      </c>
      <c r="S2119" s="42">
        <f>N2119-R2119</f>
        <v>373.64000000000033</v>
      </c>
      <c r="T2119" s="38">
        <v>2101</v>
      </c>
      <c r="U2119" s="14">
        <f>S2119/H2119</f>
        <v>5.0000066909414068E-2</v>
      </c>
      <c r="V2119" s="19"/>
      <c r="W2119" s="19"/>
      <c r="X2119" s="37" t="s">
        <v>3459</v>
      </c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</row>
    <row r="2120" spans="1:37" s="9" customFormat="1" ht="16.5" customHeight="1">
      <c r="A2120" s="38">
        <v>767</v>
      </c>
      <c r="B2120" s="39">
        <v>40709</v>
      </c>
      <c r="C2120" s="38">
        <v>10285814</v>
      </c>
      <c r="D2120" s="40" t="s">
        <v>950</v>
      </c>
      <c r="E2120" s="58">
        <v>24</v>
      </c>
      <c r="F2120" s="38">
        <v>60</v>
      </c>
      <c r="G2120" s="38" t="s">
        <v>23</v>
      </c>
      <c r="H2120" s="42">
        <v>37281.550000000003</v>
      </c>
      <c r="I2120" s="57"/>
      <c r="J2120" s="44">
        <v>40965</v>
      </c>
      <c r="K2120" s="42">
        <v>0</v>
      </c>
      <c r="L2120" s="42">
        <v>35417.47</v>
      </c>
      <c r="M2120" s="44">
        <v>45199</v>
      </c>
      <c r="N2120" s="42">
        <f>H2120-K2120-L2120</f>
        <v>1864.0800000000017</v>
      </c>
      <c r="O2120" s="42">
        <v>0</v>
      </c>
      <c r="P2120" s="45">
        <v>0.13</v>
      </c>
      <c r="Q2120" s="42">
        <v>0</v>
      </c>
      <c r="R2120" s="42">
        <v>0</v>
      </c>
      <c r="S2120" s="42">
        <f>N2120-R2120</f>
        <v>1864.0800000000017</v>
      </c>
      <c r="T2120" s="38">
        <v>2101</v>
      </c>
      <c r="U2120" s="14">
        <f>S2120/H2120</f>
        <v>5.0000067057297821E-2</v>
      </c>
      <c r="V2120" s="19"/>
      <c r="W2120" s="19"/>
      <c r="X2120" s="37" t="s">
        <v>3467</v>
      </c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</row>
    <row r="2121" spans="1:37" s="9" customFormat="1" ht="16.5" customHeight="1">
      <c r="A2121" s="38">
        <v>199</v>
      </c>
      <c r="B2121" s="39">
        <v>10736</v>
      </c>
      <c r="C2121" s="38">
        <v>10284357</v>
      </c>
      <c r="D2121" s="40" t="s">
        <v>1960</v>
      </c>
      <c r="E2121" s="31">
        <v>4</v>
      </c>
      <c r="F2121" s="38">
        <v>120</v>
      </c>
      <c r="G2121" s="38" t="s">
        <v>23</v>
      </c>
      <c r="H2121" s="42">
        <v>14537.58</v>
      </c>
      <c r="I2121" s="49"/>
      <c r="J2121" s="44">
        <v>39269</v>
      </c>
      <c r="K2121" s="42">
        <v>0</v>
      </c>
      <c r="L2121" s="42">
        <v>13810.7</v>
      </c>
      <c r="M2121" s="44">
        <v>45107</v>
      </c>
      <c r="N2121" s="42">
        <f>H2121-K2121-L2121</f>
        <v>726.8799999999992</v>
      </c>
      <c r="O2121" s="42">
        <v>0</v>
      </c>
      <c r="P2121" s="45">
        <v>0.03</v>
      </c>
      <c r="Q2121" s="42">
        <v>0</v>
      </c>
      <c r="R2121" s="42">
        <v>0</v>
      </c>
      <c r="S2121" s="42">
        <f>N2121-R2121</f>
        <v>726.8799999999992</v>
      </c>
      <c r="T2121" s="38">
        <v>2101</v>
      </c>
      <c r="U2121" s="14">
        <f>S2121/H2121</f>
        <v>5.0000068787239636E-2</v>
      </c>
      <c r="V2121" s="19"/>
      <c r="W2121" s="19"/>
      <c r="X2121" s="37" t="s">
        <v>3461</v>
      </c>
    </row>
    <row r="2122" spans="1:37" s="9" customFormat="1" ht="16.5" customHeight="1">
      <c r="A2122" s="38">
        <v>345</v>
      </c>
      <c r="B2122" s="39">
        <v>10729</v>
      </c>
      <c r="C2122" s="38">
        <v>10292344</v>
      </c>
      <c r="D2122" s="40" t="s">
        <v>2395</v>
      </c>
      <c r="E2122" s="58">
        <v>1</v>
      </c>
      <c r="F2122" s="38">
        <v>120</v>
      </c>
      <c r="G2122" s="38" t="s">
        <v>21</v>
      </c>
      <c r="H2122" s="42">
        <v>71619.899999999994</v>
      </c>
      <c r="I2122" s="37"/>
      <c r="J2122" s="44">
        <v>39813</v>
      </c>
      <c r="K2122" s="42">
        <v>0</v>
      </c>
      <c r="L2122" s="42">
        <v>68038.899999999994</v>
      </c>
      <c r="M2122" s="44">
        <v>45259</v>
      </c>
      <c r="N2122" s="42">
        <v>3581</v>
      </c>
      <c r="O2122" s="42">
        <v>0</v>
      </c>
      <c r="P2122" s="45">
        <f>IF(J2122&lt;DATEVALUE("2009-1-1"),3%,13%)</f>
        <v>0.03</v>
      </c>
      <c r="Q2122" s="42">
        <f>IF(P2122=13%,ROUND(O2122/(1+P2122)*P2122,2),ROUND(O2122/(1+0.03)*0.02,2))</f>
        <v>0</v>
      </c>
      <c r="R2122" s="42">
        <f>O2122-Q2122</f>
        <v>0</v>
      </c>
      <c r="S2122" s="42">
        <f>N2122-R2122</f>
        <v>3581</v>
      </c>
      <c r="T2122" s="38">
        <v>2101</v>
      </c>
      <c r="U2122" s="14">
        <f>S2122/H2122</f>
        <v>5.0000069812998905E-2</v>
      </c>
      <c r="V2122" s="19"/>
      <c r="W2122" s="19"/>
      <c r="X2122" s="37" t="s">
        <v>3459</v>
      </c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</row>
    <row r="2123" spans="1:37" s="9" customFormat="1" ht="16.5" customHeight="1">
      <c r="A2123" s="38">
        <v>112</v>
      </c>
      <c r="B2123" s="39">
        <v>10713</v>
      </c>
      <c r="C2123" s="38">
        <v>10298271</v>
      </c>
      <c r="D2123" s="40" t="s">
        <v>3419</v>
      </c>
      <c r="E2123" s="58">
        <v>14</v>
      </c>
      <c r="F2123" s="38">
        <v>60</v>
      </c>
      <c r="G2123" s="38" t="s">
        <v>33</v>
      </c>
      <c r="H2123" s="42">
        <v>41880.339999999997</v>
      </c>
      <c r="I2123" s="37"/>
      <c r="J2123" s="44">
        <v>40804</v>
      </c>
      <c r="K2123" s="42">
        <v>0</v>
      </c>
      <c r="L2123" s="42">
        <v>39786.32</v>
      </c>
      <c r="M2123" s="44">
        <v>45275</v>
      </c>
      <c r="N2123" s="42">
        <v>2094.02</v>
      </c>
      <c r="O2123" s="42">
        <v>0</v>
      </c>
      <c r="P2123" s="45">
        <f>IF(J2123&lt;DATEVALUE("2009-1-1"),3%,13%)</f>
        <v>0.13</v>
      </c>
      <c r="Q2123" s="42">
        <f>IF(P2123=13%,ROUND(O2123/(1+P2123)*P2123,2),ROUND(O2123/(1+0.03)*0.02,2))</f>
        <v>0</v>
      </c>
      <c r="R2123" s="42">
        <f>O2123-Q2123</f>
        <v>0</v>
      </c>
      <c r="S2123" s="42">
        <f>N2123-R2123</f>
        <v>2094.02</v>
      </c>
      <c r="T2123" s="38">
        <v>5000</v>
      </c>
      <c r="U2123" s="14">
        <f>S2123/H2123</f>
        <v>5.0000071632656282E-2</v>
      </c>
      <c r="V2123" s="19"/>
      <c r="W2123" s="19"/>
      <c r="X2123" s="37" t="s">
        <v>3457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</row>
    <row r="2124" spans="1:37" s="9" customFormat="1" ht="16.5" customHeight="1">
      <c r="A2124" s="38">
        <v>325</v>
      </c>
      <c r="B2124" s="39">
        <v>10736</v>
      </c>
      <c r="C2124" s="38">
        <v>10283150</v>
      </c>
      <c r="D2124" s="40" t="s">
        <v>1286</v>
      </c>
      <c r="E2124" s="38">
        <v>1</v>
      </c>
      <c r="F2124" s="38">
        <v>120</v>
      </c>
      <c r="G2124" s="38" t="s">
        <v>21</v>
      </c>
      <c r="H2124" s="42">
        <v>83082.880000000005</v>
      </c>
      <c r="I2124" s="55"/>
      <c r="J2124" s="44">
        <v>39290</v>
      </c>
      <c r="K2124" s="42">
        <v>0</v>
      </c>
      <c r="L2124" s="42">
        <v>78928.73</v>
      </c>
      <c r="M2124" s="44">
        <v>45138</v>
      </c>
      <c r="N2124" s="42">
        <f>H2124-K2124-L2124</f>
        <v>4154.1500000000087</v>
      </c>
      <c r="O2124" s="42">
        <v>0</v>
      </c>
      <c r="P2124" s="45">
        <v>0.03</v>
      </c>
      <c r="Q2124" s="42">
        <v>0</v>
      </c>
      <c r="R2124" s="42">
        <v>0</v>
      </c>
      <c r="S2124" s="42">
        <v>4154.1499999999996</v>
      </c>
      <c r="T2124" s="38">
        <v>2102</v>
      </c>
      <c r="U2124" s="14">
        <f>S2124/H2124</f>
        <v>5.0000072217043987E-2</v>
      </c>
      <c r="V2124" s="19"/>
      <c r="W2124" s="19"/>
      <c r="X2124" s="37" t="s">
        <v>3461</v>
      </c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</row>
    <row r="2125" spans="1:37" s="9" customFormat="1" ht="16.5" customHeight="1">
      <c r="A2125" s="38">
        <v>149</v>
      </c>
      <c r="B2125" s="39">
        <v>10743</v>
      </c>
      <c r="C2125" s="38">
        <v>10319934</v>
      </c>
      <c r="D2125" s="40" t="s">
        <v>1115</v>
      </c>
      <c r="E2125" s="38">
        <v>1</v>
      </c>
      <c r="F2125" s="38">
        <v>36</v>
      </c>
      <c r="G2125" s="38" t="s">
        <v>21</v>
      </c>
      <c r="H2125" s="42">
        <v>55240.32</v>
      </c>
      <c r="I2125" s="56"/>
      <c r="J2125" s="44">
        <v>43158</v>
      </c>
      <c r="K2125" s="42">
        <v>0</v>
      </c>
      <c r="L2125" s="42">
        <v>52478.3</v>
      </c>
      <c r="M2125" s="44">
        <v>45169</v>
      </c>
      <c r="N2125" s="42">
        <f>H2125-K2125-L2125</f>
        <v>2762.0199999999968</v>
      </c>
      <c r="O2125" s="42">
        <v>0</v>
      </c>
      <c r="P2125" s="45">
        <v>0.13</v>
      </c>
      <c r="Q2125" s="42">
        <v>0</v>
      </c>
      <c r="R2125" s="42">
        <v>0</v>
      </c>
      <c r="S2125" s="42">
        <f>N2125-R2125</f>
        <v>2762.0199999999968</v>
      </c>
      <c r="T2125" s="38">
        <v>1802</v>
      </c>
      <c r="U2125" s="14">
        <f>S2125/H2125</f>
        <v>5.0000072410876638E-2</v>
      </c>
      <c r="V2125" s="19"/>
      <c r="W2125" s="19"/>
      <c r="X2125" s="37" t="s">
        <v>3463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</row>
    <row r="2126" spans="1:37" s="9" customFormat="1" ht="16.5" customHeight="1">
      <c r="A2126" s="38">
        <v>309</v>
      </c>
      <c r="B2126" s="39">
        <v>10736</v>
      </c>
      <c r="C2126" s="38">
        <v>10319118</v>
      </c>
      <c r="D2126" s="40" t="s">
        <v>1274</v>
      </c>
      <c r="E2126" s="38">
        <v>2</v>
      </c>
      <c r="F2126" s="38">
        <v>33</v>
      </c>
      <c r="G2126" s="38" t="s">
        <v>21</v>
      </c>
      <c r="H2126" s="42">
        <v>110480.64</v>
      </c>
      <c r="I2126" s="55"/>
      <c r="J2126" s="44">
        <v>43126</v>
      </c>
      <c r="K2126" s="42">
        <v>0</v>
      </c>
      <c r="L2126" s="42">
        <v>104956.6</v>
      </c>
      <c r="M2126" s="44">
        <v>45138</v>
      </c>
      <c r="N2126" s="42">
        <f>H2126-K2126-L2126</f>
        <v>5524.0399999999936</v>
      </c>
      <c r="O2126" s="42">
        <v>0</v>
      </c>
      <c r="P2126" s="45">
        <v>0.13</v>
      </c>
      <c r="Q2126" s="42">
        <v>0</v>
      </c>
      <c r="R2126" s="42">
        <v>0</v>
      </c>
      <c r="S2126" s="42">
        <v>5524.04</v>
      </c>
      <c r="T2126" s="38">
        <v>1802</v>
      </c>
      <c r="U2126" s="14">
        <f>S2126/H2126</f>
        <v>5.0000072410876693E-2</v>
      </c>
      <c r="V2126" s="19"/>
      <c r="W2126" s="19"/>
      <c r="X2126" s="37" t="s">
        <v>3461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</row>
    <row r="2127" spans="1:37" s="9" customFormat="1" ht="16.5" customHeight="1">
      <c r="A2127" s="38">
        <v>642</v>
      </c>
      <c r="B2127" s="39">
        <v>40712</v>
      </c>
      <c r="C2127" s="38">
        <v>10319410</v>
      </c>
      <c r="D2127" s="40" t="s">
        <v>1274</v>
      </c>
      <c r="E2127" s="38">
        <v>2</v>
      </c>
      <c r="F2127" s="38">
        <v>32</v>
      </c>
      <c r="G2127" s="38" t="s">
        <v>21</v>
      </c>
      <c r="H2127" s="42">
        <v>110480.64</v>
      </c>
      <c r="I2127" s="55"/>
      <c r="J2127" s="44">
        <v>43126</v>
      </c>
      <c r="K2127" s="42">
        <v>0</v>
      </c>
      <c r="L2127" s="42">
        <v>104956.6</v>
      </c>
      <c r="M2127" s="44">
        <v>45138</v>
      </c>
      <c r="N2127" s="42">
        <f>H2127-K2127-L2127</f>
        <v>5524.0399999999936</v>
      </c>
      <c r="O2127" s="42">
        <v>0</v>
      </c>
      <c r="P2127" s="45">
        <v>0.13</v>
      </c>
      <c r="Q2127" s="42">
        <v>0</v>
      </c>
      <c r="R2127" s="42">
        <v>0</v>
      </c>
      <c r="S2127" s="42">
        <v>5524.04</v>
      </c>
      <c r="T2127" s="38">
        <v>1802</v>
      </c>
      <c r="U2127" s="14">
        <f>S2127/H2127</f>
        <v>5.0000072410876693E-2</v>
      </c>
      <c r="V2127" s="19"/>
      <c r="W2127" s="19"/>
      <c r="X2127" s="37" t="s">
        <v>3467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</row>
    <row r="2128" spans="1:37" s="9" customFormat="1" ht="16.5" customHeight="1">
      <c r="A2128" s="38">
        <v>24</v>
      </c>
      <c r="B2128" s="39">
        <v>10873</v>
      </c>
      <c r="C2128" s="38">
        <v>10312860</v>
      </c>
      <c r="D2128" s="59" t="s">
        <v>728</v>
      </c>
      <c r="E2128" s="58">
        <v>2</v>
      </c>
      <c r="F2128" s="38">
        <v>26</v>
      </c>
      <c r="G2128" s="38" t="s">
        <v>21</v>
      </c>
      <c r="H2128" s="42">
        <v>110480.64</v>
      </c>
      <c r="I2128" s="57"/>
      <c r="J2128" s="44">
        <v>43249</v>
      </c>
      <c r="K2128" s="42">
        <v>0</v>
      </c>
      <c r="L2128" s="42">
        <v>104956.6</v>
      </c>
      <c r="M2128" s="44">
        <v>45199</v>
      </c>
      <c r="N2128" s="42">
        <v>5524.04</v>
      </c>
      <c r="O2128" s="42">
        <v>0</v>
      </c>
      <c r="P2128" s="45">
        <v>0.13</v>
      </c>
      <c r="Q2128" s="42">
        <v>0</v>
      </c>
      <c r="R2128" s="42">
        <v>0</v>
      </c>
      <c r="S2128" s="42">
        <v>5524.04</v>
      </c>
      <c r="T2128" s="38">
        <v>1802</v>
      </c>
      <c r="U2128" s="14">
        <f>S2128/H2128</f>
        <v>5.0000072410876693E-2</v>
      </c>
      <c r="V2128" s="19"/>
      <c r="W2128" s="19"/>
      <c r="X2128" s="37" t="s">
        <v>3480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</row>
    <row r="2129" spans="1:37" s="9" customFormat="1" ht="16.5" customHeight="1">
      <c r="A2129" s="38">
        <v>986</v>
      </c>
      <c r="B2129" s="39">
        <v>10800</v>
      </c>
      <c r="C2129" s="38">
        <v>10317557</v>
      </c>
      <c r="D2129" s="40" t="s">
        <v>2116</v>
      </c>
      <c r="E2129" s="38">
        <v>1</v>
      </c>
      <c r="F2129" s="38">
        <v>60</v>
      </c>
      <c r="G2129" s="38" t="s">
        <v>23</v>
      </c>
      <c r="H2129" s="42">
        <v>34233.35</v>
      </c>
      <c r="I2129" s="2"/>
      <c r="J2129" s="44">
        <v>39808</v>
      </c>
      <c r="K2129" s="42">
        <v>0</v>
      </c>
      <c r="L2129" s="42">
        <v>32521.68</v>
      </c>
      <c r="M2129" s="44">
        <v>45077</v>
      </c>
      <c r="N2129" s="42">
        <f>H2129-K2129-L2129</f>
        <v>1711.6699999999983</v>
      </c>
      <c r="O2129" s="42">
        <v>0</v>
      </c>
      <c r="P2129" s="45">
        <v>0.03</v>
      </c>
      <c r="Q2129" s="42">
        <v>0</v>
      </c>
      <c r="R2129" s="42">
        <v>0</v>
      </c>
      <c r="S2129" s="42">
        <f>N2129-R2129</f>
        <v>1711.6699999999983</v>
      </c>
      <c r="T2129" s="38">
        <v>1001</v>
      </c>
      <c r="U2129" s="14">
        <f>S2129/H2129</f>
        <v>5.0000073028201981E-2</v>
      </c>
      <c r="V2129" s="19"/>
      <c r="W2129" s="19"/>
      <c r="X2129" s="37" t="s">
        <v>3465</v>
      </c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</row>
    <row r="2130" spans="1:37" s="9" customFormat="1" ht="16.5" customHeight="1">
      <c r="A2130" s="38">
        <v>163</v>
      </c>
      <c r="B2130" s="39">
        <v>10736</v>
      </c>
      <c r="C2130" s="38">
        <v>10284244</v>
      </c>
      <c r="D2130" s="40" t="s">
        <v>1931</v>
      </c>
      <c r="E2130" s="31">
        <v>1</v>
      </c>
      <c r="F2130" s="38">
        <v>60</v>
      </c>
      <c r="G2130" s="38" t="s">
        <v>33</v>
      </c>
      <c r="H2130" s="42">
        <v>47042.73</v>
      </c>
      <c r="I2130" s="49"/>
      <c r="J2130" s="44">
        <v>41814</v>
      </c>
      <c r="K2130" s="42">
        <v>0</v>
      </c>
      <c r="L2130" s="42">
        <v>44690.59</v>
      </c>
      <c r="M2130" s="44">
        <v>45107</v>
      </c>
      <c r="N2130" s="42">
        <f>H2130-K2130-L2130</f>
        <v>2352.1400000000067</v>
      </c>
      <c r="O2130" s="42">
        <v>0</v>
      </c>
      <c r="P2130" s="45">
        <v>0.13</v>
      </c>
      <c r="Q2130" s="42">
        <v>0</v>
      </c>
      <c r="R2130" s="42">
        <v>0</v>
      </c>
      <c r="S2130" s="42">
        <f>N2130-R2130</f>
        <v>2352.1400000000067</v>
      </c>
      <c r="T2130" s="38">
        <v>5000</v>
      </c>
      <c r="U2130" s="14">
        <f>S2130/H2130</f>
        <v>5.0000074400444162E-2</v>
      </c>
      <c r="V2130" s="19"/>
      <c r="W2130" s="19"/>
      <c r="X2130" s="37" t="s">
        <v>3461</v>
      </c>
    </row>
    <row r="2131" spans="1:37" s="9" customFormat="1" ht="16.5" customHeight="1">
      <c r="A2131" s="38">
        <v>98</v>
      </c>
      <c r="B2131" s="39">
        <v>10736</v>
      </c>
      <c r="C2131" s="38">
        <v>10284070</v>
      </c>
      <c r="D2131" s="40" t="s">
        <v>45</v>
      </c>
      <c r="E2131" s="31">
        <v>1</v>
      </c>
      <c r="F2131" s="38">
        <v>120</v>
      </c>
      <c r="G2131" s="38" t="s">
        <v>21</v>
      </c>
      <c r="H2131" s="42">
        <v>123350.81</v>
      </c>
      <c r="I2131" s="49"/>
      <c r="J2131" s="44">
        <v>41271</v>
      </c>
      <c r="K2131" s="42">
        <v>0</v>
      </c>
      <c r="L2131" s="42">
        <v>117183.26</v>
      </c>
      <c r="M2131" s="44">
        <v>45107</v>
      </c>
      <c r="N2131" s="42">
        <f>H2131-K2131-L2131</f>
        <v>6167.5500000000029</v>
      </c>
      <c r="O2131" s="42">
        <v>0</v>
      </c>
      <c r="P2131" s="45">
        <v>0.13</v>
      </c>
      <c r="Q2131" s="42">
        <v>0</v>
      </c>
      <c r="R2131" s="42">
        <v>0</v>
      </c>
      <c r="S2131" s="42">
        <f>N2131-R2131</f>
        <v>6167.5500000000029</v>
      </c>
      <c r="T2131" s="38">
        <v>2101</v>
      </c>
      <c r="U2131" s="14">
        <f>S2131/H2131</f>
        <v>5.0000077016113663E-2</v>
      </c>
      <c r="V2131" s="19"/>
      <c r="W2131" s="19"/>
      <c r="X2131" s="37" t="s">
        <v>3461</v>
      </c>
    </row>
    <row r="2132" spans="1:37" s="9" customFormat="1" ht="16.5" customHeight="1">
      <c r="A2132" s="38">
        <v>1032</v>
      </c>
      <c r="B2132" s="39">
        <v>10800</v>
      </c>
      <c r="C2132" s="38">
        <v>10318108</v>
      </c>
      <c r="D2132" s="40" t="s">
        <v>2143</v>
      </c>
      <c r="E2132" s="38">
        <v>296</v>
      </c>
      <c r="F2132" s="38">
        <v>120</v>
      </c>
      <c r="G2132" s="38" t="s">
        <v>23</v>
      </c>
      <c r="H2132" s="42">
        <v>103650.44</v>
      </c>
      <c r="I2132" s="2"/>
      <c r="J2132" s="44">
        <v>39869</v>
      </c>
      <c r="K2132" s="42">
        <v>0</v>
      </c>
      <c r="L2132" s="42">
        <v>98467.91</v>
      </c>
      <c r="M2132" s="44">
        <v>45077</v>
      </c>
      <c r="N2132" s="42">
        <f>H2132-K2132-L2132</f>
        <v>5182.5299999999988</v>
      </c>
      <c r="O2132" s="42">
        <v>0</v>
      </c>
      <c r="P2132" s="45">
        <v>0.13</v>
      </c>
      <c r="Q2132" s="42">
        <v>0</v>
      </c>
      <c r="R2132" s="42">
        <v>0</v>
      </c>
      <c r="S2132" s="42">
        <f>N2132-R2132</f>
        <v>5182.5299999999988</v>
      </c>
      <c r="T2132" s="38">
        <v>1001</v>
      </c>
      <c r="U2132" s="14">
        <f>S2132/H2132</f>
        <v>5.0000077182499165E-2</v>
      </c>
      <c r="V2132" s="19"/>
      <c r="W2132" s="19"/>
      <c r="X2132" s="37" t="s">
        <v>3465</v>
      </c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</row>
    <row r="2133" spans="1:37" s="9" customFormat="1" ht="16.5" customHeight="1">
      <c r="A2133" s="38">
        <v>639</v>
      </c>
      <c r="B2133" s="39">
        <v>10736</v>
      </c>
      <c r="C2133" s="38">
        <v>10284175</v>
      </c>
      <c r="D2133" s="40" t="s">
        <v>439</v>
      </c>
      <c r="E2133" s="41">
        <v>208</v>
      </c>
      <c r="F2133" s="38">
        <v>60</v>
      </c>
      <c r="G2133" s="38" t="s">
        <v>23</v>
      </c>
      <c r="H2133" s="42">
        <v>103111.84</v>
      </c>
      <c r="I2133" s="57"/>
      <c r="J2133" s="44">
        <v>43124</v>
      </c>
      <c r="K2133" s="42">
        <v>0</v>
      </c>
      <c r="L2133" s="42">
        <v>97956.24</v>
      </c>
      <c r="M2133" s="44">
        <v>45199</v>
      </c>
      <c r="N2133" s="42">
        <v>5155.6000000000004</v>
      </c>
      <c r="O2133" s="42">
        <v>0</v>
      </c>
      <c r="P2133" s="45">
        <v>0.13</v>
      </c>
      <c r="Q2133" s="42">
        <v>0</v>
      </c>
      <c r="R2133" s="42">
        <v>0</v>
      </c>
      <c r="S2133" s="42">
        <v>5155.6000000000004</v>
      </c>
      <c r="T2133" s="38">
        <v>5000</v>
      </c>
      <c r="U2133" s="14">
        <f>S2133/H2133</f>
        <v>5.0000077585658449E-2</v>
      </c>
      <c r="V2133" s="19"/>
      <c r="W2133" s="19"/>
      <c r="X2133" s="37" t="s">
        <v>3461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</row>
    <row r="2134" spans="1:37" s="9" customFormat="1" ht="16.5" customHeight="1">
      <c r="A2134" s="38">
        <v>28</v>
      </c>
      <c r="B2134" s="39">
        <v>10701</v>
      </c>
      <c r="C2134" s="38">
        <v>10275714</v>
      </c>
      <c r="D2134" s="40" t="s">
        <v>662</v>
      </c>
      <c r="E2134" s="38">
        <v>1</v>
      </c>
      <c r="F2134" s="38">
        <v>120</v>
      </c>
      <c r="G2134" s="38" t="s">
        <v>21</v>
      </c>
      <c r="H2134" s="42">
        <v>76923.08</v>
      </c>
      <c r="I2134" s="53"/>
      <c r="J2134" s="44">
        <v>40660</v>
      </c>
      <c r="K2134" s="42">
        <v>0</v>
      </c>
      <c r="L2134" s="42">
        <v>73076.92</v>
      </c>
      <c r="M2134" s="44">
        <v>45169</v>
      </c>
      <c r="N2134" s="42">
        <f>H2134-K2134-L2134</f>
        <v>3846.1600000000035</v>
      </c>
      <c r="O2134" s="42">
        <v>0</v>
      </c>
      <c r="P2134" s="45">
        <v>0.13</v>
      </c>
      <c r="Q2134" s="42">
        <v>0</v>
      </c>
      <c r="R2134" s="42">
        <v>0</v>
      </c>
      <c r="S2134" s="42">
        <v>3846.16</v>
      </c>
      <c r="T2134" s="38">
        <v>2103</v>
      </c>
      <c r="U2134" s="14">
        <f>S2134/H2134</f>
        <v>5.0000077999996874E-2</v>
      </c>
      <c r="V2134" s="19"/>
      <c r="W2134" s="19"/>
      <c r="X2134" s="37" t="s">
        <v>3455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</row>
    <row r="2135" spans="1:37" s="9" customFormat="1" ht="16.5" customHeight="1">
      <c r="A2135" s="38">
        <v>163</v>
      </c>
      <c r="B2135" s="39">
        <v>10741</v>
      </c>
      <c r="C2135" s="38">
        <v>10282256</v>
      </c>
      <c r="D2135" s="40" t="s">
        <v>500</v>
      </c>
      <c r="E2135" s="38">
        <v>1</v>
      </c>
      <c r="F2135" s="38">
        <v>120</v>
      </c>
      <c r="G2135" s="38" t="s">
        <v>262</v>
      </c>
      <c r="H2135" s="42">
        <v>63758.9</v>
      </c>
      <c r="I2135" s="49"/>
      <c r="J2135" s="44">
        <v>40966</v>
      </c>
      <c r="K2135" s="42">
        <v>0</v>
      </c>
      <c r="L2135" s="42">
        <v>60570.95</v>
      </c>
      <c r="M2135" s="44">
        <v>45107</v>
      </c>
      <c r="N2135" s="42">
        <f>H2135-K2135-L2135</f>
        <v>3187.9500000000044</v>
      </c>
      <c r="O2135" s="42">
        <v>0</v>
      </c>
      <c r="P2135" s="45">
        <v>0.13</v>
      </c>
      <c r="Q2135" s="42">
        <v>0</v>
      </c>
      <c r="R2135" s="42">
        <v>0</v>
      </c>
      <c r="S2135" s="42">
        <f>N2135-R2135</f>
        <v>3187.9500000000044</v>
      </c>
      <c r="T2135" s="38">
        <v>5000</v>
      </c>
      <c r="U2135" s="14">
        <f>S2135/H2135</f>
        <v>5.0000078420424511E-2</v>
      </c>
      <c r="V2135" s="19"/>
      <c r="W2135" s="19"/>
      <c r="X2135" s="37" t="s">
        <v>3462</v>
      </c>
    </row>
    <row r="2136" spans="1:37" s="9" customFormat="1" ht="16.5" customHeight="1">
      <c r="A2136" s="38">
        <v>24</v>
      </c>
      <c r="B2136" s="39">
        <v>50101</v>
      </c>
      <c r="C2136" s="38">
        <v>10302718</v>
      </c>
      <c r="D2136" s="40" t="s">
        <v>2424</v>
      </c>
      <c r="E2136" s="38">
        <v>1</v>
      </c>
      <c r="F2136" s="38">
        <v>60</v>
      </c>
      <c r="G2136" s="38" t="s">
        <v>33</v>
      </c>
      <c r="H2136" s="42">
        <v>6324.79</v>
      </c>
      <c r="I2136" s="2"/>
      <c r="J2136" s="44">
        <v>42002</v>
      </c>
      <c r="K2136" s="42">
        <v>0</v>
      </c>
      <c r="L2136" s="42">
        <v>6008.55</v>
      </c>
      <c r="M2136" s="44">
        <v>45046</v>
      </c>
      <c r="N2136" s="42">
        <f>H2136-K2136-L2136</f>
        <v>316.23999999999978</v>
      </c>
      <c r="O2136" s="42">
        <v>0</v>
      </c>
      <c r="P2136" s="45">
        <v>0.13</v>
      </c>
      <c r="Q2136" s="42">
        <v>0</v>
      </c>
      <c r="R2136" s="42">
        <v>0</v>
      </c>
      <c r="S2136" s="42">
        <v>316.24</v>
      </c>
      <c r="T2136" s="38">
        <v>5000</v>
      </c>
      <c r="U2136" s="14">
        <f>S2136/H2136</f>
        <v>5.000007905400812E-2</v>
      </c>
      <c r="V2136" s="19"/>
      <c r="W2136" s="19"/>
      <c r="X2136" s="37" t="s">
        <v>3477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</row>
    <row r="2137" spans="1:37" s="9" customFormat="1" ht="16.5" customHeight="1">
      <c r="A2137" s="38">
        <v>742</v>
      </c>
      <c r="B2137" s="39">
        <v>10729</v>
      </c>
      <c r="C2137" s="38">
        <v>10292110</v>
      </c>
      <c r="D2137" s="40" t="s">
        <v>3308</v>
      </c>
      <c r="E2137" s="58">
        <v>4</v>
      </c>
      <c r="F2137" s="38">
        <v>60</v>
      </c>
      <c r="G2137" s="38" t="s">
        <v>33</v>
      </c>
      <c r="H2137" s="42">
        <v>6324.79</v>
      </c>
      <c r="I2137" s="37"/>
      <c r="J2137" s="44">
        <v>40903</v>
      </c>
      <c r="K2137" s="42">
        <v>0</v>
      </c>
      <c r="L2137" s="42">
        <v>6008.55</v>
      </c>
      <c r="M2137" s="44">
        <v>45259</v>
      </c>
      <c r="N2137" s="42">
        <v>316.24</v>
      </c>
      <c r="O2137" s="42">
        <v>0</v>
      </c>
      <c r="P2137" s="45">
        <f>IF(J2137&lt;DATEVALUE("2009-1-1"),3%,13%)</f>
        <v>0.13</v>
      </c>
      <c r="Q2137" s="42">
        <f>IF(P2137=13%,ROUND(O2137/(1+P2137)*P2137,2),ROUND(O2137/(1+0.03)*0.02,2))</f>
        <v>0</v>
      </c>
      <c r="R2137" s="42">
        <f>O2137-Q2137</f>
        <v>0</v>
      </c>
      <c r="S2137" s="42">
        <f>N2137-R2137</f>
        <v>316.24</v>
      </c>
      <c r="T2137" s="38">
        <v>5000</v>
      </c>
      <c r="U2137" s="14">
        <f>S2137/H2137</f>
        <v>5.000007905400812E-2</v>
      </c>
      <c r="V2137" s="19"/>
      <c r="W2137" s="19"/>
      <c r="X2137" s="37" t="s">
        <v>3459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</row>
    <row r="2138" spans="1:37" s="9" customFormat="1" ht="16.5" customHeight="1">
      <c r="A2138" s="38">
        <v>149</v>
      </c>
      <c r="B2138" s="39">
        <v>10736</v>
      </c>
      <c r="C2138" s="38">
        <v>10284193</v>
      </c>
      <c r="D2138" s="40" t="s">
        <v>1924</v>
      </c>
      <c r="E2138" s="31">
        <v>1</v>
      </c>
      <c r="F2138" s="38">
        <v>60</v>
      </c>
      <c r="G2138" s="38" t="s">
        <v>33</v>
      </c>
      <c r="H2138" s="42">
        <v>49898.52</v>
      </c>
      <c r="I2138" s="49"/>
      <c r="J2138" s="44">
        <v>42549</v>
      </c>
      <c r="K2138" s="42">
        <v>0</v>
      </c>
      <c r="L2138" s="42">
        <v>47403.59</v>
      </c>
      <c r="M2138" s="44">
        <v>45107</v>
      </c>
      <c r="N2138" s="42">
        <f>H2138-K2138-L2138</f>
        <v>2494.9300000000003</v>
      </c>
      <c r="O2138" s="42">
        <v>0</v>
      </c>
      <c r="P2138" s="45">
        <v>0.13</v>
      </c>
      <c r="Q2138" s="42">
        <v>0</v>
      </c>
      <c r="R2138" s="42">
        <v>0</v>
      </c>
      <c r="S2138" s="42">
        <f>N2138-R2138</f>
        <v>2494.9300000000003</v>
      </c>
      <c r="T2138" s="38">
        <v>5000</v>
      </c>
      <c r="U2138" s="14">
        <f>S2138/H2138</f>
        <v>5.0000080162698218E-2</v>
      </c>
      <c r="V2138" s="19"/>
      <c r="W2138" s="19"/>
      <c r="X2138" s="37" t="s">
        <v>3461</v>
      </c>
    </row>
    <row r="2139" spans="1:37" s="9" customFormat="1" ht="16.5" customHeight="1">
      <c r="A2139" s="38">
        <v>277</v>
      </c>
      <c r="B2139" s="39">
        <v>10726</v>
      </c>
      <c r="C2139" s="38">
        <v>10299682</v>
      </c>
      <c r="D2139" s="40" t="s">
        <v>477</v>
      </c>
      <c r="E2139" s="58">
        <v>5</v>
      </c>
      <c r="F2139" s="38">
        <v>120</v>
      </c>
      <c r="G2139" s="38" t="s">
        <v>23</v>
      </c>
      <c r="H2139" s="42">
        <v>6196.59</v>
      </c>
      <c r="I2139" s="37"/>
      <c r="J2139" s="44">
        <v>40894</v>
      </c>
      <c r="K2139" s="42">
        <v>0</v>
      </c>
      <c r="L2139" s="42">
        <v>5886.76</v>
      </c>
      <c r="M2139" s="44">
        <v>45221</v>
      </c>
      <c r="N2139" s="42">
        <v>309.83</v>
      </c>
      <c r="O2139" s="42">
        <v>0</v>
      </c>
      <c r="P2139" s="45">
        <f>IF(J2139&lt;DATEVALUE("2009-1-1"),3%,13%)</f>
        <v>0.13</v>
      </c>
      <c r="Q2139" s="42">
        <f>IF(P2139=13%,ROUND(O2139/(1+P2139)*P2139,2),ROUND(O2139/(1+0.03)*0.02,2))</f>
        <v>0</v>
      </c>
      <c r="R2139" s="42">
        <f>O2139-Q2139</f>
        <v>0</v>
      </c>
      <c r="S2139" s="42">
        <f>N2139-R2139</f>
        <v>309.83</v>
      </c>
      <c r="T2139" s="38">
        <v>5000</v>
      </c>
      <c r="U2139" s="14">
        <f>S2139/H2139</f>
        <v>5.0000080689540531E-2</v>
      </c>
      <c r="V2139" s="19"/>
      <c r="W2139" s="19"/>
      <c r="X2139" s="37" t="s">
        <v>3459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</row>
    <row r="2140" spans="1:37" s="9" customFormat="1" ht="16.5" customHeight="1">
      <c r="A2140" s="38">
        <v>509</v>
      </c>
      <c r="B2140" s="39">
        <v>10729</v>
      </c>
      <c r="C2140" s="38">
        <v>10292317</v>
      </c>
      <c r="D2140" s="40" t="s">
        <v>541</v>
      </c>
      <c r="E2140" s="58">
        <v>19</v>
      </c>
      <c r="F2140" s="38">
        <v>120</v>
      </c>
      <c r="G2140" s="38" t="s">
        <v>23</v>
      </c>
      <c r="H2140" s="42">
        <v>30451.95</v>
      </c>
      <c r="I2140" s="37"/>
      <c r="J2140" s="44">
        <v>39812</v>
      </c>
      <c r="K2140" s="42">
        <v>0</v>
      </c>
      <c r="L2140" s="42">
        <v>28929.35</v>
      </c>
      <c r="M2140" s="44">
        <v>45259</v>
      </c>
      <c r="N2140" s="42">
        <v>1522.6</v>
      </c>
      <c r="O2140" s="42">
        <v>0</v>
      </c>
      <c r="P2140" s="45">
        <f>IF(J2140&lt;DATEVALUE("2009-1-1"),3%,13%)</f>
        <v>0.03</v>
      </c>
      <c r="Q2140" s="42">
        <f>IF(P2140=13%,ROUND(O2140/(1+P2140)*P2140,2),ROUND(O2140/(1+0.03)*0.02,2))</f>
        <v>0</v>
      </c>
      <c r="R2140" s="42">
        <f>O2140-Q2140</f>
        <v>0</v>
      </c>
      <c r="S2140" s="42">
        <f>N2140-R2140</f>
        <v>1522.6</v>
      </c>
      <c r="T2140" s="38">
        <v>2101</v>
      </c>
      <c r="U2140" s="14">
        <f>S2140/H2140</f>
        <v>5.0000082096548819E-2</v>
      </c>
      <c r="V2140" s="19"/>
      <c r="W2140" s="19"/>
      <c r="X2140" s="37" t="s">
        <v>3459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</row>
    <row r="2141" spans="1:37" s="9" customFormat="1" ht="16.5" customHeight="1">
      <c r="A2141" s="38">
        <v>753</v>
      </c>
      <c r="B2141" s="39">
        <v>40709</v>
      </c>
      <c r="C2141" s="38">
        <v>10285619</v>
      </c>
      <c r="D2141" s="40" t="s">
        <v>939</v>
      </c>
      <c r="E2141" s="58">
        <v>15</v>
      </c>
      <c r="F2141" s="38">
        <v>60</v>
      </c>
      <c r="G2141" s="38" t="s">
        <v>33</v>
      </c>
      <c r="H2141" s="42">
        <v>29487.15</v>
      </c>
      <c r="I2141" s="57"/>
      <c r="J2141" s="44">
        <v>43277</v>
      </c>
      <c r="K2141" s="42">
        <v>0</v>
      </c>
      <c r="L2141" s="42">
        <v>28012.79</v>
      </c>
      <c r="M2141" s="44">
        <v>45199</v>
      </c>
      <c r="N2141" s="42">
        <f>H2141-K2141-L2141</f>
        <v>1474.3600000000006</v>
      </c>
      <c r="O2141" s="42">
        <v>0</v>
      </c>
      <c r="P2141" s="45">
        <v>0.13</v>
      </c>
      <c r="Q2141" s="42">
        <v>0</v>
      </c>
      <c r="R2141" s="42">
        <v>0</v>
      </c>
      <c r="S2141" s="42">
        <f>N2141-R2141</f>
        <v>1474.3600000000006</v>
      </c>
      <c r="T2141" s="38">
        <v>2506</v>
      </c>
      <c r="U2141" s="14">
        <f>S2141/H2141</f>
        <v>5.0000084782693494E-2</v>
      </c>
      <c r="V2141" s="19"/>
      <c r="W2141" s="19"/>
      <c r="X2141" s="37" t="s">
        <v>3467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</row>
    <row r="2142" spans="1:37" s="9" customFormat="1" ht="16.5" customHeight="1">
      <c r="A2142" s="38">
        <v>1181</v>
      </c>
      <c r="B2142" s="39">
        <v>10800</v>
      </c>
      <c r="C2142" s="38">
        <v>10317582</v>
      </c>
      <c r="D2142" s="40" t="s">
        <v>3453</v>
      </c>
      <c r="E2142" s="58">
        <v>12</v>
      </c>
      <c r="F2142" s="38">
        <v>60</v>
      </c>
      <c r="G2142" s="38" t="s">
        <v>23</v>
      </c>
      <c r="H2142" s="42">
        <v>52699.31</v>
      </c>
      <c r="I2142" s="37"/>
      <c r="J2142" s="44">
        <v>39642</v>
      </c>
      <c r="K2142" s="42">
        <v>0</v>
      </c>
      <c r="L2142" s="42">
        <v>50064.34</v>
      </c>
      <c r="M2142" s="44">
        <v>45272</v>
      </c>
      <c r="N2142" s="42">
        <v>2634.97</v>
      </c>
      <c r="O2142" s="42">
        <v>0</v>
      </c>
      <c r="P2142" s="45">
        <f>IF(J2142&lt;DATEVALUE("2009-1-1"),3%,13%)</f>
        <v>0.03</v>
      </c>
      <c r="Q2142" s="42">
        <f>IF(P2142=13%,ROUND(O2142/(1+P2142)*P2142,2),ROUND(O2142/(1+0.03)*0.02,2))</f>
        <v>0</v>
      </c>
      <c r="R2142" s="42">
        <f>O2142-Q2142</f>
        <v>0</v>
      </c>
      <c r="S2142" s="42">
        <f>N2142-R2142</f>
        <v>2634.97</v>
      </c>
      <c r="T2142" s="38">
        <v>1001</v>
      </c>
      <c r="U2142" s="14">
        <f>S2142/H2142</f>
        <v>5.0000085390112317E-2</v>
      </c>
      <c r="V2142" s="19"/>
      <c r="W2142" s="19"/>
      <c r="X2142" s="37" t="s">
        <v>3465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</row>
    <row r="2143" spans="1:37" s="9" customFormat="1" ht="16.5" customHeight="1">
      <c r="A2143" s="38">
        <v>73</v>
      </c>
      <c r="B2143" s="39">
        <v>10732</v>
      </c>
      <c r="C2143" s="38">
        <v>10320429</v>
      </c>
      <c r="D2143" s="40" t="s">
        <v>413</v>
      </c>
      <c r="E2143" s="58">
        <v>1</v>
      </c>
      <c r="F2143" s="38">
        <v>120</v>
      </c>
      <c r="G2143" s="38" t="s">
        <v>21</v>
      </c>
      <c r="H2143" s="42">
        <v>17449.57</v>
      </c>
      <c r="I2143" s="57"/>
      <c r="J2143" s="44">
        <v>40353</v>
      </c>
      <c r="K2143" s="42">
        <v>0</v>
      </c>
      <c r="L2143" s="42">
        <v>16577.09</v>
      </c>
      <c r="M2143" s="44">
        <v>45199</v>
      </c>
      <c r="N2143" s="42">
        <f>H2143-L2143</f>
        <v>872.47999999999956</v>
      </c>
      <c r="O2143" s="42">
        <v>0</v>
      </c>
      <c r="P2143" s="45">
        <v>0.13</v>
      </c>
      <c r="Q2143" s="42">
        <v>0</v>
      </c>
      <c r="R2143" s="42">
        <v>0</v>
      </c>
      <c r="S2143" s="42">
        <f>N2143</f>
        <v>872.47999999999956</v>
      </c>
      <c r="T2143" s="38">
        <v>2205</v>
      </c>
      <c r="U2143" s="14">
        <f>S2143/H2143</f>
        <v>5.0000085962003622E-2</v>
      </c>
      <c r="V2143" s="19"/>
      <c r="W2143" s="19"/>
      <c r="X2143" s="37" t="s">
        <v>3460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</row>
    <row r="2144" spans="1:37" s="9" customFormat="1" ht="16.5" customHeight="1">
      <c r="A2144" s="38">
        <v>90</v>
      </c>
      <c r="B2144" s="39">
        <v>10750</v>
      </c>
      <c r="C2144" s="38">
        <v>10299744</v>
      </c>
      <c r="D2144" s="40" t="s">
        <v>641</v>
      </c>
      <c r="E2144" s="58">
        <v>150</v>
      </c>
      <c r="F2144" s="38">
        <v>60</v>
      </c>
      <c r="G2144" s="38" t="s">
        <v>23</v>
      </c>
      <c r="H2144" s="42">
        <v>58102.5</v>
      </c>
      <c r="I2144" s="57"/>
      <c r="J2144" s="44">
        <v>42333</v>
      </c>
      <c r="K2144" s="42">
        <v>0</v>
      </c>
      <c r="L2144" s="42">
        <v>55197.37</v>
      </c>
      <c r="M2144" s="44">
        <v>45199</v>
      </c>
      <c r="N2144" s="42">
        <f>H2144-L2144</f>
        <v>2905.1299999999974</v>
      </c>
      <c r="O2144" s="42">
        <v>0</v>
      </c>
      <c r="P2144" s="45">
        <v>0.13</v>
      </c>
      <c r="Q2144" s="42">
        <v>0</v>
      </c>
      <c r="R2144" s="42">
        <v>0</v>
      </c>
      <c r="S2144" s="42">
        <f>N2144-R2144</f>
        <v>2905.1299999999974</v>
      </c>
      <c r="T2144" s="38">
        <v>5000</v>
      </c>
      <c r="U2144" s="14">
        <f>S2144/H2144</f>
        <v>5.0000086054816872E-2</v>
      </c>
      <c r="V2144" s="19"/>
      <c r="W2144" s="19"/>
      <c r="X2144" s="37" t="s">
        <v>3473</v>
      </c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</row>
    <row r="2145" spans="1:37" s="9" customFormat="1" ht="16.5" customHeight="1">
      <c r="A2145" s="38">
        <v>835</v>
      </c>
      <c r="B2145" s="39">
        <v>40711</v>
      </c>
      <c r="C2145" s="38">
        <v>10306830</v>
      </c>
      <c r="D2145" s="40" t="s">
        <v>996</v>
      </c>
      <c r="E2145" s="58">
        <v>220</v>
      </c>
      <c r="F2145" s="38">
        <v>60</v>
      </c>
      <c r="G2145" s="38" t="s">
        <v>23</v>
      </c>
      <c r="H2145" s="42">
        <v>63667.29</v>
      </c>
      <c r="I2145" s="57"/>
      <c r="J2145" s="44">
        <v>43156</v>
      </c>
      <c r="K2145" s="42">
        <v>0</v>
      </c>
      <c r="L2145" s="42">
        <v>60483.92</v>
      </c>
      <c r="M2145" s="44">
        <v>45199</v>
      </c>
      <c r="N2145" s="42">
        <f>H2145-K2145-L2145</f>
        <v>3183.3700000000026</v>
      </c>
      <c r="O2145" s="42">
        <v>0</v>
      </c>
      <c r="P2145" s="45">
        <v>0.13</v>
      </c>
      <c r="Q2145" s="42">
        <v>0</v>
      </c>
      <c r="R2145" s="42">
        <v>0</v>
      </c>
      <c r="S2145" s="42">
        <f>N2145-R2145</f>
        <v>3183.3700000000026</v>
      </c>
      <c r="T2145" s="38">
        <v>5000</v>
      </c>
      <c r="U2145" s="14">
        <f>S2145/H2145</f>
        <v>5.0000086386588823E-2</v>
      </c>
      <c r="V2145" s="19"/>
      <c r="W2145" s="19"/>
      <c r="X2145" s="37" t="s">
        <v>3467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</row>
    <row r="2146" spans="1:37" s="9" customFormat="1" ht="16.5" customHeight="1">
      <c r="A2146" s="38">
        <v>532</v>
      </c>
      <c r="B2146" s="39">
        <v>40712</v>
      </c>
      <c r="C2146" s="38">
        <v>10303698</v>
      </c>
      <c r="D2146" s="40" t="s">
        <v>1752</v>
      </c>
      <c r="E2146" s="38">
        <v>7</v>
      </c>
      <c r="F2146" s="38">
        <v>50</v>
      </c>
      <c r="G2146" s="38" t="s">
        <v>23</v>
      </c>
      <c r="H2146" s="42">
        <v>5776.59</v>
      </c>
      <c r="I2146" s="55"/>
      <c r="J2146" s="44">
        <v>43248</v>
      </c>
      <c r="K2146" s="42">
        <v>0</v>
      </c>
      <c r="L2146" s="42">
        <v>5487.76</v>
      </c>
      <c r="M2146" s="44">
        <v>45138</v>
      </c>
      <c r="N2146" s="42">
        <f>H2146-K2146-L2146</f>
        <v>288.82999999999993</v>
      </c>
      <c r="O2146" s="42">
        <v>0</v>
      </c>
      <c r="P2146" s="45">
        <v>0.13</v>
      </c>
      <c r="Q2146" s="42">
        <v>0</v>
      </c>
      <c r="R2146" s="42">
        <v>0</v>
      </c>
      <c r="S2146" s="42">
        <v>288.83</v>
      </c>
      <c r="T2146" s="38">
        <v>5000</v>
      </c>
      <c r="U2146" s="14">
        <f>S2146/H2146</f>
        <v>5.0000086556255506E-2</v>
      </c>
      <c r="V2146" s="19"/>
      <c r="W2146" s="19"/>
      <c r="X2146" s="37" t="s">
        <v>3467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</row>
    <row r="2147" spans="1:37" s="9" customFormat="1" ht="16.5" customHeight="1">
      <c r="A2147" s="38">
        <v>331</v>
      </c>
      <c r="B2147" s="39">
        <v>10729</v>
      </c>
      <c r="C2147" s="38">
        <v>10292090</v>
      </c>
      <c r="D2147" s="40" t="s">
        <v>301</v>
      </c>
      <c r="E2147" s="58">
        <v>1</v>
      </c>
      <c r="F2147" s="38">
        <v>120</v>
      </c>
      <c r="G2147" s="38" t="s">
        <v>21</v>
      </c>
      <c r="H2147" s="42">
        <v>17293.169999999998</v>
      </c>
      <c r="I2147" s="37"/>
      <c r="J2147" s="44">
        <v>40688</v>
      </c>
      <c r="K2147" s="42">
        <v>0</v>
      </c>
      <c r="L2147" s="42">
        <v>16428.509999999998</v>
      </c>
      <c r="M2147" s="44">
        <v>45259</v>
      </c>
      <c r="N2147" s="42">
        <v>864.66</v>
      </c>
      <c r="O2147" s="42">
        <v>0</v>
      </c>
      <c r="P2147" s="45">
        <f>IF(J2147&lt;DATEVALUE("2009-1-1"),3%,13%)</f>
        <v>0.13</v>
      </c>
      <c r="Q2147" s="42">
        <f>IF(P2147=13%,ROUND(O2147/(1+P2147)*P2147,2),ROUND(O2147/(1+0.03)*0.02,2))</f>
        <v>0</v>
      </c>
      <c r="R2147" s="42">
        <f>O2147-Q2147</f>
        <v>0</v>
      </c>
      <c r="S2147" s="42">
        <f>N2147-R2147</f>
        <v>864.66</v>
      </c>
      <c r="T2147" s="38">
        <v>2001</v>
      </c>
      <c r="U2147" s="14">
        <f>S2147/H2147</f>
        <v>5.000008673944685E-2</v>
      </c>
      <c r="V2147" s="19"/>
      <c r="W2147" s="19"/>
      <c r="X2147" s="37" t="s">
        <v>3459</v>
      </c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</row>
    <row r="2148" spans="1:37" s="9" customFormat="1" ht="16.5" customHeight="1">
      <c r="A2148" s="38">
        <v>1011</v>
      </c>
      <c r="B2148" s="39">
        <v>10800</v>
      </c>
      <c r="C2148" s="38">
        <v>10317653</v>
      </c>
      <c r="D2148" s="40" t="s">
        <v>2128</v>
      </c>
      <c r="E2148" s="38">
        <v>1</v>
      </c>
      <c r="F2148" s="38">
        <v>60</v>
      </c>
      <c r="G2148" s="38" t="s">
        <v>23</v>
      </c>
      <c r="H2148" s="42">
        <v>28308.35</v>
      </c>
      <c r="I2148" s="2"/>
      <c r="J2148" s="44">
        <v>39808</v>
      </c>
      <c r="K2148" s="42">
        <v>0</v>
      </c>
      <c r="L2148" s="42">
        <v>26892.93</v>
      </c>
      <c r="M2148" s="44">
        <v>45077</v>
      </c>
      <c r="N2148" s="42">
        <f>H2148-K2148-L2148</f>
        <v>1415.4199999999983</v>
      </c>
      <c r="O2148" s="42">
        <v>0</v>
      </c>
      <c r="P2148" s="45">
        <v>0.03</v>
      </c>
      <c r="Q2148" s="42">
        <v>0</v>
      </c>
      <c r="R2148" s="42">
        <v>0</v>
      </c>
      <c r="S2148" s="42">
        <f>N2148-R2148</f>
        <v>1415.4199999999983</v>
      </c>
      <c r="T2148" s="38">
        <v>1001</v>
      </c>
      <c r="U2148" s="14">
        <f>S2148/H2148</f>
        <v>5.0000088313165492E-2</v>
      </c>
      <c r="V2148" s="19"/>
      <c r="W2148" s="19"/>
      <c r="X2148" s="37" t="s">
        <v>3465</v>
      </c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</row>
    <row r="2149" spans="1:37" s="9" customFormat="1" ht="16.5" customHeight="1">
      <c r="A2149" s="38">
        <v>283</v>
      </c>
      <c r="B2149" s="39">
        <v>10746</v>
      </c>
      <c r="C2149" s="38">
        <v>10311010</v>
      </c>
      <c r="D2149" s="40" t="s">
        <v>618</v>
      </c>
      <c r="E2149" s="58">
        <v>35</v>
      </c>
      <c r="F2149" s="38">
        <v>60</v>
      </c>
      <c r="G2149" s="38" t="s">
        <v>23</v>
      </c>
      <c r="H2149" s="42">
        <v>11315.98</v>
      </c>
      <c r="I2149" s="57"/>
      <c r="J2149" s="44">
        <v>42727</v>
      </c>
      <c r="K2149" s="42">
        <v>0</v>
      </c>
      <c r="L2149" s="42">
        <v>10750.18</v>
      </c>
      <c r="M2149" s="44">
        <v>45199</v>
      </c>
      <c r="N2149" s="42">
        <f>H2149-K2149-L2149</f>
        <v>565.79999999999927</v>
      </c>
      <c r="O2149" s="42">
        <v>0</v>
      </c>
      <c r="P2149" s="45">
        <v>0.13</v>
      </c>
      <c r="Q2149" s="42">
        <v>0</v>
      </c>
      <c r="R2149" s="42">
        <v>0</v>
      </c>
      <c r="S2149" s="42">
        <f>N2149-R2149</f>
        <v>565.79999999999927</v>
      </c>
      <c r="T2149" s="38">
        <v>5000</v>
      </c>
      <c r="U2149" s="14">
        <f>S2149/H2149</f>
        <v>5.0000088370605045E-2</v>
      </c>
      <c r="V2149" s="19"/>
      <c r="W2149" s="19"/>
      <c r="X2149" s="37" t="s">
        <v>3463</v>
      </c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</row>
    <row r="2150" spans="1:37" s="9" customFormat="1" ht="16.5" customHeight="1">
      <c r="A2150" s="38">
        <v>845</v>
      </c>
      <c r="B2150" s="39">
        <v>10729</v>
      </c>
      <c r="C2150" s="38">
        <v>10291947</v>
      </c>
      <c r="D2150" s="40" t="s">
        <v>3362</v>
      </c>
      <c r="E2150" s="58">
        <v>1</v>
      </c>
      <c r="F2150" s="38">
        <v>120</v>
      </c>
      <c r="G2150" s="38" t="s">
        <v>262</v>
      </c>
      <c r="H2150" s="42">
        <v>54590.9</v>
      </c>
      <c r="I2150" s="37"/>
      <c r="J2150" s="44">
        <v>41421</v>
      </c>
      <c r="K2150" s="42">
        <v>0</v>
      </c>
      <c r="L2150" s="42">
        <v>51861.35</v>
      </c>
      <c r="M2150" s="44">
        <v>45259</v>
      </c>
      <c r="N2150" s="42">
        <v>2729.55</v>
      </c>
      <c r="O2150" s="42">
        <v>0</v>
      </c>
      <c r="P2150" s="45">
        <f>IF(J2150&lt;DATEVALUE("2009-1-1"),3%,13%)</f>
        <v>0.13</v>
      </c>
      <c r="Q2150" s="42">
        <f>IF(P2150=13%,ROUND(O2150/(1+P2150)*P2150,2),ROUND(O2150/(1+0.03)*0.02,2))</f>
        <v>0</v>
      </c>
      <c r="R2150" s="42">
        <f>O2150-Q2150</f>
        <v>0</v>
      </c>
      <c r="S2150" s="42">
        <f>N2150-R2150</f>
        <v>2729.55</v>
      </c>
      <c r="T2150" s="38">
        <v>5000</v>
      </c>
      <c r="U2150" s="14">
        <f>S2150/H2150</f>
        <v>5.0000091590356635E-2</v>
      </c>
      <c r="V2150" s="19"/>
      <c r="W2150" s="19"/>
      <c r="X2150" s="37" t="s">
        <v>3459</v>
      </c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</row>
    <row r="2151" spans="1:37" s="9" customFormat="1" ht="16.5" customHeight="1">
      <c r="A2151" s="38">
        <v>101</v>
      </c>
      <c r="B2151" s="39">
        <v>10741</v>
      </c>
      <c r="C2151" s="38">
        <v>10282260</v>
      </c>
      <c r="D2151" s="40" t="s">
        <v>2258</v>
      </c>
      <c r="E2151" s="38">
        <v>1</v>
      </c>
      <c r="F2151" s="38">
        <v>120</v>
      </c>
      <c r="G2151" s="38" t="s">
        <v>21</v>
      </c>
      <c r="H2151" s="42">
        <v>53565.9</v>
      </c>
      <c r="I2151" s="2"/>
      <c r="J2151" s="44">
        <v>41086</v>
      </c>
      <c r="K2151" s="42">
        <v>0</v>
      </c>
      <c r="L2151" s="42">
        <v>50887.6</v>
      </c>
      <c r="M2151" s="44">
        <v>45077</v>
      </c>
      <c r="N2151" s="42">
        <f>H2151-K2151-L2151</f>
        <v>2678.3000000000029</v>
      </c>
      <c r="O2151" s="42">
        <v>0</v>
      </c>
      <c r="P2151" s="45">
        <v>0.13</v>
      </c>
      <c r="Q2151" s="42">
        <v>0</v>
      </c>
      <c r="R2151" s="42">
        <v>0</v>
      </c>
      <c r="S2151" s="42">
        <f>N2151-R2151</f>
        <v>2678.3000000000029</v>
      </c>
      <c r="T2151" s="38">
        <v>5000</v>
      </c>
      <c r="U2151" s="14">
        <f>S2151/H2151</f>
        <v>5.000009334296638E-2</v>
      </c>
      <c r="V2151" s="19"/>
      <c r="W2151" s="19"/>
      <c r="X2151" s="37" t="s">
        <v>3462</v>
      </c>
    </row>
    <row r="2152" spans="1:37" s="9" customFormat="1" ht="16.5" customHeight="1">
      <c r="A2152" s="38">
        <v>200</v>
      </c>
      <c r="B2152" s="39">
        <v>10743</v>
      </c>
      <c r="C2152" s="38">
        <v>10300799</v>
      </c>
      <c r="D2152" s="40" t="s">
        <v>547</v>
      </c>
      <c r="E2152" s="58">
        <v>1</v>
      </c>
      <c r="F2152" s="38">
        <v>120</v>
      </c>
      <c r="G2152" s="38" t="s">
        <v>21</v>
      </c>
      <c r="H2152" s="42">
        <v>15811.97</v>
      </c>
      <c r="I2152" s="57"/>
      <c r="J2152" s="44">
        <v>40513</v>
      </c>
      <c r="K2152" s="42">
        <v>0</v>
      </c>
      <c r="L2152" s="42">
        <v>15021.37</v>
      </c>
      <c r="M2152" s="44">
        <v>45199</v>
      </c>
      <c r="N2152" s="42">
        <f>H2152-L2152</f>
        <v>790.59999999999854</v>
      </c>
      <c r="O2152" s="42">
        <v>0</v>
      </c>
      <c r="P2152" s="45">
        <v>0.13</v>
      </c>
      <c r="Q2152" s="42">
        <v>0</v>
      </c>
      <c r="R2152" s="42">
        <v>0</v>
      </c>
      <c r="S2152" s="42">
        <f>N2152</f>
        <v>790.59999999999854</v>
      </c>
      <c r="T2152" s="38">
        <v>2102</v>
      </c>
      <c r="U2152" s="14">
        <f>S2152/H2152</f>
        <v>5.0000094864839646E-2</v>
      </c>
      <c r="V2152" s="19"/>
      <c r="W2152" s="19"/>
      <c r="X2152" s="37" t="s">
        <v>3463</v>
      </c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</row>
    <row r="2153" spans="1:37" s="9" customFormat="1" ht="16.5" customHeight="1">
      <c r="A2153" s="38">
        <v>357</v>
      </c>
      <c r="B2153" s="39">
        <v>10729</v>
      </c>
      <c r="C2153" s="38">
        <v>10292115</v>
      </c>
      <c r="D2153" s="40" t="s">
        <v>3124</v>
      </c>
      <c r="E2153" s="58">
        <v>1</v>
      </c>
      <c r="F2153" s="38">
        <v>120</v>
      </c>
      <c r="G2153" s="38" t="s">
        <v>21</v>
      </c>
      <c r="H2153" s="42">
        <v>15811.97</v>
      </c>
      <c r="I2153" s="37"/>
      <c r="J2153" s="44">
        <v>40962</v>
      </c>
      <c r="K2153" s="42">
        <v>0</v>
      </c>
      <c r="L2153" s="42">
        <v>15021.37</v>
      </c>
      <c r="M2153" s="44">
        <v>45259</v>
      </c>
      <c r="N2153" s="42">
        <v>790.6</v>
      </c>
      <c r="O2153" s="42">
        <v>0</v>
      </c>
      <c r="P2153" s="45">
        <f>IF(J2153&lt;DATEVALUE("2009-1-1"),3%,13%)</f>
        <v>0.13</v>
      </c>
      <c r="Q2153" s="42">
        <f>IF(P2153=13%,ROUND(O2153/(1+P2153)*P2153,2),ROUND(O2153/(1+0.03)*0.02,2))</f>
        <v>0</v>
      </c>
      <c r="R2153" s="42">
        <f>O2153-Q2153</f>
        <v>0</v>
      </c>
      <c r="S2153" s="42">
        <f>N2153-R2153</f>
        <v>790.6</v>
      </c>
      <c r="T2153" s="38">
        <v>2102</v>
      </c>
      <c r="U2153" s="14">
        <f>S2153/H2153</f>
        <v>5.0000094864839743E-2</v>
      </c>
      <c r="V2153" s="19"/>
      <c r="W2153" s="19"/>
      <c r="X2153" s="37" t="s">
        <v>3459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</row>
    <row r="2154" spans="1:37" s="9" customFormat="1" ht="16.5" customHeight="1">
      <c r="A2154" s="38">
        <v>987</v>
      </c>
      <c r="B2154" s="39">
        <v>10800</v>
      </c>
      <c r="C2154" s="38">
        <v>10317559</v>
      </c>
      <c r="D2154" s="40" t="s">
        <v>2117</v>
      </c>
      <c r="E2154" s="38">
        <v>10</v>
      </c>
      <c r="F2154" s="38">
        <v>60</v>
      </c>
      <c r="G2154" s="38" t="s">
        <v>23</v>
      </c>
      <c r="H2154" s="42">
        <v>26333.35</v>
      </c>
      <c r="I2154" s="2"/>
      <c r="J2154" s="44">
        <v>39808</v>
      </c>
      <c r="K2154" s="42">
        <v>0</v>
      </c>
      <c r="L2154" s="42">
        <v>25016.68</v>
      </c>
      <c r="M2154" s="44">
        <v>45077</v>
      </c>
      <c r="N2154" s="42">
        <f>H2154-K2154-L2154</f>
        <v>1316.6699999999983</v>
      </c>
      <c r="O2154" s="42">
        <v>0</v>
      </c>
      <c r="P2154" s="45">
        <v>0.03</v>
      </c>
      <c r="Q2154" s="42">
        <v>0</v>
      </c>
      <c r="R2154" s="42">
        <v>0</v>
      </c>
      <c r="S2154" s="42">
        <f>N2154-R2154</f>
        <v>1316.6699999999983</v>
      </c>
      <c r="T2154" s="38">
        <v>1001</v>
      </c>
      <c r="U2154" s="14">
        <f>S2154/H2154</f>
        <v>5.0000094936648712E-2</v>
      </c>
      <c r="V2154" s="19"/>
      <c r="W2154" s="19"/>
      <c r="X2154" s="37" t="s">
        <v>3465</v>
      </c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</row>
    <row r="2155" spans="1:37" s="9" customFormat="1" ht="16.5" customHeight="1">
      <c r="A2155" s="38">
        <v>1088</v>
      </c>
      <c r="B2155" s="39">
        <v>10800</v>
      </c>
      <c r="C2155" s="38">
        <v>10317577</v>
      </c>
      <c r="D2155" s="40" t="s">
        <v>2060</v>
      </c>
      <c r="E2155" s="38">
        <v>6.2849999999999998E-3</v>
      </c>
      <c r="F2155" s="38">
        <v>60</v>
      </c>
      <c r="G2155" s="38" t="s">
        <v>33</v>
      </c>
      <c r="H2155" s="42">
        <v>15634.57</v>
      </c>
      <c r="I2155" s="48"/>
      <c r="J2155" s="44">
        <v>39779</v>
      </c>
      <c r="K2155" s="42">
        <v>0</v>
      </c>
      <c r="L2155" s="42">
        <v>14852.84</v>
      </c>
      <c r="M2155" s="44">
        <v>45107</v>
      </c>
      <c r="N2155" s="42">
        <f>H2155-K2155-L2155</f>
        <v>781.72999999999956</v>
      </c>
      <c r="O2155" s="42">
        <v>0</v>
      </c>
      <c r="P2155" s="45">
        <v>0.03</v>
      </c>
      <c r="Q2155" s="42">
        <v>0</v>
      </c>
      <c r="R2155" s="42">
        <v>0</v>
      </c>
      <c r="S2155" s="42">
        <f>N2155-R2155</f>
        <v>781.72999999999956</v>
      </c>
      <c r="T2155" s="38">
        <v>1001</v>
      </c>
      <c r="U2155" s="14">
        <f>S2155/H2155</f>
        <v>5.0000095941237881E-2</v>
      </c>
      <c r="V2155" s="19"/>
      <c r="W2155" s="19"/>
      <c r="X2155" s="37" t="s">
        <v>3465</v>
      </c>
    </row>
    <row r="2156" spans="1:37" s="9" customFormat="1" ht="16.5" customHeight="1">
      <c r="A2156" s="38">
        <v>50</v>
      </c>
      <c r="B2156" s="39">
        <v>50098</v>
      </c>
      <c r="C2156" s="38">
        <v>10307810</v>
      </c>
      <c r="D2156" s="40" t="s">
        <v>535</v>
      </c>
      <c r="E2156" s="38">
        <v>6</v>
      </c>
      <c r="F2156" s="38">
        <v>60</v>
      </c>
      <c r="G2156" s="38" t="s">
        <v>33</v>
      </c>
      <c r="H2156" s="42">
        <v>76225.649999999994</v>
      </c>
      <c r="I2156" s="53"/>
      <c r="J2156" s="44">
        <v>41247</v>
      </c>
      <c r="K2156" s="42">
        <v>0</v>
      </c>
      <c r="L2156" s="42">
        <v>72414.36</v>
      </c>
      <c r="M2156" s="44">
        <v>45138</v>
      </c>
      <c r="N2156" s="42">
        <f>H2156-K2156-L2156</f>
        <v>3811.2899999999936</v>
      </c>
      <c r="O2156" s="42">
        <v>0</v>
      </c>
      <c r="P2156" s="45">
        <v>0.13</v>
      </c>
      <c r="Q2156" s="42">
        <v>0</v>
      </c>
      <c r="R2156" s="42">
        <v>0</v>
      </c>
      <c r="S2156" s="42">
        <v>3811.29</v>
      </c>
      <c r="T2156" s="38">
        <v>5000</v>
      </c>
      <c r="U2156" s="14">
        <f>S2156/H2156</f>
        <v>5.0000098392076683E-2</v>
      </c>
      <c r="V2156" s="19"/>
      <c r="W2156" s="19"/>
      <c r="X2156" s="37" t="s">
        <v>3456</v>
      </c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</row>
    <row r="2157" spans="1:37" s="9" customFormat="1" ht="16.5" customHeight="1">
      <c r="A2157" s="38">
        <v>443</v>
      </c>
      <c r="B2157" s="39">
        <v>10736</v>
      </c>
      <c r="C2157" s="38">
        <v>10284382</v>
      </c>
      <c r="D2157" s="40" t="s">
        <v>1381</v>
      </c>
      <c r="E2157" s="38">
        <v>16</v>
      </c>
      <c r="F2157" s="38">
        <v>120</v>
      </c>
      <c r="G2157" s="38" t="s">
        <v>23</v>
      </c>
      <c r="H2157" s="42">
        <v>44579.51</v>
      </c>
      <c r="I2157" s="55"/>
      <c r="J2157" s="44">
        <v>39269</v>
      </c>
      <c r="K2157" s="42">
        <v>0</v>
      </c>
      <c r="L2157" s="42">
        <v>42350.53</v>
      </c>
      <c r="M2157" s="44">
        <v>45138</v>
      </c>
      <c r="N2157" s="42">
        <f>H2157-K2157-L2157</f>
        <v>2228.9800000000032</v>
      </c>
      <c r="O2157" s="42">
        <v>0</v>
      </c>
      <c r="P2157" s="45">
        <v>0.03</v>
      </c>
      <c r="Q2157" s="42">
        <v>0</v>
      </c>
      <c r="R2157" s="42">
        <v>0</v>
      </c>
      <c r="S2157" s="42">
        <v>2228.98</v>
      </c>
      <c r="T2157" s="38">
        <v>2205</v>
      </c>
      <c r="U2157" s="14">
        <f>S2157/H2157</f>
        <v>5.000010094323603E-2</v>
      </c>
      <c r="V2157" s="19"/>
      <c r="W2157" s="19"/>
      <c r="X2157" s="37" t="s">
        <v>3461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</row>
    <row r="2158" spans="1:37" s="9" customFormat="1" ht="16.5" customHeight="1">
      <c r="A2158" s="38">
        <v>9</v>
      </c>
      <c r="B2158" s="39">
        <v>50099</v>
      </c>
      <c r="C2158" s="38">
        <v>10297655</v>
      </c>
      <c r="D2158" s="40" t="s">
        <v>155</v>
      </c>
      <c r="E2158" s="38">
        <v>19</v>
      </c>
      <c r="F2158" s="38">
        <v>60</v>
      </c>
      <c r="G2158" s="38" t="s">
        <v>83</v>
      </c>
      <c r="H2158" s="42">
        <v>9743.58</v>
      </c>
      <c r="I2158" s="2"/>
      <c r="J2158" s="44">
        <v>42002</v>
      </c>
      <c r="K2158" s="42">
        <v>0</v>
      </c>
      <c r="L2158" s="42">
        <v>9256.4</v>
      </c>
      <c r="M2158" s="44">
        <v>44985</v>
      </c>
      <c r="N2158" s="42">
        <f>H2158-K2158-L2158</f>
        <v>487.18000000000029</v>
      </c>
      <c r="O2158" s="42">
        <v>0</v>
      </c>
      <c r="P2158" s="45">
        <v>0.13</v>
      </c>
      <c r="Q2158" s="42">
        <v>0</v>
      </c>
      <c r="R2158" s="42">
        <v>0</v>
      </c>
      <c r="S2158" s="42">
        <f>N2158-R2158</f>
        <v>487.18000000000029</v>
      </c>
      <c r="T2158" s="38">
        <v>5000</v>
      </c>
      <c r="U2158" s="14">
        <f>S2158/H2158</f>
        <v>5.0000102631681607E-2</v>
      </c>
      <c r="V2158" s="19"/>
      <c r="W2158" s="19"/>
      <c r="X2158" s="37" t="s">
        <v>3468</v>
      </c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</row>
    <row r="2159" spans="1:37" s="9" customFormat="1" ht="16.5" customHeight="1">
      <c r="A2159" s="38">
        <v>169</v>
      </c>
      <c r="B2159" s="39">
        <v>50098</v>
      </c>
      <c r="C2159" s="38">
        <v>10306922</v>
      </c>
      <c r="D2159" s="40" t="s">
        <v>1021</v>
      </c>
      <c r="E2159" s="38">
        <v>13</v>
      </c>
      <c r="F2159" s="38">
        <v>43</v>
      </c>
      <c r="G2159" s="38" t="s">
        <v>33</v>
      </c>
      <c r="H2159" s="42">
        <v>29137.94</v>
      </c>
      <c r="I2159" s="57"/>
      <c r="J2159" s="44">
        <v>43827</v>
      </c>
      <c r="K2159" s="42">
        <v>0</v>
      </c>
      <c r="L2159" s="42">
        <v>27681.040000000001</v>
      </c>
      <c r="M2159" s="44">
        <v>45199</v>
      </c>
      <c r="N2159" s="42">
        <v>1456.9</v>
      </c>
      <c r="O2159" s="42">
        <v>0</v>
      </c>
      <c r="P2159" s="45">
        <v>0.13</v>
      </c>
      <c r="Q2159" s="42">
        <v>0</v>
      </c>
      <c r="R2159" s="42">
        <v>0</v>
      </c>
      <c r="S2159" s="42">
        <v>1456.9</v>
      </c>
      <c r="T2159" s="38">
        <v>2506</v>
      </c>
      <c r="U2159" s="14">
        <f>S2159/H2159</f>
        <v>5.0000102958548211E-2</v>
      </c>
      <c r="V2159" s="19"/>
      <c r="W2159" s="19"/>
      <c r="X2159" s="37" t="s">
        <v>3456</v>
      </c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</row>
    <row r="2160" spans="1:37" s="9" customFormat="1" ht="16.5" customHeight="1">
      <c r="A2160" s="38">
        <v>222</v>
      </c>
      <c r="B2160" s="39">
        <v>10744</v>
      </c>
      <c r="C2160" s="38">
        <v>10293857</v>
      </c>
      <c r="D2160" s="40" t="s">
        <v>566</v>
      </c>
      <c r="E2160" s="58">
        <v>1</v>
      </c>
      <c r="F2160" s="38">
        <v>40</v>
      </c>
      <c r="G2160" s="38" t="s">
        <v>33</v>
      </c>
      <c r="H2160" s="42">
        <v>19228.759999999998</v>
      </c>
      <c r="I2160" s="57"/>
      <c r="J2160" s="44">
        <v>43915</v>
      </c>
      <c r="K2160" s="42">
        <v>0</v>
      </c>
      <c r="L2160" s="42">
        <v>18267.32</v>
      </c>
      <c r="M2160" s="44">
        <v>45199</v>
      </c>
      <c r="N2160" s="42">
        <f>H2160-K2160-L2160</f>
        <v>961.43999999999869</v>
      </c>
      <c r="O2160" s="42">
        <v>0</v>
      </c>
      <c r="P2160" s="45">
        <v>0.13</v>
      </c>
      <c r="Q2160" s="42">
        <v>0</v>
      </c>
      <c r="R2160" s="42">
        <v>0</v>
      </c>
      <c r="S2160" s="42">
        <f>N2160</f>
        <v>961.43999999999869</v>
      </c>
      <c r="T2160" s="38">
        <v>5000</v>
      </c>
      <c r="U2160" s="14">
        <f>S2160/H2160</f>
        <v>5.0000104010866991E-2</v>
      </c>
      <c r="V2160" s="19"/>
      <c r="W2160" s="19"/>
      <c r="X2160" s="37" t="s">
        <v>3463</v>
      </c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</row>
    <row r="2161" spans="1:37" s="9" customFormat="1" ht="16.5" customHeight="1">
      <c r="A2161" s="38">
        <v>971</v>
      </c>
      <c r="B2161" s="39">
        <v>10800</v>
      </c>
      <c r="C2161" s="38">
        <v>10317515</v>
      </c>
      <c r="D2161" s="40" t="s">
        <v>2107</v>
      </c>
      <c r="E2161" s="38">
        <v>1</v>
      </c>
      <c r="F2161" s="38">
        <v>60</v>
      </c>
      <c r="G2161" s="38" t="s">
        <v>23</v>
      </c>
      <c r="H2161" s="42">
        <v>90809.61</v>
      </c>
      <c r="I2161" s="2"/>
      <c r="J2161" s="44">
        <v>39808</v>
      </c>
      <c r="K2161" s="42">
        <v>0</v>
      </c>
      <c r="L2161" s="42">
        <v>86269.119999999995</v>
      </c>
      <c r="M2161" s="44">
        <v>45077</v>
      </c>
      <c r="N2161" s="42">
        <f>H2161-K2161-L2161</f>
        <v>4540.4900000000052</v>
      </c>
      <c r="O2161" s="42">
        <v>0</v>
      </c>
      <c r="P2161" s="45">
        <v>0.03</v>
      </c>
      <c r="Q2161" s="42">
        <v>0</v>
      </c>
      <c r="R2161" s="42">
        <v>0</v>
      </c>
      <c r="S2161" s="42">
        <f>N2161-R2161</f>
        <v>4540.4900000000052</v>
      </c>
      <c r="T2161" s="38">
        <v>1001</v>
      </c>
      <c r="U2161" s="14">
        <f>S2161/H2161</f>
        <v>5.0000104614478638E-2</v>
      </c>
      <c r="V2161" s="19"/>
      <c r="W2161" s="19"/>
      <c r="X2161" s="37" t="s">
        <v>3465</v>
      </c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</row>
    <row r="2162" spans="1:37" s="9" customFormat="1" ht="16.5" customHeight="1">
      <c r="A2162" s="38">
        <v>53</v>
      </c>
      <c r="B2162" s="39">
        <v>10736</v>
      </c>
      <c r="C2162" s="38">
        <v>10283151</v>
      </c>
      <c r="D2162" s="40" t="s">
        <v>1860</v>
      </c>
      <c r="E2162" s="31">
        <v>13</v>
      </c>
      <c r="F2162" s="38">
        <v>120</v>
      </c>
      <c r="G2162" s="38" t="s">
        <v>23</v>
      </c>
      <c r="H2162" s="42">
        <v>28496.94</v>
      </c>
      <c r="I2162" s="49"/>
      <c r="J2162" s="44">
        <v>39269</v>
      </c>
      <c r="K2162" s="42">
        <v>0</v>
      </c>
      <c r="L2162" s="42">
        <v>27072.09</v>
      </c>
      <c r="M2162" s="44">
        <v>45107</v>
      </c>
      <c r="N2162" s="42">
        <f>H2162-K2162-L2162</f>
        <v>1424.8499999999985</v>
      </c>
      <c r="O2162" s="42">
        <v>0</v>
      </c>
      <c r="P2162" s="45">
        <v>0.03</v>
      </c>
      <c r="Q2162" s="42">
        <v>0</v>
      </c>
      <c r="R2162" s="42">
        <v>0</v>
      </c>
      <c r="S2162" s="42">
        <f>N2162-R2162</f>
        <v>1424.8499999999985</v>
      </c>
      <c r="T2162" s="38">
        <v>2102</v>
      </c>
      <c r="U2162" s="14">
        <f>S2162/H2162</f>
        <v>5.0000105274460999E-2</v>
      </c>
      <c r="V2162" s="19"/>
      <c r="W2162" s="19"/>
      <c r="X2162" s="37" t="s">
        <v>3461</v>
      </c>
    </row>
    <row r="2163" spans="1:37" s="9" customFormat="1" ht="16.5" customHeight="1">
      <c r="A2163" s="38">
        <v>194</v>
      </c>
      <c r="B2163" s="39">
        <v>10743</v>
      </c>
      <c r="C2163" s="38">
        <v>10300737</v>
      </c>
      <c r="D2163" s="40" t="s">
        <v>541</v>
      </c>
      <c r="E2163" s="58">
        <v>24</v>
      </c>
      <c r="F2163" s="38">
        <v>60</v>
      </c>
      <c r="G2163" s="38" t="s">
        <v>83</v>
      </c>
      <c r="H2163" s="42">
        <v>33056.53</v>
      </c>
      <c r="I2163" s="57"/>
      <c r="J2163" s="44">
        <v>40513</v>
      </c>
      <c r="K2163" s="42">
        <v>0</v>
      </c>
      <c r="L2163" s="42">
        <v>31403.7</v>
      </c>
      <c r="M2163" s="44">
        <v>45199</v>
      </c>
      <c r="N2163" s="42">
        <f>H2163-L2163</f>
        <v>1652.8299999999981</v>
      </c>
      <c r="O2163" s="42">
        <v>0</v>
      </c>
      <c r="P2163" s="45">
        <v>0.13</v>
      </c>
      <c r="Q2163" s="42">
        <v>0</v>
      </c>
      <c r="R2163" s="42">
        <v>0</v>
      </c>
      <c r="S2163" s="42">
        <f>N2163</f>
        <v>1652.8299999999981</v>
      </c>
      <c r="T2163" s="38">
        <v>5000</v>
      </c>
      <c r="U2163" s="14">
        <f>S2163/H2163</f>
        <v>5.000010587923167E-2</v>
      </c>
      <c r="V2163" s="19"/>
      <c r="W2163" s="19"/>
      <c r="X2163" s="37" t="s">
        <v>3463</v>
      </c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</row>
    <row r="2164" spans="1:37" s="9" customFormat="1" ht="16.5" customHeight="1">
      <c r="A2164" s="38">
        <v>371</v>
      </c>
      <c r="B2164" s="39">
        <v>10729</v>
      </c>
      <c r="C2164" s="38">
        <v>10292113</v>
      </c>
      <c r="D2164" s="40" t="s">
        <v>3131</v>
      </c>
      <c r="E2164" s="58">
        <v>4</v>
      </c>
      <c r="F2164" s="38">
        <v>120</v>
      </c>
      <c r="G2164" s="38" t="s">
        <v>21</v>
      </c>
      <c r="H2164" s="42">
        <v>88547.01</v>
      </c>
      <c r="I2164" s="37"/>
      <c r="J2164" s="44">
        <v>40962</v>
      </c>
      <c r="K2164" s="42">
        <v>0</v>
      </c>
      <c r="L2164" s="42">
        <v>84119.65</v>
      </c>
      <c r="M2164" s="44">
        <v>45259</v>
      </c>
      <c r="N2164" s="42">
        <v>4427.3599999999997</v>
      </c>
      <c r="O2164" s="42">
        <v>0</v>
      </c>
      <c r="P2164" s="45">
        <f>IF(J2164&lt;DATEVALUE("2009-1-1"),3%,13%)</f>
        <v>0.13</v>
      </c>
      <c r="Q2164" s="42">
        <f>IF(P2164=13%,ROUND(O2164/(1+P2164)*P2164,2),ROUND(O2164/(1+0.03)*0.02,2))</f>
        <v>0</v>
      </c>
      <c r="R2164" s="42">
        <f>O2164-Q2164</f>
        <v>0</v>
      </c>
      <c r="S2164" s="42">
        <f>N2164-R2164</f>
        <v>4427.3599999999997</v>
      </c>
      <c r="T2164" s="38">
        <v>2105</v>
      </c>
      <c r="U2164" s="14">
        <f>S2164/H2164</f>
        <v>5.0000107287643029E-2</v>
      </c>
      <c r="V2164" s="19"/>
      <c r="W2164" s="19"/>
      <c r="X2164" s="37" t="s">
        <v>3459</v>
      </c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</row>
    <row r="2165" spans="1:37" s="9" customFormat="1" ht="16.5" customHeight="1">
      <c r="A2165" s="38">
        <v>961</v>
      </c>
      <c r="B2165" s="39">
        <v>10800</v>
      </c>
      <c r="C2165" s="38">
        <v>10317429</v>
      </c>
      <c r="D2165" s="40" t="s">
        <v>180</v>
      </c>
      <c r="E2165" s="38">
        <v>8</v>
      </c>
      <c r="F2165" s="38">
        <v>60</v>
      </c>
      <c r="G2165" s="38" t="s">
        <v>23</v>
      </c>
      <c r="H2165" s="42">
        <v>23173.35</v>
      </c>
      <c r="I2165" s="2"/>
      <c r="J2165" s="44">
        <v>39808</v>
      </c>
      <c r="K2165" s="42">
        <v>0</v>
      </c>
      <c r="L2165" s="42">
        <v>22014.68</v>
      </c>
      <c r="M2165" s="44">
        <v>45077</v>
      </c>
      <c r="N2165" s="42">
        <f>H2165-K2165-L2165</f>
        <v>1158.6699999999983</v>
      </c>
      <c r="O2165" s="42">
        <v>0</v>
      </c>
      <c r="P2165" s="45">
        <v>0.03</v>
      </c>
      <c r="Q2165" s="42">
        <v>0</v>
      </c>
      <c r="R2165" s="42">
        <v>0</v>
      </c>
      <c r="S2165" s="42">
        <f>N2165-R2165</f>
        <v>1158.6699999999983</v>
      </c>
      <c r="T2165" s="38">
        <v>1001</v>
      </c>
      <c r="U2165" s="14">
        <f>S2165/H2165</f>
        <v>5.0000107882546045E-2</v>
      </c>
      <c r="V2165" s="19"/>
      <c r="W2165" s="19"/>
      <c r="X2165" s="37" t="s">
        <v>3465</v>
      </c>
    </row>
    <row r="2166" spans="1:37" s="9" customFormat="1" ht="16.5" customHeight="1">
      <c r="A2166" s="38">
        <v>70</v>
      </c>
      <c r="B2166" s="39">
        <v>10713</v>
      </c>
      <c r="C2166" s="38">
        <v>10298546</v>
      </c>
      <c r="D2166" s="40" t="s">
        <v>216</v>
      </c>
      <c r="E2166" s="38">
        <v>2</v>
      </c>
      <c r="F2166" s="38">
        <v>120</v>
      </c>
      <c r="G2166" s="38" t="s">
        <v>23</v>
      </c>
      <c r="H2166" s="42">
        <v>4615.3900000000003</v>
      </c>
      <c r="I2166" s="57"/>
      <c r="J2166" s="44">
        <v>40805</v>
      </c>
      <c r="K2166" s="42">
        <v>0</v>
      </c>
      <c r="L2166" s="42">
        <v>4384.62</v>
      </c>
      <c r="M2166" s="44">
        <v>45199</v>
      </c>
      <c r="N2166" s="42">
        <v>230.77</v>
      </c>
      <c r="O2166" s="42">
        <v>0</v>
      </c>
      <c r="P2166" s="45">
        <v>0.13</v>
      </c>
      <c r="Q2166" s="42">
        <v>0</v>
      </c>
      <c r="R2166" s="42">
        <v>0</v>
      </c>
      <c r="S2166" s="42">
        <v>230.77</v>
      </c>
      <c r="T2166" s="38">
        <v>5000</v>
      </c>
      <c r="U2166" s="14">
        <f>S2166/H2166</f>
        <v>5.0000108333206943E-2</v>
      </c>
      <c r="V2166" s="19"/>
      <c r="W2166" s="19"/>
      <c r="X2166" s="37" t="s">
        <v>3457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</row>
    <row r="2167" spans="1:37" s="9" customFormat="1" ht="16.5" customHeight="1">
      <c r="A2167" s="38">
        <v>76</v>
      </c>
      <c r="B2167" s="39">
        <v>10754</v>
      </c>
      <c r="C2167" s="38">
        <v>10295764</v>
      </c>
      <c r="D2167" s="40" t="s">
        <v>180</v>
      </c>
      <c r="E2167" s="38">
        <v>3</v>
      </c>
      <c r="F2167" s="38">
        <v>120</v>
      </c>
      <c r="G2167" s="38" t="s">
        <v>23</v>
      </c>
      <c r="H2167" s="42">
        <v>4615.3900000000003</v>
      </c>
      <c r="I2167" s="57"/>
      <c r="J2167" s="44">
        <v>40275</v>
      </c>
      <c r="K2167" s="42">
        <v>0</v>
      </c>
      <c r="L2167" s="42">
        <v>4384.62</v>
      </c>
      <c r="M2167" s="44">
        <v>45199</v>
      </c>
      <c r="N2167" s="42">
        <f>H2167-K2167-L2167</f>
        <v>230.77000000000044</v>
      </c>
      <c r="O2167" s="42">
        <v>0</v>
      </c>
      <c r="P2167" s="45">
        <v>0.13</v>
      </c>
      <c r="Q2167" s="42">
        <v>0</v>
      </c>
      <c r="R2167" s="42">
        <v>0</v>
      </c>
      <c r="S2167" s="42">
        <f>N2167</f>
        <v>230.77000000000044</v>
      </c>
      <c r="T2167" s="38">
        <v>2107</v>
      </c>
      <c r="U2167" s="14">
        <f>S2167/H2167</f>
        <v>5.0000108333207033E-2</v>
      </c>
      <c r="V2167" s="19"/>
      <c r="W2167" s="19"/>
      <c r="X2167" s="37" t="s">
        <v>3464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</row>
    <row r="2168" spans="1:37" s="9" customFormat="1" ht="16.5" customHeight="1">
      <c r="A2168" s="38">
        <v>84</v>
      </c>
      <c r="B2168" s="39">
        <v>10736</v>
      </c>
      <c r="C2168" s="38">
        <v>10284023</v>
      </c>
      <c r="D2168" s="40" t="s">
        <v>1886</v>
      </c>
      <c r="E2168" s="38">
        <v>1</v>
      </c>
      <c r="F2168" s="38">
        <v>120</v>
      </c>
      <c r="G2168" s="38" t="s">
        <v>21</v>
      </c>
      <c r="H2168" s="42">
        <v>13736.17</v>
      </c>
      <c r="I2168" s="49"/>
      <c r="J2168" s="44">
        <v>40391</v>
      </c>
      <c r="K2168" s="42">
        <v>0</v>
      </c>
      <c r="L2168" s="42">
        <v>13049.36</v>
      </c>
      <c r="M2168" s="44">
        <v>45107</v>
      </c>
      <c r="N2168" s="42">
        <f>H2168-K2168-L2168</f>
        <v>686.80999999999949</v>
      </c>
      <c r="O2168" s="42">
        <v>0</v>
      </c>
      <c r="P2168" s="45">
        <v>0.13</v>
      </c>
      <c r="Q2168" s="42">
        <v>0</v>
      </c>
      <c r="R2168" s="42">
        <v>0</v>
      </c>
      <c r="S2168" s="42">
        <f>N2168-R2168</f>
        <v>686.80999999999949</v>
      </c>
      <c r="T2168" s="38">
        <v>5000</v>
      </c>
      <c r="U2168" s="14">
        <f>S2168/H2168</f>
        <v>5.0000109200745151E-2</v>
      </c>
      <c r="V2168" s="19"/>
      <c r="W2168" s="19"/>
      <c r="X2168" s="37" t="s">
        <v>3461</v>
      </c>
    </row>
    <row r="2169" spans="1:37" s="9" customFormat="1" ht="16.5" customHeight="1">
      <c r="A2169" s="38">
        <v>779</v>
      </c>
      <c r="B2169" s="39">
        <v>10729</v>
      </c>
      <c r="C2169" s="38">
        <v>10292563</v>
      </c>
      <c r="D2169" s="40" t="s">
        <v>2300</v>
      </c>
      <c r="E2169" s="58">
        <v>5</v>
      </c>
      <c r="F2169" s="38">
        <v>9</v>
      </c>
      <c r="G2169" s="38" t="s">
        <v>33</v>
      </c>
      <c r="H2169" s="42">
        <v>4569.3900000000003</v>
      </c>
      <c r="I2169" s="37"/>
      <c r="J2169" s="44">
        <v>43889</v>
      </c>
      <c r="K2169" s="42">
        <v>0</v>
      </c>
      <c r="L2169" s="42">
        <v>4340.92</v>
      </c>
      <c r="M2169" s="44">
        <v>45259</v>
      </c>
      <c r="N2169" s="42">
        <v>228.47</v>
      </c>
      <c r="O2169" s="42">
        <v>0</v>
      </c>
      <c r="P2169" s="45">
        <f>IF(J2169&lt;DATEVALUE("2009-1-1"),3%,13%)</f>
        <v>0.13</v>
      </c>
      <c r="Q2169" s="42">
        <f>IF(P2169=13%,ROUND(O2169/(1+P2169)*P2169,2),ROUND(O2169/(1+0.03)*0.02,2))</f>
        <v>0</v>
      </c>
      <c r="R2169" s="42">
        <f>O2169-Q2169</f>
        <v>0</v>
      </c>
      <c r="S2169" s="42">
        <f>N2169-R2169</f>
        <v>228.47</v>
      </c>
      <c r="T2169" s="38">
        <v>5000</v>
      </c>
      <c r="U2169" s="14">
        <f>S2169/H2169</f>
        <v>5.0000109423796173E-2</v>
      </c>
      <c r="V2169" s="19"/>
      <c r="W2169" s="19"/>
      <c r="X2169" s="37" t="s">
        <v>3459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</row>
    <row r="2170" spans="1:37" s="9" customFormat="1" ht="16.5" customHeight="1">
      <c r="A2170" s="38">
        <v>325</v>
      </c>
      <c r="B2170" s="39">
        <v>10729</v>
      </c>
      <c r="C2170" s="38">
        <v>10292151</v>
      </c>
      <c r="D2170" s="40" t="s">
        <v>301</v>
      </c>
      <c r="E2170" s="58">
        <v>1</v>
      </c>
      <c r="F2170" s="38">
        <v>120</v>
      </c>
      <c r="G2170" s="38" t="s">
        <v>21</v>
      </c>
      <c r="H2170" s="42">
        <v>27377.54</v>
      </c>
      <c r="I2170" s="37"/>
      <c r="J2170" s="44">
        <v>41484</v>
      </c>
      <c r="K2170" s="42">
        <v>0</v>
      </c>
      <c r="L2170" s="42">
        <v>26008.66</v>
      </c>
      <c r="M2170" s="44">
        <v>45259</v>
      </c>
      <c r="N2170" s="42">
        <v>1368.88</v>
      </c>
      <c r="O2170" s="42">
        <v>0</v>
      </c>
      <c r="P2170" s="45">
        <f>IF(J2170&lt;DATEVALUE("2009-1-1"),3%,13%)</f>
        <v>0.13</v>
      </c>
      <c r="Q2170" s="42">
        <f>IF(P2170=13%,ROUND(O2170/(1+P2170)*P2170,2),ROUND(O2170/(1+0.03)*0.02,2))</f>
        <v>0</v>
      </c>
      <c r="R2170" s="42">
        <f>O2170-Q2170</f>
        <v>0</v>
      </c>
      <c r="S2170" s="42">
        <f>N2170-R2170</f>
        <v>1368.88</v>
      </c>
      <c r="T2170" s="38">
        <v>1601</v>
      </c>
      <c r="U2170" s="14">
        <f>S2170/H2170</f>
        <v>5.0000109578873783E-2</v>
      </c>
      <c r="V2170" s="19"/>
      <c r="W2170" s="19"/>
      <c r="X2170" s="37" t="s">
        <v>3459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</row>
    <row r="2171" spans="1:37" s="9" customFormat="1" ht="16.5" customHeight="1">
      <c r="A2171" s="38">
        <v>44</v>
      </c>
      <c r="B2171" s="39">
        <v>10723</v>
      </c>
      <c r="C2171" s="38">
        <v>10295164</v>
      </c>
      <c r="D2171" s="40" t="s">
        <v>1221</v>
      </c>
      <c r="E2171" s="38">
        <v>1</v>
      </c>
      <c r="F2171" s="38">
        <v>54</v>
      </c>
      <c r="G2171" s="38" t="s">
        <v>33</v>
      </c>
      <c r="H2171" s="42">
        <v>4484.79</v>
      </c>
      <c r="I2171" s="55"/>
      <c r="J2171" s="44">
        <v>43493</v>
      </c>
      <c r="K2171" s="42">
        <v>0</v>
      </c>
      <c r="L2171" s="42">
        <v>4260.55</v>
      </c>
      <c r="M2171" s="44">
        <v>45138</v>
      </c>
      <c r="N2171" s="42">
        <f>H2171-K2171-L2171</f>
        <v>224.23999999999978</v>
      </c>
      <c r="O2171" s="42">
        <v>0</v>
      </c>
      <c r="P2171" s="45">
        <v>0.13</v>
      </c>
      <c r="Q2171" s="42">
        <v>0</v>
      </c>
      <c r="R2171" s="42">
        <v>0</v>
      </c>
      <c r="S2171" s="42">
        <v>224.24</v>
      </c>
      <c r="T2171" s="38">
        <v>5000</v>
      </c>
      <c r="U2171" s="14">
        <f>S2171/H2171</f>
        <v>5.0000111487940355E-2</v>
      </c>
      <c r="V2171" s="19"/>
      <c r="W2171" s="19"/>
      <c r="X2171" s="37" t="s">
        <v>3470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</row>
    <row r="2172" spans="1:37" s="9" customFormat="1" ht="16.5" customHeight="1">
      <c r="A2172" s="38">
        <v>7</v>
      </c>
      <c r="B2172" s="39">
        <v>10701</v>
      </c>
      <c r="C2172" s="38">
        <v>10275798</v>
      </c>
      <c r="D2172" s="40" t="s">
        <v>759</v>
      </c>
      <c r="E2172" s="38">
        <v>1</v>
      </c>
      <c r="F2172" s="38">
        <v>120</v>
      </c>
      <c r="G2172" s="38" t="s">
        <v>21</v>
      </c>
      <c r="H2172" s="42">
        <v>75641.03</v>
      </c>
      <c r="I2172" s="2"/>
      <c r="J2172" s="44">
        <v>40535</v>
      </c>
      <c r="K2172" s="42">
        <v>0</v>
      </c>
      <c r="L2172" s="42">
        <v>71858.97</v>
      </c>
      <c r="M2172" s="44">
        <v>44985</v>
      </c>
      <c r="N2172" s="42">
        <f>H2172-K2172-L2172</f>
        <v>3782.0599999999977</v>
      </c>
      <c r="O2172" s="42">
        <v>0</v>
      </c>
      <c r="P2172" s="45">
        <v>0.13</v>
      </c>
      <c r="Q2172" s="42">
        <v>0</v>
      </c>
      <c r="R2172" s="42">
        <v>0</v>
      </c>
      <c r="S2172" s="42">
        <f>N2172-R2172</f>
        <v>3782.0599999999977</v>
      </c>
      <c r="T2172" s="38">
        <v>5000</v>
      </c>
      <c r="U2172" s="14">
        <f>S2172/H2172</f>
        <v>5.0000112372874848E-2</v>
      </c>
      <c r="V2172" s="19"/>
      <c r="W2172" s="19"/>
      <c r="X2172" s="37" t="s">
        <v>3455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</row>
    <row r="2173" spans="1:37" s="9" customFormat="1" ht="16.5" customHeight="1">
      <c r="A2173" s="38">
        <v>14</v>
      </c>
      <c r="B2173" s="39">
        <v>10717</v>
      </c>
      <c r="C2173" s="38">
        <v>10311938</v>
      </c>
      <c r="D2173" s="40" t="s">
        <v>226</v>
      </c>
      <c r="E2173" s="38">
        <v>2</v>
      </c>
      <c r="F2173" s="38">
        <v>34</v>
      </c>
      <c r="G2173" s="38" t="s">
        <v>21</v>
      </c>
      <c r="H2173" s="42">
        <v>71097.440000000002</v>
      </c>
      <c r="I2173" s="53"/>
      <c r="J2173" s="44">
        <v>42975</v>
      </c>
      <c r="K2173" s="42">
        <v>0</v>
      </c>
      <c r="L2173" s="42">
        <v>67542.559999999998</v>
      </c>
      <c r="M2173" s="44">
        <v>45138</v>
      </c>
      <c r="N2173" s="42">
        <f>H2173-K2173-L2173</f>
        <v>3554.8800000000047</v>
      </c>
      <c r="O2173" s="42">
        <v>0</v>
      </c>
      <c r="P2173" s="45">
        <v>0.13</v>
      </c>
      <c r="Q2173" s="42">
        <v>0</v>
      </c>
      <c r="R2173" s="42">
        <v>0</v>
      </c>
      <c r="S2173" s="42">
        <v>3554.88</v>
      </c>
      <c r="T2173" s="38">
        <v>5000</v>
      </c>
      <c r="U2173" s="14">
        <f>S2173/H2173</f>
        <v>5.0000112521632285E-2</v>
      </c>
      <c r="V2173" s="19"/>
      <c r="W2173" s="19"/>
      <c r="X2173" s="37" t="s">
        <v>3457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</row>
    <row r="2174" spans="1:37" s="9" customFormat="1" ht="16.5" customHeight="1">
      <c r="A2174" s="38">
        <v>375</v>
      </c>
      <c r="B2174" s="39">
        <v>10729</v>
      </c>
      <c r="C2174" s="38">
        <v>10292114</v>
      </c>
      <c r="D2174" s="40" t="s">
        <v>3131</v>
      </c>
      <c r="E2174" s="58">
        <v>2</v>
      </c>
      <c r="F2174" s="38">
        <v>120</v>
      </c>
      <c r="G2174" s="38" t="s">
        <v>21</v>
      </c>
      <c r="H2174" s="42">
        <v>44273.5</v>
      </c>
      <c r="I2174" s="37"/>
      <c r="J2174" s="44">
        <v>40962</v>
      </c>
      <c r="K2174" s="42">
        <v>0</v>
      </c>
      <c r="L2174" s="42">
        <v>42059.82</v>
      </c>
      <c r="M2174" s="44">
        <v>45259</v>
      </c>
      <c r="N2174" s="42">
        <v>2213.6799999999998</v>
      </c>
      <c r="O2174" s="42">
        <v>0</v>
      </c>
      <c r="P2174" s="45">
        <f>IF(J2174&lt;DATEVALUE("2009-1-1"),3%,13%)</f>
        <v>0.13</v>
      </c>
      <c r="Q2174" s="42">
        <f>IF(P2174=13%,ROUND(O2174/(1+P2174)*P2174,2),ROUND(O2174/(1+0.03)*0.02,2))</f>
        <v>0</v>
      </c>
      <c r="R2174" s="42">
        <f>O2174-Q2174</f>
        <v>0</v>
      </c>
      <c r="S2174" s="42">
        <f>N2174-R2174</f>
        <v>2213.6799999999998</v>
      </c>
      <c r="T2174" s="38">
        <v>2106</v>
      </c>
      <c r="U2174" s="14">
        <f>S2174/H2174</f>
        <v>5.0000112934373835E-2</v>
      </c>
      <c r="V2174" s="19"/>
      <c r="W2174" s="19"/>
      <c r="X2174" s="37" t="s">
        <v>3459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</row>
    <row r="2175" spans="1:37" s="9" customFormat="1" ht="16.5" customHeight="1">
      <c r="A2175" s="38">
        <v>39</v>
      </c>
      <c r="B2175" s="39">
        <v>10719</v>
      </c>
      <c r="C2175" s="38">
        <v>10281662</v>
      </c>
      <c r="D2175" s="40" t="s">
        <v>260</v>
      </c>
      <c r="E2175" s="58">
        <v>2</v>
      </c>
      <c r="F2175" s="38">
        <v>120</v>
      </c>
      <c r="G2175" s="38" t="s">
        <v>21</v>
      </c>
      <c r="H2175" s="42">
        <v>44273.5</v>
      </c>
      <c r="I2175" s="57"/>
      <c r="J2175" s="44">
        <v>41451</v>
      </c>
      <c r="K2175" s="42">
        <v>0</v>
      </c>
      <c r="L2175" s="42">
        <v>42059.82</v>
      </c>
      <c r="M2175" s="44">
        <v>45199</v>
      </c>
      <c r="N2175" s="42">
        <f>H2175-L2175</f>
        <v>2213.6800000000003</v>
      </c>
      <c r="O2175" s="42">
        <v>0</v>
      </c>
      <c r="P2175" s="45">
        <v>0.13</v>
      </c>
      <c r="Q2175" s="42">
        <v>0</v>
      </c>
      <c r="R2175" s="42">
        <v>0</v>
      </c>
      <c r="S2175" s="42">
        <f>N2175</f>
        <v>2213.6800000000003</v>
      </c>
      <c r="T2175" s="38">
        <v>2106</v>
      </c>
      <c r="U2175" s="14">
        <f>S2175/H2175</f>
        <v>5.0000112934373842E-2</v>
      </c>
      <c r="V2175" s="19"/>
      <c r="W2175" s="19"/>
      <c r="X2175" s="37" t="s">
        <v>3478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</row>
    <row r="2176" spans="1:37" s="9" customFormat="1" ht="16.5" customHeight="1">
      <c r="A2176" s="38">
        <v>61</v>
      </c>
      <c r="B2176" s="39">
        <v>10723</v>
      </c>
      <c r="C2176" s="38">
        <v>10294843</v>
      </c>
      <c r="D2176" s="40" t="s">
        <v>277</v>
      </c>
      <c r="E2176" s="58">
        <v>1</v>
      </c>
      <c r="F2176" s="38">
        <v>120</v>
      </c>
      <c r="G2176" s="38" t="s">
        <v>21</v>
      </c>
      <c r="H2176" s="42">
        <v>22136.75</v>
      </c>
      <c r="I2176" s="57"/>
      <c r="J2176" s="44">
        <v>41025</v>
      </c>
      <c r="K2176" s="42">
        <v>0</v>
      </c>
      <c r="L2176" s="42">
        <v>21029.91</v>
      </c>
      <c r="M2176" s="44">
        <v>45199</v>
      </c>
      <c r="N2176" s="42">
        <f>H2176-K2176-L2176</f>
        <v>1106.8400000000001</v>
      </c>
      <c r="O2176" s="42">
        <v>0</v>
      </c>
      <c r="P2176" s="45">
        <v>0.13</v>
      </c>
      <c r="Q2176" s="42">
        <v>0</v>
      </c>
      <c r="R2176" s="42">
        <v>0</v>
      </c>
      <c r="S2176" s="42">
        <f>N2176</f>
        <v>1106.8400000000001</v>
      </c>
      <c r="T2176" s="38">
        <v>5000</v>
      </c>
      <c r="U2176" s="14">
        <f>S2176/H2176</f>
        <v>5.0000112934373842E-2</v>
      </c>
      <c r="V2176" s="19"/>
      <c r="W2176" s="19"/>
      <c r="X2176" s="37" t="s">
        <v>3470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</row>
    <row r="2177" spans="1:37" s="9" customFormat="1" ht="16.5" customHeight="1">
      <c r="A2177" s="38">
        <v>123</v>
      </c>
      <c r="B2177" s="39">
        <v>10725</v>
      </c>
      <c r="C2177" s="38">
        <v>10302304</v>
      </c>
      <c r="D2177" s="40" t="s">
        <v>277</v>
      </c>
      <c r="E2177" s="58">
        <v>1</v>
      </c>
      <c r="F2177" s="38">
        <v>120</v>
      </c>
      <c r="G2177" s="38" t="s">
        <v>21</v>
      </c>
      <c r="H2177" s="42">
        <v>22136.75</v>
      </c>
      <c r="I2177" s="57"/>
      <c r="J2177" s="44">
        <v>40908</v>
      </c>
      <c r="K2177" s="42">
        <v>0</v>
      </c>
      <c r="L2177" s="42">
        <v>21029.91</v>
      </c>
      <c r="M2177" s="44">
        <v>45199</v>
      </c>
      <c r="N2177" s="42">
        <f>H2177-K2177-L2177</f>
        <v>1106.8400000000001</v>
      </c>
      <c r="O2177" s="42">
        <v>0</v>
      </c>
      <c r="P2177" s="45">
        <v>0.13</v>
      </c>
      <c r="Q2177" s="42">
        <v>0</v>
      </c>
      <c r="R2177" s="42">
        <v>0</v>
      </c>
      <c r="S2177" s="42">
        <f>N2177</f>
        <v>1106.8400000000001</v>
      </c>
      <c r="T2177" s="38">
        <v>2105</v>
      </c>
      <c r="U2177" s="14">
        <f>S2177/H2177</f>
        <v>5.0000112934373842E-2</v>
      </c>
      <c r="V2177" s="19"/>
      <c r="W2177" s="19"/>
      <c r="X2177" s="37" t="s">
        <v>3459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</row>
    <row r="2178" spans="1:37" s="9" customFormat="1" ht="16.5" customHeight="1">
      <c r="A2178" s="38">
        <v>49</v>
      </c>
      <c r="B2178" s="39">
        <v>50098</v>
      </c>
      <c r="C2178" s="38">
        <v>10307809</v>
      </c>
      <c r="D2178" s="40" t="s">
        <v>1213</v>
      </c>
      <c r="E2178" s="38">
        <v>10</v>
      </c>
      <c r="F2178" s="38">
        <v>60</v>
      </c>
      <c r="G2178" s="38" t="s">
        <v>33</v>
      </c>
      <c r="H2178" s="42">
        <v>79639.820000000007</v>
      </c>
      <c r="I2178" s="53"/>
      <c r="J2178" s="44">
        <v>41247</v>
      </c>
      <c r="K2178" s="42">
        <v>0</v>
      </c>
      <c r="L2178" s="42">
        <v>75657.820000000007</v>
      </c>
      <c r="M2178" s="44">
        <v>45138</v>
      </c>
      <c r="N2178" s="42">
        <f>H2178-K2178-L2178</f>
        <v>3982</v>
      </c>
      <c r="O2178" s="42">
        <v>0</v>
      </c>
      <c r="P2178" s="45">
        <v>0.13</v>
      </c>
      <c r="Q2178" s="42">
        <v>0</v>
      </c>
      <c r="R2178" s="42">
        <v>0</v>
      </c>
      <c r="S2178" s="42">
        <v>3982</v>
      </c>
      <c r="T2178" s="38">
        <v>5000</v>
      </c>
      <c r="U2178" s="14">
        <f>S2178/H2178</f>
        <v>5.0000113008793839E-2</v>
      </c>
      <c r="V2178" s="19"/>
      <c r="W2178" s="19"/>
      <c r="X2178" s="37" t="s">
        <v>3456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</row>
    <row r="2179" spans="1:37" s="9" customFormat="1" ht="16.5" customHeight="1">
      <c r="A2179" s="38">
        <v>1</v>
      </c>
      <c r="B2179" s="39">
        <v>10751</v>
      </c>
      <c r="C2179" s="38">
        <v>10305187</v>
      </c>
      <c r="D2179" s="40" t="s">
        <v>81</v>
      </c>
      <c r="E2179" s="38">
        <v>42</v>
      </c>
      <c r="F2179" s="38">
        <v>60</v>
      </c>
      <c r="G2179" s="38" t="s">
        <v>23</v>
      </c>
      <c r="H2179" s="42">
        <v>17302.560000000001</v>
      </c>
      <c r="I2179" s="2"/>
      <c r="J2179" s="44">
        <v>41270</v>
      </c>
      <c r="K2179" s="42">
        <v>0</v>
      </c>
      <c r="L2179" s="42">
        <v>16437.43</v>
      </c>
      <c r="M2179" s="44">
        <v>44985</v>
      </c>
      <c r="N2179" s="42">
        <f>H2179-K2179-L2179</f>
        <v>865.13000000000102</v>
      </c>
      <c r="O2179" s="42">
        <v>0</v>
      </c>
      <c r="P2179" s="45">
        <v>0.13</v>
      </c>
      <c r="Q2179" s="42">
        <v>0</v>
      </c>
      <c r="R2179" s="42">
        <v>0</v>
      </c>
      <c r="S2179" s="42">
        <f>N2179-R2179</f>
        <v>865.13000000000102</v>
      </c>
      <c r="T2179" s="38">
        <v>5000</v>
      </c>
      <c r="U2179" s="14">
        <f>S2179/H2179</f>
        <v>5.0000115589831848E-2</v>
      </c>
      <c r="V2179" s="19"/>
      <c r="W2179" s="19"/>
      <c r="X2179" s="37" t="s">
        <v>3474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</row>
    <row r="2180" spans="1:37" s="9" customFormat="1" ht="16.5" customHeight="1">
      <c r="A2180" s="38">
        <v>337</v>
      </c>
      <c r="B2180" s="39">
        <v>10736</v>
      </c>
      <c r="C2180" s="38">
        <v>10283736</v>
      </c>
      <c r="D2180" s="40" t="s">
        <v>1298</v>
      </c>
      <c r="E2180" s="38">
        <v>1</v>
      </c>
      <c r="F2180" s="38">
        <v>120</v>
      </c>
      <c r="G2180" s="38" t="s">
        <v>21</v>
      </c>
      <c r="H2180" s="42">
        <v>42808.3</v>
      </c>
      <c r="I2180" s="55"/>
      <c r="J2180" s="44">
        <v>39270</v>
      </c>
      <c r="K2180" s="42">
        <v>0</v>
      </c>
      <c r="L2180" s="42">
        <v>40667.879999999997</v>
      </c>
      <c r="M2180" s="44">
        <v>45138</v>
      </c>
      <c r="N2180" s="42">
        <f>H2180-K2180-L2180</f>
        <v>2140.4200000000055</v>
      </c>
      <c r="O2180" s="42">
        <v>0</v>
      </c>
      <c r="P2180" s="45">
        <v>0.03</v>
      </c>
      <c r="Q2180" s="42">
        <v>0</v>
      </c>
      <c r="R2180" s="42">
        <v>0</v>
      </c>
      <c r="S2180" s="42">
        <v>2140.42</v>
      </c>
      <c r="T2180" s="38">
        <v>2103</v>
      </c>
      <c r="U2180" s="14">
        <f>S2180/H2180</f>
        <v>5.0000116799779483E-2</v>
      </c>
      <c r="V2180" s="19"/>
      <c r="W2180" s="19"/>
      <c r="X2180" s="37" t="s">
        <v>3461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</row>
    <row r="2181" spans="1:37" s="9" customFormat="1" ht="16.5" customHeight="1">
      <c r="A2181" s="38">
        <v>199</v>
      </c>
      <c r="B2181" s="39">
        <v>10743</v>
      </c>
      <c r="C2181" s="38">
        <v>10300790</v>
      </c>
      <c r="D2181" s="40" t="s">
        <v>546</v>
      </c>
      <c r="E2181" s="58">
        <v>1</v>
      </c>
      <c r="F2181" s="38">
        <v>120</v>
      </c>
      <c r="G2181" s="38" t="s">
        <v>21</v>
      </c>
      <c r="H2181" s="42">
        <v>29914.53</v>
      </c>
      <c r="I2181" s="57"/>
      <c r="J2181" s="44">
        <v>40513</v>
      </c>
      <c r="K2181" s="42">
        <v>0</v>
      </c>
      <c r="L2181" s="42">
        <v>28418.799999999999</v>
      </c>
      <c r="M2181" s="44">
        <v>45199</v>
      </c>
      <c r="N2181" s="42">
        <f>H2181-L2181</f>
        <v>1495.7299999999996</v>
      </c>
      <c r="O2181" s="42">
        <v>0</v>
      </c>
      <c r="P2181" s="45">
        <v>0.13</v>
      </c>
      <c r="Q2181" s="42">
        <v>0</v>
      </c>
      <c r="R2181" s="42">
        <v>0</v>
      </c>
      <c r="S2181" s="42">
        <f>N2181</f>
        <v>1495.7299999999996</v>
      </c>
      <c r="T2181" s="38">
        <v>2102</v>
      </c>
      <c r="U2181" s="14">
        <f>S2181/H2181</f>
        <v>5.000011699999965E-2</v>
      </c>
      <c r="V2181" s="19"/>
      <c r="W2181" s="19"/>
      <c r="X2181" s="37" t="s">
        <v>3463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</row>
    <row r="2182" spans="1:37" s="9" customFormat="1" ht="16.5" customHeight="1">
      <c r="A2182" s="38">
        <v>350</v>
      </c>
      <c r="B2182" s="39">
        <v>40704</v>
      </c>
      <c r="C2182" s="38">
        <v>10303041</v>
      </c>
      <c r="D2182" s="40" t="s">
        <v>872</v>
      </c>
      <c r="E2182" s="58">
        <v>1</v>
      </c>
      <c r="F2182" s="38">
        <v>60</v>
      </c>
      <c r="G2182" s="38" t="s">
        <v>33</v>
      </c>
      <c r="H2182" s="42">
        <v>29914.53</v>
      </c>
      <c r="I2182" s="57"/>
      <c r="J2182" s="44">
        <v>42002</v>
      </c>
      <c r="K2182" s="42">
        <v>0</v>
      </c>
      <c r="L2182" s="42">
        <v>28418.799999999999</v>
      </c>
      <c r="M2182" s="44">
        <v>45199</v>
      </c>
      <c r="N2182" s="42">
        <f>H2182-K2182-L2182</f>
        <v>1495.7299999999996</v>
      </c>
      <c r="O2182" s="42">
        <v>0</v>
      </c>
      <c r="P2182" s="45">
        <v>0.13</v>
      </c>
      <c r="Q2182" s="42">
        <v>0</v>
      </c>
      <c r="R2182" s="42">
        <v>0</v>
      </c>
      <c r="S2182" s="42">
        <f>N2182-R2182</f>
        <v>1495.7299999999996</v>
      </c>
      <c r="T2182" s="38">
        <v>2101</v>
      </c>
      <c r="U2182" s="14">
        <f>S2182/H2182</f>
        <v>5.000011699999965E-2</v>
      </c>
      <c r="V2182" s="19"/>
      <c r="W2182" s="19"/>
      <c r="X2182" s="37" t="s">
        <v>3463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</row>
    <row r="2183" spans="1:37" s="9" customFormat="1" ht="16.5" customHeight="1">
      <c r="A2183" s="38">
        <v>58</v>
      </c>
      <c r="B2183" s="39">
        <v>10755</v>
      </c>
      <c r="C2183" s="38">
        <v>10287279</v>
      </c>
      <c r="D2183" s="40" t="s">
        <v>1148</v>
      </c>
      <c r="E2183" s="38">
        <v>50</v>
      </c>
      <c r="F2183" s="38">
        <v>60</v>
      </c>
      <c r="G2183" s="38" t="s">
        <v>83</v>
      </c>
      <c r="H2183" s="42">
        <v>8496.18</v>
      </c>
      <c r="I2183" s="53"/>
      <c r="J2183" s="44">
        <v>39948</v>
      </c>
      <c r="K2183" s="42">
        <v>0</v>
      </c>
      <c r="L2183" s="42">
        <v>8071.37</v>
      </c>
      <c r="M2183" s="44">
        <v>45169</v>
      </c>
      <c r="N2183" s="42">
        <f>H2183-K2183-L2183</f>
        <v>424.8100000000004</v>
      </c>
      <c r="O2183" s="42">
        <v>0</v>
      </c>
      <c r="P2183" s="45">
        <v>0.13</v>
      </c>
      <c r="Q2183" s="42">
        <v>0</v>
      </c>
      <c r="R2183" s="42">
        <v>0</v>
      </c>
      <c r="S2183" s="42">
        <v>424.81</v>
      </c>
      <c r="T2183" s="38">
        <v>5000</v>
      </c>
      <c r="U2183" s="14">
        <f>S2183/H2183</f>
        <v>5.0000117699954563E-2</v>
      </c>
      <c r="V2183" s="19"/>
      <c r="W2183" s="19"/>
      <c r="X2183" s="37" t="s">
        <v>3464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</row>
    <row r="2184" spans="1:37" s="9" customFormat="1" ht="16.5" customHeight="1">
      <c r="A2184" s="38">
        <v>316</v>
      </c>
      <c r="B2184" s="39">
        <v>10729</v>
      </c>
      <c r="C2184" s="38">
        <v>10291918</v>
      </c>
      <c r="D2184" s="40" t="s">
        <v>2092</v>
      </c>
      <c r="E2184" s="58">
        <v>1</v>
      </c>
      <c r="F2184" s="38">
        <v>120</v>
      </c>
      <c r="G2184" s="38" t="s">
        <v>21</v>
      </c>
      <c r="H2184" s="42">
        <v>25161.54</v>
      </c>
      <c r="I2184" s="37"/>
      <c r="J2184" s="44">
        <v>40106</v>
      </c>
      <c r="K2184" s="42">
        <v>0</v>
      </c>
      <c r="L2184" s="42">
        <v>23903.46</v>
      </c>
      <c r="M2184" s="44">
        <v>45259</v>
      </c>
      <c r="N2184" s="42">
        <v>1258.08</v>
      </c>
      <c r="O2184" s="42">
        <v>0</v>
      </c>
      <c r="P2184" s="45">
        <f>IF(J2184&lt;DATEVALUE("2009-1-1"),3%,13%)</f>
        <v>0.13</v>
      </c>
      <c r="Q2184" s="42">
        <f>IF(P2184=13%,ROUND(O2184/(1+P2184)*P2184,2),ROUND(O2184/(1+0.03)*0.02,2))</f>
        <v>0</v>
      </c>
      <c r="R2184" s="42">
        <f>O2184-Q2184</f>
        <v>0</v>
      </c>
      <c r="S2184" s="42">
        <f>N2184-R2184</f>
        <v>1258.08</v>
      </c>
      <c r="T2184" s="38">
        <v>1601</v>
      </c>
      <c r="U2184" s="14">
        <f>S2184/H2184</f>
        <v>5.0000119229586103E-2</v>
      </c>
      <c r="V2184" s="19"/>
      <c r="W2184" s="19"/>
      <c r="X2184" s="37" t="s">
        <v>3459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</row>
    <row r="2185" spans="1:37" s="9" customFormat="1" ht="16.5" customHeight="1">
      <c r="A2185" s="38">
        <v>9</v>
      </c>
      <c r="B2185" s="39">
        <v>10723</v>
      </c>
      <c r="C2185" s="38">
        <v>10294850</v>
      </c>
      <c r="D2185" s="40" t="s">
        <v>301</v>
      </c>
      <c r="E2185" s="38">
        <v>1</v>
      </c>
      <c r="F2185" s="38">
        <v>120</v>
      </c>
      <c r="G2185" s="38" t="s">
        <v>21</v>
      </c>
      <c r="H2185" s="42">
        <v>20850.150000000001</v>
      </c>
      <c r="I2185" s="2"/>
      <c r="J2185" s="44">
        <v>41331</v>
      </c>
      <c r="K2185" s="42">
        <v>0</v>
      </c>
      <c r="L2185" s="42">
        <v>19807.64</v>
      </c>
      <c r="M2185" s="44">
        <v>45016</v>
      </c>
      <c r="N2185" s="42">
        <f>H2185-K2185-L2185</f>
        <v>1042.510000000002</v>
      </c>
      <c r="O2185" s="42">
        <v>0</v>
      </c>
      <c r="P2185" s="45">
        <v>0.13</v>
      </c>
      <c r="Q2185" s="42">
        <v>0</v>
      </c>
      <c r="R2185" s="42">
        <v>0</v>
      </c>
      <c r="S2185" s="42">
        <v>1042.51</v>
      </c>
      <c r="T2185" s="38">
        <v>5000</v>
      </c>
      <c r="U2185" s="14">
        <f>S2185/H2185</f>
        <v>5.0000119903214124E-2</v>
      </c>
      <c r="V2185" s="19"/>
      <c r="W2185" s="19"/>
      <c r="X2185" s="37" t="s">
        <v>3470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</row>
    <row r="2186" spans="1:37" s="9" customFormat="1" ht="16.5" customHeight="1">
      <c r="A2186" s="38">
        <v>836</v>
      </c>
      <c r="B2186" s="39">
        <v>40711</v>
      </c>
      <c r="C2186" s="38">
        <v>10306831</v>
      </c>
      <c r="D2186" s="40" t="s">
        <v>997</v>
      </c>
      <c r="E2186" s="58">
        <v>320</v>
      </c>
      <c r="F2186" s="38">
        <v>60</v>
      </c>
      <c r="G2186" s="38" t="s">
        <v>23</v>
      </c>
      <c r="H2186" s="42">
        <v>68869.83</v>
      </c>
      <c r="I2186" s="57"/>
      <c r="J2186" s="44">
        <v>43156</v>
      </c>
      <c r="K2186" s="42">
        <v>0</v>
      </c>
      <c r="L2186" s="42">
        <v>65426.33</v>
      </c>
      <c r="M2186" s="44">
        <v>45199</v>
      </c>
      <c r="N2186" s="42">
        <f>H2186-K2186-L2186</f>
        <v>3443.5</v>
      </c>
      <c r="O2186" s="42">
        <v>0</v>
      </c>
      <c r="P2186" s="45">
        <v>0.13</v>
      </c>
      <c r="Q2186" s="42">
        <v>0</v>
      </c>
      <c r="R2186" s="42">
        <v>0</v>
      </c>
      <c r="S2186" s="42">
        <f>N2186-R2186</f>
        <v>3443.5</v>
      </c>
      <c r="T2186" s="38">
        <v>5000</v>
      </c>
      <c r="U2186" s="14">
        <f>S2186/H2186</f>
        <v>5.0000123421242652E-2</v>
      </c>
      <c r="V2186" s="19"/>
      <c r="W2186" s="19"/>
      <c r="X2186" s="37" t="s">
        <v>3467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</row>
    <row r="2187" spans="1:37" s="9" customFormat="1" ht="16.5" customHeight="1">
      <c r="A2187" s="38">
        <v>403</v>
      </c>
      <c r="B2187" s="39">
        <v>10729</v>
      </c>
      <c r="C2187" s="38">
        <v>10291948</v>
      </c>
      <c r="D2187" s="40" t="s">
        <v>260</v>
      </c>
      <c r="E2187" s="58">
        <v>2</v>
      </c>
      <c r="F2187" s="38">
        <v>120</v>
      </c>
      <c r="G2187" s="38" t="s">
        <v>21</v>
      </c>
      <c r="H2187" s="42">
        <v>44273.49</v>
      </c>
      <c r="I2187" s="37"/>
      <c r="J2187" s="44">
        <v>41421</v>
      </c>
      <c r="K2187" s="42">
        <v>0</v>
      </c>
      <c r="L2187" s="42">
        <v>42059.81</v>
      </c>
      <c r="M2187" s="44">
        <v>45259</v>
      </c>
      <c r="N2187" s="42">
        <v>2213.6799999999998</v>
      </c>
      <c r="O2187" s="42">
        <v>0</v>
      </c>
      <c r="P2187" s="45">
        <f>IF(J2187&lt;DATEVALUE("2009-1-1"),3%,13%)</f>
        <v>0.13</v>
      </c>
      <c r="Q2187" s="42">
        <f>IF(P2187=13%,ROUND(O2187/(1+P2187)*P2187,2),ROUND(O2187/(1+0.03)*0.02,2))</f>
        <v>0</v>
      </c>
      <c r="R2187" s="42">
        <f>O2187-Q2187</f>
        <v>0</v>
      </c>
      <c r="S2187" s="42">
        <f>N2187-R2187</f>
        <v>2213.6799999999998</v>
      </c>
      <c r="T2187" s="38">
        <v>5000</v>
      </c>
      <c r="U2187" s="14">
        <f>S2187/H2187</f>
        <v>5.0000124227839275E-2</v>
      </c>
      <c r="V2187" s="19"/>
      <c r="W2187" s="19"/>
      <c r="X2187" s="37" t="s">
        <v>3459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</row>
    <row r="2188" spans="1:37" s="9" customFormat="1" ht="16.5" customHeight="1">
      <c r="A2188" s="38">
        <v>17</v>
      </c>
      <c r="B2188" s="39">
        <v>10721</v>
      </c>
      <c r="C2188" s="38">
        <v>10277561</v>
      </c>
      <c r="D2188" s="40" t="s">
        <v>81</v>
      </c>
      <c r="E2188" s="58">
        <v>32</v>
      </c>
      <c r="F2188" s="38">
        <v>60</v>
      </c>
      <c r="G2188" s="38" t="s">
        <v>23</v>
      </c>
      <c r="H2188" s="42">
        <v>15863.36</v>
      </c>
      <c r="I2188" s="57"/>
      <c r="J2188" s="44">
        <v>43124</v>
      </c>
      <c r="K2188" s="42">
        <v>0</v>
      </c>
      <c r="L2188" s="42">
        <v>15070.19</v>
      </c>
      <c r="M2188" s="44">
        <v>45199</v>
      </c>
      <c r="N2188" s="42">
        <v>793.17</v>
      </c>
      <c r="O2188" s="42">
        <v>0</v>
      </c>
      <c r="P2188" s="45">
        <v>0.13</v>
      </c>
      <c r="Q2188" s="42">
        <v>0</v>
      </c>
      <c r="R2188" s="42">
        <v>0</v>
      </c>
      <c r="S2188" s="42">
        <v>793.17</v>
      </c>
      <c r="T2188" s="38">
        <v>5000</v>
      </c>
      <c r="U2188" s="14">
        <f>S2188/H2188</f>
        <v>5.0000126076694969E-2</v>
      </c>
      <c r="V2188" s="19"/>
      <c r="W2188" s="19"/>
      <c r="X2188" s="37" t="s">
        <v>3469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</row>
    <row r="2189" spans="1:37" s="9" customFormat="1" ht="16.5" customHeight="1">
      <c r="A2189" s="38">
        <v>99</v>
      </c>
      <c r="B2189" s="39">
        <v>10736</v>
      </c>
      <c r="C2189" s="38">
        <v>10284072</v>
      </c>
      <c r="D2189" s="40" t="s">
        <v>337</v>
      </c>
      <c r="E2189" s="31">
        <v>1</v>
      </c>
      <c r="F2189" s="38">
        <v>120</v>
      </c>
      <c r="G2189" s="38" t="s">
        <v>21</v>
      </c>
      <c r="H2189" s="42">
        <v>51276.87</v>
      </c>
      <c r="I2189" s="49"/>
      <c r="J2189" s="44">
        <v>41271</v>
      </c>
      <c r="K2189" s="42">
        <v>0</v>
      </c>
      <c r="L2189" s="42">
        <v>48713.02</v>
      </c>
      <c r="M2189" s="44">
        <v>45107</v>
      </c>
      <c r="N2189" s="42">
        <f>H2189-K2189-L2189</f>
        <v>2563.8500000000058</v>
      </c>
      <c r="O2189" s="42">
        <v>0</v>
      </c>
      <c r="P2189" s="45">
        <v>0.13</v>
      </c>
      <c r="Q2189" s="42">
        <v>0</v>
      </c>
      <c r="R2189" s="42">
        <v>0</v>
      </c>
      <c r="S2189" s="42">
        <f>N2189-R2189</f>
        <v>2563.8500000000058</v>
      </c>
      <c r="T2189" s="38">
        <v>5000</v>
      </c>
      <c r="U2189" s="14">
        <f>S2189/H2189</f>
        <v>5.0000126762807594E-2</v>
      </c>
      <c r="V2189" s="19"/>
      <c r="W2189" s="19"/>
      <c r="X2189" s="37" t="s">
        <v>3461</v>
      </c>
    </row>
    <row r="2190" spans="1:37" s="9" customFormat="1" ht="16.5" customHeight="1">
      <c r="A2190" s="38">
        <v>25</v>
      </c>
      <c r="B2190" s="39">
        <v>20704</v>
      </c>
      <c r="C2190" s="38">
        <v>10296097</v>
      </c>
      <c r="D2190" s="40" t="s">
        <v>824</v>
      </c>
      <c r="E2190" s="58">
        <v>2</v>
      </c>
      <c r="F2190" s="38">
        <v>39</v>
      </c>
      <c r="G2190" s="38" t="s">
        <v>33</v>
      </c>
      <c r="H2190" s="42">
        <v>11826.77</v>
      </c>
      <c r="I2190" s="57"/>
      <c r="J2190" s="44">
        <v>43948</v>
      </c>
      <c r="K2190" s="42">
        <v>0</v>
      </c>
      <c r="L2190" s="42">
        <v>11235.43</v>
      </c>
      <c r="M2190" s="44">
        <v>45199</v>
      </c>
      <c r="N2190" s="42">
        <f>H2190-K2190-L2190</f>
        <v>591.34000000000015</v>
      </c>
      <c r="O2190" s="42">
        <v>0</v>
      </c>
      <c r="P2190" s="45">
        <v>0.13</v>
      </c>
      <c r="Q2190" s="42">
        <v>0</v>
      </c>
      <c r="R2190" s="42">
        <v>0</v>
      </c>
      <c r="S2190" s="42">
        <f>N2190-R2190</f>
        <v>591.34000000000015</v>
      </c>
      <c r="T2190" s="38">
        <v>2101</v>
      </c>
      <c r="U2190" s="14">
        <f>S2190/H2190</f>
        <v>5.0000126830909888E-2</v>
      </c>
      <c r="V2190" s="19"/>
      <c r="W2190" s="19"/>
      <c r="X2190" s="37" t="s">
        <v>3466</v>
      </c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</row>
    <row r="2191" spans="1:37" s="9" customFormat="1" ht="16.5" customHeight="1">
      <c r="A2191" s="38">
        <v>387</v>
      </c>
      <c r="B2191" s="39">
        <v>10729</v>
      </c>
      <c r="C2191" s="38">
        <v>10291851</v>
      </c>
      <c r="D2191" s="40" t="s">
        <v>2445</v>
      </c>
      <c r="E2191" s="58">
        <v>1</v>
      </c>
      <c r="F2191" s="38">
        <v>120</v>
      </c>
      <c r="G2191" s="38" t="s">
        <v>21</v>
      </c>
      <c r="H2191" s="42">
        <v>58976.85</v>
      </c>
      <c r="I2191" s="37"/>
      <c r="J2191" s="44">
        <v>39869</v>
      </c>
      <c r="K2191" s="42">
        <v>0</v>
      </c>
      <c r="L2191" s="42">
        <v>56028</v>
      </c>
      <c r="M2191" s="44">
        <v>45259</v>
      </c>
      <c r="N2191" s="42">
        <v>2948.85</v>
      </c>
      <c r="O2191" s="42">
        <v>0</v>
      </c>
      <c r="P2191" s="45">
        <f>IF(J2191&lt;DATEVALUE("2009-1-1"),3%,13%)</f>
        <v>0.13</v>
      </c>
      <c r="Q2191" s="42">
        <f>IF(P2191=13%,ROUND(O2191/(1+P2191)*P2191,2),ROUND(O2191/(1+0.03)*0.02,2))</f>
        <v>0</v>
      </c>
      <c r="R2191" s="42">
        <f>O2191-Q2191</f>
        <v>0</v>
      </c>
      <c r="S2191" s="42">
        <f>N2191-R2191</f>
        <v>2948.85</v>
      </c>
      <c r="T2191" s="38">
        <v>5000</v>
      </c>
      <c r="U2191" s="14">
        <f>S2191/H2191</f>
        <v>5.0000127168541554E-2</v>
      </c>
      <c r="V2191" s="19"/>
      <c r="W2191" s="19"/>
      <c r="X2191" s="37" t="s">
        <v>3459</v>
      </c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</row>
    <row r="2192" spans="1:37" s="9" customFormat="1" ht="16.5" customHeight="1">
      <c r="A2192" s="38">
        <v>1086</v>
      </c>
      <c r="B2192" s="39">
        <v>10800</v>
      </c>
      <c r="C2192" s="38">
        <v>10317502</v>
      </c>
      <c r="D2192" s="40" t="s">
        <v>2058</v>
      </c>
      <c r="E2192" s="38">
        <v>5</v>
      </c>
      <c r="F2192" s="38">
        <v>60</v>
      </c>
      <c r="G2192" s="38" t="s">
        <v>33</v>
      </c>
      <c r="H2192" s="42">
        <v>50691.67</v>
      </c>
      <c r="I2192" s="48"/>
      <c r="J2192" s="44">
        <v>39813</v>
      </c>
      <c r="K2192" s="42">
        <v>0</v>
      </c>
      <c r="L2192" s="42">
        <v>48157.08</v>
      </c>
      <c r="M2192" s="44">
        <v>45107</v>
      </c>
      <c r="N2192" s="42">
        <f>H2192-K2192-L2192</f>
        <v>2534.5899999999965</v>
      </c>
      <c r="O2192" s="42">
        <v>0</v>
      </c>
      <c r="P2192" s="45">
        <v>0.03</v>
      </c>
      <c r="Q2192" s="42">
        <v>0</v>
      </c>
      <c r="R2192" s="42">
        <v>0</v>
      </c>
      <c r="S2192" s="42">
        <f>N2192-R2192</f>
        <v>2534.5899999999965</v>
      </c>
      <c r="T2192" s="38">
        <v>1001</v>
      </c>
      <c r="U2192" s="14">
        <f>S2192/H2192</f>
        <v>5.0000128226195678E-2</v>
      </c>
      <c r="V2192" s="19"/>
      <c r="W2192" s="19"/>
      <c r="X2192" s="37" t="s">
        <v>3465</v>
      </c>
    </row>
    <row r="2193" spans="1:37" s="9" customFormat="1" ht="16.5" customHeight="1">
      <c r="A2193" s="38">
        <v>512</v>
      </c>
      <c r="B2193" s="39">
        <v>10729</v>
      </c>
      <c r="C2193" s="38">
        <v>10292320</v>
      </c>
      <c r="D2193" s="40" t="s">
        <v>3208</v>
      </c>
      <c r="E2193" s="58">
        <v>24</v>
      </c>
      <c r="F2193" s="38">
        <v>120</v>
      </c>
      <c r="G2193" s="38" t="s">
        <v>23</v>
      </c>
      <c r="H2193" s="42">
        <v>38941.1</v>
      </c>
      <c r="I2193" s="37"/>
      <c r="J2193" s="44">
        <v>39812</v>
      </c>
      <c r="K2193" s="42">
        <v>0</v>
      </c>
      <c r="L2193" s="42">
        <v>36994.04</v>
      </c>
      <c r="M2193" s="44">
        <v>45259</v>
      </c>
      <c r="N2193" s="42">
        <v>1947.06</v>
      </c>
      <c r="O2193" s="42">
        <v>0</v>
      </c>
      <c r="P2193" s="45">
        <f>IF(J2193&lt;DATEVALUE("2009-1-1"),3%,13%)</f>
        <v>0.03</v>
      </c>
      <c r="Q2193" s="42">
        <f>IF(P2193=13%,ROUND(O2193/(1+P2193)*P2193,2),ROUND(O2193/(1+0.03)*0.02,2))</f>
        <v>0</v>
      </c>
      <c r="R2193" s="42">
        <f>O2193-Q2193</f>
        <v>0</v>
      </c>
      <c r="S2193" s="42">
        <f>N2193-R2193</f>
        <v>1947.06</v>
      </c>
      <c r="T2193" s="38">
        <v>2101</v>
      </c>
      <c r="U2193" s="14">
        <f>S2193/H2193</f>
        <v>5.0000128399043685E-2</v>
      </c>
      <c r="V2193" s="19"/>
      <c r="W2193" s="19"/>
      <c r="X2193" s="37" t="s">
        <v>3459</v>
      </c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</row>
    <row r="2194" spans="1:37" s="9" customFormat="1" ht="16.5" customHeight="1">
      <c r="A2194" s="38">
        <v>185</v>
      </c>
      <c r="B2194" s="39">
        <v>10736</v>
      </c>
      <c r="C2194" s="38">
        <v>10284335</v>
      </c>
      <c r="D2194" s="40" t="s">
        <v>1947</v>
      </c>
      <c r="E2194" s="31">
        <v>128</v>
      </c>
      <c r="F2194" s="38">
        <v>120</v>
      </c>
      <c r="G2194" s="38" t="s">
        <v>23</v>
      </c>
      <c r="H2194" s="42">
        <v>15506.76</v>
      </c>
      <c r="I2194" s="49"/>
      <c r="J2194" s="44">
        <v>39269</v>
      </c>
      <c r="K2194" s="42">
        <v>0</v>
      </c>
      <c r="L2194" s="42">
        <v>14731.42</v>
      </c>
      <c r="M2194" s="44">
        <v>45107</v>
      </c>
      <c r="N2194" s="42">
        <f>H2194-K2194-L2194</f>
        <v>775.34000000000015</v>
      </c>
      <c r="O2194" s="42">
        <v>0</v>
      </c>
      <c r="P2194" s="45">
        <v>0.03</v>
      </c>
      <c r="Q2194" s="42">
        <v>0</v>
      </c>
      <c r="R2194" s="42">
        <v>0</v>
      </c>
      <c r="S2194" s="42">
        <f>N2194-R2194</f>
        <v>775.34000000000015</v>
      </c>
      <c r="T2194" s="38">
        <v>2101</v>
      </c>
      <c r="U2194" s="14">
        <f>S2194/H2194</f>
        <v>5.000012897600789E-2</v>
      </c>
      <c r="V2194" s="19"/>
      <c r="W2194" s="19"/>
      <c r="X2194" s="37" t="s">
        <v>3461</v>
      </c>
    </row>
    <row r="2195" spans="1:37" s="9" customFormat="1" ht="16.5" customHeight="1">
      <c r="A2195" s="38">
        <v>317</v>
      </c>
      <c r="B2195" s="39">
        <v>10729</v>
      </c>
      <c r="C2195" s="38">
        <v>10291919</v>
      </c>
      <c r="D2195" s="40" t="s">
        <v>2092</v>
      </c>
      <c r="E2195" s="58">
        <v>1</v>
      </c>
      <c r="F2195" s="38">
        <v>120</v>
      </c>
      <c r="G2195" s="38" t="s">
        <v>21</v>
      </c>
      <c r="H2195" s="42">
        <v>23087.14</v>
      </c>
      <c r="I2195" s="37"/>
      <c r="J2195" s="44">
        <v>40106</v>
      </c>
      <c r="K2195" s="42">
        <v>0</v>
      </c>
      <c r="L2195" s="42">
        <v>21932.78</v>
      </c>
      <c r="M2195" s="44">
        <v>45259</v>
      </c>
      <c r="N2195" s="42">
        <v>1154.3599999999999</v>
      </c>
      <c r="O2195" s="42">
        <v>0</v>
      </c>
      <c r="P2195" s="45">
        <f>IF(J2195&lt;DATEVALUE("2009-1-1"),3%,13%)</f>
        <v>0.13</v>
      </c>
      <c r="Q2195" s="42">
        <f>IF(P2195=13%,ROUND(O2195/(1+P2195)*P2195,2),ROUND(O2195/(1+0.03)*0.02,2))</f>
        <v>0</v>
      </c>
      <c r="R2195" s="42">
        <f>O2195-Q2195</f>
        <v>0</v>
      </c>
      <c r="S2195" s="42">
        <f>N2195-R2195</f>
        <v>1154.3599999999999</v>
      </c>
      <c r="T2195" s="38">
        <v>1601</v>
      </c>
      <c r="U2195" s="14">
        <f>S2195/H2195</f>
        <v>5.0000129942470134E-2</v>
      </c>
      <c r="V2195" s="19"/>
      <c r="W2195" s="19"/>
      <c r="X2195" s="37" t="s">
        <v>3459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</row>
    <row r="2196" spans="1:37" s="9" customFormat="1" ht="16.5" customHeight="1">
      <c r="A2196" s="38">
        <v>51</v>
      </c>
      <c r="B2196" s="39">
        <v>50101</v>
      </c>
      <c r="C2196" s="38">
        <v>10302765</v>
      </c>
      <c r="D2196" s="40" t="s">
        <v>1039</v>
      </c>
      <c r="E2196" s="58">
        <v>15</v>
      </c>
      <c r="F2196" s="38">
        <v>60</v>
      </c>
      <c r="G2196" s="38" t="s">
        <v>23</v>
      </c>
      <c r="H2196" s="42">
        <v>19230.75</v>
      </c>
      <c r="I2196" s="57"/>
      <c r="J2196" s="44">
        <v>42002</v>
      </c>
      <c r="K2196" s="42">
        <v>0</v>
      </c>
      <c r="L2196" s="42">
        <v>18269.21</v>
      </c>
      <c r="M2196" s="44">
        <v>45199</v>
      </c>
      <c r="N2196" s="42">
        <v>961.54</v>
      </c>
      <c r="O2196" s="42">
        <v>0</v>
      </c>
      <c r="P2196" s="45">
        <v>0.13</v>
      </c>
      <c r="Q2196" s="42">
        <v>0</v>
      </c>
      <c r="R2196" s="42">
        <v>0</v>
      </c>
      <c r="S2196" s="42">
        <v>961.54</v>
      </c>
      <c r="T2196" s="38">
        <v>5000</v>
      </c>
      <c r="U2196" s="14">
        <f>S2196/H2196</f>
        <v>5.0000130000129997E-2</v>
      </c>
      <c r="V2196" s="19"/>
      <c r="W2196" s="19"/>
      <c r="X2196" s="37" t="s">
        <v>3477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</row>
    <row r="2197" spans="1:37" s="9" customFormat="1" ht="16.5" customHeight="1">
      <c r="A2197" s="38">
        <v>142</v>
      </c>
      <c r="B2197" s="39">
        <v>10726</v>
      </c>
      <c r="C2197" s="38">
        <v>10299952</v>
      </c>
      <c r="D2197" s="40" t="s">
        <v>317</v>
      </c>
      <c r="E2197" s="58">
        <v>99</v>
      </c>
      <c r="F2197" s="38">
        <v>60</v>
      </c>
      <c r="G2197" s="38" t="s">
        <v>23</v>
      </c>
      <c r="H2197" s="42">
        <v>49077.27</v>
      </c>
      <c r="I2197" s="57"/>
      <c r="J2197" s="44">
        <v>43125</v>
      </c>
      <c r="K2197" s="42">
        <v>0</v>
      </c>
      <c r="L2197" s="42">
        <v>46623.4</v>
      </c>
      <c r="M2197" s="44">
        <v>45199</v>
      </c>
      <c r="N2197" s="42">
        <f>H2197-L2197</f>
        <v>2453.8699999999953</v>
      </c>
      <c r="O2197" s="42">
        <v>0</v>
      </c>
      <c r="P2197" s="45">
        <v>0.13</v>
      </c>
      <c r="Q2197" s="42">
        <v>0</v>
      </c>
      <c r="R2197" s="42">
        <v>0</v>
      </c>
      <c r="S2197" s="42">
        <f>N2197</f>
        <v>2453.8699999999953</v>
      </c>
      <c r="T2197" s="38">
        <v>5000</v>
      </c>
      <c r="U2197" s="14">
        <f>S2197/H2197</f>
        <v>5.0000132444204731E-2</v>
      </c>
      <c r="V2197" s="19"/>
      <c r="W2197" s="19"/>
      <c r="X2197" s="37" t="s">
        <v>3459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</row>
    <row r="2198" spans="1:37" s="9" customFormat="1" ht="16.5" customHeight="1">
      <c r="A2198" s="38">
        <v>945</v>
      </c>
      <c r="B2198" s="39">
        <v>10800</v>
      </c>
      <c r="C2198" s="38">
        <v>10317346</v>
      </c>
      <c r="D2198" s="40" t="s">
        <v>477</v>
      </c>
      <c r="E2198" s="38">
        <v>21</v>
      </c>
      <c r="F2198" s="38">
        <v>60</v>
      </c>
      <c r="G2198" s="38" t="s">
        <v>23</v>
      </c>
      <c r="H2198" s="42">
        <v>37327.5</v>
      </c>
      <c r="I2198" s="2"/>
      <c r="J2198" s="44">
        <v>39808</v>
      </c>
      <c r="K2198" s="42">
        <v>0</v>
      </c>
      <c r="L2198" s="42">
        <v>35461.120000000003</v>
      </c>
      <c r="M2198" s="44">
        <v>45077</v>
      </c>
      <c r="N2198" s="42">
        <f>H2198-K2198-L2198</f>
        <v>1866.3799999999974</v>
      </c>
      <c r="O2198" s="42">
        <v>0</v>
      </c>
      <c r="P2198" s="45">
        <v>0.03</v>
      </c>
      <c r="Q2198" s="42">
        <v>0</v>
      </c>
      <c r="R2198" s="42">
        <v>0</v>
      </c>
      <c r="S2198" s="42">
        <f>N2198-R2198</f>
        <v>1866.3799999999974</v>
      </c>
      <c r="T2198" s="38">
        <v>1001</v>
      </c>
      <c r="U2198" s="14">
        <f>S2198/H2198</f>
        <v>5.0000133949500966E-2</v>
      </c>
      <c r="V2198" s="19"/>
      <c r="W2198" s="19"/>
      <c r="X2198" s="37" t="s">
        <v>3465</v>
      </c>
    </row>
    <row r="2199" spans="1:37" s="9" customFormat="1" ht="16.5" customHeight="1">
      <c r="A2199" s="38">
        <v>32</v>
      </c>
      <c r="B2199" s="39">
        <v>10751</v>
      </c>
      <c r="C2199" s="38">
        <v>10305350</v>
      </c>
      <c r="D2199" s="40" t="s">
        <v>2977</v>
      </c>
      <c r="E2199" s="58">
        <v>4</v>
      </c>
      <c r="F2199" s="38">
        <v>120</v>
      </c>
      <c r="G2199" s="38" t="s">
        <v>23</v>
      </c>
      <c r="H2199" s="42">
        <v>7376.58</v>
      </c>
      <c r="I2199" s="37"/>
      <c r="J2199" s="44">
        <v>41269</v>
      </c>
      <c r="K2199" s="42">
        <v>0</v>
      </c>
      <c r="L2199" s="42">
        <v>7007.75</v>
      </c>
      <c r="M2199" s="44">
        <v>45220</v>
      </c>
      <c r="N2199" s="42">
        <v>368.83</v>
      </c>
      <c r="O2199" s="42">
        <v>0</v>
      </c>
      <c r="P2199" s="45">
        <f>IF(J2199&lt;DATEVALUE("2009-1-1"),3%,13%)</f>
        <v>0.13</v>
      </c>
      <c r="Q2199" s="42">
        <f>IF(P2199=13%,ROUND(O2199/(1+P2199)*P2199,2),ROUND(O2199/(1+0.03)*0.02,2))</f>
        <v>0</v>
      </c>
      <c r="R2199" s="42">
        <f>O2199-Q2199</f>
        <v>0</v>
      </c>
      <c r="S2199" s="42">
        <f>N2199-R2199</f>
        <v>368.83</v>
      </c>
      <c r="T2199" s="38">
        <v>5000</v>
      </c>
      <c r="U2199" s="14">
        <f>S2199/H2199</f>
        <v>5.0000135564177435E-2</v>
      </c>
      <c r="V2199" s="19"/>
      <c r="W2199" s="19"/>
      <c r="X2199" s="37" t="s">
        <v>3474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</row>
    <row r="2200" spans="1:37" s="9" customFormat="1" ht="16.5" customHeight="1">
      <c r="A2200" s="38">
        <v>947</v>
      </c>
      <c r="B2200" s="39">
        <v>10800</v>
      </c>
      <c r="C2200" s="38">
        <v>10317349</v>
      </c>
      <c r="D2200" s="40" t="s">
        <v>521</v>
      </c>
      <c r="E2200" s="38">
        <v>4</v>
      </c>
      <c r="F2200" s="38">
        <v>60</v>
      </c>
      <c r="G2200" s="38" t="s">
        <v>23</v>
      </c>
      <c r="H2200" s="42">
        <v>18433.349999999999</v>
      </c>
      <c r="I2200" s="2"/>
      <c r="J2200" s="44">
        <v>39808</v>
      </c>
      <c r="K2200" s="42">
        <v>0</v>
      </c>
      <c r="L2200" s="42">
        <v>17511.68</v>
      </c>
      <c r="M2200" s="44">
        <v>45077</v>
      </c>
      <c r="N2200" s="42">
        <f>H2200-K2200-L2200</f>
        <v>921.66999999999825</v>
      </c>
      <c r="O2200" s="42">
        <v>0</v>
      </c>
      <c r="P2200" s="45">
        <v>0.03</v>
      </c>
      <c r="Q2200" s="42">
        <v>0</v>
      </c>
      <c r="R2200" s="42">
        <v>0</v>
      </c>
      <c r="S2200" s="42">
        <f>N2200-R2200</f>
        <v>921.66999999999825</v>
      </c>
      <c r="T2200" s="38">
        <v>1001</v>
      </c>
      <c r="U2200" s="14">
        <f>S2200/H2200</f>
        <v>5.0000135623747083E-2</v>
      </c>
      <c r="V2200" s="19"/>
      <c r="W2200" s="19"/>
      <c r="X2200" s="37" t="s">
        <v>3465</v>
      </c>
    </row>
    <row r="2201" spans="1:37" s="9" customFormat="1" ht="16.5" customHeight="1">
      <c r="A2201" s="38">
        <v>255</v>
      </c>
      <c r="B2201" s="39">
        <v>10736</v>
      </c>
      <c r="C2201" s="38">
        <v>10319103</v>
      </c>
      <c r="D2201" s="40" t="s">
        <v>1924</v>
      </c>
      <c r="E2201" s="31">
        <v>1</v>
      </c>
      <c r="F2201" s="38">
        <v>60</v>
      </c>
      <c r="G2201" s="38" t="s">
        <v>33</v>
      </c>
      <c r="H2201" s="42">
        <v>40431.89</v>
      </c>
      <c r="I2201" s="49"/>
      <c r="J2201" s="44">
        <v>42549</v>
      </c>
      <c r="K2201" s="42">
        <v>0</v>
      </c>
      <c r="L2201" s="42">
        <v>38410.29</v>
      </c>
      <c r="M2201" s="44">
        <v>45107</v>
      </c>
      <c r="N2201" s="42">
        <f>H2201-K2201-L2201</f>
        <v>2021.5999999999985</v>
      </c>
      <c r="O2201" s="42">
        <v>0</v>
      </c>
      <c r="P2201" s="45">
        <v>0.13</v>
      </c>
      <c r="Q2201" s="42">
        <v>0</v>
      </c>
      <c r="R2201" s="42">
        <v>0</v>
      </c>
      <c r="S2201" s="42">
        <f>N2201-R2201</f>
        <v>2021.5999999999985</v>
      </c>
      <c r="T2201" s="38">
        <v>1802</v>
      </c>
      <c r="U2201" s="14">
        <f>S2201/H2201</f>
        <v>5.0000136031236694E-2</v>
      </c>
      <c r="V2201" s="19"/>
      <c r="W2201" s="19"/>
      <c r="X2201" s="37" t="s">
        <v>3461</v>
      </c>
    </row>
    <row r="2202" spans="1:37" s="9" customFormat="1" ht="16.5" customHeight="1">
      <c r="A2202" s="38">
        <v>59</v>
      </c>
      <c r="B2202" s="39">
        <v>10736</v>
      </c>
      <c r="C2202" s="38">
        <v>10283163</v>
      </c>
      <c r="D2202" s="40" t="s">
        <v>1865</v>
      </c>
      <c r="E2202" s="31">
        <v>1</v>
      </c>
      <c r="F2202" s="38">
        <v>120</v>
      </c>
      <c r="G2202" s="38" t="s">
        <v>21</v>
      </c>
      <c r="H2202" s="42">
        <v>21942.74</v>
      </c>
      <c r="I2202" s="49"/>
      <c r="J2202" s="44">
        <v>39270</v>
      </c>
      <c r="K2202" s="42">
        <v>0</v>
      </c>
      <c r="L2202" s="42">
        <v>20845.599999999999</v>
      </c>
      <c r="M2202" s="44">
        <v>45107</v>
      </c>
      <c r="N2202" s="42">
        <f>H2202-K2202-L2202</f>
        <v>1097.1400000000031</v>
      </c>
      <c r="O2202" s="42">
        <v>0</v>
      </c>
      <c r="P2202" s="45">
        <v>0.03</v>
      </c>
      <c r="Q2202" s="42">
        <v>0</v>
      </c>
      <c r="R2202" s="42">
        <v>0</v>
      </c>
      <c r="S2202" s="42">
        <f>N2202-R2202</f>
        <v>1097.1400000000031</v>
      </c>
      <c r="T2202" s="38">
        <v>2102</v>
      </c>
      <c r="U2202" s="14">
        <f>S2202/H2202</f>
        <v>5.0000136719480018E-2</v>
      </c>
      <c r="V2202" s="19"/>
      <c r="W2202" s="19"/>
      <c r="X2202" s="37" t="s">
        <v>3461</v>
      </c>
    </row>
    <row r="2203" spans="1:37" s="9" customFormat="1" ht="16.5" customHeight="1">
      <c r="A2203" s="38">
        <v>31</v>
      </c>
      <c r="B2203" s="39">
        <v>10726</v>
      </c>
      <c r="C2203" s="38">
        <v>10299621</v>
      </c>
      <c r="D2203" s="40" t="s">
        <v>2482</v>
      </c>
      <c r="E2203" s="38">
        <v>4</v>
      </c>
      <c r="F2203" s="38">
        <v>120</v>
      </c>
      <c r="G2203" s="38" t="s">
        <v>23</v>
      </c>
      <c r="H2203" s="42">
        <v>10940.17</v>
      </c>
      <c r="I2203" s="2"/>
      <c r="J2203" s="44">
        <v>40895</v>
      </c>
      <c r="K2203" s="42">
        <v>0</v>
      </c>
      <c r="L2203" s="42">
        <v>10393.16</v>
      </c>
      <c r="M2203" s="44">
        <v>45016</v>
      </c>
      <c r="N2203" s="42">
        <f>H2203-K2203-L2203</f>
        <v>547.01000000000022</v>
      </c>
      <c r="O2203" s="42">
        <v>0</v>
      </c>
      <c r="P2203" s="45">
        <v>0.13</v>
      </c>
      <c r="Q2203" s="42">
        <v>0</v>
      </c>
      <c r="R2203" s="42">
        <v>0</v>
      </c>
      <c r="S2203" s="42">
        <v>547.01</v>
      </c>
      <c r="T2203" s="38">
        <v>2106</v>
      </c>
      <c r="U2203" s="14">
        <f>S2203/H2203</f>
        <v>5.0000137109386784E-2</v>
      </c>
      <c r="V2203" s="19"/>
      <c r="W2203" s="19"/>
      <c r="X2203" s="37" t="s">
        <v>3459</v>
      </c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</row>
    <row r="2204" spans="1:37" s="9" customFormat="1" ht="16.5" customHeight="1">
      <c r="A2204" s="38">
        <v>543</v>
      </c>
      <c r="B2204" s="39">
        <v>40712</v>
      </c>
      <c r="C2204" s="38">
        <v>10303857</v>
      </c>
      <c r="D2204" s="40" t="s">
        <v>1760</v>
      </c>
      <c r="E2204" s="38">
        <v>9</v>
      </c>
      <c r="F2204" s="38">
        <v>56</v>
      </c>
      <c r="G2204" s="38" t="s">
        <v>33</v>
      </c>
      <c r="H2204" s="42">
        <v>18076.95</v>
      </c>
      <c r="I2204" s="55"/>
      <c r="J2204" s="44">
        <v>43432</v>
      </c>
      <c r="K2204" s="42">
        <v>0</v>
      </c>
      <c r="L2204" s="42">
        <v>17173.099999999999</v>
      </c>
      <c r="M2204" s="44">
        <v>45138</v>
      </c>
      <c r="N2204" s="42">
        <f>H2204-K2204-L2204</f>
        <v>903.85000000000218</v>
      </c>
      <c r="O2204" s="42">
        <v>0</v>
      </c>
      <c r="P2204" s="45">
        <v>0.13</v>
      </c>
      <c r="Q2204" s="42">
        <v>0</v>
      </c>
      <c r="R2204" s="42">
        <v>0</v>
      </c>
      <c r="S2204" s="42">
        <v>903.85</v>
      </c>
      <c r="T2204" s="38">
        <v>5000</v>
      </c>
      <c r="U2204" s="14">
        <f>S2204/H2204</f>
        <v>5.0000138297666363E-2</v>
      </c>
      <c r="V2204" s="19"/>
      <c r="W2204" s="19"/>
      <c r="X2204" s="37" t="s">
        <v>3467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</row>
    <row r="2205" spans="1:37" s="9" customFormat="1" ht="16.5" customHeight="1">
      <c r="A2205" s="38">
        <v>252</v>
      </c>
      <c r="B2205" s="39">
        <v>10745</v>
      </c>
      <c r="C2205" s="38">
        <v>10308493</v>
      </c>
      <c r="D2205" s="40" t="s">
        <v>591</v>
      </c>
      <c r="E2205" s="58">
        <v>18</v>
      </c>
      <c r="F2205" s="38">
        <v>60</v>
      </c>
      <c r="G2205" s="38" t="s">
        <v>23</v>
      </c>
      <c r="H2205" s="42">
        <v>7230.78</v>
      </c>
      <c r="I2205" s="57"/>
      <c r="J2205" s="44">
        <v>41847</v>
      </c>
      <c r="K2205" s="42">
        <v>0</v>
      </c>
      <c r="L2205" s="42">
        <v>6869.24</v>
      </c>
      <c r="M2205" s="44">
        <v>45199</v>
      </c>
      <c r="N2205" s="42">
        <f>H2205-K2205-L2205</f>
        <v>361.53999999999996</v>
      </c>
      <c r="O2205" s="42">
        <v>0</v>
      </c>
      <c r="P2205" s="45">
        <v>0.13</v>
      </c>
      <c r="Q2205" s="42">
        <v>0</v>
      </c>
      <c r="R2205" s="42">
        <v>0</v>
      </c>
      <c r="S2205" s="42">
        <f>N2205-R2205</f>
        <v>361.53999999999996</v>
      </c>
      <c r="T2205" s="38">
        <v>5000</v>
      </c>
      <c r="U2205" s="14">
        <f>S2205/H2205</f>
        <v>5.0000138297666363E-2</v>
      </c>
      <c r="V2205" s="19"/>
      <c r="W2205" s="19"/>
      <c r="X2205" s="37" t="s">
        <v>3463</v>
      </c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</row>
    <row r="2206" spans="1:37" s="9" customFormat="1" ht="16.5" customHeight="1">
      <c r="A2206" s="38">
        <v>43</v>
      </c>
      <c r="B2206" s="39">
        <v>50100</v>
      </c>
      <c r="C2206" s="38">
        <v>10309183</v>
      </c>
      <c r="D2206" s="40" t="s">
        <v>1036</v>
      </c>
      <c r="E2206" s="58">
        <v>18</v>
      </c>
      <c r="F2206" s="38">
        <v>60</v>
      </c>
      <c r="G2206" s="38" t="s">
        <v>23</v>
      </c>
      <c r="H2206" s="42">
        <v>7230.78</v>
      </c>
      <c r="I2206" s="57"/>
      <c r="J2206" s="44">
        <v>41638</v>
      </c>
      <c r="K2206" s="42">
        <v>0</v>
      </c>
      <c r="L2206" s="42">
        <v>6869.24</v>
      </c>
      <c r="M2206" s="44">
        <v>45199</v>
      </c>
      <c r="N2206" s="42">
        <v>361.54</v>
      </c>
      <c r="O2206" s="42">
        <v>0</v>
      </c>
      <c r="P2206" s="45">
        <v>0.13</v>
      </c>
      <c r="Q2206" s="42">
        <v>0</v>
      </c>
      <c r="R2206" s="42">
        <v>0</v>
      </c>
      <c r="S2206" s="42">
        <v>361.54</v>
      </c>
      <c r="T2206" s="38">
        <v>5000</v>
      </c>
      <c r="U2206" s="14">
        <f>S2206/H2206</f>
        <v>5.000013829766637E-2</v>
      </c>
      <c r="V2206" s="19"/>
      <c r="W2206" s="19"/>
      <c r="X2206" s="37" t="s">
        <v>3477</v>
      </c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</row>
    <row r="2207" spans="1:37" s="9" customFormat="1" ht="16.5" customHeight="1">
      <c r="A2207" s="38">
        <v>844</v>
      </c>
      <c r="B2207" s="39">
        <v>40711</v>
      </c>
      <c r="C2207" s="38">
        <v>10307202</v>
      </c>
      <c r="D2207" s="40" t="s">
        <v>1004</v>
      </c>
      <c r="E2207" s="58">
        <v>29</v>
      </c>
      <c r="F2207" s="38">
        <v>56</v>
      </c>
      <c r="G2207" s="38" t="s">
        <v>33</v>
      </c>
      <c r="H2207" s="42">
        <v>65000.02</v>
      </c>
      <c r="I2207" s="57"/>
      <c r="J2207" s="44">
        <v>43432</v>
      </c>
      <c r="K2207" s="42">
        <v>0</v>
      </c>
      <c r="L2207" s="42">
        <v>61750.01</v>
      </c>
      <c r="M2207" s="44">
        <v>45199</v>
      </c>
      <c r="N2207" s="42">
        <f>H2207-K2207-L2207</f>
        <v>3250.0099999999948</v>
      </c>
      <c r="O2207" s="42">
        <v>0</v>
      </c>
      <c r="P2207" s="45">
        <v>0.13</v>
      </c>
      <c r="Q2207" s="42">
        <v>0</v>
      </c>
      <c r="R2207" s="42">
        <v>0</v>
      </c>
      <c r="S2207" s="42">
        <f>N2207-R2207</f>
        <v>3250.0099999999948</v>
      </c>
      <c r="T2207" s="38">
        <v>2506</v>
      </c>
      <c r="U2207" s="14">
        <f>S2207/H2207</f>
        <v>5.0000138461495779E-2</v>
      </c>
      <c r="V2207" s="19"/>
      <c r="W2207" s="19"/>
      <c r="X2207" s="37" t="s">
        <v>3467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</row>
    <row r="2208" spans="1:37" s="9" customFormat="1" ht="16.5" customHeight="1">
      <c r="A2208" s="38">
        <v>958</v>
      </c>
      <c r="B2208" s="39">
        <v>10800</v>
      </c>
      <c r="C2208" s="38">
        <v>10317363</v>
      </c>
      <c r="D2208" s="40" t="s">
        <v>47</v>
      </c>
      <c r="E2208" s="38">
        <v>7</v>
      </c>
      <c r="F2208" s="38">
        <v>60</v>
      </c>
      <c r="G2208" s="38" t="s">
        <v>23</v>
      </c>
      <c r="H2208" s="42">
        <v>53893.25</v>
      </c>
      <c r="I2208" s="2"/>
      <c r="J2208" s="44">
        <v>39808</v>
      </c>
      <c r="K2208" s="42">
        <v>0</v>
      </c>
      <c r="L2208" s="42">
        <v>51198.58</v>
      </c>
      <c r="M2208" s="44">
        <v>45077</v>
      </c>
      <c r="N2208" s="42">
        <f>H2208-K2208-L2208</f>
        <v>2694.6699999999983</v>
      </c>
      <c r="O2208" s="42">
        <v>0</v>
      </c>
      <c r="P2208" s="45">
        <v>0.03</v>
      </c>
      <c r="Q2208" s="42">
        <v>0</v>
      </c>
      <c r="R2208" s="42">
        <v>0</v>
      </c>
      <c r="S2208" s="42">
        <f>N2208-R2208</f>
        <v>2694.6699999999983</v>
      </c>
      <c r="T2208" s="38">
        <v>1001</v>
      </c>
      <c r="U2208" s="14">
        <f>S2208/H2208</f>
        <v>5.0000139163995462E-2</v>
      </c>
      <c r="V2208" s="19"/>
      <c r="W2208" s="19"/>
      <c r="X2208" s="37" t="s">
        <v>3465</v>
      </c>
    </row>
    <row r="2209" spans="1:37" s="9" customFormat="1" ht="16.5" customHeight="1">
      <c r="A2209" s="38">
        <v>150</v>
      </c>
      <c r="B2209" s="39">
        <v>50098</v>
      </c>
      <c r="C2209" s="38">
        <v>10307791</v>
      </c>
      <c r="D2209" s="40" t="s">
        <v>1007</v>
      </c>
      <c r="E2209" s="38">
        <v>1</v>
      </c>
      <c r="F2209" s="38">
        <v>120</v>
      </c>
      <c r="G2209" s="38" t="s">
        <v>21</v>
      </c>
      <c r="H2209" s="42">
        <v>14102.56</v>
      </c>
      <c r="I2209" s="57"/>
      <c r="J2209" s="44">
        <v>41248</v>
      </c>
      <c r="K2209" s="42">
        <v>0</v>
      </c>
      <c r="L2209" s="42">
        <v>13397.43</v>
      </c>
      <c r="M2209" s="44">
        <v>45199</v>
      </c>
      <c r="N2209" s="42">
        <v>705.13</v>
      </c>
      <c r="O2209" s="42">
        <v>0</v>
      </c>
      <c r="P2209" s="45">
        <v>0.13</v>
      </c>
      <c r="Q2209" s="42">
        <v>0</v>
      </c>
      <c r="R2209" s="42">
        <v>0</v>
      </c>
      <c r="S2209" s="42">
        <v>705.13</v>
      </c>
      <c r="T2209" s="38">
        <v>2102</v>
      </c>
      <c r="U2209" s="14">
        <f>S2209/H2209</f>
        <v>5.0000141818223078E-2</v>
      </c>
      <c r="V2209" s="19"/>
      <c r="W2209" s="19"/>
      <c r="X2209" s="37" t="s">
        <v>3456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</row>
    <row r="2210" spans="1:37" s="9" customFormat="1" ht="16.5" customHeight="1">
      <c r="A2210" s="38">
        <v>699</v>
      </c>
      <c r="B2210" s="39">
        <v>40708</v>
      </c>
      <c r="C2210" s="38">
        <v>10278726</v>
      </c>
      <c r="D2210" s="40" t="s">
        <v>902</v>
      </c>
      <c r="E2210" s="58">
        <v>35</v>
      </c>
      <c r="F2210" s="38">
        <v>60</v>
      </c>
      <c r="G2210" s="38" t="s">
        <v>23</v>
      </c>
      <c r="H2210" s="42">
        <v>17350.55</v>
      </c>
      <c r="I2210" s="57"/>
      <c r="J2210" s="44">
        <v>43215</v>
      </c>
      <c r="K2210" s="42">
        <v>0</v>
      </c>
      <c r="L2210" s="42">
        <v>16483.02</v>
      </c>
      <c r="M2210" s="44">
        <v>45199</v>
      </c>
      <c r="N2210" s="42">
        <f>H2210-L2210</f>
        <v>867.52999999999884</v>
      </c>
      <c r="O2210" s="42">
        <v>0</v>
      </c>
      <c r="P2210" s="45">
        <v>0.13</v>
      </c>
      <c r="Q2210" s="42">
        <v>0</v>
      </c>
      <c r="R2210" s="42">
        <v>0</v>
      </c>
      <c r="S2210" s="42">
        <f>N2210</f>
        <v>867.52999999999884</v>
      </c>
      <c r="T2210" s="38">
        <v>5000</v>
      </c>
      <c r="U2210" s="14">
        <f>S2210/H2210</f>
        <v>5.0000144087651334E-2</v>
      </c>
      <c r="V2210" s="19"/>
      <c r="W2210" s="19"/>
      <c r="X2210" s="37" t="s">
        <v>3467</v>
      </c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</row>
    <row r="2211" spans="1:37" s="9" customFormat="1" ht="16.5" customHeight="1">
      <c r="A2211" s="38">
        <v>1023</v>
      </c>
      <c r="B2211" s="39">
        <v>10800</v>
      </c>
      <c r="C2211" s="38">
        <v>10317753</v>
      </c>
      <c r="D2211" s="40" t="s">
        <v>2137</v>
      </c>
      <c r="E2211" s="38">
        <v>6</v>
      </c>
      <c r="F2211" s="38">
        <v>60</v>
      </c>
      <c r="G2211" s="38" t="s">
        <v>23</v>
      </c>
      <c r="H2211" s="42">
        <v>6932.18</v>
      </c>
      <c r="I2211" s="2"/>
      <c r="J2211" s="44">
        <v>39808</v>
      </c>
      <c r="K2211" s="42">
        <v>0</v>
      </c>
      <c r="L2211" s="42">
        <v>6585.57</v>
      </c>
      <c r="M2211" s="44">
        <v>45077</v>
      </c>
      <c r="N2211" s="42">
        <f>H2211-K2211-L2211</f>
        <v>346.61000000000058</v>
      </c>
      <c r="O2211" s="42">
        <v>0</v>
      </c>
      <c r="P2211" s="45">
        <v>0.03</v>
      </c>
      <c r="Q2211" s="42">
        <v>0</v>
      </c>
      <c r="R2211" s="42">
        <v>0</v>
      </c>
      <c r="S2211" s="42">
        <f>N2211-R2211</f>
        <v>346.61000000000058</v>
      </c>
      <c r="T2211" s="38">
        <v>1001</v>
      </c>
      <c r="U2211" s="14">
        <f>S2211/H2211</f>
        <v>5.0000144254765538E-2</v>
      </c>
      <c r="V2211" s="19"/>
      <c r="W2211" s="19"/>
      <c r="X2211" s="37" t="s">
        <v>3465</v>
      </c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</row>
    <row r="2212" spans="1:37" s="9" customFormat="1" ht="16.5" customHeight="1">
      <c r="A2212" s="38">
        <v>361</v>
      </c>
      <c r="B2212" s="39">
        <v>10736</v>
      </c>
      <c r="C2212" s="38">
        <v>10283149</v>
      </c>
      <c r="D2212" s="40" t="s">
        <v>1319</v>
      </c>
      <c r="E2212" s="38">
        <v>1</v>
      </c>
      <c r="F2212" s="38">
        <v>120</v>
      </c>
      <c r="G2212" s="38" t="s">
        <v>21</v>
      </c>
      <c r="H2212" s="42">
        <v>16906.349999999999</v>
      </c>
      <c r="I2212" s="55"/>
      <c r="J2212" s="44">
        <v>39265</v>
      </c>
      <c r="K2212" s="42">
        <v>0</v>
      </c>
      <c r="L2212" s="42">
        <v>16061.03</v>
      </c>
      <c r="M2212" s="44">
        <v>45138</v>
      </c>
      <c r="N2212" s="42">
        <f>H2212-K2212-L2212</f>
        <v>845.31999999999789</v>
      </c>
      <c r="O2212" s="42">
        <v>0</v>
      </c>
      <c r="P2212" s="45">
        <v>0.03</v>
      </c>
      <c r="Q2212" s="42">
        <v>0</v>
      </c>
      <c r="R2212" s="42">
        <v>0</v>
      </c>
      <c r="S2212" s="42">
        <v>845.32</v>
      </c>
      <c r="T2212" s="38">
        <v>5000</v>
      </c>
      <c r="U2212" s="14">
        <f>S2212/H2212</f>
        <v>5.0000147873432182E-2</v>
      </c>
      <c r="V2212" s="19"/>
      <c r="W2212" s="19"/>
      <c r="X2212" s="37" t="s">
        <v>3461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</row>
    <row r="2213" spans="1:37" s="9" customFormat="1" ht="16.5" customHeight="1">
      <c r="A2213" s="38">
        <v>16</v>
      </c>
      <c r="B2213" s="39">
        <v>10749</v>
      </c>
      <c r="C2213" s="38">
        <v>10300673</v>
      </c>
      <c r="D2213" s="40" t="s">
        <v>2395</v>
      </c>
      <c r="E2213" s="38">
        <v>1</v>
      </c>
      <c r="F2213" s="38">
        <v>120</v>
      </c>
      <c r="G2213" s="38" t="s">
        <v>21</v>
      </c>
      <c r="H2213" s="42">
        <v>33473.5</v>
      </c>
      <c r="I2213" s="2"/>
      <c r="J2213" s="44">
        <v>40468</v>
      </c>
      <c r="K2213" s="42">
        <v>0</v>
      </c>
      <c r="L2213" s="42">
        <v>31799.82</v>
      </c>
      <c r="M2213" s="44">
        <v>45046</v>
      </c>
      <c r="N2213" s="42">
        <f>H2213-K2213-L2213</f>
        <v>1673.6800000000003</v>
      </c>
      <c r="O2213" s="42">
        <v>0</v>
      </c>
      <c r="P2213" s="45">
        <v>0.13</v>
      </c>
      <c r="Q2213" s="42">
        <v>0</v>
      </c>
      <c r="R2213" s="42">
        <v>0</v>
      </c>
      <c r="S2213" s="42">
        <v>1673.68</v>
      </c>
      <c r="T2213" s="38">
        <v>2101</v>
      </c>
      <c r="U2213" s="14">
        <f>S2213/H2213</f>
        <v>5.0000149371891199E-2</v>
      </c>
      <c r="V2213" s="19"/>
      <c r="W2213" s="19"/>
      <c r="X2213" s="37" t="s">
        <v>3473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</row>
    <row r="2214" spans="1:37" s="9" customFormat="1" ht="16.5" customHeight="1">
      <c r="A2214" s="38">
        <v>13</v>
      </c>
      <c r="B2214" s="39">
        <v>10730</v>
      </c>
      <c r="C2214" s="38">
        <v>10289915</v>
      </c>
      <c r="D2214" s="40" t="s">
        <v>2851</v>
      </c>
      <c r="E2214" s="38">
        <v>1</v>
      </c>
      <c r="F2214" s="38">
        <v>120</v>
      </c>
      <c r="G2214" s="38" t="s">
        <v>21</v>
      </c>
      <c r="H2214" s="42">
        <v>33373.5</v>
      </c>
      <c r="I2214" s="2"/>
      <c r="J2214" s="44">
        <v>40164</v>
      </c>
      <c r="K2214" s="42">
        <v>0</v>
      </c>
      <c r="L2214" s="42">
        <v>31704.82</v>
      </c>
      <c r="M2214" s="44">
        <v>44985</v>
      </c>
      <c r="N2214" s="42">
        <f>H2214-K2214-L2214</f>
        <v>1668.6800000000003</v>
      </c>
      <c r="O2214" s="42">
        <v>0</v>
      </c>
      <c r="P2214" s="45">
        <v>0.13</v>
      </c>
      <c r="Q2214" s="42">
        <v>0</v>
      </c>
      <c r="R2214" s="42">
        <v>0</v>
      </c>
      <c r="S2214" s="42">
        <f>N2214-R2214</f>
        <v>1668.6800000000003</v>
      </c>
      <c r="T2214" s="38">
        <v>1601</v>
      </c>
      <c r="U2214" s="14">
        <f>S2214/H2214</f>
        <v>5.000014981946755E-2</v>
      </c>
      <c r="V2214" s="19"/>
      <c r="W2214" s="19"/>
      <c r="X2214" s="37" t="s">
        <v>3459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</row>
    <row r="2215" spans="1:37" s="9" customFormat="1" ht="16.5" customHeight="1">
      <c r="A2215" s="38">
        <v>12</v>
      </c>
      <c r="B2215" s="39">
        <v>10719</v>
      </c>
      <c r="C2215" s="38">
        <v>10282034</v>
      </c>
      <c r="D2215" s="40" t="s">
        <v>337</v>
      </c>
      <c r="E2215" s="38">
        <v>1</v>
      </c>
      <c r="F2215" s="38">
        <v>120</v>
      </c>
      <c r="G2215" s="38" t="s">
        <v>21</v>
      </c>
      <c r="H2215" s="42">
        <v>26676.92</v>
      </c>
      <c r="I2215" s="49"/>
      <c r="J2215" s="44">
        <v>41331</v>
      </c>
      <c r="K2215" s="42">
        <v>0</v>
      </c>
      <c r="L2215" s="42">
        <v>25343.07</v>
      </c>
      <c r="M2215" s="44">
        <v>45107</v>
      </c>
      <c r="N2215" s="42">
        <f>H2215-K2215-L2215</f>
        <v>1333.8499999999985</v>
      </c>
      <c r="O2215" s="42">
        <v>0</v>
      </c>
      <c r="P2215" s="45">
        <v>0.13</v>
      </c>
      <c r="Q2215" s="42">
        <v>0</v>
      </c>
      <c r="R2215" s="42">
        <v>0</v>
      </c>
      <c r="S2215" s="42">
        <f>N2215-R2215</f>
        <v>1333.8499999999985</v>
      </c>
      <c r="T2215" s="38">
        <v>2101</v>
      </c>
      <c r="U2215" s="14">
        <f>S2215/H2215</f>
        <v>5.0000149942347118E-2</v>
      </c>
      <c r="V2215" s="19"/>
      <c r="W2215" s="19"/>
      <c r="X2215" s="37" t="s">
        <v>3478</v>
      </c>
    </row>
    <row r="2216" spans="1:37" s="9" customFormat="1" ht="16.5" customHeight="1">
      <c r="A2216" s="38">
        <v>91</v>
      </c>
      <c r="B2216" s="39">
        <v>10726</v>
      </c>
      <c r="C2216" s="38">
        <v>10300216</v>
      </c>
      <c r="D2216" s="40" t="s">
        <v>301</v>
      </c>
      <c r="E2216" s="38">
        <v>1</v>
      </c>
      <c r="F2216" s="38">
        <v>120</v>
      </c>
      <c r="G2216" s="38" t="s">
        <v>21</v>
      </c>
      <c r="H2216" s="42">
        <v>33288.9</v>
      </c>
      <c r="I2216" s="56"/>
      <c r="J2216" s="44">
        <v>41484</v>
      </c>
      <c r="K2216" s="42">
        <v>0</v>
      </c>
      <c r="L2216" s="42">
        <v>31624.45</v>
      </c>
      <c r="M2216" s="44">
        <v>45169</v>
      </c>
      <c r="N2216" s="42">
        <f>H2216-K2216-L2216</f>
        <v>1664.4500000000007</v>
      </c>
      <c r="O2216" s="42">
        <v>0</v>
      </c>
      <c r="P2216" s="45">
        <v>0.13</v>
      </c>
      <c r="Q2216" s="42">
        <v>0</v>
      </c>
      <c r="R2216" s="42">
        <v>0</v>
      </c>
      <c r="S2216" s="42">
        <v>1664.45</v>
      </c>
      <c r="T2216" s="38">
        <v>1602</v>
      </c>
      <c r="U2216" s="14">
        <f>S2216/H2216</f>
        <v>5.0000150200216885E-2</v>
      </c>
      <c r="V2216" s="19"/>
      <c r="W2216" s="19"/>
      <c r="X2216" s="37" t="s">
        <v>3459</v>
      </c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</row>
    <row r="2217" spans="1:37" s="9" customFormat="1" ht="16.5" customHeight="1">
      <c r="A2217" s="38">
        <v>75</v>
      </c>
      <c r="B2217" s="39">
        <v>10754</v>
      </c>
      <c r="C2217" s="38">
        <v>10295739</v>
      </c>
      <c r="D2217" s="40" t="s">
        <v>658</v>
      </c>
      <c r="E2217" s="38">
        <v>9</v>
      </c>
      <c r="F2217" s="38">
        <v>120</v>
      </c>
      <c r="G2217" s="38" t="s">
        <v>23</v>
      </c>
      <c r="H2217" s="42">
        <v>3320.39</v>
      </c>
      <c r="I2217" s="57"/>
      <c r="J2217" s="44">
        <v>40275</v>
      </c>
      <c r="K2217" s="42">
        <v>0</v>
      </c>
      <c r="L2217" s="42">
        <v>3154.37</v>
      </c>
      <c r="M2217" s="44">
        <v>45199</v>
      </c>
      <c r="N2217" s="42">
        <f>H2217-K2217-L2217</f>
        <v>166.01999999999998</v>
      </c>
      <c r="O2217" s="42">
        <v>0</v>
      </c>
      <c r="P2217" s="45">
        <v>0.13</v>
      </c>
      <c r="Q2217" s="42">
        <v>0</v>
      </c>
      <c r="R2217" s="42">
        <v>0</v>
      </c>
      <c r="S2217" s="42">
        <f>N2217</f>
        <v>166.01999999999998</v>
      </c>
      <c r="T2217" s="38">
        <v>2108</v>
      </c>
      <c r="U2217" s="14">
        <f>S2217/H2217</f>
        <v>5.0000150584720467E-2</v>
      </c>
      <c r="V2217" s="19"/>
      <c r="W2217" s="19"/>
      <c r="X2217" s="37" t="s">
        <v>3464</v>
      </c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</row>
    <row r="2218" spans="1:37" s="9" customFormat="1" ht="16.5" customHeight="1">
      <c r="A2218" s="38">
        <v>951</v>
      </c>
      <c r="B2218" s="39">
        <v>10800</v>
      </c>
      <c r="C2218" s="38">
        <v>10317356</v>
      </c>
      <c r="D2218" s="40" t="s">
        <v>2071</v>
      </c>
      <c r="E2218" s="38">
        <v>10</v>
      </c>
      <c r="F2218" s="38">
        <v>60</v>
      </c>
      <c r="G2218" s="38" t="s">
        <v>23</v>
      </c>
      <c r="H2218" s="42">
        <v>48716.65</v>
      </c>
      <c r="I2218" s="2"/>
      <c r="J2218" s="44">
        <v>39808</v>
      </c>
      <c r="K2218" s="42">
        <v>0</v>
      </c>
      <c r="L2218" s="42">
        <v>46280.81</v>
      </c>
      <c r="M2218" s="44">
        <v>45077</v>
      </c>
      <c r="N2218" s="42">
        <f>H2218-K2218-L2218</f>
        <v>2435.8400000000038</v>
      </c>
      <c r="O2218" s="42">
        <v>0</v>
      </c>
      <c r="P2218" s="45">
        <v>0.03</v>
      </c>
      <c r="Q2218" s="42">
        <v>0</v>
      </c>
      <c r="R2218" s="42">
        <v>0</v>
      </c>
      <c r="S2218" s="42">
        <f>N2218-R2218</f>
        <v>2435.8400000000038</v>
      </c>
      <c r="T2218" s="38">
        <v>1001</v>
      </c>
      <c r="U2218" s="14">
        <f>S2218/H2218</f>
        <v>5.0000153951472517E-2</v>
      </c>
      <c r="V2218" s="19"/>
      <c r="W2218" s="19"/>
      <c r="X2218" s="37" t="s">
        <v>3465</v>
      </c>
    </row>
    <row r="2219" spans="1:37" s="9" customFormat="1" ht="16.5" customHeight="1">
      <c r="A2219" s="38">
        <v>184</v>
      </c>
      <c r="B2219" s="39">
        <v>10741</v>
      </c>
      <c r="C2219" s="38">
        <v>10282269</v>
      </c>
      <c r="D2219" s="40" t="s">
        <v>638</v>
      </c>
      <c r="E2219" s="38">
        <v>1</v>
      </c>
      <c r="F2219" s="38">
        <v>120</v>
      </c>
      <c r="G2219" s="38" t="s">
        <v>21</v>
      </c>
      <c r="H2219" s="42">
        <v>28948.71</v>
      </c>
      <c r="I2219" s="49"/>
      <c r="J2219" s="44">
        <v>41304</v>
      </c>
      <c r="K2219" s="42">
        <v>0</v>
      </c>
      <c r="L2219" s="42">
        <v>27501.27</v>
      </c>
      <c r="M2219" s="44">
        <v>45107</v>
      </c>
      <c r="N2219" s="42">
        <f>H2219-K2219-L2219</f>
        <v>1447.4399999999987</v>
      </c>
      <c r="O2219" s="42">
        <v>0</v>
      </c>
      <c r="P2219" s="45">
        <v>0.13</v>
      </c>
      <c r="Q2219" s="42">
        <v>0</v>
      </c>
      <c r="R2219" s="42">
        <v>0</v>
      </c>
      <c r="S2219" s="42">
        <f>N2219-R2219</f>
        <v>1447.4399999999987</v>
      </c>
      <c r="T2219" s="38">
        <v>5000</v>
      </c>
      <c r="U2219" s="14">
        <f>S2219/H2219</f>
        <v>5.0000155447341134E-2</v>
      </c>
      <c r="V2219" s="19"/>
      <c r="W2219" s="19"/>
      <c r="X2219" s="37" t="s">
        <v>3462</v>
      </c>
    </row>
    <row r="2220" spans="1:37" s="9" customFormat="1" ht="16.5" customHeight="1">
      <c r="A2220" s="38">
        <v>511</v>
      </c>
      <c r="B2220" s="39">
        <v>10729</v>
      </c>
      <c r="C2220" s="38">
        <v>10292319</v>
      </c>
      <c r="D2220" s="40" t="s">
        <v>3207</v>
      </c>
      <c r="E2220" s="58">
        <v>30</v>
      </c>
      <c r="F2220" s="38">
        <v>120</v>
      </c>
      <c r="G2220" s="38" t="s">
        <v>23</v>
      </c>
      <c r="H2220" s="42">
        <v>48130.85</v>
      </c>
      <c r="I2220" s="37"/>
      <c r="J2220" s="44">
        <v>39812</v>
      </c>
      <c r="K2220" s="42">
        <v>0</v>
      </c>
      <c r="L2220" s="42">
        <v>45724.3</v>
      </c>
      <c r="M2220" s="44">
        <v>45259</v>
      </c>
      <c r="N2220" s="42">
        <v>2406.5500000000002</v>
      </c>
      <c r="O2220" s="42">
        <v>0</v>
      </c>
      <c r="P2220" s="45">
        <f>IF(J2220&lt;DATEVALUE("2009-1-1"),3%,13%)</f>
        <v>0.03</v>
      </c>
      <c r="Q2220" s="42">
        <f>IF(P2220=13%,ROUND(O2220/(1+P2220)*P2220,2),ROUND(O2220/(1+0.03)*0.02,2))</f>
        <v>0</v>
      </c>
      <c r="R2220" s="42">
        <f>O2220-Q2220</f>
        <v>0</v>
      </c>
      <c r="S2220" s="42">
        <f>N2220-R2220</f>
        <v>2406.5500000000002</v>
      </c>
      <c r="T2220" s="38">
        <v>2101</v>
      </c>
      <c r="U2220" s="14">
        <f>S2220/H2220</f>
        <v>5.0000155825213978E-2</v>
      </c>
      <c r="V2220" s="19"/>
      <c r="W2220" s="19"/>
      <c r="X2220" s="37" t="s">
        <v>3459</v>
      </c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</row>
    <row r="2221" spans="1:37" s="9" customFormat="1" ht="16.5" customHeight="1">
      <c r="A2221" s="38">
        <v>10</v>
      </c>
      <c r="B2221" s="39">
        <v>10755</v>
      </c>
      <c r="C2221" s="38">
        <v>10287691</v>
      </c>
      <c r="D2221" s="40" t="s">
        <v>2875</v>
      </c>
      <c r="E2221" s="38">
        <v>6</v>
      </c>
      <c r="F2221" s="38">
        <v>60</v>
      </c>
      <c r="G2221" s="38" t="s">
        <v>33</v>
      </c>
      <c r="H2221" s="42">
        <v>12820.56</v>
      </c>
      <c r="I2221" s="2"/>
      <c r="J2221" s="44">
        <v>42668</v>
      </c>
      <c r="K2221" s="42">
        <v>0</v>
      </c>
      <c r="L2221" s="42">
        <v>12179.53</v>
      </c>
      <c r="M2221" s="44">
        <v>44985</v>
      </c>
      <c r="N2221" s="42">
        <f>H2221-K2221-L2221</f>
        <v>641.02999999999884</v>
      </c>
      <c r="O2221" s="42">
        <v>0</v>
      </c>
      <c r="P2221" s="45">
        <v>0.13</v>
      </c>
      <c r="Q2221" s="42">
        <v>0</v>
      </c>
      <c r="R2221" s="42">
        <v>0</v>
      </c>
      <c r="S2221" s="42">
        <f>N2221-R2221</f>
        <v>641.02999999999884</v>
      </c>
      <c r="T2221" s="38">
        <v>5000</v>
      </c>
      <c r="U2221" s="14">
        <f>S2221/H2221</f>
        <v>5.0000155999425831E-2</v>
      </c>
      <c r="V2221" s="19"/>
      <c r="W2221" s="19"/>
      <c r="X2221" s="37" t="s">
        <v>3464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</row>
    <row r="2222" spans="1:37" s="9" customFormat="1" ht="16.5" customHeight="1">
      <c r="A2222" s="38">
        <v>166</v>
      </c>
      <c r="B2222" s="39">
        <v>10736</v>
      </c>
      <c r="C2222" s="38">
        <v>10284267</v>
      </c>
      <c r="D2222" s="40" t="s">
        <v>1934</v>
      </c>
      <c r="E2222" s="31">
        <v>2</v>
      </c>
      <c r="F2222" s="38">
        <v>60</v>
      </c>
      <c r="G2222" s="38" t="s">
        <v>33</v>
      </c>
      <c r="H2222" s="42">
        <v>12649.56</v>
      </c>
      <c r="I2222" s="49"/>
      <c r="J2222" s="44">
        <v>42061</v>
      </c>
      <c r="K2222" s="42">
        <v>0</v>
      </c>
      <c r="L2222" s="42">
        <v>12017.08</v>
      </c>
      <c r="M2222" s="44">
        <v>45107</v>
      </c>
      <c r="N2222" s="42">
        <f>H2222-K2222-L2222</f>
        <v>632.47999999999956</v>
      </c>
      <c r="O2222" s="42">
        <v>0</v>
      </c>
      <c r="P2222" s="45">
        <v>0.13</v>
      </c>
      <c r="Q2222" s="42">
        <v>0</v>
      </c>
      <c r="R2222" s="42">
        <v>0</v>
      </c>
      <c r="S2222" s="42">
        <f>N2222-R2222</f>
        <v>632.47999999999956</v>
      </c>
      <c r="T2222" s="38">
        <v>5000</v>
      </c>
      <c r="U2222" s="14">
        <f>S2222/H2222</f>
        <v>5.0000158108266184E-2</v>
      </c>
      <c r="V2222" s="19"/>
      <c r="W2222" s="19"/>
      <c r="X2222" s="37" t="s">
        <v>3461</v>
      </c>
    </row>
    <row r="2223" spans="1:37" s="9" customFormat="1" ht="16.5" customHeight="1">
      <c r="A2223" s="38">
        <v>260</v>
      </c>
      <c r="B2223" s="39">
        <v>10741</v>
      </c>
      <c r="C2223" s="38">
        <v>10282451</v>
      </c>
      <c r="D2223" s="40" t="s">
        <v>1533</v>
      </c>
      <c r="E2223" s="38">
        <v>1</v>
      </c>
      <c r="F2223" s="38">
        <v>60</v>
      </c>
      <c r="G2223" s="38" t="s">
        <v>33</v>
      </c>
      <c r="H2223" s="42">
        <v>6324.78</v>
      </c>
      <c r="I2223" s="55"/>
      <c r="J2223" s="44">
        <v>41998</v>
      </c>
      <c r="K2223" s="42">
        <v>0</v>
      </c>
      <c r="L2223" s="42">
        <v>6008.54</v>
      </c>
      <c r="M2223" s="44">
        <v>45138</v>
      </c>
      <c r="N2223" s="42">
        <f>H2223-K2223-L2223</f>
        <v>316.23999999999978</v>
      </c>
      <c r="O2223" s="42">
        <v>0</v>
      </c>
      <c r="P2223" s="45">
        <v>0.13</v>
      </c>
      <c r="Q2223" s="42">
        <v>0</v>
      </c>
      <c r="R2223" s="42">
        <v>0</v>
      </c>
      <c r="S2223" s="42">
        <f>N2223-R2223</f>
        <v>316.23999999999978</v>
      </c>
      <c r="T2223" s="38">
        <v>5000</v>
      </c>
      <c r="U2223" s="14">
        <f>S2223/H2223</f>
        <v>5.0000158108266184E-2</v>
      </c>
      <c r="V2223" s="19"/>
      <c r="W2223" s="19"/>
      <c r="X2223" s="37" t="s">
        <v>3462</v>
      </c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</row>
    <row r="2224" spans="1:37" s="9" customFormat="1" ht="16.5" customHeight="1">
      <c r="A2224" s="38">
        <v>163</v>
      </c>
      <c r="B2224" s="39">
        <v>10744</v>
      </c>
      <c r="C2224" s="38">
        <v>10294188</v>
      </c>
      <c r="D2224" s="40" t="s">
        <v>1122</v>
      </c>
      <c r="E2224" s="38">
        <v>1</v>
      </c>
      <c r="F2224" s="38">
        <v>60</v>
      </c>
      <c r="G2224" s="38" t="s">
        <v>33</v>
      </c>
      <c r="H2224" s="42">
        <v>6324.78</v>
      </c>
      <c r="I2224" s="56"/>
      <c r="J2224" s="44">
        <v>41847</v>
      </c>
      <c r="K2224" s="42">
        <v>0</v>
      </c>
      <c r="L2224" s="42">
        <v>6008.54</v>
      </c>
      <c r="M2224" s="44">
        <v>45169</v>
      </c>
      <c r="N2224" s="42">
        <f>H2224-K2224-L2224</f>
        <v>316.23999999999978</v>
      </c>
      <c r="O2224" s="42">
        <v>0</v>
      </c>
      <c r="P2224" s="45">
        <v>0.13</v>
      </c>
      <c r="Q2224" s="42">
        <v>0</v>
      </c>
      <c r="R2224" s="42">
        <v>0</v>
      </c>
      <c r="S2224" s="42">
        <f>N2224-R2224</f>
        <v>316.23999999999978</v>
      </c>
      <c r="T2224" s="38">
        <v>5000</v>
      </c>
      <c r="U2224" s="14">
        <f>S2224/H2224</f>
        <v>5.0000158108266184E-2</v>
      </c>
      <c r="V2224" s="19"/>
      <c r="W2224" s="19"/>
      <c r="X2224" s="37" t="s">
        <v>3463</v>
      </c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</row>
    <row r="2225" spans="1:37" s="9" customFormat="1" ht="16.5" customHeight="1">
      <c r="A2225" s="38">
        <v>71</v>
      </c>
      <c r="B2225" s="39">
        <v>10732</v>
      </c>
      <c r="C2225" s="38">
        <v>10320394</v>
      </c>
      <c r="D2225" s="40" t="s">
        <v>413</v>
      </c>
      <c r="E2225" s="58">
        <v>2</v>
      </c>
      <c r="F2225" s="38">
        <v>120</v>
      </c>
      <c r="G2225" s="38" t="s">
        <v>21</v>
      </c>
      <c r="H2225" s="42">
        <v>44174.86</v>
      </c>
      <c r="I2225" s="57"/>
      <c r="J2225" s="44">
        <v>39993</v>
      </c>
      <c r="K2225" s="42">
        <v>0</v>
      </c>
      <c r="L2225" s="42">
        <v>41966.11</v>
      </c>
      <c r="M2225" s="44">
        <v>45199</v>
      </c>
      <c r="N2225" s="42">
        <f>H2225-L2225</f>
        <v>2208.75</v>
      </c>
      <c r="O2225" s="42">
        <v>0</v>
      </c>
      <c r="P2225" s="45">
        <v>0.13</v>
      </c>
      <c r="Q2225" s="42">
        <v>0</v>
      </c>
      <c r="R2225" s="42">
        <v>0</v>
      </c>
      <c r="S2225" s="42">
        <f>N2225</f>
        <v>2208.75</v>
      </c>
      <c r="T2225" s="38">
        <v>5000</v>
      </c>
      <c r="U2225" s="14">
        <f>S2225/H2225</f>
        <v>5.0000158461169994E-2</v>
      </c>
      <c r="V2225" s="19"/>
      <c r="W2225" s="19"/>
      <c r="X2225" s="37" t="s">
        <v>3460</v>
      </c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</row>
    <row r="2226" spans="1:37" s="9" customFormat="1" ht="16.5" customHeight="1">
      <c r="A2226" s="38">
        <v>377</v>
      </c>
      <c r="B2226" s="39">
        <v>10729</v>
      </c>
      <c r="C2226" s="38">
        <v>10292089</v>
      </c>
      <c r="D2226" s="40" t="s">
        <v>301</v>
      </c>
      <c r="E2226" s="58">
        <v>1</v>
      </c>
      <c r="F2226" s="38">
        <v>120</v>
      </c>
      <c r="G2226" s="38" t="s">
        <v>21</v>
      </c>
      <c r="H2226" s="42">
        <v>24870.92</v>
      </c>
      <c r="I2226" s="37"/>
      <c r="J2226" s="44">
        <v>40688</v>
      </c>
      <c r="K2226" s="42">
        <v>0</v>
      </c>
      <c r="L2226" s="42">
        <v>23627.37</v>
      </c>
      <c r="M2226" s="44">
        <v>45259</v>
      </c>
      <c r="N2226" s="42">
        <v>1243.55</v>
      </c>
      <c r="O2226" s="42">
        <v>0</v>
      </c>
      <c r="P2226" s="45">
        <f>IF(J2226&lt;DATEVALUE("2009-1-1"),3%,13%)</f>
        <v>0.13</v>
      </c>
      <c r="Q2226" s="42">
        <f>IF(P2226=13%,ROUND(O2226/(1+P2226)*P2226,2),ROUND(O2226/(1+0.03)*0.02,2))</f>
        <v>0</v>
      </c>
      <c r="R2226" s="42">
        <f>O2226-Q2226</f>
        <v>0</v>
      </c>
      <c r="S2226" s="42">
        <f>N2226-R2226</f>
        <v>1243.55</v>
      </c>
      <c r="T2226" s="38">
        <v>2201</v>
      </c>
      <c r="U2226" s="14">
        <f>S2226/H2226</f>
        <v>5.0000160830399522E-2</v>
      </c>
      <c r="V2226" s="19"/>
      <c r="W2226" s="19"/>
      <c r="X2226" s="37" t="s">
        <v>3459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</row>
    <row r="2227" spans="1:37" s="9" customFormat="1" ht="16.5" customHeight="1">
      <c r="A2227" s="38">
        <v>223</v>
      </c>
      <c r="B2227" s="39">
        <v>40712</v>
      </c>
      <c r="C2227" s="38">
        <v>10302508</v>
      </c>
      <c r="D2227" s="40" t="s">
        <v>1608</v>
      </c>
      <c r="E2227" s="38">
        <v>1</v>
      </c>
      <c r="F2227" s="38">
        <v>60</v>
      </c>
      <c r="G2227" s="38" t="s">
        <v>83</v>
      </c>
      <c r="H2227" s="42">
        <v>6068.38</v>
      </c>
      <c r="I2227" s="55"/>
      <c r="J2227" s="44">
        <v>42277</v>
      </c>
      <c r="K2227" s="42">
        <v>0</v>
      </c>
      <c r="L2227" s="42">
        <v>5764.96</v>
      </c>
      <c r="M2227" s="44">
        <v>45138</v>
      </c>
      <c r="N2227" s="42">
        <f>H2227-K2227-L2227</f>
        <v>303.42000000000007</v>
      </c>
      <c r="O2227" s="42">
        <v>0</v>
      </c>
      <c r="P2227" s="45">
        <v>0.13</v>
      </c>
      <c r="Q2227" s="42">
        <v>0</v>
      </c>
      <c r="R2227" s="42">
        <v>0</v>
      </c>
      <c r="S2227" s="42">
        <v>303.42</v>
      </c>
      <c r="T2227" s="38">
        <v>5000</v>
      </c>
      <c r="U2227" s="14">
        <f>S2227/H2227</f>
        <v>5.000016478862563E-2</v>
      </c>
      <c r="V2227" s="19"/>
      <c r="W2227" s="19"/>
      <c r="X2227" s="37" t="s">
        <v>3467</v>
      </c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</row>
    <row r="2228" spans="1:37" s="9" customFormat="1" ht="16.5" customHeight="1">
      <c r="A2228" s="38">
        <v>755</v>
      </c>
      <c r="B2228" s="39">
        <v>40709</v>
      </c>
      <c r="C2228" s="38">
        <v>10285644</v>
      </c>
      <c r="D2228" s="40" t="s">
        <v>941</v>
      </c>
      <c r="E2228" s="58">
        <v>1</v>
      </c>
      <c r="F2228" s="38">
        <v>58</v>
      </c>
      <c r="G2228" s="38" t="s">
        <v>33</v>
      </c>
      <c r="H2228" s="42">
        <v>6068.38</v>
      </c>
      <c r="I2228" s="57"/>
      <c r="J2228" s="44">
        <v>43341</v>
      </c>
      <c r="K2228" s="42">
        <v>0</v>
      </c>
      <c r="L2228" s="42">
        <v>5764.96</v>
      </c>
      <c r="M2228" s="44">
        <v>45199</v>
      </c>
      <c r="N2228" s="42">
        <f>H2228-K2228-L2228</f>
        <v>303.42000000000007</v>
      </c>
      <c r="O2228" s="42">
        <v>0</v>
      </c>
      <c r="P2228" s="45">
        <v>0.13</v>
      </c>
      <c r="Q2228" s="42">
        <v>0</v>
      </c>
      <c r="R2228" s="42">
        <v>0</v>
      </c>
      <c r="S2228" s="42">
        <f>N2228-R2228</f>
        <v>303.42000000000007</v>
      </c>
      <c r="T2228" s="38">
        <v>5000</v>
      </c>
      <c r="U2228" s="14">
        <f>S2228/H2228</f>
        <v>5.0000164788625644E-2</v>
      </c>
      <c r="V2228" s="19"/>
      <c r="W2228" s="19"/>
      <c r="X2228" s="37" t="s">
        <v>3467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</row>
    <row r="2229" spans="1:37" s="9" customFormat="1" ht="16.5" customHeight="1">
      <c r="A2229" s="38">
        <v>1079</v>
      </c>
      <c r="B2229" s="39">
        <v>10800</v>
      </c>
      <c r="C2229" s="38">
        <v>10317750</v>
      </c>
      <c r="D2229" s="40" t="s">
        <v>2052</v>
      </c>
      <c r="E2229" s="38">
        <v>1</v>
      </c>
      <c r="F2229" s="38">
        <v>60</v>
      </c>
      <c r="G2229" s="38" t="s">
        <v>23</v>
      </c>
      <c r="H2229" s="42">
        <v>29680.3</v>
      </c>
      <c r="I2229" s="48"/>
      <c r="J2229" s="44">
        <v>39808</v>
      </c>
      <c r="K2229" s="42">
        <v>0</v>
      </c>
      <c r="L2229" s="42">
        <v>28196.28</v>
      </c>
      <c r="M2229" s="44">
        <v>45107</v>
      </c>
      <c r="N2229" s="42">
        <f>H2229-K2229-L2229</f>
        <v>1484.0200000000004</v>
      </c>
      <c r="O2229" s="42">
        <v>0</v>
      </c>
      <c r="P2229" s="45">
        <v>0.03</v>
      </c>
      <c r="Q2229" s="42">
        <v>0</v>
      </c>
      <c r="R2229" s="42">
        <v>0</v>
      </c>
      <c r="S2229" s="42">
        <f>N2229-R2229</f>
        <v>1484.0200000000004</v>
      </c>
      <c r="T2229" s="38">
        <v>1001</v>
      </c>
      <c r="U2229" s="14">
        <f>S2229/H2229</f>
        <v>5.0000168461909092E-2</v>
      </c>
      <c r="V2229" s="19"/>
      <c r="W2229" s="19"/>
      <c r="X2229" s="37" t="s">
        <v>3465</v>
      </c>
    </row>
    <row r="2230" spans="1:37" s="9" customFormat="1" ht="16.5" customHeight="1">
      <c r="A2230" s="38">
        <v>196</v>
      </c>
      <c r="B2230" s="39">
        <v>10731</v>
      </c>
      <c r="C2230" s="38">
        <v>10288499</v>
      </c>
      <c r="D2230" s="40" t="s">
        <v>374</v>
      </c>
      <c r="E2230" s="58">
        <v>5</v>
      </c>
      <c r="F2230" s="38">
        <v>120</v>
      </c>
      <c r="G2230" s="38" t="s">
        <v>23</v>
      </c>
      <c r="H2230" s="42">
        <v>23727.119999999999</v>
      </c>
      <c r="I2230" s="57"/>
      <c r="J2230" s="44">
        <v>39411</v>
      </c>
      <c r="K2230" s="42">
        <v>0</v>
      </c>
      <c r="L2230" s="42">
        <v>22540.76</v>
      </c>
      <c r="M2230" s="44">
        <v>45199</v>
      </c>
      <c r="N2230" s="42">
        <f>H2230-K2230-L2230</f>
        <v>1186.3600000000006</v>
      </c>
      <c r="O2230" s="42">
        <v>0</v>
      </c>
      <c r="P2230" s="45">
        <v>0.03</v>
      </c>
      <c r="Q2230" s="42">
        <v>0</v>
      </c>
      <c r="R2230" s="42">
        <v>0</v>
      </c>
      <c r="S2230" s="42">
        <f>N2230-R2230</f>
        <v>1186.3600000000006</v>
      </c>
      <c r="T2230" s="38">
        <v>2105</v>
      </c>
      <c r="U2230" s="14">
        <f>S2230/H2230</f>
        <v>5.0000168583460639E-2</v>
      </c>
      <c r="V2230" s="19"/>
      <c r="W2230" s="19"/>
      <c r="X2230" s="37" t="s">
        <v>3459</v>
      </c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</row>
    <row r="2231" spans="1:37" s="9" customFormat="1" ht="16.5" customHeight="1">
      <c r="A2231" s="38">
        <v>376</v>
      </c>
      <c r="B2231" s="39">
        <v>40704</v>
      </c>
      <c r="C2231" s="38">
        <v>10303520</v>
      </c>
      <c r="D2231" s="40" t="s">
        <v>890</v>
      </c>
      <c r="E2231" s="58">
        <v>5</v>
      </c>
      <c r="F2231" s="38">
        <v>60</v>
      </c>
      <c r="G2231" s="38" t="s">
        <v>21</v>
      </c>
      <c r="H2231" s="42">
        <v>29399.5</v>
      </c>
      <c r="I2231" s="57"/>
      <c r="J2231" s="44">
        <v>42003</v>
      </c>
      <c r="K2231" s="42">
        <v>0</v>
      </c>
      <c r="L2231" s="42">
        <v>27929.52</v>
      </c>
      <c r="M2231" s="44">
        <v>45199</v>
      </c>
      <c r="N2231" s="42">
        <f>H2231-K2231-L2231</f>
        <v>1469.9799999999996</v>
      </c>
      <c r="O2231" s="42">
        <v>0</v>
      </c>
      <c r="P2231" s="45">
        <v>0.13</v>
      </c>
      <c r="Q2231" s="42">
        <v>0</v>
      </c>
      <c r="R2231" s="42">
        <v>0</v>
      </c>
      <c r="S2231" s="42">
        <f>N2231-R2231</f>
        <v>1469.9799999999996</v>
      </c>
      <c r="T2231" s="38">
        <v>5000</v>
      </c>
      <c r="U2231" s="14">
        <f>S2231/H2231</f>
        <v>5.0000170070919558E-2</v>
      </c>
      <c r="V2231" s="19"/>
      <c r="W2231" s="19"/>
      <c r="X2231" s="37" t="s">
        <v>3463</v>
      </c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</row>
    <row r="2232" spans="1:37" s="9" customFormat="1" ht="16.5" customHeight="1">
      <c r="A2232" s="38">
        <v>407</v>
      </c>
      <c r="B2232" s="39">
        <v>10729</v>
      </c>
      <c r="C2232" s="38">
        <v>10292121</v>
      </c>
      <c r="D2232" s="40" t="s">
        <v>3146</v>
      </c>
      <c r="E2232" s="58">
        <v>1</v>
      </c>
      <c r="F2232" s="38">
        <v>120</v>
      </c>
      <c r="G2232" s="38" t="s">
        <v>21</v>
      </c>
      <c r="H2232" s="42">
        <v>5794.78</v>
      </c>
      <c r="I2232" s="37"/>
      <c r="J2232" s="44">
        <v>41145</v>
      </c>
      <c r="K2232" s="42">
        <v>0</v>
      </c>
      <c r="L2232" s="42">
        <v>5505.04</v>
      </c>
      <c r="M2232" s="44">
        <v>45259</v>
      </c>
      <c r="N2232" s="42">
        <v>289.74</v>
      </c>
      <c r="O2232" s="42">
        <v>0</v>
      </c>
      <c r="P2232" s="45">
        <f>IF(J2232&lt;DATEVALUE("2009-1-1"),3%,13%)</f>
        <v>0.13</v>
      </c>
      <c r="Q2232" s="42">
        <f>IF(P2232=13%,ROUND(O2232/(1+P2232)*P2232,2),ROUND(O2232/(1+0.03)*0.02,2))</f>
        <v>0</v>
      </c>
      <c r="R2232" s="42">
        <f>O2232-Q2232</f>
        <v>0</v>
      </c>
      <c r="S2232" s="42">
        <f>N2232-R2232</f>
        <v>289.74</v>
      </c>
      <c r="T2232" s="38">
        <v>5000</v>
      </c>
      <c r="U2232" s="14">
        <f>S2232/H2232</f>
        <v>5.00001725691053E-2</v>
      </c>
      <c r="V2232" s="19"/>
      <c r="W2232" s="19"/>
      <c r="X2232" s="37" t="s">
        <v>3459</v>
      </c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</row>
    <row r="2233" spans="1:37" s="9" customFormat="1" ht="16.5" customHeight="1">
      <c r="A2233" s="38">
        <v>1063</v>
      </c>
      <c r="B2233" s="39">
        <v>10800</v>
      </c>
      <c r="C2233" s="38">
        <v>10317453</v>
      </c>
      <c r="D2233" s="40" t="s">
        <v>1147</v>
      </c>
      <c r="E2233" s="38">
        <v>34</v>
      </c>
      <c r="F2233" s="38">
        <v>60</v>
      </c>
      <c r="G2233" s="38" t="s">
        <v>83</v>
      </c>
      <c r="H2233" s="42">
        <v>14325.35</v>
      </c>
      <c r="I2233" s="2"/>
      <c r="J2233" s="44">
        <v>39808</v>
      </c>
      <c r="K2233" s="42">
        <v>0</v>
      </c>
      <c r="L2233" s="42">
        <v>13609.08</v>
      </c>
      <c r="M2233" s="44">
        <v>45077</v>
      </c>
      <c r="N2233" s="42">
        <f>H2233-K2233-L2233</f>
        <v>716.27000000000044</v>
      </c>
      <c r="O2233" s="42">
        <v>0</v>
      </c>
      <c r="P2233" s="45">
        <v>0.03</v>
      </c>
      <c r="Q2233" s="42">
        <v>0</v>
      </c>
      <c r="R2233" s="42">
        <v>0</v>
      </c>
      <c r="S2233" s="42">
        <f>N2233-R2233</f>
        <v>716.27000000000044</v>
      </c>
      <c r="T2233" s="38">
        <v>1001</v>
      </c>
      <c r="U2233" s="14">
        <f>S2233/H2233</f>
        <v>5.0000174515805927E-2</v>
      </c>
      <c r="V2233" s="19"/>
      <c r="W2233" s="19"/>
      <c r="X2233" s="37" t="s">
        <v>3465</v>
      </c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</row>
    <row r="2234" spans="1:37" s="9" customFormat="1" ht="16.5" customHeight="1">
      <c r="A2234" s="38">
        <v>110</v>
      </c>
      <c r="B2234" s="39">
        <v>10713</v>
      </c>
      <c r="C2234" s="38">
        <v>10297909</v>
      </c>
      <c r="D2234" s="40" t="s">
        <v>210</v>
      </c>
      <c r="E2234" s="58">
        <v>85</v>
      </c>
      <c r="F2234" s="38">
        <v>31</v>
      </c>
      <c r="G2234" s="38" t="s">
        <v>23</v>
      </c>
      <c r="H2234" s="42">
        <v>22789.119999999999</v>
      </c>
      <c r="I2234" s="37"/>
      <c r="J2234" s="44">
        <v>43858</v>
      </c>
      <c r="K2234" s="42">
        <v>0</v>
      </c>
      <c r="L2234" s="42">
        <v>21649.66</v>
      </c>
      <c r="M2234" s="44">
        <v>45254</v>
      </c>
      <c r="N2234" s="42">
        <v>1139.46</v>
      </c>
      <c r="O2234" s="42">
        <v>0</v>
      </c>
      <c r="P2234" s="45">
        <f>IF(J2234&lt;DATEVALUE("2009-1-1"),3%,13%)</f>
        <v>0.13</v>
      </c>
      <c r="Q2234" s="42">
        <f>IF(P2234=13%,ROUND(O2234/(1+P2234)*P2234,2),ROUND(O2234/(1+0.03)*0.02,2))</f>
        <v>0</v>
      </c>
      <c r="R2234" s="42">
        <f>O2234-Q2234</f>
        <v>0</v>
      </c>
      <c r="S2234" s="42">
        <f>N2234-R2234</f>
        <v>1139.46</v>
      </c>
      <c r="T2234" s="38">
        <v>5000</v>
      </c>
      <c r="U2234" s="14">
        <f>S2234/H2234</f>
        <v>5.0000175522354529E-2</v>
      </c>
      <c r="V2234" s="19"/>
      <c r="W2234" s="19"/>
      <c r="X2234" s="37" t="s">
        <v>3457</v>
      </c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</row>
    <row r="2235" spans="1:37" s="9" customFormat="1" ht="16.5" customHeight="1">
      <c r="A2235" s="38">
        <v>19</v>
      </c>
      <c r="B2235" s="39">
        <v>10701</v>
      </c>
      <c r="C2235" s="38">
        <v>10275902</v>
      </c>
      <c r="D2235" s="40" t="s">
        <v>1181</v>
      </c>
      <c r="E2235" s="38">
        <v>1</v>
      </c>
      <c r="F2235" s="38">
        <v>50</v>
      </c>
      <c r="G2235" s="38" t="s">
        <v>33</v>
      </c>
      <c r="H2235" s="42">
        <v>2827.59</v>
      </c>
      <c r="I2235" s="53"/>
      <c r="J2235" s="44">
        <v>43613</v>
      </c>
      <c r="K2235" s="42">
        <v>0</v>
      </c>
      <c r="L2235" s="42">
        <v>2686.21</v>
      </c>
      <c r="M2235" s="44">
        <v>45138</v>
      </c>
      <c r="N2235" s="42">
        <f>H2235-K2235-L2235</f>
        <v>141.38000000000011</v>
      </c>
      <c r="O2235" s="42">
        <v>0</v>
      </c>
      <c r="P2235" s="45">
        <v>0.13</v>
      </c>
      <c r="Q2235" s="42">
        <v>0</v>
      </c>
      <c r="R2235" s="42">
        <v>0</v>
      </c>
      <c r="S2235" s="42">
        <v>141.38</v>
      </c>
      <c r="T2235" s="38">
        <v>5000</v>
      </c>
      <c r="U2235" s="14">
        <f>S2235/H2235</f>
        <v>5.000017682903108E-2</v>
      </c>
      <c r="V2235" s="19"/>
      <c r="W2235" s="19"/>
      <c r="X2235" s="37" t="s">
        <v>3455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</row>
    <row r="2236" spans="1:37" s="9" customFormat="1" ht="16.5" customHeight="1">
      <c r="A2236" s="38">
        <v>141</v>
      </c>
      <c r="B2236" s="39">
        <v>10709</v>
      </c>
      <c r="C2236" s="38">
        <v>10310151</v>
      </c>
      <c r="D2236" s="40" t="s">
        <v>156</v>
      </c>
      <c r="E2236" s="38">
        <v>1</v>
      </c>
      <c r="F2236" s="38">
        <v>50</v>
      </c>
      <c r="G2236" s="38" t="s">
        <v>33</v>
      </c>
      <c r="H2236" s="42">
        <v>2827.59</v>
      </c>
      <c r="I2236" s="57"/>
      <c r="J2236" s="44">
        <v>43613</v>
      </c>
      <c r="K2236" s="42">
        <v>0</v>
      </c>
      <c r="L2236" s="42">
        <v>2686.21</v>
      </c>
      <c r="M2236" s="44">
        <v>45199</v>
      </c>
      <c r="N2236" s="42">
        <v>141.38</v>
      </c>
      <c r="O2236" s="42">
        <v>0</v>
      </c>
      <c r="P2236" s="45">
        <v>0.13</v>
      </c>
      <c r="Q2236" s="42">
        <v>0</v>
      </c>
      <c r="R2236" s="42">
        <v>0</v>
      </c>
      <c r="S2236" s="42">
        <v>141.38</v>
      </c>
      <c r="T2236" s="38">
        <v>5000</v>
      </c>
      <c r="U2236" s="14">
        <f>S2236/H2236</f>
        <v>5.000017682903108E-2</v>
      </c>
      <c r="V2236" s="19"/>
      <c r="W2236" s="19"/>
      <c r="X2236" s="37" t="s">
        <v>3456</v>
      </c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</row>
    <row r="2237" spans="1:37" s="9" customFormat="1" ht="16.5" customHeight="1">
      <c r="A2237" s="38">
        <v>269</v>
      </c>
      <c r="B2237" s="39">
        <v>10741</v>
      </c>
      <c r="C2237" s="38">
        <v>10282536</v>
      </c>
      <c r="D2237" s="40" t="s">
        <v>1540</v>
      </c>
      <c r="E2237" s="38">
        <v>3</v>
      </c>
      <c r="F2237" s="38">
        <v>49</v>
      </c>
      <c r="G2237" s="38" t="s">
        <v>33</v>
      </c>
      <c r="H2237" s="42">
        <v>8482.77</v>
      </c>
      <c r="I2237" s="55"/>
      <c r="J2237" s="44">
        <v>43641</v>
      </c>
      <c r="K2237" s="42">
        <v>0</v>
      </c>
      <c r="L2237" s="42">
        <v>8058.63</v>
      </c>
      <c r="M2237" s="44">
        <v>45138</v>
      </c>
      <c r="N2237" s="42">
        <f>H2237-K2237-L2237</f>
        <v>424.14000000000033</v>
      </c>
      <c r="O2237" s="42">
        <v>0</v>
      </c>
      <c r="P2237" s="45">
        <v>0.13</v>
      </c>
      <c r="Q2237" s="42">
        <v>0</v>
      </c>
      <c r="R2237" s="42">
        <v>0</v>
      </c>
      <c r="S2237" s="42">
        <f>N2237-R2237</f>
        <v>424.14000000000033</v>
      </c>
      <c r="T2237" s="38">
        <v>5000</v>
      </c>
      <c r="U2237" s="14">
        <f>S2237/H2237</f>
        <v>5.0000176829031122E-2</v>
      </c>
      <c r="V2237" s="19"/>
      <c r="W2237" s="19"/>
      <c r="X2237" s="37" t="s">
        <v>3462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</row>
    <row r="2238" spans="1:37" s="9" customFormat="1" ht="16.5" customHeight="1">
      <c r="A2238" s="38">
        <v>93</v>
      </c>
      <c r="B2238" s="39">
        <v>10736</v>
      </c>
      <c r="C2238" s="38">
        <v>10284047</v>
      </c>
      <c r="D2238" s="40" t="s">
        <v>1894</v>
      </c>
      <c r="E2238" s="31">
        <v>1</v>
      </c>
      <c r="F2238" s="38">
        <v>120</v>
      </c>
      <c r="G2238" s="38" t="s">
        <v>21</v>
      </c>
      <c r="H2238" s="42">
        <v>16752.14</v>
      </c>
      <c r="I2238" s="49"/>
      <c r="J2238" s="44">
        <v>40907</v>
      </c>
      <c r="K2238" s="42">
        <v>0</v>
      </c>
      <c r="L2238" s="42">
        <v>15914.53</v>
      </c>
      <c r="M2238" s="44">
        <v>45107</v>
      </c>
      <c r="N2238" s="42">
        <f>H2238-K2238-L2238</f>
        <v>837.60999999999876</v>
      </c>
      <c r="O2238" s="42">
        <v>0</v>
      </c>
      <c r="P2238" s="45">
        <v>0.13</v>
      </c>
      <c r="Q2238" s="42">
        <v>0</v>
      </c>
      <c r="R2238" s="42">
        <v>0</v>
      </c>
      <c r="S2238" s="42">
        <f>N2238-R2238</f>
        <v>837.60999999999876</v>
      </c>
      <c r="T2238" s="38">
        <v>2104</v>
      </c>
      <c r="U2238" s="14">
        <f>S2238/H2238</f>
        <v>5.0000179081597859E-2</v>
      </c>
      <c r="V2238" s="19"/>
      <c r="W2238" s="19"/>
      <c r="X2238" s="37" t="s">
        <v>3461</v>
      </c>
    </row>
    <row r="2239" spans="1:37" s="9" customFormat="1" ht="16.5" customHeight="1">
      <c r="A2239" s="38">
        <v>71</v>
      </c>
      <c r="B2239" s="39">
        <v>10701</v>
      </c>
      <c r="C2239" s="38">
        <v>10275759</v>
      </c>
      <c r="D2239" s="40" t="s">
        <v>53</v>
      </c>
      <c r="E2239" s="38">
        <v>1</v>
      </c>
      <c r="F2239" s="38">
        <v>120</v>
      </c>
      <c r="G2239" s="38" t="s">
        <v>23</v>
      </c>
      <c r="H2239" s="42">
        <v>2766.99</v>
      </c>
      <c r="I2239" s="57"/>
      <c r="J2239" s="44">
        <v>40205</v>
      </c>
      <c r="K2239" s="42">
        <v>0</v>
      </c>
      <c r="L2239" s="42">
        <v>2628.64</v>
      </c>
      <c r="M2239" s="44">
        <v>45199</v>
      </c>
      <c r="N2239" s="42">
        <v>138.35</v>
      </c>
      <c r="O2239" s="42">
        <v>0</v>
      </c>
      <c r="P2239" s="45">
        <v>0.13</v>
      </c>
      <c r="Q2239" s="42">
        <v>0</v>
      </c>
      <c r="R2239" s="42">
        <v>0</v>
      </c>
      <c r="S2239" s="42">
        <v>138.35</v>
      </c>
      <c r="T2239" s="38">
        <v>2102</v>
      </c>
      <c r="U2239" s="14">
        <f>S2239/H2239</f>
        <v>5.0000180701773408E-2</v>
      </c>
      <c r="V2239" s="19"/>
      <c r="W2239" s="19"/>
      <c r="X2239" s="37" t="s">
        <v>3455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</row>
    <row r="2240" spans="1:37" s="9" customFormat="1" ht="16.5" customHeight="1">
      <c r="A2240" s="38">
        <v>190</v>
      </c>
      <c r="B2240" s="39">
        <v>10736</v>
      </c>
      <c r="C2240" s="38">
        <v>10284341</v>
      </c>
      <c r="D2240" s="40" t="s">
        <v>1951</v>
      </c>
      <c r="E2240" s="31">
        <v>20</v>
      </c>
      <c r="F2240" s="38">
        <v>120</v>
      </c>
      <c r="G2240" s="38" t="s">
        <v>23</v>
      </c>
      <c r="H2240" s="42">
        <v>41003.449999999997</v>
      </c>
      <c r="I2240" s="49"/>
      <c r="J2240" s="44">
        <v>39269</v>
      </c>
      <c r="K2240" s="42">
        <v>0</v>
      </c>
      <c r="L2240" s="42">
        <v>38953.269999999997</v>
      </c>
      <c r="M2240" s="44">
        <v>45107</v>
      </c>
      <c r="N2240" s="42">
        <f>H2240-K2240-L2240</f>
        <v>2050.1800000000003</v>
      </c>
      <c r="O2240" s="42">
        <v>0</v>
      </c>
      <c r="P2240" s="45">
        <v>0.03</v>
      </c>
      <c r="Q2240" s="42">
        <v>0</v>
      </c>
      <c r="R2240" s="42">
        <v>0</v>
      </c>
      <c r="S2240" s="42">
        <f>N2240-R2240</f>
        <v>2050.1800000000003</v>
      </c>
      <c r="T2240" s="38">
        <v>2101</v>
      </c>
      <c r="U2240" s="14">
        <f>S2240/H2240</f>
        <v>5.000018291143795E-2</v>
      </c>
      <c r="V2240" s="19"/>
      <c r="W2240" s="19"/>
      <c r="X2240" s="37" t="s">
        <v>3461</v>
      </c>
    </row>
    <row r="2241" spans="1:37" s="9" customFormat="1" ht="16.5" customHeight="1">
      <c r="A2241" s="38">
        <v>236</v>
      </c>
      <c r="B2241" s="39">
        <v>10744</v>
      </c>
      <c r="C2241" s="38">
        <v>10294247</v>
      </c>
      <c r="D2241" s="40" t="s">
        <v>579</v>
      </c>
      <c r="E2241" s="58">
        <v>6</v>
      </c>
      <c r="F2241" s="38">
        <v>60</v>
      </c>
      <c r="G2241" s="38" t="s">
        <v>33</v>
      </c>
      <c r="H2241" s="42">
        <v>8123.77</v>
      </c>
      <c r="I2241" s="57"/>
      <c r="J2241" s="44">
        <v>42487</v>
      </c>
      <c r="K2241" s="42">
        <v>0</v>
      </c>
      <c r="L2241" s="42">
        <v>7717.58</v>
      </c>
      <c r="M2241" s="44">
        <v>45199</v>
      </c>
      <c r="N2241" s="42">
        <f>H2241-K2241-L2241</f>
        <v>406.19000000000051</v>
      </c>
      <c r="O2241" s="42">
        <v>0</v>
      </c>
      <c r="P2241" s="45">
        <v>0.13</v>
      </c>
      <c r="Q2241" s="42">
        <v>0</v>
      </c>
      <c r="R2241" s="42">
        <v>0</v>
      </c>
      <c r="S2241" s="42">
        <f>N2241</f>
        <v>406.19000000000051</v>
      </c>
      <c r="T2241" s="38">
        <v>5000</v>
      </c>
      <c r="U2241" s="14">
        <f>S2241/H2241</f>
        <v>5.0000184643336838E-2</v>
      </c>
      <c r="V2241" s="19"/>
      <c r="W2241" s="19"/>
      <c r="X2241" s="37" t="s">
        <v>3463</v>
      </c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</row>
    <row r="2242" spans="1:37" s="9" customFormat="1" ht="16.5" customHeight="1">
      <c r="A2242" s="38">
        <v>45</v>
      </c>
      <c r="B2242" s="39">
        <v>50098</v>
      </c>
      <c r="C2242" s="38">
        <v>10307109</v>
      </c>
      <c r="D2242" s="40" t="s">
        <v>1136</v>
      </c>
      <c r="E2242" s="38">
        <v>1</v>
      </c>
      <c r="F2242" s="38">
        <v>120</v>
      </c>
      <c r="G2242" s="38" t="s">
        <v>23</v>
      </c>
      <c r="H2242" s="42">
        <v>2652.99</v>
      </c>
      <c r="I2242" s="53"/>
      <c r="J2242" s="44">
        <v>41248</v>
      </c>
      <c r="K2242" s="42">
        <v>0</v>
      </c>
      <c r="L2242" s="42">
        <v>2520.34</v>
      </c>
      <c r="M2242" s="44">
        <v>45138</v>
      </c>
      <c r="N2242" s="42">
        <f>H2242-K2242-L2242</f>
        <v>132.64999999999964</v>
      </c>
      <c r="O2242" s="42">
        <v>0</v>
      </c>
      <c r="P2242" s="45">
        <v>0.13</v>
      </c>
      <c r="Q2242" s="42">
        <v>0</v>
      </c>
      <c r="R2242" s="42">
        <v>0</v>
      </c>
      <c r="S2242" s="42">
        <v>132.65</v>
      </c>
      <c r="T2242" s="38">
        <v>2105</v>
      </c>
      <c r="U2242" s="14">
        <f>S2242/H2242</f>
        <v>5.0000188466598074E-2</v>
      </c>
      <c r="V2242" s="19"/>
      <c r="W2242" s="19"/>
      <c r="X2242" s="37" t="s">
        <v>3456</v>
      </c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</row>
    <row r="2243" spans="1:37" s="9" customFormat="1" ht="16.5" customHeight="1">
      <c r="A2243" s="38">
        <v>71</v>
      </c>
      <c r="B2243" s="39">
        <v>10713</v>
      </c>
      <c r="C2243" s="38">
        <v>10298551</v>
      </c>
      <c r="D2243" s="40" t="s">
        <v>217</v>
      </c>
      <c r="E2243" s="38">
        <v>2</v>
      </c>
      <c r="F2243" s="38">
        <v>120</v>
      </c>
      <c r="G2243" s="38" t="s">
        <v>23</v>
      </c>
      <c r="H2243" s="42">
        <v>2652.99</v>
      </c>
      <c r="I2243" s="57"/>
      <c r="J2243" s="44">
        <v>40805</v>
      </c>
      <c r="K2243" s="42">
        <v>0</v>
      </c>
      <c r="L2243" s="42">
        <v>2520.34</v>
      </c>
      <c r="M2243" s="44">
        <v>45199</v>
      </c>
      <c r="N2243" s="42">
        <v>132.65</v>
      </c>
      <c r="O2243" s="42">
        <v>0</v>
      </c>
      <c r="P2243" s="45">
        <v>0.13</v>
      </c>
      <c r="Q2243" s="42">
        <v>0</v>
      </c>
      <c r="R2243" s="42">
        <v>0</v>
      </c>
      <c r="S2243" s="42">
        <v>132.65</v>
      </c>
      <c r="T2243" s="38">
        <v>5000</v>
      </c>
      <c r="U2243" s="14">
        <f>S2243/H2243</f>
        <v>5.0000188466598074E-2</v>
      </c>
      <c r="V2243" s="19"/>
      <c r="W2243" s="19"/>
      <c r="X2243" s="37" t="s">
        <v>3457</v>
      </c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</row>
    <row r="2244" spans="1:37" s="9" customFormat="1" ht="16.5" customHeight="1">
      <c r="A2244" s="38">
        <v>513</v>
      </c>
      <c r="B2244" s="39">
        <v>10729</v>
      </c>
      <c r="C2244" s="38">
        <v>10292321</v>
      </c>
      <c r="D2244" s="40" t="s">
        <v>3209</v>
      </c>
      <c r="E2244" s="58">
        <v>28</v>
      </c>
      <c r="F2244" s="38">
        <v>120</v>
      </c>
      <c r="G2244" s="38" t="s">
        <v>23</v>
      </c>
      <c r="H2244" s="42">
        <v>44929.83</v>
      </c>
      <c r="I2244" s="37"/>
      <c r="J2244" s="44">
        <v>39812</v>
      </c>
      <c r="K2244" s="42">
        <v>0</v>
      </c>
      <c r="L2244" s="42">
        <v>42683.33</v>
      </c>
      <c r="M2244" s="44">
        <v>45259</v>
      </c>
      <c r="N2244" s="42">
        <v>2246.5</v>
      </c>
      <c r="O2244" s="42">
        <v>0</v>
      </c>
      <c r="P2244" s="45">
        <f>IF(J2244&lt;DATEVALUE("2009-1-1"),3%,13%)</f>
        <v>0.03</v>
      </c>
      <c r="Q2244" s="42">
        <f>IF(P2244=13%,ROUND(O2244/(1+P2244)*P2244,2),ROUND(O2244/(1+0.03)*0.02,2))</f>
        <v>0</v>
      </c>
      <c r="R2244" s="42">
        <f>O2244-Q2244</f>
        <v>0</v>
      </c>
      <c r="S2244" s="42">
        <f>N2244-R2244</f>
        <v>2246.5</v>
      </c>
      <c r="T2244" s="38">
        <v>2101</v>
      </c>
      <c r="U2244" s="14">
        <f>S2244/H2244</f>
        <v>5.0000189183889633E-2</v>
      </c>
      <c r="V2244" s="19"/>
      <c r="W2244" s="19"/>
      <c r="X2244" s="37" t="s">
        <v>3459</v>
      </c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</row>
    <row r="2245" spans="1:37" s="9" customFormat="1" ht="16.5" customHeight="1">
      <c r="A2245" s="38">
        <v>132</v>
      </c>
      <c r="B2245" s="39">
        <v>10726</v>
      </c>
      <c r="C2245" s="38">
        <v>10299568</v>
      </c>
      <c r="D2245" s="40" t="s">
        <v>307</v>
      </c>
      <c r="E2245" s="58">
        <v>8</v>
      </c>
      <c r="F2245" s="38">
        <v>120</v>
      </c>
      <c r="G2245" s="38" t="s">
        <v>23</v>
      </c>
      <c r="H2245" s="42">
        <v>2639.99</v>
      </c>
      <c r="I2245" s="57"/>
      <c r="J2245" s="44">
        <v>40895</v>
      </c>
      <c r="K2245" s="42">
        <v>0</v>
      </c>
      <c r="L2245" s="42">
        <v>2507.9899999999998</v>
      </c>
      <c r="M2245" s="44">
        <v>45199</v>
      </c>
      <c r="N2245" s="42">
        <f>H2245-L2245</f>
        <v>132</v>
      </c>
      <c r="O2245" s="42">
        <v>0</v>
      </c>
      <c r="P2245" s="45">
        <v>0.13</v>
      </c>
      <c r="Q2245" s="42">
        <v>0</v>
      </c>
      <c r="R2245" s="42">
        <v>0</v>
      </c>
      <c r="S2245" s="42">
        <f>N2245</f>
        <v>132</v>
      </c>
      <c r="T2245" s="38">
        <v>2005</v>
      </c>
      <c r="U2245" s="14">
        <f>S2245/H2245</f>
        <v>5.0000189394656801E-2</v>
      </c>
      <c r="V2245" s="19"/>
      <c r="W2245" s="19"/>
      <c r="X2245" s="37" t="s">
        <v>3459</v>
      </c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</row>
    <row r="2246" spans="1:37" s="9" customFormat="1" ht="16.5" customHeight="1">
      <c r="A2246" s="38">
        <v>65</v>
      </c>
      <c r="B2246" s="39">
        <v>10732</v>
      </c>
      <c r="C2246" s="38">
        <v>10320097</v>
      </c>
      <c r="D2246" s="40" t="s">
        <v>407</v>
      </c>
      <c r="E2246" s="58">
        <v>7</v>
      </c>
      <c r="F2246" s="38">
        <v>60</v>
      </c>
      <c r="G2246" s="38" t="s">
        <v>23</v>
      </c>
      <c r="H2246" s="42">
        <v>26271.7</v>
      </c>
      <c r="I2246" s="57"/>
      <c r="J2246" s="44">
        <v>41661</v>
      </c>
      <c r="K2246" s="42">
        <v>0</v>
      </c>
      <c r="L2246" s="42">
        <v>24958.11</v>
      </c>
      <c r="M2246" s="44">
        <v>45199</v>
      </c>
      <c r="N2246" s="42">
        <f>H2246-L2246</f>
        <v>1313.5900000000001</v>
      </c>
      <c r="O2246" s="42">
        <v>0</v>
      </c>
      <c r="P2246" s="45">
        <v>0.13</v>
      </c>
      <c r="Q2246" s="42">
        <v>0</v>
      </c>
      <c r="R2246" s="42">
        <v>0</v>
      </c>
      <c r="S2246" s="42">
        <f>N2246</f>
        <v>1313.5900000000001</v>
      </c>
      <c r="T2246" s="38">
        <v>5000</v>
      </c>
      <c r="U2246" s="14">
        <f>S2246/H2246</f>
        <v>5.0000190318860223E-2</v>
      </c>
      <c r="V2246" s="19"/>
      <c r="W2246" s="19"/>
      <c r="X2246" s="37" t="s">
        <v>3460</v>
      </c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</row>
    <row r="2247" spans="1:37" s="9" customFormat="1" ht="16.5" customHeight="1">
      <c r="A2247" s="38">
        <v>14</v>
      </c>
      <c r="B2247" s="39">
        <v>10730</v>
      </c>
      <c r="C2247" s="38">
        <v>10289919</v>
      </c>
      <c r="D2247" s="40" t="s">
        <v>413</v>
      </c>
      <c r="E2247" s="38">
        <v>1</v>
      </c>
      <c r="F2247" s="38">
        <v>120</v>
      </c>
      <c r="G2247" s="38" t="s">
        <v>21</v>
      </c>
      <c r="H2247" s="42">
        <v>39282.050000000003</v>
      </c>
      <c r="I2247" s="2"/>
      <c r="J2247" s="44">
        <v>40323</v>
      </c>
      <c r="K2247" s="42">
        <v>0</v>
      </c>
      <c r="L2247" s="42">
        <v>37317.94</v>
      </c>
      <c r="M2247" s="44">
        <v>44985</v>
      </c>
      <c r="N2247" s="42">
        <f>H2247-K2247-L2247</f>
        <v>1964.1100000000006</v>
      </c>
      <c r="O2247" s="42">
        <v>0</v>
      </c>
      <c r="P2247" s="45">
        <v>0.13</v>
      </c>
      <c r="Q2247" s="42">
        <v>0</v>
      </c>
      <c r="R2247" s="42">
        <v>0</v>
      </c>
      <c r="S2247" s="42">
        <f>N2247-R2247</f>
        <v>1964.1100000000006</v>
      </c>
      <c r="T2247" s="38">
        <v>2201</v>
      </c>
      <c r="U2247" s="14">
        <f>S2247/H2247</f>
        <v>5.0000190926899196E-2</v>
      </c>
      <c r="V2247" s="19"/>
      <c r="W2247" s="19"/>
      <c r="X2247" s="37" t="s">
        <v>3459</v>
      </c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</row>
    <row r="2248" spans="1:37" s="9" customFormat="1" ht="16.5" customHeight="1">
      <c r="A2248" s="38">
        <v>151</v>
      </c>
      <c r="B2248" s="39">
        <v>10741</v>
      </c>
      <c r="C2248" s="38">
        <v>10281802</v>
      </c>
      <c r="D2248" s="40" t="s">
        <v>2346</v>
      </c>
      <c r="E2248" s="38">
        <v>1</v>
      </c>
      <c r="F2248" s="38">
        <v>60</v>
      </c>
      <c r="G2248" s="38" t="s">
        <v>33</v>
      </c>
      <c r="H2248" s="42">
        <v>5196.58</v>
      </c>
      <c r="I2248" s="2"/>
      <c r="J2248" s="44">
        <v>42758</v>
      </c>
      <c r="K2248" s="42">
        <v>0</v>
      </c>
      <c r="L2248" s="42">
        <v>4936.75</v>
      </c>
      <c r="M2248" s="44">
        <v>45077</v>
      </c>
      <c r="N2248" s="42">
        <f>H2248-K2248-L2248</f>
        <v>259.82999999999993</v>
      </c>
      <c r="O2248" s="42">
        <v>0</v>
      </c>
      <c r="P2248" s="45">
        <v>0.13</v>
      </c>
      <c r="Q2248" s="42">
        <v>0</v>
      </c>
      <c r="R2248" s="42">
        <v>0</v>
      </c>
      <c r="S2248" s="42">
        <f>N2248-R2248</f>
        <v>259.82999999999993</v>
      </c>
      <c r="T2248" s="38">
        <v>5000</v>
      </c>
      <c r="U2248" s="14">
        <f>S2248/H2248</f>
        <v>5.0000192434254825E-2</v>
      </c>
      <c r="V2248" s="19"/>
      <c r="W2248" s="19"/>
      <c r="X2248" s="37" t="s">
        <v>3462</v>
      </c>
    </row>
    <row r="2249" spans="1:37" s="9" customFormat="1" ht="16.5" customHeight="1">
      <c r="A2249" s="38">
        <v>514</v>
      </c>
      <c r="B2249" s="39">
        <v>10729</v>
      </c>
      <c r="C2249" s="38">
        <v>10292322</v>
      </c>
      <c r="D2249" s="40" t="s">
        <v>2468</v>
      </c>
      <c r="E2249" s="58">
        <v>30</v>
      </c>
      <c r="F2249" s="38">
        <v>120</v>
      </c>
      <c r="G2249" s="38" t="s">
        <v>23</v>
      </c>
      <c r="H2249" s="42">
        <v>48863.01</v>
      </c>
      <c r="I2249" s="37"/>
      <c r="J2249" s="44">
        <v>39812</v>
      </c>
      <c r="K2249" s="42">
        <v>0</v>
      </c>
      <c r="L2249" s="42">
        <v>46419.85</v>
      </c>
      <c r="M2249" s="44">
        <v>45259</v>
      </c>
      <c r="N2249" s="42">
        <v>2443.16</v>
      </c>
      <c r="O2249" s="42">
        <v>0</v>
      </c>
      <c r="P2249" s="45">
        <f>IF(J2249&lt;DATEVALUE("2009-1-1"),3%,13%)</f>
        <v>0.03</v>
      </c>
      <c r="Q2249" s="42">
        <f>IF(P2249=13%,ROUND(O2249/(1+P2249)*P2249,2),ROUND(O2249/(1+0.03)*0.02,2))</f>
        <v>0</v>
      </c>
      <c r="R2249" s="42">
        <f>O2249-Q2249</f>
        <v>0</v>
      </c>
      <c r="S2249" s="42">
        <f>N2249-R2249</f>
        <v>2443.16</v>
      </c>
      <c r="T2249" s="38">
        <v>2101</v>
      </c>
      <c r="U2249" s="14">
        <f>S2249/H2249</f>
        <v>5.0000194421096857E-2</v>
      </c>
      <c r="V2249" s="19"/>
      <c r="W2249" s="19"/>
      <c r="X2249" s="37" t="s">
        <v>3459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</row>
    <row r="2250" spans="1:37" s="9" customFormat="1" ht="16.5" customHeight="1">
      <c r="A2250" s="38">
        <v>193</v>
      </c>
      <c r="B2250" s="39">
        <v>10736</v>
      </c>
      <c r="C2250" s="38">
        <v>10284349</v>
      </c>
      <c r="D2250" s="40" t="s">
        <v>1954</v>
      </c>
      <c r="E2250" s="31">
        <v>12</v>
      </c>
      <c r="F2250" s="38">
        <v>120</v>
      </c>
      <c r="G2250" s="38" t="s">
        <v>23</v>
      </c>
      <c r="H2250" s="42">
        <v>27956.89</v>
      </c>
      <c r="I2250" s="49"/>
      <c r="J2250" s="44">
        <v>39269</v>
      </c>
      <c r="K2250" s="42">
        <v>0</v>
      </c>
      <c r="L2250" s="42">
        <v>26559.040000000001</v>
      </c>
      <c r="M2250" s="44">
        <v>45107</v>
      </c>
      <c r="N2250" s="42">
        <f>H2250-K2250-L2250</f>
        <v>1397.8499999999985</v>
      </c>
      <c r="O2250" s="42">
        <v>0</v>
      </c>
      <c r="P2250" s="45">
        <v>0.03</v>
      </c>
      <c r="Q2250" s="42">
        <v>0</v>
      </c>
      <c r="R2250" s="42">
        <v>0</v>
      </c>
      <c r="S2250" s="42">
        <f>N2250-R2250</f>
        <v>1397.8499999999985</v>
      </c>
      <c r="T2250" s="38">
        <v>2101</v>
      </c>
      <c r="U2250" s="14">
        <f>S2250/H2250</f>
        <v>5.0000196731467578E-2</v>
      </c>
      <c r="V2250" s="19"/>
      <c r="W2250" s="19"/>
      <c r="X2250" s="37" t="s">
        <v>3461</v>
      </c>
    </row>
    <row r="2251" spans="1:37" s="9" customFormat="1" ht="16.5" customHeight="1">
      <c r="A2251" s="38">
        <v>194</v>
      </c>
      <c r="B2251" s="39">
        <v>10736</v>
      </c>
      <c r="C2251" s="38">
        <v>10284352</v>
      </c>
      <c r="D2251" s="40" t="s">
        <v>1955</v>
      </c>
      <c r="E2251" s="31">
        <v>12</v>
      </c>
      <c r="F2251" s="38">
        <v>120</v>
      </c>
      <c r="G2251" s="38" t="s">
        <v>23</v>
      </c>
      <c r="H2251" s="42">
        <v>27956.89</v>
      </c>
      <c r="I2251" s="49"/>
      <c r="J2251" s="44">
        <v>39269</v>
      </c>
      <c r="K2251" s="42">
        <v>0</v>
      </c>
      <c r="L2251" s="42">
        <v>26559.040000000001</v>
      </c>
      <c r="M2251" s="44">
        <v>45107</v>
      </c>
      <c r="N2251" s="42">
        <f>H2251-K2251-L2251</f>
        <v>1397.8499999999985</v>
      </c>
      <c r="O2251" s="42">
        <v>0</v>
      </c>
      <c r="P2251" s="45">
        <v>0.03</v>
      </c>
      <c r="Q2251" s="42">
        <v>0</v>
      </c>
      <c r="R2251" s="42">
        <v>0</v>
      </c>
      <c r="S2251" s="42">
        <f>N2251-R2251</f>
        <v>1397.8499999999985</v>
      </c>
      <c r="T2251" s="38">
        <v>2101</v>
      </c>
      <c r="U2251" s="14">
        <f>S2251/H2251</f>
        <v>5.0000196731467578E-2</v>
      </c>
      <c r="V2251" s="19"/>
      <c r="W2251" s="19"/>
      <c r="X2251" s="37" t="s">
        <v>3461</v>
      </c>
    </row>
    <row r="2252" spans="1:37" s="9" customFormat="1" ht="16.5" customHeight="1">
      <c r="A2252" s="38">
        <v>731</v>
      </c>
      <c r="B2252" s="39">
        <v>10729</v>
      </c>
      <c r="C2252" s="38">
        <v>10291899</v>
      </c>
      <c r="D2252" s="40" t="s">
        <v>3304</v>
      </c>
      <c r="E2252" s="58">
        <v>2</v>
      </c>
      <c r="F2252" s="38">
        <v>60</v>
      </c>
      <c r="G2252" s="38" t="s">
        <v>33</v>
      </c>
      <c r="H2252" s="42">
        <v>15042.74</v>
      </c>
      <c r="I2252" s="37"/>
      <c r="J2252" s="44">
        <v>39993</v>
      </c>
      <c r="K2252" s="42">
        <v>0</v>
      </c>
      <c r="L2252" s="42">
        <v>14290.6</v>
      </c>
      <c r="M2252" s="44">
        <v>45259</v>
      </c>
      <c r="N2252" s="42">
        <v>752.14</v>
      </c>
      <c r="O2252" s="42">
        <v>0</v>
      </c>
      <c r="P2252" s="45">
        <f>IF(J2252&lt;DATEVALUE("2009-1-1"),3%,13%)</f>
        <v>0.13</v>
      </c>
      <c r="Q2252" s="42">
        <f>IF(P2252=13%,ROUND(O2252/(1+P2252)*P2252,2),ROUND(O2252/(1+0.03)*0.02,2))</f>
        <v>0</v>
      </c>
      <c r="R2252" s="42">
        <f>O2252-Q2252</f>
        <v>0</v>
      </c>
      <c r="S2252" s="42">
        <f>N2252-R2252</f>
        <v>752.14</v>
      </c>
      <c r="T2252" s="38">
        <v>5000</v>
      </c>
      <c r="U2252" s="14">
        <f>S2252/H2252</f>
        <v>5.0000199431752462E-2</v>
      </c>
      <c r="V2252" s="19"/>
      <c r="W2252" s="19"/>
      <c r="X2252" s="37" t="s">
        <v>3459</v>
      </c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</row>
    <row r="2253" spans="1:37" s="9" customFormat="1" ht="16.5" customHeight="1">
      <c r="A2253" s="38">
        <v>14</v>
      </c>
      <c r="B2253" s="39">
        <v>10723</v>
      </c>
      <c r="C2253" s="38">
        <v>10294085</v>
      </c>
      <c r="D2253" s="40" t="s">
        <v>2468</v>
      </c>
      <c r="E2253" s="38">
        <v>30</v>
      </c>
      <c r="F2253" s="38">
        <v>120</v>
      </c>
      <c r="G2253" s="38" t="s">
        <v>23</v>
      </c>
      <c r="H2253" s="42">
        <v>42550.03</v>
      </c>
      <c r="I2253" s="2"/>
      <c r="J2253" s="44">
        <v>40176</v>
      </c>
      <c r="K2253" s="42">
        <v>0</v>
      </c>
      <c r="L2253" s="42">
        <v>40422.519999999997</v>
      </c>
      <c r="M2253" s="44">
        <v>45016</v>
      </c>
      <c r="N2253" s="42">
        <f>H2253-K2253-L2253</f>
        <v>2127.510000000002</v>
      </c>
      <c r="O2253" s="42">
        <v>0</v>
      </c>
      <c r="P2253" s="45">
        <v>0.13</v>
      </c>
      <c r="Q2253" s="42">
        <v>0</v>
      </c>
      <c r="R2253" s="42">
        <v>0</v>
      </c>
      <c r="S2253" s="42">
        <v>2127.5100000000002</v>
      </c>
      <c r="T2253" s="38">
        <v>2104</v>
      </c>
      <c r="U2253" s="14">
        <f>S2253/H2253</f>
        <v>5.0000199764841533E-2</v>
      </c>
      <c r="V2253" s="19"/>
      <c r="W2253" s="19"/>
      <c r="X2253" s="37" t="s">
        <v>3470</v>
      </c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</row>
    <row r="2254" spans="1:37" s="9" customFormat="1" ht="16.5" customHeight="1">
      <c r="A2254" s="38">
        <v>318</v>
      </c>
      <c r="B2254" s="39">
        <v>10729</v>
      </c>
      <c r="C2254" s="38">
        <v>10291928</v>
      </c>
      <c r="D2254" s="40" t="s">
        <v>1275</v>
      </c>
      <c r="E2254" s="58">
        <v>1</v>
      </c>
      <c r="F2254" s="38">
        <v>120</v>
      </c>
      <c r="G2254" s="38" t="s">
        <v>21</v>
      </c>
      <c r="H2254" s="42">
        <v>32401.87</v>
      </c>
      <c r="I2254" s="37"/>
      <c r="J2254" s="44">
        <v>40220</v>
      </c>
      <c r="K2254" s="42">
        <v>0</v>
      </c>
      <c r="L2254" s="42">
        <v>30781.77</v>
      </c>
      <c r="M2254" s="44">
        <v>45259</v>
      </c>
      <c r="N2254" s="42">
        <v>1620.1</v>
      </c>
      <c r="O2254" s="42">
        <v>0</v>
      </c>
      <c r="P2254" s="45">
        <f>IF(J2254&lt;DATEVALUE("2009-1-1"),3%,13%)</f>
        <v>0.13</v>
      </c>
      <c r="Q2254" s="42">
        <f>IF(P2254=13%,ROUND(O2254/(1+P2254)*P2254,2),ROUND(O2254/(1+0.03)*0.02,2))</f>
        <v>0</v>
      </c>
      <c r="R2254" s="42">
        <f>O2254-Q2254</f>
        <v>0</v>
      </c>
      <c r="S2254" s="42">
        <f>N2254-R2254</f>
        <v>1620.1</v>
      </c>
      <c r="T2254" s="38">
        <v>1601</v>
      </c>
      <c r="U2254" s="14">
        <f>S2254/H2254</f>
        <v>5.0000200605705779E-2</v>
      </c>
      <c r="V2254" s="19"/>
      <c r="W2254" s="19"/>
      <c r="X2254" s="37" t="s">
        <v>3459</v>
      </c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</row>
    <row r="2255" spans="1:37" s="9" customFormat="1" ht="16.5" customHeight="1">
      <c r="A2255" s="38">
        <v>1020</v>
      </c>
      <c r="B2255" s="39">
        <v>10800</v>
      </c>
      <c r="C2255" s="38">
        <v>10317747</v>
      </c>
      <c r="D2255" s="40" t="s">
        <v>472</v>
      </c>
      <c r="E2255" s="38">
        <v>20</v>
      </c>
      <c r="F2255" s="38">
        <v>60</v>
      </c>
      <c r="G2255" s="38" t="s">
        <v>23</v>
      </c>
      <c r="H2255" s="42">
        <v>12452.35</v>
      </c>
      <c r="I2255" s="2"/>
      <c r="J2255" s="44">
        <v>39808</v>
      </c>
      <c r="K2255" s="42">
        <v>0</v>
      </c>
      <c r="L2255" s="42">
        <v>11829.73</v>
      </c>
      <c r="M2255" s="44">
        <v>45077</v>
      </c>
      <c r="N2255" s="42">
        <f>H2255-K2255-L2255</f>
        <v>622.6200000000008</v>
      </c>
      <c r="O2255" s="42">
        <v>0</v>
      </c>
      <c r="P2255" s="45">
        <v>0.03</v>
      </c>
      <c r="Q2255" s="42">
        <v>0</v>
      </c>
      <c r="R2255" s="42">
        <v>0</v>
      </c>
      <c r="S2255" s="42">
        <f>N2255-R2255</f>
        <v>622.6200000000008</v>
      </c>
      <c r="T2255" s="38">
        <v>1001</v>
      </c>
      <c r="U2255" s="14">
        <f>S2255/H2255</f>
        <v>5.000020076531745E-2</v>
      </c>
      <c r="V2255" s="19"/>
      <c r="W2255" s="19"/>
      <c r="X2255" s="37" t="s">
        <v>3465</v>
      </c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</row>
    <row r="2256" spans="1:37" s="9" customFormat="1" ht="16.5" customHeight="1">
      <c r="A2256" s="38">
        <v>746</v>
      </c>
      <c r="B2256" s="39">
        <v>40709</v>
      </c>
      <c r="C2256" s="38">
        <v>10285488</v>
      </c>
      <c r="D2256" s="40" t="s">
        <v>934</v>
      </c>
      <c r="E2256" s="58">
        <v>5</v>
      </c>
      <c r="F2256" s="38">
        <v>60</v>
      </c>
      <c r="G2256" s="38" t="s">
        <v>33</v>
      </c>
      <c r="H2256" s="42">
        <v>12393.15</v>
      </c>
      <c r="I2256" s="57"/>
      <c r="J2256" s="44">
        <v>42271</v>
      </c>
      <c r="K2256" s="42">
        <v>0</v>
      </c>
      <c r="L2256" s="42">
        <v>11773.49</v>
      </c>
      <c r="M2256" s="44">
        <v>45199</v>
      </c>
      <c r="N2256" s="42">
        <f>H2256-K2256-L2256</f>
        <v>619.65999999999985</v>
      </c>
      <c r="O2256" s="42">
        <v>0</v>
      </c>
      <c r="P2256" s="45">
        <v>0.13</v>
      </c>
      <c r="Q2256" s="42">
        <v>0</v>
      </c>
      <c r="R2256" s="42">
        <v>0</v>
      </c>
      <c r="S2256" s="42">
        <f>N2256-R2256</f>
        <v>619.65999999999985</v>
      </c>
      <c r="T2256" s="38">
        <v>5000</v>
      </c>
      <c r="U2256" s="14">
        <f>S2256/H2256</f>
        <v>5.0000201724339645E-2</v>
      </c>
      <c r="V2256" s="19"/>
      <c r="W2256" s="19"/>
      <c r="X2256" s="37" t="s">
        <v>3467</v>
      </c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</row>
    <row r="2257" spans="1:37" s="9" customFormat="1" ht="16.5" customHeight="1">
      <c r="A2257" s="38">
        <v>713</v>
      </c>
      <c r="B2257" s="39">
        <v>10729</v>
      </c>
      <c r="C2257" s="38">
        <v>10292845</v>
      </c>
      <c r="D2257" s="40" t="s">
        <v>1431</v>
      </c>
      <c r="E2257" s="58">
        <v>2</v>
      </c>
      <c r="F2257" s="38">
        <v>55</v>
      </c>
      <c r="G2257" s="38" t="s">
        <v>33</v>
      </c>
      <c r="H2257" s="42">
        <v>19811.32</v>
      </c>
      <c r="I2257" s="37"/>
      <c r="J2257" s="44">
        <v>43460</v>
      </c>
      <c r="K2257" s="42">
        <v>0</v>
      </c>
      <c r="L2257" s="42">
        <v>18820.75</v>
      </c>
      <c r="M2257" s="44">
        <v>45259</v>
      </c>
      <c r="N2257" s="42">
        <v>990.57</v>
      </c>
      <c r="O2257" s="42">
        <v>0</v>
      </c>
      <c r="P2257" s="45">
        <f>IF(J2257&lt;DATEVALUE("2009-1-1"),3%,13%)</f>
        <v>0.13</v>
      </c>
      <c r="Q2257" s="42">
        <f>IF(P2257=13%,ROUND(O2257/(1+P2257)*P2257,2),ROUND(O2257/(1+0.03)*0.02,2))</f>
        <v>0</v>
      </c>
      <c r="R2257" s="42">
        <f>O2257-Q2257</f>
        <v>0</v>
      </c>
      <c r="S2257" s="42">
        <f>N2257-R2257</f>
        <v>990.57</v>
      </c>
      <c r="T2257" s="38">
        <v>2205</v>
      </c>
      <c r="U2257" s="14">
        <f>S2257/H2257</f>
        <v>5.0000201904769601E-2</v>
      </c>
      <c r="V2257" s="19"/>
      <c r="W2257" s="19"/>
      <c r="X2257" s="37" t="s">
        <v>3459</v>
      </c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</row>
    <row r="2258" spans="1:37" s="9" customFormat="1" ht="16.5" customHeight="1">
      <c r="A2258" s="38">
        <v>326</v>
      </c>
      <c r="B2258" s="39">
        <v>10741</v>
      </c>
      <c r="C2258" s="38">
        <v>10282460</v>
      </c>
      <c r="D2258" s="40" t="s">
        <v>1099</v>
      </c>
      <c r="E2258" s="38">
        <v>4</v>
      </c>
      <c r="F2258" s="38">
        <v>60</v>
      </c>
      <c r="G2258" s="38" t="s">
        <v>33</v>
      </c>
      <c r="H2258" s="42">
        <v>9846.16</v>
      </c>
      <c r="I2258" s="56"/>
      <c r="J2258" s="44">
        <v>42151</v>
      </c>
      <c r="K2258" s="42">
        <v>0</v>
      </c>
      <c r="L2258" s="42">
        <v>9353.85</v>
      </c>
      <c r="M2258" s="44">
        <v>45169</v>
      </c>
      <c r="N2258" s="42">
        <f>H2258-K2258-L2258</f>
        <v>492.30999999999949</v>
      </c>
      <c r="O2258" s="42">
        <v>0</v>
      </c>
      <c r="P2258" s="45">
        <v>0.13</v>
      </c>
      <c r="Q2258" s="42">
        <v>0</v>
      </c>
      <c r="R2258" s="42">
        <v>0</v>
      </c>
      <c r="S2258" s="42">
        <f>N2258-R2258</f>
        <v>492.30999999999949</v>
      </c>
      <c r="T2258" s="38">
        <v>5000</v>
      </c>
      <c r="U2258" s="14">
        <f>S2258/H2258</f>
        <v>5.0000203124872994E-2</v>
      </c>
      <c r="V2258" s="19"/>
      <c r="W2258" s="19"/>
      <c r="X2258" s="37" t="s">
        <v>3462</v>
      </c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</row>
    <row r="2259" spans="1:37" s="9" customFormat="1" ht="16.5" customHeight="1">
      <c r="A2259" s="38">
        <v>72</v>
      </c>
      <c r="B2259" s="39">
        <v>10701</v>
      </c>
      <c r="C2259" s="38">
        <v>10275790</v>
      </c>
      <c r="D2259" s="40" t="s">
        <v>54</v>
      </c>
      <c r="E2259" s="38">
        <v>5</v>
      </c>
      <c r="F2259" s="38">
        <v>120</v>
      </c>
      <c r="G2259" s="38" t="s">
        <v>23</v>
      </c>
      <c r="H2259" s="42">
        <v>19658.12</v>
      </c>
      <c r="I2259" s="57"/>
      <c r="J2259" s="44">
        <v>40447</v>
      </c>
      <c r="K2259" s="42">
        <v>0</v>
      </c>
      <c r="L2259" s="42">
        <v>18675.21</v>
      </c>
      <c r="M2259" s="44">
        <v>45199</v>
      </c>
      <c r="N2259" s="42">
        <v>982.91</v>
      </c>
      <c r="O2259" s="42">
        <v>0</v>
      </c>
      <c r="P2259" s="45">
        <v>0.13</v>
      </c>
      <c r="Q2259" s="42">
        <v>0</v>
      </c>
      <c r="R2259" s="42">
        <v>0</v>
      </c>
      <c r="S2259" s="42">
        <v>982.91</v>
      </c>
      <c r="T2259" s="38">
        <v>2102</v>
      </c>
      <c r="U2259" s="14">
        <f>S2259/H2259</f>
        <v>5.000020347825733E-2</v>
      </c>
      <c r="V2259" s="19"/>
      <c r="W2259" s="19"/>
      <c r="X2259" s="37" t="s">
        <v>3455</v>
      </c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</row>
    <row r="2260" spans="1:37" s="9" customFormat="1" ht="16.5" customHeight="1">
      <c r="A2260" s="38">
        <v>510</v>
      </c>
      <c r="B2260" s="39">
        <v>10729</v>
      </c>
      <c r="C2260" s="38">
        <v>10292318</v>
      </c>
      <c r="D2260" s="40" t="s">
        <v>3206</v>
      </c>
      <c r="E2260" s="58">
        <v>15</v>
      </c>
      <c r="F2260" s="38">
        <v>120</v>
      </c>
      <c r="G2260" s="38" t="s">
        <v>23</v>
      </c>
      <c r="H2260" s="42">
        <v>24431.5</v>
      </c>
      <c r="I2260" s="37"/>
      <c r="J2260" s="44">
        <v>39812</v>
      </c>
      <c r="K2260" s="42">
        <v>0</v>
      </c>
      <c r="L2260" s="42">
        <v>23209.919999999998</v>
      </c>
      <c r="M2260" s="44">
        <v>45259</v>
      </c>
      <c r="N2260" s="42">
        <v>1221.58</v>
      </c>
      <c r="O2260" s="42">
        <v>0</v>
      </c>
      <c r="P2260" s="45">
        <f>IF(J2260&lt;DATEVALUE("2009-1-1"),3%,13%)</f>
        <v>0.03</v>
      </c>
      <c r="Q2260" s="42">
        <f>IF(P2260=13%,ROUND(O2260/(1+P2260)*P2260,2),ROUND(O2260/(1+0.03)*0.02,2))</f>
        <v>0</v>
      </c>
      <c r="R2260" s="42">
        <f>O2260-Q2260</f>
        <v>0</v>
      </c>
      <c r="S2260" s="42">
        <f>N2260-R2260</f>
        <v>1221.58</v>
      </c>
      <c r="T2260" s="38">
        <v>2101</v>
      </c>
      <c r="U2260" s="14">
        <f>S2260/H2260</f>
        <v>5.0000204653828047E-2</v>
      </c>
      <c r="V2260" s="19"/>
      <c r="W2260" s="19"/>
      <c r="X2260" s="37" t="s">
        <v>3459</v>
      </c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</row>
    <row r="2261" spans="1:37" s="9" customFormat="1" ht="16.5" customHeight="1">
      <c r="A2261" s="38">
        <v>1037</v>
      </c>
      <c r="B2261" s="39">
        <v>10800</v>
      </c>
      <c r="C2261" s="38">
        <v>10318113</v>
      </c>
      <c r="D2261" s="40" t="s">
        <v>423</v>
      </c>
      <c r="E2261" s="38">
        <v>1</v>
      </c>
      <c r="F2261" s="38">
        <v>120</v>
      </c>
      <c r="G2261" s="38" t="s">
        <v>23</v>
      </c>
      <c r="H2261" s="42">
        <v>4857.58</v>
      </c>
      <c r="I2261" s="2"/>
      <c r="J2261" s="44">
        <v>39869</v>
      </c>
      <c r="K2261" s="42">
        <v>0</v>
      </c>
      <c r="L2261" s="42">
        <v>4614.7</v>
      </c>
      <c r="M2261" s="44">
        <v>45077</v>
      </c>
      <c r="N2261" s="42">
        <f>H2261-K2261-L2261</f>
        <v>242.88000000000011</v>
      </c>
      <c r="O2261" s="42">
        <v>0</v>
      </c>
      <c r="P2261" s="45">
        <v>0.13</v>
      </c>
      <c r="Q2261" s="42">
        <v>0</v>
      </c>
      <c r="R2261" s="42">
        <v>0</v>
      </c>
      <c r="S2261" s="42">
        <f>N2261-R2261</f>
        <v>242.88000000000011</v>
      </c>
      <c r="T2261" s="38">
        <v>1001</v>
      </c>
      <c r="U2261" s="14">
        <f>S2261/H2261</f>
        <v>5.0000205863825219E-2</v>
      </c>
      <c r="V2261" s="19"/>
      <c r="W2261" s="19"/>
      <c r="X2261" s="37" t="s">
        <v>3465</v>
      </c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</row>
    <row r="2262" spans="1:37" s="9" customFormat="1" ht="16.5" customHeight="1">
      <c r="A2262" s="38">
        <v>54</v>
      </c>
      <c r="B2262" s="39">
        <v>10711</v>
      </c>
      <c r="C2262" s="38">
        <v>10283533</v>
      </c>
      <c r="D2262" s="40" t="s">
        <v>190</v>
      </c>
      <c r="E2262" s="38">
        <v>12</v>
      </c>
      <c r="F2262" s="38">
        <v>41</v>
      </c>
      <c r="G2262" s="38" t="s">
        <v>33</v>
      </c>
      <c r="H2262" s="42">
        <v>16557.330000000002</v>
      </c>
      <c r="I2262" s="57"/>
      <c r="J2262" s="44">
        <v>43948</v>
      </c>
      <c r="K2262" s="42">
        <v>0</v>
      </c>
      <c r="L2262" s="42">
        <v>15729.46</v>
      </c>
      <c r="M2262" s="44">
        <v>45199</v>
      </c>
      <c r="N2262" s="42">
        <v>827.87</v>
      </c>
      <c r="O2262" s="42">
        <v>0</v>
      </c>
      <c r="P2262" s="45">
        <v>0.13</v>
      </c>
      <c r="Q2262" s="42">
        <v>0</v>
      </c>
      <c r="R2262" s="42">
        <v>0</v>
      </c>
      <c r="S2262" s="42">
        <v>827.87</v>
      </c>
      <c r="T2262" s="38">
        <v>5000</v>
      </c>
      <c r="U2262" s="14">
        <f>S2262/H2262</f>
        <v>5.0000211386739282E-2</v>
      </c>
      <c r="V2262" s="19"/>
      <c r="W2262" s="19"/>
      <c r="X2262" s="37" t="s">
        <v>3457</v>
      </c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</row>
    <row r="2263" spans="1:37" s="9" customFormat="1" ht="16.5" customHeight="1">
      <c r="A2263" s="38">
        <v>64</v>
      </c>
      <c r="B2263" s="39">
        <v>10754</v>
      </c>
      <c r="C2263" s="38">
        <v>10294896</v>
      </c>
      <c r="D2263" s="40" t="s">
        <v>649</v>
      </c>
      <c r="E2263" s="38">
        <v>8</v>
      </c>
      <c r="F2263" s="38">
        <v>120</v>
      </c>
      <c r="G2263" s="38" t="s">
        <v>23</v>
      </c>
      <c r="H2263" s="42">
        <v>23414.3</v>
      </c>
      <c r="I2263" s="57"/>
      <c r="J2263" s="44">
        <v>40421</v>
      </c>
      <c r="K2263" s="42">
        <v>0</v>
      </c>
      <c r="L2263" s="42">
        <v>22243.58</v>
      </c>
      <c r="M2263" s="44">
        <v>45199</v>
      </c>
      <c r="N2263" s="42">
        <f>H2263-K2263-L2263</f>
        <v>1170.7199999999975</v>
      </c>
      <c r="O2263" s="42">
        <v>0</v>
      </c>
      <c r="P2263" s="45">
        <v>0.13</v>
      </c>
      <c r="Q2263" s="42">
        <v>0</v>
      </c>
      <c r="R2263" s="42">
        <v>0</v>
      </c>
      <c r="S2263" s="42">
        <v>1170.72</v>
      </c>
      <c r="T2263" s="38">
        <v>2101</v>
      </c>
      <c r="U2263" s="14">
        <f>S2263/H2263</f>
        <v>5.000021354471413E-2</v>
      </c>
      <c r="V2263" s="19"/>
      <c r="W2263" s="19"/>
      <c r="X2263" s="37" t="s">
        <v>3464</v>
      </c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</row>
    <row r="2264" spans="1:37" s="9" customFormat="1" ht="16.5" customHeight="1">
      <c r="A2264" s="38">
        <v>186</v>
      </c>
      <c r="B2264" s="39">
        <v>10736</v>
      </c>
      <c r="C2264" s="38">
        <v>10284336</v>
      </c>
      <c r="D2264" s="40" t="s">
        <v>1948</v>
      </c>
      <c r="E2264" s="31">
        <v>4</v>
      </c>
      <c r="F2264" s="38">
        <v>120</v>
      </c>
      <c r="G2264" s="38" t="s">
        <v>23</v>
      </c>
      <c r="H2264" s="42">
        <v>9318.9599999999991</v>
      </c>
      <c r="I2264" s="49"/>
      <c r="J2264" s="44">
        <v>39269</v>
      </c>
      <c r="K2264" s="42">
        <v>0</v>
      </c>
      <c r="L2264" s="42">
        <v>8853.01</v>
      </c>
      <c r="M2264" s="44">
        <v>45107</v>
      </c>
      <c r="N2264" s="42">
        <f>H2264-K2264-L2264</f>
        <v>465.94999999999891</v>
      </c>
      <c r="O2264" s="42">
        <v>0</v>
      </c>
      <c r="P2264" s="45">
        <v>0.03</v>
      </c>
      <c r="Q2264" s="42">
        <v>0</v>
      </c>
      <c r="R2264" s="42">
        <v>0</v>
      </c>
      <c r="S2264" s="42">
        <f>N2264-R2264</f>
        <v>465.94999999999891</v>
      </c>
      <c r="T2264" s="38">
        <v>2101</v>
      </c>
      <c r="U2264" s="14">
        <f>S2264/H2264</f>
        <v>5.0000214616223157E-2</v>
      </c>
      <c r="V2264" s="19"/>
      <c r="W2264" s="19"/>
      <c r="X2264" s="37" t="s">
        <v>3461</v>
      </c>
    </row>
    <row r="2265" spans="1:37" s="9" customFormat="1" ht="16.5" customHeight="1">
      <c r="A2265" s="38">
        <v>346</v>
      </c>
      <c r="B2265" s="39">
        <v>10736</v>
      </c>
      <c r="C2265" s="38">
        <v>10283735</v>
      </c>
      <c r="D2265" s="40" t="s">
        <v>1306</v>
      </c>
      <c r="E2265" s="38">
        <v>1</v>
      </c>
      <c r="F2265" s="38">
        <v>120</v>
      </c>
      <c r="G2265" s="38" t="s">
        <v>21</v>
      </c>
      <c r="H2265" s="42">
        <v>32590.86</v>
      </c>
      <c r="I2265" s="55"/>
      <c r="J2265" s="44">
        <v>39270</v>
      </c>
      <c r="K2265" s="42">
        <v>0</v>
      </c>
      <c r="L2265" s="42">
        <v>30961.31</v>
      </c>
      <c r="M2265" s="44">
        <v>45138</v>
      </c>
      <c r="N2265" s="42">
        <f>H2265-K2265-L2265</f>
        <v>1629.5499999999993</v>
      </c>
      <c r="O2265" s="42">
        <v>0</v>
      </c>
      <c r="P2265" s="45">
        <v>0.03</v>
      </c>
      <c r="Q2265" s="42">
        <v>0</v>
      </c>
      <c r="R2265" s="42">
        <v>0</v>
      </c>
      <c r="S2265" s="42">
        <v>1629.55</v>
      </c>
      <c r="T2265" s="38">
        <v>2105</v>
      </c>
      <c r="U2265" s="14">
        <f>S2265/H2265</f>
        <v>5.0000214784145E-2</v>
      </c>
      <c r="V2265" s="19"/>
      <c r="W2265" s="19"/>
      <c r="X2265" s="37" t="s">
        <v>3461</v>
      </c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</row>
    <row r="2266" spans="1:37" s="9" customFormat="1" ht="16.5" customHeight="1">
      <c r="A2266" s="38">
        <v>131</v>
      </c>
      <c r="B2266" s="39">
        <v>10726</v>
      </c>
      <c r="C2266" s="38">
        <v>10299567</v>
      </c>
      <c r="D2266" s="40" t="s">
        <v>306</v>
      </c>
      <c r="E2266" s="58">
        <v>20</v>
      </c>
      <c r="F2266" s="38">
        <v>120</v>
      </c>
      <c r="G2266" s="38" t="s">
        <v>23</v>
      </c>
      <c r="H2266" s="42">
        <v>44200.01</v>
      </c>
      <c r="I2266" s="57"/>
      <c r="J2266" s="44">
        <v>40895</v>
      </c>
      <c r="K2266" s="42">
        <v>0</v>
      </c>
      <c r="L2266" s="42">
        <v>41990</v>
      </c>
      <c r="M2266" s="44">
        <v>45199</v>
      </c>
      <c r="N2266" s="42">
        <f>H2266-L2266</f>
        <v>2210.010000000002</v>
      </c>
      <c r="O2266" s="42">
        <v>0</v>
      </c>
      <c r="P2266" s="45">
        <v>0.13</v>
      </c>
      <c r="Q2266" s="42">
        <v>0</v>
      </c>
      <c r="R2266" s="42">
        <v>0</v>
      </c>
      <c r="S2266" s="42">
        <f>N2266</f>
        <v>2210.010000000002</v>
      </c>
      <c r="T2266" s="38">
        <v>2005</v>
      </c>
      <c r="U2266" s="14">
        <f>S2266/H2266</f>
        <v>5.000021493207811E-2</v>
      </c>
      <c r="V2266" s="19"/>
      <c r="W2266" s="19"/>
      <c r="X2266" s="37" t="s">
        <v>3459</v>
      </c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</row>
    <row r="2267" spans="1:37" s="9" customFormat="1" ht="16.5" customHeight="1">
      <c r="A2267" s="38">
        <v>80</v>
      </c>
      <c r="B2267" s="39">
        <v>10701</v>
      </c>
      <c r="C2267" s="38">
        <v>10275146</v>
      </c>
      <c r="D2267" s="40" t="s">
        <v>62</v>
      </c>
      <c r="E2267" s="38">
        <v>785</v>
      </c>
      <c r="F2267" s="38">
        <v>120</v>
      </c>
      <c r="G2267" s="38" t="s">
        <v>23</v>
      </c>
      <c r="H2267" s="42">
        <v>11578.75</v>
      </c>
      <c r="I2267" s="57"/>
      <c r="J2267" s="44">
        <v>38410</v>
      </c>
      <c r="K2267" s="42">
        <v>0</v>
      </c>
      <c r="L2267" s="42">
        <v>10999.81</v>
      </c>
      <c r="M2267" s="44">
        <v>45199</v>
      </c>
      <c r="N2267" s="42">
        <v>578.94000000000005</v>
      </c>
      <c r="O2267" s="42">
        <v>0</v>
      </c>
      <c r="P2267" s="45">
        <v>0.03</v>
      </c>
      <c r="Q2267" s="42">
        <v>0</v>
      </c>
      <c r="R2267" s="42">
        <v>0</v>
      </c>
      <c r="S2267" s="42">
        <v>578.94000000000005</v>
      </c>
      <c r="T2267" s="38">
        <v>5000</v>
      </c>
      <c r="U2267" s="14">
        <f>S2267/H2267</f>
        <v>5.0000215912771248E-2</v>
      </c>
      <c r="V2267" s="19"/>
      <c r="W2267" s="19"/>
      <c r="X2267" s="37" t="s">
        <v>3455</v>
      </c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</row>
    <row r="2268" spans="1:37" s="9" customFormat="1" ht="16.5" customHeight="1">
      <c r="A2268" s="38">
        <v>198</v>
      </c>
      <c r="B2268" s="39">
        <v>10743</v>
      </c>
      <c r="C2268" s="38">
        <v>10300766</v>
      </c>
      <c r="D2268" s="40" t="s">
        <v>545</v>
      </c>
      <c r="E2268" s="58">
        <v>4</v>
      </c>
      <c r="F2268" s="38">
        <v>60</v>
      </c>
      <c r="G2268" s="38" t="s">
        <v>33</v>
      </c>
      <c r="H2268" s="42">
        <v>30085.47</v>
      </c>
      <c r="I2268" s="57"/>
      <c r="J2268" s="44">
        <v>40512</v>
      </c>
      <c r="K2268" s="42">
        <v>0</v>
      </c>
      <c r="L2268" s="42">
        <v>28581.19</v>
      </c>
      <c r="M2268" s="44">
        <v>45199</v>
      </c>
      <c r="N2268" s="42">
        <f>H2268-L2268</f>
        <v>1504.2800000000025</v>
      </c>
      <c r="O2268" s="42">
        <v>0</v>
      </c>
      <c r="P2268" s="45">
        <v>0.13</v>
      </c>
      <c r="Q2268" s="42">
        <v>0</v>
      </c>
      <c r="R2268" s="42">
        <v>0</v>
      </c>
      <c r="S2268" s="42">
        <f>N2268</f>
        <v>1504.2800000000025</v>
      </c>
      <c r="T2268" s="38">
        <v>5000</v>
      </c>
      <c r="U2268" s="14">
        <f>S2268/H2268</f>
        <v>5.000021605113706E-2</v>
      </c>
      <c r="V2268" s="19"/>
      <c r="W2268" s="19"/>
      <c r="X2268" s="37" t="s">
        <v>3463</v>
      </c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</row>
    <row r="2269" spans="1:37" s="9" customFormat="1" ht="16.5" customHeight="1">
      <c r="A2269" s="38">
        <v>457</v>
      </c>
      <c r="B2269" s="39">
        <v>40712</v>
      </c>
      <c r="C2269" s="38">
        <v>10303601</v>
      </c>
      <c r="D2269" s="40" t="s">
        <v>818</v>
      </c>
      <c r="E2269" s="38">
        <v>47</v>
      </c>
      <c r="F2269" s="38">
        <v>60</v>
      </c>
      <c r="G2269" s="38" t="s">
        <v>83</v>
      </c>
      <c r="H2269" s="42">
        <v>18478.52</v>
      </c>
      <c r="I2269" s="55"/>
      <c r="J2269" s="44">
        <v>42277</v>
      </c>
      <c r="K2269" s="42">
        <v>0</v>
      </c>
      <c r="L2269" s="42">
        <v>17554.59</v>
      </c>
      <c r="M2269" s="44">
        <v>45138</v>
      </c>
      <c r="N2269" s="42">
        <f>H2269-K2269-L2269</f>
        <v>923.93000000000029</v>
      </c>
      <c r="O2269" s="42">
        <v>0</v>
      </c>
      <c r="P2269" s="45">
        <v>0.13</v>
      </c>
      <c r="Q2269" s="42">
        <v>0</v>
      </c>
      <c r="R2269" s="42">
        <v>0</v>
      </c>
      <c r="S2269" s="42">
        <v>923.93</v>
      </c>
      <c r="T2269" s="38">
        <v>5000</v>
      </c>
      <c r="U2269" s="14">
        <f>S2269/H2269</f>
        <v>5.0000216467552594E-2</v>
      </c>
      <c r="V2269" s="19"/>
      <c r="W2269" s="19"/>
      <c r="X2269" s="37" t="s">
        <v>3467</v>
      </c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</row>
    <row r="2270" spans="1:37" s="9" customFormat="1" ht="16.5" customHeight="1">
      <c r="A2270" s="38">
        <v>26</v>
      </c>
      <c r="B2270" s="39">
        <v>10708</v>
      </c>
      <c r="C2270" s="38">
        <v>10296748</v>
      </c>
      <c r="D2270" s="40" t="s">
        <v>163</v>
      </c>
      <c r="E2270" s="38">
        <v>6</v>
      </c>
      <c r="F2270" s="38">
        <v>60</v>
      </c>
      <c r="G2270" s="38" t="s">
        <v>83</v>
      </c>
      <c r="H2270" s="42">
        <v>9230.76</v>
      </c>
      <c r="I2270" s="2"/>
      <c r="J2270" s="44">
        <v>41962</v>
      </c>
      <c r="K2270" s="42">
        <v>0</v>
      </c>
      <c r="L2270" s="42">
        <v>8769.2199999999993</v>
      </c>
      <c r="M2270" s="44">
        <v>45077</v>
      </c>
      <c r="N2270" s="42">
        <f>H2270-K2270-L2270</f>
        <v>461.54000000000087</v>
      </c>
      <c r="O2270" s="42">
        <v>0</v>
      </c>
      <c r="P2270" s="45">
        <v>0.13</v>
      </c>
      <c r="Q2270" s="42">
        <v>0</v>
      </c>
      <c r="R2270" s="42">
        <v>0</v>
      </c>
      <c r="S2270" s="42">
        <v>461.54</v>
      </c>
      <c r="T2270" s="38">
        <v>5000</v>
      </c>
      <c r="U2270" s="14">
        <f>S2270/H2270</f>
        <v>5.0000216666883333E-2</v>
      </c>
      <c r="V2270" s="19"/>
      <c r="W2270" s="19"/>
      <c r="X2270" s="37" t="s">
        <v>3456</v>
      </c>
    </row>
    <row r="2271" spans="1:37" s="9" customFormat="1" ht="16.5" customHeight="1">
      <c r="A2271" s="38">
        <v>134</v>
      </c>
      <c r="B2271" s="39">
        <v>10709</v>
      </c>
      <c r="C2271" s="38">
        <v>10309382</v>
      </c>
      <c r="D2271" s="40" t="s">
        <v>149</v>
      </c>
      <c r="E2271" s="38">
        <v>1</v>
      </c>
      <c r="F2271" s="38">
        <v>60</v>
      </c>
      <c r="G2271" s="38" t="s">
        <v>33</v>
      </c>
      <c r="H2271" s="42">
        <v>4615.38</v>
      </c>
      <c r="I2271" s="57"/>
      <c r="J2271" s="44">
        <v>42424</v>
      </c>
      <c r="K2271" s="42">
        <v>0</v>
      </c>
      <c r="L2271" s="42">
        <v>4384.6099999999997</v>
      </c>
      <c r="M2271" s="44">
        <v>45199</v>
      </c>
      <c r="N2271" s="42">
        <v>230.77</v>
      </c>
      <c r="O2271" s="42">
        <v>0</v>
      </c>
      <c r="P2271" s="45">
        <v>0.13</v>
      </c>
      <c r="Q2271" s="42">
        <v>0</v>
      </c>
      <c r="R2271" s="42">
        <v>0</v>
      </c>
      <c r="S2271" s="42">
        <v>230.77</v>
      </c>
      <c r="T2271" s="38">
        <v>5000</v>
      </c>
      <c r="U2271" s="14">
        <f>S2271/H2271</f>
        <v>5.0000216666883333E-2</v>
      </c>
      <c r="V2271" s="19"/>
      <c r="W2271" s="19"/>
      <c r="X2271" s="37" t="s">
        <v>3456</v>
      </c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</row>
    <row r="2272" spans="1:37" s="9" customFormat="1" ht="16.5" customHeight="1">
      <c r="A2272" s="38">
        <v>797</v>
      </c>
      <c r="B2272" s="39">
        <v>10729</v>
      </c>
      <c r="C2272" s="38">
        <v>10292972</v>
      </c>
      <c r="D2272" s="40" t="s">
        <v>756</v>
      </c>
      <c r="E2272" s="58">
        <v>3</v>
      </c>
      <c r="F2272" s="38">
        <v>60</v>
      </c>
      <c r="G2272" s="38" t="s">
        <v>33</v>
      </c>
      <c r="H2272" s="42">
        <v>4615.38</v>
      </c>
      <c r="I2272" s="37"/>
      <c r="J2272" s="44">
        <v>42394</v>
      </c>
      <c r="K2272" s="42">
        <v>0</v>
      </c>
      <c r="L2272" s="42">
        <v>4384.6099999999997</v>
      </c>
      <c r="M2272" s="44">
        <v>45259</v>
      </c>
      <c r="N2272" s="42">
        <v>230.77</v>
      </c>
      <c r="O2272" s="42">
        <v>0</v>
      </c>
      <c r="P2272" s="45">
        <f>IF(J2272&lt;DATEVALUE("2009-1-1"),3%,13%)</f>
        <v>0.13</v>
      </c>
      <c r="Q2272" s="42">
        <f>IF(P2272=13%,ROUND(O2272/(1+P2272)*P2272,2),ROUND(O2272/(1+0.03)*0.02,2))</f>
        <v>0</v>
      </c>
      <c r="R2272" s="42">
        <f>O2272-Q2272</f>
        <v>0</v>
      </c>
      <c r="S2272" s="42">
        <f>N2272-R2272</f>
        <v>230.77</v>
      </c>
      <c r="T2272" s="38">
        <v>5000</v>
      </c>
      <c r="U2272" s="14">
        <f>S2272/H2272</f>
        <v>5.0000216666883333E-2</v>
      </c>
      <c r="V2272" s="19"/>
      <c r="W2272" s="19"/>
      <c r="X2272" s="37" t="s">
        <v>3459</v>
      </c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</row>
    <row r="2273" spans="1:37" s="9" customFormat="1" ht="16.5" customHeight="1">
      <c r="A2273" s="38">
        <v>262</v>
      </c>
      <c r="B2273" s="39">
        <v>10741</v>
      </c>
      <c r="C2273" s="38">
        <v>10282481</v>
      </c>
      <c r="D2273" s="40" t="s">
        <v>1535</v>
      </c>
      <c r="E2273" s="38">
        <v>1</v>
      </c>
      <c r="F2273" s="38">
        <v>60</v>
      </c>
      <c r="G2273" s="38" t="s">
        <v>33</v>
      </c>
      <c r="H2273" s="42">
        <v>4615.38</v>
      </c>
      <c r="I2273" s="55"/>
      <c r="J2273" s="44">
        <v>42304</v>
      </c>
      <c r="K2273" s="42">
        <v>0</v>
      </c>
      <c r="L2273" s="42">
        <v>4384.6099999999997</v>
      </c>
      <c r="M2273" s="44">
        <v>45138</v>
      </c>
      <c r="N2273" s="42">
        <f>H2273-K2273-L2273</f>
        <v>230.77000000000044</v>
      </c>
      <c r="O2273" s="42">
        <v>0</v>
      </c>
      <c r="P2273" s="45">
        <v>0.13</v>
      </c>
      <c r="Q2273" s="42">
        <v>0</v>
      </c>
      <c r="R2273" s="42">
        <v>0</v>
      </c>
      <c r="S2273" s="42">
        <f>N2273-R2273</f>
        <v>230.77000000000044</v>
      </c>
      <c r="T2273" s="38">
        <v>5000</v>
      </c>
      <c r="U2273" s="14">
        <f>S2273/H2273</f>
        <v>5.0000216666883424E-2</v>
      </c>
      <c r="V2273" s="19"/>
      <c r="W2273" s="19"/>
      <c r="X2273" s="37" t="s">
        <v>3462</v>
      </c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</row>
    <row r="2274" spans="1:37" s="9" customFormat="1" ht="16.5" customHeight="1">
      <c r="A2274" s="38">
        <v>335</v>
      </c>
      <c r="B2274" s="39">
        <v>40704</v>
      </c>
      <c r="C2274" s="38">
        <v>10302994</v>
      </c>
      <c r="D2274" s="40" t="s">
        <v>241</v>
      </c>
      <c r="E2274" s="58">
        <v>18</v>
      </c>
      <c r="F2274" s="38">
        <v>60</v>
      </c>
      <c r="G2274" s="38" t="s">
        <v>83</v>
      </c>
      <c r="H2274" s="42">
        <v>4615.38</v>
      </c>
      <c r="I2274" s="57"/>
      <c r="J2274" s="44">
        <v>42003</v>
      </c>
      <c r="K2274" s="42">
        <v>0</v>
      </c>
      <c r="L2274" s="42">
        <v>4384.6099999999997</v>
      </c>
      <c r="M2274" s="44">
        <v>45199</v>
      </c>
      <c r="N2274" s="42">
        <f>H2274-K2274-L2274</f>
        <v>230.77000000000044</v>
      </c>
      <c r="O2274" s="42">
        <v>0</v>
      </c>
      <c r="P2274" s="45">
        <v>0.13</v>
      </c>
      <c r="Q2274" s="42">
        <v>0</v>
      </c>
      <c r="R2274" s="42">
        <v>0</v>
      </c>
      <c r="S2274" s="42">
        <f>N2274-R2274</f>
        <v>230.77000000000044</v>
      </c>
      <c r="T2274" s="38">
        <v>5000</v>
      </c>
      <c r="U2274" s="14">
        <f>S2274/H2274</f>
        <v>5.0000216666883424E-2</v>
      </c>
      <c r="V2274" s="19"/>
      <c r="W2274" s="19"/>
      <c r="X2274" s="37" t="s">
        <v>3463</v>
      </c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</row>
    <row r="2275" spans="1:37" s="9" customFormat="1" ht="16.5" customHeight="1">
      <c r="A2275" s="38">
        <v>139</v>
      </c>
      <c r="B2275" s="39">
        <v>10736</v>
      </c>
      <c r="C2275" s="38">
        <v>10284176</v>
      </c>
      <c r="D2275" s="40" t="s">
        <v>29</v>
      </c>
      <c r="E2275" s="38">
        <v>500</v>
      </c>
      <c r="F2275" s="38">
        <v>60</v>
      </c>
      <c r="G2275" s="38" t="s">
        <v>23</v>
      </c>
      <c r="H2275" s="42">
        <v>18076.919999999998</v>
      </c>
      <c r="I2275" s="49"/>
      <c r="J2275" s="44">
        <v>43156</v>
      </c>
      <c r="K2275" s="42">
        <v>0</v>
      </c>
      <c r="L2275" s="42">
        <v>17173.07</v>
      </c>
      <c r="M2275" s="44">
        <v>45107</v>
      </c>
      <c r="N2275" s="42">
        <f>H2275-K2275-L2275</f>
        <v>903.84999999999854</v>
      </c>
      <c r="O2275" s="42">
        <v>0</v>
      </c>
      <c r="P2275" s="45">
        <v>0.13</v>
      </c>
      <c r="Q2275" s="42">
        <v>0</v>
      </c>
      <c r="R2275" s="42">
        <v>0</v>
      </c>
      <c r="S2275" s="42">
        <f>N2275-R2275</f>
        <v>903.84999999999854</v>
      </c>
      <c r="T2275" s="38">
        <v>5000</v>
      </c>
      <c r="U2275" s="14">
        <f>S2275/H2275</f>
        <v>5.0000221276633332E-2</v>
      </c>
      <c r="V2275" s="19"/>
      <c r="W2275" s="19"/>
      <c r="X2275" s="37" t="s">
        <v>3461</v>
      </c>
    </row>
    <row r="2276" spans="1:37" s="9" customFormat="1" ht="16.5" customHeight="1">
      <c r="A2276" s="38">
        <v>30</v>
      </c>
      <c r="B2276" s="39">
        <v>10733</v>
      </c>
      <c r="C2276" s="38">
        <v>10290619</v>
      </c>
      <c r="D2276" s="40" t="s">
        <v>746</v>
      </c>
      <c r="E2276" s="38">
        <v>3</v>
      </c>
      <c r="F2276" s="38">
        <v>60</v>
      </c>
      <c r="G2276" s="38" t="s">
        <v>33</v>
      </c>
      <c r="H2276" s="42">
        <v>8974.36</v>
      </c>
      <c r="I2276" s="2"/>
      <c r="J2276" s="44">
        <v>40925</v>
      </c>
      <c r="K2276" s="42">
        <v>0</v>
      </c>
      <c r="L2276" s="42">
        <v>8525.64</v>
      </c>
      <c r="M2276" s="44">
        <v>45016</v>
      </c>
      <c r="N2276" s="42">
        <f>H2276-K2276-L2276</f>
        <v>448.72000000000116</v>
      </c>
      <c r="O2276" s="42">
        <v>0</v>
      </c>
      <c r="P2276" s="45">
        <v>0.13</v>
      </c>
      <c r="Q2276" s="42">
        <v>0</v>
      </c>
      <c r="R2276" s="42">
        <v>0</v>
      </c>
      <c r="S2276" s="42">
        <v>448.72</v>
      </c>
      <c r="T2276" s="38">
        <v>5000</v>
      </c>
      <c r="U2276" s="14">
        <f>S2276/H2276</f>
        <v>5.0000222857117388E-2</v>
      </c>
      <c r="V2276" s="19"/>
      <c r="W2276" s="19"/>
      <c r="X2276" s="37" t="s">
        <v>3460</v>
      </c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</row>
    <row r="2277" spans="1:37" s="9" customFormat="1" ht="16.5" customHeight="1">
      <c r="A2277" s="38">
        <v>53</v>
      </c>
      <c r="B2277" s="39">
        <v>10701</v>
      </c>
      <c r="C2277" s="38">
        <v>10275865</v>
      </c>
      <c r="D2277" s="40" t="s">
        <v>38</v>
      </c>
      <c r="E2277" s="38">
        <v>1</v>
      </c>
      <c r="F2277" s="38">
        <v>120</v>
      </c>
      <c r="G2277" s="38" t="s">
        <v>21</v>
      </c>
      <c r="H2277" s="42">
        <v>35897.440000000002</v>
      </c>
      <c r="I2277" s="57"/>
      <c r="J2277" s="44">
        <v>40022</v>
      </c>
      <c r="K2277" s="42">
        <v>0</v>
      </c>
      <c r="L2277" s="42">
        <v>34102.559999999998</v>
      </c>
      <c r="M2277" s="44">
        <v>45199</v>
      </c>
      <c r="N2277" s="42">
        <v>1794.88</v>
      </c>
      <c r="O2277" s="42">
        <v>0</v>
      </c>
      <c r="P2277" s="45">
        <v>0.13</v>
      </c>
      <c r="Q2277" s="42">
        <v>0</v>
      </c>
      <c r="R2277" s="42">
        <v>0</v>
      </c>
      <c r="S2277" s="42">
        <v>1794.88</v>
      </c>
      <c r="T2277" s="38">
        <v>2102</v>
      </c>
      <c r="U2277" s="14">
        <f>S2277/H2277</f>
        <v>5.0000222857117388E-2</v>
      </c>
      <c r="V2277" s="19"/>
      <c r="W2277" s="19"/>
      <c r="X2277" s="37" t="s">
        <v>3455</v>
      </c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</row>
    <row r="2278" spans="1:37" s="9" customFormat="1" ht="16.5" customHeight="1">
      <c r="A2278" s="38">
        <v>65</v>
      </c>
      <c r="B2278" s="39">
        <v>10754</v>
      </c>
      <c r="C2278" s="38">
        <v>10295251</v>
      </c>
      <c r="D2278" s="40" t="s">
        <v>650</v>
      </c>
      <c r="E2278" s="38">
        <v>2</v>
      </c>
      <c r="F2278" s="38">
        <v>120</v>
      </c>
      <c r="G2278" s="38" t="s">
        <v>23</v>
      </c>
      <c r="H2278" s="42">
        <v>8974.36</v>
      </c>
      <c r="I2278" s="57"/>
      <c r="J2278" s="44">
        <v>40275</v>
      </c>
      <c r="K2278" s="42">
        <v>0</v>
      </c>
      <c r="L2278" s="42">
        <v>8525.64</v>
      </c>
      <c r="M2278" s="44">
        <v>45199</v>
      </c>
      <c r="N2278" s="42">
        <f>H2278-K2278-L2278</f>
        <v>448.72000000000116</v>
      </c>
      <c r="O2278" s="42">
        <v>0</v>
      </c>
      <c r="P2278" s="45">
        <v>0.13</v>
      </c>
      <c r="Q2278" s="42">
        <v>0</v>
      </c>
      <c r="R2278" s="42">
        <v>0</v>
      </c>
      <c r="S2278" s="42">
        <v>448.72</v>
      </c>
      <c r="T2278" s="38">
        <v>5000</v>
      </c>
      <c r="U2278" s="14">
        <f>S2278/H2278</f>
        <v>5.0000222857117388E-2</v>
      </c>
      <c r="V2278" s="19"/>
      <c r="W2278" s="19"/>
      <c r="X2278" s="37" t="s">
        <v>3464</v>
      </c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</row>
    <row r="2279" spans="1:37" s="9" customFormat="1" ht="16.5" customHeight="1">
      <c r="A2279" s="38">
        <v>706</v>
      </c>
      <c r="B2279" s="39">
        <v>40709</v>
      </c>
      <c r="C2279" s="38">
        <v>10285000</v>
      </c>
      <c r="D2279" s="40" t="s">
        <v>908</v>
      </c>
      <c r="E2279" s="58">
        <v>1</v>
      </c>
      <c r="F2279" s="38">
        <v>120</v>
      </c>
      <c r="G2279" s="38" t="s">
        <v>21</v>
      </c>
      <c r="H2279" s="42">
        <v>22330.1</v>
      </c>
      <c r="I2279" s="57"/>
      <c r="J2279" s="44">
        <v>40689</v>
      </c>
      <c r="K2279" s="42">
        <v>0</v>
      </c>
      <c r="L2279" s="42">
        <v>21213.59</v>
      </c>
      <c r="M2279" s="44">
        <v>45199</v>
      </c>
      <c r="N2279" s="42">
        <f>H2279-K2279-L2279</f>
        <v>1116.5099999999984</v>
      </c>
      <c r="O2279" s="42">
        <v>0</v>
      </c>
      <c r="P2279" s="45">
        <v>0.13</v>
      </c>
      <c r="Q2279" s="42">
        <v>0</v>
      </c>
      <c r="R2279" s="42">
        <v>0</v>
      </c>
      <c r="S2279" s="42">
        <f>N2279-R2279</f>
        <v>1116.5099999999984</v>
      </c>
      <c r="T2279" s="38">
        <v>2106</v>
      </c>
      <c r="U2279" s="14">
        <f>S2279/H2279</f>
        <v>5.0000223913014202E-2</v>
      </c>
      <c r="V2279" s="19"/>
      <c r="W2279" s="19"/>
      <c r="X2279" s="37" t="s">
        <v>3467</v>
      </c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</row>
    <row r="2280" spans="1:37" s="9" customFormat="1" ht="16.5" customHeight="1">
      <c r="A2280" s="38">
        <v>402</v>
      </c>
      <c r="B2280" s="39">
        <v>10729</v>
      </c>
      <c r="C2280" s="38">
        <v>10291940</v>
      </c>
      <c r="D2280" s="40" t="s">
        <v>301</v>
      </c>
      <c r="E2280" s="58">
        <v>1</v>
      </c>
      <c r="F2280" s="38">
        <v>120</v>
      </c>
      <c r="G2280" s="38" t="s">
        <v>21</v>
      </c>
      <c r="H2280" s="42">
        <v>20063.71</v>
      </c>
      <c r="I2280" s="37"/>
      <c r="J2280" s="44">
        <v>40506</v>
      </c>
      <c r="K2280" s="42">
        <v>0</v>
      </c>
      <c r="L2280" s="42">
        <v>19060.52</v>
      </c>
      <c r="M2280" s="44">
        <v>45259</v>
      </c>
      <c r="N2280" s="42">
        <v>1003.19</v>
      </c>
      <c r="O2280" s="42">
        <v>0</v>
      </c>
      <c r="P2280" s="45">
        <f>IF(J2280&lt;DATEVALUE("2009-1-1"),3%,13%)</f>
        <v>0.13</v>
      </c>
      <c r="Q2280" s="42">
        <f>IF(P2280=13%,ROUND(O2280/(1+P2280)*P2280,2),ROUND(O2280/(1+0.03)*0.02,2))</f>
        <v>0</v>
      </c>
      <c r="R2280" s="42">
        <f>O2280-Q2280</f>
        <v>0</v>
      </c>
      <c r="S2280" s="42">
        <f>N2280-R2280</f>
        <v>1003.19</v>
      </c>
      <c r="T2280" s="38">
        <v>5000</v>
      </c>
      <c r="U2280" s="14">
        <f>S2280/H2280</f>
        <v>5.0000224285538422E-2</v>
      </c>
      <c r="V2280" s="19"/>
      <c r="W2280" s="19"/>
      <c r="X2280" s="37" t="s">
        <v>3459</v>
      </c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</row>
    <row r="2281" spans="1:37" s="9" customFormat="1" ht="16.5" customHeight="1">
      <c r="A2281" s="38">
        <v>33</v>
      </c>
      <c r="B2281" s="39">
        <v>10702</v>
      </c>
      <c r="C2281" s="38">
        <v>10291292</v>
      </c>
      <c r="D2281" s="40" t="s">
        <v>1185</v>
      </c>
      <c r="E2281" s="38">
        <v>13</v>
      </c>
      <c r="F2281" s="38">
        <v>38</v>
      </c>
      <c r="G2281" s="38" t="s">
        <v>33</v>
      </c>
      <c r="H2281" s="42">
        <v>17058.32</v>
      </c>
      <c r="I2281" s="53"/>
      <c r="J2281" s="44">
        <v>43977</v>
      </c>
      <c r="K2281" s="42">
        <v>0</v>
      </c>
      <c r="L2281" s="42">
        <v>16205.4</v>
      </c>
      <c r="M2281" s="44">
        <v>45138</v>
      </c>
      <c r="N2281" s="42">
        <f>H2281-K2281-L2281</f>
        <v>852.92000000000007</v>
      </c>
      <c r="O2281" s="42">
        <v>0</v>
      </c>
      <c r="P2281" s="45">
        <v>0.13</v>
      </c>
      <c r="Q2281" s="42">
        <v>0</v>
      </c>
      <c r="R2281" s="42">
        <v>0</v>
      </c>
      <c r="S2281" s="42">
        <v>852.92</v>
      </c>
      <c r="T2281" s="38">
        <v>5000</v>
      </c>
      <c r="U2281" s="14">
        <f>S2281/H2281</f>
        <v>5.0000234489680107E-2</v>
      </c>
      <c r="V2281" s="19"/>
      <c r="W2281" s="19"/>
      <c r="X2281" s="37" t="s">
        <v>3456</v>
      </c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</row>
    <row r="2282" spans="1:37" s="9" customFormat="1" ht="16.5" customHeight="1">
      <c r="A2282" s="38">
        <v>15</v>
      </c>
      <c r="B2282" s="39">
        <v>10730</v>
      </c>
      <c r="C2282" s="38">
        <v>10289920</v>
      </c>
      <c r="D2282" s="40" t="s">
        <v>413</v>
      </c>
      <c r="E2282" s="38">
        <v>1</v>
      </c>
      <c r="F2282" s="38">
        <v>120</v>
      </c>
      <c r="G2282" s="38" t="s">
        <v>21</v>
      </c>
      <c r="H2282" s="42">
        <v>35897.43</v>
      </c>
      <c r="I2282" s="2"/>
      <c r="J2282" s="44">
        <v>40323</v>
      </c>
      <c r="K2282" s="42">
        <v>0</v>
      </c>
      <c r="L2282" s="42">
        <v>34102.550000000003</v>
      </c>
      <c r="M2282" s="44">
        <v>44985</v>
      </c>
      <c r="N2282" s="42">
        <f>H2282-K2282-L2282</f>
        <v>1794.8799999999974</v>
      </c>
      <c r="O2282" s="42">
        <v>0</v>
      </c>
      <c r="P2282" s="45">
        <v>0.13</v>
      </c>
      <c r="Q2282" s="42">
        <v>0</v>
      </c>
      <c r="R2282" s="42">
        <v>0</v>
      </c>
      <c r="S2282" s="42">
        <f>N2282-R2282</f>
        <v>1794.8799999999974</v>
      </c>
      <c r="T2282" s="38">
        <v>5000</v>
      </c>
      <c r="U2282" s="14">
        <f>S2282/H2282</f>
        <v>5.0000236785753112E-2</v>
      </c>
      <c r="V2282" s="19"/>
      <c r="W2282" s="19"/>
      <c r="X2282" s="37" t="s">
        <v>3459</v>
      </c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</row>
    <row r="2283" spans="1:37" s="9" customFormat="1" ht="16.5" customHeight="1">
      <c r="A2283" s="38">
        <v>1180</v>
      </c>
      <c r="B2283" s="39">
        <v>10800</v>
      </c>
      <c r="C2283" s="38">
        <v>10317411</v>
      </c>
      <c r="D2283" s="40" t="s">
        <v>3394</v>
      </c>
      <c r="E2283" s="58">
        <v>2</v>
      </c>
      <c r="F2283" s="38">
        <v>60</v>
      </c>
      <c r="G2283" s="38" t="s">
        <v>23</v>
      </c>
      <c r="H2283" s="42">
        <v>21098.7</v>
      </c>
      <c r="I2283" s="37"/>
      <c r="J2283" s="44">
        <v>39642</v>
      </c>
      <c r="K2283" s="42">
        <v>0</v>
      </c>
      <c r="L2283" s="42">
        <v>20043.759999999998</v>
      </c>
      <c r="M2283" s="44">
        <v>45272</v>
      </c>
      <c r="N2283" s="42">
        <v>1054.94</v>
      </c>
      <c r="O2283" s="42">
        <v>0</v>
      </c>
      <c r="P2283" s="45">
        <f>IF(J2283&lt;DATEVALUE("2009-1-1"),3%,13%)</f>
        <v>0.03</v>
      </c>
      <c r="Q2283" s="42">
        <f>IF(P2283=13%,ROUND(O2283/(1+P2283)*P2283,2),ROUND(O2283/(1+0.03)*0.02,2))</f>
        <v>0</v>
      </c>
      <c r="R2283" s="42">
        <f>O2283-Q2283</f>
        <v>0</v>
      </c>
      <c r="S2283" s="42">
        <f>N2283-R2283</f>
        <v>1054.94</v>
      </c>
      <c r="T2283" s="38">
        <v>1001</v>
      </c>
      <c r="U2283" s="14">
        <f>S2283/H2283</f>
        <v>5.0000236981425396E-2</v>
      </c>
      <c r="V2283" s="19"/>
      <c r="W2283" s="19"/>
      <c r="X2283" s="37" t="s">
        <v>3465</v>
      </c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</row>
    <row r="2284" spans="1:37" s="9" customFormat="1" ht="16.5" customHeight="1">
      <c r="A2284" s="38">
        <v>989</v>
      </c>
      <c r="B2284" s="39">
        <v>10800</v>
      </c>
      <c r="C2284" s="38">
        <v>10317561</v>
      </c>
      <c r="D2284" s="40" t="s">
        <v>2119</v>
      </c>
      <c r="E2284" s="38">
        <v>4</v>
      </c>
      <c r="F2284" s="38">
        <v>60</v>
      </c>
      <c r="G2284" s="38" t="s">
        <v>23</v>
      </c>
      <c r="H2284" s="42">
        <v>10533.35</v>
      </c>
      <c r="I2284" s="2"/>
      <c r="J2284" s="44">
        <v>39808</v>
      </c>
      <c r="K2284" s="42">
        <v>0</v>
      </c>
      <c r="L2284" s="42">
        <v>10006.68</v>
      </c>
      <c r="M2284" s="44">
        <v>45077</v>
      </c>
      <c r="N2284" s="42">
        <f>H2284-K2284-L2284</f>
        <v>526.67000000000007</v>
      </c>
      <c r="O2284" s="42">
        <v>0</v>
      </c>
      <c r="P2284" s="45">
        <v>0.03</v>
      </c>
      <c r="Q2284" s="42">
        <v>0</v>
      </c>
      <c r="R2284" s="42">
        <v>0</v>
      </c>
      <c r="S2284" s="42">
        <f>N2284-R2284</f>
        <v>526.67000000000007</v>
      </c>
      <c r="T2284" s="38">
        <v>1001</v>
      </c>
      <c r="U2284" s="14">
        <f>S2284/H2284</f>
        <v>5.0000237341396615E-2</v>
      </c>
      <c r="V2284" s="19"/>
      <c r="W2284" s="19"/>
      <c r="X2284" s="37" t="s">
        <v>3465</v>
      </c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</row>
    <row r="2285" spans="1:37" s="9" customFormat="1" ht="16.5" customHeight="1">
      <c r="A2285" s="38">
        <v>1066</v>
      </c>
      <c r="B2285" s="39">
        <v>10800</v>
      </c>
      <c r="C2285" s="38">
        <v>10317456</v>
      </c>
      <c r="D2285" s="40" t="s">
        <v>1148</v>
      </c>
      <c r="E2285" s="38">
        <v>40</v>
      </c>
      <c r="F2285" s="38">
        <v>60</v>
      </c>
      <c r="G2285" s="38" t="s">
        <v>83</v>
      </c>
      <c r="H2285" s="42">
        <v>10533.35</v>
      </c>
      <c r="I2285" s="2"/>
      <c r="J2285" s="44">
        <v>39808</v>
      </c>
      <c r="K2285" s="42">
        <v>0</v>
      </c>
      <c r="L2285" s="42">
        <v>10006.68</v>
      </c>
      <c r="M2285" s="44">
        <v>45077</v>
      </c>
      <c r="N2285" s="42">
        <f>H2285-K2285-L2285</f>
        <v>526.67000000000007</v>
      </c>
      <c r="O2285" s="42">
        <v>0</v>
      </c>
      <c r="P2285" s="45">
        <v>0.03</v>
      </c>
      <c r="Q2285" s="42">
        <v>0</v>
      </c>
      <c r="R2285" s="42">
        <v>0</v>
      </c>
      <c r="S2285" s="42">
        <f>N2285-R2285</f>
        <v>526.67000000000007</v>
      </c>
      <c r="T2285" s="38">
        <v>1001</v>
      </c>
      <c r="U2285" s="14">
        <f>S2285/H2285</f>
        <v>5.0000237341396615E-2</v>
      </c>
      <c r="V2285" s="19"/>
      <c r="W2285" s="19"/>
      <c r="X2285" s="37" t="s">
        <v>3465</v>
      </c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</row>
    <row r="2286" spans="1:37" s="9" customFormat="1" ht="16.5" customHeight="1">
      <c r="A2286" s="38">
        <v>205</v>
      </c>
      <c r="B2286" s="39">
        <v>10736</v>
      </c>
      <c r="C2286" s="38">
        <v>10284374</v>
      </c>
      <c r="D2286" s="40" t="s">
        <v>1966</v>
      </c>
      <c r="E2286" s="31">
        <v>128</v>
      </c>
      <c r="F2286" s="38">
        <v>120</v>
      </c>
      <c r="G2286" s="38" t="s">
        <v>23</v>
      </c>
      <c r="H2286" s="42">
        <v>14313.93</v>
      </c>
      <c r="I2286" s="49"/>
      <c r="J2286" s="44">
        <v>39269</v>
      </c>
      <c r="K2286" s="42">
        <v>0</v>
      </c>
      <c r="L2286" s="42">
        <v>13598.23</v>
      </c>
      <c r="M2286" s="44">
        <v>45107</v>
      </c>
      <c r="N2286" s="42">
        <f>H2286-K2286-L2286</f>
        <v>715.70000000000073</v>
      </c>
      <c r="O2286" s="42">
        <v>0</v>
      </c>
      <c r="P2286" s="45">
        <v>0.03</v>
      </c>
      <c r="Q2286" s="42">
        <v>0</v>
      </c>
      <c r="R2286" s="42">
        <v>0</v>
      </c>
      <c r="S2286" s="42">
        <f>N2286-R2286</f>
        <v>715.70000000000073</v>
      </c>
      <c r="T2286" s="38">
        <v>2101</v>
      </c>
      <c r="U2286" s="14">
        <f>S2286/H2286</f>
        <v>5.0000244517054412E-2</v>
      </c>
      <c r="V2286" s="19"/>
      <c r="W2286" s="19"/>
      <c r="X2286" s="37" t="s">
        <v>3461</v>
      </c>
    </row>
    <row r="2287" spans="1:37" s="9" customFormat="1" ht="16.5" customHeight="1">
      <c r="A2287" s="38">
        <v>725</v>
      </c>
      <c r="B2287" s="39">
        <v>40709</v>
      </c>
      <c r="C2287" s="38">
        <v>10285306</v>
      </c>
      <c r="D2287" s="40" t="s">
        <v>919</v>
      </c>
      <c r="E2287" s="58">
        <v>1</v>
      </c>
      <c r="F2287" s="38">
        <v>120</v>
      </c>
      <c r="G2287" s="38" t="s">
        <v>21</v>
      </c>
      <c r="H2287" s="42">
        <v>8118.16</v>
      </c>
      <c r="I2287" s="57"/>
      <c r="J2287" s="44">
        <v>39395</v>
      </c>
      <c r="K2287" s="42">
        <v>0</v>
      </c>
      <c r="L2287" s="42">
        <v>7712.25</v>
      </c>
      <c r="M2287" s="44">
        <v>45199</v>
      </c>
      <c r="N2287" s="42">
        <f>H2287-K2287-L2287</f>
        <v>405.90999999999985</v>
      </c>
      <c r="O2287" s="42">
        <v>0</v>
      </c>
      <c r="P2287" s="45">
        <v>0.03</v>
      </c>
      <c r="Q2287" s="42">
        <v>0</v>
      </c>
      <c r="R2287" s="42">
        <v>0</v>
      </c>
      <c r="S2287" s="42">
        <f>N2287-R2287</f>
        <v>405.90999999999985</v>
      </c>
      <c r="T2287" s="38">
        <v>2103</v>
      </c>
      <c r="U2287" s="14">
        <f>S2287/H2287</f>
        <v>5.0000246361244401E-2</v>
      </c>
      <c r="V2287" s="19"/>
      <c r="W2287" s="19"/>
      <c r="X2287" s="37" t="s">
        <v>3467</v>
      </c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</row>
    <row r="2288" spans="1:37" s="9" customFormat="1" ht="16.5" customHeight="1">
      <c r="A2288" s="38">
        <v>18</v>
      </c>
      <c r="B2288" s="39">
        <v>10717</v>
      </c>
      <c r="C2288" s="38">
        <v>10311903</v>
      </c>
      <c r="D2288" s="40" t="s">
        <v>1193</v>
      </c>
      <c r="E2288" s="38">
        <v>5</v>
      </c>
      <c r="F2288" s="38">
        <v>60</v>
      </c>
      <c r="G2288" s="38" t="s">
        <v>33</v>
      </c>
      <c r="H2288" s="42">
        <v>10042.75</v>
      </c>
      <c r="I2288" s="53"/>
      <c r="J2288" s="44">
        <v>42973</v>
      </c>
      <c r="K2288" s="42">
        <v>0</v>
      </c>
      <c r="L2288" s="42">
        <v>9540.61</v>
      </c>
      <c r="M2288" s="44">
        <v>45138</v>
      </c>
      <c r="N2288" s="42">
        <f>H2288-K2288-L2288</f>
        <v>502.13999999999942</v>
      </c>
      <c r="O2288" s="42">
        <v>0</v>
      </c>
      <c r="P2288" s="45">
        <v>0.13</v>
      </c>
      <c r="Q2288" s="42">
        <v>0</v>
      </c>
      <c r="R2288" s="42">
        <v>0</v>
      </c>
      <c r="S2288" s="42">
        <v>502.14</v>
      </c>
      <c r="T2288" s="38">
        <v>5000</v>
      </c>
      <c r="U2288" s="14">
        <f>S2288/H2288</f>
        <v>5.0000248935799456E-2</v>
      </c>
      <c r="V2288" s="19"/>
      <c r="W2288" s="19"/>
      <c r="X2288" s="37" t="s">
        <v>3457</v>
      </c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</row>
    <row r="2289" spans="1:37" s="9" customFormat="1" ht="16.5" customHeight="1">
      <c r="A2289" s="38">
        <v>100</v>
      </c>
      <c r="B2289" s="39">
        <v>10736</v>
      </c>
      <c r="C2289" s="38">
        <v>10284073</v>
      </c>
      <c r="D2289" s="40" t="s">
        <v>1898</v>
      </c>
      <c r="E2289" s="31">
        <v>1</v>
      </c>
      <c r="F2289" s="38">
        <v>120</v>
      </c>
      <c r="G2289" s="38" t="s">
        <v>21</v>
      </c>
      <c r="H2289" s="42">
        <v>11827.34</v>
      </c>
      <c r="I2289" s="49"/>
      <c r="J2289" s="44">
        <v>41271</v>
      </c>
      <c r="K2289" s="42">
        <v>0</v>
      </c>
      <c r="L2289" s="42">
        <v>11235.97</v>
      </c>
      <c r="M2289" s="44">
        <v>45107</v>
      </c>
      <c r="N2289" s="42">
        <f>H2289-K2289-L2289</f>
        <v>591.3700000000008</v>
      </c>
      <c r="O2289" s="42">
        <v>0</v>
      </c>
      <c r="P2289" s="45">
        <v>0.13</v>
      </c>
      <c r="Q2289" s="42">
        <v>0</v>
      </c>
      <c r="R2289" s="42">
        <v>0</v>
      </c>
      <c r="S2289" s="42">
        <f>N2289-R2289</f>
        <v>591.3700000000008</v>
      </c>
      <c r="T2289" s="38">
        <v>2107</v>
      </c>
      <c r="U2289" s="14">
        <f>S2289/H2289</f>
        <v>5.000025364959499E-2</v>
      </c>
      <c r="V2289" s="19"/>
      <c r="W2289" s="19"/>
      <c r="X2289" s="37" t="s">
        <v>3461</v>
      </c>
    </row>
    <row r="2290" spans="1:37" s="9" customFormat="1" ht="16.5" customHeight="1">
      <c r="A2290" s="38">
        <v>31</v>
      </c>
      <c r="B2290" s="39">
        <v>10702</v>
      </c>
      <c r="C2290" s="38">
        <v>10291513</v>
      </c>
      <c r="D2290" s="40" t="s">
        <v>1185</v>
      </c>
      <c r="E2290" s="38">
        <v>10</v>
      </c>
      <c r="F2290" s="38">
        <v>60</v>
      </c>
      <c r="G2290" s="38" t="s">
        <v>33</v>
      </c>
      <c r="H2290" s="42">
        <v>19658.099999999999</v>
      </c>
      <c r="I2290" s="53"/>
      <c r="J2290" s="44">
        <v>43309</v>
      </c>
      <c r="K2290" s="42">
        <v>0</v>
      </c>
      <c r="L2290" s="42">
        <v>18675.189999999999</v>
      </c>
      <c r="M2290" s="44">
        <v>45138</v>
      </c>
      <c r="N2290" s="42">
        <f>H2290-K2290-L2290</f>
        <v>982.90999999999985</v>
      </c>
      <c r="O2290" s="42">
        <v>0</v>
      </c>
      <c r="P2290" s="45">
        <v>0.13</v>
      </c>
      <c r="Q2290" s="42">
        <v>0</v>
      </c>
      <c r="R2290" s="42">
        <v>0</v>
      </c>
      <c r="S2290" s="42">
        <v>982.91</v>
      </c>
      <c r="T2290" s="38">
        <v>2506</v>
      </c>
      <c r="U2290" s="14">
        <f>S2290/H2290</f>
        <v>5.000025434808044E-2</v>
      </c>
      <c r="V2290" s="19"/>
      <c r="W2290" s="19"/>
      <c r="X2290" s="37" t="s">
        <v>3456</v>
      </c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</row>
    <row r="2291" spans="1:37" s="9" customFormat="1" ht="16.5" customHeight="1">
      <c r="A2291" s="38">
        <v>1042</v>
      </c>
      <c r="B2291" s="39">
        <v>10800</v>
      </c>
      <c r="C2291" s="38">
        <v>10317415</v>
      </c>
      <c r="D2291" s="40" t="s">
        <v>2146</v>
      </c>
      <c r="E2291" s="38">
        <v>17</v>
      </c>
      <c r="F2291" s="38">
        <v>60</v>
      </c>
      <c r="G2291" s="38" t="s">
        <v>33</v>
      </c>
      <c r="H2291" s="42">
        <v>19480.099999999999</v>
      </c>
      <c r="I2291" s="2"/>
      <c r="J2291" s="44">
        <v>39808</v>
      </c>
      <c r="K2291" s="42">
        <v>0</v>
      </c>
      <c r="L2291" s="42">
        <v>18506.09</v>
      </c>
      <c r="M2291" s="44">
        <v>45077</v>
      </c>
      <c r="N2291" s="42">
        <f>H2291-K2291-L2291</f>
        <v>974.0099999999984</v>
      </c>
      <c r="O2291" s="42">
        <v>0</v>
      </c>
      <c r="P2291" s="45">
        <v>0.03</v>
      </c>
      <c r="Q2291" s="42">
        <v>0</v>
      </c>
      <c r="R2291" s="42">
        <v>0</v>
      </c>
      <c r="S2291" s="42">
        <f>N2291-R2291</f>
        <v>974.0099999999984</v>
      </c>
      <c r="T2291" s="38">
        <v>1001</v>
      </c>
      <c r="U2291" s="14">
        <f>S2291/H2291</f>
        <v>5.0000256672193599E-2</v>
      </c>
      <c r="V2291" s="19"/>
      <c r="W2291" s="19"/>
      <c r="X2291" s="37" t="s">
        <v>3465</v>
      </c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</row>
    <row r="2292" spans="1:37" s="9" customFormat="1" ht="16.5" customHeight="1">
      <c r="A2292" s="38">
        <v>129</v>
      </c>
      <c r="B2292" s="39">
        <v>10736</v>
      </c>
      <c r="C2292" s="38">
        <v>10284154</v>
      </c>
      <c r="D2292" s="40" t="s">
        <v>1916</v>
      </c>
      <c r="E2292" s="31">
        <v>5</v>
      </c>
      <c r="F2292" s="38">
        <v>60</v>
      </c>
      <c r="G2292" s="38" t="s">
        <v>33</v>
      </c>
      <c r="H2292" s="42">
        <v>29059.85</v>
      </c>
      <c r="I2292" s="49"/>
      <c r="J2292" s="44">
        <v>43094</v>
      </c>
      <c r="K2292" s="42">
        <v>0</v>
      </c>
      <c r="L2292" s="42">
        <v>27606.85</v>
      </c>
      <c r="M2292" s="44">
        <v>45107</v>
      </c>
      <c r="N2292" s="42">
        <f>H2292-K2292-L2292</f>
        <v>1453</v>
      </c>
      <c r="O2292" s="42">
        <v>0</v>
      </c>
      <c r="P2292" s="45">
        <v>0.13</v>
      </c>
      <c r="Q2292" s="42">
        <v>0</v>
      </c>
      <c r="R2292" s="42">
        <v>0</v>
      </c>
      <c r="S2292" s="42">
        <f>N2292-R2292</f>
        <v>1453</v>
      </c>
      <c r="T2292" s="38">
        <v>5000</v>
      </c>
      <c r="U2292" s="14">
        <f>S2292/H2292</f>
        <v>5.0000258088049324E-2</v>
      </c>
      <c r="V2292" s="19"/>
      <c r="W2292" s="19"/>
      <c r="X2292" s="37" t="s">
        <v>3461</v>
      </c>
    </row>
    <row r="2293" spans="1:37" s="9" customFormat="1" ht="16.5" customHeight="1">
      <c r="A2293" s="38">
        <v>54</v>
      </c>
      <c r="B2293" s="39">
        <v>10701</v>
      </c>
      <c r="C2293" s="38">
        <v>10275807</v>
      </c>
      <c r="D2293" s="40" t="s">
        <v>39</v>
      </c>
      <c r="E2293" s="38">
        <v>1</v>
      </c>
      <c r="F2293" s="38">
        <v>120</v>
      </c>
      <c r="G2293" s="38" t="s">
        <v>21</v>
      </c>
      <c r="H2293" s="42">
        <v>5811.97</v>
      </c>
      <c r="I2293" s="57"/>
      <c r="J2293" s="44">
        <v>40568</v>
      </c>
      <c r="K2293" s="42">
        <v>0</v>
      </c>
      <c r="L2293" s="42">
        <v>5521.37</v>
      </c>
      <c r="M2293" s="44">
        <v>45199</v>
      </c>
      <c r="N2293" s="42">
        <v>290.60000000000002</v>
      </c>
      <c r="O2293" s="42">
        <v>0</v>
      </c>
      <c r="P2293" s="45">
        <v>0.13</v>
      </c>
      <c r="Q2293" s="42">
        <v>0</v>
      </c>
      <c r="R2293" s="42">
        <v>0</v>
      </c>
      <c r="S2293" s="42">
        <v>290.60000000000002</v>
      </c>
      <c r="T2293" s="38">
        <v>2105</v>
      </c>
      <c r="U2293" s="14">
        <f>S2293/H2293</f>
        <v>5.0000258088049324E-2</v>
      </c>
      <c r="V2293" s="19"/>
      <c r="W2293" s="19"/>
      <c r="X2293" s="37" t="s">
        <v>3455</v>
      </c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</row>
    <row r="2294" spans="1:37" s="9" customFormat="1" ht="16.5" customHeight="1">
      <c r="A2294" s="38">
        <v>108</v>
      </c>
      <c r="B2294" s="39">
        <v>10733</v>
      </c>
      <c r="C2294" s="38">
        <v>10290863</v>
      </c>
      <c r="D2294" s="40" t="s">
        <v>432</v>
      </c>
      <c r="E2294" s="41">
        <v>1</v>
      </c>
      <c r="F2294" s="38">
        <v>60</v>
      </c>
      <c r="G2294" s="38" t="s">
        <v>33</v>
      </c>
      <c r="H2294" s="42">
        <v>5811.97</v>
      </c>
      <c r="I2294" s="57"/>
      <c r="J2294" s="44">
        <v>42733</v>
      </c>
      <c r="K2294" s="42">
        <v>0</v>
      </c>
      <c r="L2294" s="42">
        <v>5521.37</v>
      </c>
      <c r="M2294" s="44">
        <v>45199</v>
      </c>
      <c r="N2294" s="42">
        <v>290.60000000000002</v>
      </c>
      <c r="O2294" s="42">
        <v>0</v>
      </c>
      <c r="P2294" s="45">
        <v>0.13</v>
      </c>
      <c r="Q2294" s="42">
        <v>0</v>
      </c>
      <c r="R2294" s="42">
        <v>0</v>
      </c>
      <c r="S2294" s="42">
        <v>290.60000000000002</v>
      </c>
      <c r="T2294" s="38">
        <v>5000</v>
      </c>
      <c r="U2294" s="14">
        <f>S2294/H2294</f>
        <v>5.0000258088049324E-2</v>
      </c>
      <c r="V2294" s="19"/>
      <c r="W2294" s="19"/>
      <c r="X2294" s="37" t="s">
        <v>3460</v>
      </c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</row>
    <row r="2295" spans="1:37" s="9" customFormat="1" ht="16.5" customHeight="1">
      <c r="A2295" s="38">
        <v>439</v>
      </c>
      <c r="B2295" s="39">
        <v>10741</v>
      </c>
      <c r="C2295" s="38">
        <v>10281805</v>
      </c>
      <c r="D2295" s="40" t="s">
        <v>2986</v>
      </c>
      <c r="E2295" s="58">
        <v>1</v>
      </c>
      <c r="F2295" s="38">
        <v>60</v>
      </c>
      <c r="G2295" s="38" t="s">
        <v>33</v>
      </c>
      <c r="H2295" s="42">
        <v>5811.97</v>
      </c>
      <c r="I2295" s="37"/>
      <c r="J2295" s="44">
        <v>42758</v>
      </c>
      <c r="K2295" s="42">
        <v>0</v>
      </c>
      <c r="L2295" s="42">
        <v>5521.37</v>
      </c>
      <c r="M2295" s="44">
        <v>45225</v>
      </c>
      <c r="N2295" s="42">
        <v>290.60000000000002</v>
      </c>
      <c r="O2295" s="42">
        <v>0</v>
      </c>
      <c r="P2295" s="45">
        <f>IF(J2295&lt;DATEVALUE("2009-1-1"),3%,13%)</f>
        <v>0.13</v>
      </c>
      <c r="Q2295" s="42">
        <f>IF(P2295=13%,ROUND(O2295/(1+P2295)*P2295,2),ROUND(O2295/(1+0.03)*0.02,2))</f>
        <v>0</v>
      </c>
      <c r="R2295" s="42">
        <f>O2295-Q2295</f>
        <v>0</v>
      </c>
      <c r="S2295" s="42">
        <f>N2295-R2295</f>
        <v>290.60000000000002</v>
      </c>
      <c r="T2295" s="38">
        <v>5000</v>
      </c>
      <c r="U2295" s="14">
        <f>S2295/H2295</f>
        <v>5.0000258088049324E-2</v>
      </c>
      <c r="V2295" s="19"/>
      <c r="W2295" s="19"/>
      <c r="X2295" s="37" t="s">
        <v>3462</v>
      </c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</row>
    <row r="2296" spans="1:37" s="9" customFormat="1" ht="16.5" customHeight="1">
      <c r="A2296" s="38">
        <v>151</v>
      </c>
      <c r="B2296" s="39">
        <v>10736</v>
      </c>
      <c r="C2296" s="38">
        <v>10284215</v>
      </c>
      <c r="D2296" s="40" t="s">
        <v>432</v>
      </c>
      <c r="E2296" s="31">
        <v>1</v>
      </c>
      <c r="F2296" s="38">
        <v>60</v>
      </c>
      <c r="G2296" s="38" t="s">
        <v>33</v>
      </c>
      <c r="H2296" s="42">
        <v>5811.97</v>
      </c>
      <c r="I2296" s="49"/>
      <c r="J2296" s="44">
        <v>42668</v>
      </c>
      <c r="K2296" s="42">
        <v>0</v>
      </c>
      <c r="L2296" s="42">
        <v>5521.37</v>
      </c>
      <c r="M2296" s="44">
        <v>45107</v>
      </c>
      <c r="N2296" s="42">
        <f>H2296-K2296-L2296</f>
        <v>290.60000000000036</v>
      </c>
      <c r="O2296" s="42">
        <v>0</v>
      </c>
      <c r="P2296" s="45">
        <v>0.13</v>
      </c>
      <c r="Q2296" s="42">
        <v>0</v>
      </c>
      <c r="R2296" s="42">
        <v>0</v>
      </c>
      <c r="S2296" s="42">
        <f>N2296-R2296</f>
        <v>290.60000000000036</v>
      </c>
      <c r="T2296" s="38">
        <v>5000</v>
      </c>
      <c r="U2296" s="14">
        <f>S2296/H2296</f>
        <v>5.0000258088049379E-2</v>
      </c>
      <c r="V2296" s="19"/>
      <c r="W2296" s="19"/>
      <c r="X2296" s="37" t="s">
        <v>3461</v>
      </c>
    </row>
    <row r="2297" spans="1:37" s="9" customFormat="1" ht="16.5" customHeight="1">
      <c r="A2297" s="38">
        <v>213</v>
      </c>
      <c r="B2297" s="39">
        <v>10743</v>
      </c>
      <c r="C2297" s="38">
        <v>10301334</v>
      </c>
      <c r="D2297" s="40" t="s">
        <v>540</v>
      </c>
      <c r="E2297" s="58">
        <v>4</v>
      </c>
      <c r="F2297" s="38">
        <v>60</v>
      </c>
      <c r="G2297" s="38" t="s">
        <v>23</v>
      </c>
      <c r="H2297" s="42">
        <v>11623.94</v>
      </c>
      <c r="I2297" s="57"/>
      <c r="J2297" s="44">
        <v>40660</v>
      </c>
      <c r="K2297" s="42">
        <v>0</v>
      </c>
      <c r="L2297" s="42">
        <v>11042.74</v>
      </c>
      <c r="M2297" s="44">
        <v>45199</v>
      </c>
      <c r="N2297" s="42">
        <f>H2297-L2297</f>
        <v>581.20000000000073</v>
      </c>
      <c r="O2297" s="42">
        <v>0</v>
      </c>
      <c r="P2297" s="45">
        <v>0.13</v>
      </c>
      <c r="Q2297" s="42">
        <v>0</v>
      </c>
      <c r="R2297" s="42">
        <v>0</v>
      </c>
      <c r="S2297" s="42">
        <f>N2297</f>
        <v>581.20000000000073</v>
      </c>
      <c r="T2297" s="38">
        <v>5000</v>
      </c>
      <c r="U2297" s="14">
        <f>S2297/H2297</f>
        <v>5.0000258088049379E-2</v>
      </c>
      <c r="V2297" s="19"/>
      <c r="W2297" s="19"/>
      <c r="X2297" s="37" t="s">
        <v>3463</v>
      </c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</row>
    <row r="2298" spans="1:37" s="9" customFormat="1" ht="16.5" customHeight="1">
      <c r="A2298" s="38">
        <v>607</v>
      </c>
      <c r="B2298" s="39">
        <v>10729</v>
      </c>
      <c r="C2298" s="38">
        <v>10291862</v>
      </c>
      <c r="D2298" s="40" t="s">
        <v>3241</v>
      </c>
      <c r="E2298" s="58">
        <v>7</v>
      </c>
      <c r="F2298" s="38">
        <v>60</v>
      </c>
      <c r="G2298" s="38" t="s">
        <v>23</v>
      </c>
      <c r="H2298" s="42">
        <v>19145.3</v>
      </c>
      <c r="I2298" s="37"/>
      <c r="J2298" s="44">
        <v>41661</v>
      </c>
      <c r="K2298" s="42">
        <v>0</v>
      </c>
      <c r="L2298" s="42">
        <v>18188.03</v>
      </c>
      <c r="M2298" s="44">
        <v>45259</v>
      </c>
      <c r="N2298" s="42">
        <v>957.27</v>
      </c>
      <c r="O2298" s="42">
        <v>0</v>
      </c>
      <c r="P2298" s="45">
        <f>IF(J2298&lt;DATEVALUE("2009-1-1"),3%,13%)</f>
        <v>0.13</v>
      </c>
      <c r="Q2298" s="42">
        <f>IF(P2298=13%,ROUND(O2298/(1+P2298)*P2298,2),ROUND(O2298/(1+0.03)*0.02,2))</f>
        <v>0</v>
      </c>
      <c r="R2298" s="42">
        <f>O2298-Q2298</f>
        <v>0</v>
      </c>
      <c r="S2298" s="42">
        <f>N2298-R2298</f>
        <v>957.27</v>
      </c>
      <c r="T2298" s="38">
        <v>5000</v>
      </c>
      <c r="U2298" s="14">
        <f>S2298/H2298</f>
        <v>5.0000261160702629E-2</v>
      </c>
      <c r="V2298" s="19"/>
      <c r="W2298" s="19"/>
      <c r="X2298" s="37" t="s">
        <v>3459</v>
      </c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</row>
    <row r="2299" spans="1:37" s="9" customFormat="1" ht="16.5" customHeight="1">
      <c r="A2299" s="38">
        <v>79</v>
      </c>
      <c r="B2299" s="39">
        <v>10713</v>
      </c>
      <c r="C2299" s="38">
        <v>10298611</v>
      </c>
      <c r="D2299" s="40" t="s">
        <v>225</v>
      </c>
      <c r="E2299" s="38">
        <v>2</v>
      </c>
      <c r="F2299" s="38">
        <v>60</v>
      </c>
      <c r="G2299" s="38" t="s">
        <v>83</v>
      </c>
      <c r="H2299" s="42">
        <v>1907.99</v>
      </c>
      <c r="I2299" s="57"/>
      <c r="J2299" s="44">
        <v>40805</v>
      </c>
      <c r="K2299" s="42">
        <v>0</v>
      </c>
      <c r="L2299" s="42">
        <v>1812.59</v>
      </c>
      <c r="M2299" s="44">
        <v>45199</v>
      </c>
      <c r="N2299" s="42">
        <v>95.4</v>
      </c>
      <c r="O2299" s="42">
        <v>0</v>
      </c>
      <c r="P2299" s="45">
        <v>0.13</v>
      </c>
      <c r="Q2299" s="42">
        <v>0</v>
      </c>
      <c r="R2299" s="42">
        <v>0</v>
      </c>
      <c r="S2299" s="42">
        <v>95.4</v>
      </c>
      <c r="T2299" s="38">
        <v>5000</v>
      </c>
      <c r="U2299" s="14">
        <f>S2299/H2299</f>
        <v>5.0000262055880797E-2</v>
      </c>
      <c r="V2299" s="19"/>
      <c r="W2299" s="19"/>
      <c r="X2299" s="37" t="s">
        <v>3457</v>
      </c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</row>
    <row r="2300" spans="1:37" s="9" customFormat="1" ht="16.5" customHeight="1">
      <c r="A2300" s="38">
        <v>187</v>
      </c>
      <c r="B2300" s="39">
        <v>10736</v>
      </c>
      <c r="C2300" s="38">
        <v>10284337</v>
      </c>
      <c r="D2300" s="40" t="s">
        <v>1949</v>
      </c>
      <c r="E2300" s="31">
        <v>12</v>
      </c>
      <c r="F2300" s="38">
        <v>120</v>
      </c>
      <c r="G2300" s="38" t="s">
        <v>23</v>
      </c>
      <c r="H2300" s="42">
        <v>24602.07</v>
      </c>
      <c r="I2300" s="49"/>
      <c r="J2300" s="44">
        <v>39269</v>
      </c>
      <c r="K2300" s="42">
        <v>0</v>
      </c>
      <c r="L2300" s="42">
        <v>23371.96</v>
      </c>
      <c r="M2300" s="44">
        <v>45107</v>
      </c>
      <c r="N2300" s="42">
        <f>H2300-K2300-L2300</f>
        <v>1230.1100000000006</v>
      </c>
      <c r="O2300" s="42">
        <v>0</v>
      </c>
      <c r="P2300" s="45">
        <v>0.03</v>
      </c>
      <c r="Q2300" s="42">
        <v>0</v>
      </c>
      <c r="R2300" s="42">
        <v>0</v>
      </c>
      <c r="S2300" s="42">
        <f>N2300-R2300</f>
        <v>1230.1100000000006</v>
      </c>
      <c r="T2300" s="38">
        <v>2101</v>
      </c>
      <c r="U2300" s="14">
        <f>S2300/H2300</f>
        <v>5.0000264205410379E-2</v>
      </c>
      <c r="V2300" s="19"/>
      <c r="W2300" s="19"/>
      <c r="X2300" s="37" t="s">
        <v>3461</v>
      </c>
    </row>
    <row r="2301" spans="1:37" s="9" customFormat="1" ht="16.5" customHeight="1">
      <c r="A2301" s="38">
        <v>1019</v>
      </c>
      <c r="B2301" s="39">
        <v>10800</v>
      </c>
      <c r="C2301" s="38">
        <v>10317746</v>
      </c>
      <c r="D2301" s="40" t="s">
        <v>2135</v>
      </c>
      <c r="E2301" s="38">
        <v>7</v>
      </c>
      <c r="F2301" s="38">
        <v>60</v>
      </c>
      <c r="G2301" s="38" t="s">
        <v>23</v>
      </c>
      <c r="H2301" s="42">
        <v>18871.099999999999</v>
      </c>
      <c r="I2301" s="2"/>
      <c r="J2301" s="44">
        <v>39808</v>
      </c>
      <c r="K2301" s="42">
        <v>0</v>
      </c>
      <c r="L2301" s="42">
        <v>17927.54</v>
      </c>
      <c r="M2301" s="44">
        <v>45077</v>
      </c>
      <c r="N2301" s="42">
        <f>H2301-K2301-L2301</f>
        <v>943.55999999999767</v>
      </c>
      <c r="O2301" s="42">
        <v>0</v>
      </c>
      <c r="P2301" s="45">
        <v>0.03</v>
      </c>
      <c r="Q2301" s="42">
        <v>0</v>
      </c>
      <c r="R2301" s="42">
        <v>0</v>
      </c>
      <c r="S2301" s="42">
        <f>N2301-R2301</f>
        <v>943.55999999999767</v>
      </c>
      <c r="T2301" s="38">
        <v>1001</v>
      </c>
      <c r="U2301" s="14">
        <f>S2301/H2301</f>
        <v>5.0000264955407887E-2</v>
      </c>
      <c r="V2301" s="19"/>
      <c r="W2301" s="19"/>
      <c r="X2301" s="37" t="s">
        <v>3465</v>
      </c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</row>
    <row r="2302" spans="1:37" s="9" customFormat="1" ht="16.5" customHeight="1">
      <c r="A2302" s="38">
        <v>3</v>
      </c>
      <c r="B2302" s="39">
        <v>10701</v>
      </c>
      <c r="C2302" s="38">
        <v>10275802</v>
      </c>
      <c r="D2302" s="40" t="s">
        <v>270</v>
      </c>
      <c r="E2302" s="41">
        <v>10</v>
      </c>
      <c r="F2302" s="38">
        <v>120</v>
      </c>
      <c r="G2302" s="38" t="s">
        <v>23</v>
      </c>
      <c r="H2302" s="42">
        <v>20726.490000000002</v>
      </c>
      <c r="I2302" s="43"/>
      <c r="J2302" s="44">
        <v>40567</v>
      </c>
      <c r="K2302" s="42">
        <v>0</v>
      </c>
      <c r="L2302" s="42">
        <v>19690.16</v>
      </c>
      <c r="M2302" s="44">
        <v>44957</v>
      </c>
      <c r="N2302" s="42">
        <f>H2302-K2302-L2302</f>
        <v>1036.3300000000017</v>
      </c>
      <c r="O2302" s="42">
        <v>0</v>
      </c>
      <c r="P2302" s="45">
        <v>0.13</v>
      </c>
      <c r="Q2302" s="42">
        <v>0</v>
      </c>
      <c r="R2302" s="42">
        <v>0</v>
      </c>
      <c r="S2302" s="42">
        <f>N2302-R2302</f>
        <v>1036.3300000000017</v>
      </c>
      <c r="T2302" s="38">
        <v>2107</v>
      </c>
      <c r="U2302" s="14">
        <f>S2302/H2302</f>
        <v>5.000026536089814E-2</v>
      </c>
      <c r="V2302" s="19"/>
      <c r="W2302" s="19"/>
      <c r="X2302" s="37" t="s">
        <v>3455</v>
      </c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3"/>
    </row>
    <row r="2303" spans="1:37" s="9" customFormat="1" ht="16.5" customHeight="1">
      <c r="A2303" s="38">
        <v>485</v>
      </c>
      <c r="B2303" s="39">
        <v>40712</v>
      </c>
      <c r="C2303" s="38">
        <v>10303628</v>
      </c>
      <c r="D2303" s="40" t="s">
        <v>1719</v>
      </c>
      <c r="E2303" s="38">
        <v>5</v>
      </c>
      <c r="F2303" s="38">
        <v>60</v>
      </c>
      <c r="G2303" s="38" t="s">
        <v>23</v>
      </c>
      <c r="H2303" s="42">
        <v>18765.5</v>
      </c>
      <c r="I2303" s="55"/>
      <c r="J2303" s="44">
        <v>42276</v>
      </c>
      <c r="K2303" s="42">
        <v>0</v>
      </c>
      <c r="L2303" s="42">
        <v>17827.22</v>
      </c>
      <c r="M2303" s="44">
        <v>45138</v>
      </c>
      <c r="N2303" s="42">
        <f>H2303-K2303-L2303</f>
        <v>938.27999999999884</v>
      </c>
      <c r="O2303" s="42">
        <v>0</v>
      </c>
      <c r="P2303" s="45">
        <v>0.13</v>
      </c>
      <c r="Q2303" s="42">
        <v>0</v>
      </c>
      <c r="R2303" s="42">
        <v>0</v>
      </c>
      <c r="S2303" s="42">
        <v>938.28</v>
      </c>
      <c r="T2303" s="38">
        <v>5000</v>
      </c>
      <c r="U2303" s="14">
        <f>S2303/H2303</f>
        <v>5.0000266446404304E-2</v>
      </c>
      <c r="V2303" s="19"/>
      <c r="W2303" s="19"/>
      <c r="X2303" s="37" t="s">
        <v>3467</v>
      </c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</row>
    <row r="2304" spans="1:37" s="9" customFormat="1" ht="16.5" customHeight="1">
      <c r="A2304" s="38">
        <v>188</v>
      </c>
      <c r="B2304" s="39">
        <v>10736</v>
      </c>
      <c r="C2304" s="38">
        <v>10284338</v>
      </c>
      <c r="D2304" s="40" t="s">
        <v>1950</v>
      </c>
      <c r="E2304" s="31">
        <v>1</v>
      </c>
      <c r="F2304" s="38">
        <v>120</v>
      </c>
      <c r="G2304" s="38" t="s">
        <v>23</v>
      </c>
      <c r="H2304" s="42">
        <v>3727.58</v>
      </c>
      <c r="I2304" s="49"/>
      <c r="J2304" s="44">
        <v>39269</v>
      </c>
      <c r="K2304" s="42">
        <v>0</v>
      </c>
      <c r="L2304" s="42">
        <v>3541.2</v>
      </c>
      <c r="M2304" s="44">
        <v>45107</v>
      </c>
      <c r="N2304" s="42">
        <f>H2304-K2304-L2304</f>
        <v>186.38000000000011</v>
      </c>
      <c r="O2304" s="42">
        <v>0</v>
      </c>
      <c r="P2304" s="45">
        <v>0.03</v>
      </c>
      <c r="Q2304" s="42">
        <v>0</v>
      </c>
      <c r="R2304" s="42">
        <v>0</v>
      </c>
      <c r="S2304" s="42">
        <f>N2304-R2304</f>
        <v>186.38000000000011</v>
      </c>
      <c r="T2304" s="38">
        <v>2101</v>
      </c>
      <c r="U2304" s="14">
        <f>S2304/H2304</f>
        <v>5.0000268270566993E-2</v>
      </c>
      <c r="V2304" s="19"/>
      <c r="W2304" s="19"/>
      <c r="X2304" s="37" t="s">
        <v>3461</v>
      </c>
    </row>
    <row r="2305" spans="1:37" s="9" customFormat="1" ht="16.5" customHeight="1">
      <c r="A2305" s="38">
        <v>179</v>
      </c>
      <c r="B2305" s="39">
        <v>10736</v>
      </c>
      <c r="C2305" s="38">
        <v>10284309</v>
      </c>
      <c r="D2305" s="40" t="s">
        <v>1941</v>
      </c>
      <c r="E2305" s="31">
        <v>1</v>
      </c>
      <c r="F2305" s="38">
        <v>60</v>
      </c>
      <c r="G2305" s="38" t="s">
        <v>33</v>
      </c>
      <c r="H2305" s="42">
        <v>14786.32</v>
      </c>
      <c r="I2305" s="49"/>
      <c r="J2305" s="44">
        <v>40688</v>
      </c>
      <c r="K2305" s="42">
        <v>0</v>
      </c>
      <c r="L2305" s="42">
        <v>14047</v>
      </c>
      <c r="M2305" s="44">
        <v>45107</v>
      </c>
      <c r="N2305" s="42">
        <f>H2305-K2305-L2305</f>
        <v>739.31999999999971</v>
      </c>
      <c r="O2305" s="42">
        <v>0</v>
      </c>
      <c r="P2305" s="45">
        <v>0.13</v>
      </c>
      <c r="Q2305" s="42">
        <v>0</v>
      </c>
      <c r="R2305" s="42">
        <v>0</v>
      </c>
      <c r="S2305" s="42">
        <f>N2305-R2305</f>
        <v>739.31999999999971</v>
      </c>
      <c r="T2305" s="38">
        <v>5000</v>
      </c>
      <c r="U2305" s="14">
        <f>S2305/H2305</f>
        <v>5.000027052031876E-2</v>
      </c>
      <c r="V2305" s="19"/>
      <c r="W2305" s="19"/>
      <c r="X2305" s="37" t="s">
        <v>3461</v>
      </c>
    </row>
    <row r="2306" spans="1:37" s="9" customFormat="1" ht="16.5" customHeight="1">
      <c r="A2306" s="38">
        <v>795</v>
      </c>
      <c r="B2306" s="39">
        <v>10729</v>
      </c>
      <c r="C2306" s="38">
        <v>10292965</v>
      </c>
      <c r="D2306" s="40" t="s">
        <v>3336</v>
      </c>
      <c r="E2306" s="58">
        <v>1</v>
      </c>
      <c r="F2306" s="38">
        <v>60</v>
      </c>
      <c r="G2306" s="38" t="s">
        <v>33</v>
      </c>
      <c r="H2306" s="42">
        <v>23794.87</v>
      </c>
      <c r="I2306" s="37"/>
      <c r="J2306" s="44">
        <v>42333</v>
      </c>
      <c r="K2306" s="42">
        <v>0</v>
      </c>
      <c r="L2306" s="42">
        <v>22605.119999999999</v>
      </c>
      <c r="M2306" s="44">
        <v>45259</v>
      </c>
      <c r="N2306" s="42">
        <v>1189.75</v>
      </c>
      <c r="O2306" s="42">
        <v>0</v>
      </c>
      <c r="P2306" s="45">
        <f>IF(J2306&lt;DATEVALUE("2009-1-1"),3%,13%)</f>
        <v>0.13</v>
      </c>
      <c r="Q2306" s="42">
        <f>IF(P2306=13%,ROUND(O2306/(1+P2306)*P2306,2),ROUND(O2306/(1+0.03)*0.02,2))</f>
        <v>0</v>
      </c>
      <c r="R2306" s="42">
        <f>O2306-Q2306</f>
        <v>0</v>
      </c>
      <c r="S2306" s="42">
        <f>N2306-R2306</f>
        <v>1189.75</v>
      </c>
      <c r="T2306" s="38">
        <v>5000</v>
      </c>
      <c r="U2306" s="14">
        <f>S2306/H2306</f>
        <v>5.0000273168124054E-2</v>
      </c>
      <c r="V2306" s="19"/>
      <c r="W2306" s="19"/>
      <c r="X2306" s="37" t="s">
        <v>3459</v>
      </c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</row>
    <row r="2307" spans="1:37" s="9" customFormat="1" ht="16.5" customHeight="1">
      <c r="A2307" s="38">
        <v>119</v>
      </c>
      <c r="B2307" s="39">
        <v>10725</v>
      </c>
      <c r="C2307" s="38">
        <v>10301812</v>
      </c>
      <c r="D2307" s="40" t="s">
        <v>295</v>
      </c>
      <c r="E2307" s="58">
        <v>1</v>
      </c>
      <c r="F2307" s="38">
        <v>120</v>
      </c>
      <c r="G2307" s="38" t="s">
        <v>21</v>
      </c>
      <c r="H2307" s="42">
        <v>14529.92</v>
      </c>
      <c r="I2307" s="57"/>
      <c r="J2307" s="44">
        <v>40908</v>
      </c>
      <c r="K2307" s="42">
        <v>0</v>
      </c>
      <c r="L2307" s="42">
        <v>13803.42</v>
      </c>
      <c r="M2307" s="44">
        <v>45199</v>
      </c>
      <c r="N2307" s="42">
        <f>H2307-K2307-L2307</f>
        <v>726.5</v>
      </c>
      <c r="O2307" s="42">
        <v>0</v>
      </c>
      <c r="P2307" s="45">
        <v>0.13</v>
      </c>
      <c r="Q2307" s="42">
        <v>0</v>
      </c>
      <c r="R2307" s="42">
        <v>0</v>
      </c>
      <c r="S2307" s="42">
        <f>N2307</f>
        <v>726.5</v>
      </c>
      <c r="T2307" s="38">
        <v>2105</v>
      </c>
      <c r="U2307" s="14">
        <f>S2307/H2307</f>
        <v>5.0000275294014004E-2</v>
      </c>
      <c r="V2307" s="19"/>
      <c r="W2307" s="19"/>
      <c r="X2307" s="37" t="s">
        <v>3459</v>
      </c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</row>
    <row r="2308" spans="1:37" s="9" customFormat="1" ht="16.5" customHeight="1">
      <c r="A2308" s="38">
        <v>330</v>
      </c>
      <c r="B2308" s="39">
        <v>10729</v>
      </c>
      <c r="C2308" s="38">
        <v>10319703</v>
      </c>
      <c r="D2308" s="40" t="s">
        <v>3110</v>
      </c>
      <c r="E2308" s="58">
        <v>1</v>
      </c>
      <c r="F2308" s="38">
        <v>120</v>
      </c>
      <c r="G2308" s="38" t="s">
        <v>21</v>
      </c>
      <c r="H2308" s="42">
        <v>23504.27</v>
      </c>
      <c r="I2308" s="37"/>
      <c r="J2308" s="44">
        <v>41390</v>
      </c>
      <c r="K2308" s="42">
        <v>0</v>
      </c>
      <c r="L2308" s="42">
        <v>22329.05</v>
      </c>
      <c r="M2308" s="44">
        <v>45259</v>
      </c>
      <c r="N2308" s="42">
        <v>1175.22</v>
      </c>
      <c r="O2308" s="42">
        <v>0</v>
      </c>
      <c r="P2308" s="45">
        <f>IF(J2308&lt;DATEVALUE("2009-1-1"),3%,13%)</f>
        <v>0.13</v>
      </c>
      <c r="Q2308" s="42">
        <f>IF(P2308=13%,ROUND(O2308/(1+P2308)*P2308,2),ROUND(O2308/(1+0.03)*0.02,2))</f>
        <v>0</v>
      </c>
      <c r="R2308" s="42">
        <f>O2308-Q2308</f>
        <v>0</v>
      </c>
      <c r="S2308" s="42">
        <f>N2308-R2308</f>
        <v>1175.22</v>
      </c>
      <c r="T2308" s="38">
        <v>1802</v>
      </c>
      <c r="U2308" s="14">
        <f>S2308/H2308</f>
        <v>5.0000276545495777E-2</v>
      </c>
      <c r="V2308" s="19"/>
      <c r="W2308" s="19"/>
      <c r="X2308" s="37" t="s">
        <v>3459</v>
      </c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</row>
    <row r="2309" spans="1:37" s="9" customFormat="1" ht="16.5" customHeight="1">
      <c r="A2309" s="38">
        <v>66</v>
      </c>
      <c r="B2309" s="39">
        <v>10701</v>
      </c>
      <c r="C2309" s="38">
        <v>10276006</v>
      </c>
      <c r="D2309" s="40" t="s">
        <v>49</v>
      </c>
      <c r="E2309" s="38">
        <v>5</v>
      </c>
      <c r="F2309" s="38">
        <v>120</v>
      </c>
      <c r="G2309" s="38" t="s">
        <v>23</v>
      </c>
      <c r="H2309" s="42">
        <v>1799.99</v>
      </c>
      <c r="I2309" s="57"/>
      <c r="J2309" s="44">
        <v>41540</v>
      </c>
      <c r="K2309" s="42">
        <v>0</v>
      </c>
      <c r="L2309" s="42">
        <v>1709.99</v>
      </c>
      <c r="M2309" s="44">
        <v>45199</v>
      </c>
      <c r="N2309" s="42">
        <v>90</v>
      </c>
      <c r="O2309" s="42">
        <v>0</v>
      </c>
      <c r="P2309" s="45">
        <v>0.13</v>
      </c>
      <c r="Q2309" s="42">
        <v>0</v>
      </c>
      <c r="R2309" s="42">
        <v>0</v>
      </c>
      <c r="S2309" s="42">
        <v>90</v>
      </c>
      <c r="T2309" s="38">
        <v>2101</v>
      </c>
      <c r="U2309" s="14">
        <f>S2309/H2309</f>
        <v>5.0000277779320999E-2</v>
      </c>
      <c r="V2309" s="19"/>
      <c r="W2309" s="19"/>
      <c r="X2309" s="37" t="s">
        <v>3455</v>
      </c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</row>
    <row r="2310" spans="1:37" s="9" customFormat="1" ht="16.5" customHeight="1">
      <c r="A2310" s="38">
        <v>114</v>
      </c>
      <c r="B2310" s="39">
        <v>10704</v>
      </c>
      <c r="C2310" s="38">
        <v>10280288</v>
      </c>
      <c r="D2310" s="40" t="s">
        <v>2925</v>
      </c>
      <c r="E2310" s="58">
        <v>3</v>
      </c>
      <c r="F2310" s="38">
        <v>60</v>
      </c>
      <c r="G2310" s="38" t="s">
        <v>33</v>
      </c>
      <c r="H2310" s="42">
        <v>3532.38</v>
      </c>
      <c r="I2310" s="37"/>
      <c r="J2310" s="44">
        <v>42366</v>
      </c>
      <c r="K2310" s="42">
        <v>0</v>
      </c>
      <c r="L2310" s="42">
        <v>3355.76</v>
      </c>
      <c r="M2310" s="44">
        <v>45200</v>
      </c>
      <c r="N2310" s="42">
        <v>176.62</v>
      </c>
      <c r="O2310" s="42">
        <v>0</v>
      </c>
      <c r="P2310" s="45">
        <f>IF(J2310&lt;DATEVALUE("2009-1-1"),3%,13%)</f>
        <v>0.13</v>
      </c>
      <c r="Q2310" s="42">
        <f>IF(P2310=13%,ROUND(O2310/(1+P2310)*P2310,2),ROUND(O2310/(1+0.03)*0.02,2))</f>
        <v>0</v>
      </c>
      <c r="R2310" s="42">
        <f>O2310-Q2310</f>
        <v>0</v>
      </c>
      <c r="S2310" s="42">
        <f>N2310-R2310</f>
        <v>176.62</v>
      </c>
      <c r="T2310" s="38">
        <v>5000</v>
      </c>
      <c r="U2310" s="14">
        <f>S2310/H2310</f>
        <v>5.0000283095250231E-2</v>
      </c>
      <c r="V2310" s="19"/>
      <c r="W2310" s="19"/>
      <c r="X2310" s="37" t="s">
        <v>3455</v>
      </c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</row>
    <row r="2311" spans="1:37" s="9" customFormat="1" ht="16.5" customHeight="1">
      <c r="A2311" s="38">
        <v>170</v>
      </c>
      <c r="B2311" s="39">
        <v>50098</v>
      </c>
      <c r="C2311" s="38">
        <v>10307044</v>
      </c>
      <c r="D2311" s="40" t="s">
        <v>1022</v>
      </c>
      <c r="E2311" s="38">
        <v>1</v>
      </c>
      <c r="F2311" s="38">
        <v>38</v>
      </c>
      <c r="G2311" s="38" t="s">
        <v>33</v>
      </c>
      <c r="H2311" s="42">
        <v>1743.59</v>
      </c>
      <c r="I2311" s="57"/>
      <c r="J2311" s="44">
        <v>43977</v>
      </c>
      <c r="K2311" s="42">
        <v>0</v>
      </c>
      <c r="L2311" s="42">
        <v>1656.41</v>
      </c>
      <c r="M2311" s="44">
        <v>45199</v>
      </c>
      <c r="N2311" s="42">
        <v>87.18</v>
      </c>
      <c r="O2311" s="42">
        <v>0</v>
      </c>
      <c r="P2311" s="45">
        <v>0.13</v>
      </c>
      <c r="Q2311" s="42">
        <v>0</v>
      </c>
      <c r="R2311" s="42">
        <v>0</v>
      </c>
      <c r="S2311" s="42">
        <v>87.18</v>
      </c>
      <c r="T2311" s="38">
        <v>5000</v>
      </c>
      <c r="U2311" s="14">
        <f>S2311/H2311</f>
        <v>5.0000286764663719E-2</v>
      </c>
      <c r="V2311" s="19"/>
      <c r="W2311" s="19"/>
      <c r="X2311" s="37" t="s">
        <v>3456</v>
      </c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</row>
    <row r="2312" spans="1:37" s="9" customFormat="1" ht="16.5" customHeight="1">
      <c r="A2312" s="38">
        <v>193</v>
      </c>
      <c r="B2312" s="39">
        <v>10743</v>
      </c>
      <c r="C2312" s="38">
        <v>10300732</v>
      </c>
      <c r="D2312" s="40" t="s">
        <v>540</v>
      </c>
      <c r="E2312" s="58">
        <v>6</v>
      </c>
      <c r="F2312" s="38">
        <v>60</v>
      </c>
      <c r="G2312" s="38" t="s">
        <v>23</v>
      </c>
      <c r="H2312" s="42">
        <v>17435.900000000001</v>
      </c>
      <c r="I2312" s="57"/>
      <c r="J2312" s="44">
        <v>40512</v>
      </c>
      <c r="K2312" s="42">
        <v>0</v>
      </c>
      <c r="L2312" s="42">
        <v>16564.099999999999</v>
      </c>
      <c r="M2312" s="44">
        <v>45199</v>
      </c>
      <c r="N2312" s="42">
        <f>H2312-L2312</f>
        <v>871.80000000000291</v>
      </c>
      <c r="O2312" s="42">
        <v>0</v>
      </c>
      <c r="P2312" s="45">
        <v>0.13</v>
      </c>
      <c r="Q2312" s="42">
        <v>0</v>
      </c>
      <c r="R2312" s="42">
        <v>0</v>
      </c>
      <c r="S2312" s="42">
        <f>N2312</f>
        <v>871.80000000000291</v>
      </c>
      <c r="T2312" s="38">
        <v>5000</v>
      </c>
      <c r="U2312" s="14">
        <f>S2312/H2312</f>
        <v>5.0000286764663872E-2</v>
      </c>
      <c r="V2312" s="19"/>
      <c r="W2312" s="19"/>
      <c r="X2312" s="37" t="s">
        <v>3463</v>
      </c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</row>
    <row r="2313" spans="1:37" s="9" customFormat="1" ht="16.5" customHeight="1">
      <c r="A2313" s="38">
        <v>20</v>
      </c>
      <c r="B2313" s="39">
        <v>20704</v>
      </c>
      <c r="C2313" s="38">
        <v>10296046</v>
      </c>
      <c r="D2313" s="40" t="s">
        <v>821</v>
      </c>
      <c r="E2313" s="58">
        <v>3</v>
      </c>
      <c r="F2313" s="38">
        <v>60</v>
      </c>
      <c r="G2313" s="38" t="s">
        <v>33</v>
      </c>
      <c r="H2313" s="42">
        <v>12089.73</v>
      </c>
      <c r="I2313" s="57"/>
      <c r="J2313" s="44">
        <v>41991</v>
      </c>
      <c r="K2313" s="42">
        <v>0</v>
      </c>
      <c r="L2313" s="42">
        <v>11485.24</v>
      </c>
      <c r="M2313" s="44">
        <v>45199</v>
      </c>
      <c r="N2313" s="42">
        <f>H2313-K2313-L2313</f>
        <v>604.48999999999978</v>
      </c>
      <c r="O2313" s="42">
        <v>0</v>
      </c>
      <c r="P2313" s="45">
        <v>0.13</v>
      </c>
      <c r="Q2313" s="42">
        <v>0</v>
      </c>
      <c r="R2313" s="42">
        <v>0</v>
      </c>
      <c r="S2313" s="42">
        <f>N2313-R2313</f>
        <v>604.48999999999978</v>
      </c>
      <c r="T2313" s="38">
        <v>5000</v>
      </c>
      <c r="U2313" s="14">
        <f>S2313/H2313</f>
        <v>5.0000289501916075E-2</v>
      </c>
      <c r="V2313" s="19"/>
      <c r="W2313" s="19"/>
      <c r="X2313" s="37" t="s">
        <v>3466</v>
      </c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</row>
    <row r="2314" spans="1:37" s="9" customFormat="1" ht="16.5" customHeight="1">
      <c r="A2314" s="38">
        <v>762</v>
      </c>
      <c r="B2314" s="39">
        <v>10729</v>
      </c>
      <c r="C2314" s="38">
        <v>10292266</v>
      </c>
      <c r="D2314" s="40" t="s">
        <v>2356</v>
      </c>
      <c r="E2314" s="58">
        <v>1</v>
      </c>
      <c r="F2314" s="38">
        <v>42</v>
      </c>
      <c r="G2314" s="38" t="s">
        <v>33</v>
      </c>
      <c r="H2314" s="42">
        <v>1684.59</v>
      </c>
      <c r="I2314" s="37"/>
      <c r="J2314" s="44">
        <v>43858</v>
      </c>
      <c r="K2314" s="42">
        <v>0</v>
      </c>
      <c r="L2314" s="42">
        <v>1600.36</v>
      </c>
      <c r="M2314" s="44">
        <v>45259</v>
      </c>
      <c r="N2314" s="42">
        <v>84.23</v>
      </c>
      <c r="O2314" s="42">
        <v>0</v>
      </c>
      <c r="P2314" s="45">
        <f>IF(J2314&lt;DATEVALUE("2009-1-1"),3%,13%)</f>
        <v>0.13</v>
      </c>
      <c r="Q2314" s="42">
        <f>IF(P2314=13%,ROUND(O2314/(1+P2314)*P2314,2),ROUND(O2314/(1+0.03)*0.02,2))</f>
        <v>0</v>
      </c>
      <c r="R2314" s="42">
        <f>O2314-Q2314</f>
        <v>0</v>
      </c>
      <c r="S2314" s="42">
        <f>N2314-R2314</f>
        <v>84.23</v>
      </c>
      <c r="T2314" s="38">
        <v>5000</v>
      </c>
      <c r="U2314" s="14">
        <f>S2314/H2314</f>
        <v>5.0000296808125427E-2</v>
      </c>
      <c r="V2314" s="19"/>
      <c r="W2314" s="19"/>
      <c r="X2314" s="37" t="s">
        <v>3459</v>
      </c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</row>
    <row r="2315" spans="1:37" s="9" customFormat="1" ht="16.5" customHeight="1">
      <c r="A2315" s="38">
        <v>265</v>
      </c>
      <c r="B2315" s="39">
        <v>10741</v>
      </c>
      <c r="C2315" s="38">
        <v>10282513</v>
      </c>
      <c r="D2315" s="40" t="s">
        <v>1538</v>
      </c>
      <c r="E2315" s="38">
        <v>1</v>
      </c>
      <c r="F2315" s="38">
        <v>42</v>
      </c>
      <c r="G2315" s="38" t="s">
        <v>33</v>
      </c>
      <c r="H2315" s="42">
        <v>1684.59</v>
      </c>
      <c r="I2315" s="55"/>
      <c r="J2315" s="44">
        <v>43858</v>
      </c>
      <c r="K2315" s="42">
        <v>0</v>
      </c>
      <c r="L2315" s="42">
        <v>1600.36</v>
      </c>
      <c r="M2315" s="44">
        <v>45138</v>
      </c>
      <c r="N2315" s="42">
        <f>H2315-K2315-L2315</f>
        <v>84.230000000000018</v>
      </c>
      <c r="O2315" s="42">
        <v>0</v>
      </c>
      <c r="P2315" s="45">
        <v>0.13</v>
      </c>
      <c r="Q2315" s="42">
        <v>0</v>
      </c>
      <c r="R2315" s="42">
        <v>0</v>
      </c>
      <c r="S2315" s="42">
        <f>N2315-R2315</f>
        <v>84.230000000000018</v>
      </c>
      <c r="T2315" s="38">
        <v>5000</v>
      </c>
      <c r="U2315" s="14">
        <f>S2315/H2315</f>
        <v>5.0000296808125434E-2</v>
      </c>
      <c r="V2315" s="19"/>
      <c r="W2315" s="19"/>
      <c r="X2315" s="37" t="s">
        <v>3462</v>
      </c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</row>
    <row r="2316" spans="1:37" s="9" customFormat="1" ht="16.5" customHeight="1">
      <c r="A2316" s="38">
        <v>611</v>
      </c>
      <c r="B2316" s="39">
        <v>10729</v>
      </c>
      <c r="C2316" s="38">
        <v>10291889</v>
      </c>
      <c r="D2316" s="40" t="s">
        <v>31</v>
      </c>
      <c r="E2316" s="58">
        <v>300</v>
      </c>
      <c r="F2316" s="38">
        <v>60</v>
      </c>
      <c r="G2316" s="38" t="s">
        <v>23</v>
      </c>
      <c r="H2316" s="42">
        <v>13333.32</v>
      </c>
      <c r="I2316" s="37"/>
      <c r="J2316" s="44">
        <v>42061</v>
      </c>
      <c r="K2316" s="42">
        <v>0</v>
      </c>
      <c r="L2316" s="42">
        <v>12666.65</v>
      </c>
      <c r="M2316" s="44">
        <v>45259</v>
      </c>
      <c r="N2316" s="42">
        <v>666.67</v>
      </c>
      <c r="O2316" s="42">
        <v>0</v>
      </c>
      <c r="P2316" s="45">
        <f>IF(J2316&lt;DATEVALUE("2009-1-1"),3%,13%)</f>
        <v>0.13</v>
      </c>
      <c r="Q2316" s="42">
        <f>IF(P2316=13%,ROUND(O2316/(1+P2316)*P2316,2),ROUND(O2316/(1+0.03)*0.02,2))</f>
        <v>0</v>
      </c>
      <c r="R2316" s="42">
        <f>O2316-Q2316</f>
        <v>0</v>
      </c>
      <c r="S2316" s="42">
        <f>N2316-R2316</f>
        <v>666.67</v>
      </c>
      <c r="T2316" s="38">
        <v>5000</v>
      </c>
      <c r="U2316" s="14">
        <f>S2316/H2316</f>
        <v>5.0000300000300001E-2</v>
      </c>
      <c r="V2316" s="19"/>
      <c r="W2316" s="19"/>
      <c r="X2316" s="37" t="s">
        <v>3459</v>
      </c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</row>
    <row r="2317" spans="1:37" s="9" customFormat="1" ht="16.5" customHeight="1">
      <c r="A2317" s="38">
        <v>1137</v>
      </c>
      <c r="B2317" s="39">
        <v>10800</v>
      </c>
      <c r="C2317" s="38">
        <v>10317351</v>
      </c>
      <c r="D2317" s="40" t="s">
        <v>355</v>
      </c>
      <c r="E2317" s="58">
        <v>5</v>
      </c>
      <c r="F2317" s="38">
        <v>60</v>
      </c>
      <c r="G2317" s="38" t="s">
        <v>23</v>
      </c>
      <c r="H2317" s="42">
        <v>8229.15</v>
      </c>
      <c r="I2317" s="37"/>
      <c r="J2317" s="44">
        <v>39808</v>
      </c>
      <c r="K2317" s="42">
        <v>0</v>
      </c>
      <c r="L2317" s="42">
        <v>7817.69</v>
      </c>
      <c r="M2317" s="44">
        <v>45222</v>
      </c>
      <c r="N2317" s="42">
        <v>411.46</v>
      </c>
      <c r="O2317" s="42">
        <v>0</v>
      </c>
      <c r="P2317" s="45">
        <f>IF(J2317&lt;DATEVALUE("2009-1-1"),3%,13%)</f>
        <v>0.03</v>
      </c>
      <c r="Q2317" s="42">
        <f>IF(P2317=13%,ROUND(O2317/(1+P2317)*P2317,2),ROUND(O2317/(1+0.03)*0.02,2))</f>
        <v>0</v>
      </c>
      <c r="R2317" s="42">
        <f>O2317-Q2317</f>
        <v>0</v>
      </c>
      <c r="S2317" s="42">
        <f>N2317-R2317</f>
        <v>411.46</v>
      </c>
      <c r="T2317" s="38">
        <v>1001</v>
      </c>
      <c r="U2317" s="14">
        <f>S2317/H2317</f>
        <v>5.0000303798083644E-2</v>
      </c>
      <c r="V2317" s="19"/>
      <c r="W2317" s="19"/>
      <c r="X2317" s="37" t="s">
        <v>3465</v>
      </c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</row>
    <row r="2318" spans="1:37" s="9" customFormat="1" ht="16.5" customHeight="1">
      <c r="A2318" s="38">
        <v>65</v>
      </c>
      <c r="B2318" s="39">
        <v>10701</v>
      </c>
      <c r="C2318" s="38">
        <v>10276005</v>
      </c>
      <c r="D2318" s="40" t="s">
        <v>48</v>
      </c>
      <c r="E2318" s="38">
        <v>5</v>
      </c>
      <c r="F2318" s="38">
        <v>120</v>
      </c>
      <c r="G2318" s="38" t="s">
        <v>23</v>
      </c>
      <c r="H2318" s="42">
        <v>1639.99</v>
      </c>
      <c r="I2318" s="57"/>
      <c r="J2318" s="44">
        <v>41540</v>
      </c>
      <c r="K2318" s="42">
        <v>0</v>
      </c>
      <c r="L2318" s="42">
        <v>1557.99</v>
      </c>
      <c r="M2318" s="44">
        <v>45199</v>
      </c>
      <c r="N2318" s="42">
        <v>82</v>
      </c>
      <c r="O2318" s="42">
        <v>0</v>
      </c>
      <c r="P2318" s="45">
        <v>0.13</v>
      </c>
      <c r="Q2318" s="42">
        <v>0</v>
      </c>
      <c r="R2318" s="42">
        <v>0</v>
      </c>
      <c r="S2318" s="42">
        <v>82</v>
      </c>
      <c r="T2318" s="38">
        <v>2101</v>
      </c>
      <c r="U2318" s="14">
        <f>S2318/H2318</f>
        <v>5.0000304879907802E-2</v>
      </c>
      <c r="V2318" s="19"/>
      <c r="W2318" s="19"/>
      <c r="X2318" s="37" t="s">
        <v>3455</v>
      </c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</row>
    <row r="2319" spans="1:37" s="9" customFormat="1" ht="16.5" customHeight="1">
      <c r="A2319" s="38">
        <v>620</v>
      </c>
      <c r="B2319" s="39">
        <v>10729</v>
      </c>
      <c r="C2319" s="38">
        <v>10292111</v>
      </c>
      <c r="D2319" s="40" t="s">
        <v>2418</v>
      </c>
      <c r="E2319" s="58">
        <v>8</v>
      </c>
      <c r="F2319" s="38">
        <v>120</v>
      </c>
      <c r="G2319" s="38" t="s">
        <v>23</v>
      </c>
      <c r="H2319" s="42">
        <v>9708.74</v>
      </c>
      <c r="I2319" s="37"/>
      <c r="J2319" s="44">
        <v>40902</v>
      </c>
      <c r="K2319" s="42">
        <v>0</v>
      </c>
      <c r="L2319" s="42">
        <v>9223.2999999999993</v>
      </c>
      <c r="M2319" s="44">
        <v>45259</v>
      </c>
      <c r="N2319" s="42">
        <v>485.44</v>
      </c>
      <c r="O2319" s="42">
        <v>0</v>
      </c>
      <c r="P2319" s="45">
        <f>IF(J2319&lt;DATEVALUE("2009-1-1"),3%,13%)</f>
        <v>0.13</v>
      </c>
      <c r="Q2319" s="42">
        <f>IF(P2319=13%,ROUND(O2319/(1+P2319)*P2319,2),ROUND(O2319/(1+0.03)*0.02,2))</f>
        <v>0</v>
      </c>
      <c r="R2319" s="42">
        <f>O2319-Q2319</f>
        <v>0</v>
      </c>
      <c r="S2319" s="42">
        <f>N2319-R2319</f>
        <v>485.44</v>
      </c>
      <c r="T2319" s="38">
        <v>5000</v>
      </c>
      <c r="U2319" s="14">
        <f>S2319/H2319</f>
        <v>5.0000308999932019E-2</v>
      </c>
      <c r="V2319" s="19"/>
      <c r="W2319" s="19"/>
      <c r="X2319" s="37" t="s">
        <v>3459</v>
      </c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</row>
    <row r="2320" spans="1:37" s="9" customFormat="1" ht="16.5" customHeight="1">
      <c r="A2320" s="38">
        <v>293</v>
      </c>
      <c r="B2320" s="39">
        <v>40704</v>
      </c>
      <c r="C2320" s="38">
        <v>10302888</v>
      </c>
      <c r="D2320" s="40" t="s">
        <v>837</v>
      </c>
      <c r="E2320" s="58">
        <v>8</v>
      </c>
      <c r="F2320" s="38">
        <v>60</v>
      </c>
      <c r="G2320" s="38" t="s">
        <v>33</v>
      </c>
      <c r="H2320" s="42">
        <v>6427.36</v>
      </c>
      <c r="I2320" s="57"/>
      <c r="J2320" s="44">
        <v>42002</v>
      </c>
      <c r="K2320" s="42">
        <v>0</v>
      </c>
      <c r="L2320" s="42">
        <v>6105.99</v>
      </c>
      <c r="M2320" s="44">
        <v>45199</v>
      </c>
      <c r="N2320" s="42">
        <f>H2320-K2320-L2320</f>
        <v>321.36999999999989</v>
      </c>
      <c r="O2320" s="42">
        <v>0</v>
      </c>
      <c r="P2320" s="45">
        <v>0.13</v>
      </c>
      <c r="Q2320" s="42">
        <v>0</v>
      </c>
      <c r="R2320" s="42">
        <v>0</v>
      </c>
      <c r="S2320" s="42">
        <f>N2320-R2320</f>
        <v>321.36999999999989</v>
      </c>
      <c r="T2320" s="38">
        <v>5000</v>
      </c>
      <c r="U2320" s="14">
        <f>S2320/H2320</f>
        <v>5.0000311169749311E-2</v>
      </c>
      <c r="V2320" s="19"/>
      <c r="W2320" s="19"/>
      <c r="X2320" s="37" t="s">
        <v>3463</v>
      </c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</row>
    <row r="2321" spans="1:37" s="9" customFormat="1" ht="16.5" customHeight="1">
      <c r="A2321" s="38">
        <v>486</v>
      </c>
      <c r="B2321" s="39">
        <v>40712</v>
      </c>
      <c r="C2321" s="38">
        <v>10303629</v>
      </c>
      <c r="D2321" s="40" t="s">
        <v>890</v>
      </c>
      <c r="E2321" s="38">
        <v>5</v>
      </c>
      <c r="F2321" s="38">
        <v>60</v>
      </c>
      <c r="G2321" s="38" t="s">
        <v>23</v>
      </c>
      <c r="H2321" s="42">
        <v>15983.5</v>
      </c>
      <c r="I2321" s="55"/>
      <c r="J2321" s="44">
        <v>42276</v>
      </c>
      <c r="K2321" s="42">
        <v>0</v>
      </c>
      <c r="L2321" s="42">
        <v>15184.32</v>
      </c>
      <c r="M2321" s="44">
        <v>45138</v>
      </c>
      <c r="N2321" s="42">
        <f>H2321-K2321-L2321</f>
        <v>799.18000000000029</v>
      </c>
      <c r="O2321" s="42">
        <v>0</v>
      </c>
      <c r="P2321" s="45">
        <v>0.13</v>
      </c>
      <c r="Q2321" s="42">
        <v>0</v>
      </c>
      <c r="R2321" s="42">
        <v>0</v>
      </c>
      <c r="S2321" s="42">
        <v>799.18</v>
      </c>
      <c r="T2321" s="38">
        <v>5000</v>
      </c>
      <c r="U2321" s="14">
        <f>S2321/H2321</f>
        <v>5.00003128225983E-2</v>
      </c>
      <c r="V2321" s="19"/>
      <c r="W2321" s="19"/>
      <c r="X2321" s="37" t="s">
        <v>3467</v>
      </c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</row>
    <row r="2322" spans="1:37" s="9" customFormat="1" ht="16.5" customHeight="1">
      <c r="A2322" s="38">
        <v>39</v>
      </c>
      <c r="B2322" s="39">
        <v>10723</v>
      </c>
      <c r="C2322" s="38">
        <v>10294594</v>
      </c>
      <c r="D2322" s="40" t="s">
        <v>1839</v>
      </c>
      <c r="E2322" s="38">
        <v>1</v>
      </c>
      <c r="F2322" s="38">
        <v>120</v>
      </c>
      <c r="G2322" s="38" t="s">
        <v>21</v>
      </c>
      <c r="H2322" s="42">
        <v>14096.51</v>
      </c>
      <c r="I2322" s="49"/>
      <c r="J2322" s="44">
        <v>40177</v>
      </c>
      <c r="K2322" s="42">
        <v>0</v>
      </c>
      <c r="L2322" s="42">
        <v>13391.68</v>
      </c>
      <c r="M2322" s="44">
        <v>45107</v>
      </c>
      <c r="N2322" s="42">
        <f>H2322-K2322-L2322</f>
        <v>704.82999999999993</v>
      </c>
      <c r="O2322" s="42">
        <v>0</v>
      </c>
      <c r="P2322" s="45">
        <v>0.13</v>
      </c>
      <c r="Q2322" s="42">
        <v>0</v>
      </c>
      <c r="R2322" s="42">
        <v>0</v>
      </c>
      <c r="S2322" s="42">
        <f>N2322-R2322</f>
        <v>704.82999999999993</v>
      </c>
      <c r="T2322" s="38">
        <v>5000</v>
      </c>
      <c r="U2322" s="14">
        <f>S2322/H2322</f>
        <v>5.0000319227950743E-2</v>
      </c>
      <c r="V2322" s="19"/>
      <c r="W2322" s="19"/>
      <c r="X2322" s="37" t="s">
        <v>3470</v>
      </c>
    </row>
    <row r="2323" spans="1:37" s="9" customFormat="1" ht="16.5" customHeight="1">
      <c r="A2323" s="38">
        <v>60</v>
      </c>
      <c r="B2323" s="39">
        <v>10723</v>
      </c>
      <c r="C2323" s="38">
        <v>10294006</v>
      </c>
      <c r="D2323" s="40" t="s">
        <v>276</v>
      </c>
      <c r="E2323" s="58">
        <v>15</v>
      </c>
      <c r="F2323" s="38">
        <v>43</v>
      </c>
      <c r="G2323" s="38" t="s">
        <v>33</v>
      </c>
      <c r="H2323" s="42">
        <v>20216.27</v>
      </c>
      <c r="I2323" s="57"/>
      <c r="J2323" s="44">
        <v>43827</v>
      </c>
      <c r="K2323" s="42">
        <v>0</v>
      </c>
      <c r="L2323" s="42">
        <v>19205.45</v>
      </c>
      <c r="M2323" s="44">
        <v>45199</v>
      </c>
      <c r="N2323" s="42">
        <f>H2323-K2323-L2323</f>
        <v>1010.8199999999997</v>
      </c>
      <c r="O2323" s="42">
        <v>0</v>
      </c>
      <c r="P2323" s="45">
        <v>0.13</v>
      </c>
      <c r="Q2323" s="42">
        <v>0</v>
      </c>
      <c r="R2323" s="42">
        <v>0</v>
      </c>
      <c r="S2323" s="42">
        <f>N2323</f>
        <v>1010.8199999999997</v>
      </c>
      <c r="T2323" s="38">
        <v>5000</v>
      </c>
      <c r="U2323" s="14">
        <f>S2323/H2323</f>
        <v>5.0000321523208768E-2</v>
      </c>
      <c r="V2323" s="19"/>
      <c r="W2323" s="19"/>
      <c r="X2323" s="37" t="s">
        <v>3470</v>
      </c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</row>
    <row r="2324" spans="1:37" s="9" customFormat="1" ht="16.5" customHeight="1">
      <c r="A2324" s="38">
        <v>529</v>
      </c>
      <c r="B2324" s="39">
        <v>40712</v>
      </c>
      <c r="C2324" s="38">
        <v>10303693</v>
      </c>
      <c r="D2324" s="40" t="s">
        <v>1750</v>
      </c>
      <c r="E2324" s="38">
        <v>1</v>
      </c>
      <c r="F2324" s="38">
        <v>60</v>
      </c>
      <c r="G2324" s="38" t="s">
        <v>33</v>
      </c>
      <c r="H2324" s="42">
        <v>20085.47</v>
      </c>
      <c r="I2324" s="55"/>
      <c r="J2324" s="44">
        <v>43032</v>
      </c>
      <c r="K2324" s="42">
        <v>0</v>
      </c>
      <c r="L2324" s="42">
        <v>19081.189999999999</v>
      </c>
      <c r="M2324" s="44">
        <v>45138</v>
      </c>
      <c r="N2324" s="42">
        <f>H2324-K2324-L2324</f>
        <v>1004.2800000000025</v>
      </c>
      <c r="O2324" s="42">
        <v>0</v>
      </c>
      <c r="P2324" s="45">
        <v>0.13</v>
      </c>
      <c r="Q2324" s="42">
        <v>0</v>
      </c>
      <c r="R2324" s="42">
        <v>0</v>
      </c>
      <c r="S2324" s="42">
        <v>1004.28</v>
      </c>
      <c r="T2324" s="38">
        <v>5000</v>
      </c>
      <c r="U2324" s="14">
        <f>S2324/H2324</f>
        <v>5.0000323617022648E-2</v>
      </c>
      <c r="V2324" s="19"/>
      <c r="W2324" s="19"/>
      <c r="X2324" s="37" t="s">
        <v>3467</v>
      </c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</row>
    <row r="2325" spans="1:37" s="9" customFormat="1" ht="16.5" customHeight="1">
      <c r="A2325" s="38">
        <v>11</v>
      </c>
      <c r="B2325" s="39">
        <v>10736</v>
      </c>
      <c r="C2325" s="38">
        <v>10284175</v>
      </c>
      <c r="D2325" s="40" t="s">
        <v>439</v>
      </c>
      <c r="E2325" s="38">
        <v>30</v>
      </c>
      <c r="F2325" s="38">
        <v>60</v>
      </c>
      <c r="G2325" s="38" t="s">
        <v>23</v>
      </c>
      <c r="H2325" s="42">
        <v>14871.9</v>
      </c>
      <c r="I2325" s="2"/>
      <c r="J2325" s="44">
        <v>43124</v>
      </c>
      <c r="K2325" s="42">
        <v>0</v>
      </c>
      <c r="L2325" s="42">
        <v>14128.3</v>
      </c>
      <c r="M2325" s="44">
        <v>45046</v>
      </c>
      <c r="N2325" s="42">
        <f>H2325-K2325-L2325</f>
        <v>743.60000000000036</v>
      </c>
      <c r="O2325" s="42">
        <v>0</v>
      </c>
      <c r="P2325" s="45">
        <v>0.13</v>
      </c>
      <c r="Q2325" s="42">
        <v>0</v>
      </c>
      <c r="R2325" s="42">
        <v>0</v>
      </c>
      <c r="S2325" s="42">
        <v>743.6</v>
      </c>
      <c r="T2325" s="38">
        <v>5000</v>
      </c>
      <c r="U2325" s="14">
        <f>S2325/H2325</f>
        <v>5.0000336204519935E-2</v>
      </c>
      <c r="V2325" s="19"/>
      <c r="W2325" s="19"/>
      <c r="X2325" s="37" t="s">
        <v>3461</v>
      </c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</row>
    <row r="2326" spans="1:37" s="9" customFormat="1" ht="16.5" customHeight="1">
      <c r="A2326" s="38">
        <v>52</v>
      </c>
      <c r="B2326" s="39">
        <v>10736</v>
      </c>
      <c r="C2326" s="38">
        <v>10283147</v>
      </c>
      <c r="D2326" s="40" t="s">
        <v>1859</v>
      </c>
      <c r="E2326" s="31">
        <v>150</v>
      </c>
      <c r="F2326" s="38">
        <v>120</v>
      </c>
      <c r="G2326" s="38" t="s">
        <v>23</v>
      </c>
      <c r="H2326" s="42">
        <v>16345.09</v>
      </c>
      <c r="I2326" s="49"/>
      <c r="J2326" s="44">
        <v>39269</v>
      </c>
      <c r="K2326" s="42">
        <v>0</v>
      </c>
      <c r="L2326" s="42">
        <v>15527.83</v>
      </c>
      <c r="M2326" s="44">
        <v>45107</v>
      </c>
      <c r="N2326" s="42">
        <f>H2326-K2326-L2326</f>
        <v>817.26000000000022</v>
      </c>
      <c r="O2326" s="42">
        <v>0</v>
      </c>
      <c r="P2326" s="45">
        <v>0.03</v>
      </c>
      <c r="Q2326" s="42">
        <v>0</v>
      </c>
      <c r="R2326" s="42">
        <v>0</v>
      </c>
      <c r="S2326" s="42">
        <f>N2326-R2326</f>
        <v>817.26000000000022</v>
      </c>
      <c r="T2326" s="38">
        <v>2103</v>
      </c>
      <c r="U2326" s="14">
        <f>S2326/H2326</f>
        <v>5.0000336492487973E-2</v>
      </c>
      <c r="V2326" s="19"/>
      <c r="W2326" s="19"/>
      <c r="X2326" s="37" t="s">
        <v>3461</v>
      </c>
    </row>
    <row r="2327" spans="1:37" s="9" customFormat="1" ht="16.5" customHeight="1">
      <c r="A2327" s="38">
        <v>409</v>
      </c>
      <c r="B2327" s="39">
        <v>40712</v>
      </c>
      <c r="C2327" s="38">
        <v>10303408</v>
      </c>
      <c r="D2327" s="40" t="s">
        <v>1039</v>
      </c>
      <c r="E2327" s="38">
        <v>17</v>
      </c>
      <c r="F2327" s="38">
        <v>60</v>
      </c>
      <c r="G2327" s="38" t="s">
        <v>23</v>
      </c>
      <c r="H2327" s="42">
        <v>21794.85</v>
      </c>
      <c r="I2327" s="55"/>
      <c r="J2327" s="44">
        <v>42276</v>
      </c>
      <c r="K2327" s="42">
        <v>0</v>
      </c>
      <c r="L2327" s="42">
        <v>20705.099999999999</v>
      </c>
      <c r="M2327" s="44">
        <v>45138</v>
      </c>
      <c r="N2327" s="42">
        <f>H2327-K2327-L2327</f>
        <v>1089.75</v>
      </c>
      <c r="O2327" s="42">
        <v>0</v>
      </c>
      <c r="P2327" s="45">
        <v>0.13</v>
      </c>
      <c r="Q2327" s="42">
        <v>0</v>
      </c>
      <c r="R2327" s="42">
        <v>0</v>
      </c>
      <c r="S2327" s="42">
        <v>1089.75</v>
      </c>
      <c r="T2327" s="38">
        <v>5000</v>
      </c>
      <c r="U2327" s="14">
        <f>S2327/H2327</f>
        <v>5.0000344117991181E-2</v>
      </c>
      <c r="V2327" s="19"/>
      <c r="W2327" s="19"/>
      <c r="X2327" s="37" t="s">
        <v>3467</v>
      </c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</row>
    <row r="2328" spans="1:37" s="9" customFormat="1" ht="16.5" customHeight="1">
      <c r="A2328" s="38">
        <v>69</v>
      </c>
      <c r="B2328" s="39">
        <v>10726</v>
      </c>
      <c r="C2328" s="38">
        <v>10299602</v>
      </c>
      <c r="D2328" s="40" t="s">
        <v>2203</v>
      </c>
      <c r="E2328" s="38">
        <v>1</v>
      </c>
      <c r="F2328" s="38">
        <v>120</v>
      </c>
      <c r="G2328" s="38" t="s">
        <v>21</v>
      </c>
      <c r="H2328" s="42">
        <v>18825.87</v>
      </c>
      <c r="I2328" s="2"/>
      <c r="J2328" s="44">
        <v>40895</v>
      </c>
      <c r="K2328" s="42">
        <v>0</v>
      </c>
      <c r="L2328" s="42">
        <v>17884.57</v>
      </c>
      <c r="M2328" s="44">
        <v>45077</v>
      </c>
      <c r="N2328" s="42">
        <f>H2328-K2328-L2328</f>
        <v>941.29999999999927</v>
      </c>
      <c r="O2328" s="42">
        <v>0</v>
      </c>
      <c r="P2328" s="45">
        <v>0.13</v>
      </c>
      <c r="Q2328" s="42">
        <v>0</v>
      </c>
      <c r="R2328" s="42">
        <v>0</v>
      </c>
      <c r="S2328" s="42">
        <f>N2328-R2328</f>
        <v>941.29999999999927</v>
      </c>
      <c r="T2328" s="38">
        <v>5000</v>
      </c>
      <c r="U2328" s="14">
        <f>S2328/H2328</f>
        <v>5.0000345269567849E-2</v>
      </c>
      <c r="V2328" s="19"/>
      <c r="W2328" s="19"/>
      <c r="X2328" s="37" t="s">
        <v>3459</v>
      </c>
    </row>
    <row r="2329" spans="1:37" s="9" customFormat="1" ht="16.5" customHeight="1">
      <c r="A2329" s="38">
        <v>397</v>
      </c>
      <c r="B2329" s="39">
        <v>10729</v>
      </c>
      <c r="C2329" s="38">
        <v>10291921</v>
      </c>
      <c r="D2329" s="40" t="s">
        <v>3141</v>
      </c>
      <c r="E2329" s="58">
        <v>1</v>
      </c>
      <c r="F2329" s="38">
        <v>60</v>
      </c>
      <c r="G2329" s="38" t="s">
        <v>21</v>
      </c>
      <c r="H2329" s="42">
        <v>24501.83</v>
      </c>
      <c r="I2329" s="37"/>
      <c r="J2329" s="44">
        <v>40115</v>
      </c>
      <c r="K2329" s="42">
        <v>0</v>
      </c>
      <c r="L2329" s="42">
        <v>23276.73</v>
      </c>
      <c r="M2329" s="44">
        <v>45259</v>
      </c>
      <c r="N2329" s="42">
        <v>1225.0999999999999</v>
      </c>
      <c r="O2329" s="42">
        <v>0</v>
      </c>
      <c r="P2329" s="45">
        <f>IF(J2329&lt;DATEVALUE("2009-1-1"),3%,13%)</f>
        <v>0.13</v>
      </c>
      <c r="Q2329" s="42">
        <f>IF(P2329=13%,ROUND(O2329/(1+P2329)*P2329,2),ROUND(O2329/(1+0.03)*0.02,2))</f>
        <v>0</v>
      </c>
      <c r="R2329" s="42">
        <f>O2329-Q2329</f>
        <v>0</v>
      </c>
      <c r="S2329" s="42">
        <f>N2329-R2329</f>
        <v>1225.0999999999999</v>
      </c>
      <c r="T2329" s="38">
        <v>5000</v>
      </c>
      <c r="U2329" s="14">
        <f>S2329/H2329</f>
        <v>5.0000346912863237E-2</v>
      </c>
      <c r="V2329" s="19"/>
      <c r="W2329" s="19"/>
      <c r="X2329" s="37" t="s">
        <v>3459</v>
      </c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</row>
    <row r="2330" spans="1:37" s="9" customFormat="1" ht="16.5" customHeight="1">
      <c r="A2330" s="38">
        <v>784</v>
      </c>
      <c r="B2330" s="39">
        <v>40710</v>
      </c>
      <c r="C2330" s="38">
        <v>10294289</v>
      </c>
      <c r="D2330" s="40" t="s">
        <v>961</v>
      </c>
      <c r="E2330" s="58">
        <v>4</v>
      </c>
      <c r="F2330" s="38">
        <v>60</v>
      </c>
      <c r="G2330" s="38" t="s">
        <v>83</v>
      </c>
      <c r="H2330" s="42">
        <v>8608.5400000000009</v>
      </c>
      <c r="I2330" s="57"/>
      <c r="J2330" s="44">
        <v>40513</v>
      </c>
      <c r="K2330" s="42">
        <v>0</v>
      </c>
      <c r="L2330" s="42">
        <v>8178.11</v>
      </c>
      <c r="M2330" s="44">
        <v>45199</v>
      </c>
      <c r="N2330" s="42">
        <f>H2330-K2330-L2330</f>
        <v>430.4300000000012</v>
      </c>
      <c r="O2330" s="42">
        <v>0</v>
      </c>
      <c r="P2330" s="45">
        <v>0.13</v>
      </c>
      <c r="Q2330" s="42">
        <v>0</v>
      </c>
      <c r="R2330" s="42">
        <v>0</v>
      </c>
      <c r="S2330" s="42">
        <f>N2330</f>
        <v>430.4300000000012</v>
      </c>
      <c r="T2330" s="38">
        <v>5000</v>
      </c>
      <c r="U2330" s="14">
        <f>S2330/H2330</f>
        <v>5.0000348491149621E-2</v>
      </c>
      <c r="V2330" s="19"/>
      <c r="W2330" s="19"/>
      <c r="X2330" s="37" t="s">
        <v>3467</v>
      </c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</row>
    <row r="2331" spans="1:37" s="9" customFormat="1" ht="16.5" customHeight="1">
      <c r="A2331" s="38">
        <v>40</v>
      </c>
      <c r="B2331" s="39">
        <v>10711</v>
      </c>
      <c r="C2331" s="38">
        <v>10283342</v>
      </c>
      <c r="D2331" s="40" t="s">
        <v>179</v>
      </c>
      <c r="E2331" s="38">
        <v>1</v>
      </c>
      <c r="F2331" s="38">
        <v>120</v>
      </c>
      <c r="G2331" s="38" t="s">
        <v>23</v>
      </c>
      <c r="H2331" s="42">
        <v>4230.7700000000004</v>
      </c>
      <c r="I2331" s="57"/>
      <c r="J2331" s="44">
        <v>41330</v>
      </c>
      <c r="K2331" s="42">
        <v>0</v>
      </c>
      <c r="L2331" s="42">
        <v>4019.23</v>
      </c>
      <c r="M2331" s="44">
        <v>45199</v>
      </c>
      <c r="N2331" s="42">
        <v>211.54</v>
      </c>
      <c r="O2331" s="42">
        <v>0</v>
      </c>
      <c r="P2331" s="45">
        <v>0.13</v>
      </c>
      <c r="Q2331" s="42">
        <v>0</v>
      </c>
      <c r="R2331" s="42">
        <v>0</v>
      </c>
      <c r="S2331" s="42">
        <v>211.54</v>
      </c>
      <c r="T2331" s="38">
        <v>5000</v>
      </c>
      <c r="U2331" s="14">
        <f>S2331/H2331</f>
        <v>5.0000354545390077E-2</v>
      </c>
      <c r="V2331" s="19"/>
      <c r="W2331" s="19"/>
      <c r="X2331" s="37" t="s">
        <v>3457</v>
      </c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</row>
    <row r="2332" spans="1:37" s="9" customFormat="1" ht="16.5" customHeight="1">
      <c r="A2332" s="38">
        <v>192</v>
      </c>
      <c r="B2332" s="39">
        <v>10743</v>
      </c>
      <c r="C2332" s="38">
        <v>10300719</v>
      </c>
      <c r="D2332" s="40" t="s">
        <v>539</v>
      </c>
      <c r="E2332" s="58">
        <v>1</v>
      </c>
      <c r="F2332" s="38">
        <v>120</v>
      </c>
      <c r="G2332" s="38" t="s">
        <v>21</v>
      </c>
      <c r="H2332" s="42">
        <v>16923.080000000002</v>
      </c>
      <c r="I2332" s="57"/>
      <c r="J2332" s="44">
        <v>40513</v>
      </c>
      <c r="K2332" s="42">
        <v>0</v>
      </c>
      <c r="L2332" s="42">
        <v>16076.92</v>
      </c>
      <c r="M2332" s="44">
        <v>45199</v>
      </c>
      <c r="N2332" s="42">
        <f>H2332-L2332</f>
        <v>846.16000000000167</v>
      </c>
      <c r="O2332" s="42">
        <v>0</v>
      </c>
      <c r="P2332" s="45">
        <v>0.13</v>
      </c>
      <c r="Q2332" s="42">
        <v>0</v>
      </c>
      <c r="R2332" s="42">
        <v>0</v>
      </c>
      <c r="S2332" s="42">
        <f>N2332</f>
        <v>846.16000000000167</v>
      </c>
      <c r="T2332" s="38">
        <v>2104</v>
      </c>
      <c r="U2332" s="14">
        <f>S2332/H2332</f>
        <v>5.0000354545390174E-2</v>
      </c>
      <c r="V2332" s="19"/>
      <c r="W2332" s="19"/>
      <c r="X2332" s="37" t="s">
        <v>3463</v>
      </c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</row>
    <row r="2333" spans="1:37" s="9" customFormat="1" ht="16.5" customHeight="1">
      <c r="A2333" s="38">
        <v>197</v>
      </c>
      <c r="B2333" s="39">
        <v>10743</v>
      </c>
      <c r="C2333" s="38">
        <v>10300765</v>
      </c>
      <c r="D2333" s="40" t="s">
        <v>544</v>
      </c>
      <c r="E2333" s="58">
        <v>10</v>
      </c>
      <c r="F2333" s="38">
        <v>60</v>
      </c>
      <c r="G2333" s="38" t="s">
        <v>33</v>
      </c>
      <c r="H2333" s="42">
        <v>8461.5400000000009</v>
      </c>
      <c r="I2333" s="57"/>
      <c r="J2333" s="44">
        <v>40512</v>
      </c>
      <c r="K2333" s="42">
        <v>0</v>
      </c>
      <c r="L2333" s="42">
        <v>8038.46</v>
      </c>
      <c r="M2333" s="44">
        <v>45199</v>
      </c>
      <c r="N2333" s="42">
        <f>H2333-L2333</f>
        <v>423.08000000000084</v>
      </c>
      <c r="O2333" s="42">
        <v>0</v>
      </c>
      <c r="P2333" s="45">
        <v>0.13</v>
      </c>
      <c r="Q2333" s="42">
        <v>0</v>
      </c>
      <c r="R2333" s="42">
        <v>0</v>
      </c>
      <c r="S2333" s="42">
        <f>N2333</f>
        <v>423.08000000000084</v>
      </c>
      <c r="T2333" s="38">
        <v>5000</v>
      </c>
      <c r="U2333" s="14">
        <f>S2333/H2333</f>
        <v>5.0000354545390174E-2</v>
      </c>
      <c r="V2333" s="19"/>
      <c r="W2333" s="19"/>
      <c r="X2333" s="37" t="s">
        <v>3463</v>
      </c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</row>
    <row r="2334" spans="1:37" s="9" customFormat="1" ht="16.5" customHeight="1">
      <c r="A2334" s="38">
        <v>1057</v>
      </c>
      <c r="B2334" s="39">
        <v>10800</v>
      </c>
      <c r="C2334" s="38">
        <v>10317447</v>
      </c>
      <c r="D2334" s="40" t="s">
        <v>1147</v>
      </c>
      <c r="E2334" s="38">
        <v>50</v>
      </c>
      <c r="F2334" s="38">
        <v>60</v>
      </c>
      <c r="G2334" s="38" t="s">
        <v>83</v>
      </c>
      <c r="H2334" s="42">
        <v>21066.65</v>
      </c>
      <c r="I2334" s="2"/>
      <c r="J2334" s="44">
        <v>39808</v>
      </c>
      <c r="K2334" s="42">
        <v>0</v>
      </c>
      <c r="L2334" s="42">
        <v>20013.310000000001</v>
      </c>
      <c r="M2334" s="44">
        <v>45077</v>
      </c>
      <c r="N2334" s="42">
        <f>H2334-K2334-L2334</f>
        <v>1053.3400000000001</v>
      </c>
      <c r="O2334" s="42">
        <v>0</v>
      </c>
      <c r="P2334" s="45">
        <v>0.03</v>
      </c>
      <c r="Q2334" s="42">
        <v>0</v>
      </c>
      <c r="R2334" s="42">
        <v>0</v>
      </c>
      <c r="S2334" s="42">
        <f>N2334-R2334</f>
        <v>1053.3400000000001</v>
      </c>
      <c r="T2334" s="38">
        <v>1001</v>
      </c>
      <c r="U2334" s="14">
        <f>S2334/H2334</f>
        <v>5.0000356012939888E-2</v>
      </c>
      <c r="V2334" s="19"/>
      <c r="W2334" s="19"/>
      <c r="X2334" s="37" t="s">
        <v>3465</v>
      </c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</row>
    <row r="2335" spans="1:37" s="9" customFormat="1" ht="16.5" customHeight="1">
      <c r="A2335" s="38">
        <v>315</v>
      </c>
      <c r="B2335" s="39">
        <v>10729</v>
      </c>
      <c r="C2335" s="38">
        <v>10291917</v>
      </c>
      <c r="D2335" s="40" t="s">
        <v>2092</v>
      </c>
      <c r="E2335" s="58">
        <v>1</v>
      </c>
      <c r="F2335" s="38">
        <v>120</v>
      </c>
      <c r="G2335" s="38" t="s">
        <v>21</v>
      </c>
      <c r="H2335" s="42">
        <v>18251.27</v>
      </c>
      <c r="I2335" s="37"/>
      <c r="J2335" s="44">
        <v>40106</v>
      </c>
      <c r="K2335" s="42">
        <v>0</v>
      </c>
      <c r="L2335" s="42">
        <v>17338.7</v>
      </c>
      <c r="M2335" s="44">
        <v>45259</v>
      </c>
      <c r="N2335" s="42">
        <v>912.57</v>
      </c>
      <c r="O2335" s="42">
        <v>0</v>
      </c>
      <c r="P2335" s="45">
        <f>IF(J2335&lt;DATEVALUE("2009-1-1"),3%,13%)</f>
        <v>0.13</v>
      </c>
      <c r="Q2335" s="42">
        <f>IF(P2335=13%,ROUND(O2335/(1+P2335)*P2335,2),ROUND(O2335/(1+0.03)*0.02,2))</f>
        <v>0</v>
      </c>
      <c r="R2335" s="42">
        <f>O2335-Q2335</f>
        <v>0</v>
      </c>
      <c r="S2335" s="42">
        <f>N2335-R2335</f>
        <v>912.57</v>
      </c>
      <c r="T2335" s="38">
        <v>1601</v>
      </c>
      <c r="U2335" s="14">
        <f>S2335/H2335</f>
        <v>5.0000356139600147E-2</v>
      </c>
      <c r="V2335" s="19"/>
      <c r="W2335" s="19"/>
      <c r="X2335" s="37" t="s">
        <v>3459</v>
      </c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</row>
    <row r="2336" spans="1:37" s="9" customFormat="1" ht="16.5" customHeight="1">
      <c r="A2336" s="38">
        <v>998</v>
      </c>
      <c r="B2336" s="39">
        <v>10800</v>
      </c>
      <c r="C2336" s="38">
        <v>10317632</v>
      </c>
      <c r="D2336" s="40" t="s">
        <v>2123</v>
      </c>
      <c r="E2336" s="38">
        <v>2</v>
      </c>
      <c r="F2336" s="38">
        <v>60</v>
      </c>
      <c r="G2336" s="38" t="s">
        <v>23</v>
      </c>
      <c r="H2336" s="42">
        <v>13706.5</v>
      </c>
      <c r="I2336" s="2"/>
      <c r="J2336" s="44">
        <v>39808</v>
      </c>
      <c r="K2336" s="42">
        <v>0</v>
      </c>
      <c r="L2336" s="42">
        <v>13021.17</v>
      </c>
      <c r="M2336" s="44">
        <v>45077</v>
      </c>
      <c r="N2336" s="42">
        <f>H2336-K2336-L2336</f>
        <v>685.32999999999993</v>
      </c>
      <c r="O2336" s="42">
        <v>0</v>
      </c>
      <c r="P2336" s="45">
        <v>0.03</v>
      </c>
      <c r="Q2336" s="42">
        <v>0</v>
      </c>
      <c r="R2336" s="42">
        <v>0</v>
      </c>
      <c r="S2336" s="42">
        <f>N2336-R2336</f>
        <v>685.32999999999993</v>
      </c>
      <c r="T2336" s="38">
        <v>1001</v>
      </c>
      <c r="U2336" s="14">
        <f>S2336/H2336</f>
        <v>5.0000364790427895E-2</v>
      </c>
      <c r="V2336" s="19"/>
      <c r="W2336" s="19"/>
      <c r="X2336" s="37" t="s">
        <v>3465</v>
      </c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</row>
    <row r="2337" spans="1:37" s="9" customFormat="1" ht="16.5" customHeight="1">
      <c r="A2337" s="38">
        <v>332</v>
      </c>
      <c r="B2337" s="39">
        <v>10736</v>
      </c>
      <c r="C2337" s="38">
        <v>10283737</v>
      </c>
      <c r="D2337" s="40" t="s">
        <v>1293</v>
      </c>
      <c r="E2337" s="38">
        <v>1</v>
      </c>
      <c r="F2337" s="38">
        <v>120</v>
      </c>
      <c r="G2337" s="38" t="s">
        <v>21</v>
      </c>
      <c r="H2337" s="42">
        <v>21905.24</v>
      </c>
      <c r="I2337" s="55"/>
      <c r="J2337" s="44">
        <v>39270</v>
      </c>
      <c r="K2337" s="42">
        <v>0</v>
      </c>
      <c r="L2337" s="42">
        <v>20809.97</v>
      </c>
      <c r="M2337" s="44">
        <v>45138</v>
      </c>
      <c r="N2337" s="42">
        <f>H2337-K2337-L2337</f>
        <v>1095.2700000000004</v>
      </c>
      <c r="O2337" s="42">
        <v>0</v>
      </c>
      <c r="P2337" s="45">
        <v>0.03</v>
      </c>
      <c r="Q2337" s="42">
        <v>0</v>
      </c>
      <c r="R2337" s="42">
        <v>0</v>
      </c>
      <c r="S2337" s="42">
        <v>1095.27</v>
      </c>
      <c r="T2337" s="38">
        <v>2102</v>
      </c>
      <c r="U2337" s="14">
        <f>S2337/H2337</f>
        <v>5.0000365209420208E-2</v>
      </c>
      <c r="V2337" s="19"/>
      <c r="W2337" s="19"/>
      <c r="X2337" s="37" t="s">
        <v>3461</v>
      </c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</row>
    <row r="2338" spans="1:37" s="9" customFormat="1" ht="16.5" customHeight="1">
      <c r="A2338" s="38">
        <v>63</v>
      </c>
      <c r="B2338" s="39">
        <v>10713</v>
      </c>
      <c r="C2338" s="38">
        <v>10297613</v>
      </c>
      <c r="D2338" s="40" t="s">
        <v>209</v>
      </c>
      <c r="E2338" s="38">
        <v>450</v>
      </c>
      <c r="F2338" s="38">
        <v>60</v>
      </c>
      <c r="G2338" s="38" t="s">
        <v>23</v>
      </c>
      <c r="H2338" s="42">
        <v>19038.46</v>
      </c>
      <c r="I2338" s="57"/>
      <c r="J2338" s="44">
        <v>42702</v>
      </c>
      <c r="K2338" s="42">
        <v>0</v>
      </c>
      <c r="L2338" s="42">
        <v>18086.53</v>
      </c>
      <c r="M2338" s="44">
        <v>45199</v>
      </c>
      <c r="N2338" s="42">
        <v>951.93</v>
      </c>
      <c r="O2338" s="42">
        <v>0</v>
      </c>
      <c r="P2338" s="45">
        <v>0.13</v>
      </c>
      <c r="Q2338" s="42">
        <v>0</v>
      </c>
      <c r="R2338" s="42">
        <v>0</v>
      </c>
      <c r="S2338" s="42">
        <v>951.93</v>
      </c>
      <c r="T2338" s="38">
        <v>5000</v>
      </c>
      <c r="U2338" s="14">
        <f>S2338/H2338</f>
        <v>5.0000367676797386E-2</v>
      </c>
      <c r="V2338" s="19"/>
      <c r="W2338" s="19"/>
      <c r="X2338" s="37" t="s">
        <v>3457</v>
      </c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</row>
    <row r="2339" spans="1:37" s="9" customFormat="1" ht="16.5" customHeight="1">
      <c r="A2339" s="38">
        <v>166</v>
      </c>
      <c r="B2339" s="39">
        <v>10741</v>
      </c>
      <c r="C2339" s="38">
        <v>10282292</v>
      </c>
      <c r="D2339" s="40" t="s">
        <v>2009</v>
      </c>
      <c r="E2339" s="38">
        <v>2</v>
      </c>
      <c r="F2339" s="38">
        <v>60</v>
      </c>
      <c r="G2339" s="38" t="s">
        <v>83</v>
      </c>
      <c r="H2339" s="42">
        <v>8155.34</v>
      </c>
      <c r="I2339" s="49"/>
      <c r="J2339" s="44">
        <v>41636</v>
      </c>
      <c r="K2339" s="42">
        <v>0</v>
      </c>
      <c r="L2339" s="42">
        <v>7747.57</v>
      </c>
      <c r="M2339" s="44">
        <v>45107</v>
      </c>
      <c r="N2339" s="42">
        <f>H2339-K2339-L2339</f>
        <v>407.77000000000044</v>
      </c>
      <c r="O2339" s="42">
        <v>0</v>
      </c>
      <c r="P2339" s="45">
        <v>0.13</v>
      </c>
      <c r="Q2339" s="42">
        <v>0</v>
      </c>
      <c r="R2339" s="42">
        <v>0</v>
      </c>
      <c r="S2339" s="42">
        <f>N2339-R2339</f>
        <v>407.77000000000044</v>
      </c>
      <c r="T2339" s="38">
        <v>5000</v>
      </c>
      <c r="U2339" s="14">
        <f>S2339/H2339</f>
        <v>5.0000367857134152E-2</v>
      </c>
      <c r="V2339" s="19"/>
      <c r="W2339" s="19"/>
      <c r="X2339" s="37" t="s">
        <v>3462</v>
      </c>
    </row>
    <row r="2340" spans="1:37" s="9" customFormat="1" ht="16.5" customHeight="1">
      <c r="A2340" s="38">
        <v>227</v>
      </c>
      <c r="B2340" s="39">
        <v>10744</v>
      </c>
      <c r="C2340" s="38">
        <v>10293987</v>
      </c>
      <c r="D2340" s="40" t="s">
        <v>571</v>
      </c>
      <c r="E2340" s="58">
        <v>8</v>
      </c>
      <c r="F2340" s="38">
        <v>60</v>
      </c>
      <c r="G2340" s="38" t="s">
        <v>33</v>
      </c>
      <c r="H2340" s="42">
        <v>23953.82</v>
      </c>
      <c r="I2340" s="57"/>
      <c r="J2340" s="44">
        <v>43309</v>
      </c>
      <c r="K2340" s="42">
        <v>0</v>
      </c>
      <c r="L2340" s="42">
        <v>22756.12</v>
      </c>
      <c r="M2340" s="44">
        <v>45199</v>
      </c>
      <c r="N2340" s="42">
        <f>H2340-K2340-L2340</f>
        <v>1197.7000000000007</v>
      </c>
      <c r="O2340" s="42">
        <v>0</v>
      </c>
      <c r="P2340" s="45">
        <v>0.13</v>
      </c>
      <c r="Q2340" s="42">
        <v>0</v>
      </c>
      <c r="R2340" s="42">
        <v>0</v>
      </c>
      <c r="S2340" s="42">
        <f>N2340</f>
        <v>1197.7000000000007</v>
      </c>
      <c r="T2340" s="38">
        <v>5000</v>
      </c>
      <c r="U2340" s="14">
        <f>S2340/H2340</f>
        <v>5.0000375722953613E-2</v>
      </c>
      <c r="V2340" s="19"/>
      <c r="W2340" s="19"/>
      <c r="X2340" s="37" t="s">
        <v>3463</v>
      </c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</row>
    <row r="2341" spans="1:37" s="9" customFormat="1" ht="16.5" customHeight="1">
      <c r="A2341" s="38">
        <v>94</v>
      </c>
      <c r="B2341" s="39">
        <v>10755</v>
      </c>
      <c r="C2341" s="38">
        <v>10287057</v>
      </c>
      <c r="D2341" s="40" t="s">
        <v>102</v>
      </c>
      <c r="E2341" s="38">
        <v>1</v>
      </c>
      <c r="F2341" s="38">
        <v>120</v>
      </c>
      <c r="G2341" s="38" t="s">
        <v>21</v>
      </c>
      <c r="H2341" s="42">
        <v>23931.62</v>
      </c>
      <c r="I2341" s="57"/>
      <c r="J2341" s="44">
        <v>39948</v>
      </c>
      <c r="K2341" s="42">
        <v>0</v>
      </c>
      <c r="L2341" s="42">
        <v>22735.03</v>
      </c>
      <c r="M2341" s="44">
        <v>45199</v>
      </c>
      <c r="N2341" s="42">
        <v>1196.5899999999999</v>
      </c>
      <c r="O2341" s="42">
        <v>0</v>
      </c>
      <c r="P2341" s="45">
        <v>0.13</v>
      </c>
      <c r="Q2341" s="42">
        <v>0</v>
      </c>
      <c r="R2341" s="42">
        <v>0</v>
      </c>
      <c r="S2341" s="42">
        <v>1196.5899999999999</v>
      </c>
      <c r="T2341" s="38">
        <v>2102</v>
      </c>
      <c r="U2341" s="14">
        <f>S2341/H2341</f>
        <v>5.0000376071490354E-2</v>
      </c>
      <c r="V2341" s="19"/>
      <c r="W2341" s="19"/>
      <c r="X2341" s="37" t="s">
        <v>3464</v>
      </c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</row>
    <row r="2342" spans="1:37" s="9" customFormat="1" ht="16.5" customHeight="1">
      <c r="A2342" s="38">
        <v>624</v>
      </c>
      <c r="B2342" s="39">
        <v>10729</v>
      </c>
      <c r="C2342" s="38">
        <v>10292129</v>
      </c>
      <c r="D2342" s="40" t="s">
        <v>3248</v>
      </c>
      <c r="E2342" s="58">
        <v>1</v>
      </c>
      <c r="F2342" s="38">
        <v>120</v>
      </c>
      <c r="G2342" s="38" t="s">
        <v>23</v>
      </c>
      <c r="H2342" s="42">
        <v>1324.79</v>
      </c>
      <c r="I2342" s="37"/>
      <c r="J2342" s="44">
        <v>41270</v>
      </c>
      <c r="K2342" s="42">
        <v>0</v>
      </c>
      <c r="L2342" s="42">
        <v>1258.55</v>
      </c>
      <c r="M2342" s="44">
        <v>45259</v>
      </c>
      <c r="N2342" s="42">
        <v>66.239999999999995</v>
      </c>
      <c r="O2342" s="42">
        <v>0</v>
      </c>
      <c r="P2342" s="45">
        <f>IF(J2342&lt;DATEVALUE("2009-1-1"),3%,13%)</f>
        <v>0.13</v>
      </c>
      <c r="Q2342" s="42">
        <f>IF(P2342=13%,ROUND(O2342/(1+P2342)*P2342,2),ROUND(O2342/(1+0.03)*0.02,2))</f>
        <v>0</v>
      </c>
      <c r="R2342" s="42">
        <f>O2342-Q2342</f>
        <v>0</v>
      </c>
      <c r="S2342" s="42">
        <f>N2342-R2342</f>
        <v>66.239999999999995</v>
      </c>
      <c r="T2342" s="38">
        <v>5000</v>
      </c>
      <c r="U2342" s="14">
        <f>S2342/H2342</f>
        <v>5.0000377418307804E-2</v>
      </c>
      <c r="V2342" s="19"/>
      <c r="W2342" s="19"/>
      <c r="X2342" s="37" t="s">
        <v>3459</v>
      </c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</row>
    <row r="2343" spans="1:37" s="9" customFormat="1" ht="16.5" customHeight="1">
      <c r="A2343" s="38">
        <v>86</v>
      </c>
      <c r="B2343" s="39">
        <v>10732</v>
      </c>
      <c r="C2343" s="38">
        <v>10320738</v>
      </c>
      <c r="D2343" s="40" t="s">
        <v>419</v>
      </c>
      <c r="E2343" s="58">
        <v>8</v>
      </c>
      <c r="F2343" s="38">
        <v>60</v>
      </c>
      <c r="G2343" s="38" t="s">
        <v>23</v>
      </c>
      <c r="H2343" s="42">
        <v>10598.32</v>
      </c>
      <c r="I2343" s="57"/>
      <c r="J2343" s="44">
        <v>42061</v>
      </c>
      <c r="K2343" s="42">
        <v>0</v>
      </c>
      <c r="L2343" s="42">
        <v>10068.4</v>
      </c>
      <c r="M2343" s="44">
        <v>45199</v>
      </c>
      <c r="N2343" s="42">
        <f>H2343-L2343</f>
        <v>529.92000000000007</v>
      </c>
      <c r="O2343" s="42">
        <v>0</v>
      </c>
      <c r="P2343" s="45">
        <v>0.13</v>
      </c>
      <c r="Q2343" s="42">
        <v>0</v>
      </c>
      <c r="R2343" s="42">
        <v>0</v>
      </c>
      <c r="S2343" s="42">
        <f>N2343</f>
        <v>529.92000000000007</v>
      </c>
      <c r="T2343" s="38">
        <v>5000</v>
      </c>
      <c r="U2343" s="14">
        <f>S2343/H2343</f>
        <v>5.0000377418307818E-2</v>
      </c>
      <c r="V2343" s="19"/>
      <c r="W2343" s="19"/>
      <c r="X2343" s="37" t="s">
        <v>3460</v>
      </c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</row>
    <row r="2344" spans="1:37" s="9" customFormat="1" ht="16.5" customHeight="1">
      <c r="A2344" s="38">
        <v>48</v>
      </c>
      <c r="B2344" s="39">
        <v>10755</v>
      </c>
      <c r="C2344" s="38">
        <v>10287107</v>
      </c>
      <c r="D2344" s="40" t="s">
        <v>1142</v>
      </c>
      <c r="E2344" s="38">
        <v>1</v>
      </c>
      <c r="F2344" s="38">
        <v>60</v>
      </c>
      <c r="G2344" s="38" t="s">
        <v>33</v>
      </c>
      <c r="H2344" s="42">
        <v>1316.79</v>
      </c>
      <c r="I2344" s="53"/>
      <c r="J2344" s="44">
        <v>41814</v>
      </c>
      <c r="K2344" s="42">
        <v>0</v>
      </c>
      <c r="L2344" s="42">
        <v>1250.95</v>
      </c>
      <c r="M2344" s="44">
        <v>45169</v>
      </c>
      <c r="N2344" s="42">
        <f>H2344-K2344-L2344</f>
        <v>65.839999999999918</v>
      </c>
      <c r="O2344" s="42">
        <v>0</v>
      </c>
      <c r="P2344" s="45">
        <v>0.13</v>
      </c>
      <c r="Q2344" s="42">
        <v>0</v>
      </c>
      <c r="R2344" s="42">
        <v>0</v>
      </c>
      <c r="S2344" s="42">
        <v>65.84</v>
      </c>
      <c r="T2344" s="38">
        <v>5000</v>
      </c>
      <c r="U2344" s="14">
        <f>S2344/H2344</f>
        <v>5.0000379711267556E-2</v>
      </c>
      <c r="V2344" s="19"/>
      <c r="W2344" s="19"/>
      <c r="X2344" s="37" t="s">
        <v>3464</v>
      </c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</row>
    <row r="2345" spans="1:37" s="9" customFormat="1" ht="16.5" customHeight="1">
      <c r="A2345" s="38">
        <v>997</v>
      </c>
      <c r="B2345" s="39">
        <v>10800</v>
      </c>
      <c r="C2345" s="38">
        <v>10317631</v>
      </c>
      <c r="D2345" s="40" t="s">
        <v>783</v>
      </c>
      <c r="E2345" s="38">
        <v>2</v>
      </c>
      <c r="F2345" s="38">
        <v>60</v>
      </c>
      <c r="G2345" s="38" t="s">
        <v>23</v>
      </c>
      <c r="H2345" s="42">
        <v>6583.35</v>
      </c>
      <c r="I2345" s="2"/>
      <c r="J2345" s="44">
        <v>39808</v>
      </c>
      <c r="K2345" s="42">
        <v>0</v>
      </c>
      <c r="L2345" s="42">
        <v>6254.18</v>
      </c>
      <c r="M2345" s="44">
        <v>45077</v>
      </c>
      <c r="N2345" s="42">
        <f>H2345-K2345-L2345</f>
        <v>329.17000000000007</v>
      </c>
      <c r="O2345" s="42">
        <v>0</v>
      </c>
      <c r="P2345" s="45">
        <v>0.03</v>
      </c>
      <c r="Q2345" s="42">
        <v>0</v>
      </c>
      <c r="R2345" s="42">
        <v>0</v>
      </c>
      <c r="S2345" s="42">
        <f>N2345-R2345</f>
        <v>329.17000000000007</v>
      </c>
      <c r="T2345" s="38">
        <v>1001</v>
      </c>
      <c r="U2345" s="14">
        <f>S2345/H2345</f>
        <v>5.0000379745874068E-2</v>
      </c>
      <c r="V2345" s="19"/>
      <c r="W2345" s="19"/>
      <c r="X2345" s="37" t="s">
        <v>3465</v>
      </c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</row>
    <row r="2346" spans="1:37" s="9" customFormat="1" ht="16.5" customHeight="1">
      <c r="A2346" s="38">
        <v>638</v>
      </c>
      <c r="B2346" s="39">
        <v>10737</v>
      </c>
      <c r="C2346" s="38">
        <v>10287887</v>
      </c>
      <c r="D2346" s="40" t="s">
        <v>1068</v>
      </c>
      <c r="E2346" s="38">
        <v>5</v>
      </c>
      <c r="F2346" s="38">
        <v>46</v>
      </c>
      <c r="G2346" s="38" t="s">
        <v>33</v>
      </c>
      <c r="H2346" s="42">
        <v>9128.73</v>
      </c>
      <c r="I2346" s="56"/>
      <c r="J2346" s="44">
        <v>43733</v>
      </c>
      <c r="K2346" s="42">
        <v>0</v>
      </c>
      <c r="L2346" s="42">
        <v>8672.2900000000009</v>
      </c>
      <c r="M2346" s="44">
        <v>45169</v>
      </c>
      <c r="N2346" s="42">
        <f>H2346-K2346-L2346</f>
        <v>456.43999999999869</v>
      </c>
      <c r="O2346" s="42">
        <v>0</v>
      </c>
      <c r="P2346" s="45">
        <v>0.13</v>
      </c>
      <c r="Q2346" s="42">
        <v>0</v>
      </c>
      <c r="R2346" s="42">
        <v>0</v>
      </c>
      <c r="S2346" s="42">
        <v>456.44</v>
      </c>
      <c r="T2346" s="38">
        <v>2506</v>
      </c>
      <c r="U2346" s="14">
        <f>S2346/H2346</f>
        <v>5.0000383404920509E-2</v>
      </c>
      <c r="V2346" s="19"/>
      <c r="W2346" s="19"/>
      <c r="X2346" s="37" t="s">
        <v>3461</v>
      </c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</row>
    <row r="2347" spans="1:37" s="9" customFormat="1" ht="16.5" customHeight="1">
      <c r="A2347" s="38">
        <v>115</v>
      </c>
      <c r="B2347" s="39">
        <v>10743</v>
      </c>
      <c r="C2347" s="38">
        <v>10299947</v>
      </c>
      <c r="D2347" s="40" t="s">
        <v>1393</v>
      </c>
      <c r="E2347" s="38">
        <v>15</v>
      </c>
      <c r="F2347" s="38">
        <v>120</v>
      </c>
      <c r="G2347" s="38" t="s">
        <v>23</v>
      </c>
      <c r="H2347" s="42">
        <v>16538.47</v>
      </c>
      <c r="I2347" s="55"/>
      <c r="J2347" s="44">
        <v>40512</v>
      </c>
      <c r="K2347" s="42">
        <v>0</v>
      </c>
      <c r="L2347" s="42">
        <v>15711.54</v>
      </c>
      <c r="M2347" s="44">
        <v>45138</v>
      </c>
      <c r="N2347" s="42">
        <f>H2347-K2347-L2347</f>
        <v>826.93000000000029</v>
      </c>
      <c r="O2347" s="42">
        <v>0</v>
      </c>
      <c r="P2347" s="45">
        <v>0.13</v>
      </c>
      <c r="Q2347" s="42">
        <v>0</v>
      </c>
      <c r="R2347" s="42">
        <v>0</v>
      </c>
      <c r="S2347" s="42">
        <v>826.93</v>
      </c>
      <c r="T2347" s="38">
        <v>5000</v>
      </c>
      <c r="U2347" s="14">
        <f>S2347/H2347</f>
        <v>5.0000393023054729E-2</v>
      </c>
      <c r="V2347" s="19"/>
      <c r="W2347" s="19"/>
      <c r="X2347" s="37" t="s">
        <v>3463</v>
      </c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</row>
    <row r="2348" spans="1:37" s="9" customFormat="1" ht="16.5" customHeight="1">
      <c r="A2348" s="38">
        <v>1039</v>
      </c>
      <c r="B2348" s="39">
        <v>10800</v>
      </c>
      <c r="C2348" s="38">
        <v>10318116</v>
      </c>
      <c r="D2348" s="40" t="s">
        <v>2145</v>
      </c>
      <c r="E2348" s="38">
        <v>1</v>
      </c>
      <c r="F2348" s="38">
        <v>120</v>
      </c>
      <c r="G2348" s="38" t="s">
        <v>23</v>
      </c>
      <c r="H2348" s="42">
        <v>7608.14</v>
      </c>
      <c r="I2348" s="2"/>
      <c r="J2348" s="44">
        <v>39899</v>
      </c>
      <c r="K2348" s="42">
        <v>0</v>
      </c>
      <c r="L2348" s="42">
        <v>7227.73</v>
      </c>
      <c r="M2348" s="44">
        <v>45077</v>
      </c>
      <c r="N2348" s="42">
        <f>H2348-K2348-L2348</f>
        <v>380.41000000000076</v>
      </c>
      <c r="O2348" s="42">
        <v>0</v>
      </c>
      <c r="P2348" s="45">
        <v>0.13</v>
      </c>
      <c r="Q2348" s="42">
        <v>0</v>
      </c>
      <c r="R2348" s="42">
        <v>0</v>
      </c>
      <c r="S2348" s="42">
        <f>N2348-R2348</f>
        <v>380.41000000000076</v>
      </c>
      <c r="T2348" s="38">
        <v>1001</v>
      </c>
      <c r="U2348" s="14">
        <f>S2348/H2348</f>
        <v>5.0000394314510609E-2</v>
      </c>
      <c r="V2348" s="19"/>
      <c r="W2348" s="19"/>
      <c r="X2348" s="37" t="s">
        <v>3465</v>
      </c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</row>
    <row r="2349" spans="1:37" s="9" customFormat="1" ht="16.5" customHeight="1">
      <c r="A2349" s="38">
        <v>35</v>
      </c>
      <c r="B2349" s="39">
        <v>10719</v>
      </c>
      <c r="C2349" s="38">
        <v>10281403</v>
      </c>
      <c r="D2349" s="40" t="s">
        <v>258</v>
      </c>
      <c r="E2349" s="58">
        <v>12</v>
      </c>
      <c r="F2349" s="38">
        <v>43</v>
      </c>
      <c r="G2349" s="38" t="s">
        <v>33</v>
      </c>
      <c r="H2349" s="42">
        <v>21535.43</v>
      </c>
      <c r="I2349" s="57"/>
      <c r="J2349" s="44">
        <v>43827</v>
      </c>
      <c r="K2349" s="42">
        <v>0</v>
      </c>
      <c r="L2349" s="42">
        <v>20458.650000000001</v>
      </c>
      <c r="M2349" s="44">
        <v>45199</v>
      </c>
      <c r="N2349" s="42">
        <f>H2349-L2349</f>
        <v>1076.7799999999988</v>
      </c>
      <c r="O2349" s="42">
        <v>0</v>
      </c>
      <c r="P2349" s="45">
        <v>0.13</v>
      </c>
      <c r="Q2349" s="42">
        <v>0</v>
      </c>
      <c r="R2349" s="42">
        <v>0</v>
      </c>
      <c r="S2349" s="42">
        <f>N2349</f>
        <v>1076.7799999999988</v>
      </c>
      <c r="T2349" s="38">
        <v>2506</v>
      </c>
      <c r="U2349" s="14">
        <f>S2349/H2349</f>
        <v>5.0000394698410888E-2</v>
      </c>
      <c r="V2349" s="19"/>
      <c r="W2349" s="19"/>
      <c r="X2349" s="37" t="s">
        <v>3478</v>
      </c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</row>
    <row r="2350" spans="1:37" s="9" customFormat="1" ht="16.5" customHeight="1">
      <c r="A2350" s="38">
        <v>158</v>
      </c>
      <c r="B2350" s="39">
        <v>50098</v>
      </c>
      <c r="C2350" s="38">
        <v>10307062</v>
      </c>
      <c r="D2350" s="40" t="s">
        <v>1012</v>
      </c>
      <c r="E2350" s="38">
        <v>2</v>
      </c>
      <c r="F2350" s="38">
        <v>120</v>
      </c>
      <c r="G2350" s="38" t="s">
        <v>23</v>
      </c>
      <c r="H2350" s="42">
        <v>3791.17</v>
      </c>
      <c r="I2350" s="57"/>
      <c r="J2350" s="44">
        <v>41247</v>
      </c>
      <c r="K2350" s="42">
        <v>0</v>
      </c>
      <c r="L2350" s="42">
        <v>3601.61</v>
      </c>
      <c r="M2350" s="44">
        <v>45199</v>
      </c>
      <c r="N2350" s="42">
        <v>189.56</v>
      </c>
      <c r="O2350" s="42">
        <v>0</v>
      </c>
      <c r="P2350" s="45">
        <v>0.13</v>
      </c>
      <c r="Q2350" s="42">
        <v>0</v>
      </c>
      <c r="R2350" s="42">
        <v>0</v>
      </c>
      <c r="S2350" s="42">
        <v>189.56</v>
      </c>
      <c r="T2350" s="38">
        <v>5000</v>
      </c>
      <c r="U2350" s="14">
        <f>S2350/H2350</f>
        <v>5.0000395656222218E-2</v>
      </c>
      <c r="V2350" s="19"/>
      <c r="W2350" s="19"/>
      <c r="X2350" s="37" t="s">
        <v>3456</v>
      </c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</row>
    <row r="2351" spans="1:37" s="9" customFormat="1" ht="16.5" customHeight="1">
      <c r="A2351" s="38">
        <v>189</v>
      </c>
      <c r="B2351" s="39">
        <v>10743</v>
      </c>
      <c r="C2351" s="38">
        <v>10299882</v>
      </c>
      <c r="D2351" s="40" t="s">
        <v>536</v>
      </c>
      <c r="E2351" s="58">
        <v>1</v>
      </c>
      <c r="F2351" s="38">
        <v>43</v>
      </c>
      <c r="G2351" s="38" t="s">
        <v>33</v>
      </c>
      <c r="H2351" s="42">
        <v>12564.1</v>
      </c>
      <c r="I2351" s="57"/>
      <c r="J2351" s="44">
        <v>43827</v>
      </c>
      <c r="K2351" s="42">
        <v>0</v>
      </c>
      <c r="L2351" s="42">
        <v>11935.89</v>
      </c>
      <c r="M2351" s="44">
        <v>45199</v>
      </c>
      <c r="N2351" s="42">
        <f>H2351-L2351</f>
        <v>628.21000000000095</v>
      </c>
      <c r="O2351" s="42">
        <v>0</v>
      </c>
      <c r="P2351" s="45">
        <v>0.13</v>
      </c>
      <c r="Q2351" s="42">
        <v>0</v>
      </c>
      <c r="R2351" s="42">
        <v>0</v>
      </c>
      <c r="S2351" s="42">
        <f>N2351</f>
        <v>628.21000000000095</v>
      </c>
      <c r="T2351" s="38">
        <v>2102</v>
      </c>
      <c r="U2351" s="14">
        <f>S2351/H2351</f>
        <v>5.0000397959264961E-2</v>
      </c>
      <c r="V2351" s="19"/>
      <c r="W2351" s="19"/>
      <c r="X2351" s="37" t="s">
        <v>3463</v>
      </c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</row>
    <row r="2352" spans="1:37" s="9" customFormat="1" ht="16.5" customHeight="1">
      <c r="A2352" s="38">
        <v>254</v>
      </c>
      <c r="B2352" s="39">
        <v>10745</v>
      </c>
      <c r="C2352" s="38">
        <v>10308495</v>
      </c>
      <c r="D2352" s="40" t="s">
        <v>592</v>
      </c>
      <c r="E2352" s="58">
        <v>12</v>
      </c>
      <c r="F2352" s="38">
        <v>60</v>
      </c>
      <c r="G2352" s="38" t="s">
        <v>23</v>
      </c>
      <c r="H2352" s="42">
        <v>4974.3599999999997</v>
      </c>
      <c r="I2352" s="57"/>
      <c r="J2352" s="44">
        <v>41847</v>
      </c>
      <c r="K2352" s="42">
        <v>0</v>
      </c>
      <c r="L2352" s="42">
        <v>4725.6400000000003</v>
      </c>
      <c r="M2352" s="44">
        <v>45199</v>
      </c>
      <c r="N2352" s="42">
        <f>H2352-K2352-L2352</f>
        <v>248.71999999999935</v>
      </c>
      <c r="O2352" s="42">
        <v>0</v>
      </c>
      <c r="P2352" s="45">
        <v>0.13</v>
      </c>
      <c r="Q2352" s="42">
        <v>0</v>
      </c>
      <c r="R2352" s="42">
        <v>0</v>
      </c>
      <c r="S2352" s="42">
        <f>N2352-R2352</f>
        <v>248.71999999999935</v>
      </c>
      <c r="T2352" s="38">
        <v>5000</v>
      </c>
      <c r="U2352" s="14">
        <f>S2352/H2352</f>
        <v>5.0000402061772642E-2</v>
      </c>
      <c r="V2352" s="19"/>
      <c r="W2352" s="19"/>
      <c r="X2352" s="37" t="s">
        <v>3463</v>
      </c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</row>
    <row r="2353" spans="1:37" s="9" customFormat="1" ht="16.5" customHeight="1">
      <c r="A2353" s="38">
        <v>422</v>
      </c>
      <c r="B2353" s="39">
        <v>10744</v>
      </c>
      <c r="C2353" s="38">
        <v>10293651</v>
      </c>
      <c r="D2353" s="40" t="s">
        <v>906</v>
      </c>
      <c r="E2353" s="58">
        <v>8</v>
      </c>
      <c r="F2353" s="38">
        <v>120</v>
      </c>
      <c r="G2353" s="38" t="s">
        <v>23</v>
      </c>
      <c r="H2353" s="42">
        <v>21059.83</v>
      </c>
      <c r="I2353" s="37"/>
      <c r="J2353" s="44">
        <v>40905</v>
      </c>
      <c r="K2353" s="42">
        <v>0</v>
      </c>
      <c r="L2353" s="42">
        <v>20006.830000000002</v>
      </c>
      <c r="M2353" s="44">
        <v>45261</v>
      </c>
      <c r="N2353" s="42">
        <v>1053</v>
      </c>
      <c r="O2353" s="42">
        <v>0</v>
      </c>
      <c r="P2353" s="45">
        <f>IF(J2353&lt;DATEVALUE("2009-1-1"),3%,13%)</f>
        <v>0.13</v>
      </c>
      <c r="Q2353" s="42">
        <f>IF(P2353=13%,ROUND(O2353/(1+P2353)*P2353,2),ROUND(O2353/(1+0.03)*0.02,2))</f>
        <v>0</v>
      </c>
      <c r="R2353" s="42">
        <f>O2353-Q2353</f>
        <v>0</v>
      </c>
      <c r="S2353" s="42">
        <f>N2353-R2353</f>
        <v>1053</v>
      </c>
      <c r="T2353" s="38">
        <v>5000</v>
      </c>
      <c r="U2353" s="14">
        <f>S2353/H2353</f>
        <v>5.0000403611994967E-2</v>
      </c>
      <c r="V2353" s="19"/>
      <c r="W2353" s="19"/>
      <c r="X2353" s="37" t="s">
        <v>3463</v>
      </c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</row>
    <row r="2354" spans="1:37" s="9" customFormat="1" ht="16.5" customHeight="1">
      <c r="A2354" s="38">
        <v>740</v>
      </c>
      <c r="B2354" s="39">
        <v>10729</v>
      </c>
      <c r="C2354" s="38">
        <v>10292101</v>
      </c>
      <c r="D2354" s="40" t="s">
        <v>906</v>
      </c>
      <c r="E2354" s="58">
        <v>6</v>
      </c>
      <c r="F2354" s="38">
        <v>60</v>
      </c>
      <c r="G2354" s="38" t="s">
        <v>33</v>
      </c>
      <c r="H2354" s="42">
        <v>15794.87</v>
      </c>
      <c r="I2354" s="37"/>
      <c r="J2354" s="44">
        <v>40839</v>
      </c>
      <c r="K2354" s="42">
        <v>0</v>
      </c>
      <c r="L2354" s="42">
        <v>15005.12</v>
      </c>
      <c r="M2354" s="44">
        <v>45259</v>
      </c>
      <c r="N2354" s="42">
        <v>789.75</v>
      </c>
      <c r="O2354" s="42">
        <v>0</v>
      </c>
      <c r="P2354" s="45">
        <f>IF(J2354&lt;DATEVALUE("2009-1-1"),3%,13%)</f>
        <v>0.13</v>
      </c>
      <c r="Q2354" s="42">
        <f>IF(P2354=13%,ROUND(O2354/(1+P2354)*P2354,2),ROUND(O2354/(1+0.03)*0.02,2))</f>
        <v>0</v>
      </c>
      <c r="R2354" s="42">
        <f>O2354-Q2354</f>
        <v>0</v>
      </c>
      <c r="S2354" s="42">
        <f>N2354-R2354</f>
        <v>789.75</v>
      </c>
      <c r="T2354" s="38">
        <v>5000</v>
      </c>
      <c r="U2354" s="14">
        <f>S2354/H2354</f>
        <v>5.0000411526020791E-2</v>
      </c>
      <c r="V2354" s="19"/>
      <c r="W2354" s="19"/>
      <c r="X2354" s="37" t="s">
        <v>3459</v>
      </c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</row>
    <row r="2355" spans="1:37" s="9" customFormat="1" ht="16.5" customHeight="1">
      <c r="A2355" s="38">
        <v>6</v>
      </c>
      <c r="B2355" s="39">
        <v>10713</v>
      </c>
      <c r="C2355" s="38">
        <v>10297611</v>
      </c>
      <c r="D2355" s="40" t="s">
        <v>609</v>
      </c>
      <c r="E2355" s="38">
        <v>1</v>
      </c>
      <c r="F2355" s="38">
        <v>60</v>
      </c>
      <c r="G2355" s="38" t="s">
        <v>33</v>
      </c>
      <c r="H2355" s="42">
        <v>13360.69</v>
      </c>
      <c r="I2355" s="2"/>
      <c r="J2355" s="44">
        <v>42701</v>
      </c>
      <c r="K2355" s="42">
        <v>0</v>
      </c>
      <c r="L2355" s="42">
        <v>12692.65</v>
      </c>
      <c r="M2355" s="44">
        <v>45016</v>
      </c>
      <c r="N2355" s="42">
        <f>H2355-K2355-L2355</f>
        <v>668.04000000000087</v>
      </c>
      <c r="O2355" s="42">
        <v>0</v>
      </c>
      <c r="P2355" s="45">
        <v>0.13</v>
      </c>
      <c r="Q2355" s="42">
        <v>0</v>
      </c>
      <c r="R2355" s="42">
        <v>0</v>
      </c>
      <c r="S2355" s="42">
        <v>668.04</v>
      </c>
      <c r="T2355" s="38">
        <v>5000</v>
      </c>
      <c r="U2355" s="14">
        <f>S2355/H2355</f>
        <v>5.0000411655386059E-2</v>
      </c>
      <c r="V2355" s="19"/>
      <c r="W2355" s="19"/>
      <c r="X2355" s="37" t="s">
        <v>3457</v>
      </c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</row>
    <row r="2356" spans="1:37" s="9" customFormat="1" ht="16.5" customHeight="1">
      <c r="A2356" s="38">
        <v>28</v>
      </c>
      <c r="B2356" s="39">
        <v>10723</v>
      </c>
      <c r="C2356" s="38">
        <v>10295082</v>
      </c>
      <c r="D2356" s="40" t="s">
        <v>2178</v>
      </c>
      <c r="E2356" s="38">
        <v>1</v>
      </c>
      <c r="F2356" s="38">
        <v>60</v>
      </c>
      <c r="G2356" s="38" t="s">
        <v>33</v>
      </c>
      <c r="H2356" s="42">
        <v>13360.69</v>
      </c>
      <c r="I2356" s="2"/>
      <c r="J2356" s="44">
        <v>42151</v>
      </c>
      <c r="K2356" s="42">
        <v>0</v>
      </c>
      <c r="L2356" s="42">
        <v>12692.65</v>
      </c>
      <c r="M2356" s="44">
        <v>45077</v>
      </c>
      <c r="N2356" s="42">
        <f>H2356-K2356-L2356</f>
        <v>668.04000000000087</v>
      </c>
      <c r="O2356" s="42">
        <v>0</v>
      </c>
      <c r="P2356" s="45">
        <v>0.13</v>
      </c>
      <c r="Q2356" s="42">
        <v>0</v>
      </c>
      <c r="R2356" s="42">
        <v>0</v>
      </c>
      <c r="S2356" s="42">
        <f>N2356-R2356</f>
        <v>668.04000000000087</v>
      </c>
      <c r="T2356" s="38">
        <v>5000</v>
      </c>
      <c r="U2356" s="14">
        <f>S2356/H2356</f>
        <v>5.0000411655386122E-2</v>
      </c>
      <c r="V2356" s="19"/>
      <c r="W2356" s="19"/>
      <c r="X2356" s="37" t="s">
        <v>3470</v>
      </c>
    </row>
    <row r="2357" spans="1:37" s="9" customFormat="1" ht="16.5" customHeight="1">
      <c r="A2357" s="38">
        <v>126</v>
      </c>
      <c r="B2357" s="39">
        <v>10741</v>
      </c>
      <c r="C2357" s="38">
        <v>10282298</v>
      </c>
      <c r="D2357" s="40" t="s">
        <v>559</v>
      </c>
      <c r="E2357" s="38">
        <v>1</v>
      </c>
      <c r="F2357" s="38">
        <v>60</v>
      </c>
      <c r="G2357" s="38" t="s">
        <v>33</v>
      </c>
      <c r="H2357" s="42">
        <v>13360.69</v>
      </c>
      <c r="I2357" s="2"/>
      <c r="J2357" s="44">
        <v>41722</v>
      </c>
      <c r="K2357" s="42">
        <v>0</v>
      </c>
      <c r="L2357" s="42">
        <v>12692.65</v>
      </c>
      <c r="M2357" s="44">
        <v>45077</v>
      </c>
      <c r="N2357" s="42">
        <f>H2357-K2357-L2357</f>
        <v>668.04000000000087</v>
      </c>
      <c r="O2357" s="42">
        <v>0</v>
      </c>
      <c r="P2357" s="45">
        <v>0.13</v>
      </c>
      <c r="Q2357" s="42">
        <v>0</v>
      </c>
      <c r="R2357" s="42">
        <v>0</v>
      </c>
      <c r="S2357" s="42">
        <f>N2357-R2357</f>
        <v>668.04000000000087</v>
      </c>
      <c r="T2357" s="38">
        <v>5000</v>
      </c>
      <c r="U2357" s="14">
        <f>S2357/H2357</f>
        <v>5.0000411655386122E-2</v>
      </c>
      <c r="V2357" s="19"/>
      <c r="W2357" s="19"/>
      <c r="X2357" s="37" t="s">
        <v>3462</v>
      </c>
    </row>
    <row r="2358" spans="1:37" s="9" customFormat="1" ht="16.5" customHeight="1">
      <c r="A2358" s="38">
        <v>214</v>
      </c>
      <c r="B2358" s="39">
        <v>10743</v>
      </c>
      <c r="C2358" s="38">
        <v>10301388</v>
      </c>
      <c r="D2358" s="40" t="s">
        <v>559</v>
      </c>
      <c r="E2358" s="58">
        <v>1</v>
      </c>
      <c r="F2358" s="38">
        <v>60</v>
      </c>
      <c r="G2358" s="38" t="s">
        <v>33</v>
      </c>
      <c r="H2358" s="42">
        <v>13360.69</v>
      </c>
      <c r="I2358" s="57"/>
      <c r="J2358" s="44">
        <v>41722</v>
      </c>
      <c r="K2358" s="42">
        <v>0</v>
      </c>
      <c r="L2358" s="42">
        <v>12692.65</v>
      </c>
      <c r="M2358" s="44">
        <v>45199</v>
      </c>
      <c r="N2358" s="42">
        <f>H2358-L2358</f>
        <v>668.04000000000087</v>
      </c>
      <c r="O2358" s="42">
        <v>0</v>
      </c>
      <c r="P2358" s="45">
        <v>0.13</v>
      </c>
      <c r="Q2358" s="42">
        <v>0</v>
      </c>
      <c r="R2358" s="42">
        <v>0</v>
      </c>
      <c r="S2358" s="42">
        <f>N2358</f>
        <v>668.04000000000087</v>
      </c>
      <c r="T2358" s="38">
        <v>5000</v>
      </c>
      <c r="U2358" s="14">
        <f>S2358/H2358</f>
        <v>5.0000411655386122E-2</v>
      </c>
      <c r="V2358" s="19"/>
      <c r="W2358" s="19"/>
      <c r="X2358" s="37" t="s">
        <v>3463</v>
      </c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</row>
    <row r="2359" spans="1:37" s="9" customFormat="1" ht="16.5" customHeight="1">
      <c r="A2359" s="38">
        <v>40</v>
      </c>
      <c r="B2359" s="39">
        <v>10752</v>
      </c>
      <c r="C2359" s="38">
        <v>10306276</v>
      </c>
      <c r="D2359" s="40" t="s">
        <v>609</v>
      </c>
      <c r="E2359" s="38">
        <v>1</v>
      </c>
      <c r="F2359" s="38">
        <v>60</v>
      </c>
      <c r="G2359" s="38" t="s">
        <v>33</v>
      </c>
      <c r="H2359" s="42">
        <v>13360.69</v>
      </c>
      <c r="I2359" s="2"/>
      <c r="J2359" s="44">
        <v>42192</v>
      </c>
      <c r="K2359" s="42">
        <v>0</v>
      </c>
      <c r="L2359" s="42">
        <v>12692.65</v>
      </c>
      <c r="M2359" s="44">
        <v>45046</v>
      </c>
      <c r="N2359" s="42">
        <f>H2359-K2359-L2359</f>
        <v>668.04000000000087</v>
      </c>
      <c r="O2359" s="42">
        <v>0</v>
      </c>
      <c r="P2359" s="45">
        <v>0.13</v>
      </c>
      <c r="Q2359" s="42">
        <v>0</v>
      </c>
      <c r="R2359" s="42">
        <v>0</v>
      </c>
      <c r="S2359" s="42">
        <v>668.04000000000099</v>
      </c>
      <c r="T2359" s="38">
        <v>5000</v>
      </c>
      <c r="U2359" s="14">
        <f>S2359/H2359</f>
        <v>5.0000411655386136E-2</v>
      </c>
      <c r="V2359" s="19"/>
      <c r="W2359" s="19"/>
      <c r="X2359" s="37" t="s">
        <v>3473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</row>
    <row r="2360" spans="1:37" s="9" customFormat="1" ht="16.5" customHeight="1">
      <c r="A2360" s="38">
        <v>742</v>
      </c>
      <c r="B2360" s="39">
        <v>40709</v>
      </c>
      <c r="C2360" s="38">
        <v>10285482</v>
      </c>
      <c r="D2360" s="40" t="s">
        <v>932</v>
      </c>
      <c r="E2360" s="58">
        <v>3</v>
      </c>
      <c r="F2360" s="38">
        <v>60</v>
      </c>
      <c r="G2360" s="38" t="s">
        <v>23</v>
      </c>
      <c r="H2360" s="42">
        <v>3640.77</v>
      </c>
      <c r="I2360" s="57"/>
      <c r="J2360" s="44">
        <v>42242</v>
      </c>
      <c r="K2360" s="42">
        <v>0</v>
      </c>
      <c r="L2360" s="42">
        <v>3458.73</v>
      </c>
      <c r="M2360" s="44">
        <v>45199</v>
      </c>
      <c r="N2360" s="42">
        <f>H2360-K2360-L2360</f>
        <v>182.03999999999996</v>
      </c>
      <c r="O2360" s="42">
        <v>0</v>
      </c>
      <c r="P2360" s="45">
        <v>0.13</v>
      </c>
      <c r="Q2360" s="42">
        <v>0</v>
      </c>
      <c r="R2360" s="42">
        <v>0</v>
      </c>
      <c r="S2360" s="42">
        <f>N2360-R2360</f>
        <v>182.03999999999996</v>
      </c>
      <c r="T2360" s="38">
        <v>5000</v>
      </c>
      <c r="U2360" s="14">
        <f>S2360/H2360</f>
        <v>5.0000412000758068E-2</v>
      </c>
      <c r="V2360" s="19"/>
      <c r="W2360" s="19"/>
      <c r="X2360" s="37" t="s">
        <v>3467</v>
      </c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</row>
    <row r="2361" spans="1:37" s="9" customFormat="1" ht="16.5" customHeight="1">
      <c r="A2361" s="38">
        <v>93</v>
      </c>
      <c r="B2361" s="39">
        <v>10726</v>
      </c>
      <c r="C2361" s="38">
        <v>10299270</v>
      </c>
      <c r="D2361" s="40" t="s">
        <v>1052</v>
      </c>
      <c r="E2361" s="38">
        <v>6</v>
      </c>
      <c r="F2361" s="38">
        <v>60</v>
      </c>
      <c r="G2361" s="38" t="s">
        <v>33</v>
      </c>
      <c r="H2361" s="42">
        <v>12051.3</v>
      </c>
      <c r="I2361" s="56"/>
      <c r="J2361" s="44">
        <v>43065</v>
      </c>
      <c r="K2361" s="42">
        <v>0</v>
      </c>
      <c r="L2361" s="42">
        <v>11448.73</v>
      </c>
      <c r="M2361" s="44">
        <v>45169</v>
      </c>
      <c r="N2361" s="42">
        <f>H2361-K2361-L2361</f>
        <v>602.56999999999971</v>
      </c>
      <c r="O2361" s="42">
        <v>0</v>
      </c>
      <c r="P2361" s="45">
        <v>0.13</v>
      </c>
      <c r="Q2361" s="42">
        <v>0</v>
      </c>
      <c r="R2361" s="42">
        <v>0</v>
      </c>
      <c r="S2361" s="42">
        <v>602.57000000000005</v>
      </c>
      <c r="T2361" s="38">
        <v>5000</v>
      </c>
      <c r="U2361" s="14">
        <f>S2361/H2361</f>
        <v>5.0000414892999105E-2</v>
      </c>
      <c r="V2361" s="19"/>
      <c r="W2361" s="19"/>
      <c r="X2361" s="37" t="s">
        <v>3459</v>
      </c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</row>
    <row r="2362" spans="1:37" s="9" customFormat="1" ht="16.5" customHeight="1">
      <c r="A2362" s="38">
        <v>981</v>
      </c>
      <c r="B2362" s="39">
        <v>10800</v>
      </c>
      <c r="C2362" s="38">
        <v>10317549</v>
      </c>
      <c r="D2362" s="40" t="s">
        <v>2114</v>
      </c>
      <c r="E2362" s="38">
        <v>1</v>
      </c>
      <c r="F2362" s="38">
        <v>60</v>
      </c>
      <c r="G2362" s="38" t="s">
        <v>23</v>
      </c>
      <c r="H2362" s="42">
        <v>5793.35</v>
      </c>
      <c r="I2362" s="2"/>
      <c r="J2362" s="44">
        <v>39808</v>
      </c>
      <c r="K2362" s="42">
        <v>0</v>
      </c>
      <c r="L2362" s="42">
        <v>5503.68</v>
      </c>
      <c r="M2362" s="44">
        <v>45077</v>
      </c>
      <c r="N2362" s="42">
        <f>H2362-K2362-L2362</f>
        <v>289.67000000000007</v>
      </c>
      <c r="O2362" s="42">
        <v>0</v>
      </c>
      <c r="P2362" s="45">
        <v>0.03</v>
      </c>
      <c r="Q2362" s="42">
        <v>0</v>
      </c>
      <c r="R2362" s="42">
        <v>0</v>
      </c>
      <c r="S2362" s="42">
        <f>N2362-R2362</f>
        <v>289.67000000000007</v>
      </c>
      <c r="T2362" s="38">
        <v>1001</v>
      </c>
      <c r="U2362" s="14">
        <f>S2362/H2362</f>
        <v>5.0000431529253375E-2</v>
      </c>
      <c r="V2362" s="19"/>
      <c r="W2362" s="19"/>
      <c r="X2362" s="37" t="s">
        <v>3465</v>
      </c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</row>
    <row r="2363" spans="1:37" s="9" customFormat="1" ht="16.5" customHeight="1">
      <c r="A2363" s="38">
        <v>1060</v>
      </c>
      <c r="B2363" s="39">
        <v>10800</v>
      </c>
      <c r="C2363" s="38">
        <v>10317450</v>
      </c>
      <c r="D2363" s="40" t="s">
        <v>1148</v>
      </c>
      <c r="E2363" s="38">
        <v>22</v>
      </c>
      <c r="F2363" s="38">
        <v>60</v>
      </c>
      <c r="G2363" s="38" t="s">
        <v>83</v>
      </c>
      <c r="H2363" s="42">
        <v>5793.35</v>
      </c>
      <c r="I2363" s="2"/>
      <c r="J2363" s="44">
        <v>39808</v>
      </c>
      <c r="K2363" s="42">
        <v>0</v>
      </c>
      <c r="L2363" s="42">
        <v>5503.68</v>
      </c>
      <c r="M2363" s="44">
        <v>45077</v>
      </c>
      <c r="N2363" s="42">
        <f>H2363-K2363-L2363</f>
        <v>289.67000000000007</v>
      </c>
      <c r="O2363" s="42">
        <v>0</v>
      </c>
      <c r="P2363" s="45">
        <v>0.03</v>
      </c>
      <c r="Q2363" s="42">
        <v>0</v>
      </c>
      <c r="R2363" s="42">
        <v>0</v>
      </c>
      <c r="S2363" s="42">
        <f>N2363-R2363</f>
        <v>289.67000000000007</v>
      </c>
      <c r="T2363" s="38">
        <v>1001</v>
      </c>
      <c r="U2363" s="14">
        <f>S2363/H2363</f>
        <v>5.0000431529253375E-2</v>
      </c>
      <c r="V2363" s="19"/>
      <c r="W2363" s="19"/>
      <c r="X2363" s="37" t="s">
        <v>3465</v>
      </c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</row>
    <row r="2364" spans="1:37" s="9" customFormat="1" ht="16.5" customHeight="1">
      <c r="A2364" s="38">
        <v>1061</v>
      </c>
      <c r="B2364" s="39">
        <v>10800</v>
      </c>
      <c r="C2364" s="38">
        <v>10317451</v>
      </c>
      <c r="D2364" s="40" t="s">
        <v>2154</v>
      </c>
      <c r="E2364" s="38">
        <v>50</v>
      </c>
      <c r="F2364" s="38">
        <v>60</v>
      </c>
      <c r="G2364" s="38" t="s">
        <v>83</v>
      </c>
      <c r="H2364" s="42">
        <v>5793.35</v>
      </c>
      <c r="I2364" s="2"/>
      <c r="J2364" s="44">
        <v>39808</v>
      </c>
      <c r="K2364" s="42">
        <v>0</v>
      </c>
      <c r="L2364" s="42">
        <v>5503.68</v>
      </c>
      <c r="M2364" s="44">
        <v>45077</v>
      </c>
      <c r="N2364" s="42">
        <f>H2364-K2364-L2364</f>
        <v>289.67000000000007</v>
      </c>
      <c r="O2364" s="42">
        <v>0</v>
      </c>
      <c r="P2364" s="45">
        <v>0.03</v>
      </c>
      <c r="Q2364" s="42">
        <v>0</v>
      </c>
      <c r="R2364" s="42">
        <v>0</v>
      </c>
      <c r="S2364" s="42">
        <f>N2364-R2364</f>
        <v>289.67000000000007</v>
      </c>
      <c r="T2364" s="38">
        <v>1001</v>
      </c>
      <c r="U2364" s="14">
        <f>S2364/H2364</f>
        <v>5.0000431529253375E-2</v>
      </c>
      <c r="V2364" s="19"/>
      <c r="W2364" s="19"/>
      <c r="X2364" s="37" t="s">
        <v>3465</v>
      </c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</row>
    <row r="2365" spans="1:37" s="9" customFormat="1" ht="16.5" customHeight="1">
      <c r="A2365" s="38">
        <v>1074</v>
      </c>
      <c r="B2365" s="39">
        <v>10800</v>
      </c>
      <c r="C2365" s="38">
        <v>10317354</v>
      </c>
      <c r="D2365" s="40" t="s">
        <v>356</v>
      </c>
      <c r="E2365" s="38">
        <v>2</v>
      </c>
      <c r="F2365" s="38">
        <v>60</v>
      </c>
      <c r="G2365" s="38" t="s">
        <v>23</v>
      </c>
      <c r="H2365" s="42">
        <v>5793.35</v>
      </c>
      <c r="I2365" s="48"/>
      <c r="J2365" s="44">
        <v>39808</v>
      </c>
      <c r="K2365" s="42">
        <v>0</v>
      </c>
      <c r="L2365" s="42">
        <v>5503.68</v>
      </c>
      <c r="M2365" s="44">
        <v>45107</v>
      </c>
      <c r="N2365" s="42">
        <f>H2365-K2365-L2365</f>
        <v>289.67000000000007</v>
      </c>
      <c r="O2365" s="42">
        <v>0</v>
      </c>
      <c r="P2365" s="45">
        <v>0.03</v>
      </c>
      <c r="Q2365" s="42">
        <v>0</v>
      </c>
      <c r="R2365" s="42">
        <v>0</v>
      </c>
      <c r="S2365" s="42">
        <f>N2365-R2365</f>
        <v>289.67000000000007</v>
      </c>
      <c r="T2365" s="38">
        <v>1001</v>
      </c>
      <c r="U2365" s="14">
        <f>S2365/H2365</f>
        <v>5.0000431529253375E-2</v>
      </c>
      <c r="V2365" s="19"/>
      <c r="W2365" s="19"/>
      <c r="X2365" s="37" t="s">
        <v>3465</v>
      </c>
    </row>
    <row r="2366" spans="1:37" s="9" customFormat="1" ht="16.5" customHeight="1">
      <c r="A2366" s="38">
        <v>15</v>
      </c>
      <c r="B2366" s="39">
        <v>10753</v>
      </c>
      <c r="C2366" s="38">
        <v>10286353</v>
      </c>
      <c r="D2366" s="40" t="s">
        <v>2455</v>
      </c>
      <c r="E2366" s="38">
        <v>1</v>
      </c>
      <c r="F2366" s="38">
        <v>60</v>
      </c>
      <c r="G2366" s="38" t="s">
        <v>33</v>
      </c>
      <c r="H2366" s="42">
        <v>10402.11</v>
      </c>
      <c r="I2366" s="2"/>
      <c r="J2366" s="44">
        <v>39963</v>
      </c>
      <c r="K2366" s="42">
        <v>0</v>
      </c>
      <c r="L2366" s="42">
        <v>9882</v>
      </c>
      <c r="M2366" s="44">
        <v>45016</v>
      </c>
      <c r="N2366" s="42">
        <f>H2366-K2366-L2366</f>
        <v>520.11000000000058</v>
      </c>
      <c r="O2366" s="42">
        <v>0</v>
      </c>
      <c r="P2366" s="45">
        <v>0.13</v>
      </c>
      <c r="Q2366" s="42">
        <v>0</v>
      </c>
      <c r="R2366" s="42">
        <v>0</v>
      </c>
      <c r="S2366" s="42">
        <v>520.11</v>
      </c>
      <c r="T2366" s="38">
        <v>5000</v>
      </c>
      <c r="U2366" s="14">
        <f>S2366/H2366</f>
        <v>5.0000432604538889E-2</v>
      </c>
      <c r="V2366" s="19"/>
      <c r="W2366" s="19"/>
      <c r="X2366" s="37" t="s">
        <v>3479</v>
      </c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</row>
    <row r="2367" spans="1:37" s="9" customFormat="1" ht="16.5" customHeight="1">
      <c r="A2367" s="38">
        <v>255</v>
      </c>
      <c r="B2367" s="39">
        <v>10741</v>
      </c>
      <c r="C2367" s="38">
        <v>10282272</v>
      </c>
      <c r="D2367" s="40" t="s">
        <v>1530</v>
      </c>
      <c r="E2367" s="38">
        <v>2</v>
      </c>
      <c r="F2367" s="38">
        <v>60</v>
      </c>
      <c r="G2367" s="38" t="s">
        <v>33</v>
      </c>
      <c r="H2367" s="42">
        <v>18025.64</v>
      </c>
      <c r="I2367" s="55"/>
      <c r="J2367" s="44">
        <v>41512</v>
      </c>
      <c r="K2367" s="42">
        <v>0</v>
      </c>
      <c r="L2367" s="42">
        <v>17124.349999999999</v>
      </c>
      <c r="M2367" s="44">
        <v>45138</v>
      </c>
      <c r="N2367" s="42">
        <f>H2367-K2367-L2367</f>
        <v>901.29000000000087</v>
      </c>
      <c r="O2367" s="42">
        <v>0</v>
      </c>
      <c r="P2367" s="45">
        <v>0.13</v>
      </c>
      <c r="Q2367" s="42">
        <v>0</v>
      </c>
      <c r="R2367" s="42">
        <v>0</v>
      </c>
      <c r="S2367" s="42">
        <f>N2367-R2367</f>
        <v>901.29000000000087</v>
      </c>
      <c r="T2367" s="38">
        <v>5000</v>
      </c>
      <c r="U2367" s="14">
        <f>S2367/H2367</f>
        <v>5.0000443812258585E-2</v>
      </c>
      <c r="V2367" s="19"/>
      <c r="W2367" s="19"/>
      <c r="X2367" s="37" t="s">
        <v>3462</v>
      </c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</row>
    <row r="2368" spans="1:37" s="9" customFormat="1" ht="16.5" customHeight="1">
      <c r="A2368" s="38">
        <v>338</v>
      </c>
      <c r="B2368" s="39">
        <v>10729</v>
      </c>
      <c r="C2368" s="38">
        <v>10292117</v>
      </c>
      <c r="D2368" s="40" t="s">
        <v>2260</v>
      </c>
      <c r="E2368" s="58">
        <v>1</v>
      </c>
      <c r="F2368" s="38">
        <v>120</v>
      </c>
      <c r="G2368" s="38" t="s">
        <v>21</v>
      </c>
      <c r="H2368" s="42">
        <v>13504.28</v>
      </c>
      <c r="I2368" s="37"/>
      <c r="J2368" s="44">
        <v>40962</v>
      </c>
      <c r="K2368" s="42">
        <v>0</v>
      </c>
      <c r="L2368" s="42">
        <v>12829.06</v>
      </c>
      <c r="M2368" s="44">
        <v>45259</v>
      </c>
      <c r="N2368" s="42">
        <v>675.22</v>
      </c>
      <c r="O2368" s="42">
        <v>0</v>
      </c>
      <c r="P2368" s="45">
        <f>IF(J2368&lt;DATEVALUE("2009-1-1"),3%,13%)</f>
        <v>0.13</v>
      </c>
      <c r="Q2368" s="42">
        <f>IF(P2368=13%,ROUND(O2368/(1+P2368)*P2368,2),ROUND(O2368/(1+0.03)*0.02,2))</f>
        <v>0</v>
      </c>
      <c r="R2368" s="42">
        <f>O2368-Q2368</f>
        <v>0</v>
      </c>
      <c r="S2368" s="42">
        <f>N2368-R2368</f>
        <v>675.22</v>
      </c>
      <c r="T2368" s="38">
        <v>2004</v>
      </c>
      <c r="U2368" s="14">
        <f>S2368/H2368</f>
        <v>5.0000444303583753E-2</v>
      </c>
      <c r="V2368" s="19"/>
      <c r="W2368" s="19"/>
      <c r="X2368" s="37" t="s">
        <v>3459</v>
      </c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</row>
    <row r="2369" spans="1:37" s="9" customFormat="1" ht="16.5" customHeight="1">
      <c r="A2369" s="38">
        <v>103</v>
      </c>
      <c r="B2369" s="39">
        <v>10741</v>
      </c>
      <c r="C2369" s="38">
        <v>10282257</v>
      </c>
      <c r="D2369" s="40" t="s">
        <v>2260</v>
      </c>
      <c r="E2369" s="38">
        <v>1</v>
      </c>
      <c r="F2369" s="38">
        <v>120</v>
      </c>
      <c r="G2369" s="38" t="s">
        <v>21</v>
      </c>
      <c r="H2369" s="42">
        <v>13504.28</v>
      </c>
      <c r="I2369" s="2"/>
      <c r="J2369" s="44">
        <v>40966</v>
      </c>
      <c r="K2369" s="42">
        <v>0</v>
      </c>
      <c r="L2369" s="42">
        <v>12829.06</v>
      </c>
      <c r="M2369" s="44">
        <v>45077</v>
      </c>
      <c r="N2369" s="42">
        <f>H2369-K2369-L2369</f>
        <v>675.22000000000116</v>
      </c>
      <c r="O2369" s="42">
        <v>0</v>
      </c>
      <c r="P2369" s="45">
        <v>0.13</v>
      </c>
      <c r="Q2369" s="42">
        <v>0</v>
      </c>
      <c r="R2369" s="42">
        <v>0</v>
      </c>
      <c r="S2369" s="42">
        <f>N2369-R2369</f>
        <v>675.22000000000116</v>
      </c>
      <c r="T2369" s="38">
        <v>2004</v>
      </c>
      <c r="U2369" s="14">
        <f>S2369/H2369</f>
        <v>5.0000444303583837E-2</v>
      </c>
      <c r="V2369" s="19"/>
      <c r="W2369" s="19"/>
      <c r="X2369" s="37" t="s">
        <v>3462</v>
      </c>
    </row>
    <row r="2370" spans="1:37" s="9" customFormat="1" ht="16.5" customHeight="1">
      <c r="A2370" s="38">
        <v>413</v>
      </c>
      <c r="B2370" s="39">
        <v>10729</v>
      </c>
      <c r="C2370" s="38">
        <v>10292324</v>
      </c>
      <c r="D2370" s="40" t="s">
        <v>3149</v>
      </c>
      <c r="E2370" s="58">
        <v>1</v>
      </c>
      <c r="F2370" s="38">
        <v>120</v>
      </c>
      <c r="G2370" s="38" t="s">
        <v>21</v>
      </c>
      <c r="H2370" s="42">
        <v>12249.69</v>
      </c>
      <c r="I2370" s="37"/>
      <c r="J2370" s="44">
        <v>39813</v>
      </c>
      <c r="K2370" s="42">
        <v>0</v>
      </c>
      <c r="L2370" s="42">
        <v>11637.2</v>
      </c>
      <c r="M2370" s="44">
        <v>45259</v>
      </c>
      <c r="N2370" s="42">
        <v>612.49</v>
      </c>
      <c r="O2370" s="42">
        <v>0</v>
      </c>
      <c r="P2370" s="45">
        <f>IF(J2370&lt;DATEVALUE("2009-1-1"),3%,13%)</f>
        <v>0.03</v>
      </c>
      <c r="Q2370" s="42">
        <f>IF(P2370=13%,ROUND(O2370/(1+P2370)*P2370,2),ROUND(O2370/(1+0.03)*0.02,2))</f>
        <v>0</v>
      </c>
      <c r="R2370" s="42">
        <f>O2370-Q2370</f>
        <v>0</v>
      </c>
      <c r="S2370" s="42">
        <f>N2370-R2370</f>
        <v>612.49</v>
      </c>
      <c r="T2370" s="38">
        <v>5000</v>
      </c>
      <c r="U2370" s="14">
        <f>S2370/H2370</f>
        <v>5.0000448990954058E-2</v>
      </c>
      <c r="V2370" s="19"/>
      <c r="W2370" s="19"/>
      <c r="X2370" s="37" t="s">
        <v>3459</v>
      </c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</row>
    <row r="2371" spans="1:37" s="9" customFormat="1" ht="16.5" customHeight="1">
      <c r="A2371" s="38">
        <v>452</v>
      </c>
      <c r="B2371" s="39">
        <v>40712</v>
      </c>
      <c r="C2371" s="38">
        <v>10303597</v>
      </c>
      <c r="D2371" s="40" t="s">
        <v>241</v>
      </c>
      <c r="E2371" s="38">
        <v>65</v>
      </c>
      <c r="F2371" s="38">
        <v>60</v>
      </c>
      <c r="G2371" s="38" t="s">
        <v>83</v>
      </c>
      <c r="H2371" s="42">
        <v>16666.650000000001</v>
      </c>
      <c r="I2371" s="55"/>
      <c r="J2371" s="44">
        <v>42277</v>
      </c>
      <c r="K2371" s="42">
        <v>0</v>
      </c>
      <c r="L2371" s="42">
        <v>15833.31</v>
      </c>
      <c r="M2371" s="44">
        <v>45138</v>
      </c>
      <c r="N2371" s="42">
        <f>H2371-K2371-L2371</f>
        <v>833.34000000000196</v>
      </c>
      <c r="O2371" s="42">
        <v>0</v>
      </c>
      <c r="P2371" s="45">
        <v>0.13</v>
      </c>
      <c r="Q2371" s="42">
        <v>0</v>
      </c>
      <c r="R2371" s="42">
        <v>0</v>
      </c>
      <c r="S2371" s="42">
        <v>833.34</v>
      </c>
      <c r="T2371" s="38">
        <v>5000</v>
      </c>
      <c r="U2371" s="14">
        <f>S2371/H2371</f>
        <v>5.0000450000449996E-2</v>
      </c>
      <c r="V2371" s="19"/>
      <c r="W2371" s="19"/>
      <c r="X2371" s="37" t="s">
        <v>3467</v>
      </c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</row>
    <row r="2372" spans="1:37" s="9" customFormat="1" ht="16.5" customHeight="1">
      <c r="A2372" s="38">
        <v>107</v>
      </c>
      <c r="B2372" s="39">
        <v>10733</v>
      </c>
      <c r="C2372" s="38">
        <v>10289461</v>
      </c>
      <c r="D2372" s="40" t="s">
        <v>431</v>
      </c>
      <c r="E2372" s="41">
        <v>1</v>
      </c>
      <c r="F2372" s="38">
        <v>37</v>
      </c>
      <c r="G2372" s="38" t="s">
        <v>33</v>
      </c>
      <c r="H2372" s="42">
        <v>1106.19</v>
      </c>
      <c r="I2372" s="57"/>
      <c r="J2372" s="44">
        <v>44004</v>
      </c>
      <c r="K2372" s="42">
        <v>0</v>
      </c>
      <c r="L2372" s="42">
        <v>1050.8800000000001</v>
      </c>
      <c r="M2372" s="44">
        <v>45199</v>
      </c>
      <c r="N2372" s="42">
        <v>55.31</v>
      </c>
      <c r="O2372" s="42">
        <v>0</v>
      </c>
      <c r="P2372" s="45">
        <v>0.13</v>
      </c>
      <c r="Q2372" s="42">
        <v>0</v>
      </c>
      <c r="R2372" s="42">
        <v>0</v>
      </c>
      <c r="S2372" s="42">
        <v>55.31</v>
      </c>
      <c r="T2372" s="38">
        <v>5000</v>
      </c>
      <c r="U2372" s="14">
        <f>S2372/H2372</f>
        <v>5.0000452001916489E-2</v>
      </c>
      <c r="V2372" s="19"/>
      <c r="W2372" s="19"/>
      <c r="X2372" s="37" t="s">
        <v>3460</v>
      </c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</row>
    <row r="2373" spans="1:37" s="9" customFormat="1" ht="16.5" customHeight="1">
      <c r="A2373" s="38">
        <v>583</v>
      </c>
      <c r="B2373" s="39">
        <v>40712</v>
      </c>
      <c r="C2373" s="38">
        <v>10303926</v>
      </c>
      <c r="D2373" s="40" t="s">
        <v>1775</v>
      </c>
      <c r="E2373" s="38">
        <v>6</v>
      </c>
      <c r="F2373" s="38">
        <v>60</v>
      </c>
      <c r="G2373" s="38" t="s">
        <v>83</v>
      </c>
      <c r="H2373" s="42">
        <v>6589.74</v>
      </c>
      <c r="I2373" s="55"/>
      <c r="J2373" s="44">
        <v>42277</v>
      </c>
      <c r="K2373" s="42">
        <v>0</v>
      </c>
      <c r="L2373" s="42">
        <v>6260.25</v>
      </c>
      <c r="M2373" s="44">
        <v>45138</v>
      </c>
      <c r="N2373" s="42">
        <f>H2373-K2373-L2373</f>
        <v>329.48999999999978</v>
      </c>
      <c r="O2373" s="42">
        <v>0</v>
      </c>
      <c r="P2373" s="45">
        <v>0.13</v>
      </c>
      <c r="Q2373" s="42">
        <v>0</v>
      </c>
      <c r="R2373" s="42">
        <v>0</v>
      </c>
      <c r="S2373" s="42">
        <v>329.49</v>
      </c>
      <c r="T2373" s="38">
        <v>5000</v>
      </c>
      <c r="U2373" s="14">
        <f>S2373/H2373</f>
        <v>5.0000455253166286E-2</v>
      </c>
      <c r="V2373" s="19"/>
      <c r="W2373" s="19"/>
      <c r="X2373" s="37" t="s">
        <v>3467</v>
      </c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</row>
    <row r="2374" spans="1:37" s="9" customFormat="1" ht="16.5" customHeight="1">
      <c r="A2374" s="38">
        <v>200</v>
      </c>
      <c r="B2374" s="39">
        <v>10736</v>
      </c>
      <c r="C2374" s="38">
        <v>10284358</v>
      </c>
      <c r="D2374" s="40" t="s">
        <v>1961</v>
      </c>
      <c r="E2374" s="31">
        <v>5</v>
      </c>
      <c r="F2374" s="38">
        <v>120</v>
      </c>
      <c r="G2374" s="38" t="s">
        <v>23</v>
      </c>
      <c r="H2374" s="42">
        <v>19569.82</v>
      </c>
      <c r="I2374" s="49"/>
      <c r="J2374" s="44">
        <v>39269</v>
      </c>
      <c r="K2374" s="42">
        <v>0</v>
      </c>
      <c r="L2374" s="42">
        <v>18591.32</v>
      </c>
      <c r="M2374" s="44">
        <v>45107</v>
      </c>
      <c r="N2374" s="42">
        <f>H2374-K2374-L2374</f>
        <v>978.5</v>
      </c>
      <c r="O2374" s="42">
        <v>0</v>
      </c>
      <c r="P2374" s="45">
        <v>0.03</v>
      </c>
      <c r="Q2374" s="42">
        <v>0</v>
      </c>
      <c r="R2374" s="42">
        <v>0</v>
      </c>
      <c r="S2374" s="42">
        <f>N2374-R2374</f>
        <v>978.5</v>
      </c>
      <c r="T2374" s="38">
        <v>2101</v>
      </c>
      <c r="U2374" s="14">
        <f>S2374/H2374</f>
        <v>5.0000459891813009E-2</v>
      </c>
      <c r="V2374" s="19"/>
      <c r="W2374" s="19"/>
      <c r="X2374" s="37" t="s">
        <v>3461</v>
      </c>
    </row>
    <row r="2375" spans="1:37" s="9" customFormat="1" ht="16.5" customHeight="1">
      <c r="A2375" s="38">
        <v>253</v>
      </c>
      <c r="B2375" s="39">
        <v>10741</v>
      </c>
      <c r="C2375" s="38">
        <v>10282207</v>
      </c>
      <c r="D2375" s="40" t="s">
        <v>1528</v>
      </c>
      <c r="E2375" s="38">
        <v>1</v>
      </c>
      <c r="F2375" s="38">
        <v>48</v>
      </c>
      <c r="G2375" s="38" t="s">
        <v>33</v>
      </c>
      <c r="H2375" s="42">
        <v>1077.5899999999999</v>
      </c>
      <c r="I2375" s="55"/>
      <c r="J2375" s="44">
        <v>43674</v>
      </c>
      <c r="K2375" s="42">
        <v>0</v>
      </c>
      <c r="L2375" s="42">
        <v>1023.71</v>
      </c>
      <c r="M2375" s="44">
        <v>45138</v>
      </c>
      <c r="N2375" s="42">
        <f>H2375-K2375-L2375</f>
        <v>53.879999999999882</v>
      </c>
      <c r="O2375" s="42">
        <v>0</v>
      </c>
      <c r="P2375" s="45">
        <v>0.13</v>
      </c>
      <c r="Q2375" s="42">
        <v>0</v>
      </c>
      <c r="R2375" s="42">
        <v>0</v>
      </c>
      <c r="S2375" s="42">
        <f>N2375-R2375</f>
        <v>53.879999999999882</v>
      </c>
      <c r="T2375" s="38">
        <v>5000</v>
      </c>
      <c r="U2375" s="14">
        <f>S2375/H2375</f>
        <v>5.000046399836662E-2</v>
      </c>
      <c r="V2375" s="19"/>
      <c r="W2375" s="19"/>
      <c r="X2375" s="37" t="s">
        <v>3462</v>
      </c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</row>
    <row r="2376" spans="1:37" s="9" customFormat="1" ht="16.5" customHeight="1">
      <c r="A2376" s="38">
        <v>94</v>
      </c>
      <c r="B2376" s="39">
        <v>10736</v>
      </c>
      <c r="C2376" s="38">
        <v>10284048</v>
      </c>
      <c r="D2376" s="40" t="s">
        <v>1895</v>
      </c>
      <c r="E2376" s="31">
        <v>1</v>
      </c>
      <c r="F2376" s="38">
        <v>120</v>
      </c>
      <c r="G2376" s="38" t="s">
        <v>21</v>
      </c>
      <c r="H2376" s="42">
        <v>16153.85</v>
      </c>
      <c r="I2376" s="49"/>
      <c r="J2376" s="44">
        <v>40907</v>
      </c>
      <c r="K2376" s="42">
        <v>0</v>
      </c>
      <c r="L2376" s="42">
        <v>15346.15</v>
      </c>
      <c r="M2376" s="44">
        <v>45107</v>
      </c>
      <c r="N2376" s="42">
        <f>H2376-K2376-L2376</f>
        <v>807.70000000000073</v>
      </c>
      <c r="O2376" s="42">
        <v>0</v>
      </c>
      <c r="P2376" s="45">
        <v>0.13</v>
      </c>
      <c r="Q2376" s="42">
        <v>0</v>
      </c>
      <c r="R2376" s="42">
        <v>0</v>
      </c>
      <c r="S2376" s="42">
        <f>N2376-R2376</f>
        <v>807.70000000000073</v>
      </c>
      <c r="T2376" s="38">
        <v>2104</v>
      </c>
      <c r="U2376" s="14">
        <f>S2376/H2376</f>
        <v>5.0000464285603785E-2</v>
      </c>
      <c r="V2376" s="19"/>
      <c r="W2376" s="19"/>
      <c r="X2376" s="37" t="s">
        <v>3461</v>
      </c>
    </row>
    <row r="2377" spans="1:37" s="9" customFormat="1" ht="16.5" customHeight="1">
      <c r="A2377" s="38">
        <v>131</v>
      </c>
      <c r="B2377" s="39">
        <v>10736</v>
      </c>
      <c r="C2377" s="38">
        <v>10284156</v>
      </c>
      <c r="D2377" s="40" t="s">
        <v>1918</v>
      </c>
      <c r="E2377" s="31">
        <v>1</v>
      </c>
      <c r="F2377" s="38">
        <v>60</v>
      </c>
      <c r="G2377" s="38" t="s">
        <v>33</v>
      </c>
      <c r="H2377" s="42">
        <v>9620.51</v>
      </c>
      <c r="I2377" s="49"/>
      <c r="J2377" s="44">
        <v>43094</v>
      </c>
      <c r="K2377" s="42">
        <v>0</v>
      </c>
      <c r="L2377" s="42">
        <v>9139.48</v>
      </c>
      <c r="M2377" s="44">
        <v>45107</v>
      </c>
      <c r="N2377" s="42">
        <f>H2377-K2377-L2377</f>
        <v>481.03000000000065</v>
      </c>
      <c r="O2377" s="42">
        <v>0</v>
      </c>
      <c r="P2377" s="45">
        <v>0.13</v>
      </c>
      <c r="Q2377" s="42">
        <v>0</v>
      </c>
      <c r="R2377" s="42">
        <v>0</v>
      </c>
      <c r="S2377" s="42">
        <f>N2377-R2377</f>
        <v>481.03000000000065</v>
      </c>
      <c r="T2377" s="38">
        <v>5000</v>
      </c>
      <c r="U2377" s="14">
        <f>S2377/H2377</f>
        <v>5.0000467750670248E-2</v>
      </c>
      <c r="V2377" s="19"/>
      <c r="W2377" s="19"/>
      <c r="X2377" s="37" t="s">
        <v>3461</v>
      </c>
    </row>
    <row r="2378" spans="1:37" s="9" customFormat="1" ht="16.5" customHeight="1">
      <c r="A2378" s="38">
        <v>32</v>
      </c>
      <c r="B2378" s="39">
        <v>10719</v>
      </c>
      <c r="C2378" s="38">
        <v>10282042</v>
      </c>
      <c r="D2378" s="40" t="s">
        <v>255</v>
      </c>
      <c r="E2378" s="58">
        <v>7</v>
      </c>
      <c r="F2378" s="38">
        <v>120</v>
      </c>
      <c r="G2378" s="38" t="s">
        <v>23</v>
      </c>
      <c r="H2378" s="42">
        <v>7475.73</v>
      </c>
      <c r="I2378" s="57"/>
      <c r="J2378" s="44">
        <v>41388</v>
      </c>
      <c r="K2378" s="42">
        <v>0</v>
      </c>
      <c r="L2378" s="42">
        <v>7101.94</v>
      </c>
      <c r="M2378" s="44">
        <v>45199</v>
      </c>
      <c r="N2378" s="42">
        <f>H2378-L2378</f>
        <v>373.78999999999996</v>
      </c>
      <c r="O2378" s="42">
        <v>0</v>
      </c>
      <c r="P2378" s="45">
        <v>0.13</v>
      </c>
      <c r="Q2378" s="42">
        <v>0</v>
      </c>
      <c r="R2378" s="42">
        <v>0</v>
      </c>
      <c r="S2378" s="42">
        <f>N2378</f>
        <v>373.78999999999996</v>
      </c>
      <c r="T2378" s="38">
        <v>2105</v>
      </c>
      <c r="U2378" s="14">
        <f>S2378/H2378</f>
        <v>5.0000468181702652E-2</v>
      </c>
      <c r="V2378" s="19"/>
      <c r="W2378" s="19"/>
      <c r="X2378" s="37" t="s">
        <v>3478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</row>
    <row r="2379" spans="1:37" s="9" customFormat="1" ht="16.5" customHeight="1">
      <c r="A2379" s="38">
        <v>84</v>
      </c>
      <c r="B2379" s="39">
        <v>10701</v>
      </c>
      <c r="C2379" s="38">
        <v>10275793</v>
      </c>
      <c r="D2379" s="40" t="s">
        <v>66</v>
      </c>
      <c r="E2379" s="38">
        <v>14</v>
      </c>
      <c r="F2379" s="38">
        <v>60</v>
      </c>
      <c r="G2379" s="38" t="s">
        <v>23</v>
      </c>
      <c r="H2379" s="42">
        <v>14951.46</v>
      </c>
      <c r="I2379" s="57"/>
      <c r="J2379" s="44">
        <v>40476</v>
      </c>
      <c r="K2379" s="42">
        <v>0</v>
      </c>
      <c r="L2379" s="42">
        <v>14203.88</v>
      </c>
      <c r="M2379" s="44">
        <v>45199</v>
      </c>
      <c r="N2379" s="42">
        <v>747.58</v>
      </c>
      <c r="O2379" s="42">
        <v>0</v>
      </c>
      <c r="P2379" s="45">
        <v>0.13</v>
      </c>
      <c r="Q2379" s="42">
        <v>0</v>
      </c>
      <c r="R2379" s="42">
        <v>0</v>
      </c>
      <c r="S2379" s="42">
        <v>747.58</v>
      </c>
      <c r="T2379" s="38">
        <v>5000</v>
      </c>
      <c r="U2379" s="14">
        <f>S2379/H2379</f>
        <v>5.0000468181702659E-2</v>
      </c>
      <c r="V2379" s="19"/>
      <c r="W2379" s="19"/>
      <c r="X2379" s="37" t="s">
        <v>3455</v>
      </c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</row>
    <row r="2380" spans="1:37" s="9" customFormat="1" ht="16.5" customHeight="1">
      <c r="A2380" s="38">
        <v>1090</v>
      </c>
      <c r="B2380" s="39">
        <v>10800</v>
      </c>
      <c r="C2380" s="38">
        <v>10318105</v>
      </c>
      <c r="D2380" s="40" t="s">
        <v>485</v>
      </c>
      <c r="E2380" s="38">
        <v>1</v>
      </c>
      <c r="F2380" s="38">
        <v>60</v>
      </c>
      <c r="G2380" s="38" t="s">
        <v>33</v>
      </c>
      <c r="H2380" s="42">
        <v>7453.73</v>
      </c>
      <c r="I2380" s="48"/>
      <c r="J2380" s="44">
        <v>39869</v>
      </c>
      <c r="K2380" s="42">
        <v>0</v>
      </c>
      <c r="L2380" s="42">
        <v>7081.04</v>
      </c>
      <c r="M2380" s="44">
        <v>45107</v>
      </c>
      <c r="N2380" s="42">
        <f>H2380-K2380-L2380</f>
        <v>372.6899999999996</v>
      </c>
      <c r="O2380" s="42">
        <v>0</v>
      </c>
      <c r="P2380" s="45">
        <v>0.13</v>
      </c>
      <c r="Q2380" s="42">
        <v>0</v>
      </c>
      <c r="R2380" s="42">
        <v>0</v>
      </c>
      <c r="S2380" s="42">
        <f>N2380-R2380</f>
        <v>372.6899999999996</v>
      </c>
      <c r="T2380" s="38">
        <v>1001</v>
      </c>
      <c r="U2380" s="14">
        <f>S2380/H2380</f>
        <v>5.0000469563560745E-2</v>
      </c>
      <c r="V2380" s="19"/>
      <c r="W2380" s="19"/>
      <c r="X2380" s="37" t="s">
        <v>3465</v>
      </c>
    </row>
    <row r="2381" spans="1:37" s="9" customFormat="1" ht="16.5" customHeight="1">
      <c r="A2381" s="38">
        <v>1178</v>
      </c>
      <c r="B2381" s="39">
        <v>10800</v>
      </c>
      <c r="C2381" s="38">
        <v>10317409</v>
      </c>
      <c r="D2381" s="40" t="s">
        <v>3392</v>
      </c>
      <c r="E2381" s="58">
        <v>6</v>
      </c>
      <c r="F2381" s="38">
        <v>60</v>
      </c>
      <c r="G2381" s="38" t="s">
        <v>23</v>
      </c>
      <c r="H2381" s="42">
        <v>11602.49</v>
      </c>
      <c r="I2381" s="37"/>
      <c r="J2381" s="44">
        <v>39642</v>
      </c>
      <c r="K2381" s="42">
        <v>0</v>
      </c>
      <c r="L2381" s="42">
        <v>11022.36</v>
      </c>
      <c r="M2381" s="44">
        <v>45272</v>
      </c>
      <c r="N2381" s="42">
        <v>580.13</v>
      </c>
      <c r="O2381" s="42">
        <v>0</v>
      </c>
      <c r="P2381" s="45">
        <f>IF(J2381&lt;DATEVALUE("2009-1-1"),3%,13%)</f>
        <v>0.03</v>
      </c>
      <c r="Q2381" s="42">
        <f>IF(P2381=13%,ROUND(O2381/(1+P2381)*P2381,2),ROUND(O2381/(1+0.03)*0.02,2))</f>
        <v>0</v>
      </c>
      <c r="R2381" s="42">
        <f>O2381-Q2381</f>
        <v>0</v>
      </c>
      <c r="S2381" s="42">
        <f>N2381-R2381</f>
        <v>580.13</v>
      </c>
      <c r="T2381" s="38">
        <v>1001</v>
      </c>
      <c r="U2381" s="14">
        <f>S2381/H2381</f>
        <v>5.0000474036176717E-2</v>
      </c>
      <c r="V2381" s="19"/>
      <c r="W2381" s="19"/>
      <c r="X2381" s="37" t="s">
        <v>3465</v>
      </c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</row>
    <row r="2382" spans="1:37" s="9" customFormat="1" ht="16.5" customHeight="1">
      <c r="A2382" s="38">
        <v>101</v>
      </c>
      <c r="B2382" s="39">
        <v>10701</v>
      </c>
      <c r="C2382" s="38">
        <v>10275853</v>
      </c>
      <c r="D2382" s="40" t="s">
        <v>2071</v>
      </c>
      <c r="E2382" s="58">
        <v>5</v>
      </c>
      <c r="F2382" s="38">
        <v>120</v>
      </c>
      <c r="G2382" s="38" t="s">
        <v>23</v>
      </c>
      <c r="H2382" s="42">
        <v>18803.419999999998</v>
      </c>
      <c r="I2382" s="37"/>
      <c r="J2382" s="44">
        <v>39834</v>
      </c>
      <c r="K2382" s="42">
        <v>0</v>
      </c>
      <c r="L2382" s="42">
        <v>17863.240000000002</v>
      </c>
      <c r="M2382" s="44">
        <v>45207</v>
      </c>
      <c r="N2382" s="42">
        <v>940.18</v>
      </c>
      <c r="O2382" s="42">
        <v>0</v>
      </c>
      <c r="P2382" s="45">
        <f>IF(J2382&lt;DATEVALUE("2009-1-1"),3%,13%)</f>
        <v>0.13</v>
      </c>
      <c r="Q2382" s="42">
        <f>IF(P2382=13%,ROUND(O2382/(1+P2382)*P2382,2),ROUND(O2382/(1+0.03)*0.02,2))</f>
        <v>0</v>
      </c>
      <c r="R2382" s="42">
        <f>O2382-Q2382</f>
        <v>0</v>
      </c>
      <c r="S2382" s="42">
        <f>N2382-R2382</f>
        <v>940.18</v>
      </c>
      <c r="T2382" s="38">
        <v>2105</v>
      </c>
      <c r="U2382" s="14">
        <f>S2382/H2382</f>
        <v>5.0000478636333182E-2</v>
      </c>
      <c r="V2382" s="19"/>
      <c r="W2382" s="19"/>
      <c r="X2382" s="37" t="s">
        <v>3455</v>
      </c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</row>
    <row r="2383" spans="1:37" s="9" customFormat="1" ht="16.5" customHeight="1">
      <c r="A2383" s="38">
        <v>341</v>
      </c>
      <c r="B2383" s="39">
        <v>10729</v>
      </c>
      <c r="C2383" s="38">
        <v>10292095</v>
      </c>
      <c r="D2383" s="40" t="s">
        <v>3115</v>
      </c>
      <c r="E2383" s="58">
        <v>1</v>
      </c>
      <c r="F2383" s="38">
        <v>120</v>
      </c>
      <c r="G2383" s="38" t="s">
        <v>21</v>
      </c>
      <c r="H2383" s="42">
        <v>9401.7099999999991</v>
      </c>
      <c r="I2383" s="37"/>
      <c r="J2383" s="44">
        <v>40750</v>
      </c>
      <c r="K2383" s="42">
        <v>0</v>
      </c>
      <c r="L2383" s="42">
        <v>8931.6200000000008</v>
      </c>
      <c r="M2383" s="44">
        <v>45259</v>
      </c>
      <c r="N2383" s="42">
        <v>470.09</v>
      </c>
      <c r="O2383" s="42">
        <v>0</v>
      </c>
      <c r="P2383" s="45">
        <f>IF(J2383&lt;DATEVALUE("2009-1-1"),3%,13%)</f>
        <v>0.13</v>
      </c>
      <c r="Q2383" s="42">
        <f>IF(P2383=13%,ROUND(O2383/(1+P2383)*P2383,2),ROUND(O2383/(1+0.03)*0.02,2))</f>
        <v>0</v>
      </c>
      <c r="R2383" s="42">
        <f>O2383-Q2383</f>
        <v>0</v>
      </c>
      <c r="S2383" s="42">
        <f>N2383-R2383</f>
        <v>470.09</v>
      </c>
      <c r="T2383" s="38">
        <v>2101</v>
      </c>
      <c r="U2383" s="14">
        <f>S2383/H2383</f>
        <v>5.0000478636333182E-2</v>
      </c>
      <c r="V2383" s="19"/>
      <c r="W2383" s="19"/>
      <c r="X2383" s="37" t="s">
        <v>3459</v>
      </c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</row>
    <row r="2384" spans="1:37" s="9" customFormat="1" ht="16.5" customHeight="1">
      <c r="A2384" s="38">
        <v>613</v>
      </c>
      <c r="B2384" s="39">
        <v>10729</v>
      </c>
      <c r="C2384" s="38">
        <v>10291915</v>
      </c>
      <c r="D2384" s="40" t="s">
        <v>3243</v>
      </c>
      <c r="E2384" s="58">
        <v>5</v>
      </c>
      <c r="F2384" s="38">
        <v>120</v>
      </c>
      <c r="G2384" s="38" t="s">
        <v>23</v>
      </c>
      <c r="H2384" s="42">
        <v>9401.7099999999991</v>
      </c>
      <c r="I2384" s="37"/>
      <c r="J2384" s="44">
        <v>40076</v>
      </c>
      <c r="K2384" s="42">
        <v>0</v>
      </c>
      <c r="L2384" s="42">
        <v>8931.6200000000008</v>
      </c>
      <c r="M2384" s="44">
        <v>45259</v>
      </c>
      <c r="N2384" s="42">
        <v>470.09</v>
      </c>
      <c r="O2384" s="42">
        <v>0</v>
      </c>
      <c r="P2384" s="45">
        <f>IF(J2384&lt;DATEVALUE("2009-1-1"),3%,13%)</f>
        <v>0.13</v>
      </c>
      <c r="Q2384" s="42">
        <f>IF(P2384=13%,ROUND(O2384/(1+P2384)*P2384,2),ROUND(O2384/(1+0.03)*0.02,2))</f>
        <v>0</v>
      </c>
      <c r="R2384" s="42">
        <f>O2384-Q2384</f>
        <v>0</v>
      </c>
      <c r="S2384" s="42">
        <f>N2384-R2384</f>
        <v>470.09</v>
      </c>
      <c r="T2384" s="38">
        <v>5000</v>
      </c>
      <c r="U2384" s="14">
        <f>S2384/H2384</f>
        <v>5.0000478636333182E-2</v>
      </c>
      <c r="V2384" s="19"/>
      <c r="W2384" s="19"/>
      <c r="X2384" s="37" t="s">
        <v>3459</v>
      </c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</row>
    <row r="2385" spans="1:37" s="9" customFormat="1" ht="16.5" customHeight="1">
      <c r="A2385" s="38">
        <v>22</v>
      </c>
      <c r="B2385" s="39">
        <v>10751</v>
      </c>
      <c r="C2385" s="38">
        <v>10305274</v>
      </c>
      <c r="D2385" s="40" t="s">
        <v>1133</v>
      </c>
      <c r="E2385" s="38">
        <v>3</v>
      </c>
      <c r="F2385" s="38">
        <v>120</v>
      </c>
      <c r="G2385" s="38" t="s">
        <v>23</v>
      </c>
      <c r="H2385" s="42">
        <v>6261.54</v>
      </c>
      <c r="I2385" s="56"/>
      <c r="J2385" s="44">
        <v>41269</v>
      </c>
      <c r="K2385" s="42">
        <v>0</v>
      </c>
      <c r="L2385" s="42">
        <v>5948.46</v>
      </c>
      <c r="M2385" s="44">
        <v>45169</v>
      </c>
      <c r="N2385" s="42">
        <f>H2385-K2385-L2385</f>
        <v>313.07999999999993</v>
      </c>
      <c r="O2385" s="42">
        <v>0</v>
      </c>
      <c r="P2385" s="45">
        <v>0.13</v>
      </c>
      <c r="Q2385" s="42">
        <v>0</v>
      </c>
      <c r="R2385" s="42">
        <v>0</v>
      </c>
      <c r="S2385" s="42">
        <v>313.08</v>
      </c>
      <c r="T2385" s="38">
        <v>2101</v>
      </c>
      <c r="U2385" s="14">
        <f>S2385/H2385</f>
        <v>5.0000479115361394E-2</v>
      </c>
      <c r="V2385" s="19"/>
      <c r="W2385" s="19"/>
      <c r="X2385" s="37" t="s">
        <v>3474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</row>
    <row r="2386" spans="1:37" s="9" customFormat="1" ht="16.5" customHeight="1">
      <c r="A2386" s="38">
        <v>429</v>
      </c>
      <c r="B2386" s="39">
        <v>10744</v>
      </c>
      <c r="C2386" s="38">
        <v>10293656</v>
      </c>
      <c r="D2386" s="40" t="s">
        <v>3447</v>
      </c>
      <c r="E2386" s="58">
        <v>1</v>
      </c>
      <c r="F2386" s="38">
        <v>120</v>
      </c>
      <c r="G2386" s="38" t="s">
        <v>21</v>
      </c>
      <c r="H2386" s="42">
        <v>13504.27</v>
      </c>
      <c r="I2386" s="37"/>
      <c r="J2386" s="44">
        <v>40966</v>
      </c>
      <c r="K2386" s="42">
        <v>0</v>
      </c>
      <c r="L2386" s="42">
        <v>12829.05</v>
      </c>
      <c r="M2386" s="44">
        <v>45281</v>
      </c>
      <c r="N2386" s="42">
        <v>675.22</v>
      </c>
      <c r="O2386" s="42">
        <v>0</v>
      </c>
      <c r="P2386" s="45">
        <f>IF(J2386&lt;DATEVALUE("2009-1-1"),3%,13%)</f>
        <v>0.13</v>
      </c>
      <c r="Q2386" s="42">
        <f>IF(P2386=13%,ROUND(O2386/(1+P2386)*P2386,2),ROUND(O2386/(1+0.03)*0.02,2))</f>
        <v>0</v>
      </c>
      <c r="R2386" s="42">
        <f>O2386-Q2386</f>
        <v>0</v>
      </c>
      <c r="S2386" s="42">
        <f>N2386-R2386</f>
        <v>675.22</v>
      </c>
      <c r="T2386" s="38">
        <v>2004</v>
      </c>
      <c r="U2386" s="14">
        <f>S2386/H2386</f>
        <v>5.0000481329238823E-2</v>
      </c>
      <c r="V2386" s="19"/>
      <c r="W2386" s="19"/>
      <c r="X2386" s="37" t="s">
        <v>3463</v>
      </c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</row>
    <row r="2387" spans="1:37" s="9" customFormat="1" ht="16.5" customHeight="1">
      <c r="A2387" s="38">
        <v>91</v>
      </c>
      <c r="B2387" s="39">
        <v>10736</v>
      </c>
      <c r="C2387" s="38">
        <v>10284040</v>
      </c>
      <c r="D2387" s="40" t="s">
        <v>1892</v>
      </c>
      <c r="E2387" s="38">
        <v>4</v>
      </c>
      <c r="F2387" s="38">
        <v>120</v>
      </c>
      <c r="G2387" s="38" t="s">
        <v>23</v>
      </c>
      <c r="H2387" s="42">
        <v>13504.27</v>
      </c>
      <c r="I2387" s="49"/>
      <c r="J2387" s="44">
        <v>40905</v>
      </c>
      <c r="K2387" s="42">
        <v>0</v>
      </c>
      <c r="L2387" s="42">
        <v>12829.05</v>
      </c>
      <c r="M2387" s="44">
        <v>45107</v>
      </c>
      <c r="N2387" s="42">
        <f>H2387-K2387-L2387</f>
        <v>675.22000000000116</v>
      </c>
      <c r="O2387" s="42">
        <v>0</v>
      </c>
      <c r="P2387" s="45">
        <v>0.13</v>
      </c>
      <c r="Q2387" s="42">
        <v>0</v>
      </c>
      <c r="R2387" s="42">
        <v>0</v>
      </c>
      <c r="S2387" s="42">
        <f>N2387-R2387</f>
        <v>675.22000000000116</v>
      </c>
      <c r="T2387" s="38">
        <v>2104</v>
      </c>
      <c r="U2387" s="14">
        <f>S2387/H2387</f>
        <v>5.0000481329238913E-2</v>
      </c>
      <c r="V2387" s="19"/>
      <c r="W2387" s="19"/>
      <c r="X2387" s="37" t="s">
        <v>3461</v>
      </c>
    </row>
    <row r="2388" spans="1:37" s="9" customFormat="1" ht="16.5" customHeight="1">
      <c r="A2388" s="38">
        <v>30</v>
      </c>
      <c r="B2388" s="39">
        <v>10751</v>
      </c>
      <c r="C2388" s="38">
        <v>10305187</v>
      </c>
      <c r="D2388" s="40" t="s">
        <v>81</v>
      </c>
      <c r="E2388" s="58">
        <v>20</v>
      </c>
      <c r="F2388" s="38">
        <v>60</v>
      </c>
      <c r="G2388" s="38" t="s">
        <v>23</v>
      </c>
      <c r="H2388" s="42">
        <v>8239.32</v>
      </c>
      <c r="I2388" s="57"/>
      <c r="J2388" s="44">
        <v>41270</v>
      </c>
      <c r="K2388" s="42">
        <v>0</v>
      </c>
      <c r="L2388" s="42">
        <v>7827.35</v>
      </c>
      <c r="M2388" s="44">
        <v>45199</v>
      </c>
      <c r="N2388" s="42">
        <f>H2388-L2388</f>
        <v>411.96999999999935</v>
      </c>
      <c r="O2388" s="42">
        <v>0</v>
      </c>
      <c r="P2388" s="45">
        <v>0.13</v>
      </c>
      <c r="Q2388" s="42">
        <v>0</v>
      </c>
      <c r="R2388" s="42">
        <v>0</v>
      </c>
      <c r="S2388" s="42">
        <f>N2388</f>
        <v>411.96999999999935</v>
      </c>
      <c r="T2388" s="38">
        <v>5000</v>
      </c>
      <c r="U2388" s="14">
        <f>S2388/H2388</f>
        <v>5.0000485476956756E-2</v>
      </c>
      <c r="V2388" s="19"/>
      <c r="W2388" s="19"/>
      <c r="X2388" s="37" t="s">
        <v>3474</v>
      </c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</row>
    <row r="2389" spans="1:37" s="9" customFormat="1" ht="16.5" customHeight="1">
      <c r="A2389" s="38">
        <v>57</v>
      </c>
      <c r="B2389" s="39">
        <v>10723</v>
      </c>
      <c r="C2389" s="38">
        <v>10294082</v>
      </c>
      <c r="D2389" s="40" t="s">
        <v>273</v>
      </c>
      <c r="E2389" s="58">
        <v>1</v>
      </c>
      <c r="F2389" s="38">
        <v>120</v>
      </c>
      <c r="G2389" s="38" t="s">
        <v>21</v>
      </c>
      <c r="H2389" s="42">
        <v>14410.26</v>
      </c>
      <c r="I2389" s="57"/>
      <c r="J2389" s="44">
        <v>40177</v>
      </c>
      <c r="K2389" s="42">
        <v>0</v>
      </c>
      <c r="L2389" s="42">
        <v>13689.74</v>
      </c>
      <c r="M2389" s="44">
        <v>45199</v>
      </c>
      <c r="N2389" s="42">
        <f>H2389-K2389-L2389</f>
        <v>720.52000000000044</v>
      </c>
      <c r="O2389" s="42">
        <v>0</v>
      </c>
      <c r="P2389" s="45">
        <v>0.13</v>
      </c>
      <c r="Q2389" s="42">
        <v>0</v>
      </c>
      <c r="R2389" s="42">
        <v>0</v>
      </c>
      <c r="S2389" s="42">
        <f>N2389</f>
        <v>720.52000000000044</v>
      </c>
      <c r="T2389" s="38">
        <v>5000</v>
      </c>
      <c r="U2389" s="14">
        <f>S2389/H2389</f>
        <v>5.0000485765003579E-2</v>
      </c>
      <c r="V2389" s="19"/>
      <c r="W2389" s="19"/>
      <c r="X2389" s="37" t="s">
        <v>3470</v>
      </c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</row>
    <row r="2390" spans="1:37" s="9" customFormat="1" ht="16.5" customHeight="1">
      <c r="A2390" s="38">
        <v>585</v>
      </c>
      <c r="B2390" s="39">
        <v>40712</v>
      </c>
      <c r="C2390" s="38">
        <v>10303928</v>
      </c>
      <c r="D2390" s="40" t="s">
        <v>1777</v>
      </c>
      <c r="E2390" s="38">
        <v>12</v>
      </c>
      <c r="F2390" s="38">
        <v>60</v>
      </c>
      <c r="G2390" s="38" t="s">
        <v>83</v>
      </c>
      <c r="H2390" s="42">
        <v>16410.240000000002</v>
      </c>
      <c r="I2390" s="55"/>
      <c r="J2390" s="44">
        <v>42277</v>
      </c>
      <c r="K2390" s="42">
        <v>0</v>
      </c>
      <c r="L2390" s="42">
        <v>15589.72</v>
      </c>
      <c r="M2390" s="44">
        <v>45138</v>
      </c>
      <c r="N2390" s="42">
        <f>H2390-K2390-L2390</f>
        <v>820.52000000000226</v>
      </c>
      <c r="O2390" s="42">
        <v>0</v>
      </c>
      <c r="P2390" s="45">
        <v>0.13</v>
      </c>
      <c r="Q2390" s="42">
        <v>0</v>
      </c>
      <c r="R2390" s="42">
        <v>0</v>
      </c>
      <c r="S2390" s="42">
        <v>820.52</v>
      </c>
      <c r="T2390" s="38">
        <v>5000</v>
      </c>
      <c r="U2390" s="14">
        <f>S2390/H2390</f>
        <v>5.0000487500487495E-2</v>
      </c>
      <c r="V2390" s="19"/>
      <c r="W2390" s="19"/>
      <c r="X2390" s="37" t="s">
        <v>3467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</row>
    <row r="2391" spans="1:37" s="9" customFormat="1" ht="16.5" customHeight="1">
      <c r="A2391" s="38">
        <v>609</v>
      </c>
      <c r="B2391" s="39">
        <v>10729</v>
      </c>
      <c r="C2391" s="38">
        <v>10291880</v>
      </c>
      <c r="D2391" s="40" t="s">
        <v>66</v>
      </c>
      <c r="E2391" s="58">
        <v>3</v>
      </c>
      <c r="F2391" s="38">
        <v>60</v>
      </c>
      <c r="G2391" s="38" t="s">
        <v>23</v>
      </c>
      <c r="H2391" s="42">
        <v>8205.1200000000008</v>
      </c>
      <c r="I2391" s="37"/>
      <c r="J2391" s="44">
        <v>42001</v>
      </c>
      <c r="K2391" s="42">
        <v>0</v>
      </c>
      <c r="L2391" s="42">
        <v>7794.86</v>
      </c>
      <c r="M2391" s="44">
        <v>45259</v>
      </c>
      <c r="N2391" s="42">
        <v>410.26</v>
      </c>
      <c r="O2391" s="42">
        <v>0</v>
      </c>
      <c r="P2391" s="45">
        <f>IF(J2391&lt;DATEVALUE("2009-1-1"),3%,13%)</f>
        <v>0.13</v>
      </c>
      <c r="Q2391" s="42">
        <f>IF(P2391=13%,ROUND(O2391/(1+P2391)*P2391,2),ROUND(O2391/(1+0.03)*0.02,2))</f>
        <v>0</v>
      </c>
      <c r="R2391" s="42">
        <f>O2391-Q2391</f>
        <v>0</v>
      </c>
      <c r="S2391" s="42">
        <f>N2391-R2391</f>
        <v>410.26</v>
      </c>
      <c r="T2391" s="38">
        <v>5000</v>
      </c>
      <c r="U2391" s="14">
        <f>S2391/H2391</f>
        <v>5.0000487500487495E-2</v>
      </c>
      <c r="V2391" s="19"/>
      <c r="W2391" s="19"/>
      <c r="X2391" s="37" t="s">
        <v>3459</v>
      </c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</row>
    <row r="2392" spans="1:37" s="9" customFormat="1" ht="16.5" customHeight="1">
      <c r="A2392" s="38">
        <v>748</v>
      </c>
      <c r="B2392" s="39">
        <v>10729</v>
      </c>
      <c r="C2392" s="38">
        <v>10292144</v>
      </c>
      <c r="D2392" s="40" t="s">
        <v>3311</v>
      </c>
      <c r="E2392" s="58">
        <v>1</v>
      </c>
      <c r="F2392" s="38">
        <v>60</v>
      </c>
      <c r="G2392" s="38" t="s">
        <v>33</v>
      </c>
      <c r="H2392" s="42">
        <v>4102.5600000000004</v>
      </c>
      <c r="I2392" s="37"/>
      <c r="J2392" s="44">
        <v>39963</v>
      </c>
      <c r="K2392" s="42">
        <v>0</v>
      </c>
      <c r="L2392" s="42">
        <v>3897.43</v>
      </c>
      <c r="M2392" s="44">
        <v>45259</v>
      </c>
      <c r="N2392" s="42">
        <v>205.13</v>
      </c>
      <c r="O2392" s="42">
        <v>0</v>
      </c>
      <c r="P2392" s="45">
        <f>IF(J2392&lt;DATEVALUE("2009-1-1"),3%,13%)</f>
        <v>0.13</v>
      </c>
      <c r="Q2392" s="42">
        <f>IF(P2392=13%,ROUND(O2392/(1+P2392)*P2392,2),ROUND(O2392/(1+0.03)*0.02,2))</f>
        <v>0</v>
      </c>
      <c r="R2392" s="42">
        <f>O2392-Q2392</f>
        <v>0</v>
      </c>
      <c r="S2392" s="42">
        <f>N2392-R2392</f>
        <v>205.13</v>
      </c>
      <c r="T2392" s="38">
        <v>5000</v>
      </c>
      <c r="U2392" s="14">
        <f>S2392/H2392</f>
        <v>5.0000487500487495E-2</v>
      </c>
      <c r="V2392" s="19"/>
      <c r="W2392" s="19"/>
      <c r="X2392" s="37" t="s">
        <v>3459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</row>
    <row r="2393" spans="1:37" s="9" customFormat="1" ht="16.5" customHeight="1">
      <c r="A2393" s="38">
        <v>22</v>
      </c>
      <c r="B2393" s="39">
        <v>50101</v>
      </c>
      <c r="C2393" s="38">
        <v>10303184</v>
      </c>
      <c r="D2393" s="40" t="s">
        <v>409</v>
      </c>
      <c r="E2393" s="38">
        <v>26</v>
      </c>
      <c r="F2393" s="38">
        <v>60</v>
      </c>
      <c r="G2393" s="38" t="s">
        <v>23</v>
      </c>
      <c r="H2393" s="42">
        <v>4089.76</v>
      </c>
      <c r="I2393" s="2"/>
      <c r="J2393" s="44">
        <v>43156</v>
      </c>
      <c r="K2393" s="42">
        <v>0</v>
      </c>
      <c r="L2393" s="42">
        <v>3885.27</v>
      </c>
      <c r="M2393" s="44">
        <v>45046</v>
      </c>
      <c r="N2393" s="42">
        <f>H2393-K2393-L2393</f>
        <v>204.49000000000024</v>
      </c>
      <c r="O2393" s="42">
        <v>0</v>
      </c>
      <c r="P2393" s="45">
        <v>0.13</v>
      </c>
      <c r="Q2393" s="42">
        <v>0</v>
      </c>
      <c r="R2393" s="42">
        <v>0</v>
      </c>
      <c r="S2393" s="42">
        <v>204.49</v>
      </c>
      <c r="T2393" s="38">
        <v>5000</v>
      </c>
      <c r="U2393" s="14">
        <f>S2393/H2393</f>
        <v>5.0000489026250927E-2</v>
      </c>
      <c r="V2393" s="19"/>
      <c r="W2393" s="19"/>
      <c r="X2393" s="37" t="s">
        <v>3477</v>
      </c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</row>
    <row r="2394" spans="1:37" s="9" customFormat="1" ht="16.5" customHeight="1">
      <c r="A2394" s="38">
        <v>13</v>
      </c>
      <c r="B2394" s="39">
        <v>10723</v>
      </c>
      <c r="C2394" s="38">
        <v>10294084</v>
      </c>
      <c r="D2394" s="40" t="s">
        <v>541</v>
      </c>
      <c r="E2394" s="38">
        <v>11</v>
      </c>
      <c r="F2394" s="38">
        <v>120</v>
      </c>
      <c r="G2394" s="38" t="s">
        <v>23</v>
      </c>
      <c r="H2394" s="42">
        <v>15315.65</v>
      </c>
      <c r="I2394" s="2"/>
      <c r="J2394" s="44">
        <v>40176</v>
      </c>
      <c r="K2394" s="42">
        <v>0</v>
      </c>
      <c r="L2394" s="42">
        <v>14549.86</v>
      </c>
      <c r="M2394" s="44">
        <v>45016</v>
      </c>
      <c r="N2394" s="42">
        <f>H2394-K2394-L2394</f>
        <v>765.78999999999905</v>
      </c>
      <c r="O2394" s="42">
        <v>0</v>
      </c>
      <c r="P2394" s="45">
        <v>0.13</v>
      </c>
      <c r="Q2394" s="42">
        <v>0</v>
      </c>
      <c r="R2394" s="42">
        <v>0</v>
      </c>
      <c r="S2394" s="42">
        <v>765.79</v>
      </c>
      <c r="T2394" s="38">
        <v>2105</v>
      </c>
      <c r="U2394" s="14">
        <f>S2394/H2394</f>
        <v>5.0000489695181075E-2</v>
      </c>
      <c r="V2394" s="19"/>
      <c r="W2394" s="19"/>
      <c r="X2394" s="37" t="s">
        <v>3470</v>
      </c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</row>
    <row r="2395" spans="1:37" s="9" customFormat="1" ht="16.5" customHeight="1">
      <c r="A2395" s="38">
        <v>88</v>
      </c>
      <c r="B2395" s="39">
        <v>10726</v>
      </c>
      <c r="C2395" s="38">
        <v>10299685</v>
      </c>
      <c r="D2395" s="40" t="s">
        <v>1226</v>
      </c>
      <c r="E2395" s="38">
        <v>150</v>
      </c>
      <c r="F2395" s="38">
        <v>60</v>
      </c>
      <c r="G2395" s="38" t="s">
        <v>23</v>
      </c>
      <c r="H2395" s="42">
        <v>6089.74</v>
      </c>
      <c r="I2395" s="55"/>
      <c r="J2395" s="44">
        <v>40894</v>
      </c>
      <c r="K2395" s="42">
        <v>0</v>
      </c>
      <c r="L2395" s="42">
        <v>5785.25</v>
      </c>
      <c r="M2395" s="44">
        <v>45138</v>
      </c>
      <c r="N2395" s="42">
        <f>H2395-K2395-L2395</f>
        <v>304.48999999999978</v>
      </c>
      <c r="O2395" s="42">
        <v>0</v>
      </c>
      <c r="P2395" s="45">
        <v>0.13</v>
      </c>
      <c r="Q2395" s="42">
        <v>0</v>
      </c>
      <c r="R2395" s="42">
        <v>0</v>
      </c>
      <c r="S2395" s="42">
        <v>304.49</v>
      </c>
      <c r="T2395" s="38">
        <v>5000</v>
      </c>
      <c r="U2395" s="14">
        <f>S2395/H2395</f>
        <v>5.0000492631869342E-2</v>
      </c>
      <c r="V2395" s="19"/>
      <c r="W2395" s="19"/>
      <c r="X2395" s="37" t="s">
        <v>3459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</row>
    <row r="2396" spans="1:37" s="9" customFormat="1" ht="16.5" customHeight="1">
      <c r="A2396" s="38">
        <v>936</v>
      </c>
      <c r="B2396" s="39">
        <v>10800</v>
      </c>
      <c r="C2396" s="38">
        <v>10317592</v>
      </c>
      <c r="D2396" s="40" t="s">
        <v>2432</v>
      </c>
      <c r="E2396" s="38">
        <v>8</v>
      </c>
      <c r="F2396" s="38">
        <v>60</v>
      </c>
      <c r="G2396" s="38" t="s">
        <v>23</v>
      </c>
      <c r="H2396" s="42">
        <v>11143.49</v>
      </c>
      <c r="I2396" s="2"/>
      <c r="J2396" s="44">
        <v>39642</v>
      </c>
      <c r="K2396" s="42">
        <v>0</v>
      </c>
      <c r="L2396" s="42">
        <v>10586.31</v>
      </c>
      <c r="M2396" s="44">
        <v>45046</v>
      </c>
      <c r="N2396" s="42">
        <f>H2396-K2396-L2396</f>
        <v>557.18000000000029</v>
      </c>
      <c r="O2396" s="42">
        <v>0</v>
      </c>
      <c r="P2396" s="45">
        <v>0.03</v>
      </c>
      <c r="Q2396" s="42">
        <v>0</v>
      </c>
      <c r="R2396" s="42">
        <v>0</v>
      </c>
      <c r="S2396" s="42">
        <f>N2396-R2396</f>
        <v>557.18000000000029</v>
      </c>
      <c r="T2396" s="38">
        <v>1001</v>
      </c>
      <c r="U2396" s="14">
        <f>S2396/H2396</f>
        <v>5.0000493561711844E-2</v>
      </c>
      <c r="V2396" s="19"/>
      <c r="W2396" s="19"/>
      <c r="X2396" s="37" t="s">
        <v>3465</v>
      </c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</row>
    <row r="2397" spans="1:37" s="9" customFormat="1" ht="16.5" customHeight="1">
      <c r="A2397" s="38">
        <v>7</v>
      </c>
      <c r="B2397" s="39">
        <v>10749</v>
      </c>
      <c r="C2397" s="38">
        <v>10301539</v>
      </c>
      <c r="D2397" s="40" t="s">
        <v>2511</v>
      </c>
      <c r="E2397" s="38">
        <v>4</v>
      </c>
      <c r="F2397" s="38">
        <v>60</v>
      </c>
      <c r="G2397" s="38" t="s">
        <v>33</v>
      </c>
      <c r="H2397" s="42">
        <v>16119.64</v>
      </c>
      <c r="I2397" s="2"/>
      <c r="J2397" s="44">
        <v>41969</v>
      </c>
      <c r="K2397" s="42">
        <v>0</v>
      </c>
      <c r="L2397" s="42">
        <v>15313.65</v>
      </c>
      <c r="M2397" s="44">
        <v>45016</v>
      </c>
      <c r="N2397" s="42">
        <f>H2397-K2397-L2397</f>
        <v>805.98999999999978</v>
      </c>
      <c r="O2397" s="42">
        <v>0</v>
      </c>
      <c r="P2397" s="45">
        <v>0.13</v>
      </c>
      <c r="Q2397" s="42">
        <v>0</v>
      </c>
      <c r="R2397" s="42">
        <v>0</v>
      </c>
      <c r="S2397" s="42">
        <v>805.99</v>
      </c>
      <c r="T2397" s="38">
        <v>5000</v>
      </c>
      <c r="U2397" s="14">
        <f>S2397/H2397</f>
        <v>5.0000496288999011E-2</v>
      </c>
      <c r="V2397" s="19"/>
      <c r="W2397" s="19"/>
      <c r="X2397" s="37" t="s">
        <v>3473</v>
      </c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</row>
    <row r="2398" spans="1:37" s="9" customFormat="1" ht="16.5" customHeight="1">
      <c r="A2398" s="38">
        <v>1065</v>
      </c>
      <c r="B2398" s="39">
        <v>10800</v>
      </c>
      <c r="C2398" s="38">
        <v>10317455</v>
      </c>
      <c r="D2398" s="40" t="s">
        <v>2158</v>
      </c>
      <c r="E2398" s="38">
        <v>17</v>
      </c>
      <c r="F2398" s="38">
        <v>60</v>
      </c>
      <c r="G2398" s="38" t="s">
        <v>83</v>
      </c>
      <c r="H2398" s="42">
        <v>10072.5</v>
      </c>
      <c r="I2398" s="2"/>
      <c r="J2398" s="44">
        <v>39808</v>
      </c>
      <c r="K2398" s="42">
        <v>0</v>
      </c>
      <c r="L2398" s="42">
        <v>9568.8700000000008</v>
      </c>
      <c r="M2398" s="44">
        <v>45077</v>
      </c>
      <c r="N2398" s="42">
        <f>H2398-K2398-L2398</f>
        <v>503.6299999999992</v>
      </c>
      <c r="O2398" s="42">
        <v>0</v>
      </c>
      <c r="P2398" s="45">
        <v>0.03</v>
      </c>
      <c r="Q2398" s="42">
        <v>0</v>
      </c>
      <c r="R2398" s="42">
        <v>0</v>
      </c>
      <c r="S2398" s="42">
        <f>N2398-R2398</f>
        <v>503.6299999999992</v>
      </c>
      <c r="T2398" s="38">
        <v>1001</v>
      </c>
      <c r="U2398" s="14">
        <f>S2398/H2398</f>
        <v>5.0000496401092005E-2</v>
      </c>
      <c r="V2398" s="19"/>
      <c r="W2398" s="19"/>
      <c r="X2398" s="37" t="s">
        <v>3465</v>
      </c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</row>
    <row r="2399" spans="1:37" s="9" customFormat="1" ht="16.5" customHeight="1">
      <c r="A2399" s="38">
        <v>724</v>
      </c>
      <c r="B2399" s="39">
        <v>10729</v>
      </c>
      <c r="C2399" s="38">
        <v>10291847</v>
      </c>
      <c r="D2399" s="40" t="s">
        <v>3302</v>
      </c>
      <c r="E2399" s="58">
        <v>6</v>
      </c>
      <c r="F2399" s="38">
        <v>60</v>
      </c>
      <c r="G2399" s="38" t="s">
        <v>33</v>
      </c>
      <c r="H2399" s="42">
        <v>12051.28</v>
      </c>
      <c r="I2399" s="37"/>
      <c r="J2399" s="44">
        <v>39834</v>
      </c>
      <c r="K2399" s="42">
        <v>0</v>
      </c>
      <c r="L2399" s="42">
        <v>11448.71</v>
      </c>
      <c r="M2399" s="44">
        <v>45259</v>
      </c>
      <c r="N2399" s="42">
        <v>602.57000000000005</v>
      </c>
      <c r="O2399" s="42">
        <v>0</v>
      </c>
      <c r="P2399" s="45">
        <f>IF(J2399&lt;DATEVALUE("2009-1-1"),3%,13%)</f>
        <v>0.13</v>
      </c>
      <c r="Q2399" s="42">
        <f>IF(P2399=13%,ROUND(O2399/(1+P2399)*P2399,2),ROUND(O2399/(1+0.03)*0.02,2))</f>
        <v>0</v>
      </c>
      <c r="R2399" s="42">
        <f>O2399-Q2399</f>
        <v>0</v>
      </c>
      <c r="S2399" s="42">
        <f>N2399-R2399</f>
        <v>602.57000000000005</v>
      </c>
      <c r="T2399" s="38">
        <v>5000</v>
      </c>
      <c r="U2399" s="14">
        <f>S2399/H2399</f>
        <v>5.0000497872425172E-2</v>
      </c>
      <c r="V2399" s="19"/>
      <c r="W2399" s="19"/>
      <c r="X2399" s="37" t="s">
        <v>3459</v>
      </c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</row>
    <row r="2400" spans="1:37" s="9" customFormat="1" ht="16.5" customHeight="1">
      <c r="A2400" s="38">
        <v>1033</v>
      </c>
      <c r="B2400" s="39">
        <v>10800</v>
      </c>
      <c r="C2400" s="38">
        <v>10318109</v>
      </c>
      <c r="D2400" s="40" t="s">
        <v>2101</v>
      </c>
      <c r="E2400" s="38">
        <v>2</v>
      </c>
      <c r="F2400" s="38">
        <v>120</v>
      </c>
      <c r="G2400" s="38" t="s">
        <v>23</v>
      </c>
      <c r="H2400" s="42">
        <v>6023.34</v>
      </c>
      <c r="I2400" s="2"/>
      <c r="J2400" s="44">
        <v>39869</v>
      </c>
      <c r="K2400" s="42">
        <v>0</v>
      </c>
      <c r="L2400" s="42">
        <v>5722.17</v>
      </c>
      <c r="M2400" s="44">
        <v>45077</v>
      </c>
      <c r="N2400" s="42">
        <f>H2400-K2400-L2400</f>
        <v>301.17000000000007</v>
      </c>
      <c r="O2400" s="42">
        <v>0</v>
      </c>
      <c r="P2400" s="45">
        <v>0.13</v>
      </c>
      <c r="Q2400" s="42">
        <v>0</v>
      </c>
      <c r="R2400" s="42">
        <v>0</v>
      </c>
      <c r="S2400" s="42">
        <f>N2400-R2400</f>
        <v>301.17000000000007</v>
      </c>
      <c r="T2400" s="38">
        <v>1001</v>
      </c>
      <c r="U2400" s="14">
        <f>S2400/H2400</f>
        <v>5.0000498062536744E-2</v>
      </c>
      <c r="V2400" s="19"/>
      <c r="W2400" s="19"/>
      <c r="X2400" s="37" t="s">
        <v>3465</v>
      </c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</row>
    <row r="2401" spans="1:37" s="9" customFormat="1" ht="16.5" customHeight="1">
      <c r="A2401" s="38">
        <v>633</v>
      </c>
      <c r="B2401" s="39">
        <v>10729</v>
      </c>
      <c r="C2401" s="38">
        <v>10292326</v>
      </c>
      <c r="D2401" s="40" t="s">
        <v>542</v>
      </c>
      <c r="E2401" s="58">
        <v>10</v>
      </c>
      <c r="F2401" s="38">
        <v>120</v>
      </c>
      <c r="G2401" s="38" t="s">
        <v>23</v>
      </c>
      <c r="H2401" s="42">
        <v>1969.98</v>
      </c>
      <c r="I2401" s="37"/>
      <c r="J2401" s="44">
        <v>39812</v>
      </c>
      <c r="K2401" s="42">
        <v>0</v>
      </c>
      <c r="L2401" s="42">
        <v>1871.48</v>
      </c>
      <c r="M2401" s="44">
        <v>45259</v>
      </c>
      <c r="N2401" s="42">
        <v>98.5</v>
      </c>
      <c r="O2401" s="42">
        <v>0</v>
      </c>
      <c r="P2401" s="45">
        <f>IF(J2401&lt;DATEVALUE("2009-1-1"),3%,13%)</f>
        <v>0.03</v>
      </c>
      <c r="Q2401" s="42">
        <f>IF(P2401=13%,ROUND(O2401/(1+P2401)*P2401,2),ROUND(O2401/(1+0.03)*0.02,2))</f>
        <v>0</v>
      </c>
      <c r="R2401" s="42">
        <f>O2401-Q2401</f>
        <v>0</v>
      </c>
      <c r="S2401" s="42">
        <f>N2401-R2401</f>
        <v>98.5</v>
      </c>
      <c r="T2401" s="38">
        <v>5000</v>
      </c>
      <c r="U2401" s="14">
        <f>S2401/H2401</f>
        <v>5.0000507619366696E-2</v>
      </c>
      <c r="V2401" s="19"/>
      <c r="W2401" s="19"/>
      <c r="X2401" s="37" t="s">
        <v>3459</v>
      </c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</row>
    <row r="2402" spans="1:37" s="9" customFormat="1" ht="16.5" customHeight="1">
      <c r="A2402" s="38">
        <v>98</v>
      </c>
      <c r="B2402" s="39">
        <v>10732</v>
      </c>
      <c r="C2402" s="38">
        <v>10321035</v>
      </c>
      <c r="D2402" s="40" t="s">
        <v>426</v>
      </c>
      <c r="E2402" s="58">
        <v>10</v>
      </c>
      <c r="F2402" s="38">
        <v>120</v>
      </c>
      <c r="G2402" s="38" t="s">
        <v>23</v>
      </c>
      <c r="H2402" s="42">
        <v>11760.68</v>
      </c>
      <c r="I2402" s="57"/>
      <c r="J2402" s="44">
        <v>41238</v>
      </c>
      <c r="K2402" s="42">
        <v>0</v>
      </c>
      <c r="L2402" s="42">
        <v>11172.64</v>
      </c>
      <c r="M2402" s="44">
        <v>45199</v>
      </c>
      <c r="N2402" s="42">
        <f>H2402-L2402</f>
        <v>588.04000000000087</v>
      </c>
      <c r="O2402" s="42">
        <v>0</v>
      </c>
      <c r="P2402" s="45">
        <v>0.13</v>
      </c>
      <c r="Q2402" s="42">
        <v>0</v>
      </c>
      <c r="R2402" s="42">
        <v>0</v>
      </c>
      <c r="S2402" s="42">
        <f>N2402</f>
        <v>588.04000000000087</v>
      </c>
      <c r="T2402" s="38">
        <v>5000</v>
      </c>
      <c r="U2402" s="14">
        <f>S2402/H2402</f>
        <v>5.0000510174581812E-2</v>
      </c>
      <c r="V2402" s="19"/>
      <c r="W2402" s="19"/>
      <c r="X2402" s="37" t="s">
        <v>3460</v>
      </c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</row>
    <row r="2403" spans="1:37" s="9" customFormat="1" ht="16.5" customHeight="1">
      <c r="A2403" s="38">
        <v>100</v>
      </c>
      <c r="B2403" s="39">
        <v>10732</v>
      </c>
      <c r="C2403" s="38">
        <v>10321055</v>
      </c>
      <c r="D2403" s="40" t="s">
        <v>78</v>
      </c>
      <c r="E2403" s="58">
        <v>10</v>
      </c>
      <c r="F2403" s="38">
        <v>120</v>
      </c>
      <c r="G2403" s="38" t="s">
        <v>23</v>
      </c>
      <c r="H2403" s="42">
        <v>11760.68</v>
      </c>
      <c r="I2403" s="57"/>
      <c r="J2403" s="44">
        <v>41357</v>
      </c>
      <c r="K2403" s="42">
        <v>0</v>
      </c>
      <c r="L2403" s="42">
        <v>11172.64</v>
      </c>
      <c r="M2403" s="44">
        <v>45199</v>
      </c>
      <c r="N2403" s="42">
        <f>H2403-L2403</f>
        <v>588.04000000000087</v>
      </c>
      <c r="O2403" s="42">
        <v>0</v>
      </c>
      <c r="P2403" s="45">
        <v>0.13</v>
      </c>
      <c r="Q2403" s="42">
        <v>0</v>
      </c>
      <c r="R2403" s="42">
        <v>0</v>
      </c>
      <c r="S2403" s="42">
        <f>N2403</f>
        <v>588.04000000000087</v>
      </c>
      <c r="T2403" s="38">
        <v>5000</v>
      </c>
      <c r="U2403" s="14">
        <f>S2403/H2403</f>
        <v>5.0000510174581812E-2</v>
      </c>
      <c r="V2403" s="19"/>
      <c r="W2403" s="19"/>
      <c r="X2403" s="37" t="s">
        <v>3460</v>
      </c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</row>
    <row r="2404" spans="1:37" s="9" customFormat="1" ht="16.5" customHeight="1">
      <c r="A2404" s="38">
        <v>196</v>
      </c>
      <c r="B2404" s="39">
        <v>10743</v>
      </c>
      <c r="C2404" s="38">
        <v>10300746</v>
      </c>
      <c r="D2404" s="40" t="s">
        <v>543</v>
      </c>
      <c r="E2404" s="58">
        <v>1</v>
      </c>
      <c r="F2404" s="38">
        <v>60</v>
      </c>
      <c r="G2404" s="38" t="s">
        <v>83</v>
      </c>
      <c r="H2404" s="42">
        <v>3889.36</v>
      </c>
      <c r="I2404" s="57"/>
      <c r="J2404" s="44">
        <v>40513</v>
      </c>
      <c r="K2404" s="42">
        <v>0</v>
      </c>
      <c r="L2404" s="42">
        <v>3694.89</v>
      </c>
      <c r="M2404" s="44">
        <v>45199</v>
      </c>
      <c r="N2404" s="42">
        <f>H2404-L2404</f>
        <v>194.47000000000025</v>
      </c>
      <c r="O2404" s="42">
        <v>0</v>
      </c>
      <c r="P2404" s="45">
        <v>0.13</v>
      </c>
      <c r="Q2404" s="42">
        <v>0</v>
      </c>
      <c r="R2404" s="42">
        <v>0</v>
      </c>
      <c r="S2404" s="42">
        <f>N2404</f>
        <v>194.47000000000025</v>
      </c>
      <c r="T2404" s="38">
        <v>5000</v>
      </c>
      <c r="U2404" s="14">
        <f>S2404/H2404</f>
        <v>5.0000514223419855E-2</v>
      </c>
      <c r="V2404" s="19"/>
      <c r="W2404" s="19"/>
      <c r="X2404" s="37" t="s">
        <v>3463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</row>
    <row r="2405" spans="1:37" s="9" customFormat="1" ht="16.5" customHeight="1">
      <c r="A2405" s="38">
        <v>654</v>
      </c>
      <c r="B2405" s="39">
        <v>10737</v>
      </c>
      <c r="C2405" s="38">
        <v>10288256</v>
      </c>
      <c r="D2405" s="40" t="s">
        <v>451</v>
      </c>
      <c r="E2405" s="58">
        <v>2</v>
      </c>
      <c r="F2405" s="38">
        <v>120</v>
      </c>
      <c r="G2405" s="38" t="s">
        <v>21</v>
      </c>
      <c r="H2405" s="42">
        <v>10598.29</v>
      </c>
      <c r="I2405" s="57"/>
      <c r="J2405" s="44">
        <v>40813</v>
      </c>
      <c r="K2405" s="42">
        <v>0</v>
      </c>
      <c r="L2405" s="42">
        <v>10068.370000000001</v>
      </c>
      <c r="M2405" s="44">
        <v>45199</v>
      </c>
      <c r="N2405" s="42">
        <f>H2405-L2405</f>
        <v>529.92000000000007</v>
      </c>
      <c r="O2405" s="42">
        <v>0</v>
      </c>
      <c r="P2405" s="45">
        <v>0.13</v>
      </c>
      <c r="Q2405" s="42">
        <v>0</v>
      </c>
      <c r="R2405" s="42">
        <v>0</v>
      </c>
      <c r="S2405" s="42">
        <f>N2405</f>
        <v>529.92000000000007</v>
      </c>
      <c r="T2405" s="38">
        <v>2106</v>
      </c>
      <c r="U2405" s="14">
        <f>S2405/H2405</f>
        <v>5.0000518951642203E-2</v>
      </c>
      <c r="V2405" s="19"/>
      <c r="W2405" s="19"/>
      <c r="X2405" s="37" t="s">
        <v>3461</v>
      </c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</row>
    <row r="2406" spans="1:37" s="9" customFormat="1" ht="16.5" customHeight="1">
      <c r="A2406" s="38">
        <v>480</v>
      </c>
      <c r="B2406" s="39">
        <v>10729</v>
      </c>
      <c r="C2406" s="38">
        <v>10291916</v>
      </c>
      <c r="D2406" s="40" t="s">
        <v>67</v>
      </c>
      <c r="E2406" s="58">
        <v>30</v>
      </c>
      <c r="F2406" s="38">
        <v>120</v>
      </c>
      <c r="G2406" s="38" t="s">
        <v>23</v>
      </c>
      <c r="H2406" s="42">
        <v>13410.26</v>
      </c>
      <c r="I2406" s="37"/>
      <c r="J2406" s="44">
        <v>40105</v>
      </c>
      <c r="K2406" s="42">
        <v>0</v>
      </c>
      <c r="L2406" s="42">
        <v>12739.74</v>
      </c>
      <c r="M2406" s="44">
        <v>45259</v>
      </c>
      <c r="N2406" s="42">
        <v>670.52</v>
      </c>
      <c r="O2406" s="42">
        <v>0</v>
      </c>
      <c r="P2406" s="45">
        <f>IF(J2406&lt;DATEVALUE("2009-1-1"),3%,13%)</f>
        <v>0.13</v>
      </c>
      <c r="Q2406" s="42">
        <f>IF(P2406=13%,ROUND(O2406/(1+P2406)*P2406,2),ROUND(O2406/(1+0.03)*0.02,2))</f>
        <v>0</v>
      </c>
      <c r="R2406" s="42">
        <f>O2406-Q2406</f>
        <v>0</v>
      </c>
      <c r="S2406" s="42">
        <f>N2406-R2406</f>
        <v>670.52</v>
      </c>
      <c r="T2406" s="38">
        <v>1601</v>
      </c>
      <c r="U2406" s="14">
        <f>S2406/H2406</f>
        <v>5.0000521988387996E-2</v>
      </c>
      <c r="V2406" s="19"/>
      <c r="W2406" s="19"/>
      <c r="X2406" s="37" t="s">
        <v>3459</v>
      </c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</row>
    <row r="2407" spans="1:37" s="9" customFormat="1" ht="16.5" customHeight="1">
      <c r="A2407" s="38">
        <v>61</v>
      </c>
      <c r="B2407" s="39">
        <v>10701</v>
      </c>
      <c r="C2407" s="38">
        <v>10276346</v>
      </c>
      <c r="D2407" s="40" t="s">
        <v>45</v>
      </c>
      <c r="E2407" s="38">
        <v>1</v>
      </c>
      <c r="F2407" s="38">
        <v>120</v>
      </c>
      <c r="G2407" s="38" t="s">
        <v>21</v>
      </c>
      <c r="H2407" s="42">
        <v>17094.02</v>
      </c>
      <c r="I2407" s="57"/>
      <c r="J2407" s="44">
        <v>41113</v>
      </c>
      <c r="K2407" s="42">
        <v>0</v>
      </c>
      <c r="L2407" s="42">
        <v>16239.31</v>
      </c>
      <c r="M2407" s="44">
        <v>45199</v>
      </c>
      <c r="N2407" s="42">
        <v>854.71</v>
      </c>
      <c r="O2407" s="42">
        <v>0</v>
      </c>
      <c r="P2407" s="45">
        <v>0.13</v>
      </c>
      <c r="Q2407" s="42">
        <v>0</v>
      </c>
      <c r="R2407" s="42">
        <v>0</v>
      </c>
      <c r="S2407" s="42">
        <v>854.71</v>
      </c>
      <c r="T2407" s="38">
        <v>5000</v>
      </c>
      <c r="U2407" s="14">
        <f>S2407/H2407</f>
        <v>5.0000526499910498E-2</v>
      </c>
      <c r="V2407" s="19"/>
      <c r="W2407" s="19"/>
      <c r="X2407" s="37" t="s">
        <v>3455</v>
      </c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</row>
    <row r="2408" spans="1:37" s="9" customFormat="1" ht="16.5" customHeight="1">
      <c r="A2408" s="38">
        <v>34</v>
      </c>
      <c r="B2408" s="39">
        <v>10719</v>
      </c>
      <c r="C2408" s="38">
        <v>10282013</v>
      </c>
      <c r="D2408" s="40" t="s">
        <v>257</v>
      </c>
      <c r="E2408" s="58">
        <v>1</v>
      </c>
      <c r="F2408" s="38">
        <v>120</v>
      </c>
      <c r="G2408" s="38" t="s">
        <v>21</v>
      </c>
      <c r="H2408" s="42">
        <v>17094.02</v>
      </c>
      <c r="I2408" s="57"/>
      <c r="J2408" s="44">
        <v>41207</v>
      </c>
      <c r="K2408" s="42">
        <v>0</v>
      </c>
      <c r="L2408" s="42">
        <v>16239.31</v>
      </c>
      <c r="M2408" s="44">
        <v>45199</v>
      </c>
      <c r="N2408" s="42">
        <f>H2408-L2408</f>
        <v>854.71000000000095</v>
      </c>
      <c r="O2408" s="42">
        <v>0</v>
      </c>
      <c r="P2408" s="45">
        <v>0.13</v>
      </c>
      <c r="Q2408" s="42">
        <v>0</v>
      </c>
      <c r="R2408" s="42">
        <v>0</v>
      </c>
      <c r="S2408" s="42">
        <f>N2408</f>
        <v>854.71000000000095</v>
      </c>
      <c r="T2408" s="38">
        <v>2102</v>
      </c>
      <c r="U2408" s="14">
        <f>S2408/H2408</f>
        <v>5.0000526499910547E-2</v>
      </c>
      <c r="V2408" s="19"/>
      <c r="W2408" s="19"/>
      <c r="X2408" s="37" t="s">
        <v>3478</v>
      </c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</row>
    <row r="2409" spans="1:37" s="9" customFormat="1" ht="16.5" customHeight="1">
      <c r="A2409" s="38">
        <v>325</v>
      </c>
      <c r="B2409" s="39">
        <v>10741</v>
      </c>
      <c r="C2409" s="38">
        <v>10282162</v>
      </c>
      <c r="D2409" s="40" t="s">
        <v>209</v>
      </c>
      <c r="E2409" s="38">
        <v>367</v>
      </c>
      <c r="F2409" s="38">
        <v>60</v>
      </c>
      <c r="G2409" s="38" t="s">
        <v>23</v>
      </c>
      <c r="H2409" s="42">
        <v>13268.46</v>
      </c>
      <c r="I2409" s="56"/>
      <c r="J2409" s="44">
        <v>43156</v>
      </c>
      <c r="K2409" s="42">
        <v>0</v>
      </c>
      <c r="L2409" s="42">
        <v>12605.03</v>
      </c>
      <c r="M2409" s="44">
        <v>45169</v>
      </c>
      <c r="N2409" s="42">
        <f>H2409-K2409-L2409</f>
        <v>663.42999999999847</v>
      </c>
      <c r="O2409" s="42">
        <v>0</v>
      </c>
      <c r="P2409" s="45">
        <v>0.13</v>
      </c>
      <c r="Q2409" s="42">
        <v>0</v>
      </c>
      <c r="R2409" s="42">
        <v>0</v>
      </c>
      <c r="S2409" s="42">
        <f>N2409-R2409</f>
        <v>663.42999999999847</v>
      </c>
      <c r="T2409" s="38">
        <v>5000</v>
      </c>
      <c r="U2409" s="14">
        <f>S2409/H2409</f>
        <v>5.0000527566876528E-2</v>
      </c>
      <c r="V2409" s="19"/>
      <c r="W2409" s="19"/>
      <c r="X2409" s="37" t="s">
        <v>3462</v>
      </c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</row>
    <row r="2410" spans="1:37" s="9" customFormat="1" ht="16.5" customHeight="1">
      <c r="A2410" s="38">
        <v>105</v>
      </c>
      <c r="B2410" s="39">
        <v>10717</v>
      </c>
      <c r="C2410" s="38">
        <v>10312150</v>
      </c>
      <c r="D2410" s="40" t="s">
        <v>3024</v>
      </c>
      <c r="E2410" s="58">
        <v>55</v>
      </c>
      <c r="F2410" s="38">
        <v>60</v>
      </c>
      <c r="G2410" s="38" t="s">
        <v>23</v>
      </c>
      <c r="H2410" s="42">
        <v>9401.7000000000007</v>
      </c>
      <c r="I2410" s="37"/>
      <c r="J2410" s="44">
        <v>42973</v>
      </c>
      <c r="K2410" s="42">
        <v>0</v>
      </c>
      <c r="L2410" s="42">
        <v>8931.61</v>
      </c>
      <c r="M2410" s="44">
        <v>45236</v>
      </c>
      <c r="N2410" s="42">
        <v>470.09</v>
      </c>
      <c r="O2410" s="42">
        <v>0</v>
      </c>
      <c r="P2410" s="45">
        <f>IF(J2410&lt;DATEVALUE("2009-1-1"),3%,13%)</f>
        <v>0.13</v>
      </c>
      <c r="Q2410" s="42">
        <f>IF(P2410=13%,ROUND(O2410/(1+P2410)*P2410,2),ROUND(O2410/(1+0.03)*0.02,2))</f>
        <v>0</v>
      </c>
      <c r="R2410" s="42">
        <f>O2410-Q2410</f>
        <v>0</v>
      </c>
      <c r="S2410" s="42">
        <f>N2410-R2410</f>
        <v>470.09</v>
      </c>
      <c r="T2410" s="38">
        <v>2101</v>
      </c>
      <c r="U2410" s="14">
        <f>S2410/H2410</f>
        <v>5.0000531818713632E-2</v>
      </c>
      <c r="V2410" s="19"/>
      <c r="W2410" s="19"/>
      <c r="X2410" s="37" t="s">
        <v>3457</v>
      </c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</row>
    <row r="2411" spans="1:37" s="9" customFormat="1" ht="16.5" customHeight="1">
      <c r="A2411" s="38">
        <v>75</v>
      </c>
      <c r="B2411" s="39">
        <v>10732</v>
      </c>
      <c r="C2411" s="38">
        <v>10320435</v>
      </c>
      <c r="D2411" s="40" t="s">
        <v>414</v>
      </c>
      <c r="E2411" s="58">
        <v>5</v>
      </c>
      <c r="F2411" s="38">
        <v>120</v>
      </c>
      <c r="G2411" s="38" t="s">
        <v>23</v>
      </c>
      <c r="H2411" s="42">
        <v>9401.7000000000007</v>
      </c>
      <c r="I2411" s="57"/>
      <c r="J2411" s="44">
        <v>40385</v>
      </c>
      <c r="K2411" s="42">
        <v>0</v>
      </c>
      <c r="L2411" s="42">
        <v>8931.61</v>
      </c>
      <c r="M2411" s="44">
        <v>45199</v>
      </c>
      <c r="N2411" s="42">
        <f>H2411-L2411</f>
        <v>470.09000000000015</v>
      </c>
      <c r="O2411" s="42">
        <v>0</v>
      </c>
      <c r="P2411" s="45">
        <v>0.13</v>
      </c>
      <c r="Q2411" s="42">
        <v>0</v>
      </c>
      <c r="R2411" s="42">
        <v>0</v>
      </c>
      <c r="S2411" s="42">
        <f>N2411</f>
        <v>470.09000000000015</v>
      </c>
      <c r="T2411" s="38">
        <v>2001</v>
      </c>
      <c r="U2411" s="14">
        <f>S2411/H2411</f>
        <v>5.0000531818713646E-2</v>
      </c>
      <c r="V2411" s="19"/>
      <c r="W2411" s="19"/>
      <c r="X2411" s="37" t="s">
        <v>3460</v>
      </c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</row>
    <row r="2412" spans="1:37" s="9" customFormat="1" ht="16.5" customHeight="1">
      <c r="A2412" s="38">
        <v>157</v>
      </c>
      <c r="B2412" s="39">
        <v>50098</v>
      </c>
      <c r="C2412" s="38">
        <v>10306990</v>
      </c>
      <c r="D2412" s="40" t="s">
        <v>1011</v>
      </c>
      <c r="E2412" s="38">
        <v>7</v>
      </c>
      <c r="F2412" s="38">
        <v>120</v>
      </c>
      <c r="G2412" s="38" t="s">
        <v>23</v>
      </c>
      <c r="H2412" s="42">
        <v>9345.2999999999993</v>
      </c>
      <c r="I2412" s="57"/>
      <c r="J2412" s="44">
        <v>41248</v>
      </c>
      <c r="K2412" s="42">
        <v>0</v>
      </c>
      <c r="L2412" s="42">
        <v>8878.0300000000007</v>
      </c>
      <c r="M2412" s="44">
        <v>45199</v>
      </c>
      <c r="N2412" s="42">
        <v>467.27</v>
      </c>
      <c r="O2412" s="42">
        <v>0</v>
      </c>
      <c r="P2412" s="45">
        <v>0.13</v>
      </c>
      <c r="Q2412" s="42">
        <v>0</v>
      </c>
      <c r="R2412" s="42">
        <v>0</v>
      </c>
      <c r="S2412" s="42">
        <v>467.27</v>
      </c>
      <c r="T2412" s="38">
        <v>5000</v>
      </c>
      <c r="U2412" s="14">
        <f>S2412/H2412</f>
        <v>5.0000535028302998E-2</v>
      </c>
      <c r="V2412" s="19"/>
      <c r="W2412" s="19"/>
      <c r="X2412" s="37" t="s">
        <v>3456</v>
      </c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</row>
    <row r="2413" spans="1:37" s="9" customFormat="1" ht="16.5" customHeight="1">
      <c r="A2413" s="38">
        <v>72</v>
      </c>
      <c r="B2413" s="39">
        <v>10713</v>
      </c>
      <c r="C2413" s="38">
        <v>10297850</v>
      </c>
      <c r="D2413" s="40" t="s">
        <v>218</v>
      </c>
      <c r="E2413" s="38">
        <v>3</v>
      </c>
      <c r="F2413" s="38">
        <v>60</v>
      </c>
      <c r="G2413" s="38" t="s">
        <v>33</v>
      </c>
      <c r="H2413" s="42">
        <v>7435.92</v>
      </c>
      <c r="I2413" s="57"/>
      <c r="J2413" s="44">
        <v>42793</v>
      </c>
      <c r="K2413" s="42">
        <v>0</v>
      </c>
      <c r="L2413" s="42">
        <v>7064.12</v>
      </c>
      <c r="M2413" s="44">
        <v>45199</v>
      </c>
      <c r="N2413" s="42">
        <v>371.8</v>
      </c>
      <c r="O2413" s="42">
        <v>0</v>
      </c>
      <c r="P2413" s="45">
        <v>0.13</v>
      </c>
      <c r="Q2413" s="42">
        <v>0</v>
      </c>
      <c r="R2413" s="42">
        <v>0</v>
      </c>
      <c r="S2413" s="42">
        <v>371.8</v>
      </c>
      <c r="T2413" s="38">
        <v>5000</v>
      </c>
      <c r="U2413" s="14">
        <f>S2413/H2413</f>
        <v>5.0000537929402143E-2</v>
      </c>
      <c r="V2413" s="19"/>
      <c r="W2413" s="19"/>
      <c r="X2413" s="37" t="s">
        <v>3457</v>
      </c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</row>
    <row r="2414" spans="1:37" s="9" customFormat="1" ht="16.5" customHeight="1">
      <c r="A2414" s="38">
        <v>69</v>
      </c>
      <c r="B2414" s="39">
        <v>10736</v>
      </c>
      <c r="C2414" s="38">
        <v>10283770</v>
      </c>
      <c r="D2414" s="40" t="s">
        <v>472</v>
      </c>
      <c r="E2414" s="38">
        <v>11</v>
      </c>
      <c r="F2414" s="38">
        <v>120</v>
      </c>
      <c r="G2414" s="38" t="s">
        <v>23</v>
      </c>
      <c r="H2414" s="42">
        <v>5533.74</v>
      </c>
      <c r="I2414" s="49"/>
      <c r="J2414" s="44">
        <v>39269</v>
      </c>
      <c r="K2414" s="42">
        <v>0</v>
      </c>
      <c r="L2414" s="42">
        <v>5257.05</v>
      </c>
      <c r="M2414" s="44">
        <v>45107</v>
      </c>
      <c r="N2414" s="42">
        <f>H2414-K2414-L2414</f>
        <v>276.6899999999996</v>
      </c>
      <c r="O2414" s="42">
        <v>0</v>
      </c>
      <c r="P2414" s="45">
        <v>0.03</v>
      </c>
      <c r="Q2414" s="42">
        <v>0</v>
      </c>
      <c r="R2414" s="42">
        <v>0</v>
      </c>
      <c r="S2414" s="42">
        <f>N2414-R2414</f>
        <v>276.6899999999996</v>
      </c>
      <c r="T2414" s="38">
        <v>5000</v>
      </c>
      <c r="U2414" s="14">
        <f>S2414/H2414</f>
        <v>5.0000542128831427E-2</v>
      </c>
      <c r="V2414" s="19"/>
      <c r="W2414" s="19"/>
      <c r="X2414" s="37" t="s">
        <v>3461</v>
      </c>
    </row>
    <row r="2415" spans="1:37" s="9" customFormat="1" ht="16.5" customHeight="1">
      <c r="A2415" s="38">
        <v>224</v>
      </c>
      <c r="B2415" s="39">
        <v>10731</v>
      </c>
      <c r="C2415" s="38">
        <v>10289226</v>
      </c>
      <c r="D2415" s="40" t="s">
        <v>397</v>
      </c>
      <c r="E2415" s="58">
        <v>21</v>
      </c>
      <c r="F2415" s="38">
        <v>60</v>
      </c>
      <c r="G2415" s="38" t="s">
        <v>23</v>
      </c>
      <c r="H2415" s="42">
        <v>12840.86</v>
      </c>
      <c r="I2415" s="57"/>
      <c r="J2415" s="44">
        <v>39411</v>
      </c>
      <c r="K2415" s="42">
        <v>0</v>
      </c>
      <c r="L2415" s="42">
        <v>12198.81</v>
      </c>
      <c r="M2415" s="44">
        <v>45199</v>
      </c>
      <c r="N2415" s="42">
        <f>H2415-K2415-L2415</f>
        <v>642.05000000000109</v>
      </c>
      <c r="O2415" s="42">
        <v>0</v>
      </c>
      <c r="P2415" s="45">
        <v>0.03</v>
      </c>
      <c r="Q2415" s="42">
        <v>0</v>
      </c>
      <c r="R2415" s="42">
        <v>0</v>
      </c>
      <c r="S2415" s="42">
        <f>N2415-R2415</f>
        <v>642.05000000000109</v>
      </c>
      <c r="T2415" s="38">
        <v>5000</v>
      </c>
      <c r="U2415" s="14">
        <f>S2415/H2415</f>
        <v>5.0000545134827504E-2</v>
      </c>
      <c r="V2415" s="19"/>
      <c r="W2415" s="19"/>
      <c r="X2415" s="37" t="s">
        <v>3459</v>
      </c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</row>
    <row r="2416" spans="1:37" s="9" customFormat="1" ht="16.5" customHeight="1">
      <c r="A2416" s="38">
        <v>50</v>
      </c>
      <c r="B2416" s="39">
        <v>10750</v>
      </c>
      <c r="C2416" s="38">
        <v>10298947</v>
      </c>
      <c r="D2416" s="40" t="s">
        <v>1568</v>
      </c>
      <c r="E2416" s="38">
        <v>4</v>
      </c>
      <c r="F2416" s="38">
        <v>60</v>
      </c>
      <c r="G2416" s="38" t="s">
        <v>23</v>
      </c>
      <c r="H2416" s="42">
        <v>1777.78</v>
      </c>
      <c r="I2416" s="55"/>
      <c r="J2416" s="44">
        <v>40861</v>
      </c>
      <c r="K2416" s="42">
        <v>0</v>
      </c>
      <c r="L2416" s="42">
        <v>1688.89</v>
      </c>
      <c r="M2416" s="44">
        <v>45138</v>
      </c>
      <c r="N2416" s="42">
        <f>H2416-K2416-L2416</f>
        <v>88.889999999999873</v>
      </c>
      <c r="O2416" s="42">
        <v>0</v>
      </c>
      <c r="P2416" s="45">
        <v>0.13</v>
      </c>
      <c r="Q2416" s="42">
        <v>0</v>
      </c>
      <c r="R2416" s="42">
        <v>0</v>
      </c>
      <c r="S2416" s="42">
        <v>88.89</v>
      </c>
      <c r="T2416" s="38">
        <v>5000</v>
      </c>
      <c r="U2416" s="14">
        <f>S2416/H2416</f>
        <v>5.000056249929688E-2</v>
      </c>
      <c r="V2416" s="19"/>
      <c r="W2416" s="19"/>
      <c r="X2416" s="37" t="s">
        <v>3473</v>
      </c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</row>
    <row r="2417" spans="1:37" s="9" customFormat="1" ht="16.5" customHeight="1">
      <c r="A2417" s="38">
        <v>85</v>
      </c>
      <c r="B2417" s="39">
        <v>10750</v>
      </c>
      <c r="C2417" s="38">
        <v>10298447</v>
      </c>
      <c r="D2417" s="40" t="s">
        <v>636</v>
      </c>
      <c r="E2417" s="58">
        <v>2</v>
      </c>
      <c r="F2417" s="38">
        <v>60</v>
      </c>
      <c r="G2417" s="38" t="s">
        <v>23</v>
      </c>
      <c r="H2417" s="42">
        <v>2649.57</v>
      </c>
      <c r="I2417" s="57"/>
      <c r="J2417" s="44">
        <v>40861</v>
      </c>
      <c r="K2417" s="42">
        <v>0</v>
      </c>
      <c r="L2417" s="42">
        <v>2517.09</v>
      </c>
      <c r="M2417" s="44">
        <v>45199</v>
      </c>
      <c r="N2417" s="42">
        <f>H2417-L2417</f>
        <v>132.48000000000002</v>
      </c>
      <c r="O2417" s="42">
        <v>0</v>
      </c>
      <c r="P2417" s="45">
        <v>0.13</v>
      </c>
      <c r="Q2417" s="42">
        <v>0</v>
      </c>
      <c r="R2417" s="42">
        <v>0</v>
      </c>
      <c r="S2417" s="42">
        <f>N2417-R2417</f>
        <v>132.48000000000002</v>
      </c>
      <c r="T2417" s="38">
        <v>2104</v>
      </c>
      <c r="U2417" s="14">
        <f>S2417/H2417</f>
        <v>5.0000566129598391E-2</v>
      </c>
      <c r="V2417" s="19"/>
      <c r="W2417" s="19"/>
      <c r="X2417" s="37" t="s">
        <v>3473</v>
      </c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</row>
    <row r="2418" spans="1:37" s="9" customFormat="1" ht="16.5" customHeight="1">
      <c r="A2418" s="38">
        <v>25</v>
      </c>
      <c r="B2418" s="39">
        <v>10723</v>
      </c>
      <c r="C2418" s="38">
        <v>10295101</v>
      </c>
      <c r="D2418" s="40" t="s">
        <v>1220</v>
      </c>
      <c r="E2418" s="38">
        <v>1</v>
      </c>
      <c r="F2418" s="38">
        <v>60</v>
      </c>
      <c r="G2418" s="38" t="s">
        <v>33</v>
      </c>
      <c r="H2418" s="42">
        <v>4415.3500000000004</v>
      </c>
      <c r="I2418" s="2"/>
      <c r="J2418" s="44">
        <v>43124</v>
      </c>
      <c r="K2418" s="42">
        <v>0</v>
      </c>
      <c r="L2418" s="42">
        <v>4194.58</v>
      </c>
      <c r="M2418" s="44">
        <v>45046</v>
      </c>
      <c r="N2418" s="42">
        <f>H2418-K2418-L2418</f>
        <v>220.77000000000044</v>
      </c>
      <c r="O2418" s="42">
        <v>0</v>
      </c>
      <c r="P2418" s="45">
        <v>0.13</v>
      </c>
      <c r="Q2418" s="42">
        <v>0</v>
      </c>
      <c r="R2418" s="42">
        <v>0</v>
      </c>
      <c r="S2418" s="42">
        <v>220.77</v>
      </c>
      <c r="T2418" s="38">
        <v>5000</v>
      </c>
      <c r="U2418" s="14">
        <f>S2418/H2418</f>
        <v>5.0000566206529491E-2</v>
      </c>
      <c r="V2418" s="19"/>
      <c r="W2418" s="19"/>
      <c r="X2418" s="37" t="s">
        <v>3470</v>
      </c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</row>
    <row r="2419" spans="1:37" s="9" customFormat="1" ht="16.5" customHeight="1">
      <c r="A2419" s="38">
        <v>228</v>
      </c>
      <c r="B2419" s="39">
        <v>10744</v>
      </c>
      <c r="C2419" s="38">
        <v>10293991</v>
      </c>
      <c r="D2419" s="40" t="s">
        <v>572</v>
      </c>
      <c r="E2419" s="58">
        <v>1</v>
      </c>
      <c r="F2419" s="38">
        <v>60</v>
      </c>
      <c r="G2419" s="38" t="s">
        <v>33</v>
      </c>
      <c r="H2419" s="42">
        <v>7906.91</v>
      </c>
      <c r="I2419" s="57"/>
      <c r="J2419" s="44">
        <v>43309</v>
      </c>
      <c r="K2419" s="42">
        <v>0</v>
      </c>
      <c r="L2419" s="42">
        <v>7511.56</v>
      </c>
      <c r="M2419" s="44">
        <v>45199</v>
      </c>
      <c r="N2419" s="42">
        <f>H2419-K2419-L2419</f>
        <v>395.34999999999945</v>
      </c>
      <c r="O2419" s="42">
        <v>0</v>
      </c>
      <c r="P2419" s="45">
        <v>0.13</v>
      </c>
      <c r="Q2419" s="42">
        <v>0</v>
      </c>
      <c r="R2419" s="42">
        <v>0</v>
      </c>
      <c r="S2419" s="42">
        <f>N2419</f>
        <v>395.34999999999945</v>
      </c>
      <c r="T2419" s="38">
        <v>5000</v>
      </c>
      <c r="U2419" s="14">
        <f>S2419/H2419</f>
        <v>5.0000569122451051E-2</v>
      </c>
      <c r="V2419" s="19"/>
      <c r="W2419" s="19"/>
      <c r="X2419" s="37" t="s">
        <v>3463</v>
      </c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</row>
    <row r="2420" spans="1:37" s="9" customFormat="1" ht="16.5" customHeight="1">
      <c r="A2420" s="38">
        <v>966</v>
      </c>
      <c r="B2420" s="39">
        <v>10800</v>
      </c>
      <c r="C2420" s="38">
        <v>10317437</v>
      </c>
      <c r="D2420" s="40" t="s">
        <v>2103</v>
      </c>
      <c r="E2420" s="38">
        <v>4</v>
      </c>
      <c r="F2420" s="38">
        <v>60</v>
      </c>
      <c r="G2420" s="38" t="s">
        <v>23</v>
      </c>
      <c r="H2420" s="42">
        <v>13166.65</v>
      </c>
      <c r="I2420" s="2"/>
      <c r="J2420" s="44">
        <v>39808</v>
      </c>
      <c r="K2420" s="42">
        <v>0</v>
      </c>
      <c r="L2420" s="42">
        <v>12508.31</v>
      </c>
      <c r="M2420" s="44">
        <v>45077</v>
      </c>
      <c r="N2420" s="42">
        <f>H2420-K2420-L2420</f>
        <v>658.34000000000015</v>
      </c>
      <c r="O2420" s="42">
        <v>0</v>
      </c>
      <c r="P2420" s="45">
        <v>0.03</v>
      </c>
      <c r="Q2420" s="42">
        <v>0</v>
      </c>
      <c r="R2420" s="42">
        <v>0</v>
      </c>
      <c r="S2420" s="42">
        <f>N2420-R2420</f>
        <v>658.34000000000015</v>
      </c>
      <c r="T2420" s="38">
        <v>1001</v>
      </c>
      <c r="U2420" s="14">
        <f>S2420/H2420</f>
        <v>5.0000569620974218E-2</v>
      </c>
      <c r="V2420" s="19"/>
      <c r="W2420" s="19"/>
      <c r="X2420" s="37" t="s">
        <v>3465</v>
      </c>
    </row>
    <row r="2421" spans="1:37" s="9" customFormat="1" ht="16.5" customHeight="1">
      <c r="A2421" s="38">
        <v>1044</v>
      </c>
      <c r="B2421" s="39">
        <v>10800</v>
      </c>
      <c r="C2421" s="38">
        <v>10317500</v>
      </c>
      <c r="D2421" s="40" t="s">
        <v>2148</v>
      </c>
      <c r="E2421" s="38">
        <v>1</v>
      </c>
      <c r="F2421" s="38">
        <v>60</v>
      </c>
      <c r="G2421" s="38" t="s">
        <v>33</v>
      </c>
      <c r="H2421" s="42">
        <v>13166.65</v>
      </c>
      <c r="I2421" s="2"/>
      <c r="J2421" s="44">
        <v>39813</v>
      </c>
      <c r="K2421" s="42">
        <v>0</v>
      </c>
      <c r="L2421" s="42">
        <v>12508.31</v>
      </c>
      <c r="M2421" s="44">
        <v>45077</v>
      </c>
      <c r="N2421" s="42">
        <f>H2421-K2421-L2421</f>
        <v>658.34000000000015</v>
      </c>
      <c r="O2421" s="42">
        <v>0</v>
      </c>
      <c r="P2421" s="45">
        <v>0.03</v>
      </c>
      <c r="Q2421" s="42">
        <v>0</v>
      </c>
      <c r="R2421" s="42">
        <v>0</v>
      </c>
      <c r="S2421" s="42">
        <f>N2421-R2421</f>
        <v>658.34000000000015</v>
      </c>
      <c r="T2421" s="38">
        <v>1001</v>
      </c>
      <c r="U2421" s="14">
        <f>S2421/H2421</f>
        <v>5.0000569620974218E-2</v>
      </c>
      <c r="V2421" s="19"/>
      <c r="W2421" s="19"/>
      <c r="X2421" s="37" t="s">
        <v>3465</v>
      </c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</row>
    <row r="2422" spans="1:37" s="9" customFormat="1" ht="16.5" customHeight="1">
      <c r="A2422" s="38">
        <v>760</v>
      </c>
      <c r="B2422" s="39">
        <v>40709</v>
      </c>
      <c r="C2422" s="38">
        <v>10285706</v>
      </c>
      <c r="D2422" s="40" t="s">
        <v>946</v>
      </c>
      <c r="E2422" s="58">
        <v>4</v>
      </c>
      <c r="F2422" s="38">
        <v>60</v>
      </c>
      <c r="G2422" s="38" t="s">
        <v>33</v>
      </c>
      <c r="H2422" s="42">
        <v>3487.16</v>
      </c>
      <c r="I2422" s="57"/>
      <c r="J2422" s="44">
        <v>42974</v>
      </c>
      <c r="K2422" s="42">
        <v>0</v>
      </c>
      <c r="L2422" s="42">
        <v>3312.8</v>
      </c>
      <c r="M2422" s="44">
        <v>45199</v>
      </c>
      <c r="N2422" s="42">
        <f>H2422-K2422-L2422</f>
        <v>174.35999999999967</v>
      </c>
      <c r="O2422" s="42">
        <v>0</v>
      </c>
      <c r="P2422" s="45">
        <v>0.13</v>
      </c>
      <c r="Q2422" s="42">
        <v>0</v>
      </c>
      <c r="R2422" s="42">
        <v>0</v>
      </c>
      <c r="S2422" s="42">
        <f>N2422-R2422</f>
        <v>174.35999999999967</v>
      </c>
      <c r="T2422" s="38">
        <v>5000</v>
      </c>
      <c r="U2422" s="14">
        <f>S2422/H2422</f>
        <v>5.0000573532616707E-2</v>
      </c>
      <c r="V2422" s="19"/>
      <c r="W2422" s="19"/>
      <c r="X2422" s="37" t="s">
        <v>3467</v>
      </c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</row>
    <row r="2423" spans="1:37" s="9" customFormat="1" ht="16.5" customHeight="1">
      <c r="A2423" s="38">
        <v>759</v>
      </c>
      <c r="B2423" s="39">
        <v>40709</v>
      </c>
      <c r="C2423" s="38">
        <v>10285697</v>
      </c>
      <c r="D2423" s="40" t="s">
        <v>945</v>
      </c>
      <c r="E2423" s="58">
        <v>15</v>
      </c>
      <c r="F2423" s="38">
        <v>60</v>
      </c>
      <c r="G2423" s="38" t="s">
        <v>33</v>
      </c>
      <c r="H2423" s="42">
        <v>13076.85</v>
      </c>
      <c r="I2423" s="57"/>
      <c r="J2423" s="44">
        <v>42912</v>
      </c>
      <c r="K2423" s="42">
        <v>0</v>
      </c>
      <c r="L2423" s="42">
        <v>12423</v>
      </c>
      <c r="M2423" s="44">
        <v>45199</v>
      </c>
      <c r="N2423" s="42">
        <f>H2423-K2423-L2423</f>
        <v>653.85000000000036</v>
      </c>
      <c r="O2423" s="42">
        <v>0</v>
      </c>
      <c r="P2423" s="45">
        <v>0.13</v>
      </c>
      <c r="Q2423" s="42">
        <v>0</v>
      </c>
      <c r="R2423" s="42">
        <v>0</v>
      </c>
      <c r="S2423" s="42">
        <f>N2423-R2423</f>
        <v>653.85000000000036</v>
      </c>
      <c r="T2423" s="38">
        <v>5000</v>
      </c>
      <c r="U2423" s="14">
        <f>S2423/H2423</f>
        <v>5.0000573532616825E-2</v>
      </c>
      <c r="V2423" s="19"/>
      <c r="W2423" s="19"/>
      <c r="X2423" s="37" t="s">
        <v>3467</v>
      </c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</row>
    <row r="2424" spans="1:37" s="9" customFormat="1" ht="16.5" customHeight="1">
      <c r="A2424" s="38">
        <v>362</v>
      </c>
      <c r="B2424" s="39">
        <v>10736</v>
      </c>
      <c r="C2424" s="38">
        <v>10283742</v>
      </c>
      <c r="D2424" s="40" t="s">
        <v>1320</v>
      </c>
      <c r="E2424" s="38">
        <v>1</v>
      </c>
      <c r="F2424" s="38">
        <v>120</v>
      </c>
      <c r="G2424" s="38" t="s">
        <v>21</v>
      </c>
      <c r="H2424" s="42">
        <v>12193.06</v>
      </c>
      <c r="I2424" s="55"/>
      <c r="J2424" s="44">
        <v>39270</v>
      </c>
      <c r="K2424" s="42">
        <v>0</v>
      </c>
      <c r="L2424" s="42">
        <v>11583.4</v>
      </c>
      <c r="M2424" s="44">
        <v>45138</v>
      </c>
      <c r="N2424" s="42">
        <f>H2424-K2424-L2424</f>
        <v>609.65999999999985</v>
      </c>
      <c r="O2424" s="42">
        <v>0</v>
      </c>
      <c r="P2424" s="45">
        <v>0.03</v>
      </c>
      <c r="Q2424" s="42">
        <v>0</v>
      </c>
      <c r="R2424" s="42">
        <v>0</v>
      </c>
      <c r="S2424" s="42">
        <v>609.66</v>
      </c>
      <c r="T2424" s="38">
        <v>5000</v>
      </c>
      <c r="U2424" s="14">
        <f>S2424/H2424</f>
        <v>5.0000574097068332E-2</v>
      </c>
      <c r="V2424" s="19"/>
      <c r="W2424" s="19"/>
      <c r="X2424" s="37" t="s">
        <v>3461</v>
      </c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</row>
    <row r="2425" spans="1:37" s="9" customFormat="1" ht="16.5" customHeight="1">
      <c r="A2425" s="38">
        <v>948</v>
      </c>
      <c r="B2425" s="39">
        <v>10800</v>
      </c>
      <c r="C2425" s="38">
        <v>10317352</v>
      </c>
      <c r="D2425" s="40" t="s">
        <v>616</v>
      </c>
      <c r="E2425" s="38">
        <v>13</v>
      </c>
      <c r="F2425" s="38">
        <v>60</v>
      </c>
      <c r="G2425" s="38" t="s">
        <v>23</v>
      </c>
      <c r="H2425" s="42">
        <v>13008.65</v>
      </c>
      <c r="I2425" s="2"/>
      <c r="J2425" s="44">
        <v>39808</v>
      </c>
      <c r="K2425" s="42">
        <v>0</v>
      </c>
      <c r="L2425" s="42">
        <v>12358.21</v>
      </c>
      <c r="M2425" s="44">
        <v>45077</v>
      </c>
      <c r="N2425" s="42">
        <f>H2425-K2425-L2425</f>
        <v>650.44000000000051</v>
      </c>
      <c r="O2425" s="42">
        <v>0</v>
      </c>
      <c r="P2425" s="45">
        <v>0.03</v>
      </c>
      <c r="Q2425" s="42">
        <v>0</v>
      </c>
      <c r="R2425" s="42">
        <v>0</v>
      </c>
      <c r="S2425" s="42">
        <f>N2425-R2425</f>
        <v>650.44000000000051</v>
      </c>
      <c r="T2425" s="38">
        <v>1001</v>
      </c>
      <c r="U2425" s="14">
        <f>S2425/H2425</f>
        <v>5.0000576539456477E-2</v>
      </c>
      <c r="V2425" s="19"/>
      <c r="W2425" s="19"/>
      <c r="X2425" s="37" t="s">
        <v>3465</v>
      </c>
    </row>
    <row r="2426" spans="1:37" s="9" customFormat="1" ht="16.5" customHeight="1">
      <c r="A2426" s="38">
        <v>72</v>
      </c>
      <c r="B2426" s="39">
        <v>10745</v>
      </c>
      <c r="C2426" s="38">
        <v>10307727</v>
      </c>
      <c r="D2426" s="40" t="s">
        <v>2392</v>
      </c>
      <c r="E2426" s="38">
        <v>1</v>
      </c>
      <c r="F2426" s="38">
        <v>60</v>
      </c>
      <c r="G2426" s="38" t="s">
        <v>33</v>
      </c>
      <c r="H2426" s="42">
        <v>5170.9399999999996</v>
      </c>
      <c r="I2426" s="2"/>
      <c r="J2426" s="44">
        <v>41847</v>
      </c>
      <c r="K2426" s="42">
        <v>0</v>
      </c>
      <c r="L2426" s="42">
        <v>4912.3900000000003</v>
      </c>
      <c r="M2426" s="44">
        <v>45046</v>
      </c>
      <c r="N2426" s="42">
        <f>H2426-K2426-L2426</f>
        <v>258.54999999999927</v>
      </c>
      <c r="O2426" s="42">
        <v>0</v>
      </c>
      <c r="P2426" s="45">
        <v>0.13</v>
      </c>
      <c r="Q2426" s="42">
        <v>0</v>
      </c>
      <c r="R2426" s="42">
        <v>0</v>
      </c>
      <c r="S2426" s="42">
        <v>258.54999999999899</v>
      </c>
      <c r="T2426" s="38">
        <v>5000</v>
      </c>
      <c r="U2426" s="14">
        <f>S2426/H2426</f>
        <v>5.0000580165308242E-2</v>
      </c>
      <c r="V2426" s="19"/>
      <c r="W2426" s="19"/>
      <c r="X2426" s="37" t="s">
        <v>3463</v>
      </c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</row>
    <row r="2427" spans="1:37" s="9" customFormat="1" ht="16.5" customHeight="1">
      <c r="A2427" s="38">
        <v>285</v>
      </c>
      <c r="B2427" s="39">
        <v>10877</v>
      </c>
      <c r="C2427" s="38">
        <v>10323698</v>
      </c>
      <c r="D2427" s="40" t="s">
        <v>1597</v>
      </c>
      <c r="E2427" s="38">
        <v>1</v>
      </c>
      <c r="F2427" s="38">
        <v>60</v>
      </c>
      <c r="G2427" s="38" t="s">
        <v>33</v>
      </c>
      <c r="H2427" s="42">
        <v>5170.9399999999996</v>
      </c>
      <c r="I2427" s="55"/>
      <c r="J2427" s="44">
        <v>40512</v>
      </c>
      <c r="K2427" s="42">
        <v>0</v>
      </c>
      <c r="L2427" s="42">
        <v>4912.3900000000003</v>
      </c>
      <c r="M2427" s="44">
        <v>45138</v>
      </c>
      <c r="N2427" s="42">
        <f>H2427-K2427-L2427</f>
        <v>258.54999999999927</v>
      </c>
      <c r="O2427" s="42">
        <v>0</v>
      </c>
      <c r="P2427" s="45">
        <v>0.13</v>
      </c>
      <c r="Q2427" s="42">
        <v>0</v>
      </c>
      <c r="R2427" s="42">
        <v>0</v>
      </c>
      <c r="S2427" s="42">
        <v>258.55</v>
      </c>
      <c r="T2427" s="38">
        <v>5000</v>
      </c>
      <c r="U2427" s="14">
        <f>S2427/H2427</f>
        <v>5.0000580165308443E-2</v>
      </c>
      <c r="V2427" s="19"/>
      <c r="W2427" s="19"/>
      <c r="X2427" s="37" t="s">
        <v>3462</v>
      </c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</row>
    <row r="2428" spans="1:37" s="9" customFormat="1" ht="16.5" customHeight="1">
      <c r="A2428" s="38">
        <v>965</v>
      </c>
      <c r="B2428" s="39">
        <v>10800</v>
      </c>
      <c r="C2428" s="38">
        <v>10317436</v>
      </c>
      <c r="D2428" s="40" t="s">
        <v>2102</v>
      </c>
      <c r="E2428" s="38">
        <v>1</v>
      </c>
      <c r="F2428" s="38">
        <v>60</v>
      </c>
      <c r="G2428" s="38" t="s">
        <v>23</v>
      </c>
      <c r="H2428" s="42">
        <v>4279.1499999999996</v>
      </c>
      <c r="I2428" s="2"/>
      <c r="J2428" s="44">
        <v>39808</v>
      </c>
      <c r="K2428" s="42">
        <v>0</v>
      </c>
      <c r="L2428" s="42">
        <v>4065.19</v>
      </c>
      <c r="M2428" s="44">
        <v>45077</v>
      </c>
      <c r="N2428" s="42">
        <f>H2428-K2428-L2428</f>
        <v>213.95999999999958</v>
      </c>
      <c r="O2428" s="42">
        <v>0</v>
      </c>
      <c r="P2428" s="45">
        <v>0.03</v>
      </c>
      <c r="Q2428" s="42">
        <v>0</v>
      </c>
      <c r="R2428" s="42">
        <v>0</v>
      </c>
      <c r="S2428" s="42">
        <f>N2428-R2428</f>
        <v>213.95999999999958</v>
      </c>
      <c r="T2428" s="38">
        <v>1001</v>
      </c>
      <c r="U2428" s="14">
        <f>S2428/H2428</f>
        <v>5.0000584228176062E-2</v>
      </c>
      <c r="V2428" s="19"/>
      <c r="W2428" s="19"/>
      <c r="X2428" s="37" t="s">
        <v>3465</v>
      </c>
    </row>
    <row r="2429" spans="1:37" s="9" customFormat="1" ht="16.5" customHeight="1">
      <c r="A2429" s="38">
        <v>149</v>
      </c>
      <c r="B2429" s="39">
        <v>10728</v>
      </c>
      <c r="C2429" s="38">
        <v>10282711</v>
      </c>
      <c r="D2429" s="40" t="s">
        <v>342</v>
      </c>
      <c r="E2429" s="58">
        <v>1</v>
      </c>
      <c r="F2429" s="38">
        <v>120</v>
      </c>
      <c r="G2429" s="38" t="s">
        <v>21</v>
      </c>
      <c r="H2429" s="42">
        <v>15384.62</v>
      </c>
      <c r="I2429" s="57"/>
      <c r="J2429" s="44">
        <v>40597</v>
      </c>
      <c r="K2429" s="42">
        <v>0</v>
      </c>
      <c r="L2429" s="42">
        <v>14615.38</v>
      </c>
      <c r="M2429" s="44">
        <v>45199</v>
      </c>
      <c r="N2429" s="42">
        <f>H2429-L2429</f>
        <v>769.2400000000016</v>
      </c>
      <c r="O2429" s="42">
        <v>0</v>
      </c>
      <c r="P2429" s="45">
        <v>0.13</v>
      </c>
      <c r="Q2429" s="42">
        <v>0</v>
      </c>
      <c r="R2429" s="42">
        <v>0</v>
      </c>
      <c r="S2429" s="42">
        <f>N2429</f>
        <v>769.2400000000016</v>
      </c>
      <c r="T2429" s="38">
        <v>5000</v>
      </c>
      <c r="U2429" s="14">
        <f>S2429/H2429</f>
        <v>5.0000584999824599E-2</v>
      </c>
      <c r="V2429" s="19"/>
      <c r="W2429" s="19"/>
      <c r="X2429" s="37" t="s">
        <v>3459</v>
      </c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</row>
    <row r="2430" spans="1:37" s="9" customFormat="1" ht="16.5" customHeight="1">
      <c r="A2430" s="38">
        <v>662</v>
      </c>
      <c r="B2430" s="39">
        <v>10737</v>
      </c>
      <c r="C2430" s="38">
        <v>10288323</v>
      </c>
      <c r="D2430" s="40" t="s">
        <v>456</v>
      </c>
      <c r="E2430" s="58">
        <v>24</v>
      </c>
      <c r="F2430" s="38">
        <v>120</v>
      </c>
      <c r="G2430" s="38" t="s">
        <v>23</v>
      </c>
      <c r="H2430" s="42">
        <v>15384.62</v>
      </c>
      <c r="I2430" s="57"/>
      <c r="J2430" s="44">
        <v>41206</v>
      </c>
      <c r="K2430" s="42">
        <v>0</v>
      </c>
      <c r="L2430" s="42">
        <v>14615.38</v>
      </c>
      <c r="M2430" s="44">
        <v>45199</v>
      </c>
      <c r="N2430" s="42">
        <f>H2430-L2430</f>
        <v>769.2400000000016</v>
      </c>
      <c r="O2430" s="42">
        <v>0</v>
      </c>
      <c r="P2430" s="45">
        <v>0.13</v>
      </c>
      <c r="Q2430" s="42">
        <v>0</v>
      </c>
      <c r="R2430" s="42">
        <v>0</v>
      </c>
      <c r="S2430" s="42">
        <f>N2430</f>
        <v>769.2400000000016</v>
      </c>
      <c r="T2430" s="38">
        <v>5000</v>
      </c>
      <c r="U2430" s="14">
        <f>S2430/H2430</f>
        <v>5.0000584999824599E-2</v>
      </c>
      <c r="V2430" s="19"/>
      <c r="W2430" s="19"/>
      <c r="X2430" s="37" t="s">
        <v>3461</v>
      </c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</row>
    <row r="2431" spans="1:37" s="9" customFormat="1" ht="16.5" customHeight="1">
      <c r="A2431" s="38">
        <v>217</v>
      </c>
      <c r="B2431" s="39">
        <v>10744</v>
      </c>
      <c r="C2431" s="38">
        <v>10293701</v>
      </c>
      <c r="D2431" s="40" t="s">
        <v>562</v>
      </c>
      <c r="E2431" s="58">
        <v>1</v>
      </c>
      <c r="F2431" s="38">
        <v>120</v>
      </c>
      <c r="G2431" s="38" t="s">
        <v>23</v>
      </c>
      <c r="H2431" s="42">
        <v>2521.37</v>
      </c>
      <c r="I2431" s="57"/>
      <c r="J2431" s="44">
        <v>40205</v>
      </c>
      <c r="K2431" s="42">
        <v>0</v>
      </c>
      <c r="L2431" s="42">
        <v>2395.3000000000002</v>
      </c>
      <c r="M2431" s="44">
        <v>45199</v>
      </c>
      <c r="N2431" s="42">
        <f>H2431-K2431-L2431</f>
        <v>126.06999999999971</v>
      </c>
      <c r="O2431" s="42">
        <v>0</v>
      </c>
      <c r="P2431" s="45">
        <v>0.13</v>
      </c>
      <c r="Q2431" s="42">
        <v>0</v>
      </c>
      <c r="R2431" s="42">
        <v>0</v>
      </c>
      <c r="S2431" s="42">
        <f>N2431</f>
        <v>126.06999999999971</v>
      </c>
      <c r="T2431" s="38">
        <v>5000</v>
      </c>
      <c r="U2431" s="14">
        <f>S2431/H2431</f>
        <v>5.0000594914669294E-2</v>
      </c>
      <c r="V2431" s="19"/>
      <c r="W2431" s="19"/>
      <c r="X2431" s="37" t="s">
        <v>3463</v>
      </c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</row>
    <row r="2432" spans="1:37" s="9" customFormat="1" ht="16.5" customHeight="1">
      <c r="A2432" s="38">
        <v>1058</v>
      </c>
      <c r="B2432" s="39">
        <v>10800</v>
      </c>
      <c r="C2432" s="38">
        <v>10317448</v>
      </c>
      <c r="D2432" s="40" t="s">
        <v>1149</v>
      </c>
      <c r="E2432" s="38">
        <v>19</v>
      </c>
      <c r="F2432" s="38">
        <v>60</v>
      </c>
      <c r="G2432" s="38" t="s">
        <v>83</v>
      </c>
      <c r="H2432" s="42">
        <v>6504.32</v>
      </c>
      <c r="I2432" s="2"/>
      <c r="J2432" s="44">
        <v>39808</v>
      </c>
      <c r="K2432" s="42">
        <v>0</v>
      </c>
      <c r="L2432" s="42">
        <v>6179.1</v>
      </c>
      <c r="M2432" s="44">
        <v>45077</v>
      </c>
      <c r="N2432" s="42">
        <f>H2432-K2432-L2432</f>
        <v>325.21999999999935</v>
      </c>
      <c r="O2432" s="42">
        <v>0</v>
      </c>
      <c r="P2432" s="45">
        <v>0.03</v>
      </c>
      <c r="Q2432" s="42">
        <v>0</v>
      </c>
      <c r="R2432" s="42">
        <v>0</v>
      </c>
      <c r="S2432" s="42">
        <f>N2432-R2432</f>
        <v>325.21999999999935</v>
      </c>
      <c r="T2432" s="38">
        <v>1001</v>
      </c>
      <c r="U2432" s="14">
        <f>S2432/H2432</f>
        <v>5.0000614975892844E-2</v>
      </c>
      <c r="V2432" s="19"/>
      <c r="W2432" s="19"/>
      <c r="X2432" s="37" t="s">
        <v>3465</v>
      </c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</row>
    <row r="2433" spans="1:37" s="9" customFormat="1" ht="16.5" customHeight="1">
      <c r="A2433" s="38">
        <v>33</v>
      </c>
      <c r="B2433" s="39">
        <v>10751</v>
      </c>
      <c r="C2433" s="38">
        <v>10305351</v>
      </c>
      <c r="D2433" s="40" t="s">
        <v>2978</v>
      </c>
      <c r="E2433" s="58">
        <v>2</v>
      </c>
      <c r="F2433" s="38">
        <v>120</v>
      </c>
      <c r="G2433" s="38" t="s">
        <v>23</v>
      </c>
      <c r="H2433" s="42">
        <v>6479.32</v>
      </c>
      <c r="I2433" s="37"/>
      <c r="J2433" s="44">
        <v>41269</v>
      </c>
      <c r="K2433" s="42">
        <v>0</v>
      </c>
      <c r="L2433" s="42">
        <v>6155.35</v>
      </c>
      <c r="M2433" s="44">
        <v>45220</v>
      </c>
      <c r="N2433" s="42">
        <v>323.97000000000003</v>
      </c>
      <c r="O2433" s="42">
        <v>0</v>
      </c>
      <c r="P2433" s="45">
        <f>IF(J2433&lt;DATEVALUE("2009-1-1"),3%,13%)</f>
        <v>0.13</v>
      </c>
      <c r="Q2433" s="42">
        <f>IF(P2433=13%,ROUND(O2433/(1+P2433)*P2433,2),ROUND(O2433/(1+0.03)*0.02,2))</f>
        <v>0</v>
      </c>
      <c r="R2433" s="42">
        <f>O2433-Q2433</f>
        <v>0</v>
      </c>
      <c r="S2433" s="42">
        <f>N2433-R2433</f>
        <v>323.97000000000003</v>
      </c>
      <c r="T2433" s="38">
        <v>5000</v>
      </c>
      <c r="U2433" s="14">
        <f>S2433/H2433</f>
        <v>5.0000617348734136E-2</v>
      </c>
      <c r="V2433" s="19"/>
      <c r="W2433" s="19"/>
      <c r="X2433" s="37" t="s">
        <v>3474</v>
      </c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</row>
    <row r="2434" spans="1:37" s="9" customFormat="1" ht="16.5" customHeight="1">
      <c r="A2434" s="38">
        <v>8</v>
      </c>
      <c r="B2434" s="39">
        <v>10723</v>
      </c>
      <c r="C2434" s="38">
        <v>10294846</v>
      </c>
      <c r="D2434" s="40" t="s">
        <v>301</v>
      </c>
      <c r="E2434" s="38">
        <v>1</v>
      </c>
      <c r="F2434" s="38">
        <v>120</v>
      </c>
      <c r="G2434" s="38" t="s">
        <v>21</v>
      </c>
      <c r="H2434" s="42">
        <v>15364.81</v>
      </c>
      <c r="I2434" s="2"/>
      <c r="J2434" s="44">
        <v>41086</v>
      </c>
      <c r="K2434" s="42">
        <v>0</v>
      </c>
      <c r="L2434" s="42">
        <v>14596.56</v>
      </c>
      <c r="M2434" s="44">
        <v>45016</v>
      </c>
      <c r="N2434" s="42">
        <f>H2434-K2434-L2434</f>
        <v>768.25</v>
      </c>
      <c r="O2434" s="42">
        <v>0</v>
      </c>
      <c r="P2434" s="45">
        <v>0.13</v>
      </c>
      <c r="Q2434" s="42">
        <v>0</v>
      </c>
      <c r="R2434" s="42">
        <v>0</v>
      </c>
      <c r="S2434" s="42">
        <v>768.25</v>
      </c>
      <c r="T2434" s="38">
        <v>5000</v>
      </c>
      <c r="U2434" s="14">
        <f>S2434/H2434</f>
        <v>5.0000618295963313E-2</v>
      </c>
      <c r="V2434" s="19"/>
      <c r="W2434" s="19"/>
      <c r="X2434" s="37" t="s">
        <v>3470</v>
      </c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</row>
    <row r="2435" spans="1:37" s="9" customFormat="1" ht="16.5" customHeight="1">
      <c r="A2435" s="38">
        <v>794</v>
      </c>
      <c r="B2435" s="39">
        <v>10729</v>
      </c>
      <c r="C2435" s="38">
        <v>10292898</v>
      </c>
      <c r="D2435" s="40" t="s">
        <v>3335</v>
      </c>
      <c r="E2435" s="58">
        <v>3</v>
      </c>
      <c r="F2435" s="38">
        <v>60</v>
      </c>
      <c r="G2435" s="38" t="s">
        <v>33</v>
      </c>
      <c r="H2435" s="42">
        <v>3230.76</v>
      </c>
      <c r="I2435" s="37"/>
      <c r="J2435" s="44">
        <v>43156</v>
      </c>
      <c r="K2435" s="42">
        <v>0</v>
      </c>
      <c r="L2435" s="42">
        <v>3069.22</v>
      </c>
      <c r="M2435" s="44">
        <v>45259</v>
      </c>
      <c r="N2435" s="42">
        <v>161.54</v>
      </c>
      <c r="O2435" s="42">
        <v>0</v>
      </c>
      <c r="P2435" s="45">
        <f>IF(J2435&lt;DATEVALUE("2009-1-1"),3%,13%)</f>
        <v>0.13</v>
      </c>
      <c r="Q2435" s="42">
        <f>IF(P2435=13%,ROUND(O2435/(1+P2435)*P2435,2),ROUND(O2435/(1+0.03)*0.02,2))</f>
        <v>0</v>
      </c>
      <c r="R2435" s="42">
        <f>O2435-Q2435</f>
        <v>0</v>
      </c>
      <c r="S2435" s="42">
        <f>N2435-R2435</f>
        <v>161.54</v>
      </c>
      <c r="T2435" s="38">
        <v>5000</v>
      </c>
      <c r="U2435" s="14">
        <f>S2435/H2435</f>
        <v>5.0000619049387754E-2</v>
      </c>
      <c r="V2435" s="19"/>
      <c r="W2435" s="19"/>
      <c r="X2435" s="37" t="s">
        <v>3459</v>
      </c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</row>
    <row r="2436" spans="1:37" s="9" customFormat="1" ht="16.5" customHeight="1">
      <c r="A2436" s="38">
        <v>24</v>
      </c>
      <c r="B2436" s="39">
        <v>10724</v>
      </c>
      <c r="C2436" s="38">
        <v>10276844</v>
      </c>
      <c r="D2436" s="40" t="s">
        <v>2477</v>
      </c>
      <c r="E2436" s="38">
        <v>3</v>
      </c>
      <c r="F2436" s="38">
        <v>120</v>
      </c>
      <c r="G2436" s="38" t="s">
        <v>21</v>
      </c>
      <c r="H2436" s="42">
        <v>15256.41</v>
      </c>
      <c r="I2436" s="2"/>
      <c r="J2436" s="44">
        <v>40927</v>
      </c>
      <c r="K2436" s="42">
        <v>0</v>
      </c>
      <c r="L2436" s="42">
        <v>14493.58</v>
      </c>
      <c r="M2436" s="44">
        <v>45016</v>
      </c>
      <c r="N2436" s="42">
        <f>H2436-K2436-L2436</f>
        <v>762.82999999999993</v>
      </c>
      <c r="O2436" s="42">
        <v>0</v>
      </c>
      <c r="P2436" s="45">
        <v>0.13</v>
      </c>
      <c r="Q2436" s="42">
        <v>0</v>
      </c>
      <c r="R2436" s="42">
        <v>0</v>
      </c>
      <c r="S2436" s="42">
        <v>762.83</v>
      </c>
      <c r="T2436" s="38">
        <v>5000</v>
      </c>
      <c r="U2436" s="14">
        <f>S2436/H2436</f>
        <v>5.0000622689086102E-2</v>
      </c>
      <c r="V2436" s="19"/>
      <c r="W2436" s="19"/>
      <c r="X2436" s="37" t="s">
        <v>3459</v>
      </c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</row>
    <row r="2437" spans="1:37" s="9" customFormat="1" ht="16.5" customHeight="1">
      <c r="A2437" s="38">
        <v>61</v>
      </c>
      <c r="B2437" s="39">
        <v>50100</v>
      </c>
      <c r="C2437" s="38">
        <v>10308888</v>
      </c>
      <c r="D2437" s="40" t="s">
        <v>482</v>
      </c>
      <c r="E2437" s="58">
        <v>10</v>
      </c>
      <c r="F2437" s="38">
        <v>58</v>
      </c>
      <c r="G2437" s="38" t="s">
        <v>33</v>
      </c>
      <c r="H2437" s="42">
        <v>7948.7</v>
      </c>
      <c r="I2437" s="37"/>
      <c r="J2437" s="44">
        <v>43367</v>
      </c>
      <c r="K2437" s="42">
        <v>0</v>
      </c>
      <c r="L2437" s="42">
        <v>7551.26</v>
      </c>
      <c r="M2437" s="44">
        <v>45210</v>
      </c>
      <c r="N2437" s="42">
        <v>397.44</v>
      </c>
      <c r="O2437" s="42">
        <v>0</v>
      </c>
      <c r="P2437" s="45">
        <f>IF(J2437&lt;DATEVALUE("2009-1-1"),3%,13%)</f>
        <v>0.13</v>
      </c>
      <c r="Q2437" s="42">
        <f>IF(P2437=13%,ROUND(O2437/(1+P2437)*P2437,2),ROUND(O2437/(1+0.03)*0.02,2))</f>
        <v>0</v>
      </c>
      <c r="R2437" s="42">
        <f>O2437-Q2437</f>
        <v>0</v>
      </c>
      <c r="S2437" s="42">
        <f>N2437-R2437</f>
        <v>397.44</v>
      </c>
      <c r="T2437" s="38">
        <v>2506</v>
      </c>
      <c r="U2437" s="14">
        <f>S2437/H2437</f>
        <v>5.0000629033678461E-2</v>
      </c>
      <c r="V2437" s="19"/>
      <c r="W2437" s="19"/>
      <c r="X2437" s="37" t="s">
        <v>3477</v>
      </c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</row>
    <row r="2438" spans="1:37" s="9" customFormat="1" ht="16.5" customHeight="1">
      <c r="A2438" s="38">
        <v>717</v>
      </c>
      <c r="B2438" s="39">
        <v>10729</v>
      </c>
      <c r="C2438" s="38">
        <v>10292909</v>
      </c>
      <c r="D2438" s="40" t="s">
        <v>3300</v>
      </c>
      <c r="E2438" s="58">
        <v>15</v>
      </c>
      <c r="F2438" s="38">
        <v>60</v>
      </c>
      <c r="G2438" s="38" t="s">
        <v>33</v>
      </c>
      <c r="H2438" s="42">
        <v>11923.05</v>
      </c>
      <c r="I2438" s="37"/>
      <c r="J2438" s="44">
        <v>43309</v>
      </c>
      <c r="K2438" s="42">
        <v>0</v>
      </c>
      <c r="L2438" s="42">
        <v>11326.89</v>
      </c>
      <c r="M2438" s="44">
        <v>45259</v>
      </c>
      <c r="N2438" s="42">
        <v>596.16</v>
      </c>
      <c r="O2438" s="42">
        <v>0</v>
      </c>
      <c r="P2438" s="45">
        <f>IF(J2438&lt;DATEVALUE("2009-1-1"),3%,13%)</f>
        <v>0.13</v>
      </c>
      <c r="Q2438" s="42">
        <f>IF(P2438=13%,ROUND(O2438/(1+P2438)*P2438,2),ROUND(O2438/(1+0.03)*0.02,2))</f>
        <v>0</v>
      </c>
      <c r="R2438" s="42">
        <f>O2438-Q2438</f>
        <v>0</v>
      </c>
      <c r="S2438" s="42">
        <f>N2438-R2438</f>
        <v>596.16</v>
      </c>
      <c r="T2438" s="38">
        <v>2506</v>
      </c>
      <c r="U2438" s="14">
        <f>S2438/H2438</f>
        <v>5.0000629033678461E-2</v>
      </c>
      <c r="V2438" s="19"/>
      <c r="W2438" s="19"/>
      <c r="X2438" s="37" t="s">
        <v>3459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</row>
    <row r="2439" spans="1:37" s="9" customFormat="1" ht="16.5" customHeight="1">
      <c r="A2439" s="38">
        <v>324</v>
      </c>
      <c r="B2439" s="39">
        <v>10729</v>
      </c>
      <c r="C2439" s="38">
        <v>10292146</v>
      </c>
      <c r="D2439" s="40" t="s">
        <v>413</v>
      </c>
      <c r="E2439" s="58">
        <v>1</v>
      </c>
      <c r="F2439" s="38">
        <v>120</v>
      </c>
      <c r="G2439" s="38" t="s">
        <v>21</v>
      </c>
      <c r="H2439" s="42">
        <v>1583.78</v>
      </c>
      <c r="I2439" s="37"/>
      <c r="J2439" s="44">
        <v>39964</v>
      </c>
      <c r="K2439" s="42">
        <v>0</v>
      </c>
      <c r="L2439" s="42">
        <v>1504.59</v>
      </c>
      <c r="M2439" s="44">
        <v>45259</v>
      </c>
      <c r="N2439" s="42">
        <v>79.19</v>
      </c>
      <c r="O2439" s="42">
        <v>0</v>
      </c>
      <c r="P2439" s="45">
        <f>IF(J2439&lt;DATEVALUE("2009-1-1"),3%,13%)</f>
        <v>0.13</v>
      </c>
      <c r="Q2439" s="42">
        <f>IF(P2439=13%,ROUND(O2439/(1+P2439)*P2439,2),ROUND(O2439/(1+0.03)*0.02,2))</f>
        <v>0</v>
      </c>
      <c r="R2439" s="42">
        <f>O2439-Q2439</f>
        <v>0</v>
      </c>
      <c r="S2439" s="42">
        <f>N2439-R2439</f>
        <v>79.19</v>
      </c>
      <c r="T2439" s="38">
        <v>1601</v>
      </c>
      <c r="U2439" s="14">
        <f>S2439/H2439</f>
        <v>5.0000631400825869E-2</v>
      </c>
      <c r="V2439" s="19"/>
      <c r="W2439" s="19"/>
      <c r="X2439" s="37" t="s">
        <v>3459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</row>
    <row r="2440" spans="1:37" s="9" customFormat="1" ht="16.5" customHeight="1">
      <c r="A2440" s="38">
        <v>98</v>
      </c>
      <c r="B2440" s="39">
        <v>10701</v>
      </c>
      <c r="C2440" s="38">
        <v>10275809</v>
      </c>
      <c r="D2440" s="40" t="s">
        <v>2916</v>
      </c>
      <c r="E2440" s="58">
        <v>2</v>
      </c>
      <c r="F2440" s="38">
        <v>120</v>
      </c>
      <c r="G2440" s="38" t="s">
        <v>21</v>
      </c>
      <c r="H2440" s="42">
        <v>10085.469999999999</v>
      </c>
      <c r="I2440" s="37"/>
      <c r="J2440" s="44">
        <v>40568</v>
      </c>
      <c r="K2440" s="42">
        <v>0</v>
      </c>
      <c r="L2440" s="42">
        <v>9581.19</v>
      </c>
      <c r="M2440" s="44">
        <v>45207</v>
      </c>
      <c r="N2440" s="42">
        <v>504.28</v>
      </c>
      <c r="O2440" s="42">
        <v>0</v>
      </c>
      <c r="P2440" s="45">
        <f>IF(J2440&lt;DATEVALUE("2009-1-1"),3%,13%)</f>
        <v>0.13</v>
      </c>
      <c r="Q2440" s="42">
        <f>IF(P2440=13%,ROUND(O2440/(1+P2440)*P2440,2),ROUND(O2440/(1+0.03)*0.02,2))</f>
        <v>0</v>
      </c>
      <c r="R2440" s="42">
        <f>O2440-Q2440</f>
        <v>0</v>
      </c>
      <c r="S2440" s="42">
        <f>N2440-R2440</f>
        <v>504.28</v>
      </c>
      <c r="T2440" s="38">
        <v>2105</v>
      </c>
      <c r="U2440" s="14">
        <f>S2440/H2440</f>
        <v>5.0000644491530889E-2</v>
      </c>
      <c r="V2440" s="19"/>
      <c r="W2440" s="19"/>
      <c r="X2440" s="37" t="s">
        <v>3455</v>
      </c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</row>
    <row r="2441" spans="1:37" s="9" customFormat="1" ht="16.5" customHeight="1">
      <c r="A2441" s="38">
        <v>18</v>
      </c>
      <c r="B2441" s="39">
        <v>10701</v>
      </c>
      <c r="C2441" s="38">
        <v>10276231</v>
      </c>
      <c r="D2441" s="40" t="s">
        <v>1221</v>
      </c>
      <c r="E2441" s="38">
        <v>1</v>
      </c>
      <c r="F2441" s="38">
        <v>60</v>
      </c>
      <c r="G2441" s="38" t="s">
        <v>33</v>
      </c>
      <c r="H2441" s="42">
        <v>3102.56</v>
      </c>
      <c r="I2441" s="48"/>
      <c r="J2441" s="44">
        <v>41969</v>
      </c>
      <c r="K2441" s="42">
        <v>0</v>
      </c>
      <c r="L2441" s="42">
        <v>2947.43</v>
      </c>
      <c r="M2441" s="44">
        <v>45107</v>
      </c>
      <c r="N2441" s="42">
        <f>H2441-K2441-L2441</f>
        <v>155.13000000000011</v>
      </c>
      <c r="O2441" s="42">
        <v>0</v>
      </c>
      <c r="P2441" s="45">
        <v>0.13</v>
      </c>
      <c r="Q2441" s="42">
        <v>0</v>
      </c>
      <c r="R2441" s="42">
        <v>0</v>
      </c>
      <c r="S2441" s="42">
        <f>N2441-R2441</f>
        <v>155.13000000000011</v>
      </c>
      <c r="T2441" s="38">
        <v>5000</v>
      </c>
      <c r="U2441" s="14">
        <f>S2441/H2441</f>
        <v>5.000064462895161E-2</v>
      </c>
      <c r="V2441" s="19"/>
      <c r="W2441" s="19"/>
      <c r="X2441" s="37" t="s">
        <v>3455</v>
      </c>
    </row>
    <row r="2442" spans="1:37" s="9" customFormat="1" ht="16.5" customHeight="1">
      <c r="A2442" s="38">
        <v>33</v>
      </c>
      <c r="B2442" s="39">
        <v>10754</v>
      </c>
      <c r="C2442" s="38">
        <v>10294927</v>
      </c>
      <c r="D2442" s="40" t="s">
        <v>2045</v>
      </c>
      <c r="E2442" s="38">
        <v>2</v>
      </c>
      <c r="F2442" s="38">
        <v>60</v>
      </c>
      <c r="G2442" s="38" t="s">
        <v>33</v>
      </c>
      <c r="H2442" s="42">
        <v>6205.12</v>
      </c>
      <c r="I2442" s="48"/>
      <c r="J2442" s="44">
        <v>41970</v>
      </c>
      <c r="K2442" s="42">
        <v>0</v>
      </c>
      <c r="L2442" s="42">
        <v>5894.86</v>
      </c>
      <c r="M2442" s="44">
        <v>45107</v>
      </c>
      <c r="N2442" s="42">
        <f>H2442-K2442-L2442</f>
        <v>310.26000000000022</v>
      </c>
      <c r="O2442" s="42">
        <v>0</v>
      </c>
      <c r="P2442" s="45">
        <v>0.13</v>
      </c>
      <c r="Q2442" s="42">
        <v>0</v>
      </c>
      <c r="R2442" s="42">
        <v>0</v>
      </c>
      <c r="S2442" s="42">
        <f>N2442-R2442</f>
        <v>310.26000000000022</v>
      </c>
      <c r="T2442" s="38">
        <v>5000</v>
      </c>
      <c r="U2442" s="14">
        <f>S2442/H2442</f>
        <v>5.000064462895161E-2</v>
      </c>
      <c r="V2442" s="19"/>
      <c r="W2442" s="19"/>
      <c r="X2442" s="37" t="s">
        <v>3464</v>
      </c>
    </row>
    <row r="2443" spans="1:37" s="9" customFormat="1" ht="16.5" customHeight="1">
      <c r="A2443" s="38">
        <v>980</v>
      </c>
      <c r="B2443" s="39">
        <v>10800</v>
      </c>
      <c r="C2443" s="38">
        <v>10317548</v>
      </c>
      <c r="D2443" s="40" t="s">
        <v>2114</v>
      </c>
      <c r="E2443" s="38">
        <v>2</v>
      </c>
      <c r="F2443" s="38">
        <v>60</v>
      </c>
      <c r="G2443" s="38" t="s">
        <v>23</v>
      </c>
      <c r="H2443" s="42">
        <v>11586.65</v>
      </c>
      <c r="I2443" s="2"/>
      <c r="J2443" s="44">
        <v>39808</v>
      </c>
      <c r="K2443" s="42">
        <v>0</v>
      </c>
      <c r="L2443" s="42">
        <v>11007.31</v>
      </c>
      <c r="M2443" s="44">
        <v>45077</v>
      </c>
      <c r="N2443" s="42">
        <f>H2443-K2443-L2443</f>
        <v>579.34000000000015</v>
      </c>
      <c r="O2443" s="42">
        <v>0</v>
      </c>
      <c r="P2443" s="45">
        <v>0.03</v>
      </c>
      <c r="Q2443" s="42">
        <v>0</v>
      </c>
      <c r="R2443" s="42">
        <v>0</v>
      </c>
      <c r="S2443" s="42">
        <f>N2443-R2443</f>
        <v>579.34000000000015</v>
      </c>
      <c r="T2443" s="38">
        <v>1001</v>
      </c>
      <c r="U2443" s="14">
        <f>S2443/H2443</f>
        <v>5.0000647296673341E-2</v>
      </c>
      <c r="V2443" s="19"/>
      <c r="W2443" s="19"/>
      <c r="X2443" s="37" t="s">
        <v>3465</v>
      </c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</row>
    <row r="2444" spans="1:37" s="9" customFormat="1" ht="16.5" customHeight="1">
      <c r="A2444" s="38">
        <v>1034</v>
      </c>
      <c r="B2444" s="39">
        <v>10800</v>
      </c>
      <c r="C2444" s="38">
        <v>10318110</v>
      </c>
      <c r="D2444" s="40" t="s">
        <v>2070</v>
      </c>
      <c r="E2444" s="38">
        <v>1</v>
      </c>
      <c r="F2444" s="38">
        <v>120</v>
      </c>
      <c r="G2444" s="38" t="s">
        <v>23</v>
      </c>
      <c r="H2444" s="42">
        <v>3825.35</v>
      </c>
      <c r="I2444" s="2"/>
      <c r="J2444" s="44">
        <v>39869</v>
      </c>
      <c r="K2444" s="42">
        <v>0</v>
      </c>
      <c r="L2444" s="42">
        <v>3634.08</v>
      </c>
      <c r="M2444" s="44">
        <v>45077</v>
      </c>
      <c r="N2444" s="42">
        <f>H2444-K2444-L2444</f>
        <v>191.26999999999998</v>
      </c>
      <c r="O2444" s="42">
        <v>0</v>
      </c>
      <c r="P2444" s="45">
        <v>0.13</v>
      </c>
      <c r="Q2444" s="42">
        <v>0</v>
      </c>
      <c r="R2444" s="42">
        <v>0</v>
      </c>
      <c r="S2444" s="42">
        <f>N2444-R2444</f>
        <v>191.26999999999998</v>
      </c>
      <c r="T2444" s="38">
        <v>1001</v>
      </c>
      <c r="U2444" s="14">
        <f>S2444/H2444</f>
        <v>5.000065353497065E-2</v>
      </c>
      <c r="V2444" s="19"/>
      <c r="W2444" s="19"/>
      <c r="X2444" s="37" t="s">
        <v>3465</v>
      </c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</row>
    <row r="2445" spans="1:37" s="9" customFormat="1" ht="16.5" customHeight="1">
      <c r="A2445" s="38">
        <v>1035</v>
      </c>
      <c r="B2445" s="39">
        <v>10800</v>
      </c>
      <c r="C2445" s="38">
        <v>10318111</v>
      </c>
      <c r="D2445" s="40" t="s">
        <v>355</v>
      </c>
      <c r="E2445" s="38">
        <v>1</v>
      </c>
      <c r="F2445" s="38">
        <v>120</v>
      </c>
      <c r="G2445" s="38" t="s">
        <v>23</v>
      </c>
      <c r="H2445" s="42">
        <v>1517.98</v>
      </c>
      <c r="I2445" s="2"/>
      <c r="J2445" s="44">
        <v>39869</v>
      </c>
      <c r="K2445" s="42">
        <v>0</v>
      </c>
      <c r="L2445" s="42">
        <v>1442.08</v>
      </c>
      <c r="M2445" s="44">
        <v>45077</v>
      </c>
      <c r="N2445" s="42">
        <f>H2445-K2445-L2445</f>
        <v>75.900000000000091</v>
      </c>
      <c r="O2445" s="42">
        <v>0</v>
      </c>
      <c r="P2445" s="45">
        <v>0.13</v>
      </c>
      <c r="Q2445" s="42">
        <v>0</v>
      </c>
      <c r="R2445" s="42">
        <v>0</v>
      </c>
      <c r="S2445" s="42">
        <f>N2445-R2445</f>
        <v>75.900000000000091</v>
      </c>
      <c r="T2445" s="38">
        <v>1001</v>
      </c>
      <c r="U2445" s="14">
        <f>S2445/H2445</f>
        <v>5.0000658770207838E-2</v>
      </c>
      <c r="V2445" s="19"/>
      <c r="W2445" s="19"/>
      <c r="X2445" s="37" t="s">
        <v>3465</v>
      </c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</row>
    <row r="2446" spans="1:37" s="9" customFormat="1" ht="16.5" customHeight="1">
      <c r="A2446" s="38">
        <v>506</v>
      </c>
      <c r="B2446" s="39">
        <v>10729</v>
      </c>
      <c r="C2446" s="38">
        <v>10292132</v>
      </c>
      <c r="D2446" s="40" t="s">
        <v>1898</v>
      </c>
      <c r="E2446" s="58">
        <v>6</v>
      </c>
      <c r="F2446" s="38">
        <v>120</v>
      </c>
      <c r="G2446" s="38" t="s">
        <v>23</v>
      </c>
      <c r="H2446" s="42">
        <v>11282.05</v>
      </c>
      <c r="I2446" s="37"/>
      <c r="J2446" s="44">
        <v>41270</v>
      </c>
      <c r="K2446" s="42">
        <v>0</v>
      </c>
      <c r="L2446" s="42">
        <v>10717.94</v>
      </c>
      <c r="M2446" s="44">
        <v>45259</v>
      </c>
      <c r="N2446" s="42">
        <v>564.11</v>
      </c>
      <c r="O2446" s="42">
        <v>0</v>
      </c>
      <c r="P2446" s="45">
        <f>IF(J2446&lt;DATEVALUE("2009-1-1"),3%,13%)</f>
        <v>0.13</v>
      </c>
      <c r="Q2446" s="42">
        <f>IF(P2446=13%,ROUND(O2446/(1+P2446)*P2446,2),ROUND(O2446/(1+0.03)*0.02,2))</f>
        <v>0</v>
      </c>
      <c r="R2446" s="42">
        <f>O2446-Q2446</f>
        <v>0</v>
      </c>
      <c r="S2446" s="42">
        <f>N2446-R2446</f>
        <v>564.11</v>
      </c>
      <c r="T2446" s="38">
        <v>2101</v>
      </c>
      <c r="U2446" s="14">
        <f>S2446/H2446</f>
        <v>5.0000664772802822E-2</v>
      </c>
      <c r="V2446" s="19"/>
      <c r="W2446" s="19"/>
      <c r="X2446" s="37" t="s">
        <v>3459</v>
      </c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</row>
    <row r="2447" spans="1:37" s="9" customFormat="1" ht="16.5" customHeight="1">
      <c r="A2447" s="38">
        <v>52</v>
      </c>
      <c r="B2447" s="39">
        <v>50099</v>
      </c>
      <c r="C2447" s="38">
        <v>10297622</v>
      </c>
      <c r="D2447" s="40" t="s">
        <v>2331</v>
      </c>
      <c r="E2447" s="38">
        <v>12</v>
      </c>
      <c r="F2447" s="38">
        <v>60</v>
      </c>
      <c r="G2447" s="38" t="s">
        <v>33</v>
      </c>
      <c r="H2447" s="42">
        <v>3005.16</v>
      </c>
      <c r="I2447" s="2"/>
      <c r="J2447" s="44">
        <v>42001</v>
      </c>
      <c r="K2447" s="42">
        <v>0</v>
      </c>
      <c r="L2447" s="42">
        <v>2854.9</v>
      </c>
      <c r="M2447" s="44">
        <v>45016</v>
      </c>
      <c r="N2447" s="42">
        <f>H2447-K2447-L2447</f>
        <v>150.25999999999976</v>
      </c>
      <c r="O2447" s="42">
        <v>0</v>
      </c>
      <c r="P2447" s="45">
        <v>0.13</v>
      </c>
      <c r="Q2447" s="42">
        <v>0</v>
      </c>
      <c r="R2447" s="42">
        <v>0</v>
      </c>
      <c r="S2447" s="42">
        <v>150.26</v>
      </c>
      <c r="T2447" s="38">
        <v>5000</v>
      </c>
      <c r="U2447" s="14">
        <f>S2447/H2447</f>
        <v>5.0000665521968878E-2</v>
      </c>
      <c r="V2447" s="19"/>
      <c r="W2447" s="19"/>
      <c r="X2447" s="37" t="s">
        <v>3468</v>
      </c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</row>
    <row r="2448" spans="1:37" s="9" customFormat="1" ht="16.5" customHeight="1">
      <c r="A2448" s="38">
        <v>823</v>
      </c>
      <c r="B2448" s="39">
        <v>40711</v>
      </c>
      <c r="C2448" s="38">
        <v>10306626</v>
      </c>
      <c r="D2448" s="40" t="s">
        <v>986</v>
      </c>
      <c r="E2448" s="58">
        <v>3</v>
      </c>
      <c r="F2448" s="38">
        <v>60</v>
      </c>
      <c r="G2448" s="38" t="s">
        <v>83</v>
      </c>
      <c r="H2448" s="42">
        <v>2230.77</v>
      </c>
      <c r="I2448" s="57"/>
      <c r="J2448" s="44">
        <v>41755</v>
      </c>
      <c r="K2448" s="42">
        <v>0</v>
      </c>
      <c r="L2448" s="42">
        <v>2119.23</v>
      </c>
      <c r="M2448" s="44">
        <v>45199</v>
      </c>
      <c r="N2448" s="42">
        <f>H2448-K2448-L2448</f>
        <v>111.53999999999996</v>
      </c>
      <c r="O2448" s="42">
        <v>0</v>
      </c>
      <c r="P2448" s="45">
        <v>0.13</v>
      </c>
      <c r="Q2448" s="42">
        <v>0</v>
      </c>
      <c r="R2448" s="42">
        <v>0</v>
      </c>
      <c r="S2448" s="42">
        <f>N2448-R2448</f>
        <v>111.53999999999996</v>
      </c>
      <c r="T2448" s="38">
        <v>5000</v>
      </c>
      <c r="U2448" s="14">
        <f>S2448/H2448</f>
        <v>5.0000672413561223E-2</v>
      </c>
      <c r="V2448" s="19"/>
      <c r="W2448" s="19"/>
      <c r="X2448" s="37" t="s">
        <v>3467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</row>
    <row r="2449" spans="1:37" s="9" customFormat="1" ht="16.5" customHeight="1">
      <c r="A2449" s="38">
        <v>64</v>
      </c>
      <c r="B2449" s="39">
        <v>10750</v>
      </c>
      <c r="C2449" s="38">
        <v>10299228</v>
      </c>
      <c r="D2449" s="40" t="s">
        <v>1581</v>
      </c>
      <c r="E2449" s="38">
        <v>1</v>
      </c>
      <c r="F2449" s="38">
        <v>60</v>
      </c>
      <c r="G2449" s="38" t="s">
        <v>33</v>
      </c>
      <c r="H2449" s="42">
        <v>3717.95</v>
      </c>
      <c r="I2449" s="55"/>
      <c r="J2449" s="44">
        <v>40861</v>
      </c>
      <c r="K2449" s="42">
        <v>0</v>
      </c>
      <c r="L2449" s="42">
        <v>3532.05</v>
      </c>
      <c r="M2449" s="44">
        <v>45138</v>
      </c>
      <c r="N2449" s="42">
        <f>H2449-K2449-L2449</f>
        <v>185.89999999999964</v>
      </c>
      <c r="O2449" s="42">
        <v>0</v>
      </c>
      <c r="P2449" s="45">
        <v>0.13</v>
      </c>
      <c r="Q2449" s="42">
        <v>0</v>
      </c>
      <c r="R2449" s="42">
        <v>0</v>
      </c>
      <c r="S2449" s="42">
        <v>185.9</v>
      </c>
      <c r="T2449" s="38">
        <v>5000</v>
      </c>
      <c r="U2449" s="14">
        <f>S2449/H2449</f>
        <v>5.0000672413561244E-2</v>
      </c>
      <c r="V2449" s="19"/>
      <c r="W2449" s="19"/>
      <c r="X2449" s="37" t="s">
        <v>3473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</row>
    <row r="2450" spans="1:37" s="9" customFormat="1" ht="16.5" customHeight="1">
      <c r="A2450" s="38">
        <v>132</v>
      </c>
      <c r="B2450" s="39">
        <v>10736</v>
      </c>
      <c r="C2450" s="38">
        <v>10284157</v>
      </c>
      <c r="D2450" s="40" t="s">
        <v>1919</v>
      </c>
      <c r="E2450" s="31">
        <v>2</v>
      </c>
      <c r="F2450" s="38">
        <v>60</v>
      </c>
      <c r="G2450" s="38" t="s">
        <v>33</v>
      </c>
      <c r="H2450" s="42">
        <v>7435.7</v>
      </c>
      <c r="I2450" s="49"/>
      <c r="J2450" s="44">
        <v>43094</v>
      </c>
      <c r="K2450" s="42">
        <v>0</v>
      </c>
      <c r="L2450" s="42">
        <v>7063.91</v>
      </c>
      <c r="M2450" s="44">
        <v>45107</v>
      </c>
      <c r="N2450" s="42">
        <f>H2450-K2450-L2450</f>
        <v>371.78999999999996</v>
      </c>
      <c r="O2450" s="42">
        <v>0</v>
      </c>
      <c r="P2450" s="45">
        <v>0.13</v>
      </c>
      <c r="Q2450" s="42">
        <v>0</v>
      </c>
      <c r="R2450" s="42">
        <v>0</v>
      </c>
      <c r="S2450" s="42">
        <f>N2450-R2450</f>
        <v>371.78999999999996</v>
      </c>
      <c r="T2450" s="38">
        <v>5000</v>
      </c>
      <c r="U2450" s="14">
        <f>S2450/H2450</f>
        <v>5.0000672431647318E-2</v>
      </c>
      <c r="V2450" s="19"/>
      <c r="W2450" s="19"/>
      <c r="X2450" s="37" t="s">
        <v>3461</v>
      </c>
    </row>
    <row r="2451" spans="1:37" s="9" customFormat="1" ht="16.5" customHeight="1">
      <c r="A2451" s="38">
        <v>226</v>
      </c>
      <c r="B2451" s="39">
        <v>10744</v>
      </c>
      <c r="C2451" s="38">
        <v>10293965</v>
      </c>
      <c r="D2451" s="40" t="s">
        <v>570</v>
      </c>
      <c r="E2451" s="58">
        <v>2</v>
      </c>
      <c r="F2451" s="38">
        <v>60</v>
      </c>
      <c r="G2451" s="38" t="s">
        <v>33</v>
      </c>
      <c r="H2451" s="42">
        <v>7435.7</v>
      </c>
      <c r="I2451" s="57"/>
      <c r="J2451" s="44">
        <v>43186</v>
      </c>
      <c r="K2451" s="42">
        <v>0</v>
      </c>
      <c r="L2451" s="42">
        <v>7063.91</v>
      </c>
      <c r="M2451" s="44">
        <v>45199</v>
      </c>
      <c r="N2451" s="42">
        <f>H2451-K2451-L2451</f>
        <v>371.78999999999996</v>
      </c>
      <c r="O2451" s="42">
        <v>0</v>
      </c>
      <c r="P2451" s="45">
        <v>0.13</v>
      </c>
      <c r="Q2451" s="42">
        <v>0</v>
      </c>
      <c r="R2451" s="42">
        <v>0</v>
      </c>
      <c r="S2451" s="42">
        <f>N2451</f>
        <v>371.78999999999996</v>
      </c>
      <c r="T2451" s="38">
        <v>5000</v>
      </c>
      <c r="U2451" s="14">
        <f>S2451/H2451</f>
        <v>5.0000672431647318E-2</v>
      </c>
      <c r="V2451" s="19"/>
      <c r="W2451" s="19"/>
      <c r="X2451" s="37" t="s">
        <v>3463</v>
      </c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</row>
    <row r="2452" spans="1:37" s="9" customFormat="1" ht="16.5" customHeight="1">
      <c r="A2452" s="38">
        <v>792</v>
      </c>
      <c r="B2452" s="39">
        <v>10729</v>
      </c>
      <c r="C2452" s="38">
        <v>10292889</v>
      </c>
      <c r="D2452" s="40" t="s">
        <v>2347</v>
      </c>
      <c r="E2452" s="58">
        <v>2</v>
      </c>
      <c r="F2452" s="38">
        <v>60</v>
      </c>
      <c r="G2452" s="38" t="s">
        <v>33</v>
      </c>
      <c r="H2452" s="42">
        <v>7435.7</v>
      </c>
      <c r="I2452" s="37"/>
      <c r="J2452" s="44">
        <v>43065</v>
      </c>
      <c r="K2452" s="42">
        <v>0</v>
      </c>
      <c r="L2452" s="42">
        <v>7063.91</v>
      </c>
      <c r="M2452" s="44">
        <v>45259</v>
      </c>
      <c r="N2452" s="42">
        <v>371.79</v>
      </c>
      <c r="O2452" s="42">
        <v>0</v>
      </c>
      <c r="P2452" s="45">
        <f>IF(J2452&lt;DATEVALUE("2009-1-1"),3%,13%)</f>
        <v>0.13</v>
      </c>
      <c r="Q2452" s="42">
        <f>IF(P2452=13%,ROUND(O2452/(1+P2452)*P2452,2),ROUND(O2452/(1+0.03)*0.02,2))</f>
        <v>0</v>
      </c>
      <c r="R2452" s="42">
        <f>O2452-Q2452</f>
        <v>0</v>
      </c>
      <c r="S2452" s="42">
        <f>N2452-R2452</f>
        <v>371.79</v>
      </c>
      <c r="T2452" s="38">
        <v>5000</v>
      </c>
      <c r="U2452" s="14">
        <f>S2452/H2452</f>
        <v>5.0000672431647325E-2</v>
      </c>
      <c r="V2452" s="19"/>
      <c r="W2452" s="19"/>
      <c r="X2452" s="37" t="s">
        <v>3459</v>
      </c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</row>
    <row r="2453" spans="1:37" s="9" customFormat="1" ht="16.5" customHeight="1">
      <c r="A2453" s="38">
        <v>970</v>
      </c>
      <c r="B2453" s="39">
        <v>10800</v>
      </c>
      <c r="C2453" s="38">
        <v>10317482</v>
      </c>
      <c r="D2453" s="40" t="s">
        <v>2106</v>
      </c>
      <c r="E2453" s="38">
        <v>5</v>
      </c>
      <c r="F2453" s="38">
        <v>60</v>
      </c>
      <c r="G2453" s="38" t="s">
        <v>23</v>
      </c>
      <c r="H2453" s="42">
        <v>14018.41</v>
      </c>
      <c r="I2453" s="2"/>
      <c r="J2453" s="44">
        <v>39808</v>
      </c>
      <c r="K2453" s="42">
        <v>0</v>
      </c>
      <c r="L2453" s="42">
        <v>13317.48</v>
      </c>
      <c r="M2453" s="44">
        <v>45077</v>
      </c>
      <c r="N2453" s="42">
        <f>H2453-K2453-L2453</f>
        <v>700.93000000000029</v>
      </c>
      <c r="O2453" s="42">
        <v>0</v>
      </c>
      <c r="P2453" s="45">
        <v>0.03</v>
      </c>
      <c r="Q2453" s="42">
        <v>0</v>
      </c>
      <c r="R2453" s="42">
        <v>0</v>
      </c>
      <c r="S2453" s="42">
        <f>N2453-R2453</f>
        <v>700.93000000000029</v>
      </c>
      <c r="T2453" s="38">
        <v>1001</v>
      </c>
      <c r="U2453" s="14">
        <f>S2453/H2453</f>
        <v>5.0000677680279028E-2</v>
      </c>
      <c r="V2453" s="19"/>
      <c r="W2453" s="19"/>
      <c r="X2453" s="37" t="s">
        <v>3465</v>
      </c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</row>
    <row r="2454" spans="1:37" s="9" customFormat="1" ht="16.5" customHeight="1">
      <c r="A2454" s="38">
        <v>17</v>
      </c>
      <c r="B2454" s="39">
        <v>10755</v>
      </c>
      <c r="C2454" s="38">
        <v>10287308</v>
      </c>
      <c r="D2454" s="40" t="s">
        <v>1967</v>
      </c>
      <c r="E2454" s="38">
        <v>2</v>
      </c>
      <c r="F2454" s="38">
        <v>120</v>
      </c>
      <c r="G2454" s="38" t="s">
        <v>21</v>
      </c>
      <c r="H2454" s="42">
        <v>10991.45</v>
      </c>
      <c r="I2454" s="2"/>
      <c r="J2454" s="44">
        <v>39948</v>
      </c>
      <c r="K2454" s="42">
        <v>0</v>
      </c>
      <c r="L2454" s="42">
        <v>10441.870000000001</v>
      </c>
      <c r="M2454" s="44">
        <v>45046</v>
      </c>
      <c r="N2454" s="42">
        <f>H2454-K2454-L2454</f>
        <v>549.57999999999993</v>
      </c>
      <c r="O2454" s="42">
        <v>0</v>
      </c>
      <c r="P2454" s="45">
        <v>0.13</v>
      </c>
      <c r="Q2454" s="42">
        <v>0</v>
      </c>
      <c r="R2454" s="42">
        <v>0</v>
      </c>
      <c r="S2454" s="42">
        <v>549.58000000000004</v>
      </c>
      <c r="T2454" s="38">
        <v>5000</v>
      </c>
      <c r="U2454" s="14">
        <f>S2454/H2454</f>
        <v>5.000068234855274E-2</v>
      </c>
      <c r="V2454" s="19"/>
      <c r="W2454" s="19"/>
      <c r="X2454" s="37" t="s">
        <v>3464</v>
      </c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</row>
    <row r="2455" spans="1:37" s="9" customFormat="1" ht="16.5" customHeight="1">
      <c r="A2455" s="38">
        <v>198</v>
      </c>
      <c r="B2455" s="39">
        <v>10736</v>
      </c>
      <c r="C2455" s="38">
        <v>10284356</v>
      </c>
      <c r="D2455" s="40" t="s">
        <v>1959</v>
      </c>
      <c r="E2455" s="31">
        <v>3</v>
      </c>
      <c r="F2455" s="38">
        <v>120</v>
      </c>
      <c r="G2455" s="38" t="s">
        <v>23</v>
      </c>
      <c r="H2455" s="42">
        <v>10204.26</v>
      </c>
      <c r="I2455" s="49"/>
      <c r="J2455" s="44">
        <v>39269</v>
      </c>
      <c r="K2455" s="42">
        <v>0</v>
      </c>
      <c r="L2455" s="42">
        <v>9694.0400000000009</v>
      </c>
      <c r="M2455" s="44">
        <v>45107</v>
      </c>
      <c r="N2455" s="42">
        <f>H2455-K2455-L2455</f>
        <v>510.21999999999935</v>
      </c>
      <c r="O2455" s="42">
        <v>0</v>
      </c>
      <c r="P2455" s="45">
        <v>0.03</v>
      </c>
      <c r="Q2455" s="42">
        <v>0</v>
      </c>
      <c r="R2455" s="42">
        <v>0</v>
      </c>
      <c r="S2455" s="42">
        <f>N2455-R2455</f>
        <v>510.21999999999935</v>
      </c>
      <c r="T2455" s="38">
        <v>2101</v>
      </c>
      <c r="U2455" s="14">
        <f>S2455/H2455</f>
        <v>5.0000685988008865E-2</v>
      </c>
      <c r="V2455" s="19"/>
      <c r="W2455" s="19"/>
      <c r="X2455" s="37" t="s">
        <v>3461</v>
      </c>
    </row>
    <row r="2456" spans="1:37" s="9" customFormat="1" ht="16.5" customHeight="1">
      <c r="A2456" s="38">
        <v>28</v>
      </c>
      <c r="B2456" s="39">
        <v>10727</v>
      </c>
      <c r="C2456" s="38">
        <v>10311841</v>
      </c>
      <c r="D2456" s="40" t="s">
        <v>331</v>
      </c>
      <c r="E2456" s="58">
        <v>3</v>
      </c>
      <c r="F2456" s="38">
        <v>60</v>
      </c>
      <c r="G2456" s="38" t="s">
        <v>83</v>
      </c>
      <c r="H2456" s="42">
        <v>5780.52</v>
      </c>
      <c r="I2456" s="57"/>
      <c r="J2456" s="44">
        <v>42625</v>
      </c>
      <c r="K2456" s="42">
        <v>0</v>
      </c>
      <c r="L2456" s="42">
        <v>5491.49</v>
      </c>
      <c r="M2456" s="44">
        <v>45199</v>
      </c>
      <c r="N2456" s="42">
        <f>H2456-K2456-L2456</f>
        <v>289.03000000000065</v>
      </c>
      <c r="O2456" s="42">
        <v>0</v>
      </c>
      <c r="P2456" s="45">
        <v>0.13</v>
      </c>
      <c r="Q2456" s="42">
        <v>0</v>
      </c>
      <c r="R2456" s="42">
        <v>0</v>
      </c>
      <c r="S2456" s="42">
        <f>N2456</f>
        <v>289.03000000000065</v>
      </c>
      <c r="T2456" s="38">
        <v>5000</v>
      </c>
      <c r="U2456" s="14">
        <f>S2456/H2456</f>
        <v>5.0000691979268409E-2</v>
      </c>
      <c r="V2456" s="19"/>
      <c r="W2456" s="19"/>
      <c r="X2456" s="37" t="s">
        <v>3471</v>
      </c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</row>
    <row r="2457" spans="1:37" s="9" customFormat="1" ht="16.5" customHeight="1">
      <c r="A2457" s="38">
        <v>17</v>
      </c>
      <c r="B2457" s="39">
        <v>10719</v>
      </c>
      <c r="C2457" s="38">
        <v>10281591</v>
      </c>
      <c r="D2457" s="40" t="s">
        <v>245</v>
      </c>
      <c r="E2457" s="58">
        <v>1</v>
      </c>
      <c r="F2457" s="38">
        <v>56</v>
      </c>
      <c r="G2457" s="38" t="s">
        <v>33</v>
      </c>
      <c r="H2457" s="42">
        <v>2155.17</v>
      </c>
      <c r="I2457" s="57"/>
      <c r="J2457" s="44">
        <v>43432</v>
      </c>
      <c r="K2457" s="42">
        <v>0</v>
      </c>
      <c r="L2457" s="42">
        <v>2047.41</v>
      </c>
      <c r="M2457" s="44">
        <v>45199</v>
      </c>
      <c r="N2457" s="42">
        <f>H2457-L2457</f>
        <v>107.75999999999999</v>
      </c>
      <c r="O2457" s="42">
        <v>0</v>
      </c>
      <c r="P2457" s="45">
        <v>0.13</v>
      </c>
      <c r="Q2457" s="42">
        <v>0</v>
      </c>
      <c r="R2457" s="42">
        <v>0</v>
      </c>
      <c r="S2457" s="42">
        <f>N2457</f>
        <v>107.75999999999999</v>
      </c>
      <c r="T2457" s="38">
        <v>5000</v>
      </c>
      <c r="U2457" s="14">
        <f>S2457/H2457</f>
        <v>5.0000696000779513E-2</v>
      </c>
      <c r="V2457" s="19"/>
      <c r="W2457" s="19"/>
      <c r="X2457" s="37" t="s">
        <v>3478</v>
      </c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</row>
    <row r="2458" spans="1:37" s="9" customFormat="1" ht="16.5" customHeight="1">
      <c r="A2458" s="38">
        <v>56</v>
      </c>
      <c r="B2458" s="39">
        <v>50100</v>
      </c>
      <c r="C2458" s="38">
        <v>10308900</v>
      </c>
      <c r="D2458" s="40" t="s">
        <v>245</v>
      </c>
      <c r="E2458" s="58">
        <v>1</v>
      </c>
      <c r="F2458" s="38">
        <v>56</v>
      </c>
      <c r="G2458" s="38" t="s">
        <v>33</v>
      </c>
      <c r="H2458" s="42">
        <v>2155.17</v>
      </c>
      <c r="I2458" s="37"/>
      <c r="J2458" s="44">
        <v>43432</v>
      </c>
      <c r="K2458" s="42">
        <v>0</v>
      </c>
      <c r="L2458" s="42">
        <v>2047.41</v>
      </c>
      <c r="M2458" s="44">
        <v>45208</v>
      </c>
      <c r="N2458" s="42">
        <v>107.76</v>
      </c>
      <c r="O2458" s="42">
        <v>0</v>
      </c>
      <c r="P2458" s="45">
        <f>IF(J2458&lt;DATEVALUE("2009-1-1"),3%,13%)</f>
        <v>0.13</v>
      </c>
      <c r="Q2458" s="42">
        <f>IF(P2458=13%,ROUND(O2458/(1+P2458)*P2458,2),ROUND(O2458/(1+0.03)*0.02,2))</f>
        <v>0</v>
      </c>
      <c r="R2458" s="42">
        <f>O2458-Q2458</f>
        <v>0</v>
      </c>
      <c r="S2458" s="42">
        <f>N2458-R2458</f>
        <v>107.76</v>
      </c>
      <c r="T2458" s="38">
        <v>5000</v>
      </c>
      <c r="U2458" s="14">
        <f>S2458/H2458</f>
        <v>5.000069600077952E-2</v>
      </c>
      <c r="V2458" s="19"/>
      <c r="W2458" s="19"/>
      <c r="X2458" s="37" t="s">
        <v>3477</v>
      </c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</row>
    <row r="2459" spans="1:37" s="9" customFormat="1" ht="16.5" customHeight="1">
      <c r="A2459" s="38">
        <v>791</v>
      </c>
      <c r="B2459" s="39">
        <v>10729</v>
      </c>
      <c r="C2459" s="38">
        <v>10292843</v>
      </c>
      <c r="D2459" s="40" t="s">
        <v>245</v>
      </c>
      <c r="E2459" s="58">
        <v>1</v>
      </c>
      <c r="F2459" s="38">
        <v>55</v>
      </c>
      <c r="G2459" s="38" t="s">
        <v>33</v>
      </c>
      <c r="H2459" s="42">
        <v>2155.17</v>
      </c>
      <c r="I2459" s="37"/>
      <c r="J2459" s="44">
        <v>43460</v>
      </c>
      <c r="K2459" s="42">
        <v>0</v>
      </c>
      <c r="L2459" s="42">
        <v>2047.41</v>
      </c>
      <c r="M2459" s="44">
        <v>45259</v>
      </c>
      <c r="N2459" s="42">
        <v>107.76</v>
      </c>
      <c r="O2459" s="42">
        <v>0</v>
      </c>
      <c r="P2459" s="45">
        <f>IF(J2459&lt;DATEVALUE("2009-1-1"),3%,13%)</f>
        <v>0.13</v>
      </c>
      <c r="Q2459" s="42">
        <f>IF(P2459=13%,ROUND(O2459/(1+P2459)*P2459,2),ROUND(O2459/(1+0.03)*0.02,2))</f>
        <v>0</v>
      </c>
      <c r="R2459" s="42">
        <f>O2459-Q2459</f>
        <v>0</v>
      </c>
      <c r="S2459" s="42">
        <f>N2459-R2459</f>
        <v>107.76</v>
      </c>
      <c r="T2459" s="38">
        <v>5000</v>
      </c>
      <c r="U2459" s="14">
        <f>S2459/H2459</f>
        <v>5.000069600077952E-2</v>
      </c>
      <c r="V2459" s="19"/>
      <c r="W2459" s="19"/>
      <c r="X2459" s="37" t="s">
        <v>3459</v>
      </c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</row>
    <row r="2460" spans="1:37" s="9" customFormat="1" ht="16.5" customHeight="1">
      <c r="A2460" s="38">
        <v>399</v>
      </c>
      <c r="B2460" s="39">
        <v>10729</v>
      </c>
      <c r="C2460" s="38">
        <v>10291925</v>
      </c>
      <c r="D2460" s="40" t="s">
        <v>3141</v>
      </c>
      <c r="E2460" s="58">
        <v>1</v>
      </c>
      <c r="F2460" s="38">
        <v>60</v>
      </c>
      <c r="G2460" s="38" t="s">
        <v>21</v>
      </c>
      <c r="H2460" s="42">
        <v>7046.9</v>
      </c>
      <c r="I2460" s="37"/>
      <c r="J2460" s="44">
        <v>40175</v>
      </c>
      <c r="K2460" s="42">
        <v>0</v>
      </c>
      <c r="L2460" s="42">
        <v>6694.55</v>
      </c>
      <c r="M2460" s="44">
        <v>45259</v>
      </c>
      <c r="N2460" s="42">
        <v>352.35</v>
      </c>
      <c r="O2460" s="42">
        <v>0</v>
      </c>
      <c r="P2460" s="45">
        <f>IF(J2460&lt;DATEVALUE("2009-1-1"),3%,13%)</f>
        <v>0.13</v>
      </c>
      <c r="Q2460" s="42">
        <f>IF(P2460=13%,ROUND(O2460/(1+P2460)*P2460,2),ROUND(O2460/(1+0.03)*0.02,2))</f>
        <v>0</v>
      </c>
      <c r="R2460" s="42">
        <f>O2460-Q2460</f>
        <v>0</v>
      </c>
      <c r="S2460" s="42">
        <f>N2460-R2460</f>
        <v>352.35</v>
      </c>
      <c r="T2460" s="38">
        <v>5000</v>
      </c>
      <c r="U2460" s="14">
        <f>S2460/H2460</f>
        <v>5.0000709531850894E-2</v>
      </c>
      <c r="V2460" s="19"/>
      <c r="W2460" s="19"/>
      <c r="X2460" s="37" t="s">
        <v>3459</v>
      </c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</row>
    <row r="2461" spans="1:37" s="9" customFormat="1" ht="16.5" customHeight="1">
      <c r="A2461" s="38">
        <v>55</v>
      </c>
      <c r="B2461" s="39">
        <v>10711</v>
      </c>
      <c r="C2461" s="38">
        <v>10283537</v>
      </c>
      <c r="D2461" s="40" t="s">
        <v>191</v>
      </c>
      <c r="E2461" s="38">
        <v>3</v>
      </c>
      <c r="F2461" s="38">
        <v>39</v>
      </c>
      <c r="G2461" s="38" t="s">
        <v>33</v>
      </c>
      <c r="H2461" s="42">
        <v>4914.13</v>
      </c>
      <c r="I2461" s="57"/>
      <c r="J2461" s="44">
        <v>43948</v>
      </c>
      <c r="K2461" s="42">
        <v>0</v>
      </c>
      <c r="L2461" s="42">
        <v>4668.42</v>
      </c>
      <c r="M2461" s="44">
        <v>45199</v>
      </c>
      <c r="N2461" s="42">
        <v>245.71</v>
      </c>
      <c r="O2461" s="42">
        <v>0</v>
      </c>
      <c r="P2461" s="45">
        <v>0.13</v>
      </c>
      <c r="Q2461" s="42">
        <v>0</v>
      </c>
      <c r="R2461" s="42">
        <v>0</v>
      </c>
      <c r="S2461" s="42">
        <v>245.71</v>
      </c>
      <c r="T2461" s="38">
        <v>5000</v>
      </c>
      <c r="U2461" s="14">
        <f>S2461/H2461</f>
        <v>5.0000712231870137E-2</v>
      </c>
      <c r="V2461" s="19"/>
      <c r="W2461" s="19"/>
      <c r="X2461" s="37" t="s">
        <v>3457</v>
      </c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</row>
    <row r="2462" spans="1:37" s="9" customFormat="1" ht="16.5" customHeight="1">
      <c r="A2462" s="38">
        <v>323</v>
      </c>
      <c r="B2462" s="39">
        <v>10729</v>
      </c>
      <c r="C2462" s="38">
        <v>10292109</v>
      </c>
      <c r="D2462" s="40" t="s">
        <v>301</v>
      </c>
      <c r="E2462" s="58">
        <v>1</v>
      </c>
      <c r="F2462" s="38">
        <v>120</v>
      </c>
      <c r="G2462" s="38" t="s">
        <v>21</v>
      </c>
      <c r="H2462" s="42">
        <v>12575.22</v>
      </c>
      <c r="I2462" s="37"/>
      <c r="J2462" s="44">
        <v>40904</v>
      </c>
      <c r="K2462" s="42">
        <v>0</v>
      </c>
      <c r="L2462" s="42">
        <v>11946.45</v>
      </c>
      <c r="M2462" s="44">
        <v>45259</v>
      </c>
      <c r="N2462" s="42">
        <v>628.77</v>
      </c>
      <c r="O2462" s="42">
        <v>0</v>
      </c>
      <c r="P2462" s="45">
        <f>IF(J2462&lt;DATEVALUE("2009-1-1"),3%,13%)</f>
        <v>0.13</v>
      </c>
      <c r="Q2462" s="42">
        <f>IF(P2462=13%,ROUND(O2462/(1+P2462)*P2462,2),ROUND(O2462/(1+0.03)*0.02,2))</f>
        <v>0</v>
      </c>
      <c r="R2462" s="42">
        <f>O2462-Q2462</f>
        <v>0</v>
      </c>
      <c r="S2462" s="42">
        <f>N2462-R2462</f>
        <v>628.77</v>
      </c>
      <c r="T2462" s="38">
        <v>1601</v>
      </c>
      <c r="U2462" s="14">
        <f>S2462/H2462</f>
        <v>5.0000715693244331E-2</v>
      </c>
      <c r="V2462" s="19"/>
      <c r="W2462" s="19"/>
      <c r="X2462" s="37" t="s">
        <v>3459</v>
      </c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</row>
    <row r="2463" spans="1:37" s="9" customFormat="1" ht="16.5" customHeight="1">
      <c r="A2463" s="38">
        <v>25</v>
      </c>
      <c r="B2463" s="39">
        <v>10751</v>
      </c>
      <c r="C2463" s="38">
        <v>10305460</v>
      </c>
      <c r="D2463" s="40" t="s">
        <v>1136</v>
      </c>
      <c r="E2463" s="38">
        <v>1</v>
      </c>
      <c r="F2463" s="38">
        <v>120</v>
      </c>
      <c r="G2463" s="38" t="s">
        <v>23</v>
      </c>
      <c r="H2463" s="42">
        <v>2776.16</v>
      </c>
      <c r="I2463" s="56"/>
      <c r="J2463" s="44">
        <v>41269</v>
      </c>
      <c r="K2463" s="42">
        <v>0</v>
      </c>
      <c r="L2463" s="42">
        <v>2637.35</v>
      </c>
      <c r="M2463" s="44">
        <v>45169</v>
      </c>
      <c r="N2463" s="42">
        <f>H2463-K2463-L2463</f>
        <v>138.80999999999995</v>
      </c>
      <c r="O2463" s="42">
        <v>0</v>
      </c>
      <c r="P2463" s="45">
        <v>0.13</v>
      </c>
      <c r="Q2463" s="42">
        <v>0</v>
      </c>
      <c r="R2463" s="42">
        <v>0</v>
      </c>
      <c r="S2463" s="42">
        <v>138.81</v>
      </c>
      <c r="T2463" s="38">
        <v>2103</v>
      </c>
      <c r="U2463" s="14">
        <f>S2463/H2463</f>
        <v>5.0000720419572361E-2</v>
      </c>
      <c r="V2463" s="19"/>
      <c r="W2463" s="19"/>
      <c r="X2463" s="37" t="s">
        <v>3474</v>
      </c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</row>
    <row r="2464" spans="1:37" s="9" customFormat="1" ht="16.5" customHeight="1">
      <c r="A2464" s="38">
        <v>1004</v>
      </c>
      <c r="B2464" s="39">
        <v>10800</v>
      </c>
      <c r="C2464" s="38">
        <v>10317645</v>
      </c>
      <c r="D2464" s="40" t="s">
        <v>1374</v>
      </c>
      <c r="E2464" s="38">
        <v>13</v>
      </c>
      <c r="F2464" s="38">
        <v>60</v>
      </c>
      <c r="G2464" s="38" t="s">
        <v>23</v>
      </c>
      <c r="H2464" s="42">
        <v>3423.35</v>
      </c>
      <c r="I2464" s="2"/>
      <c r="J2464" s="44">
        <v>39808</v>
      </c>
      <c r="K2464" s="42">
        <v>0</v>
      </c>
      <c r="L2464" s="42">
        <v>3252.18</v>
      </c>
      <c r="M2464" s="44">
        <v>45077</v>
      </c>
      <c r="N2464" s="42">
        <f>H2464-K2464-L2464</f>
        <v>171.17000000000007</v>
      </c>
      <c r="O2464" s="42">
        <v>0</v>
      </c>
      <c r="P2464" s="45">
        <v>0.03</v>
      </c>
      <c r="Q2464" s="42">
        <v>0</v>
      </c>
      <c r="R2464" s="42">
        <v>0</v>
      </c>
      <c r="S2464" s="42">
        <f>N2464-R2464</f>
        <v>171.17000000000007</v>
      </c>
      <c r="T2464" s="38">
        <v>1001</v>
      </c>
      <c r="U2464" s="14">
        <f>S2464/H2464</f>
        <v>5.0000730278820474E-2</v>
      </c>
      <c r="V2464" s="19"/>
      <c r="W2464" s="19"/>
      <c r="X2464" s="37" t="s">
        <v>3465</v>
      </c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</row>
    <row r="2465" spans="1:37" s="9" customFormat="1" ht="16.5" customHeight="1">
      <c r="A2465" s="38">
        <v>1010</v>
      </c>
      <c r="B2465" s="39">
        <v>10800</v>
      </c>
      <c r="C2465" s="38">
        <v>10317652</v>
      </c>
      <c r="D2465" s="40" t="s">
        <v>1623</v>
      </c>
      <c r="E2465" s="38">
        <v>1</v>
      </c>
      <c r="F2465" s="38">
        <v>60</v>
      </c>
      <c r="G2465" s="38" t="s">
        <v>23</v>
      </c>
      <c r="H2465" s="42">
        <v>3423.35</v>
      </c>
      <c r="I2465" s="2"/>
      <c r="J2465" s="44">
        <v>39808</v>
      </c>
      <c r="K2465" s="42">
        <v>0</v>
      </c>
      <c r="L2465" s="42">
        <v>3252.18</v>
      </c>
      <c r="M2465" s="44">
        <v>45077</v>
      </c>
      <c r="N2465" s="42">
        <f>H2465-K2465-L2465</f>
        <v>171.17000000000007</v>
      </c>
      <c r="O2465" s="42">
        <v>0</v>
      </c>
      <c r="P2465" s="45">
        <v>0.03</v>
      </c>
      <c r="Q2465" s="42">
        <v>0</v>
      </c>
      <c r="R2465" s="42">
        <v>0</v>
      </c>
      <c r="S2465" s="42">
        <f>N2465-R2465</f>
        <v>171.17000000000007</v>
      </c>
      <c r="T2465" s="38">
        <v>1001</v>
      </c>
      <c r="U2465" s="14">
        <f>S2465/H2465</f>
        <v>5.0000730278820474E-2</v>
      </c>
      <c r="V2465" s="19"/>
      <c r="W2465" s="19"/>
      <c r="X2465" s="37" t="s">
        <v>3465</v>
      </c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</row>
    <row r="2466" spans="1:37" s="9" customFormat="1" ht="16.5" customHeight="1">
      <c r="A2466" s="38">
        <v>12</v>
      </c>
      <c r="B2466" s="39">
        <v>10717</v>
      </c>
      <c r="C2466" s="38">
        <v>10311936</v>
      </c>
      <c r="D2466" s="40" t="s">
        <v>1828</v>
      </c>
      <c r="E2466" s="38">
        <v>2</v>
      </c>
      <c r="F2466" s="38">
        <v>34</v>
      </c>
      <c r="G2466" s="38" t="s">
        <v>23</v>
      </c>
      <c r="H2466" s="42">
        <v>9543.06</v>
      </c>
      <c r="I2466" s="48"/>
      <c r="J2466" s="44">
        <v>42974</v>
      </c>
      <c r="K2466" s="42">
        <v>0</v>
      </c>
      <c r="L2466" s="42">
        <v>9065.9</v>
      </c>
      <c r="M2466" s="44">
        <v>45107</v>
      </c>
      <c r="N2466" s="42">
        <f>H2466-K2466-L2466</f>
        <v>477.15999999999985</v>
      </c>
      <c r="O2466" s="42">
        <v>0</v>
      </c>
      <c r="P2466" s="45">
        <v>0.13</v>
      </c>
      <c r="Q2466" s="42">
        <v>0</v>
      </c>
      <c r="R2466" s="42">
        <v>0</v>
      </c>
      <c r="S2466" s="42">
        <f>N2466-R2466</f>
        <v>477.15999999999985</v>
      </c>
      <c r="T2466" s="38">
        <v>5000</v>
      </c>
      <c r="U2466" s="14">
        <f>S2466/H2466</f>
        <v>5.0000733517341384E-2</v>
      </c>
      <c r="V2466" s="19"/>
      <c r="W2466" s="19"/>
      <c r="X2466" s="37" t="s">
        <v>3457</v>
      </c>
    </row>
    <row r="2467" spans="1:37" s="9" customFormat="1" ht="16.5" customHeight="1">
      <c r="A2467" s="38">
        <v>11</v>
      </c>
      <c r="B2467" s="39">
        <v>10723</v>
      </c>
      <c r="C2467" s="38">
        <v>10295105</v>
      </c>
      <c r="D2467" s="40" t="s">
        <v>1669</v>
      </c>
      <c r="E2467" s="38">
        <v>4</v>
      </c>
      <c r="F2467" s="38">
        <v>60</v>
      </c>
      <c r="G2467" s="38" t="s">
        <v>23</v>
      </c>
      <c r="H2467" s="42">
        <v>5401.72</v>
      </c>
      <c r="I2467" s="2"/>
      <c r="J2467" s="44">
        <v>43157</v>
      </c>
      <c r="K2467" s="42">
        <v>0</v>
      </c>
      <c r="L2467" s="42">
        <v>5131.63</v>
      </c>
      <c r="M2467" s="44">
        <v>45016</v>
      </c>
      <c r="N2467" s="42">
        <f>H2467-K2467-L2467</f>
        <v>270.09000000000015</v>
      </c>
      <c r="O2467" s="42">
        <v>0</v>
      </c>
      <c r="P2467" s="45">
        <v>0.13</v>
      </c>
      <c r="Q2467" s="42">
        <v>0</v>
      </c>
      <c r="R2467" s="42">
        <v>0</v>
      </c>
      <c r="S2467" s="42">
        <v>270.08999999999997</v>
      </c>
      <c r="T2467" s="38">
        <v>5000</v>
      </c>
      <c r="U2467" s="14">
        <f>S2467/H2467</f>
        <v>5.0000740504876219E-2</v>
      </c>
      <c r="V2467" s="19"/>
      <c r="W2467" s="19"/>
      <c r="X2467" s="37" t="s">
        <v>3470</v>
      </c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</row>
    <row r="2468" spans="1:37" s="9" customFormat="1" ht="16.5" customHeight="1">
      <c r="A2468" s="38">
        <v>180</v>
      </c>
      <c r="B2468" s="39">
        <v>10736</v>
      </c>
      <c r="C2468" s="38">
        <v>10284311</v>
      </c>
      <c r="D2468" s="40" t="s">
        <v>1942</v>
      </c>
      <c r="E2468" s="31">
        <v>5</v>
      </c>
      <c r="F2468" s="38">
        <v>120</v>
      </c>
      <c r="G2468" s="38" t="s">
        <v>23</v>
      </c>
      <c r="H2468" s="42">
        <v>5982.91</v>
      </c>
      <c r="I2468" s="49"/>
      <c r="J2468" s="44">
        <v>40688</v>
      </c>
      <c r="K2468" s="42">
        <v>0</v>
      </c>
      <c r="L2468" s="42">
        <v>5683.76</v>
      </c>
      <c r="M2468" s="44">
        <v>45107</v>
      </c>
      <c r="N2468" s="42">
        <f>H2468-K2468-L2468</f>
        <v>299.14999999999964</v>
      </c>
      <c r="O2468" s="42">
        <v>0</v>
      </c>
      <c r="P2468" s="45">
        <v>0.13</v>
      </c>
      <c r="Q2468" s="42">
        <v>0</v>
      </c>
      <c r="R2468" s="42">
        <v>0</v>
      </c>
      <c r="S2468" s="42">
        <f>N2468-R2468</f>
        <v>299.14999999999964</v>
      </c>
      <c r="T2468" s="38">
        <v>2101</v>
      </c>
      <c r="U2468" s="14">
        <f>S2468/H2468</f>
        <v>5.000075214235207E-2</v>
      </c>
      <c r="V2468" s="19"/>
      <c r="W2468" s="19"/>
      <c r="X2468" s="37" t="s">
        <v>3461</v>
      </c>
    </row>
    <row r="2469" spans="1:37" s="9" customFormat="1" ht="16.5" customHeight="1">
      <c r="A2469" s="38">
        <v>62</v>
      </c>
      <c r="B2469" s="39">
        <v>10713</v>
      </c>
      <c r="C2469" s="38">
        <v>10297571</v>
      </c>
      <c r="D2469" s="40" t="s">
        <v>209</v>
      </c>
      <c r="E2469" s="38">
        <v>150</v>
      </c>
      <c r="F2469" s="38">
        <v>60</v>
      </c>
      <c r="G2469" s="38" t="s">
        <v>23</v>
      </c>
      <c r="H2469" s="42">
        <v>6601.5</v>
      </c>
      <c r="I2469" s="57"/>
      <c r="J2469" s="44">
        <v>42366</v>
      </c>
      <c r="K2469" s="42">
        <v>0</v>
      </c>
      <c r="L2469" s="42">
        <v>6271.42</v>
      </c>
      <c r="M2469" s="44">
        <v>45199</v>
      </c>
      <c r="N2469" s="42">
        <v>330.08</v>
      </c>
      <c r="O2469" s="42">
        <v>0</v>
      </c>
      <c r="P2469" s="45">
        <v>0.13</v>
      </c>
      <c r="Q2469" s="42">
        <v>0</v>
      </c>
      <c r="R2469" s="42">
        <v>0</v>
      </c>
      <c r="S2469" s="42">
        <v>330.08</v>
      </c>
      <c r="T2469" s="38">
        <v>5000</v>
      </c>
      <c r="U2469" s="14">
        <f>S2469/H2469</f>
        <v>5.0000757403620387E-2</v>
      </c>
      <c r="V2469" s="19"/>
      <c r="W2469" s="19"/>
      <c r="X2469" s="37" t="s">
        <v>3457</v>
      </c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</row>
    <row r="2470" spans="1:37" s="9" customFormat="1" ht="16.5" customHeight="1">
      <c r="A2470" s="38">
        <v>32</v>
      </c>
      <c r="B2470" s="39">
        <v>10702</v>
      </c>
      <c r="C2470" s="38">
        <v>10291689</v>
      </c>
      <c r="D2470" s="40" t="s">
        <v>1185</v>
      </c>
      <c r="E2470" s="38">
        <v>5</v>
      </c>
      <c r="F2470" s="38">
        <v>60</v>
      </c>
      <c r="G2470" s="38" t="s">
        <v>33</v>
      </c>
      <c r="H2470" s="42">
        <v>9829.0499999999993</v>
      </c>
      <c r="I2470" s="53"/>
      <c r="J2470" s="44">
        <v>43309</v>
      </c>
      <c r="K2470" s="42">
        <v>0</v>
      </c>
      <c r="L2470" s="42">
        <v>9337.59</v>
      </c>
      <c r="M2470" s="44">
        <v>45138</v>
      </c>
      <c r="N2470" s="42">
        <f>H2470-K2470-L2470</f>
        <v>491.45999999999913</v>
      </c>
      <c r="O2470" s="42">
        <v>0</v>
      </c>
      <c r="P2470" s="45">
        <v>0.13</v>
      </c>
      <c r="Q2470" s="42">
        <v>0</v>
      </c>
      <c r="R2470" s="42">
        <v>0</v>
      </c>
      <c r="S2470" s="42">
        <v>491.46</v>
      </c>
      <c r="T2470" s="38">
        <v>2506</v>
      </c>
      <c r="U2470" s="14">
        <f>S2470/H2470</f>
        <v>5.0000763044241309E-2</v>
      </c>
      <c r="V2470" s="19"/>
      <c r="W2470" s="19"/>
      <c r="X2470" s="37" t="s">
        <v>3456</v>
      </c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</row>
    <row r="2471" spans="1:37" s="9" customFormat="1" ht="16.5" customHeight="1">
      <c r="A2471" s="38">
        <v>31</v>
      </c>
      <c r="B2471" s="39">
        <v>10719</v>
      </c>
      <c r="C2471" s="38">
        <v>10281663</v>
      </c>
      <c r="D2471" s="40" t="s">
        <v>254</v>
      </c>
      <c r="E2471" s="58">
        <v>2</v>
      </c>
      <c r="F2471" s="38">
        <v>120</v>
      </c>
      <c r="G2471" s="38" t="s">
        <v>23</v>
      </c>
      <c r="H2471" s="42">
        <v>7179.49</v>
      </c>
      <c r="I2471" s="57"/>
      <c r="J2471" s="44">
        <v>41449</v>
      </c>
      <c r="K2471" s="42">
        <v>0</v>
      </c>
      <c r="L2471" s="42">
        <v>6820.51</v>
      </c>
      <c r="M2471" s="44">
        <v>45199</v>
      </c>
      <c r="N2471" s="42">
        <f>H2471-L2471</f>
        <v>358.97999999999956</v>
      </c>
      <c r="O2471" s="42">
        <v>0</v>
      </c>
      <c r="P2471" s="45">
        <v>0.13</v>
      </c>
      <c r="Q2471" s="42">
        <v>0</v>
      </c>
      <c r="R2471" s="42">
        <v>0</v>
      </c>
      <c r="S2471" s="42">
        <f>N2471</f>
        <v>358.97999999999956</v>
      </c>
      <c r="T2471" s="38">
        <v>2101</v>
      </c>
      <c r="U2471" s="14">
        <f>S2471/H2471</f>
        <v>5.0000766071127557E-2</v>
      </c>
      <c r="V2471" s="19"/>
      <c r="W2471" s="19"/>
      <c r="X2471" s="37" t="s">
        <v>3478</v>
      </c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</row>
    <row r="2472" spans="1:37" s="9" customFormat="1" ht="16.5" customHeight="1">
      <c r="A2472" s="38">
        <v>969</v>
      </c>
      <c r="B2472" s="39">
        <v>10800</v>
      </c>
      <c r="C2472" s="38">
        <v>10317481</v>
      </c>
      <c r="D2472" s="40" t="s">
        <v>2105</v>
      </c>
      <c r="E2472" s="38">
        <v>44</v>
      </c>
      <c r="F2472" s="38">
        <v>60</v>
      </c>
      <c r="G2472" s="38" t="s">
        <v>23</v>
      </c>
      <c r="H2472" s="42">
        <v>8472.67</v>
      </c>
      <c r="I2472" s="2"/>
      <c r="J2472" s="44">
        <v>39808</v>
      </c>
      <c r="K2472" s="42">
        <v>0</v>
      </c>
      <c r="L2472" s="42">
        <v>8049.03</v>
      </c>
      <c r="M2472" s="44">
        <v>45077</v>
      </c>
      <c r="N2472" s="42">
        <f>H2472-K2472-L2472</f>
        <v>423.64000000000033</v>
      </c>
      <c r="O2472" s="42">
        <v>0</v>
      </c>
      <c r="P2472" s="45">
        <v>0.03</v>
      </c>
      <c r="Q2472" s="42">
        <v>0</v>
      </c>
      <c r="R2472" s="42">
        <v>0</v>
      </c>
      <c r="S2472" s="42">
        <f>N2472-R2472</f>
        <v>423.64000000000033</v>
      </c>
      <c r="T2472" s="38">
        <v>1001</v>
      </c>
      <c r="U2472" s="14">
        <f>S2472/H2472</f>
        <v>5.0000767172567837E-2</v>
      </c>
      <c r="V2472" s="19"/>
      <c r="W2472" s="19"/>
      <c r="X2472" s="37" t="s">
        <v>3465</v>
      </c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</row>
    <row r="2473" spans="1:37" s="9" customFormat="1" ht="16.5" customHeight="1">
      <c r="A2473" s="38">
        <v>55</v>
      </c>
      <c r="B2473" s="39">
        <v>10755</v>
      </c>
      <c r="C2473" s="38">
        <v>10287274</v>
      </c>
      <c r="D2473" s="40" t="s">
        <v>1147</v>
      </c>
      <c r="E2473" s="38">
        <v>38</v>
      </c>
      <c r="F2473" s="38">
        <v>60</v>
      </c>
      <c r="G2473" s="38" t="s">
        <v>83</v>
      </c>
      <c r="H2473" s="42">
        <v>11078.83</v>
      </c>
      <c r="I2473" s="53"/>
      <c r="J2473" s="44">
        <v>39948</v>
      </c>
      <c r="K2473" s="42">
        <v>0</v>
      </c>
      <c r="L2473" s="42">
        <v>10524.88</v>
      </c>
      <c r="M2473" s="44">
        <v>45169</v>
      </c>
      <c r="N2473" s="42">
        <f>H2473-K2473-L2473</f>
        <v>553.95000000000073</v>
      </c>
      <c r="O2473" s="42">
        <v>0</v>
      </c>
      <c r="P2473" s="45">
        <v>0.13</v>
      </c>
      <c r="Q2473" s="42">
        <v>0</v>
      </c>
      <c r="R2473" s="42">
        <v>0</v>
      </c>
      <c r="S2473" s="42">
        <v>553.95000000000005</v>
      </c>
      <c r="T2473" s="38">
        <v>5000</v>
      </c>
      <c r="U2473" s="14">
        <f>S2473/H2473</f>
        <v>5.0000767229030504E-2</v>
      </c>
      <c r="V2473" s="19"/>
      <c r="W2473" s="19"/>
      <c r="X2473" s="37" t="s">
        <v>3464</v>
      </c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</row>
    <row r="2474" spans="1:37" s="9" customFormat="1" ht="16.5" customHeight="1">
      <c r="A2474" s="38">
        <v>673</v>
      </c>
      <c r="B2474" s="39">
        <v>10737</v>
      </c>
      <c r="C2474" s="38">
        <v>10318960</v>
      </c>
      <c r="D2474" s="40" t="s">
        <v>465</v>
      </c>
      <c r="E2474" s="58">
        <v>1</v>
      </c>
      <c r="F2474" s="38">
        <v>33</v>
      </c>
      <c r="G2474" s="38" t="s">
        <v>21</v>
      </c>
      <c r="H2474" s="42">
        <v>6399.7</v>
      </c>
      <c r="I2474" s="57"/>
      <c r="J2474" s="44">
        <v>43126</v>
      </c>
      <c r="K2474" s="42">
        <v>0</v>
      </c>
      <c r="L2474" s="42">
        <v>6079.71</v>
      </c>
      <c r="M2474" s="44">
        <v>45199</v>
      </c>
      <c r="N2474" s="42">
        <f>H2474-L2474</f>
        <v>319.98999999999978</v>
      </c>
      <c r="O2474" s="42">
        <v>0</v>
      </c>
      <c r="P2474" s="45">
        <v>0.13</v>
      </c>
      <c r="Q2474" s="42">
        <v>0</v>
      </c>
      <c r="R2474" s="42">
        <v>0</v>
      </c>
      <c r="S2474" s="42">
        <f>N2474</f>
        <v>319.98999999999978</v>
      </c>
      <c r="T2474" s="38">
        <v>1802</v>
      </c>
      <c r="U2474" s="14">
        <f>S2474/H2474</f>
        <v>5.0000781286622775E-2</v>
      </c>
      <c r="V2474" s="19"/>
      <c r="W2474" s="19"/>
      <c r="X2474" s="37" t="s">
        <v>3461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</row>
    <row r="2475" spans="1:37" s="9" customFormat="1" ht="16.5" customHeight="1">
      <c r="A2475" s="38">
        <v>310</v>
      </c>
      <c r="B2475" s="39">
        <v>10736</v>
      </c>
      <c r="C2475" s="38">
        <v>10319119</v>
      </c>
      <c r="D2475" s="40" t="s">
        <v>465</v>
      </c>
      <c r="E2475" s="38">
        <v>1</v>
      </c>
      <c r="F2475" s="38">
        <v>33</v>
      </c>
      <c r="G2475" s="38" t="s">
        <v>21</v>
      </c>
      <c r="H2475" s="42">
        <v>6399.7</v>
      </c>
      <c r="I2475" s="55"/>
      <c r="J2475" s="44">
        <v>43126</v>
      </c>
      <c r="K2475" s="42">
        <v>0</v>
      </c>
      <c r="L2475" s="42">
        <v>6079.71</v>
      </c>
      <c r="M2475" s="44">
        <v>45138</v>
      </c>
      <c r="N2475" s="42">
        <f>H2475-K2475-L2475</f>
        <v>319.98999999999978</v>
      </c>
      <c r="O2475" s="42">
        <v>0</v>
      </c>
      <c r="P2475" s="45">
        <v>0.13</v>
      </c>
      <c r="Q2475" s="42">
        <v>0</v>
      </c>
      <c r="R2475" s="42">
        <v>0</v>
      </c>
      <c r="S2475" s="42">
        <v>319.99</v>
      </c>
      <c r="T2475" s="38">
        <v>1802</v>
      </c>
      <c r="U2475" s="14">
        <f>S2475/H2475</f>
        <v>5.000078128662281E-2</v>
      </c>
      <c r="V2475" s="19"/>
      <c r="W2475" s="19"/>
      <c r="X2475" s="37" t="s">
        <v>3461</v>
      </c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</row>
    <row r="2476" spans="1:37" s="9" customFormat="1" ht="16.5" customHeight="1">
      <c r="A2476" s="38">
        <v>643</v>
      </c>
      <c r="B2476" s="39">
        <v>40712</v>
      </c>
      <c r="C2476" s="38">
        <v>10319411</v>
      </c>
      <c r="D2476" s="40" t="s">
        <v>465</v>
      </c>
      <c r="E2476" s="38">
        <v>1</v>
      </c>
      <c r="F2476" s="38">
        <v>32</v>
      </c>
      <c r="G2476" s="38" t="s">
        <v>21</v>
      </c>
      <c r="H2476" s="42">
        <v>6399.7</v>
      </c>
      <c r="I2476" s="55"/>
      <c r="J2476" s="44">
        <v>43126</v>
      </c>
      <c r="K2476" s="42">
        <v>0</v>
      </c>
      <c r="L2476" s="42">
        <v>6079.71</v>
      </c>
      <c r="M2476" s="44">
        <v>45138</v>
      </c>
      <c r="N2476" s="42">
        <f>H2476-K2476-L2476</f>
        <v>319.98999999999978</v>
      </c>
      <c r="O2476" s="42">
        <v>0</v>
      </c>
      <c r="P2476" s="45">
        <v>0.13</v>
      </c>
      <c r="Q2476" s="42">
        <v>0</v>
      </c>
      <c r="R2476" s="42">
        <v>0</v>
      </c>
      <c r="S2476" s="42">
        <v>319.99</v>
      </c>
      <c r="T2476" s="38">
        <v>1802</v>
      </c>
      <c r="U2476" s="14">
        <f>S2476/H2476</f>
        <v>5.000078128662281E-2</v>
      </c>
      <c r="V2476" s="19"/>
      <c r="W2476" s="19"/>
      <c r="X2476" s="37" t="s">
        <v>3467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</row>
    <row r="2477" spans="1:37" s="9" customFormat="1" ht="16.5" customHeight="1">
      <c r="A2477" s="38">
        <v>39</v>
      </c>
      <c r="B2477" s="39">
        <v>10727</v>
      </c>
      <c r="C2477" s="38">
        <v>10320608</v>
      </c>
      <c r="D2477" s="40" t="s">
        <v>3421</v>
      </c>
      <c r="E2477" s="58">
        <v>1</v>
      </c>
      <c r="F2477" s="38">
        <v>32</v>
      </c>
      <c r="G2477" s="38" t="s">
        <v>21</v>
      </c>
      <c r="H2477" s="42">
        <v>6399.7</v>
      </c>
      <c r="I2477" s="37"/>
      <c r="J2477" s="44">
        <v>43126</v>
      </c>
      <c r="K2477" s="42">
        <v>0</v>
      </c>
      <c r="L2477" s="42">
        <v>6079.71</v>
      </c>
      <c r="M2477" s="44">
        <v>45275</v>
      </c>
      <c r="N2477" s="42">
        <v>319.99</v>
      </c>
      <c r="O2477" s="42">
        <v>0</v>
      </c>
      <c r="P2477" s="45">
        <f>IF(J2477&lt;DATEVALUE("2009-1-1"),3%,13%)</f>
        <v>0.13</v>
      </c>
      <c r="Q2477" s="42">
        <f>IF(P2477=13%,ROUND(O2477/(1+P2477)*P2477,2),ROUND(O2477/(1+0.03)*0.02,2))</f>
        <v>0</v>
      </c>
      <c r="R2477" s="42">
        <f>O2477-Q2477</f>
        <v>0</v>
      </c>
      <c r="S2477" s="42">
        <f>N2477-R2477</f>
        <v>319.99</v>
      </c>
      <c r="T2477" s="38">
        <v>1802</v>
      </c>
      <c r="U2477" s="14">
        <f>S2477/H2477</f>
        <v>5.000078128662281E-2</v>
      </c>
      <c r="V2477" s="19"/>
      <c r="W2477" s="19"/>
      <c r="X2477" s="37" t="s">
        <v>3471</v>
      </c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</row>
    <row r="2478" spans="1:37" s="9" customFormat="1" ht="16.5" customHeight="1">
      <c r="A2478" s="38">
        <v>92</v>
      </c>
      <c r="B2478" s="39">
        <v>10736</v>
      </c>
      <c r="C2478" s="38">
        <v>10284046</v>
      </c>
      <c r="D2478" s="40" t="s">
        <v>1893</v>
      </c>
      <c r="E2478" s="31">
        <v>1</v>
      </c>
      <c r="F2478" s="38">
        <v>120</v>
      </c>
      <c r="G2478" s="38" t="s">
        <v>21</v>
      </c>
      <c r="H2478" s="42">
        <v>9572.65</v>
      </c>
      <c r="I2478" s="49"/>
      <c r="J2478" s="44">
        <v>40907</v>
      </c>
      <c r="K2478" s="42">
        <v>0</v>
      </c>
      <c r="L2478" s="42">
        <v>9094.01</v>
      </c>
      <c r="M2478" s="44">
        <v>45107</v>
      </c>
      <c r="N2478" s="42">
        <f>H2478-K2478-L2478</f>
        <v>478.63999999999942</v>
      </c>
      <c r="O2478" s="42">
        <v>0</v>
      </c>
      <c r="P2478" s="45">
        <v>0.13</v>
      </c>
      <c r="Q2478" s="42">
        <v>0</v>
      </c>
      <c r="R2478" s="42">
        <v>0</v>
      </c>
      <c r="S2478" s="42">
        <f>N2478-R2478</f>
        <v>478.63999999999942</v>
      </c>
      <c r="T2478" s="38">
        <v>2104</v>
      </c>
      <c r="U2478" s="14">
        <f>S2478/H2478</f>
        <v>5.0000783482107819E-2</v>
      </c>
      <c r="V2478" s="19"/>
      <c r="W2478" s="19"/>
      <c r="X2478" s="37" t="s">
        <v>3461</v>
      </c>
    </row>
    <row r="2479" spans="1:37" s="9" customFormat="1" ht="16.5" customHeight="1">
      <c r="A2479" s="38">
        <v>24</v>
      </c>
      <c r="B2479" s="39">
        <v>10755</v>
      </c>
      <c r="C2479" s="38">
        <v>10287644</v>
      </c>
      <c r="D2479" s="40" t="s">
        <v>1936</v>
      </c>
      <c r="E2479" s="38">
        <v>1</v>
      </c>
      <c r="F2479" s="38">
        <v>60</v>
      </c>
      <c r="G2479" s="38" t="s">
        <v>33</v>
      </c>
      <c r="H2479" s="42">
        <v>6354.7</v>
      </c>
      <c r="I2479" s="2"/>
      <c r="J2479" s="44">
        <v>42304</v>
      </c>
      <c r="K2479" s="42">
        <v>0</v>
      </c>
      <c r="L2479" s="42">
        <v>6036.96</v>
      </c>
      <c r="M2479" s="44">
        <v>45046</v>
      </c>
      <c r="N2479" s="42">
        <f>H2479-K2479-L2479</f>
        <v>317.73999999999978</v>
      </c>
      <c r="O2479" s="42">
        <v>0</v>
      </c>
      <c r="P2479" s="45">
        <v>0.13</v>
      </c>
      <c r="Q2479" s="42">
        <v>0</v>
      </c>
      <c r="R2479" s="42">
        <v>0</v>
      </c>
      <c r="S2479" s="42">
        <v>317.74</v>
      </c>
      <c r="T2479" s="38">
        <v>5000</v>
      </c>
      <c r="U2479" s="14">
        <f>S2479/H2479</f>
        <v>5.0000786819204689E-2</v>
      </c>
      <c r="V2479" s="19"/>
      <c r="W2479" s="19"/>
      <c r="X2479" s="37" t="s">
        <v>3464</v>
      </c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</row>
    <row r="2480" spans="1:37" s="9" customFormat="1" ht="16.5" customHeight="1">
      <c r="A2480" s="38">
        <v>379</v>
      </c>
      <c r="B2480" s="39">
        <v>10729</v>
      </c>
      <c r="C2480" s="38">
        <v>10292088</v>
      </c>
      <c r="D2480" s="40" t="s">
        <v>301</v>
      </c>
      <c r="E2480" s="58">
        <v>1</v>
      </c>
      <c r="F2480" s="38">
        <v>120</v>
      </c>
      <c r="G2480" s="38" t="s">
        <v>21</v>
      </c>
      <c r="H2480" s="42">
        <v>10769.23</v>
      </c>
      <c r="I2480" s="37"/>
      <c r="J2480" s="44">
        <v>40688</v>
      </c>
      <c r="K2480" s="42">
        <v>0</v>
      </c>
      <c r="L2480" s="42">
        <v>10230.76</v>
      </c>
      <c r="M2480" s="44">
        <v>45259</v>
      </c>
      <c r="N2480" s="42">
        <v>538.47</v>
      </c>
      <c r="O2480" s="42">
        <v>0</v>
      </c>
      <c r="P2480" s="45">
        <f>IF(J2480&lt;DATEVALUE("2009-1-1"),3%,13%)</f>
        <v>0.13</v>
      </c>
      <c r="Q2480" s="42">
        <f>IF(P2480=13%,ROUND(O2480/(1+P2480)*P2480,2),ROUND(O2480/(1+0.03)*0.02,2))</f>
        <v>0</v>
      </c>
      <c r="R2480" s="42">
        <f>O2480-Q2480</f>
        <v>0</v>
      </c>
      <c r="S2480" s="42">
        <f>N2480-R2480</f>
        <v>538.47</v>
      </c>
      <c r="T2480" s="38">
        <v>2205</v>
      </c>
      <c r="U2480" s="14">
        <f>S2480/H2480</f>
        <v>5.0000789285770668E-2</v>
      </c>
      <c r="V2480" s="19"/>
      <c r="W2480" s="19"/>
      <c r="X2480" s="37" t="s">
        <v>3459</v>
      </c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</row>
    <row r="2481" spans="1:37" s="9" customFormat="1" ht="16.5" customHeight="1">
      <c r="A2481" s="38">
        <v>619</v>
      </c>
      <c r="B2481" s="39">
        <v>10729</v>
      </c>
      <c r="C2481" s="38">
        <v>10292108</v>
      </c>
      <c r="D2481" s="40" t="s">
        <v>3246</v>
      </c>
      <c r="E2481" s="58">
        <v>2</v>
      </c>
      <c r="F2481" s="38">
        <v>60</v>
      </c>
      <c r="G2481" s="38" t="s">
        <v>23</v>
      </c>
      <c r="H2481" s="42">
        <v>6273.5</v>
      </c>
      <c r="I2481" s="37"/>
      <c r="J2481" s="44">
        <v>40903</v>
      </c>
      <c r="K2481" s="42">
        <v>0</v>
      </c>
      <c r="L2481" s="42">
        <v>5959.82</v>
      </c>
      <c r="M2481" s="44">
        <v>45259</v>
      </c>
      <c r="N2481" s="42">
        <v>313.68</v>
      </c>
      <c r="O2481" s="42">
        <v>0</v>
      </c>
      <c r="P2481" s="45">
        <f>IF(J2481&lt;DATEVALUE("2009-1-1"),3%,13%)</f>
        <v>0.13</v>
      </c>
      <c r="Q2481" s="42">
        <f>IF(P2481=13%,ROUND(O2481/(1+P2481)*P2481,2),ROUND(O2481/(1+0.03)*0.02,2))</f>
        <v>0</v>
      </c>
      <c r="R2481" s="42">
        <f>O2481-Q2481</f>
        <v>0</v>
      </c>
      <c r="S2481" s="42">
        <f>N2481-R2481</f>
        <v>313.68</v>
      </c>
      <c r="T2481" s="38">
        <v>5000</v>
      </c>
      <c r="U2481" s="14">
        <f>S2481/H2481</f>
        <v>5.0000797003267712E-2</v>
      </c>
      <c r="V2481" s="19"/>
      <c r="W2481" s="19"/>
      <c r="X2481" s="37" t="s">
        <v>3459</v>
      </c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</row>
    <row r="2482" spans="1:37" s="9" customFormat="1" ht="16.5" customHeight="1">
      <c r="A2482" s="38">
        <v>241</v>
      </c>
      <c r="B2482" s="39">
        <v>10741</v>
      </c>
      <c r="C2482" s="38">
        <v>10282218</v>
      </c>
      <c r="D2482" s="40" t="s">
        <v>720</v>
      </c>
      <c r="E2482" s="38">
        <v>2</v>
      </c>
      <c r="F2482" s="38">
        <v>40</v>
      </c>
      <c r="G2482" s="38" t="s">
        <v>33</v>
      </c>
      <c r="H2482" s="42">
        <v>4922.12</v>
      </c>
      <c r="I2482" s="55"/>
      <c r="J2482" s="44">
        <v>43915</v>
      </c>
      <c r="K2482" s="42">
        <v>0</v>
      </c>
      <c r="L2482" s="42">
        <v>4676.01</v>
      </c>
      <c r="M2482" s="44">
        <v>45138</v>
      </c>
      <c r="N2482" s="42">
        <f>H2482-K2482-L2482</f>
        <v>246.10999999999967</v>
      </c>
      <c r="O2482" s="42">
        <v>0</v>
      </c>
      <c r="P2482" s="45">
        <v>0.13</v>
      </c>
      <c r="Q2482" s="42">
        <v>0</v>
      </c>
      <c r="R2482" s="42">
        <v>0</v>
      </c>
      <c r="S2482" s="42">
        <f>N2482-R2482</f>
        <v>246.10999999999967</v>
      </c>
      <c r="T2482" s="38">
        <v>2101</v>
      </c>
      <c r="U2482" s="14">
        <f>S2482/H2482</f>
        <v>5.0000812657960324E-2</v>
      </c>
      <c r="V2482" s="19"/>
      <c r="W2482" s="19"/>
      <c r="X2482" s="37" t="s">
        <v>3462</v>
      </c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</row>
    <row r="2483" spans="1:37" s="9" customFormat="1" ht="16.5" customHeight="1">
      <c r="A2483" s="38">
        <v>953</v>
      </c>
      <c r="B2483" s="39">
        <v>10800</v>
      </c>
      <c r="C2483" s="38">
        <v>10317358</v>
      </c>
      <c r="D2483" s="40" t="s">
        <v>2098</v>
      </c>
      <c r="E2483" s="38">
        <v>2</v>
      </c>
      <c r="F2483" s="38">
        <v>60</v>
      </c>
      <c r="G2483" s="38" t="s">
        <v>23</v>
      </c>
      <c r="H2483" s="42">
        <v>9216.65</v>
      </c>
      <c r="I2483" s="2"/>
      <c r="J2483" s="44">
        <v>39808</v>
      </c>
      <c r="K2483" s="42">
        <v>0</v>
      </c>
      <c r="L2483" s="42">
        <v>8755.81</v>
      </c>
      <c r="M2483" s="44">
        <v>45077</v>
      </c>
      <c r="N2483" s="42">
        <f>H2483-K2483-L2483</f>
        <v>460.84000000000015</v>
      </c>
      <c r="O2483" s="42">
        <v>0</v>
      </c>
      <c r="P2483" s="45">
        <v>0.03</v>
      </c>
      <c r="Q2483" s="42">
        <v>0</v>
      </c>
      <c r="R2483" s="42">
        <v>0</v>
      </c>
      <c r="S2483" s="42">
        <f>N2483-R2483</f>
        <v>460.84000000000015</v>
      </c>
      <c r="T2483" s="38">
        <v>1001</v>
      </c>
      <c r="U2483" s="14">
        <f>S2483/H2483</f>
        <v>5.0000813744690335E-2</v>
      </c>
      <c r="V2483" s="19"/>
      <c r="W2483" s="19"/>
      <c r="X2483" s="37" t="s">
        <v>3465</v>
      </c>
    </row>
    <row r="2484" spans="1:37" s="9" customFormat="1" ht="16.5" customHeight="1">
      <c r="A2484" s="38">
        <v>19</v>
      </c>
      <c r="B2484" s="39">
        <v>10751</v>
      </c>
      <c r="C2484" s="38">
        <v>10305105</v>
      </c>
      <c r="D2484" s="40" t="s">
        <v>1589</v>
      </c>
      <c r="E2484" s="38">
        <v>3</v>
      </c>
      <c r="F2484" s="38">
        <v>60</v>
      </c>
      <c r="G2484" s="38" t="s">
        <v>33</v>
      </c>
      <c r="H2484" s="42">
        <v>7923.07</v>
      </c>
      <c r="I2484" s="55"/>
      <c r="J2484" s="44">
        <v>41270</v>
      </c>
      <c r="K2484" s="42">
        <v>0</v>
      </c>
      <c r="L2484" s="42">
        <v>7526.91</v>
      </c>
      <c r="M2484" s="44">
        <v>45138</v>
      </c>
      <c r="N2484" s="42">
        <f>H2484-K2484-L2484</f>
        <v>396.15999999999985</v>
      </c>
      <c r="O2484" s="42">
        <v>0</v>
      </c>
      <c r="P2484" s="45">
        <v>0.13</v>
      </c>
      <c r="Q2484" s="42">
        <v>0</v>
      </c>
      <c r="R2484" s="42">
        <v>0</v>
      </c>
      <c r="S2484" s="42">
        <v>396.16</v>
      </c>
      <c r="T2484" s="38">
        <v>5000</v>
      </c>
      <c r="U2484" s="14">
        <f>S2484/H2484</f>
        <v>5.0000820389066364E-2</v>
      </c>
      <c r="V2484" s="19"/>
      <c r="W2484" s="19"/>
      <c r="X2484" s="37" t="s">
        <v>3474</v>
      </c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</row>
    <row r="2485" spans="1:37" s="9" customFormat="1" ht="16.5" customHeight="1">
      <c r="A2485" s="38">
        <v>954</v>
      </c>
      <c r="B2485" s="39">
        <v>10800</v>
      </c>
      <c r="C2485" s="38">
        <v>10317359</v>
      </c>
      <c r="D2485" s="40" t="s">
        <v>357</v>
      </c>
      <c r="E2485" s="38">
        <v>1</v>
      </c>
      <c r="F2485" s="38">
        <v>60</v>
      </c>
      <c r="G2485" s="38" t="s">
        <v>23</v>
      </c>
      <c r="H2485" s="42">
        <v>3028.35</v>
      </c>
      <c r="I2485" s="2"/>
      <c r="J2485" s="44">
        <v>39808</v>
      </c>
      <c r="K2485" s="42">
        <v>0</v>
      </c>
      <c r="L2485" s="42">
        <v>2876.93</v>
      </c>
      <c r="M2485" s="44">
        <v>45077</v>
      </c>
      <c r="N2485" s="42">
        <f>H2485-K2485-L2485</f>
        <v>151.42000000000007</v>
      </c>
      <c r="O2485" s="42">
        <v>0</v>
      </c>
      <c r="P2485" s="45">
        <v>0.03</v>
      </c>
      <c r="Q2485" s="42">
        <v>0</v>
      </c>
      <c r="R2485" s="42">
        <v>0</v>
      </c>
      <c r="S2485" s="42">
        <f>N2485-R2485</f>
        <v>151.42000000000007</v>
      </c>
      <c r="T2485" s="38">
        <v>1001</v>
      </c>
      <c r="U2485" s="14">
        <f>S2485/H2485</f>
        <v>5.0000825532055433E-2</v>
      </c>
      <c r="V2485" s="19"/>
      <c r="W2485" s="19"/>
      <c r="X2485" s="37" t="s">
        <v>3465</v>
      </c>
    </row>
    <row r="2486" spans="1:37" s="9" customFormat="1" ht="16.5" customHeight="1">
      <c r="A2486" s="38">
        <v>326</v>
      </c>
      <c r="B2486" s="39">
        <v>10729</v>
      </c>
      <c r="C2486" s="38">
        <v>10292159</v>
      </c>
      <c r="D2486" s="40" t="s">
        <v>3108</v>
      </c>
      <c r="E2486" s="58">
        <v>1</v>
      </c>
      <c r="F2486" s="38">
        <v>120</v>
      </c>
      <c r="G2486" s="38" t="s">
        <v>21</v>
      </c>
      <c r="H2486" s="42">
        <v>7263.88</v>
      </c>
      <c r="I2486" s="37"/>
      <c r="J2486" s="44">
        <v>41513</v>
      </c>
      <c r="K2486" s="42">
        <v>0</v>
      </c>
      <c r="L2486" s="42">
        <v>6900.68</v>
      </c>
      <c r="M2486" s="44">
        <v>45259</v>
      </c>
      <c r="N2486" s="42">
        <v>363.2</v>
      </c>
      <c r="O2486" s="42">
        <v>0</v>
      </c>
      <c r="P2486" s="45">
        <f>IF(J2486&lt;DATEVALUE("2009-1-1"),3%,13%)</f>
        <v>0.13</v>
      </c>
      <c r="Q2486" s="42">
        <f>IF(P2486=13%,ROUND(O2486/(1+P2486)*P2486,2),ROUND(O2486/(1+0.03)*0.02,2))</f>
        <v>0</v>
      </c>
      <c r="R2486" s="42">
        <f>O2486-Q2486</f>
        <v>0</v>
      </c>
      <c r="S2486" s="42">
        <f>N2486-R2486</f>
        <v>363.2</v>
      </c>
      <c r="T2486" s="38">
        <v>1601</v>
      </c>
      <c r="U2486" s="14">
        <f>S2486/H2486</f>
        <v>5.0000826004834881E-2</v>
      </c>
      <c r="V2486" s="19"/>
      <c r="W2486" s="19"/>
      <c r="X2486" s="37" t="s">
        <v>3459</v>
      </c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</row>
    <row r="2487" spans="1:37" s="9" customFormat="1" ht="16.5" customHeight="1">
      <c r="A2487" s="38">
        <v>9</v>
      </c>
      <c r="B2487" s="39">
        <v>10755</v>
      </c>
      <c r="C2487" s="38">
        <v>10287657</v>
      </c>
      <c r="D2487" s="40" t="s">
        <v>837</v>
      </c>
      <c r="E2487" s="38">
        <v>6</v>
      </c>
      <c r="F2487" s="38">
        <v>60</v>
      </c>
      <c r="G2487" s="38" t="s">
        <v>33</v>
      </c>
      <c r="H2487" s="42">
        <v>4820.5200000000004</v>
      </c>
      <c r="I2487" s="2"/>
      <c r="J2487" s="44">
        <v>42366</v>
      </c>
      <c r="K2487" s="42">
        <v>0</v>
      </c>
      <c r="L2487" s="42">
        <v>4579.49</v>
      </c>
      <c r="M2487" s="44">
        <v>44985</v>
      </c>
      <c r="N2487" s="42">
        <f>H2487-K2487-L2487</f>
        <v>241.03000000000065</v>
      </c>
      <c r="O2487" s="42">
        <v>0</v>
      </c>
      <c r="P2487" s="45">
        <v>0.13</v>
      </c>
      <c r="Q2487" s="42">
        <v>0</v>
      </c>
      <c r="R2487" s="42">
        <v>0</v>
      </c>
      <c r="S2487" s="42">
        <f>N2487-R2487</f>
        <v>241.03000000000065</v>
      </c>
      <c r="T2487" s="38">
        <v>5000</v>
      </c>
      <c r="U2487" s="14">
        <f>S2487/H2487</f>
        <v>5.0000829785998326E-2</v>
      </c>
      <c r="V2487" s="19"/>
      <c r="W2487" s="19"/>
      <c r="X2487" s="37" t="s">
        <v>3464</v>
      </c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</row>
    <row r="2488" spans="1:37" s="9" customFormat="1" ht="16.5" customHeight="1">
      <c r="A2488" s="38">
        <v>90</v>
      </c>
      <c r="B2488" s="39">
        <v>10736</v>
      </c>
      <c r="C2488" s="38">
        <v>10284039</v>
      </c>
      <c r="D2488" s="40" t="s">
        <v>1891</v>
      </c>
      <c r="E2488" s="31">
        <v>1</v>
      </c>
      <c r="F2488" s="38">
        <v>120</v>
      </c>
      <c r="G2488" s="38" t="s">
        <v>21</v>
      </c>
      <c r="H2488" s="42">
        <v>5401.71</v>
      </c>
      <c r="I2488" s="49"/>
      <c r="J2488" s="44">
        <v>40907</v>
      </c>
      <c r="K2488" s="42">
        <v>0</v>
      </c>
      <c r="L2488" s="42">
        <v>5131.62</v>
      </c>
      <c r="M2488" s="44">
        <v>45107</v>
      </c>
      <c r="N2488" s="42">
        <f>H2488-K2488-L2488</f>
        <v>270.09000000000015</v>
      </c>
      <c r="O2488" s="42">
        <v>0</v>
      </c>
      <c r="P2488" s="45">
        <v>0.13</v>
      </c>
      <c r="Q2488" s="42">
        <v>0</v>
      </c>
      <c r="R2488" s="42">
        <v>0</v>
      </c>
      <c r="S2488" s="42">
        <f>N2488-R2488</f>
        <v>270.09000000000015</v>
      </c>
      <c r="T2488" s="38">
        <v>2104</v>
      </c>
      <c r="U2488" s="14">
        <f>S2488/H2488</f>
        <v>5.000083306952801E-2</v>
      </c>
      <c r="V2488" s="19"/>
      <c r="W2488" s="19"/>
      <c r="X2488" s="37" t="s">
        <v>3461</v>
      </c>
    </row>
    <row r="2489" spans="1:37" s="9" customFormat="1" ht="16.5" customHeight="1">
      <c r="A2489" s="38">
        <v>189</v>
      </c>
      <c r="B2489" s="39">
        <v>10736</v>
      </c>
      <c r="C2489" s="38">
        <v>10284339</v>
      </c>
      <c r="D2489" s="40" t="s">
        <v>1950</v>
      </c>
      <c r="E2489" s="31">
        <v>1</v>
      </c>
      <c r="F2489" s="38">
        <v>120</v>
      </c>
      <c r="G2489" s="38" t="s">
        <v>23</v>
      </c>
      <c r="H2489" s="42">
        <v>4193.53</v>
      </c>
      <c r="I2489" s="49"/>
      <c r="J2489" s="44">
        <v>39269</v>
      </c>
      <c r="K2489" s="42">
        <v>0</v>
      </c>
      <c r="L2489" s="42">
        <v>3983.85</v>
      </c>
      <c r="M2489" s="44">
        <v>45107</v>
      </c>
      <c r="N2489" s="42">
        <f>H2489-K2489-L2489</f>
        <v>209.67999999999984</v>
      </c>
      <c r="O2489" s="42">
        <v>0</v>
      </c>
      <c r="P2489" s="45">
        <v>0.03</v>
      </c>
      <c r="Q2489" s="42">
        <v>0</v>
      </c>
      <c r="R2489" s="42">
        <v>0</v>
      </c>
      <c r="S2489" s="42">
        <f>N2489-R2489</f>
        <v>209.67999999999984</v>
      </c>
      <c r="T2489" s="38">
        <v>2101</v>
      </c>
      <c r="U2489" s="14">
        <f>S2489/H2489</f>
        <v>5.000083461904406E-2</v>
      </c>
      <c r="V2489" s="19"/>
      <c r="W2489" s="19"/>
      <c r="X2489" s="37" t="s">
        <v>3461</v>
      </c>
    </row>
    <row r="2490" spans="1:37" s="9" customFormat="1" ht="16.5" customHeight="1">
      <c r="A2490" s="38">
        <v>196</v>
      </c>
      <c r="B2490" s="39">
        <v>10736</v>
      </c>
      <c r="C2490" s="38">
        <v>10284354</v>
      </c>
      <c r="D2490" s="40" t="s">
        <v>1957</v>
      </c>
      <c r="E2490" s="31">
        <v>1</v>
      </c>
      <c r="F2490" s="38">
        <v>120</v>
      </c>
      <c r="G2490" s="38" t="s">
        <v>23</v>
      </c>
      <c r="H2490" s="42">
        <v>4193.53</v>
      </c>
      <c r="I2490" s="49"/>
      <c r="J2490" s="44">
        <v>39269</v>
      </c>
      <c r="K2490" s="42">
        <v>0</v>
      </c>
      <c r="L2490" s="42">
        <v>3983.85</v>
      </c>
      <c r="M2490" s="44">
        <v>45107</v>
      </c>
      <c r="N2490" s="42">
        <f>H2490-K2490-L2490</f>
        <v>209.67999999999984</v>
      </c>
      <c r="O2490" s="42">
        <v>0</v>
      </c>
      <c r="P2490" s="45">
        <v>0.03</v>
      </c>
      <c r="Q2490" s="42">
        <v>0</v>
      </c>
      <c r="R2490" s="42">
        <v>0</v>
      </c>
      <c r="S2490" s="42">
        <f>N2490-R2490</f>
        <v>209.67999999999984</v>
      </c>
      <c r="T2490" s="38">
        <v>2101</v>
      </c>
      <c r="U2490" s="14">
        <f>S2490/H2490</f>
        <v>5.000083461904406E-2</v>
      </c>
      <c r="V2490" s="19"/>
      <c r="W2490" s="19"/>
      <c r="X2490" s="37" t="s">
        <v>3461</v>
      </c>
    </row>
    <row r="2491" spans="1:37" s="9" customFormat="1" ht="16.5" customHeight="1">
      <c r="A2491" s="38">
        <v>3</v>
      </c>
      <c r="B2491" s="39">
        <v>10752</v>
      </c>
      <c r="C2491" s="38">
        <v>10306402</v>
      </c>
      <c r="D2491" s="40" t="s">
        <v>2873</v>
      </c>
      <c r="E2491" s="38">
        <v>1</v>
      </c>
      <c r="F2491" s="38">
        <v>60</v>
      </c>
      <c r="G2491" s="38" t="s">
        <v>23</v>
      </c>
      <c r="H2491" s="42">
        <v>2393.16</v>
      </c>
      <c r="I2491" s="2"/>
      <c r="J2491" s="44">
        <v>42192</v>
      </c>
      <c r="K2491" s="42">
        <v>0</v>
      </c>
      <c r="L2491" s="42">
        <v>2273.5</v>
      </c>
      <c r="M2491" s="44">
        <v>44985</v>
      </c>
      <c r="N2491" s="42">
        <f>H2491-K2491-L2491</f>
        <v>119.65999999999985</v>
      </c>
      <c r="O2491" s="42">
        <v>0</v>
      </c>
      <c r="P2491" s="45">
        <v>0.13</v>
      </c>
      <c r="Q2491" s="42">
        <v>0</v>
      </c>
      <c r="R2491" s="42">
        <v>0</v>
      </c>
      <c r="S2491" s="42">
        <f>N2491-R2491</f>
        <v>119.65999999999985</v>
      </c>
      <c r="T2491" s="38">
        <v>5000</v>
      </c>
      <c r="U2491" s="14">
        <f>S2491/H2491</f>
        <v>5.0000835715121372E-2</v>
      </c>
      <c r="V2491" s="19"/>
      <c r="W2491" s="19"/>
      <c r="X2491" s="37" t="s">
        <v>3473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</row>
    <row r="2492" spans="1:37" s="9" customFormat="1" ht="16.5" customHeight="1">
      <c r="A2492" s="38">
        <v>219</v>
      </c>
      <c r="B2492" s="39">
        <v>10744</v>
      </c>
      <c r="C2492" s="38">
        <v>10293735</v>
      </c>
      <c r="D2492" s="40" t="s">
        <v>563</v>
      </c>
      <c r="E2492" s="58">
        <v>1</v>
      </c>
      <c r="F2492" s="38">
        <v>120</v>
      </c>
      <c r="G2492" s="38" t="s">
        <v>23</v>
      </c>
      <c r="H2492" s="42">
        <v>1196.58</v>
      </c>
      <c r="I2492" s="57"/>
      <c r="J2492" s="44">
        <v>40164</v>
      </c>
      <c r="K2492" s="42">
        <v>0</v>
      </c>
      <c r="L2492" s="42">
        <v>1136.75</v>
      </c>
      <c r="M2492" s="44">
        <v>45199</v>
      </c>
      <c r="N2492" s="42">
        <f>H2492-K2492-L2492</f>
        <v>59.829999999999927</v>
      </c>
      <c r="O2492" s="42">
        <v>0</v>
      </c>
      <c r="P2492" s="45">
        <v>0.13</v>
      </c>
      <c r="Q2492" s="42">
        <v>0</v>
      </c>
      <c r="R2492" s="42">
        <v>0</v>
      </c>
      <c r="S2492" s="42">
        <f>N2492</f>
        <v>59.829999999999927</v>
      </c>
      <c r="T2492" s="38">
        <v>2105</v>
      </c>
      <c r="U2492" s="14">
        <f>S2492/H2492</f>
        <v>5.0000835715121372E-2</v>
      </c>
      <c r="V2492" s="19"/>
      <c r="W2492" s="19"/>
      <c r="X2492" s="37" t="s">
        <v>3463</v>
      </c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</row>
    <row r="2493" spans="1:37" s="9" customFormat="1" ht="16.5" customHeight="1">
      <c r="A2493" s="38">
        <v>71</v>
      </c>
      <c r="B2493" s="39">
        <v>10754</v>
      </c>
      <c r="C2493" s="38">
        <v>10295479</v>
      </c>
      <c r="D2493" s="40" t="s">
        <v>656</v>
      </c>
      <c r="E2493" s="38">
        <v>2</v>
      </c>
      <c r="F2493" s="38">
        <v>120</v>
      </c>
      <c r="G2493" s="38" t="s">
        <v>23</v>
      </c>
      <c r="H2493" s="42">
        <v>1196.58</v>
      </c>
      <c r="I2493" s="57"/>
      <c r="J2493" s="44">
        <v>40275</v>
      </c>
      <c r="K2493" s="42">
        <v>0</v>
      </c>
      <c r="L2493" s="42">
        <v>1136.75</v>
      </c>
      <c r="M2493" s="44">
        <v>45199</v>
      </c>
      <c r="N2493" s="42">
        <f>H2493-K2493-L2493</f>
        <v>59.829999999999927</v>
      </c>
      <c r="O2493" s="42">
        <v>0</v>
      </c>
      <c r="P2493" s="45">
        <v>0.13</v>
      </c>
      <c r="Q2493" s="42">
        <v>0</v>
      </c>
      <c r="R2493" s="42">
        <v>0</v>
      </c>
      <c r="S2493" s="42">
        <f>N2493</f>
        <v>59.829999999999927</v>
      </c>
      <c r="T2493" s="38">
        <v>2101</v>
      </c>
      <c r="U2493" s="14">
        <f>S2493/H2493</f>
        <v>5.0000835715121372E-2</v>
      </c>
      <c r="V2493" s="19"/>
      <c r="W2493" s="19"/>
      <c r="X2493" s="37" t="s">
        <v>3464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</row>
    <row r="2494" spans="1:37" s="9" customFormat="1" ht="16.5" customHeight="1">
      <c r="A2494" s="38">
        <v>73</v>
      </c>
      <c r="B2494" s="39">
        <v>10754</v>
      </c>
      <c r="C2494" s="38">
        <v>10295485</v>
      </c>
      <c r="D2494" s="40" t="s">
        <v>656</v>
      </c>
      <c r="E2494" s="38">
        <v>2</v>
      </c>
      <c r="F2494" s="38">
        <v>120</v>
      </c>
      <c r="G2494" s="38" t="s">
        <v>23</v>
      </c>
      <c r="H2494" s="42">
        <v>1196.58</v>
      </c>
      <c r="I2494" s="57"/>
      <c r="J2494" s="44">
        <v>40275</v>
      </c>
      <c r="K2494" s="42">
        <v>0</v>
      </c>
      <c r="L2494" s="42">
        <v>1136.75</v>
      </c>
      <c r="M2494" s="44">
        <v>45199</v>
      </c>
      <c r="N2494" s="42">
        <f>H2494-K2494-L2494</f>
        <v>59.829999999999927</v>
      </c>
      <c r="O2494" s="42">
        <v>0</v>
      </c>
      <c r="P2494" s="45">
        <v>0.13</v>
      </c>
      <c r="Q2494" s="42">
        <v>0</v>
      </c>
      <c r="R2494" s="42">
        <v>0</v>
      </c>
      <c r="S2494" s="42">
        <f>N2494</f>
        <v>59.829999999999927</v>
      </c>
      <c r="T2494" s="38">
        <v>2108</v>
      </c>
      <c r="U2494" s="14">
        <f>S2494/H2494</f>
        <v>5.0000835715121372E-2</v>
      </c>
      <c r="V2494" s="19"/>
      <c r="W2494" s="19"/>
      <c r="X2494" s="37" t="s">
        <v>3464</v>
      </c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</row>
    <row r="2495" spans="1:37" s="9" customFormat="1" ht="16.5" customHeight="1">
      <c r="A2495" s="38">
        <v>344</v>
      </c>
      <c r="B2495" s="39">
        <v>40704</v>
      </c>
      <c r="C2495" s="38">
        <v>10303030</v>
      </c>
      <c r="D2495" s="40" t="s">
        <v>189</v>
      </c>
      <c r="E2495" s="58">
        <v>4</v>
      </c>
      <c r="F2495" s="38">
        <v>60</v>
      </c>
      <c r="G2495" s="38" t="s">
        <v>33</v>
      </c>
      <c r="H2495" s="42">
        <v>9572.64</v>
      </c>
      <c r="I2495" s="57"/>
      <c r="J2495" s="44">
        <v>42002</v>
      </c>
      <c r="K2495" s="42">
        <v>0</v>
      </c>
      <c r="L2495" s="42">
        <v>9094</v>
      </c>
      <c r="M2495" s="44">
        <v>45199</v>
      </c>
      <c r="N2495" s="42">
        <f>H2495-K2495-L2495</f>
        <v>478.63999999999942</v>
      </c>
      <c r="O2495" s="42">
        <v>0</v>
      </c>
      <c r="P2495" s="45">
        <v>0.13</v>
      </c>
      <c r="Q2495" s="42">
        <v>0</v>
      </c>
      <c r="R2495" s="42">
        <v>0</v>
      </c>
      <c r="S2495" s="42">
        <f>N2495-R2495</f>
        <v>478.63999999999942</v>
      </c>
      <c r="T2495" s="38">
        <v>2101</v>
      </c>
      <c r="U2495" s="14">
        <f>S2495/H2495</f>
        <v>5.0000835715121372E-2</v>
      </c>
      <c r="V2495" s="19"/>
      <c r="W2495" s="19"/>
      <c r="X2495" s="37" t="s">
        <v>3463</v>
      </c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</row>
    <row r="2496" spans="1:37" s="9" customFormat="1" ht="16.5" customHeight="1">
      <c r="A2496" s="38">
        <v>762</v>
      </c>
      <c r="B2496" s="39">
        <v>40709</v>
      </c>
      <c r="C2496" s="38">
        <v>10285729</v>
      </c>
      <c r="D2496" s="40" t="s">
        <v>947</v>
      </c>
      <c r="E2496" s="58">
        <v>2</v>
      </c>
      <c r="F2496" s="38">
        <v>60</v>
      </c>
      <c r="G2496" s="38" t="s">
        <v>23</v>
      </c>
      <c r="H2496" s="42">
        <v>5982.9</v>
      </c>
      <c r="I2496" s="57"/>
      <c r="J2496" s="44">
        <v>41784</v>
      </c>
      <c r="K2496" s="42">
        <v>0</v>
      </c>
      <c r="L2496" s="42">
        <v>5683.75</v>
      </c>
      <c r="M2496" s="44">
        <v>45199</v>
      </c>
      <c r="N2496" s="42">
        <f>H2496-K2496-L2496</f>
        <v>299.14999999999964</v>
      </c>
      <c r="O2496" s="42">
        <v>0</v>
      </c>
      <c r="P2496" s="45">
        <v>0.13</v>
      </c>
      <c r="Q2496" s="42">
        <v>0</v>
      </c>
      <c r="R2496" s="42">
        <v>0</v>
      </c>
      <c r="S2496" s="42">
        <f>N2496-R2496</f>
        <v>299.14999999999964</v>
      </c>
      <c r="T2496" s="38">
        <v>2102</v>
      </c>
      <c r="U2496" s="14">
        <f>S2496/H2496</f>
        <v>5.0000835715121372E-2</v>
      </c>
      <c r="V2496" s="19"/>
      <c r="W2496" s="19"/>
      <c r="X2496" s="37" t="s">
        <v>3467</v>
      </c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</row>
    <row r="2497" spans="1:37" s="9" customFormat="1" ht="16.5" customHeight="1">
      <c r="A2497" s="38">
        <v>163</v>
      </c>
      <c r="B2497" s="39">
        <v>50099</v>
      </c>
      <c r="C2497" s="38">
        <v>10297535</v>
      </c>
      <c r="D2497" s="40" t="s">
        <v>1026</v>
      </c>
      <c r="E2497" s="58">
        <v>4</v>
      </c>
      <c r="F2497" s="38">
        <v>60</v>
      </c>
      <c r="G2497" s="38" t="s">
        <v>23</v>
      </c>
      <c r="H2497" s="42">
        <v>9572.64</v>
      </c>
      <c r="I2497" s="57"/>
      <c r="J2497" s="44">
        <v>42001</v>
      </c>
      <c r="K2497" s="42">
        <v>0</v>
      </c>
      <c r="L2497" s="42">
        <v>9094</v>
      </c>
      <c r="M2497" s="44">
        <v>45199</v>
      </c>
      <c r="N2497" s="42">
        <f>H2497-K2497-L2497</f>
        <v>478.63999999999942</v>
      </c>
      <c r="O2497" s="42">
        <v>0</v>
      </c>
      <c r="P2497" s="45">
        <v>0.13</v>
      </c>
      <c r="Q2497" s="42">
        <v>0</v>
      </c>
      <c r="R2497" s="42">
        <v>0</v>
      </c>
      <c r="S2497" s="42">
        <f>N2497-R2497</f>
        <v>478.63999999999942</v>
      </c>
      <c r="T2497" s="38">
        <v>2101</v>
      </c>
      <c r="U2497" s="14">
        <f>S2497/H2497</f>
        <v>5.0000835715121372E-2</v>
      </c>
      <c r="V2497" s="19"/>
      <c r="W2497" s="19"/>
      <c r="X2497" s="37" t="s">
        <v>3468</v>
      </c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</row>
    <row r="2498" spans="1:37" s="9" customFormat="1" ht="16.5" customHeight="1">
      <c r="A2498" s="38">
        <v>561</v>
      </c>
      <c r="B2498" s="39">
        <v>10729</v>
      </c>
      <c r="C2498" s="38">
        <v>10292081</v>
      </c>
      <c r="D2498" s="40" t="s">
        <v>47</v>
      </c>
      <c r="E2498" s="58">
        <v>1</v>
      </c>
      <c r="F2498" s="38">
        <v>120</v>
      </c>
      <c r="G2498" s="38" t="s">
        <v>23</v>
      </c>
      <c r="H2498" s="42">
        <v>1196.58</v>
      </c>
      <c r="I2498" s="37"/>
      <c r="J2498" s="44">
        <v>40596</v>
      </c>
      <c r="K2498" s="42">
        <v>0</v>
      </c>
      <c r="L2498" s="42">
        <v>1136.75</v>
      </c>
      <c r="M2498" s="44">
        <v>45259</v>
      </c>
      <c r="N2498" s="42">
        <v>59.83</v>
      </c>
      <c r="O2498" s="42">
        <v>0</v>
      </c>
      <c r="P2498" s="45">
        <f>IF(J2498&lt;DATEVALUE("2009-1-1"),3%,13%)</f>
        <v>0.13</v>
      </c>
      <c r="Q2498" s="42">
        <f>IF(P2498=13%,ROUND(O2498/(1+P2498)*P2498,2),ROUND(O2498/(1+0.03)*0.02,2))</f>
        <v>0</v>
      </c>
      <c r="R2498" s="42">
        <f>O2498-Q2498</f>
        <v>0</v>
      </c>
      <c r="S2498" s="42">
        <f>N2498-R2498</f>
        <v>59.83</v>
      </c>
      <c r="T2498" s="38">
        <v>2105</v>
      </c>
      <c r="U2498" s="14">
        <f>S2498/H2498</f>
        <v>5.0000835715121428E-2</v>
      </c>
      <c r="V2498" s="19"/>
      <c r="W2498" s="19"/>
      <c r="X2498" s="37" t="s">
        <v>3459</v>
      </c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</row>
    <row r="2499" spans="1:37" s="9" customFormat="1" ht="16.5" customHeight="1">
      <c r="A2499" s="38">
        <v>593</v>
      </c>
      <c r="B2499" s="39">
        <v>10729</v>
      </c>
      <c r="C2499" s="38">
        <v>10292080</v>
      </c>
      <c r="D2499" s="40" t="s">
        <v>47</v>
      </c>
      <c r="E2499" s="58">
        <v>1</v>
      </c>
      <c r="F2499" s="38">
        <v>120</v>
      </c>
      <c r="G2499" s="38" t="s">
        <v>23</v>
      </c>
      <c r="H2499" s="42">
        <v>1196.58</v>
      </c>
      <c r="I2499" s="37"/>
      <c r="J2499" s="44">
        <v>40596</v>
      </c>
      <c r="K2499" s="42">
        <v>0</v>
      </c>
      <c r="L2499" s="42">
        <v>1136.75</v>
      </c>
      <c r="M2499" s="44">
        <v>45259</v>
      </c>
      <c r="N2499" s="42">
        <v>59.83</v>
      </c>
      <c r="O2499" s="42">
        <v>0</v>
      </c>
      <c r="P2499" s="45">
        <f>IF(J2499&lt;DATEVALUE("2009-1-1"),3%,13%)</f>
        <v>0.13</v>
      </c>
      <c r="Q2499" s="42">
        <f>IF(P2499=13%,ROUND(O2499/(1+P2499)*P2499,2),ROUND(O2499/(1+0.03)*0.02,2))</f>
        <v>0</v>
      </c>
      <c r="R2499" s="42">
        <f>O2499-Q2499</f>
        <v>0</v>
      </c>
      <c r="S2499" s="42">
        <f>N2499-R2499</f>
        <v>59.83</v>
      </c>
      <c r="T2499" s="38">
        <v>2109</v>
      </c>
      <c r="U2499" s="14">
        <f>S2499/H2499</f>
        <v>5.0000835715121428E-2</v>
      </c>
      <c r="V2499" s="19"/>
      <c r="W2499" s="19"/>
      <c r="X2499" s="37" t="s">
        <v>3459</v>
      </c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</row>
    <row r="2500" spans="1:37" s="9" customFormat="1" ht="16.5" customHeight="1">
      <c r="A2500" s="38">
        <v>610</v>
      </c>
      <c r="B2500" s="39">
        <v>10729</v>
      </c>
      <c r="C2500" s="38">
        <v>10291884</v>
      </c>
      <c r="D2500" s="40" t="s">
        <v>693</v>
      </c>
      <c r="E2500" s="58">
        <v>1</v>
      </c>
      <c r="F2500" s="38">
        <v>60</v>
      </c>
      <c r="G2500" s="38" t="s">
        <v>23</v>
      </c>
      <c r="H2500" s="42">
        <v>2393.16</v>
      </c>
      <c r="I2500" s="37"/>
      <c r="J2500" s="44">
        <v>42031</v>
      </c>
      <c r="K2500" s="42">
        <v>0</v>
      </c>
      <c r="L2500" s="42">
        <v>2273.5</v>
      </c>
      <c r="M2500" s="44">
        <v>45259</v>
      </c>
      <c r="N2500" s="42">
        <v>119.66</v>
      </c>
      <c r="O2500" s="42">
        <v>0</v>
      </c>
      <c r="P2500" s="45">
        <f>IF(J2500&lt;DATEVALUE("2009-1-1"),3%,13%)</f>
        <v>0.13</v>
      </c>
      <c r="Q2500" s="42">
        <f>IF(P2500=13%,ROUND(O2500/(1+P2500)*P2500,2),ROUND(O2500/(1+0.03)*0.02,2))</f>
        <v>0</v>
      </c>
      <c r="R2500" s="42">
        <f>O2500-Q2500</f>
        <v>0</v>
      </c>
      <c r="S2500" s="42">
        <f>N2500-R2500</f>
        <v>119.66</v>
      </c>
      <c r="T2500" s="38">
        <v>5000</v>
      </c>
      <c r="U2500" s="14">
        <f>S2500/H2500</f>
        <v>5.0000835715121428E-2</v>
      </c>
      <c r="V2500" s="19"/>
      <c r="W2500" s="19"/>
      <c r="X2500" s="37" t="s">
        <v>3459</v>
      </c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</row>
    <row r="2501" spans="1:37" s="9" customFormat="1" ht="16.5" customHeight="1">
      <c r="A2501" s="38">
        <v>57</v>
      </c>
      <c r="B2501" s="39">
        <v>10750</v>
      </c>
      <c r="C2501" s="38">
        <v>10299431</v>
      </c>
      <c r="D2501" s="40" t="s">
        <v>482</v>
      </c>
      <c r="E2501" s="38">
        <v>12</v>
      </c>
      <c r="F2501" s="38">
        <v>57</v>
      </c>
      <c r="G2501" s="38" t="s">
        <v>33</v>
      </c>
      <c r="H2501" s="42">
        <v>9538.44</v>
      </c>
      <c r="I2501" s="55"/>
      <c r="J2501" s="44">
        <v>43400</v>
      </c>
      <c r="K2501" s="42">
        <v>0</v>
      </c>
      <c r="L2501" s="42">
        <v>9061.51</v>
      </c>
      <c r="M2501" s="44">
        <v>45138</v>
      </c>
      <c r="N2501" s="42">
        <f>H2501-K2501-L2501</f>
        <v>476.93000000000029</v>
      </c>
      <c r="O2501" s="42">
        <v>0</v>
      </c>
      <c r="P2501" s="45">
        <v>0.13</v>
      </c>
      <c r="Q2501" s="42">
        <v>0</v>
      </c>
      <c r="R2501" s="42">
        <v>0</v>
      </c>
      <c r="S2501" s="42">
        <v>476.93</v>
      </c>
      <c r="T2501" s="38">
        <v>2506</v>
      </c>
      <c r="U2501" s="14">
        <f>S2501/H2501</f>
        <v>5.000083871157128E-2</v>
      </c>
      <c r="V2501" s="19"/>
      <c r="W2501" s="19"/>
      <c r="X2501" s="37" t="s">
        <v>3473</v>
      </c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</row>
    <row r="2502" spans="1:37" s="9" customFormat="1" ht="16.5" customHeight="1">
      <c r="A2502" s="38">
        <v>59</v>
      </c>
      <c r="B2502" s="39">
        <v>10713</v>
      </c>
      <c r="C2502" s="38">
        <v>10320219</v>
      </c>
      <c r="D2502" s="40" t="s">
        <v>206</v>
      </c>
      <c r="E2502" s="38">
        <v>1</v>
      </c>
      <c r="F2502" s="38">
        <v>120</v>
      </c>
      <c r="G2502" s="38" t="s">
        <v>21</v>
      </c>
      <c r="H2502" s="42">
        <v>6517.89</v>
      </c>
      <c r="I2502" s="57"/>
      <c r="J2502" s="44">
        <v>40872</v>
      </c>
      <c r="K2502" s="42">
        <v>0</v>
      </c>
      <c r="L2502" s="42">
        <v>6191.99</v>
      </c>
      <c r="M2502" s="44">
        <v>45199</v>
      </c>
      <c r="N2502" s="42">
        <v>325.89999999999998</v>
      </c>
      <c r="O2502" s="42">
        <v>0</v>
      </c>
      <c r="P2502" s="45">
        <v>0.13</v>
      </c>
      <c r="Q2502" s="42">
        <v>0</v>
      </c>
      <c r="R2502" s="42">
        <v>0</v>
      </c>
      <c r="S2502" s="42">
        <v>325.89999999999998</v>
      </c>
      <c r="T2502" s="38">
        <v>1802</v>
      </c>
      <c r="U2502" s="14">
        <f>S2502/H2502</f>
        <v>5.00008438313626E-2</v>
      </c>
      <c r="V2502" s="19"/>
      <c r="W2502" s="19"/>
      <c r="X2502" s="37" t="s">
        <v>3457</v>
      </c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</row>
    <row r="2503" spans="1:37" s="9" customFormat="1" ht="16.5" customHeight="1">
      <c r="A2503" s="38">
        <v>613</v>
      </c>
      <c r="B2503" s="39">
        <v>40712</v>
      </c>
      <c r="C2503" s="38">
        <v>10303956</v>
      </c>
      <c r="D2503" s="40" t="s">
        <v>1532</v>
      </c>
      <c r="E2503" s="38">
        <v>1</v>
      </c>
      <c r="F2503" s="38">
        <v>60</v>
      </c>
      <c r="G2503" s="38" t="s">
        <v>33</v>
      </c>
      <c r="H2503" s="42">
        <v>2936.75</v>
      </c>
      <c r="I2503" s="55"/>
      <c r="J2503" s="44">
        <v>42276</v>
      </c>
      <c r="K2503" s="42">
        <v>0</v>
      </c>
      <c r="L2503" s="42">
        <v>2789.91</v>
      </c>
      <c r="M2503" s="44">
        <v>45138</v>
      </c>
      <c r="N2503" s="42">
        <f>H2503-K2503-L2503</f>
        <v>146.84000000000015</v>
      </c>
      <c r="O2503" s="42">
        <v>0</v>
      </c>
      <c r="P2503" s="45">
        <v>0.13</v>
      </c>
      <c r="Q2503" s="42">
        <v>0</v>
      </c>
      <c r="R2503" s="42">
        <v>0</v>
      </c>
      <c r="S2503" s="42">
        <v>146.84</v>
      </c>
      <c r="T2503" s="38">
        <v>5000</v>
      </c>
      <c r="U2503" s="14">
        <f>S2503/H2503</f>
        <v>5.0000851281178177E-2</v>
      </c>
      <c r="V2503" s="19"/>
      <c r="W2503" s="19"/>
      <c r="X2503" s="37" t="s">
        <v>3467</v>
      </c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</row>
    <row r="2504" spans="1:37" s="9" customFormat="1" ht="16.5" customHeight="1">
      <c r="A2504" s="38">
        <v>614</v>
      </c>
      <c r="B2504" s="39">
        <v>40712</v>
      </c>
      <c r="C2504" s="38">
        <v>10303978</v>
      </c>
      <c r="D2504" s="40" t="s">
        <v>1532</v>
      </c>
      <c r="E2504" s="38">
        <v>1</v>
      </c>
      <c r="F2504" s="38">
        <v>60</v>
      </c>
      <c r="G2504" s="38" t="s">
        <v>33</v>
      </c>
      <c r="H2504" s="42">
        <v>2936.75</v>
      </c>
      <c r="I2504" s="55"/>
      <c r="J2504" s="44">
        <v>42276</v>
      </c>
      <c r="K2504" s="42">
        <v>0</v>
      </c>
      <c r="L2504" s="42">
        <v>2789.91</v>
      </c>
      <c r="M2504" s="44">
        <v>45138</v>
      </c>
      <c r="N2504" s="42">
        <f>H2504-K2504-L2504</f>
        <v>146.84000000000015</v>
      </c>
      <c r="O2504" s="42">
        <v>0</v>
      </c>
      <c r="P2504" s="45">
        <v>0.13</v>
      </c>
      <c r="Q2504" s="42">
        <v>0</v>
      </c>
      <c r="R2504" s="42">
        <v>0</v>
      </c>
      <c r="S2504" s="42">
        <v>146.84</v>
      </c>
      <c r="T2504" s="38">
        <v>5000</v>
      </c>
      <c r="U2504" s="14">
        <f>S2504/H2504</f>
        <v>5.0000851281178177E-2</v>
      </c>
      <c r="V2504" s="19"/>
      <c r="W2504" s="19"/>
      <c r="X2504" s="37" t="s">
        <v>3467</v>
      </c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</row>
    <row r="2505" spans="1:37" s="9" customFormat="1" ht="16.5" customHeight="1">
      <c r="A2505" s="38">
        <v>729</v>
      </c>
      <c r="B2505" s="39">
        <v>10729</v>
      </c>
      <c r="C2505" s="38">
        <v>10291891</v>
      </c>
      <c r="D2505" s="40" t="s">
        <v>2086</v>
      </c>
      <c r="E2505" s="58">
        <v>1</v>
      </c>
      <c r="F2505" s="38">
        <v>60</v>
      </c>
      <c r="G2505" s="38" t="s">
        <v>33</v>
      </c>
      <c r="H2505" s="42">
        <v>2936.75</v>
      </c>
      <c r="I2505" s="37"/>
      <c r="J2505" s="44">
        <v>42092</v>
      </c>
      <c r="K2505" s="42">
        <v>0</v>
      </c>
      <c r="L2505" s="42">
        <v>2789.91</v>
      </c>
      <c r="M2505" s="44">
        <v>45259</v>
      </c>
      <c r="N2505" s="42">
        <v>146.84</v>
      </c>
      <c r="O2505" s="42">
        <v>0</v>
      </c>
      <c r="P2505" s="45">
        <f>IF(J2505&lt;DATEVALUE("2009-1-1"),3%,13%)</f>
        <v>0.13</v>
      </c>
      <c r="Q2505" s="42">
        <f>IF(P2505=13%,ROUND(O2505/(1+P2505)*P2505,2),ROUND(O2505/(1+0.03)*0.02,2))</f>
        <v>0</v>
      </c>
      <c r="R2505" s="42">
        <f>O2505-Q2505</f>
        <v>0</v>
      </c>
      <c r="S2505" s="42">
        <f>N2505-R2505</f>
        <v>146.84</v>
      </c>
      <c r="T2505" s="38">
        <v>5000</v>
      </c>
      <c r="U2505" s="14">
        <f>S2505/H2505</f>
        <v>5.0000851281178177E-2</v>
      </c>
      <c r="V2505" s="19"/>
      <c r="W2505" s="19"/>
      <c r="X2505" s="37" t="s">
        <v>3459</v>
      </c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</row>
    <row r="2506" spans="1:37" s="9" customFormat="1" ht="16.5" customHeight="1">
      <c r="A2506" s="38">
        <v>79</v>
      </c>
      <c r="B2506" s="39">
        <v>10748</v>
      </c>
      <c r="C2506" s="38">
        <v>10311403</v>
      </c>
      <c r="D2506" s="40" t="s">
        <v>1532</v>
      </c>
      <c r="E2506" s="38">
        <v>1</v>
      </c>
      <c r="F2506" s="38">
        <v>60</v>
      </c>
      <c r="G2506" s="38" t="s">
        <v>33</v>
      </c>
      <c r="H2506" s="42">
        <v>2936.75</v>
      </c>
      <c r="I2506" s="2"/>
      <c r="J2506" s="44">
        <v>42667</v>
      </c>
      <c r="K2506" s="42">
        <v>0</v>
      </c>
      <c r="L2506" s="42">
        <v>2789.91</v>
      </c>
      <c r="M2506" s="44">
        <v>45077</v>
      </c>
      <c r="N2506" s="42">
        <f>H2506-K2506-L2506</f>
        <v>146.84000000000015</v>
      </c>
      <c r="O2506" s="42">
        <v>0</v>
      </c>
      <c r="P2506" s="45">
        <v>0.13</v>
      </c>
      <c r="Q2506" s="42">
        <v>0</v>
      </c>
      <c r="R2506" s="42">
        <v>0</v>
      </c>
      <c r="S2506" s="42">
        <f>N2506-R2506</f>
        <v>146.84000000000015</v>
      </c>
      <c r="T2506" s="38">
        <v>5000</v>
      </c>
      <c r="U2506" s="14">
        <f>S2506/H2506</f>
        <v>5.0000851281178225E-2</v>
      </c>
      <c r="V2506" s="19"/>
      <c r="W2506" s="19"/>
      <c r="X2506" s="37" t="s">
        <v>3459</v>
      </c>
    </row>
    <row r="2507" spans="1:37" s="9" customFormat="1" ht="16.5" customHeight="1">
      <c r="A2507" s="38">
        <v>259</v>
      </c>
      <c r="B2507" s="39">
        <v>10741</v>
      </c>
      <c r="C2507" s="38">
        <v>10282309</v>
      </c>
      <c r="D2507" s="40" t="s">
        <v>1532</v>
      </c>
      <c r="E2507" s="38">
        <v>2</v>
      </c>
      <c r="F2507" s="38">
        <v>60</v>
      </c>
      <c r="G2507" s="38" t="s">
        <v>33</v>
      </c>
      <c r="H2507" s="42">
        <v>5873.5</v>
      </c>
      <c r="I2507" s="55"/>
      <c r="J2507" s="44">
        <v>42458</v>
      </c>
      <c r="K2507" s="42">
        <v>0</v>
      </c>
      <c r="L2507" s="42">
        <v>5579.82</v>
      </c>
      <c r="M2507" s="44">
        <v>45138</v>
      </c>
      <c r="N2507" s="42">
        <f>H2507-K2507-L2507</f>
        <v>293.68000000000029</v>
      </c>
      <c r="O2507" s="42">
        <v>0</v>
      </c>
      <c r="P2507" s="45">
        <v>0.13</v>
      </c>
      <c r="Q2507" s="42">
        <v>0</v>
      </c>
      <c r="R2507" s="42">
        <v>0</v>
      </c>
      <c r="S2507" s="42">
        <f>N2507-R2507</f>
        <v>293.68000000000029</v>
      </c>
      <c r="T2507" s="38">
        <v>5000</v>
      </c>
      <c r="U2507" s="14">
        <f>S2507/H2507</f>
        <v>5.0000851281178225E-2</v>
      </c>
      <c r="V2507" s="19"/>
      <c r="W2507" s="19"/>
      <c r="X2507" s="37" t="s">
        <v>3462</v>
      </c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</row>
    <row r="2508" spans="1:37" s="9" customFormat="1" ht="16.5" customHeight="1">
      <c r="A2508" s="38">
        <v>259</v>
      </c>
      <c r="B2508" s="39">
        <v>10745</v>
      </c>
      <c r="C2508" s="38">
        <v>10308766</v>
      </c>
      <c r="D2508" s="40" t="s">
        <v>596</v>
      </c>
      <c r="E2508" s="41">
        <v>1</v>
      </c>
      <c r="F2508" s="38">
        <v>60</v>
      </c>
      <c r="G2508" s="38" t="s">
        <v>33</v>
      </c>
      <c r="H2508" s="42">
        <v>2936.75</v>
      </c>
      <c r="I2508" s="57"/>
      <c r="J2508" s="44">
        <v>41910</v>
      </c>
      <c r="K2508" s="42">
        <v>0</v>
      </c>
      <c r="L2508" s="42">
        <v>2789.91</v>
      </c>
      <c r="M2508" s="44">
        <v>45199</v>
      </c>
      <c r="N2508" s="42">
        <f>H2508-K2508-L2508</f>
        <v>146.84000000000015</v>
      </c>
      <c r="O2508" s="42">
        <v>0</v>
      </c>
      <c r="P2508" s="45">
        <v>0.13</v>
      </c>
      <c r="Q2508" s="42">
        <v>0</v>
      </c>
      <c r="R2508" s="42">
        <v>0</v>
      </c>
      <c r="S2508" s="42">
        <f>N2508-R2508</f>
        <v>146.84000000000015</v>
      </c>
      <c r="T2508" s="38">
        <v>5000</v>
      </c>
      <c r="U2508" s="14">
        <f>S2508/H2508</f>
        <v>5.0000851281178225E-2</v>
      </c>
      <c r="V2508" s="19"/>
      <c r="W2508" s="19"/>
      <c r="X2508" s="37" t="s">
        <v>3463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</row>
    <row r="2509" spans="1:37" s="9" customFormat="1" ht="16.5" customHeight="1">
      <c r="A2509" s="38">
        <v>712</v>
      </c>
      <c r="B2509" s="39">
        <v>10729</v>
      </c>
      <c r="C2509" s="38">
        <v>10292844</v>
      </c>
      <c r="D2509" s="40" t="s">
        <v>1993</v>
      </c>
      <c r="E2509" s="58">
        <v>1</v>
      </c>
      <c r="F2509" s="38">
        <v>55</v>
      </c>
      <c r="G2509" s="38" t="s">
        <v>33</v>
      </c>
      <c r="H2509" s="42">
        <v>8189.66</v>
      </c>
      <c r="I2509" s="37"/>
      <c r="J2509" s="44">
        <v>43460</v>
      </c>
      <c r="K2509" s="42">
        <v>0</v>
      </c>
      <c r="L2509" s="42">
        <v>7780.17</v>
      </c>
      <c r="M2509" s="44">
        <v>45259</v>
      </c>
      <c r="N2509" s="42">
        <v>409.49</v>
      </c>
      <c r="O2509" s="42">
        <v>0</v>
      </c>
      <c r="P2509" s="45">
        <f>IF(J2509&lt;DATEVALUE("2009-1-1"),3%,13%)</f>
        <v>0.13</v>
      </c>
      <c r="Q2509" s="42">
        <f>IF(P2509=13%,ROUND(O2509/(1+P2509)*P2509,2),ROUND(O2509/(1+0.03)*0.02,2))</f>
        <v>0</v>
      </c>
      <c r="R2509" s="42">
        <f>O2509-Q2509</f>
        <v>0</v>
      </c>
      <c r="S2509" s="42">
        <f>N2509-R2509</f>
        <v>409.49</v>
      </c>
      <c r="T2509" s="38">
        <v>2205</v>
      </c>
      <c r="U2509" s="14">
        <f>S2509/H2509</f>
        <v>5.0000854736338265E-2</v>
      </c>
      <c r="V2509" s="19"/>
      <c r="W2509" s="19"/>
      <c r="X2509" s="37" t="s">
        <v>3459</v>
      </c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</row>
    <row r="2510" spans="1:37" s="9" customFormat="1" ht="16.5" customHeight="1">
      <c r="A2510" s="38">
        <v>73</v>
      </c>
      <c r="B2510" s="39">
        <v>10713</v>
      </c>
      <c r="C2510" s="38">
        <v>10298548</v>
      </c>
      <c r="D2510" s="40" t="s">
        <v>219</v>
      </c>
      <c r="E2510" s="38">
        <v>1</v>
      </c>
      <c r="F2510" s="38">
        <v>60</v>
      </c>
      <c r="G2510" s="38" t="s">
        <v>33</v>
      </c>
      <c r="H2510" s="42">
        <v>8119.66</v>
      </c>
      <c r="I2510" s="57"/>
      <c r="J2510" s="44">
        <v>40804</v>
      </c>
      <c r="K2510" s="42">
        <v>0</v>
      </c>
      <c r="L2510" s="42">
        <v>7713.67</v>
      </c>
      <c r="M2510" s="44">
        <v>45199</v>
      </c>
      <c r="N2510" s="42">
        <v>405.99</v>
      </c>
      <c r="O2510" s="42">
        <v>0</v>
      </c>
      <c r="P2510" s="45">
        <v>0.13</v>
      </c>
      <c r="Q2510" s="42">
        <v>0</v>
      </c>
      <c r="R2510" s="42">
        <v>0</v>
      </c>
      <c r="S2510" s="42">
        <v>405.99</v>
      </c>
      <c r="T2510" s="38">
        <v>5000</v>
      </c>
      <c r="U2510" s="14">
        <f>S2510/H2510</f>
        <v>5.0000862105063514E-2</v>
      </c>
      <c r="V2510" s="19"/>
      <c r="W2510" s="19"/>
      <c r="X2510" s="37" t="s">
        <v>3457</v>
      </c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</row>
    <row r="2511" spans="1:37" s="9" customFormat="1" ht="16.5" customHeight="1">
      <c r="A2511" s="38">
        <v>177</v>
      </c>
      <c r="B2511" s="39">
        <v>10736</v>
      </c>
      <c r="C2511" s="38">
        <v>10284300</v>
      </c>
      <c r="D2511" s="40" t="s">
        <v>1940</v>
      </c>
      <c r="E2511" s="31">
        <v>1</v>
      </c>
      <c r="F2511" s="38">
        <v>120</v>
      </c>
      <c r="G2511" s="38" t="s">
        <v>21</v>
      </c>
      <c r="H2511" s="42">
        <v>8685.4500000000007</v>
      </c>
      <c r="I2511" s="49"/>
      <c r="J2511" s="44">
        <v>40513</v>
      </c>
      <c r="K2511" s="42">
        <v>0</v>
      </c>
      <c r="L2511" s="42">
        <v>8251.17</v>
      </c>
      <c r="M2511" s="44">
        <v>45107</v>
      </c>
      <c r="N2511" s="42">
        <f>H2511-K2511-L2511</f>
        <v>434.28000000000065</v>
      </c>
      <c r="O2511" s="42">
        <v>0</v>
      </c>
      <c r="P2511" s="45">
        <v>0.13</v>
      </c>
      <c r="Q2511" s="42">
        <v>0</v>
      </c>
      <c r="R2511" s="42">
        <v>0</v>
      </c>
      <c r="S2511" s="42">
        <f>N2511-R2511</f>
        <v>434.28000000000065</v>
      </c>
      <c r="T2511" s="38">
        <v>2102</v>
      </c>
      <c r="U2511" s="14">
        <f>S2511/H2511</f>
        <v>5.0000863513116833E-2</v>
      </c>
      <c r="V2511" s="19"/>
      <c r="W2511" s="19"/>
      <c r="X2511" s="37" t="s">
        <v>3461</v>
      </c>
    </row>
    <row r="2512" spans="1:37" s="9" customFormat="1" ht="16.5" customHeight="1">
      <c r="A2512" s="38">
        <v>766</v>
      </c>
      <c r="B2512" s="39">
        <v>40709</v>
      </c>
      <c r="C2512" s="38">
        <v>10285812</v>
      </c>
      <c r="D2512" s="40" t="s">
        <v>642</v>
      </c>
      <c r="E2512" s="58">
        <v>6</v>
      </c>
      <c r="F2512" s="38">
        <v>120</v>
      </c>
      <c r="G2512" s="38" t="s">
        <v>23</v>
      </c>
      <c r="H2512" s="42">
        <v>6923.08</v>
      </c>
      <c r="I2512" s="57"/>
      <c r="J2512" s="44">
        <v>40928</v>
      </c>
      <c r="K2512" s="42">
        <v>0</v>
      </c>
      <c r="L2512" s="42">
        <v>6576.92</v>
      </c>
      <c r="M2512" s="44">
        <v>45199</v>
      </c>
      <c r="N2512" s="42">
        <f>H2512-K2512-L2512</f>
        <v>346.15999999999985</v>
      </c>
      <c r="O2512" s="42">
        <v>0</v>
      </c>
      <c r="P2512" s="45">
        <v>0.13</v>
      </c>
      <c r="Q2512" s="42">
        <v>0</v>
      </c>
      <c r="R2512" s="42">
        <v>0</v>
      </c>
      <c r="S2512" s="42">
        <f>N2512-R2512</f>
        <v>346.15999999999985</v>
      </c>
      <c r="T2512" s="38">
        <v>5000</v>
      </c>
      <c r="U2512" s="14">
        <f>S2512/H2512</f>
        <v>5.0000866666281459E-2</v>
      </c>
      <c r="V2512" s="19"/>
      <c r="W2512" s="19"/>
      <c r="X2512" s="37" t="s">
        <v>3467</v>
      </c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</row>
    <row r="2513" spans="1:37" s="9" customFormat="1" ht="16.5" customHeight="1">
      <c r="A2513" s="38">
        <v>8</v>
      </c>
      <c r="B2513" s="39">
        <v>10800</v>
      </c>
      <c r="C2513" s="38">
        <v>10317367</v>
      </c>
      <c r="D2513" s="40" t="s">
        <v>2459</v>
      </c>
      <c r="E2513" s="38">
        <v>3</v>
      </c>
      <c r="F2513" s="38">
        <v>60</v>
      </c>
      <c r="G2513" s="38" t="s">
        <v>23</v>
      </c>
      <c r="H2513" s="42">
        <v>2868.75</v>
      </c>
      <c r="I2513" s="2"/>
      <c r="J2513" s="44">
        <v>39642</v>
      </c>
      <c r="K2513" s="42">
        <v>0</v>
      </c>
      <c r="L2513" s="42">
        <v>2725.31</v>
      </c>
      <c r="M2513" s="44">
        <v>45016</v>
      </c>
      <c r="N2513" s="42">
        <f>H2513-K2513-L2513</f>
        <v>143.44000000000005</v>
      </c>
      <c r="O2513" s="42">
        <v>0</v>
      </c>
      <c r="P2513" s="45">
        <v>0.03</v>
      </c>
      <c r="Q2513" s="42">
        <v>0</v>
      </c>
      <c r="R2513" s="42">
        <v>0</v>
      </c>
      <c r="S2513" s="42">
        <f>N2513-R2513</f>
        <v>143.44000000000005</v>
      </c>
      <c r="T2513" s="38">
        <v>1001</v>
      </c>
      <c r="U2513" s="14">
        <f>S2513/H2513</f>
        <v>5.0000871459695007E-2</v>
      </c>
      <c r="V2513" s="19"/>
      <c r="W2513" s="19"/>
      <c r="X2513" s="37" t="s">
        <v>3465</v>
      </c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</row>
    <row r="2514" spans="1:37" s="9" customFormat="1" ht="16.5" customHeight="1">
      <c r="A2514" s="38">
        <v>268</v>
      </c>
      <c r="B2514" s="39">
        <v>10741</v>
      </c>
      <c r="C2514" s="38">
        <v>10282526</v>
      </c>
      <c r="D2514" s="40" t="s">
        <v>1525</v>
      </c>
      <c r="E2514" s="38">
        <v>1</v>
      </c>
      <c r="F2514" s="38">
        <v>43</v>
      </c>
      <c r="G2514" s="38" t="s">
        <v>33</v>
      </c>
      <c r="H2514" s="42">
        <v>3435.54</v>
      </c>
      <c r="I2514" s="55"/>
      <c r="J2514" s="44">
        <v>43582</v>
      </c>
      <c r="K2514" s="42">
        <v>0</v>
      </c>
      <c r="L2514" s="42">
        <v>3263.76</v>
      </c>
      <c r="M2514" s="44">
        <v>45138</v>
      </c>
      <c r="N2514" s="42">
        <f>H2514-K2514-L2514</f>
        <v>171.77999999999975</v>
      </c>
      <c r="O2514" s="42">
        <v>0</v>
      </c>
      <c r="P2514" s="45">
        <v>0.13</v>
      </c>
      <c r="Q2514" s="42">
        <v>0</v>
      </c>
      <c r="R2514" s="42">
        <v>0</v>
      </c>
      <c r="S2514" s="42">
        <f>N2514-R2514</f>
        <v>171.77999999999975</v>
      </c>
      <c r="T2514" s="38">
        <v>5000</v>
      </c>
      <c r="U2514" s="14">
        <f>S2514/H2514</f>
        <v>5.0000873225169766E-2</v>
      </c>
      <c r="V2514" s="19"/>
      <c r="W2514" s="19"/>
      <c r="X2514" s="37" t="s">
        <v>3462</v>
      </c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</row>
    <row r="2515" spans="1:37" s="9" customFormat="1" ht="16.5" customHeight="1">
      <c r="A2515" s="38">
        <v>145</v>
      </c>
      <c r="B2515" s="39">
        <v>10743</v>
      </c>
      <c r="C2515" s="38">
        <v>10301335</v>
      </c>
      <c r="D2515" s="40" t="s">
        <v>1113</v>
      </c>
      <c r="E2515" s="38">
        <v>12</v>
      </c>
      <c r="F2515" s="38">
        <v>60</v>
      </c>
      <c r="G2515" s="38" t="s">
        <v>23</v>
      </c>
      <c r="H2515" s="42">
        <v>5110.1099999999997</v>
      </c>
      <c r="I2515" s="56"/>
      <c r="J2515" s="44">
        <v>40660</v>
      </c>
      <c r="K2515" s="42">
        <v>0</v>
      </c>
      <c r="L2515" s="42">
        <v>4854.6000000000004</v>
      </c>
      <c r="M2515" s="44">
        <v>45169</v>
      </c>
      <c r="N2515" s="42">
        <f>H2515-K2515-L2515</f>
        <v>255.50999999999931</v>
      </c>
      <c r="O2515" s="42">
        <v>0</v>
      </c>
      <c r="P2515" s="45">
        <v>0.13</v>
      </c>
      <c r="Q2515" s="42">
        <v>0</v>
      </c>
      <c r="R2515" s="42">
        <v>0</v>
      </c>
      <c r="S2515" s="42">
        <f>N2515-R2515</f>
        <v>255.50999999999931</v>
      </c>
      <c r="T2515" s="38">
        <v>5000</v>
      </c>
      <c r="U2515" s="14">
        <f>S2515/H2515</f>
        <v>5.0000880607266637E-2</v>
      </c>
      <c r="V2515" s="19"/>
      <c r="W2515" s="19"/>
      <c r="X2515" s="37" t="s">
        <v>3463</v>
      </c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</row>
    <row r="2516" spans="1:37" s="9" customFormat="1" ht="16.5" customHeight="1">
      <c r="A2516" s="38">
        <v>10</v>
      </c>
      <c r="B2516" s="39">
        <v>10717</v>
      </c>
      <c r="C2516" s="38">
        <v>10311935</v>
      </c>
      <c r="D2516" s="40" t="s">
        <v>1826</v>
      </c>
      <c r="E2516" s="38">
        <v>1</v>
      </c>
      <c r="F2516" s="38">
        <v>34</v>
      </c>
      <c r="G2516" s="38" t="s">
        <v>21</v>
      </c>
      <c r="H2516" s="42">
        <v>10214.620000000001</v>
      </c>
      <c r="I2516" s="48"/>
      <c r="J2516" s="44">
        <v>42975</v>
      </c>
      <c r="K2516" s="42">
        <v>0</v>
      </c>
      <c r="L2516" s="42">
        <v>9703.8799999999992</v>
      </c>
      <c r="M2516" s="44">
        <v>45107</v>
      </c>
      <c r="N2516" s="42">
        <f>H2516-K2516-L2516</f>
        <v>510.7400000000016</v>
      </c>
      <c r="O2516" s="42">
        <v>0</v>
      </c>
      <c r="P2516" s="45">
        <v>0.13</v>
      </c>
      <c r="Q2516" s="42">
        <v>0</v>
      </c>
      <c r="R2516" s="42">
        <v>0</v>
      </c>
      <c r="S2516" s="42">
        <f>N2516-R2516</f>
        <v>510.7400000000016</v>
      </c>
      <c r="T2516" s="38">
        <v>5000</v>
      </c>
      <c r="U2516" s="14">
        <f>S2516/H2516</f>
        <v>5.00008810900456E-2</v>
      </c>
      <c r="V2516" s="19"/>
      <c r="W2516" s="19"/>
      <c r="X2516" s="37" t="s">
        <v>3457</v>
      </c>
    </row>
    <row r="2517" spans="1:37" s="9" customFormat="1" ht="16.5" customHeight="1">
      <c r="A2517" s="38">
        <v>202</v>
      </c>
      <c r="B2517" s="39">
        <v>10743</v>
      </c>
      <c r="C2517" s="38">
        <v>10300836</v>
      </c>
      <c r="D2517" s="40" t="s">
        <v>549</v>
      </c>
      <c r="E2517" s="58">
        <v>1</v>
      </c>
      <c r="F2517" s="38">
        <v>120</v>
      </c>
      <c r="G2517" s="38" t="s">
        <v>23</v>
      </c>
      <c r="H2517" s="42">
        <v>2264.96</v>
      </c>
      <c r="I2517" s="57"/>
      <c r="J2517" s="44">
        <v>40512</v>
      </c>
      <c r="K2517" s="42">
        <v>0</v>
      </c>
      <c r="L2517" s="42">
        <v>2151.71</v>
      </c>
      <c r="M2517" s="44">
        <v>45199</v>
      </c>
      <c r="N2517" s="42">
        <f>H2517-L2517</f>
        <v>113.25</v>
      </c>
      <c r="O2517" s="42">
        <v>0</v>
      </c>
      <c r="P2517" s="45">
        <v>0.13</v>
      </c>
      <c r="Q2517" s="42">
        <v>0</v>
      </c>
      <c r="R2517" s="42">
        <v>0</v>
      </c>
      <c r="S2517" s="42">
        <f>N2517</f>
        <v>113.25</v>
      </c>
      <c r="T2517" s="38">
        <v>2103</v>
      </c>
      <c r="U2517" s="14">
        <f>S2517/H2517</f>
        <v>5.0000883017801638E-2</v>
      </c>
      <c r="V2517" s="19"/>
      <c r="W2517" s="19"/>
      <c r="X2517" s="37" t="s">
        <v>3463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</row>
    <row r="2518" spans="1:37" s="9" customFormat="1" ht="16.5" customHeight="1">
      <c r="A2518" s="38">
        <v>135</v>
      </c>
      <c r="B2518" s="39">
        <v>10709</v>
      </c>
      <c r="C2518" s="38">
        <v>10309673</v>
      </c>
      <c r="D2518" s="40" t="s">
        <v>150</v>
      </c>
      <c r="E2518" s="38">
        <v>2</v>
      </c>
      <c r="F2518" s="38">
        <v>60</v>
      </c>
      <c r="G2518" s="38" t="s">
        <v>33</v>
      </c>
      <c r="H2518" s="42">
        <v>7863.26</v>
      </c>
      <c r="I2518" s="57"/>
      <c r="J2518" s="44">
        <v>42394</v>
      </c>
      <c r="K2518" s="42">
        <v>0</v>
      </c>
      <c r="L2518" s="42">
        <v>7470.09</v>
      </c>
      <c r="M2518" s="44">
        <v>45199</v>
      </c>
      <c r="N2518" s="42">
        <v>393.17</v>
      </c>
      <c r="O2518" s="42">
        <v>0</v>
      </c>
      <c r="P2518" s="45">
        <v>0.13</v>
      </c>
      <c r="Q2518" s="42">
        <v>0</v>
      </c>
      <c r="R2518" s="42">
        <v>0</v>
      </c>
      <c r="S2518" s="42">
        <v>393.17</v>
      </c>
      <c r="T2518" s="38">
        <v>5000</v>
      </c>
      <c r="U2518" s="14">
        <f>S2518/H2518</f>
        <v>5.0000890216017273E-2</v>
      </c>
      <c r="V2518" s="19"/>
      <c r="W2518" s="19"/>
      <c r="X2518" s="37" t="s">
        <v>3456</v>
      </c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</row>
    <row r="2519" spans="1:37" s="9" customFormat="1" ht="16.5" customHeight="1">
      <c r="A2519" s="38">
        <v>51</v>
      </c>
      <c r="B2519" s="39">
        <v>10755</v>
      </c>
      <c r="C2519" s="38">
        <v>10287325</v>
      </c>
      <c r="D2519" s="40" t="s">
        <v>189</v>
      </c>
      <c r="E2519" s="38">
        <v>2</v>
      </c>
      <c r="F2519" s="38">
        <v>60</v>
      </c>
      <c r="G2519" s="38" t="s">
        <v>33</v>
      </c>
      <c r="H2519" s="42">
        <v>3333.34</v>
      </c>
      <c r="I2519" s="53"/>
      <c r="J2519" s="44">
        <v>42879</v>
      </c>
      <c r="K2519" s="42">
        <v>0</v>
      </c>
      <c r="L2519" s="42">
        <v>3166.67</v>
      </c>
      <c r="M2519" s="44">
        <v>45169</v>
      </c>
      <c r="N2519" s="42">
        <f>H2519-K2519-L2519</f>
        <v>166.67000000000007</v>
      </c>
      <c r="O2519" s="42">
        <v>0</v>
      </c>
      <c r="P2519" s="45">
        <v>0.13</v>
      </c>
      <c r="Q2519" s="42">
        <v>0</v>
      </c>
      <c r="R2519" s="42">
        <v>0</v>
      </c>
      <c r="S2519" s="42">
        <v>166.67</v>
      </c>
      <c r="T2519" s="38">
        <v>5000</v>
      </c>
      <c r="U2519" s="14">
        <f>S2519/H2519</f>
        <v>5.0000899998199996E-2</v>
      </c>
      <c r="V2519" s="19"/>
      <c r="W2519" s="19"/>
      <c r="X2519" s="37" t="s">
        <v>3464</v>
      </c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</row>
    <row r="2520" spans="1:37" s="9" customFormat="1" ht="16.5" customHeight="1">
      <c r="A2520" s="38">
        <v>52</v>
      </c>
      <c r="B2520" s="39">
        <v>50101</v>
      </c>
      <c r="C2520" s="38">
        <v>10303143</v>
      </c>
      <c r="D2520" s="40" t="s">
        <v>189</v>
      </c>
      <c r="E2520" s="58">
        <v>2</v>
      </c>
      <c r="F2520" s="38">
        <v>60</v>
      </c>
      <c r="G2520" s="38" t="s">
        <v>33</v>
      </c>
      <c r="H2520" s="42">
        <v>3333.34</v>
      </c>
      <c r="I2520" s="57"/>
      <c r="J2520" s="44">
        <v>42092</v>
      </c>
      <c r="K2520" s="42">
        <v>0</v>
      </c>
      <c r="L2520" s="42">
        <v>3166.67</v>
      </c>
      <c r="M2520" s="44">
        <v>45199</v>
      </c>
      <c r="N2520" s="42">
        <v>166.67</v>
      </c>
      <c r="O2520" s="42">
        <v>0</v>
      </c>
      <c r="P2520" s="45">
        <v>0.13</v>
      </c>
      <c r="Q2520" s="42">
        <v>0</v>
      </c>
      <c r="R2520" s="42">
        <v>0</v>
      </c>
      <c r="S2520" s="42">
        <v>166.67</v>
      </c>
      <c r="T2520" s="38">
        <v>2101</v>
      </c>
      <c r="U2520" s="14">
        <f>S2520/H2520</f>
        <v>5.0000899998199996E-2</v>
      </c>
      <c r="V2520" s="19"/>
      <c r="W2520" s="19"/>
      <c r="X2520" s="37" t="s">
        <v>3477</v>
      </c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</row>
    <row r="2521" spans="1:37" s="9" customFormat="1" ht="16.5" customHeight="1">
      <c r="A2521" s="38">
        <v>254</v>
      </c>
      <c r="B2521" s="39">
        <v>40712</v>
      </c>
      <c r="C2521" s="38">
        <v>10302536</v>
      </c>
      <c r="D2521" s="40" t="s">
        <v>189</v>
      </c>
      <c r="E2521" s="38">
        <v>6</v>
      </c>
      <c r="F2521" s="38">
        <v>60</v>
      </c>
      <c r="G2521" s="38" t="s">
        <v>33</v>
      </c>
      <c r="H2521" s="42">
        <v>10000.02</v>
      </c>
      <c r="I2521" s="55"/>
      <c r="J2521" s="44">
        <v>42276</v>
      </c>
      <c r="K2521" s="42">
        <v>0</v>
      </c>
      <c r="L2521" s="42">
        <v>9500.01</v>
      </c>
      <c r="M2521" s="44">
        <v>45138</v>
      </c>
      <c r="N2521" s="42">
        <f>H2521-K2521-L2521</f>
        <v>500.01000000000022</v>
      </c>
      <c r="O2521" s="42">
        <v>0</v>
      </c>
      <c r="P2521" s="45">
        <v>0.13</v>
      </c>
      <c r="Q2521" s="42">
        <v>0</v>
      </c>
      <c r="R2521" s="42">
        <v>0</v>
      </c>
      <c r="S2521" s="42">
        <v>500.01</v>
      </c>
      <c r="T2521" s="38">
        <v>2101</v>
      </c>
      <c r="U2521" s="14">
        <f>S2521/H2521</f>
        <v>5.0000899998200003E-2</v>
      </c>
      <c r="V2521" s="19"/>
      <c r="W2521" s="19"/>
      <c r="X2521" s="37" t="s">
        <v>3467</v>
      </c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</row>
    <row r="2522" spans="1:37" s="9" customFormat="1" ht="16.5" customHeight="1">
      <c r="A2522" s="38">
        <v>336</v>
      </c>
      <c r="B2522" s="39">
        <v>10741</v>
      </c>
      <c r="C2522" s="38">
        <v>10282058</v>
      </c>
      <c r="D2522" s="40" t="s">
        <v>1106</v>
      </c>
      <c r="E2522" s="38">
        <v>2</v>
      </c>
      <c r="F2522" s="38">
        <v>58</v>
      </c>
      <c r="G2522" s="38" t="s">
        <v>33</v>
      </c>
      <c r="H2522" s="42">
        <v>3333.34</v>
      </c>
      <c r="I2522" s="56"/>
      <c r="J2522" s="44">
        <v>43367</v>
      </c>
      <c r="K2522" s="42">
        <v>0</v>
      </c>
      <c r="L2522" s="42">
        <v>3166.67</v>
      </c>
      <c r="M2522" s="44">
        <v>45169</v>
      </c>
      <c r="N2522" s="42">
        <f>H2522-K2522-L2522</f>
        <v>166.67000000000007</v>
      </c>
      <c r="O2522" s="42">
        <v>0</v>
      </c>
      <c r="P2522" s="45">
        <v>0.13</v>
      </c>
      <c r="Q2522" s="42">
        <v>0</v>
      </c>
      <c r="R2522" s="42">
        <v>0</v>
      </c>
      <c r="S2522" s="42">
        <f>N2522-R2522</f>
        <v>166.67000000000007</v>
      </c>
      <c r="T2522" s="38">
        <v>2506</v>
      </c>
      <c r="U2522" s="14">
        <f>S2522/H2522</f>
        <v>5.0000899998200024E-2</v>
      </c>
      <c r="V2522" s="19"/>
      <c r="W2522" s="19"/>
      <c r="X2522" s="37" t="s">
        <v>3462</v>
      </c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</row>
    <row r="2523" spans="1:37" s="9" customFormat="1" ht="16.5" customHeight="1">
      <c r="A2523" s="38">
        <v>229</v>
      </c>
      <c r="B2523" s="39">
        <v>10731</v>
      </c>
      <c r="C2523" s="38">
        <v>10289364</v>
      </c>
      <c r="D2523" s="40" t="s">
        <v>402</v>
      </c>
      <c r="E2523" s="58">
        <v>1</v>
      </c>
      <c r="F2523" s="38">
        <v>120</v>
      </c>
      <c r="G2523" s="38" t="s">
        <v>23</v>
      </c>
      <c r="H2523" s="42">
        <v>1096.58</v>
      </c>
      <c r="I2523" s="57"/>
      <c r="J2523" s="44">
        <v>40927</v>
      </c>
      <c r="K2523" s="42">
        <v>0</v>
      </c>
      <c r="L2523" s="42">
        <v>1041.75</v>
      </c>
      <c r="M2523" s="44">
        <v>45199</v>
      </c>
      <c r="N2523" s="42">
        <f>H2523-K2523-L2523</f>
        <v>54.829999999999927</v>
      </c>
      <c r="O2523" s="42">
        <v>0</v>
      </c>
      <c r="P2523" s="45">
        <v>0.13</v>
      </c>
      <c r="Q2523" s="42">
        <v>0</v>
      </c>
      <c r="R2523" s="42">
        <v>0</v>
      </c>
      <c r="S2523" s="42">
        <f>N2523-R2523</f>
        <v>54.829999999999927</v>
      </c>
      <c r="T2523" s="38">
        <v>2101</v>
      </c>
      <c r="U2523" s="14">
        <f>S2523/H2523</f>
        <v>5.0000911926170392E-2</v>
      </c>
      <c r="V2523" s="19"/>
      <c r="W2523" s="19"/>
      <c r="X2523" s="37" t="s">
        <v>3459</v>
      </c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</row>
    <row r="2524" spans="1:37" s="9" customFormat="1" ht="16.5" customHeight="1">
      <c r="A2524" s="38">
        <v>1021</v>
      </c>
      <c r="B2524" s="39">
        <v>10800</v>
      </c>
      <c r="C2524" s="38">
        <v>10317749</v>
      </c>
      <c r="D2524" s="40" t="s">
        <v>2136</v>
      </c>
      <c r="E2524" s="38">
        <v>3</v>
      </c>
      <c r="F2524" s="38">
        <v>60</v>
      </c>
      <c r="G2524" s="38" t="s">
        <v>23</v>
      </c>
      <c r="H2524" s="42">
        <v>8164.65</v>
      </c>
      <c r="I2524" s="2"/>
      <c r="J2524" s="44">
        <v>39808</v>
      </c>
      <c r="K2524" s="42">
        <v>0</v>
      </c>
      <c r="L2524" s="42">
        <v>7756.41</v>
      </c>
      <c r="M2524" s="44">
        <v>45077</v>
      </c>
      <c r="N2524" s="42">
        <f>H2524-K2524-L2524</f>
        <v>408.23999999999978</v>
      </c>
      <c r="O2524" s="42">
        <v>0</v>
      </c>
      <c r="P2524" s="45">
        <v>0.03</v>
      </c>
      <c r="Q2524" s="42">
        <v>0</v>
      </c>
      <c r="R2524" s="42">
        <v>0</v>
      </c>
      <c r="S2524" s="42">
        <f>N2524-R2524</f>
        <v>408.23999999999978</v>
      </c>
      <c r="T2524" s="38">
        <v>1001</v>
      </c>
      <c r="U2524" s="14">
        <f>S2524/H2524</f>
        <v>5.0000918594183437E-2</v>
      </c>
      <c r="V2524" s="19"/>
      <c r="W2524" s="19"/>
      <c r="X2524" s="37" t="s">
        <v>3465</v>
      </c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</row>
    <row r="2525" spans="1:37" s="9" customFormat="1" ht="16.5" customHeight="1">
      <c r="A2525" s="38">
        <v>1089</v>
      </c>
      <c r="B2525" s="39">
        <v>10800</v>
      </c>
      <c r="C2525" s="38">
        <v>10318103</v>
      </c>
      <c r="D2525" s="40" t="s">
        <v>2061</v>
      </c>
      <c r="E2525" s="38">
        <v>1</v>
      </c>
      <c r="F2525" s="38">
        <v>60</v>
      </c>
      <c r="G2525" s="38" t="s">
        <v>33</v>
      </c>
      <c r="H2525" s="42">
        <v>1623.77</v>
      </c>
      <c r="I2525" s="48"/>
      <c r="J2525" s="44">
        <v>39869</v>
      </c>
      <c r="K2525" s="42">
        <v>0</v>
      </c>
      <c r="L2525" s="42">
        <v>1542.58</v>
      </c>
      <c r="M2525" s="44">
        <v>45107</v>
      </c>
      <c r="N2525" s="42">
        <f>H2525-K2525-L2525</f>
        <v>81.190000000000055</v>
      </c>
      <c r="O2525" s="42">
        <v>0</v>
      </c>
      <c r="P2525" s="45">
        <v>0.13</v>
      </c>
      <c r="Q2525" s="42">
        <v>0</v>
      </c>
      <c r="R2525" s="42">
        <v>0</v>
      </c>
      <c r="S2525" s="42">
        <f>N2525-R2525</f>
        <v>81.190000000000055</v>
      </c>
      <c r="T2525" s="38">
        <v>1001</v>
      </c>
      <c r="U2525" s="14">
        <f>S2525/H2525</f>
        <v>5.0000923776150598E-2</v>
      </c>
      <c r="V2525" s="19"/>
      <c r="W2525" s="19"/>
      <c r="X2525" s="37" t="s">
        <v>3465</v>
      </c>
    </row>
    <row r="2526" spans="1:37" s="9" customFormat="1" ht="16.5" customHeight="1">
      <c r="A2526" s="38">
        <v>146</v>
      </c>
      <c r="B2526" s="39">
        <v>10709</v>
      </c>
      <c r="C2526" s="38">
        <v>10310023</v>
      </c>
      <c r="D2526" s="40" t="s">
        <v>161</v>
      </c>
      <c r="E2526" s="38">
        <v>48</v>
      </c>
      <c r="F2526" s="38">
        <v>60</v>
      </c>
      <c r="G2526" s="38" t="s">
        <v>83</v>
      </c>
      <c r="H2526" s="42">
        <v>4307.5200000000004</v>
      </c>
      <c r="I2526" s="57"/>
      <c r="J2526" s="44">
        <v>42359</v>
      </c>
      <c r="K2526" s="42">
        <v>0</v>
      </c>
      <c r="L2526" s="42">
        <v>4092.14</v>
      </c>
      <c r="M2526" s="44">
        <v>45199</v>
      </c>
      <c r="N2526" s="42">
        <v>215.38</v>
      </c>
      <c r="O2526" s="42">
        <v>0</v>
      </c>
      <c r="P2526" s="45">
        <v>0.13</v>
      </c>
      <c r="Q2526" s="42">
        <v>0</v>
      </c>
      <c r="R2526" s="42">
        <v>0</v>
      </c>
      <c r="S2526" s="42">
        <v>215.38</v>
      </c>
      <c r="T2526" s="38">
        <v>5000</v>
      </c>
      <c r="U2526" s="14">
        <f>S2526/H2526</f>
        <v>5.0000928608572907E-2</v>
      </c>
      <c r="V2526" s="19"/>
      <c r="W2526" s="19"/>
      <c r="X2526" s="37" t="s">
        <v>3456</v>
      </c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</row>
    <row r="2527" spans="1:37" s="9" customFormat="1" ht="16.5" customHeight="1">
      <c r="A2527" s="38">
        <v>85</v>
      </c>
      <c r="B2527" s="39">
        <v>10736</v>
      </c>
      <c r="C2527" s="38">
        <v>10284024</v>
      </c>
      <c r="D2527" s="40" t="s">
        <v>1887</v>
      </c>
      <c r="E2527" s="38">
        <v>1</v>
      </c>
      <c r="F2527" s="38">
        <v>120</v>
      </c>
      <c r="G2527" s="38" t="s">
        <v>23</v>
      </c>
      <c r="H2527" s="42">
        <v>4828.3100000000004</v>
      </c>
      <c r="I2527" s="49"/>
      <c r="J2527" s="44">
        <v>40390</v>
      </c>
      <c r="K2527" s="42">
        <v>0</v>
      </c>
      <c r="L2527" s="42">
        <v>4586.8900000000003</v>
      </c>
      <c r="M2527" s="44">
        <v>45107</v>
      </c>
      <c r="N2527" s="42">
        <f>H2527-K2527-L2527</f>
        <v>241.42000000000007</v>
      </c>
      <c r="O2527" s="42">
        <v>0</v>
      </c>
      <c r="P2527" s="45">
        <v>0.13</v>
      </c>
      <c r="Q2527" s="42">
        <v>0</v>
      </c>
      <c r="R2527" s="42">
        <v>0</v>
      </c>
      <c r="S2527" s="42">
        <f>N2527-R2527</f>
        <v>241.42000000000007</v>
      </c>
      <c r="T2527" s="38">
        <v>5000</v>
      </c>
      <c r="U2527" s="14">
        <f>S2527/H2527</f>
        <v>5.0000932003123257E-2</v>
      </c>
      <c r="V2527" s="19"/>
      <c r="W2527" s="19"/>
      <c r="X2527" s="37" t="s">
        <v>3461</v>
      </c>
    </row>
    <row r="2528" spans="1:37" s="9" customFormat="1" ht="16.5" customHeight="1">
      <c r="A2528" s="38">
        <v>19</v>
      </c>
      <c r="B2528" s="39">
        <v>50098</v>
      </c>
      <c r="C2528" s="38">
        <v>10307051</v>
      </c>
      <c r="D2528" s="40" t="s">
        <v>2178</v>
      </c>
      <c r="E2528" s="38">
        <v>1</v>
      </c>
      <c r="F2528" s="38">
        <v>17</v>
      </c>
      <c r="G2528" s="38" t="s">
        <v>33</v>
      </c>
      <c r="H2528" s="42">
        <v>4264.32</v>
      </c>
      <c r="I2528" s="2"/>
      <c r="J2528" s="44">
        <v>44004</v>
      </c>
      <c r="K2528" s="42">
        <v>0</v>
      </c>
      <c r="L2528" s="42">
        <v>4051.1</v>
      </c>
      <c r="M2528" s="44">
        <v>45046</v>
      </c>
      <c r="N2528" s="42">
        <f>H2528-K2528-L2528</f>
        <v>213.2199999999998</v>
      </c>
      <c r="O2528" s="42">
        <v>0</v>
      </c>
      <c r="P2528" s="45">
        <v>0.13</v>
      </c>
      <c r="Q2528" s="42">
        <v>0</v>
      </c>
      <c r="R2528" s="42">
        <v>0</v>
      </c>
      <c r="S2528" s="42">
        <v>213.22</v>
      </c>
      <c r="T2528" s="38">
        <v>5000</v>
      </c>
      <c r="U2528" s="14">
        <f>S2528/H2528</f>
        <v>5.0000938015908755E-2</v>
      </c>
      <c r="V2528" s="19"/>
      <c r="W2528" s="19"/>
      <c r="X2528" s="37" t="s">
        <v>3456</v>
      </c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</row>
    <row r="2529" spans="1:37" s="9" customFormat="1" ht="16.5" customHeight="1">
      <c r="A2529" s="38">
        <v>42</v>
      </c>
      <c r="B2529" s="39">
        <v>10711</v>
      </c>
      <c r="C2529" s="38">
        <v>10283480</v>
      </c>
      <c r="D2529" s="40" t="s">
        <v>180</v>
      </c>
      <c r="E2529" s="38">
        <v>4</v>
      </c>
      <c r="F2529" s="38">
        <v>120</v>
      </c>
      <c r="G2529" s="38" t="s">
        <v>23</v>
      </c>
      <c r="H2529" s="42">
        <v>9059.83</v>
      </c>
      <c r="I2529" s="57"/>
      <c r="J2529" s="44">
        <v>40779</v>
      </c>
      <c r="K2529" s="42">
        <v>0</v>
      </c>
      <c r="L2529" s="42">
        <v>8606.83</v>
      </c>
      <c r="M2529" s="44">
        <v>45199</v>
      </c>
      <c r="N2529" s="42">
        <v>453</v>
      </c>
      <c r="O2529" s="42">
        <v>0</v>
      </c>
      <c r="P2529" s="45">
        <v>0.13</v>
      </c>
      <c r="Q2529" s="42">
        <v>0</v>
      </c>
      <c r="R2529" s="42">
        <v>0</v>
      </c>
      <c r="S2529" s="42">
        <v>453</v>
      </c>
      <c r="T2529" s="38">
        <v>5000</v>
      </c>
      <c r="U2529" s="14">
        <f>S2529/H2529</f>
        <v>5.0000938207449809E-2</v>
      </c>
      <c r="V2529" s="19"/>
      <c r="W2529" s="19"/>
      <c r="X2529" s="37" t="s">
        <v>3457</v>
      </c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</row>
    <row r="2530" spans="1:37" s="9" customFormat="1" ht="16.5" customHeight="1">
      <c r="A2530" s="38">
        <v>60</v>
      </c>
      <c r="B2530" s="39">
        <v>10713</v>
      </c>
      <c r="C2530" s="38">
        <v>10298313</v>
      </c>
      <c r="D2530" s="40" t="s">
        <v>207</v>
      </c>
      <c r="E2530" s="38">
        <v>1</v>
      </c>
      <c r="F2530" s="38">
        <v>120</v>
      </c>
      <c r="G2530" s="38" t="s">
        <v>21</v>
      </c>
      <c r="H2530" s="42">
        <v>5324.1</v>
      </c>
      <c r="I2530" s="57"/>
      <c r="J2530" s="44">
        <v>40907</v>
      </c>
      <c r="K2530" s="42">
        <v>0</v>
      </c>
      <c r="L2530" s="42">
        <v>5057.8900000000003</v>
      </c>
      <c r="M2530" s="44">
        <v>45199</v>
      </c>
      <c r="N2530" s="42">
        <v>266.20999999999998</v>
      </c>
      <c r="O2530" s="42">
        <v>0</v>
      </c>
      <c r="P2530" s="45">
        <v>0.13</v>
      </c>
      <c r="Q2530" s="42">
        <v>0</v>
      </c>
      <c r="R2530" s="42">
        <v>0</v>
      </c>
      <c r="S2530" s="42">
        <v>266.20999999999998</v>
      </c>
      <c r="T2530" s="38">
        <v>5000</v>
      </c>
      <c r="U2530" s="14">
        <f>S2530/H2530</f>
        <v>5.0000939125861642E-2</v>
      </c>
      <c r="V2530" s="19"/>
      <c r="W2530" s="19"/>
      <c r="X2530" s="37" t="s">
        <v>3457</v>
      </c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</row>
    <row r="2531" spans="1:37" s="9" customFormat="1" ht="16.5" customHeight="1">
      <c r="A2531" s="38">
        <v>782</v>
      </c>
      <c r="B2531" s="39">
        <v>40710</v>
      </c>
      <c r="C2531" s="38">
        <v>10294283</v>
      </c>
      <c r="D2531" s="40" t="s">
        <v>914</v>
      </c>
      <c r="E2531" s="58">
        <v>94</v>
      </c>
      <c r="F2531" s="38">
        <v>120</v>
      </c>
      <c r="G2531" s="38" t="s">
        <v>23</v>
      </c>
      <c r="H2531" s="42">
        <v>4258.12</v>
      </c>
      <c r="I2531" s="57"/>
      <c r="J2531" s="44">
        <v>40512</v>
      </c>
      <c r="K2531" s="42">
        <v>0</v>
      </c>
      <c r="L2531" s="42">
        <v>4045.21</v>
      </c>
      <c r="M2531" s="44">
        <v>45199</v>
      </c>
      <c r="N2531" s="42">
        <f>H2531-K2531-L2531</f>
        <v>212.90999999999985</v>
      </c>
      <c r="O2531" s="42">
        <v>0</v>
      </c>
      <c r="P2531" s="45">
        <v>0.13</v>
      </c>
      <c r="Q2531" s="42">
        <v>0</v>
      </c>
      <c r="R2531" s="42">
        <v>0</v>
      </c>
      <c r="S2531" s="42">
        <f>N2531</f>
        <v>212.90999999999985</v>
      </c>
      <c r="T2531" s="38">
        <v>5000</v>
      </c>
      <c r="U2531" s="14">
        <f>S2531/H2531</f>
        <v>5.0000939381698931E-2</v>
      </c>
      <c r="V2531" s="19"/>
      <c r="W2531" s="19"/>
      <c r="X2531" s="37" t="s">
        <v>3467</v>
      </c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</row>
    <row r="2532" spans="1:37" s="3" customFormat="1" ht="16.5" customHeight="1">
      <c r="A2532" s="38">
        <v>89</v>
      </c>
      <c r="B2532" s="39">
        <v>10736</v>
      </c>
      <c r="C2532" s="38">
        <v>10284038</v>
      </c>
      <c r="D2532" s="40" t="s">
        <v>1890</v>
      </c>
      <c r="E2532" s="31">
        <v>1</v>
      </c>
      <c r="F2532" s="38">
        <v>120</v>
      </c>
      <c r="G2532" s="38" t="s">
        <v>21</v>
      </c>
      <c r="H2532" s="42">
        <v>5307.7</v>
      </c>
      <c r="I2532" s="49"/>
      <c r="J2532" s="44">
        <v>40907</v>
      </c>
      <c r="K2532" s="42">
        <v>0</v>
      </c>
      <c r="L2532" s="42">
        <v>5042.3100000000004</v>
      </c>
      <c r="M2532" s="44">
        <v>45107</v>
      </c>
      <c r="N2532" s="42">
        <f>H2532-K2532-L2532</f>
        <v>265.38999999999942</v>
      </c>
      <c r="O2532" s="42">
        <v>0</v>
      </c>
      <c r="P2532" s="45">
        <v>0.13</v>
      </c>
      <c r="Q2532" s="42">
        <v>0</v>
      </c>
      <c r="R2532" s="42">
        <v>0</v>
      </c>
      <c r="S2532" s="42">
        <f>N2532-R2532</f>
        <v>265.38999999999942</v>
      </c>
      <c r="T2532" s="38">
        <v>2104</v>
      </c>
      <c r="U2532" s="14">
        <f>S2532/H2532</f>
        <v>5.0000942027620142E-2</v>
      </c>
      <c r="V2532" s="19"/>
      <c r="W2532" s="19"/>
      <c r="X2532" s="37" t="s">
        <v>3461</v>
      </c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</row>
    <row r="2533" spans="1:37" s="3" customFormat="1" ht="16.5" customHeight="1">
      <c r="A2533" s="38">
        <v>1012</v>
      </c>
      <c r="B2533" s="39">
        <v>10800</v>
      </c>
      <c r="C2533" s="38">
        <v>10317654</v>
      </c>
      <c r="D2533" s="40" t="s">
        <v>1283</v>
      </c>
      <c r="E2533" s="38">
        <v>1</v>
      </c>
      <c r="F2533" s="38">
        <v>60</v>
      </c>
      <c r="G2533" s="38" t="s">
        <v>23</v>
      </c>
      <c r="H2533" s="42">
        <v>2633.35</v>
      </c>
      <c r="I2533" s="2"/>
      <c r="J2533" s="44">
        <v>39808</v>
      </c>
      <c r="K2533" s="42">
        <v>0</v>
      </c>
      <c r="L2533" s="42">
        <v>2501.6799999999998</v>
      </c>
      <c r="M2533" s="44">
        <v>45077</v>
      </c>
      <c r="N2533" s="42">
        <f>H2533-K2533-L2533</f>
        <v>131.67000000000007</v>
      </c>
      <c r="O2533" s="42">
        <v>0</v>
      </c>
      <c r="P2533" s="45">
        <v>0.03</v>
      </c>
      <c r="Q2533" s="42">
        <v>0</v>
      </c>
      <c r="R2533" s="42">
        <v>0</v>
      </c>
      <c r="S2533" s="42">
        <f>N2533-R2533</f>
        <v>131.67000000000007</v>
      </c>
      <c r="T2533" s="38">
        <v>1001</v>
      </c>
      <c r="U2533" s="14">
        <f>S2533/H2533</f>
        <v>5.0000949361080023E-2</v>
      </c>
      <c r="V2533" s="19"/>
      <c r="W2533" s="19"/>
      <c r="X2533" s="37" t="s">
        <v>3465</v>
      </c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</row>
    <row r="2534" spans="1:37" s="3" customFormat="1" ht="16.5" customHeight="1">
      <c r="A2534" s="38">
        <v>1143</v>
      </c>
      <c r="B2534" s="39">
        <v>10800</v>
      </c>
      <c r="C2534" s="38">
        <v>10317737</v>
      </c>
      <c r="D2534" s="40" t="s">
        <v>3017</v>
      </c>
      <c r="E2534" s="58">
        <v>100</v>
      </c>
      <c r="F2534" s="38">
        <v>60</v>
      </c>
      <c r="G2534" s="38" t="s">
        <v>23</v>
      </c>
      <c r="H2534" s="42">
        <v>2613.75</v>
      </c>
      <c r="I2534" s="37"/>
      <c r="J2534" s="44">
        <v>39642</v>
      </c>
      <c r="K2534" s="42">
        <v>0</v>
      </c>
      <c r="L2534" s="42">
        <v>2483.06</v>
      </c>
      <c r="M2534" s="44">
        <v>45229</v>
      </c>
      <c r="N2534" s="42">
        <v>130.69</v>
      </c>
      <c r="O2534" s="42">
        <v>0</v>
      </c>
      <c r="P2534" s="45">
        <f>IF(J2534&lt;DATEVALUE("2009-1-1"),3%,13%)</f>
        <v>0.03</v>
      </c>
      <c r="Q2534" s="42">
        <f>IF(P2534=13%,ROUND(O2534/(1+P2534)*P2534,2),ROUND(O2534/(1+0.03)*0.02,2))</f>
        <v>0</v>
      </c>
      <c r="R2534" s="42">
        <f>O2534-Q2534</f>
        <v>0</v>
      </c>
      <c r="S2534" s="42">
        <f>N2534-R2534</f>
        <v>130.69</v>
      </c>
      <c r="T2534" s="38">
        <v>1001</v>
      </c>
      <c r="U2534" s="14">
        <f>S2534/H2534</f>
        <v>5.0000956480153035E-2</v>
      </c>
      <c r="V2534" s="19"/>
      <c r="W2534" s="19"/>
      <c r="X2534" s="37" t="s">
        <v>3465</v>
      </c>
    </row>
    <row r="2535" spans="1:37" s="3" customFormat="1" ht="16.5" customHeight="1">
      <c r="A2535" s="38">
        <v>726</v>
      </c>
      <c r="B2535" s="39">
        <v>10729</v>
      </c>
      <c r="C2535" s="38">
        <v>10291875</v>
      </c>
      <c r="D2535" s="40" t="s">
        <v>1900</v>
      </c>
      <c r="E2535" s="58">
        <v>6</v>
      </c>
      <c r="F2535" s="38">
        <v>60</v>
      </c>
      <c r="G2535" s="38" t="s">
        <v>33</v>
      </c>
      <c r="H2535" s="42">
        <v>6666.67</v>
      </c>
      <c r="I2535" s="37"/>
      <c r="J2535" s="44">
        <v>41907</v>
      </c>
      <c r="K2535" s="42">
        <v>0</v>
      </c>
      <c r="L2535" s="42">
        <v>6333.33</v>
      </c>
      <c r="M2535" s="44">
        <v>45259</v>
      </c>
      <c r="N2535" s="42">
        <v>333.34</v>
      </c>
      <c r="O2535" s="42">
        <v>0</v>
      </c>
      <c r="P2535" s="45">
        <f>IF(J2535&lt;DATEVALUE("2009-1-1"),3%,13%)</f>
        <v>0.13</v>
      </c>
      <c r="Q2535" s="42">
        <f>IF(P2535=13%,ROUND(O2535/(1+P2535)*P2535,2),ROUND(O2535/(1+0.03)*0.02,2))</f>
        <v>0</v>
      </c>
      <c r="R2535" s="42">
        <f>O2535-Q2535</f>
        <v>0</v>
      </c>
      <c r="S2535" s="42">
        <f>N2535-R2535</f>
        <v>333.34</v>
      </c>
      <c r="T2535" s="38">
        <v>5000</v>
      </c>
      <c r="U2535" s="14">
        <f>S2535/H2535</f>
        <v>5.0000974999512497E-2</v>
      </c>
      <c r="V2535" s="19"/>
      <c r="W2535" s="19"/>
      <c r="X2535" s="37" t="s">
        <v>3459</v>
      </c>
    </row>
    <row r="2536" spans="1:37" s="3" customFormat="1" ht="16.5" customHeight="1">
      <c r="A2536" s="38">
        <v>130</v>
      </c>
      <c r="B2536" s="39">
        <v>10736</v>
      </c>
      <c r="C2536" s="38">
        <v>10284155</v>
      </c>
      <c r="D2536" s="40" t="s">
        <v>1917</v>
      </c>
      <c r="E2536" s="31">
        <v>1</v>
      </c>
      <c r="F2536" s="38">
        <v>60</v>
      </c>
      <c r="G2536" s="38" t="s">
        <v>33</v>
      </c>
      <c r="H2536" s="42">
        <v>6666.67</v>
      </c>
      <c r="I2536" s="49"/>
      <c r="J2536" s="44">
        <v>43094</v>
      </c>
      <c r="K2536" s="42">
        <v>0</v>
      </c>
      <c r="L2536" s="42">
        <v>6333.33</v>
      </c>
      <c r="M2536" s="44">
        <v>45107</v>
      </c>
      <c r="N2536" s="42">
        <f>H2536-K2536-L2536</f>
        <v>333.34000000000015</v>
      </c>
      <c r="O2536" s="42">
        <v>0</v>
      </c>
      <c r="P2536" s="45">
        <v>0.13</v>
      </c>
      <c r="Q2536" s="42">
        <v>0</v>
      </c>
      <c r="R2536" s="42">
        <v>0</v>
      </c>
      <c r="S2536" s="42">
        <f>N2536-R2536</f>
        <v>333.34000000000015</v>
      </c>
      <c r="T2536" s="38">
        <v>5000</v>
      </c>
      <c r="U2536" s="14">
        <f>S2536/H2536</f>
        <v>5.0000974999512525E-2</v>
      </c>
      <c r="V2536" s="19"/>
      <c r="W2536" s="19"/>
      <c r="X2536" s="37" t="s">
        <v>3461</v>
      </c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</row>
    <row r="2537" spans="1:37" s="3" customFormat="1" ht="16.5" customHeight="1">
      <c r="A2537" s="38">
        <v>70</v>
      </c>
      <c r="B2537" s="39">
        <v>10736</v>
      </c>
      <c r="C2537" s="38">
        <v>10283771</v>
      </c>
      <c r="D2537" s="40" t="s">
        <v>473</v>
      </c>
      <c r="E2537" s="38">
        <v>7</v>
      </c>
      <c r="F2537" s="38">
        <v>120</v>
      </c>
      <c r="G2537" s="38" t="s">
        <v>23</v>
      </c>
      <c r="H2537" s="42">
        <v>8668.23</v>
      </c>
      <c r="I2537" s="49"/>
      <c r="J2537" s="44">
        <v>39269</v>
      </c>
      <c r="K2537" s="42">
        <v>0</v>
      </c>
      <c r="L2537" s="42">
        <v>8234.81</v>
      </c>
      <c r="M2537" s="44">
        <v>45107</v>
      </c>
      <c r="N2537" s="42">
        <f>H2537-K2537-L2537</f>
        <v>433.42000000000007</v>
      </c>
      <c r="O2537" s="42">
        <v>0</v>
      </c>
      <c r="P2537" s="45">
        <v>0.03</v>
      </c>
      <c r="Q2537" s="42">
        <v>0</v>
      </c>
      <c r="R2537" s="42">
        <v>0</v>
      </c>
      <c r="S2537" s="42">
        <f>N2537-R2537</f>
        <v>433.42000000000007</v>
      </c>
      <c r="T2537" s="38">
        <v>5000</v>
      </c>
      <c r="U2537" s="14">
        <f>S2537/H2537</f>
        <v>5.0000980592347005E-2</v>
      </c>
      <c r="V2537" s="19"/>
      <c r="W2537" s="19"/>
      <c r="X2537" s="37" t="s">
        <v>3461</v>
      </c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</row>
    <row r="2538" spans="1:37" s="3" customFormat="1" ht="16.5" customHeight="1">
      <c r="A2538" s="38">
        <v>140</v>
      </c>
      <c r="B2538" s="39">
        <v>10743</v>
      </c>
      <c r="C2538" s="38">
        <v>10301377</v>
      </c>
      <c r="D2538" s="40" t="s">
        <v>1110</v>
      </c>
      <c r="E2538" s="38">
        <v>3</v>
      </c>
      <c r="F2538" s="38">
        <v>60</v>
      </c>
      <c r="G2538" s="38" t="s">
        <v>33</v>
      </c>
      <c r="H2538" s="42">
        <v>4076.92</v>
      </c>
      <c r="I2538" s="56"/>
      <c r="J2538" s="44">
        <v>41637</v>
      </c>
      <c r="K2538" s="42">
        <v>0</v>
      </c>
      <c r="L2538" s="42">
        <v>3873.07</v>
      </c>
      <c r="M2538" s="44">
        <v>45169</v>
      </c>
      <c r="N2538" s="42">
        <f>H2538-K2538-L2538</f>
        <v>203.84999999999991</v>
      </c>
      <c r="O2538" s="42">
        <v>0</v>
      </c>
      <c r="P2538" s="45">
        <v>0.13</v>
      </c>
      <c r="Q2538" s="42">
        <v>0</v>
      </c>
      <c r="R2538" s="42">
        <v>0</v>
      </c>
      <c r="S2538" s="42">
        <f>N2538-R2538</f>
        <v>203.84999999999991</v>
      </c>
      <c r="T2538" s="38">
        <v>5000</v>
      </c>
      <c r="U2538" s="14">
        <f>S2538/H2538</f>
        <v>5.0000981132815925E-2</v>
      </c>
      <c r="V2538" s="19"/>
      <c r="W2538" s="19"/>
      <c r="X2538" s="37" t="s">
        <v>3463</v>
      </c>
    </row>
    <row r="2539" spans="1:37" s="3" customFormat="1" ht="16.5" customHeight="1">
      <c r="A2539" s="38">
        <v>1055</v>
      </c>
      <c r="B2539" s="39">
        <v>10800</v>
      </c>
      <c r="C2539" s="38">
        <v>10317344</v>
      </c>
      <c r="D2539" s="40" t="s">
        <v>2156</v>
      </c>
      <c r="E2539" s="38">
        <v>10</v>
      </c>
      <c r="F2539" s="38">
        <v>60</v>
      </c>
      <c r="G2539" s="38" t="s">
        <v>83</v>
      </c>
      <c r="H2539" s="42">
        <v>7636.65</v>
      </c>
      <c r="I2539" s="2"/>
      <c r="J2539" s="44">
        <v>39808</v>
      </c>
      <c r="K2539" s="42">
        <v>0</v>
      </c>
      <c r="L2539" s="42">
        <v>7254.81</v>
      </c>
      <c r="M2539" s="44">
        <v>45077</v>
      </c>
      <c r="N2539" s="42">
        <f>H2539-K2539-L2539</f>
        <v>381.83999999999924</v>
      </c>
      <c r="O2539" s="42">
        <v>0</v>
      </c>
      <c r="P2539" s="45">
        <v>0.03</v>
      </c>
      <c r="Q2539" s="42">
        <v>0</v>
      </c>
      <c r="R2539" s="42">
        <v>0</v>
      </c>
      <c r="S2539" s="42">
        <f>N2539-R2539</f>
        <v>381.83999999999924</v>
      </c>
      <c r="T2539" s="38">
        <v>1001</v>
      </c>
      <c r="U2539" s="14">
        <f>S2539/H2539</f>
        <v>5.0000982106028068E-2</v>
      </c>
      <c r="V2539" s="19"/>
      <c r="W2539" s="19"/>
      <c r="X2539" s="37" t="s">
        <v>3465</v>
      </c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</row>
    <row r="2540" spans="1:37" s="3" customFormat="1" ht="16.5" customHeight="1">
      <c r="A2540" s="38">
        <v>257</v>
      </c>
      <c r="B2540" s="39">
        <v>10741</v>
      </c>
      <c r="C2540" s="38">
        <v>10282289</v>
      </c>
      <c r="D2540" s="40" t="s">
        <v>750</v>
      </c>
      <c r="E2540" s="38">
        <v>1</v>
      </c>
      <c r="F2540" s="38">
        <v>60</v>
      </c>
      <c r="G2540" s="38" t="s">
        <v>33</v>
      </c>
      <c r="H2540" s="42">
        <v>1521.37</v>
      </c>
      <c r="I2540" s="55"/>
      <c r="J2540" s="44">
        <v>41635</v>
      </c>
      <c r="K2540" s="42">
        <v>0</v>
      </c>
      <c r="L2540" s="42">
        <v>1445.3</v>
      </c>
      <c r="M2540" s="44">
        <v>45138</v>
      </c>
      <c r="N2540" s="42">
        <f>H2540-K2540-L2540</f>
        <v>76.069999999999936</v>
      </c>
      <c r="O2540" s="42">
        <v>0</v>
      </c>
      <c r="P2540" s="45">
        <v>0.13</v>
      </c>
      <c r="Q2540" s="42">
        <v>0</v>
      </c>
      <c r="R2540" s="42">
        <v>0</v>
      </c>
      <c r="S2540" s="42">
        <f>N2540-R2540</f>
        <v>76.069999999999936</v>
      </c>
      <c r="T2540" s="38">
        <v>5000</v>
      </c>
      <c r="U2540" s="14">
        <f>S2540/H2540</f>
        <v>5.000098595344981E-2</v>
      </c>
      <c r="V2540" s="19"/>
      <c r="W2540" s="19"/>
      <c r="X2540" s="37" t="s">
        <v>3462</v>
      </c>
    </row>
    <row r="2541" spans="1:37" s="3" customFormat="1" ht="16.5" customHeight="1">
      <c r="A2541" s="38">
        <v>43</v>
      </c>
      <c r="B2541" s="39">
        <v>50098</v>
      </c>
      <c r="C2541" s="38">
        <v>10307761</v>
      </c>
      <c r="D2541" s="40" t="s">
        <v>1209</v>
      </c>
      <c r="E2541" s="38">
        <v>1</v>
      </c>
      <c r="F2541" s="38">
        <v>120</v>
      </c>
      <c r="G2541" s="38" t="s">
        <v>23</v>
      </c>
      <c r="H2541" s="42">
        <v>3042.74</v>
      </c>
      <c r="I2541" s="53"/>
      <c r="J2541" s="44">
        <v>41248</v>
      </c>
      <c r="K2541" s="42">
        <v>0</v>
      </c>
      <c r="L2541" s="42">
        <v>2890.6</v>
      </c>
      <c r="M2541" s="44">
        <v>45138</v>
      </c>
      <c r="N2541" s="42">
        <f>H2541-K2541-L2541</f>
        <v>152.13999999999987</v>
      </c>
      <c r="O2541" s="42">
        <v>0</v>
      </c>
      <c r="P2541" s="45">
        <v>0.13</v>
      </c>
      <c r="Q2541" s="42">
        <v>0</v>
      </c>
      <c r="R2541" s="42">
        <v>0</v>
      </c>
      <c r="S2541" s="42">
        <v>152.13999999999999</v>
      </c>
      <c r="T2541" s="38">
        <v>2101</v>
      </c>
      <c r="U2541" s="14">
        <f>S2541/H2541</f>
        <v>5.0000985953449852E-2</v>
      </c>
      <c r="V2541" s="19"/>
      <c r="W2541" s="19"/>
      <c r="X2541" s="37" t="s">
        <v>3456</v>
      </c>
    </row>
    <row r="2542" spans="1:37" s="3" customFormat="1" ht="16.5" customHeight="1">
      <c r="A2542" s="38">
        <v>178</v>
      </c>
      <c r="B2542" s="39">
        <v>10736</v>
      </c>
      <c r="C2542" s="38">
        <v>10284303</v>
      </c>
      <c r="D2542" s="40" t="s">
        <v>179</v>
      </c>
      <c r="E2542" s="31">
        <v>2</v>
      </c>
      <c r="F2542" s="38">
        <v>120</v>
      </c>
      <c r="G2542" s="38" t="s">
        <v>23</v>
      </c>
      <c r="H2542" s="42">
        <v>7572.65</v>
      </c>
      <c r="I2542" s="49"/>
      <c r="J2542" s="44">
        <v>40596</v>
      </c>
      <c r="K2542" s="42">
        <v>0</v>
      </c>
      <c r="L2542" s="42">
        <v>7194.01</v>
      </c>
      <c r="M2542" s="44">
        <v>45107</v>
      </c>
      <c r="N2542" s="42">
        <f>H2542-K2542-L2542</f>
        <v>378.63999999999942</v>
      </c>
      <c r="O2542" s="42">
        <v>0</v>
      </c>
      <c r="P2542" s="45">
        <v>0.13</v>
      </c>
      <c r="Q2542" s="42">
        <v>0</v>
      </c>
      <c r="R2542" s="42">
        <v>0</v>
      </c>
      <c r="S2542" s="42">
        <f>N2542-R2542</f>
        <v>378.63999999999942</v>
      </c>
      <c r="T2542" s="38">
        <v>2106</v>
      </c>
      <c r="U2542" s="14">
        <f>S2542/H2542</f>
        <v>5.0000990406264573E-2</v>
      </c>
      <c r="V2542" s="19"/>
      <c r="W2542" s="19"/>
      <c r="X2542" s="37" t="s">
        <v>3461</v>
      </c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</row>
    <row r="2543" spans="1:37" s="3" customFormat="1" ht="16.5" customHeight="1">
      <c r="A2543" s="38">
        <v>12</v>
      </c>
      <c r="B2543" s="39">
        <v>10747</v>
      </c>
      <c r="C2543" s="38">
        <v>10307415</v>
      </c>
      <c r="D2543" s="40" t="s">
        <v>626</v>
      </c>
      <c r="E2543" s="58">
        <v>1</v>
      </c>
      <c r="F2543" s="38">
        <v>60</v>
      </c>
      <c r="G2543" s="38" t="s">
        <v>33</v>
      </c>
      <c r="H2543" s="42">
        <v>4529.91</v>
      </c>
      <c r="I2543" s="57"/>
      <c r="J2543" s="44">
        <v>41694</v>
      </c>
      <c r="K2543" s="42">
        <v>0</v>
      </c>
      <c r="L2543" s="42">
        <v>4303.41</v>
      </c>
      <c r="M2543" s="44">
        <v>45199</v>
      </c>
      <c r="N2543" s="42">
        <f>H2543-L2543</f>
        <v>226.5</v>
      </c>
      <c r="O2543" s="42">
        <v>0</v>
      </c>
      <c r="P2543" s="45">
        <v>0.13</v>
      </c>
      <c r="Q2543" s="42">
        <v>0</v>
      </c>
      <c r="R2543" s="42">
        <v>0</v>
      </c>
      <c r="S2543" s="42">
        <f>N2543-R2543</f>
        <v>226.5</v>
      </c>
      <c r="T2543" s="38">
        <v>5000</v>
      </c>
      <c r="U2543" s="14">
        <f>S2543/H2543</f>
        <v>5.0000993397219813E-2</v>
      </c>
      <c r="V2543" s="19"/>
      <c r="W2543" s="19"/>
      <c r="X2543" s="37" t="s">
        <v>3472</v>
      </c>
    </row>
    <row r="2544" spans="1:37" s="3" customFormat="1" ht="16.5" customHeight="1">
      <c r="A2544" s="38">
        <v>1080</v>
      </c>
      <c r="B2544" s="39">
        <v>10800</v>
      </c>
      <c r="C2544" s="38">
        <v>10318114</v>
      </c>
      <c r="D2544" s="40" t="s">
        <v>562</v>
      </c>
      <c r="E2544" s="38">
        <v>3</v>
      </c>
      <c r="F2544" s="38">
        <v>120</v>
      </c>
      <c r="G2544" s="38" t="s">
        <v>23</v>
      </c>
      <c r="H2544" s="42">
        <v>9498.61</v>
      </c>
      <c r="I2544" s="48"/>
      <c r="J2544" s="44">
        <v>39899</v>
      </c>
      <c r="K2544" s="42">
        <v>0</v>
      </c>
      <c r="L2544" s="42">
        <v>9023.67</v>
      </c>
      <c r="M2544" s="44">
        <v>45107</v>
      </c>
      <c r="N2544" s="42">
        <f>H2544-K2544-L2544</f>
        <v>474.94000000000051</v>
      </c>
      <c r="O2544" s="42">
        <v>0</v>
      </c>
      <c r="P2544" s="45">
        <v>0.13</v>
      </c>
      <c r="Q2544" s="42">
        <v>0</v>
      </c>
      <c r="R2544" s="42">
        <v>0</v>
      </c>
      <c r="S2544" s="42">
        <f>N2544-R2544</f>
        <v>474.94000000000051</v>
      </c>
      <c r="T2544" s="38">
        <v>1001</v>
      </c>
      <c r="U2544" s="14">
        <f>S2544/H2544</f>
        <v>5.0001000146337252E-2</v>
      </c>
      <c r="V2544" s="19"/>
      <c r="W2544" s="19"/>
      <c r="X2544" s="37" t="s">
        <v>3465</v>
      </c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</row>
    <row r="2545" spans="1:37" s="3" customFormat="1" ht="16.5" customHeight="1">
      <c r="A2545" s="38">
        <v>788</v>
      </c>
      <c r="B2545" s="39">
        <v>40710</v>
      </c>
      <c r="C2545" s="38">
        <v>10294428</v>
      </c>
      <c r="D2545" s="40" t="s">
        <v>964</v>
      </c>
      <c r="E2545" s="58">
        <v>5</v>
      </c>
      <c r="F2545" s="38">
        <v>60</v>
      </c>
      <c r="G2545" s="38" t="s">
        <v>23</v>
      </c>
      <c r="H2545" s="42">
        <v>2965.34</v>
      </c>
      <c r="I2545" s="57"/>
      <c r="J2545" s="44">
        <v>42242</v>
      </c>
      <c r="K2545" s="42">
        <v>0</v>
      </c>
      <c r="L2545" s="42">
        <v>2817.07</v>
      </c>
      <c r="M2545" s="44">
        <v>45199</v>
      </c>
      <c r="N2545" s="42">
        <f>H2545-K2545-L2545</f>
        <v>148.26999999999998</v>
      </c>
      <c r="O2545" s="42">
        <v>0</v>
      </c>
      <c r="P2545" s="45">
        <v>0.13</v>
      </c>
      <c r="Q2545" s="42">
        <v>0</v>
      </c>
      <c r="R2545" s="42">
        <v>0</v>
      </c>
      <c r="S2545" s="42">
        <f>N2545</f>
        <v>148.26999999999998</v>
      </c>
      <c r="T2545" s="38">
        <v>5000</v>
      </c>
      <c r="U2545" s="14">
        <f>S2545/H2545</f>
        <v>5.0001011688372995E-2</v>
      </c>
      <c r="V2545" s="19"/>
      <c r="W2545" s="19"/>
      <c r="X2545" s="37" t="s">
        <v>3467</v>
      </c>
    </row>
    <row r="2546" spans="1:37" s="3" customFormat="1" ht="16.5" customHeight="1">
      <c r="A2546" s="38">
        <v>128</v>
      </c>
      <c r="B2546" s="39">
        <v>10736</v>
      </c>
      <c r="C2546" s="38">
        <v>10284153</v>
      </c>
      <c r="D2546" s="40" t="s">
        <v>1915</v>
      </c>
      <c r="E2546" s="31">
        <v>1</v>
      </c>
      <c r="F2546" s="38">
        <v>60</v>
      </c>
      <c r="G2546" s="38" t="s">
        <v>33</v>
      </c>
      <c r="H2546" s="42">
        <v>9384.61</v>
      </c>
      <c r="I2546" s="49"/>
      <c r="J2546" s="44">
        <v>43094</v>
      </c>
      <c r="K2546" s="42">
        <v>0</v>
      </c>
      <c r="L2546" s="42">
        <v>8915.3700000000008</v>
      </c>
      <c r="M2546" s="44">
        <v>45107</v>
      </c>
      <c r="N2546" s="42">
        <f>H2546-K2546-L2546</f>
        <v>469.23999999999978</v>
      </c>
      <c r="O2546" s="42">
        <v>0</v>
      </c>
      <c r="P2546" s="45">
        <v>0.13</v>
      </c>
      <c r="Q2546" s="42">
        <v>0</v>
      </c>
      <c r="R2546" s="42">
        <v>0</v>
      </c>
      <c r="S2546" s="42">
        <f>N2546-R2546</f>
        <v>469.23999999999978</v>
      </c>
      <c r="T2546" s="38">
        <v>5000</v>
      </c>
      <c r="U2546" s="14">
        <f>S2546/H2546</f>
        <v>5.000101229566277E-2</v>
      </c>
      <c r="V2546" s="19"/>
      <c r="W2546" s="19"/>
      <c r="X2546" s="37" t="s">
        <v>3461</v>
      </c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</row>
    <row r="2547" spans="1:37" s="3" customFormat="1" ht="16.5" customHeight="1">
      <c r="A2547" s="38">
        <v>42</v>
      </c>
      <c r="B2547" s="39">
        <v>10750</v>
      </c>
      <c r="C2547" s="38">
        <v>10298410</v>
      </c>
      <c r="D2547" s="40" t="s">
        <v>962</v>
      </c>
      <c r="E2547" s="38">
        <v>3</v>
      </c>
      <c r="F2547" s="38">
        <v>120</v>
      </c>
      <c r="G2547" s="38" t="s">
        <v>23</v>
      </c>
      <c r="H2547" s="42">
        <v>1974.36</v>
      </c>
      <c r="I2547" s="49"/>
      <c r="J2547" s="44">
        <v>40862</v>
      </c>
      <c r="K2547" s="42">
        <v>0</v>
      </c>
      <c r="L2547" s="42">
        <v>1875.64</v>
      </c>
      <c r="M2547" s="44">
        <v>45107</v>
      </c>
      <c r="N2547" s="42">
        <f>H2547-K2547-L2547</f>
        <v>98.7199999999998</v>
      </c>
      <c r="O2547" s="42">
        <v>0</v>
      </c>
      <c r="P2547" s="45">
        <v>0.13</v>
      </c>
      <c r="Q2547" s="42">
        <v>0</v>
      </c>
      <c r="R2547" s="42">
        <v>0</v>
      </c>
      <c r="S2547" s="42">
        <f>N2547-R2547</f>
        <v>98.7199999999998</v>
      </c>
      <c r="T2547" s="38">
        <v>5000</v>
      </c>
      <c r="U2547" s="14">
        <f>S2547/H2547</f>
        <v>5.0001012986486661E-2</v>
      </c>
      <c r="V2547" s="19"/>
      <c r="W2547" s="19"/>
      <c r="X2547" s="37" t="s">
        <v>3473</v>
      </c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</row>
    <row r="2548" spans="1:37" s="3" customFormat="1" ht="16.5" customHeight="1">
      <c r="A2548" s="38">
        <v>332</v>
      </c>
      <c r="B2548" s="39">
        <v>10729</v>
      </c>
      <c r="C2548" s="38">
        <v>10292112</v>
      </c>
      <c r="D2548" s="40" t="s">
        <v>301</v>
      </c>
      <c r="E2548" s="58">
        <v>1</v>
      </c>
      <c r="F2548" s="38">
        <v>120</v>
      </c>
      <c r="G2548" s="38" t="s">
        <v>21</v>
      </c>
      <c r="H2548" s="42">
        <v>3920.52</v>
      </c>
      <c r="I2548" s="37"/>
      <c r="J2548" s="44">
        <v>40904</v>
      </c>
      <c r="K2548" s="42">
        <v>0</v>
      </c>
      <c r="L2548" s="42">
        <v>3724.49</v>
      </c>
      <c r="M2548" s="44">
        <v>45259</v>
      </c>
      <c r="N2548" s="42">
        <v>196.03</v>
      </c>
      <c r="O2548" s="42">
        <v>0</v>
      </c>
      <c r="P2548" s="45">
        <f>IF(J2548&lt;DATEVALUE("2009-1-1"),3%,13%)</f>
        <v>0.13</v>
      </c>
      <c r="Q2548" s="42">
        <f>IF(P2548=13%,ROUND(O2548/(1+P2548)*P2548,2),ROUND(O2548/(1+0.03)*0.02,2))</f>
        <v>0</v>
      </c>
      <c r="R2548" s="42">
        <f>O2548-Q2548</f>
        <v>0</v>
      </c>
      <c r="S2548" s="42">
        <f>N2548-R2548</f>
        <v>196.03</v>
      </c>
      <c r="T2548" s="38">
        <v>2001</v>
      </c>
      <c r="U2548" s="14">
        <f>S2548/H2548</f>
        <v>5.0001020272820954E-2</v>
      </c>
      <c r="V2548" s="19"/>
      <c r="W2548" s="19"/>
      <c r="X2548" s="37" t="s">
        <v>3459</v>
      </c>
    </row>
    <row r="2549" spans="1:37" s="3" customFormat="1" ht="16.5" customHeight="1">
      <c r="A2549" s="38">
        <v>43</v>
      </c>
      <c r="B2549" s="39">
        <v>10755</v>
      </c>
      <c r="C2549" s="38">
        <v>10287076</v>
      </c>
      <c r="D2549" s="40" t="s">
        <v>1137</v>
      </c>
      <c r="E2549" s="38">
        <v>1</v>
      </c>
      <c r="F2549" s="38">
        <v>120</v>
      </c>
      <c r="G2549" s="38" t="s">
        <v>23</v>
      </c>
      <c r="H2549" s="42">
        <v>2393.15</v>
      </c>
      <c r="I2549" s="53"/>
      <c r="J2549" s="44">
        <v>39947</v>
      </c>
      <c r="K2549" s="42">
        <v>0</v>
      </c>
      <c r="L2549" s="42">
        <v>2273.4899999999998</v>
      </c>
      <c r="M2549" s="44">
        <v>45169</v>
      </c>
      <c r="N2549" s="42">
        <f>H2549-K2549-L2549</f>
        <v>119.66000000000031</v>
      </c>
      <c r="O2549" s="42">
        <v>0</v>
      </c>
      <c r="P2549" s="45">
        <v>0.13</v>
      </c>
      <c r="Q2549" s="42">
        <v>0</v>
      </c>
      <c r="R2549" s="42">
        <v>0</v>
      </c>
      <c r="S2549" s="42">
        <v>119.66</v>
      </c>
      <c r="T2549" s="38">
        <v>5000</v>
      </c>
      <c r="U2549" s="14">
        <f>S2549/H2549</f>
        <v>5.0001044648266928E-2</v>
      </c>
      <c r="V2549" s="19"/>
      <c r="W2549" s="19"/>
      <c r="X2549" s="37" t="s">
        <v>3464</v>
      </c>
    </row>
    <row r="2550" spans="1:37" s="3" customFormat="1" ht="16.5" customHeight="1">
      <c r="A2550" s="38">
        <v>395</v>
      </c>
      <c r="B2550" s="39">
        <v>10877</v>
      </c>
      <c r="C2550" s="38">
        <v>10324110</v>
      </c>
      <c r="D2550" s="40" t="s">
        <v>209</v>
      </c>
      <c r="E2550" s="58">
        <v>119</v>
      </c>
      <c r="F2550" s="38">
        <v>60</v>
      </c>
      <c r="G2550" s="38" t="s">
        <v>23</v>
      </c>
      <c r="H2550" s="42">
        <v>4302.3100000000004</v>
      </c>
      <c r="I2550" s="57"/>
      <c r="J2550" s="44">
        <v>43157</v>
      </c>
      <c r="K2550" s="42">
        <v>0</v>
      </c>
      <c r="L2550" s="42">
        <v>4087.19</v>
      </c>
      <c r="M2550" s="44">
        <v>45199</v>
      </c>
      <c r="N2550" s="42">
        <f>H2550-K2550-L2550</f>
        <v>215.12000000000035</v>
      </c>
      <c r="O2550" s="42">
        <v>0</v>
      </c>
      <c r="P2550" s="45">
        <v>0.13</v>
      </c>
      <c r="Q2550" s="42">
        <v>0</v>
      </c>
      <c r="R2550" s="42">
        <v>0</v>
      </c>
      <c r="S2550" s="42">
        <f>N2550-R2550</f>
        <v>215.12000000000035</v>
      </c>
      <c r="T2550" s="38">
        <v>5000</v>
      </c>
      <c r="U2550" s="14">
        <f>S2550/H2550</f>
        <v>5.0001045949734056E-2</v>
      </c>
      <c r="V2550" s="19"/>
      <c r="W2550" s="19"/>
      <c r="X2550" s="37" t="s">
        <v>3462</v>
      </c>
    </row>
    <row r="2551" spans="1:37" s="3" customFormat="1" ht="16.5" customHeight="1">
      <c r="A2551" s="38">
        <v>195</v>
      </c>
      <c r="B2551" s="39">
        <v>10743</v>
      </c>
      <c r="C2551" s="38">
        <v>10300743</v>
      </c>
      <c r="D2551" s="40" t="s">
        <v>542</v>
      </c>
      <c r="E2551" s="58">
        <v>17</v>
      </c>
      <c r="F2551" s="38">
        <v>60</v>
      </c>
      <c r="G2551" s="38" t="s">
        <v>83</v>
      </c>
      <c r="H2551" s="42">
        <v>2865.54</v>
      </c>
      <c r="I2551" s="57"/>
      <c r="J2551" s="44">
        <v>40513</v>
      </c>
      <c r="K2551" s="42">
        <v>0</v>
      </c>
      <c r="L2551" s="42">
        <v>2722.26</v>
      </c>
      <c r="M2551" s="44">
        <v>45199</v>
      </c>
      <c r="N2551" s="42">
        <f>H2551-L2551</f>
        <v>143.27999999999975</v>
      </c>
      <c r="O2551" s="42">
        <v>0</v>
      </c>
      <c r="P2551" s="45">
        <v>0.13</v>
      </c>
      <c r="Q2551" s="42">
        <v>0</v>
      </c>
      <c r="R2551" s="42">
        <v>0</v>
      </c>
      <c r="S2551" s="42">
        <f>N2551</f>
        <v>143.27999999999975</v>
      </c>
      <c r="T2551" s="38">
        <v>5000</v>
      </c>
      <c r="U2551" s="14">
        <f>S2551/H2551</f>
        <v>5.0001046923092943E-2</v>
      </c>
      <c r="V2551" s="19"/>
      <c r="W2551" s="19"/>
      <c r="X2551" s="37" t="s">
        <v>3463</v>
      </c>
    </row>
    <row r="2552" spans="1:37" s="3" customFormat="1" ht="16.5" customHeight="1">
      <c r="A2552" s="38">
        <v>1076</v>
      </c>
      <c r="B2552" s="39">
        <v>10800</v>
      </c>
      <c r="C2552" s="38">
        <v>10317543</v>
      </c>
      <c r="D2552" s="40" t="s">
        <v>2050</v>
      </c>
      <c r="E2552" s="38">
        <v>2</v>
      </c>
      <c r="F2552" s="38">
        <v>60</v>
      </c>
      <c r="G2552" s="38" t="s">
        <v>23</v>
      </c>
      <c r="H2552" s="42">
        <v>4770.3</v>
      </c>
      <c r="I2552" s="48"/>
      <c r="J2552" s="44">
        <v>39813</v>
      </c>
      <c r="K2552" s="42">
        <v>0</v>
      </c>
      <c r="L2552" s="42">
        <v>4531.78</v>
      </c>
      <c r="M2552" s="44">
        <v>45107</v>
      </c>
      <c r="N2552" s="42">
        <f>H2552-K2552-L2552</f>
        <v>238.52000000000044</v>
      </c>
      <c r="O2552" s="42">
        <v>0</v>
      </c>
      <c r="P2552" s="45">
        <v>0.03</v>
      </c>
      <c r="Q2552" s="42">
        <v>0</v>
      </c>
      <c r="R2552" s="42">
        <v>0</v>
      </c>
      <c r="S2552" s="42">
        <f>N2552-R2552</f>
        <v>238.52000000000044</v>
      </c>
      <c r="T2552" s="38">
        <v>1001</v>
      </c>
      <c r="U2552" s="14">
        <f>S2552/H2552</f>
        <v>5.0001048152107923E-2</v>
      </c>
      <c r="V2552" s="19"/>
      <c r="W2552" s="19"/>
      <c r="X2552" s="37" t="s">
        <v>3465</v>
      </c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</row>
    <row r="2553" spans="1:37" s="3" customFormat="1" ht="16.5" customHeight="1">
      <c r="A2553" s="38">
        <v>224</v>
      </c>
      <c r="B2553" s="39">
        <v>40712</v>
      </c>
      <c r="C2553" s="38">
        <v>10302509</v>
      </c>
      <c r="D2553" s="40" t="s">
        <v>1609</v>
      </c>
      <c r="E2553" s="38">
        <v>1</v>
      </c>
      <c r="F2553" s="38">
        <v>60</v>
      </c>
      <c r="G2553" s="38" t="s">
        <v>83</v>
      </c>
      <c r="H2553" s="42">
        <v>3333.33</v>
      </c>
      <c r="I2553" s="55"/>
      <c r="J2553" s="44">
        <v>42277</v>
      </c>
      <c r="K2553" s="42">
        <v>0</v>
      </c>
      <c r="L2553" s="42">
        <v>3166.66</v>
      </c>
      <c r="M2553" s="44">
        <v>45138</v>
      </c>
      <c r="N2553" s="42">
        <f>H2553-K2553-L2553</f>
        <v>166.67000000000007</v>
      </c>
      <c r="O2553" s="42">
        <v>0</v>
      </c>
      <c r="P2553" s="45">
        <v>0.13</v>
      </c>
      <c r="Q2553" s="42">
        <v>0</v>
      </c>
      <c r="R2553" s="42">
        <v>0</v>
      </c>
      <c r="S2553" s="42">
        <v>166.67</v>
      </c>
      <c r="T2553" s="38">
        <v>5000</v>
      </c>
      <c r="U2553" s="14">
        <f>S2553/H2553</f>
        <v>5.0001050001049999E-2</v>
      </c>
      <c r="V2553" s="19"/>
      <c r="W2553" s="19"/>
      <c r="X2553" s="37" t="s">
        <v>3467</v>
      </c>
    </row>
    <row r="2554" spans="1:37" s="3" customFormat="1" ht="16.5" customHeight="1">
      <c r="A2554" s="38">
        <v>102</v>
      </c>
      <c r="B2554" s="39">
        <v>10736</v>
      </c>
      <c r="C2554" s="38">
        <v>10284087</v>
      </c>
      <c r="D2554" s="40" t="s">
        <v>1900</v>
      </c>
      <c r="E2554" s="31">
        <v>3</v>
      </c>
      <c r="F2554" s="38">
        <v>60</v>
      </c>
      <c r="G2554" s="38" t="s">
        <v>33</v>
      </c>
      <c r="H2554" s="42">
        <v>3333.33</v>
      </c>
      <c r="I2554" s="49"/>
      <c r="J2554" s="44">
        <v>41575</v>
      </c>
      <c r="K2554" s="42">
        <v>0</v>
      </c>
      <c r="L2554" s="42">
        <v>3166.66</v>
      </c>
      <c r="M2554" s="44">
        <v>45107</v>
      </c>
      <c r="N2554" s="42">
        <f>H2554-K2554-L2554</f>
        <v>166.67000000000007</v>
      </c>
      <c r="O2554" s="42">
        <v>0</v>
      </c>
      <c r="P2554" s="45">
        <v>0.13</v>
      </c>
      <c r="Q2554" s="42">
        <v>0</v>
      </c>
      <c r="R2554" s="42">
        <v>0</v>
      </c>
      <c r="S2554" s="42">
        <f>N2554-R2554</f>
        <v>166.67000000000007</v>
      </c>
      <c r="T2554" s="38">
        <v>5000</v>
      </c>
      <c r="U2554" s="14">
        <f>S2554/H2554</f>
        <v>5.0001050001050026E-2</v>
      </c>
      <c r="V2554" s="19"/>
      <c r="W2554" s="19"/>
      <c r="X2554" s="37" t="s">
        <v>3461</v>
      </c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</row>
    <row r="2555" spans="1:37" s="3" customFormat="1" ht="16.5" customHeight="1">
      <c r="A2555" s="38">
        <v>621</v>
      </c>
      <c r="B2555" s="39">
        <v>10729</v>
      </c>
      <c r="C2555" s="38">
        <v>10292116</v>
      </c>
      <c r="D2555" s="40" t="s">
        <v>1203</v>
      </c>
      <c r="E2555" s="58">
        <v>6</v>
      </c>
      <c r="F2555" s="38">
        <v>120</v>
      </c>
      <c r="G2555" s="38" t="s">
        <v>23</v>
      </c>
      <c r="H2555" s="42">
        <v>6538.46</v>
      </c>
      <c r="I2555" s="37"/>
      <c r="J2555" s="44">
        <v>40960</v>
      </c>
      <c r="K2555" s="42">
        <v>0</v>
      </c>
      <c r="L2555" s="42">
        <v>6211.53</v>
      </c>
      <c r="M2555" s="44">
        <v>45259</v>
      </c>
      <c r="N2555" s="42">
        <v>326.93</v>
      </c>
      <c r="O2555" s="42">
        <v>0</v>
      </c>
      <c r="P2555" s="45">
        <f>IF(J2555&lt;DATEVALUE("2009-1-1"),3%,13%)</f>
        <v>0.13</v>
      </c>
      <c r="Q2555" s="42">
        <f>IF(P2555=13%,ROUND(O2555/(1+P2555)*P2555,2),ROUND(O2555/(1+0.03)*0.02,2))</f>
        <v>0</v>
      </c>
      <c r="R2555" s="42">
        <f>O2555-Q2555</f>
        <v>0</v>
      </c>
      <c r="S2555" s="42">
        <f>N2555-R2555</f>
        <v>326.93</v>
      </c>
      <c r="T2555" s="38">
        <v>5000</v>
      </c>
      <c r="U2555" s="14">
        <f>S2555/H2555</f>
        <v>5.0001070588487198E-2</v>
      </c>
      <c r="V2555" s="19"/>
      <c r="W2555" s="19"/>
      <c r="X2555" s="37" t="s">
        <v>3459</v>
      </c>
    </row>
    <row r="2556" spans="1:37" s="3" customFormat="1" ht="16.5" customHeight="1">
      <c r="A2556" s="38">
        <v>1006</v>
      </c>
      <c r="B2556" s="39">
        <v>10800</v>
      </c>
      <c r="C2556" s="38">
        <v>10317647</v>
      </c>
      <c r="D2556" s="40" t="s">
        <v>763</v>
      </c>
      <c r="E2556" s="38">
        <v>19</v>
      </c>
      <c r="F2556" s="38">
        <v>60</v>
      </c>
      <c r="G2556" s="38" t="s">
        <v>23</v>
      </c>
      <c r="H2556" s="42">
        <v>7004.65</v>
      </c>
      <c r="I2556" s="2"/>
      <c r="J2556" s="44">
        <v>39808</v>
      </c>
      <c r="K2556" s="42">
        <v>0</v>
      </c>
      <c r="L2556" s="42">
        <v>6654.41</v>
      </c>
      <c r="M2556" s="44">
        <v>45077</v>
      </c>
      <c r="N2556" s="42">
        <f>H2556-K2556-L2556</f>
        <v>350.23999999999978</v>
      </c>
      <c r="O2556" s="42">
        <v>0</v>
      </c>
      <c r="P2556" s="45">
        <v>0.03</v>
      </c>
      <c r="Q2556" s="42">
        <v>0</v>
      </c>
      <c r="R2556" s="42">
        <v>0</v>
      </c>
      <c r="S2556" s="42">
        <f>N2556-R2556</f>
        <v>350.23999999999978</v>
      </c>
      <c r="T2556" s="38">
        <v>1001</v>
      </c>
      <c r="U2556" s="14">
        <f>S2556/H2556</f>
        <v>5.0001070717309186E-2</v>
      </c>
      <c r="V2556" s="19"/>
      <c r="W2556" s="19"/>
      <c r="X2556" s="37" t="s">
        <v>3465</v>
      </c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</row>
    <row r="2557" spans="1:37" s="3" customFormat="1" ht="16.5" customHeight="1">
      <c r="A2557" s="38">
        <v>1179</v>
      </c>
      <c r="B2557" s="39">
        <v>10800</v>
      </c>
      <c r="C2557" s="38">
        <v>10317410</v>
      </c>
      <c r="D2557" s="40" t="s">
        <v>3393</v>
      </c>
      <c r="E2557" s="58">
        <v>6</v>
      </c>
      <c r="F2557" s="38">
        <v>60</v>
      </c>
      <c r="G2557" s="38" t="s">
        <v>23</v>
      </c>
      <c r="H2557" s="42">
        <v>4666.5</v>
      </c>
      <c r="I2557" s="37"/>
      <c r="J2557" s="44">
        <v>39642</v>
      </c>
      <c r="K2557" s="42">
        <v>0</v>
      </c>
      <c r="L2557" s="42">
        <v>4433.17</v>
      </c>
      <c r="M2557" s="44">
        <v>45272</v>
      </c>
      <c r="N2557" s="42">
        <v>233.33</v>
      </c>
      <c r="O2557" s="42">
        <v>0</v>
      </c>
      <c r="P2557" s="45">
        <f>IF(J2557&lt;DATEVALUE("2009-1-1"),3%,13%)</f>
        <v>0.03</v>
      </c>
      <c r="Q2557" s="42">
        <f>IF(P2557=13%,ROUND(O2557/(1+P2557)*P2557,2),ROUND(O2557/(1+0.03)*0.02,2))</f>
        <v>0</v>
      </c>
      <c r="R2557" s="42">
        <f>O2557-Q2557</f>
        <v>0</v>
      </c>
      <c r="S2557" s="42">
        <f>N2557-R2557</f>
        <v>233.33</v>
      </c>
      <c r="T2557" s="38">
        <v>1001</v>
      </c>
      <c r="U2557" s="14">
        <f>S2557/H2557</f>
        <v>5.0001071466838104E-2</v>
      </c>
      <c r="V2557" s="19"/>
      <c r="W2557" s="19"/>
      <c r="X2557" s="37" t="s">
        <v>3465</v>
      </c>
    </row>
    <row r="2558" spans="1:37" s="3" customFormat="1" ht="16.5" customHeight="1">
      <c r="A2558" s="38">
        <v>782</v>
      </c>
      <c r="B2558" s="39">
        <v>10729</v>
      </c>
      <c r="C2558" s="38">
        <v>10292650</v>
      </c>
      <c r="D2558" s="40" t="s">
        <v>158</v>
      </c>
      <c r="E2558" s="58">
        <v>3</v>
      </c>
      <c r="F2558" s="38">
        <v>50</v>
      </c>
      <c r="G2558" s="38" t="s">
        <v>33</v>
      </c>
      <c r="H2558" s="42">
        <v>4629.3</v>
      </c>
      <c r="I2558" s="37"/>
      <c r="J2558" s="44">
        <v>43613</v>
      </c>
      <c r="K2558" s="42">
        <v>0</v>
      </c>
      <c r="L2558" s="42">
        <v>4397.83</v>
      </c>
      <c r="M2558" s="44">
        <v>45259</v>
      </c>
      <c r="N2558" s="42">
        <v>231.47</v>
      </c>
      <c r="O2558" s="42">
        <v>0</v>
      </c>
      <c r="P2558" s="45">
        <f>IF(J2558&lt;DATEVALUE("2009-1-1"),3%,13%)</f>
        <v>0.13</v>
      </c>
      <c r="Q2558" s="42">
        <f>IF(P2558=13%,ROUND(O2558/(1+P2558)*P2558,2),ROUND(O2558/(1+0.03)*0.02,2))</f>
        <v>0</v>
      </c>
      <c r="R2558" s="42">
        <f>O2558-Q2558</f>
        <v>0</v>
      </c>
      <c r="S2558" s="42">
        <f>N2558-R2558</f>
        <v>231.47</v>
      </c>
      <c r="T2558" s="38">
        <v>5000</v>
      </c>
      <c r="U2558" s="14">
        <f>S2558/H2558</f>
        <v>5.0001080076901475E-2</v>
      </c>
      <c r="V2558" s="19"/>
      <c r="W2558" s="19"/>
      <c r="X2558" s="37" t="s">
        <v>3459</v>
      </c>
    </row>
    <row r="2559" spans="1:37" s="3" customFormat="1" ht="16.5" customHeight="1">
      <c r="A2559" s="38">
        <v>1138</v>
      </c>
      <c r="B2559" s="39">
        <v>10800</v>
      </c>
      <c r="C2559" s="38">
        <v>10317332</v>
      </c>
      <c r="D2559" s="40" t="s">
        <v>3012</v>
      </c>
      <c r="E2559" s="58">
        <v>1</v>
      </c>
      <c r="F2559" s="38">
        <v>60</v>
      </c>
      <c r="G2559" s="38" t="s">
        <v>23</v>
      </c>
      <c r="H2559" s="42">
        <v>8670.01</v>
      </c>
      <c r="I2559" s="62"/>
      <c r="J2559" s="44">
        <v>39642</v>
      </c>
      <c r="K2559" s="42">
        <v>0</v>
      </c>
      <c r="L2559" s="42">
        <v>8236.5</v>
      </c>
      <c r="M2559" s="44">
        <v>45229</v>
      </c>
      <c r="N2559" s="42">
        <v>433.51</v>
      </c>
      <c r="O2559" s="42">
        <v>0</v>
      </c>
      <c r="P2559" s="45">
        <f>IF(J2559&lt;DATEVALUE("2009-1-1"),3%,13%)</f>
        <v>0.03</v>
      </c>
      <c r="Q2559" s="42">
        <f>IF(P2559=13%,ROUND(O2559/(1+P2559)*P2559,2),ROUND(O2559/(1+0.03)*0.02,2))</f>
        <v>0</v>
      </c>
      <c r="R2559" s="42">
        <f>O2559-Q2559</f>
        <v>0</v>
      </c>
      <c r="S2559" s="42">
        <f>N2559-R2559</f>
        <v>433.51</v>
      </c>
      <c r="T2559" s="38">
        <v>1001</v>
      </c>
      <c r="U2559" s="14">
        <f>S2559/H2559</f>
        <v>5.0001095731146791E-2</v>
      </c>
      <c r="V2559" s="19"/>
      <c r="W2559" s="19"/>
      <c r="X2559" s="37" t="s">
        <v>3465</v>
      </c>
    </row>
    <row r="2560" spans="1:37" s="3" customFormat="1" ht="16.5" customHeight="1">
      <c r="A2560" s="38">
        <v>764</v>
      </c>
      <c r="B2560" s="39">
        <v>10729</v>
      </c>
      <c r="C2560" s="38">
        <v>10292301</v>
      </c>
      <c r="D2560" s="40" t="s">
        <v>3316</v>
      </c>
      <c r="E2560" s="58">
        <v>2</v>
      </c>
      <c r="F2560" s="38">
        <v>60</v>
      </c>
      <c r="G2560" s="38" t="s">
        <v>33</v>
      </c>
      <c r="H2560" s="42">
        <v>3649.52</v>
      </c>
      <c r="I2560" s="37"/>
      <c r="J2560" s="44">
        <v>39812</v>
      </c>
      <c r="K2560" s="42">
        <v>0</v>
      </c>
      <c r="L2560" s="42">
        <v>3467.04</v>
      </c>
      <c r="M2560" s="44">
        <v>45259</v>
      </c>
      <c r="N2560" s="42">
        <v>182.48</v>
      </c>
      <c r="O2560" s="42">
        <v>0</v>
      </c>
      <c r="P2560" s="45">
        <f>IF(J2560&lt;DATEVALUE("2009-1-1"),3%,13%)</f>
        <v>0.03</v>
      </c>
      <c r="Q2560" s="42">
        <f>IF(P2560=13%,ROUND(O2560/(1+P2560)*P2560,2),ROUND(O2560/(1+0.03)*0.02,2))</f>
        <v>0</v>
      </c>
      <c r="R2560" s="42">
        <f>O2560-Q2560</f>
        <v>0</v>
      </c>
      <c r="S2560" s="42">
        <f>N2560-R2560</f>
        <v>182.48</v>
      </c>
      <c r="T2560" s="38">
        <v>5000</v>
      </c>
      <c r="U2560" s="14">
        <f>S2560/H2560</f>
        <v>5.0001096034547006E-2</v>
      </c>
      <c r="V2560" s="19"/>
      <c r="W2560" s="19"/>
      <c r="X2560" s="37" t="s">
        <v>3459</v>
      </c>
    </row>
    <row r="2561" spans="1:37" s="3" customFormat="1" ht="16.5" customHeight="1">
      <c r="A2561" s="38">
        <v>320</v>
      </c>
      <c r="B2561" s="39">
        <v>10729</v>
      </c>
      <c r="C2561" s="38">
        <v>10291931</v>
      </c>
      <c r="D2561" s="40" t="s">
        <v>413</v>
      </c>
      <c r="E2561" s="58">
        <v>1</v>
      </c>
      <c r="F2561" s="38">
        <v>120</v>
      </c>
      <c r="G2561" s="38" t="s">
        <v>21</v>
      </c>
      <c r="H2561" s="42">
        <v>7712.83</v>
      </c>
      <c r="I2561" s="37"/>
      <c r="J2561" s="44">
        <v>40262</v>
      </c>
      <c r="K2561" s="42">
        <v>0</v>
      </c>
      <c r="L2561" s="42">
        <v>7327.18</v>
      </c>
      <c r="M2561" s="44">
        <v>45259</v>
      </c>
      <c r="N2561" s="42">
        <v>385.65</v>
      </c>
      <c r="O2561" s="42">
        <v>0</v>
      </c>
      <c r="P2561" s="45">
        <f>IF(J2561&lt;DATEVALUE("2009-1-1"),3%,13%)</f>
        <v>0.13</v>
      </c>
      <c r="Q2561" s="42">
        <f>IF(P2561=13%,ROUND(O2561/(1+P2561)*P2561,2),ROUND(O2561/(1+0.03)*0.02,2))</f>
        <v>0</v>
      </c>
      <c r="R2561" s="42">
        <f>O2561-Q2561</f>
        <v>0</v>
      </c>
      <c r="S2561" s="42">
        <f>N2561-R2561</f>
        <v>385.65</v>
      </c>
      <c r="T2561" s="38">
        <v>1601</v>
      </c>
      <c r="U2561" s="14">
        <f>S2561/H2561</f>
        <v>5.0001102059814617E-2</v>
      </c>
      <c r="V2561" s="19"/>
      <c r="W2561" s="19"/>
      <c r="X2561" s="37" t="s">
        <v>3459</v>
      </c>
    </row>
    <row r="2562" spans="1:37" s="3" customFormat="1" ht="16.5" customHeight="1">
      <c r="A2562" s="38">
        <v>63</v>
      </c>
      <c r="B2562" s="39">
        <v>10750</v>
      </c>
      <c r="C2562" s="38">
        <v>10299227</v>
      </c>
      <c r="D2562" s="40" t="s">
        <v>1580</v>
      </c>
      <c r="E2562" s="38">
        <v>1</v>
      </c>
      <c r="F2562" s="38">
        <v>60</v>
      </c>
      <c r="G2562" s="38" t="s">
        <v>33</v>
      </c>
      <c r="H2562" s="42">
        <v>8547.01</v>
      </c>
      <c r="I2562" s="55"/>
      <c r="J2562" s="44">
        <v>40861</v>
      </c>
      <c r="K2562" s="42">
        <v>0</v>
      </c>
      <c r="L2562" s="42">
        <v>8119.65</v>
      </c>
      <c r="M2562" s="44">
        <v>45138</v>
      </c>
      <c r="N2562" s="42">
        <f>H2562-K2562-L2562</f>
        <v>427.36000000000058</v>
      </c>
      <c r="O2562" s="42">
        <v>0</v>
      </c>
      <c r="P2562" s="45">
        <v>0.13</v>
      </c>
      <c r="Q2562" s="42">
        <v>0</v>
      </c>
      <c r="R2562" s="42">
        <v>0</v>
      </c>
      <c r="S2562" s="42">
        <v>427.36</v>
      </c>
      <c r="T2562" s="38">
        <v>5000</v>
      </c>
      <c r="U2562" s="14">
        <f>S2562/H2562</f>
        <v>5.0001111499811048E-2</v>
      </c>
      <c r="V2562" s="19"/>
      <c r="W2562" s="19"/>
      <c r="X2562" s="37" t="s">
        <v>3473</v>
      </c>
    </row>
    <row r="2563" spans="1:37" s="3" customFormat="1" ht="16.5" customHeight="1">
      <c r="A2563" s="38">
        <v>724</v>
      </c>
      <c r="B2563" s="39">
        <v>40709</v>
      </c>
      <c r="C2563" s="38">
        <v>10285304</v>
      </c>
      <c r="D2563" s="40" t="s">
        <v>918</v>
      </c>
      <c r="E2563" s="58">
        <v>1</v>
      </c>
      <c r="F2563" s="38">
        <v>120</v>
      </c>
      <c r="G2563" s="38" t="s">
        <v>23</v>
      </c>
      <c r="H2563" s="42">
        <v>4928.8900000000003</v>
      </c>
      <c r="I2563" s="57"/>
      <c r="J2563" s="44">
        <v>39394</v>
      </c>
      <c r="K2563" s="42">
        <v>0</v>
      </c>
      <c r="L2563" s="42">
        <v>4682.4399999999996</v>
      </c>
      <c r="M2563" s="44">
        <v>45199</v>
      </c>
      <c r="N2563" s="42">
        <f>H2563-K2563-L2563</f>
        <v>246.45000000000073</v>
      </c>
      <c r="O2563" s="42">
        <v>0</v>
      </c>
      <c r="P2563" s="45">
        <v>0.03</v>
      </c>
      <c r="Q2563" s="42">
        <v>0</v>
      </c>
      <c r="R2563" s="42">
        <v>0</v>
      </c>
      <c r="S2563" s="42">
        <f>N2563-R2563</f>
        <v>246.45000000000073</v>
      </c>
      <c r="T2563" s="38">
        <v>2103</v>
      </c>
      <c r="U2563" s="14">
        <f>S2563/H2563</f>
        <v>5.0001115869901885E-2</v>
      </c>
      <c r="V2563" s="19"/>
      <c r="W2563" s="19"/>
      <c r="X2563" s="37" t="s">
        <v>3467</v>
      </c>
    </row>
    <row r="2564" spans="1:37" s="3" customFormat="1" ht="16.5" customHeight="1">
      <c r="A2564" s="38">
        <v>990</v>
      </c>
      <c r="B2564" s="39">
        <v>10800</v>
      </c>
      <c r="C2564" s="38">
        <v>10317564</v>
      </c>
      <c r="D2564" s="40" t="s">
        <v>2120</v>
      </c>
      <c r="E2564" s="38">
        <v>6</v>
      </c>
      <c r="F2564" s="38">
        <v>60</v>
      </c>
      <c r="G2564" s="38" t="s">
        <v>23</v>
      </c>
      <c r="H2564" s="42">
        <v>4305.5</v>
      </c>
      <c r="I2564" s="2"/>
      <c r="J2564" s="44">
        <v>39808</v>
      </c>
      <c r="K2564" s="42">
        <v>0</v>
      </c>
      <c r="L2564" s="42">
        <v>4090.22</v>
      </c>
      <c r="M2564" s="44">
        <v>45077</v>
      </c>
      <c r="N2564" s="42">
        <f>H2564-K2564-L2564</f>
        <v>215.2800000000002</v>
      </c>
      <c r="O2564" s="42">
        <v>0</v>
      </c>
      <c r="P2564" s="45">
        <v>0.03</v>
      </c>
      <c r="Q2564" s="42">
        <v>0</v>
      </c>
      <c r="R2564" s="42">
        <v>0</v>
      </c>
      <c r="S2564" s="42">
        <f>N2564-R2564</f>
        <v>215.2800000000002</v>
      </c>
      <c r="T2564" s="38">
        <v>1001</v>
      </c>
      <c r="U2564" s="14">
        <f>S2564/H2564</f>
        <v>5.0001161305307212E-2</v>
      </c>
      <c r="V2564" s="19"/>
      <c r="W2564" s="19"/>
      <c r="X2564" s="37" t="s">
        <v>3465</v>
      </c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</row>
    <row r="2565" spans="1:37" s="3" customFormat="1" ht="16.5" customHeight="1">
      <c r="A2565" s="38">
        <v>30</v>
      </c>
      <c r="B2565" s="39">
        <v>20704</v>
      </c>
      <c r="C2565" s="38">
        <v>10296134</v>
      </c>
      <c r="D2565" s="40" t="s">
        <v>829</v>
      </c>
      <c r="E2565" s="58">
        <v>1</v>
      </c>
      <c r="F2565" s="38">
        <v>10</v>
      </c>
      <c r="G2565" s="38" t="s">
        <v>23</v>
      </c>
      <c r="H2565" s="42">
        <v>3847.31</v>
      </c>
      <c r="I2565" s="57"/>
      <c r="J2565" s="44">
        <v>44005</v>
      </c>
      <c r="K2565" s="42">
        <v>0</v>
      </c>
      <c r="L2565" s="42">
        <v>3654.94</v>
      </c>
      <c r="M2565" s="44">
        <v>45199</v>
      </c>
      <c r="N2565" s="42">
        <f>H2565-K2565-L2565</f>
        <v>192.36999999999989</v>
      </c>
      <c r="O2565" s="42">
        <v>0</v>
      </c>
      <c r="P2565" s="45">
        <v>0.13</v>
      </c>
      <c r="Q2565" s="42">
        <v>0</v>
      </c>
      <c r="R2565" s="42">
        <v>0</v>
      </c>
      <c r="S2565" s="42">
        <f>N2565-R2565</f>
        <v>192.36999999999989</v>
      </c>
      <c r="T2565" s="38">
        <v>5000</v>
      </c>
      <c r="U2565" s="14">
        <f>S2565/H2565</f>
        <v>5.0001169648403662E-2</v>
      </c>
      <c r="V2565" s="19"/>
      <c r="W2565" s="19"/>
      <c r="X2565" s="37" t="s">
        <v>3466</v>
      </c>
    </row>
    <row r="2566" spans="1:37" s="3" customFormat="1" ht="16.5" customHeight="1">
      <c r="A2566" s="38">
        <v>30</v>
      </c>
      <c r="B2566" s="39">
        <v>10755</v>
      </c>
      <c r="C2566" s="38">
        <v>10287186</v>
      </c>
      <c r="D2566" s="40" t="s">
        <v>472</v>
      </c>
      <c r="E2566" s="38">
        <v>16</v>
      </c>
      <c r="F2566" s="38">
        <v>120</v>
      </c>
      <c r="G2566" s="38" t="s">
        <v>23</v>
      </c>
      <c r="H2566" s="42">
        <v>7155.83</v>
      </c>
      <c r="I2566" s="2"/>
      <c r="J2566" s="44">
        <v>39947</v>
      </c>
      <c r="K2566" s="42">
        <v>0</v>
      </c>
      <c r="L2566" s="42">
        <v>6798.03</v>
      </c>
      <c r="M2566" s="44">
        <v>45077</v>
      </c>
      <c r="N2566" s="42">
        <f>H2566-K2566-L2566</f>
        <v>357.80000000000018</v>
      </c>
      <c r="O2566" s="42">
        <v>0</v>
      </c>
      <c r="P2566" s="45">
        <v>0.13</v>
      </c>
      <c r="Q2566" s="42">
        <v>0</v>
      </c>
      <c r="R2566" s="42">
        <v>0</v>
      </c>
      <c r="S2566" s="42">
        <v>357.8</v>
      </c>
      <c r="T2566" s="38">
        <v>5000</v>
      </c>
      <c r="U2566" s="14">
        <f>S2566/H2566</f>
        <v>5.0001187842640196E-2</v>
      </c>
      <c r="V2566" s="19"/>
      <c r="W2566" s="19"/>
      <c r="X2566" s="37" t="s">
        <v>3464</v>
      </c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</row>
    <row r="2567" spans="1:37" s="3" customFormat="1" ht="16.5" customHeight="1">
      <c r="A2567" s="38">
        <v>152</v>
      </c>
      <c r="B2567" s="39">
        <v>10736</v>
      </c>
      <c r="C2567" s="38">
        <v>10284216</v>
      </c>
      <c r="D2567" s="40" t="s">
        <v>1524</v>
      </c>
      <c r="E2567" s="31">
        <v>1</v>
      </c>
      <c r="F2567" s="38">
        <v>60</v>
      </c>
      <c r="G2567" s="38" t="s">
        <v>33</v>
      </c>
      <c r="H2567" s="42">
        <v>6282.05</v>
      </c>
      <c r="I2567" s="49"/>
      <c r="J2567" s="44">
        <v>42701</v>
      </c>
      <c r="K2567" s="42">
        <v>0</v>
      </c>
      <c r="L2567" s="42">
        <v>5967.94</v>
      </c>
      <c r="M2567" s="44">
        <v>45107</v>
      </c>
      <c r="N2567" s="42">
        <f>H2567-K2567-L2567</f>
        <v>314.11000000000058</v>
      </c>
      <c r="O2567" s="42">
        <v>0</v>
      </c>
      <c r="P2567" s="45">
        <v>0.13</v>
      </c>
      <c r="Q2567" s="42">
        <v>0</v>
      </c>
      <c r="R2567" s="42">
        <v>0</v>
      </c>
      <c r="S2567" s="42">
        <f>N2567-R2567</f>
        <v>314.11000000000058</v>
      </c>
      <c r="T2567" s="38">
        <v>5000</v>
      </c>
      <c r="U2567" s="14">
        <f>S2567/H2567</f>
        <v>5.000119387779476E-2</v>
      </c>
      <c r="V2567" s="19"/>
      <c r="W2567" s="19"/>
      <c r="X2567" s="37" t="s">
        <v>3461</v>
      </c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</row>
    <row r="2568" spans="1:37" s="3" customFormat="1" ht="16.5" customHeight="1">
      <c r="A2568" s="38">
        <v>248</v>
      </c>
      <c r="B2568" s="39">
        <v>10741</v>
      </c>
      <c r="C2568" s="38">
        <v>10281813</v>
      </c>
      <c r="D2568" s="40" t="s">
        <v>1524</v>
      </c>
      <c r="E2568" s="38">
        <v>1</v>
      </c>
      <c r="F2568" s="38">
        <v>60</v>
      </c>
      <c r="G2568" s="38" t="s">
        <v>33</v>
      </c>
      <c r="H2568" s="42">
        <v>6282.05</v>
      </c>
      <c r="I2568" s="55"/>
      <c r="J2568" s="44">
        <v>42879</v>
      </c>
      <c r="K2568" s="42">
        <v>0</v>
      </c>
      <c r="L2568" s="42">
        <v>5967.94</v>
      </c>
      <c r="M2568" s="44">
        <v>45138</v>
      </c>
      <c r="N2568" s="42">
        <f>H2568-K2568-L2568</f>
        <v>314.11000000000058</v>
      </c>
      <c r="O2568" s="42">
        <v>0</v>
      </c>
      <c r="P2568" s="45">
        <v>0.13</v>
      </c>
      <c r="Q2568" s="42">
        <v>0</v>
      </c>
      <c r="R2568" s="42">
        <v>0</v>
      </c>
      <c r="S2568" s="42">
        <f>N2568-R2568</f>
        <v>314.11000000000058</v>
      </c>
      <c r="T2568" s="38">
        <v>5000</v>
      </c>
      <c r="U2568" s="14">
        <f>S2568/H2568</f>
        <v>5.000119387779476E-2</v>
      </c>
      <c r="V2568" s="19"/>
      <c r="W2568" s="19"/>
      <c r="X2568" s="37" t="s">
        <v>3462</v>
      </c>
    </row>
    <row r="2569" spans="1:37" s="3" customFormat="1" ht="16.5" customHeight="1">
      <c r="A2569" s="38">
        <v>734</v>
      </c>
      <c r="B2569" s="39">
        <v>10729</v>
      </c>
      <c r="C2569" s="38">
        <v>10291942</v>
      </c>
      <c r="D2569" s="40" t="s">
        <v>3305</v>
      </c>
      <c r="E2569" s="58">
        <v>1</v>
      </c>
      <c r="F2569" s="38">
        <v>60</v>
      </c>
      <c r="G2569" s="38" t="s">
        <v>33</v>
      </c>
      <c r="H2569" s="42">
        <v>4095.5</v>
      </c>
      <c r="I2569" s="37"/>
      <c r="J2569" s="44">
        <v>41271</v>
      </c>
      <c r="K2569" s="42">
        <v>0</v>
      </c>
      <c r="L2569" s="42">
        <v>3890.72</v>
      </c>
      <c r="M2569" s="44">
        <v>45259</v>
      </c>
      <c r="N2569" s="42">
        <v>204.78</v>
      </c>
      <c r="O2569" s="42">
        <v>0</v>
      </c>
      <c r="P2569" s="45">
        <f>IF(J2569&lt;DATEVALUE("2009-1-1"),3%,13%)</f>
        <v>0.13</v>
      </c>
      <c r="Q2569" s="42">
        <f>IF(P2569=13%,ROUND(O2569/(1+P2569)*P2569,2),ROUND(O2569/(1+0.03)*0.02,2))</f>
        <v>0</v>
      </c>
      <c r="R2569" s="42">
        <f>O2569-Q2569</f>
        <v>0</v>
      </c>
      <c r="S2569" s="42">
        <f>N2569-R2569</f>
        <v>204.78</v>
      </c>
      <c r="T2569" s="38">
        <v>5000</v>
      </c>
      <c r="U2569" s="14">
        <f>S2569/H2569</f>
        <v>5.0001220852154804E-2</v>
      </c>
      <c r="V2569" s="19"/>
      <c r="W2569" s="19"/>
      <c r="X2569" s="37" t="s">
        <v>3459</v>
      </c>
    </row>
    <row r="2570" spans="1:37" s="3" customFormat="1" ht="16.5" customHeight="1">
      <c r="A2570" s="38">
        <v>765</v>
      </c>
      <c r="B2570" s="39">
        <v>10729</v>
      </c>
      <c r="C2570" s="38">
        <v>10292302</v>
      </c>
      <c r="D2570" s="40" t="s">
        <v>3317</v>
      </c>
      <c r="E2570" s="58">
        <v>4</v>
      </c>
      <c r="F2570" s="38">
        <v>60</v>
      </c>
      <c r="G2570" s="38" t="s">
        <v>33</v>
      </c>
      <c r="H2570" s="42">
        <v>4421.8900000000003</v>
      </c>
      <c r="I2570" s="37"/>
      <c r="J2570" s="44">
        <v>39812</v>
      </c>
      <c r="K2570" s="42">
        <v>0</v>
      </c>
      <c r="L2570" s="42">
        <v>4200.79</v>
      </c>
      <c r="M2570" s="44">
        <v>45259</v>
      </c>
      <c r="N2570" s="42">
        <v>221.1</v>
      </c>
      <c r="O2570" s="42">
        <v>0</v>
      </c>
      <c r="P2570" s="45">
        <f>IF(J2570&lt;DATEVALUE("2009-1-1"),3%,13%)</f>
        <v>0.03</v>
      </c>
      <c r="Q2570" s="42">
        <f>IF(P2570=13%,ROUND(O2570/(1+P2570)*P2570,2),ROUND(O2570/(1+0.03)*0.02,2))</f>
        <v>0</v>
      </c>
      <c r="R2570" s="42">
        <f>O2570-Q2570</f>
        <v>0</v>
      </c>
      <c r="S2570" s="42">
        <f>N2570-R2570</f>
        <v>221.1</v>
      </c>
      <c r="T2570" s="38">
        <v>5000</v>
      </c>
      <c r="U2570" s="14">
        <f>S2570/H2570</f>
        <v>5.000124381203512E-2</v>
      </c>
      <c r="V2570" s="19"/>
      <c r="W2570" s="19"/>
      <c r="X2570" s="37" t="s">
        <v>3459</v>
      </c>
    </row>
    <row r="2571" spans="1:37" s="3" customFormat="1" ht="16.5" customHeight="1">
      <c r="A2571" s="38">
        <v>165</v>
      </c>
      <c r="B2571" s="39">
        <v>10736</v>
      </c>
      <c r="C2571" s="38">
        <v>10284266</v>
      </c>
      <c r="D2571" s="40" t="s">
        <v>1933</v>
      </c>
      <c r="E2571" s="31">
        <v>1</v>
      </c>
      <c r="F2571" s="38">
        <v>60</v>
      </c>
      <c r="G2571" s="38" t="s">
        <v>33</v>
      </c>
      <c r="H2571" s="42">
        <v>7222.22</v>
      </c>
      <c r="I2571" s="49"/>
      <c r="J2571" s="44">
        <v>42061</v>
      </c>
      <c r="K2571" s="42">
        <v>0</v>
      </c>
      <c r="L2571" s="42">
        <v>6861.1</v>
      </c>
      <c r="M2571" s="44">
        <v>45107</v>
      </c>
      <c r="N2571" s="42">
        <f>H2571-K2571-L2571</f>
        <v>361.11999999999989</v>
      </c>
      <c r="O2571" s="42">
        <v>0</v>
      </c>
      <c r="P2571" s="45">
        <v>0.13</v>
      </c>
      <c r="Q2571" s="42">
        <v>0</v>
      </c>
      <c r="R2571" s="42">
        <v>0</v>
      </c>
      <c r="S2571" s="42">
        <f>N2571-R2571</f>
        <v>361.11999999999989</v>
      </c>
      <c r="T2571" s="38">
        <v>5000</v>
      </c>
      <c r="U2571" s="14">
        <f>S2571/H2571</f>
        <v>5.0001246154229566E-2</v>
      </c>
      <c r="V2571" s="19"/>
      <c r="W2571" s="19"/>
      <c r="X2571" s="37" t="s">
        <v>3461</v>
      </c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</row>
    <row r="2572" spans="1:37" s="3" customFormat="1" ht="16.5" customHeight="1">
      <c r="A2572" s="38">
        <v>87</v>
      </c>
      <c r="B2572" s="39">
        <v>10701</v>
      </c>
      <c r="C2572" s="38">
        <v>10275118</v>
      </c>
      <c r="D2572" s="40" t="s">
        <v>69</v>
      </c>
      <c r="E2572" s="38">
        <v>5</v>
      </c>
      <c r="F2572" s="38">
        <v>11</v>
      </c>
      <c r="G2572" s="38" t="s">
        <v>33</v>
      </c>
      <c r="H2572" s="42">
        <v>1180.77</v>
      </c>
      <c r="I2572" s="57"/>
      <c r="J2572" s="44">
        <v>43798</v>
      </c>
      <c r="K2572" s="42">
        <v>0</v>
      </c>
      <c r="L2572" s="42">
        <v>1121.73</v>
      </c>
      <c r="M2572" s="44">
        <v>45199</v>
      </c>
      <c r="N2572" s="42">
        <v>59.04</v>
      </c>
      <c r="O2572" s="42">
        <v>0</v>
      </c>
      <c r="P2572" s="45">
        <v>0.13</v>
      </c>
      <c r="Q2572" s="42">
        <v>0</v>
      </c>
      <c r="R2572" s="42">
        <v>0</v>
      </c>
      <c r="S2572" s="42">
        <v>59.04</v>
      </c>
      <c r="T2572" s="38">
        <v>5000</v>
      </c>
      <c r="U2572" s="14">
        <f>S2572/H2572</f>
        <v>5.0001270357478596E-2</v>
      </c>
      <c r="V2572" s="19"/>
      <c r="W2572" s="19"/>
      <c r="X2572" s="37" t="s">
        <v>3455</v>
      </c>
    </row>
    <row r="2573" spans="1:37" s="3" customFormat="1" ht="16.5" customHeight="1">
      <c r="A2573" s="38">
        <v>20</v>
      </c>
      <c r="B2573" s="39">
        <v>10755</v>
      </c>
      <c r="C2573" s="38">
        <v>10287187</v>
      </c>
      <c r="D2573" s="40" t="s">
        <v>473</v>
      </c>
      <c r="E2573" s="38">
        <v>6</v>
      </c>
      <c r="F2573" s="38">
        <v>120</v>
      </c>
      <c r="G2573" s="38" t="s">
        <v>23</v>
      </c>
      <c r="H2573" s="42">
        <v>6639.43</v>
      </c>
      <c r="I2573" s="2"/>
      <c r="J2573" s="44">
        <v>39947</v>
      </c>
      <c r="K2573" s="42">
        <v>0</v>
      </c>
      <c r="L2573" s="42">
        <v>6307.45</v>
      </c>
      <c r="M2573" s="44">
        <v>45046</v>
      </c>
      <c r="N2573" s="42">
        <f>H2573-K2573-L2573</f>
        <v>331.98000000000047</v>
      </c>
      <c r="O2573" s="42">
        <v>0</v>
      </c>
      <c r="P2573" s="45">
        <v>0.13</v>
      </c>
      <c r="Q2573" s="42">
        <v>0</v>
      </c>
      <c r="R2573" s="42">
        <v>0</v>
      </c>
      <c r="S2573" s="42">
        <v>331.98000000000098</v>
      </c>
      <c r="T2573" s="38">
        <v>5000</v>
      </c>
      <c r="U2573" s="14">
        <f>S2573/H2573</f>
        <v>5.0001280230381369E-2</v>
      </c>
      <c r="V2573" s="19"/>
      <c r="W2573" s="19"/>
      <c r="X2573" s="37" t="s">
        <v>3464</v>
      </c>
    </row>
    <row r="2574" spans="1:37" s="3" customFormat="1" ht="16.5" customHeight="1">
      <c r="A2574" s="38">
        <v>136</v>
      </c>
      <c r="B2574" s="39">
        <v>10746</v>
      </c>
      <c r="C2574" s="38">
        <v>10310656</v>
      </c>
      <c r="D2574" s="40" t="s">
        <v>1563</v>
      </c>
      <c r="E2574" s="38">
        <v>2</v>
      </c>
      <c r="F2574" s="38">
        <v>60</v>
      </c>
      <c r="G2574" s="38" t="s">
        <v>33</v>
      </c>
      <c r="H2574" s="42">
        <v>3111.12</v>
      </c>
      <c r="I2574" s="55"/>
      <c r="J2574" s="44">
        <v>42726</v>
      </c>
      <c r="K2574" s="42">
        <v>0</v>
      </c>
      <c r="L2574" s="42">
        <v>2955.56</v>
      </c>
      <c r="M2574" s="44">
        <v>45138</v>
      </c>
      <c r="N2574" s="42">
        <f>H2574-K2574-L2574</f>
        <v>155.55999999999995</v>
      </c>
      <c r="O2574" s="42">
        <v>0</v>
      </c>
      <c r="P2574" s="45">
        <v>0.13</v>
      </c>
      <c r="Q2574" s="42">
        <v>0</v>
      </c>
      <c r="R2574" s="42">
        <v>0</v>
      </c>
      <c r="S2574" s="42">
        <v>155.56</v>
      </c>
      <c r="T2574" s="38">
        <v>5000</v>
      </c>
      <c r="U2574" s="14">
        <f>S2574/H2574</f>
        <v>5.0001285710612256E-2</v>
      </c>
      <c r="V2574" s="19"/>
      <c r="W2574" s="19"/>
      <c r="X2574" s="37" t="s">
        <v>3463</v>
      </c>
    </row>
    <row r="2575" spans="1:37" s="3" customFormat="1" ht="16.5" customHeight="1">
      <c r="A2575" s="38">
        <v>137</v>
      </c>
      <c r="B2575" s="39">
        <v>10746</v>
      </c>
      <c r="C2575" s="38">
        <v>10310936</v>
      </c>
      <c r="D2575" s="40" t="s">
        <v>1564</v>
      </c>
      <c r="E2575" s="38">
        <v>1</v>
      </c>
      <c r="F2575" s="38">
        <v>60</v>
      </c>
      <c r="G2575" s="38" t="s">
        <v>33</v>
      </c>
      <c r="H2575" s="42">
        <v>1555.56</v>
      </c>
      <c r="I2575" s="55"/>
      <c r="J2575" s="44">
        <v>42726</v>
      </c>
      <c r="K2575" s="42">
        <v>0</v>
      </c>
      <c r="L2575" s="42">
        <v>1477.78</v>
      </c>
      <c r="M2575" s="44">
        <v>45138</v>
      </c>
      <c r="N2575" s="42">
        <f>H2575-K2575-L2575</f>
        <v>77.779999999999973</v>
      </c>
      <c r="O2575" s="42">
        <v>0</v>
      </c>
      <c r="P2575" s="45">
        <v>0.13</v>
      </c>
      <c r="Q2575" s="42">
        <v>0</v>
      </c>
      <c r="R2575" s="42">
        <v>0</v>
      </c>
      <c r="S2575" s="42">
        <v>77.78</v>
      </c>
      <c r="T2575" s="38">
        <v>5000</v>
      </c>
      <c r="U2575" s="14">
        <f>S2575/H2575</f>
        <v>5.0001285710612256E-2</v>
      </c>
      <c r="V2575" s="19"/>
      <c r="W2575" s="19"/>
      <c r="X2575" s="37" t="s">
        <v>3463</v>
      </c>
    </row>
    <row r="2576" spans="1:37" s="3" customFormat="1" ht="16.5" customHeight="1">
      <c r="A2576" s="38">
        <v>747</v>
      </c>
      <c r="B2576" s="39">
        <v>10729</v>
      </c>
      <c r="C2576" s="38">
        <v>10292143</v>
      </c>
      <c r="D2576" s="40" t="s">
        <v>3310</v>
      </c>
      <c r="E2576" s="58">
        <v>1</v>
      </c>
      <c r="F2576" s="38">
        <v>60</v>
      </c>
      <c r="G2576" s="38" t="s">
        <v>33</v>
      </c>
      <c r="H2576" s="42">
        <v>3102.32</v>
      </c>
      <c r="I2576" s="37"/>
      <c r="J2576" s="44">
        <v>39931</v>
      </c>
      <c r="K2576" s="42">
        <v>0</v>
      </c>
      <c r="L2576" s="42">
        <v>2947.2</v>
      </c>
      <c r="M2576" s="44">
        <v>45259</v>
      </c>
      <c r="N2576" s="42">
        <v>155.12</v>
      </c>
      <c r="O2576" s="42">
        <v>0</v>
      </c>
      <c r="P2576" s="45">
        <f>IF(J2576&lt;DATEVALUE("2009-1-1"),3%,13%)</f>
        <v>0.13</v>
      </c>
      <c r="Q2576" s="42">
        <f>IF(P2576=13%,ROUND(O2576/(1+P2576)*P2576,2),ROUND(O2576/(1+0.03)*0.02,2))</f>
        <v>0</v>
      </c>
      <c r="R2576" s="42">
        <f>O2576-Q2576</f>
        <v>0</v>
      </c>
      <c r="S2576" s="42">
        <f>N2576-R2576</f>
        <v>155.12</v>
      </c>
      <c r="T2576" s="38">
        <v>5000</v>
      </c>
      <c r="U2576" s="14">
        <f>S2576/H2576</f>
        <v>5.0001289357642024E-2</v>
      </c>
      <c r="V2576" s="19"/>
      <c r="W2576" s="19"/>
      <c r="X2576" s="37" t="s">
        <v>3459</v>
      </c>
    </row>
    <row r="2577" spans="1:37" s="3" customFormat="1" ht="16.5" customHeight="1">
      <c r="A2577" s="38">
        <v>70</v>
      </c>
      <c r="B2577" s="39">
        <v>10701</v>
      </c>
      <c r="C2577" s="38">
        <v>10275038</v>
      </c>
      <c r="D2577" s="40" t="s">
        <v>52</v>
      </c>
      <c r="E2577" s="38">
        <v>2</v>
      </c>
      <c r="F2577" s="38">
        <v>120</v>
      </c>
      <c r="G2577" s="38" t="s">
        <v>23</v>
      </c>
      <c r="H2577" s="42">
        <v>3078.12</v>
      </c>
      <c r="I2577" s="57"/>
      <c r="J2577" s="44">
        <v>39260</v>
      </c>
      <c r="K2577" s="42">
        <v>0</v>
      </c>
      <c r="L2577" s="42">
        <v>2924.21</v>
      </c>
      <c r="M2577" s="44">
        <v>45199</v>
      </c>
      <c r="N2577" s="42">
        <v>153.91</v>
      </c>
      <c r="O2577" s="42">
        <v>0</v>
      </c>
      <c r="P2577" s="45">
        <v>0.03</v>
      </c>
      <c r="Q2577" s="42">
        <v>0</v>
      </c>
      <c r="R2577" s="42">
        <v>0</v>
      </c>
      <c r="S2577" s="42">
        <v>153.91</v>
      </c>
      <c r="T2577" s="38">
        <v>2102</v>
      </c>
      <c r="U2577" s="14">
        <f>S2577/H2577</f>
        <v>5.0001299494496644E-2</v>
      </c>
      <c r="V2577" s="19"/>
      <c r="W2577" s="19"/>
      <c r="X2577" s="37" t="s">
        <v>3455</v>
      </c>
    </row>
    <row r="2578" spans="1:37" s="3" customFormat="1" ht="16.5" customHeight="1">
      <c r="A2578" s="38">
        <v>201</v>
      </c>
      <c r="B2578" s="39">
        <v>10743</v>
      </c>
      <c r="C2578" s="38">
        <v>10300828</v>
      </c>
      <c r="D2578" s="40" t="s">
        <v>548</v>
      </c>
      <c r="E2578" s="58">
        <v>2</v>
      </c>
      <c r="F2578" s="38">
        <v>120</v>
      </c>
      <c r="G2578" s="38" t="s">
        <v>23</v>
      </c>
      <c r="H2578" s="42">
        <v>3076.92</v>
      </c>
      <c r="I2578" s="57"/>
      <c r="J2578" s="44">
        <v>40512</v>
      </c>
      <c r="K2578" s="42">
        <v>0</v>
      </c>
      <c r="L2578" s="42">
        <v>2923.07</v>
      </c>
      <c r="M2578" s="44">
        <v>45199</v>
      </c>
      <c r="N2578" s="42">
        <f>H2578-L2578</f>
        <v>153.84999999999991</v>
      </c>
      <c r="O2578" s="42">
        <v>0</v>
      </c>
      <c r="P2578" s="45">
        <v>0.13</v>
      </c>
      <c r="Q2578" s="42">
        <v>0</v>
      </c>
      <c r="R2578" s="42">
        <v>0</v>
      </c>
      <c r="S2578" s="42">
        <f>N2578</f>
        <v>153.84999999999991</v>
      </c>
      <c r="T2578" s="38">
        <v>5000</v>
      </c>
      <c r="U2578" s="14">
        <f>S2578/H2578</f>
        <v>5.0001300001299973E-2</v>
      </c>
      <c r="V2578" s="19"/>
      <c r="W2578" s="19"/>
      <c r="X2578" s="37" t="s">
        <v>3463</v>
      </c>
    </row>
    <row r="2579" spans="1:37" s="3" customFormat="1" ht="16.5" customHeight="1">
      <c r="A2579" s="38">
        <v>307</v>
      </c>
      <c r="B2579" s="39">
        <v>40704</v>
      </c>
      <c r="C2579" s="38">
        <v>10302922</v>
      </c>
      <c r="D2579" s="40" t="s">
        <v>849</v>
      </c>
      <c r="E2579" s="58">
        <v>4</v>
      </c>
      <c r="F2579" s="38">
        <v>60</v>
      </c>
      <c r="G2579" s="38" t="s">
        <v>83</v>
      </c>
      <c r="H2579" s="42">
        <v>6153.84</v>
      </c>
      <c r="I2579" s="57"/>
      <c r="J2579" s="44">
        <v>42003</v>
      </c>
      <c r="K2579" s="42">
        <v>0</v>
      </c>
      <c r="L2579" s="42">
        <v>5846.14</v>
      </c>
      <c r="M2579" s="44">
        <v>45199</v>
      </c>
      <c r="N2579" s="42">
        <f>H2579-K2579-L2579</f>
        <v>307.69999999999982</v>
      </c>
      <c r="O2579" s="42">
        <v>0</v>
      </c>
      <c r="P2579" s="45">
        <v>0.13</v>
      </c>
      <c r="Q2579" s="42">
        <v>0</v>
      </c>
      <c r="R2579" s="42">
        <v>0</v>
      </c>
      <c r="S2579" s="42">
        <f>N2579-R2579</f>
        <v>307.69999999999982</v>
      </c>
      <c r="T2579" s="38">
        <v>5000</v>
      </c>
      <c r="U2579" s="14">
        <f>S2579/H2579</f>
        <v>5.0001300001299973E-2</v>
      </c>
      <c r="V2579" s="19"/>
      <c r="W2579" s="19"/>
      <c r="X2579" s="37" t="s">
        <v>3463</v>
      </c>
    </row>
    <row r="2580" spans="1:37" s="3" customFormat="1" ht="16.5" customHeight="1">
      <c r="A2580" s="38">
        <v>586</v>
      </c>
      <c r="B2580" s="39">
        <v>40712</v>
      </c>
      <c r="C2580" s="38">
        <v>10303930</v>
      </c>
      <c r="D2580" s="40" t="s">
        <v>849</v>
      </c>
      <c r="E2580" s="38">
        <v>4</v>
      </c>
      <c r="F2580" s="38">
        <v>60</v>
      </c>
      <c r="G2580" s="38" t="s">
        <v>83</v>
      </c>
      <c r="H2580" s="42">
        <v>6153.84</v>
      </c>
      <c r="I2580" s="55"/>
      <c r="J2580" s="44">
        <v>42277</v>
      </c>
      <c r="K2580" s="42">
        <v>0</v>
      </c>
      <c r="L2580" s="42">
        <v>5846.14</v>
      </c>
      <c r="M2580" s="44">
        <v>45138</v>
      </c>
      <c r="N2580" s="42">
        <f>H2580-K2580-L2580</f>
        <v>307.69999999999982</v>
      </c>
      <c r="O2580" s="42">
        <v>0</v>
      </c>
      <c r="P2580" s="45">
        <v>0.13</v>
      </c>
      <c r="Q2580" s="42">
        <v>0</v>
      </c>
      <c r="R2580" s="42">
        <v>0</v>
      </c>
      <c r="S2580" s="42">
        <v>307.7</v>
      </c>
      <c r="T2580" s="38">
        <v>5000</v>
      </c>
      <c r="U2580" s="14">
        <f>S2580/H2580</f>
        <v>5.00013000013E-2</v>
      </c>
      <c r="V2580" s="19"/>
      <c r="W2580" s="19"/>
      <c r="X2580" s="37" t="s">
        <v>3467</v>
      </c>
    </row>
    <row r="2581" spans="1:37" s="3" customFormat="1" ht="16.5" customHeight="1">
      <c r="A2581" s="38">
        <v>587</v>
      </c>
      <c r="B2581" s="39">
        <v>40712</v>
      </c>
      <c r="C2581" s="38">
        <v>10303931</v>
      </c>
      <c r="D2581" s="40" t="s">
        <v>163</v>
      </c>
      <c r="E2581" s="38">
        <v>4</v>
      </c>
      <c r="F2581" s="38">
        <v>60</v>
      </c>
      <c r="G2581" s="38" t="s">
        <v>83</v>
      </c>
      <c r="H2581" s="42">
        <v>6153.84</v>
      </c>
      <c r="I2581" s="55"/>
      <c r="J2581" s="44">
        <v>42277</v>
      </c>
      <c r="K2581" s="42">
        <v>0</v>
      </c>
      <c r="L2581" s="42">
        <v>5846.14</v>
      </c>
      <c r="M2581" s="44">
        <v>45138</v>
      </c>
      <c r="N2581" s="42">
        <f>H2581-K2581-L2581</f>
        <v>307.69999999999982</v>
      </c>
      <c r="O2581" s="42">
        <v>0</v>
      </c>
      <c r="P2581" s="45">
        <v>0.13</v>
      </c>
      <c r="Q2581" s="42">
        <v>0</v>
      </c>
      <c r="R2581" s="42">
        <v>0</v>
      </c>
      <c r="S2581" s="42">
        <v>307.7</v>
      </c>
      <c r="T2581" s="38">
        <v>5000</v>
      </c>
      <c r="U2581" s="14">
        <f>S2581/H2581</f>
        <v>5.00013000013E-2</v>
      </c>
      <c r="V2581" s="19"/>
      <c r="W2581" s="19"/>
      <c r="X2581" s="37" t="s">
        <v>3467</v>
      </c>
    </row>
    <row r="2582" spans="1:37" s="3" customFormat="1" ht="16.5" customHeight="1">
      <c r="A2582" s="38">
        <v>571</v>
      </c>
      <c r="B2582" s="39">
        <v>10729</v>
      </c>
      <c r="C2582" s="38">
        <v>10292078</v>
      </c>
      <c r="D2582" s="40" t="s">
        <v>179</v>
      </c>
      <c r="E2582" s="58">
        <v>1</v>
      </c>
      <c r="F2582" s="38">
        <v>120</v>
      </c>
      <c r="G2582" s="38" t="s">
        <v>23</v>
      </c>
      <c r="H2582" s="42">
        <v>3076.92</v>
      </c>
      <c r="I2582" s="37"/>
      <c r="J2582" s="44">
        <v>40596</v>
      </c>
      <c r="K2582" s="42">
        <v>0</v>
      </c>
      <c r="L2582" s="42">
        <v>2923.07</v>
      </c>
      <c r="M2582" s="44">
        <v>45259</v>
      </c>
      <c r="N2582" s="42">
        <v>153.85</v>
      </c>
      <c r="O2582" s="42">
        <v>0</v>
      </c>
      <c r="P2582" s="45">
        <f>IF(J2582&lt;DATEVALUE("2009-1-1"),3%,13%)</f>
        <v>0.13</v>
      </c>
      <c r="Q2582" s="42">
        <f>IF(P2582=13%,ROUND(O2582/(1+P2582)*P2582,2),ROUND(O2582/(1+0.03)*0.02,2))</f>
        <v>0</v>
      </c>
      <c r="R2582" s="42">
        <f>O2582-Q2582</f>
        <v>0</v>
      </c>
      <c r="S2582" s="42">
        <f>N2582-R2582</f>
        <v>153.85</v>
      </c>
      <c r="T2582" s="38">
        <v>2106</v>
      </c>
      <c r="U2582" s="14">
        <f>S2582/H2582</f>
        <v>5.00013000013E-2</v>
      </c>
      <c r="V2582" s="19"/>
      <c r="W2582" s="19"/>
      <c r="X2582" s="37" t="s">
        <v>3459</v>
      </c>
    </row>
    <row r="2583" spans="1:37" s="3" customFormat="1" ht="16.5" customHeight="1">
      <c r="A2583" s="38">
        <v>946</v>
      </c>
      <c r="B2583" s="39">
        <v>10800</v>
      </c>
      <c r="C2583" s="38">
        <v>10317347</v>
      </c>
      <c r="D2583" s="40" t="s">
        <v>2094</v>
      </c>
      <c r="E2583" s="38">
        <v>1</v>
      </c>
      <c r="F2583" s="38">
        <v>60</v>
      </c>
      <c r="G2583" s="38" t="s">
        <v>23</v>
      </c>
      <c r="H2583" s="42">
        <v>1909.15</v>
      </c>
      <c r="I2583" s="2"/>
      <c r="J2583" s="44">
        <v>39808</v>
      </c>
      <c r="K2583" s="42">
        <v>0</v>
      </c>
      <c r="L2583" s="42">
        <v>1813.69</v>
      </c>
      <c r="M2583" s="44">
        <v>45077</v>
      </c>
      <c r="N2583" s="42">
        <f>H2583-K2583-L2583</f>
        <v>95.460000000000036</v>
      </c>
      <c r="O2583" s="42">
        <v>0</v>
      </c>
      <c r="P2583" s="45">
        <v>0.03</v>
      </c>
      <c r="Q2583" s="42">
        <v>0</v>
      </c>
      <c r="R2583" s="42">
        <v>0</v>
      </c>
      <c r="S2583" s="42">
        <f>N2583-R2583</f>
        <v>95.460000000000036</v>
      </c>
      <c r="T2583" s="38">
        <v>1001</v>
      </c>
      <c r="U2583" s="14">
        <f>S2583/H2583</f>
        <v>5.0001309483277918E-2</v>
      </c>
      <c r="V2583" s="19"/>
      <c r="W2583" s="19"/>
      <c r="X2583" s="37" t="s">
        <v>3465</v>
      </c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</row>
    <row r="2584" spans="1:37" s="3" customFormat="1" ht="16.5" customHeight="1">
      <c r="A2584" s="38">
        <v>716</v>
      </c>
      <c r="B2584" s="39">
        <v>10729</v>
      </c>
      <c r="C2584" s="38">
        <v>10292840</v>
      </c>
      <c r="D2584" s="40" t="s">
        <v>3299</v>
      </c>
      <c r="E2584" s="58">
        <v>1</v>
      </c>
      <c r="F2584" s="38">
        <v>55</v>
      </c>
      <c r="G2584" s="38" t="s">
        <v>33</v>
      </c>
      <c r="H2584" s="42">
        <v>1896.55</v>
      </c>
      <c r="I2584" s="37"/>
      <c r="J2584" s="44">
        <v>43460</v>
      </c>
      <c r="K2584" s="42">
        <v>0</v>
      </c>
      <c r="L2584" s="42">
        <v>1801.72</v>
      </c>
      <c r="M2584" s="44">
        <v>45259</v>
      </c>
      <c r="N2584" s="42">
        <v>94.83</v>
      </c>
      <c r="O2584" s="42">
        <v>0</v>
      </c>
      <c r="P2584" s="45">
        <f>IF(J2584&lt;DATEVALUE("2009-1-1"),3%,13%)</f>
        <v>0.13</v>
      </c>
      <c r="Q2584" s="42">
        <f>IF(P2584=13%,ROUND(O2584/(1+P2584)*P2584,2),ROUND(O2584/(1+0.03)*0.02,2))</f>
        <v>0</v>
      </c>
      <c r="R2584" s="42">
        <f>O2584-Q2584</f>
        <v>0</v>
      </c>
      <c r="S2584" s="42">
        <f>N2584-R2584</f>
        <v>94.83</v>
      </c>
      <c r="T2584" s="38">
        <v>2506</v>
      </c>
      <c r="U2584" s="14">
        <f>S2584/H2584</f>
        <v>5.0001318183016528E-2</v>
      </c>
      <c r="V2584" s="19"/>
      <c r="W2584" s="19"/>
      <c r="X2584" s="37" t="s">
        <v>3459</v>
      </c>
    </row>
    <row r="2585" spans="1:37" s="3" customFormat="1" ht="16.5" customHeight="1">
      <c r="A2585" s="38">
        <v>74</v>
      </c>
      <c r="B2585" s="39">
        <v>10732</v>
      </c>
      <c r="C2585" s="38">
        <v>10320434</v>
      </c>
      <c r="D2585" s="40" t="s">
        <v>414</v>
      </c>
      <c r="E2585" s="58">
        <v>2</v>
      </c>
      <c r="F2585" s="38">
        <v>120</v>
      </c>
      <c r="G2585" s="38" t="s">
        <v>23</v>
      </c>
      <c r="H2585" s="42">
        <v>3760.7</v>
      </c>
      <c r="I2585" s="57"/>
      <c r="J2585" s="44">
        <v>40385</v>
      </c>
      <c r="K2585" s="42">
        <v>0</v>
      </c>
      <c r="L2585" s="42">
        <v>3572.66</v>
      </c>
      <c r="M2585" s="44">
        <v>45199</v>
      </c>
      <c r="N2585" s="42">
        <f>H2585-L2585</f>
        <v>188.03999999999996</v>
      </c>
      <c r="O2585" s="42">
        <v>0</v>
      </c>
      <c r="P2585" s="45">
        <v>0.13</v>
      </c>
      <c r="Q2585" s="42">
        <v>0</v>
      </c>
      <c r="R2585" s="42">
        <v>0</v>
      </c>
      <c r="S2585" s="42">
        <f>N2585</f>
        <v>188.03999999999996</v>
      </c>
      <c r="T2585" s="38">
        <v>2201</v>
      </c>
      <c r="U2585" s="14">
        <f>S2585/H2585</f>
        <v>5.0001329539713341E-2</v>
      </c>
      <c r="V2585" s="19"/>
      <c r="W2585" s="19"/>
      <c r="X2585" s="37" t="s">
        <v>3460</v>
      </c>
    </row>
    <row r="2586" spans="1:37" s="3" customFormat="1" ht="16.5" customHeight="1">
      <c r="A2586" s="38">
        <v>1014</v>
      </c>
      <c r="B2586" s="39">
        <v>10800</v>
      </c>
      <c r="C2586" s="38">
        <v>10317657</v>
      </c>
      <c r="D2586" s="40" t="s">
        <v>2130</v>
      </c>
      <c r="E2586" s="38">
        <v>1</v>
      </c>
      <c r="F2586" s="38">
        <v>60</v>
      </c>
      <c r="G2586" s="38" t="s">
        <v>23</v>
      </c>
      <c r="H2586" s="42">
        <v>3752.5</v>
      </c>
      <c r="I2586" s="2"/>
      <c r="J2586" s="44">
        <v>39808</v>
      </c>
      <c r="K2586" s="42">
        <v>0</v>
      </c>
      <c r="L2586" s="42">
        <v>3564.87</v>
      </c>
      <c r="M2586" s="44">
        <v>45077</v>
      </c>
      <c r="N2586" s="42">
        <f>H2586-K2586-L2586</f>
        <v>187.63000000000011</v>
      </c>
      <c r="O2586" s="42">
        <v>0</v>
      </c>
      <c r="P2586" s="45">
        <v>0.03</v>
      </c>
      <c r="Q2586" s="42">
        <v>0</v>
      </c>
      <c r="R2586" s="42">
        <v>0</v>
      </c>
      <c r="S2586" s="42">
        <f>N2586-R2586</f>
        <v>187.63000000000011</v>
      </c>
      <c r="T2586" s="38">
        <v>1001</v>
      </c>
      <c r="U2586" s="14">
        <f>S2586/H2586</f>
        <v>5.000133244503667E-2</v>
      </c>
      <c r="V2586" s="19"/>
      <c r="W2586" s="19"/>
      <c r="X2586" s="37" t="s">
        <v>3465</v>
      </c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</row>
    <row r="2587" spans="1:37" s="3" customFormat="1" ht="16.5" customHeight="1">
      <c r="A2587" s="38">
        <v>1007</v>
      </c>
      <c r="B2587" s="39">
        <v>10800</v>
      </c>
      <c r="C2587" s="38">
        <v>10317648</v>
      </c>
      <c r="D2587" s="40" t="s">
        <v>773</v>
      </c>
      <c r="E2587" s="38">
        <v>5</v>
      </c>
      <c r="F2587" s="38">
        <v>60</v>
      </c>
      <c r="G2587" s="38" t="s">
        <v>23</v>
      </c>
      <c r="H2587" s="42">
        <v>5595.85</v>
      </c>
      <c r="I2587" s="2"/>
      <c r="J2587" s="44">
        <v>39808</v>
      </c>
      <c r="K2587" s="42">
        <v>0</v>
      </c>
      <c r="L2587" s="42">
        <v>5316.05</v>
      </c>
      <c r="M2587" s="44">
        <v>45077</v>
      </c>
      <c r="N2587" s="42">
        <f>H2587-K2587-L2587</f>
        <v>279.80000000000018</v>
      </c>
      <c r="O2587" s="42">
        <v>0</v>
      </c>
      <c r="P2587" s="45">
        <v>0.03</v>
      </c>
      <c r="Q2587" s="42">
        <v>0</v>
      </c>
      <c r="R2587" s="42">
        <v>0</v>
      </c>
      <c r="S2587" s="42">
        <f>N2587-R2587</f>
        <v>279.80000000000018</v>
      </c>
      <c r="T2587" s="38">
        <v>1001</v>
      </c>
      <c r="U2587" s="14">
        <f>S2587/H2587</f>
        <v>5.0001340278956759E-2</v>
      </c>
      <c r="V2587" s="19"/>
      <c r="W2587" s="19"/>
      <c r="X2587" s="37" t="s">
        <v>3465</v>
      </c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</row>
    <row r="2588" spans="1:37" s="3" customFormat="1" ht="16.5" customHeight="1">
      <c r="A2588" s="38">
        <v>98</v>
      </c>
      <c r="B2588" s="39">
        <v>10750</v>
      </c>
      <c r="C2588" s="38">
        <v>10298408</v>
      </c>
      <c r="D2588" s="40" t="s">
        <v>3029</v>
      </c>
      <c r="E2588" s="58">
        <v>5</v>
      </c>
      <c r="F2588" s="38">
        <v>120</v>
      </c>
      <c r="G2588" s="38" t="s">
        <v>23</v>
      </c>
      <c r="H2588" s="42">
        <v>6965.81</v>
      </c>
      <c r="I2588" s="37"/>
      <c r="J2588" s="44">
        <v>40862</v>
      </c>
      <c r="K2588" s="42">
        <v>0</v>
      </c>
      <c r="L2588" s="42">
        <v>6617.51</v>
      </c>
      <c r="M2588" s="44">
        <v>45237</v>
      </c>
      <c r="N2588" s="42">
        <v>348.3</v>
      </c>
      <c r="O2588" s="42">
        <v>0</v>
      </c>
      <c r="P2588" s="45">
        <f>IF(J2588&lt;DATEVALUE("2009-1-1"),3%,13%)</f>
        <v>0.13</v>
      </c>
      <c r="Q2588" s="42">
        <f>IF(P2588=13%,ROUND(O2588/(1+P2588)*P2588,2),ROUND(O2588/(1+0.03)*0.02,2))</f>
        <v>0</v>
      </c>
      <c r="R2588" s="42">
        <f>O2588-Q2588</f>
        <v>0</v>
      </c>
      <c r="S2588" s="42">
        <f>N2588-R2588</f>
        <v>348.3</v>
      </c>
      <c r="T2588" s="38">
        <v>5000</v>
      </c>
      <c r="U2588" s="14">
        <f>S2588/H2588</f>
        <v>5.0001363804065856E-2</v>
      </c>
      <c r="V2588" s="19"/>
      <c r="W2588" s="19"/>
      <c r="X2588" s="37" t="s">
        <v>3473</v>
      </c>
    </row>
    <row r="2589" spans="1:37" s="3" customFormat="1" ht="16.5" customHeight="1">
      <c r="A2589" s="38">
        <v>266</v>
      </c>
      <c r="B2589" s="39">
        <v>10741</v>
      </c>
      <c r="C2589" s="38">
        <v>10282514</v>
      </c>
      <c r="D2589" s="40" t="s">
        <v>1539</v>
      </c>
      <c r="E2589" s="38">
        <v>1</v>
      </c>
      <c r="F2589" s="38">
        <v>42</v>
      </c>
      <c r="G2589" s="38" t="s">
        <v>33</v>
      </c>
      <c r="H2589" s="42">
        <v>2168.14</v>
      </c>
      <c r="I2589" s="55"/>
      <c r="J2589" s="44">
        <v>43858</v>
      </c>
      <c r="K2589" s="42">
        <v>0</v>
      </c>
      <c r="L2589" s="42">
        <v>2059.73</v>
      </c>
      <c r="M2589" s="44">
        <v>45138</v>
      </c>
      <c r="N2589" s="42">
        <f>H2589-K2589-L2589</f>
        <v>108.40999999999985</v>
      </c>
      <c r="O2589" s="42">
        <v>0</v>
      </c>
      <c r="P2589" s="45">
        <v>0.13</v>
      </c>
      <c r="Q2589" s="42">
        <v>0</v>
      </c>
      <c r="R2589" s="42">
        <v>0</v>
      </c>
      <c r="S2589" s="42">
        <f>N2589-R2589</f>
        <v>108.40999999999985</v>
      </c>
      <c r="T2589" s="38">
        <v>5000</v>
      </c>
      <c r="U2589" s="14">
        <f>S2589/H2589</f>
        <v>5.0001383674485901E-2</v>
      </c>
      <c r="V2589" s="19"/>
      <c r="W2589" s="19"/>
      <c r="X2589" s="37" t="s">
        <v>3462</v>
      </c>
    </row>
    <row r="2590" spans="1:37" s="3" customFormat="1" ht="16.5" customHeight="1">
      <c r="A2590" s="38">
        <v>8</v>
      </c>
      <c r="B2590" s="39">
        <v>10749</v>
      </c>
      <c r="C2590" s="38">
        <v>10301679</v>
      </c>
      <c r="D2590" s="40" t="s">
        <v>2512</v>
      </c>
      <c r="E2590" s="38">
        <v>1</v>
      </c>
      <c r="F2590" s="38">
        <v>41</v>
      </c>
      <c r="G2590" s="38" t="s">
        <v>33</v>
      </c>
      <c r="H2590" s="42">
        <v>3226.91</v>
      </c>
      <c r="I2590" s="2"/>
      <c r="J2590" s="44">
        <v>42942</v>
      </c>
      <c r="K2590" s="42">
        <v>0</v>
      </c>
      <c r="L2590" s="42">
        <v>3065.56</v>
      </c>
      <c r="M2590" s="44">
        <v>45016</v>
      </c>
      <c r="N2590" s="42">
        <f>H2590-K2590-L2590</f>
        <v>161.34999999999991</v>
      </c>
      <c r="O2590" s="42">
        <v>0</v>
      </c>
      <c r="P2590" s="45">
        <v>0.13</v>
      </c>
      <c r="Q2590" s="42">
        <v>0</v>
      </c>
      <c r="R2590" s="42">
        <v>0</v>
      </c>
      <c r="S2590" s="42">
        <v>161.35</v>
      </c>
      <c r="T2590" s="38">
        <v>5000</v>
      </c>
      <c r="U2590" s="14">
        <f>S2590/H2590</f>
        <v>5.0001394522933708E-2</v>
      </c>
      <c r="V2590" s="19"/>
      <c r="W2590" s="19"/>
      <c r="X2590" s="37" t="s">
        <v>3473</v>
      </c>
    </row>
    <row r="2591" spans="1:37" s="3" customFormat="1" ht="16.5" customHeight="1">
      <c r="A2591" s="38">
        <v>12</v>
      </c>
      <c r="B2591" s="39">
        <v>10749</v>
      </c>
      <c r="C2591" s="38">
        <v>10302000</v>
      </c>
      <c r="D2591" s="40" t="s">
        <v>151</v>
      </c>
      <c r="E2591" s="38">
        <v>2</v>
      </c>
      <c r="F2591" s="38">
        <v>60</v>
      </c>
      <c r="G2591" s="38" t="s">
        <v>33</v>
      </c>
      <c r="H2591" s="42">
        <v>4957.26</v>
      </c>
      <c r="I2591" s="2"/>
      <c r="J2591" s="44">
        <v>42757</v>
      </c>
      <c r="K2591" s="42">
        <v>0</v>
      </c>
      <c r="L2591" s="42">
        <v>4709.3900000000003</v>
      </c>
      <c r="M2591" s="44">
        <v>45016</v>
      </c>
      <c r="N2591" s="42">
        <f>H2591-K2591-L2591</f>
        <v>247.86999999999989</v>
      </c>
      <c r="O2591" s="42">
        <v>0</v>
      </c>
      <c r="P2591" s="45">
        <v>0.13</v>
      </c>
      <c r="Q2591" s="42">
        <v>0</v>
      </c>
      <c r="R2591" s="42">
        <v>0</v>
      </c>
      <c r="S2591" s="42">
        <v>247.87</v>
      </c>
      <c r="T2591" s="38">
        <v>5000</v>
      </c>
      <c r="U2591" s="14">
        <f>S2591/H2591</f>
        <v>5.0001412070377588E-2</v>
      </c>
      <c r="V2591" s="19"/>
      <c r="W2591" s="19"/>
      <c r="X2591" s="37" t="s">
        <v>3473</v>
      </c>
    </row>
    <row r="2592" spans="1:37" s="3" customFormat="1" ht="16.5" customHeight="1">
      <c r="A2592" s="38">
        <v>623</v>
      </c>
      <c r="B2592" s="39">
        <v>10729</v>
      </c>
      <c r="C2592" s="38">
        <v>10292127</v>
      </c>
      <c r="D2592" s="40" t="s">
        <v>3247</v>
      </c>
      <c r="E2592" s="58">
        <v>4</v>
      </c>
      <c r="F2592" s="38">
        <v>120</v>
      </c>
      <c r="G2592" s="38" t="s">
        <v>23</v>
      </c>
      <c r="H2592" s="42">
        <v>4232.4799999999996</v>
      </c>
      <c r="I2592" s="37"/>
      <c r="J2592" s="44">
        <v>41238</v>
      </c>
      <c r="K2592" s="42">
        <v>0</v>
      </c>
      <c r="L2592" s="42">
        <v>4020.85</v>
      </c>
      <c r="M2592" s="44">
        <v>45259</v>
      </c>
      <c r="N2592" s="42">
        <v>211.63</v>
      </c>
      <c r="O2592" s="42">
        <v>0</v>
      </c>
      <c r="P2592" s="45">
        <f>IF(J2592&lt;DATEVALUE("2009-1-1"),3%,13%)</f>
        <v>0.13</v>
      </c>
      <c r="Q2592" s="42">
        <f>IF(P2592=13%,ROUND(O2592/(1+P2592)*P2592,2),ROUND(O2592/(1+0.03)*0.02,2))</f>
        <v>0</v>
      </c>
      <c r="R2592" s="42">
        <f>O2592-Q2592</f>
        <v>0</v>
      </c>
      <c r="S2592" s="42">
        <f>N2592-R2592</f>
        <v>211.63</v>
      </c>
      <c r="T2592" s="38">
        <v>5000</v>
      </c>
      <c r="U2592" s="14">
        <f>S2592/H2592</f>
        <v>5.0001417608588825E-2</v>
      </c>
      <c r="V2592" s="19"/>
      <c r="W2592" s="19"/>
      <c r="X2592" s="37" t="s">
        <v>3459</v>
      </c>
    </row>
    <row r="2593" spans="1:37" s="3" customFormat="1" ht="16.5" customHeight="1">
      <c r="A2593" s="38">
        <v>77</v>
      </c>
      <c r="B2593" s="39">
        <v>10708</v>
      </c>
      <c r="C2593" s="38">
        <v>10296843</v>
      </c>
      <c r="D2593" s="40" t="s">
        <v>99</v>
      </c>
      <c r="E2593" s="38">
        <v>10</v>
      </c>
      <c r="F2593" s="38">
        <v>60</v>
      </c>
      <c r="G2593" s="38" t="s">
        <v>83</v>
      </c>
      <c r="H2593" s="42">
        <v>3461.5</v>
      </c>
      <c r="I2593" s="57"/>
      <c r="J2593" s="44">
        <v>41962</v>
      </c>
      <c r="K2593" s="42">
        <v>0</v>
      </c>
      <c r="L2593" s="42">
        <v>3288.42</v>
      </c>
      <c r="M2593" s="44">
        <v>45199</v>
      </c>
      <c r="N2593" s="42">
        <v>173.08</v>
      </c>
      <c r="O2593" s="42">
        <v>0</v>
      </c>
      <c r="P2593" s="45">
        <v>0.13</v>
      </c>
      <c r="Q2593" s="42">
        <v>0</v>
      </c>
      <c r="R2593" s="42">
        <v>0</v>
      </c>
      <c r="S2593" s="42">
        <v>173.08</v>
      </c>
      <c r="T2593" s="38">
        <v>5000</v>
      </c>
      <c r="U2593" s="14">
        <f>S2593/H2593</f>
        <v>5.000144446049401E-2</v>
      </c>
      <c r="V2593" s="19"/>
      <c r="W2593" s="19"/>
      <c r="X2593" s="37" t="s">
        <v>3456</v>
      </c>
    </row>
    <row r="2594" spans="1:37" s="3" customFormat="1" ht="16.5" customHeight="1">
      <c r="A2594" s="38">
        <v>32</v>
      </c>
      <c r="B2594" s="39">
        <v>20704</v>
      </c>
      <c r="C2594" s="38">
        <v>10296144</v>
      </c>
      <c r="D2594" s="40" t="s">
        <v>831</v>
      </c>
      <c r="E2594" s="58">
        <v>1</v>
      </c>
      <c r="F2594" s="38">
        <v>31</v>
      </c>
      <c r="G2594" s="38" t="s">
        <v>33</v>
      </c>
      <c r="H2594" s="42">
        <v>2066.94</v>
      </c>
      <c r="I2594" s="57"/>
      <c r="J2594" s="44">
        <v>43613</v>
      </c>
      <c r="K2594" s="42">
        <v>0</v>
      </c>
      <c r="L2594" s="42">
        <v>1963.59</v>
      </c>
      <c r="M2594" s="44">
        <v>45199</v>
      </c>
      <c r="N2594" s="42">
        <f>H2594-K2594-L2594</f>
        <v>103.35000000000014</v>
      </c>
      <c r="O2594" s="42">
        <v>0</v>
      </c>
      <c r="P2594" s="45">
        <v>0.13</v>
      </c>
      <c r="Q2594" s="42">
        <v>0</v>
      </c>
      <c r="R2594" s="42">
        <v>0</v>
      </c>
      <c r="S2594" s="42">
        <f>N2594-R2594</f>
        <v>103.35000000000014</v>
      </c>
      <c r="T2594" s="38">
        <v>5000</v>
      </c>
      <c r="U2594" s="14">
        <f>S2594/H2594</f>
        <v>5.0001451420941166E-2</v>
      </c>
      <c r="V2594" s="19"/>
      <c r="W2594" s="19"/>
      <c r="X2594" s="37" t="s">
        <v>3466</v>
      </c>
    </row>
    <row r="2595" spans="1:37" s="3" customFormat="1" ht="16.5" customHeight="1">
      <c r="A2595" s="38">
        <v>254</v>
      </c>
      <c r="B2595" s="39">
        <v>10741</v>
      </c>
      <c r="C2595" s="38">
        <v>10282209</v>
      </c>
      <c r="D2595" s="40" t="s">
        <v>1529</v>
      </c>
      <c r="E2595" s="38">
        <v>1</v>
      </c>
      <c r="F2595" s="38">
        <v>48</v>
      </c>
      <c r="G2595" s="38" t="s">
        <v>33</v>
      </c>
      <c r="H2595" s="42">
        <v>5487.44</v>
      </c>
      <c r="I2595" s="55"/>
      <c r="J2595" s="44">
        <v>43674</v>
      </c>
      <c r="K2595" s="42">
        <v>0</v>
      </c>
      <c r="L2595" s="42">
        <v>5213.0600000000004</v>
      </c>
      <c r="M2595" s="44">
        <v>45138</v>
      </c>
      <c r="N2595" s="42">
        <f>H2595-K2595-L2595</f>
        <v>274.3799999999992</v>
      </c>
      <c r="O2595" s="42">
        <v>0</v>
      </c>
      <c r="P2595" s="45">
        <v>0.13</v>
      </c>
      <c r="Q2595" s="42">
        <v>0</v>
      </c>
      <c r="R2595" s="42">
        <v>0</v>
      </c>
      <c r="S2595" s="42">
        <f>N2595-R2595</f>
        <v>274.3799999999992</v>
      </c>
      <c r="T2595" s="38">
        <v>5000</v>
      </c>
      <c r="U2595" s="14">
        <f>S2595/H2595</f>
        <v>5.0001457874710102E-2</v>
      </c>
      <c r="V2595" s="19"/>
      <c r="W2595" s="19"/>
      <c r="X2595" s="37" t="s">
        <v>3462</v>
      </c>
    </row>
    <row r="2596" spans="1:37" s="3" customFormat="1" ht="16.5" customHeight="1">
      <c r="A2596" s="38">
        <v>221</v>
      </c>
      <c r="B2596" s="39">
        <v>10744</v>
      </c>
      <c r="C2596" s="38">
        <v>10293856</v>
      </c>
      <c r="D2596" s="40" t="s">
        <v>565</v>
      </c>
      <c r="E2596" s="58">
        <v>1</v>
      </c>
      <c r="F2596" s="38">
        <v>39</v>
      </c>
      <c r="G2596" s="38" t="s">
        <v>23</v>
      </c>
      <c r="H2596" s="42">
        <v>3070.51</v>
      </c>
      <c r="I2596" s="57"/>
      <c r="J2596" s="44">
        <v>43915</v>
      </c>
      <c r="K2596" s="42">
        <v>0</v>
      </c>
      <c r="L2596" s="42">
        <v>2916.98</v>
      </c>
      <c r="M2596" s="44">
        <v>45199</v>
      </c>
      <c r="N2596" s="42">
        <f>H2596-K2596-L2596</f>
        <v>153.5300000000002</v>
      </c>
      <c r="O2596" s="42">
        <v>0</v>
      </c>
      <c r="P2596" s="45">
        <v>0.13</v>
      </c>
      <c r="Q2596" s="42">
        <v>0</v>
      </c>
      <c r="R2596" s="42">
        <v>0</v>
      </c>
      <c r="S2596" s="42">
        <f>N2596</f>
        <v>153.5300000000002</v>
      </c>
      <c r="T2596" s="38">
        <v>5000</v>
      </c>
      <c r="U2596" s="14">
        <f>S2596/H2596</f>
        <v>5.0001465554582201E-2</v>
      </c>
      <c r="V2596" s="19"/>
      <c r="W2596" s="19"/>
      <c r="X2596" s="37" t="s">
        <v>3463</v>
      </c>
    </row>
    <row r="2597" spans="1:37" s="3" customFormat="1" ht="16.5" customHeight="1">
      <c r="A2597" s="38">
        <v>979</v>
      </c>
      <c r="B2597" s="39">
        <v>10800</v>
      </c>
      <c r="C2597" s="38">
        <v>10317546</v>
      </c>
      <c r="D2597" s="40" t="s">
        <v>2113</v>
      </c>
      <c r="E2597" s="38">
        <v>1</v>
      </c>
      <c r="F2597" s="38">
        <v>60</v>
      </c>
      <c r="G2597" s="38" t="s">
        <v>23</v>
      </c>
      <c r="H2597" s="42">
        <v>1685.35</v>
      </c>
      <c r="I2597" s="2"/>
      <c r="J2597" s="44">
        <v>39808</v>
      </c>
      <c r="K2597" s="42">
        <v>0</v>
      </c>
      <c r="L2597" s="42">
        <v>1601.08</v>
      </c>
      <c r="M2597" s="44">
        <v>45077</v>
      </c>
      <c r="N2597" s="42">
        <f>H2597-K2597-L2597</f>
        <v>84.269999999999982</v>
      </c>
      <c r="O2597" s="42">
        <v>0</v>
      </c>
      <c r="P2597" s="45">
        <v>0.03</v>
      </c>
      <c r="Q2597" s="42">
        <v>0</v>
      </c>
      <c r="R2597" s="42">
        <v>0</v>
      </c>
      <c r="S2597" s="42">
        <f>N2597-R2597</f>
        <v>84.269999999999982</v>
      </c>
      <c r="T2597" s="38">
        <v>1001</v>
      </c>
      <c r="U2597" s="14">
        <f>S2597/H2597</f>
        <v>5.0001483371406523E-2</v>
      </c>
      <c r="V2597" s="19"/>
      <c r="W2597" s="19"/>
      <c r="X2597" s="37" t="s">
        <v>3465</v>
      </c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</row>
    <row r="2598" spans="1:37" s="3" customFormat="1" ht="16.5" customHeight="1">
      <c r="A2598" s="38">
        <v>433</v>
      </c>
      <c r="B2598" s="39">
        <v>10877</v>
      </c>
      <c r="C2598" s="38">
        <v>10323784</v>
      </c>
      <c r="D2598" s="40" t="s">
        <v>2956</v>
      </c>
      <c r="E2598" s="58">
        <v>1</v>
      </c>
      <c r="F2598" s="38">
        <v>60</v>
      </c>
      <c r="G2598" s="38" t="s">
        <v>33</v>
      </c>
      <c r="H2598" s="42">
        <v>4376.07</v>
      </c>
      <c r="I2598" s="37"/>
      <c r="J2598" s="44">
        <v>41784</v>
      </c>
      <c r="K2598" s="42">
        <v>0</v>
      </c>
      <c r="L2598" s="42">
        <v>4157.26</v>
      </c>
      <c r="M2598" s="44">
        <v>45210</v>
      </c>
      <c r="N2598" s="42">
        <v>218.81</v>
      </c>
      <c r="O2598" s="42">
        <v>0</v>
      </c>
      <c r="P2598" s="45">
        <f>IF(J2598&lt;DATEVALUE("2009-1-1"),3%,13%)</f>
        <v>0.13</v>
      </c>
      <c r="Q2598" s="42">
        <f>IF(P2598=13%,ROUND(O2598/(1+P2598)*P2598,2),ROUND(O2598/(1+0.03)*0.02,2))</f>
        <v>0</v>
      </c>
      <c r="R2598" s="42">
        <f>O2598-Q2598</f>
        <v>0</v>
      </c>
      <c r="S2598" s="42">
        <f>N2598-R2598</f>
        <v>218.81</v>
      </c>
      <c r="T2598" s="38">
        <v>5000</v>
      </c>
      <c r="U2598" s="14">
        <f>S2598/H2598</f>
        <v>5.0001485351011302E-2</v>
      </c>
      <c r="V2598" s="19"/>
      <c r="W2598" s="19"/>
      <c r="X2598" s="37" t="s">
        <v>3462</v>
      </c>
    </row>
    <row r="2599" spans="1:37" s="3" customFormat="1" ht="16.5" customHeight="1">
      <c r="A2599" s="38">
        <v>454</v>
      </c>
      <c r="B2599" s="39">
        <v>40712</v>
      </c>
      <c r="C2599" s="38">
        <v>10303599</v>
      </c>
      <c r="D2599" s="40" t="s">
        <v>1703</v>
      </c>
      <c r="E2599" s="38">
        <v>1</v>
      </c>
      <c r="F2599" s="38">
        <v>60</v>
      </c>
      <c r="G2599" s="38" t="s">
        <v>83</v>
      </c>
      <c r="H2599" s="42">
        <v>324.79000000000002</v>
      </c>
      <c r="I2599" s="55"/>
      <c r="J2599" s="44">
        <v>42277</v>
      </c>
      <c r="K2599" s="42">
        <v>0</v>
      </c>
      <c r="L2599" s="42">
        <v>308.55</v>
      </c>
      <c r="M2599" s="44">
        <v>45138</v>
      </c>
      <c r="N2599" s="42">
        <f>H2599-K2599-L2599</f>
        <v>16.240000000000009</v>
      </c>
      <c r="O2599" s="42">
        <v>0</v>
      </c>
      <c r="P2599" s="45">
        <v>0.13</v>
      </c>
      <c r="Q2599" s="42">
        <v>0</v>
      </c>
      <c r="R2599" s="42">
        <v>0</v>
      </c>
      <c r="S2599" s="42">
        <v>16.239999999999998</v>
      </c>
      <c r="T2599" s="38">
        <v>5000</v>
      </c>
      <c r="U2599" s="14">
        <f>S2599/H2599</f>
        <v>5.0001539456264038E-2</v>
      </c>
      <c r="V2599" s="19"/>
      <c r="W2599" s="19"/>
      <c r="X2599" s="37" t="s">
        <v>3467</v>
      </c>
    </row>
    <row r="2600" spans="1:37" s="3" customFormat="1" ht="16.5" customHeight="1">
      <c r="A2600" s="38">
        <v>95</v>
      </c>
      <c r="B2600" s="39">
        <v>10736</v>
      </c>
      <c r="C2600" s="38">
        <v>10284049</v>
      </c>
      <c r="D2600" s="40" t="s">
        <v>1896</v>
      </c>
      <c r="E2600" s="31">
        <v>1</v>
      </c>
      <c r="F2600" s="38">
        <v>120</v>
      </c>
      <c r="G2600" s="38" t="s">
        <v>23</v>
      </c>
      <c r="H2600" s="42">
        <v>3888.88</v>
      </c>
      <c r="I2600" s="49"/>
      <c r="J2600" s="44">
        <v>40905</v>
      </c>
      <c r="K2600" s="42">
        <v>0</v>
      </c>
      <c r="L2600" s="42">
        <v>3694.43</v>
      </c>
      <c r="M2600" s="44">
        <v>45107</v>
      </c>
      <c r="N2600" s="42">
        <f>H2600-K2600-L2600</f>
        <v>194.45000000000027</v>
      </c>
      <c r="O2600" s="42">
        <v>0</v>
      </c>
      <c r="P2600" s="45">
        <v>0.13</v>
      </c>
      <c r="Q2600" s="42">
        <v>0</v>
      </c>
      <c r="R2600" s="42">
        <v>0</v>
      </c>
      <c r="S2600" s="42">
        <f>N2600-R2600</f>
        <v>194.45000000000027</v>
      </c>
      <c r="T2600" s="38">
        <v>2104</v>
      </c>
      <c r="U2600" s="14">
        <f>S2600/H2600</f>
        <v>5.0001542860669462E-2</v>
      </c>
      <c r="V2600" s="19"/>
      <c r="W2600" s="19"/>
      <c r="X2600" s="37" t="s">
        <v>3461</v>
      </c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</row>
    <row r="2601" spans="1:37" s="3" customFormat="1" ht="16.5" customHeight="1">
      <c r="A2601" s="38">
        <v>26</v>
      </c>
      <c r="B2601" s="39">
        <v>10719</v>
      </c>
      <c r="C2601" s="38">
        <v>10281852</v>
      </c>
      <c r="D2601" s="40" t="s">
        <v>209</v>
      </c>
      <c r="E2601" s="58">
        <v>75</v>
      </c>
      <c r="F2601" s="38">
        <v>60</v>
      </c>
      <c r="G2601" s="38" t="s">
        <v>23</v>
      </c>
      <c r="H2601" s="42">
        <v>3172.5</v>
      </c>
      <c r="I2601" s="57"/>
      <c r="J2601" s="44">
        <v>43124</v>
      </c>
      <c r="K2601" s="42">
        <v>0</v>
      </c>
      <c r="L2601" s="42">
        <v>3013.87</v>
      </c>
      <c r="M2601" s="44">
        <v>45199</v>
      </c>
      <c r="N2601" s="42">
        <f>H2601-L2601</f>
        <v>158.63000000000011</v>
      </c>
      <c r="O2601" s="42">
        <v>0</v>
      </c>
      <c r="P2601" s="45">
        <v>0.13</v>
      </c>
      <c r="Q2601" s="42">
        <v>0</v>
      </c>
      <c r="R2601" s="42">
        <v>0</v>
      </c>
      <c r="S2601" s="42">
        <f>N2601</f>
        <v>158.63000000000011</v>
      </c>
      <c r="T2601" s="38">
        <v>5000</v>
      </c>
      <c r="U2601" s="14">
        <f>S2601/H2601</f>
        <v>5.0001576044129269E-2</v>
      </c>
      <c r="V2601" s="19"/>
      <c r="W2601" s="19"/>
      <c r="X2601" s="37" t="s">
        <v>3478</v>
      </c>
    </row>
    <row r="2602" spans="1:37" s="3" customFormat="1" ht="16.5" customHeight="1">
      <c r="A2602" s="38">
        <v>181</v>
      </c>
      <c r="B2602" s="39">
        <v>10736</v>
      </c>
      <c r="C2602" s="38">
        <v>10284312</v>
      </c>
      <c r="D2602" s="40" t="s">
        <v>1943</v>
      </c>
      <c r="E2602" s="38">
        <v>5</v>
      </c>
      <c r="F2602" s="38">
        <v>60</v>
      </c>
      <c r="G2602" s="38" t="s">
        <v>23</v>
      </c>
      <c r="H2602" s="42">
        <v>3760.68</v>
      </c>
      <c r="I2602" s="49"/>
      <c r="J2602" s="44">
        <v>40688</v>
      </c>
      <c r="K2602" s="42">
        <v>0</v>
      </c>
      <c r="L2602" s="42">
        <v>3572.64</v>
      </c>
      <c r="M2602" s="44">
        <v>45107</v>
      </c>
      <c r="N2602" s="42">
        <f>H2602-K2602-L2602</f>
        <v>188.03999999999996</v>
      </c>
      <c r="O2602" s="42">
        <v>0</v>
      </c>
      <c r="P2602" s="45">
        <v>0.13</v>
      </c>
      <c r="Q2602" s="42">
        <v>0</v>
      </c>
      <c r="R2602" s="42">
        <v>0</v>
      </c>
      <c r="S2602" s="42">
        <f>N2602-R2602</f>
        <v>188.03999999999996</v>
      </c>
      <c r="T2602" s="38">
        <v>5000</v>
      </c>
      <c r="U2602" s="14">
        <f>S2602/H2602</f>
        <v>5.0001595456140906E-2</v>
      </c>
      <c r="V2602" s="19"/>
      <c r="W2602" s="19"/>
      <c r="X2602" s="37" t="s">
        <v>3461</v>
      </c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</row>
    <row r="2603" spans="1:37" s="3" customFormat="1" ht="16.5" customHeight="1">
      <c r="A2603" s="38">
        <v>461</v>
      </c>
      <c r="B2603" s="39">
        <v>40712</v>
      </c>
      <c r="C2603" s="38">
        <v>10303603</v>
      </c>
      <c r="D2603" s="40" t="s">
        <v>155</v>
      </c>
      <c r="E2603" s="38">
        <v>11</v>
      </c>
      <c r="F2603" s="38">
        <v>60</v>
      </c>
      <c r="G2603" s="38" t="s">
        <v>33</v>
      </c>
      <c r="H2603" s="42">
        <v>5641.02</v>
      </c>
      <c r="I2603" s="55"/>
      <c r="J2603" s="44">
        <v>42276</v>
      </c>
      <c r="K2603" s="42">
        <v>0</v>
      </c>
      <c r="L2603" s="42">
        <v>5358.96</v>
      </c>
      <c r="M2603" s="44">
        <v>45138</v>
      </c>
      <c r="N2603" s="42">
        <f>H2603-K2603-L2603</f>
        <v>282.0600000000004</v>
      </c>
      <c r="O2603" s="42">
        <v>0</v>
      </c>
      <c r="P2603" s="45">
        <v>0.13</v>
      </c>
      <c r="Q2603" s="42">
        <v>0</v>
      </c>
      <c r="R2603" s="42">
        <v>0</v>
      </c>
      <c r="S2603" s="42">
        <v>282.06</v>
      </c>
      <c r="T2603" s="38">
        <v>5000</v>
      </c>
      <c r="U2603" s="14">
        <f>S2603/H2603</f>
        <v>5.0001595456140906E-2</v>
      </c>
      <c r="V2603" s="19"/>
      <c r="W2603" s="19"/>
      <c r="X2603" s="37" t="s">
        <v>3467</v>
      </c>
    </row>
    <row r="2604" spans="1:37" s="3" customFormat="1" ht="16.5" customHeight="1">
      <c r="A2604" s="38">
        <v>77</v>
      </c>
      <c r="B2604" s="39">
        <v>10754</v>
      </c>
      <c r="C2604" s="38">
        <v>10295773</v>
      </c>
      <c r="D2604" s="40" t="s">
        <v>659</v>
      </c>
      <c r="E2604" s="38">
        <v>1</v>
      </c>
      <c r="F2604" s="38">
        <v>120</v>
      </c>
      <c r="G2604" s="38" t="s">
        <v>23</v>
      </c>
      <c r="H2604" s="42">
        <v>1880.34</v>
      </c>
      <c r="I2604" s="57"/>
      <c r="J2604" s="44">
        <v>40275</v>
      </c>
      <c r="K2604" s="42">
        <v>0</v>
      </c>
      <c r="L2604" s="42">
        <v>1786.32</v>
      </c>
      <c r="M2604" s="44">
        <v>45199</v>
      </c>
      <c r="N2604" s="42">
        <f>H2604-K2604-L2604</f>
        <v>94.019999999999982</v>
      </c>
      <c r="O2604" s="42">
        <v>0</v>
      </c>
      <c r="P2604" s="45">
        <v>0.13</v>
      </c>
      <c r="Q2604" s="42">
        <v>0</v>
      </c>
      <c r="R2604" s="42">
        <v>0</v>
      </c>
      <c r="S2604" s="42">
        <f>N2604</f>
        <v>94.019999999999982</v>
      </c>
      <c r="T2604" s="38">
        <v>2105</v>
      </c>
      <c r="U2604" s="14">
        <f>S2604/H2604</f>
        <v>5.0001595456140906E-2</v>
      </c>
      <c r="V2604" s="19"/>
      <c r="W2604" s="19"/>
      <c r="X2604" s="37" t="s">
        <v>3464</v>
      </c>
    </row>
    <row r="2605" spans="1:37" s="3" customFormat="1" ht="16.5" customHeight="1">
      <c r="A2605" s="38">
        <v>29</v>
      </c>
      <c r="B2605" s="39">
        <v>10733</v>
      </c>
      <c r="C2605" s="38">
        <v>10290692</v>
      </c>
      <c r="D2605" s="40" t="s">
        <v>1232</v>
      </c>
      <c r="E2605" s="38">
        <v>1</v>
      </c>
      <c r="F2605" s="38">
        <v>60</v>
      </c>
      <c r="G2605" s="38" t="s">
        <v>33</v>
      </c>
      <c r="H2605" s="42">
        <v>4700.8500000000004</v>
      </c>
      <c r="I2605" s="2"/>
      <c r="J2605" s="44">
        <v>42941</v>
      </c>
      <c r="K2605" s="42">
        <v>0</v>
      </c>
      <c r="L2605" s="42">
        <v>4465.8</v>
      </c>
      <c r="M2605" s="44">
        <v>45016</v>
      </c>
      <c r="N2605" s="42">
        <f>H2605-K2605-L2605</f>
        <v>235.05000000000018</v>
      </c>
      <c r="O2605" s="42">
        <v>0</v>
      </c>
      <c r="P2605" s="45">
        <v>0.13</v>
      </c>
      <c r="Q2605" s="42">
        <v>0</v>
      </c>
      <c r="R2605" s="42">
        <v>0</v>
      </c>
      <c r="S2605" s="42">
        <v>235.05</v>
      </c>
      <c r="T2605" s="38">
        <v>5000</v>
      </c>
      <c r="U2605" s="14">
        <f>S2605/H2605</f>
        <v>5.0001595456140913E-2</v>
      </c>
      <c r="V2605" s="19"/>
      <c r="W2605" s="19"/>
      <c r="X2605" s="37" t="s">
        <v>3460</v>
      </c>
    </row>
    <row r="2606" spans="1:37" s="3" customFormat="1" ht="16.5" customHeight="1">
      <c r="A2606" s="38">
        <v>23</v>
      </c>
      <c r="B2606" s="39">
        <v>50099</v>
      </c>
      <c r="C2606" s="38">
        <v>10296789</v>
      </c>
      <c r="D2606" s="40" t="s">
        <v>164</v>
      </c>
      <c r="E2606" s="38">
        <v>1</v>
      </c>
      <c r="F2606" s="38">
        <v>60</v>
      </c>
      <c r="G2606" s="38" t="s">
        <v>83</v>
      </c>
      <c r="H2606" s="42">
        <v>1880.34</v>
      </c>
      <c r="I2606" s="2"/>
      <c r="J2606" s="44">
        <v>42002</v>
      </c>
      <c r="K2606" s="42">
        <v>0</v>
      </c>
      <c r="L2606" s="42">
        <v>1786.32</v>
      </c>
      <c r="M2606" s="44">
        <v>45016</v>
      </c>
      <c r="N2606" s="42">
        <f>H2606-K2606-L2606</f>
        <v>94.019999999999982</v>
      </c>
      <c r="O2606" s="42">
        <v>0</v>
      </c>
      <c r="P2606" s="45">
        <v>0.13</v>
      </c>
      <c r="Q2606" s="42">
        <v>0</v>
      </c>
      <c r="R2606" s="42">
        <v>0</v>
      </c>
      <c r="S2606" s="42">
        <v>94.02</v>
      </c>
      <c r="T2606" s="38">
        <v>5000</v>
      </c>
      <c r="U2606" s="14">
        <f>S2606/H2606</f>
        <v>5.0001595456140913E-2</v>
      </c>
      <c r="V2606" s="19"/>
      <c r="W2606" s="19"/>
      <c r="X2606" s="37" t="s">
        <v>3468</v>
      </c>
    </row>
    <row r="2607" spans="1:37" s="3" customFormat="1" ht="16.5" customHeight="1">
      <c r="A2607" s="38">
        <v>289</v>
      </c>
      <c r="B2607" s="39">
        <v>40712</v>
      </c>
      <c r="C2607" s="38">
        <v>10302591</v>
      </c>
      <c r="D2607" s="40" t="s">
        <v>1639</v>
      </c>
      <c r="E2607" s="38">
        <v>1</v>
      </c>
      <c r="F2607" s="38">
        <v>60</v>
      </c>
      <c r="G2607" s="38" t="s">
        <v>23</v>
      </c>
      <c r="H2607" s="42">
        <v>1880.34</v>
      </c>
      <c r="I2607" s="55"/>
      <c r="J2607" s="44">
        <v>42276</v>
      </c>
      <c r="K2607" s="42">
        <v>0</v>
      </c>
      <c r="L2607" s="42">
        <v>1786.32</v>
      </c>
      <c r="M2607" s="44">
        <v>45138</v>
      </c>
      <c r="N2607" s="42">
        <f>H2607-K2607-L2607</f>
        <v>94.019999999999982</v>
      </c>
      <c r="O2607" s="42">
        <v>0</v>
      </c>
      <c r="P2607" s="45">
        <v>0.13</v>
      </c>
      <c r="Q2607" s="42">
        <v>0</v>
      </c>
      <c r="R2607" s="42">
        <v>0</v>
      </c>
      <c r="S2607" s="42">
        <v>94.02</v>
      </c>
      <c r="T2607" s="38">
        <v>2101</v>
      </c>
      <c r="U2607" s="14">
        <f>S2607/H2607</f>
        <v>5.0001595456140913E-2</v>
      </c>
      <c r="V2607" s="19"/>
      <c r="W2607" s="19"/>
      <c r="X2607" s="37" t="s">
        <v>3467</v>
      </c>
    </row>
    <row r="2608" spans="1:37" s="3" customFormat="1" ht="16.5" customHeight="1">
      <c r="A2608" s="38">
        <v>588</v>
      </c>
      <c r="B2608" s="39">
        <v>40712</v>
      </c>
      <c r="C2608" s="38">
        <v>10303932</v>
      </c>
      <c r="D2608" s="40" t="s">
        <v>164</v>
      </c>
      <c r="E2608" s="38">
        <v>1</v>
      </c>
      <c r="F2608" s="38">
        <v>60</v>
      </c>
      <c r="G2608" s="38" t="s">
        <v>83</v>
      </c>
      <c r="H2608" s="42">
        <v>1880.34</v>
      </c>
      <c r="I2608" s="55"/>
      <c r="J2608" s="44">
        <v>42277</v>
      </c>
      <c r="K2608" s="42">
        <v>0</v>
      </c>
      <c r="L2608" s="42">
        <v>1786.32</v>
      </c>
      <c r="M2608" s="44">
        <v>45138</v>
      </c>
      <c r="N2608" s="42">
        <f>H2608-K2608-L2608</f>
        <v>94.019999999999982</v>
      </c>
      <c r="O2608" s="42">
        <v>0</v>
      </c>
      <c r="P2608" s="45">
        <v>0.13</v>
      </c>
      <c r="Q2608" s="42">
        <v>0</v>
      </c>
      <c r="R2608" s="42">
        <v>0</v>
      </c>
      <c r="S2608" s="42">
        <v>94.02</v>
      </c>
      <c r="T2608" s="38">
        <v>5000</v>
      </c>
      <c r="U2608" s="14">
        <f>S2608/H2608</f>
        <v>5.0001595456140913E-2</v>
      </c>
      <c r="V2608" s="19"/>
      <c r="W2608" s="19"/>
      <c r="X2608" s="37" t="s">
        <v>3467</v>
      </c>
    </row>
    <row r="2609" spans="1:37" s="3" customFormat="1" ht="16.5" customHeight="1">
      <c r="A2609" s="38">
        <v>494</v>
      </c>
      <c r="B2609" s="39">
        <v>10729</v>
      </c>
      <c r="C2609" s="38">
        <v>10291933</v>
      </c>
      <c r="D2609" s="40" t="s">
        <v>3199</v>
      </c>
      <c r="E2609" s="58">
        <v>1</v>
      </c>
      <c r="F2609" s="38">
        <v>120</v>
      </c>
      <c r="G2609" s="38" t="s">
        <v>23</v>
      </c>
      <c r="H2609" s="42">
        <v>940.17</v>
      </c>
      <c r="I2609" s="37"/>
      <c r="J2609" s="44">
        <v>40385</v>
      </c>
      <c r="K2609" s="42">
        <v>0</v>
      </c>
      <c r="L2609" s="42">
        <v>893.16</v>
      </c>
      <c r="M2609" s="44">
        <v>45259</v>
      </c>
      <c r="N2609" s="42">
        <v>47.01</v>
      </c>
      <c r="O2609" s="42">
        <v>0</v>
      </c>
      <c r="P2609" s="45">
        <f>IF(J2609&lt;DATEVALUE("2009-1-1"),3%,13%)</f>
        <v>0.13</v>
      </c>
      <c r="Q2609" s="42">
        <f>IF(P2609=13%,ROUND(O2609/(1+P2609)*P2609,2),ROUND(O2609/(1+0.03)*0.02,2))</f>
        <v>0</v>
      </c>
      <c r="R2609" s="42">
        <f>O2609-Q2609</f>
        <v>0</v>
      </c>
      <c r="S2609" s="42">
        <f>N2609-R2609</f>
        <v>47.01</v>
      </c>
      <c r="T2609" s="38">
        <v>2007</v>
      </c>
      <c r="U2609" s="14">
        <f>S2609/H2609</f>
        <v>5.0001595456140913E-2</v>
      </c>
      <c r="V2609" s="19"/>
      <c r="W2609" s="19"/>
      <c r="X2609" s="37" t="s">
        <v>3459</v>
      </c>
    </row>
    <row r="2610" spans="1:37" s="3" customFormat="1" ht="16.5" customHeight="1">
      <c r="A2610" s="38">
        <v>560</v>
      </c>
      <c r="B2610" s="39">
        <v>10729</v>
      </c>
      <c r="C2610" s="38">
        <v>10291934</v>
      </c>
      <c r="D2610" s="40" t="s">
        <v>3199</v>
      </c>
      <c r="E2610" s="58">
        <v>1</v>
      </c>
      <c r="F2610" s="38">
        <v>120</v>
      </c>
      <c r="G2610" s="38" t="s">
        <v>23</v>
      </c>
      <c r="H2610" s="42">
        <v>940.17</v>
      </c>
      <c r="I2610" s="37"/>
      <c r="J2610" s="44">
        <v>40385</v>
      </c>
      <c r="K2610" s="42">
        <v>0</v>
      </c>
      <c r="L2610" s="42">
        <v>893.16</v>
      </c>
      <c r="M2610" s="44">
        <v>45259</v>
      </c>
      <c r="N2610" s="42">
        <v>47.01</v>
      </c>
      <c r="O2610" s="42">
        <v>0</v>
      </c>
      <c r="P2610" s="45">
        <f>IF(J2610&lt;DATEVALUE("2009-1-1"),3%,13%)</f>
        <v>0.13</v>
      </c>
      <c r="Q2610" s="42">
        <f>IF(P2610=13%,ROUND(O2610/(1+P2610)*P2610,2),ROUND(O2610/(1+0.03)*0.02,2))</f>
        <v>0</v>
      </c>
      <c r="R2610" s="42">
        <f>O2610-Q2610</f>
        <v>0</v>
      </c>
      <c r="S2610" s="42">
        <f>N2610-R2610</f>
        <v>47.01</v>
      </c>
      <c r="T2610" s="38">
        <v>2105</v>
      </c>
      <c r="U2610" s="14">
        <f>S2610/H2610</f>
        <v>5.0001595456140913E-2</v>
      </c>
      <c r="V2610" s="19"/>
      <c r="W2610" s="19"/>
      <c r="X2610" s="37" t="s">
        <v>3459</v>
      </c>
    </row>
    <row r="2611" spans="1:37" s="3" customFormat="1" ht="16.5" customHeight="1">
      <c r="A2611" s="38">
        <v>26</v>
      </c>
      <c r="B2611" s="39">
        <v>10723</v>
      </c>
      <c r="C2611" s="38">
        <v>10295090</v>
      </c>
      <c r="D2611" s="40" t="s">
        <v>1927</v>
      </c>
      <c r="E2611" s="38">
        <v>1</v>
      </c>
      <c r="F2611" s="38">
        <v>60</v>
      </c>
      <c r="G2611" s="38" t="s">
        <v>33</v>
      </c>
      <c r="H2611" s="42">
        <v>4700.8500000000004</v>
      </c>
      <c r="I2611" s="2"/>
      <c r="J2611" s="44">
        <v>43065</v>
      </c>
      <c r="K2611" s="42">
        <v>0</v>
      </c>
      <c r="L2611" s="42">
        <v>4465.8</v>
      </c>
      <c r="M2611" s="44">
        <v>45077</v>
      </c>
      <c r="N2611" s="42">
        <f>H2611-K2611-L2611</f>
        <v>235.05000000000018</v>
      </c>
      <c r="O2611" s="42">
        <v>0</v>
      </c>
      <c r="P2611" s="45">
        <v>0.13</v>
      </c>
      <c r="Q2611" s="42">
        <v>0</v>
      </c>
      <c r="R2611" s="42">
        <v>0</v>
      </c>
      <c r="S2611" s="42">
        <f>N2611-R2611</f>
        <v>235.05000000000018</v>
      </c>
      <c r="T2611" s="38">
        <v>5000</v>
      </c>
      <c r="U2611" s="14">
        <f>S2611/H2611</f>
        <v>5.0001595456140947E-2</v>
      </c>
      <c r="V2611" s="19"/>
      <c r="W2611" s="19"/>
      <c r="X2611" s="37" t="s">
        <v>3470</v>
      </c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</row>
    <row r="2612" spans="1:37" s="3" customFormat="1" ht="16.5" customHeight="1">
      <c r="A2612" s="38">
        <v>123</v>
      </c>
      <c r="B2612" s="39">
        <v>10736</v>
      </c>
      <c r="C2612" s="38">
        <v>10284144</v>
      </c>
      <c r="D2612" s="40" t="s">
        <v>1910</v>
      </c>
      <c r="E2612" s="31">
        <v>1</v>
      </c>
      <c r="F2612" s="38">
        <v>60</v>
      </c>
      <c r="G2612" s="38" t="s">
        <v>33</v>
      </c>
      <c r="H2612" s="42">
        <v>4700.8500000000004</v>
      </c>
      <c r="I2612" s="49"/>
      <c r="J2612" s="44">
        <v>43065</v>
      </c>
      <c r="K2612" s="42">
        <v>0</v>
      </c>
      <c r="L2612" s="42">
        <v>4465.8</v>
      </c>
      <c r="M2612" s="44">
        <v>45107</v>
      </c>
      <c r="N2612" s="42">
        <f>H2612-K2612-L2612</f>
        <v>235.05000000000018</v>
      </c>
      <c r="O2612" s="42">
        <v>0</v>
      </c>
      <c r="P2612" s="45">
        <v>0.13</v>
      </c>
      <c r="Q2612" s="42">
        <v>0</v>
      </c>
      <c r="R2612" s="42">
        <v>0</v>
      </c>
      <c r="S2612" s="42">
        <f>N2612-R2612</f>
        <v>235.05000000000018</v>
      </c>
      <c r="T2612" s="38">
        <v>5000</v>
      </c>
      <c r="U2612" s="14">
        <f>S2612/H2612</f>
        <v>5.0001595456140947E-2</v>
      </c>
      <c r="V2612" s="19"/>
      <c r="W2612" s="19"/>
      <c r="X2612" s="37" t="s">
        <v>3461</v>
      </c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</row>
    <row r="2613" spans="1:37" s="3" customFormat="1" ht="16.5" customHeight="1">
      <c r="A2613" s="38">
        <v>141</v>
      </c>
      <c r="B2613" s="39">
        <v>10736</v>
      </c>
      <c r="C2613" s="38">
        <v>10284179</v>
      </c>
      <c r="D2613" s="40" t="s">
        <v>1525</v>
      </c>
      <c r="E2613" s="31">
        <v>1</v>
      </c>
      <c r="F2613" s="38">
        <v>60</v>
      </c>
      <c r="G2613" s="38" t="s">
        <v>33</v>
      </c>
      <c r="H2613" s="42">
        <v>4700.8500000000004</v>
      </c>
      <c r="I2613" s="49"/>
      <c r="J2613" s="44">
        <v>43215</v>
      </c>
      <c r="K2613" s="42">
        <v>0</v>
      </c>
      <c r="L2613" s="42">
        <v>4465.8</v>
      </c>
      <c r="M2613" s="44">
        <v>45107</v>
      </c>
      <c r="N2613" s="42">
        <f>H2613-K2613-L2613</f>
        <v>235.05000000000018</v>
      </c>
      <c r="O2613" s="42">
        <v>0</v>
      </c>
      <c r="P2613" s="45">
        <v>0.13</v>
      </c>
      <c r="Q2613" s="42">
        <v>0</v>
      </c>
      <c r="R2613" s="42">
        <v>0</v>
      </c>
      <c r="S2613" s="42">
        <f>N2613-R2613</f>
        <v>235.05000000000018</v>
      </c>
      <c r="T2613" s="38">
        <v>5000</v>
      </c>
      <c r="U2613" s="14">
        <f>S2613/H2613</f>
        <v>5.0001595456140947E-2</v>
      </c>
      <c r="V2613" s="19"/>
      <c r="W2613" s="19"/>
      <c r="X2613" s="37" t="s">
        <v>3461</v>
      </c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</row>
    <row r="2614" spans="1:37" s="3" customFormat="1" ht="16.5" customHeight="1">
      <c r="A2614" s="38">
        <v>156</v>
      </c>
      <c r="B2614" s="39">
        <v>10736</v>
      </c>
      <c r="C2614" s="38">
        <v>10284225</v>
      </c>
      <c r="D2614" s="40" t="s">
        <v>1927</v>
      </c>
      <c r="E2614" s="31">
        <v>1</v>
      </c>
      <c r="F2614" s="38">
        <v>60</v>
      </c>
      <c r="G2614" s="38" t="s">
        <v>33</v>
      </c>
      <c r="H2614" s="42">
        <v>4700.8500000000004</v>
      </c>
      <c r="I2614" s="49"/>
      <c r="J2614" s="44">
        <v>42912</v>
      </c>
      <c r="K2614" s="42">
        <v>0</v>
      </c>
      <c r="L2614" s="42">
        <v>4465.8</v>
      </c>
      <c r="M2614" s="44">
        <v>45107</v>
      </c>
      <c r="N2614" s="42">
        <f>H2614-K2614-L2614</f>
        <v>235.05000000000018</v>
      </c>
      <c r="O2614" s="42">
        <v>0</v>
      </c>
      <c r="P2614" s="45">
        <v>0.13</v>
      </c>
      <c r="Q2614" s="42">
        <v>0</v>
      </c>
      <c r="R2614" s="42">
        <v>0</v>
      </c>
      <c r="S2614" s="42">
        <f>N2614-R2614</f>
        <v>235.05000000000018</v>
      </c>
      <c r="T2614" s="38">
        <v>5000</v>
      </c>
      <c r="U2614" s="14">
        <f>S2614/H2614</f>
        <v>5.0001595456140947E-2</v>
      </c>
      <c r="V2614" s="19"/>
      <c r="W2614" s="19"/>
      <c r="X2614" s="37" t="s">
        <v>3461</v>
      </c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</row>
    <row r="2615" spans="1:37" s="3" customFormat="1" ht="16.5" customHeight="1">
      <c r="A2615" s="38">
        <v>249</v>
      </c>
      <c r="B2615" s="39">
        <v>10741</v>
      </c>
      <c r="C2615" s="38">
        <v>10281826</v>
      </c>
      <c r="D2615" s="40" t="s">
        <v>1525</v>
      </c>
      <c r="E2615" s="38">
        <v>1</v>
      </c>
      <c r="F2615" s="38">
        <v>60</v>
      </c>
      <c r="G2615" s="38" t="s">
        <v>33</v>
      </c>
      <c r="H2615" s="42">
        <v>4700.8500000000004</v>
      </c>
      <c r="I2615" s="55"/>
      <c r="J2615" s="44">
        <v>43094</v>
      </c>
      <c r="K2615" s="42">
        <v>0</v>
      </c>
      <c r="L2615" s="42">
        <v>4465.8</v>
      </c>
      <c r="M2615" s="44">
        <v>45138</v>
      </c>
      <c r="N2615" s="42">
        <f>H2615-K2615-L2615</f>
        <v>235.05000000000018</v>
      </c>
      <c r="O2615" s="42">
        <v>0</v>
      </c>
      <c r="P2615" s="45">
        <v>0.13</v>
      </c>
      <c r="Q2615" s="42">
        <v>0</v>
      </c>
      <c r="R2615" s="42">
        <v>0</v>
      </c>
      <c r="S2615" s="42">
        <f>N2615-R2615</f>
        <v>235.05000000000018</v>
      </c>
      <c r="T2615" s="38">
        <v>5000</v>
      </c>
      <c r="U2615" s="14">
        <f>S2615/H2615</f>
        <v>5.0001595456140947E-2</v>
      </c>
      <c r="V2615" s="19"/>
      <c r="W2615" s="19"/>
      <c r="X2615" s="37" t="s">
        <v>3462</v>
      </c>
    </row>
    <row r="2616" spans="1:37" s="3" customFormat="1" ht="16.5" customHeight="1">
      <c r="A2616" s="38">
        <v>282</v>
      </c>
      <c r="B2616" s="39">
        <v>10746</v>
      </c>
      <c r="C2616" s="38">
        <v>10311007</v>
      </c>
      <c r="D2616" s="40" t="s">
        <v>160</v>
      </c>
      <c r="E2616" s="58">
        <v>11</v>
      </c>
      <c r="F2616" s="38">
        <v>60</v>
      </c>
      <c r="G2616" s="38" t="s">
        <v>83</v>
      </c>
      <c r="H2616" s="42">
        <v>2820.51</v>
      </c>
      <c r="I2616" s="57"/>
      <c r="J2616" s="44">
        <v>42728</v>
      </c>
      <c r="K2616" s="42">
        <v>0</v>
      </c>
      <c r="L2616" s="42">
        <v>2679.48</v>
      </c>
      <c r="M2616" s="44">
        <v>45199</v>
      </c>
      <c r="N2616" s="42">
        <f>H2616-K2616-L2616</f>
        <v>141.0300000000002</v>
      </c>
      <c r="O2616" s="42">
        <v>0</v>
      </c>
      <c r="P2616" s="45">
        <v>0.13</v>
      </c>
      <c r="Q2616" s="42">
        <v>0</v>
      </c>
      <c r="R2616" s="42">
        <v>0</v>
      </c>
      <c r="S2616" s="42">
        <f>N2616-R2616</f>
        <v>141.0300000000002</v>
      </c>
      <c r="T2616" s="38">
        <v>5000</v>
      </c>
      <c r="U2616" s="14">
        <f>S2616/H2616</f>
        <v>5.0001595456140975E-2</v>
      </c>
      <c r="V2616" s="19"/>
      <c r="W2616" s="19"/>
      <c r="X2616" s="37" t="s">
        <v>3463</v>
      </c>
    </row>
    <row r="2617" spans="1:37" s="3" customFormat="1" ht="16.5" customHeight="1">
      <c r="A2617" s="38">
        <v>408</v>
      </c>
      <c r="B2617" s="39">
        <v>10729</v>
      </c>
      <c r="C2617" s="38">
        <v>10292123</v>
      </c>
      <c r="D2617" s="40" t="s">
        <v>301</v>
      </c>
      <c r="E2617" s="58">
        <v>1</v>
      </c>
      <c r="F2617" s="38">
        <v>120</v>
      </c>
      <c r="G2617" s="38" t="s">
        <v>21</v>
      </c>
      <c r="H2617" s="42">
        <v>2789.51</v>
      </c>
      <c r="I2617" s="37"/>
      <c r="J2617" s="44">
        <v>41177</v>
      </c>
      <c r="K2617" s="42">
        <v>0</v>
      </c>
      <c r="L2617" s="42">
        <v>2650.03</v>
      </c>
      <c r="M2617" s="44">
        <v>45259</v>
      </c>
      <c r="N2617" s="42">
        <v>139.47999999999999</v>
      </c>
      <c r="O2617" s="42">
        <v>0</v>
      </c>
      <c r="P2617" s="45">
        <f>IF(J2617&lt;DATEVALUE("2009-1-1"),3%,13%)</f>
        <v>0.13</v>
      </c>
      <c r="Q2617" s="42">
        <f>IF(P2617=13%,ROUND(O2617/(1+P2617)*P2617,2),ROUND(O2617/(1+0.03)*0.02,2))</f>
        <v>0</v>
      </c>
      <c r="R2617" s="42">
        <f>O2617-Q2617</f>
        <v>0</v>
      </c>
      <c r="S2617" s="42">
        <f>N2617-R2617</f>
        <v>139.47999999999999</v>
      </c>
      <c r="T2617" s="38">
        <v>5000</v>
      </c>
      <c r="U2617" s="14">
        <f>S2617/H2617</f>
        <v>5.00016131865453E-2</v>
      </c>
      <c r="V2617" s="19"/>
      <c r="W2617" s="19"/>
      <c r="X2617" s="37" t="s">
        <v>3459</v>
      </c>
    </row>
    <row r="2618" spans="1:37" s="3" customFormat="1" ht="16.5" customHeight="1">
      <c r="A2618" s="38">
        <v>79</v>
      </c>
      <c r="B2618" s="39">
        <v>10754</v>
      </c>
      <c r="C2618" s="38">
        <v>10296185</v>
      </c>
      <c r="D2618" s="40" t="s">
        <v>660</v>
      </c>
      <c r="E2618" s="38">
        <v>1</v>
      </c>
      <c r="F2618" s="38">
        <v>60</v>
      </c>
      <c r="G2618" s="38" t="s">
        <v>23</v>
      </c>
      <c r="H2618" s="42">
        <v>4319.66</v>
      </c>
      <c r="I2618" s="57"/>
      <c r="J2618" s="44">
        <v>43215</v>
      </c>
      <c r="K2618" s="42">
        <v>0</v>
      </c>
      <c r="L2618" s="42">
        <v>4103.67</v>
      </c>
      <c r="M2618" s="44">
        <v>45199</v>
      </c>
      <c r="N2618" s="42">
        <f>H2618-K2618-L2618</f>
        <v>215.98999999999978</v>
      </c>
      <c r="O2618" s="42">
        <v>0</v>
      </c>
      <c r="P2618" s="45">
        <v>0.13</v>
      </c>
      <c r="Q2618" s="42">
        <v>0</v>
      </c>
      <c r="R2618" s="42">
        <v>0</v>
      </c>
      <c r="S2618" s="42">
        <f>N2618</f>
        <v>215.98999999999978</v>
      </c>
      <c r="T2618" s="38">
        <v>5000</v>
      </c>
      <c r="U2618" s="14">
        <f>S2618/H2618</f>
        <v>5.0001620497909509E-2</v>
      </c>
      <c r="V2618" s="19"/>
      <c r="W2618" s="19"/>
      <c r="X2618" s="37" t="s">
        <v>3464</v>
      </c>
    </row>
    <row r="2619" spans="1:37" s="3" customFormat="1" ht="16.5" customHeight="1">
      <c r="A2619" s="38">
        <v>333</v>
      </c>
      <c r="B2619" s="39">
        <v>40704</v>
      </c>
      <c r="C2619" s="38">
        <v>10302992</v>
      </c>
      <c r="D2619" s="40" t="s">
        <v>98</v>
      </c>
      <c r="E2619" s="58">
        <v>18</v>
      </c>
      <c r="F2619" s="38">
        <v>60</v>
      </c>
      <c r="G2619" s="38" t="s">
        <v>23</v>
      </c>
      <c r="H2619" s="42">
        <v>5538.42</v>
      </c>
      <c r="I2619" s="57"/>
      <c r="J2619" s="44">
        <v>42002</v>
      </c>
      <c r="K2619" s="42">
        <v>0</v>
      </c>
      <c r="L2619" s="42">
        <v>5261.49</v>
      </c>
      <c r="M2619" s="44">
        <v>45199</v>
      </c>
      <c r="N2619" s="42">
        <f>H2619-K2619-L2619</f>
        <v>276.93000000000029</v>
      </c>
      <c r="O2619" s="42">
        <v>0</v>
      </c>
      <c r="P2619" s="45">
        <v>0.13</v>
      </c>
      <c r="Q2619" s="42">
        <v>0</v>
      </c>
      <c r="R2619" s="42">
        <v>0</v>
      </c>
      <c r="S2619" s="42">
        <f>N2619-R2619</f>
        <v>276.93000000000029</v>
      </c>
      <c r="T2619" s="38">
        <v>5000</v>
      </c>
      <c r="U2619" s="14">
        <f>S2619/H2619</f>
        <v>5.0001625012187641E-2</v>
      </c>
      <c r="V2619" s="19"/>
      <c r="W2619" s="19"/>
      <c r="X2619" s="37" t="s">
        <v>3463</v>
      </c>
    </row>
    <row r="2620" spans="1:37" s="3" customFormat="1" ht="16.5" customHeight="1">
      <c r="A2620" s="38">
        <v>309</v>
      </c>
      <c r="B2620" s="39">
        <v>40704</v>
      </c>
      <c r="C2620" s="38">
        <v>10302934</v>
      </c>
      <c r="D2620" s="40" t="s">
        <v>851</v>
      </c>
      <c r="E2620" s="58">
        <v>6</v>
      </c>
      <c r="F2620" s="38">
        <v>60</v>
      </c>
      <c r="G2620" s="38" t="s">
        <v>83</v>
      </c>
      <c r="H2620" s="42">
        <v>3692.28</v>
      </c>
      <c r="I2620" s="57"/>
      <c r="J2620" s="44">
        <v>42003</v>
      </c>
      <c r="K2620" s="42">
        <v>0</v>
      </c>
      <c r="L2620" s="42">
        <v>3507.66</v>
      </c>
      <c r="M2620" s="44">
        <v>45199</v>
      </c>
      <c r="N2620" s="42">
        <f>H2620-K2620-L2620</f>
        <v>184.62000000000035</v>
      </c>
      <c r="O2620" s="42">
        <v>0</v>
      </c>
      <c r="P2620" s="45">
        <v>0.13</v>
      </c>
      <c r="Q2620" s="42">
        <v>0</v>
      </c>
      <c r="R2620" s="42">
        <v>0</v>
      </c>
      <c r="S2620" s="42">
        <f>N2620-R2620</f>
        <v>184.62000000000035</v>
      </c>
      <c r="T2620" s="38">
        <v>5000</v>
      </c>
      <c r="U2620" s="14">
        <f>S2620/H2620</f>
        <v>5.0001625012187682E-2</v>
      </c>
      <c r="V2620" s="19"/>
      <c r="W2620" s="19"/>
      <c r="X2620" s="37" t="s">
        <v>3463</v>
      </c>
    </row>
    <row r="2621" spans="1:37" s="3" customFormat="1" ht="16.5" customHeight="1">
      <c r="A2621" s="38">
        <v>745</v>
      </c>
      <c r="B2621" s="39">
        <v>10729</v>
      </c>
      <c r="C2621" s="38">
        <v>10292125</v>
      </c>
      <c r="D2621" s="40" t="s">
        <v>2957</v>
      </c>
      <c r="E2621" s="58">
        <v>2</v>
      </c>
      <c r="F2621" s="38">
        <v>60</v>
      </c>
      <c r="G2621" s="38" t="s">
        <v>33</v>
      </c>
      <c r="H2621" s="42">
        <v>3632.48</v>
      </c>
      <c r="I2621" s="37"/>
      <c r="J2621" s="44">
        <v>41176</v>
      </c>
      <c r="K2621" s="42">
        <v>0</v>
      </c>
      <c r="L2621" s="42">
        <v>3450.85</v>
      </c>
      <c r="M2621" s="44">
        <v>45259</v>
      </c>
      <c r="N2621" s="42">
        <v>181.63</v>
      </c>
      <c r="O2621" s="42">
        <v>0</v>
      </c>
      <c r="P2621" s="45">
        <f>IF(J2621&lt;DATEVALUE("2009-1-1"),3%,13%)</f>
        <v>0.13</v>
      </c>
      <c r="Q2621" s="42">
        <f>IF(P2621=13%,ROUND(O2621/(1+P2621)*P2621,2),ROUND(O2621/(1+0.03)*0.02,2))</f>
        <v>0</v>
      </c>
      <c r="R2621" s="42">
        <f>O2621-Q2621</f>
        <v>0</v>
      </c>
      <c r="S2621" s="42">
        <f>N2621-R2621</f>
        <v>181.63</v>
      </c>
      <c r="T2621" s="38">
        <v>5000</v>
      </c>
      <c r="U2621" s="14">
        <f>S2621/H2621</f>
        <v>5.000165176408404E-2</v>
      </c>
      <c r="V2621" s="19"/>
      <c r="W2621" s="19"/>
      <c r="X2621" s="37" t="s">
        <v>3459</v>
      </c>
    </row>
    <row r="2622" spans="1:37" s="3" customFormat="1" ht="16.5" customHeight="1">
      <c r="A2622" s="38">
        <v>258</v>
      </c>
      <c r="B2622" s="39">
        <v>10741</v>
      </c>
      <c r="C2622" s="38">
        <v>10282308</v>
      </c>
      <c r="D2622" s="40" t="s">
        <v>1531</v>
      </c>
      <c r="E2622" s="38">
        <v>1</v>
      </c>
      <c r="F2622" s="38">
        <v>60</v>
      </c>
      <c r="G2622" s="38" t="s">
        <v>33</v>
      </c>
      <c r="H2622" s="42">
        <v>1789.74</v>
      </c>
      <c r="I2622" s="55"/>
      <c r="J2622" s="44">
        <v>42458</v>
      </c>
      <c r="K2622" s="42">
        <v>0</v>
      </c>
      <c r="L2622" s="42">
        <v>1700.25</v>
      </c>
      <c r="M2622" s="44">
        <v>45138</v>
      </c>
      <c r="N2622" s="42">
        <f>H2622-K2622-L2622</f>
        <v>89.490000000000009</v>
      </c>
      <c r="O2622" s="42">
        <v>0</v>
      </c>
      <c r="P2622" s="45">
        <v>0.13</v>
      </c>
      <c r="Q2622" s="42">
        <v>0</v>
      </c>
      <c r="R2622" s="42">
        <v>0</v>
      </c>
      <c r="S2622" s="42">
        <f>N2622-R2622</f>
        <v>89.490000000000009</v>
      </c>
      <c r="T2622" s="38">
        <v>5000</v>
      </c>
      <c r="U2622" s="14">
        <f>S2622/H2622</f>
        <v>5.0001676221127098E-2</v>
      </c>
      <c r="V2622" s="19"/>
      <c r="W2622" s="19"/>
      <c r="X2622" s="37" t="s">
        <v>3462</v>
      </c>
    </row>
    <row r="2623" spans="1:37" s="3" customFormat="1" ht="16.5" customHeight="1">
      <c r="A2623" s="38">
        <v>1036</v>
      </c>
      <c r="B2623" s="39">
        <v>10800</v>
      </c>
      <c r="C2623" s="38">
        <v>10318112</v>
      </c>
      <c r="D2623" s="40" t="s">
        <v>179</v>
      </c>
      <c r="E2623" s="38">
        <v>1</v>
      </c>
      <c r="F2623" s="38">
        <v>120</v>
      </c>
      <c r="G2623" s="38" t="s">
        <v>23</v>
      </c>
      <c r="H2623" s="42">
        <v>5064.03</v>
      </c>
      <c r="I2623" s="2"/>
      <c r="J2623" s="44">
        <v>39869</v>
      </c>
      <c r="K2623" s="42">
        <v>0</v>
      </c>
      <c r="L2623" s="42">
        <v>4810.82</v>
      </c>
      <c r="M2623" s="44">
        <v>45077</v>
      </c>
      <c r="N2623" s="42">
        <f>H2623-K2623-L2623</f>
        <v>253.21000000000004</v>
      </c>
      <c r="O2623" s="42">
        <v>0</v>
      </c>
      <c r="P2623" s="45">
        <v>0.13</v>
      </c>
      <c r="Q2623" s="42">
        <v>0</v>
      </c>
      <c r="R2623" s="42">
        <v>0</v>
      </c>
      <c r="S2623" s="42">
        <f>N2623-R2623</f>
        <v>253.21000000000004</v>
      </c>
      <c r="T2623" s="38">
        <v>1001</v>
      </c>
      <c r="U2623" s="14">
        <f>S2623/H2623</f>
        <v>5.0001678505064158E-2</v>
      </c>
      <c r="V2623" s="19"/>
      <c r="W2623" s="19"/>
      <c r="X2623" s="37" t="s">
        <v>3465</v>
      </c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</row>
    <row r="2624" spans="1:37" s="3" customFormat="1" ht="16.5" customHeight="1">
      <c r="A2624" s="38">
        <v>29</v>
      </c>
      <c r="B2624" s="39">
        <v>10754</v>
      </c>
      <c r="C2624" s="38">
        <v>10295344</v>
      </c>
      <c r="D2624" s="40" t="s">
        <v>2087</v>
      </c>
      <c r="E2624" s="38">
        <v>1</v>
      </c>
      <c r="F2624" s="38">
        <v>21</v>
      </c>
      <c r="G2624" s="38" t="s">
        <v>33</v>
      </c>
      <c r="H2624" s="42">
        <v>1779.54</v>
      </c>
      <c r="I2624" s="2"/>
      <c r="J2624" s="44">
        <v>43797</v>
      </c>
      <c r="K2624" s="42">
        <v>0</v>
      </c>
      <c r="L2624" s="42">
        <v>1690.56</v>
      </c>
      <c r="M2624" s="44">
        <v>45077</v>
      </c>
      <c r="N2624" s="42">
        <f>H2624-K2624-L2624</f>
        <v>88.980000000000018</v>
      </c>
      <c r="O2624" s="42">
        <v>0</v>
      </c>
      <c r="P2624" s="45">
        <v>0.13</v>
      </c>
      <c r="Q2624" s="42">
        <v>0</v>
      </c>
      <c r="R2624" s="42">
        <v>0</v>
      </c>
      <c r="S2624" s="42">
        <v>88.98</v>
      </c>
      <c r="T2624" s="38">
        <v>5000</v>
      </c>
      <c r="U2624" s="14">
        <f>S2624/H2624</f>
        <v>5.0001685828922081E-2</v>
      </c>
      <c r="V2624" s="19"/>
      <c r="W2624" s="19"/>
      <c r="X2624" s="37" t="s">
        <v>3464</v>
      </c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</row>
    <row r="2625" spans="1:37" s="3" customFormat="1" ht="16.5" customHeight="1">
      <c r="A2625" s="38">
        <v>103</v>
      </c>
      <c r="B2625" s="39">
        <v>10717</v>
      </c>
      <c r="C2625" s="38">
        <v>10311646</v>
      </c>
      <c r="D2625" s="40" t="s">
        <v>2087</v>
      </c>
      <c r="E2625" s="58">
        <v>1</v>
      </c>
      <c r="F2625" s="38">
        <v>21</v>
      </c>
      <c r="G2625" s="38" t="s">
        <v>33</v>
      </c>
      <c r="H2625" s="42">
        <v>1779.54</v>
      </c>
      <c r="I2625" s="37"/>
      <c r="J2625" s="44">
        <v>43797</v>
      </c>
      <c r="K2625" s="42">
        <v>0</v>
      </c>
      <c r="L2625" s="42">
        <v>1690.56</v>
      </c>
      <c r="M2625" s="44">
        <v>45224</v>
      </c>
      <c r="N2625" s="42">
        <v>88.98</v>
      </c>
      <c r="O2625" s="42">
        <v>0</v>
      </c>
      <c r="P2625" s="45">
        <f>IF(J2625&lt;DATEVALUE("2009-1-1"),3%,13%)</f>
        <v>0.13</v>
      </c>
      <c r="Q2625" s="42">
        <f>IF(P2625=13%,ROUND(O2625/(1+P2625)*P2625,2),ROUND(O2625/(1+0.03)*0.02,2))</f>
        <v>0</v>
      </c>
      <c r="R2625" s="42">
        <f>O2625-Q2625</f>
        <v>0</v>
      </c>
      <c r="S2625" s="42">
        <f>N2625-R2625</f>
        <v>88.98</v>
      </c>
      <c r="T2625" s="38">
        <v>5000</v>
      </c>
      <c r="U2625" s="14">
        <f>S2625/H2625</f>
        <v>5.0001685828922081E-2</v>
      </c>
      <c r="V2625" s="19"/>
      <c r="W2625" s="19"/>
      <c r="X2625" s="37" t="s">
        <v>3457</v>
      </c>
    </row>
    <row r="2626" spans="1:37" s="3" customFormat="1" ht="16.5" customHeight="1">
      <c r="A2626" s="38">
        <v>977</v>
      </c>
      <c r="B2626" s="39">
        <v>10800</v>
      </c>
      <c r="C2626" s="38">
        <v>10317521</v>
      </c>
      <c r="D2626" s="40" t="s">
        <v>2111</v>
      </c>
      <c r="E2626" s="38">
        <v>1</v>
      </c>
      <c r="F2626" s="38">
        <v>60</v>
      </c>
      <c r="G2626" s="38" t="s">
        <v>23</v>
      </c>
      <c r="H2626" s="42">
        <v>2962.5</v>
      </c>
      <c r="I2626" s="2"/>
      <c r="J2626" s="44">
        <v>39808</v>
      </c>
      <c r="K2626" s="42">
        <v>0</v>
      </c>
      <c r="L2626" s="42">
        <v>2814.37</v>
      </c>
      <c r="M2626" s="44">
        <v>45077</v>
      </c>
      <c r="N2626" s="42">
        <f>H2626-K2626-L2626</f>
        <v>148.13000000000011</v>
      </c>
      <c r="O2626" s="42">
        <v>0</v>
      </c>
      <c r="P2626" s="45">
        <v>0.03</v>
      </c>
      <c r="Q2626" s="42">
        <v>0</v>
      </c>
      <c r="R2626" s="42">
        <v>0</v>
      </c>
      <c r="S2626" s="42">
        <f>N2626-R2626</f>
        <v>148.13000000000011</v>
      </c>
      <c r="T2626" s="38">
        <v>1001</v>
      </c>
      <c r="U2626" s="14">
        <f>S2626/H2626</f>
        <v>5.0001687763713117E-2</v>
      </c>
      <c r="V2626" s="19"/>
      <c r="W2626" s="19"/>
      <c r="X2626" s="37" t="s">
        <v>3465</v>
      </c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</row>
    <row r="2627" spans="1:37" s="3" customFormat="1" ht="16.5" customHeight="1">
      <c r="A2627" s="38">
        <v>23</v>
      </c>
      <c r="B2627" s="39">
        <v>10751</v>
      </c>
      <c r="C2627" s="38">
        <v>10305276</v>
      </c>
      <c r="D2627" s="40" t="s">
        <v>1134</v>
      </c>
      <c r="E2627" s="38">
        <v>2</v>
      </c>
      <c r="F2627" s="38">
        <v>120</v>
      </c>
      <c r="G2627" s="38" t="s">
        <v>23</v>
      </c>
      <c r="H2627" s="42">
        <v>3804.27</v>
      </c>
      <c r="I2627" s="56"/>
      <c r="J2627" s="44">
        <v>41269</v>
      </c>
      <c r="K2627" s="42">
        <v>0</v>
      </c>
      <c r="L2627" s="42">
        <v>3614.05</v>
      </c>
      <c r="M2627" s="44">
        <v>45169</v>
      </c>
      <c r="N2627" s="42">
        <f>H2627-K2627-L2627</f>
        <v>190.2199999999998</v>
      </c>
      <c r="O2627" s="42">
        <v>0</v>
      </c>
      <c r="P2627" s="45">
        <v>0.13</v>
      </c>
      <c r="Q2627" s="42">
        <v>0</v>
      </c>
      <c r="R2627" s="42">
        <v>0</v>
      </c>
      <c r="S2627" s="42">
        <v>190.22</v>
      </c>
      <c r="T2627" s="38">
        <v>2101</v>
      </c>
      <c r="U2627" s="14">
        <f>S2627/H2627</f>
        <v>5.0001708606381777E-2</v>
      </c>
      <c r="V2627" s="19"/>
      <c r="W2627" s="19"/>
      <c r="X2627" s="37" t="s">
        <v>3474</v>
      </c>
    </row>
    <row r="2628" spans="1:37" s="3" customFormat="1" ht="16.5" customHeight="1">
      <c r="A2628" s="38">
        <v>1064</v>
      </c>
      <c r="B2628" s="39">
        <v>10800</v>
      </c>
      <c r="C2628" s="38">
        <v>10317454</v>
      </c>
      <c r="D2628" s="40" t="s">
        <v>2159</v>
      </c>
      <c r="E2628" s="38">
        <v>11</v>
      </c>
      <c r="F2628" s="38">
        <v>60</v>
      </c>
      <c r="G2628" s="38" t="s">
        <v>83</v>
      </c>
      <c r="H2628" s="42">
        <v>3765.67</v>
      </c>
      <c r="I2628" s="2"/>
      <c r="J2628" s="44">
        <v>39808</v>
      </c>
      <c r="K2628" s="42">
        <v>0</v>
      </c>
      <c r="L2628" s="42">
        <v>3577.38</v>
      </c>
      <c r="M2628" s="44">
        <v>45077</v>
      </c>
      <c r="N2628" s="42">
        <f>H2628-K2628-L2628</f>
        <v>188.28999999999996</v>
      </c>
      <c r="O2628" s="42">
        <v>0</v>
      </c>
      <c r="P2628" s="45">
        <v>0.03</v>
      </c>
      <c r="Q2628" s="42">
        <v>0</v>
      </c>
      <c r="R2628" s="42">
        <v>0</v>
      </c>
      <c r="S2628" s="42">
        <f>N2628-R2628</f>
        <v>188.28999999999996</v>
      </c>
      <c r="T2628" s="38">
        <v>1001</v>
      </c>
      <c r="U2628" s="14">
        <f>S2628/H2628</f>
        <v>5.0001726120451333E-2</v>
      </c>
      <c r="V2628" s="19"/>
      <c r="W2628" s="19"/>
      <c r="X2628" s="37" t="s">
        <v>3465</v>
      </c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</row>
    <row r="2629" spans="1:37" s="3" customFormat="1" ht="16.5" customHeight="1">
      <c r="A2629" s="38">
        <v>60</v>
      </c>
      <c r="B2629" s="39">
        <v>10750</v>
      </c>
      <c r="C2629" s="38">
        <v>10299198</v>
      </c>
      <c r="D2629" s="40" t="s">
        <v>1577</v>
      </c>
      <c r="E2629" s="38">
        <v>1</v>
      </c>
      <c r="F2629" s="38">
        <v>60</v>
      </c>
      <c r="G2629" s="38" t="s">
        <v>33</v>
      </c>
      <c r="H2629" s="42">
        <v>1436.75</v>
      </c>
      <c r="I2629" s="55"/>
      <c r="J2629" s="44">
        <v>41114</v>
      </c>
      <c r="K2629" s="42">
        <v>0</v>
      </c>
      <c r="L2629" s="42">
        <v>1364.91</v>
      </c>
      <c r="M2629" s="44">
        <v>45138</v>
      </c>
      <c r="N2629" s="42">
        <f>H2629-K2629-L2629</f>
        <v>71.839999999999918</v>
      </c>
      <c r="O2629" s="42">
        <v>0</v>
      </c>
      <c r="P2629" s="45">
        <v>0.13</v>
      </c>
      <c r="Q2629" s="42">
        <v>0</v>
      </c>
      <c r="R2629" s="42">
        <v>0</v>
      </c>
      <c r="S2629" s="42">
        <v>71.84</v>
      </c>
      <c r="T2629" s="38">
        <v>5000</v>
      </c>
      <c r="U2629" s="14">
        <f>S2629/H2629</f>
        <v>5.0001740038280847E-2</v>
      </c>
      <c r="V2629" s="19"/>
      <c r="W2629" s="19"/>
      <c r="X2629" s="37" t="s">
        <v>3473</v>
      </c>
    </row>
    <row r="2630" spans="1:37" s="3" customFormat="1" ht="16.5" customHeight="1">
      <c r="A2630" s="38">
        <v>839</v>
      </c>
      <c r="B2630" s="39">
        <v>40711</v>
      </c>
      <c r="C2630" s="38">
        <v>10306834</v>
      </c>
      <c r="D2630" s="40" t="s">
        <v>999</v>
      </c>
      <c r="E2630" s="58">
        <v>1</v>
      </c>
      <c r="F2630" s="38">
        <v>60</v>
      </c>
      <c r="G2630" s="38" t="s">
        <v>33</v>
      </c>
      <c r="H2630" s="42">
        <v>1431.55</v>
      </c>
      <c r="I2630" s="57"/>
      <c r="J2630" s="44">
        <v>43186</v>
      </c>
      <c r="K2630" s="42">
        <v>0</v>
      </c>
      <c r="L2630" s="42">
        <v>1359.97</v>
      </c>
      <c r="M2630" s="44">
        <v>45199</v>
      </c>
      <c r="N2630" s="42">
        <f>H2630-K2630-L2630</f>
        <v>71.579999999999927</v>
      </c>
      <c r="O2630" s="42">
        <v>0</v>
      </c>
      <c r="P2630" s="45">
        <v>0.13</v>
      </c>
      <c r="Q2630" s="42">
        <v>0</v>
      </c>
      <c r="R2630" s="42">
        <v>0</v>
      </c>
      <c r="S2630" s="42">
        <f>N2630-R2630</f>
        <v>71.579999999999927</v>
      </c>
      <c r="T2630" s="38">
        <v>1602</v>
      </c>
      <c r="U2630" s="14">
        <f>S2630/H2630</f>
        <v>5.0001746358841768E-2</v>
      </c>
      <c r="V2630" s="19"/>
      <c r="W2630" s="19"/>
      <c r="X2630" s="37" t="s">
        <v>3467</v>
      </c>
    </row>
    <row r="2631" spans="1:37" s="3" customFormat="1" ht="16.5" customHeight="1">
      <c r="A2631" s="38">
        <v>62</v>
      </c>
      <c r="B2631" s="39">
        <v>10750</v>
      </c>
      <c r="C2631" s="38">
        <v>10299224</v>
      </c>
      <c r="D2631" s="40" t="s">
        <v>1579</v>
      </c>
      <c r="E2631" s="38">
        <v>3</v>
      </c>
      <c r="F2631" s="38">
        <v>60</v>
      </c>
      <c r="G2631" s="38" t="s">
        <v>33</v>
      </c>
      <c r="H2631" s="42">
        <v>5384.61</v>
      </c>
      <c r="I2631" s="55"/>
      <c r="J2631" s="44">
        <v>40861</v>
      </c>
      <c r="K2631" s="42">
        <v>0</v>
      </c>
      <c r="L2631" s="42">
        <v>5115.37</v>
      </c>
      <c r="M2631" s="44">
        <v>45138</v>
      </c>
      <c r="N2631" s="42">
        <f>H2631-K2631-L2631</f>
        <v>269.23999999999978</v>
      </c>
      <c r="O2631" s="42">
        <v>0</v>
      </c>
      <c r="P2631" s="45">
        <v>0.13</v>
      </c>
      <c r="Q2631" s="42">
        <v>0</v>
      </c>
      <c r="R2631" s="42">
        <v>0</v>
      </c>
      <c r="S2631" s="42">
        <v>269.24</v>
      </c>
      <c r="T2631" s="38">
        <v>5000</v>
      </c>
      <c r="U2631" s="14">
        <f>S2631/H2631</f>
        <v>5.000176428747858E-2</v>
      </c>
      <c r="V2631" s="19"/>
      <c r="W2631" s="19"/>
      <c r="X2631" s="37" t="s">
        <v>3473</v>
      </c>
    </row>
    <row r="2632" spans="1:37" s="3" customFormat="1" ht="16.5" customHeight="1">
      <c r="A2632" s="38">
        <v>195</v>
      </c>
      <c r="B2632" s="39">
        <v>10741</v>
      </c>
      <c r="C2632" s="38">
        <v>10282261</v>
      </c>
      <c r="D2632" s="40" t="s">
        <v>1402</v>
      </c>
      <c r="E2632" s="38">
        <v>3</v>
      </c>
      <c r="F2632" s="38">
        <v>120</v>
      </c>
      <c r="G2632" s="38" t="s">
        <v>23</v>
      </c>
      <c r="H2632" s="42">
        <v>4769.2299999999996</v>
      </c>
      <c r="I2632" s="49"/>
      <c r="J2632" s="44">
        <v>41112</v>
      </c>
      <c r="K2632" s="42">
        <v>0</v>
      </c>
      <c r="L2632" s="42">
        <v>4530.76</v>
      </c>
      <c r="M2632" s="44">
        <v>45107</v>
      </c>
      <c r="N2632" s="42">
        <f>H2632-K2632-L2632</f>
        <v>238.46999999999935</v>
      </c>
      <c r="O2632" s="42">
        <v>0</v>
      </c>
      <c r="P2632" s="45">
        <v>0.13</v>
      </c>
      <c r="Q2632" s="42">
        <v>0</v>
      </c>
      <c r="R2632" s="42">
        <v>0</v>
      </c>
      <c r="S2632" s="42">
        <f>N2632-R2632</f>
        <v>238.46999999999935</v>
      </c>
      <c r="T2632" s="38">
        <v>5000</v>
      </c>
      <c r="U2632" s="14">
        <f>S2632/H2632</f>
        <v>5.0001782258351841E-2</v>
      </c>
      <c r="V2632" s="19"/>
      <c r="W2632" s="19"/>
      <c r="X2632" s="37" t="s">
        <v>3462</v>
      </c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</row>
    <row r="2633" spans="1:37" s="3" customFormat="1" ht="16.5" customHeight="1">
      <c r="A2633" s="38">
        <v>71</v>
      </c>
      <c r="B2633" s="39">
        <v>10750</v>
      </c>
      <c r="C2633" s="38">
        <v>10298437</v>
      </c>
      <c r="D2633" s="40" t="s">
        <v>1587</v>
      </c>
      <c r="E2633" s="38">
        <v>6</v>
      </c>
      <c r="F2633" s="38">
        <v>60</v>
      </c>
      <c r="G2633" s="38" t="s">
        <v>83</v>
      </c>
      <c r="H2633" s="42">
        <v>1398.55</v>
      </c>
      <c r="I2633" s="55"/>
      <c r="J2633" s="44">
        <v>40862</v>
      </c>
      <c r="K2633" s="42">
        <v>0</v>
      </c>
      <c r="L2633" s="42">
        <v>1328.62</v>
      </c>
      <c r="M2633" s="44">
        <v>45138</v>
      </c>
      <c r="N2633" s="42">
        <f>H2633-K2633-L2633</f>
        <v>69.930000000000064</v>
      </c>
      <c r="O2633" s="42">
        <v>0</v>
      </c>
      <c r="P2633" s="45">
        <v>0.13</v>
      </c>
      <c r="Q2633" s="42">
        <v>0</v>
      </c>
      <c r="R2633" s="42">
        <v>0</v>
      </c>
      <c r="S2633" s="42">
        <v>69.930000000000007</v>
      </c>
      <c r="T2633" s="38">
        <v>5000</v>
      </c>
      <c r="U2633" s="14">
        <f>S2633/H2633</f>
        <v>5.0001787565693047E-2</v>
      </c>
      <c r="V2633" s="19"/>
      <c r="W2633" s="19"/>
      <c r="X2633" s="37" t="s">
        <v>3473</v>
      </c>
    </row>
    <row r="2634" spans="1:37" s="3" customFormat="1" ht="16.5" customHeight="1">
      <c r="A2634" s="38">
        <v>405</v>
      </c>
      <c r="B2634" s="39">
        <v>10729</v>
      </c>
      <c r="C2634" s="38">
        <v>10292091</v>
      </c>
      <c r="D2634" s="40" t="s">
        <v>301</v>
      </c>
      <c r="E2634" s="58">
        <v>1</v>
      </c>
      <c r="F2634" s="38">
        <v>120</v>
      </c>
      <c r="G2634" s="38" t="s">
        <v>21</v>
      </c>
      <c r="H2634" s="42">
        <v>3341.88</v>
      </c>
      <c r="I2634" s="37"/>
      <c r="J2634" s="44">
        <v>40688</v>
      </c>
      <c r="K2634" s="42">
        <v>0</v>
      </c>
      <c r="L2634" s="42">
        <v>3174.78</v>
      </c>
      <c r="M2634" s="44">
        <v>45259</v>
      </c>
      <c r="N2634" s="42">
        <v>167.1</v>
      </c>
      <c r="O2634" s="42">
        <v>0</v>
      </c>
      <c r="P2634" s="45">
        <f>IF(J2634&lt;DATEVALUE("2009-1-1"),3%,13%)</f>
        <v>0.13</v>
      </c>
      <c r="Q2634" s="42">
        <f>IF(P2634=13%,ROUND(O2634/(1+P2634)*P2634,2),ROUND(O2634/(1+0.03)*0.02,2))</f>
        <v>0</v>
      </c>
      <c r="R2634" s="42">
        <f>O2634-Q2634</f>
        <v>0</v>
      </c>
      <c r="S2634" s="42">
        <f>N2634-R2634</f>
        <v>167.1</v>
      </c>
      <c r="T2634" s="38">
        <v>5000</v>
      </c>
      <c r="U2634" s="14">
        <f>S2634/H2634</f>
        <v>5.0001795396603106E-2</v>
      </c>
      <c r="V2634" s="19"/>
      <c r="W2634" s="19"/>
      <c r="X2634" s="37" t="s">
        <v>3459</v>
      </c>
    </row>
    <row r="2635" spans="1:37" s="3" customFormat="1" ht="16.5" customHeight="1">
      <c r="A2635" s="38">
        <v>319</v>
      </c>
      <c r="B2635" s="39">
        <v>10729</v>
      </c>
      <c r="C2635" s="38">
        <v>10291930</v>
      </c>
      <c r="D2635" s="40" t="s">
        <v>3106</v>
      </c>
      <c r="E2635" s="58">
        <v>1</v>
      </c>
      <c r="F2635" s="38">
        <v>120</v>
      </c>
      <c r="G2635" s="38" t="s">
        <v>21</v>
      </c>
      <c r="H2635" s="42">
        <v>4153.8500000000004</v>
      </c>
      <c r="I2635" s="37"/>
      <c r="J2635" s="44">
        <v>40262</v>
      </c>
      <c r="K2635" s="42">
        <v>0</v>
      </c>
      <c r="L2635" s="42">
        <v>3946.15</v>
      </c>
      <c r="M2635" s="44">
        <v>45259</v>
      </c>
      <c r="N2635" s="42">
        <v>207.7</v>
      </c>
      <c r="O2635" s="42">
        <v>0</v>
      </c>
      <c r="P2635" s="45">
        <f>IF(J2635&lt;DATEVALUE("2009-1-1"),3%,13%)</f>
        <v>0.13</v>
      </c>
      <c r="Q2635" s="42">
        <f>IF(P2635=13%,ROUND(O2635/(1+P2635)*P2635,2),ROUND(O2635/(1+0.03)*0.02,2))</f>
        <v>0</v>
      </c>
      <c r="R2635" s="42">
        <f>O2635-Q2635</f>
        <v>0</v>
      </c>
      <c r="S2635" s="42">
        <f>N2635-R2635</f>
        <v>207.7</v>
      </c>
      <c r="T2635" s="38">
        <v>1601</v>
      </c>
      <c r="U2635" s="14">
        <f>S2635/H2635</f>
        <v>5.0001805553883741E-2</v>
      </c>
      <c r="V2635" s="19"/>
      <c r="W2635" s="19"/>
      <c r="X2635" s="37" t="s">
        <v>3459</v>
      </c>
    </row>
    <row r="2636" spans="1:37" s="3" customFormat="1" ht="16.5" customHeight="1">
      <c r="A2636" s="38">
        <v>23</v>
      </c>
      <c r="B2636" s="39">
        <v>10719</v>
      </c>
      <c r="C2636" s="38">
        <v>10281401</v>
      </c>
      <c r="D2636" s="40" t="s">
        <v>249</v>
      </c>
      <c r="E2636" s="58">
        <v>5</v>
      </c>
      <c r="F2636" s="38">
        <v>43</v>
      </c>
      <c r="G2636" s="38" t="s">
        <v>33</v>
      </c>
      <c r="H2636" s="42">
        <v>3041.49</v>
      </c>
      <c r="I2636" s="57"/>
      <c r="J2636" s="44">
        <v>43827</v>
      </c>
      <c r="K2636" s="42">
        <v>0</v>
      </c>
      <c r="L2636" s="42">
        <v>2889.41</v>
      </c>
      <c r="M2636" s="44">
        <v>45199</v>
      </c>
      <c r="N2636" s="42">
        <f>H2636-L2636</f>
        <v>152.07999999999993</v>
      </c>
      <c r="O2636" s="42">
        <v>0</v>
      </c>
      <c r="P2636" s="45">
        <v>0.13</v>
      </c>
      <c r="Q2636" s="42">
        <v>0</v>
      </c>
      <c r="R2636" s="42">
        <v>0</v>
      </c>
      <c r="S2636" s="42">
        <f>N2636</f>
        <v>152.07999999999993</v>
      </c>
      <c r="T2636" s="38">
        <v>2506</v>
      </c>
      <c r="U2636" s="14">
        <f>S2636/H2636</f>
        <v>5.0001808324209494E-2</v>
      </c>
      <c r="V2636" s="19"/>
      <c r="W2636" s="19"/>
      <c r="X2636" s="37" t="s">
        <v>3478</v>
      </c>
    </row>
    <row r="2637" spans="1:37" s="3" customFormat="1" ht="16.5" customHeight="1">
      <c r="A2637" s="38">
        <v>178</v>
      </c>
      <c r="B2637" s="39">
        <v>50098</v>
      </c>
      <c r="C2637" s="38">
        <v>10307940</v>
      </c>
      <c r="D2637" s="40" t="s">
        <v>2958</v>
      </c>
      <c r="E2637" s="58">
        <v>1</v>
      </c>
      <c r="F2637" s="38">
        <v>120</v>
      </c>
      <c r="G2637" s="38" t="s">
        <v>23</v>
      </c>
      <c r="H2637" s="42">
        <v>2764.1</v>
      </c>
      <c r="I2637" s="37"/>
      <c r="J2637" s="44">
        <v>41248</v>
      </c>
      <c r="K2637" s="42">
        <v>0</v>
      </c>
      <c r="L2637" s="42">
        <v>2625.89</v>
      </c>
      <c r="M2637" s="44">
        <v>45216</v>
      </c>
      <c r="N2637" s="42">
        <v>138.21</v>
      </c>
      <c r="O2637" s="42">
        <v>0</v>
      </c>
      <c r="P2637" s="45">
        <f>IF(J2637&lt;DATEVALUE("2009-1-1"),3%,13%)</f>
        <v>0.13</v>
      </c>
      <c r="Q2637" s="42">
        <f>IF(P2637=13%,ROUND(O2637/(1+P2637)*P2637,2),ROUND(O2637/(1+0.03)*0.02,2))</f>
        <v>0</v>
      </c>
      <c r="R2637" s="42">
        <f>O2637-Q2637</f>
        <v>0</v>
      </c>
      <c r="S2637" s="42">
        <f>N2637-R2637</f>
        <v>138.21</v>
      </c>
      <c r="T2637" s="38">
        <v>2101</v>
      </c>
      <c r="U2637" s="14">
        <f>S2637/H2637</f>
        <v>5.0001808907058361E-2</v>
      </c>
      <c r="V2637" s="19"/>
      <c r="W2637" s="19"/>
      <c r="X2637" s="37" t="s">
        <v>3456</v>
      </c>
    </row>
    <row r="2638" spans="1:37" s="3" customFormat="1" ht="16.5" customHeight="1">
      <c r="A2638" s="38">
        <v>659</v>
      </c>
      <c r="B2638" s="39">
        <v>10737</v>
      </c>
      <c r="C2638" s="38">
        <v>10288296</v>
      </c>
      <c r="D2638" s="40" t="s">
        <v>454</v>
      </c>
      <c r="E2638" s="58">
        <v>1</v>
      </c>
      <c r="F2638" s="38">
        <v>60</v>
      </c>
      <c r="G2638" s="38" t="s">
        <v>33</v>
      </c>
      <c r="H2638" s="42">
        <v>1102.56</v>
      </c>
      <c r="I2638" s="57"/>
      <c r="J2638" s="44">
        <v>42183</v>
      </c>
      <c r="K2638" s="42">
        <v>0</v>
      </c>
      <c r="L2638" s="42">
        <v>1047.43</v>
      </c>
      <c r="M2638" s="44">
        <v>45199</v>
      </c>
      <c r="N2638" s="42">
        <f>H2638-L2638</f>
        <v>55.129999999999882</v>
      </c>
      <c r="O2638" s="42">
        <v>0</v>
      </c>
      <c r="P2638" s="45">
        <v>0.13</v>
      </c>
      <c r="Q2638" s="42">
        <v>0</v>
      </c>
      <c r="R2638" s="42">
        <v>0</v>
      </c>
      <c r="S2638" s="42">
        <f>N2638</f>
        <v>55.129999999999882</v>
      </c>
      <c r="T2638" s="38">
        <v>5000</v>
      </c>
      <c r="U2638" s="14">
        <f>S2638/H2638</f>
        <v>5.0001813960237888E-2</v>
      </c>
      <c r="V2638" s="19"/>
      <c r="W2638" s="19"/>
      <c r="X2638" s="37" t="s">
        <v>3461</v>
      </c>
    </row>
    <row r="2639" spans="1:37" s="3" customFormat="1" ht="16.5" customHeight="1">
      <c r="A2639" s="38">
        <v>415</v>
      </c>
      <c r="B2639" s="39">
        <v>10745</v>
      </c>
      <c r="C2639" s="38">
        <v>10308312</v>
      </c>
      <c r="D2639" s="40" t="s">
        <v>864</v>
      </c>
      <c r="E2639" s="58">
        <v>6</v>
      </c>
      <c r="F2639" s="38">
        <v>60</v>
      </c>
      <c r="G2639" s="38" t="s">
        <v>83</v>
      </c>
      <c r="H2639" s="42">
        <v>1102.56</v>
      </c>
      <c r="I2639" s="37"/>
      <c r="J2639" s="44">
        <v>41848</v>
      </c>
      <c r="K2639" s="42">
        <v>0</v>
      </c>
      <c r="L2639" s="42">
        <v>1047.43</v>
      </c>
      <c r="M2639" s="44">
        <v>45244</v>
      </c>
      <c r="N2639" s="42">
        <v>55.13</v>
      </c>
      <c r="O2639" s="42">
        <v>0</v>
      </c>
      <c r="P2639" s="45">
        <f>IF(J2639&lt;DATEVALUE("2009-1-1"),3%,13%)</f>
        <v>0.13</v>
      </c>
      <c r="Q2639" s="42">
        <f>IF(P2639=13%,ROUND(O2639/(1+P2639)*P2639,2),ROUND(O2639/(1+0.03)*0.02,2))</f>
        <v>0</v>
      </c>
      <c r="R2639" s="42">
        <f>O2639-Q2639</f>
        <v>0</v>
      </c>
      <c r="S2639" s="42">
        <f>N2639-R2639</f>
        <v>55.13</v>
      </c>
      <c r="T2639" s="38">
        <v>5000</v>
      </c>
      <c r="U2639" s="14">
        <f>S2639/H2639</f>
        <v>5.0001813960237999E-2</v>
      </c>
      <c r="V2639" s="19"/>
      <c r="W2639" s="19"/>
      <c r="X2639" s="37" t="s">
        <v>3463</v>
      </c>
    </row>
    <row r="2640" spans="1:37" s="3" customFormat="1" ht="16.5" customHeight="1">
      <c r="A2640" s="38">
        <v>263</v>
      </c>
      <c r="B2640" s="39">
        <v>10741</v>
      </c>
      <c r="C2640" s="38">
        <v>10282503</v>
      </c>
      <c r="D2640" s="40" t="s">
        <v>1536</v>
      </c>
      <c r="E2640" s="38">
        <v>1</v>
      </c>
      <c r="F2640" s="38">
        <v>40</v>
      </c>
      <c r="G2640" s="38" t="s">
        <v>33</v>
      </c>
      <c r="H2640" s="42">
        <v>3286.68</v>
      </c>
      <c r="I2640" s="55"/>
      <c r="J2640" s="44">
        <v>43827</v>
      </c>
      <c r="K2640" s="42">
        <v>0</v>
      </c>
      <c r="L2640" s="42">
        <v>3122.34</v>
      </c>
      <c r="M2640" s="44">
        <v>45138</v>
      </c>
      <c r="N2640" s="42">
        <f>H2640-K2640-L2640</f>
        <v>164.33999999999969</v>
      </c>
      <c r="O2640" s="42">
        <v>0</v>
      </c>
      <c r="P2640" s="45">
        <v>0.13</v>
      </c>
      <c r="Q2640" s="42">
        <v>0</v>
      </c>
      <c r="R2640" s="42">
        <v>0</v>
      </c>
      <c r="S2640" s="42">
        <f>N2640-R2640</f>
        <v>164.33999999999969</v>
      </c>
      <c r="T2640" s="38">
        <v>5000</v>
      </c>
      <c r="U2640" s="14">
        <f>S2640/H2640</f>
        <v>5.0001825550403355E-2</v>
      </c>
      <c r="V2640" s="19"/>
      <c r="W2640" s="19"/>
      <c r="X2640" s="37" t="s">
        <v>3462</v>
      </c>
    </row>
    <row r="2641" spans="1:37" s="3" customFormat="1" ht="16.5" customHeight="1">
      <c r="A2641" s="38">
        <v>112</v>
      </c>
      <c r="B2641" s="39">
        <v>50099</v>
      </c>
      <c r="C2641" s="38">
        <v>10297565</v>
      </c>
      <c r="D2641" s="40" t="s">
        <v>2566</v>
      </c>
      <c r="E2641" s="38">
        <v>16</v>
      </c>
      <c r="F2641" s="38">
        <v>60</v>
      </c>
      <c r="G2641" s="38" t="s">
        <v>33</v>
      </c>
      <c r="H2641" s="42">
        <v>3282.08</v>
      </c>
      <c r="I2641" s="2"/>
      <c r="J2641" s="44">
        <v>42001</v>
      </c>
      <c r="K2641" s="42">
        <v>0</v>
      </c>
      <c r="L2641" s="42">
        <v>3117.97</v>
      </c>
      <c r="M2641" s="44">
        <v>45016</v>
      </c>
      <c r="N2641" s="42">
        <f>H2641-K2641-L2641</f>
        <v>164.11000000000013</v>
      </c>
      <c r="O2641" s="42">
        <v>0</v>
      </c>
      <c r="P2641" s="45">
        <v>0.13</v>
      </c>
      <c r="Q2641" s="42">
        <v>0</v>
      </c>
      <c r="R2641" s="42">
        <v>0</v>
      </c>
      <c r="S2641" s="42">
        <v>164.11</v>
      </c>
      <c r="T2641" s="38">
        <v>5000</v>
      </c>
      <c r="U2641" s="14">
        <f>S2641/H2641</f>
        <v>5.0001828109004054E-2</v>
      </c>
      <c r="V2641" s="19"/>
      <c r="W2641" s="19"/>
      <c r="X2641" s="37" t="s">
        <v>3468</v>
      </c>
    </row>
    <row r="2642" spans="1:37" s="3" customFormat="1" ht="16.5" customHeight="1">
      <c r="A2642" s="38">
        <v>353</v>
      </c>
      <c r="B2642" s="39">
        <v>40704</v>
      </c>
      <c r="C2642" s="38">
        <v>10303056</v>
      </c>
      <c r="D2642" s="40" t="s">
        <v>874</v>
      </c>
      <c r="E2642" s="58">
        <v>16</v>
      </c>
      <c r="F2642" s="38">
        <v>60</v>
      </c>
      <c r="G2642" s="38" t="s">
        <v>33</v>
      </c>
      <c r="H2642" s="42">
        <v>3282.08</v>
      </c>
      <c r="I2642" s="57"/>
      <c r="J2642" s="44">
        <v>42002</v>
      </c>
      <c r="K2642" s="42">
        <v>0</v>
      </c>
      <c r="L2642" s="42">
        <v>3117.97</v>
      </c>
      <c r="M2642" s="44">
        <v>45199</v>
      </c>
      <c r="N2642" s="42">
        <f>H2642-K2642-L2642</f>
        <v>164.11000000000013</v>
      </c>
      <c r="O2642" s="42">
        <v>0</v>
      </c>
      <c r="P2642" s="45">
        <v>0.13</v>
      </c>
      <c r="Q2642" s="42">
        <v>0</v>
      </c>
      <c r="R2642" s="42">
        <v>0</v>
      </c>
      <c r="S2642" s="42">
        <f>N2642-R2642</f>
        <v>164.11000000000013</v>
      </c>
      <c r="T2642" s="38">
        <v>5000</v>
      </c>
      <c r="U2642" s="14">
        <f>S2642/H2642</f>
        <v>5.0001828109004089E-2</v>
      </c>
      <c r="V2642" s="19"/>
      <c r="W2642" s="19"/>
      <c r="X2642" s="37" t="s">
        <v>3463</v>
      </c>
    </row>
    <row r="2643" spans="1:37" s="3" customFormat="1" ht="16.5" customHeight="1">
      <c r="A2643" s="38">
        <v>256</v>
      </c>
      <c r="B2643" s="39">
        <v>10741</v>
      </c>
      <c r="C2643" s="38">
        <v>10282273</v>
      </c>
      <c r="D2643" s="40" t="s">
        <v>794</v>
      </c>
      <c r="E2643" s="38">
        <v>1</v>
      </c>
      <c r="F2643" s="38">
        <v>60</v>
      </c>
      <c r="G2643" s="38" t="s">
        <v>33</v>
      </c>
      <c r="H2643" s="42">
        <v>2731.1</v>
      </c>
      <c r="I2643" s="55"/>
      <c r="J2643" s="44">
        <v>41542</v>
      </c>
      <c r="K2643" s="42">
        <v>0</v>
      </c>
      <c r="L2643" s="42">
        <v>2594.54</v>
      </c>
      <c r="M2643" s="44">
        <v>45138</v>
      </c>
      <c r="N2643" s="42">
        <f>H2643-K2643-L2643</f>
        <v>136.55999999999995</v>
      </c>
      <c r="O2643" s="42">
        <v>0</v>
      </c>
      <c r="P2643" s="45">
        <v>0.13</v>
      </c>
      <c r="Q2643" s="42">
        <v>0</v>
      </c>
      <c r="R2643" s="42">
        <v>0</v>
      </c>
      <c r="S2643" s="42">
        <f>N2643-R2643</f>
        <v>136.55999999999995</v>
      </c>
      <c r="T2643" s="38">
        <v>5000</v>
      </c>
      <c r="U2643" s="14">
        <f>S2643/H2643</f>
        <v>5.000183076416094E-2</v>
      </c>
      <c r="V2643" s="19"/>
      <c r="W2643" s="19"/>
      <c r="X2643" s="37" t="s">
        <v>3462</v>
      </c>
    </row>
    <row r="2644" spans="1:37" s="3" customFormat="1" ht="16.5" customHeight="1">
      <c r="A2644" s="38">
        <v>1016</v>
      </c>
      <c r="B2644" s="39">
        <v>10800</v>
      </c>
      <c r="C2644" s="38">
        <v>10317741</v>
      </c>
      <c r="D2644" s="40" t="s">
        <v>2132</v>
      </c>
      <c r="E2644" s="38">
        <v>1</v>
      </c>
      <c r="F2644" s="38">
        <v>60</v>
      </c>
      <c r="G2644" s="38" t="s">
        <v>23</v>
      </c>
      <c r="H2644" s="42">
        <v>4088.25</v>
      </c>
      <c r="I2644" s="2"/>
      <c r="J2644" s="44">
        <v>39808</v>
      </c>
      <c r="K2644" s="42">
        <v>0</v>
      </c>
      <c r="L2644" s="42">
        <v>3883.83</v>
      </c>
      <c r="M2644" s="44">
        <v>45077</v>
      </c>
      <c r="N2644" s="42">
        <f>H2644-K2644-L2644</f>
        <v>204.42000000000007</v>
      </c>
      <c r="O2644" s="42">
        <v>0</v>
      </c>
      <c r="P2644" s="45">
        <v>0.03</v>
      </c>
      <c r="Q2644" s="42">
        <v>0</v>
      </c>
      <c r="R2644" s="42">
        <v>0</v>
      </c>
      <c r="S2644" s="42">
        <f>N2644-R2644</f>
        <v>204.42000000000007</v>
      </c>
      <c r="T2644" s="38">
        <v>1001</v>
      </c>
      <c r="U2644" s="14">
        <f>S2644/H2644</f>
        <v>5.0001834525775106E-2</v>
      </c>
      <c r="V2644" s="19"/>
      <c r="W2644" s="19"/>
      <c r="X2644" s="37" t="s">
        <v>3465</v>
      </c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</row>
    <row r="2645" spans="1:37" s="3" customFormat="1" ht="16.5" customHeight="1">
      <c r="A2645" s="38">
        <v>337</v>
      </c>
      <c r="B2645" s="39">
        <v>10741</v>
      </c>
      <c r="C2645" s="38">
        <v>10282170</v>
      </c>
      <c r="D2645" s="40" t="s">
        <v>1107</v>
      </c>
      <c r="E2645" s="38">
        <v>1</v>
      </c>
      <c r="F2645" s="38">
        <v>60</v>
      </c>
      <c r="G2645" s="38" t="s">
        <v>83</v>
      </c>
      <c r="H2645" s="42">
        <v>811.97</v>
      </c>
      <c r="I2645" s="56"/>
      <c r="J2645" s="44">
        <v>43279</v>
      </c>
      <c r="K2645" s="42">
        <v>0</v>
      </c>
      <c r="L2645" s="42">
        <v>771.37</v>
      </c>
      <c r="M2645" s="44">
        <v>45169</v>
      </c>
      <c r="N2645" s="42">
        <f>H2645-K2645-L2645</f>
        <v>40.600000000000023</v>
      </c>
      <c r="O2645" s="42">
        <v>0</v>
      </c>
      <c r="P2645" s="45">
        <v>0.13</v>
      </c>
      <c r="Q2645" s="42">
        <v>0</v>
      </c>
      <c r="R2645" s="42">
        <v>0</v>
      </c>
      <c r="S2645" s="42">
        <f>N2645-R2645</f>
        <v>40.600000000000023</v>
      </c>
      <c r="T2645" s="38">
        <v>2506</v>
      </c>
      <c r="U2645" s="14">
        <f>S2645/H2645</f>
        <v>5.0001847358892598E-2</v>
      </c>
      <c r="V2645" s="19"/>
      <c r="W2645" s="19"/>
      <c r="X2645" s="37" t="s">
        <v>3462</v>
      </c>
    </row>
    <row r="2646" spans="1:37" s="3" customFormat="1" ht="16.5" customHeight="1">
      <c r="A2646" s="38">
        <v>407</v>
      </c>
      <c r="B2646" s="39">
        <v>10736</v>
      </c>
      <c r="C2646" s="38">
        <v>10284320</v>
      </c>
      <c r="D2646" s="40" t="s">
        <v>1353</v>
      </c>
      <c r="E2646" s="38">
        <v>1</v>
      </c>
      <c r="F2646" s="38">
        <v>120</v>
      </c>
      <c r="G2646" s="38" t="s">
        <v>21</v>
      </c>
      <c r="H2646" s="42">
        <v>5128.21</v>
      </c>
      <c r="I2646" s="55"/>
      <c r="J2646" s="44">
        <v>40750</v>
      </c>
      <c r="K2646" s="42">
        <v>0</v>
      </c>
      <c r="L2646" s="42">
        <v>4871.79</v>
      </c>
      <c r="M2646" s="44">
        <v>45138</v>
      </c>
      <c r="N2646" s="42">
        <f>H2646-K2646-L2646</f>
        <v>256.42000000000007</v>
      </c>
      <c r="O2646" s="42">
        <v>0</v>
      </c>
      <c r="P2646" s="45">
        <v>0.13</v>
      </c>
      <c r="Q2646" s="42">
        <v>0</v>
      </c>
      <c r="R2646" s="42">
        <v>0</v>
      </c>
      <c r="S2646" s="42">
        <v>256.42</v>
      </c>
      <c r="T2646" s="38">
        <v>5000</v>
      </c>
      <c r="U2646" s="14">
        <f>S2646/H2646</f>
        <v>5.0001852498240129E-2</v>
      </c>
      <c r="V2646" s="19"/>
      <c r="W2646" s="19"/>
      <c r="X2646" s="37" t="s">
        <v>3461</v>
      </c>
    </row>
    <row r="2647" spans="1:37" s="3" customFormat="1" ht="16.5" customHeight="1">
      <c r="A2647" s="38">
        <v>789</v>
      </c>
      <c r="B2647" s="39">
        <v>10729</v>
      </c>
      <c r="C2647" s="38">
        <v>10292804</v>
      </c>
      <c r="D2647" s="40" t="s">
        <v>3332</v>
      </c>
      <c r="E2647" s="58">
        <v>1</v>
      </c>
      <c r="F2647" s="38">
        <v>60</v>
      </c>
      <c r="G2647" s="38" t="s">
        <v>33</v>
      </c>
      <c r="H2647" s="42">
        <v>5128.21</v>
      </c>
      <c r="I2647" s="37"/>
      <c r="J2647" s="44">
        <v>42640</v>
      </c>
      <c r="K2647" s="42">
        <v>0</v>
      </c>
      <c r="L2647" s="42">
        <v>4871.79</v>
      </c>
      <c r="M2647" s="44">
        <v>45259</v>
      </c>
      <c r="N2647" s="42">
        <v>256.42</v>
      </c>
      <c r="O2647" s="42">
        <v>0</v>
      </c>
      <c r="P2647" s="45">
        <f>IF(J2647&lt;DATEVALUE("2009-1-1"),3%,13%)</f>
        <v>0.13</v>
      </c>
      <c r="Q2647" s="42">
        <f>IF(P2647=13%,ROUND(O2647/(1+P2647)*P2647,2),ROUND(O2647/(1+0.03)*0.02,2))</f>
        <v>0</v>
      </c>
      <c r="R2647" s="42">
        <f>O2647-Q2647</f>
        <v>0</v>
      </c>
      <c r="S2647" s="42">
        <f>N2647-R2647</f>
        <v>256.42</v>
      </c>
      <c r="T2647" s="38">
        <v>5000</v>
      </c>
      <c r="U2647" s="14">
        <f>S2647/H2647</f>
        <v>5.0001852498240129E-2</v>
      </c>
      <c r="V2647" s="19"/>
      <c r="W2647" s="19"/>
      <c r="X2647" s="37" t="s">
        <v>3459</v>
      </c>
    </row>
    <row r="2648" spans="1:37" s="3" customFormat="1" ht="16.5" customHeight="1">
      <c r="A2648" s="38">
        <v>1053</v>
      </c>
      <c r="B2648" s="39">
        <v>10800</v>
      </c>
      <c r="C2648" s="38">
        <v>10317342</v>
      </c>
      <c r="D2648" s="40" t="s">
        <v>2154</v>
      </c>
      <c r="E2648" s="38">
        <v>48</v>
      </c>
      <c r="F2648" s="38">
        <v>60</v>
      </c>
      <c r="G2648" s="38" t="s">
        <v>83</v>
      </c>
      <c r="H2648" s="42">
        <v>5056.01</v>
      </c>
      <c r="I2648" s="2"/>
      <c r="J2648" s="44">
        <v>39808</v>
      </c>
      <c r="K2648" s="42">
        <v>0</v>
      </c>
      <c r="L2648" s="42">
        <v>4803.2</v>
      </c>
      <c r="M2648" s="44">
        <v>45077</v>
      </c>
      <c r="N2648" s="42">
        <f>H2648-K2648-L2648</f>
        <v>252.8100000000004</v>
      </c>
      <c r="O2648" s="42">
        <v>0</v>
      </c>
      <c r="P2648" s="45">
        <v>0.03</v>
      </c>
      <c r="Q2648" s="42">
        <v>0</v>
      </c>
      <c r="R2648" s="42">
        <v>0</v>
      </c>
      <c r="S2648" s="42">
        <f>N2648-R2648</f>
        <v>252.8100000000004</v>
      </c>
      <c r="T2648" s="38">
        <v>1001</v>
      </c>
      <c r="U2648" s="14">
        <f>S2648/H2648</f>
        <v>5.0001878951980001E-2</v>
      </c>
      <c r="V2648" s="19"/>
      <c r="W2648" s="19"/>
      <c r="X2648" s="37" t="s">
        <v>3465</v>
      </c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</row>
    <row r="2649" spans="1:37" s="3" customFormat="1" ht="16.5" customHeight="1">
      <c r="A2649" s="38">
        <v>342</v>
      </c>
      <c r="B2649" s="39">
        <v>10739</v>
      </c>
      <c r="C2649" s="38">
        <v>10277844</v>
      </c>
      <c r="D2649" s="40" t="s">
        <v>482</v>
      </c>
      <c r="E2649" s="58">
        <v>4</v>
      </c>
      <c r="F2649" s="38">
        <v>52</v>
      </c>
      <c r="G2649" s="38" t="s">
        <v>33</v>
      </c>
      <c r="H2649" s="42">
        <v>3179.48</v>
      </c>
      <c r="I2649" s="57"/>
      <c r="J2649" s="44">
        <v>43550</v>
      </c>
      <c r="K2649" s="42">
        <v>0</v>
      </c>
      <c r="L2649" s="42">
        <v>3020.5</v>
      </c>
      <c r="M2649" s="44">
        <v>45199</v>
      </c>
      <c r="N2649" s="42">
        <f>H2649-L2649</f>
        <v>158.98000000000002</v>
      </c>
      <c r="O2649" s="42">
        <v>0</v>
      </c>
      <c r="P2649" s="45">
        <v>0.13</v>
      </c>
      <c r="Q2649" s="42">
        <v>0</v>
      </c>
      <c r="R2649" s="42">
        <v>0</v>
      </c>
      <c r="S2649" s="42">
        <f>N2649-R2649</f>
        <v>158.98000000000002</v>
      </c>
      <c r="T2649" s="38">
        <v>2506</v>
      </c>
      <c r="U2649" s="14">
        <f>S2649/H2649</f>
        <v>5.0001887101035397E-2</v>
      </c>
      <c r="V2649" s="19"/>
      <c r="W2649" s="19"/>
      <c r="X2649" s="37" t="s">
        <v>3462</v>
      </c>
    </row>
    <row r="2650" spans="1:37" s="3" customFormat="1" ht="16.5" customHeight="1">
      <c r="A2650" s="38">
        <v>125</v>
      </c>
      <c r="B2650" s="39">
        <v>10725</v>
      </c>
      <c r="C2650" s="38">
        <v>10302351</v>
      </c>
      <c r="D2650" s="40" t="s">
        <v>299</v>
      </c>
      <c r="E2650" s="58">
        <v>3</v>
      </c>
      <c r="F2650" s="38">
        <v>60</v>
      </c>
      <c r="G2650" s="38" t="s">
        <v>83</v>
      </c>
      <c r="H2650" s="42">
        <v>2644.7</v>
      </c>
      <c r="I2650" s="57"/>
      <c r="J2650" s="44">
        <v>41053</v>
      </c>
      <c r="K2650" s="42">
        <v>0</v>
      </c>
      <c r="L2650" s="42">
        <v>2512.46</v>
      </c>
      <c r="M2650" s="44">
        <v>45199</v>
      </c>
      <c r="N2650" s="42">
        <f>H2650-K2650-L2650</f>
        <v>132.23999999999978</v>
      </c>
      <c r="O2650" s="42">
        <v>0</v>
      </c>
      <c r="P2650" s="45">
        <v>0.13</v>
      </c>
      <c r="Q2650" s="42">
        <v>0</v>
      </c>
      <c r="R2650" s="42">
        <v>0</v>
      </c>
      <c r="S2650" s="42">
        <f>N2650</f>
        <v>132.23999999999978</v>
      </c>
      <c r="T2650" s="38">
        <v>5000</v>
      </c>
      <c r="U2650" s="14">
        <f>S2650/H2650</f>
        <v>5.0001890573599952E-2</v>
      </c>
      <c r="V2650" s="19"/>
      <c r="W2650" s="19"/>
      <c r="X2650" s="37" t="s">
        <v>3459</v>
      </c>
    </row>
    <row r="2651" spans="1:37" s="3" customFormat="1" ht="16.5" customHeight="1">
      <c r="A2651" s="38">
        <v>8</v>
      </c>
      <c r="B2651" s="39">
        <v>20701</v>
      </c>
      <c r="C2651" s="38">
        <v>10281037</v>
      </c>
      <c r="D2651" s="40" t="s">
        <v>810</v>
      </c>
      <c r="E2651" s="58">
        <v>1</v>
      </c>
      <c r="F2651" s="38">
        <v>44</v>
      </c>
      <c r="G2651" s="38" t="s">
        <v>33</v>
      </c>
      <c r="H2651" s="42">
        <v>1835.73</v>
      </c>
      <c r="I2651" s="57"/>
      <c r="J2651" s="44">
        <v>43797</v>
      </c>
      <c r="K2651" s="42">
        <v>0</v>
      </c>
      <c r="L2651" s="42">
        <v>1743.94</v>
      </c>
      <c r="M2651" s="44">
        <v>45199</v>
      </c>
      <c r="N2651" s="42">
        <f>H2651-K2651-L2651</f>
        <v>91.789999999999964</v>
      </c>
      <c r="O2651" s="42">
        <v>0</v>
      </c>
      <c r="P2651" s="45">
        <v>0.13</v>
      </c>
      <c r="Q2651" s="42">
        <v>0</v>
      </c>
      <c r="R2651" s="42">
        <v>0</v>
      </c>
      <c r="S2651" s="42">
        <f>N2651</f>
        <v>91.789999999999964</v>
      </c>
      <c r="T2651" s="38">
        <v>5000</v>
      </c>
      <c r="U2651" s="14">
        <f>S2651/H2651</f>
        <v>5.0001906598464894E-2</v>
      </c>
      <c r="V2651" s="19"/>
      <c r="W2651" s="19"/>
      <c r="X2651" s="37" t="s">
        <v>3466</v>
      </c>
    </row>
    <row r="2652" spans="1:37" s="3" customFormat="1" ht="16.5" customHeight="1">
      <c r="A2652" s="38">
        <v>967</v>
      </c>
      <c r="B2652" s="39">
        <v>10800</v>
      </c>
      <c r="C2652" s="38">
        <v>10317438</v>
      </c>
      <c r="D2652" s="40" t="s">
        <v>2104</v>
      </c>
      <c r="E2652" s="38">
        <v>1</v>
      </c>
      <c r="F2652" s="38">
        <v>60</v>
      </c>
      <c r="G2652" s="38" t="s">
        <v>23</v>
      </c>
      <c r="H2652" s="42">
        <v>2567.5</v>
      </c>
      <c r="I2652" s="2"/>
      <c r="J2652" s="44">
        <v>39808</v>
      </c>
      <c r="K2652" s="42">
        <v>0</v>
      </c>
      <c r="L2652" s="42">
        <v>2439.12</v>
      </c>
      <c r="M2652" s="44">
        <v>45077</v>
      </c>
      <c r="N2652" s="42">
        <f>H2652-K2652-L2652</f>
        <v>128.38000000000011</v>
      </c>
      <c r="O2652" s="42">
        <v>0</v>
      </c>
      <c r="P2652" s="45">
        <v>0.03</v>
      </c>
      <c r="Q2652" s="42">
        <v>0</v>
      </c>
      <c r="R2652" s="42">
        <v>0</v>
      </c>
      <c r="S2652" s="42">
        <f>N2652-R2652</f>
        <v>128.38000000000011</v>
      </c>
      <c r="T2652" s="38">
        <v>1001</v>
      </c>
      <c r="U2652" s="14">
        <f>S2652/H2652</f>
        <v>5.0001947419668978E-2</v>
      </c>
      <c r="V2652" s="19"/>
      <c r="W2652" s="19"/>
      <c r="X2652" s="37" t="s">
        <v>3465</v>
      </c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</row>
    <row r="2653" spans="1:37" s="3" customFormat="1" ht="16.5" customHeight="1">
      <c r="A2653" s="38">
        <v>1022</v>
      </c>
      <c r="B2653" s="39">
        <v>10800</v>
      </c>
      <c r="C2653" s="38">
        <v>10317751</v>
      </c>
      <c r="D2653" s="40" t="s">
        <v>588</v>
      </c>
      <c r="E2653" s="38">
        <v>1</v>
      </c>
      <c r="F2653" s="38">
        <v>60</v>
      </c>
      <c r="G2653" s="38" t="s">
        <v>23</v>
      </c>
      <c r="H2653" s="42">
        <v>2567.5</v>
      </c>
      <c r="I2653" s="2"/>
      <c r="J2653" s="44">
        <v>39808</v>
      </c>
      <c r="K2653" s="42">
        <v>0</v>
      </c>
      <c r="L2653" s="42">
        <v>2439.12</v>
      </c>
      <c r="M2653" s="44">
        <v>45077</v>
      </c>
      <c r="N2653" s="42">
        <f>H2653-K2653-L2653</f>
        <v>128.38000000000011</v>
      </c>
      <c r="O2653" s="42">
        <v>0</v>
      </c>
      <c r="P2653" s="45">
        <v>0.03</v>
      </c>
      <c r="Q2653" s="42">
        <v>0</v>
      </c>
      <c r="R2653" s="42">
        <v>0</v>
      </c>
      <c r="S2653" s="42">
        <f>N2653-R2653</f>
        <v>128.38000000000011</v>
      </c>
      <c r="T2653" s="38">
        <v>1001</v>
      </c>
      <c r="U2653" s="14">
        <f>S2653/H2653</f>
        <v>5.0001947419668978E-2</v>
      </c>
      <c r="V2653" s="19"/>
      <c r="W2653" s="19"/>
      <c r="X2653" s="37" t="s">
        <v>3465</v>
      </c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</row>
    <row r="2654" spans="1:37" s="3" customFormat="1" ht="16.5" customHeight="1">
      <c r="A2654" s="38">
        <v>53</v>
      </c>
      <c r="B2654" s="39">
        <v>10750</v>
      </c>
      <c r="C2654" s="38">
        <v>10299238</v>
      </c>
      <c r="D2654" s="40" t="s">
        <v>1571</v>
      </c>
      <c r="E2654" s="38">
        <v>1</v>
      </c>
      <c r="F2654" s="38">
        <v>120</v>
      </c>
      <c r="G2654" s="38" t="s">
        <v>23</v>
      </c>
      <c r="H2654" s="42">
        <v>2564.1</v>
      </c>
      <c r="I2654" s="55"/>
      <c r="J2654" s="44">
        <v>40863</v>
      </c>
      <c r="K2654" s="42">
        <v>0</v>
      </c>
      <c r="L2654" s="42">
        <v>2435.89</v>
      </c>
      <c r="M2654" s="44">
        <v>45138</v>
      </c>
      <c r="N2654" s="42">
        <f>H2654-K2654-L2654</f>
        <v>128.21000000000004</v>
      </c>
      <c r="O2654" s="42">
        <v>0</v>
      </c>
      <c r="P2654" s="45">
        <v>0.13</v>
      </c>
      <c r="Q2654" s="42">
        <v>0</v>
      </c>
      <c r="R2654" s="42">
        <v>0</v>
      </c>
      <c r="S2654" s="42">
        <v>128.21</v>
      </c>
      <c r="T2654" s="38">
        <v>5000</v>
      </c>
      <c r="U2654" s="14">
        <f>S2654/H2654</f>
        <v>5.0001950001950006E-2</v>
      </c>
      <c r="V2654" s="19"/>
      <c r="W2654" s="19"/>
      <c r="X2654" s="37" t="s">
        <v>3473</v>
      </c>
    </row>
    <row r="2655" spans="1:37" s="3" customFormat="1" ht="16.5" customHeight="1">
      <c r="A2655" s="38">
        <v>82</v>
      </c>
      <c r="B2655" s="39">
        <v>10736</v>
      </c>
      <c r="C2655" s="38">
        <v>10284018</v>
      </c>
      <c r="D2655" s="40" t="s">
        <v>1884</v>
      </c>
      <c r="E2655" s="38">
        <v>2</v>
      </c>
      <c r="F2655" s="38">
        <v>120</v>
      </c>
      <c r="G2655" s="38" t="s">
        <v>23</v>
      </c>
      <c r="H2655" s="42">
        <v>2564.1</v>
      </c>
      <c r="I2655" s="49"/>
      <c r="J2655" s="44">
        <v>40322</v>
      </c>
      <c r="K2655" s="42">
        <v>0</v>
      </c>
      <c r="L2655" s="42">
        <v>2435.89</v>
      </c>
      <c r="M2655" s="44">
        <v>45107</v>
      </c>
      <c r="N2655" s="42">
        <f>H2655-K2655-L2655</f>
        <v>128.21000000000004</v>
      </c>
      <c r="O2655" s="42">
        <v>0</v>
      </c>
      <c r="P2655" s="45">
        <v>0.13</v>
      </c>
      <c r="Q2655" s="42">
        <v>0</v>
      </c>
      <c r="R2655" s="42">
        <v>0</v>
      </c>
      <c r="S2655" s="42">
        <f>N2655-R2655</f>
        <v>128.21000000000004</v>
      </c>
      <c r="T2655" s="38">
        <v>2102</v>
      </c>
      <c r="U2655" s="14">
        <f>S2655/H2655</f>
        <v>5.000195000195002E-2</v>
      </c>
      <c r="V2655" s="19"/>
      <c r="W2655" s="19"/>
      <c r="X2655" s="37" t="s">
        <v>3461</v>
      </c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</row>
    <row r="2656" spans="1:37" s="3" customFormat="1" ht="16.5" customHeight="1">
      <c r="A2656" s="38">
        <v>837</v>
      </c>
      <c r="B2656" s="39">
        <v>40711</v>
      </c>
      <c r="C2656" s="38">
        <v>10306832</v>
      </c>
      <c r="D2656" s="40" t="s">
        <v>998</v>
      </c>
      <c r="E2656" s="58">
        <v>1</v>
      </c>
      <c r="F2656" s="38">
        <v>60</v>
      </c>
      <c r="G2656" s="38" t="s">
        <v>33</v>
      </c>
      <c r="H2656" s="42">
        <v>3819.05</v>
      </c>
      <c r="I2656" s="57"/>
      <c r="J2656" s="44">
        <v>43186</v>
      </c>
      <c r="K2656" s="42">
        <v>0</v>
      </c>
      <c r="L2656" s="42">
        <v>3628.09</v>
      </c>
      <c r="M2656" s="44">
        <v>45199</v>
      </c>
      <c r="N2656" s="42">
        <f>H2656-K2656-L2656</f>
        <v>190.96000000000004</v>
      </c>
      <c r="O2656" s="42">
        <v>0</v>
      </c>
      <c r="P2656" s="45">
        <v>0.13</v>
      </c>
      <c r="Q2656" s="42">
        <v>0</v>
      </c>
      <c r="R2656" s="42">
        <v>0</v>
      </c>
      <c r="S2656" s="42">
        <f>N2656-R2656</f>
        <v>190.96000000000004</v>
      </c>
      <c r="T2656" s="38">
        <v>1601</v>
      </c>
      <c r="U2656" s="14">
        <f>S2656/H2656</f>
        <v>5.0001963839174671E-2</v>
      </c>
      <c r="V2656" s="19"/>
      <c r="W2656" s="19"/>
      <c r="X2656" s="37" t="s">
        <v>3467</v>
      </c>
    </row>
    <row r="2657" spans="1:37" s="3" customFormat="1" ht="16.5" customHeight="1">
      <c r="A2657" s="38">
        <v>838</v>
      </c>
      <c r="B2657" s="39">
        <v>40711</v>
      </c>
      <c r="C2657" s="38">
        <v>10306833</v>
      </c>
      <c r="D2657" s="40" t="s">
        <v>998</v>
      </c>
      <c r="E2657" s="58">
        <v>1</v>
      </c>
      <c r="F2657" s="38">
        <v>60</v>
      </c>
      <c r="G2657" s="38" t="s">
        <v>33</v>
      </c>
      <c r="H2657" s="42">
        <v>3819.05</v>
      </c>
      <c r="I2657" s="57"/>
      <c r="J2657" s="44">
        <v>43186</v>
      </c>
      <c r="K2657" s="42">
        <v>0</v>
      </c>
      <c r="L2657" s="42">
        <v>3628.09</v>
      </c>
      <c r="M2657" s="44">
        <v>45199</v>
      </c>
      <c r="N2657" s="42">
        <f>H2657-K2657-L2657</f>
        <v>190.96000000000004</v>
      </c>
      <c r="O2657" s="42">
        <v>0</v>
      </c>
      <c r="P2657" s="45">
        <v>0.13</v>
      </c>
      <c r="Q2657" s="42">
        <v>0</v>
      </c>
      <c r="R2657" s="42">
        <v>0</v>
      </c>
      <c r="S2657" s="42">
        <f>N2657-R2657</f>
        <v>190.96000000000004</v>
      </c>
      <c r="T2657" s="38">
        <v>1601</v>
      </c>
      <c r="U2657" s="14">
        <f>S2657/H2657</f>
        <v>5.0001963839174671E-2</v>
      </c>
      <c r="V2657" s="19"/>
      <c r="W2657" s="19"/>
      <c r="X2657" s="37" t="s">
        <v>3467</v>
      </c>
    </row>
    <row r="2658" spans="1:37" s="3" customFormat="1" ht="16.5" customHeight="1">
      <c r="A2658" s="38">
        <v>8</v>
      </c>
      <c r="B2658" s="39">
        <v>10717</v>
      </c>
      <c r="C2658" s="38">
        <v>10312027</v>
      </c>
      <c r="D2658" s="40" t="s">
        <v>2086</v>
      </c>
      <c r="E2658" s="38">
        <v>1</v>
      </c>
      <c r="F2658" s="38">
        <v>60</v>
      </c>
      <c r="G2658" s="38" t="s">
        <v>33</v>
      </c>
      <c r="H2658" s="42">
        <v>3051.28</v>
      </c>
      <c r="I2658" s="2"/>
      <c r="J2658" s="44">
        <v>42973</v>
      </c>
      <c r="K2658" s="42">
        <v>0</v>
      </c>
      <c r="L2658" s="42">
        <v>2898.71</v>
      </c>
      <c r="M2658" s="44">
        <v>45077</v>
      </c>
      <c r="N2658" s="42">
        <f>H2658-K2658-L2658</f>
        <v>152.57000000000016</v>
      </c>
      <c r="O2658" s="42">
        <v>0</v>
      </c>
      <c r="P2658" s="45">
        <v>0.13</v>
      </c>
      <c r="Q2658" s="42">
        <v>0</v>
      </c>
      <c r="R2658" s="42">
        <v>0</v>
      </c>
      <c r="S2658" s="42">
        <v>152.57</v>
      </c>
      <c r="T2658" s="38">
        <v>5000</v>
      </c>
      <c r="U2658" s="14">
        <f>S2658/H2658</f>
        <v>5.0001966387876559E-2</v>
      </c>
      <c r="V2658" s="19"/>
      <c r="W2658" s="19"/>
      <c r="X2658" s="37" t="s">
        <v>3457</v>
      </c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</row>
    <row r="2659" spans="1:37" s="3" customFormat="1" ht="16.5" customHeight="1">
      <c r="A2659" s="38">
        <v>1024</v>
      </c>
      <c r="B2659" s="39">
        <v>10800</v>
      </c>
      <c r="C2659" s="38">
        <v>10317756</v>
      </c>
      <c r="D2659" s="40" t="s">
        <v>1967</v>
      </c>
      <c r="E2659" s="38">
        <v>3</v>
      </c>
      <c r="F2659" s="38">
        <v>60</v>
      </c>
      <c r="G2659" s="38" t="s">
        <v>23</v>
      </c>
      <c r="H2659" s="42">
        <v>2503.3000000000002</v>
      </c>
      <c r="I2659" s="2"/>
      <c r="J2659" s="44">
        <v>39808</v>
      </c>
      <c r="K2659" s="42">
        <v>0</v>
      </c>
      <c r="L2659" s="42">
        <v>2378.13</v>
      </c>
      <c r="M2659" s="44">
        <v>45077</v>
      </c>
      <c r="N2659" s="42">
        <f>H2659-K2659-L2659</f>
        <v>125.17000000000007</v>
      </c>
      <c r="O2659" s="42">
        <v>0</v>
      </c>
      <c r="P2659" s="45">
        <v>0.03</v>
      </c>
      <c r="Q2659" s="42">
        <v>0</v>
      </c>
      <c r="R2659" s="42">
        <v>0</v>
      </c>
      <c r="S2659" s="42">
        <f>N2659-R2659</f>
        <v>125.17000000000007</v>
      </c>
      <c r="T2659" s="38">
        <v>1001</v>
      </c>
      <c r="U2659" s="14">
        <f>S2659/H2659</f>
        <v>5.0001997363480231E-2</v>
      </c>
      <c r="V2659" s="19"/>
      <c r="W2659" s="19"/>
      <c r="X2659" s="37" t="s">
        <v>3465</v>
      </c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</row>
    <row r="2660" spans="1:37" s="3" customFormat="1" ht="16.5" customHeight="1">
      <c r="A2660" s="38">
        <v>66</v>
      </c>
      <c r="B2660" s="39">
        <v>10703</v>
      </c>
      <c r="C2660" s="38">
        <v>10300400</v>
      </c>
      <c r="D2660" s="40" t="s">
        <v>81</v>
      </c>
      <c r="E2660" s="38">
        <v>4</v>
      </c>
      <c r="F2660" s="38">
        <v>60</v>
      </c>
      <c r="G2660" s="38" t="s">
        <v>23</v>
      </c>
      <c r="H2660" s="42">
        <v>1982.92</v>
      </c>
      <c r="I2660" s="57"/>
      <c r="J2660" s="44">
        <v>43124</v>
      </c>
      <c r="K2660" s="42">
        <v>0</v>
      </c>
      <c r="L2660" s="42">
        <v>1883.77</v>
      </c>
      <c r="M2660" s="44">
        <v>45199</v>
      </c>
      <c r="N2660" s="42">
        <v>99.15</v>
      </c>
      <c r="O2660" s="42">
        <v>0</v>
      </c>
      <c r="P2660" s="45">
        <v>0.13</v>
      </c>
      <c r="Q2660" s="42">
        <v>0</v>
      </c>
      <c r="R2660" s="42">
        <v>0</v>
      </c>
      <c r="S2660" s="42">
        <v>99.15</v>
      </c>
      <c r="T2660" s="38">
        <v>5000</v>
      </c>
      <c r="U2660" s="14">
        <f>S2660/H2660</f>
        <v>5.0002017227119604E-2</v>
      </c>
      <c r="V2660" s="19"/>
      <c r="W2660" s="19"/>
      <c r="X2660" s="37" t="s">
        <v>3456</v>
      </c>
    </row>
    <row r="2661" spans="1:37" s="3" customFormat="1" ht="16.5" customHeight="1">
      <c r="A2661" s="38">
        <v>152</v>
      </c>
      <c r="B2661" s="39">
        <v>10741</v>
      </c>
      <c r="C2661" s="38">
        <v>10281831</v>
      </c>
      <c r="D2661" s="40" t="s">
        <v>2347</v>
      </c>
      <c r="E2661" s="38">
        <v>1</v>
      </c>
      <c r="F2661" s="38">
        <v>60</v>
      </c>
      <c r="G2661" s="38" t="s">
        <v>33</v>
      </c>
      <c r="H2661" s="42">
        <v>3717.85</v>
      </c>
      <c r="I2661" s="2"/>
      <c r="J2661" s="44">
        <v>43094</v>
      </c>
      <c r="K2661" s="42">
        <v>0</v>
      </c>
      <c r="L2661" s="42">
        <v>3531.95</v>
      </c>
      <c r="M2661" s="44">
        <v>45077</v>
      </c>
      <c r="N2661" s="42">
        <f>H2661-K2661-L2661</f>
        <v>185.90000000000009</v>
      </c>
      <c r="O2661" s="42">
        <v>0</v>
      </c>
      <c r="P2661" s="45">
        <v>0.13</v>
      </c>
      <c r="Q2661" s="42">
        <v>0</v>
      </c>
      <c r="R2661" s="42">
        <v>0</v>
      </c>
      <c r="S2661" s="42">
        <f>N2661-R2661</f>
        <v>185.90000000000009</v>
      </c>
      <c r="T2661" s="38">
        <v>5000</v>
      </c>
      <c r="U2661" s="14">
        <f>S2661/H2661</f>
        <v>5.0002017294941997E-2</v>
      </c>
      <c r="V2661" s="19"/>
      <c r="W2661" s="19"/>
      <c r="X2661" s="37" t="s">
        <v>3462</v>
      </c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</row>
    <row r="2662" spans="1:37" s="3" customFormat="1" ht="16.5" customHeight="1">
      <c r="A2662" s="38">
        <v>789</v>
      </c>
      <c r="B2662" s="39">
        <v>40710</v>
      </c>
      <c r="C2662" s="38">
        <v>10294455</v>
      </c>
      <c r="D2662" s="40" t="s">
        <v>965</v>
      </c>
      <c r="E2662" s="58">
        <v>1</v>
      </c>
      <c r="F2662" s="38">
        <v>60</v>
      </c>
      <c r="G2662" s="38" t="s">
        <v>33</v>
      </c>
      <c r="H2662" s="42">
        <v>4675.21</v>
      </c>
      <c r="I2662" s="57"/>
      <c r="J2662" s="44">
        <v>40512</v>
      </c>
      <c r="K2662" s="42">
        <v>0</v>
      </c>
      <c r="L2662" s="42">
        <v>4441.4399999999996</v>
      </c>
      <c r="M2662" s="44">
        <v>45199</v>
      </c>
      <c r="N2662" s="42">
        <f>H2662-K2662-L2662</f>
        <v>233.77000000000044</v>
      </c>
      <c r="O2662" s="42">
        <v>0</v>
      </c>
      <c r="P2662" s="45">
        <v>0.13</v>
      </c>
      <c r="Q2662" s="42">
        <v>0</v>
      </c>
      <c r="R2662" s="42">
        <v>0</v>
      </c>
      <c r="S2662" s="42">
        <f>N2662</f>
        <v>233.77000000000044</v>
      </c>
      <c r="T2662" s="38">
        <v>5000</v>
      </c>
      <c r="U2662" s="14">
        <f>S2662/H2662</f>
        <v>5.0002031994284844E-2</v>
      </c>
      <c r="V2662" s="19"/>
      <c r="W2662" s="19"/>
      <c r="X2662" s="37" t="s">
        <v>3467</v>
      </c>
    </row>
    <row r="2663" spans="1:37" s="3" customFormat="1" ht="16.5" customHeight="1">
      <c r="A2663" s="38">
        <v>655</v>
      </c>
      <c r="B2663" s="39">
        <v>10737</v>
      </c>
      <c r="C2663" s="38">
        <v>10288261</v>
      </c>
      <c r="D2663" s="40" t="s">
        <v>452</v>
      </c>
      <c r="E2663" s="58">
        <v>1</v>
      </c>
      <c r="F2663" s="38">
        <v>120</v>
      </c>
      <c r="G2663" s="38" t="s">
        <v>23</v>
      </c>
      <c r="H2663" s="42">
        <v>2923.08</v>
      </c>
      <c r="I2663" s="57"/>
      <c r="J2663" s="44">
        <v>40964</v>
      </c>
      <c r="K2663" s="42">
        <v>0</v>
      </c>
      <c r="L2663" s="42">
        <v>2776.92</v>
      </c>
      <c r="M2663" s="44">
        <v>45199</v>
      </c>
      <c r="N2663" s="42">
        <f>H2663-L2663</f>
        <v>146.15999999999985</v>
      </c>
      <c r="O2663" s="42">
        <v>0</v>
      </c>
      <c r="P2663" s="45">
        <v>0.13</v>
      </c>
      <c r="Q2663" s="42">
        <v>0</v>
      </c>
      <c r="R2663" s="42">
        <v>0</v>
      </c>
      <c r="S2663" s="42">
        <f>N2663</f>
        <v>146.15999999999985</v>
      </c>
      <c r="T2663" s="38">
        <v>2205</v>
      </c>
      <c r="U2663" s="14">
        <f>S2663/H2663</f>
        <v>5.0002052629418238E-2</v>
      </c>
      <c r="V2663" s="19"/>
      <c r="W2663" s="19"/>
      <c r="X2663" s="37" t="s">
        <v>3461</v>
      </c>
    </row>
    <row r="2664" spans="1:37" s="3" customFormat="1" ht="16.5" customHeight="1">
      <c r="A2664" s="38">
        <v>180</v>
      </c>
      <c r="B2664" s="39">
        <v>50099</v>
      </c>
      <c r="C2664" s="38">
        <v>10297051</v>
      </c>
      <c r="D2664" s="40" t="s">
        <v>3089</v>
      </c>
      <c r="E2664" s="58">
        <v>1</v>
      </c>
      <c r="F2664" s="38">
        <v>58</v>
      </c>
      <c r="G2664" s="38" t="s">
        <v>33</v>
      </c>
      <c r="H2664" s="42">
        <v>2435.9</v>
      </c>
      <c r="I2664" s="37"/>
      <c r="J2664" s="44">
        <v>43367</v>
      </c>
      <c r="K2664" s="42">
        <v>0</v>
      </c>
      <c r="L2664" s="42">
        <v>2314.1</v>
      </c>
      <c r="M2664" s="44">
        <v>45250</v>
      </c>
      <c r="N2664" s="42">
        <v>121.8</v>
      </c>
      <c r="O2664" s="42">
        <v>0</v>
      </c>
      <c r="P2664" s="45">
        <f>IF(J2664&lt;DATEVALUE("2009-1-1"),3%,13%)</f>
        <v>0.13</v>
      </c>
      <c r="Q2664" s="42">
        <f>IF(P2664=13%,ROUND(O2664/(1+P2664)*P2664,2),ROUND(O2664/(1+0.03)*0.02,2))</f>
        <v>0</v>
      </c>
      <c r="R2664" s="42">
        <f>O2664-Q2664</f>
        <v>0</v>
      </c>
      <c r="S2664" s="42">
        <f>N2664-R2664</f>
        <v>121.8</v>
      </c>
      <c r="T2664" s="38">
        <v>2506</v>
      </c>
      <c r="U2664" s="14">
        <f>S2664/H2664</f>
        <v>5.000205262941828E-2</v>
      </c>
      <c r="V2664" s="19"/>
      <c r="W2664" s="19"/>
      <c r="X2664" s="37" t="s">
        <v>3468</v>
      </c>
    </row>
    <row r="2665" spans="1:37" s="3" customFormat="1" ht="16.5" customHeight="1">
      <c r="A2665" s="38">
        <v>754</v>
      </c>
      <c r="B2665" s="39">
        <v>40709</v>
      </c>
      <c r="C2665" s="38">
        <v>10285621</v>
      </c>
      <c r="D2665" s="40" t="s">
        <v>940</v>
      </c>
      <c r="E2665" s="58">
        <v>1</v>
      </c>
      <c r="F2665" s="38">
        <v>60</v>
      </c>
      <c r="G2665" s="38" t="s">
        <v>33</v>
      </c>
      <c r="H2665" s="42">
        <v>2435.9</v>
      </c>
      <c r="I2665" s="57"/>
      <c r="J2665" s="44">
        <v>43277</v>
      </c>
      <c r="K2665" s="42">
        <v>0</v>
      </c>
      <c r="L2665" s="42">
        <v>2314.1</v>
      </c>
      <c r="M2665" s="44">
        <v>45199</v>
      </c>
      <c r="N2665" s="42">
        <f>H2665-K2665-L2665</f>
        <v>121.80000000000018</v>
      </c>
      <c r="O2665" s="42">
        <v>0</v>
      </c>
      <c r="P2665" s="45">
        <v>0.13</v>
      </c>
      <c r="Q2665" s="42">
        <v>0</v>
      </c>
      <c r="R2665" s="42">
        <v>0</v>
      </c>
      <c r="S2665" s="42">
        <f>N2665-R2665</f>
        <v>121.80000000000018</v>
      </c>
      <c r="T2665" s="38">
        <v>2506</v>
      </c>
      <c r="U2665" s="14">
        <f>S2665/H2665</f>
        <v>5.0002052629418356E-2</v>
      </c>
      <c r="V2665" s="19"/>
      <c r="W2665" s="19"/>
      <c r="X2665" s="37" t="s">
        <v>3467</v>
      </c>
    </row>
    <row r="2666" spans="1:37" s="3" customFormat="1" ht="16.5" customHeight="1">
      <c r="A2666" s="38">
        <v>792</v>
      </c>
      <c r="B2666" s="39">
        <v>40710</v>
      </c>
      <c r="C2666" s="38">
        <v>10294626</v>
      </c>
      <c r="D2666" s="40" t="s">
        <v>967</v>
      </c>
      <c r="E2666" s="41">
        <v>11</v>
      </c>
      <c r="F2666" s="38">
        <v>60</v>
      </c>
      <c r="G2666" s="38" t="s">
        <v>83</v>
      </c>
      <c r="H2666" s="42">
        <v>2172.31</v>
      </c>
      <c r="I2666" s="57"/>
      <c r="J2666" s="44">
        <v>40513</v>
      </c>
      <c r="K2666" s="42">
        <v>0</v>
      </c>
      <c r="L2666" s="42">
        <v>2063.69</v>
      </c>
      <c r="M2666" s="44">
        <v>45199</v>
      </c>
      <c r="N2666" s="42">
        <f>H2666-K2666-L2666</f>
        <v>108.61999999999989</v>
      </c>
      <c r="O2666" s="42">
        <v>0</v>
      </c>
      <c r="P2666" s="45">
        <v>0.13</v>
      </c>
      <c r="Q2666" s="42">
        <v>0</v>
      </c>
      <c r="R2666" s="42">
        <v>0</v>
      </c>
      <c r="S2666" s="42">
        <f>N2666</f>
        <v>108.61999999999989</v>
      </c>
      <c r="T2666" s="38">
        <v>5000</v>
      </c>
      <c r="U2666" s="14">
        <f>S2666/H2666</f>
        <v>5.0002071527544364E-2</v>
      </c>
      <c r="V2666" s="19"/>
      <c r="W2666" s="19"/>
      <c r="X2666" s="37" t="s">
        <v>3467</v>
      </c>
    </row>
    <row r="2667" spans="1:37" s="3" customFormat="1" ht="16.5" customHeight="1">
      <c r="A2667" s="38">
        <v>62</v>
      </c>
      <c r="B2667" s="39">
        <v>10754</v>
      </c>
      <c r="C2667" s="38">
        <v>10294761</v>
      </c>
      <c r="D2667" s="40" t="s">
        <v>647</v>
      </c>
      <c r="E2667" s="38">
        <v>1</v>
      </c>
      <c r="F2667" s="38">
        <v>120</v>
      </c>
      <c r="G2667" s="38" t="s">
        <v>23</v>
      </c>
      <c r="H2667" s="42">
        <v>2864.08</v>
      </c>
      <c r="I2667" s="57"/>
      <c r="J2667" s="44">
        <v>40275</v>
      </c>
      <c r="K2667" s="42">
        <v>0</v>
      </c>
      <c r="L2667" s="42">
        <v>2720.87</v>
      </c>
      <c r="M2667" s="44">
        <v>45199</v>
      </c>
      <c r="N2667" s="42">
        <f>H2667-K2667-L2667</f>
        <v>143.21000000000004</v>
      </c>
      <c r="O2667" s="42">
        <v>0</v>
      </c>
      <c r="P2667" s="45">
        <v>0.13</v>
      </c>
      <c r="Q2667" s="42">
        <v>0</v>
      </c>
      <c r="R2667" s="42">
        <v>0</v>
      </c>
      <c r="S2667" s="42">
        <f>N2667</f>
        <v>143.21000000000004</v>
      </c>
      <c r="T2667" s="38">
        <v>2108</v>
      </c>
      <c r="U2667" s="14">
        <f>S2667/H2667</f>
        <v>5.0002094913549913E-2</v>
      </c>
      <c r="V2667" s="19"/>
      <c r="W2667" s="19"/>
      <c r="X2667" s="37" t="s">
        <v>3464</v>
      </c>
    </row>
    <row r="2668" spans="1:37" s="3" customFormat="1" ht="16.5" customHeight="1">
      <c r="A2668" s="38">
        <v>197</v>
      </c>
      <c r="B2668" s="39">
        <v>10736</v>
      </c>
      <c r="C2668" s="38">
        <v>10284355</v>
      </c>
      <c r="D2668" s="40" t="s">
        <v>1958</v>
      </c>
      <c r="E2668" s="31">
        <v>1</v>
      </c>
      <c r="F2668" s="38">
        <v>120</v>
      </c>
      <c r="G2668" s="38" t="s">
        <v>23</v>
      </c>
      <c r="H2668" s="42">
        <v>2842.28</v>
      </c>
      <c r="I2668" s="49"/>
      <c r="J2668" s="44">
        <v>39269</v>
      </c>
      <c r="K2668" s="42">
        <v>0</v>
      </c>
      <c r="L2668" s="42">
        <v>2700.16</v>
      </c>
      <c r="M2668" s="44">
        <v>45107</v>
      </c>
      <c r="N2668" s="42">
        <f>H2668-K2668-L2668</f>
        <v>142.12000000000035</v>
      </c>
      <c r="O2668" s="42">
        <v>0</v>
      </c>
      <c r="P2668" s="45">
        <v>0.03</v>
      </c>
      <c r="Q2668" s="42">
        <v>0</v>
      </c>
      <c r="R2668" s="42">
        <v>0</v>
      </c>
      <c r="S2668" s="42">
        <f>N2668-R2668</f>
        <v>142.12000000000035</v>
      </c>
      <c r="T2668" s="38">
        <v>2101</v>
      </c>
      <c r="U2668" s="14">
        <f>S2668/H2668</f>
        <v>5.0002110981324968E-2</v>
      </c>
      <c r="V2668" s="19"/>
      <c r="W2668" s="19"/>
      <c r="X2668" s="37" t="s">
        <v>3461</v>
      </c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</row>
    <row r="2669" spans="1:37" s="3" customFormat="1" ht="16.5" customHeight="1">
      <c r="A2669" s="38">
        <v>992</v>
      </c>
      <c r="B2669" s="39">
        <v>10800</v>
      </c>
      <c r="C2669" s="38">
        <v>10317567</v>
      </c>
      <c r="D2669" s="40" t="s">
        <v>2121</v>
      </c>
      <c r="E2669" s="38">
        <v>3</v>
      </c>
      <c r="F2669" s="38">
        <v>60</v>
      </c>
      <c r="G2669" s="38" t="s">
        <v>23</v>
      </c>
      <c r="H2669" s="42">
        <v>2346.3000000000002</v>
      </c>
      <c r="I2669" s="2"/>
      <c r="J2669" s="44">
        <v>39808</v>
      </c>
      <c r="K2669" s="42">
        <v>0</v>
      </c>
      <c r="L2669" s="42">
        <v>2228.98</v>
      </c>
      <c r="M2669" s="44">
        <v>45077</v>
      </c>
      <c r="N2669" s="42">
        <f>H2669-K2669-L2669</f>
        <v>117.32000000000016</v>
      </c>
      <c r="O2669" s="42">
        <v>0</v>
      </c>
      <c r="P2669" s="45">
        <v>0.03</v>
      </c>
      <c r="Q2669" s="42">
        <v>0</v>
      </c>
      <c r="R2669" s="42">
        <v>0</v>
      </c>
      <c r="S2669" s="42">
        <f>N2669-R2669</f>
        <v>117.32000000000016</v>
      </c>
      <c r="T2669" s="38">
        <v>1001</v>
      </c>
      <c r="U2669" s="14">
        <f>S2669/H2669</f>
        <v>5.0002131014789307E-2</v>
      </c>
      <c r="V2669" s="19"/>
      <c r="W2669" s="19"/>
      <c r="X2669" s="37" t="s">
        <v>3465</v>
      </c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</row>
    <row r="2670" spans="1:37" s="3" customFormat="1" ht="16.5" customHeight="1">
      <c r="A2670" s="38">
        <v>191</v>
      </c>
      <c r="B2670" s="39">
        <v>10736</v>
      </c>
      <c r="C2670" s="38">
        <v>10284347</v>
      </c>
      <c r="D2670" s="40" t="s">
        <v>1952</v>
      </c>
      <c r="E2670" s="31">
        <v>1</v>
      </c>
      <c r="F2670" s="38">
        <v>120</v>
      </c>
      <c r="G2670" s="38" t="s">
        <v>23</v>
      </c>
      <c r="H2670" s="42">
        <v>2795.68</v>
      </c>
      <c r="I2670" s="49"/>
      <c r="J2670" s="44">
        <v>39269</v>
      </c>
      <c r="K2670" s="42">
        <v>0</v>
      </c>
      <c r="L2670" s="42">
        <v>2655.89</v>
      </c>
      <c r="M2670" s="44">
        <v>45107</v>
      </c>
      <c r="N2670" s="42">
        <f>H2670-K2670-L2670</f>
        <v>139.78999999999996</v>
      </c>
      <c r="O2670" s="42">
        <v>0</v>
      </c>
      <c r="P2670" s="45">
        <v>0.03</v>
      </c>
      <c r="Q2670" s="42">
        <v>0</v>
      </c>
      <c r="R2670" s="42">
        <v>0</v>
      </c>
      <c r="S2670" s="42">
        <f>N2670-R2670</f>
        <v>139.78999999999996</v>
      </c>
      <c r="T2670" s="38">
        <v>2101</v>
      </c>
      <c r="U2670" s="14">
        <f>S2670/H2670</f>
        <v>5.0002146168374055E-2</v>
      </c>
      <c r="V2670" s="19"/>
      <c r="W2670" s="19"/>
      <c r="X2670" s="37" t="s">
        <v>3461</v>
      </c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</row>
    <row r="2671" spans="1:37" s="3" customFormat="1" ht="16.5" customHeight="1">
      <c r="A2671" s="38">
        <v>69</v>
      </c>
      <c r="B2671" s="39">
        <v>10713</v>
      </c>
      <c r="C2671" s="38">
        <v>10298311</v>
      </c>
      <c r="D2671" s="40" t="s">
        <v>215</v>
      </c>
      <c r="E2671" s="38">
        <v>1</v>
      </c>
      <c r="F2671" s="38">
        <v>120</v>
      </c>
      <c r="G2671" s="38" t="s">
        <v>23</v>
      </c>
      <c r="H2671" s="42">
        <v>3247.86</v>
      </c>
      <c r="I2671" s="57"/>
      <c r="J2671" s="44">
        <v>40904</v>
      </c>
      <c r="K2671" s="42">
        <v>0</v>
      </c>
      <c r="L2671" s="42">
        <v>3085.46</v>
      </c>
      <c r="M2671" s="44">
        <v>45199</v>
      </c>
      <c r="N2671" s="42">
        <v>162.4</v>
      </c>
      <c r="O2671" s="42">
        <v>0</v>
      </c>
      <c r="P2671" s="45">
        <v>0.13</v>
      </c>
      <c r="Q2671" s="42">
        <v>0</v>
      </c>
      <c r="R2671" s="42">
        <v>0</v>
      </c>
      <c r="S2671" s="42">
        <v>162.4</v>
      </c>
      <c r="T2671" s="38">
        <v>5000</v>
      </c>
      <c r="U2671" s="14">
        <f>S2671/H2671</f>
        <v>5.000215526531316E-2</v>
      </c>
      <c r="V2671" s="19"/>
      <c r="W2671" s="19"/>
      <c r="X2671" s="37" t="s">
        <v>3457</v>
      </c>
    </row>
    <row r="2672" spans="1:37" s="3" customFormat="1" ht="16.5" customHeight="1">
      <c r="A2672" s="38">
        <v>504</v>
      </c>
      <c r="B2672" s="39">
        <v>10729</v>
      </c>
      <c r="C2672" s="38">
        <v>10291941</v>
      </c>
      <c r="D2672" s="40" t="s">
        <v>647</v>
      </c>
      <c r="E2672" s="58">
        <v>1</v>
      </c>
      <c r="F2672" s="38">
        <v>120</v>
      </c>
      <c r="G2672" s="38" t="s">
        <v>23</v>
      </c>
      <c r="H2672" s="42">
        <v>3247.86</v>
      </c>
      <c r="I2672" s="37"/>
      <c r="J2672" s="44">
        <v>41270</v>
      </c>
      <c r="K2672" s="42">
        <v>0</v>
      </c>
      <c r="L2672" s="42">
        <v>3085.46</v>
      </c>
      <c r="M2672" s="44">
        <v>45259</v>
      </c>
      <c r="N2672" s="42">
        <v>162.4</v>
      </c>
      <c r="O2672" s="42">
        <v>0</v>
      </c>
      <c r="P2672" s="45">
        <f>IF(J2672&lt;DATEVALUE("2009-1-1"),3%,13%)</f>
        <v>0.13</v>
      </c>
      <c r="Q2672" s="42">
        <f>IF(P2672=13%,ROUND(O2672/(1+P2672)*P2672,2),ROUND(O2672/(1+0.03)*0.02,2))</f>
        <v>0</v>
      </c>
      <c r="R2672" s="42">
        <f>O2672-Q2672</f>
        <v>0</v>
      </c>
      <c r="S2672" s="42">
        <f>N2672-R2672</f>
        <v>162.4</v>
      </c>
      <c r="T2672" s="38">
        <v>2101</v>
      </c>
      <c r="U2672" s="14">
        <f>S2672/H2672</f>
        <v>5.000215526531316E-2</v>
      </c>
      <c r="V2672" s="19"/>
      <c r="W2672" s="19"/>
      <c r="X2672" s="37" t="s">
        <v>3459</v>
      </c>
    </row>
    <row r="2673" spans="1:37" s="3" customFormat="1" ht="16.5" customHeight="1">
      <c r="A2673" s="38">
        <v>78</v>
      </c>
      <c r="B2673" s="39">
        <v>10754</v>
      </c>
      <c r="C2673" s="38">
        <v>10295814</v>
      </c>
      <c r="D2673" s="40" t="s">
        <v>351</v>
      </c>
      <c r="E2673" s="38">
        <v>1</v>
      </c>
      <c r="F2673" s="38">
        <v>120</v>
      </c>
      <c r="G2673" s="38" t="s">
        <v>23</v>
      </c>
      <c r="H2673" s="42">
        <v>1623.93</v>
      </c>
      <c r="I2673" s="57"/>
      <c r="J2673" s="44">
        <v>40275</v>
      </c>
      <c r="K2673" s="42">
        <v>0</v>
      </c>
      <c r="L2673" s="42">
        <v>1542.73</v>
      </c>
      <c r="M2673" s="44">
        <v>45199</v>
      </c>
      <c r="N2673" s="42">
        <f>H2673-K2673-L2673</f>
        <v>81.200000000000045</v>
      </c>
      <c r="O2673" s="42">
        <v>0</v>
      </c>
      <c r="P2673" s="45">
        <v>0.13</v>
      </c>
      <c r="Q2673" s="42">
        <v>0</v>
      </c>
      <c r="R2673" s="42">
        <v>0</v>
      </c>
      <c r="S2673" s="42">
        <f>N2673</f>
        <v>81.200000000000045</v>
      </c>
      <c r="T2673" s="38">
        <v>2102</v>
      </c>
      <c r="U2673" s="14">
        <f>S2673/H2673</f>
        <v>5.0002155265313188E-2</v>
      </c>
      <c r="V2673" s="19"/>
      <c r="W2673" s="19"/>
      <c r="X2673" s="37" t="s">
        <v>3464</v>
      </c>
    </row>
    <row r="2674" spans="1:37" s="3" customFormat="1" ht="16.5" customHeight="1">
      <c r="A2674" s="38">
        <v>71</v>
      </c>
      <c r="B2674" s="39">
        <v>10736</v>
      </c>
      <c r="C2674" s="38">
        <v>10283773</v>
      </c>
      <c r="D2674" s="40" t="s">
        <v>743</v>
      </c>
      <c r="E2674" s="31">
        <v>1</v>
      </c>
      <c r="F2674" s="38">
        <v>120</v>
      </c>
      <c r="G2674" s="38" t="s">
        <v>23</v>
      </c>
      <c r="H2674" s="42">
        <v>1612.13</v>
      </c>
      <c r="I2674" s="49"/>
      <c r="J2674" s="44">
        <v>39269</v>
      </c>
      <c r="K2674" s="42">
        <v>0</v>
      </c>
      <c r="L2674" s="42">
        <v>1531.52</v>
      </c>
      <c r="M2674" s="44">
        <v>45107</v>
      </c>
      <c r="N2674" s="42">
        <f>H2674-K2674-L2674</f>
        <v>80.610000000000127</v>
      </c>
      <c r="O2674" s="42">
        <v>0</v>
      </c>
      <c r="P2674" s="45">
        <v>0.03</v>
      </c>
      <c r="Q2674" s="42">
        <v>0</v>
      </c>
      <c r="R2674" s="42">
        <v>0</v>
      </c>
      <c r="S2674" s="42">
        <f>N2674-R2674</f>
        <v>80.610000000000127</v>
      </c>
      <c r="T2674" s="38">
        <v>5000</v>
      </c>
      <c r="U2674" s="14">
        <f>S2674/H2674</f>
        <v>5.000217104079703E-2</v>
      </c>
      <c r="V2674" s="19"/>
      <c r="W2674" s="19"/>
      <c r="X2674" s="37" t="s">
        <v>3461</v>
      </c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</row>
    <row r="2675" spans="1:37" s="3" customFormat="1" ht="16.5" customHeight="1">
      <c r="A2675" s="38">
        <v>91</v>
      </c>
      <c r="B2675" s="39">
        <v>10750</v>
      </c>
      <c r="C2675" s="38">
        <v>10299795</v>
      </c>
      <c r="D2675" s="40" t="s">
        <v>642</v>
      </c>
      <c r="E2675" s="58">
        <v>1</v>
      </c>
      <c r="F2675" s="38">
        <v>60</v>
      </c>
      <c r="G2675" s="38" t="s">
        <v>33</v>
      </c>
      <c r="H2675" s="42">
        <v>2054.71</v>
      </c>
      <c r="I2675" s="57"/>
      <c r="J2675" s="44">
        <v>43186</v>
      </c>
      <c r="K2675" s="42">
        <v>0</v>
      </c>
      <c r="L2675" s="42">
        <v>1951.97</v>
      </c>
      <c r="M2675" s="44">
        <v>45199</v>
      </c>
      <c r="N2675" s="42">
        <f>H2675-L2675</f>
        <v>102.74000000000001</v>
      </c>
      <c r="O2675" s="42">
        <v>0</v>
      </c>
      <c r="P2675" s="45">
        <v>0.13</v>
      </c>
      <c r="Q2675" s="42">
        <v>0</v>
      </c>
      <c r="R2675" s="42">
        <v>0</v>
      </c>
      <c r="S2675" s="42">
        <f>N2675-R2675</f>
        <v>102.74000000000001</v>
      </c>
      <c r="T2675" s="38">
        <v>5000</v>
      </c>
      <c r="U2675" s="14">
        <f>S2675/H2675</f>
        <v>5.0002190090085712E-2</v>
      </c>
      <c r="V2675" s="19"/>
      <c r="W2675" s="19"/>
      <c r="X2675" s="37" t="s">
        <v>3473</v>
      </c>
    </row>
    <row r="2676" spans="1:37" s="3" customFormat="1" ht="16.5" customHeight="1">
      <c r="A2676" s="38">
        <v>79</v>
      </c>
      <c r="B2676" s="39">
        <v>10750</v>
      </c>
      <c r="C2676" s="38">
        <v>10299216</v>
      </c>
      <c r="D2676" s="40" t="s">
        <v>1130</v>
      </c>
      <c r="E2676" s="38">
        <v>2</v>
      </c>
      <c r="F2676" s="38">
        <v>60</v>
      </c>
      <c r="G2676" s="38" t="s">
        <v>23</v>
      </c>
      <c r="H2676" s="42">
        <v>1136.75</v>
      </c>
      <c r="I2676" s="56"/>
      <c r="J2676" s="44">
        <v>40861</v>
      </c>
      <c r="K2676" s="42">
        <v>0</v>
      </c>
      <c r="L2676" s="42">
        <v>1079.9100000000001</v>
      </c>
      <c r="M2676" s="44">
        <v>45169</v>
      </c>
      <c r="N2676" s="42">
        <f>H2676-K2676-L2676</f>
        <v>56.839999999999918</v>
      </c>
      <c r="O2676" s="42">
        <v>0</v>
      </c>
      <c r="P2676" s="45">
        <v>0.13</v>
      </c>
      <c r="Q2676" s="42">
        <v>0</v>
      </c>
      <c r="R2676" s="42">
        <v>0</v>
      </c>
      <c r="S2676" s="42">
        <v>56.84</v>
      </c>
      <c r="T2676" s="38">
        <v>5000</v>
      </c>
      <c r="U2676" s="14">
        <f>S2676/H2676</f>
        <v>5.0002199252254236E-2</v>
      </c>
      <c r="V2676" s="19"/>
      <c r="W2676" s="19"/>
      <c r="X2676" s="37" t="s">
        <v>3473</v>
      </c>
    </row>
    <row r="2677" spans="1:37" s="3" customFormat="1" ht="16.5" customHeight="1">
      <c r="A2677" s="38">
        <v>614</v>
      </c>
      <c r="B2677" s="39">
        <v>10729</v>
      </c>
      <c r="C2677" s="38">
        <v>10291938</v>
      </c>
      <c r="D2677" s="40" t="s">
        <v>1203</v>
      </c>
      <c r="E2677" s="58">
        <v>1</v>
      </c>
      <c r="F2677" s="38">
        <v>120</v>
      </c>
      <c r="G2677" s="38" t="s">
        <v>23</v>
      </c>
      <c r="H2677" s="42">
        <v>1136.75</v>
      </c>
      <c r="I2677" s="37"/>
      <c r="J2677" s="44">
        <v>40417</v>
      </c>
      <c r="K2677" s="42">
        <v>0</v>
      </c>
      <c r="L2677" s="42">
        <v>1079.9100000000001</v>
      </c>
      <c r="M2677" s="44">
        <v>45259</v>
      </c>
      <c r="N2677" s="42">
        <v>56.84</v>
      </c>
      <c r="O2677" s="42">
        <v>0</v>
      </c>
      <c r="P2677" s="45">
        <f>IF(J2677&lt;DATEVALUE("2009-1-1"),3%,13%)</f>
        <v>0.13</v>
      </c>
      <c r="Q2677" s="42">
        <f>IF(P2677=13%,ROUND(O2677/(1+P2677)*P2677,2),ROUND(O2677/(1+0.03)*0.02,2))</f>
        <v>0</v>
      </c>
      <c r="R2677" s="42">
        <f>O2677-Q2677</f>
        <v>0</v>
      </c>
      <c r="S2677" s="42">
        <f>N2677-R2677</f>
        <v>56.84</v>
      </c>
      <c r="T2677" s="38">
        <v>5000</v>
      </c>
      <c r="U2677" s="14">
        <f>S2677/H2677</f>
        <v>5.0002199252254236E-2</v>
      </c>
      <c r="V2677" s="19"/>
      <c r="W2677" s="19"/>
      <c r="X2677" s="37" t="s">
        <v>3459</v>
      </c>
    </row>
    <row r="2678" spans="1:37" s="3" customFormat="1" ht="16.5" customHeight="1">
      <c r="A2678" s="38">
        <v>720</v>
      </c>
      <c r="B2678" s="39">
        <v>40709</v>
      </c>
      <c r="C2678" s="38">
        <v>10285113</v>
      </c>
      <c r="D2678" s="40" t="s">
        <v>616</v>
      </c>
      <c r="E2678" s="58">
        <v>1</v>
      </c>
      <c r="F2678" s="38">
        <v>120</v>
      </c>
      <c r="G2678" s="38" t="s">
        <v>23</v>
      </c>
      <c r="H2678" s="42">
        <v>891.16</v>
      </c>
      <c r="I2678" s="57"/>
      <c r="J2678" s="44">
        <v>39394</v>
      </c>
      <c r="K2678" s="42">
        <v>0</v>
      </c>
      <c r="L2678" s="42">
        <v>846.6</v>
      </c>
      <c r="M2678" s="44">
        <v>45199</v>
      </c>
      <c r="N2678" s="42">
        <f>H2678-K2678-L2678</f>
        <v>44.559999999999945</v>
      </c>
      <c r="O2678" s="42">
        <v>0</v>
      </c>
      <c r="P2678" s="45">
        <v>0.03</v>
      </c>
      <c r="Q2678" s="42">
        <v>0</v>
      </c>
      <c r="R2678" s="42">
        <v>0</v>
      </c>
      <c r="S2678" s="42">
        <f>N2678-R2678</f>
        <v>44.559999999999945</v>
      </c>
      <c r="T2678" s="38">
        <v>2107</v>
      </c>
      <c r="U2678" s="14">
        <f>S2678/H2678</f>
        <v>5.0002244265900567E-2</v>
      </c>
      <c r="V2678" s="19"/>
      <c r="W2678" s="19"/>
      <c r="X2678" s="37" t="s">
        <v>3467</v>
      </c>
    </row>
    <row r="2679" spans="1:37" s="3" customFormat="1" ht="16.5" customHeight="1">
      <c r="A2679" s="38">
        <v>736</v>
      </c>
      <c r="B2679" s="39">
        <v>10729</v>
      </c>
      <c r="C2679" s="38">
        <v>10291949</v>
      </c>
      <c r="D2679" s="40" t="s">
        <v>642</v>
      </c>
      <c r="E2679" s="58">
        <v>4</v>
      </c>
      <c r="F2679" s="38">
        <v>60</v>
      </c>
      <c r="G2679" s="38" t="s">
        <v>33</v>
      </c>
      <c r="H2679" s="42">
        <v>3931.62</v>
      </c>
      <c r="I2679" s="37"/>
      <c r="J2679" s="44">
        <v>41420</v>
      </c>
      <c r="K2679" s="42">
        <v>0</v>
      </c>
      <c r="L2679" s="42">
        <v>3735.03</v>
      </c>
      <c r="M2679" s="44">
        <v>45259</v>
      </c>
      <c r="N2679" s="42">
        <v>196.59</v>
      </c>
      <c r="O2679" s="42">
        <v>0</v>
      </c>
      <c r="P2679" s="45">
        <f>IF(J2679&lt;DATEVALUE("2009-1-1"),3%,13%)</f>
        <v>0.13</v>
      </c>
      <c r="Q2679" s="42">
        <f>IF(P2679=13%,ROUND(O2679/(1+P2679)*P2679,2),ROUND(O2679/(1+0.03)*0.02,2))</f>
        <v>0</v>
      </c>
      <c r="R2679" s="42">
        <f>O2679-Q2679</f>
        <v>0</v>
      </c>
      <c r="S2679" s="42">
        <f>N2679-R2679</f>
        <v>196.59</v>
      </c>
      <c r="T2679" s="38">
        <v>5000</v>
      </c>
      <c r="U2679" s="14">
        <f>S2679/H2679</f>
        <v>5.0002289132723921E-2</v>
      </c>
      <c r="V2679" s="19"/>
      <c r="W2679" s="19"/>
      <c r="X2679" s="37" t="s">
        <v>3459</v>
      </c>
    </row>
    <row r="2680" spans="1:37" s="3" customFormat="1" ht="16.5" customHeight="1">
      <c r="A2680" s="38">
        <v>72</v>
      </c>
      <c r="B2680" s="39">
        <v>10750</v>
      </c>
      <c r="C2680" s="38">
        <v>10299205</v>
      </c>
      <c r="D2680" s="40" t="s">
        <v>1588</v>
      </c>
      <c r="E2680" s="38">
        <v>2</v>
      </c>
      <c r="F2680" s="38">
        <v>60</v>
      </c>
      <c r="G2680" s="38" t="s">
        <v>83</v>
      </c>
      <c r="H2680" s="42">
        <v>2173.5</v>
      </c>
      <c r="I2680" s="55"/>
      <c r="J2680" s="44">
        <v>41115</v>
      </c>
      <c r="K2680" s="42">
        <v>0</v>
      </c>
      <c r="L2680" s="42">
        <v>2064.8200000000002</v>
      </c>
      <c r="M2680" s="44">
        <v>45138</v>
      </c>
      <c r="N2680" s="42">
        <f>H2680-K2680-L2680</f>
        <v>108.67999999999984</v>
      </c>
      <c r="O2680" s="42">
        <v>0</v>
      </c>
      <c r="P2680" s="45">
        <v>0.13</v>
      </c>
      <c r="Q2680" s="42">
        <v>0</v>
      </c>
      <c r="R2680" s="42">
        <v>0</v>
      </c>
      <c r="S2680" s="42">
        <v>108.68</v>
      </c>
      <c r="T2680" s="38">
        <v>5000</v>
      </c>
      <c r="U2680" s="14">
        <f>S2680/H2680</f>
        <v>5.000230043708305E-2</v>
      </c>
      <c r="V2680" s="19"/>
      <c r="W2680" s="19"/>
      <c r="X2680" s="37" t="s">
        <v>3473</v>
      </c>
    </row>
    <row r="2681" spans="1:37" s="3" customFormat="1" ht="16.5" customHeight="1">
      <c r="A2681" s="38">
        <v>1140</v>
      </c>
      <c r="B2681" s="39">
        <v>10800</v>
      </c>
      <c r="C2681" s="38">
        <v>10317535</v>
      </c>
      <c r="D2681" s="40" t="s">
        <v>3014</v>
      </c>
      <c r="E2681" s="58">
        <v>1</v>
      </c>
      <c r="F2681" s="38">
        <v>60</v>
      </c>
      <c r="G2681" s="38" t="s">
        <v>23</v>
      </c>
      <c r="H2681" s="42">
        <v>1083.75</v>
      </c>
      <c r="I2681" s="37"/>
      <c r="J2681" s="44">
        <v>39642</v>
      </c>
      <c r="K2681" s="42">
        <v>0</v>
      </c>
      <c r="L2681" s="42">
        <v>1029.56</v>
      </c>
      <c r="M2681" s="44">
        <v>45229</v>
      </c>
      <c r="N2681" s="42">
        <v>54.19</v>
      </c>
      <c r="O2681" s="42">
        <v>0</v>
      </c>
      <c r="P2681" s="45">
        <f>IF(J2681&lt;DATEVALUE("2009-1-1"),3%,13%)</f>
        <v>0.03</v>
      </c>
      <c r="Q2681" s="42">
        <f>IF(P2681=13%,ROUND(O2681/(1+P2681)*P2681,2),ROUND(O2681/(1+0.03)*0.02,2))</f>
        <v>0</v>
      </c>
      <c r="R2681" s="42">
        <f>O2681-Q2681</f>
        <v>0</v>
      </c>
      <c r="S2681" s="42">
        <f>N2681-R2681</f>
        <v>54.19</v>
      </c>
      <c r="T2681" s="38">
        <v>1001</v>
      </c>
      <c r="U2681" s="14">
        <f>S2681/H2681</f>
        <v>5.0002306805074968E-2</v>
      </c>
      <c r="V2681" s="19"/>
      <c r="W2681" s="19"/>
      <c r="X2681" s="37" t="s">
        <v>3465</v>
      </c>
    </row>
    <row r="2682" spans="1:37" s="3" customFormat="1" ht="16.5" customHeight="1">
      <c r="A2682" s="38">
        <v>264</v>
      </c>
      <c r="B2682" s="39">
        <v>10741</v>
      </c>
      <c r="C2682" s="38">
        <v>10282511</v>
      </c>
      <c r="D2682" s="40" t="s">
        <v>1537</v>
      </c>
      <c r="E2682" s="38">
        <v>4</v>
      </c>
      <c r="F2682" s="38">
        <v>43</v>
      </c>
      <c r="G2682" s="38" t="s">
        <v>33</v>
      </c>
      <c r="H2682" s="42">
        <v>2598.2800000000002</v>
      </c>
      <c r="I2682" s="55"/>
      <c r="J2682" s="44">
        <v>43827</v>
      </c>
      <c r="K2682" s="42">
        <v>0</v>
      </c>
      <c r="L2682" s="42">
        <v>2468.36</v>
      </c>
      <c r="M2682" s="44">
        <v>45138</v>
      </c>
      <c r="N2682" s="42">
        <f>H2682-K2682-L2682</f>
        <v>129.92000000000007</v>
      </c>
      <c r="O2682" s="42">
        <v>0</v>
      </c>
      <c r="P2682" s="45">
        <v>0.13</v>
      </c>
      <c r="Q2682" s="42">
        <v>0</v>
      </c>
      <c r="R2682" s="42">
        <v>0</v>
      </c>
      <c r="S2682" s="42">
        <f>N2682-R2682</f>
        <v>129.92000000000007</v>
      </c>
      <c r="T2682" s="38">
        <v>5000</v>
      </c>
      <c r="U2682" s="14">
        <f>S2682/H2682</f>
        <v>5.0002309219945529E-2</v>
      </c>
      <c r="V2682" s="19"/>
      <c r="W2682" s="19"/>
      <c r="X2682" s="37" t="s">
        <v>3462</v>
      </c>
    </row>
    <row r="2683" spans="1:37" s="3" customFormat="1" ht="16.5" customHeight="1">
      <c r="A2683" s="38">
        <v>714</v>
      </c>
      <c r="B2683" s="39">
        <v>40709</v>
      </c>
      <c r="C2683" s="38">
        <v>10285048</v>
      </c>
      <c r="D2683" s="40" t="s">
        <v>912</v>
      </c>
      <c r="E2683" s="58">
        <v>1</v>
      </c>
      <c r="F2683" s="38">
        <v>120</v>
      </c>
      <c r="G2683" s="38" t="s">
        <v>23</v>
      </c>
      <c r="H2683" s="42">
        <v>3669.43</v>
      </c>
      <c r="I2683" s="57"/>
      <c r="J2683" s="44">
        <v>39394</v>
      </c>
      <c r="K2683" s="42">
        <v>0</v>
      </c>
      <c r="L2683" s="42">
        <v>3485.95</v>
      </c>
      <c r="M2683" s="44">
        <v>45199</v>
      </c>
      <c r="N2683" s="42">
        <f>H2683-K2683-L2683</f>
        <v>183.48000000000002</v>
      </c>
      <c r="O2683" s="42">
        <v>0</v>
      </c>
      <c r="P2683" s="45">
        <v>0.03</v>
      </c>
      <c r="Q2683" s="42">
        <v>0</v>
      </c>
      <c r="R2683" s="42">
        <v>0</v>
      </c>
      <c r="S2683" s="42">
        <f>N2683-R2683</f>
        <v>183.48000000000002</v>
      </c>
      <c r="T2683" s="38">
        <v>2102</v>
      </c>
      <c r="U2683" s="14">
        <f>S2683/H2683</f>
        <v>5.0002316436067736E-2</v>
      </c>
      <c r="V2683" s="19"/>
      <c r="W2683" s="19"/>
      <c r="X2683" s="37" t="s">
        <v>3467</v>
      </c>
    </row>
    <row r="2684" spans="1:37" s="3" customFormat="1" ht="16.5" customHeight="1">
      <c r="A2684" s="38">
        <v>716</v>
      </c>
      <c r="B2684" s="39">
        <v>40709</v>
      </c>
      <c r="C2684" s="38">
        <v>10285054</v>
      </c>
      <c r="D2684" s="40" t="s">
        <v>912</v>
      </c>
      <c r="E2684" s="58">
        <v>1</v>
      </c>
      <c r="F2684" s="38">
        <v>120</v>
      </c>
      <c r="G2684" s="38" t="s">
        <v>23</v>
      </c>
      <c r="H2684" s="42">
        <v>3669.43</v>
      </c>
      <c r="I2684" s="57"/>
      <c r="J2684" s="44">
        <v>39394</v>
      </c>
      <c r="K2684" s="42">
        <v>0</v>
      </c>
      <c r="L2684" s="42">
        <v>3485.95</v>
      </c>
      <c r="M2684" s="44">
        <v>45199</v>
      </c>
      <c r="N2684" s="42">
        <f>H2684-K2684-L2684</f>
        <v>183.48000000000002</v>
      </c>
      <c r="O2684" s="42">
        <v>0</v>
      </c>
      <c r="P2684" s="45">
        <v>0.03</v>
      </c>
      <c r="Q2684" s="42">
        <v>0</v>
      </c>
      <c r="R2684" s="42">
        <v>0</v>
      </c>
      <c r="S2684" s="42">
        <f>N2684-R2684</f>
        <v>183.48000000000002</v>
      </c>
      <c r="T2684" s="38">
        <v>2102</v>
      </c>
      <c r="U2684" s="14">
        <f>S2684/H2684</f>
        <v>5.0002316436067736E-2</v>
      </c>
      <c r="V2684" s="19"/>
      <c r="W2684" s="19"/>
      <c r="X2684" s="37" t="s">
        <v>3467</v>
      </c>
    </row>
    <row r="2685" spans="1:37" s="3" customFormat="1" ht="16.5" customHeight="1">
      <c r="A2685" s="38">
        <v>110</v>
      </c>
      <c r="B2685" s="39">
        <v>10704</v>
      </c>
      <c r="C2685" s="38">
        <v>10279950</v>
      </c>
      <c r="D2685" s="40" t="s">
        <v>2040</v>
      </c>
      <c r="E2685" s="58">
        <v>1</v>
      </c>
      <c r="F2685" s="38">
        <v>60</v>
      </c>
      <c r="G2685" s="38" t="s">
        <v>33</v>
      </c>
      <c r="H2685" s="42">
        <v>1495.73</v>
      </c>
      <c r="I2685" s="37"/>
      <c r="J2685" s="44">
        <v>41085</v>
      </c>
      <c r="K2685" s="42">
        <v>0</v>
      </c>
      <c r="L2685" s="42">
        <v>1420.94</v>
      </c>
      <c r="M2685" s="44">
        <v>45200</v>
      </c>
      <c r="N2685" s="42">
        <v>74.790000000000006</v>
      </c>
      <c r="O2685" s="42">
        <v>0</v>
      </c>
      <c r="P2685" s="45">
        <f>IF(J2685&lt;DATEVALUE("2009-1-1"),3%,13%)</f>
        <v>0.13</v>
      </c>
      <c r="Q2685" s="42">
        <f>IF(P2685=13%,ROUND(O2685/(1+P2685)*P2685,2),ROUND(O2685/(1+0.03)*0.02,2))</f>
        <v>0</v>
      </c>
      <c r="R2685" s="42">
        <f>O2685-Q2685</f>
        <v>0</v>
      </c>
      <c r="S2685" s="42">
        <f>N2685-R2685</f>
        <v>74.790000000000006</v>
      </c>
      <c r="T2685" s="38">
        <v>5000</v>
      </c>
      <c r="U2685" s="14">
        <f>S2685/H2685</f>
        <v>5.0002339994517732E-2</v>
      </c>
      <c r="V2685" s="19"/>
      <c r="W2685" s="19"/>
      <c r="X2685" s="37" t="s">
        <v>3455</v>
      </c>
    </row>
    <row r="2686" spans="1:37" s="3" customFormat="1" ht="16.5" customHeight="1">
      <c r="A2686" s="38">
        <v>66</v>
      </c>
      <c r="B2686" s="39">
        <v>10713</v>
      </c>
      <c r="C2686" s="38">
        <v>10298114</v>
      </c>
      <c r="D2686" s="40" t="s">
        <v>212</v>
      </c>
      <c r="E2686" s="38">
        <v>27</v>
      </c>
      <c r="F2686" s="38">
        <v>120</v>
      </c>
      <c r="G2686" s="38" t="s">
        <v>23</v>
      </c>
      <c r="H2686" s="42">
        <v>2307.69</v>
      </c>
      <c r="I2686" s="57"/>
      <c r="J2686" s="44">
        <v>40804</v>
      </c>
      <c r="K2686" s="42">
        <v>0</v>
      </c>
      <c r="L2686" s="42">
        <v>2192.3000000000002</v>
      </c>
      <c r="M2686" s="44">
        <v>45199</v>
      </c>
      <c r="N2686" s="42">
        <v>115.39</v>
      </c>
      <c r="O2686" s="42">
        <v>0</v>
      </c>
      <c r="P2686" s="45">
        <v>0.13</v>
      </c>
      <c r="Q2686" s="42">
        <v>0</v>
      </c>
      <c r="R2686" s="42">
        <v>0</v>
      </c>
      <c r="S2686" s="42">
        <v>115.39</v>
      </c>
      <c r="T2686" s="38">
        <v>5000</v>
      </c>
      <c r="U2686" s="14">
        <f>S2686/H2686</f>
        <v>5.0002383335716667E-2</v>
      </c>
      <c r="V2686" s="19"/>
      <c r="W2686" s="19"/>
      <c r="X2686" s="37" t="s">
        <v>3457</v>
      </c>
    </row>
    <row r="2687" spans="1:37" s="3" customFormat="1" ht="16.5" customHeight="1">
      <c r="A2687" s="38">
        <v>321</v>
      </c>
      <c r="B2687" s="39">
        <v>10729</v>
      </c>
      <c r="C2687" s="38">
        <v>10291932</v>
      </c>
      <c r="D2687" s="40" t="s">
        <v>3107</v>
      </c>
      <c r="E2687" s="58">
        <v>1</v>
      </c>
      <c r="F2687" s="38">
        <v>120</v>
      </c>
      <c r="G2687" s="38" t="s">
        <v>21</v>
      </c>
      <c r="H2687" s="42">
        <v>1835.91</v>
      </c>
      <c r="I2687" s="37"/>
      <c r="J2687" s="44">
        <v>40322</v>
      </c>
      <c r="K2687" s="42">
        <v>0</v>
      </c>
      <c r="L2687" s="42">
        <v>1744.11</v>
      </c>
      <c r="M2687" s="44">
        <v>45259</v>
      </c>
      <c r="N2687" s="42">
        <v>91.8</v>
      </c>
      <c r="O2687" s="42">
        <v>0</v>
      </c>
      <c r="P2687" s="45">
        <f>IF(J2687&lt;DATEVALUE("2009-1-1"),3%,13%)</f>
        <v>0.13</v>
      </c>
      <c r="Q2687" s="42">
        <f>IF(P2687=13%,ROUND(O2687/(1+P2687)*P2687,2),ROUND(O2687/(1+0.03)*0.02,2))</f>
        <v>0</v>
      </c>
      <c r="R2687" s="42">
        <f>O2687-Q2687</f>
        <v>0</v>
      </c>
      <c r="S2687" s="42">
        <f>N2687-R2687</f>
        <v>91.8</v>
      </c>
      <c r="T2687" s="38">
        <v>1601</v>
      </c>
      <c r="U2687" s="14">
        <f>S2687/H2687</f>
        <v>5.0002451100544139E-2</v>
      </c>
      <c r="V2687" s="19"/>
      <c r="W2687" s="19"/>
      <c r="X2687" s="37" t="s">
        <v>3459</v>
      </c>
    </row>
    <row r="2688" spans="1:37" s="3" customFormat="1" ht="16.5" customHeight="1">
      <c r="A2688" s="38">
        <v>50</v>
      </c>
      <c r="B2688" s="39">
        <v>10733</v>
      </c>
      <c r="C2688" s="38">
        <v>10290636</v>
      </c>
      <c r="D2688" s="40" t="s">
        <v>301</v>
      </c>
      <c r="E2688" s="38">
        <v>1</v>
      </c>
      <c r="F2688" s="38">
        <v>120</v>
      </c>
      <c r="G2688" s="38" t="s">
        <v>21</v>
      </c>
      <c r="H2688" s="42">
        <v>3845.81</v>
      </c>
      <c r="I2688" s="55"/>
      <c r="J2688" s="44">
        <v>41303</v>
      </c>
      <c r="K2688" s="42">
        <v>0</v>
      </c>
      <c r="L2688" s="42">
        <v>3653.51</v>
      </c>
      <c r="M2688" s="44">
        <v>45138</v>
      </c>
      <c r="N2688" s="42">
        <f>H2688-K2688-L2688</f>
        <v>192.29999999999973</v>
      </c>
      <c r="O2688" s="42">
        <v>0</v>
      </c>
      <c r="P2688" s="45">
        <v>0.13</v>
      </c>
      <c r="Q2688" s="42">
        <v>0</v>
      </c>
      <c r="R2688" s="42">
        <v>0</v>
      </c>
      <c r="S2688" s="42">
        <v>192.3</v>
      </c>
      <c r="T2688" s="38">
        <v>5000</v>
      </c>
      <c r="U2688" s="14">
        <f>S2688/H2688</f>
        <v>5.0002470220837744E-2</v>
      </c>
      <c r="V2688" s="19"/>
      <c r="W2688" s="19"/>
      <c r="X2688" s="37" t="s">
        <v>3460</v>
      </c>
    </row>
    <row r="2689" spans="1:37" s="3" customFormat="1" ht="16.5" customHeight="1">
      <c r="A2689" s="38">
        <v>86</v>
      </c>
      <c r="B2689" s="39">
        <v>10750</v>
      </c>
      <c r="C2689" s="38">
        <v>10299154</v>
      </c>
      <c r="D2689" s="40" t="s">
        <v>637</v>
      </c>
      <c r="E2689" s="58">
        <v>1</v>
      </c>
      <c r="F2689" s="38">
        <v>120</v>
      </c>
      <c r="G2689" s="38" t="s">
        <v>23</v>
      </c>
      <c r="H2689" s="42">
        <v>1008.55</v>
      </c>
      <c r="I2689" s="57"/>
      <c r="J2689" s="44">
        <v>40862</v>
      </c>
      <c r="K2689" s="42">
        <v>0</v>
      </c>
      <c r="L2689" s="42">
        <v>958.12</v>
      </c>
      <c r="M2689" s="44">
        <v>45199</v>
      </c>
      <c r="N2689" s="42">
        <f>H2689-L2689</f>
        <v>50.42999999999995</v>
      </c>
      <c r="O2689" s="42">
        <v>0</v>
      </c>
      <c r="P2689" s="45">
        <v>0.13</v>
      </c>
      <c r="Q2689" s="42">
        <v>0</v>
      </c>
      <c r="R2689" s="42">
        <v>0</v>
      </c>
      <c r="S2689" s="42">
        <f>N2689-R2689</f>
        <v>50.42999999999995</v>
      </c>
      <c r="T2689" s="38">
        <v>1603</v>
      </c>
      <c r="U2689" s="14">
        <f>S2689/H2689</f>
        <v>5.0002478806206882E-2</v>
      </c>
      <c r="V2689" s="19"/>
      <c r="W2689" s="19"/>
      <c r="X2689" s="37" t="s">
        <v>3473</v>
      </c>
    </row>
    <row r="2690" spans="1:37" s="3" customFormat="1" ht="16.5" customHeight="1">
      <c r="A2690" s="38">
        <v>65</v>
      </c>
      <c r="B2690" s="39">
        <v>10713</v>
      </c>
      <c r="C2690" s="38">
        <v>10298104</v>
      </c>
      <c r="D2690" s="40" t="s">
        <v>211</v>
      </c>
      <c r="E2690" s="38">
        <v>1</v>
      </c>
      <c r="F2690" s="38">
        <v>120</v>
      </c>
      <c r="G2690" s="38" t="s">
        <v>23</v>
      </c>
      <c r="H2690" s="42">
        <v>2017.1</v>
      </c>
      <c r="I2690" s="57"/>
      <c r="J2690" s="44">
        <v>40805</v>
      </c>
      <c r="K2690" s="42">
        <v>0</v>
      </c>
      <c r="L2690" s="42">
        <v>1916.24</v>
      </c>
      <c r="M2690" s="44">
        <v>45199</v>
      </c>
      <c r="N2690" s="42">
        <v>100.86</v>
      </c>
      <c r="O2690" s="42">
        <v>0</v>
      </c>
      <c r="P2690" s="45">
        <v>0.13</v>
      </c>
      <c r="Q2690" s="42">
        <v>0</v>
      </c>
      <c r="R2690" s="42">
        <v>0</v>
      </c>
      <c r="S2690" s="42">
        <v>100.86</v>
      </c>
      <c r="T2690" s="38">
        <v>5000</v>
      </c>
      <c r="U2690" s="14">
        <f>S2690/H2690</f>
        <v>5.0002478806206931E-2</v>
      </c>
      <c r="V2690" s="19"/>
      <c r="W2690" s="19"/>
      <c r="X2690" s="37" t="s">
        <v>3457</v>
      </c>
    </row>
    <row r="2691" spans="1:37" s="3" customFormat="1" ht="16.5" customHeight="1">
      <c r="A2691" s="38">
        <v>19</v>
      </c>
      <c r="B2691" s="39">
        <v>10753</v>
      </c>
      <c r="C2691" s="38">
        <v>10286923</v>
      </c>
      <c r="D2691" s="40" t="s">
        <v>2458</v>
      </c>
      <c r="E2691" s="38">
        <v>1</v>
      </c>
      <c r="F2691" s="38">
        <v>120</v>
      </c>
      <c r="G2691" s="38" t="s">
        <v>23</v>
      </c>
      <c r="H2691" s="42">
        <v>985.55</v>
      </c>
      <c r="I2691" s="2"/>
      <c r="J2691" s="44">
        <v>41302</v>
      </c>
      <c r="K2691" s="42">
        <v>0</v>
      </c>
      <c r="L2691" s="42">
        <v>936.27</v>
      </c>
      <c r="M2691" s="44">
        <v>45016</v>
      </c>
      <c r="N2691" s="42">
        <f>H2691-K2691-L2691</f>
        <v>49.279999999999973</v>
      </c>
      <c r="O2691" s="42">
        <v>0</v>
      </c>
      <c r="P2691" s="45">
        <v>0.13</v>
      </c>
      <c r="Q2691" s="42">
        <v>0</v>
      </c>
      <c r="R2691" s="42">
        <v>0</v>
      </c>
      <c r="S2691" s="42">
        <v>49.28</v>
      </c>
      <c r="T2691" s="38">
        <v>2101</v>
      </c>
      <c r="U2691" s="14">
        <f>S2691/H2691</f>
        <v>5.000253665465984E-2</v>
      </c>
      <c r="V2691" s="19"/>
      <c r="W2691" s="19"/>
      <c r="X2691" s="37" t="s">
        <v>3479</v>
      </c>
    </row>
    <row r="2692" spans="1:37" s="3" customFormat="1" ht="16.5" customHeight="1">
      <c r="A2692" s="38">
        <v>51</v>
      </c>
      <c r="B2692" s="39">
        <v>10723</v>
      </c>
      <c r="C2692" s="38">
        <v>10294596</v>
      </c>
      <c r="D2692" s="40" t="s">
        <v>268</v>
      </c>
      <c r="E2692" s="58">
        <v>1</v>
      </c>
      <c r="F2692" s="38">
        <v>120</v>
      </c>
      <c r="G2692" s="38" t="s">
        <v>23</v>
      </c>
      <c r="H2692" s="42">
        <v>2348.48</v>
      </c>
      <c r="I2692" s="57"/>
      <c r="J2692" s="44">
        <v>40176</v>
      </c>
      <c r="K2692" s="42">
        <v>0</v>
      </c>
      <c r="L2692" s="42">
        <v>2231.0500000000002</v>
      </c>
      <c r="M2692" s="44">
        <v>45199</v>
      </c>
      <c r="N2692" s="42">
        <f>H2692-K2692-L2692</f>
        <v>117.42999999999984</v>
      </c>
      <c r="O2692" s="42">
        <v>0</v>
      </c>
      <c r="P2692" s="45">
        <v>0.13</v>
      </c>
      <c r="Q2692" s="42">
        <v>0</v>
      </c>
      <c r="R2692" s="42">
        <v>0</v>
      </c>
      <c r="S2692" s="42">
        <f>N2692</f>
        <v>117.42999999999984</v>
      </c>
      <c r="T2692" s="38">
        <v>5000</v>
      </c>
      <c r="U2692" s="14">
        <f>S2692/H2692</f>
        <v>5.0002554843984123E-2</v>
      </c>
      <c r="V2692" s="19"/>
      <c r="W2692" s="19"/>
      <c r="X2692" s="37" t="s">
        <v>3470</v>
      </c>
    </row>
    <row r="2693" spans="1:37" s="3" customFormat="1" ht="16.5" customHeight="1">
      <c r="A2693" s="38">
        <v>1067</v>
      </c>
      <c r="B2693" s="39">
        <v>10800</v>
      </c>
      <c r="C2693" s="38">
        <v>10317405</v>
      </c>
      <c r="D2693" s="40" t="s">
        <v>2160</v>
      </c>
      <c r="E2693" s="38">
        <v>2</v>
      </c>
      <c r="F2693" s="38">
        <v>60</v>
      </c>
      <c r="G2693" s="38" t="s">
        <v>23</v>
      </c>
      <c r="H2693" s="42">
        <v>2896.65</v>
      </c>
      <c r="I2693" s="2"/>
      <c r="J2693" s="44">
        <v>39808</v>
      </c>
      <c r="K2693" s="42">
        <v>0</v>
      </c>
      <c r="L2693" s="42">
        <v>2751.81</v>
      </c>
      <c r="M2693" s="44">
        <v>45077</v>
      </c>
      <c r="N2693" s="42">
        <f>H2693-K2693-L2693</f>
        <v>144.84000000000015</v>
      </c>
      <c r="O2693" s="42">
        <v>0</v>
      </c>
      <c r="P2693" s="45">
        <v>0.03</v>
      </c>
      <c r="Q2693" s="42">
        <v>0</v>
      </c>
      <c r="R2693" s="42">
        <v>0</v>
      </c>
      <c r="S2693" s="42">
        <f>N2693-R2693</f>
        <v>144.84000000000015</v>
      </c>
      <c r="T2693" s="38">
        <v>1001</v>
      </c>
      <c r="U2693" s="14">
        <f>S2693/H2693</f>
        <v>5.000258919786655E-2</v>
      </c>
      <c r="V2693" s="19"/>
      <c r="W2693" s="19"/>
      <c r="X2693" s="37" t="s">
        <v>3465</v>
      </c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</row>
    <row r="2694" spans="1:37" s="3" customFormat="1" ht="16.5" customHeight="1">
      <c r="A2694" s="38">
        <v>622</v>
      </c>
      <c r="B2694" s="39">
        <v>10729</v>
      </c>
      <c r="C2694" s="38">
        <v>10292119</v>
      </c>
      <c r="D2694" s="40" t="s">
        <v>414</v>
      </c>
      <c r="E2694" s="58">
        <v>3</v>
      </c>
      <c r="F2694" s="38">
        <v>120</v>
      </c>
      <c r="G2694" s="38" t="s">
        <v>23</v>
      </c>
      <c r="H2694" s="42">
        <v>3269.23</v>
      </c>
      <c r="I2694" s="37"/>
      <c r="J2694" s="44">
        <v>41051</v>
      </c>
      <c r="K2694" s="42">
        <v>0</v>
      </c>
      <c r="L2694" s="42">
        <v>3105.76</v>
      </c>
      <c r="M2694" s="44">
        <v>45259</v>
      </c>
      <c r="N2694" s="42">
        <v>163.47</v>
      </c>
      <c r="O2694" s="42">
        <v>0</v>
      </c>
      <c r="P2694" s="45">
        <f>IF(J2694&lt;DATEVALUE("2009-1-1"),3%,13%)</f>
        <v>0.13</v>
      </c>
      <c r="Q2694" s="42">
        <f>IF(P2694=13%,ROUND(O2694/(1+P2694)*P2694,2),ROUND(O2694/(1+0.03)*0.02,2))</f>
        <v>0</v>
      </c>
      <c r="R2694" s="42">
        <f>O2694-Q2694</f>
        <v>0</v>
      </c>
      <c r="S2694" s="42">
        <f>N2694-R2694</f>
        <v>163.47</v>
      </c>
      <c r="T2694" s="38">
        <v>5000</v>
      </c>
      <c r="U2694" s="14">
        <f>S2694/H2694</f>
        <v>5.0002600000611762E-2</v>
      </c>
      <c r="V2694" s="19"/>
      <c r="W2694" s="19"/>
      <c r="X2694" s="37" t="s">
        <v>3459</v>
      </c>
    </row>
    <row r="2695" spans="1:37" s="3" customFormat="1" ht="16.5" customHeight="1">
      <c r="A2695" s="38">
        <v>74</v>
      </c>
      <c r="B2695" s="39">
        <v>10754</v>
      </c>
      <c r="C2695" s="38">
        <v>10295736</v>
      </c>
      <c r="D2695" s="40" t="s">
        <v>657</v>
      </c>
      <c r="E2695" s="38">
        <v>8</v>
      </c>
      <c r="F2695" s="38">
        <v>120</v>
      </c>
      <c r="G2695" s="38" t="s">
        <v>23</v>
      </c>
      <c r="H2695" s="42">
        <v>2097.09</v>
      </c>
      <c r="I2695" s="57"/>
      <c r="J2695" s="44">
        <v>40275</v>
      </c>
      <c r="K2695" s="42">
        <v>0</v>
      </c>
      <c r="L2695" s="42">
        <v>1992.23</v>
      </c>
      <c r="M2695" s="44">
        <v>45199</v>
      </c>
      <c r="N2695" s="42">
        <f>H2695-K2695-L2695</f>
        <v>104.86000000000013</v>
      </c>
      <c r="O2695" s="42">
        <v>0</v>
      </c>
      <c r="P2695" s="45">
        <v>0.13</v>
      </c>
      <c r="Q2695" s="42">
        <v>0</v>
      </c>
      <c r="R2695" s="42">
        <v>0</v>
      </c>
      <c r="S2695" s="42">
        <f>N2695</f>
        <v>104.86000000000013</v>
      </c>
      <c r="T2695" s="38">
        <v>2108</v>
      </c>
      <c r="U2695" s="14">
        <f>S2695/H2695</f>
        <v>5.0002622681906889E-2</v>
      </c>
      <c r="V2695" s="19"/>
      <c r="W2695" s="19"/>
      <c r="X2695" s="37" t="s">
        <v>3464</v>
      </c>
    </row>
    <row r="2696" spans="1:37" s="3" customFormat="1" ht="16.5" customHeight="1">
      <c r="A2696" s="38">
        <v>6</v>
      </c>
      <c r="B2696" s="39">
        <v>10877</v>
      </c>
      <c r="C2696" s="38">
        <v>10323693</v>
      </c>
      <c r="D2696" s="40" t="s">
        <v>2841</v>
      </c>
      <c r="E2696" s="38">
        <v>2</v>
      </c>
      <c r="F2696" s="38">
        <v>120</v>
      </c>
      <c r="G2696" s="38" t="s">
        <v>23</v>
      </c>
      <c r="H2696" s="42">
        <v>1333.33</v>
      </c>
      <c r="I2696" s="2"/>
      <c r="J2696" s="44">
        <v>40512</v>
      </c>
      <c r="K2696" s="42">
        <v>0</v>
      </c>
      <c r="L2696" s="42">
        <v>1266.6600000000001</v>
      </c>
      <c r="M2696" s="44">
        <v>45016</v>
      </c>
      <c r="N2696" s="42">
        <f>H2696-K2696-L2696</f>
        <v>66.669999999999845</v>
      </c>
      <c r="O2696" s="42">
        <v>0</v>
      </c>
      <c r="P2696" s="45">
        <v>0.13</v>
      </c>
      <c r="Q2696" s="42">
        <v>0</v>
      </c>
      <c r="R2696" s="42">
        <v>0</v>
      </c>
      <c r="S2696" s="42">
        <f>N2696-R2696</f>
        <v>66.669999999999845</v>
      </c>
      <c r="T2696" s="38">
        <v>2103</v>
      </c>
      <c r="U2696" s="14">
        <f>S2696/H2696</f>
        <v>5.0002625006562405E-2</v>
      </c>
      <c r="V2696" s="19"/>
      <c r="W2696" s="19"/>
      <c r="X2696" s="37" t="s">
        <v>3462</v>
      </c>
    </row>
    <row r="2697" spans="1:37" s="3" customFormat="1" ht="16.5" customHeight="1">
      <c r="A2697" s="38">
        <v>37</v>
      </c>
      <c r="B2697" s="39">
        <v>10744</v>
      </c>
      <c r="C2697" s="38">
        <v>10293672</v>
      </c>
      <c r="D2697" s="40" t="s">
        <v>2497</v>
      </c>
      <c r="E2697" s="38">
        <v>10</v>
      </c>
      <c r="F2697" s="38">
        <v>60</v>
      </c>
      <c r="G2697" s="38" t="s">
        <v>23</v>
      </c>
      <c r="H2697" s="42">
        <v>2070.29</v>
      </c>
      <c r="I2697" s="2"/>
      <c r="J2697" s="44">
        <v>40164</v>
      </c>
      <c r="K2697" s="42">
        <v>0</v>
      </c>
      <c r="L2697" s="42">
        <v>1966.77</v>
      </c>
      <c r="M2697" s="44">
        <v>45016</v>
      </c>
      <c r="N2697" s="42">
        <f>H2697-K2697-L2697</f>
        <v>103.51999999999998</v>
      </c>
      <c r="O2697" s="42">
        <v>0</v>
      </c>
      <c r="P2697" s="45">
        <v>0.13</v>
      </c>
      <c r="Q2697" s="42">
        <v>0</v>
      </c>
      <c r="R2697" s="42">
        <v>0</v>
      </c>
      <c r="S2697" s="42">
        <v>103.52</v>
      </c>
      <c r="T2697" s="38">
        <v>1601</v>
      </c>
      <c r="U2697" s="14">
        <f>S2697/H2697</f>
        <v>5.0002656632645665E-2</v>
      </c>
      <c r="V2697" s="19"/>
      <c r="W2697" s="19"/>
      <c r="X2697" s="37" t="s">
        <v>3463</v>
      </c>
    </row>
    <row r="2698" spans="1:37" s="3" customFormat="1" ht="16.5" customHeight="1">
      <c r="A2698" s="38">
        <v>1025</v>
      </c>
      <c r="B2698" s="39">
        <v>10800</v>
      </c>
      <c r="C2698" s="38">
        <v>10317758</v>
      </c>
      <c r="D2698" s="40" t="s">
        <v>50</v>
      </c>
      <c r="E2698" s="38">
        <v>1</v>
      </c>
      <c r="F2698" s="38">
        <v>60</v>
      </c>
      <c r="G2698" s="38" t="s">
        <v>23</v>
      </c>
      <c r="H2698" s="42">
        <v>3568.81</v>
      </c>
      <c r="I2698" s="2"/>
      <c r="J2698" s="44">
        <v>39808</v>
      </c>
      <c r="K2698" s="42">
        <v>0</v>
      </c>
      <c r="L2698" s="42">
        <v>3390.36</v>
      </c>
      <c r="M2698" s="44">
        <v>45077</v>
      </c>
      <c r="N2698" s="42">
        <f>H2698-K2698-L2698</f>
        <v>178.44999999999982</v>
      </c>
      <c r="O2698" s="42">
        <v>0</v>
      </c>
      <c r="P2698" s="45">
        <v>0.03</v>
      </c>
      <c r="Q2698" s="42">
        <v>0</v>
      </c>
      <c r="R2698" s="42">
        <v>0</v>
      </c>
      <c r="S2698" s="42">
        <f>N2698-R2698</f>
        <v>178.44999999999982</v>
      </c>
      <c r="T2698" s="38">
        <v>1001</v>
      </c>
      <c r="U2698" s="14">
        <f>S2698/H2698</f>
        <v>5.0002661951742966E-2</v>
      </c>
      <c r="V2698" s="19"/>
      <c r="W2698" s="19"/>
      <c r="X2698" s="37" t="s">
        <v>3465</v>
      </c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</row>
    <row r="2699" spans="1:37" s="3" customFormat="1" ht="16.5" customHeight="1">
      <c r="A2699" s="38">
        <v>65</v>
      </c>
      <c r="B2699" s="39">
        <v>10750</v>
      </c>
      <c r="C2699" s="38">
        <v>10299229</v>
      </c>
      <c r="D2699" s="40" t="s">
        <v>1582</v>
      </c>
      <c r="E2699" s="38">
        <v>1</v>
      </c>
      <c r="F2699" s="38">
        <v>60</v>
      </c>
      <c r="G2699" s="38" t="s">
        <v>33</v>
      </c>
      <c r="H2699" s="42">
        <v>3547.01</v>
      </c>
      <c r="I2699" s="55"/>
      <c r="J2699" s="44">
        <v>40861</v>
      </c>
      <c r="K2699" s="42">
        <v>0</v>
      </c>
      <c r="L2699" s="42">
        <v>3369.65</v>
      </c>
      <c r="M2699" s="44">
        <v>45138</v>
      </c>
      <c r="N2699" s="42">
        <f>H2699-K2699-L2699</f>
        <v>177.36000000000013</v>
      </c>
      <c r="O2699" s="42">
        <v>0</v>
      </c>
      <c r="P2699" s="45">
        <v>0.13</v>
      </c>
      <c r="Q2699" s="42">
        <v>0</v>
      </c>
      <c r="R2699" s="42">
        <v>0</v>
      </c>
      <c r="S2699" s="42">
        <v>177.36</v>
      </c>
      <c r="T2699" s="38">
        <v>5000</v>
      </c>
      <c r="U2699" s="14">
        <f>S2699/H2699</f>
        <v>5.0002678312155872E-2</v>
      </c>
      <c r="V2699" s="19"/>
      <c r="W2699" s="19"/>
      <c r="X2699" s="37" t="s">
        <v>3473</v>
      </c>
    </row>
    <row r="2700" spans="1:37" s="3" customFormat="1" ht="16.5" customHeight="1">
      <c r="A2700" s="38">
        <v>17</v>
      </c>
      <c r="B2700" s="39">
        <v>50099</v>
      </c>
      <c r="C2700" s="38">
        <v>10297557</v>
      </c>
      <c r="D2700" s="40" t="s">
        <v>2531</v>
      </c>
      <c r="E2700" s="38">
        <v>1</v>
      </c>
      <c r="F2700" s="38">
        <v>60</v>
      </c>
      <c r="G2700" s="38" t="s">
        <v>33</v>
      </c>
      <c r="H2700" s="42">
        <v>927.35</v>
      </c>
      <c r="I2700" s="2"/>
      <c r="J2700" s="44">
        <v>42001</v>
      </c>
      <c r="K2700" s="42">
        <v>0</v>
      </c>
      <c r="L2700" s="42">
        <v>880.98</v>
      </c>
      <c r="M2700" s="44">
        <v>45016</v>
      </c>
      <c r="N2700" s="42">
        <f>H2700-K2700-L2700</f>
        <v>46.370000000000005</v>
      </c>
      <c r="O2700" s="42">
        <v>0</v>
      </c>
      <c r="P2700" s="45">
        <v>0.13</v>
      </c>
      <c r="Q2700" s="42">
        <v>0</v>
      </c>
      <c r="R2700" s="42">
        <v>0</v>
      </c>
      <c r="S2700" s="42">
        <v>46.37</v>
      </c>
      <c r="T2700" s="38">
        <v>5000</v>
      </c>
      <c r="U2700" s="14">
        <f>S2700/H2700</f>
        <v>5.0002695853776889E-2</v>
      </c>
      <c r="V2700" s="19"/>
      <c r="W2700" s="19"/>
      <c r="X2700" s="37" t="s">
        <v>3468</v>
      </c>
    </row>
    <row r="2701" spans="1:37" s="3" customFormat="1" ht="16.5" customHeight="1">
      <c r="A2701" s="38">
        <v>18</v>
      </c>
      <c r="B2701" s="39">
        <v>50099</v>
      </c>
      <c r="C2701" s="38">
        <v>10297559</v>
      </c>
      <c r="D2701" s="40" t="s">
        <v>2531</v>
      </c>
      <c r="E2701" s="38">
        <v>1</v>
      </c>
      <c r="F2701" s="38">
        <v>60</v>
      </c>
      <c r="G2701" s="38" t="s">
        <v>33</v>
      </c>
      <c r="H2701" s="42">
        <v>927.35</v>
      </c>
      <c r="I2701" s="2"/>
      <c r="J2701" s="44">
        <v>42001</v>
      </c>
      <c r="K2701" s="42">
        <v>0</v>
      </c>
      <c r="L2701" s="42">
        <v>880.98</v>
      </c>
      <c r="M2701" s="44">
        <v>45016</v>
      </c>
      <c r="N2701" s="42">
        <f>H2701-K2701-L2701</f>
        <v>46.370000000000005</v>
      </c>
      <c r="O2701" s="42">
        <v>0</v>
      </c>
      <c r="P2701" s="45">
        <v>0.13</v>
      </c>
      <c r="Q2701" s="42">
        <v>0</v>
      </c>
      <c r="R2701" s="42">
        <v>0</v>
      </c>
      <c r="S2701" s="42">
        <v>46.37</v>
      </c>
      <c r="T2701" s="38">
        <v>5000</v>
      </c>
      <c r="U2701" s="14">
        <f>S2701/H2701</f>
        <v>5.0002695853776889E-2</v>
      </c>
      <c r="V2701" s="19"/>
      <c r="W2701" s="19"/>
      <c r="X2701" s="37" t="s">
        <v>3468</v>
      </c>
    </row>
    <row r="2702" spans="1:37" s="3" customFormat="1" ht="16.5" customHeight="1">
      <c r="A2702" s="38">
        <v>140</v>
      </c>
      <c r="B2702" s="39">
        <v>10726</v>
      </c>
      <c r="C2702" s="38">
        <v>10299697</v>
      </c>
      <c r="D2702" s="40" t="s">
        <v>315</v>
      </c>
      <c r="E2702" s="41">
        <v>1</v>
      </c>
      <c r="F2702" s="38">
        <v>120</v>
      </c>
      <c r="G2702" s="38" t="s">
        <v>23</v>
      </c>
      <c r="H2702" s="42">
        <v>1845.3</v>
      </c>
      <c r="I2702" s="57"/>
      <c r="J2702" s="44">
        <v>40895</v>
      </c>
      <c r="K2702" s="42">
        <v>0</v>
      </c>
      <c r="L2702" s="42">
        <v>1753.03</v>
      </c>
      <c r="M2702" s="44">
        <v>45199</v>
      </c>
      <c r="N2702" s="42">
        <f>H2702-L2702</f>
        <v>92.269999999999982</v>
      </c>
      <c r="O2702" s="42">
        <v>0</v>
      </c>
      <c r="P2702" s="45">
        <v>0.13</v>
      </c>
      <c r="Q2702" s="42">
        <v>0</v>
      </c>
      <c r="R2702" s="42">
        <v>0</v>
      </c>
      <c r="S2702" s="42">
        <f>N2702</f>
        <v>92.269999999999982</v>
      </c>
      <c r="T2702" s="38">
        <v>1601</v>
      </c>
      <c r="U2702" s="14">
        <f>S2702/H2702</f>
        <v>5.0002709586517091E-2</v>
      </c>
      <c r="V2702" s="19"/>
      <c r="W2702" s="19"/>
      <c r="X2702" s="37" t="s">
        <v>3459</v>
      </c>
    </row>
    <row r="2703" spans="1:37" s="3" customFormat="1" ht="16.5" customHeight="1">
      <c r="A2703" s="38">
        <v>191</v>
      </c>
      <c r="B2703" s="39">
        <v>50098</v>
      </c>
      <c r="C2703" s="38">
        <v>10307888</v>
      </c>
      <c r="D2703" s="40" t="s">
        <v>3451</v>
      </c>
      <c r="E2703" s="58">
        <v>1</v>
      </c>
      <c r="F2703" s="38">
        <v>120</v>
      </c>
      <c r="G2703" s="38" t="s">
        <v>23</v>
      </c>
      <c r="H2703" s="42">
        <v>1845.3</v>
      </c>
      <c r="I2703" s="37"/>
      <c r="J2703" s="44">
        <v>41356</v>
      </c>
      <c r="K2703" s="42">
        <v>0</v>
      </c>
      <c r="L2703" s="42">
        <v>1753.03</v>
      </c>
      <c r="M2703" s="44">
        <v>45281</v>
      </c>
      <c r="N2703" s="42">
        <v>92.27</v>
      </c>
      <c r="O2703" s="42">
        <v>0</v>
      </c>
      <c r="P2703" s="45">
        <f>IF(J2703&lt;DATEVALUE("2009-1-1"),3%,13%)</f>
        <v>0.13</v>
      </c>
      <c r="Q2703" s="42">
        <f>IF(P2703=13%,ROUND(O2703/(1+P2703)*P2703,2),ROUND(O2703/(1+0.03)*0.02,2))</f>
        <v>0</v>
      </c>
      <c r="R2703" s="42">
        <f>O2703-Q2703</f>
        <v>0</v>
      </c>
      <c r="S2703" s="42">
        <f>N2703-R2703</f>
        <v>92.27</v>
      </c>
      <c r="T2703" s="38">
        <v>1601</v>
      </c>
      <c r="U2703" s="14">
        <f>S2703/H2703</f>
        <v>5.0002709586517098E-2</v>
      </c>
      <c r="V2703" s="19"/>
      <c r="W2703" s="19"/>
      <c r="X2703" s="37" t="s">
        <v>3456</v>
      </c>
    </row>
    <row r="2704" spans="1:37" s="3" customFormat="1" ht="16.5" customHeight="1">
      <c r="A2704" s="38">
        <v>139</v>
      </c>
      <c r="B2704" s="39">
        <v>10726</v>
      </c>
      <c r="C2704" s="38">
        <v>10299639</v>
      </c>
      <c r="D2704" s="40" t="s">
        <v>314</v>
      </c>
      <c r="E2704" s="58">
        <v>2</v>
      </c>
      <c r="F2704" s="38">
        <v>120</v>
      </c>
      <c r="G2704" s="38" t="s">
        <v>23</v>
      </c>
      <c r="H2704" s="42">
        <v>2017.09</v>
      </c>
      <c r="I2704" s="57"/>
      <c r="J2704" s="44">
        <v>40895</v>
      </c>
      <c r="K2704" s="42">
        <v>0</v>
      </c>
      <c r="L2704" s="42">
        <v>1916.23</v>
      </c>
      <c r="M2704" s="44">
        <v>45199</v>
      </c>
      <c r="N2704" s="42">
        <f>H2704-L2704</f>
        <v>100.8599999999999</v>
      </c>
      <c r="O2704" s="42">
        <v>0</v>
      </c>
      <c r="P2704" s="45">
        <v>0.13</v>
      </c>
      <c r="Q2704" s="42">
        <v>0</v>
      </c>
      <c r="R2704" s="42">
        <v>0</v>
      </c>
      <c r="S2704" s="42">
        <f>N2704</f>
        <v>100.8599999999999</v>
      </c>
      <c r="T2704" s="38">
        <v>5000</v>
      </c>
      <c r="U2704" s="14">
        <f>S2704/H2704</f>
        <v>5.0002726700345501E-2</v>
      </c>
      <c r="V2704" s="19"/>
      <c r="W2704" s="19"/>
      <c r="X2704" s="37" t="s">
        <v>3459</v>
      </c>
    </row>
    <row r="2705" spans="1:37" s="3" customFormat="1" ht="16.5" customHeight="1">
      <c r="A2705" s="38">
        <v>19</v>
      </c>
      <c r="B2705" s="39">
        <v>10719</v>
      </c>
      <c r="C2705" s="38">
        <v>10281461</v>
      </c>
      <c r="D2705" s="40" t="s">
        <v>50</v>
      </c>
      <c r="E2705" s="58">
        <v>1</v>
      </c>
      <c r="F2705" s="38">
        <v>120</v>
      </c>
      <c r="G2705" s="38" t="s">
        <v>23</v>
      </c>
      <c r="H2705" s="42">
        <v>2378.87</v>
      </c>
      <c r="I2705" s="57"/>
      <c r="J2705" s="44">
        <v>39646</v>
      </c>
      <c r="K2705" s="42">
        <v>0</v>
      </c>
      <c r="L2705" s="42">
        <v>2259.92</v>
      </c>
      <c r="M2705" s="44">
        <v>45199</v>
      </c>
      <c r="N2705" s="42">
        <f>H2705-L2705</f>
        <v>118.94999999999982</v>
      </c>
      <c r="O2705" s="42">
        <v>0</v>
      </c>
      <c r="P2705" s="45">
        <v>0.03</v>
      </c>
      <c r="Q2705" s="42">
        <v>0</v>
      </c>
      <c r="R2705" s="42">
        <v>0</v>
      </c>
      <c r="S2705" s="42">
        <f>N2705</f>
        <v>118.94999999999982</v>
      </c>
      <c r="T2705" s="38">
        <v>2101</v>
      </c>
      <c r="U2705" s="14">
        <f>S2705/H2705</f>
        <v>5.0002732389747999E-2</v>
      </c>
      <c r="V2705" s="19"/>
      <c r="W2705" s="19"/>
      <c r="X2705" s="37" t="s">
        <v>3478</v>
      </c>
    </row>
    <row r="2706" spans="1:37" s="3" customFormat="1" ht="16.5" customHeight="1">
      <c r="A2706" s="38">
        <v>943</v>
      </c>
      <c r="B2706" s="39">
        <v>10800</v>
      </c>
      <c r="C2706" s="38">
        <v>10316941</v>
      </c>
      <c r="D2706" s="40" t="s">
        <v>2093</v>
      </c>
      <c r="E2706" s="38">
        <v>1</v>
      </c>
      <c r="F2706" s="38">
        <v>60</v>
      </c>
      <c r="G2706" s="38" t="s">
        <v>23</v>
      </c>
      <c r="H2706" s="42">
        <v>1646.11</v>
      </c>
      <c r="I2706" s="2"/>
      <c r="J2706" s="44">
        <v>40144</v>
      </c>
      <c r="K2706" s="42">
        <v>0</v>
      </c>
      <c r="L2706" s="42">
        <v>1563.8</v>
      </c>
      <c r="M2706" s="44">
        <v>45077</v>
      </c>
      <c r="N2706" s="42">
        <f>H2706-K2706-L2706</f>
        <v>82.309999999999945</v>
      </c>
      <c r="O2706" s="42">
        <v>0</v>
      </c>
      <c r="P2706" s="45">
        <v>0.13</v>
      </c>
      <c r="Q2706" s="42">
        <v>0</v>
      </c>
      <c r="R2706" s="42">
        <v>0</v>
      </c>
      <c r="S2706" s="42">
        <f>N2706-R2706</f>
        <v>82.309999999999945</v>
      </c>
      <c r="T2706" s="38">
        <v>1001</v>
      </c>
      <c r="U2706" s="14">
        <f>S2706/H2706</f>
        <v>5.0002733717673761E-2</v>
      </c>
      <c r="V2706" s="19"/>
      <c r="W2706" s="19"/>
      <c r="X2706" s="37" t="s">
        <v>3465</v>
      </c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</row>
    <row r="2707" spans="1:37" s="3" customFormat="1" ht="16.5" customHeight="1">
      <c r="A2707" s="38">
        <v>932</v>
      </c>
      <c r="B2707" s="39">
        <v>10800</v>
      </c>
      <c r="C2707" s="38">
        <v>10317209</v>
      </c>
      <c r="D2707" s="40" t="s">
        <v>2838</v>
      </c>
      <c r="E2707" s="38">
        <v>1</v>
      </c>
      <c r="F2707" s="38">
        <v>36</v>
      </c>
      <c r="G2707" s="38" t="s">
        <v>33</v>
      </c>
      <c r="H2707" s="42">
        <v>912.95</v>
      </c>
      <c r="I2707" s="2"/>
      <c r="J2707" s="44">
        <v>43460</v>
      </c>
      <c r="K2707" s="42">
        <v>0</v>
      </c>
      <c r="L2707" s="42">
        <v>867.3</v>
      </c>
      <c r="M2707" s="44">
        <v>45016</v>
      </c>
      <c r="N2707" s="42">
        <f>H2707-K2707-L2707</f>
        <v>45.650000000000091</v>
      </c>
      <c r="O2707" s="42">
        <v>0</v>
      </c>
      <c r="P2707" s="45">
        <v>0.13</v>
      </c>
      <c r="Q2707" s="42">
        <v>0</v>
      </c>
      <c r="R2707" s="42">
        <v>0</v>
      </c>
      <c r="S2707" s="42">
        <f>N2707-R2707</f>
        <v>45.650000000000091</v>
      </c>
      <c r="T2707" s="38">
        <v>2505</v>
      </c>
      <c r="U2707" s="14">
        <f>S2707/H2707</f>
        <v>5.0002738375595691E-2</v>
      </c>
      <c r="V2707" s="19"/>
      <c r="W2707" s="19"/>
      <c r="X2707" s="37" t="s">
        <v>3465</v>
      </c>
    </row>
    <row r="2708" spans="1:37" s="3" customFormat="1" ht="16.5" customHeight="1">
      <c r="A2708" s="38">
        <v>1001</v>
      </c>
      <c r="B2708" s="39">
        <v>10800</v>
      </c>
      <c r="C2708" s="38">
        <v>10317636</v>
      </c>
      <c r="D2708" s="40" t="s">
        <v>2125</v>
      </c>
      <c r="E2708" s="38">
        <v>1</v>
      </c>
      <c r="F2708" s="38">
        <v>60</v>
      </c>
      <c r="G2708" s="38" t="s">
        <v>23</v>
      </c>
      <c r="H2708" s="42">
        <v>3225.82</v>
      </c>
      <c r="I2708" s="2"/>
      <c r="J2708" s="44">
        <v>39808</v>
      </c>
      <c r="K2708" s="42">
        <v>0</v>
      </c>
      <c r="L2708" s="42">
        <v>3064.52</v>
      </c>
      <c r="M2708" s="44">
        <v>45077</v>
      </c>
      <c r="N2708" s="42">
        <f>H2708-K2708-L2708</f>
        <v>161.30000000000018</v>
      </c>
      <c r="O2708" s="42">
        <v>0</v>
      </c>
      <c r="P2708" s="45">
        <v>0.03</v>
      </c>
      <c r="Q2708" s="42">
        <v>0</v>
      </c>
      <c r="R2708" s="42">
        <v>0</v>
      </c>
      <c r="S2708" s="42">
        <f>N2708-R2708</f>
        <v>161.30000000000018</v>
      </c>
      <c r="T2708" s="38">
        <v>1001</v>
      </c>
      <c r="U2708" s="14">
        <f>S2708/H2708</f>
        <v>5.0002789988282101E-2</v>
      </c>
      <c r="V2708" s="19"/>
      <c r="W2708" s="19"/>
      <c r="X2708" s="37" t="s">
        <v>3465</v>
      </c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</row>
    <row r="2709" spans="1:37" s="3" customFormat="1" ht="16.5" customHeight="1">
      <c r="A2709" s="38">
        <v>712</v>
      </c>
      <c r="B2709" s="39">
        <v>40709</v>
      </c>
      <c r="C2709" s="38">
        <v>10285041</v>
      </c>
      <c r="D2709" s="40" t="s">
        <v>616</v>
      </c>
      <c r="E2709" s="58">
        <v>1</v>
      </c>
      <c r="F2709" s="38">
        <v>120</v>
      </c>
      <c r="G2709" s="38" t="s">
        <v>23</v>
      </c>
      <c r="H2709" s="42">
        <v>891.15</v>
      </c>
      <c r="I2709" s="57"/>
      <c r="J2709" s="44">
        <v>39394</v>
      </c>
      <c r="K2709" s="42">
        <v>0</v>
      </c>
      <c r="L2709" s="42">
        <v>846.59</v>
      </c>
      <c r="M2709" s="44">
        <v>45199</v>
      </c>
      <c r="N2709" s="42">
        <f>H2709-K2709-L2709</f>
        <v>44.559999999999945</v>
      </c>
      <c r="O2709" s="42">
        <v>0</v>
      </c>
      <c r="P2709" s="45">
        <v>0.03</v>
      </c>
      <c r="Q2709" s="42">
        <v>0</v>
      </c>
      <c r="R2709" s="42">
        <v>0</v>
      </c>
      <c r="S2709" s="42">
        <f>N2709-R2709</f>
        <v>44.559999999999945</v>
      </c>
      <c r="T2709" s="38">
        <v>2103</v>
      </c>
      <c r="U2709" s="14">
        <f>S2709/H2709</f>
        <v>5.0002805363855631E-2</v>
      </c>
      <c r="V2709" s="19"/>
      <c r="W2709" s="19"/>
      <c r="X2709" s="37" t="s">
        <v>3467</v>
      </c>
    </row>
    <row r="2710" spans="1:37" s="3" customFormat="1" ht="16.5" customHeight="1">
      <c r="A2710" s="38">
        <v>713</v>
      </c>
      <c r="B2710" s="39">
        <v>40709</v>
      </c>
      <c r="C2710" s="38">
        <v>10285043</v>
      </c>
      <c r="D2710" s="40" t="s">
        <v>616</v>
      </c>
      <c r="E2710" s="58">
        <v>1</v>
      </c>
      <c r="F2710" s="38">
        <v>120</v>
      </c>
      <c r="G2710" s="38" t="s">
        <v>23</v>
      </c>
      <c r="H2710" s="42">
        <v>891.15</v>
      </c>
      <c r="I2710" s="57"/>
      <c r="J2710" s="44">
        <v>39394</v>
      </c>
      <c r="K2710" s="42">
        <v>0</v>
      </c>
      <c r="L2710" s="42">
        <v>846.59</v>
      </c>
      <c r="M2710" s="44">
        <v>45199</v>
      </c>
      <c r="N2710" s="42">
        <f>H2710-K2710-L2710</f>
        <v>44.559999999999945</v>
      </c>
      <c r="O2710" s="42">
        <v>0</v>
      </c>
      <c r="P2710" s="45">
        <v>0.03</v>
      </c>
      <c r="Q2710" s="42">
        <v>0</v>
      </c>
      <c r="R2710" s="42">
        <v>0</v>
      </c>
      <c r="S2710" s="42">
        <f>N2710-R2710</f>
        <v>44.559999999999945</v>
      </c>
      <c r="T2710" s="38">
        <v>2101</v>
      </c>
      <c r="U2710" s="14">
        <f>S2710/H2710</f>
        <v>5.0002805363855631E-2</v>
      </c>
      <c r="V2710" s="19"/>
      <c r="W2710" s="19"/>
      <c r="X2710" s="37" t="s">
        <v>3467</v>
      </c>
    </row>
    <row r="2711" spans="1:37" s="3" customFormat="1" ht="16.5" customHeight="1">
      <c r="A2711" s="38">
        <v>715</v>
      </c>
      <c r="B2711" s="39">
        <v>40709</v>
      </c>
      <c r="C2711" s="38">
        <v>10285049</v>
      </c>
      <c r="D2711" s="40" t="s">
        <v>616</v>
      </c>
      <c r="E2711" s="58">
        <v>1</v>
      </c>
      <c r="F2711" s="38">
        <v>120</v>
      </c>
      <c r="G2711" s="38" t="s">
        <v>23</v>
      </c>
      <c r="H2711" s="42">
        <v>891.15</v>
      </c>
      <c r="I2711" s="57"/>
      <c r="J2711" s="44">
        <v>39394</v>
      </c>
      <c r="K2711" s="42">
        <v>0</v>
      </c>
      <c r="L2711" s="42">
        <v>846.59</v>
      </c>
      <c r="M2711" s="44">
        <v>45199</v>
      </c>
      <c r="N2711" s="42">
        <f>H2711-K2711-L2711</f>
        <v>44.559999999999945</v>
      </c>
      <c r="O2711" s="42">
        <v>0</v>
      </c>
      <c r="P2711" s="45">
        <v>0.03</v>
      </c>
      <c r="Q2711" s="42">
        <v>0</v>
      </c>
      <c r="R2711" s="42">
        <v>0</v>
      </c>
      <c r="S2711" s="42">
        <f>N2711-R2711</f>
        <v>44.559999999999945</v>
      </c>
      <c r="T2711" s="38">
        <v>2102</v>
      </c>
      <c r="U2711" s="14">
        <f>S2711/H2711</f>
        <v>5.0002805363855631E-2</v>
      </c>
      <c r="V2711" s="19"/>
      <c r="W2711" s="19"/>
      <c r="X2711" s="37" t="s">
        <v>3467</v>
      </c>
    </row>
    <row r="2712" spans="1:37" s="3" customFormat="1" ht="16.5" customHeight="1">
      <c r="A2712" s="38">
        <v>717</v>
      </c>
      <c r="B2712" s="39">
        <v>40709</v>
      </c>
      <c r="C2712" s="38">
        <v>10285055</v>
      </c>
      <c r="D2712" s="40" t="s">
        <v>616</v>
      </c>
      <c r="E2712" s="58">
        <v>1</v>
      </c>
      <c r="F2712" s="38">
        <v>120</v>
      </c>
      <c r="G2712" s="38" t="s">
        <v>23</v>
      </c>
      <c r="H2712" s="42">
        <v>891.15</v>
      </c>
      <c r="I2712" s="57"/>
      <c r="J2712" s="44">
        <v>39394</v>
      </c>
      <c r="K2712" s="42">
        <v>0</v>
      </c>
      <c r="L2712" s="42">
        <v>846.59</v>
      </c>
      <c r="M2712" s="44">
        <v>45199</v>
      </c>
      <c r="N2712" s="42">
        <f>H2712-K2712-L2712</f>
        <v>44.559999999999945</v>
      </c>
      <c r="O2712" s="42">
        <v>0</v>
      </c>
      <c r="P2712" s="45">
        <v>0.03</v>
      </c>
      <c r="Q2712" s="42">
        <v>0</v>
      </c>
      <c r="R2712" s="42">
        <v>0</v>
      </c>
      <c r="S2712" s="42">
        <f>N2712-R2712</f>
        <v>44.559999999999945</v>
      </c>
      <c r="T2712" s="38">
        <v>2102</v>
      </c>
      <c r="U2712" s="14">
        <f>S2712/H2712</f>
        <v>5.0002805363855631E-2</v>
      </c>
      <c r="V2712" s="19"/>
      <c r="W2712" s="19"/>
      <c r="X2712" s="37" t="s">
        <v>3467</v>
      </c>
    </row>
    <row r="2713" spans="1:37" s="3" customFormat="1" ht="16.5" customHeight="1">
      <c r="A2713" s="38">
        <v>787</v>
      </c>
      <c r="B2713" s="39">
        <v>10729</v>
      </c>
      <c r="C2713" s="38">
        <v>10292801</v>
      </c>
      <c r="D2713" s="40" t="s">
        <v>1923</v>
      </c>
      <c r="E2713" s="58">
        <v>1</v>
      </c>
      <c r="F2713" s="38">
        <v>60</v>
      </c>
      <c r="G2713" s="38" t="s">
        <v>33</v>
      </c>
      <c r="H2713" s="42">
        <v>3347.01</v>
      </c>
      <c r="I2713" s="37"/>
      <c r="J2713" s="44">
        <v>42640</v>
      </c>
      <c r="K2713" s="42">
        <v>0</v>
      </c>
      <c r="L2713" s="42">
        <v>3179.65</v>
      </c>
      <c r="M2713" s="44">
        <v>45259</v>
      </c>
      <c r="N2713" s="42">
        <v>167.36</v>
      </c>
      <c r="O2713" s="42">
        <v>0</v>
      </c>
      <c r="P2713" s="45">
        <f>IF(J2713&lt;DATEVALUE("2009-1-1"),3%,13%)</f>
        <v>0.13</v>
      </c>
      <c r="Q2713" s="42">
        <f>IF(P2713=13%,ROUND(O2713/(1+P2713)*P2713,2),ROUND(O2713/(1+0.03)*0.02,2))</f>
        <v>0</v>
      </c>
      <c r="R2713" s="42">
        <f>O2713-Q2713</f>
        <v>0</v>
      </c>
      <c r="S2713" s="42">
        <f>N2713-R2713</f>
        <v>167.36</v>
      </c>
      <c r="T2713" s="38">
        <v>5000</v>
      </c>
      <c r="U2713" s="14">
        <f>S2713/H2713</f>
        <v>5.0002838354232582E-2</v>
      </c>
      <c r="V2713" s="19"/>
      <c r="W2713" s="19"/>
      <c r="X2713" s="37" t="s">
        <v>3459</v>
      </c>
    </row>
    <row r="2714" spans="1:37" s="3" customFormat="1" ht="16.5" customHeight="1">
      <c r="A2714" s="38">
        <v>153</v>
      </c>
      <c r="B2714" s="39">
        <v>10741</v>
      </c>
      <c r="C2714" s="38">
        <v>10282305</v>
      </c>
      <c r="D2714" s="40" t="s">
        <v>2326</v>
      </c>
      <c r="E2714" s="38">
        <v>1</v>
      </c>
      <c r="F2714" s="38">
        <v>60</v>
      </c>
      <c r="G2714" s="38" t="s">
        <v>33</v>
      </c>
      <c r="H2714" s="42">
        <v>3347.01</v>
      </c>
      <c r="I2714" s="2"/>
      <c r="J2714" s="44">
        <v>42424</v>
      </c>
      <c r="K2714" s="42">
        <v>0</v>
      </c>
      <c r="L2714" s="42">
        <v>3179.65</v>
      </c>
      <c r="M2714" s="44">
        <v>45077</v>
      </c>
      <c r="N2714" s="42">
        <f>H2714-K2714-L2714</f>
        <v>167.36000000000013</v>
      </c>
      <c r="O2714" s="42">
        <v>0</v>
      </c>
      <c r="P2714" s="45">
        <v>0.13</v>
      </c>
      <c r="Q2714" s="42">
        <v>0</v>
      </c>
      <c r="R2714" s="42">
        <v>0</v>
      </c>
      <c r="S2714" s="42">
        <f>N2714-R2714</f>
        <v>167.36000000000013</v>
      </c>
      <c r="T2714" s="38">
        <v>5000</v>
      </c>
      <c r="U2714" s="14">
        <f>S2714/H2714</f>
        <v>5.0002838354232616E-2</v>
      </c>
      <c r="V2714" s="19"/>
      <c r="W2714" s="19"/>
      <c r="X2714" s="37" t="s">
        <v>3462</v>
      </c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</row>
    <row r="2715" spans="1:37" s="3" customFormat="1" ht="16.5" customHeight="1">
      <c r="A2715" s="38">
        <v>148</v>
      </c>
      <c r="B2715" s="39">
        <v>10736</v>
      </c>
      <c r="C2715" s="38">
        <v>10284192</v>
      </c>
      <c r="D2715" s="40" t="s">
        <v>1923</v>
      </c>
      <c r="E2715" s="31">
        <v>1</v>
      </c>
      <c r="F2715" s="38">
        <v>60</v>
      </c>
      <c r="G2715" s="38" t="s">
        <v>33</v>
      </c>
      <c r="H2715" s="42">
        <v>3347.01</v>
      </c>
      <c r="I2715" s="49"/>
      <c r="J2715" s="44">
        <v>42549</v>
      </c>
      <c r="K2715" s="42">
        <v>0</v>
      </c>
      <c r="L2715" s="42">
        <v>3179.65</v>
      </c>
      <c r="M2715" s="44">
        <v>45107</v>
      </c>
      <c r="N2715" s="42">
        <f>H2715-K2715-L2715</f>
        <v>167.36000000000013</v>
      </c>
      <c r="O2715" s="42">
        <v>0</v>
      </c>
      <c r="P2715" s="45">
        <v>0.13</v>
      </c>
      <c r="Q2715" s="42">
        <v>0</v>
      </c>
      <c r="R2715" s="42">
        <v>0</v>
      </c>
      <c r="S2715" s="42">
        <f>N2715-R2715</f>
        <v>167.36000000000013</v>
      </c>
      <c r="T2715" s="38">
        <v>5000</v>
      </c>
      <c r="U2715" s="14">
        <f>S2715/H2715</f>
        <v>5.0002838354232616E-2</v>
      </c>
      <c r="V2715" s="19"/>
      <c r="W2715" s="19"/>
      <c r="X2715" s="37" t="s">
        <v>3461</v>
      </c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</row>
    <row r="2716" spans="1:37" s="3" customFormat="1" ht="16.5" customHeight="1">
      <c r="A2716" s="38">
        <v>66</v>
      </c>
      <c r="B2716" s="39">
        <v>10723</v>
      </c>
      <c r="C2716" s="38">
        <v>10294004</v>
      </c>
      <c r="D2716" s="40" t="s">
        <v>2377</v>
      </c>
      <c r="E2716" s="58">
        <v>1</v>
      </c>
      <c r="F2716" s="38">
        <v>43</v>
      </c>
      <c r="G2716" s="38" t="s">
        <v>33</v>
      </c>
      <c r="H2716" s="42">
        <v>2461.06</v>
      </c>
      <c r="I2716" s="37"/>
      <c r="J2716" s="44">
        <v>43827</v>
      </c>
      <c r="K2716" s="42">
        <v>0</v>
      </c>
      <c r="L2716" s="42">
        <v>2338</v>
      </c>
      <c r="M2716" s="44">
        <v>45250</v>
      </c>
      <c r="N2716" s="42">
        <v>123.06</v>
      </c>
      <c r="O2716" s="42">
        <v>0</v>
      </c>
      <c r="P2716" s="45">
        <f>IF(J2716&lt;DATEVALUE("2009-1-1"),3%,13%)</f>
        <v>0.13</v>
      </c>
      <c r="Q2716" s="42">
        <f>IF(P2716=13%,ROUND(O2716/(1+P2716)*P2716,2),ROUND(O2716/(1+0.03)*0.02,2))</f>
        <v>0</v>
      </c>
      <c r="R2716" s="42">
        <f>O2716-Q2716</f>
        <v>0</v>
      </c>
      <c r="S2716" s="42">
        <f>N2716-R2716</f>
        <v>123.06</v>
      </c>
      <c r="T2716" s="38">
        <v>2101</v>
      </c>
      <c r="U2716" s="14">
        <f>S2716/H2716</f>
        <v>5.0002844302861373E-2</v>
      </c>
      <c r="V2716" s="19"/>
      <c r="W2716" s="19"/>
      <c r="X2716" s="37" t="s">
        <v>3470</v>
      </c>
    </row>
    <row r="2717" spans="1:37" s="3" customFormat="1" ht="16.5" customHeight="1">
      <c r="A2717" s="38">
        <v>469</v>
      </c>
      <c r="B2717" s="39">
        <v>40712</v>
      </c>
      <c r="C2717" s="38">
        <v>10303610</v>
      </c>
      <c r="D2717" s="40" t="s">
        <v>1712</v>
      </c>
      <c r="E2717" s="38">
        <v>3</v>
      </c>
      <c r="F2717" s="38">
        <v>60</v>
      </c>
      <c r="G2717" s="38" t="s">
        <v>83</v>
      </c>
      <c r="H2717" s="42">
        <v>1923.09</v>
      </c>
      <c r="I2717" s="55"/>
      <c r="J2717" s="44">
        <v>42277</v>
      </c>
      <c r="K2717" s="42">
        <v>0</v>
      </c>
      <c r="L2717" s="42">
        <v>1826.93</v>
      </c>
      <c r="M2717" s="44">
        <v>45138</v>
      </c>
      <c r="N2717" s="42">
        <f>H2717-K2717-L2717</f>
        <v>96.159999999999854</v>
      </c>
      <c r="O2717" s="42">
        <v>0</v>
      </c>
      <c r="P2717" s="45">
        <v>0.13</v>
      </c>
      <c r="Q2717" s="42">
        <v>0</v>
      </c>
      <c r="R2717" s="42">
        <v>0</v>
      </c>
      <c r="S2717" s="42">
        <v>96.16</v>
      </c>
      <c r="T2717" s="38">
        <v>5000</v>
      </c>
      <c r="U2717" s="14">
        <f>S2717/H2717</f>
        <v>5.0002859980552129E-2</v>
      </c>
      <c r="V2717" s="19"/>
      <c r="W2717" s="19"/>
      <c r="X2717" s="37" t="s">
        <v>3467</v>
      </c>
    </row>
    <row r="2718" spans="1:37" s="3" customFormat="1" ht="16.5" customHeight="1">
      <c r="A2718" s="38">
        <v>575</v>
      </c>
      <c r="B2718" s="39">
        <v>40712</v>
      </c>
      <c r="C2718" s="38">
        <v>10303918</v>
      </c>
      <c r="D2718" s="40" t="s">
        <v>1773</v>
      </c>
      <c r="E2718" s="38">
        <v>1</v>
      </c>
      <c r="F2718" s="38">
        <v>60</v>
      </c>
      <c r="G2718" s="38" t="s">
        <v>33</v>
      </c>
      <c r="H2718" s="42">
        <v>1719.5</v>
      </c>
      <c r="I2718" s="55"/>
      <c r="J2718" s="44">
        <v>42276</v>
      </c>
      <c r="K2718" s="42">
        <v>0</v>
      </c>
      <c r="L2718" s="42">
        <v>1633.52</v>
      </c>
      <c r="M2718" s="44">
        <v>45138</v>
      </c>
      <c r="N2718" s="42">
        <f>H2718-K2718-L2718</f>
        <v>85.980000000000018</v>
      </c>
      <c r="O2718" s="42">
        <v>0</v>
      </c>
      <c r="P2718" s="45">
        <v>0.13</v>
      </c>
      <c r="Q2718" s="42">
        <v>0</v>
      </c>
      <c r="R2718" s="42">
        <v>0</v>
      </c>
      <c r="S2718" s="42">
        <v>85.98</v>
      </c>
      <c r="T2718" s="38">
        <v>5000</v>
      </c>
      <c r="U2718" s="14">
        <f>S2718/H2718</f>
        <v>5.0002907822041295E-2</v>
      </c>
      <c r="V2718" s="19"/>
      <c r="W2718" s="19"/>
      <c r="X2718" s="37" t="s">
        <v>3467</v>
      </c>
    </row>
    <row r="2719" spans="1:37" s="3" customFormat="1" ht="16.5" customHeight="1">
      <c r="A2719" s="38">
        <v>233</v>
      </c>
      <c r="B2719" s="39">
        <v>10731</v>
      </c>
      <c r="C2719" s="38">
        <v>10289655</v>
      </c>
      <c r="D2719" s="40" t="s">
        <v>117</v>
      </c>
      <c r="E2719" s="58">
        <v>1</v>
      </c>
      <c r="F2719" s="38">
        <v>120</v>
      </c>
      <c r="G2719" s="38" t="s">
        <v>23</v>
      </c>
      <c r="H2719" s="42">
        <v>2735.04</v>
      </c>
      <c r="I2719" s="57"/>
      <c r="J2719" s="44">
        <v>39868</v>
      </c>
      <c r="K2719" s="42">
        <v>0</v>
      </c>
      <c r="L2719" s="42">
        <v>2598.2800000000002</v>
      </c>
      <c r="M2719" s="44">
        <v>45199</v>
      </c>
      <c r="N2719" s="42">
        <f>H2719-K2719-L2719</f>
        <v>136.75999999999976</v>
      </c>
      <c r="O2719" s="42">
        <v>0</v>
      </c>
      <c r="P2719" s="45">
        <v>0.13</v>
      </c>
      <c r="Q2719" s="42">
        <v>0</v>
      </c>
      <c r="R2719" s="42">
        <v>0</v>
      </c>
      <c r="S2719" s="42">
        <f>N2719-R2719</f>
        <v>136.75999999999976</v>
      </c>
      <c r="T2719" s="38">
        <v>2102</v>
      </c>
      <c r="U2719" s="14">
        <f>S2719/H2719</f>
        <v>5.0002925002924914E-2</v>
      </c>
      <c r="V2719" s="19"/>
      <c r="W2719" s="19"/>
      <c r="X2719" s="37" t="s">
        <v>3459</v>
      </c>
    </row>
    <row r="2720" spans="1:37" s="3" customFormat="1" ht="16.5" customHeight="1">
      <c r="A2720" s="38">
        <v>49</v>
      </c>
      <c r="B2720" s="39">
        <v>10750</v>
      </c>
      <c r="C2720" s="38">
        <v>10298411</v>
      </c>
      <c r="D2720" s="40" t="s">
        <v>1567</v>
      </c>
      <c r="E2720" s="38">
        <v>1</v>
      </c>
      <c r="F2720" s="38">
        <v>120</v>
      </c>
      <c r="G2720" s="38" t="s">
        <v>23</v>
      </c>
      <c r="H2720" s="42">
        <v>683.76</v>
      </c>
      <c r="I2720" s="55"/>
      <c r="J2720" s="44">
        <v>40862</v>
      </c>
      <c r="K2720" s="42">
        <v>0</v>
      </c>
      <c r="L2720" s="42">
        <v>649.57000000000005</v>
      </c>
      <c r="M2720" s="44">
        <v>45138</v>
      </c>
      <c r="N2720" s="42">
        <f>H2720-K2720-L2720</f>
        <v>34.189999999999941</v>
      </c>
      <c r="O2720" s="42">
        <v>0</v>
      </c>
      <c r="P2720" s="45">
        <v>0.13</v>
      </c>
      <c r="Q2720" s="42">
        <v>0</v>
      </c>
      <c r="R2720" s="42">
        <v>0</v>
      </c>
      <c r="S2720" s="42">
        <v>34.19</v>
      </c>
      <c r="T2720" s="38">
        <v>5000</v>
      </c>
      <c r="U2720" s="14">
        <f>S2720/H2720</f>
        <v>5.0002925002924997E-2</v>
      </c>
      <c r="V2720" s="19"/>
      <c r="W2720" s="19"/>
      <c r="X2720" s="37" t="s">
        <v>3473</v>
      </c>
    </row>
    <row r="2721" spans="1:37" s="3" customFormat="1" ht="16.5" customHeight="1">
      <c r="A2721" s="38">
        <v>589</v>
      </c>
      <c r="B2721" s="39">
        <v>40712</v>
      </c>
      <c r="C2721" s="38">
        <v>10303933</v>
      </c>
      <c r="D2721" s="40" t="s">
        <v>848</v>
      </c>
      <c r="E2721" s="38">
        <v>1</v>
      </c>
      <c r="F2721" s="38">
        <v>60</v>
      </c>
      <c r="G2721" s="38" t="s">
        <v>83</v>
      </c>
      <c r="H2721" s="42">
        <v>2051.2800000000002</v>
      </c>
      <c r="I2721" s="55"/>
      <c r="J2721" s="44">
        <v>42277</v>
      </c>
      <c r="K2721" s="42">
        <v>0</v>
      </c>
      <c r="L2721" s="42">
        <v>1948.71</v>
      </c>
      <c r="M2721" s="44">
        <v>45138</v>
      </c>
      <c r="N2721" s="42">
        <f>H2721-K2721-L2721</f>
        <v>102.57000000000016</v>
      </c>
      <c r="O2721" s="42">
        <v>0</v>
      </c>
      <c r="P2721" s="45">
        <v>0.13</v>
      </c>
      <c r="Q2721" s="42">
        <v>0</v>
      </c>
      <c r="R2721" s="42">
        <v>0</v>
      </c>
      <c r="S2721" s="42">
        <v>102.57</v>
      </c>
      <c r="T2721" s="38">
        <v>5000</v>
      </c>
      <c r="U2721" s="14">
        <f>S2721/H2721</f>
        <v>5.0002925002924997E-2</v>
      </c>
      <c r="V2721" s="19"/>
      <c r="W2721" s="19"/>
      <c r="X2721" s="37" t="s">
        <v>3467</v>
      </c>
    </row>
    <row r="2722" spans="1:37" s="3" customFormat="1" ht="16.5" customHeight="1">
      <c r="A2722" s="38">
        <v>149</v>
      </c>
      <c r="B2722" s="39">
        <v>10709</v>
      </c>
      <c r="C2722" s="38">
        <v>10310030</v>
      </c>
      <c r="D2722" s="40" t="s">
        <v>164</v>
      </c>
      <c r="E2722" s="38">
        <v>1</v>
      </c>
      <c r="F2722" s="38">
        <v>60</v>
      </c>
      <c r="G2722" s="38" t="s">
        <v>83</v>
      </c>
      <c r="H2722" s="42">
        <v>2051.2800000000002</v>
      </c>
      <c r="I2722" s="57"/>
      <c r="J2722" s="44">
        <v>42359</v>
      </c>
      <c r="K2722" s="42">
        <v>0</v>
      </c>
      <c r="L2722" s="42">
        <v>1948.71</v>
      </c>
      <c r="M2722" s="44">
        <v>45199</v>
      </c>
      <c r="N2722" s="42">
        <v>102.57</v>
      </c>
      <c r="O2722" s="42">
        <v>0</v>
      </c>
      <c r="P2722" s="45">
        <v>0.13</v>
      </c>
      <c r="Q2722" s="42">
        <v>0</v>
      </c>
      <c r="R2722" s="42">
        <v>0</v>
      </c>
      <c r="S2722" s="42">
        <v>102.57</v>
      </c>
      <c r="T2722" s="38">
        <v>5000</v>
      </c>
      <c r="U2722" s="14">
        <f>S2722/H2722</f>
        <v>5.0002925002924997E-2</v>
      </c>
      <c r="V2722" s="19"/>
      <c r="W2722" s="19"/>
      <c r="X2722" s="37" t="s">
        <v>3456</v>
      </c>
    </row>
    <row r="2723" spans="1:37" s="3" customFormat="1" ht="16.5" customHeight="1">
      <c r="A2723" s="38">
        <v>306</v>
      </c>
      <c r="B2723" s="39">
        <v>40704</v>
      </c>
      <c r="C2723" s="38">
        <v>10302918</v>
      </c>
      <c r="D2723" s="40" t="s">
        <v>848</v>
      </c>
      <c r="E2723" s="58">
        <v>1</v>
      </c>
      <c r="F2723" s="38">
        <v>60</v>
      </c>
      <c r="G2723" s="38" t="s">
        <v>83</v>
      </c>
      <c r="H2723" s="42">
        <v>2051.2800000000002</v>
      </c>
      <c r="I2723" s="57"/>
      <c r="J2723" s="44">
        <v>42003</v>
      </c>
      <c r="K2723" s="42">
        <v>0</v>
      </c>
      <c r="L2723" s="42">
        <v>1948.71</v>
      </c>
      <c r="M2723" s="44">
        <v>45199</v>
      </c>
      <c r="N2723" s="42">
        <f>H2723-K2723-L2723</f>
        <v>102.57000000000016</v>
      </c>
      <c r="O2723" s="42">
        <v>0</v>
      </c>
      <c r="P2723" s="45">
        <v>0.13</v>
      </c>
      <c r="Q2723" s="42">
        <v>0</v>
      </c>
      <c r="R2723" s="42">
        <v>0</v>
      </c>
      <c r="S2723" s="42">
        <f>N2723-R2723</f>
        <v>102.57000000000016</v>
      </c>
      <c r="T2723" s="38">
        <v>5000</v>
      </c>
      <c r="U2723" s="14">
        <f>S2723/H2723</f>
        <v>5.000292500292508E-2</v>
      </c>
      <c r="V2723" s="19"/>
      <c r="W2723" s="19"/>
      <c r="X2723" s="37" t="s">
        <v>3463</v>
      </c>
    </row>
    <row r="2724" spans="1:37" s="3" customFormat="1" ht="16.5" customHeight="1">
      <c r="A2724" s="38">
        <v>59</v>
      </c>
      <c r="B2724" s="39">
        <v>10755</v>
      </c>
      <c r="C2724" s="38">
        <v>10287281</v>
      </c>
      <c r="D2724" s="40" t="s">
        <v>1150</v>
      </c>
      <c r="E2724" s="38">
        <v>4</v>
      </c>
      <c r="F2724" s="38">
        <v>60</v>
      </c>
      <c r="G2724" s="38" t="s">
        <v>83</v>
      </c>
      <c r="H2724" s="42">
        <v>2548.85</v>
      </c>
      <c r="I2724" s="53"/>
      <c r="J2724" s="44">
        <v>39948</v>
      </c>
      <c r="K2724" s="42">
        <v>0</v>
      </c>
      <c r="L2724" s="42">
        <v>2421.4</v>
      </c>
      <c r="M2724" s="44">
        <v>45169</v>
      </c>
      <c r="N2724" s="42">
        <f>H2724-K2724-L2724</f>
        <v>127.44999999999982</v>
      </c>
      <c r="O2724" s="42">
        <v>0</v>
      </c>
      <c r="P2724" s="45">
        <v>0.13</v>
      </c>
      <c r="Q2724" s="42">
        <v>0</v>
      </c>
      <c r="R2724" s="42">
        <v>0</v>
      </c>
      <c r="S2724" s="42">
        <v>127.45</v>
      </c>
      <c r="T2724" s="38">
        <v>5000</v>
      </c>
      <c r="U2724" s="14">
        <f>S2724/H2724</f>
        <v>5.0002942503481966E-2</v>
      </c>
      <c r="V2724" s="19"/>
      <c r="W2724" s="19"/>
      <c r="X2724" s="37" t="s">
        <v>3464</v>
      </c>
    </row>
    <row r="2725" spans="1:37" s="3" customFormat="1" ht="16.5" customHeight="1">
      <c r="A2725" s="38">
        <v>49</v>
      </c>
      <c r="B2725" s="39">
        <v>10723</v>
      </c>
      <c r="C2725" s="38">
        <v>10294600</v>
      </c>
      <c r="D2725" s="40" t="s">
        <v>267</v>
      </c>
      <c r="E2725" s="58">
        <v>1</v>
      </c>
      <c r="F2725" s="38">
        <v>120</v>
      </c>
      <c r="G2725" s="38" t="s">
        <v>23</v>
      </c>
      <c r="H2725" s="42">
        <v>1690.9</v>
      </c>
      <c r="I2725" s="57"/>
      <c r="J2725" s="44">
        <v>40176</v>
      </c>
      <c r="K2725" s="42">
        <v>0</v>
      </c>
      <c r="L2725" s="42">
        <v>1606.35</v>
      </c>
      <c r="M2725" s="44">
        <v>45199</v>
      </c>
      <c r="N2725" s="42">
        <f>H2725-K2725-L2725</f>
        <v>84.550000000000182</v>
      </c>
      <c r="O2725" s="42">
        <v>0</v>
      </c>
      <c r="P2725" s="45">
        <v>0.13</v>
      </c>
      <c r="Q2725" s="42">
        <v>0</v>
      </c>
      <c r="R2725" s="42">
        <v>0</v>
      </c>
      <c r="S2725" s="42">
        <f>N2725</f>
        <v>84.550000000000182</v>
      </c>
      <c r="T2725" s="38">
        <v>5000</v>
      </c>
      <c r="U2725" s="14">
        <f>S2725/H2725</f>
        <v>5.0002957005145295E-2</v>
      </c>
      <c r="V2725" s="19"/>
      <c r="W2725" s="19"/>
      <c r="X2725" s="37" t="s">
        <v>3470</v>
      </c>
    </row>
    <row r="2726" spans="1:37" s="3" customFormat="1" ht="16.5" customHeight="1">
      <c r="A2726" s="38">
        <v>46</v>
      </c>
      <c r="B2726" s="39">
        <v>10755</v>
      </c>
      <c r="C2726" s="38">
        <v>10287303</v>
      </c>
      <c r="D2726" s="40" t="s">
        <v>1140</v>
      </c>
      <c r="E2726" s="38">
        <v>1</v>
      </c>
      <c r="F2726" s="38">
        <v>120</v>
      </c>
      <c r="G2726" s="38" t="s">
        <v>23</v>
      </c>
      <c r="H2726" s="42">
        <v>324.77999999999997</v>
      </c>
      <c r="I2726" s="53"/>
      <c r="J2726" s="44">
        <v>39947</v>
      </c>
      <c r="K2726" s="42">
        <v>0</v>
      </c>
      <c r="L2726" s="42">
        <v>308.54000000000002</v>
      </c>
      <c r="M2726" s="44">
        <v>45169</v>
      </c>
      <c r="N2726" s="42">
        <f>H2726-K2726-L2726</f>
        <v>16.239999999999952</v>
      </c>
      <c r="O2726" s="42">
        <v>0</v>
      </c>
      <c r="P2726" s="45">
        <v>0.13</v>
      </c>
      <c r="Q2726" s="42">
        <v>0</v>
      </c>
      <c r="R2726" s="42">
        <v>0</v>
      </c>
      <c r="S2726" s="42">
        <v>16.239999999999998</v>
      </c>
      <c r="T2726" s="38">
        <v>5000</v>
      </c>
      <c r="U2726" s="14">
        <f>S2726/H2726</f>
        <v>5.000307900732804E-2</v>
      </c>
      <c r="V2726" s="19"/>
      <c r="W2726" s="19"/>
      <c r="X2726" s="37" t="s">
        <v>3464</v>
      </c>
    </row>
    <row r="2727" spans="1:37" s="3" customFormat="1" ht="16.5" customHeight="1">
      <c r="A2727" s="38">
        <v>111</v>
      </c>
      <c r="B2727" s="39">
        <v>10704</v>
      </c>
      <c r="C2727" s="38">
        <v>10280253</v>
      </c>
      <c r="D2727" s="40" t="s">
        <v>2041</v>
      </c>
      <c r="E2727" s="58">
        <v>1</v>
      </c>
      <c r="F2727" s="38">
        <v>60</v>
      </c>
      <c r="G2727" s="38" t="s">
        <v>33</v>
      </c>
      <c r="H2727" s="42">
        <v>2803.42</v>
      </c>
      <c r="I2727" s="37"/>
      <c r="J2727" s="44">
        <v>41969</v>
      </c>
      <c r="K2727" s="42">
        <v>0</v>
      </c>
      <c r="L2727" s="42">
        <v>2663.24</v>
      </c>
      <c r="M2727" s="44">
        <v>45200</v>
      </c>
      <c r="N2727" s="42">
        <v>140.18</v>
      </c>
      <c r="O2727" s="42">
        <v>0</v>
      </c>
      <c r="P2727" s="45">
        <f>IF(J2727&lt;DATEVALUE("2009-1-1"),3%,13%)</f>
        <v>0.13</v>
      </c>
      <c r="Q2727" s="42">
        <f>IF(P2727=13%,ROUND(O2727/(1+P2727)*P2727,2),ROUND(O2727/(1+0.03)*0.02,2))</f>
        <v>0</v>
      </c>
      <c r="R2727" s="42">
        <f>O2727-Q2727</f>
        <v>0</v>
      </c>
      <c r="S2727" s="42">
        <f>N2727-R2727</f>
        <v>140.18</v>
      </c>
      <c r="T2727" s="38">
        <v>5000</v>
      </c>
      <c r="U2727" s="14">
        <f>S2727/H2727</f>
        <v>5.000321036448338E-2</v>
      </c>
      <c r="V2727" s="19"/>
      <c r="W2727" s="19"/>
      <c r="X2727" s="37" t="s">
        <v>3455</v>
      </c>
    </row>
    <row r="2728" spans="1:37" s="3" customFormat="1" ht="16.5" customHeight="1">
      <c r="A2728" s="38">
        <v>107</v>
      </c>
      <c r="B2728" s="39">
        <v>10736</v>
      </c>
      <c r="C2728" s="38">
        <v>10284099</v>
      </c>
      <c r="D2728" s="40" t="s">
        <v>1902</v>
      </c>
      <c r="E2728" s="31">
        <v>1</v>
      </c>
      <c r="F2728" s="38">
        <v>60</v>
      </c>
      <c r="G2728" s="38" t="s">
        <v>33</v>
      </c>
      <c r="H2728" s="42">
        <v>2803.42</v>
      </c>
      <c r="I2728" s="49"/>
      <c r="J2728" s="44">
        <v>41722</v>
      </c>
      <c r="K2728" s="42">
        <v>0</v>
      </c>
      <c r="L2728" s="42">
        <v>2663.24</v>
      </c>
      <c r="M2728" s="44">
        <v>45107</v>
      </c>
      <c r="N2728" s="42">
        <f>H2728-K2728-L2728</f>
        <v>140.18000000000029</v>
      </c>
      <c r="O2728" s="42">
        <v>0</v>
      </c>
      <c r="P2728" s="45">
        <v>0.13</v>
      </c>
      <c r="Q2728" s="42">
        <v>0</v>
      </c>
      <c r="R2728" s="42">
        <v>0</v>
      </c>
      <c r="S2728" s="42">
        <f>N2728-R2728</f>
        <v>140.18000000000029</v>
      </c>
      <c r="T2728" s="38">
        <v>5000</v>
      </c>
      <c r="U2728" s="14">
        <f>S2728/H2728</f>
        <v>5.0003210364483484E-2</v>
      </c>
      <c r="V2728" s="19"/>
      <c r="W2728" s="19"/>
      <c r="X2728" s="37" t="s">
        <v>3461</v>
      </c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</row>
    <row r="2729" spans="1:37" s="3" customFormat="1" ht="16.5" customHeight="1">
      <c r="A2729" s="38">
        <v>109</v>
      </c>
      <c r="B2729" s="39">
        <v>10736</v>
      </c>
      <c r="C2729" s="38">
        <v>10284109</v>
      </c>
      <c r="D2729" s="40" t="s">
        <v>151</v>
      </c>
      <c r="E2729" s="31">
        <v>1</v>
      </c>
      <c r="F2729" s="38">
        <v>60</v>
      </c>
      <c r="G2729" s="38" t="s">
        <v>33</v>
      </c>
      <c r="H2729" s="42">
        <v>2803.42</v>
      </c>
      <c r="I2729" s="49"/>
      <c r="J2729" s="44">
        <v>42366</v>
      </c>
      <c r="K2729" s="42">
        <v>0</v>
      </c>
      <c r="L2729" s="42">
        <v>2663.24</v>
      </c>
      <c r="M2729" s="44">
        <v>45107</v>
      </c>
      <c r="N2729" s="42">
        <f>H2729-K2729-L2729</f>
        <v>140.18000000000029</v>
      </c>
      <c r="O2729" s="42">
        <v>0</v>
      </c>
      <c r="P2729" s="45">
        <v>0.13</v>
      </c>
      <c r="Q2729" s="42">
        <v>0</v>
      </c>
      <c r="R2729" s="42">
        <v>0</v>
      </c>
      <c r="S2729" s="42">
        <f>N2729-R2729</f>
        <v>140.18000000000029</v>
      </c>
      <c r="T2729" s="38">
        <v>5000</v>
      </c>
      <c r="U2729" s="14">
        <f>S2729/H2729</f>
        <v>5.0003210364483484E-2</v>
      </c>
      <c r="V2729" s="19"/>
      <c r="W2729" s="19"/>
      <c r="X2729" s="37" t="s">
        <v>3461</v>
      </c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</row>
    <row r="2730" spans="1:37" s="3" customFormat="1" ht="16.5" customHeight="1">
      <c r="A2730" s="38">
        <v>120</v>
      </c>
      <c r="B2730" s="39">
        <v>10736</v>
      </c>
      <c r="C2730" s="38">
        <v>10284134</v>
      </c>
      <c r="D2730" s="40" t="s">
        <v>151</v>
      </c>
      <c r="E2730" s="31">
        <v>1</v>
      </c>
      <c r="F2730" s="38">
        <v>60</v>
      </c>
      <c r="G2730" s="38" t="s">
        <v>33</v>
      </c>
      <c r="H2730" s="42">
        <v>2803.42</v>
      </c>
      <c r="I2730" s="49"/>
      <c r="J2730" s="44">
        <v>42458</v>
      </c>
      <c r="K2730" s="42">
        <v>0</v>
      </c>
      <c r="L2730" s="42">
        <v>2663.24</v>
      </c>
      <c r="M2730" s="44">
        <v>45107</v>
      </c>
      <c r="N2730" s="42">
        <f>H2730-K2730-L2730</f>
        <v>140.18000000000029</v>
      </c>
      <c r="O2730" s="42">
        <v>0</v>
      </c>
      <c r="P2730" s="45">
        <v>0.13</v>
      </c>
      <c r="Q2730" s="42">
        <v>0</v>
      </c>
      <c r="R2730" s="42">
        <v>0</v>
      </c>
      <c r="S2730" s="42">
        <f>N2730-R2730</f>
        <v>140.18000000000029</v>
      </c>
      <c r="T2730" s="38">
        <v>5000</v>
      </c>
      <c r="U2730" s="14">
        <f>S2730/H2730</f>
        <v>5.0003210364483484E-2</v>
      </c>
      <c r="V2730" s="19"/>
      <c r="W2730" s="19"/>
      <c r="X2730" s="37" t="s">
        <v>3461</v>
      </c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</row>
    <row r="2731" spans="1:37" s="3" customFormat="1" ht="16.5" customHeight="1">
      <c r="A2731" s="38">
        <v>78</v>
      </c>
      <c r="B2731" s="39">
        <v>10750</v>
      </c>
      <c r="C2731" s="38">
        <v>10298404</v>
      </c>
      <c r="D2731" s="40" t="s">
        <v>1129</v>
      </c>
      <c r="E2731" s="38">
        <v>1</v>
      </c>
      <c r="F2731" s="38">
        <v>120</v>
      </c>
      <c r="G2731" s="38" t="s">
        <v>23</v>
      </c>
      <c r="H2731" s="42">
        <v>1239.32</v>
      </c>
      <c r="I2731" s="56"/>
      <c r="J2731" s="44">
        <v>40862</v>
      </c>
      <c r="K2731" s="42">
        <v>0</v>
      </c>
      <c r="L2731" s="42">
        <v>1177.3499999999999</v>
      </c>
      <c r="M2731" s="44">
        <v>45169</v>
      </c>
      <c r="N2731" s="42">
        <f>H2731-K2731-L2731</f>
        <v>61.970000000000027</v>
      </c>
      <c r="O2731" s="42">
        <v>0</v>
      </c>
      <c r="P2731" s="45">
        <v>0.13</v>
      </c>
      <c r="Q2731" s="42">
        <v>0</v>
      </c>
      <c r="R2731" s="42">
        <v>0</v>
      </c>
      <c r="S2731" s="42">
        <v>61.97</v>
      </c>
      <c r="T2731" s="38">
        <v>5000</v>
      </c>
      <c r="U2731" s="14">
        <f>S2731/H2731</f>
        <v>5.0003227576412873E-2</v>
      </c>
      <c r="V2731" s="19"/>
      <c r="W2731" s="19"/>
      <c r="X2731" s="37" t="s">
        <v>3473</v>
      </c>
    </row>
    <row r="2732" spans="1:37" s="3" customFormat="1" ht="16.5" customHeight="1">
      <c r="A2732" s="38">
        <v>143</v>
      </c>
      <c r="B2732" s="39">
        <v>10709</v>
      </c>
      <c r="C2732" s="38">
        <v>10310166</v>
      </c>
      <c r="D2732" s="40" t="s">
        <v>158</v>
      </c>
      <c r="E2732" s="38">
        <v>1</v>
      </c>
      <c r="F2732" s="38">
        <v>50</v>
      </c>
      <c r="G2732" s="38" t="s">
        <v>33</v>
      </c>
      <c r="H2732" s="42">
        <v>1543.1</v>
      </c>
      <c r="I2732" s="57"/>
      <c r="J2732" s="44">
        <v>43613</v>
      </c>
      <c r="K2732" s="42">
        <v>0</v>
      </c>
      <c r="L2732" s="42">
        <v>1465.94</v>
      </c>
      <c r="M2732" s="44">
        <v>45199</v>
      </c>
      <c r="N2732" s="42">
        <v>77.16</v>
      </c>
      <c r="O2732" s="42">
        <v>0</v>
      </c>
      <c r="P2732" s="45">
        <v>0.13</v>
      </c>
      <c r="Q2732" s="42">
        <v>0</v>
      </c>
      <c r="R2732" s="42">
        <v>0</v>
      </c>
      <c r="S2732" s="42">
        <v>77.16</v>
      </c>
      <c r="T2732" s="38">
        <v>5000</v>
      </c>
      <c r="U2732" s="14">
        <f>S2732/H2732</f>
        <v>5.0003240230704425E-2</v>
      </c>
      <c r="V2732" s="19"/>
      <c r="W2732" s="19"/>
      <c r="X2732" s="37" t="s">
        <v>3456</v>
      </c>
    </row>
    <row r="2733" spans="1:37" s="3" customFormat="1" ht="16.5" customHeight="1">
      <c r="A2733" s="38">
        <v>1046</v>
      </c>
      <c r="B2733" s="39">
        <v>10800</v>
      </c>
      <c r="C2733" s="38">
        <v>10318131</v>
      </c>
      <c r="D2733" s="40" t="s">
        <v>2042</v>
      </c>
      <c r="E2733" s="38">
        <v>1</v>
      </c>
      <c r="F2733" s="38">
        <v>60</v>
      </c>
      <c r="G2733" s="38" t="s">
        <v>33</v>
      </c>
      <c r="H2733" s="42">
        <v>2597.23</v>
      </c>
      <c r="I2733" s="2"/>
      <c r="J2733" s="44">
        <v>40022</v>
      </c>
      <c r="K2733" s="42">
        <v>0</v>
      </c>
      <c r="L2733" s="42">
        <v>2467.36</v>
      </c>
      <c r="M2733" s="44">
        <v>45077</v>
      </c>
      <c r="N2733" s="42">
        <f>H2733-K2733-L2733</f>
        <v>129.86999999999989</v>
      </c>
      <c r="O2733" s="42">
        <v>0</v>
      </c>
      <c r="P2733" s="45">
        <v>0.13</v>
      </c>
      <c r="Q2733" s="42">
        <v>0</v>
      </c>
      <c r="R2733" s="42">
        <v>0</v>
      </c>
      <c r="S2733" s="42">
        <f>N2733-R2733</f>
        <v>129.86999999999989</v>
      </c>
      <c r="T2733" s="38">
        <v>1001</v>
      </c>
      <c r="U2733" s="14">
        <f>S2733/H2733</f>
        <v>5.0003272717472035E-2</v>
      </c>
      <c r="V2733" s="19"/>
      <c r="W2733" s="19"/>
      <c r="X2733" s="37" t="s">
        <v>3465</v>
      </c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</row>
    <row r="2734" spans="1:37" s="3" customFormat="1" ht="16.5" customHeight="1">
      <c r="A2734" s="38">
        <v>625</v>
      </c>
      <c r="B2734" s="39">
        <v>10729</v>
      </c>
      <c r="C2734" s="38">
        <v>10292130</v>
      </c>
      <c r="D2734" s="40" t="s">
        <v>3248</v>
      </c>
      <c r="E2734" s="58">
        <v>1</v>
      </c>
      <c r="F2734" s="38">
        <v>120</v>
      </c>
      <c r="G2734" s="38" t="s">
        <v>23</v>
      </c>
      <c r="H2734" s="42">
        <v>2119.66</v>
      </c>
      <c r="I2734" s="37"/>
      <c r="J2734" s="44">
        <v>41270</v>
      </c>
      <c r="K2734" s="42">
        <v>0</v>
      </c>
      <c r="L2734" s="42">
        <v>2013.67</v>
      </c>
      <c r="M2734" s="44">
        <v>45259</v>
      </c>
      <c r="N2734" s="42">
        <v>105.99</v>
      </c>
      <c r="O2734" s="42">
        <v>0</v>
      </c>
      <c r="P2734" s="45">
        <f>IF(J2734&lt;DATEVALUE("2009-1-1"),3%,13%)</f>
        <v>0.13</v>
      </c>
      <c r="Q2734" s="42">
        <f>IF(P2734=13%,ROUND(O2734/(1+P2734)*P2734,2),ROUND(O2734/(1+0.03)*0.02,2))</f>
        <v>0</v>
      </c>
      <c r="R2734" s="42">
        <f>O2734-Q2734</f>
        <v>0</v>
      </c>
      <c r="S2734" s="42">
        <f>N2734-R2734</f>
        <v>105.99</v>
      </c>
      <c r="T2734" s="38">
        <v>5000</v>
      </c>
      <c r="U2734" s="14">
        <f>S2734/H2734</f>
        <v>5.0003302416425276E-2</v>
      </c>
      <c r="V2734" s="19"/>
      <c r="W2734" s="19"/>
      <c r="X2734" s="37" t="s">
        <v>3459</v>
      </c>
    </row>
    <row r="2735" spans="1:37" s="3" customFormat="1" ht="16.5" customHeight="1">
      <c r="A2735" s="38">
        <v>52</v>
      </c>
      <c r="B2735" s="39">
        <v>10755</v>
      </c>
      <c r="C2735" s="38">
        <v>10287637</v>
      </c>
      <c r="D2735" s="40" t="s">
        <v>1144</v>
      </c>
      <c r="E2735" s="38">
        <v>1</v>
      </c>
      <c r="F2735" s="38">
        <v>60</v>
      </c>
      <c r="G2735" s="38" t="s">
        <v>33</v>
      </c>
      <c r="H2735" s="42">
        <v>1502.5</v>
      </c>
      <c r="I2735" s="53"/>
      <c r="J2735" s="44">
        <v>42213</v>
      </c>
      <c r="K2735" s="42">
        <v>0</v>
      </c>
      <c r="L2735" s="42">
        <v>1427.37</v>
      </c>
      <c r="M2735" s="44">
        <v>45169</v>
      </c>
      <c r="N2735" s="42">
        <f>H2735-K2735-L2735</f>
        <v>75.130000000000109</v>
      </c>
      <c r="O2735" s="42">
        <v>0</v>
      </c>
      <c r="P2735" s="45">
        <v>0.13</v>
      </c>
      <c r="Q2735" s="42">
        <v>0</v>
      </c>
      <c r="R2735" s="42">
        <v>0</v>
      </c>
      <c r="S2735" s="42">
        <v>75.13</v>
      </c>
      <c r="T2735" s="38">
        <v>5000</v>
      </c>
      <c r="U2735" s="14">
        <f>S2735/H2735</f>
        <v>5.0003327787021629E-2</v>
      </c>
      <c r="V2735" s="19"/>
      <c r="W2735" s="19"/>
      <c r="X2735" s="37" t="s">
        <v>3464</v>
      </c>
    </row>
    <row r="2736" spans="1:37" s="3" customFormat="1" ht="16.5" customHeight="1">
      <c r="A2736" s="38">
        <v>183</v>
      </c>
      <c r="B2736" s="39">
        <v>10736</v>
      </c>
      <c r="C2736" s="38">
        <v>10284328</v>
      </c>
      <c r="D2736" s="40" t="s">
        <v>1945</v>
      </c>
      <c r="E2736" s="31">
        <v>1</v>
      </c>
      <c r="F2736" s="38">
        <v>120</v>
      </c>
      <c r="G2736" s="38" t="s">
        <v>23</v>
      </c>
      <c r="H2736" s="42">
        <v>2554.0300000000002</v>
      </c>
      <c r="I2736" s="49"/>
      <c r="J2736" s="44">
        <v>39269</v>
      </c>
      <c r="K2736" s="42">
        <v>0</v>
      </c>
      <c r="L2736" s="42">
        <v>2426.3200000000002</v>
      </c>
      <c r="M2736" s="44">
        <v>45107</v>
      </c>
      <c r="N2736" s="42">
        <f>H2736-K2736-L2736</f>
        <v>127.71000000000004</v>
      </c>
      <c r="O2736" s="42">
        <v>0</v>
      </c>
      <c r="P2736" s="45">
        <v>0.03</v>
      </c>
      <c r="Q2736" s="42">
        <v>0</v>
      </c>
      <c r="R2736" s="42">
        <v>0</v>
      </c>
      <c r="S2736" s="42">
        <f>N2736-R2736</f>
        <v>127.71000000000004</v>
      </c>
      <c r="T2736" s="38">
        <v>2001</v>
      </c>
      <c r="U2736" s="14">
        <f>S2736/H2736</f>
        <v>5.0003328073671818E-2</v>
      </c>
      <c r="V2736" s="19"/>
      <c r="W2736" s="19"/>
      <c r="X2736" s="37" t="s">
        <v>3461</v>
      </c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</row>
    <row r="2737" spans="1:37" s="3" customFormat="1" ht="16.5" customHeight="1">
      <c r="A2737" s="38">
        <v>505</v>
      </c>
      <c r="B2737" s="39">
        <v>10729</v>
      </c>
      <c r="C2737" s="38">
        <v>10292086</v>
      </c>
      <c r="D2737" s="40" t="s">
        <v>3203</v>
      </c>
      <c r="E2737" s="58">
        <v>1</v>
      </c>
      <c r="F2737" s="38">
        <v>120</v>
      </c>
      <c r="G2737" s="38" t="s">
        <v>23</v>
      </c>
      <c r="H2737" s="42">
        <v>1176.92</v>
      </c>
      <c r="I2737" s="37"/>
      <c r="J2737" s="44">
        <v>40687</v>
      </c>
      <c r="K2737" s="42">
        <v>0</v>
      </c>
      <c r="L2737" s="42">
        <v>1118.07</v>
      </c>
      <c r="M2737" s="44">
        <v>45259</v>
      </c>
      <c r="N2737" s="42">
        <v>58.85</v>
      </c>
      <c r="O2737" s="42">
        <v>0</v>
      </c>
      <c r="P2737" s="45">
        <f>IF(J2737&lt;DATEVALUE("2009-1-1"),3%,13%)</f>
        <v>0.13</v>
      </c>
      <c r="Q2737" s="42">
        <f>IF(P2737=13%,ROUND(O2737/(1+P2737)*P2737,2),ROUND(O2737/(1+0.03)*0.02,2))</f>
        <v>0</v>
      </c>
      <c r="R2737" s="42">
        <f>O2737-Q2737</f>
        <v>0</v>
      </c>
      <c r="S2737" s="42">
        <f>N2737-R2737</f>
        <v>58.85</v>
      </c>
      <c r="T2737" s="38">
        <v>2101</v>
      </c>
      <c r="U2737" s="14">
        <f>S2737/H2737</f>
        <v>5.0003398701695949E-2</v>
      </c>
      <c r="V2737" s="19"/>
      <c r="W2737" s="19"/>
      <c r="X2737" s="37" t="s">
        <v>3459</v>
      </c>
    </row>
    <row r="2738" spans="1:37" s="3" customFormat="1" ht="16.5" customHeight="1">
      <c r="A2738" s="38">
        <v>216</v>
      </c>
      <c r="B2738" s="39">
        <v>10744</v>
      </c>
      <c r="C2738" s="38">
        <v>10293662</v>
      </c>
      <c r="D2738" s="40" t="s">
        <v>561</v>
      </c>
      <c r="E2738" s="58">
        <v>1</v>
      </c>
      <c r="F2738" s="38">
        <v>120</v>
      </c>
      <c r="G2738" s="38" t="s">
        <v>23</v>
      </c>
      <c r="H2738" s="42">
        <v>1176.92</v>
      </c>
      <c r="I2738" s="57"/>
      <c r="J2738" s="44">
        <v>41237</v>
      </c>
      <c r="K2738" s="42">
        <v>0</v>
      </c>
      <c r="L2738" s="42">
        <v>1118.07</v>
      </c>
      <c r="M2738" s="44">
        <v>45199</v>
      </c>
      <c r="N2738" s="42">
        <f>H2738-K2738-L2738</f>
        <v>58.850000000000136</v>
      </c>
      <c r="O2738" s="42">
        <v>0</v>
      </c>
      <c r="P2738" s="45">
        <v>0.13</v>
      </c>
      <c r="Q2738" s="42">
        <v>0</v>
      </c>
      <c r="R2738" s="42">
        <v>0</v>
      </c>
      <c r="S2738" s="42">
        <f>N2738</f>
        <v>58.850000000000136</v>
      </c>
      <c r="T2738" s="38">
        <v>5000</v>
      </c>
      <c r="U2738" s="14">
        <f>S2738/H2738</f>
        <v>5.0003398701696067E-2</v>
      </c>
      <c r="V2738" s="19"/>
      <c r="W2738" s="19"/>
      <c r="X2738" s="37" t="s">
        <v>3463</v>
      </c>
    </row>
    <row r="2739" spans="1:37" s="3" customFormat="1" ht="16.5" customHeight="1">
      <c r="A2739" s="38">
        <v>104</v>
      </c>
      <c r="B2739" s="39">
        <v>10701</v>
      </c>
      <c r="C2739" s="38">
        <v>10276176</v>
      </c>
      <c r="D2739" s="40" t="s">
        <v>2918</v>
      </c>
      <c r="E2739" s="58">
        <v>1</v>
      </c>
      <c r="F2739" s="38">
        <v>85</v>
      </c>
      <c r="G2739" s="38" t="s">
        <v>23</v>
      </c>
      <c r="H2739" s="42">
        <v>2056.46</v>
      </c>
      <c r="I2739" s="37"/>
      <c r="J2739" s="44">
        <v>42365</v>
      </c>
      <c r="K2739" s="42">
        <v>0</v>
      </c>
      <c r="L2739" s="42">
        <v>1953.63</v>
      </c>
      <c r="M2739" s="44">
        <v>45200</v>
      </c>
      <c r="N2739" s="42">
        <v>102.83</v>
      </c>
      <c r="O2739" s="42">
        <v>0</v>
      </c>
      <c r="P2739" s="45">
        <f>IF(J2739&lt;DATEVALUE("2009-1-1"),3%,13%)</f>
        <v>0.13</v>
      </c>
      <c r="Q2739" s="42">
        <f>IF(P2739=13%,ROUND(O2739/(1+P2739)*P2739,2),ROUND(O2739/(1+0.03)*0.02,2))</f>
        <v>0</v>
      </c>
      <c r="R2739" s="42">
        <f>O2739-Q2739</f>
        <v>0</v>
      </c>
      <c r="S2739" s="42">
        <f>N2739-R2739</f>
        <v>102.83</v>
      </c>
      <c r="T2739" s="38">
        <v>5000</v>
      </c>
      <c r="U2739" s="14">
        <f>S2739/H2739</f>
        <v>5.0003403907686018E-2</v>
      </c>
      <c r="V2739" s="19"/>
      <c r="W2739" s="19"/>
      <c r="X2739" s="37" t="s">
        <v>3455</v>
      </c>
    </row>
    <row r="2740" spans="1:37" s="3" customFormat="1" ht="16.5" customHeight="1">
      <c r="A2740" s="38">
        <v>1045</v>
      </c>
      <c r="B2740" s="39">
        <v>10800</v>
      </c>
      <c r="C2740" s="38">
        <v>10318118</v>
      </c>
      <c r="D2740" s="40" t="s">
        <v>2149</v>
      </c>
      <c r="E2740" s="38">
        <v>1</v>
      </c>
      <c r="F2740" s="38">
        <v>60</v>
      </c>
      <c r="G2740" s="38" t="s">
        <v>33</v>
      </c>
      <c r="H2740" s="42">
        <v>2784.61</v>
      </c>
      <c r="I2740" s="2"/>
      <c r="J2740" s="44">
        <v>39932</v>
      </c>
      <c r="K2740" s="42">
        <v>0</v>
      </c>
      <c r="L2740" s="42">
        <v>2645.37</v>
      </c>
      <c r="M2740" s="44">
        <v>45077</v>
      </c>
      <c r="N2740" s="42">
        <f>H2740-K2740-L2740</f>
        <v>139.24000000000024</v>
      </c>
      <c r="O2740" s="42">
        <v>0</v>
      </c>
      <c r="P2740" s="45">
        <v>0.13</v>
      </c>
      <c r="Q2740" s="42">
        <v>0</v>
      </c>
      <c r="R2740" s="42">
        <v>0</v>
      </c>
      <c r="S2740" s="42">
        <f>N2740-R2740</f>
        <v>139.24000000000024</v>
      </c>
      <c r="T2740" s="38">
        <v>1001</v>
      </c>
      <c r="U2740" s="14">
        <f>S2740/H2740</f>
        <v>5.0003411608807058E-2</v>
      </c>
      <c r="V2740" s="19"/>
      <c r="W2740" s="19"/>
      <c r="X2740" s="37" t="s">
        <v>3465</v>
      </c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</row>
    <row r="2741" spans="1:37" s="3" customFormat="1" ht="16.5" customHeight="1">
      <c r="A2741" s="38">
        <v>23</v>
      </c>
      <c r="B2741" s="39">
        <v>10724</v>
      </c>
      <c r="C2741" s="38">
        <v>10276394</v>
      </c>
      <c r="D2741" s="40" t="s">
        <v>151</v>
      </c>
      <c r="E2741" s="38">
        <v>2</v>
      </c>
      <c r="F2741" s="38">
        <v>60</v>
      </c>
      <c r="G2741" s="38" t="s">
        <v>33</v>
      </c>
      <c r="H2741" s="42">
        <v>2478.63</v>
      </c>
      <c r="I2741" s="2"/>
      <c r="J2741" s="44">
        <v>43156</v>
      </c>
      <c r="K2741" s="42">
        <v>0</v>
      </c>
      <c r="L2741" s="42">
        <v>2354.69</v>
      </c>
      <c r="M2741" s="44">
        <v>45016</v>
      </c>
      <c r="N2741" s="42">
        <f>H2741-K2741-L2741</f>
        <v>123.94000000000005</v>
      </c>
      <c r="O2741" s="42">
        <v>0</v>
      </c>
      <c r="P2741" s="45">
        <v>0.13</v>
      </c>
      <c r="Q2741" s="42">
        <v>0</v>
      </c>
      <c r="R2741" s="42">
        <v>0</v>
      </c>
      <c r="S2741" s="42">
        <v>123.94</v>
      </c>
      <c r="T2741" s="38">
        <v>5000</v>
      </c>
      <c r="U2741" s="14">
        <f>S2741/H2741</f>
        <v>5.0003429313774141E-2</v>
      </c>
      <c r="V2741" s="19"/>
      <c r="W2741" s="19"/>
      <c r="X2741" s="37" t="s">
        <v>3459</v>
      </c>
    </row>
    <row r="2742" spans="1:37" s="3" customFormat="1" ht="16.5" customHeight="1">
      <c r="A2742" s="38">
        <v>27</v>
      </c>
      <c r="B2742" s="39">
        <v>10733</v>
      </c>
      <c r="C2742" s="38">
        <v>10290702</v>
      </c>
      <c r="D2742" s="40" t="s">
        <v>151</v>
      </c>
      <c r="E2742" s="38">
        <v>1</v>
      </c>
      <c r="F2742" s="38">
        <v>60</v>
      </c>
      <c r="G2742" s="38" t="s">
        <v>33</v>
      </c>
      <c r="H2742" s="42">
        <v>2478.63</v>
      </c>
      <c r="I2742" s="2"/>
      <c r="J2742" s="44">
        <v>43002</v>
      </c>
      <c r="K2742" s="42">
        <v>0</v>
      </c>
      <c r="L2742" s="42">
        <v>2354.69</v>
      </c>
      <c r="M2742" s="44">
        <v>45016</v>
      </c>
      <c r="N2742" s="42">
        <f>H2742-K2742-L2742</f>
        <v>123.94000000000005</v>
      </c>
      <c r="O2742" s="42">
        <v>0</v>
      </c>
      <c r="P2742" s="45">
        <v>0.13</v>
      </c>
      <c r="Q2742" s="42">
        <v>0</v>
      </c>
      <c r="R2742" s="42">
        <v>0</v>
      </c>
      <c r="S2742" s="42">
        <v>123.94</v>
      </c>
      <c r="T2742" s="38">
        <v>5000</v>
      </c>
      <c r="U2742" s="14">
        <f>S2742/H2742</f>
        <v>5.0003429313774141E-2</v>
      </c>
      <c r="V2742" s="19"/>
      <c r="W2742" s="19"/>
      <c r="X2742" s="37" t="s">
        <v>3460</v>
      </c>
    </row>
    <row r="2743" spans="1:37" s="3" customFormat="1" ht="16.5" customHeight="1">
      <c r="A2743" s="38">
        <v>11</v>
      </c>
      <c r="B2743" s="39">
        <v>10749</v>
      </c>
      <c r="C2743" s="38">
        <v>10301994</v>
      </c>
      <c r="D2743" s="40" t="s">
        <v>151</v>
      </c>
      <c r="E2743" s="38">
        <v>1</v>
      </c>
      <c r="F2743" s="38">
        <v>60</v>
      </c>
      <c r="G2743" s="38" t="s">
        <v>33</v>
      </c>
      <c r="H2743" s="42">
        <v>2478.63</v>
      </c>
      <c r="I2743" s="2"/>
      <c r="J2743" s="44">
        <v>42640</v>
      </c>
      <c r="K2743" s="42">
        <v>0</v>
      </c>
      <c r="L2743" s="42">
        <v>2354.69</v>
      </c>
      <c r="M2743" s="44">
        <v>45016</v>
      </c>
      <c r="N2743" s="42">
        <f>H2743-K2743-L2743</f>
        <v>123.94000000000005</v>
      </c>
      <c r="O2743" s="42">
        <v>0</v>
      </c>
      <c r="P2743" s="45">
        <v>0.13</v>
      </c>
      <c r="Q2743" s="42">
        <v>0</v>
      </c>
      <c r="R2743" s="42">
        <v>0</v>
      </c>
      <c r="S2743" s="42">
        <v>123.94</v>
      </c>
      <c r="T2743" s="38">
        <v>5000</v>
      </c>
      <c r="U2743" s="14">
        <f>S2743/H2743</f>
        <v>5.0003429313774141E-2</v>
      </c>
      <c r="V2743" s="19"/>
      <c r="W2743" s="19"/>
      <c r="X2743" s="37" t="s">
        <v>3473</v>
      </c>
    </row>
    <row r="2744" spans="1:37" s="3" customFormat="1" ht="16.5" customHeight="1">
      <c r="A2744" s="38">
        <v>594</v>
      </c>
      <c r="B2744" s="39">
        <v>40712</v>
      </c>
      <c r="C2744" s="38">
        <v>10303940</v>
      </c>
      <c r="D2744" s="40" t="s">
        <v>847</v>
      </c>
      <c r="E2744" s="38">
        <v>1</v>
      </c>
      <c r="F2744" s="38">
        <v>60</v>
      </c>
      <c r="G2744" s="38" t="s">
        <v>83</v>
      </c>
      <c r="H2744" s="42">
        <v>2478.63</v>
      </c>
      <c r="I2744" s="55"/>
      <c r="J2744" s="44">
        <v>42277</v>
      </c>
      <c r="K2744" s="42">
        <v>0</v>
      </c>
      <c r="L2744" s="42">
        <v>2354.69</v>
      </c>
      <c r="M2744" s="44">
        <v>45138</v>
      </c>
      <c r="N2744" s="42">
        <f>H2744-K2744-L2744</f>
        <v>123.94000000000005</v>
      </c>
      <c r="O2744" s="42">
        <v>0</v>
      </c>
      <c r="P2744" s="45">
        <v>0.13</v>
      </c>
      <c r="Q2744" s="42">
        <v>0</v>
      </c>
      <c r="R2744" s="42">
        <v>0</v>
      </c>
      <c r="S2744" s="42">
        <v>123.94</v>
      </c>
      <c r="T2744" s="38">
        <v>5000</v>
      </c>
      <c r="U2744" s="14">
        <f>S2744/H2744</f>
        <v>5.0003429313774141E-2</v>
      </c>
      <c r="V2744" s="19"/>
      <c r="W2744" s="19"/>
      <c r="X2744" s="37" t="s">
        <v>3467</v>
      </c>
    </row>
    <row r="2745" spans="1:37" s="3" customFormat="1" ht="16.5" customHeight="1">
      <c r="A2745" s="38">
        <v>790</v>
      </c>
      <c r="B2745" s="39">
        <v>10729</v>
      </c>
      <c r="C2745" s="38">
        <v>10292833</v>
      </c>
      <c r="D2745" s="40" t="s">
        <v>3333</v>
      </c>
      <c r="E2745" s="58">
        <v>1</v>
      </c>
      <c r="F2745" s="38">
        <v>56</v>
      </c>
      <c r="G2745" s="38" t="s">
        <v>33</v>
      </c>
      <c r="H2745" s="42">
        <v>2478.63</v>
      </c>
      <c r="I2745" s="37"/>
      <c r="J2745" s="44">
        <v>43432</v>
      </c>
      <c r="K2745" s="42">
        <v>0</v>
      </c>
      <c r="L2745" s="42">
        <v>2354.69</v>
      </c>
      <c r="M2745" s="44">
        <v>45259</v>
      </c>
      <c r="N2745" s="42">
        <v>123.94</v>
      </c>
      <c r="O2745" s="42">
        <v>0</v>
      </c>
      <c r="P2745" s="45">
        <f>IF(J2745&lt;DATEVALUE("2009-1-1"),3%,13%)</f>
        <v>0.13</v>
      </c>
      <c r="Q2745" s="42">
        <f>IF(P2745=13%,ROUND(O2745/(1+P2745)*P2745,2),ROUND(O2745/(1+0.03)*0.02,2))</f>
        <v>0</v>
      </c>
      <c r="R2745" s="42">
        <f>O2745-Q2745</f>
        <v>0</v>
      </c>
      <c r="S2745" s="42">
        <f>N2745-R2745</f>
        <v>123.94</v>
      </c>
      <c r="T2745" s="38">
        <v>5000</v>
      </c>
      <c r="U2745" s="14">
        <f>S2745/H2745</f>
        <v>5.0003429313774141E-2</v>
      </c>
      <c r="V2745" s="19"/>
      <c r="W2745" s="19"/>
      <c r="X2745" s="37" t="s">
        <v>3459</v>
      </c>
    </row>
    <row r="2746" spans="1:37" s="3" customFormat="1" ht="16.5" customHeight="1">
      <c r="A2746" s="38">
        <v>155</v>
      </c>
      <c r="B2746" s="39">
        <v>10736</v>
      </c>
      <c r="C2746" s="38">
        <v>10284223</v>
      </c>
      <c r="D2746" s="40" t="s">
        <v>151</v>
      </c>
      <c r="E2746" s="31">
        <v>1</v>
      </c>
      <c r="F2746" s="38">
        <v>60</v>
      </c>
      <c r="G2746" s="38" t="s">
        <v>33</v>
      </c>
      <c r="H2746" s="42">
        <v>2478.63</v>
      </c>
      <c r="I2746" s="49"/>
      <c r="J2746" s="44">
        <v>42792</v>
      </c>
      <c r="K2746" s="42">
        <v>0</v>
      </c>
      <c r="L2746" s="42">
        <v>2354.69</v>
      </c>
      <c r="M2746" s="44">
        <v>45107</v>
      </c>
      <c r="N2746" s="42">
        <f>H2746-K2746-L2746</f>
        <v>123.94000000000005</v>
      </c>
      <c r="O2746" s="42">
        <v>0</v>
      </c>
      <c r="P2746" s="45">
        <v>0.13</v>
      </c>
      <c r="Q2746" s="42">
        <v>0</v>
      </c>
      <c r="R2746" s="42">
        <v>0</v>
      </c>
      <c r="S2746" s="42">
        <f>N2746-R2746</f>
        <v>123.94000000000005</v>
      </c>
      <c r="T2746" s="38">
        <v>5000</v>
      </c>
      <c r="U2746" s="14">
        <f>S2746/H2746</f>
        <v>5.0003429313774161E-2</v>
      </c>
      <c r="V2746" s="19"/>
      <c r="W2746" s="19"/>
      <c r="X2746" s="37" t="s">
        <v>3461</v>
      </c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</row>
    <row r="2747" spans="1:37" s="3" customFormat="1" ht="16.5" customHeight="1">
      <c r="A2747" s="38">
        <v>305</v>
      </c>
      <c r="B2747" s="39">
        <v>40704</v>
      </c>
      <c r="C2747" s="38">
        <v>10302915</v>
      </c>
      <c r="D2747" s="40" t="s">
        <v>847</v>
      </c>
      <c r="E2747" s="58">
        <v>1</v>
      </c>
      <c r="F2747" s="38">
        <v>60</v>
      </c>
      <c r="G2747" s="38" t="s">
        <v>83</v>
      </c>
      <c r="H2747" s="42">
        <v>2478.63</v>
      </c>
      <c r="I2747" s="57"/>
      <c r="J2747" s="44">
        <v>42003</v>
      </c>
      <c r="K2747" s="42">
        <v>0</v>
      </c>
      <c r="L2747" s="42">
        <v>2354.69</v>
      </c>
      <c r="M2747" s="44">
        <v>45199</v>
      </c>
      <c r="N2747" s="42">
        <f>H2747-K2747-L2747</f>
        <v>123.94000000000005</v>
      </c>
      <c r="O2747" s="42">
        <v>0</v>
      </c>
      <c r="P2747" s="45">
        <v>0.13</v>
      </c>
      <c r="Q2747" s="42">
        <v>0</v>
      </c>
      <c r="R2747" s="42">
        <v>0</v>
      </c>
      <c r="S2747" s="42">
        <f>N2747-R2747</f>
        <v>123.94000000000005</v>
      </c>
      <c r="T2747" s="38">
        <v>5000</v>
      </c>
      <c r="U2747" s="14">
        <f>S2747/H2747</f>
        <v>5.0003429313774161E-2</v>
      </c>
      <c r="V2747" s="19"/>
      <c r="W2747" s="19"/>
      <c r="X2747" s="37" t="s">
        <v>3463</v>
      </c>
    </row>
    <row r="2748" spans="1:37" s="3" customFormat="1" ht="16.5" customHeight="1">
      <c r="A2748" s="38">
        <v>51</v>
      </c>
      <c r="B2748" s="39">
        <v>10750</v>
      </c>
      <c r="C2748" s="38">
        <v>10299155</v>
      </c>
      <c r="D2748" s="40" t="s">
        <v>1569</v>
      </c>
      <c r="E2748" s="38">
        <v>1</v>
      </c>
      <c r="F2748" s="38">
        <v>120</v>
      </c>
      <c r="G2748" s="38" t="s">
        <v>23</v>
      </c>
      <c r="H2748" s="42">
        <v>1435.9</v>
      </c>
      <c r="I2748" s="55"/>
      <c r="J2748" s="44">
        <v>40862</v>
      </c>
      <c r="K2748" s="42">
        <v>0</v>
      </c>
      <c r="L2748" s="42">
        <v>1364.1</v>
      </c>
      <c r="M2748" s="44">
        <v>45138</v>
      </c>
      <c r="N2748" s="42">
        <f>H2748-K2748-L2748</f>
        <v>71.800000000000182</v>
      </c>
      <c r="O2748" s="42">
        <v>0</v>
      </c>
      <c r="P2748" s="45">
        <v>0.13</v>
      </c>
      <c r="Q2748" s="42">
        <v>0</v>
      </c>
      <c r="R2748" s="42">
        <v>0</v>
      </c>
      <c r="S2748" s="42">
        <v>71.8</v>
      </c>
      <c r="T2748" s="38">
        <v>5000</v>
      </c>
      <c r="U2748" s="14">
        <f>S2748/H2748</f>
        <v>5.0003482136639035E-2</v>
      </c>
      <c r="V2748" s="19"/>
      <c r="W2748" s="19"/>
      <c r="X2748" s="37" t="s">
        <v>3473</v>
      </c>
    </row>
    <row r="2749" spans="1:37" s="3" customFormat="1" ht="16.5" customHeight="1">
      <c r="A2749" s="38">
        <v>100</v>
      </c>
      <c r="B2749" s="39">
        <v>10749</v>
      </c>
      <c r="C2749" s="38">
        <v>10300886</v>
      </c>
      <c r="D2749" s="40" t="s">
        <v>817</v>
      </c>
      <c r="E2749" s="58">
        <v>1</v>
      </c>
      <c r="F2749" s="38">
        <v>60</v>
      </c>
      <c r="G2749" s="38" t="s">
        <v>83</v>
      </c>
      <c r="H2749" s="42">
        <v>286.98</v>
      </c>
      <c r="I2749" s="37"/>
      <c r="J2749" s="44">
        <v>40469</v>
      </c>
      <c r="K2749" s="42">
        <v>0</v>
      </c>
      <c r="L2749" s="42">
        <v>272.63</v>
      </c>
      <c r="M2749" s="44">
        <v>45250</v>
      </c>
      <c r="N2749" s="42">
        <v>14.35</v>
      </c>
      <c r="O2749" s="42">
        <v>0</v>
      </c>
      <c r="P2749" s="45">
        <f>IF(J2749&lt;DATEVALUE("2009-1-1"),3%,13%)</f>
        <v>0.13</v>
      </c>
      <c r="Q2749" s="42">
        <f>IF(P2749=13%,ROUND(O2749/(1+P2749)*P2749,2),ROUND(O2749/(1+0.03)*0.02,2))</f>
        <v>0</v>
      </c>
      <c r="R2749" s="42">
        <f>O2749-Q2749</f>
        <v>0</v>
      </c>
      <c r="S2749" s="42">
        <f>N2749-R2749</f>
        <v>14.35</v>
      </c>
      <c r="T2749" s="38">
        <v>5000</v>
      </c>
      <c r="U2749" s="14">
        <f>S2749/H2749</f>
        <v>5.0003484563384201E-2</v>
      </c>
      <c r="V2749" s="19"/>
      <c r="W2749" s="19"/>
      <c r="X2749" s="37" t="s">
        <v>3473</v>
      </c>
    </row>
    <row r="2750" spans="1:37" s="3" customFormat="1" ht="16.5" customHeight="1">
      <c r="A2750" s="38">
        <v>843</v>
      </c>
      <c r="B2750" s="39">
        <v>40711</v>
      </c>
      <c r="C2750" s="38">
        <v>10307188</v>
      </c>
      <c r="D2750" s="40" t="s">
        <v>1003</v>
      </c>
      <c r="E2750" s="58">
        <v>1</v>
      </c>
      <c r="F2750" s="38">
        <v>58</v>
      </c>
      <c r="G2750" s="38" t="s">
        <v>33</v>
      </c>
      <c r="H2750" s="42">
        <v>1397.3</v>
      </c>
      <c r="I2750" s="57"/>
      <c r="J2750" s="44">
        <v>43341</v>
      </c>
      <c r="K2750" s="42">
        <v>0</v>
      </c>
      <c r="L2750" s="42">
        <v>1327.43</v>
      </c>
      <c r="M2750" s="44">
        <v>45199</v>
      </c>
      <c r="N2750" s="42">
        <f>H2750-K2750-L2750</f>
        <v>69.869999999999891</v>
      </c>
      <c r="O2750" s="42">
        <v>0</v>
      </c>
      <c r="P2750" s="45">
        <v>0.13</v>
      </c>
      <c r="Q2750" s="42">
        <v>0</v>
      </c>
      <c r="R2750" s="42">
        <v>0</v>
      </c>
      <c r="S2750" s="42">
        <f>N2750-R2750</f>
        <v>69.869999999999891</v>
      </c>
      <c r="T2750" s="38">
        <v>2506</v>
      </c>
      <c r="U2750" s="14">
        <f>S2750/H2750</f>
        <v>5.0003578329635652E-2</v>
      </c>
      <c r="V2750" s="19"/>
      <c r="W2750" s="19"/>
      <c r="X2750" s="37" t="s">
        <v>3467</v>
      </c>
    </row>
    <row r="2751" spans="1:37" s="3" customFormat="1" ht="16.5" customHeight="1">
      <c r="A2751" s="38">
        <v>13</v>
      </c>
      <c r="B2751" s="39">
        <v>10717</v>
      </c>
      <c r="C2751" s="38">
        <v>10311993</v>
      </c>
      <c r="D2751" s="40" t="s">
        <v>1829</v>
      </c>
      <c r="E2751" s="38">
        <v>1</v>
      </c>
      <c r="F2751" s="38">
        <v>60</v>
      </c>
      <c r="G2751" s="38" t="s">
        <v>83</v>
      </c>
      <c r="H2751" s="42">
        <v>555.55999999999995</v>
      </c>
      <c r="I2751" s="48"/>
      <c r="J2751" s="44">
        <v>42975</v>
      </c>
      <c r="K2751" s="42">
        <v>0</v>
      </c>
      <c r="L2751" s="42">
        <v>527.78</v>
      </c>
      <c r="M2751" s="44">
        <v>45107</v>
      </c>
      <c r="N2751" s="42">
        <f>H2751-K2751-L2751</f>
        <v>27.779999999999973</v>
      </c>
      <c r="O2751" s="42">
        <v>0</v>
      </c>
      <c r="P2751" s="45">
        <v>0.13</v>
      </c>
      <c r="Q2751" s="42">
        <v>0</v>
      </c>
      <c r="R2751" s="42">
        <v>0</v>
      </c>
      <c r="S2751" s="42">
        <f>N2751-R2751</f>
        <v>27.779999999999973</v>
      </c>
      <c r="T2751" s="38">
        <v>5000</v>
      </c>
      <c r="U2751" s="14">
        <f>S2751/H2751</f>
        <v>5.0003599971200186E-2</v>
      </c>
      <c r="V2751" s="19"/>
      <c r="W2751" s="19"/>
      <c r="X2751" s="37" t="s">
        <v>3457</v>
      </c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</row>
    <row r="2752" spans="1:37" s="3" customFormat="1" ht="16.5" customHeight="1">
      <c r="A2752" s="38">
        <v>462</v>
      </c>
      <c r="B2752" s="39">
        <v>40712</v>
      </c>
      <c r="C2752" s="38">
        <v>10303604</v>
      </c>
      <c r="D2752" s="40" t="s">
        <v>1706</v>
      </c>
      <c r="E2752" s="38">
        <v>3</v>
      </c>
      <c r="F2752" s="38">
        <v>60</v>
      </c>
      <c r="G2752" s="38" t="s">
        <v>83</v>
      </c>
      <c r="H2752" s="42">
        <v>1666.68</v>
      </c>
      <c r="I2752" s="55"/>
      <c r="J2752" s="44">
        <v>42277</v>
      </c>
      <c r="K2752" s="42">
        <v>0</v>
      </c>
      <c r="L2752" s="42">
        <v>1583.34</v>
      </c>
      <c r="M2752" s="44">
        <v>45138</v>
      </c>
      <c r="N2752" s="42">
        <f>H2752-K2752-L2752</f>
        <v>83.340000000000146</v>
      </c>
      <c r="O2752" s="42">
        <v>0</v>
      </c>
      <c r="P2752" s="45">
        <v>0.13</v>
      </c>
      <c r="Q2752" s="42">
        <v>0</v>
      </c>
      <c r="R2752" s="42">
        <v>0</v>
      </c>
      <c r="S2752" s="42">
        <v>83.34</v>
      </c>
      <c r="T2752" s="38">
        <v>5000</v>
      </c>
      <c r="U2752" s="14">
        <f>S2752/H2752</f>
        <v>5.0003599971200227E-2</v>
      </c>
      <c r="V2752" s="19"/>
      <c r="W2752" s="19"/>
      <c r="X2752" s="37" t="s">
        <v>3467</v>
      </c>
    </row>
    <row r="2753" spans="1:37" s="3" customFormat="1" ht="16.5" customHeight="1">
      <c r="A2753" s="38">
        <v>708</v>
      </c>
      <c r="B2753" s="39">
        <v>10729</v>
      </c>
      <c r="C2753" s="38">
        <v>10292836</v>
      </c>
      <c r="D2753" s="40" t="s">
        <v>3294</v>
      </c>
      <c r="E2753" s="58">
        <v>1</v>
      </c>
      <c r="F2753" s="38">
        <v>56</v>
      </c>
      <c r="G2753" s="38" t="s">
        <v>33</v>
      </c>
      <c r="H2753" s="42">
        <v>1804.47</v>
      </c>
      <c r="I2753" s="37"/>
      <c r="J2753" s="44">
        <v>43432</v>
      </c>
      <c r="K2753" s="42">
        <v>0</v>
      </c>
      <c r="L2753" s="42">
        <v>1714.24</v>
      </c>
      <c r="M2753" s="44">
        <v>45259</v>
      </c>
      <c r="N2753" s="42">
        <v>90.23</v>
      </c>
      <c r="O2753" s="42">
        <v>0</v>
      </c>
      <c r="P2753" s="45">
        <f>IF(J2753&lt;DATEVALUE("2009-1-1"),3%,13%)</f>
        <v>0.13</v>
      </c>
      <c r="Q2753" s="42">
        <f>IF(P2753=13%,ROUND(O2753/(1+P2753)*P2753,2),ROUND(O2753/(1+0.03)*0.02,2))</f>
        <v>0</v>
      </c>
      <c r="R2753" s="42">
        <f>O2753-Q2753</f>
        <v>0</v>
      </c>
      <c r="S2753" s="42">
        <f>N2753-R2753</f>
        <v>90.23</v>
      </c>
      <c r="T2753" s="38">
        <v>2004</v>
      </c>
      <c r="U2753" s="14">
        <f>S2753/H2753</f>
        <v>5.0003602165732873E-2</v>
      </c>
      <c r="V2753" s="19"/>
      <c r="W2753" s="19"/>
      <c r="X2753" s="37" t="s">
        <v>3459</v>
      </c>
    </row>
    <row r="2754" spans="1:37" s="3" customFormat="1" ht="16.5" customHeight="1">
      <c r="A2754" s="38">
        <v>70</v>
      </c>
      <c r="B2754" s="39">
        <v>10754</v>
      </c>
      <c r="C2754" s="38">
        <v>10295468</v>
      </c>
      <c r="D2754" s="40" t="s">
        <v>655</v>
      </c>
      <c r="E2754" s="38">
        <v>1</v>
      </c>
      <c r="F2754" s="38">
        <v>120</v>
      </c>
      <c r="G2754" s="38" t="s">
        <v>23</v>
      </c>
      <c r="H2754" s="42">
        <v>1794.87</v>
      </c>
      <c r="I2754" s="57"/>
      <c r="J2754" s="44">
        <v>40275</v>
      </c>
      <c r="K2754" s="42">
        <v>0</v>
      </c>
      <c r="L2754" s="42">
        <v>1705.12</v>
      </c>
      <c r="M2754" s="44">
        <v>45199</v>
      </c>
      <c r="N2754" s="42">
        <f>H2754-K2754-L2754</f>
        <v>89.75</v>
      </c>
      <c r="O2754" s="42">
        <v>0</v>
      </c>
      <c r="P2754" s="45">
        <v>0.13</v>
      </c>
      <c r="Q2754" s="42">
        <v>0</v>
      </c>
      <c r="R2754" s="42">
        <v>0</v>
      </c>
      <c r="S2754" s="42">
        <f>N2754</f>
        <v>89.75</v>
      </c>
      <c r="T2754" s="38">
        <v>2103</v>
      </c>
      <c r="U2754" s="14">
        <f>S2754/H2754</f>
        <v>5.0003621432192863E-2</v>
      </c>
      <c r="V2754" s="19"/>
      <c r="W2754" s="19"/>
      <c r="X2754" s="37" t="s">
        <v>3464</v>
      </c>
    </row>
    <row r="2755" spans="1:37" s="3" customFormat="1" ht="16.5" customHeight="1">
      <c r="A2755" s="38">
        <v>334</v>
      </c>
      <c r="B2755" s="39">
        <v>40704</v>
      </c>
      <c r="C2755" s="38">
        <v>10302993</v>
      </c>
      <c r="D2755" s="40" t="s">
        <v>817</v>
      </c>
      <c r="E2755" s="58">
        <v>5</v>
      </c>
      <c r="F2755" s="38">
        <v>60</v>
      </c>
      <c r="G2755" s="38" t="s">
        <v>83</v>
      </c>
      <c r="H2755" s="42">
        <v>1367.5</v>
      </c>
      <c r="I2755" s="57"/>
      <c r="J2755" s="44">
        <v>42003</v>
      </c>
      <c r="K2755" s="42">
        <v>0</v>
      </c>
      <c r="L2755" s="42">
        <v>1299.1199999999999</v>
      </c>
      <c r="M2755" s="44">
        <v>45199</v>
      </c>
      <c r="N2755" s="42">
        <f>H2755-K2755-L2755</f>
        <v>68.380000000000109</v>
      </c>
      <c r="O2755" s="42">
        <v>0</v>
      </c>
      <c r="P2755" s="45">
        <v>0.13</v>
      </c>
      <c r="Q2755" s="42">
        <v>0</v>
      </c>
      <c r="R2755" s="42">
        <v>0</v>
      </c>
      <c r="S2755" s="42">
        <f>N2755-R2755</f>
        <v>68.380000000000109</v>
      </c>
      <c r="T2755" s="38">
        <v>5000</v>
      </c>
      <c r="U2755" s="14">
        <f>S2755/H2755</f>
        <v>5.0003656307129878E-2</v>
      </c>
      <c r="V2755" s="19"/>
      <c r="W2755" s="19"/>
      <c r="X2755" s="37" t="s">
        <v>3463</v>
      </c>
    </row>
    <row r="2756" spans="1:37" s="3" customFormat="1" ht="16.5" customHeight="1">
      <c r="A2756" s="38">
        <v>38</v>
      </c>
      <c r="B2756" s="39">
        <v>10723</v>
      </c>
      <c r="C2756" s="38">
        <v>10294045</v>
      </c>
      <c r="D2756" s="40" t="s">
        <v>273</v>
      </c>
      <c r="E2756" s="38">
        <v>1</v>
      </c>
      <c r="F2756" s="38">
        <v>120</v>
      </c>
      <c r="G2756" s="38" t="s">
        <v>23</v>
      </c>
      <c r="H2756" s="42">
        <v>2375.2199999999998</v>
      </c>
      <c r="I2756" s="49"/>
      <c r="J2756" s="44">
        <v>40176</v>
      </c>
      <c r="K2756" s="42">
        <v>0</v>
      </c>
      <c r="L2756" s="42">
        <v>2256.4499999999998</v>
      </c>
      <c r="M2756" s="44">
        <v>45107</v>
      </c>
      <c r="N2756" s="42">
        <f>H2756-K2756-L2756</f>
        <v>118.76999999999998</v>
      </c>
      <c r="O2756" s="42">
        <v>0</v>
      </c>
      <c r="P2756" s="45">
        <v>0.13</v>
      </c>
      <c r="Q2756" s="42">
        <v>0</v>
      </c>
      <c r="R2756" s="42">
        <v>0</v>
      </c>
      <c r="S2756" s="42">
        <f>N2756-R2756</f>
        <v>118.76999999999998</v>
      </c>
      <c r="T2756" s="38">
        <v>5000</v>
      </c>
      <c r="U2756" s="14">
        <f>S2756/H2756</f>
        <v>5.0003789122691787E-2</v>
      </c>
      <c r="V2756" s="19"/>
      <c r="W2756" s="19"/>
      <c r="X2756" s="37" t="s">
        <v>3470</v>
      </c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</row>
    <row r="2757" spans="1:37" s="3" customFormat="1" ht="16.5" customHeight="1">
      <c r="A2757" s="38">
        <v>944</v>
      </c>
      <c r="B2757" s="39">
        <v>10800</v>
      </c>
      <c r="C2757" s="38">
        <v>10316945</v>
      </c>
      <c r="D2757" s="40" t="s">
        <v>2093</v>
      </c>
      <c r="E2757" s="38">
        <v>1</v>
      </c>
      <c r="F2757" s="38">
        <v>60</v>
      </c>
      <c r="G2757" s="38" t="s">
        <v>23</v>
      </c>
      <c r="H2757" s="42">
        <v>1310.5</v>
      </c>
      <c r="I2757" s="2"/>
      <c r="J2757" s="44">
        <v>40175</v>
      </c>
      <c r="K2757" s="42">
        <v>0</v>
      </c>
      <c r="L2757" s="42">
        <v>1244.97</v>
      </c>
      <c r="M2757" s="44">
        <v>45077</v>
      </c>
      <c r="N2757" s="42">
        <f>H2757-K2757-L2757</f>
        <v>65.529999999999973</v>
      </c>
      <c r="O2757" s="42">
        <v>0</v>
      </c>
      <c r="P2757" s="45">
        <v>0.13</v>
      </c>
      <c r="Q2757" s="42">
        <v>0</v>
      </c>
      <c r="R2757" s="42">
        <v>0</v>
      </c>
      <c r="S2757" s="42">
        <f>N2757-R2757</f>
        <v>65.529999999999973</v>
      </c>
      <c r="T2757" s="38">
        <v>1001</v>
      </c>
      <c r="U2757" s="14">
        <f>S2757/H2757</f>
        <v>5.000381533765736E-2</v>
      </c>
      <c r="V2757" s="19"/>
      <c r="W2757" s="19"/>
      <c r="X2757" s="37" t="s">
        <v>3465</v>
      </c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</row>
    <row r="2758" spans="1:37" s="3" customFormat="1" ht="16.5" customHeight="1">
      <c r="A2758" s="38">
        <v>96</v>
      </c>
      <c r="B2758" s="39">
        <v>10736</v>
      </c>
      <c r="C2758" s="38">
        <v>10284059</v>
      </c>
      <c r="D2758" s="40" t="s">
        <v>906</v>
      </c>
      <c r="E2758" s="31">
        <v>1</v>
      </c>
      <c r="F2758" s="38">
        <v>120</v>
      </c>
      <c r="G2758" s="38" t="s">
        <v>23</v>
      </c>
      <c r="H2758" s="42">
        <v>914.53</v>
      </c>
      <c r="I2758" s="49"/>
      <c r="J2758" s="44">
        <v>41024</v>
      </c>
      <c r="K2758" s="42">
        <v>0</v>
      </c>
      <c r="L2758" s="42">
        <v>868.8</v>
      </c>
      <c r="M2758" s="44">
        <v>45107</v>
      </c>
      <c r="N2758" s="42">
        <f>H2758-K2758-L2758</f>
        <v>45.730000000000018</v>
      </c>
      <c r="O2758" s="42">
        <v>0</v>
      </c>
      <c r="P2758" s="45">
        <v>0.13</v>
      </c>
      <c r="Q2758" s="42">
        <v>0</v>
      </c>
      <c r="R2758" s="42">
        <v>0</v>
      </c>
      <c r="S2758" s="42">
        <f>N2758-R2758</f>
        <v>45.730000000000018</v>
      </c>
      <c r="T2758" s="38">
        <v>2205</v>
      </c>
      <c r="U2758" s="14">
        <f>S2758/H2758</f>
        <v>5.0003827102446087E-2</v>
      </c>
      <c r="V2758" s="19"/>
      <c r="W2758" s="19"/>
      <c r="X2758" s="37" t="s">
        <v>3461</v>
      </c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</row>
    <row r="2759" spans="1:37" s="3" customFormat="1" ht="16.5" customHeight="1">
      <c r="A2759" s="38">
        <v>218</v>
      </c>
      <c r="B2759" s="39">
        <v>10744</v>
      </c>
      <c r="C2759" s="38">
        <v>10293702</v>
      </c>
      <c r="D2759" s="40" t="s">
        <v>562</v>
      </c>
      <c r="E2759" s="58">
        <v>1</v>
      </c>
      <c r="F2759" s="38">
        <v>120</v>
      </c>
      <c r="G2759" s="38" t="s">
        <v>23</v>
      </c>
      <c r="H2759" s="42">
        <v>1435.89</v>
      </c>
      <c r="I2759" s="57"/>
      <c r="J2759" s="44">
        <v>40205</v>
      </c>
      <c r="K2759" s="42">
        <v>0</v>
      </c>
      <c r="L2759" s="42">
        <v>1364.09</v>
      </c>
      <c r="M2759" s="44">
        <v>45199</v>
      </c>
      <c r="N2759" s="42">
        <f>H2759-K2759-L2759</f>
        <v>71.800000000000182</v>
      </c>
      <c r="O2759" s="42">
        <v>0</v>
      </c>
      <c r="P2759" s="45">
        <v>0.13</v>
      </c>
      <c r="Q2759" s="42">
        <v>0</v>
      </c>
      <c r="R2759" s="42">
        <v>0</v>
      </c>
      <c r="S2759" s="42">
        <f>N2759</f>
        <v>71.800000000000182</v>
      </c>
      <c r="T2759" s="38">
        <v>5000</v>
      </c>
      <c r="U2759" s="14">
        <f>S2759/H2759</f>
        <v>5.0003830376978864E-2</v>
      </c>
      <c r="V2759" s="19"/>
      <c r="W2759" s="19"/>
      <c r="X2759" s="37" t="s">
        <v>3463</v>
      </c>
    </row>
    <row r="2760" spans="1:37" s="3" customFormat="1" ht="16.5" customHeight="1">
      <c r="A2760" s="38">
        <v>539</v>
      </c>
      <c r="B2760" s="39">
        <v>40712</v>
      </c>
      <c r="C2760" s="38">
        <v>10303851</v>
      </c>
      <c r="D2760" s="40" t="s">
        <v>1757</v>
      </c>
      <c r="E2760" s="38">
        <v>1</v>
      </c>
      <c r="F2760" s="38">
        <v>58</v>
      </c>
      <c r="G2760" s="38" t="s">
        <v>33</v>
      </c>
      <c r="H2760" s="42">
        <v>1666.67</v>
      </c>
      <c r="I2760" s="55"/>
      <c r="J2760" s="44">
        <v>43367</v>
      </c>
      <c r="K2760" s="42">
        <v>0</v>
      </c>
      <c r="L2760" s="42">
        <v>1583.33</v>
      </c>
      <c r="M2760" s="44">
        <v>45138</v>
      </c>
      <c r="N2760" s="42">
        <f>H2760-K2760-L2760</f>
        <v>83.340000000000146</v>
      </c>
      <c r="O2760" s="42">
        <v>0</v>
      </c>
      <c r="P2760" s="45">
        <v>0.13</v>
      </c>
      <c r="Q2760" s="42">
        <v>0</v>
      </c>
      <c r="R2760" s="42">
        <v>0</v>
      </c>
      <c r="S2760" s="42">
        <v>83.34</v>
      </c>
      <c r="T2760" s="38">
        <v>2506</v>
      </c>
      <c r="U2760" s="14">
        <f>S2760/H2760</f>
        <v>5.0003899992200014E-2</v>
      </c>
      <c r="V2760" s="19"/>
      <c r="W2760" s="19"/>
      <c r="X2760" s="37" t="s">
        <v>3467</v>
      </c>
    </row>
    <row r="2761" spans="1:37" s="3" customFormat="1" ht="16.5" customHeight="1">
      <c r="A2761" s="38">
        <v>80</v>
      </c>
      <c r="B2761" s="39">
        <v>10750</v>
      </c>
      <c r="C2761" s="38">
        <v>10299713</v>
      </c>
      <c r="D2761" s="40" t="s">
        <v>1023</v>
      </c>
      <c r="E2761" s="38">
        <v>1</v>
      </c>
      <c r="F2761" s="38">
        <v>56</v>
      </c>
      <c r="G2761" s="38" t="s">
        <v>33</v>
      </c>
      <c r="H2761" s="42">
        <v>1666.67</v>
      </c>
      <c r="I2761" s="56"/>
      <c r="J2761" s="44">
        <v>43432</v>
      </c>
      <c r="K2761" s="42">
        <v>0</v>
      </c>
      <c r="L2761" s="42">
        <v>1583.33</v>
      </c>
      <c r="M2761" s="44">
        <v>45169</v>
      </c>
      <c r="N2761" s="42">
        <f>H2761-K2761-L2761</f>
        <v>83.340000000000146</v>
      </c>
      <c r="O2761" s="42">
        <v>0</v>
      </c>
      <c r="P2761" s="45">
        <v>0.13</v>
      </c>
      <c r="Q2761" s="42">
        <v>0</v>
      </c>
      <c r="R2761" s="42">
        <v>0</v>
      </c>
      <c r="S2761" s="42">
        <v>83.34</v>
      </c>
      <c r="T2761" s="38">
        <v>5000</v>
      </c>
      <c r="U2761" s="14">
        <f>S2761/H2761</f>
        <v>5.0003899992200014E-2</v>
      </c>
      <c r="V2761" s="19"/>
      <c r="W2761" s="19"/>
      <c r="X2761" s="37" t="s">
        <v>3473</v>
      </c>
    </row>
    <row r="2762" spans="1:37" s="3" customFormat="1" ht="16.5" customHeight="1">
      <c r="A2762" s="38">
        <v>53</v>
      </c>
      <c r="B2762" s="39">
        <v>10711</v>
      </c>
      <c r="C2762" s="38">
        <v>10283398</v>
      </c>
      <c r="D2762" s="40" t="s">
        <v>189</v>
      </c>
      <c r="E2762" s="38">
        <v>1</v>
      </c>
      <c r="F2762" s="38">
        <v>60</v>
      </c>
      <c r="G2762" s="38" t="s">
        <v>33</v>
      </c>
      <c r="H2762" s="42">
        <v>1666.67</v>
      </c>
      <c r="I2762" s="57"/>
      <c r="J2762" s="44">
        <v>42243</v>
      </c>
      <c r="K2762" s="42">
        <v>0</v>
      </c>
      <c r="L2762" s="42">
        <v>1583.33</v>
      </c>
      <c r="M2762" s="44">
        <v>45199</v>
      </c>
      <c r="N2762" s="42">
        <v>83.34</v>
      </c>
      <c r="O2762" s="42">
        <v>0</v>
      </c>
      <c r="P2762" s="45">
        <v>0.13</v>
      </c>
      <c r="Q2762" s="42">
        <v>0</v>
      </c>
      <c r="R2762" s="42">
        <v>0</v>
      </c>
      <c r="S2762" s="42">
        <v>83.34</v>
      </c>
      <c r="T2762" s="38">
        <v>5000</v>
      </c>
      <c r="U2762" s="14">
        <f>S2762/H2762</f>
        <v>5.0003899992200014E-2</v>
      </c>
      <c r="V2762" s="19"/>
      <c r="W2762" s="19"/>
      <c r="X2762" s="37" t="s">
        <v>3457</v>
      </c>
    </row>
    <row r="2763" spans="1:37" s="3" customFormat="1" ht="16.5" customHeight="1">
      <c r="A2763" s="38">
        <v>171</v>
      </c>
      <c r="B2763" s="39">
        <v>50098</v>
      </c>
      <c r="C2763" s="38">
        <v>10308066</v>
      </c>
      <c r="D2763" s="40" t="s">
        <v>1023</v>
      </c>
      <c r="E2763" s="38">
        <v>1</v>
      </c>
      <c r="F2763" s="38">
        <v>51</v>
      </c>
      <c r="G2763" s="38" t="s">
        <v>33</v>
      </c>
      <c r="H2763" s="42">
        <v>1666.67</v>
      </c>
      <c r="I2763" s="57"/>
      <c r="J2763" s="44">
        <v>43582</v>
      </c>
      <c r="K2763" s="42">
        <v>0</v>
      </c>
      <c r="L2763" s="42">
        <v>1583.33</v>
      </c>
      <c r="M2763" s="44">
        <v>45199</v>
      </c>
      <c r="N2763" s="42">
        <v>83.34</v>
      </c>
      <c r="O2763" s="42">
        <v>0</v>
      </c>
      <c r="P2763" s="45">
        <v>0.13</v>
      </c>
      <c r="Q2763" s="42">
        <v>0</v>
      </c>
      <c r="R2763" s="42">
        <v>0</v>
      </c>
      <c r="S2763" s="42">
        <v>83.34</v>
      </c>
      <c r="T2763" s="38">
        <v>5000</v>
      </c>
      <c r="U2763" s="14">
        <f>S2763/H2763</f>
        <v>5.0003899992200014E-2</v>
      </c>
      <c r="V2763" s="19"/>
      <c r="W2763" s="19"/>
      <c r="X2763" s="37" t="s">
        <v>3456</v>
      </c>
    </row>
    <row r="2764" spans="1:37" s="3" customFormat="1" ht="16.5" customHeight="1">
      <c r="A2764" s="38">
        <v>719</v>
      </c>
      <c r="B2764" s="39">
        <v>10729</v>
      </c>
      <c r="C2764" s="38">
        <v>10292921</v>
      </c>
      <c r="D2764" s="40" t="s">
        <v>1106</v>
      </c>
      <c r="E2764" s="58">
        <v>1</v>
      </c>
      <c r="F2764" s="38">
        <v>58</v>
      </c>
      <c r="G2764" s="38" t="s">
        <v>33</v>
      </c>
      <c r="H2764" s="42">
        <v>1666.67</v>
      </c>
      <c r="I2764" s="37"/>
      <c r="J2764" s="44">
        <v>43367</v>
      </c>
      <c r="K2764" s="42">
        <v>0</v>
      </c>
      <c r="L2764" s="42">
        <v>1583.33</v>
      </c>
      <c r="M2764" s="44">
        <v>45259</v>
      </c>
      <c r="N2764" s="42">
        <v>83.34</v>
      </c>
      <c r="O2764" s="42">
        <v>0</v>
      </c>
      <c r="P2764" s="45">
        <f>IF(J2764&lt;DATEVALUE("2009-1-1"),3%,13%)</f>
        <v>0.13</v>
      </c>
      <c r="Q2764" s="42">
        <f>IF(P2764=13%,ROUND(O2764/(1+P2764)*P2764,2),ROUND(O2764/(1+0.03)*0.02,2))</f>
        <v>0</v>
      </c>
      <c r="R2764" s="42">
        <f>O2764-Q2764</f>
        <v>0</v>
      </c>
      <c r="S2764" s="42">
        <f>N2764-R2764</f>
        <v>83.34</v>
      </c>
      <c r="T2764" s="38">
        <v>2506</v>
      </c>
      <c r="U2764" s="14">
        <f>S2764/H2764</f>
        <v>5.0003899992200014E-2</v>
      </c>
      <c r="V2764" s="19"/>
      <c r="W2764" s="19"/>
      <c r="X2764" s="37" t="s">
        <v>3459</v>
      </c>
    </row>
    <row r="2765" spans="1:37" s="3" customFormat="1" ht="16.5" customHeight="1">
      <c r="A2765" s="38">
        <v>351</v>
      </c>
      <c r="B2765" s="39">
        <v>10739</v>
      </c>
      <c r="C2765" s="38">
        <v>10278290</v>
      </c>
      <c r="D2765" s="40" t="s">
        <v>487</v>
      </c>
      <c r="E2765" s="58">
        <v>1</v>
      </c>
      <c r="F2765" s="38">
        <v>60</v>
      </c>
      <c r="G2765" s="38" t="s">
        <v>33</v>
      </c>
      <c r="H2765" s="42">
        <v>1666.67</v>
      </c>
      <c r="I2765" s="57"/>
      <c r="J2765" s="44">
        <v>43309</v>
      </c>
      <c r="K2765" s="42">
        <v>0</v>
      </c>
      <c r="L2765" s="42">
        <v>1583.33</v>
      </c>
      <c r="M2765" s="44">
        <v>45199</v>
      </c>
      <c r="N2765" s="42">
        <f>H2765-L2765</f>
        <v>83.340000000000146</v>
      </c>
      <c r="O2765" s="42">
        <v>0</v>
      </c>
      <c r="P2765" s="45">
        <v>0.13</v>
      </c>
      <c r="Q2765" s="42">
        <v>0</v>
      </c>
      <c r="R2765" s="42">
        <v>0</v>
      </c>
      <c r="S2765" s="42">
        <f>N2765-R2765</f>
        <v>83.340000000000146</v>
      </c>
      <c r="T2765" s="38">
        <v>2506</v>
      </c>
      <c r="U2765" s="14">
        <f>S2765/H2765</f>
        <v>5.0003899992200097E-2</v>
      </c>
      <c r="V2765" s="19"/>
      <c r="W2765" s="19"/>
      <c r="X2765" s="37" t="s">
        <v>3462</v>
      </c>
    </row>
    <row r="2766" spans="1:37" s="3" customFormat="1" ht="16.5" customHeight="1">
      <c r="A2766" s="38">
        <v>996</v>
      </c>
      <c r="B2766" s="39">
        <v>10800</v>
      </c>
      <c r="C2766" s="38">
        <v>10317630</v>
      </c>
      <c r="D2766" s="40" t="s">
        <v>614</v>
      </c>
      <c r="E2766" s="38">
        <v>1</v>
      </c>
      <c r="F2766" s="38">
        <v>60</v>
      </c>
      <c r="G2766" s="38" t="s">
        <v>23</v>
      </c>
      <c r="H2766" s="42">
        <v>1882.85</v>
      </c>
      <c r="I2766" s="2"/>
      <c r="J2766" s="44">
        <v>39808</v>
      </c>
      <c r="K2766" s="42">
        <v>0</v>
      </c>
      <c r="L2766" s="42">
        <v>1788.7</v>
      </c>
      <c r="M2766" s="44">
        <v>45077</v>
      </c>
      <c r="N2766" s="42">
        <f>H2766-K2766-L2766</f>
        <v>94.149999999999864</v>
      </c>
      <c r="O2766" s="42">
        <v>0</v>
      </c>
      <c r="P2766" s="45">
        <v>0.03</v>
      </c>
      <c r="Q2766" s="42">
        <v>0</v>
      </c>
      <c r="R2766" s="42">
        <v>0</v>
      </c>
      <c r="S2766" s="42">
        <f>N2766-R2766</f>
        <v>94.149999999999864</v>
      </c>
      <c r="T2766" s="38">
        <v>1001</v>
      </c>
      <c r="U2766" s="14">
        <f>S2766/H2766</f>
        <v>5.0003983323153658E-2</v>
      </c>
      <c r="V2766" s="19"/>
      <c r="W2766" s="19"/>
      <c r="X2766" s="37" t="s">
        <v>3465</v>
      </c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</row>
    <row r="2767" spans="1:37" s="3" customFormat="1" ht="16.5" customHeight="1">
      <c r="A2767" s="38">
        <v>77</v>
      </c>
      <c r="B2767" s="39">
        <v>10713</v>
      </c>
      <c r="C2767" s="38">
        <v>10298249</v>
      </c>
      <c r="D2767" s="40" t="s">
        <v>223</v>
      </c>
      <c r="E2767" s="38">
        <v>20</v>
      </c>
      <c r="F2767" s="38">
        <v>60</v>
      </c>
      <c r="G2767" s="38" t="s">
        <v>83</v>
      </c>
      <c r="H2767" s="42">
        <v>1504.28</v>
      </c>
      <c r="I2767" s="57"/>
      <c r="J2767" s="44">
        <v>40805</v>
      </c>
      <c r="K2767" s="42">
        <v>0</v>
      </c>
      <c r="L2767" s="42">
        <v>1429.06</v>
      </c>
      <c r="M2767" s="44">
        <v>45199</v>
      </c>
      <c r="N2767" s="42">
        <v>75.22</v>
      </c>
      <c r="O2767" s="42">
        <v>0</v>
      </c>
      <c r="P2767" s="45">
        <v>0.13</v>
      </c>
      <c r="Q2767" s="42">
        <v>0</v>
      </c>
      <c r="R2767" s="42">
        <v>0</v>
      </c>
      <c r="S2767" s="42">
        <v>75.22</v>
      </c>
      <c r="T2767" s="38">
        <v>5000</v>
      </c>
      <c r="U2767" s="14">
        <f>S2767/H2767</f>
        <v>5.0003988619140051E-2</v>
      </c>
      <c r="V2767" s="19"/>
      <c r="W2767" s="19"/>
      <c r="X2767" s="37" t="s">
        <v>3457</v>
      </c>
    </row>
    <row r="2768" spans="1:37" s="3" customFormat="1" ht="16.5" customHeight="1">
      <c r="A2768" s="38">
        <v>1015</v>
      </c>
      <c r="B2768" s="39">
        <v>10800</v>
      </c>
      <c r="C2768" s="38">
        <v>10317740</v>
      </c>
      <c r="D2768" s="40" t="s">
        <v>2131</v>
      </c>
      <c r="E2768" s="38">
        <v>1</v>
      </c>
      <c r="F2768" s="38">
        <v>60</v>
      </c>
      <c r="G2768" s="38" t="s">
        <v>23</v>
      </c>
      <c r="H2768" s="42">
        <v>1876.25</v>
      </c>
      <c r="I2768" s="2"/>
      <c r="J2768" s="44">
        <v>39808</v>
      </c>
      <c r="K2768" s="42">
        <v>0</v>
      </c>
      <c r="L2768" s="42">
        <v>1782.43</v>
      </c>
      <c r="M2768" s="44">
        <v>45077</v>
      </c>
      <c r="N2768" s="42">
        <f>H2768-K2768-L2768</f>
        <v>93.819999999999936</v>
      </c>
      <c r="O2768" s="42">
        <v>0</v>
      </c>
      <c r="P2768" s="45">
        <v>0.03</v>
      </c>
      <c r="Q2768" s="42">
        <v>0</v>
      </c>
      <c r="R2768" s="42">
        <v>0</v>
      </c>
      <c r="S2768" s="42">
        <f>N2768-R2768</f>
        <v>93.819999999999936</v>
      </c>
      <c r="T2768" s="38">
        <v>1001</v>
      </c>
      <c r="U2768" s="14">
        <f>S2768/H2768</f>
        <v>5.0003997335109893E-2</v>
      </c>
      <c r="V2768" s="19"/>
      <c r="W2768" s="19"/>
      <c r="X2768" s="37" t="s">
        <v>3465</v>
      </c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</row>
    <row r="2769" spans="1:37" s="3" customFormat="1" ht="16.5" customHeight="1">
      <c r="A2769" s="38">
        <v>18</v>
      </c>
      <c r="B2769" s="39">
        <v>10719</v>
      </c>
      <c r="C2769" s="38">
        <v>10281402</v>
      </c>
      <c r="D2769" s="40" t="s">
        <v>246</v>
      </c>
      <c r="E2769" s="58">
        <v>1</v>
      </c>
      <c r="F2769" s="38">
        <v>43</v>
      </c>
      <c r="G2769" s="38" t="s">
        <v>33</v>
      </c>
      <c r="H2769" s="42">
        <v>2223.8200000000002</v>
      </c>
      <c r="I2769" s="57"/>
      <c r="J2769" s="44">
        <v>43827</v>
      </c>
      <c r="K2769" s="42">
        <v>0</v>
      </c>
      <c r="L2769" s="42">
        <v>2112.62</v>
      </c>
      <c r="M2769" s="44">
        <v>45199</v>
      </c>
      <c r="N2769" s="42">
        <f>H2769-L2769</f>
        <v>111.20000000000027</v>
      </c>
      <c r="O2769" s="42">
        <v>0</v>
      </c>
      <c r="P2769" s="45">
        <v>0.13</v>
      </c>
      <c r="Q2769" s="42">
        <v>0</v>
      </c>
      <c r="R2769" s="42">
        <v>0</v>
      </c>
      <c r="S2769" s="42">
        <f>N2769</f>
        <v>111.20000000000027</v>
      </c>
      <c r="T2769" s="38">
        <v>2506</v>
      </c>
      <c r="U2769" s="14">
        <f>S2769/H2769</f>
        <v>5.0004047090142306E-2</v>
      </c>
      <c r="V2769" s="19"/>
      <c r="W2769" s="19"/>
      <c r="X2769" s="37" t="s">
        <v>3478</v>
      </c>
    </row>
    <row r="2770" spans="1:37" s="3" customFormat="1" ht="16.5" customHeight="1">
      <c r="A2770" s="38">
        <v>9</v>
      </c>
      <c r="B2770" s="39">
        <v>10742</v>
      </c>
      <c r="C2770" s="38">
        <v>10287727</v>
      </c>
      <c r="D2770" s="40" t="s">
        <v>2860</v>
      </c>
      <c r="E2770" s="38">
        <v>1</v>
      </c>
      <c r="F2770" s="38">
        <v>120</v>
      </c>
      <c r="G2770" s="38" t="s">
        <v>23</v>
      </c>
      <c r="H2770" s="42">
        <v>2222.2199999999998</v>
      </c>
      <c r="I2770" s="2"/>
      <c r="J2770" s="44">
        <v>40748</v>
      </c>
      <c r="K2770" s="42">
        <v>0</v>
      </c>
      <c r="L2770" s="42">
        <v>2111.1</v>
      </c>
      <c r="M2770" s="44">
        <v>44985</v>
      </c>
      <c r="N2770" s="42">
        <f>H2770-K2770-L2770</f>
        <v>111.11999999999989</v>
      </c>
      <c r="O2770" s="42">
        <v>0</v>
      </c>
      <c r="P2770" s="45">
        <v>0.13</v>
      </c>
      <c r="Q2770" s="42">
        <v>0</v>
      </c>
      <c r="R2770" s="42">
        <v>0</v>
      </c>
      <c r="S2770" s="42">
        <f>N2770-R2770</f>
        <v>111.11999999999989</v>
      </c>
      <c r="T2770" s="38">
        <v>5000</v>
      </c>
      <c r="U2770" s="14">
        <f>S2770/H2770</f>
        <v>5.0004050004049956E-2</v>
      </c>
      <c r="V2770" s="19"/>
      <c r="W2770" s="19"/>
      <c r="X2770" s="37" t="s">
        <v>3463</v>
      </c>
    </row>
    <row r="2771" spans="1:37" s="3" customFormat="1" ht="16.5" customHeight="1">
      <c r="A2771" s="38">
        <v>8</v>
      </c>
      <c r="B2771" s="39">
        <v>10755</v>
      </c>
      <c r="C2771" s="38">
        <v>10287698</v>
      </c>
      <c r="D2771" s="40" t="s">
        <v>2874</v>
      </c>
      <c r="E2771" s="38">
        <v>1</v>
      </c>
      <c r="F2771" s="38">
        <v>60</v>
      </c>
      <c r="G2771" s="38" t="s">
        <v>33</v>
      </c>
      <c r="H2771" s="42">
        <v>1111.1099999999999</v>
      </c>
      <c r="I2771" s="2"/>
      <c r="J2771" s="44">
        <v>42792</v>
      </c>
      <c r="K2771" s="42">
        <v>0</v>
      </c>
      <c r="L2771" s="42">
        <v>1055.55</v>
      </c>
      <c r="M2771" s="44">
        <v>44985</v>
      </c>
      <c r="N2771" s="42">
        <f>H2771-K2771-L2771</f>
        <v>55.559999999999945</v>
      </c>
      <c r="O2771" s="42">
        <v>0</v>
      </c>
      <c r="P2771" s="45">
        <v>0.13</v>
      </c>
      <c r="Q2771" s="42">
        <v>0</v>
      </c>
      <c r="R2771" s="42">
        <v>0</v>
      </c>
      <c r="S2771" s="42">
        <f>N2771-R2771</f>
        <v>55.559999999999945</v>
      </c>
      <c r="T2771" s="38">
        <v>5000</v>
      </c>
      <c r="U2771" s="14">
        <f>S2771/H2771</f>
        <v>5.0004050004049956E-2</v>
      </c>
      <c r="V2771" s="19"/>
      <c r="W2771" s="19"/>
      <c r="X2771" s="37" t="s">
        <v>3464</v>
      </c>
    </row>
    <row r="2772" spans="1:37" s="3" customFormat="1" ht="16.5" customHeight="1">
      <c r="A2772" s="38">
        <v>103</v>
      </c>
      <c r="B2772" s="39">
        <v>10736</v>
      </c>
      <c r="C2772" s="38">
        <v>10284088</v>
      </c>
      <c r="D2772" s="40" t="s">
        <v>1901</v>
      </c>
      <c r="E2772" s="31">
        <v>2</v>
      </c>
      <c r="F2772" s="38">
        <v>60</v>
      </c>
      <c r="G2772" s="38" t="s">
        <v>33</v>
      </c>
      <c r="H2772" s="42">
        <v>2222.2199999999998</v>
      </c>
      <c r="I2772" s="49"/>
      <c r="J2772" s="44">
        <v>41635</v>
      </c>
      <c r="K2772" s="42">
        <v>0</v>
      </c>
      <c r="L2772" s="42">
        <v>2111.1</v>
      </c>
      <c r="M2772" s="44">
        <v>45107</v>
      </c>
      <c r="N2772" s="42">
        <f>H2772-K2772-L2772</f>
        <v>111.11999999999989</v>
      </c>
      <c r="O2772" s="42">
        <v>0</v>
      </c>
      <c r="P2772" s="45">
        <v>0.13</v>
      </c>
      <c r="Q2772" s="42">
        <v>0</v>
      </c>
      <c r="R2772" s="42">
        <v>0</v>
      </c>
      <c r="S2772" s="42">
        <f>N2772-R2772</f>
        <v>111.11999999999989</v>
      </c>
      <c r="T2772" s="38">
        <v>5000</v>
      </c>
      <c r="U2772" s="14">
        <f>S2772/H2772</f>
        <v>5.0004050004049956E-2</v>
      </c>
      <c r="V2772" s="19"/>
      <c r="W2772" s="19"/>
      <c r="X2772" s="37" t="s">
        <v>3461</v>
      </c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</row>
    <row r="2773" spans="1:37" s="3" customFormat="1" ht="16.5" customHeight="1">
      <c r="A2773" s="38">
        <v>34</v>
      </c>
      <c r="B2773" s="39">
        <v>10730</v>
      </c>
      <c r="C2773" s="38">
        <v>10290176</v>
      </c>
      <c r="D2773" s="40" t="s">
        <v>2484</v>
      </c>
      <c r="E2773" s="38">
        <v>1</v>
      </c>
      <c r="F2773" s="38">
        <v>60</v>
      </c>
      <c r="G2773" s="38" t="s">
        <v>33</v>
      </c>
      <c r="H2773" s="42">
        <v>1111.1099999999999</v>
      </c>
      <c r="I2773" s="2"/>
      <c r="J2773" s="44">
        <v>42640</v>
      </c>
      <c r="K2773" s="42">
        <v>0</v>
      </c>
      <c r="L2773" s="42">
        <v>1055.55</v>
      </c>
      <c r="M2773" s="44">
        <v>45016</v>
      </c>
      <c r="N2773" s="42">
        <f>H2773-K2773-L2773</f>
        <v>55.559999999999945</v>
      </c>
      <c r="O2773" s="42">
        <v>0</v>
      </c>
      <c r="P2773" s="45">
        <v>0.13</v>
      </c>
      <c r="Q2773" s="42">
        <v>0</v>
      </c>
      <c r="R2773" s="42">
        <v>0</v>
      </c>
      <c r="S2773" s="42">
        <v>55.56</v>
      </c>
      <c r="T2773" s="38">
        <v>5000</v>
      </c>
      <c r="U2773" s="14">
        <f>S2773/H2773</f>
        <v>5.0004050004050012E-2</v>
      </c>
      <c r="V2773" s="19"/>
      <c r="W2773" s="19"/>
      <c r="X2773" s="37" t="s">
        <v>3459</v>
      </c>
    </row>
    <row r="2774" spans="1:37" s="3" customFormat="1" ht="16.5" customHeight="1">
      <c r="A2774" s="38">
        <v>55</v>
      </c>
      <c r="B2774" s="39">
        <v>10750</v>
      </c>
      <c r="C2774" s="38">
        <v>10299249</v>
      </c>
      <c r="D2774" s="40" t="s">
        <v>1573</v>
      </c>
      <c r="E2774" s="38">
        <v>1</v>
      </c>
      <c r="F2774" s="38">
        <v>120</v>
      </c>
      <c r="G2774" s="38" t="s">
        <v>23</v>
      </c>
      <c r="H2774" s="42">
        <v>1111.1099999999999</v>
      </c>
      <c r="I2774" s="55"/>
      <c r="J2774" s="44">
        <v>40863</v>
      </c>
      <c r="K2774" s="42">
        <v>0</v>
      </c>
      <c r="L2774" s="42">
        <v>1055.55</v>
      </c>
      <c r="M2774" s="44">
        <v>45138</v>
      </c>
      <c r="N2774" s="42">
        <f>H2774-K2774-L2774</f>
        <v>55.559999999999945</v>
      </c>
      <c r="O2774" s="42">
        <v>0</v>
      </c>
      <c r="P2774" s="45">
        <v>0.13</v>
      </c>
      <c r="Q2774" s="42">
        <v>0</v>
      </c>
      <c r="R2774" s="42">
        <v>0</v>
      </c>
      <c r="S2774" s="42">
        <v>55.56</v>
      </c>
      <c r="T2774" s="38">
        <v>5000</v>
      </c>
      <c r="U2774" s="14">
        <f>S2774/H2774</f>
        <v>5.0004050004050012E-2</v>
      </c>
      <c r="V2774" s="19"/>
      <c r="W2774" s="19"/>
      <c r="X2774" s="37" t="s">
        <v>3473</v>
      </c>
    </row>
    <row r="2775" spans="1:37" s="3" customFormat="1" ht="16.5" customHeight="1">
      <c r="A2775" s="38">
        <v>147</v>
      </c>
      <c r="B2775" s="39">
        <v>10709</v>
      </c>
      <c r="C2775" s="38">
        <v>10310026</v>
      </c>
      <c r="D2775" s="40" t="s">
        <v>162</v>
      </c>
      <c r="E2775" s="38">
        <v>1</v>
      </c>
      <c r="F2775" s="38">
        <v>60</v>
      </c>
      <c r="G2775" s="38" t="s">
        <v>83</v>
      </c>
      <c r="H2775" s="42">
        <v>1111.1099999999999</v>
      </c>
      <c r="I2775" s="57"/>
      <c r="J2775" s="44">
        <v>42359</v>
      </c>
      <c r="K2775" s="42">
        <v>0</v>
      </c>
      <c r="L2775" s="42">
        <v>1055.55</v>
      </c>
      <c r="M2775" s="44">
        <v>45199</v>
      </c>
      <c r="N2775" s="42">
        <v>55.56</v>
      </c>
      <c r="O2775" s="42">
        <v>0</v>
      </c>
      <c r="P2775" s="45">
        <v>0.13</v>
      </c>
      <c r="Q2775" s="42">
        <v>0</v>
      </c>
      <c r="R2775" s="42">
        <v>0</v>
      </c>
      <c r="S2775" s="42">
        <v>55.56</v>
      </c>
      <c r="T2775" s="38">
        <v>5000</v>
      </c>
      <c r="U2775" s="14">
        <f>S2775/H2775</f>
        <v>5.0004050004050012E-2</v>
      </c>
      <c r="V2775" s="19"/>
      <c r="W2775" s="19"/>
      <c r="X2775" s="37" t="s">
        <v>3456</v>
      </c>
    </row>
    <row r="2776" spans="1:37" s="3" customFormat="1" ht="16.5" customHeight="1">
      <c r="A2776" s="38">
        <v>117</v>
      </c>
      <c r="B2776" s="39">
        <v>10704</v>
      </c>
      <c r="C2776" s="38">
        <v>10280441</v>
      </c>
      <c r="D2776" s="40" t="s">
        <v>2928</v>
      </c>
      <c r="E2776" s="58">
        <v>1</v>
      </c>
      <c r="F2776" s="38">
        <v>60</v>
      </c>
      <c r="G2776" s="38" t="s">
        <v>33</v>
      </c>
      <c r="H2776" s="42">
        <v>1111.1099999999999</v>
      </c>
      <c r="I2776" s="37"/>
      <c r="J2776" s="44">
        <v>42849</v>
      </c>
      <c r="K2776" s="42">
        <v>0</v>
      </c>
      <c r="L2776" s="42">
        <v>1055.55</v>
      </c>
      <c r="M2776" s="44">
        <v>45200</v>
      </c>
      <c r="N2776" s="42">
        <v>55.56</v>
      </c>
      <c r="O2776" s="42">
        <v>0</v>
      </c>
      <c r="P2776" s="45">
        <f>IF(J2776&lt;DATEVALUE("2009-1-1"),3%,13%)</f>
        <v>0.13</v>
      </c>
      <c r="Q2776" s="42">
        <f>IF(P2776=13%,ROUND(O2776/(1+P2776)*P2776,2),ROUND(O2776/(1+0.03)*0.02,2))</f>
        <v>0</v>
      </c>
      <c r="R2776" s="42">
        <f>O2776-Q2776</f>
        <v>0</v>
      </c>
      <c r="S2776" s="42">
        <f>N2776-R2776</f>
        <v>55.56</v>
      </c>
      <c r="T2776" s="38">
        <v>5000</v>
      </c>
      <c r="U2776" s="14">
        <f>S2776/H2776</f>
        <v>5.0004050004050012E-2</v>
      </c>
      <c r="V2776" s="19"/>
      <c r="W2776" s="19"/>
      <c r="X2776" s="37" t="s">
        <v>3455</v>
      </c>
    </row>
    <row r="2777" spans="1:37" s="3" customFormat="1" ht="16.5" customHeight="1">
      <c r="A2777" s="38">
        <v>788</v>
      </c>
      <c r="B2777" s="39">
        <v>10729</v>
      </c>
      <c r="C2777" s="38">
        <v>10292802</v>
      </c>
      <c r="D2777" s="40" t="s">
        <v>2484</v>
      </c>
      <c r="E2777" s="58">
        <v>1</v>
      </c>
      <c r="F2777" s="38">
        <v>60</v>
      </c>
      <c r="G2777" s="38" t="s">
        <v>33</v>
      </c>
      <c r="H2777" s="42">
        <v>1111.1099999999999</v>
      </c>
      <c r="I2777" s="37"/>
      <c r="J2777" s="44">
        <v>42640</v>
      </c>
      <c r="K2777" s="42">
        <v>0</v>
      </c>
      <c r="L2777" s="42">
        <v>1055.55</v>
      </c>
      <c r="M2777" s="44">
        <v>45259</v>
      </c>
      <c r="N2777" s="42">
        <v>55.56</v>
      </c>
      <c r="O2777" s="42">
        <v>0</v>
      </c>
      <c r="P2777" s="45">
        <f>IF(J2777&lt;DATEVALUE("2009-1-1"),3%,13%)</f>
        <v>0.13</v>
      </c>
      <c r="Q2777" s="42">
        <f>IF(P2777=13%,ROUND(O2777/(1+P2777)*P2777,2),ROUND(O2777/(1+0.03)*0.02,2))</f>
        <v>0</v>
      </c>
      <c r="R2777" s="42">
        <f>O2777-Q2777</f>
        <v>0</v>
      </c>
      <c r="S2777" s="42">
        <f>N2777-R2777</f>
        <v>55.56</v>
      </c>
      <c r="T2777" s="38">
        <v>5000</v>
      </c>
      <c r="U2777" s="14">
        <f>S2777/H2777</f>
        <v>5.0004050004050012E-2</v>
      </c>
      <c r="V2777" s="19"/>
      <c r="W2777" s="19"/>
      <c r="X2777" s="37" t="s">
        <v>3459</v>
      </c>
    </row>
    <row r="2778" spans="1:37" s="3" customFormat="1" ht="16.5" customHeight="1">
      <c r="A2778" s="38">
        <v>191</v>
      </c>
      <c r="B2778" s="39">
        <v>10743</v>
      </c>
      <c r="C2778" s="38">
        <v>10300100</v>
      </c>
      <c r="D2778" s="40" t="s">
        <v>538</v>
      </c>
      <c r="E2778" s="58">
        <v>1</v>
      </c>
      <c r="F2778" s="38">
        <v>60</v>
      </c>
      <c r="G2778" s="38" t="s">
        <v>33</v>
      </c>
      <c r="H2778" s="42">
        <v>1895.64</v>
      </c>
      <c r="I2778" s="57"/>
      <c r="J2778" s="44">
        <v>40512</v>
      </c>
      <c r="K2778" s="42">
        <v>0</v>
      </c>
      <c r="L2778" s="42">
        <v>1800.85</v>
      </c>
      <c r="M2778" s="44">
        <v>45199</v>
      </c>
      <c r="N2778" s="42">
        <f>H2778-L2778</f>
        <v>94.790000000000191</v>
      </c>
      <c r="O2778" s="42">
        <v>0</v>
      </c>
      <c r="P2778" s="45">
        <v>0.13</v>
      </c>
      <c r="Q2778" s="42">
        <v>0</v>
      </c>
      <c r="R2778" s="42">
        <v>0</v>
      </c>
      <c r="S2778" s="42">
        <f>N2778</f>
        <v>94.790000000000191</v>
      </c>
      <c r="T2778" s="38">
        <v>5000</v>
      </c>
      <c r="U2778" s="14">
        <f>S2778/H2778</f>
        <v>5.0004220210588604E-2</v>
      </c>
      <c r="V2778" s="19"/>
      <c r="W2778" s="19"/>
      <c r="X2778" s="37" t="s">
        <v>3463</v>
      </c>
    </row>
    <row r="2779" spans="1:37" s="3" customFormat="1" ht="16.5" customHeight="1">
      <c r="A2779" s="38">
        <v>66</v>
      </c>
      <c r="B2779" s="39">
        <v>10750</v>
      </c>
      <c r="C2779" s="38">
        <v>10299749</v>
      </c>
      <c r="D2779" s="40" t="s">
        <v>769</v>
      </c>
      <c r="E2779" s="38">
        <v>1</v>
      </c>
      <c r="F2779" s="38">
        <v>60</v>
      </c>
      <c r="G2779" s="38" t="s">
        <v>33</v>
      </c>
      <c r="H2779" s="42">
        <v>1538.47</v>
      </c>
      <c r="I2779" s="55"/>
      <c r="J2779" s="44">
        <v>42487</v>
      </c>
      <c r="K2779" s="42">
        <v>0</v>
      </c>
      <c r="L2779" s="42">
        <v>1461.54</v>
      </c>
      <c r="M2779" s="44">
        <v>45138</v>
      </c>
      <c r="N2779" s="42">
        <f>H2779-K2779-L2779</f>
        <v>76.930000000000064</v>
      </c>
      <c r="O2779" s="42">
        <v>0</v>
      </c>
      <c r="P2779" s="45">
        <v>0.13</v>
      </c>
      <c r="Q2779" s="42">
        <v>0</v>
      </c>
      <c r="R2779" s="42">
        <v>0</v>
      </c>
      <c r="S2779" s="42">
        <v>76.930000000000007</v>
      </c>
      <c r="T2779" s="38">
        <v>5000</v>
      </c>
      <c r="U2779" s="14">
        <f>S2779/H2779</f>
        <v>5.0004224976762629E-2</v>
      </c>
      <c r="V2779" s="19"/>
      <c r="W2779" s="19"/>
      <c r="X2779" s="37" t="s">
        <v>3473</v>
      </c>
    </row>
    <row r="2780" spans="1:37" s="3" customFormat="1" ht="16.5" customHeight="1">
      <c r="A2780" s="38">
        <v>112</v>
      </c>
      <c r="B2780" s="39">
        <v>10741</v>
      </c>
      <c r="C2780" s="38">
        <v>10282315</v>
      </c>
      <c r="D2780" s="40" t="s">
        <v>769</v>
      </c>
      <c r="E2780" s="38">
        <v>1</v>
      </c>
      <c r="F2780" s="38">
        <v>60</v>
      </c>
      <c r="G2780" s="38" t="s">
        <v>33</v>
      </c>
      <c r="H2780" s="42">
        <v>1538.47</v>
      </c>
      <c r="I2780" s="2"/>
      <c r="J2780" s="44">
        <v>42487</v>
      </c>
      <c r="K2780" s="42">
        <v>0</v>
      </c>
      <c r="L2780" s="42">
        <v>1461.54</v>
      </c>
      <c r="M2780" s="44">
        <v>45077</v>
      </c>
      <c r="N2780" s="42">
        <f>H2780-K2780-L2780</f>
        <v>76.930000000000064</v>
      </c>
      <c r="O2780" s="42">
        <v>0</v>
      </c>
      <c r="P2780" s="45">
        <v>0.13</v>
      </c>
      <c r="Q2780" s="42">
        <v>0</v>
      </c>
      <c r="R2780" s="42">
        <v>0</v>
      </c>
      <c r="S2780" s="42">
        <f>N2780-R2780</f>
        <v>76.930000000000064</v>
      </c>
      <c r="T2780" s="38">
        <v>5000</v>
      </c>
      <c r="U2780" s="14">
        <f>S2780/H2780</f>
        <v>5.0004224976762671E-2</v>
      </c>
      <c r="V2780" s="19"/>
      <c r="W2780" s="19"/>
      <c r="X2780" s="37" t="s">
        <v>3462</v>
      </c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</row>
    <row r="2781" spans="1:37" s="3" customFormat="1" ht="16.5" customHeight="1">
      <c r="A2781" s="38">
        <v>118</v>
      </c>
      <c r="B2781" s="39">
        <v>10736</v>
      </c>
      <c r="C2781" s="38">
        <v>10284128</v>
      </c>
      <c r="D2781" s="40" t="s">
        <v>1908</v>
      </c>
      <c r="E2781" s="38">
        <v>1</v>
      </c>
      <c r="F2781" s="38">
        <v>60</v>
      </c>
      <c r="G2781" s="38" t="s">
        <v>33</v>
      </c>
      <c r="H2781" s="42">
        <v>1538.47</v>
      </c>
      <c r="I2781" s="49"/>
      <c r="J2781" s="44">
        <v>42424</v>
      </c>
      <c r="K2781" s="42">
        <v>0</v>
      </c>
      <c r="L2781" s="42">
        <v>1461.54</v>
      </c>
      <c r="M2781" s="44">
        <v>45107</v>
      </c>
      <c r="N2781" s="42">
        <f>H2781-K2781-L2781</f>
        <v>76.930000000000064</v>
      </c>
      <c r="O2781" s="42">
        <v>0</v>
      </c>
      <c r="P2781" s="45">
        <v>0.13</v>
      </c>
      <c r="Q2781" s="42">
        <v>0</v>
      </c>
      <c r="R2781" s="42">
        <v>0</v>
      </c>
      <c r="S2781" s="42">
        <f>N2781-R2781</f>
        <v>76.930000000000064</v>
      </c>
      <c r="T2781" s="38">
        <v>5000</v>
      </c>
      <c r="U2781" s="14">
        <f>S2781/H2781</f>
        <v>5.0004224976762671E-2</v>
      </c>
      <c r="V2781" s="19"/>
      <c r="W2781" s="19"/>
      <c r="X2781" s="37" t="s">
        <v>3461</v>
      </c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</row>
    <row r="2782" spans="1:37" s="3" customFormat="1" ht="16.5" customHeight="1">
      <c r="A2782" s="38">
        <v>21</v>
      </c>
      <c r="B2782" s="39">
        <v>10755</v>
      </c>
      <c r="C2782" s="38">
        <v>10287188</v>
      </c>
      <c r="D2782" s="40" t="s">
        <v>2427</v>
      </c>
      <c r="E2782" s="38">
        <v>6</v>
      </c>
      <c r="F2782" s="38">
        <v>120</v>
      </c>
      <c r="G2782" s="38" t="s">
        <v>23</v>
      </c>
      <c r="H2782" s="42">
        <v>1410.88</v>
      </c>
      <c r="I2782" s="2"/>
      <c r="J2782" s="44">
        <v>39947</v>
      </c>
      <c r="K2782" s="42">
        <v>0</v>
      </c>
      <c r="L2782" s="42">
        <v>1340.33</v>
      </c>
      <c r="M2782" s="44">
        <v>45046</v>
      </c>
      <c r="N2782" s="42">
        <f>H2782-K2782-L2782</f>
        <v>70.550000000000182</v>
      </c>
      <c r="O2782" s="42">
        <v>0</v>
      </c>
      <c r="P2782" s="45">
        <v>0.13</v>
      </c>
      <c r="Q2782" s="42">
        <v>0</v>
      </c>
      <c r="R2782" s="42">
        <v>0</v>
      </c>
      <c r="S2782" s="42">
        <v>70.550000000000196</v>
      </c>
      <c r="T2782" s="38">
        <v>5000</v>
      </c>
      <c r="U2782" s="14">
        <f>S2782/H2782</f>
        <v>5.0004252665003537E-2</v>
      </c>
      <c r="V2782" s="19"/>
      <c r="W2782" s="19"/>
      <c r="X2782" s="37" t="s">
        <v>3464</v>
      </c>
    </row>
    <row r="2783" spans="1:37" s="3" customFormat="1" ht="16.5" customHeight="1">
      <c r="A2783" s="38">
        <v>156</v>
      </c>
      <c r="B2783" s="39">
        <v>10741</v>
      </c>
      <c r="C2783" s="38">
        <v>10282506</v>
      </c>
      <c r="D2783" s="40" t="s">
        <v>519</v>
      </c>
      <c r="E2783" s="38">
        <v>1</v>
      </c>
      <c r="F2783" s="38">
        <v>36</v>
      </c>
      <c r="G2783" s="38" t="s">
        <v>33</v>
      </c>
      <c r="H2783" s="42">
        <v>2094.02</v>
      </c>
      <c r="I2783" s="2"/>
      <c r="J2783" s="44">
        <v>43827</v>
      </c>
      <c r="K2783" s="42">
        <v>0</v>
      </c>
      <c r="L2783" s="42">
        <v>1989.31</v>
      </c>
      <c r="M2783" s="44">
        <v>45077</v>
      </c>
      <c r="N2783" s="42">
        <f>H2783-K2783-L2783</f>
        <v>104.71000000000004</v>
      </c>
      <c r="O2783" s="42">
        <v>0</v>
      </c>
      <c r="P2783" s="45">
        <v>0.13</v>
      </c>
      <c r="Q2783" s="42">
        <v>0</v>
      </c>
      <c r="R2783" s="42">
        <v>0</v>
      </c>
      <c r="S2783" s="42">
        <f>N2783-R2783</f>
        <v>104.71000000000004</v>
      </c>
      <c r="T2783" s="38">
        <v>2504</v>
      </c>
      <c r="U2783" s="14">
        <f>S2783/H2783</f>
        <v>5.0004297953219187E-2</v>
      </c>
      <c r="V2783" s="19"/>
      <c r="W2783" s="19"/>
      <c r="X2783" s="37" t="s">
        <v>3462</v>
      </c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</row>
    <row r="2784" spans="1:37" s="3" customFormat="1" ht="16.5" customHeight="1">
      <c r="A2784" s="38">
        <v>206</v>
      </c>
      <c r="B2784" s="39">
        <v>10736</v>
      </c>
      <c r="C2784" s="38">
        <v>10284379</v>
      </c>
      <c r="D2784" s="40" t="s">
        <v>1967</v>
      </c>
      <c r="E2784" s="38">
        <v>1</v>
      </c>
      <c r="F2784" s="38">
        <v>120</v>
      </c>
      <c r="G2784" s="38" t="s">
        <v>23</v>
      </c>
      <c r="H2784" s="42">
        <v>464.36</v>
      </c>
      <c r="I2784" s="49"/>
      <c r="J2784" s="44">
        <v>39269</v>
      </c>
      <c r="K2784" s="42">
        <v>0</v>
      </c>
      <c r="L2784" s="42">
        <v>441.14</v>
      </c>
      <c r="M2784" s="44">
        <v>45107</v>
      </c>
      <c r="N2784" s="42">
        <f>H2784-K2784-L2784</f>
        <v>23.220000000000027</v>
      </c>
      <c r="O2784" s="42">
        <v>0</v>
      </c>
      <c r="P2784" s="45">
        <v>0.03</v>
      </c>
      <c r="Q2784" s="42">
        <v>0</v>
      </c>
      <c r="R2784" s="42">
        <v>0</v>
      </c>
      <c r="S2784" s="42">
        <f>N2784-R2784</f>
        <v>23.220000000000027</v>
      </c>
      <c r="T2784" s="38">
        <v>5000</v>
      </c>
      <c r="U2784" s="14">
        <f>S2784/H2784</f>
        <v>5.000430700318724E-2</v>
      </c>
      <c r="V2784" s="19"/>
      <c r="W2784" s="19"/>
      <c r="X2784" s="37" t="s">
        <v>3461</v>
      </c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</row>
    <row r="2785" spans="1:37" s="3" customFormat="1" ht="16.5" customHeight="1">
      <c r="A2785" s="38">
        <v>1018</v>
      </c>
      <c r="B2785" s="39">
        <v>10800</v>
      </c>
      <c r="C2785" s="38">
        <v>10317745</v>
      </c>
      <c r="D2785" s="40" t="s">
        <v>2134</v>
      </c>
      <c r="E2785" s="38">
        <v>1</v>
      </c>
      <c r="F2785" s="38">
        <v>60</v>
      </c>
      <c r="G2785" s="38" t="s">
        <v>23</v>
      </c>
      <c r="H2785" s="42">
        <v>1733.05</v>
      </c>
      <c r="I2785" s="2"/>
      <c r="J2785" s="44">
        <v>39808</v>
      </c>
      <c r="K2785" s="42">
        <v>0</v>
      </c>
      <c r="L2785" s="42">
        <v>1646.39</v>
      </c>
      <c r="M2785" s="44">
        <v>45077</v>
      </c>
      <c r="N2785" s="42">
        <f>H2785-K2785-L2785</f>
        <v>86.659999999999854</v>
      </c>
      <c r="O2785" s="42">
        <v>0</v>
      </c>
      <c r="P2785" s="45">
        <v>0.03</v>
      </c>
      <c r="Q2785" s="42">
        <v>0</v>
      </c>
      <c r="R2785" s="42">
        <v>0</v>
      </c>
      <c r="S2785" s="42">
        <f>N2785-R2785</f>
        <v>86.659999999999854</v>
      </c>
      <c r="T2785" s="38">
        <v>1001</v>
      </c>
      <c r="U2785" s="14">
        <f>S2785/H2785</f>
        <v>5.0004327630477977E-2</v>
      </c>
      <c r="V2785" s="19"/>
      <c r="W2785" s="19"/>
      <c r="X2785" s="37" t="s">
        <v>3465</v>
      </c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</row>
    <row r="2786" spans="1:37" s="3" customFormat="1" ht="16.5" customHeight="1">
      <c r="A2786" s="38">
        <v>24</v>
      </c>
      <c r="B2786" s="39">
        <v>10751</v>
      </c>
      <c r="C2786" s="38">
        <v>10305455</v>
      </c>
      <c r="D2786" s="40" t="s">
        <v>1135</v>
      </c>
      <c r="E2786" s="38">
        <v>1</v>
      </c>
      <c r="F2786" s="38">
        <v>120</v>
      </c>
      <c r="G2786" s="38" t="s">
        <v>23</v>
      </c>
      <c r="H2786" s="42">
        <v>1990.82</v>
      </c>
      <c r="I2786" s="56"/>
      <c r="J2786" s="44">
        <v>41269</v>
      </c>
      <c r="K2786" s="42">
        <v>0</v>
      </c>
      <c r="L2786" s="42">
        <v>1891.27</v>
      </c>
      <c r="M2786" s="44">
        <v>45169</v>
      </c>
      <c r="N2786" s="42">
        <f>H2786-K2786-L2786</f>
        <v>99.549999999999955</v>
      </c>
      <c r="O2786" s="42">
        <v>0</v>
      </c>
      <c r="P2786" s="45">
        <v>0.13</v>
      </c>
      <c r="Q2786" s="42">
        <v>0</v>
      </c>
      <c r="R2786" s="42">
        <v>0</v>
      </c>
      <c r="S2786" s="42">
        <v>99.55</v>
      </c>
      <c r="T2786" s="38">
        <v>2102</v>
      </c>
      <c r="U2786" s="14">
        <f>S2786/H2786</f>
        <v>5.0004520750243621E-2</v>
      </c>
      <c r="V2786" s="19"/>
      <c r="W2786" s="19"/>
      <c r="X2786" s="37" t="s">
        <v>3474</v>
      </c>
    </row>
    <row r="2787" spans="1:37" s="3" customFormat="1" ht="16.5" customHeight="1">
      <c r="A2787" s="38">
        <v>47</v>
      </c>
      <c r="B2787" s="39">
        <v>10750</v>
      </c>
      <c r="C2787" s="38">
        <v>10299156</v>
      </c>
      <c r="D2787" s="40" t="s">
        <v>1566</v>
      </c>
      <c r="E2787" s="38">
        <v>1</v>
      </c>
      <c r="F2787" s="38">
        <v>120</v>
      </c>
      <c r="G2787" s="38" t="s">
        <v>23</v>
      </c>
      <c r="H2787" s="42">
        <v>1538.46</v>
      </c>
      <c r="I2787" s="55"/>
      <c r="J2787" s="44">
        <v>40862</v>
      </c>
      <c r="K2787" s="42">
        <v>0</v>
      </c>
      <c r="L2787" s="42">
        <v>1461.53</v>
      </c>
      <c r="M2787" s="44">
        <v>45138</v>
      </c>
      <c r="N2787" s="42">
        <f>H2787-K2787-L2787</f>
        <v>76.930000000000064</v>
      </c>
      <c r="O2787" s="42">
        <v>0</v>
      </c>
      <c r="P2787" s="45">
        <v>0.13</v>
      </c>
      <c r="Q2787" s="42">
        <v>0</v>
      </c>
      <c r="R2787" s="42">
        <v>0</v>
      </c>
      <c r="S2787" s="42">
        <v>76.930000000000007</v>
      </c>
      <c r="T2787" s="38">
        <v>2205</v>
      </c>
      <c r="U2787" s="14">
        <f>S2787/H2787</f>
        <v>5.0004550004550008E-2</v>
      </c>
      <c r="V2787" s="19"/>
      <c r="W2787" s="19"/>
      <c r="X2787" s="37" t="s">
        <v>3473</v>
      </c>
    </row>
    <row r="2788" spans="1:37" s="3" customFormat="1" ht="16.5" customHeight="1">
      <c r="A2788" s="38">
        <v>148</v>
      </c>
      <c r="B2788" s="39">
        <v>10709</v>
      </c>
      <c r="C2788" s="38">
        <v>10310028</v>
      </c>
      <c r="D2788" s="40" t="s">
        <v>163</v>
      </c>
      <c r="E2788" s="38">
        <v>1</v>
      </c>
      <c r="F2788" s="38">
        <v>60</v>
      </c>
      <c r="G2788" s="38" t="s">
        <v>83</v>
      </c>
      <c r="H2788" s="42">
        <v>1538.46</v>
      </c>
      <c r="I2788" s="57"/>
      <c r="J2788" s="44">
        <v>42359</v>
      </c>
      <c r="K2788" s="42">
        <v>0</v>
      </c>
      <c r="L2788" s="42">
        <v>1461.53</v>
      </c>
      <c r="M2788" s="44">
        <v>45199</v>
      </c>
      <c r="N2788" s="42">
        <v>76.930000000000007</v>
      </c>
      <c r="O2788" s="42">
        <v>0</v>
      </c>
      <c r="P2788" s="45">
        <v>0.13</v>
      </c>
      <c r="Q2788" s="42">
        <v>0</v>
      </c>
      <c r="R2788" s="42">
        <v>0</v>
      </c>
      <c r="S2788" s="42">
        <v>76.930000000000007</v>
      </c>
      <c r="T2788" s="38">
        <v>5000</v>
      </c>
      <c r="U2788" s="14">
        <f>S2788/H2788</f>
        <v>5.0004550004550008E-2</v>
      </c>
      <c r="V2788" s="19"/>
      <c r="W2788" s="19"/>
      <c r="X2788" s="37" t="s">
        <v>3456</v>
      </c>
    </row>
    <row r="2789" spans="1:37" s="3" customFormat="1" ht="16.5" customHeight="1">
      <c r="A2789" s="38">
        <v>93</v>
      </c>
      <c r="B2789" s="39">
        <v>10755</v>
      </c>
      <c r="C2789" s="38">
        <v>10287042</v>
      </c>
      <c r="D2789" s="40" t="s">
        <v>522</v>
      </c>
      <c r="E2789" s="38">
        <v>1</v>
      </c>
      <c r="F2789" s="38">
        <v>60</v>
      </c>
      <c r="G2789" s="38" t="s">
        <v>23</v>
      </c>
      <c r="H2789" s="42">
        <v>1538.46</v>
      </c>
      <c r="I2789" s="57"/>
      <c r="J2789" s="44">
        <v>39947</v>
      </c>
      <c r="K2789" s="42">
        <v>0</v>
      </c>
      <c r="L2789" s="42">
        <v>1461.53</v>
      </c>
      <c r="M2789" s="44">
        <v>45199</v>
      </c>
      <c r="N2789" s="42">
        <v>76.930000000000007</v>
      </c>
      <c r="O2789" s="42">
        <v>0</v>
      </c>
      <c r="P2789" s="45">
        <v>0.13</v>
      </c>
      <c r="Q2789" s="42">
        <v>0</v>
      </c>
      <c r="R2789" s="42">
        <v>0</v>
      </c>
      <c r="S2789" s="42">
        <v>76.930000000000007</v>
      </c>
      <c r="T2789" s="38">
        <v>2106</v>
      </c>
      <c r="U2789" s="14">
        <f>S2789/H2789</f>
        <v>5.0004550004550008E-2</v>
      </c>
      <c r="V2789" s="19"/>
      <c r="W2789" s="19"/>
      <c r="X2789" s="37" t="s">
        <v>3464</v>
      </c>
    </row>
    <row r="2790" spans="1:37" s="3" customFormat="1" ht="16.5" customHeight="1">
      <c r="A2790" s="38">
        <v>617</v>
      </c>
      <c r="B2790" s="39">
        <v>10729</v>
      </c>
      <c r="C2790" s="38">
        <v>10292097</v>
      </c>
      <c r="D2790" s="40" t="s">
        <v>3245</v>
      </c>
      <c r="E2790" s="58">
        <v>1</v>
      </c>
      <c r="F2790" s="38">
        <v>120</v>
      </c>
      <c r="G2790" s="38" t="s">
        <v>23</v>
      </c>
      <c r="H2790" s="42">
        <v>1538.46</v>
      </c>
      <c r="I2790" s="37"/>
      <c r="J2790" s="44">
        <v>40782</v>
      </c>
      <c r="K2790" s="42">
        <v>0</v>
      </c>
      <c r="L2790" s="42">
        <v>1461.53</v>
      </c>
      <c r="M2790" s="44">
        <v>45259</v>
      </c>
      <c r="N2790" s="42">
        <v>76.930000000000007</v>
      </c>
      <c r="O2790" s="42">
        <v>0</v>
      </c>
      <c r="P2790" s="45">
        <f>IF(J2790&lt;DATEVALUE("2009-1-1"),3%,13%)</f>
        <v>0.13</v>
      </c>
      <c r="Q2790" s="42">
        <f>IF(P2790=13%,ROUND(O2790/(1+P2790)*P2790,2),ROUND(O2790/(1+0.03)*0.02,2))</f>
        <v>0</v>
      </c>
      <c r="R2790" s="42">
        <f>O2790-Q2790</f>
        <v>0</v>
      </c>
      <c r="S2790" s="42">
        <f>N2790-R2790</f>
        <v>76.930000000000007</v>
      </c>
      <c r="T2790" s="38">
        <v>5000</v>
      </c>
      <c r="U2790" s="14">
        <f>S2790/H2790</f>
        <v>5.0004550004550008E-2</v>
      </c>
      <c r="V2790" s="19"/>
      <c r="W2790" s="19"/>
      <c r="X2790" s="37" t="s">
        <v>3459</v>
      </c>
    </row>
    <row r="2791" spans="1:37" s="3" customFormat="1" ht="16.5" customHeight="1">
      <c r="A2791" s="38">
        <v>81</v>
      </c>
      <c r="B2791" s="39">
        <v>10736</v>
      </c>
      <c r="C2791" s="38">
        <v>10284017</v>
      </c>
      <c r="D2791" s="40" t="s">
        <v>1883</v>
      </c>
      <c r="E2791" s="38">
        <v>1</v>
      </c>
      <c r="F2791" s="38">
        <v>120</v>
      </c>
      <c r="G2791" s="38" t="s">
        <v>23</v>
      </c>
      <c r="H2791" s="42">
        <v>1965.82</v>
      </c>
      <c r="I2791" s="49"/>
      <c r="J2791" s="44">
        <v>40322</v>
      </c>
      <c r="K2791" s="42">
        <v>0</v>
      </c>
      <c r="L2791" s="42">
        <v>1867.52</v>
      </c>
      <c r="M2791" s="44">
        <v>45107</v>
      </c>
      <c r="N2791" s="42">
        <f>H2791-K2791-L2791</f>
        <v>98.299999999999955</v>
      </c>
      <c r="O2791" s="42">
        <v>0</v>
      </c>
      <c r="P2791" s="45">
        <v>0.13</v>
      </c>
      <c r="Q2791" s="42">
        <v>0</v>
      </c>
      <c r="R2791" s="42">
        <v>0</v>
      </c>
      <c r="S2791" s="42">
        <f>N2791-R2791</f>
        <v>98.299999999999955</v>
      </c>
      <c r="T2791" s="38">
        <v>5000</v>
      </c>
      <c r="U2791" s="14">
        <f>S2791/H2791</f>
        <v>5.0004578242158468E-2</v>
      </c>
      <c r="V2791" s="19"/>
      <c r="W2791" s="19"/>
      <c r="X2791" s="37" t="s">
        <v>3461</v>
      </c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</row>
    <row r="2792" spans="1:37" s="3" customFormat="1" ht="16.5" customHeight="1">
      <c r="A2792" s="38">
        <v>76</v>
      </c>
      <c r="B2792" s="39">
        <v>10750</v>
      </c>
      <c r="C2792" s="38">
        <v>10298397</v>
      </c>
      <c r="D2792" s="40" t="s">
        <v>1127</v>
      </c>
      <c r="E2792" s="38">
        <v>1</v>
      </c>
      <c r="F2792" s="38">
        <v>120</v>
      </c>
      <c r="G2792" s="38" t="s">
        <v>23</v>
      </c>
      <c r="H2792" s="42">
        <v>982.91</v>
      </c>
      <c r="I2792" s="56"/>
      <c r="J2792" s="44">
        <v>40862</v>
      </c>
      <c r="K2792" s="42">
        <v>0</v>
      </c>
      <c r="L2792" s="42">
        <v>933.76</v>
      </c>
      <c r="M2792" s="44">
        <v>45169</v>
      </c>
      <c r="N2792" s="42">
        <f>H2792-K2792-L2792</f>
        <v>49.149999999999977</v>
      </c>
      <c r="O2792" s="42">
        <v>0</v>
      </c>
      <c r="P2792" s="45">
        <v>0.13</v>
      </c>
      <c r="Q2792" s="42">
        <v>0</v>
      </c>
      <c r="R2792" s="42">
        <v>0</v>
      </c>
      <c r="S2792" s="42">
        <v>49.15</v>
      </c>
      <c r="T2792" s="38">
        <v>5000</v>
      </c>
      <c r="U2792" s="14">
        <f>S2792/H2792</f>
        <v>5.0004578242158489E-2</v>
      </c>
      <c r="V2792" s="19"/>
      <c r="W2792" s="19"/>
      <c r="X2792" s="37" t="s">
        <v>3473</v>
      </c>
    </row>
    <row r="2793" spans="1:37" s="3" customFormat="1" ht="16.5" customHeight="1">
      <c r="A2793" s="38">
        <v>26</v>
      </c>
      <c r="B2793" s="39">
        <v>10733</v>
      </c>
      <c r="C2793" s="38">
        <v>10290679</v>
      </c>
      <c r="D2793" s="40" t="s">
        <v>2490</v>
      </c>
      <c r="E2793" s="38">
        <v>1</v>
      </c>
      <c r="F2793" s="38">
        <v>60</v>
      </c>
      <c r="G2793" s="38" t="s">
        <v>33</v>
      </c>
      <c r="H2793" s="42">
        <v>1179.49</v>
      </c>
      <c r="I2793" s="2"/>
      <c r="J2793" s="44">
        <v>42149</v>
      </c>
      <c r="K2793" s="42">
        <v>0</v>
      </c>
      <c r="L2793" s="42">
        <v>1120.51</v>
      </c>
      <c r="M2793" s="44">
        <v>45016</v>
      </c>
      <c r="N2793" s="42">
        <f>H2793-K2793-L2793</f>
        <v>58.980000000000018</v>
      </c>
      <c r="O2793" s="42">
        <v>0</v>
      </c>
      <c r="P2793" s="45">
        <v>0.13</v>
      </c>
      <c r="Q2793" s="42">
        <v>0</v>
      </c>
      <c r="R2793" s="42">
        <v>0</v>
      </c>
      <c r="S2793" s="42">
        <v>58.98</v>
      </c>
      <c r="T2793" s="38">
        <v>5000</v>
      </c>
      <c r="U2793" s="14">
        <f>S2793/H2793</f>
        <v>5.0004663032327527E-2</v>
      </c>
      <c r="V2793" s="19"/>
      <c r="W2793" s="19"/>
      <c r="X2793" s="37" t="s">
        <v>3460</v>
      </c>
    </row>
    <row r="2794" spans="1:37" s="3" customFormat="1" ht="16.5" customHeight="1">
      <c r="A2794" s="38">
        <v>129</v>
      </c>
      <c r="B2794" s="39">
        <v>10741</v>
      </c>
      <c r="C2794" s="38">
        <v>10282311</v>
      </c>
      <c r="D2794" s="40" t="s">
        <v>2337</v>
      </c>
      <c r="E2794" s="38">
        <v>1</v>
      </c>
      <c r="F2794" s="38">
        <v>60</v>
      </c>
      <c r="G2794" s="38" t="s">
        <v>33</v>
      </c>
      <c r="H2794" s="42">
        <v>1179.49</v>
      </c>
      <c r="I2794" s="2"/>
      <c r="J2794" s="44">
        <v>42458</v>
      </c>
      <c r="K2794" s="42">
        <v>0</v>
      </c>
      <c r="L2794" s="42">
        <v>1120.51</v>
      </c>
      <c r="M2794" s="44">
        <v>45077</v>
      </c>
      <c r="N2794" s="42">
        <f>H2794-K2794-L2794</f>
        <v>58.980000000000018</v>
      </c>
      <c r="O2794" s="42">
        <v>0</v>
      </c>
      <c r="P2794" s="45">
        <v>0.13</v>
      </c>
      <c r="Q2794" s="42">
        <v>0</v>
      </c>
      <c r="R2794" s="42">
        <v>0</v>
      </c>
      <c r="S2794" s="42">
        <f>N2794-R2794</f>
        <v>58.980000000000018</v>
      </c>
      <c r="T2794" s="38">
        <v>5000</v>
      </c>
      <c r="U2794" s="14">
        <f>S2794/H2794</f>
        <v>5.0004663032327548E-2</v>
      </c>
      <c r="V2794" s="19"/>
      <c r="W2794" s="19"/>
      <c r="X2794" s="37" t="s">
        <v>3462</v>
      </c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</row>
    <row r="2795" spans="1:37" s="3" customFormat="1" ht="16.5" customHeight="1">
      <c r="A2795" s="38">
        <v>251</v>
      </c>
      <c r="B2795" s="39">
        <v>10741</v>
      </c>
      <c r="C2795" s="38">
        <v>10282194</v>
      </c>
      <c r="D2795" s="40" t="s">
        <v>1527</v>
      </c>
      <c r="E2795" s="38">
        <v>1</v>
      </c>
      <c r="F2795" s="38">
        <v>49</v>
      </c>
      <c r="G2795" s="38" t="s">
        <v>33</v>
      </c>
      <c r="H2795" s="42">
        <v>1603.45</v>
      </c>
      <c r="I2795" s="55"/>
      <c r="J2795" s="44">
        <v>43641</v>
      </c>
      <c r="K2795" s="42">
        <v>0</v>
      </c>
      <c r="L2795" s="42">
        <v>1523.27</v>
      </c>
      <c r="M2795" s="44">
        <v>45138</v>
      </c>
      <c r="N2795" s="42">
        <f>H2795-K2795-L2795</f>
        <v>80.180000000000064</v>
      </c>
      <c r="O2795" s="42">
        <v>0</v>
      </c>
      <c r="P2795" s="45">
        <v>0.13</v>
      </c>
      <c r="Q2795" s="42">
        <v>0</v>
      </c>
      <c r="R2795" s="42">
        <v>0</v>
      </c>
      <c r="S2795" s="42">
        <f>N2795-R2795</f>
        <v>80.180000000000064</v>
      </c>
      <c r="T2795" s="38">
        <v>5000</v>
      </c>
      <c r="U2795" s="14">
        <f>S2795/H2795</f>
        <v>5.0004677414325398E-2</v>
      </c>
      <c r="V2795" s="19"/>
      <c r="W2795" s="19"/>
      <c r="X2795" s="37" t="s">
        <v>3462</v>
      </c>
    </row>
    <row r="2796" spans="1:37" s="3" customFormat="1" ht="16.5" customHeight="1">
      <c r="A2796" s="38">
        <v>44</v>
      </c>
      <c r="B2796" s="39">
        <v>10736</v>
      </c>
      <c r="C2796" s="38">
        <v>10283108</v>
      </c>
      <c r="D2796" s="40" t="s">
        <v>925</v>
      </c>
      <c r="E2796" s="31">
        <v>1</v>
      </c>
      <c r="F2796" s="38">
        <v>14</v>
      </c>
      <c r="G2796" s="38" t="s">
        <v>33</v>
      </c>
      <c r="H2796" s="42">
        <v>844.32</v>
      </c>
      <c r="I2796" s="49"/>
      <c r="J2796" s="44">
        <v>43764</v>
      </c>
      <c r="K2796" s="42">
        <v>0</v>
      </c>
      <c r="L2796" s="42">
        <v>802.1</v>
      </c>
      <c r="M2796" s="44">
        <v>45107</v>
      </c>
      <c r="N2796" s="42">
        <f>H2796-K2796-L2796</f>
        <v>42.220000000000027</v>
      </c>
      <c r="O2796" s="42">
        <v>0</v>
      </c>
      <c r="P2796" s="45">
        <v>0.13</v>
      </c>
      <c r="Q2796" s="42">
        <v>0</v>
      </c>
      <c r="R2796" s="42">
        <v>0</v>
      </c>
      <c r="S2796" s="42">
        <f>N2796-R2796</f>
        <v>42.220000000000027</v>
      </c>
      <c r="T2796" s="38">
        <v>5000</v>
      </c>
      <c r="U2796" s="14">
        <f>S2796/H2796</f>
        <v>5.0004737540269122E-2</v>
      </c>
      <c r="V2796" s="19"/>
      <c r="W2796" s="19"/>
      <c r="X2796" s="37" t="s">
        <v>3461</v>
      </c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</row>
    <row r="2797" spans="1:37" s="3" customFormat="1" ht="16.5" customHeight="1">
      <c r="A2797" s="38">
        <v>127</v>
      </c>
      <c r="B2797" s="39">
        <v>10741</v>
      </c>
      <c r="C2797" s="38">
        <v>10282290</v>
      </c>
      <c r="D2797" s="40" t="s">
        <v>2336</v>
      </c>
      <c r="E2797" s="38">
        <v>1</v>
      </c>
      <c r="F2797" s="38">
        <v>60</v>
      </c>
      <c r="G2797" s="38" t="s">
        <v>33</v>
      </c>
      <c r="H2797" s="42">
        <v>1606.84</v>
      </c>
      <c r="I2797" s="2"/>
      <c r="J2797" s="44">
        <v>41635</v>
      </c>
      <c r="K2797" s="42">
        <v>0</v>
      </c>
      <c r="L2797" s="42">
        <v>1526.49</v>
      </c>
      <c r="M2797" s="44">
        <v>45077</v>
      </c>
      <c r="N2797" s="42">
        <f>H2797-K2797-L2797</f>
        <v>80.349999999999909</v>
      </c>
      <c r="O2797" s="42">
        <v>0</v>
      </c>
      <c r="P2797" s="45">
        <v>0.13</v>
      </c>
      <c r="Q2797" s="42">
        <v>0</v>
      </c>
      <c r="R2797" s="42">
        <v>0</v>
      </c>
      <c r="S2797" s="42">
        <f>N2797-R2797</f>
        <v>80.349999999999909</v>
      </c>
      <c r="T2797" s="38">
        <v>5000</v>
      </c>
      <c r="U2797" s="14">
        <f>S2797/H2797</f>
        <v>5.0004978715989093E-2</v>
      </c>
      <c r="V2797" s="19"/>
      <c r="W2797" s="19"/>
      <c r="X2797" s="37" t="s">
        <v>3462</v>
      </c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</row>
    <row r="2798" spans="1:37" s="3" customFormat="1" ht="16.5" customHeight="1">
      <c r="A2798" s="38">
        <v>110</v>
      </c>
      <c r="B2798" s="39">
        <v>10736</v>
      </c>
      <c r="C2798" s="38">
        <v>10284112</v>
      </c>
      <c r="D2798" s="40" t="s">
        <v>836</v>
      </c>
      <c r="E2798" s="31">
        <v>1</v>
      </c>
      <c r="F2798" s="38">
        <v>60</v>
      </c>
      <c r="G2798" s="38" t="s">
        <v>33</v>
      </c>
      <c r="H2798" s="42">
        <v>1606.84</v>
      </c>
      <c r="I2798" s="49"/>
      <c r="J2798" s="44">
        <v>42366</v>
      </c>
      <c r="K2798" s="42">
        <v>0</v>
      </c>
      <c r="L2798" s="42">
        <v>1526.49</v>
      </c>
      <c r="M2798" s="44">
        <v>45107</v>
      </c>
      <c r="N2798" s="42">
        <f>H2798-K2798-L2798</f>
        <v>80.349999999999909</v>
      </c>
      <c r="O2798" s="42">
        <v>0</v>
      </c>
      <c r="P2798" s="45">
        <v>0.13</v>
      </c>
      <c r="Q2798" s="42">
        <v>0</v>
      </c>
      <c r="R2798" s="42">
        <v>0</v>
      </c>
      <c r="S2798" s="42">
        <f>N2798-R2798</f>
        <v>80.349999999999909</v>
      </c>
      <c r="T2798" s="38">
        <v>5000</v>
      </c>
      <c r="U2798" s="14">
        <f>S2798/H2798</f>
        <v>5.0004978715989093E-2</v>
      </c>
      <c r="V2798" s="19"/>
      <c r="W2798" s="19"/>
      <c r="X2798" s="37" t="s">
        <v>3461</v>
      </c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</row>
    <row r="2799" spans="1:37" s="3" customFormat="1" ht="16.5" customHeight="1">
      <c r="A2799" s="38">
        <v>170</v>
      </c>
      <c r="B2799" s="39">
        <v>10736</v>
      </c>
      <c r="C2799" s="38">
        <v>10284287</v>
      </c>
      <c r="D2799" s="40" t="s">
        <v>836</v>
      </c>
      <c r="E2799" s="31">
        <v>1</v>
      </c>
      <c r="F2799" s="38">
        <v>60</v>
      </c>
      <c r="G2799" s="38" t="s">
        <v>33</v>
      </c>
      <c r="H2799" s="42">
        <v>1606.84</v>
      </c>
      <c r="I2799" s="49"/>
      <c r="J2799" s="44">
        <v>42274</v>
      </c>
      <c r="K2799" s="42">
        <v>0</v>
      </c>
      <c r="L2799" s="42">
        <v>1526.49</v>
      </c>
      <c r="M2799" s="44">
        <v>45107</v>
      </c>
      <c r="N2799" s="42">
        <f>H2799-K2799-L2799</f>
        <v>80.349999999999909</v>
      </c>
      <c r="O2799" s="42">
        <v>0</v>
      </c>
      <c r="P2799" s="45">
        <v>0.13</v>
      </c>
      <c r="Q2799" s="42">
        <v>0</v>
      </c>
      <c r="R2799" s="42">
        <v>0</v>
      </c>
      <c r="S2799" s="42">
        <f>N2799-R2799</f>
        <v>80.349999999999909</v>
      </c>
      <c r="T2799" s="38">
        <v>5000</v>
      </c>
      <c r="U2799" s="14">
        <f>S2799/H2799</f>
        <v>5.0004978715989093E-2</v>
      </c>
      <c r="V2799" s="19"/>
      <c r="W2799" s="19"/>
      <c r="X2799" s="37" t="s">
        <v>3461</v>
      </c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</row>
    <row r="2800" spans="1:37" s="3" customFormat="1" ht="16.5" customHeight="1">
      <c r="A2800" s="38">
        <v>959</v>
      </c>
      <c r="B2800" s="39">
        <v>10800</v>
      </c>
      <c r="C2800" s="38">
        <v>10317364</v>
      </c>
      <c r="D2800" s="40" t="s">
        <v>2100</v>
      </c>
      <c r="E2800" s="38">
        <v>1</v>
      </c>
      <c r="F2800" s="38">
        <v>60</v>
      </c>
      <c r="G2800" s="38" t="s">
        <v>23</v>
      </c>
      <c r="H2800" s="42">
        <v>987.5</v>
      </c>
      <c r="I2800" s="2"/>
      <c r="J2800" s="44">
        <v>39808</v>
      </c>
      <c r="K2800" s="42">
        <v>0</v>
      </c>
      <c r="L2800" s="42">
        <v>938.12</v>
      </c>
      <c r="M2800" s="44">
        <v>45077</v>
      </c>
      <c r="N2800" s="42">
        <f>H2800-K2800-L2800</f>
        <v>49.379999999999995</v>
      </c>
      <c r="O2800" s="42">
        <v>0</v>
      </c>
      <c r="P2800" s="45">
        <v>0.03</v>
      </c>
      <c r="Q2800" s="42">
        <v>0</v>
      </c>
      <c r="R2800" s="42">
        <v>0</v>
      </c>
      <c r="S2800" s="42">
        <f>N2800-R2800</f>
        <v>49.379999999999995</v>
      </c>
      <c r="T2800" s="38">
        <v>1001</v>
      </c>
      <c r="U2800" s="14">
        <f>S2800/H2800</f>
        <v>5.0005063291139233E-2</v>
      </c>
      <c r="V2800" s="19"/>
      <c r="W2800" s="19"/>
      <c r="X2800" s="37" t="s">
        <v>3465</v>
      </c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</row>
    <row r="2801" spans="1:37" s="3" customFormat="1" ht="16.5" customHeight="1">
      <c r="A2801" s="38">
        <v>58</v>
      </c>
      <c r="B2801" s="39">
        <v>50099</v>
      </c>
      <c r="C2801" s="38">
        <v>10297564</v>
      </c>
      <c r="D2801" s="40" t="s">
        <v>2356</v>
      </c>
      <c r="E2801" s="38">
        <v>1</v>
      </c>
      <c r="F2801" s="38">
        <v>60</v>
      </c>
      <c r="G2801" s="38" t="s">
        <v>33</v>
      </c>
      <c r="H2801" s="42">
        <v>1641.03</v>
      </c>
      <c r="I2801" s="2"/>
      <c r="J2801" s="44">
        <v>42001</v>
      </c>
      <c r="K2801" s="42">
        <v>0</v>
      </c>
      <c r="L2801" s="42">
        <v>1558.97</v>
      </c>
      <c r="M2801" s="44">
        <v>45016</v>
      </c>
      <c r="N2801" s="42">
        <f>H2801-K2801-L2801</f>
        <v>82.059999999999945</v>
      </c>
      <c r="O2801" s="42">
        <v>0</v>
      </c>
      <c r="P2801" s="45">
        <v>0.13</v>
      </c>
      <c r="Q2801" s="42">
        <v>0</v>
      </c>
      <c r="R2801" s="42">
        <v>0</v>
      </c>
      <c r="S2801" s="42">
        <v>82.06</v>
      </c>
      <c r="T2801" s="38">
        <v>5000</v>
      </c>
      <c r="U2801" s="14">
        <f>S2801/H2801</f>
        <v>5.0005179673741497E-2</v>
      </c>
      <c r="V2801" s="19"/>
      <c r="W2801" s="19"/>
      <c r="X2801" s="37" t="s">
        <v>3468</v>
      </c>
    </row>
    <row r="2802" spans="1:37" s="3" customFormat="1" ht="16.5" customHeight="1">
      <c r="A2802" s="38">
        <v>822</v>
      </c>
      <c r="B2802" s="39">
        <v>10729</v>
      </c>
      <c r="C2802" s="38">
        <v>10292982</v>
      </c>
      <c r="D2802" s="40" t="s">
        <v>924</v>
      </c>
      <c r="E2802" s="58">
        <v>1</v>
      </c>
      <c r="F2802" s="38">
        <v>60</v>
      </c>
      <c r="G2802" s="38" t="s">
        <v>83</v>
      </c>
      <c r="H2802" s="42">
        <v>1732.22</v>
      </c>
      <c r="I2802" s="37"/>
      <c r="J2802" s="44">
        <v>42488</v>
      </c>
      <c r="K2802" s="42">
        <v>0</v>
      </c>
      <c r="L2802" s="42">
        <v>1645.6</v>
      </c>
      <c r="M2802" s="44">
        <v>45259</v>
      </c>
      <c r="N2802" s="42">
        <v>86.62</v>
      </c>
      <c r="O2802" s="42">
        <v>0</v>
      </c>
      <c r="P2802" s="45">
        <f>IF(J2802&lt;DATEVALUE("2009-1-1"),3%,13%)</f>
        <v>0.13</v>
      </c>
      <c r="Q2802" s="42">
        <f>IF(P2802=13%,ROUND(O2802/(1+P2802)*P2802,2),ROUND(O2802/(1+0.03)*0.02,2))</f>
        <v>0</v>
      </c>
      <c r="R2802" s="42">
        <f>O2802-Q2802</f>
        <v>0</v>
      </c>
      <c r="S2802" s="42">
        <f>N2802-R2802</f>
        <v>86.62</v>
      </c>
      <c r="T2802" s="38">
        <v>5000</v>
      </c>
      <c r="U2802" s="14">
        <f>S2802/H2802</f>
        <v>5.0005195644894994E-2</v>
      </c>
      <c r="V2802" s="19"/>
      <c r="W2802" s="19"/>
      <c r="X2802" s="37" t="s">
        <v>3459</v>
      </c>
    </row>
    <row r="2803" spans="1:37" s="3" customFormat="1" ht="16.5" customHeight="1">
      <c r="A2803" s="38">
        <v>793</v>
      </c>
      <c r="B2803" s="39">
        <v>40710</v>
      </c>
      <c r="C2803" s="38">
        <v>10294644</v>
      </c>
      <c r="D2803" s="40" t="s">
        <v>968</v>
      </c>
      <c r="E2803" s="58">
        <v>1</v>
      </c>
      <c r="F2803" s="38">
        <v>120</v>
      </c>
      <c r="G2803" s="38" t="s">
        <v>23</v>
      </c>
      <c r="H2803" s="42">
        <v>839.31</v>
      </c>
      <c r="I2803" s="57"/>
      <c r="J2803" s="44">
        <v>40512</v>
      </c>
      <c r="K2803" s="42">
        <v>0</v>
      </c>
      <c r="L2803" s="42">
        <v>797.34</v>
      </c>
      <c r="M2803" s="44">
        <v>45199</v>
      </c>
      <c r="N2803" s="42">
        <f>H2803-K2803-L2803</f>
        <v>41.969999999999914</v>
      </c>
      <c r="O2803" s="42">
        <v>0</v>
      </c>
      <c r="P2803" s="45">
        <v>0.13</v>
      </c>
      <c r="Q2803" s="42">
        <v>0</v>
      </c>
      <c r="R2803" s="42">
        <v>0</v>
      </c>
      <c r="S2803" s="42">
        <f>N2803</f>
        <v>41.969999999999914</v>
      </c>
      <c r="T2803" s="38">
        <v>5000</v>
      </c>
      <c r="U2803" s="14">
        <f>S2803/H2803</f>
        <v>5.0005361546984921E-2</v>
      </c>
      <c r="V2803" s="19"/>
      <c r="W2803" s="19"/>
      <c r="X2803" s="37" t="s">
        <v>3467</v>
      </c>
    </row>
    <row r="2804" spans="1:37" s="3" customFormat="1" ht="16.5" customHeight="1">
      <c r="A2804" s="38">
        <v>106</v>
      </c>
      <c r="B2804" s="39">
        <v>10717</v>
      </c>
      <c r="C2804" s="38">
        <v>10311897</v>
      </c>
      <c r="D2804" s="40" t="s">
        <v>3025</v>
      </c>
      <c r="E2804" s="58">
        <v>1</v>
      </c>
      <c r="F2804" s="38">
        <v>60</v>
      </c>
      <c r="G2804" s="38" t="s">
        <v>23</v>
      </c>
      <c r="H2804" s="42">
        <v>623.92999999999995</v>
      </c>
      <c r="I2804" s="37"/>
      <c r="J2804" s="44">
        <v>42973</v>
      </c>
      <c r="K2804" s="42">
        <v>0</v>
      </c>
      <c r="L2804" s="42">
        <v>592.73</v>
      </c>
      <c r="M2804" s="44">
        <v>45231</v>
      </c>
      <c r="N2804" s="42">
        <v>31.2</v>
      </c>
      <c r="O2804" s="42">
        <v>0</v>
      </c>
      <c r="P2804" s="45">
        <f>IF(J2804&lt;DATEVALUE("2009-1-1"),3%,13%)</f>
        <v>0.13</v>
      </c>
      <c r="Q2804" s="42">
        <f>IF(P2804=13%,ROUND(O2804/(1+P2804)*P2804,2),ROUND(O2804/(1+0.03)*0.02,2))</f>
        <v>0</v>
      </c>
      <c r="R2804" s="42">
        <f>O2804-Q2804</f>
        <v>0</v>
      </c>
      <c r="S2804" s="42">
        <f>N2804-R2804</f>
        <v>31.2</v>
      </c>
      <c r="T2804" s="38">
        <v>5000</v>
      </c>
      <c r="U2804" s="14">
        <f>S2804/H2804</f>
        <v>5.0005609603641435E-2</v>
      </c>
      <c r="V2804" s="19"/>
      <c r="W2804" s="19"/>
      <c r="X2804" s="37" t="s">
        <v>3457</v>
      </c>
    </row>
    <row r="2805" spans="1:37" s="3" customFormat="1" ht="16.5" customHeight="1">
      <c r="A2805" s="38">
        <v>73</v>
      </c>
      <c r="B2805" s="39">
        <v>10750</v>
      </c>
      <c r="C2805" s="38">
        <v>10299206</v>
      </c>
      <c r="D2805" s="40" t="s">
        <v>1588</v>
      </c>
      <c r="E2805" s="38">
        <v>1</v>
      </c>
      <c r="F2805" s="38">
        <v>60</v>
      </c>
      <c r="G2805" s="38" t="s">
        <v>83</v>
      </c>
      <c r="H2805" s="42">
        <v>1032.48</v>
      </c>
      <c r="I2805" s="55"/>
      <c r="J2805" s="44">
        <v>41115</v>
      </c>
      <c r="K2805" s="42">
        <v>0</v>
      </c>
      <c r="L2805" s="42">
        <v>980.85</v>
      </c>
      <c r="M2805" s="44">
        <v>45138</v>
      </c>
      <c r="N2805" s="42">
        <f>H2805-K2805-L2805</f>
        <v>51.629999999999995</v>
      </c>
      <c r="O2805" s="42">
        <v>0</v>
      </c>
      <c r="P2805" s="45">
        <v>0.13</v>
      </c>
      <c r="Q2805" s="42">
        <v>0</v>
      </c>
      <c r="R2805" s="42">
        <v>0</v>
      </c>
      <c r="S2805" s="42">
        <v>51.63</v>
      </c>
      <c r="T2805" s="38">
        <v>5000</v>
      </c>
      <c r="U2805" s="14">
        <f>S2805/H2805</f>
        <v>5.0005811250581129E-2</v>
      </c>
      <c r="V2805" s="19"/>
      <c r="W2805" s="19"/>
      <c r="X2805" s="37" t="s">
        <v>3473</v>
      </c>
    </row>
    <row r="2806" spans="1:37" s="3" customFormat="1" ht="16.5" customHeight="1">
      <c r="A2806" s="38">
        <v>87</v>
      </c>
      <c r="B2806" s="39">
        <v>10732</v>
      </c>
      <c r="C2806" s="38">
        <v>10320739</v>
      </c>
      <c r="D2806" s="40" t="s">
        <v>116</v>
      </c>
      <c r="E2806" s="58">
        <v>1</v>
      </c>
      <c r="F2806" s="38">
        <v>60</v>
      </c>
      <c r="G2806" s="38" t="s">
        <v>23</v>
      </c>
      <c r="H2806" s="42">
        <v>1282.05</v>
      </c>
      <c r="I2806" s="57"/>
      <c r="J2806" s="44">
        <v>42061</v>
      </c>
      <c r="K2806" s="42">
        <v>0</v>
      </c>
      <c r="L2806" s="42">
        <v>1217.94</v>
      </c>
      <c r="M2806" s="44">
        <v>45199</v>
      </c>
      <c r="N2806" s="42">
        <f>H2806-L2806</f>
        <v>64.1099999999999</v>
      </c>
      <c r="O2806" s="42">
        <v>0</v>
      </c>
      <c r="P2806" s="45">
        <v>0.13</v>
      </c>
      <c r="Q2806" s="42">
        <v>0</v>
      </c>
      <c r="R2806" s="42">
        <v>0</v>
      </c>
      <c r="S2806" s="42">
        <f>N2806</f>
        <v>64.1099999999999</v>
      </c>
      <c r="T2806" s="38">
        <v>5000</v>
      </c>
      <c r="U2806" s="14">
        <f>S2806/H2806</f>
        <v>5.0005850005849929E-2</v>
      </c>
      <c r="V2806" s="19"/>
      <c r="W2806" s="19"/>
      <c r="X2806" s="37" t="s">
        <v>3460</v>
      </c>
    </row>
    <row r="2807" spans="1:37" s="3" customFormat="1" ht="16.5" customHeight="1">
      <c r="A2807" s="38">
        <v>69</v>
      </c>
      <c r="B2807" s="39">
        <v>10754</v>
      </c>
      <c r="C2807" s="38">
        <v>10295464</v>
      </c>
      <c r="D2807" s="40" t="s">
        <v>654</v>
      </c>
      <c r="E2807" s="38">
        <v>1</v>
      </c>
      <c r="F2807" s="38">
        <v>120</v>
      </c>
      <c r="G2807" s="38" t="s">
        <v>23</v>
      </c>
      <c r="H2807" s="42">
        <v>1282.05</v>
      </c>
      <c r="I2807" s="57"/>
      <c r="J2807" s="44">
        <v>40275</v>
      </c>
      <c r="K2807" s="42">
        <v>0</v>
      </c>
      <c r="L2807" s="42">
        <v>1217.94</v>
      </c>
      <c r="M2807" s="44">
        <v>45199</v>
      </c>
      <c r="N2807" s="42">
        <f>H2807-K2807-L2807</f>
        <v>64.1099999999999</v>
      </c>
      <c r="O2807" s="42">
        <v>0</v>
      </c>
      <c r="P2807" s="45">
        <v>0.13</v>
      </c>
      <c r="Q2807" s="42">
        <v>0</v>
      </c>
      <c r="R2807" s="42">
        <v>0</v>
      </c>
      <c r="S2807" s="42">
        <f>N2807</f>
        <v>64.1099999999999</v>
      </c>
      <c r="T2807" s="38">
        <v>2102</v>
      </c>
      <c r="U2807" s="14">
        <f>S2807/H2807</f>
        <v>5.0005850005849929E-2</v>
      </c>
      <c r="V2807" s="19"/>
      <c r="W2807" s="19"/>
      <c r="X2807" s="37" t="s">
        <v>3464</v>
      </c>
    </row>
    <row r="2808" spans="1:37" s="3" customFormat="1" ht="16.5" customHeight="1">
      <c r="A2808" s="38">
        <v>14</v>
      </c>
      <c r="B2808" s="39">
        <v>10755</v>
      </c>
      <c r="C2808" s="38">
        <v>10287003</v>
      </c>
      <c r="D2808" s="40" t="s">
        <v>2517</v>
      </c>
      <c r="E2808" s="38">
        <v>1</v>
      </c>
      <c r="F2808" s="38">
        <v>120</v>
      </c>
      <c r="G2808" s="38" t="s">
        <v>23</v>
      </c>
      <c r="H2808" s="42">
        <v>1282.05</v>
      </c>
      <c r="I2808" s="2"/>
      <c r="J2808" s="44">
        <v>39947</v>
      </c>
      <c r="K2808" s="42">
        <v>0</v>
      </c>
      <c r="L2808" s="42">
        <v>1217.94</v>
      </c>
      <c r="M2808" s="44">
        <v>45016</v>
      </c>
      <c r="N2808" s="42">
        <f>H2808-K2808-L2808</f>
        <v>64.1099999999999</v>
      </c>
      <c r="O2808" s="42">
        <v>0</v>
      </c>
      <c r="P2808" s="45">
        <v>0.13</v>
      </c>
      <c r="Q2808" s="42">
        <v>0</v>
      </c>
      <c r="R2808" s="42">
        <v>0</v>
      </c>
      <c r="S2808" s="42">
        <v>64.11</v>
      </c>
      <c r="T2808" s="38">
        <v>2103</v>
      </c>
      <c r="U2808" s="14">
        <f>S2808/H2808</f>
        <v>5.0005850005850006E-2</v>
      </c>
      <c r="V2808" s="19"/>
      <c r="W2808" s="19"/>
      <c r="X2808" s="37" t="s">
        <v>3464</v>
      </c>
    </row>
    <row r="2809" spans="1:37" s="3" customFormat="1" ht="16.5" customHeight="1">
      <c r="A2809" s="38">
        <v>74</v>
      </c>
      <c r="B2809" s="39">
        <v>10750</v>
      </c>
      <c r="C2809" s="38">
        <v>10298390</v>
      </c>
      <c r="D2809" s="40" t="s">
        <v>1125</v>
      </c>
      <c r="E2809" s="38">
        <v>1</v>
      </c>
      <c r="F2809" s="38">
        <v>120</v>
      </c>
      <c r="G2809" s="38" t="s">
        <v>23</v>
      </c>
      <c r="H2809" s="42">
        <v>427.35</v>
      </c>
      <c r="I2809" s="56"/>
      <c r="J2809" s="44">
        <v>40862</v>
      </c>
      <c r="K2809" s="42">
        <v>0</v>
      </c>
      <c r="L2809" s="42">
        <v>405.98</v>
      </c>
      <c r="M2809" s="44">
        <v>45169</v>
      </c>
      <c r="N2809" s="42">
        <f>H2809-K2809-L2809</f>
        <v>21.370000000000005</v>
      </c>
      <c r="O2809" s="42">
        <v>0</v>
      </c>
      <c r="P2809" s="45">
        <v>0.13</v>
      </c>
      <c r="Q2809" s="42">
        <v>0</v>
      </c>
      <c r="R2809" s="42">
        <v>0</v>
      </c>
      <c r="S2809" s="42">
        <v>21.37</v>
      </c>
      <c r="T2809" s="38">
        <v>5000</v>
      </c>
      <c r="U2809" s="14">
        <f>S2809/H2809</f>
        <v>5.0005850005850006E-2</v>
      </c>
      <c r="V2809" s="19"/>
      <c r="W2809" s="19"/>
      <c r="X2809" s="37" t="s">
        <v>3473</v>
      </c>
    </row>
    <row r="2810" spans="1:37" s="3" customFormat="1" ht="16.5" customHeight="1">
      <c r="A2810" s="38">
        <v>142</v>
      </c>
      <c r="B2810" s="39">
        <v>10709</v>
      </c>
      <c r="C2810" s="38">
        <v>10310164</v>
      </c>
      <c r="D2810" s="40" t="s">
        <v>157</v>
      </c>
      <c r="E2810" s="38">
        <v>1</v>
      </c>
      <c r="F2810" s="38">
        <v>50</v>
      </c>
      <c r="G2810" s="38" t="s">
        <v>33</v>
      </c>
      <c r="H2810" s="42">
        <v>1189.6600000000001</v>
      </c>
      <c r="I2810" s="57"/>
      <c r="J2810" s="44">
        <v>43613</v>
      </c>
      <c r="K2810" s="42">
        <v>0</v>
      </c>
      <c r="L2810" s="42">
        <v>1130.17</v>
      </c>
      <c r="M2810" s="44">
        <v>45199</v>
      </c>
      <c r="N2810" s="42">
        <v>59.49</v>
      </c>
      <c r="O2810" s="42">
        <v>0</v>
      </c>
      <c r="P2810" s="45">
        <v>0.13</v>
      </c>
      <c r="Q2810" s="42">
        <v>0</v>
      </c>
      <c r="R2810" s="42">
        <v>0</v>
      </c>
      <c r="S2810" s="42">
        <v>59.49</v>
      </c>
      <c r="T2810" s="38">
        <v>5000</v>
      </c>
      <c r="U2810" s="14">
        <f>S2810/H2810</f>
        <v>5.000588403409377E-2</v>
      </c>
      <c r="V2810" s="19"/>
      <c r="W2810" s="19"/>
      <c r="X2810" s="37" t="s">
        <v>3456</v>
      </c>
    </row>
    <row r="2811" spans="1:37" s="3" customFormat="1" ht="16.5" customHeight="1">
      <c r="A2811" s="38">
        <v>252</v>
      </c>
      <c r="B2811" s="39">
        <v>10741</v>
      </c>
      <c r="C2811" s="38">
        <v>10282195</v>
      </c>
      <c r="D2811" s="40" t="s">
        <v>157</v>
      </c>
      <c r="E2811" s="38">
        <v>1</v>
      </c>
      <c r="F2811" s="38">
        <v>49</v>
      </c>
      <c r="G2811" s="38" t="s">
        <v>33</v>
      </c>
      <c r="H2811" s="42">
        <v>1189.6600000000001</v>
      </c>
      <c r="I2811" s="55"/>
      <c r="J2811" s="44">
        <v>43641</v>
      </c>
      <c r="K2811" s="42">
        <v>0</v>
      </c>
      <c r="L2811" s="42">
        <v>1130.17</v>
      </c>
      <c r="M2811" s="44">
        <v>45138</v>
      </c>
      <c r="N2811" s="42">
        <f>H2811-K2811-L2811</f>
        <v>59.490000000000009</v>
      </c>
      <c r="O2811" s="42">
        <v>0</v>
      </c>
      <c r="P2811" s="45">
        <v>0.13</v>
      </c>
      <c r="Q2811" s="42">
        <v>0</v>
      </c>
      <c r="R2811" s="42">
        <v>0</v>
      </c>
      <c r="S2811" s="42">
        <f>N2811-R2811</f>
        <v>59.490000000000009</v>
      </c>
      <c r="T2811" s="38">
        <v>5000</v>
      </c>
      <c r="U2811" s="14">
        <f>S2811/H2811</f>
        <v>5.0005884034093777E-2</v>
      </c>
      <c r="V2811" s="19"/>
      <c r="W2811" s="19"/>
      <c r="X2811" s="37" t="s">
        <v>3462</v>
      </c>
    </row>
    <row r="2812" spans="1:37" s="3" customFormat="1" ht="16.5" customHeight="1">
      <c r="A2812" s="38">
        <v>705</v>
      </c>
      <c r="B2812" s="39">
        <v>40709</v>
      </c>
      <c r="C2812" s="38">
        <v>10284976</v>
      </c>
      <c r="D2812" s="40" t="s">
        <v>907</v>
      </c>
      <c r="E2812" s="58">
        <v>1</v>
      </c>
      <c r="F2812" s="38">
        <v>50</v>
      </c>
      <c r="G2812" s="38" t="s">
        <v>33</v>
      </c>
      <c r="H2812" s="42">
        <v>1189.6600000000001</v>
      </c>
      <c r="I2812" s="57"/>
      <c r="J2812" s="44">
        <v>43613</v>
      </c>
      <c r="K2812" s="42">
        <v>0</v>
      </c>
      <c r="L2812" s="42">
        <v>1130.17</v>
      </c>
      <c r="M2812" s="44">
        <v>45199</v>
      </c>
      <c r="N2812" s="42">
        <f>H2812-K2812-L2812</f>
        <v>59.490000000000009</v>
      </c>
      <c r="O2812" s="42">
        <v>0</v>
      </c>
      <c r="P2812" s="45">
        <v>0.13</v>
      </c>
      <c r="Q2812" s="42">
        <v>0</v>
      </c>
      <c r="R2812" s="42">
        <v>0</v>
      </c>
      <c r="S2812" s="42">
        <f>N2812-R2812</f>
        <v>59.490000000000009</v>
      </c>
      <c r="T2812" s="38">
        <v>5000</v>
      </c>
      <c r="U2812" s="14">
        <f>S2812/H2812</f>
        <v>5.0005884034093777E-2</v>
      </c>
      <c r="V2812" s="19"/>
      <c r="W2812" s="19"/>
      <c r="X2812" s="37" t="s">
        <v>3467</v>
      </c>
    </row>
    <row r="2813" spans="1:37" s="3" customFormat="1" ht="16.5" customHeight="1">
      <c r="A2813" s="38">
        <v>192</v>
      </c>
      <c r="B2813" s="39">
        <v>10736</v>
      </c>
      <c r="C2813" s="38">
        <v>10284348</v>
      </c>
      <c r="D2813" s="40" t="s">
        <v>1953</v>
      </c>
      <c r="E2813" s="31">
        <v>1</v>
      </c>
      <c r="F2813" s="38">
        <v>120</v>
      </c>
      <c r="G2813" s="38" t="s">
        <v>23</v>
      </c>
      <c r="H2813" s="42">
        <v>931.89</v>
      </c>
      <c r="I2813" s="49"/>
      <c r="J2813" s="44">
        <v>39269</v>
      </c>
      <c r="K2813" s="42">
        <v>0</v>
      </c>
      <c r="L2813" s="42">
        <v>885.29</v>
      </c>
      <c r="M2813" s="44">
        <v>45107</v>
      </c>
      <c r="N2813" s="42">
        <f>H2813-K2813-L2813</f>
        <v>46.600000000000023</v>
      </c>
      <c r="O2813" s="42">
        <v>0</v>
      </c>
      <c r="P2813" s="45">
        <v>0.03</v>
      </c>
      <c r="Q2813" s="42">
        <v>0</v>
      </c>
      <c r="R2813" s="42">
        <v>0</v>
      </c>
      <c r="S2813" s="42">
        <f>N2813-R2813</f>
        <v>46.600000000000023</v>
      </c>
      <c r="T2813" s="38">
        <v>2101</v>
      </c>
      <c r="U2813" s="14">
        <f>S2813/H2813</f>
        <v>5.0005901984139782E-2</v>
      </c>
      <c r="V2813" s="19"/>
      <c r="W2813" s="19"/>
      <c r="X2813" s="37" t="s">
        <v>3461</v>
      </c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</row>
    <row r="2814" spans="1:37" s="3" customFormat="1" ht="16.5" customHeight="1">
      <c r="A2814" s="38">
        <v>58</v>
      </c>
      <c r="B2814" s="39">
        <v>10734</v>
      </c>
      <c r="C2814" s="38">
        <v>10298703</v>
      </c>
      <c r="D2814" s="40" t="s">
        <v>818</v>
      </c>
      <c r="E2814" s="38">
        <v>3</v>
      </c>
      <c r="F2814" s="38">
        <v>60</v>
      </c>
      <c r="G2814" s="38" t="s">
        <v>83</v>
      </c>
      <c r="H2814" s="42">
        <v>1153.8599999999999</v>
      </c>
      <c r="I2814" s="55"/>
      <c r="J2814" s="44">
        <v>41815</v>
      </c>
      <c r="K2814" s="42">
        <v>0</v>
      </c>
      <c r="L2814" s="42">
        <v>1096.1600000000001</v>
      </c>
      <c r="M2814" s="44">
        <v>45138</v>
      </c>
      <c r="N2814" s="42">
        <f>H2814-K2814-L2814</f>
        <v>57.699999999999818</v>
      </c>
      <c r="O2814" s="42">
        <v>0</v>
      </c>
      <c r="P2814" s="45">
        <v>0.13</v>
      </c>
      <c r="Q2814" s="42">
        <v>0</v>
      </c>
      <c r="R2814" s="42">
        <v>0</v>
      </c>
      <c r="S2814" s="42">
        <v>57.7</v>
      </c>
      <c r="T2814" s="38">
        <v>5000</v>
      </c>
      <c r="U2814" s="14">
        <f>S2814/H2814</f>
        <v>5.0006066593867547E-2</v>
      </c>
      <c r="V2814" s="19"/>
      <c r="W2814" s="19"/>
      <c r="X2814" s="37" t="s">
        <v>3460</v>
      </c>
    </row>
    <row r="2815" spans="1:37" s="3" customFormat="1" ht="16.5" customHeight="1">
      <c r="A2815" s="38">
        <v>1056</v>
      </c>
      <c r="B2815" s="39">
        <v>10800</v>
      </c>
      <c r="C2815" s="38">
        <v>10317345</v>
      </c>
      <c r="D2815" s="40" t="s">
        <v>2157</v>
      </c>
      <c r="E2815" s="38">
        <v>1</v>
      </c>
      <c r="F2815" s="38">
        <v>60</v>
      </c>
      <c r="G2815" s="38" t="s">
        <v>83</v>
      </c>
      <c r="H2815" s="42">
        <v>408.15</v>
      </c>
      <c r="I2815" s="2"/>
      <c r="J2815" s="44">
        <v>39808</v>
      </c>
      <c r="K2815" s="42">
        <v>0</v>
      </c>
      <c r="L2815" s="42">
        <v>387.74</v>
      </c>
      <c r="M2815" s="44">
        <v>45077</v>
      </c>
      <c r="N2815" s="42">
        <f>H2815-K2815-L2815</f>
        <v>20.409999999999968</v>
      </c>
      <c r="O2815" s="42">
        <v>0</v>
      </c>
      <c r="P2815" s="45">
        <v>0.03</v>
      </c>
      <c r="Q2815" s="42">
        <v>0</v>
      </c>
      <c r="R2815" s="42">
        <v>0</v>
      </c>
      <c r="S2815" s="42">
        <f>N2815-R2815</f>
        <v>20.409999999999968</v>
      </c>
      <c r="T2815" s="38">
        <v>1001</v>
      </c>
      <c r="U2815" s="14">
        <f>S2815/H2815</f>
        <v>5.0006125199068892E-2</v>
      </c>
      <c r="V2815" s="19"/>
      <c r="W2815" s="19"/>
      <c r="X2815" s="37" t="s">
        <v>3465</v>
      </c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</row>
    <row r="2816" spans="1:37" s="3" customFormat="1" ht="16.5" customHeight="1">
      <c r="A2816" s="38">
        <v>22</v>
      </c>
      <c r="B2816" s="39">
        <v>10755</v>
      </c>
      <c r="C2816" s="38">
        <v>10287286</v>
      </c>
      <c r="D2816" s="40" t="s">
        <v>2428</v>
      </c>
      <c r="E2816" s="38">
        <v>2</v>
      </c>
      <c r="F2816" s="38">
        <v>120</v>
      </c>
      <c r="G2816" s="38" t="s">
        <v>23</v>
      </c>
      <c r="H2816" s="42">
        <v>1219.25</v>
      </c>
      <c r="I2816" s="2"/>
      <c r="J2816" s="44">
        <v>39947</v>
      </c>
      <c r="K2816" s="42">
        <v>0</v>
      </c>
      <c r="L2816" s="42">
        <v>1158.28</v>
      </c>
      <c r="M2816" s="44">
        <v>45046</v>
      </c>
      <c r="N2816" s="42">
        <f>H2816-K2816-L2816</f>
        <v>60.970000000000027</v>
      </c>
      <c r="O2816" s="42">
        <v>0</v>
      </c>
      <c r="P2816" s="45">
        <v>0.13</v>
      </c>
      <c r="Q2816" s="42">
        <v>0</v>
      </c>
      <c r="R2816" s="42">
        <v>0</v>
      </c>
      <c r="S2816" s="42">
        <v>60.97</v>
      </c>
      <c r="T2816" s="38">
        <v>5000</v>
      </c>
      <c r="U2816" s="14">
        <f>S2816/H2816</f>
        <v>5.0006151322534345E-2</v>
      </c>
      <c r="V2816" s="19"/>
      <c r="W2816" s="19"/>
      <c r="X2816" s="37" t="s">
        <v>3464</v>
      </c>
    </row>
    <row r="2817" spans="1:37" s="3" customFormat="1" ht="16.5" customHeight="1">
      <c r="A2817" s="38">
        <v>68</v>
      </c>
      <c r="B2817" s="39">
        <v>10754</v>
      </c>
      <c r="C2817" s="38">
        <v>10295306</v>
      </c>
      <c r="D2817" s="40" t="s">
        <v>653</v>
      </c>
      <c r="E2817" s="38">
        <v>3</v>
      </c>
      <c r="F2817" s="38">
        <v>60</v>
      </c>
      <c r="G2817" s="38" t="s">
        <v>83</v>
      </c>
      <c r="H2817" s="42">
        <v>461.54</v>
      </c>
      <c r="I2817" s="57"/>
      <c r="J2817" s="44">
        <v>40276</v>
      </c>
      <c r="K2817" s="42">
        <v>0</v>
      </c>
      <c r="L2817" s="42">
        <v>438.46</v>
      </c>
      <c r="M2817" s="44">
        <v>45199</v>
      </c>
      <c r="N2817" s="42">
        <f>H2817-K2817-L2817</f>
        <v>23.080000000000041</v>
      </c>
      <c r="O2817" s="42">
        <v>0</v>
      </c>
      <c r="P2817" s="45">
        <v>0.13</v>
      </c>
      <c r="Q2817" s="42">
        <v>0</v>
      </c>
      <c r="R2817" s="42">
        <v>0</v>
      </c>
      <c r="S2817" s="42">
        <f>N2817</f>
        <v>23.080000000000041</v>
      </c>
      <c r="T2817" s="38">
        <v>5000</v>
      </c>
      <c r="U2817" s="14">
        <f>S2817/H2817</f>
        <v>5.0006499978333493E-2</v>
      </c>
      <c r="V2817" s="19"/>
      <c r="W2817" s="19"/>
      <c r="X2817" s="37" t="s">
        <v>3464</v>
      </c>
    </row>
    <row r="2818" spans="1:37" s="3" customFormat="1" ht="16.5" customHeight="1">
      <c r="A2818" s="38">
        <v>13</v>
      </c>
      <c r="B2818" s="39">
        <v>10755</v>
      </c>
      <c r="C2818" s="38">
        <v>10286998</v>
      </c>
      <c r="D2818" s="40" t="s">
        <v>2103</v>
      </c>
      <c r="E2818" s="38">
        <v>1</v>
      </c>
      <c r="F2818" s="38">
        <v>120</v>
      </c>
      <c r="G2818" s="38" t="s">
        <v>23</v>
      </c>
      <c r="H2818" s="42">
        <v>1350.42</v>
      </c>
      <c r="I2818" s="2"/>
      <c r="J2818" s="44">
        <v>39947</v>
      </c>
      <c r="K2818" s="42">
        <v>0</v>
      </c>
      <c r="L2818" s="42">
        <v>1282.8900000000001</v>
      </c>
      <c r="M2818" s="44">
        <v>45016</v>
      </c>
      <c r="N2818" s="42">
        <f>H2818-K2818-L2818</f>
        <v>67.529999999999973</v>
      </c>
      <c r="O2818" s="42">
        <v>0</v>
      </c>
      <c r="P2818" s="45">
        <v>0.13</v>
      </c>
      <c r="Q2818" s="42">
        <v>0</v>
      </c>
      <c r="R2818" s="42">
        <v>0</v>
      </c>
      <c r="S2818" s="42">
        <v>67.53</v>
      </c>
      <c r="T2818" s="38">
        <v>2103</v>
      </c>
      <c r="U2818" s="14">
        <f>S2818/H2818</f>
        <v>5.000666459323766E-2</v>
      </c>
      <c r="V2818" s="19"/>
      <c r="W2818" s="19"/>
      <c r="X2818" s="37" t="s">
        <v>3464</v>
      </c>
    </row>
    <row r="2819" spans="1:37" s="3" customFormat="1" ht="16.5" customHeight="1">
      <c r="A2819" s="38">
        <v>470</v>
      </c>
      <c r="B2819" s="39">
        <v>40712</v>
      </c>
      <c r="C2819" s="38">
        <v>10303611</v>
      </c>
      <c r="D2819" s="40" t="s">
        <v>1713</v>
      </c>
      <c r="E2819" s="38">
        <v>2</v>
      </c>
      <c r="F2819" s="38">
        <v>60</v>
      </c>
      <c r="G2819" s="38" t="s">
        <v>83</v>
      </c>
      <c r="H2819" s="42">
        <v>1350.42</v>
      </c>
      <c r="I2819" s="55"/>
      <c r="J2819" s="44">
        <v>42277</v>
      </c>
      <c r="K2819" s="42">
        <v>0</v>
      </c>
      <c r="L2819" s="42">
        <v>1282.8900000000001</v>
      </c>
      <c r="M2819" s="44">
        <v>45138</v>
      </c>
      <c r="N2819" s="42">
        <f>H2819-K2819-L2819</f>
        <v>67.529999999999973</v>
      </c>
      <c r="O2819" s="42">
        <v>0</v>
      </c>
      <c r="P2819" s="45">
        <v>0.13</v>
      </c>
      <c r="Q2819" s="42">
        <v>0</v>
      </c>
      <c r="R2819" s="42">
        <v>0</v>
      </c>
      <c r="S2819" s="42">
        <v>67.53</v>
      </c>
      <c r="T2819" s="38">
        <v>5000</v>
      </c>
      <c r="U2819" s="14">
        <f>S2819/H2819</f>
        <v>5.000666459323766E-2</v>
      </c>
      <c r="V2819" s="19"/>
      <c r="W2819" s="19"/>
      <c r="X2819" s="37" t="s">
        <v>3467</v>
      </c>
    </row>
    <row r="2820" spans="1:37" s="3" customFormat="1" ht="16.5" customHeight="1">
      <c r="A2820" s="38">
        <v>1141</v>
      </c>
      <c r="B2820" s="39">
        <v>10800</v>
      </c>
      <c r="C2820" s="38">
        <v>10317536</v>
      </c>
      <c r="D2820" s="40" t="s">
        <v>3015</v>
      </c>
      <c r="E2820" s="58">
        <v>3</v>
      </c>
      <c r="F2820" s="38">
        <v>60</v>
      </c>
      <c r="G2820" s="38" t="s">
        <v>23</v>
      </c>
      <c r="H2820" s="42">
        <v>1109.25</v>
      </c>
      <c r="I2820" s="37"/>
      <c r="J2820" s="44">
        <v>39642</v>
      </c>
      <c r="K2820" s="42">
        <v>0</v>
      </c>
      <c r="L2820" s="42">
        <v>1053.78</v>
      </c>
      <c r="M2820" s="44">
        <v>45229</v>
      </c>
      <c r="N2820" s="42">
        <v>55.47</v>
      </c>
      <c r="O2820" s="42">
        <v>0</v>
      </c>
      <c r="P2820" s="45">
        <f>IF(J2820&lt;DATEVALUE("2009-1-1"),3%,13%)</f>
        <v>0.03</v>
      </c>
      <c r="Q2820" s="42">
        <f>IF(P2820=13%,ROUND(O2820/(1+P2820)*P2820,2),ROUND(O2820/(1+0.03)*0.02,2))</f>
        <v>0</v>
      </c>
      <c r="R2820" s="42">
        <f>O2820-Q2820</f>
        <v>0</v>
      </c>
      <c r="S2820" s="42">
        <f>N2820-R2820</f>
        <v>55.47</v>
      </c>
      <c r="T2820" s="38">
        <v>1001</v>
      </c>
      <c r="U2820" s="14">
        <f>S2820/H2820</f>
        <v>5.0006761325219744E-2</v>
      </c>
      <c r="V2820" s="19"/>
      <c r="W2820" s="19"/>
      <c r="X2820" s="37" t="s">
        <v>3465</v>
      </c>
    </row>
    <row r="2821" spans="1:37" s="3" customFormat="1" ht="16.5" customHeight="1">
      <c r="A2821" s="38">
        <v>54</v>
      </c>
      <c r="B2821" s="39">
        <v>10750</v>
      </c>
      <c r="C2821" s="38">
        <v>10299239</v>
      </c>
      <c r="D2821" s="40" t="s">
        <v>1572</v>
      </c>
      <c r="E2821" s="38">
        <v>1</v>
      </c>
      <c r="F2821" s="38">
        <v>120</v>
      </c>
      <c r="G2821" s="38" t="s">
        <v>23</v>
      </c>
      <c r="H2821" s="42">
        <v>957.27</v>
      </c>
      <c r="I2821" s="55"/>
      <c r="J2821" s="44">
        <v>40863</v>
      </c>
      <c r="K2821" s="42">
        <v>0</v>
      </c>
      <c r="L2821" s="42">
        <v>909.4</v>
      </c>
      <c r="M2821" s="44">
        <v>45138</v>
      </c>
      <c r="N2821" s="42">
        <f>H2821-K2821-L2821</f>
        <v>47.870000000000005</v>
      </c>
      <c r="O2821" s="42">
        <v>0</v>
      </c>
      <c r="P2821" s="45">
        <v>0.13</v>
      </c>
      <c r="Q2821" s="42">
        <v>0</v>
      </c>
      <c r="R2821" s="42">
        <v>0</v>
      </c>
      <c r="S2821" s="42">
        <v>47.87</v>
      </c>
      <c r="T2821" s="38">
        <v>5000</v>
      </c>
      <c r="U2821" s="14">
        <f>S2821/H2821</f>
        <v>5.0006790142801925E-2</v>
      </c>
      <c r="V2821" s="19"/>
      <c r="W2821" s="19"/>
      <c r="X2821" s="37" t="s">
        <v>3473</v>
      </c>
    </row>
    <row r="2822" spans="1:37" s="3" customFormat="1" ht="16.5" customHeight="1">
      <c r="A2822" s="38">
        <v>225</v>
      </c>
      <c r="B2822" s="39">
        <v>10744</v>
      </c>
      <c r="C2822" s="38">
        <v>10293955</v>
      </c>
      <c r="D2822" s="40" t="s">
        <v>569</v>
      </c>
      <c r="E2822" s="58">
        <v>1</v>
      </c>
      <c r="F2822" s="38">
        <v>60</v>
      </c>
      <c r="G2822" s="38" t="s">
        <v>23</v>
      </c>
      <c r="H2822" s="42">
        <v>495.73</v>
      </c>
      <c r="I2822" s="57"/>
      <c r="J2822" s="44">
        <v>43156</v>
      </c>
      <c r="K2822" s="42">
        <v>0</v>
      </c>
      <c r="L2822" s="42">
        <v>470.94</v>
      </c>
      <c r="M2822" s="44">
        <v>45199</v>
      </c>
      <c r="N2822" s="42">
        <f>H2822-K2822-L2822</f>
        <v>24.79000000000002</v>
      </c>
      <c r="O2822" s="42">
        <v>0</v>
      </c>
      <c r="P2822" s="45">
        <v>0.13</v>
      </c>
      <c r="Q2822" s="42">
        <v>0</v>
      </c>
      <c r="R2822" s="42">
        <v>0</v>
      </c>
      <c r="S2822" s="42">
        <f>N2822</f>
        <v>24.79000000000002</v>
      </c>
      <c r="T2822" s="38">
        <v>5000</v>
      </c>
      <c r="U2822" s="14">
        <f>S2822/H2822</f>
        <v>5.0007060294918644E-2</v>
      </c>
      <c r="V2822" s="19"/>
      <c r="W2822" s="19"/>
      <c r="X2822" s="37" t="s">
        <v>3463</v>
      </c>
    </row>
    <row r="2823" spans="1:37" s="3" customFormat="1" ht="16.5" customHeight="1">
      <c r="A2823" s="38">
        <v>106</v>
      </c>
      <c r="B2823" s="39">
        <v>10749</v>
      </c>
      <c r="C2823" s="38">
        <v>10300665</v>
      </c>
      <c r="D2823" s="40" t="s">
        <v>3426</v>
      </c>
      <c r="E2823" s="58">
        <v>1</v>
      </c>
      <c r="F2823" s="38">
        <v>60</v>
      </c>
      <c r="G2823" s="38" t="s">
        <v>33</v>
      </c>
      <c r="H2823" s="42">
        <v>753.89</v>
      </c>
      <c r="I2823" s="37"/>
      <c r="J2823" s="44">
        <v>40468</v>
      </c>
      <c r="K2823" s="42">
        <v>0</v>
      </c>
      <c r="L2823" s="42">
        <v>716.19</v>
      </c>
      <c r="M2823" s="44">
        <v>45279</v>
      </c>
      <c r="N2823" s="42">
        <v>37.700000000000003</v>
      </c>
      <c r="O2823" s="42">
        <v>0</v>
      </c>
      <c r="P2823" s="45">
        <f>IF(J2823&lt;DATEVALUE("2009-1-1"),3%,13%)</f>
        <v>0.13</v>
      </c>
      <c r="Q2823" s="42">
        <f>IF(P2823=13%,ROUND(O2823/(1+P2823)*P2823,2),ROUND(O2823/(1+0.03)*0.02,2))</f>
        <v>0</v>
      </c>
      <c r="R2823" s="42">
        <f>O2823-Q2823</f>
        <v>0</v>
      </c>
      <c r="S2823" s="42">
        <f>N2823-R2823</f>
        <v>37.700000000000003</v>
      </c>
      <c r="T2823" s="38">
        <v>5000</v>
      </c>
      <c r="U2823" s="14">
        <f>S2823/H2823</f>
        <v>5.0007295494037596E-2</v>
      </c>
      <c r="V2823" s="19"/>
      <c r="W2823" s="19"/>
      <c r="X2823" s="37" t="s">
        <v>3473</v>
      </c>
    </row>
    <row r="2824" spans="1:37" s="3" customFormat="1" ht="16.5" customHeight="1">
      <c r="A2824" s="38">
        <v>734</v>
      </c>
      <c r="B2824" s="39">
        <v>40709</v>
      </c>
      <c r="C2824" s="38">
        <v>10285350</v>
      </c>
      <c r="D2824" s="40" t="s">
        <v>925</v>
      </c>
      <c r="E2824" s="58">
        <v>1</v>
      </c>
      <c r="F2824" s="38">
        <v>1</v>
      </c>
      <c r="G2824" s="38" t="s">
        <v>33</v>
      </c>
      <c r="H2824" s="42">
        <v>472.33</v>
      </c>
      <c r="I2824" s="57"/>
      <c r="J2824" s="44">
        <v>43949</v>
      </c>
      <c r="K2824" s="42">
        <v>0</v>
      </c>
      <c r="L2824" s="42">
        <v>448.71</v>
      </c>
      <c r="M2824" s="44">
        <v>45199</v>
      </c>
      <c r="N2824" s="42">
        <f>H2824-K2824-L2824</f>
        <v>23.620000000000005</v>
      </c>
      <c r="O2824" s="42">
        <v>0</v>
      </c>
      <c r="P2824" s="45">
        <v>0.13</v>
      </c>
      <c r="Q2824" s="42">
        <v>0</v>
      </c>
      <c r="R2824" s="42">
        <v>0</v>
      </c>
      <c r="S2824" s="42">
        <f>N2824-R2824</f>
        <v>23.620000000000005</v>
      </c>
      <c r="T2824" s="38">
        <v>5000</v>
      </c>
      <c r="U2824" s="14">
        <f>S2824/H2824</f>
        <v>5.0007410073465597E-2</v>
      </c>
      <c r="V2824" s="19"/>
      <c r="W2824" s="19"/>
      <c r="X2824" s="37" t="s">
        <v>3467</v>
      </c>
    </row>
    <row r="2825" spans="1:37" s="3" customFormat="1" ht="16.5" customHeight="1">
      <c r="A2825" s="38">
        <v>56</v>
      </c>
      <c r="B2825" s="39">
        <v>10750</v>
      </c>
      <c r="C2825" s="38">
        <v>10299429</v>
      </c>
      <c r="D2825" s="40" t="s">
        <v>1574</v>
      </c>
      <c r="E2825" s="38">
        <v>1</v>
      </c>
      <c r="F2825" s="38">
        <v>57</v>
      </c>
      <c r="G2825" s="38" t="s">
        <v>33</v>
      </c>
      <c r="H2825" s="42">
        <v>991.45</v>
      </c>
      <c r="I2825" s="55"/>
      <c r="J2825" s="44">
        <v>43400</v>
      </c>
      <c r="K2825" s="42">
        <v>0</v>
      </c>
      <c r="L2825" s="42">
        <v>941.87</v>
      </c>
      <c r="M2825" s="44">
        <v>45138</v>
      </c>
      <c r="N2825" s="42">
        <f>H2825-K2825-L2825</f>
        <v>49.580000000000041</v>
      </c>
      <c r="O2825" s="42">
        <v>0</v>
      </c>
      <c r="P2825" s="45">
        <v>0.13</v>
      </c>
      <c r="Q2825" s="42">
        <v>0</v>
      </c>
      <c r="R2825" s="42">
        <v>0</v>
      </c>
      <c r="S2825" s="42">
        <v>49.58</v>
      </c>
      <c r="T2825" s="38">
        <v>2506</v>
      </c>
      <c r="U2825" s="14">
        <f>S2825/H2825</f>
        <v>5.0007564677996871E-2</v>
      </c>
      <c r="V2825" s="19"/>
      <c r="W2825" s="19"/>
      <c r="X2825" s="37" t="s">
        <v>3473</v>
      </c>
    </row>
    <row r="2826" spans="1:37" s="3" customFormat="1" ht="16.5" customHeight="1">
      <c r="A2826" s="38">
        <v>75</v>
      </c>
      <c r="B2826" s="39">
        <v>10750</v>
      </c>
      <c r="C2826" s="38">
        <v>10298394</v>
      </c>
      <c r="D2826" s="40" t="s">
        <v>1126</v>
      </c>
      <c r="E2826" s="38">
        <v>1</v>
      </c>
      <c r="F2826" s="38">
        <v>120</v>
      </c>
      <c r="G2826" s="38" t="s">
        <v>23</v>
      </c>
      <c r="H2826" s="42">
        <v>991.45</v>
      </c>
      <c r="I2826" s="56"/>
      <c r="J2826" s="44">
        <v>40862</v>
      </c>
      <c r="K2826" s="42">
        <v>0</v>
      </c>
      <c r="L2826" s="42">
        <v>941.87</v>
      </c>
      <c r="M2826" s="44">
        <v>45169</v>
      </c>
      <c r="N2826" s="42">
        <f>H2826-K2826-L2826</f>
        <v>49.580000000000041</v>
      </c>
      <c r="O2826" s="42">
        <v>0</v>
      </c>
      <c r="P2826" s="45">
        <v>0.13</v>
      </c>
      <c r="Q2826" s="42">
        <v>0</v>
      </c>
      <c r="R2826" s="42">
        <v>0</v>
      </c>
      <c r="S2826" s="42">
        <v>49.58</v>
      </c>
      <c r="T2826" s="38">
        <v>5000</v>
      </c>
      <c r="U2826" s="14">
        <f>S2826/H2826</f>
        <v>5.0007564677996871E-2</v>
      </c>
      <c r="V2826" s="19"/>
      <c r="W2826" s="19"/>
      <c r="X2826" s="37" t="s">
        <v>3473</v>
      </c>
    </row>
    <row r="2827" spans="1:37" s="3" customFormat="1" ht="16.5" customHeight="1">
      <c r="A2827" s="38">
        <v>91</v>
      </c>
      <c r="B2827" s="39">
        <v>10755</v>
      </c>
      <c r="C2827" s="38">
        <v>10286665</v>
      </c>
      <c r="D2827" s="40" t="s">
        <v>671</v>
      </c>
      <c r="E2827" s="38">
        <v>1</v>
      </c>
      <c r="F2827" s="38">
        <v>58</v>
      </c>
      <c r="G2827" s="38" t="s">
        <v>33</v>
      </c>
      <c r="H2827" s="42">
        <v>991.45</v>
      </c>
      <c r="I2827" s="57"/>
      <c r="J2827" s="44">
        <v>43367</v>
      </c>
      <c r="K2827" s="42">
        <v>0</v>
      </c>
      <c r="L2827" s="42">
        <v>941.87</v>
      </c>
      <c r="M2827" s="44">
        <v>45199</v>
      </c>
      <c r="N2827" s="42">
        <v>49.58</v>
      </c>
      <c r="O2827" s="42">
        <v>0</v>
      </c>
      <c r="P2827" s="45">
        <v>0.13</v>
      </c>
      <c r="Q2827" s="42">
        <v>0</v>
      </c>
      <c r="R2827" s="42">
        <v>0</v>
      </c>
      <c r="S2827" s="42">
        <v>49.58</v>
      </c>
      <c r="T2827" s="38">
        <v>2506</v>
      </c>
      <c r="U2827" s="14">
        <f>S2827/H2827</f>
        <v>5.0007564677996871E-2</v>
      </c>
      <c r="V2827" s="19"/>
      <c r="W2827" s="19"/>
      <c r="X2827" s="37" t="s">
        <v>3464</v>
      </c>
    </row>
    <row r="2828" spans="1:37" s="3" customFormat="1" ht="16.5" customHeight="1">
      <c r="A2828" s="38">
        <v>718</v>
      </c>
      <c r="B2828" s="39">
        <v>10729</v>
      </c>
      <c r="C2828" s="38">
        <v>10292911</v>
      </c>
      <c r="D2828" s="40" t="s">
        <v>1523</v>
      </c>
      <c r="E2828" s="58">
        <v>1</v>
      </c>
      <c r="F2828" s="38">
        <v>60</v>
      </c>
      <c r="G2828" s="38" t="s">
        <v>33</v>
      </c>
      <c r="H2828" s="42">
        <v>991.45</v>
      </c>
      <c r="I2828" s="37"/>
      <c r="J2828" s="44">
        <v>43309</v>
      </c>
      <c r="K2828" s="42">
        <v>0</v>
      </c>
      <c r="L2828" s="42">
        <v>941.87</v>
      </c>
      <c r="M2828" s="44">
        <v>45259</v>
      </c>
      <c r="N2828" s="42">
        <v>49.58</v>
      </c>
      <c r="O2828" s="42">
        <v>0</v>
      </c>
      <c r="P2828" s="45">
        <f>IF(J2828&lt;DATEVALUE("2009-1-1"),3%,13%)</f>
        <v>0.13</v>
      </c>
      <c r="Q2828" s="42">
        <f>IF(P2828=13%,ROUND(O2828/(1+P2828)*P2828,2),ROUND(O2828/(1+0.03)*0.02,2))</f>
        <v>0</v>
      </c>
      <c r="R2828" s="42">
        <f>O2828-Q2828</f>
        <v>0</v>
      </c>
      <c r="S2828" s="42">
        <f>N2828-R2828</f>
        <v>49.58</v>
      </c>
      <c r="T2828" s="38">
        <v>2506</v>
      </c>
      <c r="U2828" s="14">
        <f>S2828/H2828</f>
        <v>5.0007564677996871E-2</v>
      </c>
      <c r="V2828" s="19"/>
      <c r="W2828" s="19"/>
      <c r="X2828" s="37" t="s">
        <v>3459</v>
      </c>
    </row>
    <row r="2829" spans="1:37" s="3" customFormat="1" ht="16.5" customHeight="1">
      <c r="A2829" s="38">
        <v>247</v>
      </c>
      <c r="B2829" s="39">
        <v>10741</v>
      </c>
      <c r="C2829" s="38">
        <v>10282173</v>
      </c>
      <c r="D2829" s="40" t="s">
        <v>1523</v>
      </c>
      <c r="E2829" s="38">
        <v>1</v>
      </c>
      <c r="F2829" s="38">
        <v>60</v>
      </c>
      <c r="G2829" s="38" t="s">
        <v>33</v>
      </c>
      <c r="H2829" s="42">
        <v>991.45</v>
      </c>
      <c r="I2829" s="55"/>
      <c r="J2829" s="44">
        <v>43277</v>
      </c>
      <c r="K2829" s="42">
        <v>0</v>
      </c>
      <c r="L2829" s="42">
        <v>941.87</v>
      </c>
      <c r="M2829" s="44">
        <v>45138</v>
      </c>
      <c r="N2829" s="42">
        <f>H2829-K2829-L2829</f>
        <v>49.580000000000041</v>
      </c>
      <c r="O2829" s="42">
        <v>0</v>
      </c>
      <c r="P2829" s="45">
        <v>0.13</v>
      </c>
      <c r="Q2829" s="42">
        <v>0</v>
      </c>
      <c r="R2829" s="42">
        <v>0</v>
      </c>
      <c r="S2829" s="42">
        <f>N2829-R2829</f>
        <v>49.580000000000041</v>
      </c>
      <c r="T2829" s="38">
        <v>2506</v>
      </c>
      <c r="U2829" s="14">
        <f>S2829/H2829</f>
        <v>5.0007564677996913E-2</v>
      </c>
      <c r="V2829" s="19"/>
      <c r="W2829" s="19"/>
      <c r="X2829" s="37" t="s">
        <v>3462</v>
      </c>
    </row>
    <row r="2830" spans="1:37" s="3" customFormat="1" ht="16.5" customHeight="1">
      <c r="A2830" s="38">
        <v>841</v>
      </c>
      <c r="B2830" s="39">
        <v>40711</v>
      </c>
      <c r="C2830" s="38">
        <v>10307168</v>
      </c>
      <c r="D2830" s="40" t="s">
        <v>1001</v>
      </c>
      <c r="E2830" s="58">
        <v>1</v>
      </c>
      <c r="F2830" s="38">
        <v>60</v>
      </c>
      <c r="G2830" s="38" t="s">
        <v>33</v>
      </c>
      <c r="H2830" s="42">
        <v>991.45</v>
      </c>
      <c r="I2830" s="57"/>
      <c r="J2830" s="44">
        <v>43309</v>
      </c>
      <c r="K2830" s="42">
        <v>0</v>
      </c>
      <c r="L2830" s="42">
        <v>941.87</v>
      </c>
      <c r="M2830" s="44">
        <v>45199</v>
      </c>
      <c r="N2830" s="42">
        <f>H2830-K2830-L2830</f>
        <v>49.580000000000041</v>
      </c>
      <c r="O2830" s="42">
        <v>0</v>
      </c>
      <c r="P2830" s="45">
        <v>0.13</v>
      </c>
      <c r="Q2830" s="42">
        <v>0</v>
      </c>
      <c r="R2830" s="42">
        <v>0</v>
      </c>
      <c r="S2830" s="42">
        <f>N2830-R2830</f>
        <v>49.580000000000041</v>
      </c>
      <c r="T2830" s="38">
        <v>2506</v>
      </c>
      <c r="U2830" s="14">
        <f>S2830/H2830</f>
        <v>5.0007564677996913E-2</v>
      </c>
      <c r="V2830" s="19"/>
      <c r="W2830" s="19"/>
      <c r="X2830" s="37" t="s">
        <v>3467</v>
      </c>
    </row>
    <row r="2831" spans="1:37" s="3" customFormat="1" ht="16.5" customHeight="1">
      <c r="A2831" s="38">
        <v>4</v>
      </c>
      <c r="B2831" s="39">
        <v>10727</v>
      </c>
      <c r="C2831" s="38">
        <v>10311179</v>
      </c>
      <c r="D2831" s="40" t="s">
        <v>161</v>
      </c>
      <c r="E2831" s="38">
        <v>13</v>
      </c>
      <c r="F2831" s="38">
        <v>60</v>
      </c>
      <c r="G2831" s="38" t="s">
        <v>83</v>
      </c>
      <c r="H2831" s="42">
        <v>1166.6199999999999</v>
      </c>
      <c r="I2831" s="2"/>
      <c r="J2831" s="44">
        <v>42625</v>
      </c>
      <c r="K2831" s="42">
        <v>0</v>
      </c>
      <c r="L2831" s="42">
        <v>1108.28</v>
      </c>
      <c r="M2831" s="44">
        <v>45016</v>
      </c>
      <c r="N2831" s="42">
        <f>H2831-K2831-L2831</f>
        <v>58.339999999999918</v>
      </c>
      <c r="O2831" s="42">
        <v>0</v>
      </c>
      <c r="P2831" s="45">
        <v>0.13</v>
      </c>
      <c r="Q2831" s="42">
        <v>0</v>
      </c>
      <c r="R2831" s="42">
        <v>0</v>
      </c>
      <c r="S2831" s="42">
        <f>N2831-R2831</f>
        <v>58.339999999999918</v>
      </c>
      <c r="T2831" s="38">
        <v>5000</v>
      </c>
      <c r="U2831" s="14">
        <f>S2831/H2831</f>
        <v>5.0007714594297994E-2</v>
      </c>
      <c r="V2831" s="19"/>
      <c r="W2831" s="19"/>
      <c r="X2831" s="37" t="s">
        <v>3471</v>
      </c>
    </row>
    <row r="2832" spans="1:37" s="3" customFormat="1" ht="16.5" customHeight="1">
      <c r="A2832" s="38">
        <v>120</v>
      </c>
      <c r="B2832" s="39">
        <v>10741</v>
      </c>
      <c r="C2832" s="38">
        <v>10282291</v>
      </c>
      <c r="D2832" s="40" t="s">
        <v>2333</v>
      </c>
      <c r="E2832" s="38">
        <v>1</v>
      </c>
      <c r="F2832" s="38">
        <v>60</v>
      </c>
      <c r="G2832" s="38" t="s">
        <v>33</v>
      </c>
      <c r="H2832" s="42">
        <v>1025.6400000000001</v>
      </c>
      <c r="I2832" s="2"/>
      <c r="J2832" s="44">
        <v>41635</v>
      </c>
      <c r="K2832" s="42">
        <v>0</v>
      </c>
      <c r="L2832" s="42">
        <v>974.35</v>
      </c>
      <c r="M2832" s="44">
        <v>45077</v>
      </c>
      <c r="N2832" s="42">
        <f>H2832-K2832-L2832</f>
        <v>51.290000000000077</v>
      </c>
      <c r="O2832" s="42">
        <v>0</v>
      </c>
      <c r="P2832" s="45">
        <v>0.13</v>
      </c>
      <c r="Q2832" s="42">
        <v>0</v>
      </c>
      <c r="R2832" s="42">
        <v>0</v>
      </c>
      <c r="S2832" s="42">
        <f>N2832-R2832</f>
        <v>51.290000000000077</v>
      </c>
      <c r="T2832" s="38">
        <v>5000</v>
      </c>
      <c r="U2832" s="14">
        <f>S2832/H2832</f>
        <v>5.0007800007800078E-2</v>
      </c>
      <c r="V2832" s="19"/>
      <c r="W2832" s="19"/>
      <c r="X2832" s="37" t="s">
        <v>3462</v>
      </c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</row>
    <row r="2833" spans="1:37" s="3" customFormat="1" ht="16.5" customHeight="1">
      <c r="A2833" s="38">
        <v>81</v>
      </c>
      <c r="B2833" s="39">
        <v>10750</v>
      </c>
      <c r="C2833" s="38">
        <v>10298396</v>
      </c>
      <c r="D2833" s="40" t="s">
        <v>1131</v>
      </c>
      <c r="E2833" s="38">
        <v>1</v>
      </c>
      <c r="F2833" s="38">
        <v>120</v>
      </c>
      <c r="G2833" s="38" t="s">
        <v>23</v>
      </c>
      <c r="H2833" s="42">
        <v>679.49</v>
      </c>
      <c r="I2833" s="56"/>
      <c r="J2833" s="44">
        <v>40862</v>
      </c>
      <c r="K2833" s="42">
        <v>0</v>
      </c>
      <c r="L2833" s="42">
        <v>645.51</v>
      </c>
      <c r="M2833" s="44">
        <v>45169</v>
      </c>
      <c r="N2833" s="42">
        <f>H2833-K2833-L2833</f>
        <v>33.980000000000018</v>
      </c>
      <c r="O2833" s="42">
        <v>0</v>
      </c>
      <c r="P2833" s="45">
        <v>0.13</v>
      </c>
      <c r="Q2833" s="42">
        <v>0</v>
      </c>
      <c r="R2833" s="42">
        <v>0</v>
      </c>
      <c r="S2833" s="42">
        <v>33.979999999999997</v>
      </c>
      <c r="T2833" s="38">
        <v>5000</v>
      </c>
      <c r="U2833" s="14">
        <f>S2833/H2833</f>
        <v>5.0008094306023633E-2</v>
      </c>
      <c r="V2833" s="19"/>
      <c r="W2833" s="19"/>
      <c r="X2833" s="37" t="s">
        <v>3473</v>
      </c>
    </row>
    <row r="2834" spans="1:37" s="3" customFormat="1" ht="16.5" customHeight="1">
      <c r="A2834" s="38">
        <v>14</v>
      </c>
      <c r="B2834" s="39">
        <v>10727</v>
      </c>
      <c r="C2834" s="38">
        <v>10311259</v>
      </c>
      <c r="D2834" s="40" t="s">
        <v>320</v>
      </c>
      <c r="E2834" s="58">
        <v>1</v>
      </c>
      <c r="F2834" s="38">
        <v>60</v>
      </c>
      <c r="G2834" s="38" t="s">
        <v>83</v>
      </c>
      <c r="H2834" s="42">
        <v>299.14999999999998</v>
      </c>
      <c r="I2834" s="57"/>
      <c r="J2834" s="44">
        <v>42625</v>
      </c>
      <c r="K2834" s="42">
        <v>0</v>
      </c>
      <c r="L2834" s="42">
        <v>284.19</v>
      </c>
      <c r="M2834" s="44">
        <v>45199</v>
      </c>
      <c r="N2834" s="42">
        <f>H2834-K2834-L2834</f>
        <v>14.95999999999998</v>
      </c>
      <c r="O2834" s="42">
        <v>0</v>
      </c>
      <c r="P2834" s="45">
        <v>0.13</v>
      </c>
      <c r="Q2834" s="42">
        <v>0</v>
      </c>
      <c r="R2834" s="42">
        <v>0</v>
      </c>
      <c r="S2834" s="42">
        <f>N2834</f>
        <v>14.95999999999998</v>
      </c>
      <c r="T2834" s="38">
        <v>5000</v>
      </c>
      <c r="U2834" s="14">
        <f>S2834/H2834</f>
        <v>5.0008357011532611E-2</v>
      </c>
      <c r="V2834" s="19"/>
      <c r="W2834" s="19"/>
      <c r="X2834" s="37" t="s">
        <v>3471</v>
      </c>
    </row>
    <row r="2835" spans="1:37" s="3" customFormat="1" ht="16.5" customHeight="1">
      <c r="A2835" s="38">
        <v>144</v>
      </c>
      <c r="B2835" s="39">
        <v>10743</v>
      </c>
      <c r="C2835" s="38">
        <v>10301336</v>
      </c>
      <c r="D2835" s="40" t="s">
        <v>1112</v>
      </c>
      <c r="E2835" s="38">
        <v>4</v>
      </c>
      <c r="F2835" s="38">
        <v>60</v>
      </c>
      <c r="G2835" s="38" t="s">
        <v>23</v>
      </c>
      <c r="H2835" s="42">
        <v>882.85</v>
      </c>
      <c r="I2835" s="56"/>
      <c r="J2835" s="44">
        <v>40660</v>
      </c>
      <c r="K2835" s="42">
        <v>0</v>
      </c>
      <c r="L2835" s="42">
        <v>838.7</v>
      </c>
      <c r="M2835" s="44">
        <v>45169</v>
      </c>
      <c r="N2835" s="42">
        <f>H2835-K2835-L2835</f>
        <v>44.149999999999977</v>
      </c>
      <c r="O2835" s="42">
        <v>0</v>
      </c>
      <c r="P2835" s="45">
        <v>0.13</v>
      </c>
      <c r="Q2835" s="42">
        <v>0</v>
      </c>
      <c r="R2835" s="42">
        <v>0</v>
      </c>
      <c r="S2835" s="42">
        <f>N2835-R2835</f>
        <v>44.149999999999977</v>
      </c>
      <c r="T2835" s="38">
        <v>5000</v>
      </c>
      <c r="U2835" s="14">
        <f>S2835/H2835</f>
        <v>5.0008495214362549E-2</v>
      </c>
      <c r="V2835" s="19"/>
      <c r="W2835" s="19"/>
      <c r="X2835" s="37" t="s">
        <v>3463</v>
      </c>
    </row>
    <row r="2836" spans="1:37" s="3" customFormat="1" ht="16.5" customHeight="1">
      <c r="A2836" s="38">
        <v>761</v>
      </c>
      <c r="B2836" s="39">
        <v>10729</v>
      </c>
      <c r="C2836" s="38">
        <v>10292250</v>
      </c>
      <c r="D2836" s="40" t="s">
        <v>3314</v>
      </c>
      <c r="E2836" s="58">
        <v>2</v>
      </c>
      <c r="F2836" s="38">
        <v>6</v>
      </c>
      <c r="G2836" s="38" t="s">
        <v>33</v>
      </c>
      <c r="H2836" s="42">
        <v>528.71</v>
      </c>
      <c r="I2836" s="37"/>
      <c r="J2836" s="44">
        <v>43764</v>
      </c>
      <c r="K2836" s="42">
        <v>0</v>
      </c>
      <c r="L2836" s="42">
        <v>502.27</v>
      </c>
      <c r="M2836" s="44">
        <v>45259</v>
      </c>
      <c r="N2836" s="42">
        <v>26.44</v>
      </c>
      <c r="O2836" s="42">
        <v>0</v>
      </c>
      <c r="P2836" s="45">
        <f>IF(J2836&lt;DATEVALUE("2009-1-1"),3%,13%)</f>
        <v>0.13</v>
      </c>
      <c r="Q2836" s="42">
        <f>IF(P2836=13%,ROUND(O2836/(1+P2836)*P2836,2),ROUND(O2836/(1+0.03)*0.02,2))</f>
        <v>0</v>
      </c>
      <c r="R2836" s="42">
        <f>O2836-Q2836</f>
        <v>0</v>
      </c>
      <c r="S2836" s="42">
        <f>N2836-R2836</f>
        <v>26.44</v>
      </c>
      <c r="T2836" s="38">
        <v>5000</v>
      </c>
      <c r="U2836" s="14">
        <f>S2836/H2836</f>
        <v>5.0008511282177377E-2</v>
      </c>
      <c r="V2836" s="19"/>
      <c r="W2836" s="19"/>
      <c r="X2836" s="37" t="s">
        <v>3459</v>
      </c>
    </row>
    <row r="2837" spans="1:37" s="3" customFormat="1" ht="16.5" customHeight="1">
      <c r="A2837" s="38">
        <v>25</v>
      </c>
      <c r="B2837" s="39">
        <v>50100</v>
      </c>
      <c r="C2837" s="38">
        <v>10308972</v>
      </c>
      <c r="D2837" s="40" t="s">
        <v>241</v>
      </c>
      <c r="E2837" s="38">
        <v>3</v>
      </c>
      <c r="F2837" s="38">
        <v>60</v>
      </c>
      <c r="G2837" s="38" t="s">
        <v>83</v>
      </c>
      <c r="H2837" s="42">
        <v>810.06</v>
      </c>
      <c r="I2837" s="2"/>
      <c r="J2837" s="44">
        <v>41639</v>
      </c>
      <c r="K2837" s="42">
        <v>0</v>
      </c>
      <c r="L2837" s="42">
        <v>769.55</v>
      </c>
      <c r="M2837" s="44">
        <v>45077</v>
      </c>
      <c r="N2837" s="42">
        <f>H2837-K2837-L2837</f>
        <v>40.509999999999991</v>
      </c>
      <c r="O2837" s="42">
        <v>0</v>
      </c>
      <c r="P2837" s="45">
        <v>0.13</v>
      </c>
      <c r="Q2837" s="42">
        <v>0</v>
      </c>
      <c r="R2837" s="42">
        <v>0</v>
      </c>
      <c r="S2837" s="42">
        <f>N2837-R2837</f>
        <v>40.509999999999991</v>
      </c>
      <c r="T2837" s="38">
        <v>5000</v>
      </c>
      <c r="U2837" s="14">
        <f>S2837/H2837</f>
        <v>5.0008641335209728E-2</v>
      </c>
      <c r="V2837" s="19"/>
      <c r="W2837" s="19"/>
      <c r="X2837" s="37" t="s">
        <v>3477</v>
      </c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</row>
    <row r="2838" spans="1:37" s="3" customFormat="1" ht="16.5" customHeight="1">
      <c r="A2838" s="38">
        <v>1003</v>
      </c>
      <c r="B2838" s="39">
        <v>10800</v>
      </c>
      <c r="C2838" s="38">
        <v>10317641</v>
      </c>
      <c r="D2838" s="40" t="s">
        <v>2127</v>
      </c>
      <c r="E2838" s="38">
        <v>1</v>
      </c>
      <c r="F2838" s="38">
        <v>60</v>
      </c>
      <c r="G2838" s="38" t="s">
        <v>23</v>
      </c>
      <c r="H2838" s="42">
        <v>855.85</v>
      </c>
      <c r="I2838" s="2"/>
      <c r="J2838" s="44">
        <v>39808</v>
      </c>
      <c r="K2838" s="42">
        <v>0</v>
      </c>
      <c r="L2838" s="42">
        <v>813.05</v>
      </c>
      <c r="M2838" s="44">
        <v>45077</v>
      </c>
      <c r="N2838" s="42">
        <f>H2838-K2838-L2838</f>
        <v>42.800000000000068</v>
      </c>
      <c r="O2838" s="42">
        <v>0</v>
      </c>
      <c r="P2838" s="45">
        <v>0.03</v>
      </c>
      <c r="Q2838" s="42">
        <v>0</v>
      </c>
      <c r="R2838" s="42">
        <v>0</v>
      </c>
      <c r="S2838" s="42">
        <f>N2838-R2838</f>
        <v>42.800000000000068</v>
      </c>
      <c r="T2838" s="38">
        <v>1001</v>
      </c>
      <c r="U2838" s="14">
        <f>S2838/H2838</f>
        <v>5.0008763217853677E-2</v>
      </c>
      <c r="V2838" s="19"/>
      <c r="W2838" s="19"/>
      <c r="X2838" s="37" t="s">
        <v>3465</v>
      </c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</row>
    <row r="2839" spans="1:37" s="3" customFormat="1" ht="16.5" customHeight="1">
      <c r="A2839" s="38">
        <v>942</v>
      </c>
      <c r="B2839" s="39">
        <v>10800</v>
      </c>
      <c r="C2839" s="38">
        <v>10316938</v>
      </c>
      <c r="D2839" s="40" t="s">
        <v>2092</v>
      </c>
      <c r="E2839" s="38">
        <v>1</v>
      </c>
      <c r="F2839" s="38">
        <v>120</v>
      </c>
      <c r="G2839" s="38" t="s">
        <v>23</v>
      </c>
      <c r="H2839" s="42">
        <v>437.72</v>
      </c>
      <c r="I2839" s="2"/>
      <c r="J2839" s="44">
        <v>40106</v>
      </c>
      <c r="K2839" s="42">
        <v>0</v>
      </c>
      <c r="L2839" s="42">
        <v>415.83</v>
      </c>
      <c r="M2839" s="44">
        <v>45077</v>
      </c>
      <c r="N2839" s="42">
        <f>H2839-K2839-L2839</f>
        <v>21.890000000000043</v>
      </c>
      <c r="O2839" s="42">
        <v>0</v>
      </c>
      <c r="P2839" s="45">
        <v>0.13</v>
      </c>
      <c r="Q2839" s="42">
        <v>0</v>
      </c>
      <c r="R2839" s="42">
        <v>0</v>
      </c>
      <c r="S2839" s="42">
        <f>N2839-R2839</f>
        <v>21.890000000000043</v>
      </c>
      <c r="T2839" s="38">
        <v>1001</v>
      </c>
      <c r="U2839" s="14">
        <f>S2839/H2839</f>
        <v>5.0009138261902682E-2</v>
      </c>
      <c r="V2839" s="19"/>
      <c r="W2839" s="19"/>
      <c r="X2839" s="37" t="s">
        <v>3465</v>
      </c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</row>
    <row r="2840" spans="1:37" s="3" customFormat="1" ht="16.5" customHeight="1">
      <c r="A2840" s="38">
        <v>427</v>
      </c>
      <c r="B2840" s="39">
        <v>10743</v>
      </c>
      <c r="C2840" s="38">
        <v>10299939</v>
      </c>
      <c r="D2840" s="40" t="s">
        <v>3446</v>
      </c>
      <c r="E2840" s="58">
        <v>5</v>
      </c>
      <c r="F2840" s="38">
        <v>60</v>
      </c>
      <c r="G2840" s="38" t="s">
        <v>83</v>
      </c>
      <c r="H2840" s="42">
        <v>983.22</v>
      </c>
      <c r="I2840" s="37"/>
      <c r="J2840" s="44">
        <v>40513</v>
      </c>
      <c r="K2840" s="42">
        <v>0</v>
      </c>
      <c r="L2840" s="42">
        <v>934.05</v>
      </c>
      <c r="M2840" s="44">
        <v>45281</v>
      </c>
      <c r="N2840" s="42">
        <v>49.17</v>
      </c>
      <c r="O2840" s="42">
        <v>0</v>
      </c>
      <c r="P2840" s="45">
        <f>IF(J2840&lt;DATEVALUE("2009-1-1"),3%,13%)</f>
        <v>0.13</v>
      </c>
      <c r="Q2840" s="42">
        <f>IF(P2840=13%,ROUND(O2840/(1+P2840)*P2840,2),ROUND(O2840/(1+0.03)*0.02,2))</f>
        <v>0</v>
      </c>
      <c r="R2840" s="42">
        <f>O2840-Q2840</f>
        <v>0</v>
      </c>
      <c r="S2840" s="42">
        <f>N2840-R2840</f>
        <v>49.17</v>
      </c>
      <c r="T2840" s="38">
        <v>5000</v>
      </c>
      <c r="U2840" s="14">
        <f>S2840/H2840</f>
        <v>5.0009153597363763E-2</v>
      </c>
      <c r="V2840" s="19"/>
      <c r="W2840" s="19"/>
      <c r="X2840" s="37" t="s">
        <v>3463</v>
      </c>
    </row>
    <row r="2841" spans="1:37" s="3" customFormat="1" ht="16.5" customHeight="1">
      <c r="A2841" s="38">
        <v>72</v>
      </c>
      <c r="B2841" s="39">
        <v>10754</v>
      </c>
      <c r="C2841" s="38">
        <v>10295482</v>
      </c>
      <c r="D2841" s="40" t="s">
        <v>656</v>
      </c>
      <c r="E2841" s="38">
        <v>1</v>
      </c>
      <c r="F2841" s="38">
        <v>120</v>
      </c>
      <c r="G2841" s="38" t="s">
        <v>23</v>
      </c>
      <c r="H2841" s="42">
        <v>598.29</v>
      </c>
      <c r="I2841" s="57"/>
      <c r="J2841" s="44">
        <v>40275</v>
      </c>
      <c r="K2841" s="42">
        <v>0</v>
      </c>
      <c r="L2841" s="42">
        <v>568.37</v>
      </c>
      <c r="M2841" s="44">
        <v>45199</v>
      </c>
      <c r="N2841" s="42">
        <f>H2841-K2841-L2841</f>
        <v>29.919999999999959</v>
      </c>
      <c r="O2841" s="42">
        <v>0</v>
      </c>
      <c r="P2841" s="45">
        <v>0.13</v>
      </c>
      <c r="Q2841" s="42">
        <v>0</v>
      </c>
      <c r="R2841" s="42">
        <v>0</v>
      </c>
      <c r="S2841" s="42">
        <f>N2841</f>
        <v>29.919999999999959</v>
      </c>
      <c r="T2841" s="38">
        <v>2101</v>
      </c>
      <c r="U2841" s="14">
        <f>S2841/H2841</f>
        <v>5.0009192866335657E-2</v>
      </c>
      <c r="V2841" s="19"/>
      <c r="W2841" s="19"/>
      <c r="X2841" s="37" t="s">
        <v>3464</v>
      </c>
    </row>
    <row r="2842" spans="1:37" s="3" customFormat="1" ht="16.5" customHeight="1">
      <c r="A2842" s="38">
        <v>82</v>
      </c>
      <c r="B2842" s="39">
        <v>10750</v>
      </c>
      <c r="C2842" s="38">
        <v>10299289</v>
      </c>
      <c r="D2842" s="40" t="s">
        <v>1132</v>
      </c>
      <c r="E2842" s="38">
        <v>1</v>
      </c>
      <c r="F2842" s="38">
        <v>120</v>
      </c>
      <c r="G2842" s="38" t="s">
        <v>23</v>
      </c>
      <c r="H2842" s="42">
        <v>598.29</v>
      </c>
      <c r="I2842" s="56"/>
      <c r="J2842" s="44">
        <v>40862</v>
      </c>
      <c r="K2842" s="42">
        <v>0</v>
      </c>
      <c r="L2842" s="42">
        <v>568.37</v>
      </c>
      <c r="M2842" s="44">
        <v>45169</v>
      </c>
      <c r="N2842" s="42">
        <f>H2842-K2842-L2842</f>
        <v>29.919999999999959</v>
      </c>
      <c r="O2842" s="42">
        <v>0</v>
      </c>
      <c r="P2842" s="45">
        <v>0.13</v>
      </c>
      <c r="Q2842" s="42">
        <v>0</v>
      </c>
      <c r="R2842" s="42">
        <v>0</v>
      </c>
      <c r="S2842" s="42">
        <v>29.92</v>
      </c>
      <c r="T2842" s="38">
        <v>2007</v>
      </c>
      <c r="U2842" s="14">
        <f>S2842/H2842</f>
        <v>5.0009192866335726E-2</v>
      </c>
      <c r="V2842" s="19"/>
      <c r="W2842" s="19"/>
      <c r="X2842" s="37" t="s">
        <v>3473</v>
      </c>
    </row>
    <row r="2843" spans="1:37" s="3" customFormat="1" ht="16.5" customHeight="1">
      <c r="A2843" s="38">
        <v>52</v>
      </c>
      <c r="B2843" s="39">
        <v>50098</v>
      </c>
      <c r="C2843" s="38">
        <v>10307052</v>
      </c>
      <c r="D2843" s="40" t="s">
        <v>1215</v>
      </c>
      <c r="E2843" s="38">
        <v>1</v>
      </c>
      <c r="F2843" s="38">
        <v>60</v>
      </c>
      <c r="G2843" s="38" t="s">
        <v>83</v>
      </c>
      <c r="H2843" s="42">
        <v>392.72</v>
      </c>
      <c r="I2843" s="53"/>
      <c r="J2843" s="44">
        <v>41248</v>
      </c>
      <c r="K2843" s="42">
        <v>0</v>
      </c>
      <c r="L2843" s="42">
        <v>373.08</v>
      </c>
      <c r="M2843" s="44">
        <v>45138</v>
      </c>
      <c r="N2843" s="42">
        <f>H2843-K2843-L2843</f>
        <v>19.640000000000043</v>
      </c>
      <c r="O2843" s="42">
        <v>0</v>
      </c>
      <c r="P2843" s="45">
        <v>0.13</v>
      </c>
      <c r="Q2843" s="42">
        <v>0</v>
      </c>
      <c r="R2843" s="42">
        <v>0</v>
      </c>
      <c r="S2843" s="42">
        <v>19.64</v>
      </c>
      <c r="T2843" s="38">
        <v>5000</v>
      </c>
      <c r="U2843" s="14">
        <f>S2843/H2843</f>
        <v>5.0010185373803216E-2</v>
      </c>
      <c r="V2843" s="19"/>
      <c r="W2843" s="19"/>
      <c r="X2843" s="37" t="s">
        <v>3456</v>
      </c>
    </row>
    <row r="2844" spans="1:37" s="3" customFormat="1" ht="16.5" customHeight="1">
      <c r="A2844" s="38">
        <v>7</v>
      </c>
      <c r="B2844" s="39">
        <v>10711</v>
      </c>
      <c r="C2844" s="38">
        <v>10283580</v>
      </c>
      <c r="D2844" s="40" t="s">
        <v>2426</v>
      </c>
      <c r="E2844" s="38">
        <v>1</v>
      </c>
      <c r="F2844" s="38">
        <v>60</v>
      </c>
      <c r="G2844" s="38" t="s">
        <v>33</v>
      </c>
      <c r="H2844" s="42">
        <v>537.29</v>
      </c>
      <c r="I2844" s="2"/>
      <c r="J2844" s="44">
        <v>42366</v>
      </c>
      <c r="K2844" s="42">
        <v>0</v>
      </c>
      <c r="L2844" s="42">
        <v>510.42</v>
      </c>
      <c r="M2844" s="44">
        <v>45046</v>
      </c>
      <c r="N2844" s="42">
        <f>H2844-K2844-L2844</f>
        <v>26.869999999999948</v>
      </c>
      <c r="O2844" s="42">
        <v>0</v>
      </c>
      <c r="P2844" s="45">
        <v>0.13</v>
      </c>
      <c r="Q2844" s="42">
        <v>0</v>
      </c>
      <c r="R2844" s="42">
        <v>0</v>
      </c>
      <c r="S2844" s="42">
        <v>26.869999999999902</v>
      </c>
      <c r="T2844" s="38">
        <v>5000</v>
      </c>
      <c r="U2844" s="14">
        <f>S2844/H2844</f>
        <v>5.0010236557538577E-2</v>
      </c>
      <c r="V2844" s="19"/>
      <c r="W2844" s="19"/>
      <c r="X2844" s="37" t="s">
        <v>3457</v>
      </c>
    </row>
    <row r="2845" spans="1:37" s="3" customFormat="1" ht="16.5" customHeight="1">
      <c r="A2845" s="38">
        <v>68</v>
      </c>
      <c r="B2845" s="39">
        <v>10713</v>
      </c>
      <c r="C2845" s="38">
        <v>10298307</v>
      </c>
      <c r="D2845" s="40" t="s">
        <v>214</v>
      </c>
      <c r="E2845" s="38">
        <v>1</v>
      </c>
      <c r="F2845" s="38">
        <v>120</v>
      </c>
      <c r="G2845" s="38" t="s">
        <v>23</v>
      </c>
      <c r="H2845" s="42">
        <v>526.49</v>
      </c>
      <c r="I2845" s="57"/>
      <c r="J2845" s="44">
        <v>40871</v>
      </c>
      <c r="K2845" s="42">
        <v>0</v>
      </c>
      <c r="L2845" s="42">
        <v>500.16</v>
      </c>
      <c r="M2845" s="44">
        <v>45199</v>
      </c>
      <c r="N2845" s="42">
        <v>26.33</v>
      </c>
      <c r="O2845" s="42">
        <v>0</v>
      </c>
      <c r="P2845" s="45">
        <v>0.13</v>
      </c>
      <c r="Q2845" s="42">
        <v>0</v>
      </c>
      <c r="R2845" s="42">
        <v>0</v>
      </c>
      <c r="S2845" s="42">
        <v>26.33</v>
      </c>
      <c r="T2845" s="38">
        <v>5000</v>
      </c>
      <c r="U2845" s="14">
        <f>S2845/H2845</f>
        <v>5.0010446542194532E-2</v>
      </c>
      <c r="V2845" s="19"/>
      <c r="W2845" s="19"/>
      <c r="X2845" s="37" t="s">
        <v>3457</v>
      </c>
    </row>
    <row r="2846" spans="1:37" s="3" customFormat="1" ht="16.5" customHeight="1">
      <c r="A2846" s="38">
        <v>161</v>
      </c>
      <c r="B2846" s="39">
        <v>10730</v>
      </c>
      <c r="C2846" s="38">
        <v>10289238</v>
      </c>
      <c r="D2846" s="40" t="s">
        <v>314</v>
      </c>
      <c r="E2846" s="58">
        <v>1</v>
      </c>
      <c r="F2846" s="38">
        <v>43</v>
      </c>
      <c r="G2846" s="38" t="s">
        <v>33</v>
      </c>
      <c r="H2846" s="42">
        <v>760.84</v>
      </c>
      <c r="I2846" s="57"/>
      <c r="J2846" s="44">
        <v>43827</v>
      </c>
      <c r="K2846" s="42">
        <v>0</v>
      </c>
      <c r="L2846" s="42">
        <v>722.79</v>
      </c>
      <c r="M2846" s="44">
        <v>45199</v>
      </c>
      <c r="N2846" s="42">
        <f>H2846-K2846-L2846</f>
        <v>38.050000000000068</v>
      </c>
      <c r="O2846" s="42">
        <v>0</v>
      </c>
      <c r="P2846" s="45">
        <v>0.13</v>
      </c>
      <c r="Q2846" s="42">
        <v>0</v>
      </c>
      <c r="R2846" s="42">
        <v>0</v>
      </c>
      <c r="S2846" s="42">
        <f>N2846-R2846</f>
        <v>38.050000000000068</v>
      </c>
      <c r="T2846" s="38">
        <v>5000</v>
      </c>
      <c r="U2846" s="14">
        <f>S2846/H2846</f>
        <v>5.001051469428535E-2</v>
      </c>
      <c r="V2846" s="19"/>
      <c r="W2846" s="19"/>
      <c r="X2846" s="37" t="s">
        <v>3459</v>
      </c>
    </row>
    <row r="2847" spans="1:37" s="3" customFormat="1" ht="16.5" customHeight="1">
      <c r="A2847" s="38">
        <v>957</v>
      </c>
      <c r="B2847" s="39">
        <v>10800</v>
      </c>
      <c r="C2847" s="38">
        <v>10317362</v>
      </c>
      <c r="D2847" s="40" t="s">
        <v>2099</v>
      </c>
      <c r="E2847" s="38">
        <v>2</v>
      </c>
      <c r="F2847" s="38">
        <v>60</v>
      </c>
      <c r="G2847" s="38" t="s">
        <v>23</v>
      </c>
      <c r="H2847" s="42">
        <v>781.23</v>
      </c>
      <c r="I2847" s="2"/>
      <c r="J2847" s="44">
        <v>39808</v>
      </c>
      <c r="K2847" s="42">
        <v>0</v>
      </c>
      <c r="L2847" s="42">
        <v>742.16</v>
      </c>
      <c r="M2847" s="44">
        <v>45077</v>
      </c>
      <c r="N2847" s="42">
        <f>H2847-K2847-L2847</f>
        <v>39.07000000000005</v>
      </c>
      <c r="O2847" s="42">
        <v>0</v>
      </c>
      <c r="P2847" s="45">
        <v>0.03</v>
      </c>
      <c r="Q2847" s="42">
        <v>0</v>
      </c>
      <c r="R2847" s="42">
        <v>0</v>
      </c>
      <c r="S2847" s="42">
        <f>N2847-R2847</f>
        <v>39.07000000000005</v>
      </c>
      <c r="T2847" s="38">
        <v>1001</v>
      </c>
      <c r="U2847" s="14">
        <f>S2847/H2847</f>
        <v>5.0010880278535196E-2</v>
      </c>
      <c r="V2847" s="19"/>
      <c r="W2847" s="19"/>
      <c r="X2847" s="37" t="s">
        <v>3465</v>
      </c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</row>
    <row r="2848" spans="1:37" s="3" customFormat="1" ht="16.5" customHeight="1">
      <c r="A2848" s="38">
        <v>421</v>
      </c>
      <c r="B2848" s="39">
        <v>10745</v>
      </c>
      <c r="C2848" s="38">
        <v>10308312</v>
      </c>
      <c r="D2848" s="40" t="s">
        <v>864</v>
      </c>
      <c r="E2848" s="58">
        <v>2</v>
      </c>
      <c r="F2848" s="38">
        <v>60</v>
      </c>
      <c r="G2848" s="38" t="s">
        <v>83</v>
      </c>
      <c r="H2848" s="42">
        <v>367.52</v>
      </c>
      <c r="I2848" s="37"/>
      <c r="J2848" s="44">
        <v>41848</v>
      </c>
      <c r="K2848" s="42">
        <v>0</v>
      </c>
      <c r="L2848" s="42">
        <v>349.14</v>
      </c>
      <c r="M2848" s="44">
        <v>45252</v>
      </c>
      <c r="N2848" s="42">
        <v>18.38</v>
      </c>
      <c r="O2848" s="42">
        <v>0</v>
      </c>
      <c r="P2848" s="45">
        <f>IF(J2848&lt;DATEVALUE("2009-1-1"),3%,13%)</f>
        <v>0.13</v>
      </c>
      <c r="Q2848" s="42">
        <f>IF(P2848=13%,ROUND(O2848/(1+P2848)*P2848,2),ROUND(O2848/(1+0.03)*0.02,2))</f>
        <v>0</v>
      </c>
      <c r="R2848" s="42">
        <f>O2848-Q2848</f>
        <v>0</v>
      </c>
      <c r="S2848" s="42">
        <f>N2848-R2848</f>
        <v>18.38</v>
      </c>
      <c r="T2848" s="38">
        <v>5000</v>
      </c>
      <c r="U2848" s="14">
        <f>S2848/H2848</f>
        <v>5.0010883761427948E-2</v>
      </c>
      <c r="V2848" s="19"/>
      <c r="W2848" s="19"/>
      <c r="X2848" s="37" t="s">
        <v>3463</v>
      </c>
    </row>
    <row r="2849" spans="1:37" s="3" customFormat="1" ht="16.5" customHeight="1">
      <c r="A2849" s="38">
        <v>580</v>
      </c>
      <c r="B2849" s="39">
        <v>40712</v>
      </c>
      <c r="C2849" s="38">
        <v>10303923</v>
      </c>
      <c r="D2849" s="40" t="s">
        <v>850</v>
      </c>
      <c r="E2849" s="38">
        <v>1</v>
      </c>
      <c r="F2849" s="38">
        <v>60</v>
      </c>
      <c r="G2849" s="38" t="s">
        <v>83</v>
      </c>
      <c r="H2849" s="42">
        <v>769.23</v>
      </c>
      <c r="I2849" s="55"/>
      <c r="J2849" s="44">
        <v>42277</v>
      </c>
      <c r="K2849" s="42">
        <v>0</v>
      </c>
      <c r="L2849" s="42">
        <v>730.76</v>
      </c>
      <c r="M2849" s="44">
        <v>45138</v>
      </c>
      <c r="N2849" s="42">
        <f>H2849-K2849-L2849</f>
        <v>38.470000000000027</v>
      </c>
      <c r="O2849" s="42">
        <v>0</v>
      </c>
      <c r="P2849" s="45">
        <v>0.13</v>
      </c>
      <c r="Q2849" s="42">
        <v>0</v>
      </c>
      <c r="R2849" s="42">
        <v>0</v>
      </c>
      <c r="S2849" s="42">
        <v>38.47</v>
      </c>
      <c r="T2849" s="38">
        <v>5000</v>
      </c>
      <c r="U2849" s="14">
        <f>S2849/H2849</f>
        <v>5.0011050011050009E-2</v>
      </c>
      <c r="V2849" s="19"/>
      <c r="W2849" s="19"/>
      <c r="X2849" s="37" t="s">
        <v>3467</v>
      </c>
    </row>
    <row r="2850" spans="1:37" s="3" customFormat="1" ht="16.5" customHeight="1">
      <c r="A2850" s="38">
        <v>308</v>
      </c>
      <c r="B2850" s="39">
        <v>40704</v>
      </c>
      <c r="C2850" s="38">
        <v>10302929</v>
      </c>
      <c r="D2850" s="40" t="s">
        <v>850</v>
      </c>
      <c r="E2850" s="58">
        <v>1</v>
      </c>
      <c r="F2850" s="38">
        <v>60</v>
      </c>
      <c r="G2850" s="38" t="s">
        <v>83</v>
      </c>
      <c r="H2850" s="42">
        <v>769.23</v>
      </c>
      <c r="I2850" s="57"/>
      <c r="J2850" s="44">
        <v>42003</v>
      </c>
      <c r="K2850" s="42">
        <v>0</v>
      </c>
      <c r="L2850" s="42">
        <v>730.76</v>
      </c>
      <c r="M2850" s="44">
        <v>45199</v>
      </c>
      <c r="N2850" s="42">
        <f>H2850-K2850-L2850</f>
        <v>38.470000000000027</v>
      </c>
      <c r="O2850" s="42">
        <v>0</v>
      </c>
      <c r="P2850" s="45">
        <v>0.13</v>
      </c>
      <c r="Q2850" s="42">
        <v>0</v>
      </c>
      <c r="R2850" s="42">
        <v>0</v>
      </c>
      <c r="S2850" s="42">
        <f>N2850-R2850</f>
        <v>38.470000000000027</v>
      </c>
      <c r="T2850" s="38">
        <v>5000</v>
      </c>
      <c r="U2850" s="14">
        <f>S2850/H2850</f>
        <v>5.0011050011050044E-2</v>
      </c>
      <c r="V2850" s="19"/>
      <c r="W2850" s="19"/>
      <c r="X2850" s="37" t="s">
        <v>3463</v>
      </c>
    </row>
    <row r="2851" spans="1:37" s="3" customFormat="1" ht="16.5" customHeight="1">
      <c r="A2851" s="38">
        <v>791</v>
      </c>
      <c r="B2851" s="39">
        <v>40710</v>
      </c>
      <c r="C2851" s="38">
        <v>10294623</v>
      </c>
      <c r="D2851" s="40" t="s">
        <v>212</v>
      </c>
      <c r="E2851" s="41">
        <v>2</v>
      </c>
      <c r="F2851" s="38">
        <v>60</v>
      </c>
      <c r="G2851" s="38" t="s">
        <v>83</v>
      </c>
      <c r="H2851" s="42">
        <v>179.56</v>
      </c>
      <c r="I2851" s="57"/>
      <c r="J2851" s="44">
        <v>40513</v>
      </c>
      <c r="K2851" s="42">
        <v>0</v>
      </c>
      <c r="L2851" s="42">
        <v>170.58</v>
      </c>
      <c r="M2851" s="44">
        <v>45199</v>
      </c>
      <c r="N2851" s="42">
        <f>H2851-K2851-L2851</f>
        <v>8.9799999999999898</v>
      </c>
      <c r="O2851" s="42">
        <v>0</v>
      </c>
      <c r="P2851" s="45">
        <v>0.13</v>
      </c>
      <c r="Q2851" s="42">
        <v>0</v>
      </c>
      <c r="R2851" s="42">
        <v>0</v>
      </c>
      <c r="S2851" s="42">
        <f>N2851</f>
        <v>8.9799999999999898</v>
      </c>
      <c r="T2851" s="38">
        <v>5000</v>
      </c>
      <c r="U2851" s="14">
        <f>S2851/H2851</f>
        <v>5.0011138338159886E-2</v>
      </c>
      <c r="V2851" s="19"/>
      <c r="W2851" s="19"/>
      <c r="X2851" s="37" t="s">
        <v>3467</v>
      </c>
    </row>
    <row r="2852" spans="1:37" s="3" customFormat="1" ht="16.5" customHeight="1">
      <c r="A2852" s="38">
        <v>849</v>
      </c>
      <c r="B2852" s="39">
        <v>40710</v>
      </c>
      <c r="C2852" s="38">
        <v>10294623</v>
      </c>
      <c r="D2852" s="40" t="s">
        <v>212</v>
      </c>
      <c r="E2852" s="58">
        <v>3</v>
      </c>
      <c r="F2852" s="38">
        <v>60</v>
      </c>
      <c r="G2852" s="38" t="s">
        <v>83</v>
      </c>
      <c r="H2852" s="42">
        <v>269.33999999999997</v>
      </c>
      <c r="I2852" s="37"/>
      <c r="J2852" s="44">
        <v>40513</v>
      </c>
      <c r="K2852" s="42">
        <v>0</v>
      </c>
      <c r="L2852" s="42">
        <v>255.87</v>
      </c>
      <c r="M2852" s="44">
        <v>45251</v>
      </c>
      <c r="N2852" s="42">
        <v>13.47</v>
      </c>
      <c r="O2852" s="42">
        <v>0</v>
      </c>
      <c r="P2852" s="45">
        <f>IF(J2852&lt;DATEVALUE("2009-1-1"),3%,13%)</f>
        <v>0.13</v>
      </c>
      <c r="Q2852" s="42">
        <f>IF(P2852=13%,ROUND(O2852/(1+P2852)*P2852,2),ROUND(O2852/(1+0.03)*0.02,2))</f>
        <v>0</v>
      </c>
      <c r="R2852" s="42">
        <f>O2852-Q2852</f>
        <v>0</v>
      </c>
      <c r="S2852" s="42">
        <f>N2852-R2852</f>
        <v>13.47</v>
      </c>
      <c r="T2852" s="38">
        <v>5000</v>
      </c>
      <c r="U2852" s="14">
        <f>S2852/H2852</f>
        <v>5.0011138338159955E-2</v>
      </c>
      <c r="V2852" s="19"/>
      <c r="W2852" s="19"/>
      <c r="X2852" s="37" t="s">
        <v>3467</v>
      </c>
    </row>
    <row r="2853" spans="1:37" s="3" customFormat="1" ht="16.5" customHeight="1">
      <c r="A2853" s="38">
        <v>203</v>
      </c>
      <c r="B2853" s="39">
        <v>10743</v>
      </c>
      <c r="C2853" s="38">
        <v>10300987</v>
      </c>
      <c r="D2853" s="40" t="s">
        <v>550</v>
      </c>
      <c r="E2853" s="58">
        <v>1</v>
      </c>
      <c r="F2853" s="38">
        <v>60</v>
      </c>
      <c r="G2853" s="38" t="s">
        <v>33</v>
      </c>
      <c r="H2853" s="42">
        <v>803.42</v>
      </c>
      <c r="I2853" s="57"/>
      <c r="J2853" s="44">
        <v>40533</v>
      </c>
      <c r="K2853" s="42">
        <v>0</v>
      </c>
      <c r="L2853" s="42">
        <v>763.24</v>
      </c>
      <c r="M2853" s="44">
        <v>45199</v>
      </c>
      <c r="N2853" s="42">
        <f>H2853-L2853</f>
        <v>40.17999999999995</v>
      </c>
      <c r="O2853" s="42">
        <v>0</v>
      </c>
      <c r="P2853" s="45">
        <v>0.13</v>
      </c>
      <c r="Q2853" s="42">
        <v>0</v>
      </c>
      <c r="R2853" s="42">
        <v>0</v>
      </c>
      <c r="S2853" s="42">
        <f>N2853</f>
        <v>40.17999999999995</v>
      </c>
      <c r="T2853" s="38">
        <v>5000</v>
      </c>
      <c r="U2853" s="14">
        <f>S2853/H2853</f>
        <v>5.0011202110975518E-2</v>
      </c>
      <c r="V2853" s="19"/>
      <c r="W2853" s="19"/>
      <c r="X2853" s="37" t="s">
        <v>3463</v>
      </c>
    </row>
    <row r="2854" spans="1:37" s="3" customFormat="1" ht="16.5" customHeight="1">
      <c r="A2854" s="38">
        <v>77</v>
      </c>
      <c r="B2854" s="39">
        <v>10750</v>
      </c>
      <c r="C2854" s="38">
        <v>10298401</v>
      </c>
      <c r="D2854" s="40" t="s">
        <v>1128</v>
      </c>
      <c r="E2854" s="38">
        <v>1</v>
      </c>
      <c r="F2854" s="38">
        <v>120</v>
      </c>
      <c r="G2854" s="38" t="s">
        <v>23</v>
      </c>
      <c r="H2854" s="42">
        <v>401.71</v>
      </c>
      <c r="I2854" s="56"/>
      <c r="J2854" s="44">
        <v>40862</v>
      </c>
      <c r="K2854" s="42">
        <v>0</v>
      </c>
      <c r="L2854" s="42">
        <v>381.62</v>
      </c>
      <c r="M2854" s="44">
        <v>45169</v>
      </c>
      <c r="N2854" s="42">
        <f>H2854-K2854-L2854</f>
        <v>20.089999999999975</v>
      </c>
      <c r="O2854" s="42">
        <v>0</v>
      </c>
      <c r="P2854" s="45">
        <v>0.13</v>
      </c>
      <c r="Q2854" s="42">
        <v>0</v>
      </c>
      <c r="R2854" s="42">
        <v>0</v>
      </c>
      <c r="S2854" s="42">
        <v>20.09</v>
      </c>
      <c r="T2854" s="38">
        <v>5000</v>
      </c>
      <c r="U2854" s="14">
        <f>S2854/H2854</f>
        <v>5.0011202110975581E-2</v>
      </c>
      <c r="V2854" s="19"/>
      <c r="W2854" s="19"/>
      <c r="X2854" s="37" t="s">
        <v>3473</v>
      </c>
    </row>
    <row r="2855" spans="1:37" s="3" customFormat="1" ht="16.5" customHeight="1">
      <c r="A2855" s="38">
        <v>345</v>
      </c>
      <c r="B2855" s="39">
        <v>10739</v>
      </c>
      <c r="C2855" s="38">
        <v>10277910</v>
      </c>
      <c r="D2855" s="40" t="s">
        <v>485</v>
      </c>
      <c r="E2855" s="58">
        <v>1</v>
      </c>
      <c r="F2855" s="38">
        <v>60</v>
      </c>
      <c r="G2855" s="38" t="s">
        <v>33</v>
      </c>
      <c r="H2855" s="42">
        <v>837.61</v>
      </c>
      <c r="I2855" s="57"/>
      <c r="J2855" s="44">
        <v>40512</v>
      </c>
      <c r="K2855" s="42">
        <v>0</v>
      </c>
      <c r="L2855" s="42">
        <v>795.72</v>
      </c>
      <c r="M2855" s="44">
        <v>45199</v>
      </c>
      <c r="N2855" s="42">
        <f>H2855-L2855</f>
        <v>41.889999999999986</v>
      </c>
      <c r="O2855" s="42">
        <v>0</v>
      </c>
      <c r="P2855" s="45">
        <v>0.13</v>
      </c>
      <c r="Q2855" s="42">
        <v>0</v>
      </c>
      <c r="R2855" s="42">
        <v>0</v>
      </c>
      <c r="S2855" s="42">
        <f>N2855-R2855</f>
        <v>41.889999999999986</v>
      </c>
      <c r="T2855" s="38">
        <v>5000</v>
      </c>
      <c r="U2855" s="14">
        <f>S2855/H2855</f>
        <v>5.0011341793913616E-2</v>
      </c>
      <c r="V2855" s="19"/>
      <c r="W2855" s="19"/>
      <c r="X2855" s="37" t="s">
        <v>3462</v>
      </c>
    </row>
    <row r="2856" spans="1:37" s="3" customFormat="1" ht="16.5" customHeight="1">
      <c r="A2856" s="38">
        <v>344</v>
      </c>
      <c r="B2856" s="39">
        <v>40712</v>
      </c>
      <c r="C2856" s="38">
        <v>10302663</v>
      </c>
      <c r="D2856" s="40" t="s">
        <v>1662</v>
      </c>
      <c r="E2856" s="38">
        <v>1</v>
      </c>
      <c r="F2856" s="38">
        <v>18</v>
      </c>
      <c r="G2856" s="38" t="s">
        <v>33</v>
      </c>
      <c r="H2856" s="42">
        <v>352.32</v>
      </c>
      <c r="I2856" s="55"/>
      <c r="J2856" s="44">
        <v>43977</v>
      </c>
      <c r="K2856" s="42">
        <v>0</v>
      </c>
      <c r="L2856" s="42">
        <v>334.7</v>
      </c>
      <c r="M2856" s="44">
        <v>45138</v>
      </c>
      <c r="N2856" s="42">
        <f>H2856-K2856-L2856</f>
        <v>17.620000000000005</v>
      </c>
      <c r="O2856" s="42">
        <v>0</v>
      </c>
      <c r="P2856" s="45">
        <v>0.13</v>
      </c>
      <c r="Q2856" s="42">
        <v>0</v>
      </c>
      <c r="R2856" s="42">
        <v>0</v>
      </c>
      <c r="S2856" s="42">
        <v>17.62</v>
      </c>
      <c r="T2856" s="38">
        <v>5000</v>
      </c>
      <c r="U2856" s="14">
        <f>S2856/H2856</f>
        <v>5.0011353315168032E-2</v>
      </c>
      <c r="V2856" s="19"/>
      <c r="W2856" s="19"/>
      <c r="X2856" s="37" t="s">
        <v>3467</v>
      </c>
    </row>
    <row r="2857" spans="1:37" s="3" customFormat="1" ht="16.5" customHeight="1">
      <c r="A2857" s="38">
        <v>63</v>
      </c>
      <c r="B2857" s="39">
        <v>10754</v>
      </c>
      <c r="C2857" s="38">
        <v>10294895</v>
      </c>
      <c r="D2857" s="40" t="s">
        <v>648</v>
      </c>
      <c r="E2857" s="38">
        <v>3</v>
      </c>
      <c r="F2857" s="38">
        <v>60</v>
      </c>
      <c r="G2857" s="38" t="s">
        <v>83</v>
      </c>
      <c r="H2857" s="42">
        <v>506.88</v>
      </c>
      <c r="I2857" s="57"/>
      <c r="J2857" s="44">
        <v>40422</v>
      </c>
      <c r="K2857" s="42">
        <v>0</v>
      </c>
      <c r="L2857" s="42">
        <v>481.53</v>
      </c>
      <c r="M2857" s="44">
        <v>45199</v>
      </c>
      <c r="N2857" s="42">
        <f>H2857-K2857-L2857</f>
        <v>25.350000000000023</v>
      </c>
      <c r="O2857" s="42">
        <v>0</v>
      </c>
      <c r="P2857" s="45">
        <v>0.13</v>
      </c>
      <c r="Q2857" s="42">
        <v>0</v>
      </c>
      <c r="R2857" s="42">
        <v>0</v>
      </c>
      <c r="S2857" s="42">
        <v>25.35</v>
      </c>
      <c r="T2857" s="38">
        <v>5000</v>
      </c>
      <c r="U2857" s="14">
        <f>S2857/H2857</f>
        <v>5.0011837121212127E-2</v>
      </c>
      <c r="V2857" s="19"/>
      <c r="W2857" s="19"/>
      <c r="X2857" s="37" t="s">
        <v>3464</v>
      </c>
    </row>
    <row r="2858" spans="1:37" s="3" customFormat="1" ht="16.5" customHeight="1">
      <c r="A2858" s="38">
        <v>1</v>
      </c>
      <c r="B2858" s="39">
        <v>10702</v>
      </c>
      <c r="C2858" s="38">
        <v>10291287</v>
      </c>
      <c r="D2858" s="40" t="s">
        <v>2178</v>
      </c>
      <c r="E2858" s="41">
        <v>1</v>
      </c>
      <c r="F2858" s="38">
        <v>1</v>
      </c>
      <c r="G2858" s="38" t="s">
        <v>33</v>
      </c>
      <c r="H2858" s="42">
        <v>668.04</v>
      </c>
      <c r="I2858" s="43"/>
      <c r="J2858" s="44">
        <v>43978</v>
      </c>
      <c r="K2858" s="42">
        <v>0</v>
      </c>
      <c r="L2858" s="42">
        <v>634.63</v>
      </c>
      <c r="M2858" s="44">
        <v>44957</v>
      </c>
      <c r="N2858" s="42">
        <f>H2858-K2858-L2858</f>
        <v>33.409999999999968</v>
      </c>
      <c r="O2858" s="42">
        <v>0</v>
      </c>
      <c r="P2858" s="45">
        <v>0.13</v>
      </c>
      <c r="Q2858" s="42">
        <v>0</v>
      </c>
      <c r="R2858" s="42">
        <v>0</v>
      </c>
      <c r="S2858" s="42">
        <f>N2858-R2858</f>
        <v>33.409999999999968</v>
      </c>
      <c r="T2858" s="38">
        <v>5000</v>
      </c>
      <c r="U2858" s="14">
        <f>S2858/H2858</f>
        <v>5.001197533081847E-2</v>
      </c>
      <c r="V2858" s="19"/>
      <c r="W2858" s="19"/>
      <c r="X2858" s="37" t="s">
        <v>3456</v>
      </c>
      <c r="Y2858" s="20"/>
      <c r="Z2858" s="20"/>
      <c r="AA2858" s="20"/>
      <c r="AB2858" s="20"/>
      <c r="AC2858" s="20"/>
      <c r="AD2858" s="20"/>
      <c r="AE2858" s="20"/>
      <c r="AF2858" s="20"/>
      <c r="AG2858" s="20"/>
      <c r="AH2858" s="20"/>
      <c r="AI2858" s="20"/>
      <c r="AJ2858" s="20"/>
    </row>
    <row r="2859" spans="1:37" s="3" customFormat="1" ht="16.5" customHeight="1">
      <c r="A2859" s="38">
        <v>125</v>
      </c>
      <c r="B2859" s="39">
        <v>10741</v>
      </c>
      <c r="C2859" s="38">
        <v>10282236</v>
      </c>
      <c r="D2859" s="40" t="s">
        <v>559</v>
      </c>
      <c r="E2859" s="38">
        <v>1</v>
      </c>
      <c r="F2859" s="38">
        <v>1</v>
      </c>
      <c r="G2859" s="38" t="s">
        <v>33</v>
      </c>
      <c r="H2859" s="42">
        <v>668.04</v>
      </c>
      <c r="I2859" s="2"/>
      <c r="J2859" s="44">
        <v>44005</v>
      </c>
      <c r="K2859" s="42">
        <v>0</v>
      </c>
      <c r="L2859" s="42">
        <v>634.63</v>
      </c>
      <c r="M2859" s="44">
        <v>45077</v>
      </c>
      <c r="N2859" s="42">
        <f>H2859-K2859-L2859</f>
        <v>33.409999999999968</v>
      </c>
      <c r="O2859" s="42">
        <v>0</v>
      </c>
      <c r="P2859" s="45">
        <v>0.13</v>
      </c>
      <c r="Q2859" s="42">
        <v>0</v>
      </c>
      <c r="R2859" s="42">
        <v>0</v>
      </c>
      <c r="S2859" s="42">
        <f>N2859-R2859</f>
        <v>33.409999999999968</v>
      </c>
      <c r="T2859" s="38">
        <v>5000</v>
      </c>
      <c r="U2859" s="14">
        <f>S2859/H2859</f>
        <v>5.001197533081847E-2</v>
      </c>
      <c r="V2859" s="19"/>
      <c r="W2859" s="19"/>
      <c r="X2859" s="37" t="s">
        <v>3462</v>
      </c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</row>
    <row r="2860" spans="1:37" s="3" customFormat="1" ht="16.5" customHeight="1">
      <c r="A2860" s="38">
        <v>97</v>
      </c>
      <c r="B2860" s="39">
        <v>10749</v>
      </c>
      <c r="C2860" s="38">
        <v>10301201</v>
      </c>
      <c r="D2860" s="40" t="s">
        <v>484</v>
      </c>
      <c r="E2860" s="58">
        <v>1</v>
      </c>
      <c r="F2860" s="38">
        <v>51</v>
      </c>
      <c r="G2860" s="38" t="s">
        <v>33</v>
      </c>
      <c r="H2860" s="42">
        <v>603.45000000000005</v>
      </c>
      <c r="I2860" s="37"/>
      <c r="J2860" s="44">
        <v>43582</v>
      </c>
      <c r="K2860" s="42">
        <v>0</v>
      </c>
      <c r="L2860" s="42">
        <v>573.27</v>
      </c>
      <c r="M2860" s="44">
        <v>45232</v>
      </c>
      <c r="N2860" s="42">
        <v>30.18</v>
      </c>
      <c r="O2860" s="42">
        <v>0</v>
      </c>
      <c r="P2860" s="45">
        <f>IF(J2860&lt;DATEVALUE("2009-1-1"),3%,13%)</f>
        <v>0.13</v>
      </c>
      <c r="Q2860" s="42">
        <f>IF(P2860=13%,ROUND(O2860/(1+P2860)*P2860,2),ROUND(O2860/(1+0.03)*0.02,2))</f>
        <v>0</v>
      </c>
      <c r="R2860" s="42">
        <f>O2860-Q2860</f>
        <v>0</v>
      </c>
      <c r="S2860" s="42">
        <f>N2860-R2860</f>
        <v>30.18</v>
      </c>
      <c r="T2860" s="38">
        <v>5000</v>
      </c>
      <c r="U2860" s="14">
        <f>S2860/H2860</f>
        <v>5.0012428535918467E-2</v>
      </c>
      <c r="V2860" s="19"/>
      <c r="W2860" s="19"/>
      <c r="X2860" s="37" t="s">
        <v>3473</v>
      </c>
    </row>
    <row r="2861" spans="1:37" s="3" customFormat="1" ht="16.5" customHeight="1">
      <c r="A2861" s="38">
        <v>26</v>
      </c>
      <c r="B2861" s="39">
        <v>10751</v>
      </c>
      <c r="C2861" s="38">
        <v>10305463</v>
      </c>
      <c r="D2861" s="40" t="s">
        <v>616</v>
      </c>
      <c r="E2861" s="38">
        <v>1</v>
      </c>
      <c r="F2861" s="38">
        <v>120</v>
      </c>
      <c r="G2861" s="38" t="s">
        <v>23</v>
      </c>
      <c r="H2861" s="42">
        <v>471.68</v>
      </c>
      <c r="I2861" s="56"/>
      <c r="J2861" s="44">
        <v>41269</v>
      </c>
      <c r="K2861" s="42">
        <v>0</v>
      </c>
      <c r="L2861" s="42">
        <v>448.09</v>
      </c>
      <c r="M2861" s="44">
        <v>45169</v>
      </c>
      <c r="N2861" s="42">
        <f>H2861-K2861-L2861</f>
        <v>23.590000000000032</v>
      </c>
      <c r="O2861" s="42">
        <v>0</v>
      </c>
      <c r="P2861" s="45">
        <v>0.13</v>
      </c>
      <c r="Q2861" s="42">
        <v>0</v>
      </c>
      <c r="R2861" s="42">
        <v>0</v>
      </c>
      <c r="S2861" s="42">
        <v>23.59</v>
      </c>
      <c r="T2861" s="38">
        <v>2103</v>
      </c>
      <c r="U2861" s="14">
        <f>S2861/H2861</f>
        <v>5.0012720488466757E-2</v>
      </c>
      <c r="V2861" s="19"/>
      <c r="W2861" s="19"/>
      <c r="X2861" s="37" t="s">
        <v>3474</v>
      </c>
    </row>
    <row r="2862" spans="1:37" s="3" customFormat="1" ht="16.5" customHeight="1">
      <c r="A2862" s="38">
        <v>78</v>
      </c>
      <c r="B2862" s="39">
        <v>10713</v>
      </c>
      <c r="C2862" s="38">
        <v>10298602</v>
      </c>
      <c r="D2862" s="40" t="s">
        <v>224</v>
      </c>
      <c r="E2862" s="38">
        <v>2</v>
      </c>
      <c r="F2862" s="38">
        <v>60</v>
      </c>
      <c r="G2862" s="38" t="s">
        <v>83</v>
      </c>
      <c r="H2862" s="42">
        <v>494.67</v>
      </c>
      <c r="I2862" s="57"/>
      <c r="J2862" s="44">
        <v>40805</v>
      </c>
      <c r="K2862" s="42">
        <v>0</v>
      </c>
      <c r="L2862" s="42">
        <v>469.93</v>
      </c>
      <c r="M2862" s="44">
        <v>45199</v>
      </c>
      <c r="N2862" s="42">
        <v>24.74</v>
      </c>
      <c r="O2862" s="42">
        <v>0</v>
      </c>
      <c r="P2862" s="45">
        <v>0.13</v>
      </c>
      <c r="Q2862" s="42">
        <v>0</v>
      </c>
      <c r="R2862" s="42">
        <v>0</v>
      </c>
      <c r="S2862" s="42">
        <v>24.74</v>
      </c>
      <c r="T2862" s="38">
        <v>5000</v>
      </c>
      <c r="U2862" s="14">
        <f>S2862/H2862</f>
        <v>5.0013140073180098E-2</v>
      </c>
      <c r="V2862" s="19"/>
      <c r="W2862" s="19"/>
      <c r="X2862" s="37" t="s">
        <v>3457</v>
      </c>
    </row>
    <row r="2863" spans="1:37" s="3" customFormat="1" ht="16.5" customHeight="1">
      <c r="A2863" s="38">
        <v>45</v>
      </c>
      <c r="B2863" s="39">
        <v>10755</v>
      </c>
      <c r="C2863" s="38">
        <v>10287293</v>
      </c>
      <c r="D2863" s="40" t="s">
        <v>1139</v>
      </c>
      <c r="E2863" s="38">
        <v>1</v>
      </c>
      <c r="F2863" s="38">
        <v>120</v>
      </c>
      <c r="G2863" s="38" t="s">
        <v>23</v>
      </c>
      <c r="H2863" s="42">
        <v>721.41</v>
      </c>
      <c r="I2863" s="53"/>
      <c r="J2863" s="44">
        <v>39947</v>
      </c>
      <c r="K2863" s="42">
        <v>0</v>
      </c>
      <c r="L2863" s="42">
        <v>685.33</v>
      </c>
      <c r="M2863" s="44">
        <v>45169</v>
      </c>
      <c r="N2863" s="42">
        <f>H2863-K2863-L2863</f>
        <v>36.079999999999927</v>
      </c>
      <c r="O2863" s="42">
        <v>0</v>
      </c>
      <c r="P2863" s="45">
        <v>0.13</v>
      </c>
      <c r="Q2863" s="42">
        <v>0</v>
      </c>
      <c r="R2863" s="42">
        <v>0</v>
      </c>
      <c r="S2863" s="42">
        <v>36.08</v>
      </c>
      <c r="T2863" s="38">
        <v>5000</v>
      </c>
      <c r="U2863" s="14">
        <f>S2863/H2863</f>
        <v>5.0013168655826785E-2</v>
      </c>
      <c r="V2863" s="19"/>
      <c r="W2863" s="19"/>
      <c r="X2863" s="37" t="s">
        <v>3464</v>
      </c>
    </row>
    <row r="2864" spans="1:37" s="3" customFormat="1" ht="16.5" customHeight="1">
      <c r="A2864" s="38">
        <v>9</v>
      </c>
      <c r="B2864" s="39">
        <v>10749</v>
      </c>
      <c r="C2864" s="38">
        <v>10301682</v>
      </c>
      <c r="D2864" s="40" t="s">
        <v>2513</v>
      </c>
      <c r="E2864" s="38">
        <v>1</v>
      </c>
      <c r="F2864" s="38">
        <v>11</v>
      </c>
      <c r="G2864" s="38" t="s">
        <v>33</v>
      </c>
      <c r="H2864" s="42">
        <v>568.65</v>
      </c>
      <c r="I2864" s="2"/>
      <c r="J2864" s="44">
        <v>42975</v>
      </c>
      <c r="K2864" s="42">
        <v>0</v>
      </c>
      <c r="L2864" s="42">
        <v>540.21</v>
      </c>
      <c r="M2864" s="44">
        <v>45016</v>
      </c>
      <c r="N2864" s="42">
        <f>H2864-K2864-L2864</f>
        <v>28.439999999999941</v>
      </c>
      <c r="O2864" s="42">
        <v>0</v>
      </c>
      <c r="P2864" s="45">
        <v>0.13</v>
      </c>
      <c r="Q2864" s="42">
        <v>0</v>
      </c>
      <c r="R2864" s="42">
        <v>0</v>
      </c>
      <c r="S2864" s="42">
        <v>28.44</v>
      </c>
      <c r="T2864" s="38">
        <v>5000</v>
      </c>
      <c r="U2864" s="14">
        <f>S2864/H2864</f>
        <v>5.0013189132155106E-2</v>
      </c>
      <c r="V2864" s="19"/>
      <c r="W2864" s="19"/>
      <c r="X2864" s="37" t="s">
        <v>3473</v>
      </c>
    </row>
    <row r="2865" spans="1:37" s="3" customFormat="1" ht="16.5" customHeight="1">
      <c r="A2865" s="38">
        <v>768</v>
      </c>
      <c r="B2865" s="39">
        <v>10729</v>
      </c>
      <c r="C2865" s="38">
        <v>10292305</v>
      </c>
      <c r="D2865" s="40" t="s">
        <v>3320</v>
      </c>
      <c r="E2865" s="58">
        <v>1</v>
      </c>
      <c r="F2865" s="38">
        <v>60</v>
      </c>
      <c r="G2865" s="38" t="s">
        <v>33</v>
      </c>
      <c r="H2865" s="42">
        <v>497.66</v>
      </c>
      <c r="I2865" s="37"/>
      <c r="J2865" s="44">
        <v>39812</v>
      </c>
      <c r="K2865" s="42">
        <v>0</v>
      </c>
      <c r="L2865" s="42">
        <v>472.77</v>
      </c>
      <c r="M2865" s="44">
        <v>45259</v>
      </c>
      <c r="N2865" s="42">
        <v>24.89</v>
      </c>
      <c r="O2865" s="42">
        <v>0</v>
      </c>
      <c r="P2865" s="45">
        <f>IF(J2865&lt;DATEVALUE("2009-1-1"),3%,13%)</f>
        <v>0.03</v>
      </c>
      <c r="Q2865" s="42">
        <f>IF(P2865=13%,ROUND(O2865/(1+P2865)*P2865,2),ROUND(O2865/(1+0.03)*0.02,2))</f>
        <v>0</v>
      </c>
      <c r="R2865" s="42">
        <f>O2865-Q2865</f>
        <v>0</v>
      </c>
      <c r="S2865" s="42">
        <f>N2865-R2865</f>
        <v>24.89</v>
      </c>
      <c r="T2865" s="38">
        <v>5000</v>
      </c>
      <c r="U2865" s="14">
        <f>S2865/H2865</f>
        <v>5.0014065828075389E-2</v>
      </c>
      <c r="V2865" s="19"/>
      <c r="W2865" s="19"/>
      <c r="X2865" s="37" t="s">
        <v>3459</v>
      </c>
    </row>
    <row r="2866" spans="1:37" s="3" customFormat="1" ht="16.5" customHeight="1">
      <c r="A2866" s="38">
        <v>54</v>
      </c>
      <c r="B2866" s="39">
        <v>50098</v>
      </c>
      <c r="C2866" s="38">
        <v>10307054</v>
      </c>
      <c r="D2866" s="40" t="s">
        <v>161</v>
      </c>
      <c r="E2866" s="38">
        <v>1</v>
      </c>
      <c r="F2866" s="38">
        <v>60</v>
      </c>
      <c r="G2866" s="38" t="s">
        <v>83</v>
      </c>
      <c r="H2866" s="42">
        <v>104.77</v>
      </c>
      <c r="I2866" s="53"/>
      <c r="J2866" s="44">
        <v>41248</v>
      </c>
      <c r="K2866" s="42">
        <v>0</v>
      </c>
      <c r="L2866" s="42">
        <v>99.53</v>
      </c>
      <c r="M2866" s="44">
        <v>45138</v>
      </c>
      <c r="N2866" s="42">
        <f>H2866-K2866-L2866</f>
        <v>5.2399999999999949</v>
      </c>
      <c r="O2866" s="42">
        <v>0</v>
      </c>
      <c r="P2866" s="45">
        <v>0.13</v>
      </c>
      <c r="Q2866" s="42">
        <v>0</v>
      </c>
      <c r="R2866" s="42">
        <v>0</v>
      </c>
      <c r="S2866" s="42">
        <v>5.24</v>
      </c>
      <c r="T2866" s="38">
        <v>5000</v>
      </c>
      <c r="U2866" s="14">
        <f>S2866/H2866</f>
        <v>5.0014317075498714E-2</v>
      </c>
      <c r="V2866" s="19"/>
      <c r="W2866" s="19"/>
      <c r="X2866" s="37" t="s">
        <v>3456</v>
      </c>
    </row>
    <row r="2867" spans="1:37" s="3" customFormat="1" ht="16.5" customHeight="1">
      <c r="A2867" s="38">
        <v>55</v>
      </c>
      <c r="B2867" s="39">
        <v>50098</v>
      </c>
      <c r="C2867" s="38">
        <v>10307054</v>
      </c>
      <c r="D2867" s="40" t="s">
        <v>161</v>
      </c>
      <c r="E2867" s="38">
        <v>1</v>
      </c>
      <c r="F2867" s="38">
        <v>60</v>
      </c>
      <c r="G2867" s="38" t="s">
        <v>83</v>
      </c>
      <c r="H2867" s="42">
        <v>523.84</v>
      </c>
      <c r="I2867" s="53"/>
      <c r="J2867" s="44">
        <v>41248</v>
      </c>
      <c r="K2867" s="42">
        <v>0</v>
      </c>
      <c r="L2867" s="42">
        <v>497.64</v>
      </c>
      <c r="M2867" s="44">
        <v>45138</v>
      </c>
      <c r="N2867" s="42">
        <f>H2867-K2867-L2867</f>
        <v>26.200000000000045</v>
      </c>
      <c r="O2867" s="42">
        <v>0</v>
      </c>
      <c r="P2867" s="45">
        <v>0.13</v>
      </c>
      <c r="Q2867" s="42">
        <v>0</v>
      </c>
      <c r="R2867" s="42">
        <v>0</v>
      </c>
      <c r="S2867" s="42">
        <v>26.2</v>
      </c>
      <c r="T2867" s="38">
        <v>5000</v>
      </c>
      <c r="U2867" s="14">
        <f>S2867/H2867</f>
        <v>5.0015271838729378E-2</v>
      </c>
      <c r="V2867" s="19"/>
      <c r="W2867" s="19"/>
      <c r="X2867" s="37" t="s">
        <v>3456</v>
      </c>
    </row>
    <row r="2868" spans="1:37" s="3" customFormat="1" ht="16.5" customHeight="1">
      <c r="A2868" s="38">
        <v>767</v>
      </c>
      <c r="B2868" s="39">
        <v>10729</v>
      </c>
      <c r="C2868" s="38">
        <v>10292304</v>
      </c>
      <c r="D2868" s="40" t="s">
        <v>3319</v>
      </c>
      <c r="E2868" s="58">
        <v>1</v>
      </c>
      <c r="F2868" s="38">
        <v>60</v>
      </c>
      <c r="G2868" s="38" t="s">
        <v>33</v>
      </c>
      <c r="H2868" s="42">
        <v>353.89</v>
      </c>
      <c r="I2868" s="37"/>
      <c r="J2868" s="44">
        <v>39812</v>
      </c>
      <c r="K2868" s="42">
        <v>0</v>
      </c>
      <c r="L2868" s="42">
        <v>336.19</v>
      </c>
      <c r="M2868" s="44">
        <v>45259</v>
      </c>
      <c r="N2868" s="42">
        <v>17.7</v>
      </c>
      <c r="O2868" s="42">
        <v>0</v>
      </c>
      <c r="P2868" s="45">
        <f>IF(J2868&lt;DATEVALUE("2009-1-1"),3%,13%)</f>
        <v>0.03</v>
      </c>
      <c r="Q2868" s="42">
        <f>IF(P2868=13%,ROUND(O2868/(1+P2868)*P2868,2),ROUND(O2868/(1+0.03)*0.02,2))</f>
        <v>0</v>
      </c>
      <c r="R2868" s="42">
        <f>O2868-Q2868</f>
        <v>0</v>
      </c>
      <c r="S2868" s="42">
        <f>N2868-R2868</f>
        <v>17.7</v>
      </c>
      <c r="T2868" s="38">
        <v>5000</v>
      </c>
      <c r="U2868" s="14">
        <f>S2868/H2868</f>
        <v>5.0015541552459804E-2</v>
      </c>
      <c r="V2868" s="19"/>
      <c r="W2868" s="19"/>
      <c r="X2868" s="37" t="s">
        <v>3459</v>
      </c>
    </row>
    <row r="2869" spans="1:37" s="3" customFormat="1" ht="16.5" customHeight="1">
      <c r="A2869" s="38">
        <v>154</v>
      </c>
      <c r="B2869" s="39">
        <v>50098</v>
      </c>
      <c r="C2869" s="38">
        <v>10307112</v>
      </c>
      <c r="D2869" s="40" t="s">
        <v>616</v>
      </c>
      <c r="E2869" s="38">
        <v>1</v>
      </c>
      <c r="F2869" s="38">
        <v>120</v>
      </c>
      <c r="G2869" s="38" t="s">
        <v>23</v>
      </c>
      <c r="H2869" s="42">
        <v>497.44</v>
      </c>
      <c r="I2869" s="57"/>
      <c r="J2869" s="44">
        <v>41248</v>
      </c>
      <c r="K2869" s="42">
        <v>0</v>
      </c>
      <c r="L2869" s="42">
        <v>472.56</v>
      </c>
      <c r="M2869" s="44">
        <v>45199</v>
      </c>
      <c r="N2869" s="42">
        <v>24.88</v>
      </c>
      <c r="O2869" s="42">
        <v>0</v>
      </c>
      <c r="P2869" s="45">
        <v>0.13</v>
      </c>
      <c r="Q2869" s="42">
        <v>0</v>
      </c>
      <c r="R2869" s="42">
        <v>0</v>
      </c>
      <c r="S2869" s="42">
        <v>24.88</v>
      </c>
      <c r="T2869" s="38">
        <v>2103</v>
      </c>
      <c r="U2869" s="14">
        <f>S2869/H2869</f>
        <v>5.0016082341588934E-2</v>
      </c>
      <c r="V2869" s="19"/>
      <c r="W2869" s="19"/>
      <c r="X2869" s="37" t="s">
        <v>3456</v>
      </c>
    </row>
    <row r="2870" spans="1:37" s="3" customFormat="1" ht="16.5" customHeight="1">
      <c r="A2870" s="38">
        <v>155</v>
      </c>
      <c r="B2870" s="39">
        <v>50098</v>
      </c>
      <c r="C2870" s="38">
        <v>10307111</v>
      </c>
      <c r="D2870" s="40" t="s">
        <v>616</v>
      </c>
      <c r="E2870" s="38">
        <v>1</v>
      </c>
      <c r="F2870" s="38">
        <v>120</v>
      </c>
      <c r="G2870" s="38" t="s">
        <v>23</v>
      </c>
      <c r="H2870" s="42">
        <v>497.44</v>
      </c>
      <c r="I2870" s="57"/>
      <c r="J2870" s="44">
        <v>41248</v>
      </c>
      <c r="K2870" s="42">
        <v>0</v>
      </c>
      <c r="L2870" s="42">
        <v>472.56</v>
      </c>
      <c r="M2870" s="44">
        <v>45199</v>
      </c>
      <c r="N2870" s="42">
        <v>24.88</v>
      </c>
      <c r="O2870" s="42">
        <v>0</v>
      </c>
      <c r="P2870" s="45">
        <v>0.13</v>
      </c>
      <c r="Q2870" s="42">
        <v>0</v>
      </c>
      <c r="R2870" s="42">
        <v>0</v>
      </c>
      <c r="S2870" s="42">
        <v>24.88</v>
      </c>
      <c r="T2870" s="38">
        <v>2105</v>
      </c>
      <c r="U2870" s="14">
        <f>S2870/H2870</f>
        <v>5.0016082341588934E-2</v>
      </c>
      <c r="V2870" s="19"/>
      <c r="W2870" s="19"/>
      <c r="X2870" s="37" t="s">
        <v>3456</v>
      </c>
    </row>
    <row r="2871" spans="1:37" s="3" customFormat="1" ht="16.5" customHeight="1">
      <c r="A2871" s="38">
        <v>182</v>
      </c>
      <c r="B2871" s="39">
        <v>10736</v>
      </c>
      <c r="C2871" s="38">
        <v>10284327</v>
      </c>
      <c r="D2871" s="40" t="s">
        <v>1944</v>
      </c>
      <c r="E2871" s="31">
        <v>1</v>
      </c>
      <c r="F2871" s="38">
        <v>120</v>
      </c>
      <c r="G2871" s="38" t="s">
        <v>23</v>
      </c>
      <c r="H2871" s="42">
        <v>534.02</v>
      </c>
      <c r="I2871" s="49"/>
      <c r="J2871" s="44">
        <v>39269</v>
      </c>
      <c r="K2871" s="42">
        <v>0</v>
      </c>
      <c r="L2871" s="42">
        <v>507.31</v>
      </c>
      <c r="M2871" s="44">
        <v>45107</v>
      </c>
      <c r="N2871" s="42">
        <f>H2871-K2871-L2871</f>
        <v>26.70999999999998</v>
      </c>
      <c r="O2871" s="42">
        <v>0</v>
      </c>
      <c r="P2871" s="45">
        <v>0.03</v>
      </c>
      <c r="Q2871" s="42">
        <v>0</v>
      </c>
      <c r="R2871" s="42">
        <v>0</v>
      </c>
      <c r="S2871" s="42">
        <f>N2871-R2871</f>
        <v>26.70999999999998</v>
      </c>
      <c r="T2871" s="38">
        <v>2001</v>
      </c>
      <c r="U2871" s="14">
        <f>S2871/H2871</f>
        <v>5.0016853301374446E-2</v>
      </c>
      <c r="V2871" s="19"/>
      <c r="W2871" s="19"/>
      <c r="X2871" s="37" t="s">
        <v>3461</v>
      </c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</row>
    <row r="2872" spans="1:37" s="3" customFormat="1" ht="16.5" customHeight="1">
      <c r="A2872" s="38">
        <v>4</v>
      </c>
      <c r="B2872" s="39">
        <v>10751</v>
      </c>
      <c r="C2872" s="38">
        <v>10305406</v>
      </c>
      <c r="D2872" s="40" t="s">
        <v>2440</v>
      </c>
      <c r="E2872" s="38">
        <v>1</v>
      </c>
      <c r="F2872" s="38">
        <v>120</v>
      </c>
      <c r="G2872" s="38" t="s">
        <v>23</v>
      </c>
      <c r="H2872" s="42">
        <v>512.82000000000005</v>
      </c>
      <c r="I2872" s="2"/>
      <c r="J2872" s="44">
        <v>41269</v>
      </c>
      <c r="K2872" s="42">
        <v>0</v>
      </c>
      <c r="L2872" s="42">
        <v>487.17</v>
      </c>
      <c r="M2872" s="44">
        <v>45016</v>
      </c>
      <c r="N2872" s="42">
        <f>H2872-K2872-L2872</f>
        <v>25.650000000000034</v>
      </c>
      <c r="O2872" s="42">
        <v>0</v>
      </c>
      <c r="P2872" s="45">
        <v>0.13</v>
      </c>
      <c r="Q2872" s="42">
        <v>0</v>
      </c>
      <c r="R2872" s="42">
        <v>0</v>
      </c>
      <c r="S2872" s="42">
        <v>25.65</v>
      </c>
      <c r="T2872" s="38">
        <v>2103</v>
      </c>
      <c r="U2872" s="14">
        <f>S2872/H2872</f>
        <v>5.0017550017550011E-2</v>
      </c>
      <c r="V2872" s="19"/>
      <c r="W2872" s="19"/>
      <c r="X2872" s="37" t="s">
        <v>3474</v>
      </c>
    </row>
    <row r="2873" spans="1:37" s="3" customFormat="1" ht="16.5" customHeight="1">
      <c r="A2873" s="38">
        <v>17</v>
      </c>
      <c r="B2873" s="39">
        <v>10701</v>
      </c>
      <c r="C2873" s="38">
        <v>10276679</v>
      </c>
      <c r="D2873" s="40" t="s">
        <v>232</v>
      </c>
      <c r="E2873" s="38">
        <v>4</v>
      </c>
      <c r="F2873" s="38">
        <v>41</v>
      </c>
      <c r="G2873" s="38" t="s">
        <v>23</v>
      </c>
      <c r="H2873" s="42">
        <v>512.82000000000005</v>
      </c>
      <c r="I2873" s="48"/>
      <c r="J2873" s="44">
        <v>42975</v>
      </c>
      <c r="K2873" s="42">
        <v>0</v>
      </c>
      <c r="L2873" s="42">
        <v>487.17</v>
      </c>
      <c r="M2873" s="44">
        <v>45107</v>
      </c>
      <c r="N2873" s="42">
        <f>H2873-K2873-L2873</f>
        <v>25.650000000000034</v>
      </c>
      <c r="O2873" s="42">
        <v>0</v>
      </c>
      <c r="P2873" s="45">
        <v>0.13</v>
      </c>
      <c r="Q2873" s="42">
        <v>0</v>
      </c>
      <c r="R2873" s="42">
        <v>0</v>
      </c>
      <c r="S2873" s="42">
        <f>N2873-R2873</f>
        <v>25.650000000000034</v>
      </c>
      <c r="T2873" s="38">
        <v>5000</v>
      </c>
      <c r="U2873" s="14">
        <f>S2873/H2873</f>
        <v>5.001755001755008E-2</v>
      </c>
      <c r="V2873" s="19"/>
      <c r="W2873" s="19"/>
      <c r="X2873" s="37" t="s">
        <v>3455</v>
      </c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</row>
    <row r="2874" spans="1:37" s="3" customFormat="1" ht="16.5" customHeight="1">
      <c r="A2874" s="38">
        <v>955</v>
      </c>
      <c r="B2874" s="39">
        <v>10800</v>
      </c>
      <c r="C2874" s="38">
        <v>10317360</v>
      </c>
      <c r="D2874" s="40" t="s">
        <v>763</v>
      </c>
      <c r="E2874" s="38">
        <v>1</v>
      </c>
      <c r="F2874" s="38">
        <v>60</v>
      </c>
      <c r="G2874" s="38" t="s">
        <v>23</v>
      </c>
      <c r="H2874" s="42">
        <v>368.67</v>
      </c>
      <c r="I2874" s="2"/>
      <c r="J2874" s="44">
        <v>39808</v>
      </c>
      <c r="K2874" s="42">
        <v>0</v>
      </c>
      <c r="L2874" s="42">
        <v>350.23</v>
      </c>
      <c r="M2874" s="44">
        <v>45077</v>
      </c>
      <c r="N2874" s="42">
        <f>H2874-K2874-L2874</f>
        <v>18.439999999999998</v>
      </c>
      <c r="O2874" s="42">
        <v>0</v>
      </c>
      <c r="P2874" s="45">
        <v>0.03</v>
      </c>
      <c r="Q2874" s="42">
        <v>0</v>
      </c>
      <c r="R2874" s="42">
        <v>0</v>
      </c>
      <c r="S2874" s="42">
        <f>N2874-R2874</f>
        <v>18.439999999999998</v>
      </c>
      <c r="T2874" s="38">
        <v>1001</v>
      </c>
      <c r="U2874" s="14">
        <f>S2874/H2874</f>
        <v>5.0017630943662343E-2</v>
      </c>
      <c r="V2874" s="19"/>
      <c r="W2874" s="19"/>
      <c r="X2874" s="37" t="s">
        <v>3465</v>
      </c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</row>
    <row r="2875" spans="1:37" s="3" customFormat="1" ht="16.5" customHeight="1">
      <c r="A2875" s="38">
        <v>790</v>
      </c>
      <c r="B2875" s="39">
        <v>40710</v>
      </c>
      <c r="C2875" s="38">
        <v>10294620</v>
      </c>
      <c r="D2875" s="40" t="s">
        <v>966</v>
      </c>
      <c r="E2875" s="58">
        <v>1</v>
      </c>
      <c r="F2875" s="38">
        <v>60</v>
      </c>
      <c r="G2875" s="38" t="s">
        <v>83</v>
      </c>
      <c r="H2875" s="42">
        <v>340.08</v>
      </c>
      <c r="I2875" s="57"/>
      <c r="J2875" s="44">
        <v>40513</v>
      </c>
      <c r="K2875" s="42">
        <v>0</v>
      </c>
      <c r="L2875" s="42">
        <v>323.07</v>
      </c>
      <c r="M2875" s="44">
        <v>45199</v>
      </c>
      <c r="N2875" s="42">
        <f>H2875-K2875-L2875</f>
        <v>17.009999999999991</v>
      </c>
      <c r="O2875" s="42">
        <v>0</v>
      </c>
      <c r="P2875" s="45">
        <v>0.13</v>
      </c>
      <c r="Q2875" s="42">
        <v>0</v>
      </c>
      <c r="R2875" s="42">
        <v>0</v>
      </c>
      <c r="S2875" s="42">
        <f>N2875</f>
        <v>17.009999999999991</v>
      </c>
      <c r="T2875" s="38">
        <v>5000</v>
      </c>
      <c r="U2875" s="14">
        <f>S2875/H2875</f>
        <v>5.0017642907551139E-2</v>
      </c>
      <c r="V2875" s="19"/>
      <c r="W2875" s="19"/>
      <c r="X2875" s="37" t="s">
        <v>3467</v>
      </c>
    </row>
    <row r="2876" spans="1:37" s="3" customFormat="1" ht="16.5" customHeight="1">
      <c r="A2876" s="38">
        <v>32</v>
      </c>
      <c r="B2876" s="39">
        <v>10734</v>
      </c>
      <c r="C2876" s="38">
        <v>10298883</v>
      </c>
      <c r="D2876" s="40" t="s">
        <v>2492</v>
      </c>
      <c r="E2876" s="38">
        <v>3</v>
      </c>
      <c r="F2876" s="38">
        <v>60</v>
      </c>
      <c r="G2876" s="38" t="s">
        <v>83</v>
      </c>
      <c r="H2876" s="42">
        <v>305.29000000000002</v>
      </c>
      <c r="I2876" s="2"/>
      <c r="J2876" s="44">
        <v>41815</v>
      </c>
      <c r="K2876" s="42">
        <v>0</v>
      </c>
      <c r="L2876" s="42">
        <v>290.02</v>
      </c>
      <c r="M2876" s="44">
        <v>45016</v>
      </c>
      <c r="N2876" s="42">
        <f>H2876-K2876-L2876</f>
        <v>15.270000000000039</v>
      </c>
      <c r="O2876" s="42">
        <v>0</v>
      </c>
      <c r="P2876" s="45">
        <v>0.13</v>
      </c>
      <c r="Q2876" s="42">
        <v>0</v>
      </c>
      <c r="R2876" s="42">
        <v>0</v>
      </c>
      <c r="S2876" s="42">
        <f>N2876-R2876</f>
        <v>15.270000000000039</v>
      </c>
      <c r="T2876" s="38">
        <v>5000</v>
      </c>
      <c r="U2876" s="14">
        <f>S2876/H2876</f>
        <v>5.0018015657244057E-2</v>
      </c>
      <c r="V2876" s="19"/>
      <c r="W2876" s="19"/>
      <c r="X2876" s="37" t="s">
        <v>3460</v>
      </c>
    </row>
    <row r="2877" spans="1:37" s="3" customFormat="1" ht="16.5" customHeight="1">
      <c r="A2877" s="38">
        <v>31</v>
      </c>
      <c r="B2877" s="39">
        <v>50100</v>
      </c>
      <c r="C2877" s="38">
        <v>10308982</v>
      </c>
      <c r="D2877" s="40" t="s">
        <v>1820</v>
      </c>
      <c r="E2877" s="38">
        <v>4</v>
      </c>
      <c r="F2877" s="38">
        <v>60</v>
      </c>
      <c r="G2877" s="38" t="s">
        <v>83</v>
      </c>
      <c r="H2877" s="42">
        <v>366.46</v>
      </c>
      <c r="I2877" s="55"/>
      <c r="J2877" s="44">
        <v>41639</v>
      </c>
      <c r="K2877" s="42">
        <v>0</v>
      </c>
      <c r="L2877" s="42">
        <v>348.13</v>
      </c>
      <c r="M2877" s="44">
        <v>45138</v>
      </c>
      <c r="N2877" s="42">
        <f>H2877-K2877-L2877</f>
        <v>18.329999999999984</v>
      </c>
      <c r="O2877" s="42">
        <v>0</v>
      </c>
      <c r="P2877" s="45">
        <v>0.13</v>
      </c>
      <c r="Q2877" s="42">
        <v>0</v>
      </c>
      <c r="R2877" s="42">
        <v>0</v>
      </c>
      <c r="S2877" s="42">
        <v>18.329999999999998</v>
      </c>
      <c r="T2877" s="38">
        <v>5000</v>
      </c>
      <c r="U2877" s="14">
        <f>S2877/H2877</f>
        <v>5.001910167548982E-2</v>
      </c>
      <c r="V2877" s="19"/>
      <c r="W2877" s="19"/>
      <c r="X2877" s="37" t="s">
        <v>3477</v>
      </c>
    </row>
    <row r="2878" spans="1:37" s="3" customFormat="1" ht="16.5" customHeight="1">
      <c r="A2878" s="38">
        <v>100</v>
      </c>
      <c r="B2878" s="39">
        <v>10717</v>
      </c>
      <c r="C2878" s="38">
        <v>10312144</v>
      </c>
      <c r="D2878" s="40" t="s">
        <v>242</v>
      </c>
      <c r="E2878" s="38">
        <v>1</v>
      </c>
      <c r="F2878" s="38">
        <v>60</v>
      </c>
      <c r="G2878" s="38" t="s">
        <v>83</v>
      </c>
      <c r="H2878" s="42">
        <v>294.87</v>
      </c>
      <c r="I2878" s="57"/>
      <c r="J2878" s="44">
        <v>42975</v>
      </c>
      <c r="K2878" s="42">
        <v>0</v>
      </c>
      <c r="L2878" s="42">
        <v>280.12</v>
      </c>
      <c r="M2878" s="44">
        <v>45199</v>
      </c>
      <c r="N2878" s="42">
        <v>14.75</v>
      </c>
      <c r="O2878" s="42">
        <v>0</v>
      </c>
      <c r="P2878" s="45">
        <v>0.13</v>
      </c>
      <c r="Q2878" s="42">
        <v>0</v>
      </c>
      <c r="R2878" s="42">
        <v>0</v>
      </c>
      <c r="S2878" s="42">
        <v>14.75</v>
      </c>
      <c r="T2878" s="38">
        <v>5000</v>
      </c>
      <c r="U2878" s="14">
        <f>S2878/H2878</f>
        <v>5.0022043612439379E-2</v>
      </c>
      <c r="V2878" s="19"/>
      <c r="W2878" s="19"/>
      <c r="X2878" s="37" t="s">
        <v>3457</v>
      </c>
    </row>
    <row r="2879" spans="1:37" s="3" customFormat="1" ht="16.5" customHeight="1">
      <c r="A2879" s="38">
        <v>737</v>
      </c>
      <c r="B2879" s="39">
        <v>40709</v>
      </c>
      <c r="C2879" s="38">
        <v>10285375</v>
      </c>
      <c r="D2879" s="40" t="s">
        <v>928</v>
      </c>
      <c r="E2879" s="58">
        <v>2</v>
      </c>
      <c r="F2879" s="38">
        <v>18</v>
      </c>
      <c r="G2879" s="38" t="s">
        <v>23</v>
      </c>
      <c r="H2879" s="42">
        <v>244.89</v>
      </c>
      <c r="I2879" s="57"/>
      <c r="J2879" s="44">
        <v>43977</v>
      </c>
      <c r="K2879" s="42">
        <v>0</v>
      </c>
      <c r="L2879" s="42">
        <v>232.64</v>
      </c>
      <c r="M2879" s="44">
        <v>45199</v>
      </c>
      <c r="N2879" s="42">
        <f>H2879-K2879-L2879</f>
        <v>12.25</v>
      </c>
      <c r="O2879" s="42">
        <v>0</v>
      </c>
      <c r="P2879" s="45">
        <v>0.13</v>
      </c>
      <c r="Q2879" s="42">
        <v>0</v>
      </c>
      <c r="R2879" s="42">
        <v>0</v>
      </c>
      <c r="S2879" s="42">
        <f>N2879-R2879</f>
        <v>12.25</v>
      </c>
      <c r="T2879" s="38">
        <v>2101</v>
      </c>
      <c r="U2879" s="14">
        <f>S2879/H2879</f>
        <v>5.0022459063252894E-2</v>
      </c>
      <c r="V2879" s="19"/>
      <c r="W2879" s="19"/>
      <c r="X2879" s="37" t="s">
        <v>3467</v>
      </c>
    </row>
    <row r="2880" spans="1:37" s="3" customFormat="1" ht="16.5" customHeight="1">
      <c r="A2880" s="38">
        <v>766</v>
      </c>
      <c r="B2880" s="39">
        <v>10729</v>
      </c>
      <c r="C2880" s="38">
        <v>10292303</v>
      </c>
      <c r="D2880" s="40" t="s">
        <v>3318</v>
      </c>
      <c r="E2880" s="58">
        <v>1</v>
      </c>
      <c r="F2880" s="38">
        <v>60</v>
      </c>
      <c r="G2880" s="38" t="s">
        <v>33</v>
      </c>
      <c r="H2880" s="42">
        <v>309.66000000000003</v>
      </c>
      <c r="I2880" s="37"/>
      <c r="J2880" s="44">
        <v>39812</v>
      </c>
      <c r="K2880" s="42">
        <v>0</v>
      </c>
      <c r="L2880" s="42">
        <v>294.17</v>
      </c>
      <c r="M2880" s="44">
        <v>45259</v>
      </c>
      <c r="N2880" s="42">
        <v>15.49</v>
      </c>
      <c r="O2880" s="42">
        <v>0</v>
      </c>
      <c r="P2880" s="45">
        <f>IF(J2880&lt;DATEVALUE("2009-1-1"),3%,13%)</f>
        <v>0.03</v>
      </c>
      <c r="Q2880" s="42">
        <f>IF(P2880=13%,ROUND(O2880/(1+P2880)*P2880,2),ROUND(O2880/(1+0.03)*0.02,2))</f>
        <v>0</v>
      </c>
      <c r="R2880" s="42">
        <f>O2880-Q2880</f>
        <v>0</v>
      </c>
      <c r="S2880" s="42">
        <f>N2880-R2880</f>
        <v>15.49</v>
      </c>
      <c r="T2880" s="38">
        <v>5000</v>
      </c>
      <c r="U2880" s="14">
        <f>S2880/H2880</f>
        <v>5.002260543822256E-2</v>
      </c>
      <c r="V2880" s="19"/>
      <c r="W2880" s="19"/>
      <c r="X2880" s="37" t="s">
        <v>3459</v>
      </c>
    </row>
    <row r="2881" spans="1:37" s="3" customFormat="1" ht="16.5" customHeight="1">
      <c r="A2881" s="38">
        <v>56</v>
      </c>
      <c r="B2881" s="39">
        <v>10755</v>
      </c>
      <c r="C2881" s="38">
        <v>10287275</v>
      </c>
      <c r="D2881" s="40" t="s">
        <v>1148</v>
      </c>
      <c r="E2881" s="38">
        <v>2</v>
      </c>
      <c r="F2881" s="38">
        <v>60</v>
      </c>
      <c r="G2881" s="38" t="s">
        <v>83</v>
      </c>
      <c r="H2881" s="42">
        <v>364.43</v>
      </c>
      <c r="I2881" s="53"/>
      <c r="J2881" s="44">
        <v>39948</v>
      </c>
      <c r="K2881" s="42">
        <v>0</v>
      </c>
      <c r="L2881" s="42">
        <v>346.2</v>
      </c>
      <c r="M2881" s="44">
        <v>45169</v>
      </c>
      <c r="N2881" s="42">
        <f>H2881-K2881-L2881</f>
        <v>18.230000000000018</v>
      </c>
      <c r="O2881" s="42">
        <v>0</v>
      </c>
      <c r="P2881" s="45">
        <v>0.13</v>
      </c>
      <c r="Q2881" s="42">
        <v>0</v>
      </c>
      <c r="R2881" s="42">
        <v>0</v>
      </c>
      <c r="S2881" s="42">
        <v>18.23</v>
      </c>
      <c r="T2881" s="38">
        <v>5000</v>
      </c>
      <c r="U2881" s="14">
        <f>S2881/H2881</f>
        <v>5.002332409516231E-2</v>
      </c>
      <c r="V2881" s="19"/>
      <c r="W2881" s="19"/>
      <c r="X2881" s="37" t="s">
        <v>3464</v>
      </c>
    </row>
    <row r="2882" spans="1:37" s="3" customFormat="1" ht="16.5" customHeight="1">
      <c r="A2882" s="38">
        <v>111</v>
      </c>
      <c r="B2882" s="39">
        <v>10713</v>
      </c>
      <c r="C2882" s="38">
        <v>10298157</v>
      </c>
      <c r="D2882" s="40" t="s">
        <v>213</v>
      </c>
      <c r="E2882" s="58">
        <v>5</v>
      </c>
      <c r="F2882" s="38">
        <v>1</v>
      </c>
      <c r="G2882" s="38" t="s">
        <v>23</v>
      </c>
      <c r="H2882" s="42">
        <v>96.15</v>
      </c>
      <c r="I2882" s="37"/>
      <c r="J2882" s="44">
        <v>43157</v>
      </c>
      <c r="K2882" s="42">
        <v>0</v>
      </c>
      <c r="L2882" s="42">
        <v>91.34</v>
      </c>
      <c r="M2882" s="44">
        <v>45254</v>
      </c>
      <c r="N2882" s="42">
        <v>4.8099999999999996</v>
      </c>
      <c r="O2882" s="42">
        <v>0</v>
      </c>
      <c r="P2882" s="45">
        <f>IF(J2882&lt;DATEVALUE("2009-1-1"),3%,13%)</f>
        <v>0.13</v>
      </c>
      <c r="Q2882" s="42">
        <f>IF(P2882=13%,ROUND(O2882/(1+P2882)*P2882,2),ROUND(O2882/(1+0.03)*0.02,2))</f>
        <v>0</v>
      </c>
      <c r="R2882" s="42">
        <f>O2882-Q2882</f>
        <v>0</v>
      </c>
      <c r="S2882" s="42">
        <f>N2882-R2882</f>
        <v>4.8099999999999996</v>
      </c>
      <c r="T2882" s="38">
        <v>5000</v>
      </c>
      <c r="U2882" s="14">
        <f>S2882/H2882</f>
        <v>5.0026001040041596E-2</v>
      </c>
      <c r="V2882" s="19"/>
      <c r="W2882" s="19"/>
      <c r="X2882" s="37" t="s">
        <v>3457</v>
      </c>
    </row>
    <row r="2883" spans="1:37" s="3" customFormat="1" ht="16.5" customHeight="1">
      <c r="A2883" s="38">
        <v>45</v>
      </c>
      <c r="B2883" s="39">
        <v>10736</v>
      </c>
      <c r="C2883" s="38">
        <v>10283109</v>
      </c>
      <c r="D2883" s="40" t="s">
        <v>1853</v>
      </c>
      <c r="E2883" s="31">
        <v>1</v>
      </c>
      <c r="F2883" s="38">
        <v>6</v>
      </c>
      <c r="G2883" s="38" t="s">
        <v>33</v>
      </c>
      <c r="H2883" s="42">
        <v>287.83999999999997</v>
      </c>
      <c r="I2883" s="49"/>
      <c r="J2883" s="44">
        <v>43764</v>
      </c>
      <c r="K2883" s="42">
        <v>0</v>
      </c>
      <c r="L2883" s="42">
        <v>273.44</v>
      </c>
      <c r="M2883" s="44">
        <v>45107</v>
      </c>
      <c r="N2883" s="42">
        <f>H2883-K2883-L2883</f>
        <v>14.399999999999977</v>
      </c>
      <c r="O2883" s="42">
        <v>0</v>
      </c>
      <c r="P2883" s="45">
        <v>0.13</v>
      </c>
      <c r="Q2883" s="42">
        <v>0</v>
      </c>
      <c r="R2883" s="42">
        <v>0</v>
      </c>
      <c r="S2883" s="42">
        <f>N2883-R2883</f>
        <v>14.399999999999977</v>
      </c>
      <c r="T2883" s="38">
        <v>5000</v>
      </c>
      <c r="U2883" s="14">
        <f>S2883/H2883</f>
        <v>5.0027793218454623E-2</v>
      </c>
      <c r="V2883" s="19"/>
      <c r="W2883" s="19"/>
      <c r="X2883" s="37" t="s">
        <v>3461</v>
      </c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</row>
    <row r="2884" spans="1:37" s="3" customFormat="1" ht="16.5" customHeight="1">
      <c r="A2884" s="38">
        <v>141</v>
      </c>
      <c r="B2884" s="39">
        <v>10726</v>
      </c>
      <c r="C2884" s="38">
        <v>10299698</v>
      </c>
      <c r="D2884" s="40" t="s">
        <v>316</v>
      </c>
      <c r="E2884" s="58">
        <v>1</v>
      </c>
      <c r="F2884" s="38">
        <v>120</v>
      </c>
      <c r="G2884" s="38" t="s">
        <v>23</v>
      </c>
      <c r="H2884" s="42">
        <v>253.85</v>
      </c>
      <c r="I2884" s="57"/>
      <c r="J2884" s="44">
        <v>40895</v>
      </c>
      <c r="K2884" s="42">
        <v>0</v>
      </c>
      <c r="L2884" s="42">
        <v>241.15</v>
      </c>
      <c r="M2884" s="44">
        <v>45199</v>
      </c>
      <c r="N2884" s="42">
        <f>H2884-L2884</f>
        <v>12.699999999999989</v>
      </c>
      <c r="O2884" s="42">
        <v>0</v>
      </c>
      <c r="P2884" s="45">
        <v>0.13</v>
      </c>
      <c r="Q2884" s="42">
        <v>0</v>
      </c>
      <c r="R2884" s="42">
        <v>0</v>
      </c>
      <c r="S2884" s="42">
        <f>N2884</f>
        <v>12.699999999999989</v>
      </c>
      <c r="T2884" s="38">
        <v>1601</v>
      </c>
      <c r="U2884" s="14">
        <f>S2884/H2884</f>
        <v>5.0029545006893793E-2</v>
      </c>
      <c r="V2884" s="19"/>
      <c r="W2884" s="19"/>
      <c r="X2884" s="37" t="s">
        <v>3459</v>
      </c>
    </row>
    <row r="2885" spans="1:37" s="3" customFormat="1" ht="16.5" customHeight="1">
      <c r="A2885" s="38">
        <v>42</v>
      </c>
      <c r="B2885" s="39">
        <v>10736</v>
      </c>
      <c r="C2885" s="38">
        <v>10283106</v>
      </c>
      <c r="D2885" s="40" t="s">
        <v>161</v>
      </c>
      <c r="E2885" s="38">
        <v>15</v>
      </c>
      <c r="F2885" s="38">
        <v>6</v>
      </c>
      <c r="G2885" s="38" t="s">
        <v>83</v>
      </c>
      <c r="H2885" s="42">
        <v>202.07</v>
      </c>
      <c r="I2885" s="49"/>
      <c r="J2885" s="44">
        <v>43765</v>
      </c>
      <c r="K2885" s="42">
        <v>0</v>
      </c>
      <c r="L2885" s="42">
        <v>191.96</v>
      </c>
      <c r="M2885" s="44">
        <v>45107</v>
      </c>
      <c r="N2885" s="42">
        <f>H2885-K2885-L2885</f>
        <v>10.109999999999985</v>
      </c>
      <c r="O2885" s="42">
        <v>0</v>
      </c>
      <c r="P2885" s="45">
        <v>0.13</v>
      </c>
      <c r="Q2885" s="42">
        <v>0</v>
      </c>
      <c r="R2885" s="42">
        <v>0</v>
      </c>
      <c r="S2885" s="42">
        <f>N2885-R2885</f>
        <v>10.109999999999985</v>
      </c>
      <c r="T2885" s="38">
        <v>5000</v>
      </c>
      <c r="U2885" s="14">
        <f>S2885/H2885</f>
        <v>5.0032167070816973E-2</v>
      </c>
      <c r="V2885" s="19"/>
      <c r="W2885" s="19"/>
      <c r="X2885" s="37" t="s">
        <v>3461</v>
      </c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</row>
    <row r="2886" spans="1:37" s="3" customFormat="1" ht="16.5" customHeight="1">
      <c r="A2886" s="38">
        <v>287</v>
      </c>
      <c r="B2886" s="39">
        <v>10877</v>
      </c>
      <c r="C2886" s="38">
        <v>10324170</v>
      </c>
      <c r="D2886" s="40" t="s">
        <v>1599</v>
      </c>
      <c r="E2886" s="38">
        <v>2</v>
      </c>
      <c r="F2886" s="38">
        <v>1</v>
      </c>
      <c r="G2886" s="38" t="s">
        <v>33</v>
      </c>
      <c r="H2886" s="42">
        <v>197.47</v>
      </c>
      <c r="I2886" s="55"/>
      <c r="J2886" s="44">
        <v>43734</v>
      </c>
      <c r="K2886" s="42">
        <v>0</v>
      </c>
      <c r="L2886" s="42">
        <v>187.59</v>
      </c>
      <c r="M2886" s="44">
        <v>45138</v>
      </c>
      <c r="N2886" s="42">
        <f>H2886-K2886-L2886</f>
        <v>9.8799999999999955</v>
      </c>
      <c r="O2886" s="42">
        <v>0</v>
      </c>
      <c r="P2886" s="45">
        <v>0.13</v>
      </c>
      <c r="Q2886" s="42">
        <v>0</v>
      </c>
      <c r="R2886" s="42">
        <v>0</v>
      </c>
      <c r="S2886" s="42">
        <v>9.8800000000000008</v>
      </c>
      <c r="T2886" s="38">
        <v>5000</v>
      </c>
      <c r="U2886" s="14">
        <f>S2886/H2886</f>
        <v>5.0032916392363402E-2</v>
      </c>
      <c r="V2886" s="19"/>
      <c r="W2886" s="19"/>
      <c r="X2886" s="37" t="s">
        <v>3462</v>
      </c>
    </row>
    <row r="2887" spans="1:37" s="3" customFormat="1" ht="16.5" customHeight="1">
      <c r="A2887" s="38">
        <v>1142</v>
      </c>
      <c r="B2887" s="39">
        <v>10800</v>
      </c>
      <c r="C2887" s="38">
        <v>10317735</v>
      </c>
      <c r="D2887" s="40" t="s">
        <v>3016</v>
      </c>
      <c r="E2887" s="58">
        <v>1</v>
      </c>
      <c r="F2887" s="38">
        <v>60</v>
      </c>
      <c r="G2887" s="38" t="s">
        <v>23</v>
      </c>
      <c r="H2887" s="42">
        <v>248.63</v>
      </c>
      <c r="I2887" s="37"/>
      <c r="J2887" s="44">
        <v>39642</v>
      </c>
      <c r="K2887" s="42">
        <v>0</v>
      </c>
      <c r="L2887" s="42">
        <v>236.19</v>
      </c>
      <c r="M2887" s="44">
        <v>45229</v>
      </c>
      <c r="N2887" s="42">
        <v>12.44</v>
      </c>
      <c r="O2887" s="42">
        <v>0</v>
      </c>
      <c r="P2887" s="45">
        <f>IF(J2887&lt;DATEVALUE("2009-1-1"),3%,13%)</f>
        <v>0.03</v>
      </c>
      <c r="Q2887" s="42">
        <f>IF(P2887=13%,ROUND(O2887/(1+P2887)*P2887,2),ROUND(O2887/(1+0.03)*0.02,2))</f>
        <v>0</v>
      </c>
      <c r="R2887" s="42">
        <f>O2887-Q2887</f>
        <v>0</v>
      </c>
      <c r="S2887" s="42">
        <f>N2887-R2887</f>
        <v>12.44</v>
      </c>
      <c r="T2887" s="38">
        <v>1001</v>
      </c>
      <c r="U2887" s="14">
        <f>S2887/H2887</f>
        <v>5.0034187346659695E-2</v>
      </c>
      <c r="V2887" s="19"/>
      <c r="W2887" s="19"/>
      <c r="X2887" s="37" t="s">
        <v>3465</v>
      </c>
    </row>
    <row r="2888" spans="1:37" s="3" customFormat="1" ht="16.5" customHeight="1">
      <c r="A2888" s="38">
        <v>43</v>
      </c>
      <c r="B2888" s="39">
        <v>10711</v>
      </c>
      <c r="C2888" s="38">
        <v>10283545</v>
      </c>
      <c r="D2888" s="40" t="s">
        <v>181</v>
      </c>
      <c r="E2888" s="38">
        <v>1</v>
      </c>
      <c r="F2888" s="38">
        <v>1</v>
      </c>
      <c r="G2888" s="38" t="s">
        <v>23</v>
      </c>
      <c r="H2888" s="42">
        <v>41.37</v>
      </c>
      <c r="I2888" s="57"/>
      <c r="J2888" s="44">
        <v>43978</v>
      </c>
      <c r="K2888" s="42">
        <v>0</v>
      </c>
      <c r="L2888" s="42">
        <v>39.299999999999997</v>
      </c>
      <c r="M2888" s="44">
        <v>45199</v>
      </c>
      <c r="N2888" s="42">
        <v>2.0699999999999998</v>
      </c>
      <c r="O2888" s="42">
        <v>0</v>
      </c>
      <c r="P2888" s="45">
        <v>0.13</v>
      </c>
      <c r="Q2888" s="42">
        <v>0</v>
      </c>
      <c r="R2888" s="42">
        <v>0</v>
      </c>
      <c r="S2888" s="42">
        <v>2.0699999999999998</v>
      </c>
      <c r="T2888" s="38">
        <v>5000</v>
      </c>
      <c r="U2888" s="14">
        <f>S2888/H2888</f>
        <v>5.0036258158085566E-2</v>
      </c>
      <c r="V2888" s="19"/>
      <c r="W2888" s="19"/>
      <c r="X2888" s="37" t="s">
        <v>3457</v>
      </c>
    </row>
    <row r="2889" spans="1:37" s="3" customFormat="1" ht="16.5" customHeight="1">
      <c r="A2889" s="38">
        <v>75</v>
      </c>
      <c r="B2889" s="39">
        <v>10713</v>
      </c>
      <c r="C2889" s="38">
        <v>10298247</v>
      </c>
      <c r="D2889" s="40" t="s">
        <v>221</v>
      </c>
      <c r="E2889" s="38">
        <v>1</v>
      </c>
      <c r="F2889" s="38">
        <v>60</v>
      </c>
      <c r="G2889" s="38" t="s">
        <v>83</v>
      </c>
      <c r="H2889" s="42">
        <v>222.22</v>
      </c>
      <c r="I2889" s="57"/>
      <c r="J2889" s="44">
        <v>40805</v>
      </c>
      <c r="K2889" s="42">
        <v>0</v>
      </c>
      <c r="L2889" s="42">
        <v>211.1</v>
      </c>
      <c r="M2889" s="44">
        <v>45199</v>
      </c>
      <c r="N2889" s="42">
        <v>11.12</v>
      </c>
      <c r="O2889" s="42">
        <v>0</v>
      </c>
      <c r="P2889" s="45">
        <v>0.13</v>
      </c>
      <c r="Q2889" s="42">
        <v>0</v>
      </c>
      <c r="R2889" s="42">
        <v>0</v>
      </c>
      <c r="S2889" s="42">
        <v>11.12</v>
      </c>
      <c r="T2889" s="38">
        <v>5000</v>
      </c>
      <c r="U2889" s="14">
        <f>S2889/H2889</f>
        <v>5.0040500405004046E-2</v>
      </c>
      <c r="V2889" s="19"/>
      <c r="W2889" s="19"/>
      <c r="X2889" s="37" t="s">
        <v>3457</v>
      </c>
    </row>
    <row r="2890" spans="1:37" s="3" customFormat="1" ht="16.5" customHeight="1">
      <c r="A2890" s="38">
        <v>76</v>
      </c>
      <c r="B2890" s="39">
        <v>10713</v>
      </c>
      <c r="C2890" s="38">
        <v>10298248</v>
      </c>
      <c r="D2890" s="40" t="s">
        <v>222</v>
      </c>
      <c r="E2890" s="38">
        <v>1</v>
      </c>
      <c r="F2890" s="38">
        <v>60</v>
      </c>
      <c r="G2890" s="38" t="s">
        <v>83</v>
      </c>
      <c r="H2890" s="42">
        <v>222.22</v>
      </c>
      <c r="I2890" s="57"/>
      <c r="J2890" s="44">
        <v>40805</v>
      </c>
      <c r="K2890" s="42">
        <v>0</v>
      </c>
      <c r="L2890" s="42">
        <v>211.1</v>
      </c>
      <c r="M2890" s="44">
        <v>45199</v>
      </c>
      <c r="N2890" s="42">
        <v>11.12</v>
      </c>
      <c r="O2890" s="42">
        <v>0</v>
      </c>
      <c r="P2890" s="45">
        <v>0.13</v>
      </c>
      <c r="Q2890" s="42">
        <v>0</v>
      </c>
      <c r="R2890" s="42">
        <v>0</v>
      </c>
      <c r="S2890" s="42">
        <v>11.12</v>
      </c>
      <c r="T2890" s="38">
        <v>5000</v>
      </c>
      <c r="U2890" s="14">
        <f>S2890/H2890</f>
        <v>5.0040500405004046E-2</v>
      </c>
      <c r="V2890" s="19"/>
      <c r="W2890" s="19"/>
      <c r="X2890" s="37" t="s">
        <v>3457</v>
      </c>
    </row>
    <row r="2891" spans="1:37" s="3" customFormat="1" ht="16.5" customHeight="1">
      <c r="A2891" s="38">
        <v>710</v>
      </c>
      <c r="B2891" s="39">
        <v>40709</v>
      </c>
      <c r="C2891" s="38">
        <v>10285028</v>
      </c>
      <c r="D2891" s="40" t="s">
        <v>910</v>
      </c>
      <c r="E2891" s="58">
        <v>1</v>
      </c>
      <c r="F2891" s="38">
        <v>3</v>
      </c>
      <c r="G2891" s="38" t="s">
        <v>23</v>
      </c>
      <c r="H2891" s="42">
        <v>170.46</v>
      </c>
      <c r="I2891" s="57"/>
      <c r="J2891" s="44">
        <v>43859</v>
      </c>
      <c r="K2891" s="42">
        <v>0</v>
      </c>
      <c r="L2891" s="42">
        <v>161.93</v>
      </c>
      <c r="M2891" s="44">
        <v>45199</v>
      </c>
      <c r="N2891" s="42">
        <f>H2891-K2891-L2891</f>
        <v>8.5300000000000011</v>
      </c>
      <c r="O2891" s="42">
        <v>0</v>
      </c>
      <c r="P2891" s="45">
        <v>0.13</v>
      </c>
      <c r="Q2891" s="42">
        <v>0</v>
      </c>
      <c r="R2891" s="42">
        <v>0</v>
      </c>
      <c r="S2891" s="42">
        <f>N2891-R2891</f>
        <v>8.5300000000000011</v>
      </c>
      <c r="T2891" s="38">
        <v>2102</v>
      </c>
      <c r="U2891" s="14">
        <f>S2891/H2891</f>
        <v>5.0041065352575388E-2</v>
      </c>
      <c r="V2891" s="19"/>
      <c r="W2891" s="19"/>
      <c r="X2891" s="37" t="s">
        <v>3467</v>
      </c>
    </row>
    <row r="2892" spans="1:37" s="3" customFormat="1" ht="16.5" customHeight="1">
      <c r="A2892" s="38">
        <v>801</v>
      </c>
      <c r="B2892" s="39">
        <v>40711</v>
      </c>
      <c r="C2892" s="38">
        <v>10305915</v>
      </c>
      <c r="D2892" s="40" t="s">
        <v>910</v>
      </c>
      <c r="E2892" s="58">
        <v>1</v>
      </c>
      <c r="F2892" s="38">
        <v>6</v>
      </c>
      <c r="G2892" s="38" t="s">
        <v>23</v>
      </c>
      <c r="H2892" s="42">
        <v>170.46</v>
      </c>
      <c r="I2892" s="57"/>
      <c r="J2892" s="44">
        <v>43764</v>
      </c>
      <c r="K2892" s="42">
        <v>0</v>
      </c>
      <c r="L2892" s="42">
        <v>161.93</v>
      </c>
      <c r="M2892" s="44">
        <v>45199</v>
      </c>
      <c r="N2892" s="42">
        <f>H2892-K2892-L2892</f>
        <v>8.5300000000000011</v>
      </c>
      <c r="O2892" s="42">
        <v>0</v>
      </c>
      <c r="P2892" s="45">
        <v>0.13</v>
      </c>
      <c r="Q2892" s="42">
        <v>0</v>
      </c>
      <c r="R2892" s="42">
        <v>0</v>
      </c>
      <c r="S2892" s="42">
        <f>N2892-R2892</f>
        <v>8.5300000000000011</v>
      </c>
      <c r="T2892" s="38">
        <v>2102</v>
      </c>
      <c r="U2892" s="14">
        <f>S2892/H2892</f>
        <v>5.0041065352575388E-2</v>
      </c>
      <c r="V2892" s="19"/>
      <c r="W2892" s="19"/>
      <c r="X2892" s="37" t="s">
        <v>3467</v>
      </c>
    </row>
    <row r="2893" spans="1:37" s="3" customFormat="1" ht="16.5" customHeight="1">
      <c r="A2893" s="38">
        <v>70</v>
      </c>
      <c r="B2893" s="39">
        <v>10750</v>
      </c>
      <c r="C2893" s="38">
        <v>10298427</v>
      </c>
      <c r="D2893" s="40" t="s">
        <v>1586</v>
      </c>
      <c r="E2893" s="38">
        <v>1</v>
      </c>
      <c r="F2893" s="38">
        <v>18</v>
      </c>
      <c r="G2893" s="38" t="s">
        <v>83</v>
      </c>
      <c r="H2893" s="42">
        <v>119.1</v>
      </c>
      <c r="I2893" s="55"/>
      <c r="J2893" s="44">
        <v>43979</v>
      </c>
      <c r="K2893" s="42">
        <v>0</v>
      </c>
      <c r="L2893" s="42">
        <v>113.14</v>
      </c>
      <c r="M2893" s="44">
        <v>45138</v>
      </c>
      <c r="N2893" s="42">
        <f>H2893-K2893-L2893</f>
        <v>5.9599999999999937</v>
      </c>
      <c r="O2893" s="42">
        <v>0</v>
      </c>
      <c r="P2893" s="45">
        <v>0.13</v>
      </c>
      <c r="Q2893" s="42">
        <v>0</v>
      </c>
      <c r="R2893" s="42">
        <v>0</v>
      </c>
      <c r="S2893" s="42">
        <v>5.96</v>
      </c>
      <c r="T2893" s="38">
        <v>5000</v>
      </c>
      <c r="U2893" s="14">
        <f>S2893/H2893</f>
        <v>5.0041981528127624E-2</v>
      </c>
      <c r="V2893" s="19"/>
      <c r="W2893" s="19"/>
      <c r="X2893" s="37" t="s">
        <v>3473</v>
      </c>
    </row>
    <row r="2894" spans="1:37" s="3" customFormat="1" ht="16.5" customHeight="1">
      <c r="A2894" s="38">
        <v>848</v>
      </c>
      <c r="B2894" s="39">
        <v>40710</v>
      </c>
      <c r="C2894" s="38">
        <v>10294621</v>
      </c>
      <c r="D2894" s="40" t="s">
        <v>212</v>
      </c>
      <c r="E2894" s="58">
        <v>1</v>
      </c>
      <c r="F2894" s="38">
        <v>60</v>
      </c>
      <c r="G2894" s="38" t="s">
        <v>83</v>
      </c>
      <c r="H2894" s="42">
        <v>93.52</v>
      </c>
      <c r="I2894" s="37"/>
      <c r="J2894" s="44">
        <v>40513</v>
      </c>
      <c r="K2894" s="42">
        <v>0</v>
      </c>
      <c r="L2894" s="42">
        <v>88.84</v>
      </c>
      <c r="M2894" s="44">
        <v>45251</v>
      </c>
      <c r="N2894" s="42">
        <v>4.68</v>
      </c>
      <c r="O2894" s="42">
        <v>0</v>
      </c>
      <c r="P2894" s="45">
        <f>IF(J2894&lt;DATEVALUE("2009-1-1"),3%,13%)</f>
        <v>0.13</v>
      </c>
      <c r="Q2894" s="42">
        <f>IF(P2894=13%,ROUND(O2894/(1+P2894)*P2894,2),ROUND(O2894/(1+0.03)*0.02,2))</f>
        <v>0</v>
      </c>
      <c r="R2894" s="42">
        <f>O2894-Q2894</f>
        <v>0</v>
      </c>
      <c r="S2894" s="42">
        <f>N2894-R2894</f>
        <v>4.68</v>
      </c>
      <c r="T2894" s="38">
        <v>5000</v>
      </c>
      <c r="U2894" s="14">
        <f>S2894/H2894</f>
        <v>5.0042771599657823E-2</v>
      </c>
      <c r="V2894" s="19"/>
      <c r="W2894" s="19"/>
      <c r="X2894" s="37" t="s">
        <v>3467</v>
      </c>
    </row>
    <row r="2895" spans="1:37" s="3" customFormat="1" ht="16.5" customHeight="1">
      <c r="A2895" s="38">
        <v>52</v>
      </c>
      <c r="B2895" s="39">
        <v>10750</v>
      </c>
      <c r="C2895" s="38">
        <v>10299157</v>
      </c>
      <c r="D2895" s="40" t="s">
        <v>1570</v>
      </c>
      <c r="E2895" s="38">
        <v>1</v>
      </c>
      <c r="F2895" s="38">
        <v>120</v>
      </c>
      <c r="G2895" s="38" t="s">
        <v>23</v>
      </c>
      <c r="H2895" s="42">
        <v>188.03</v>
      </c>
      <c r="I2895" s="55"/>
      <c r="J2895" s="44">
        <v>40862</v>
      </c>
      <c r="K2895" s="42">
        <v>0</v>
      </c>
      <c r="L2895" s="42">
        <v>178.62</v>
      </c>
      <c r="M2895" s="44">
        <v>45138</v>
      </c>
      <c r="N2895" s="42">
        <f>H2895-K2895-L2895</f>
        <v>9.4099999999999966</v>
      </c>
      <c r="O2895" s="42">
        <v>0</v>
      </c>
      <c r="P2895" s="45">
        <v>0.13</v>
      </c>
      <c r="Q2895" s="42">
        <v>0</v>
      </c>
      <c r="R2895" s="42">
        <v>0</v>
      </c>
      <c r="S2895" s="42">
        <v>9.41</v>
      </c>
      <c r="T2895" s="38">
        <v>5000</v>
      </c>
      <c r="U2895" s="14">
        <f>S2895/H2895</f>
        <v>5.0045205552305481E-2</v>
      </c>
      <c r="V2895" s="19"/>
      <c r="W2895" s="19"/>
      <c r="X2895" s="37" t="s">
        <v>3473</v>
      </c>
    </row>
    <row r="2896" spans="1:37" s="3" customFormat="1" ht="16.5" customHeight="1">
      <c r="A2896" s="38">
        <v>40</v>
      </c>
      <c r="B2896" s="39">
        <v>10736</v>
      </c>
      <c r="C2896" s="38">
        <v>10283102</v>
      </c>
      <c r="D2896" s="40" t="s">
        <v>1852</v>
      </c>
      <c r="E2896" s="31">
        <v>2</v>
      </c>
      <c r="F2896" s="38">
        <v>1</v>
      </c>
      <c r="G2896" s="38" t="s">
        <v>33</v>
      </c>
      <c r="H2896" s="42">
        <v>91.66</v>
      </c>
      <c r="I2896" s="49"/>
      <c r="J2896" s="44">
        <v>43734</v>
      </c>
      <c r="K2896" s="42">
        <v>0</v>
      </c>
      <c r="L2896" s="42">
        <v>87.07</v>
      </c>
      <c r="M2896" s="44">
        <v>45107</v>
      </c>
      <c r="N2896" s="42">
        <f>H2896-K2896-L2896</f>
        <v>4.5900000000000034</v>
      </c>
      <c r="O2896" s="42">
        <v>0</v>
      </c>
      <c r="P2896" s="45">
        <v>0.13</v>
      </c>
      <c r="Q2896" s="42">
        <v>0</v>
      </c>
      <c r="R2896" s="42">
        <v>0</v>
      </c>
      <c r="S2896" s="42">
        <f>N2896-R2896</f>
        <v>4.5900000000000034</v>
      </c>
      <c r="T2896" s="38">
        <v>5000</v>
      </c>
      <c r="U2896" s="14">
        <f>S2896/H2896</f>
        <v>5.0076369190486622E-2</v>
      </c>
      <c r="V2896" s="19"/>
      <c r="W2896" s="19"/>
      <c r="X2896" s="37" t="s">
        <v>3461</v>
      </c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</row>
    <row r="2897" spans="1:24" s="3" customFormat="1" ht="16.5" customHeight="1">
      <c r="A2897" s="38">
        <v>759</v>
      </c>
      <c r="B2897" s="39">
        <v>10729</v>
      </c>
      <c r="C2897" s="38">
        <v>10292244</v>
      </c>
      <c r="D2897" s="40" t="s">
        <v>1852</v>
      </c>
      <c r="E2897" s="58">
        <v>1</v>
      </c>
      <c r="F2897" s="38">
        <v>1</v>
      </c>
      <c r="G2897" s="38" t="s">
        <v>33</v>
      </c>
      <c r="H2897" s="42">
        <v>50.32</v>
      </c>
      <c r="I2897" s="37"/>
      <c r="J2897" s="44">
        <v>43734</v>
      </c>
      <c r="K2897" s="42">
        <v>0</v>
      </c>
      <c r="L2897" s="42">
        <v>47.8</v>
      </c>
      <c r="M2897" s="44">
        <v>45259</v>
      </c>
      <c r="N2897" s="42">
        <v>2.52</v>
      </c>
      <c r="O2897" s="42">
        <v>0</v>
      </c>
      <c r="P2897" s="45">
        <f>IF(J2897&lt;DATEVALUE("2009-1-1"),3%,13%)</f>
        <v>0.13</v>
      </c>
      <c r="Q2897" s="42">
        <f>IF(P2897=13%,ROUND(O2897/(1+P2897)*P2897,2),ROUND(O2897/(1+0.03)*0.02,2))</f>
        <v>0</v>
      </c>
      <c r="R2897" s="42">
        <f>O2897-Q2897</f>
        <v>0</v>
      </c>
      <c r="S2897" s="42">
        <f>N2897-R2897</f>
        <v>2.52</v>
      </c>
      <c r="T2897" s="38">
        <v>5000</v>
      </c>
      <c r="U2897" s="14">
        <f>S2897/H2897</f>
        <v>5.0079491255961846E-2</v>
      </c>
      <c r="V2897" s="19"/>
      <c r="W2897" s="19"/>
      <c r="X2897" s="37" t="s">
        <v>3459</v>
      </c>
    </row>
    <row r="2898" spans="1:24" s="3" customFormat="1" ht="16.5" customHeight="1">
      <c r="A2898" s="38">
        <v>760</v>
      </c>
      <c r="B2898" s="39">
        <v>10729</v>
      </c>
      <c r="C2898" s="38">
        <v>10292245</v>
      </c>
      <c r="D2898" s="40" t="s">
        <v>1852</v>
      </c>
      <c r="E2898" s="58">
        <v>1</v>
      </c>
      <c r="F2898" s="38">
        <v>1</v>
      </c>
      <c r="G2898" s="38" t="s">
        <v>33</v>
      </c>
      <c r="H2898" s="42">
        <v>50.32</v>
      </c>
      <c r="I2898" s="37"/>
      <c r="J2898" s="44">
        <v>43734</v>
      </c>
      <c r="K2898" s="42">
        <v>0</v>
      </c>
      <c r="L2898" s="42">
        <v>47.8</v>
      </c>
      <c r="M2898" s="44">
        <v>45259</v>
      </c>
      <c r="N2898" s="42">
        <v>2.52</v>
      </c>
      <c r="O2898" s="42">
        <v>0</v>
      </c>
      <c r="P2898" s="45">
        <f>IF(J2898&lt;DATEVALUE("2009-1-1"),3%,13%)</f>
        <v>0.13</v>
      </c>
      <c r="Q2898" s="42">
        <f>IF(P2898=13%,ROUND(O2898/(1+P2898)*P2898,2),ROUND(O2898/(1+0.03)*0.02,2))</f>
        <v>0</v>
      </c>
      <c r="R2898" s="42">
        <f>O2898-Q2898</f>
        <v>0</v>
      </c>
      <c r="S2898" s="42">
        <f>N2898-R2898</f>
        <v>2.52</v>
      </c>
      <c r="T2898" s="38">
        <v>5000</v>
      </c>
      <c r="U2898" s="14">
        <f>S2898/H2898</f>
        <v>5.0079491255961846E-2</v>
      </c>
      <c r="V2898" s="19"/>
      <c r="W2898" s="19"/>
      <c r="X2898" s="37" t="s">
        <v>3459</v>
      </c>
    </row>
    <row r="2899" spans="1:24" s="3" customFormat="1" ht="16.5" customHeight="1">
      <c r="A2899" s="38">
        <v>436</v>
      </c>
      <c r="B2899" s="39">
        <v>10736</v>
      </c>
      <c r="C2899" s="38">
        <v>10284093</v>
      </c>
      <c r="D2899" s="40" t="s">
        <v>1376</v>
      </c>
      <c r="E2899" s="38">
        <v>1</v>
      </c>
      <c r="F2899" s="38">
        <v>120</v>
      </c>
      <c r="G2899" s="38" t="s">
        <v>23</v>
      </c>
      <c r="H2899" s="42">
        <v>1880.4</v>
      </c>
      <c r="I2899" s="55"/>
      <c r="J2899" s="44">
        <v>41663</v>
      </c>
      <c r="K2899" s="42">
        <v>0</v>
      </c>
      <c r="L2899" s="42">
        <v>1696.96</v>
      </c>
      <c r="M2899" s="44">
        <v>45138</v>
      </c>
      <c r="N2899" s="42">
        <f>H2899-K2899-L2899</f>
        <v>183.44000000000005</v>
      </c>
      <c r="O2899" s="42">
        <v>100</v>
      </c>
      <c r="P2899" s="45">
        <v>0.13</v>
      </c>
      <c r="Q2899" s="42">
        <v>11.5</v>
      </c>
      <c r="R2899" s="42">
        <v>88.5</v>
      </c>
      <c r="S2899" s="42">
        <v>94.94</v>
      </c>
      <c r="T2899" s="38">
        <v>2102</v>
      </c>
      <c r="U2899" s="14">
        <f>S2899/H2899</f>
        <v>5.0489257604764942E-2</v>
      </c>
      <c r="V2899" s="19"/>
      <c r="W2899" s="19"/>
      <c r="X2899" s="37" t="s">
        <v>3461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74"/>
  <sheetViews>
    <sheetView tabSelected="1" workbookViewId="0">
      <pane ySplit="1" topLeftCell="A2" activePane="bottomLeft" state="frozen"/>
      <selection pane="bottomLeft" activeCell="R20" sqref="R20"/>
    </sheetView>
  </sheetViews>
  <sheetFormatPr defaultRowHeight="15.75"/>
  <cols>
    <col min="19" max="19" width="13.875" bestFit="1" customWidth="1"/>
  </cols>
  <sheetData>
    <row r="1" spans="1:37" s="18" customFormat="1" ht="25.5" customHeight="1">
      <c r="A1" s="26" t="s">
        <v>0</v>
      </c>
      <c r="B1" s="27" t="s">
        <v>1</v>
      </c>
      <c r="C1" s="28" t="s">
        <v>2</v>
      </c>
      <c r="D1" s="29" t="s">
        <v>3</v>
      </c>
      <c r="E1" s="30" t="s">
        <v>4</v>
      </c>
      <c r="F1" s="31" t="s">
        <v>5</v>
      </c>
      <c r="G1" s="31" t="s">
        <v>6</v>
      </c>
      <c r="H1" s="32" t="s">
        <v>7</v>
      </c>
      <c r="I1" s="33" t="s">
        <v>8</v>
      </c>
      <c r="J1" s="34" t="s">
        <v>9</v>
      </c>
      <c r="K1" s="32" t="s">
        <v>10</v>
      </c>
      <c r="L1" s="32" t="s">
        <v>11</v>
      </c>
      <c r="M1" s="35" t="s">
        <v>12</v>
      </c>
      <c r="N1" s="32" t="s">
        <v>13</v>
      </c>
      <c r="O1" s="32" t="s">
        <v>14</v>
      </c>
      <c r="P1" s="36" t="s">
        <v>15</v>
      </c>
      <c r="Q1" s="32" t="s">
        <v>16</v>
      </c>
      <c r="R1" s="32" t="s">
        <v>17</v>
      </c>
      <c r="S1" s="32" t="s">
        <v>18</v>
      </c>
      <c r="T1" s="28" t="s">
        <v>19</v>
      </c>
      <c r="U1" s="16"/>
      <c r="V1" s="17" t="s">
        <v>3491</v>
      </c>
      <c r="W1" s="17"/>
      <c r="X1" s="18" t="s">
        <v>3454</v>
      </c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7" s="3" customFormat="1" ht="16.5" customHeight="1">
      <c r="A2" s="38">
        <v>129</v>
      </c>
      <c r="B2" s="39">
        <v>10745</v>
      </c>
      <c r="C2" s="38">
        <v>10308174</v>
      </c>
      <c r="D2" s="40" t="s">
        <v>1558</v>
      </c>
      <c r="E2" s="38">
        <v>2.745E-3</v>
      </c>
      <c r="F2" s="38">
        <v>120</v>
      </c>
      <c r="G2" s="38" t="s">
        <v>21</v>
      </c>
      <c r="H2" s="42">
        <v>14000</v>
      </c>
      <c r="I2" s="55"/>
      <c r="J2" s="44">
        <v>41848</v>
      </c>
      <c r="K2" s="42">
        <v>0</v>
      </c>
      <c r="L2" s="42">
        <v>11970</v>
      </c>
      <c r="M2" s="44">
        <v>45138</v>
      </c>
      <c r="N2" s="42">
        <f>H2-K2-L2</f>
        <v>2030</v>
      </c>
      <c r="O2" s="42">
        <v>1485</v>
      </c>
      <c r="P2" s="45">
        <v>0.13</v>
      </c>
      <c r="Q2" s="42">
        <v>170.84</v>
      </c>
      <c r="R2" s="42">
        <v>1314.16</v>
      </c>
      <c r="S2" s="42">
        <v>715.84</v>
      </c>
      <c r="T2" s="38">
        <v>5000</v>
      </c>
      <c r="U2" s="14">
        <f>S2/H2</f>
        <v>5.1131428571428571E-2</v>
      </c>
      <c r="V2" s="19"/>
      <c r="W2" s="19"/>
      <c r="X2" s="37" t="s">
        <v>3463</v>
      </c>
    </row>
    <row r="3" spans="1:37" s="3" customFormat="1" ht="16.5" customHeight="1">
      <c r="A3" s="38">
        <v>52</v>
      </c>
      <c r="B3" s="39">
        <v>10745</v>
      </c>
      <c r="C3" s="38">
        <v>10308622</v>
      </c>
      <c r="D3" s="40" t="s">
        <v>145</v>
      </c>
      <c r="E3" s="38">
        <v>10</v>
      </c>
      <c r="F3" s="38">
        <v>94</v>
      </c>
      <c r="G3" s="38" t="s">
        <v>23</v>
      </c>
      <c r="H3" s="42">
        <v>6448.4</v>
      </c>
      <c r="I3" s="2"/>
      <c r="J3" s="44">
        <v>43002</v>
      </c>
      <c r="K3" s="42">
        <v>0</v>
      </c>
      <c r="L3" s="42">
        <v>4077.15</v>
      </c>
      <c r="M3" s="44">
        <v>45016</v>
      </c>
      <c r="N3" s="42">
        <f>H3-K3-L3</f>
        <v>2371.2499999999995</v>
      </c>
      <c r="O3" s="42">
        <v>2300</v>
      </c>
      <c r="P3" s="45">
        <v>0.13</v>
      </c>
      <c r="Q3" s="42">
        <v>264.60000000000002</v>
      </c>
      <c r="R3" s="42">
        <v>2035.4</v>
      </c>
      <c r="S3" s="42">
        <v>335.85</v>
      </c>
      <c r="T3" s="38">
        <v>2201</v>
      </c>
      <c r="U3" s="14">
        <f>S3/H3</f>
        <v>5.2082687178214758E-2</v>
      </c>
      <c r="V3" s="19"/>
      <c r="W3" s="19"/>
      <c r="X3" s="37" t="s">
        <v>3463</v>
      </c>
    </row>
    <row r="4" spans="1:37" s="3" customFormat="1" ht="16.5" customHeight="1">
      <c r="A4" s="38">
        <v>185</v>
      </c>
      <c r="B4" s="39">
        <v>40712</v>
      </c>
      <c r="C4" s="38">
        <v>10321150</v>
      </c>
      <c r="D4" s="40" t="s">
        <v>2365</v>
      </c>
      <c r="E4" s="38">
        <v>1</v>
      </c>
      <c r="F4" s="38">
        <v>36</v>
      </c>
      <c r="G4" s="38" t="s">
        <v>33</v>
      </c>
      <c r="H4" s="42">
        <v>6194.69</v>
      </c>
      <c r="I4" s="2"/>
      <c r="J4" s="44">
        <v>44043</v>
      </c>
      <c r="K4" s="42">
        <v>172.07</v>
      </c>
      <c r="L4" s="42">
        <v>5678.38</v>
      </c>
      <c r="M4" s="44">
        <v>45077</v>
      </c>
      <c r="N4" s="42">
        <f>H4-K4-L4</f>
        <v>344.23999999999978</v>
      </c>
      <c r="O4" s="42">
        <v>8.56</v>
      </c>
      <c r="P4" s="45">
        <v>0.13</v>
      </c>
      <c r="Q4" s="42">
        <f>O4-R4</f>
        <v>0.98000000000000043</v>
      </c>
      <c r="R4" s="42">
        <v>7.58</v>
      </c>
      <c r="S4" s="42">
        <f>N4-R4</f>
        <v>336.6599999999998</v>
      </c>
      <c r="T4" s="38">
        <v>5000</v>
      </c>
      <c r="U4" s="14">
        <f>S4/H4</f>
        <v>5.434654518628048E-2</v>
      </c>
      <c r="V4" s="19"/>
      <c r="W4" s="19"/>
      <c r="X4" s="37" t="s">
        <v>3467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5" spans="1:37" s="3" customFormat="1" ht="16.5" customHeight="1">
      <c r="A5" s="38">
        <v>62</v>
      </c>
      <c r="B5" s="39">
        <v>50100</v>
      </c>
      <c r="C5" s="38">
        <v>10309200</v>
      </c>
      <c r="D5" s="40" t="s">
        <v>3101</v>
      </c>
      <c r="E5" s="58">
        <v>1</v>
      </c>
      <c r="F5" s="38">
        <v>120</v>
      </c>
      <c r="G5" s="38" t="s">
        <v>21</v>
      </c>
      <c r="H5" s="42">
        <v>63810.54</v>
      </c>
      <c r="I5" s="37"/>
      <c r="J5" s="44">
        <v>41639</v>
      </c>
      <c r="K5" s="42">
        <v>0</v>
      </c>
      <c r="L5" s="42">
        <v>60114.99</v>
      </c>
      <c r="M5" s="44">
        <v>45246</v>
      </c>
      <c r="N5" s="42">
        <v>3695.55</v>
      </c>
      <c r="O5" s="42">
        <v>50</v>
      </c>
      <c r="P5" s="45">
        <f>IF(J5&lt;DATEVALUE("2009-1-1"),3%,13%)</f>
        <v>0.13</v>
      </c>
      <c r="Q5" s="42">
        <f>IF(P5=13%,ROUND(O5/(1+P5)*P5,2),ROUND(O5/(1+0.03)*0.02,2))</f>
        <v>5.75</v>
      </c>
      <c r="R5" s="42">
        <f>O5-Q5</f>
        <v>44.25</v>
      </c>
      <c r="S5" s="42">
        <f>N5-R5</f>
        <v>3651.3</v>
      </c>
      <c r="T5" s="38">
        <v>5000</v>
      </c>
      <c r="U5" s="14">
        <f>S5/H5</f>
        <v>5.7220954406591765E-2</v>
      </c>
      <c r="V5" s="19"/>
      <c r="W5" s="19"/>
      <c r="X5" s="37" t="s">
        <v>3477</v>
      </c>
    </row>
    <row r="6" spans="1:37" s="3" customFormat="1" ht="16.5" customHeight="1">
      <c r="A6" s="38">
        <v>60</v>
      </c>
      <c r="B6" s="39">
        <v>50100</v>
      </c>
      <c r="C6" s="38">
        <v>10309196</v>
      </c>
      <c r="D6" s="40" t="s">
        <v>1009</v>
      </c>
      <c r="E6" s="58">
        <v>12</v>
      </c>
      <c r="F6" s="38">
        <v>120</v>
      </c>
      <c r="G6" s="38" t="s">
        <v>23</v>
      </c>
      <c r="H6" s="42">
        <v>15384.6</v>
      </c>
      <c r="I6" s="37"/>
      <c r="J6" s="44">
        <v>41637</v>
      </c>
      <c r="K6" s="42">
        <v>0</v>
      </c>
      <c r="L6" s="42">
        <v>14371.75</v>
      </c>
      <c r="M6" s="44">
        <v>45216</v>
      </c>
      <c r="N6" s="42">
        <v>1012.85</v>
      </c>
      <c r="O6" s="42">
        <v>144</v>
      </c>
      <c r="P6" s="45">
        <f>IF(J6&lt;DATEVALUE("2009-1-1"),3%,13%)</f>
        <v>0.13</v>
      </c>
      <c r="Q6" s="42">
        <f>IF(P6=13%,ROUND(O6/(1+P6)*P6,2),ROUND(O6/(1+0.03)*0.02,2))</f>
        <v>16.57</v>
      </c>
      <c r="R6" s="42">
        <f>O6-Q6</f>
        <v>127.43</v>
      </c>
      <c r="S6" s="42">
        <f>N6-R6</f>
        <v>885.42000000000007</v>
      </c>
      <c r="T6" s="38">
        <v>5000</v>
      </c>
      <c r="U6" s="14">
        <f>S6/H6</f>
        <v>5.7552357552357554E-2</v>
      </c>
      <c r="V6" s="19"/>
      <c r="W6" s="19"/>
      <c r="X6" s="37" t="s">
        <v>3477</v>
      </c>
    </row>
    <row r="7" spans="1:37" s="3" customFormat="1" ht="16.5" customHeight="1">
      <c r="A7" s="38">
        <v>843</v>
      </c>
      <c r="B7" s="39">
        <v>10729</v>
      </c>
      <c r="C7" s="38">
        <v>10291859</v>
      </c>
      <c r="D7" s="40" t="s">
        <v>1242</v>
      </c>
      <c r="E7" s="58">
        <v>1</v>
      </c>
      <c r="F7" s="38">
        <v>120</v>
      </c>
      <c r="G7" s="38" t="s">
        <v>262</v>
      </c>
      <c r="H7" s="42">
        <v>1409947.82</v>
      </c>
      <c r="I7" s="37"/>
      <c r="J7" s="44">
        <v>41634</v>
      </c>
      <c r="K7" s="42">
        <v>0</v>
      </c>
      <c r="L7" s="42">
        <v>1328288.47</v>
      </c>
      <c r="M7" s="44">
        <v>45259</v>
      </c>
      <c r="N7" s="42">
        <v>81659.350000000006</v>
      </c>
      <c r="O7" s="42">
        <v>0</v>
      </c>
      <c r="P7" s="45">
        <f>IF(J7&lt;DATEVALUE("2009-1-1"),3%,13%)</f>
        <v>0.13</v>
      </c>
      <c r="Q7" s="42">
        <f>IF(P7=13%,ROUND(O7/(1+P7)*P7,2),ROUND(O7/(1+0.03)*0.02,2))</f>
        <v>0</v>
      </c>
      <c r="R7" s="42">
        <f>O7-Q7</f>
        <v>0</v>
      </c>
      <c r="S7" s="42">
        <f>N7-R7</f>
        <v>81659.350000000006</v>
      </c>
      <c r="T7" s="38">
        <v>5000</v>
      </c>
      <c r="U7" s="14">
        <f>S7/H7</f>
        <v>5.7916575948179415E-2</v>
      </c>
      <c r="V7" s="19"/>
      <c r="W7" s="19"/>
      <c r="X7" s="37" t="s">
        <v>3459</v>
      </c>
    </row>
    <row r="8" spans="1:37" s="3" customFormat="1" ht="16.5" customHeight="1">
      <c r="A8" s="38">
        <v>306</v>
      </c>
      <c r="B8" s="39">
        <v>10729</v>
      </c>
      <c r="C8" s="38">
        <v>10319704</v>
      </c>
      <c r="D8" s="40" t="s">
        <v>1242</v>
      </c>
      <c r="E8" s="58">
        <v>1</v>
      </c>
      <c r="F8" s="38">
        <v>120</v>
      </c>
      <c r="G8" s="38" t="s">
        <v>279</v>
      </c>
      <c r="H8" s="42">
        <v>946642.22</v>
      </c>
      <c r="I8" s="37"/>
      <c r="J8" s="44">
        <v>41634</v>
      </c>
      <c r="K8" s="42">
        <v>0</v>
      </c>
      <c r="L8" s="42">
        <v>891815.81</v>
      </c>
      <c r="M8" s="44">
        <v>45259</v>
      </c>
      <c r="N8" s="42">
        <v>54826.41</v>
      </c>
      <c r="O8" s="42">
        <v>0</v>
      </c>
      <c r="P8" s="45">
        <f>IF(J8&lt;DATEVALUE("2009-1-1"),3%,13%)</f>
        <v>0.13</v>
      </c>
      <c r="Q8" s="42">
        <f>IF(P8=13%,ROUND(O8/(1+P8)*P8,2),ROUND(O8/(1+0.03)*0.02,2))</f>
        <v>0</v>
      </c>
      <c r="R8" s="42">
        <f>O8-Q8</f>
        <v>0</v>
      </c>
      <c r="S8" s="42">
        <f>N8-R8</f>
        <v>54826.41</v>
      </c>
      <c r="T8" s="38">
        <v>1802</v>
      </c>
      <c r="U8" s="14">
        <f>S8/H8</f>
        <v>5.7916717469034928E-2</v>
      </c>
      <c r="V8" s="19"/>
      <c r="W8" s="19"/>
      <c r="X8" s="37" t="s">
        <v>3459</v>
      </c>
    </row>
    <row r="9" spans="1:37" s="3" customFormat="1" ht="16.5" customHeight="1">
      <c r="A9" s="38">
        <v>6</v>
      </c>
      <c r="B9" s="39">
        <v>10719</v>
      </c>
      <c r="C9" s="38">
        <v>10281665</v>
      </c>
      <c r="D9" s="40" t="s">
        <v>337</v>
      </c>
      <c r="E9" s="38">
        <v>20</v>
      </c>
      <c r="F9" s="38">
        <v>120</v>
      </c>
      <c r="G9" s="38" t="s">
        <v>23</v>
      </c>
      <c r="H9" s="42">
        <v>39800</v>
      </c>
      <c r="I9" s="49"/>
      <c r="J9" s="44">
        <v>41479</v>
      </c>
      <c r="K9" s="42">
        <v>0</v>
      </c>
      <c r="L9" s="42">
        <v>37494.83</v>
      </c>
      <c r="M9" s="44">
        <v>45107</v>
      </c>
      <c r="N9" s="42">
        <f>H9-K9-L9</f>
        <v>2305.1699999999983</v>
      </c>
      <c r="O9" s="42">
        <v>0</v>
      </c>
      <c r="P9" s="45">
        <v>0.13</v>
      </c>
      <c r="Q9" s="42">
        <v>0</v>
      </c>
      <c r="R9" s="42">
        <v>0</v>
      </c>
      <c r="S9" s="42">
        <f>N9-R9</f>
        <v>2305.1699999999983</v>
      </c>
      <c r="T9" s="38">
        <v>2101</v>
      </c>
      <c r="U9" s="14">
        <f>S9/H9</f>
        <v>5.7918844221105485E-2</v>
      </c>
      <c r="V9" s="19"/>
      <c r="W9" s="19"/>
      <c r="X9" s="37" t="s">
        <v>3478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</row>
    <row r="10" spans="1:37" s="3" customFormat="1" ht="16.5" customHeight="1">
      <c r="A10" s="38">
        <v>36</v>
      </c>
      <c r="B10" s="39">
        <v>10711</v>
      </c>
      <c r="C10" s="38">
        <v>10283419</v>
      </c>
      <c r="D10" s="40" t="s">
        <v>175</v>
      </c>
      <c r="E10" s="38">
        <v>1</v>
      </c>
      <c r="F10" s="38">
        <v>120</v>
      </c>
      <c r="G10" s="38" t="s">
        <v>23</v>
      </c>
      <c r="H10" s="42">
        <v>4957.26</v>
      </c>
      <c r="I10" s="57"/>
      <c r="J10" s="44">
        <v>41574</v>
      </c>
      <c r="K10" s="42">
        <v>0</v>
      </c>
      <c r="L10" s="42">
        <v>4670.1000000000004</v>
      </c>
      <c r="M10" s="44">
        <v>45199</v>
      </c>
      <c r="N10" s="42">
        <v>287.16000000000003</v>
      </c>
      <c r="O10" s="42">
        <v>0</v>
      </c>
      <c r="P10" s="45">
        <v>0.13</v>
      </c>
      <c r="Q10" s="42">
        <v>0</v>
      </c>
      <c r="R10" s="42">
        <v>0</v>
      </c>
      <c r="S10" s="42">
        <v>287.16000000000003</v>
      </c>
      <c r="T10" s="38">
        <v>2103</v>
      </c>
      <c r="U10" s="14">
        <f>S10/H10</f>
        <v>5.7927161375437242E-2</v>
      </c>
      <c r="V10" s="19"/>
      <c r="W10" s="19"/>
      <c r="X10" s="37" t="s">
        <v>3457</v>
      </c>
    </row>
    <row r="11" spans="1:37" s="3" customFormat="1" ht="16.5" customHeight="1">
      <c r="A11" s="38">
        <v>1160</v>
      </c>
      <c r="B11" s="39">
        <v>10800</v>
      </c>
      <c r="C11" s="38">
        <v>10316291</v>
      </c>
      <c r="D11" s="40" t="s">
        <v>1164</v>
      </c>
      <c r="E11" s="58">
        <v>1</v>
      </c>
      <c r="F11" s="38">
        <v>60</v>
      </c>
      <c r="G11" s="38" t="s">
        <v>23</v>
      </c>
      <c r="H11" s="42">
        <v>3095</v>
      </c>
      <c r="I11" s="61"/>
      <c r="J11" s="44">
        <v>43494</v>
      </c>
      <c r="K11" s="42">
        <v>0</v>
      </c>
      <c r="L11" s="42">
        <v>2891.29</v>
      </c>
      <c r="M11" s="44">
        <v>45281</v>
      </c>
      <c r="N11" s="42">
        <v>203.71</v>
      </c>
      <c r="O11" s="42">
        <v>24.93</v>
      </c>
      <c r="P11" s="45">
        <f>IF(J11&lt;DATEVALUE("2009-1-1"),3%,13%)</f>
        <v>0.13</v>
      </c>
      <c r="Q11" s="42">
        <f>IF(P11=13%,ROUND(O11/(1+P11)*P11,2),ROUND(O11/(1+0.03)*0.02,2))</f>
        <v>2.87</v>
      </c>
      <c r="R11" s="42">
        <f>O11-Q11</f>
        <v>22.06</v>
      </c>
      <c r="S11" s="42">
        <f>N11-R11</f>
        <v>181.65</v>
      </c>
      <c r="T11" s="38">
        <v>2505</v>
      </c>
      <c r="U11" s="14">
        <f>S11/H11</f>
        <v>5.869143780290792E-2</v>
      </c>
      <c r="V11" s="19"/>
      <c r="W11" s="19"/>
      <c r="X11" s="37" t="s">
        <v>3465</v>
      </c>
    </row>
    <row r="12" spans="1:37" s="3" customFormat="1" ht="16.5" customHeight="1">
      <c r="A12" s="38">
        <v>647</v>
      </c>
      <c r="B12" s="39">
        <v>10800</v>
      </c>
      <c r="C12" s="38">
        <v>10315851</v>
      </c>
      <c r="D12" s="40" t="s">
        <v>1170</v>
      </c>
      <c r="E12" s="38">
        <v>2</v>
      </c>
      <c r="F12" s="38">
        <v>60</v>
      </c>
      <c r="G12" s="38" t="s">
        <v>33</v>
      </c>
      <c r="H12" s="42">
        <v>4284</v>
      </c>
      <c r="I12" s="2"/>
      <c r="J12" s="44">
        <v>43247</v>
      </c>
      <c r="K12" s="42">
        <v>0</v>
      </c>
      <c r="L12" s="42">
        <v>3934.14</v>
      </c>
      <c r="M12" s="44">
        <v>45016</v>
      </c>
      <c r="N12" s="42">
        <f>H12-K12-L12</f>
        <v>349.86000000000013</v>
      </c>
      <c r="O12" s="42">
        <v>110.67</v>
      </c>
      <c r="P12" s="45">
        <v>0.13</v>
      </c>
      <c r="Q12" s="42">
        <v>12.73</v>
      </c>
      <c r="R12" s="42">
        <v>97.94</v>
      </c>
      <c r="S12" s="42">
        <f>N12-R12</f>
        <v>251.92000000000013</v>
      </c>
      <c r="T12" s="38">
        <v>2505</v>
      </c>
      <c r="U12" s="14">
        <f>S12/H12</f>
        <v>5.8804855275443539E-2</v>
      </c>
      <c r="V12" s="19"/>
      <c r="W12" s="19"/>
      <c r="X12" s="37" t="s">
        <v>3465</v>
      </c>
    </row>
    <row r="13" spans="1:37" s="3" customFormat="1" ht="16.5" customHeight="1">
      <c r="A13" s="38">
        <v>578</v>
      </c>
      <c r="B13" s="39">
        <v>10800</v>
      </c>
      <c r="C13" s="38">
        <v>10315626</v>
      </c>
      <c r="D13" s="40" t="s">
        <v>1201</v>
      </c>
      <c r="E13" s="38">
        <v>2</v>
      </c>
      <c r="F13" s="38">
        <v>60</v>
      </c>
      <c r="G13" s="38" t="s">
        <v>21</v>
      </c>
      <c r="H13" s="42">
        <v>10000</v>
      </c>
      <c r="I13" s="2"/>
      <c r="J13" s="44">
        <v>43249</v>
      </c>
      <c r="K13" s="42">
        <v>0</v>
      </c>
      <c r="L13" s="42">
        <v>9183.24</v>
      </c>
      <c r="M13" s="44">
        <v>45016</v>
      </c>
      <c r="N13" s="42">
        <f>H13-K13-L13</f>
        <v>816.76000000000022</v>
      </c>
      <c r="O13" s="42">
        <v>258.36</v>
      </c>
      <c r="P13" s="45">
        <v>0.13</v>
      </c>
      <c r="Q13" s="42">
        <v>29.72</v>
      </c>
      <c r="R13" s="42">
        <v>228.64</v>
      </c>
      <c r="S13" s="42">
        <f>N13-R13</f>
        <v>588.12000000000023</v>
      </c>
      <c r="T13" s="38">
        <v>2505</v>
      </c>
      <c r="U13" s="14">
        <f>S13/H13</f>
        <v>5.8812000000000024E-2</v>
      </c>
      <c r="V13" s="19"/>
      <c r="W13" s="19"/>
      <c r="X13" s="37" t="s">
        <v>3465</v>
      </c>
    </row>
    <row r="14" spans="1:37" s="3" customFormat="1" ht="16.5" customHeight="1">
      <c r="A14" s="38">
        <v>14</v>
      </c>
      <c r="B14" s="39">
        <v>10749</v>
      </c>
      <c r="C14" s="38">
        <v>10300650</v>
      </c>
      <c r="D14" s="40" t="s">
        <v>301</v>
      </c>
      <c r="E14" s="38">
        <v>1</v>
      </c>
      <c r="F14" s="38">
        <v>120</v>
      </c>
      <c r="G14" s="38" t="s">
        <v>21</v>
      </c>
      <c r="H14" s="42">
        <v>43059.75</v>
      </c>
      <c r="I14" s="2"/>
      <c r="J14" s="44">
        <v>43979</v>
      </c>
      <c r="K14" s="42">
        <v>0</v>
      </c>
      <c r="L14" s="42">
        <v>11931.14</v>
      </c>
      <c r="M14" s="44">
        <v>45046</v>
      </c>
      <c r="N14" s="42">
        <f>H14-K14-L14</f>
        <v>31128.61</v>
      </c>
      <c r="O14" s="42">
        <v>32311</v>
      </c>
      <c r="P14" s="45">
        <v>0.13</v>
      </c>
      <c r="Q14" s="42">
        <v>3717.19</v>
      </c>
      <c r="R14" s="42">
        <v>28593.81</v>
      </c>
      <c r="S14" s="42">
        <v>2534.8000000000002</v>
      </c>
      <c r="T14" s="38">
        <v>1602</v>
      </c>
      <c r="U14" s="14">
        <f>S14/H14</f>
        <v>5.8867039404548335E-2</v>
      </c>
      <c r="V14" s="19"/>
      <c r="W14" s="19"/>
      <c r="X14" s="37" t="s">
        <v>3473</v>
      </c>
    </row>
    <row r="15" spans="1:37" s="3" customFormat="1" ht="16.5" customHeight="1">
      <c r="A15" s="38">
        <v>59</v>
      </c>
      <c r="B15" s="39">
        <v>50100</v>
      </c>
      <c r="C15" s="38">
        <v>10309195</v>
      </c>
      <c r="D15" s="40" t="s">
        <v>1009</v>
      </c>
      <c r="E15" s="58">
        <v>1</v>
      </c>
      <c r="F15" s="38">
        <v>120</v>
      </c>
      <c r="G15" s="38" t="s">
        <v>23</v>
      </c>
      <c r="H15" s="42">
        <v>1623.93</v>
      </c>
      <c r="I15" s="37"/>
      <c r="J15" s="44">
        <v>41637</v>
      </c>
      <c r="K15" s="42">
        <v>0</v>
      </c>
      <c r="L15" s="42">
        <v>1517.02</v>
      </c>
      <c r="M15" s="44">
        <v>45216</v>
      </c>
      <c r="N15" s="42">
        <v>106.91</v>
      </c>
      <c r="O15" s="42">
        <v>12</v>
      </c>
      <c r="P15" s="45">
        <f>IF(J15&lt;DATEVALUE("2009-1-1"),3%,13%)</f>
        <v>0.13</v>
      </c>
      <c r="Q15" s="42">
        <f>IF(P15=13%,ROUND(O15/(1+P15)*P15,2),ROUND(O15/(1+0.03)*0.02,2))</f>
        <v>1.38</v>
      </c>
      <c r="R15" s="42">
        <f>O15-Q15</f>
        <v>10.620000000000001</v>
      </c>
      <c r="S15" s="42">
        <f>N15-R15</f>
        <v>96.289999999999992</v>
      </c>
      <c r="T15" s="38">
        <v>5000</v>
      </c>
      <c r="U15" s="14">
        <f>S15/H15</f>
        <v>5.9294427715480338E-2</v>
      </c>
      <c r="V15" s="19"/>
      <c r="W15" s="19"/>
      <c r="X15" s="37" t="s">
        <v>3477</v>
      </c>
    </row>
    <row r="16" spans="1:37" s="3" customFormat="1" ht="16.5" customHeight="1">
      <c r="A16" s="38">
        <v>1161</v>
      </c>
      <c r="B16" s="39">
        <v>10800</v>
      </c>
      <c r="C16" s="38">
        <v>10316295</v>
      </c>
      <c r="D16" s="40" t="s">
        <v>1164</v>
      </c>
      <c r="E16" s="58">
        <v>1</v>
      </c>
      <c r="F16" s="38">
        <v>60</v>
      </c>
      <c r="G16" s="38" t="s">
        <v>23</v>
      </c>
      <c r="H16" s="42">
        <v>3095</v>
      </c>
      <c r="I16" s="61"/>
      <c r="J16" s="44">
        <v>43494</v>
      </c>
      <c r="K16" s="42">
        <v>0</v>
      </c>
      <c r="L16" s="42">
        <v>2891.29</v>
      </c>
      <c r="M16" s="44">
        <v>45281</v>
      </c>
      <c r="N16" s="42">
        <v>203.71</v>
      </c>
      <c r="O16" s="42">
        <v>15.81</v>
      </c>
      <c r="P16" s="45">
        <f>IF(J16&lt;DATEVALUE("2009-1-1"),3%,13%)</f>
        <v>0.13</v>
      </c>
      <c r="Q16" s="42">
        <f>IF(P16=13%,ROUND(O16/(1+P16)*P16,2),ROUND(O16/(1+0.03)*0.02,2))</f>
        <v>1.82</v>
      </c>
      <c r="R16" s="42">
        <f>O16-Q16</f>
        <v>13.99</v>
      </c>
      <c r="S16" s="42">
        <f>N16-R16</f>
        <v>189.72</v>
      </c>
      <c r="T16" s="38">
        <v>2505</v>
      </c>
      <c r="U16" s="14">
        <f>S16/H16</f>
        <v>6.1298869143780292E-2</v>
      </c>
      <c r="V16" s="19"/>
      <c r="W16" s="19"/>
      <c r="X16" s="37" t="s">
        <v>3465</v>
      </c>
    </row>
    <row r="17" spans="1:37" s="3" customFormat="1" ht="16.5" customHeight="1">
      <c r="A17" s="38">
        <v>1162</v>
      </c>
      <c r="B17" s="39">
        <v>10800</v>
      </c>
      <c r="C17" s="38">
        <v>10316296</v>
      </c>
      <c r="D17" s="40" t="s">
        <v>1164</v>
      </c>
      <c r="E17" s="58">
        <v>1</v>
      </c>
      <c r="F17" s="38">
        <v>60</v>
      </c>
      <c r="G17" s="38" t="s">
        <v>23</v>
      </c>
      <c r="H17" s="42">
        <v>3095</v>
      </c>
      <c r="I17" s="61"/>
      <c r="J17" s="44">
        <v>43494</v>
      </c>
      <c r="K17" s="42">
        <v>0</v>
      </c>
      <c r="L17" s="42">
        <v>2891.29</v>
      </c>
      <c r="M17" s="44">
        <v>45281</v>
      </c>
      <c r="N17" s="42">
        <v>203.71</v>
      </c>
      <c r="O17" s="42">
        <v>15.81</v>
      </c>
      <c r="P17" s="45">
        <f>IF(J17&lt;DATEVALUE("2009-1-1"),3%,13%)</f>
        <v>0.13</v>
      </c>
      <c r="Q17" s="42">
        <f>IF(P17=13%,ROUND(O17/(1+P17)*P17,2),ROUND(O17/(1+0.03)*0.02,2))</f>
        <v>1.82</v>
      </c>
      <c r="R17" s="42">
        <f>O17-Q17</f>
        <v>13.99</v>
      </c>
      <c r="S17" s="42">
        <f>N17-R17</f>
        <v>189.72</v>
      </c>
      <c r="T17" s="38">
        <v>2505</v>
      </c>
      <c r="U17" s="14">
        <f>S17/H17</f>
        <v>6.1298869143780292E-2</v>
      </c>
      <c r="V17" s="19"/>
      <c r="W17" s="19"/>
      <c r="X17" s="37" t="s">
        <v>3465</v>
      </c>
    </row>
    <row r="18" spans="1:37" s="3" customFormat="1" ht="16.5" customHeight="1">
      <c r="A18" s="38">
        <v>1163</v>
      </c>
      <c r="B18" s="39">
        <v>10800</v>
      </c>
      <c r="C18" s="38">
        <v>10316297</v>
      </c>
      <c r="D18" s="40" t="s">
        <v>1164</v>
      </c>
      <c r="E18" s="58">
        <v>1</v>
      </c>
      <c r="F18" s="38">
        <v>60</v>
      </c>
      <c r="G18" s="38" t="s">
        <v>23</v>
      </c>
      <c r="H18" s="42">
        <v>3095</v>
      </c>
      <c r="I18" s="61"/>
      <c r="J18" s="44">
        <v>43494</v>
      </c>
      <c r="K18" s="42">
        <v>0</v>
      </c>
      <c r="L18" s="42">
        <v>2891.29</v>
      </c>
      <c r="M18" s="44">
        <v>45281</v>
      </c>
      <c r="N18" s="42">
        <v>203.71</v>
      </c>
      <c r="O18" s="42">
        <v>15.81</v>
      </c>
      <c r="P18" s="45">
        <f>IF(J18&lt;DATEVALUE("2009-1-1"),3%,13%)</f>
        <v>0.13</v>
      </c>
      <c r="Q18" s="42">
        <f>IF(P18=13%,ROUND(O18/(1+P18)*P18,2),ROUND(O18/(1+0.03)*0.02,2))</f>
        <v>1.82</v>
      </c>
      <c r="R18" s="42">
        <f>O18-Q18</f>
        <v>13.99</v>
      </c>
      <c r="S18" s="42">
        <f>N18-R18</f>
        <v>189.72</v>
      </c>
      <c r="T18" s="38">
        <v>2505</v>
      </c>
      <c r="U18" s="14">
        <f>S18/H18</f>
        <v>6.1298869143780292E-2</v>
      </c>
      <c r="V18" s="19"/>
      <c r="W18" s="19"/>
      <c r="X18" s="37" t="s">
        <v>3465</v>
      </c>
    </row>
    <row r="19" spans="1:37" s="3" customFormat="1" ht="16.5" customHeight="1">
      <c r="A19" s="38">
        <v>1164</v>
      </c>
      <c r="B19" s="39">
        <v>10800</v>
      </c>
      <c r="C19" s="38">
        <v>10316298</v>
      </c>
      <c r="D19" s="40" t="s">
        <v>1164</v>
      </c>
      <c r="E19" s="58">
        <v>1</v>
      </c>
      <c r="F19" s="38">
        <v>60</v>
      </c>
      <c r="G19" s="38" t="s">
        <v>23</v>
      </c>
      <c r="H19" s="42">
        <v>3095</v>
      </c>
      <c r="I19" s="61"/>
      <c r="J19" s="44">
        <v>43494</v>
      </c>
      <c r="K19" s="42">
        <v>0</v>
      </c>
      <c r="L19" s="42">
        <v>2891.29</v>
      </c>
      <c r="M19" s="44">
        <v>45281</v>
      </c>
      <c r="N19" s="42">
        <v>203.71</v>
      </c>
      <c r="O19" s="42">
        <v>15.81</v>
      </c>
      <c r="P19" s="45">
        <f>IF(J19&lt;DATEVALUE("2009-1-1"),3%,13%)</f>
        <v>0.13</v>
      </c>
      <c r="Q19" s="42">
        <f>IF(P19=13%,ROUND(O19/(1+P19)*P19,2),ROUND(O19/(1+0.03)*0.02,2))</f>
        <v>1.82</v>
      </c>
      <c r="R19" s="42">
        <f>O19-Q19</f>
        <v>13.99</v>
      </c>
      <c r="S19" s="42">
        <f>N19-R19</f>
        <v>189.72</v>
      </c>
      <c r="T19" s="38">
        <v>2505</v>
      </c>
      <c r="U19" s="14">
        <f>S19/H19</f>
        <v>6.1298869143780292E-2</v>
      </c>
      <c r="V19" s="19"/>
      <c r="W19" s="19"/>
      <c r="X19" s="37" t="s">
        <v>3465</v>
      </c>
    </row>
    <row r="20" spans="1:37" s="3" customFormat="1" ht="16.5" customHeight="1">
      <c r="A20" s="38">
        <v>1165</v>
      </c>
      <c r="B20" s="39">
        <v>10800</v>
      </c>
      <c r="C20" s="38">
        <v>10316299</v>
      </c>
      <c r="D20" s="40" t="s">
        <v>1164</v>
      </c>
      <c r="E20" s="58">
        <v>1</v>
      </c>
      <c r="F20" s="38">
        <v>60</v>
      </c>
      <c r="G20" s="38" t="s">
        <v>23</v>
      </c>
      <c r="H20" s="42">
        <v>3095</v>
      </c>
      <c r="I20" s="61"/>
      <c r="J20" s="44">
        <v>43494</v>
      </c>
      <c r="K20" s="42">
        <v>0</v>
      </c>
      <c r="L20" s="42">
        <v>2891.29</v>
      </c>
      <c r="M20" s="44">
        <v>45281</v>
      </c>
      <c r="N20" s="42">
        <v>203.71</v>
      </c>
      <c r="O20" s="42">
        <v>15.81</v>
      </c>
      <c r="P20" s="45">
        <f>IF(J20&lt;DATEVALUE("2009-1-1"),3%,13%)</f>
        <v>0.13</v>
      </c>
      <c r="Q20" s="42">
        <f>IF(P20=13%,ROUND(O20/(1+P20)*P20,2),ROUND(O20/(1+0.03)*0.02,2))</f>
        <v>1.82</v>
      </c>
      <c r="R20" s="42">
        <f>O20-Q20</f>
        <v>13.99</v>
      </c>
      <c r="S20" s="42">
        <f>N20-R20</f>
        <v>189.72</v>
      </c>
      <c r="T20" s="38">
        <v>2505</v>
      </c>
      <c r="U20" s="14">
        <f>S20/H20</f>
        <v>6.1298869143780292E-2</v>
      </c>
      <c r="V20" s="19"/>
      <c r="W20" s="19"/>
      <c r="X20" s="37" t="s">
        <v>3465</v>
      </c>
    </row>
    <row r="21" spans="1:37" s="3" customFormat="1" ht="16.5" customHeight="1">
      <c r="A21" s="38">
        <v>5</v>
      </c>
      <c r="B21" s="39">
        <v>50099</v>
      </c>
      <c r="C21" s="38">
        <v>10297036</v>
      </c>
      <c r="D21" s="40" t="s">
        <v>2879</v>
      </c>
      <c r="E21" s="38">
        <v>1</v>
      </c>
      <c r="F21" s="38">
        <v>60</v>
      </c>
      <c r="G21" s="38" t="s">
        <v>33</v>
      </c>
      <c r="H21" s="42">
        <v>1099</v>
      </c>
      <c r="I21" s="2"/>
      <c r="J21" s="44">
        <v>43215</v>
      </c>
      <c r="K21" s="42">
        <v>0</v>
      </c>
      <c r="L21" s="42">
        <v>1009.22</v>
      </c>
      <c r="M21" s="44">
        <v>44985</v>
      </c>
      <c r="N21" s="42">
        <f>H21-K21-L21</f>
        <v>89.779999999999973</v>
      </c>
      <c r="O21" s="42">
        <v>25</v>
      </c>
      <c r="P21" s="45">
        <v>0.13</v>
      </c>
      <c r="Q21" s="42">
        <v>2.88</v>
      </c>
      <c r="R21" s="42">
        <v>22.12</v>
      </c>
      <c r="S21" s="42">
        <f>N21-R21</f>
        <v>67.659999999999968</v>
      </c>
      <c r="T21" s="38">
        <v>2101</v>
      </c>
      <c r="U21" s="14">
        <f>S21/H21</f>
        <v>6.1565059144676949E-2</v>
      </c>
      <c r="V21" s="19"/>
      <c r="W21" s="19"/>
      <c r="X21" s="37" t="s">
        <v>3468</v>
      </c>
    </row>
    <row r="22" spans="1:37" s="3" customFormat="1" ht="16.5" customHeight="1">
      <c r="A22" s="38">
        <v>1159</v>
      </c>
      <c r="B22" s="39">
        <v>10800</v>
      </c>
      <c r="C22" s="38">
        <v>10316129</v>
      </c>
      <c r="D22" s="40" t="s">
        <v>1164</v>
      </c>
      <c r="E22" s="58">
        <v>1</v>
      </c>
      <c r="F22" s="38">
        <v>60</v>
      </c>
      <c r="G22" s="38" t="s">
        <v>23</v>
      </c>
      <c r="H22" s="42">
        <v>3095</v>
      </c>
      <c r="I22" s="37"/>
      <c r="J22" s="44">
        <v>43494</v>
      </c>
      <c r="K22" s="42">
        <v>0</v>
      </c>
      <c r="L22" s="42">
        <v>2891.29</v>
      </c>
      <c r="M22" s="44">
        <v>45281</v>
      </c>
      <c r="N22" s="42">
        <v>203.71</v>
      </c>
      <c r="O22" s="42">
        <v>12.7</v>
      </c>
      <c r="P22" s="45">
        <f>IF(J22&lt;DATEVALUE("2009-1-1"),3%,13%)</f>
        <v>0.13</v>
      </c>
      <c r="Q22" s="42">
        <f>IF(P22=13%,ROUND(O22/(1+P22)*P22,2),ROUND(O22/(1+0.03)*0.02,2))</f>
        <v>1.46</v>
      </c>
      <c r="R22" s="42">
        <f>O22-Q22</f>
        <v>11.239999999999998</v>
      </c>
      <c r="S22" s="42">
        <f>N22-R22</f>
        <v>192.47</v>
      </c>
      <c r="T22" s="38">
        <v>2505</v>
      </c>
      <c r="U22" s="14">
        <f>S22/H22</f>
        <v>6.2187399030694666E-2</v>
      </c>
      <c r="V22" s="19"/>
      <c r="W22" s="19"/>
      <c r="X22" s="37" t="s">
        <v>3465</v>
      </c>
    </row>
    <row r="23" spans="1:37" s="3" customFormat="1" ht="16.5" customHeight="1">
      <c r="A23" s="38">
        <v>274</v>
      </c>
      <c r="B23" s="39">
        <v>10736</v>
      </c>
      <c r="C23" s="38">
        <v>10319096</v>
      </c>
      <c r="D23" s="40" t="s">
        <v>1244</v>
      </c>
      <c r="E23" s="38">
        <v>1</v>
      </c>
      <c r="F23" s="38">
        <v>120</v>
      </c>
      <c r="G23" s="38" t="s">
        <v>279</v>
      </c>
      <c r="H23" s="42">
        <v>26856</v>
      </c>
      <c r="I23" s="55"/>
      <c r="J23" s="44">
        <v>41723</v>
      </c>
      <c r="K23" s="42">
        <v>0</v>
      </c>
      <c r="L23" s="42">
        <v>23812.32</v>
      </c>
      <c r="M23" s="44">
        <v>45138</v>
      </c>
      <c r="N23" s="42">
        <f>H23-K23-L23</f>
        <v>3043.6800000000003</v>
      </c>
      <c r="O23" s="42">
        <v>1500</v>
      </c>
      <c r="P23" s="45">
        <v>0.13</v>
      </c>
      <c r="Q23" s="42">
        <v>172.57</v>
      </c>
      <c r="R23" s="42">
        <v>1327.43</v>
      </c>
      <c r="S23" s="42">
        <v>1716.25</v>
      </c>
      <c r="T23" s="38">
        <v>1802</v>
      </c>
      <c r="U23" s="14">
        <f>S23/H23</f>
        <v>6.3905644921060475E-2</v>
      </c>
      <c r="V23" s="19"/>
      <c r="W23" s="19"/>
      <c r="X23" s="37" t="s">
        <v>3461</v>
      </c>
    </row>
    <row r="24" spans="1:37" s="3" customFormat="1" ht="16.5" customHeight="1">
      <c r="A24" s="38">
        <v>297</v>
      </c>
      <c r="B24" s="39">
        <v>10736</v>
      </c>
      <c r="C24" s="38">
        <v>10284085</v>
      </c>
      <c r="D24" s="40" t="s">
        <v>1265</v>
      </c>
      <c r="E24" s="38">
        <v>1</v>
      </c>
      <c r="F24" s="38">
        <v>120</v>
      </c>
      <c r="G24" s="38" t="s">
        <v>727</v>
      </c>
      <c r="H24" s="42">
        <v>46800</v>
      </c>
      <c r="I24" s="55"/>
      <c r="J24" s="44">
        <v>41543</v>
      </c>
      <c r="K24" s="42">
        <v>0</v>
      </c>
      <c r="L24" s="42">
        <v>43719</v>
      </c>
      <c r="M24" s="44">
        <v>45138</v>
      </c>
      <c r="N24" s="42">
        <f>H24-K24-L24</f>
        <v>3081</v>
      </c>
      <c r="O24" s="42">
        <v>100</v>
      </c>
      <c r="P24" s="45">
        <v>0.13</v>
      </c>
      <c r="Q24" s="42">
        <v>11.5</v>
      </c>
      <c r="R24" s="42">
        <v>88.5</v>
      </c>
      <c r="S24" s="42">
        <v>2992.5</v>
      </c>
      <c r="T24" s="38">
        <v>5000</v>
      </c>
      <c r="U24" s="14">
        <f>S24/H24</f>
        <v>6.3942307692307687E-2</v>
      </c>
      <c r="V24" s="19"/>
      <c r="W24" s="19"/>
      <c r="X24" s="37" t="s">
        <v>3461</v>
      </c>
    </row>
    <row r="25" spans="1:37" s="3" customFormat="1" ht="16.5" customHeight="1">
      <c r="A25" s="38">
        <v>114</v>
      </c>
      <c r="B25" s="39">
        <v>40712</v>
      </c>
      <c r="C25" s="38">
        <v>10303699</v>
      </c>
      <c r="D25" s="40" t="s">
        <v>2305</v>
      </c>
      <c r="E25" s="38">
        <v>6</v>
      </c>
      <c r="F25" s="38">
        <v>60</v>
      </c>
      <c r="G25" s="38" t="s">
        <v>33</v>
      </c>
      <c r="H25" s="42">
        <v>26528.28</v>
      </c>
      <c r="I25" s="2"/>
      <c r="J25" s="44">
        <v>43277</v>
      </c>
      <c r="K25" s="42">
        <v>0</v>
      </c>
      <c r="L25" s="42">
        <v>24781.79</v>
      </c>
      <c r="M25" s="44">
        <v>45077</v>
      </c>
      <c r="N25" s="42">
        <f>H25-K25-L25</f>
        <v>1746.489999999998</v>
      </c>
      <c r="O25" s="42">
        <v>43.42</v>
      </c>
      <c r="P25" s="45">
        <v>0.13</v>
      </c>
      <c r="Q25" s="42">
        <f>O25-R25</f>
        <v>5</v>
      </c>
      <c r="R25" s="42">
        <v>38.42</v>
      </c>
      <c r="S25" s="42">
        <f>N25-R25</f>
        <v>1708.0699999999979</v>
      </c>
      <c r="T25" s="38">
        <v>2506</v>
      </c>
      <c r="U25" s="14">
        <f>S25/H25</f>
        <v>6.438676009149473E-2</v>
      </c>
      <c r="V25" s="19"/>
      <c r="W25" s="19"/>
      <c r="X25" s="37" t="s">
        <v>3467</v>
      </c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 spans="1:37" s="3" customFormat="1" ht="16.5" customHeight="1">
      <c r="A26" s="38">
        <v>115</v>
      </c>
      <c r="B26" s="39">
        <v>40712</v>
      </c>
      <c r="C26" s="38">
        <v>10303700</v>
      </c>
      <c r="D26" s="40" t="s">
        <v>2306</v>
      </c>
      <c r="E26" s="38">
        <v>15</v>
      </c>
      <c r="F26" s="38">
        <v>60</v>
      </c>
      <c r="G26" s="38" t="s">
        <v>33</v>
      </c>
      <c r="H26" s="42">
        <v>11923.05</v>
      </c>
      <c r="I26" s="2"/>
      <c r="J26" s="44">
        <v>43277</v>
      </c>
      <c r="K26" s="42">
        <v>0</v>
      </c>
      <c r="L26" s="42">
        <v>11138.06</v>
      </c>
      <c r="M26" s="44">
        <v>45077</v>
      </c>
      <c r="N26" s="42">
        <f>H26-K26-L26</f>
        <v>784.98999999999978</v>
      </c>
      <c r="O26" s="42">
        <v>19.52</v>
      </c>
      <c r="P26" s="45">
        <v>0.13</v>
      </c>
      <c r="Q26" s="42">
        <f>O26-R26</f>
        <v>2.25</v>
      </c>
      <c r="R26" s="42">
        <v>17.27</v>
      </c>
      <c r="S26" s="42">
        <f>N26-R26</f>
        <v>767.7199999999998</v>
      </c>
      <c r="T26" s="38">
        <v>2506</v>
      </c>
      <c r="U26" s="14">
        <f>S26/H26</f>
        <v>6.4389564750630068E-2</v>
      </c>
      <c r="V26" s="19"/>
      <c r="W26" s="19"/>
      <c r="X26" s="37" t="s">
        <v>3467</v>
      </c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 spans="1:37" s="3" customFormat="1" ht="16.5" customHeight="1">
      <c r="A27" s="38">
        <v>124</v>
      </c>
      <c r="B27" s="39">
        <v>40712</v>
      </c>
      <c r="C27" s="38">
        <v>10303849</v>
      </c>
      <c r="D27" s="40" t="s">
        <v>2313</v>
      </c>
      <c r="E27" s="38">
        <v>1</v>
      </c>
      <c r="F27" s="38">
        <v>58</v>
      </c>
      <c r="G27" s="38" t="s">
        <v>33</v>
      </c>
      <c r="H27" s="42">
        <v>2241.38</v>
      </c>
      <c r="I27" s="2"/>
      <c r="J27" s="44">
        <v>43341</v>
      </c>
      <c r="K27" s="42">
        <v>0</v>
      </c>
      <c r="L27" s="42">
        <v>2091.73</v>
      </c>
      <c r="M27" s="44">
        <v>45077</v>
      </c>
      <c r="N27" s="42">
        <f>H27-K27-L27</f>
        <v>149.65000000000009</v>
      </c>
      <c r="O27" s="42">
        <v>3.72</v>
      </c>
      <c r="P27" s="45">
        <v>0.13</v>
      </c>
      <c r="Q27" s="42">
        <f>O27-R27</f>
        <v>0.43000000000000016</v>
      </c>
      <c r="R27" s="42">
        <v>3.29</v>
      </c>
      <c r="S27" s="42">
        <f>N27-R27</f>
        <v>146.3600000000001</v>
      </c>
      <c r="T27" s="38">
        <v>2506</v>
      </c>
      <c r="U27" s="14">
        <f>S27/H27</f>
        <v>6.5299056831059479E-2</v>
      </c>
      <c r="V27" s="19"/>
      <c r="W27" s="19"/>
      <c r="X27" s="37" t="s">
        <v>3467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 s="3" customFormat="1" ht="16.5" customHeight="1">
      <c r="A28" s="38">
        <v>664</v>
      </c>
      <c r="B28" s="39">
        <v>10737</v>
      </c>
      <c r="C28" s="38">
        <v>10288343</v>
      </c>
      <c r="D28" s="40" t="s">
        <v>458</v>
      </c>
      <c r="E28" s="58">
        <v>1</v>
      </c>
      <c r="F28" s="38">
        <v>120</v>
      </c>
      <c r="G28" s="38" t="s">
        <v>21</v>
      </c>
      <c r="H28" s="42">
        <v>6061.62</v>
      </c>
      <c r="I28" s="57"/>
      <c r="J28" s="44">
        <v>41605</v>
      </c>
      <c r="K28" s="42">
        <v>0</v>
      </c>
      <c r="L28" s="42">
        <v>5662.6</v>
      </c>
      <c r="M28" s="44">
        <v>45199</v>
      </c>
      <c r="N28" s="42">
        <f>H28-L28</f>
        <v>399.01999999999953</v>
      </c>
      <c r="O28" s="42">
        <v>0</v>
      </c>
      <c r="P28" s="45">
        <v>0.13</v>
      </c>
      <c r="Q28" s="42">
        <v>0</v>
      </c>
      <c r="R28" s="42">
        <v>0</v>
      </c>
      <c r="S28" s="42">
        <f>N28</f>
        <v>399.01999999999953</v>
      </c>
      <c r="T28" s="38">
        <v>1601</v>
      </c>
      <c r="U28" s="14">
        <f>S28/H28</f>
        <v>6.5827287094868958E-2</v>
      </c>
      <c r="V28" s="19"/>
      <c r="W28" s="19"/>
      <c r="X28" s="37" t="s">
        <v>3461</v>
      </c>
    </row>
    <row r="29" spans="1:37" s="3" customFormat="1" ht="16.5" customHeight="1">
      <c r="A29" s="38">
        <v>457</v>
      </c>
      <c r="B29" s="39">
        <v>10739</v>
      </c>
      <c r="C29" s="38">
        <v>10277989</v>
      </c>
      <c r="D29" s="40" t="s">
        <v>212</v>
      </c>
      <c r="E29" s="58">
        <v>1</v>
      </c>
      <c r="F29" s="38">
        <v>120</v>
      </c>
      <c r="G29" s="38" t="s">
        <v>23</v>
      </c>
      <c r="H29" s="42">
        <v>128.21</v>
      </c>
      <c r="I29" s="37"/>
      <c r="J29" s="44">
        <v>41693</v>
      </c>
      <c r="K29" s="42">
        <v>0</v>
      </c>
      <c r="L29" s="42">
        <v>119.77</v>
      </c>
      <c r="M29" s="44">
        <v>45273</v>
      </c>
      <c r="N29" s="42">
        <v>8.44</v>
      </c>
      <c r="O29" s="42">
        <v>0</v>
      </c>
      <c r="P29" s="45">
        <f>IF(J29&lt;DATEVALUE("2009-1-1"),3%,13%)</f>
        <v>0.13</v>
      </c>
      <c r="Q29" s="42">
        <f>IF(P29=13%,ROUND(O29/(1+P29)*P29,2),ROUND(O29/(1+0.03)*0.02,2))</f>
        <v>0</v>
      </c>
      <c r="R29" s="42">
        <f>O29-Q29</f>
        <v>0</v>
      </c>
      <c r="S29" s="42">
        <f>N29-R29</f>
        <v>8.44</v>
      </c>
      <c r="T29" s="38">
        <v>5000</v>
      </c>
      <c r="U29" s="14">
        <f>S29/H29</f>
        <v>6.5829498479057794E-2</v>
      </c>
      <c r="V29" s="19"/>
      <c r="W29" s="19"/>
      <c r="X29" s="37" t="s">
        <v>3462</v>
      </c>
    </row>
    <row r="30" spans="1:37" s="3" customFormat="1" ht="16.5" customHeight="1">
      <c r="A30" s="38">
        <v>405</v>
      </c>
      <c r="B30" s="39">
        <v>10741</v>
      </c>
      <c r="C30" s="38">
        <v>10319375</v>
      </c>
      <c r="D30" s="40" t="s">
        <v>1242</v>
      </c>
      <c r="E30" s="58">
        <v>1</v>
      </c>
      <c r="F30" s="38">
        <v>120</v>
      </c>
      <c r="G30" s="38" t="s">
        <v>279</v>
      </c>
      <c r="H30" s="42">
        <v>912890.56</v>
      </c>
      <c r="I30" s="37"/>
      <c r="J30" s="44">
        <v>41638</v>
      </c>
      <c r="K30" s="42">
        <v>0</v>
      </c>
      <c r="L30" s="42">
        <v>852791.9</v>
      </c>
      <c r="M30" s="44">
        <v>45200</v>
      </c>
      <c r="N30" s="42">
        <v>60098.66</v>
      </c>
      <c r="O30" s="42">
        <v>0</v>
      </c>
      <c r="P30" s="45">
        <f>IF(J30&lt;DATEVALUE("2009-1-1"),3%,13%)</f>
        <v>0.13</v>
      </c>
      <c r="Q30" s="42">
        <f>IF(P30=13%,ROUND(O30/(1+P30)*P30,2),ROUND(O30/(1+0.03)*0.02,2))</f>
        <v>0</v>
      </c>
      <c r="R30" s="42">
        <f>O30-Q30</f>
        <v>0</v>
      </c>
      <c r="S30" s="42">
        <f>N30-R30</f>
        <v>60098.66</v>
      </c>
      <c r="T30" s="38">
        <v>1802</v>
      </c>
      <c r="U30" s="14">
        <f>S30/H30</f>
        <v>6.583336780259838E-2</v>
      </c>
      <c r="V30" s="19"/>
      <c r="W30" s="19"/>
      <c r="X30" s="37" t="s">
        <v>3462</v>
      </c>
    </row>
    <row r="31" spans="1:37" s="3" customFormat="1" ht="16.5" customHeight="1">
      <c r="A31" s="38">
        <v>421</v>
      </c>
      <c r="B31" s="39">
        <v>10741</v>
      </c>
      <c r="C31" s="38">
        <v>10282293</v>
      </c>
      <c r="D31" s="40" t="s">
        <v>1242</v>
      </c>
      <c r="E31" s="58">
        <v>1</v>
      </c>
      <c r="F31" s="38">
        <v>120</v>
      </c>
      <c r="G31" s="38" t="s">
        <v>262</v>
      </c>
      <c r="H31" s="42">
        <v>1844254</v>
      </c>
      <c r="I31" s="37"/>
      <c r="J31" s="44">
        <v>41636</v>
      </c>
      <c r="K31" s="42">
        <v>0</v>
      </c>
      <c r="L31" s="42">
        <v>1722840.42</v>
      </c>
      <c r="M31" s="44">
        <v>45200</v>
      </c>
      <c r="N31" s="42">
        <v>121413.58</v>
      </c>
      <c r="O31" s="42">
        <v>0</v>
      </c>
      <c r="P31" s="45">
        <f>IF(J31&lt;DATEVALUE("2009-1-1"),3%,13%)</f>
        <v>0.13</v>
      </c>
      <c r="Q31" s="42">
        <f>IF(P31=13%,ROUND(O31/(1+P31)*P31,2),ROUND(O31/(1+0.03)*0.02,2))</f>
        <v>0</v>
      </c>
      <c r="R31" s="42">
        <f>O31-Q31</f>
        <v>0</v>
      </c>
      <c r="S31" s="42">
        <f>N31-R31</f>
        <v>121413.58</v>
      </c>
      <c r="T31" s="38">
        <v>5000</v>
      </c>
      <c r="U31" s="14">
        <f>S31/H31</f>
        <v>6.5833437259726693E-2</v>
      </c>
      <c r="V31" s="19"/>
      <c r="W31" s="19"/>
      <c r="X31" s="37" t="s">
        <v>3462</v>
      </c>
    </row>
    <row r="32" spans="1:37" s="3" customFormat="1" ht="16.5" customHeight="1">
      <c r="A32" s="38">
        <v>15</v>
      </c>
      <c r="B32" s="39">
        <v>10744</v>
      </c>
      <c r="C32" s="38">
        <v>10293664</v>
      </c>
      <c r="D32" s="40" t="s">
        <v>2865</v>
      </c>
      <c r="E32" s="38">
        <v>4</v>
      </c>
      <c r="F32" s="38">
        <v>120</v>
      </c>
      <c r="G32" s="38" t="s">
        <v>23</v>
      </c>
      <c r="H32" s="42">
        <v>5955.56</v>
      </c>
      <c r="I32" s="2"/>
      <c r="J32" s="44">
        <v>41389</v>
      </c>
      <c r="K32" s="42">
        <v>0</v>
      </c>
      <c r="L32" s="42">
        <v>5563.46</v>
      </c>
      <c r="M32" s="44">
        <v>44985</v>
      </c>
      <c r="N32" s="42">
        <f>H32-K32-L32</f>
        <v>392.10000000000036</v>
      </c>
      <c r="O32" s="42">
        <v>0</v>
      </c>
      <c r="P32" s="45">
        <v>0.13</v>
      </c>
      <c r="Q32" s="42">
        <v>0</v>
      </c>
      <c r="R32" s="42">
        <v>0</v>
      </c>
      <c r="S32" s="42">
        <f>N32-R32</f>
        <v>392.10000000000036</v>
      </c>
      <c r="T32" s="38">
        <v>5000</v>
      </c>
      <c r="U32" s="14">
        <f>S32/H32</f>
        <v>6.5837637434598986E-2</v>
      </c>
      <c r="V32" s="19"/>
      <c r="W32" s="19"/>
      <c r="X32" s="37" t="s">
        <v>3463</v>
      </c>
    </row>
    <row r="33" spans="1:37" s="3" customFormat="1" ht="16.5" customHeight="1">
      <c r="A33" s="38">
        <v>146</v>
      </c>
      <c r="B33" s="39">
        <v>10736</v>
      </c>
      <c r="C33" s="38">
        <v>10284186</v>
      </c>
      <c r="D33" s="40" t="s">
        <v>151</v>
      </c>
      <c r="E33" s="31">
        <v>1</v>
      </c>
      <c r="F33" s="38">
        <v>60</v>
      </c>
      <c r="G33" s="38" t="s">
        <v>33</v>
      </c>
      <c r="H33" s="42">
        <v>2478.63</v>
      </c>
      <c r="I33" s="49"/>
      <c r="J33" s="44">
        <v>43309</v>
      </c>
      <c r="K33" s="42">
        <v>0</v>
      </c>
      <c r="L33" s="42">
        <v>2315.4299999999998</v>
      </c>
      <c r="M33" s="44">
        <v>45107</v>
      </c>
      <c r="N33" s="42">
        <f>H33-K33-L33</f>
        <v>163.20000000000027</v>
      </c>
      <c r="O33" s="42">
        <v>0</v>
      </c>
      <c r="P33" s="45">
        <v>0.13</v>
      </c>
      <c r="Q33" s="42">
        <v>0</v>
      </c>
      <c r="R33" s="42">
        <v>0</v>
      </c>
      <c r="S33" s="42">
        <f>N33-R33</f>
        <v>163.20000000000027</v>
      </c>
      <c r="T33" s="38">
        <v>5000</v>
      </c>
      <c r="U33" s="14">
        <f>S33/H33</f>
        <v>6.5842824463514221E-2</v>
      </c>
      <c r="V33" s="19"/>
      <c r="W33" s="19"/>
      <c r="X33" s="37" t="s">
        <v>3461</v>
      </c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 spans="1:37" s="3" customFormat="1" ht="16.5" customHeight="1">
      <c r="A34" s="38">
        <v>147</v>
      </c>
      <c r="B34" s="39">
        <v>10736</v>
      </c>
      <c r="C34" s="38">
        <v>10284188</v>
      </c>
      <c r="D34" s="40" t="s">
        <v>151</v>
      </c>
      <c r="E34" s="31">
        <v>1</v>
      </c>
      <c r="F34" s="38">
        <v>60</v>
      </c>
      <c r="G34" s="38" t="s">
        <v>33</v>
      </c>
      <c r="H34" s="42">
        <v>2478.63</v>
      </c>
      <c r="I34" s="49"/>
      <c r="J34" s="44">
        <v>43309</v>
      </c>
      <c r="K34" s="42">
        <v>0</v>
      </c>
      <c r="L34" s="42">
        <v>2315.4299999999998</v>
      </c>
      <c r="M34" s="44">
        <v>45107</v>
      </c>
      <c r="N34" s="42">
        <f>H34-K34-L34</f>
        <v>163.20000000000027</v>
      </c>
      <c r="O34" s="42">
        <v>0</v>
      </c>
      <c r="P34" s="45">
        <v>0.13</v>
      </c>
      <c r="Q34" s="42">
        <v>0</v>
      </c>
      <c r="R34" s="42">
        <v>0</v>
      </c>
      <c r="S34" s="42">
        <f>N34-R34</f>
        <v>163.20000000000027</v>
      </c>
      <c r="T34" s="38">
        <v>5000</v>
      </c>
      <c r="U34" s="14">
        <f>S34/H34</f>
        <v>6.5842824463514221E-2</v>
      </c>
      <c r="V34" s="19"/>
      <c r="W34" s="19"/>
      <c r="X34" s="37" t="s">
        <v>3461</v>
      </c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 spans="1:37" s="3" customFormat="1" ht="16.5" customHeight="1">
      <c r="A35" s="38">
        <v>669</v>
      </c>
      <c r="B35" s="39">
        <v>10737</v>
      </c>
      <c r="C35" s="38">
        <v>10288569</v>
      </c>
      <c r="D35" s="40" t="s">
        <v>462</v>
      </c>
      <c r="E35" s="58">
        <v>11</v>
      </c>
      <c r="F35" s="38">
        <v>60</v>
      </c>
      <c r="G35" s="38" t="s">
        <v>23</v>
      </c>
      <c r="H35" s="42">
        <v>4700.8500000000004</v>
      </c>
      <c r="I35" s="57"/>
      <c r="J35" s="44">
        <v>43400</v>
      </c>
      <c r="K35" s="42">
        <v>0</v>
      </c>
      <c r="L35" s="42">
        <v>4391.33</v>
      </c>
      <c r="M35" s="44">
        <v>45199</v>
      </c>
      <c r="N35" s="42">
        <f>H35-L35</f>
        <v>309.52000000000044</v>
      </c>
      <c r="O35" s="42">
        <v>0</v>
      </c>
      <c r="P35" s="45">
        <v>0.13</v>
      </c>
      <c r="Q35" s="42">
        <v>0</v>
      </c>
      <c r="R35" s="42">
        <v>0</v>
      </c>
      <c r="S35" s="42">
        <f>N35</f>
        <v>309.52000000000044</v>
      </c>
      <c r="T35" s="38">
        <v>2506</v>
      </c>
      <c r="U35" s="14">
        <f>S35/H35</f>
        <v>6.5843411297956844E-2</v>
      </c>
      <c r="V35" s="19"/>
      <c r="W35" s="19"/>
      <c r="X35" s="37" t="s">
        <v>3461</v>
      </c>
    </row>
    <row r="36" spans="1:37" s="3" customFormat="1" ht="16.5" customHeight="1">
      <c r="A36" s="38">
        <v>663</v>
      </c>
      <c r="B36" s="39">
        <v>10737</v>
      </c>
      <c r="C36" s="38">
        <v>10288342</v>
      </c>
      <c r="D36" s="40" t="s">
        <v>457</v>
      </c>
      <c r="E36" s="58">
        <v>1</v>
      </c>
      <c r="F36" s="38">
        <v>120</v>
      </c>
      <c r="G36" s="38" t="s">
        <v>23</v>
      </c>
      <c r="H36" s="42">
        <v>3421.87</v>
      </c>
      <c r="I36" s="57"/>
      <c r="J36" s="44">
        <v>41603</v>
      </c>
      <c r="K36" s="42">
        <v>0</v>
      </c>
      <c r="L36" s="42">
        <v>3196.54</v>
      </c>
      <c r="M36" s="44">
        <v>45199</v>
      </c>
      <c r="N36" s="42">
        <f>H36-L36</f>
        <v>225.32999999999993</v>
      </c>
      <c r="O36" s="42">
        <v>0</v>
      </c>
      <c r="P36" s="45">
        <v>0.13</v>
      </c>
      <c r="Q36" s="42">
        <v>0</v>
      </c>
      <c r="R36" s="42">
        <v>0</v>
      </c>
      <c r="S36" s="42">
        <f>N36</f>
        <v>225.32999999999993</v>
      </c>
      <c r="T36" s="38">
        <v>1601</v>
      </c>
      <c r="U36" s="14">
        <f>S36/H36</f>
        <v>6.5849959232817126E-2</v>
      </c>
      <c r="V36" s="19"/>
      <c r="W36" s="19"/>
      <c r="X36" s="37" t="s">
        <v>3461</v>
      </c>
    </row>
    <row r="37" spans="1:37" s="3" customFormat="1" ht="16.5" customHeight="1">
      <c r="A37" s="38">
        <v>608</v>
      </c>
      <c r="B37" s="39">
        <v>10729</v>
      </c>
      <c r="C37" s="38">
        <v>10291864</v>
      </c>
      <c r="D37" s="40" t="s">
        <v>3242</v>
      </c>
      <c r="E37" s="58">
        <v>1</v>
      </c>
      <c r="F37" s="38">
        <v>120</v>
      </c>
      <c r="G37" s="38" t="s">
        <v>23</v>
      </c>
      <c r="H37" s="42">
        <v>1599.5</v>
      </c>
      <c r="I37" s="37"/>
      <c r="J37" s="44">
        <v>41660</v>
      </c>
      <c r="K37" s="42">
        <v>0</v>
      </c>
      <c r="L37" s="42">
        <v>1494.1</v>
      </c>
      <c r="M37" s="44">
        <v>45259</v>
      </c>
      <c r="N37" s="42">
        <v>105.4</v>
      </c>
      <c r="O37" s="42">
        <v>0</v>
      </c>
      <c r="P37" s="45">
        <f>IF(J37&lt;DATEVALUE("2009-1-1"),3%,13%)</f>
        <v>0.13</v>
      </c>
      <c r="Q37" s="42">
        <f>IF(P37=13%,ROUND(O37/(1+P37)*P37,2),ROUND(O37/(1+0.03)*0.02,2))</f>
        <v>0</v>
      </c>
      <c r="R37" s="42">
        <f>O37-Q37</f>
        <v>0</v>
      </c>
      <c r="S37" s="42">
        <f>N37-R37</f>
        <v>105.4</v>
      </c>
      <c r="T37" s="38">
        <v>5000</v>
      </c>
      <c r="U37" s="14">
        <f>S37/H37</f>
        <v>6.5895592372616441E-2</v>
      </c>
      <c r="V37" s="19"/>
      <c r="W37" s="19"/>
      <c r="X37" s="37" t="s">
        <v>3459</v>
      </c>
    </row>
    <row r="38" spans="1:37" s="3" customFormat="1" ht="16.5" customHeight="1">
      <c r="A38" s="38">
        <v>804</v>
      </c>
      <c r="B38" s="39">
        <v>10729</v>
      </c>
      <c r="C38" s="38">
        <v>10292846</v>
      </c>
      <c r="D38" s="40" t="s">
        <v>1834</v>
      </c>
      <c r="E38" s="58">
        <v>1</v>
      </c>
      <c r="F38" s="38">
        <v>60</v>
      </c>
      <c r="G38" s="38" t="s">
        <v>83</v>
      </c>
      <c r="H38" s="42">
        <v>1600</v>
      </c>
      <c r="I38" s="37"/>
      <c r="J38" s="44">
        <v>43462</v>
      </c>
      <c r="K38" s="42">
        <v>0</v>
      </c>
      <c r="L38" s="42">
        <v>1494.55</v>
      </c>
      <c r="M38" s="44">
        <v>45259</v>
      </c>
      <c r="N38" s="42">
        <v>105.45</v>
      </c>
      <c r="O38" s="42">
        <v>0</v>
      </c>
      <c r="P38" s="45">
        <f>IF(J38&lt;DATEVALUE("2009-1-1"),3%,13%)</f>
        <v>0.13</v>
      </c>
      <c r="Q38" s="42">
        <f>IF(P38=13%,ROUND(O38/(1+P38)*P38,2),ROUND(O38/(1+0.03)*0.02,2))</f>
        <v>0</v>
      </c>
      <c r="R38" s="42">
        <f>O38-Q38</f>
        <v>0</v>
      </c>
      <c r="S38" s="42">
        <f>N38-R38</f>
        <v>105.45</v>
      </c>
      <c r="T38" s="38">
        <v>2205</v>
      </c>
      <c r="U38" s="14">
        <f>S38/H38</f>
        <v>6.590625E-2</v>
      </c>
      <c r="V38" s="19"/>
      <c r="W38" s="19"/>
      <c r="X38" s="37" t="s">
        <v>3459</v>
      </c>
    </row>
    <row r="39" spans="1:37" s="3" customFormat="1" ht="16.5" customHeight="1">
      <c r="A39" s="38">
        <v>198</v>
      </c>
      <c r="B39" s="39">
        <v>10741</v>
      </c>
      <c r="C39" s="38">
        <v>10282061</v>
      </c>
      <c r="D39" s="40" t="s">
        <v>2020</v>
      </c>
      <c r="E39" s="38">
        <v>1</v>
      </c>
      <c r="F39" s="38">
        <v>58</v>
      </c>
      <c r="G39" s="38" t="s">
        <v>33</v>
      </c>
      <c r="H39" s="42">
        <v>1298</v>
      </c>
      <c r="I39" s="49"/>
      <c r="J39" s="44">
        <v>43367</v>
      </c>
      <c r="K39" s="42">
        <v>0</v>
      </c>
      <c r="L39" s="42">
        <v>1211.45</v>
      </c>
      <c r="M39" s="44">
        <v>45107</v>
      </c>
      <c r="N39" s="42">
        <f>H39-K39-L39</f>
        <v>86.549999999999955</v>
      </c>
      <c r="O39" s="42">
        <v>0</v>
      </c>
      <c r="P39" s="45">
        <v>0.13</v>
      </c>
      <c r="Q39" s="42">
        <v>0</v>
      </c>
      <c r="R39" s="42">
        <v>0</v>
      </c>
      <c r="S39" s="42">
        <f>N39-R39</f>
        <v>86.549999999999955</v>
      </c>
      <c r="T39" s="38">
        <v>2506</v>
      </c>
      <c r="U39" s="14">
        <f>S39/H39</f>
        <v>6.6679506933744193E-2</v>
      </c>
      <c r="V39" s="19"/>
      <c r="W39" s="19"/>
      <c r="X39" s="37" t="s">
        <v>3462</v>
      </c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 spans="1:37" s="3" customFormat="1" ht="16.5" customHeight="1">
      <c r="A40" s="38">
        <v>217</v>
      </c>
      <c r="B40" s="39">
        <v>10736</v>
      </c>
      <c r="C40" s="38">
        <v>10284417</v>
      </c>
      <c r="D40" s="40" t="s">
        <v>482</v>
      </c>
      <c r="E40" s="31">
        <v>20</v>
      </c>
      <c r="F40" s="38">
        <v>58</v>
      </c>
      <c r="G40" s="38" t="s">
        <v>33</v>
      </c>
      <c r="H40" s="42">
        <v>15897.4</v>
      </c>
      <c r="I40" s="49"/>
      <c r="J40" s="44">
        <v>43367</v>
      </c>
      <c r="K40" s="42">
        <v>0</v>
      </c>
      <c r="L40" s="42">
        <v>14836.78</v>
      </c>
      <c r="M40" s="44">
        <v>45107</v>
      </c>
      <c r="N40" s="42">
        <f>H40-K40-L40</f>
        <v>1060.619999999999</v>
      </c>
      <c r="O40" s="42">
        <v>0</v>
      </c>
      <c r="P40" s="45">
        <v>0.13</v>
      </c>
      <c r="Q40" s="42">
        <v>0</v>
      </c>
      <c r="R40" s="42">
        <v>0</v>
      </c>
      <c r="S40" s="42">
        <f>N40-R40</f>
        <v>1060.619999999999</v>
      </c>
      <c r="T40" s="38">
        <v>2506</v>
      </c>
      <c r="U40" s="14">
        <f>S40/H40</f>
        <v>6.6716570005158016E-2</v>
      </c>
      <c r="V40" s="19"/>
      <c r="W40" s="19"/>
      <c r="X40" s="37" t="s">
        <v>3461</v>
      </c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 spans="1:37" s="3" customFormat="1" ht="16.5" customHeight="1">
      <c r="A41" s="38">
        <v>225</v>
      </c>
      <c r="B41" s="39">
        <v>10739</v>
      </c>
      <c r="C41" s="38">
        <v>10278005</v>
      </c>
      <c r="D41" s="40" t="s">
        <v>168</v>
      </c>
      <c r="E41" s="38">
        <v>2</v>
      </c>
      <c r="F41" s="38">
        <v>120</v>
      </c>
      <c r="G41" s="38" t="s">
        <v>21</v>
      </c>
      <c r="H41" s="42">
        <v>12820.51</v>
      </c>
      <c r="I41" s="55"/>
      <c r="J41" s="44">
        <v>41576</v>
      </c>
      <c r="K41" s="42">
        <v>0</v>
      </c>
      <c r="L41" s="42">
        <v>11874.92</v>
      </c>
      <c r="M41" s="44">
        <v>45138</v>
      </c>
      <c r="N41" s="42">
        <f>H41-K41-L41</f>
        <v>945.59000000000015</v>
      </c>
      <c r="O41" s="42">
        <v>100</v>
      </c>
      <c r="P41" s="45">
        <v>0.13</v>
      </c>
      <c r="Q41" s="42">
        <v>11.5</v>
      </c>
      <c r="R41" s="42">
        <v>88.5</v>
      </c>
      <c r="S41" s="42">
        <v>857.09</v>
      </c>
      <c r="T41" s="38">
        <v>5000</v>
      </c>
      <c r="U41" s="14">
        <f>S41/H41</f>
        <v>6.6853034707667638E-2</v>
      </c>
      <c r="V41" s="19"/>
      <c r="W41" s="19"/>
      <c r="X41" s="37" t="s">
        <v>3462</v>
      </c>
    </row>
    <row r="42" spans="1:37" s="3" customFormat="1" ht="16.5" customHeight="1">
      <c r="A42" s="38">
        <v>6</v>
      </c>
      <c r="B42" s="39">
        <v>50099</v>
      </c>
      <c r="C42" s="38">
        <v>10297038</v>
      </c>
      <c r="D42" s="40" t="s">
        <v>2880</v>
      </c>
      <c r="E42" s="38">
        <v>1</v>
      </c>
      <c r="F42" s="38">
        <v>60</v>
      </c>
      <c r="G42" s="38" t="s">
        <v>33</v>
      </c>
      <c r="H42" s="42">
        <v>1500</v>
      </c>
      <c r="I42" s="2"/>
      <c r="J42" s="44">
        <v>43215</v>
      </c>
      <c r="K42" s="42">
        <v>0</v>
      </c>
      <c r="L42" s="42">
        <v>1377.5</v>
      </c>
      <c r="M42" s="44">
        <v>44985</v>
      </c>
      <c r="N42" s="42">
        <f>H42-K42-L42</f>
        <v>122.5</v>
      </c>
      <c r="O42" s="42">
        <v>25</v>
      </c>
      <c r="P42" s="45">
        <v>0.13</v>
      </c>
      <c r="Q42" s="42">
        <v>2.88</v>
      </c>
      <c r="R42" s="42">
        <v>22.12</v>
      </c>
      <c r="S42" s="42">
        <f>N42-R42</f>
        <v>100.38</v>
      </c>
      <c r="T42" s="38">
        <v>2001</v>
      </c>
      <c r="U42" s="14">
        <f>S42/H42</f>
        <v>6.6919999999999993E-2</v>
      </c>
      <c r="V42" s="19"/>
      <c r="W42" s="19"/>
      <c r="X42" s="37" t="s">
        <v>3468</v>
      </c>
    </row>
    <row r="43" spans="1:37" s="3" customFormat="1" ht="16.5" customHeight="1">
      <c r="A43" s="38">
        <v>244</v>
      </c>
      <c r="B43" s="39">
        <v>10736</v>
      </c>
      <c r="C43" s="38">
        <v>10284598</v>
      </c>
      <c r="D43" s="40" t="s">
        <v>1990</v>
      </c>
      <c r="E43" s="31">
        <v>1</v>
      </c>
      <c r="F43" s="38">
        <v>56</v>
      </c>
      <c r="G43" s="38" t="s">
        <v>33</v>
      </c>
      <c r="H43" s="42">
        <v>3257.86</v>
      </c>
      <c r="I43" s="49"/>
      <c r="J43" s="44">
        <v>43432</v>
      </c>
      <c r="K43" s="42">
        <v>0</v>
      </c>
      <c r="L43" s="42">
        <v>3037.68</v>
      </c>
      <c r="M43" s="44">
        <v>45107</v>
      </c>
      <c r="N43" s="42">
        <f>H43-K43-L43</f>
        <v>220.18000000000029</v>
      </c>
      <c r="O43" s="42">
        <v>0</v>
      </c>
      <c r="P43" s="45">
        <v>0.13</v>
      </c>
      <c r="Q43" s="42">
        <v>0</v>
      </c>
      <c r="R43" s="42">
        <v>0</v>
      </c>
      <c r="S43" s="42">
        <f>N43-R43</f>
        <v>220.18000000000029</v>
      </c>
      <c r="T43" s="38">
        <v>2506</v>
      </c>
      <c r="U43" s="14">
        <f>S43/H43</f>
        <v>6.7584242416801305E-2</v>
      </c>
      <c r="V43" s="19"/>
      <c r="W43" s="19"/>
      <c r="X43" s="37" t="s">
        <v>3461</v>
      </c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 spans="1:37" s="3" customFormat="1" ht="16.5" customHeight="1">
      <c r="A44" s="38">
        <v>246</v>
      </c>
      <c r="B44" s="39">
        <v>10736</v>
      </c>
      <c r="C44" s="38">
        <v>10284600</v>
      </c>
      <c r="D44" s="40" t="s">
        <v>1991</v>
      </c>
      <c r="E44" s="31">
        <v>3</v>
      </c>
      <c r="F44" s="38">
        <v>56</v>
      </c>
      <c r="G44" s="38" t="s">
        <v>33</v>
      </c>
      <c r="H44" s="42">
        <v>8250</v>
      </c>
      <c r="I44" s="49"/>
      <c r="J44" s="44">
        <v>43432</v>
      </c>
      <c r="K44" s="42">
        <v>0</v>
      </c>
      <c r="L44" s="42">
        <v>7692.4</v>
      </c>
      <c r="M44" s="44">
        <v>45107</v>
      </c>
      <c r="N44" s="42">
        <f>H44-K44-L44</f>
        <v>557.60000000000036</v>
      </c>
      <c r="O44" s="42">
        <v>0</v>
      </c>
      <c r="P44" s="45">
        <v>0.13</v>
      </c>
      <c r="Q44" s="42">
        <v>0</v>
      </c>
      <c r="R44" s="42">
        <v>0</v>
      </c>
      <c r="S44" s="42">
        <f>N44-R44</f>
        <v>557.60000000000036</v>
      </c>
      <c r="T44" s="38">
        <v>2506</v>
      </c>
      <c r="U44" s="14">
        <f>S44/H44</f>
        <v>6.7587878787878836E-2</v>
      </c>
      <c r="V44" s="19"/>
      <c r="W44" s="19"/>
      <c r="X44" s="37" t="s">
        <v>3461</v>
      </c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 spans="1:37" s="3" customFormat="1" ht="16.5" customHeight="1">
      <c r="A45" s="38">
        <v>245</v>
      </c>
      <c r="B45" s="39">
        <v>10736</v>
      </c>
      <c r="C45" s="38">
        <v>10284599</v>
      </c>
      <c r="D45" s="40" t="s">
        <v>1990</v>
      </c>
      <c r="E45" s="31">
        <v>1</v>
      </c>
      <c r="F45" s="38">
        <v>56</v>
      </c>
      <c r="G45" s="38" t="s">
        <v>33</v>
      </c>
      <c r="H45" s="42">
        <v>1896.55</v>
      </c>
      <c r="I45" s="49"/>
      <c r="J45" s="44">
        <v>43432</v>
      </c>
      <c r="K45" s="42">
        <v>0</v>
      </c>
      <c r="L45" s="42">
        <v>1768.36</v>
      </c>
      <c r="M45" s="44">
        <v>45107</v>
      </c>
      <c r="N45" s="42">
        <f>H45-K45-L45</f>
        <v>128.19000000000005</v>
      </c>
      <c r="O45" s="42">
        <v>0</v>
      </c>
      <c r="P45" s="45">
        <v>0.13</v>
      </c>
      <c r="Q45" s="42">
        <v>0</v>
      </c>
      <c r="R45" s="42">
        <v>0</v>
      </c>
      <c r="S45" s="42">
        <f>N45-R45</f>
        <v>128.19000000000005</v>
      </c>
      <c r="T45" s="38">
        <v>2506</v>
      </c>
      <c r="U45" s="14">
        <f>S45/H45</f>
        <v>6.7591152355593084E-2</v>
      </c>
      <c r="V45" s="19"/>
      <c r="W45" s="19"/>
      <c r="X45" s="37" t="s">
        <v>3461</v>
      </c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 spans="1:37" s="3" customFormat="1" ht="16.5" customHeight="1">
      <c r="A46" s="38">
        <v>243</v>
      </c>
      <c r="B46" s="39">
        <v>10736</v>
      </c>
      <c r="C46" s="38">
        <v>10284595</v>
      </c>
      <c r="D46" s="40" t="s">
        <v>1989</v>
      </c>
      <c r="E46" s="31">
        <v>1</v>
      </c>
      <c r="F46" s="38">
        <v>56</v>
      </c>
      <c r="G46" s="38" t="s">
        <v>33</v>
      </c>
      <c r="H46" s="42">
        <v>2241.38</v>
      </c>
      <c r="I46" s="49"/>
      <c r="J46" s="44">
        <v>43432</v>
      </c>
      <c r="K46" s="42">
        <v>0</v>
      </c>
      <c r="L46" s="42">
        <v>2089.83</v>
      </c>
      <c r="M46" s="44">
        <v>45107</v>
      </c>
      <c r="N46" s="42">
        <f>H46-K46-L46</f>
        <v>151.55000000000018</v>
      </c>
      <c r="O46" s="42">
        <v>0</v>
      </c>
      <c r="P46" s="45">
        <v>0.13</v>
      </c>
      <c r="Q46" s="42">
        <v>0</v>
      </c>
      <c r="R46" s="42">
        <v>0</v>
      </c>
      <c r="S46" s="42">
        <f>N46-R46</f>
        <v>151.55000000000018</v>
      </c>
      <c r="T46" s="38">
        <v>2205</v>
      </c>
      <c r="U46" s="14">
        <f>S46/H46</f>
        <v>6.7614594580124823E-2</v>
      </c>
      <c r="V46" s="19"/>
      <c r="W46" s="19"/>
      <c r="X46" s="37" t="s">
        <v>3461</v>
      </c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 spans="1:37" s="3" customFormat="1" ht="16.5" customHeight="1">
      <c r="A47" s="38">
        <v>252</v>
      </c>
      <c r="B47" s="39">
        <v>10736</v>
      </c>
      <c r="C47" s="38">
        <v>10284616</v>
      </c>
      <c r="D47" s="40" t="s">
        <v>1995</v>
      </c>
      <c r="E47" s="31">
        <v>4</v>
      </c>
      <c r="F47" s="38">
        <v>55</v>
      </c>
      <c r="G47" s="38" t="s">
        <v>33</v>
      </c>
      <c r="H47" s="42">
        <v>7586.2</v>
      </c>
      <c r="I47" s="49"/>
      <c r="J47" s="44">
        <v>43460</v>
      </c>
      <c r="K47" s="42">
        <v>0</v>
      </c>
      <c r="L47" s="42">
        <v>7070.1</v>
      </c>
      <c r="M47" s="44">
        <v>45107</v>
      </c>
      <c r="N47" s="42">
        <f>H47-K47-L47</f>
        <v>516.09999999999945</v>
      </c>
      <c r="O47" s="42">
        <v>0</v>
      </c>
      <c r="P47" s="45">
        <v>0.13</v>
      </c>
      <c r="Q47" s="42">
        <v>0</v>
      </c>
      <c r="R47" s="42">
        <v>0</v>
      </c>
      <c r="S47" s="42">
        <f>N47-R47</f>
        <v>516.09999999999945</v>
      </c>
      <c r="T47" s="38">
        <v>2205</v>
      </c>
      <c r="U47" s="14">
        <f>S47/H47</f>
        <v>6.8031425483114E-2</v>
      </c>
      <c r="V47" s="19"/>
      <c r="W47" s="19"/>
      <c r="X47" s="37" t="s">
        <v>3461</v>
      </c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</row>
    <row r="48" spans="1:37" s="3" customFormat="1" ht="16.5" customHeight="1">
      <c r="A48" s="38">
        <v>250</v>
      </c>
      <c r="B48" s="39">
        <v>10736</v>
      </c>
      <c r="C48" s="38">
        <v>10284614</v>
      </c>
      <c r="D48" s="40" t="s">
        <v>1993</v>
      </c>
      <c r="E48" s="31">
        <v>1</v>
      </c>
      <c r="F48" s="38">
        <v>55</v>
      </c>
      <c r="G48" s="38" t="s">
        <v>33</v>
      </c>
      <c r="H48" s="42">
        <v>8189.66</v>
      </c>
      <c r="I48" s="49"/>
      <c r="J48" s="44">
        <v>43460</v>
      </c>
      <c r="K48" s="42">
        <v>0</v>
      </c>
      <c r="L48" s="42">
        <v>7632.5</v>
      </c>
      <c r="M48" s="44">
        <v>45107</v>
      </c>
      <c r="N48" s="42">
        <f>H48-K48-L48</f>
        <v>557.15999999999985</v>
      </c>
      <c r="O48" s="42">
        <v>0</v>
      </c>
      <c r="P48" s="45">
        <v>0.13</v>
      </c>
      <c r="Q48" s="42">
        <v>0</v>
      </c>
      <c r="R48" s="42">
        <v>0</v>
      </c>
      <c r="S48" s="42">
        <f>N48-R48</f>
        <v>557.15999999999985</v>
      </c>
      <c r="T48" s="38">
        <v>2205</v>
      </c>
      <c r="U48" s="14">
        <f>S48/H48</f>
        <v>6.8032128317903284E-2</v>
      </c>
      <c r="V48" s="19"/>
      <c r="W48" s="19"/>
      <c r="X48" s="37" t="s">
        <v>3461</v>
      </c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</row>
    <row r="49" spans="1:37" s="3" customFormat="1" ht="16.5" customHeight="1">
      <c r="A49" s="38">
        <v>248</v>
      </c>
      <c r="B49" s="39">
        <v>10736</v>
      </c>
      <c r="C49" s="38">
        <v>10284605</v>
      </c>
      <c r="D49" s="40" t="s">
        <v>245</v>
      </c>
      <c r="E49" s="31">
        <v>1</v>
      </c>
      <c r="F49" s="38">
        <v>55</v>
      </c>
      <c r="G49" s="38" t="s">
        <v>33</v>
      </c>
      <c r="H49" s="42">
        <v>2155.17</v>
      </c>
      <c r="I49" s="49"/>
      <c r="J49" s="44">
        <v>43460</v>
      </c>
      <c r="K49" s="42">
        <v>0</v>
      </c>
      <c r="L49" s="42">
        <v>2008.45</v>
      </c>
      <c r="M49" s="44">
        <v>45107</v>
      </c>
      <c r="N49" s="42">
        <f>H49-K49-L49</f>
        <v>146.72000000000003</v>
      </c>
      <c r="O49" s="42">
        <v>0</v>
      </c>
      <c r="P49" s="45">
        <v>0.13</v>
      </c>
      <c r="Q49" s="42">
        <v>0</v>
      </c>
      <c r="R49" s="42">
        <v>0</v>
      </c>
      <c r="S49" s="42">
        <f>N49-R49</f>
        <v>146.72000000000003</v>
      </c>
      <c r="T49" s="38">
        <v>5000</v>
      </c>
      <c r="U49" s="14">
        <f>S49/H49</f>
        <v>6.8078156247535007E-2</v>
      </c>
      <c r="V49" s="19"/>
      <c r="W49" s="19"/>
      <c r="X49" s="37" t="s">
        <v>3461</v>
      </c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</row>
    <row r="50" spans="1:37" s="3" customFormat="1" ht="16.5" customHeight="1">
      <c r="A50" s="38">
        <v>465</v>
      </c>
      <c r="B50" s="39">
        <v>10736</v>
      </c>
      <c r="C50" s="38">
        <v>10284095</v>
      </c>
      <c r="D50" s="40" t="s">
        <v>1403</v>
      </c>
      <c r="E50" s="38">
        <v>1</v>
      </c>
      <c r="F50" s="38">
        <v>120</v>
      </c>
      <c r="G50" s="38" t="s">
        <v>23</v>
      </c>
      <c r="H50" s="42">
        <v>1992</v>
      </c>
      <c r="I50" s="55"/>
      <c r="J50" s="44">
        <v>41721</v>
      </c>
      <c r="K50" s="42">
        <v>0</v>
      </c>
      <c r="L50" s="42">
        <v>1766.24</v>
      </c>
      <c r="M50" s="44">
        <v>45138</v>
      </c>
      <c r="N50" s="42">
        <f>H50-K50-L50</f>
        <v>225.76</v>
      </c>
      <c r="O50" s="42">
        <v>100</v>
      </c>
      <c r="P50" s="45">
        <v>0.13</v>
      </c>
      <c r="Q50" s="42">
        <v>11.5</v>
      </c>
      <c r="R50" s="42">
        <v>88.5</v>
      </c>
      <c r="S50" s="42">
        <v>137.26</v>
      </c>
      <c r="T50" s="38">
        <v>5000</v>
      </c>
      <c r="U50" s="14">
        <f>S50/H50</f>
        <v>6.8905622489959836E-2</v>
      </c>
      <c r="V50" s="19"/>
      <c r="W50" s="19"/>
      <c r="X50" s="37" t="s">
        <v>3461</v>
      </c>
    </row>
    <row r="51" spans="1:37" s="3" customFormat="1" ht="16.5" customHeight="1">
      <c r="A51" s="38">
        <v>33</v>
      </c>
      <c r="B51" s="39">
        <v>10723</v>
      </c>
      <c r="C51" s="38">
        <v>10294744</v>
      </c>
      <c r="D51" s="40" t="s">
        <v>1835</v>
      </c>
      <c r="E51" s="31">
        <v>1</v>
      </c>
      <c r="F51" s="38">
        <v>48</v>
      </c>
      <c r="G51" s="38" t="s">
        <v>33</v>
      </c>
      <c r="H51" s="42">
        <v>5280.98</v>
      </c>
      <c r="I51" s="49"/>
      <c r="J51" s="44">
        <v>43674</v>
      </c>
      <c r="K51" s="42">
        <v>0</v>
      </c>
      <c r="L51" s="42">
        <v>4911.6899999999996</v>
      </c>
      <c r="M51" s="44">
        <v>45107</v>
      </c>
      <c r="N51" s="42">
        <f>H51-K51-L51</f>
        <v>369.28999999999996</v>
      </c>
      <c r="O51" s="42">
        <v>0</v>
      </c>
      <c r="P51" s="45">
        <v>0.13</v>
      </c>
      <c r="Q51" s="42">
        <v>0</v>
      </c>
      <c r="R51" s="42">
        <v>0</v>
      </c>
      <c r="S51" s="42">
        <f>N51-R51</f>
        <v>369.28999999999996</v>
      </c>
      <c r="T51" s="38">
        <v>5000</v>
      </c>
      <c r="U51" s="14">
        <f>S51/H51</f>
        <v>6.9928308760873928E-2</v>
      </c>
      <c r="V51" s="19"/>
      <c r="W51" s="19"/>
      <c r="X51" s="37" t="s">
        <v>3470</v>
      </c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 spans="1:37" s="3" customFormat="1" ht="16.5" customHeight="1">
      <c r="A52" s="38">
        <v>37</v>
      </c>
      <c r="B52" s="39">
        <v>10736</v>
      </c>
      <c r="C52" s="38">
        <v>10283096</v>
      </c>
      <c r="D52" s="40" t="s">
        <v>1850</v>
      </c>
      <c r="E52" s="31">
        <v>15</v>
      </c>
      <c r="F52" s="38">
        <v>50</v>
      </c>
      <c r="G52" s="38" t="s">
        <v>33</v>
      </c>
      <c r="H52" s="42">
        <v>38793.15</v>
      </c>
      <c r="I52" s="49"/>
      <c r="J52" s="44">
        <v>43613</v>
      </c>
      <c r="K52" s="42">
        <v>0</v>
      </c>
      <c r="L52" s="42">
        <v>36068.559999999998</v>
      </c>
      <c r="M52" s="44">
        <v>45107</v>
      </c>
      <c r="N52" s="42">
        <f>H52-K52-L52</f>
        <v>2724.5900000000038</v>
      </c>
      <c r="O52" s="42">
        <v>0</v>
      </c>
      <c r="P52" s="45">
        <v>0.13</v>
      </c>
      <c r="Q52" s="42">
        <v>0</v>
      </c>
      <c r="R52" s="42">
        <v>0</v>
      </c>
      <c r="S52" s="42">
        <f>N52-R52</f>
        <v>2724.5900000000038</v>
      </c>
      <c r="T52" s="38">
        <v>2506</v>
      </c>
      <c r="U52" s="14">
        <f>S52/H52</f>
        <v>7.0233791275006119E-2</v>
      </c>
      <c r="V52" s="19"/>
      <c r="W52" s="19"/>
      <c r="X52" s="37" t="s">
        <v>3461</v>
      </c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 spans="1:37" s="3" customFormat="1" ht="16.5" customHeight="1">
      <c r="A53" s="38">
        <v>35</v>
      </c>
      <c r="B53" s="39">
        <v>10736</v>
      </c>
      <c r="C53" s="38">
        <v>10283077</v>
      </c>
      <c r="D53" s="40" t="s">
        <v>1848</v>
      </c>
      <c r="E53" s="31">
        <v>1</v>
      </c>
      <c r="F53" s="38">
        <v>50</v>
      </c>
      <c r="G53" s="38" t="s">
        <v>33</v>
      </c>
      <c r="H53" s="42">
        <v>1077.5899999999999</v>
      </c>
      <c r="I53" s="49"/>
      <c r="J53" s="44">
        <v>43613</v>
      </c>
      <c r="K53" s="42">
        <v>0</v>
      </c>
      <c r="L53" s="42">
        <v>1001.86</v>
      </c>
      <c r="M53" s="44">
        <v>45107</v>
      </c>
      <c r="N53" s="42">
        <f>H53-K53-L53</f>
        <v>75.729999999999905</v>
      </c>
      <c r="O53" s="42">
        <v>0</v>
      </c>
      <c r="P53" s="45">
        <v>0.13</v>
      </c>
      <c r="Q53" s="42">
        <v>0</v>
      </c>
      <c r="R53" s="42">
        <v>0</v>
      </c>
      <c r="S53" s="42">
        <f>N53-R53</f>
        <v>75.729999999999905</v>
      </c>
      <c r="T53" s="38">
        <v>5000</v>
      </c>
      <c r="U53" s="14">
        <f>S53/H53</f>
        <v>7.0277192624281878E-2</v>
      </c>
      <c r="V53" s="19"/>
      <c r="W53" s="19"/>
      <c r="X53" s="37" t="s">
        <v>3461</v>
      </c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 spans="1:37" s="3" customFormat="1" ht="16.5" customHeight="1">
      <c r="A54" s="38">
        <v>129</v>
      </c>
      <c r="B54" s="39">
        <v>10732</v>
      </c>
      <c r="C54" s="38">
        <v>10320116</v>
      </c>
      <c r="D54" s="40" t="s">
        <v>3424</v>
      </c>
      <c r="E54" s="58">
        <v>2</v>
      </c>
      <c r="F54" s="38">
        <v>120</v>
      </c>
      <c r="G54" s="38" t="s">
        <v>21</v>
      </c>
      <c r="H54" s="42">
        <v>165811.96</v>
      </c>
      <c r="I54" s="37"/>
      <c r="J54" s="44">
        <v>41724</v>
      </c>
      <c r="K54" s="42">
        <v>0</v>
      </c>
      <c r="L54" s="42">
        <v>153583.35999999999</v>
      </c>
      <c r="M54" s="44">
        <v>45277</v>
      </c>
      <c r="N54" s="42">
        <v>12228.6</v>
      </c>
      <c r="O54" s="42">
        <v>600</v>
      </c>
      <c r="P54" s="45">
        <f>IF(J54&lt;DATEVALUE("2009-1-1"),3%,13%)</f>
        <v>0.13</v>
      </c>
      <c r="Q54" s="42">
        <f>IF(P54=13%,ROUND(O54/(1+P54)*P54,2),ROUND(O54/(1+0.03)*0.02,2))</f>
        <v>69.03</v>
      </c>
      <c r="R54" s="42">
        <f>O54-Q54</f>
        <v>530.97</v>
      </c>
      <c r="S54" s="42">
        <f>N54-R54</f>
        <v>11697.630000000001</v>
      </c>
      <c r="T54" s="38">
        <v>2102</v>
      </c>
      <c r="U54" s="14">
        <f>S54/H54</f>
        <v>7.0547564843935276E-2</v>
      </c>
      <c r="V54" s="19"/>
      <c r="W54" s="19"/>
      <c r="X54" s="37" t="s">
        <v>3460</v>
      </c>
    </row>
    <row r="55" spans="1:37" s="3" customFormat="1" ht="16.5" customHeight="1">
      <c r="A55" s="38">
        <v>187</v>
      </c>
      <c r="B55" s="39">
        <v>10741</v>
      </c>
      <c r="C55" s="38">
        <v>10282203</v>
      </c>
      <c r="D55" s="40" t="s">
        <v>1193</v>
      </c>
      <c r="E55" s="38">
        <v>8</v>
      </c>
      <c r="F55" s="38">
        <v>49</v>
      </c>
      <c r="G55" s="38" t="s">
        <v>33</v>
      </c>
      <c r="H55" s="42">
        <v>16068.4</v>
      </c>
      <c r="I55" s="49"/>
      <c r="J55" s="44">
        <v>43641</v>
      </c>
      <c r="K55" s="42">
        <v>0</v>
      </c>
      <c r="L55" s="42">
        <v>14932.86</v>
      </c>
      <c r="M55" s="44">
        <v>45107</v>
      </c>
      <c r="N55" s="42">
        <f>H55-K55-L55</f>
        <v>1135.5399999999991</v>
      </c>
      <c r="O55" s="42">
        <v>0</v>
      </c>
      <c r="P55" s="45">
        <v>0.13</v>
      </c>
      <c r="Q55" s="42">
        <v>0</v>
      </c>
      <c r="R55" s="42">
        <v>0</v>
      </c>
      <c r="S55" s="42">
        <f>N55-R55</f>
        <v>1135.5399999999991</v>
      </c>
      <c r="T55" s="38">
        <v>5000</v>
      </c>
      <c r="U55" s="14">
        <f>S55/H55</f>
        <v>7.0669139428941222E-2</v>
      </c>
      <c r="V55" s="19"/>
      <c r="W55" s="19"/>
      <c r="X55" s="37" t="s">
        <v>3462</v>
      </c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 spans="1:37" s="3" customFormat="1" ht="16.5" customHeight="1">
      <c r="A56" s="38">
        <v>525</v>
      </c>
      <c r="B56" s="39">
        <v>10729</v>
      </c>
      <c r="C56" s="38">
        <v>10292274</v>
      </c>
      <c r="D56" s="40" t="s">
        <v>3217</v>
      </c>
      <c r="E56" s="58">
        <v>2</v>
      </c>
      <c r="F56" s="38">
        <v>43</v>
      </c>
      <c r="G56" s="38" t="s">
        <v>23</v>
      </c>
      <c r="H56" s="42">
        <v>1607.14</v>
      </c>
      <c r="I56" s="37"/>
      <c r="J56" s="44">
        <v>43977</v>
      </c>
      <c r="K56" s="42">
        <v>0</v>
      </c>
      <c r="L56" s="42">
        <v>1491.36</v>
      </c>
      <c r="M56" s="44">
        <v>45259</v>
      </c>
      <c r="N56" s="42">
        <v>115.78</v>
      </c>
      <c r="O56" s="42">
        <v>0</v>
      </c>
      <c r="P56" s="45">
        <f>IF(J56&lt;DATEVALUE("2009-1-1"),3%,13%)</f>
        <v>0.13</v>
      </c>
      <c r="Q56" s="42">
        <f>IF(P56=13%,ROUND(O56/(1+P56)*P56,2),ROUND(O56/(1+0.03)*0.02,2))</f>
        <v>0</v>
      </c>
      <c r="R56" s="42">
        <f>O56-Q56</f>
        <v>0</v>
      </c>
      <c r="S56" s="42">
        <f>N56-R56</f>
        <v>115.78</v>
      </c>
      <c r="T56" s="38">
        <v>2102</v>
      </c>
      <c r="U56" s="14">
        <f>S56/H56</f>
        <v>7.2041016961807924E-2</v>
      </c>
      <c r="V56" s="19"/>
      <c r="W56" s="19"/>
      <c r="X56" s="37" t="s">
        <v>3459</v>
      </c>
    </row>
    <row r="57" spans="1:37" s="3" customFormat="1" ht="16.5" customHeight="1">
      <c r="A57" s="38">
        <v>334</v>
      </c>
      <c r="B57" s="39">
        <v>10729</v>
      </c>
      <c r="C57" s="38">
        <v>10292583</v>
      </c>
      <c r="D57" s="40" t="s">
        <v>3111</v>
      </c>
      <c r="E57" s="58">
        <v>385</v>
      </c>
      <c r="F57" s="38">
        <v>43</v>
      </c>
      <c r="G57" s="38" t="s">
        <v>21</v>
      </c>
      <c r="H57" s="42">
        <v>41290.800000000003</v>
      </c>
      <c r="I57" s="37"/>
      <c r="J57" s="44">
        <v>43979</v>
      </c>
      <c r="K57" s="42">
        <v>0</v>
      </c>
      <c r="L57" s="42">
        <v>38314.06</v>
      </c>
      <c r="M57" s="44">
        <v>45259</v>
      </c>
      <c r="N57" s="42">
        <v>2976.74</v>
      </c>
      <c r="O57" s="42">
        <v>0</v>
      </c>
      <c r="P57" s="45">
        <f>IF(J57&lt;DATEVALUE("2009-1-1"),3%,13%)</f>
        <v>0.13</v>
      </c>
      <c r="Q57" s="42">
        <f>IF(P57=13%,ROUND(O57/(1+P57)*P57,2),ROUND(O57/(1+0.03)*0.02,2))</f>
        <v>0</v>
      </c>
      <c r="R57" s="42">
        <f>O57-Q57</f>
        <v>0</v>
      </c>
      <c r="S57" s="42">
        <f>N57-R57</f>
        <v>2976.74</v>
      </c>
      <c r="T57" s="38">
        <v>2001</v>
      </c>
      <c r="U57" s="14">
        <f>S57/H57</f>
        <v>7.2092088310228897E-2</v>
      </c>
      <c r="V57" s="19"/>
      <c r="W57" s="19"/>
      <c r="X57" s="37" t="s">
        <v>3459</v>
      </c>
    </row>
    <row r="58" spans="1:37" s="3" customFormat="1" ht="16.5" customHeight="1">
      <c r="A58" s="38">
        <v>538</v>
      </c>
      <c r="B58" s="39">
        <v>10729</v>
      </c>
      <c r="C58" s="38">
        <v>10292271</v>
      </c>
      <c r="D58" s="40" t="s">
        <v>3224</v>
      </c>
      <c r="E58" s="58">
        <v>1</v>
      </c>
      <c r="F58" s="38">
        <v>43</v>
      </c>
      <c r="G58" s="38" t="s">
        <v>23</v>
      </c>
      <c r="H58" s="42">
        <v>830.75</v>
      </c>
      <c r="I58" s="37"/>
      <c r="J58" s="44">
        <v>43977</v>
      </c>
      <c r="K58" s="42">
        <v>0</v>
      </c>
      <c r="L58" s="42">
        <v>770.75</v>
      </c>
      <c r="M58" s="44">
        <v>45259</v>
      </c>
      <c r="N58" s="42">
        <v>60</v>
      </c>
      <c r="O58" s="42">
        <v>0</v>
      </c>
      <c r="P58" s="45">
        <f>IF(J58&lt;DATEVALUE("2009-1-1"),3%,13%)</f>
        <v>0.13</v>
      </c>
      <c r="Q58" s="42">
        <f>IF(P58=13%,ROUND(O58/(1+P58)*P58,2),ROUND(O58/(1+0.03)*0.02,2))</f>
        <v>0</v>
      </c>
      <c r="R58" s="42">
        <f>O58-Q58</f>
        <v>0</v>
      </c>
      <c r="S58" s="42">
        <f>N58-R58</f>
        <v>60</v>
      </c>
      <c r="T58" s="38">
        <v>2103</v>
      </c>
      <c r="U58" s="14">
        <f>S58/H58</f>
        <v>7.2223894071622025E-2</v>
      </c>
      <c r="V58" s="19"/>
      <c r="W58" s="19"/>
      <c r="X58" s="37" t="s">
        <v>3459</v>
      </c>
    </row>
    <row r="59" spans="1:37" s="3" customFormat="1" ht="16.5" customHeight="1">
      <c r="A59" s="38">
        <v>209</v>
      </c>
      <c r="B59" s="39">
        <v>10741</v>
      </c>
      <c r="C59" s="38">
        <v>10282500</v>
      </c>
      <c r="D59" s="40" t="s">
        <v>1223</v>
      </c>
      <c r="E59" s="38">
        <v>3</v>
      </c>
      <c r="F59" s="38">
        <v>45</v>
      </c>
      <c r="G59" s="38" t="s">
        <v>33</v>
      </c>
      <c r="H59" s="42">
        <v>6282.05</v>
      </c>
      <c r="I59" s="49"/>
      <c r="J59" s="44">
        <v>43763</v>
      </c>
      <c r="K59" s="42">
        <v>0</v>
      </c>
      <c r="L59" s="42">
        <v>5827.05</v>
      </c>
      <c r="M59" s="44">
        <v>45107</v>
      </c>
      <c r="N59" s="42">
        <f>H59-K59-L59</f>
        <v>455</v>
      </c>
      <c r="O59" s="42">
        <v>0</v>
      </c>
      <c r="P59" s="45">
        <v>0.13</v>
      </c>
      <c r="Q59" s="42">
        <v>0</v>
      </c>
      <c r="R59" s="42">
        <v>0</v>
      </c>
      <c r="S59" s="42">
        <f>N59-R59</f>
        <v>455</v>
      </c>
      <c r="T59" s="38">
        <v>2001</v>
      </c>
      <c r="U59" s="14">
        <f>S59/H59</f>
        <v>7.2428586209915546E-2</v>
      </c>
      <c r="V59" s="19"/>
      <c r="W59" s="19"/>
      <c r="X59" s="37" t="s">
        <v>3462</v>
      </c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 spans="1:37" s="3" customFormat="1" ht="16.5" customHeight="1">
      <c r="A60" s="38">
        <v>208</v>
      </c>
      <c r="B60" s="39">
        <v>10741</v>
      </c>
      <c r="C60" s="38">
        <v>10282499</v>
      </c>
      <c r="D60" s="40" t="s">
        <v>1223</v>
      </c>
      <c r="E60" s="38">
        <v>5</v>
      </c>
      <c r="F60" s="38">
        <v>45</v>
      </c>
      <c r="G60" s="38" t="s">
        <v>33</v>
      </c>
      <c r="H60" s="42">
        <v>10470.09</v>
      </c>
      <c r="I60" s="49"/>
      <c r="J60" s="44">
        <v>43763</v>
      </c>
      <c r="K60" s="42">
        <v>0</v>
      </c>
      <c r="L60" s="42">
        <v>9711.74</v>
      </c>
      <c r="M60" s="44">
        <v>45107</v>
      </c>
      <c r="N60" s="42">
        <f>H60-K60-L60</f>
        <v>758.35000000000036</v>
      </c>
      <c r="O60" s="42">
        <v>0</v>
      </c>
      <c r="P60" s="45">
        <v>0.13</v>
      </c>
      <c r="Q60" s="42">
        <v>0</v>
      </c>
      <c r="R60" s="42">
        <v>0</v>
      </c>
      <c r="S60" s="42">
        <f>N60-R60</f>
        <v>758.35000000000036</v>
      </c>
      <c r="T60" s="38">
        <v>2201</v>
      </c>
      <c r="U60" s="14">
        <f>S60/H60</f>
        <v>7.2430131928187855E-2</v>
      </c>
      <c r="V60" s="19"/>
      <c r="W60" s="19"/>
      <c r="X60" s="37" t="s">
        <v>3462</v>
      </c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 spans="1:37" s="3" customFormat="1" ht="16.5" customHeight="1">
      <c r="A61" s="38">
        <v>536</v>
      </c>
      <c r="B61" s="39">
        <v>10736</v>
      </c>
      <c r="C61" s="38">
        <v>10284425</v>
      </c>
      <c r="D61" s="40" t="s">
        <v>1458</v>
      </c>
      <c r="E61" s="38">
        <v>3</v>
      </c>
      <c r="F61" s="38">
        <v>60</v>
      </c>
      <c r="G61" s="38" t="s">
        <v>83</v>
      </c>
      <c r="H61" s="42">
        <v>32541.39</v>
      </c>
      <c r="I61" s="55"/>
      <c r="J61" s="44">
        <v>43402</v>
      </c>
      <c r="K61" s="42">
        <v>0</v>
      </c>
      <c r="L61" s="42">
        <v>29368.63</v>
      </c>
      <c r="M61" s="44">
        <v>45138</v>
      </c>
      <c r="N61" s="42">
        <f>H61-K61-L61</f>
        <v>3172.7599999999984</v>
      </c>
      <c r="O61" s="42">
        <v>900</v>
      </c>
      <c r="P61" s="45">
        <v>0.13</v>
      </c>
      <c r="Q61" s="42">
        <v>103.54</v>
      </c>
      <c r="R61" s="42">
        <v>796.46</v>
      </c>
      <c r="S61" s="42">
        <v>2376.3000000000002</v>
      </c>
      <c r="T61" s="38">
        <v>5000</v>
      </c>
      <c r="U61" s="14">
        <f>S61/H61</f>
        <v>7.3023924300713652E-2</v>
      </c>
      <c r="V61" s="19"/>
      <c r="W61" s="19"/>
      <c r="X61" s="37" t="s">
        <v>3461</v>
      </c>
    </row>
    <row r="62" spans="1:37" s="3" customFormat="1" ht="16.5" customHeight="1">
      <c r="A62" s="38">
        <v>571</v>
      </c>
      <c r="B62" s="39">
        <v>10736</v>
      </c>
      <c r="C62" s="38">
        <v>10284100</v>
      </c>
      <c r="D62" s="40" t="s">
        <v>1244</v>
      </c>
      <c r="E62" s="38">
        <v>1</v>
      </c>
      <c r="F62" s="38">
        <v>120</v>
      </c>
      <c r="G62" s="38" t="s">
        <v>262</v>
      </c>
      <c r="H62" s="42">
        <v>33144</v>
      </c>
      <c r="I62" s="55"/>
      <c r="J62" s="44">
        <v>41723</v>
      </c>
      <c r="K62" s="42">
        <v>0</v>
      </c>
      <c r="L62" s="42">
        <v>29387.68</v>
      </c>
      <c r="M62" s="44">
        <v>45138</v>
      </c>
      <c r="N62" s="42">
        <f>H62-K62-L62</f>
        <v>3756.3199999999997</v>
      </c>
      <c r="O62" s="42">
        <v>1500</v>
      </c>
      <c r="P62" s="45">
        <v>0.13</v>
      </c>
      <c r="Q62" s="42">
        <v>172.57</v>
      </c>
      <c r="R62" s="42">
        <v>1327.43</v>
      </c>
      <c r="S62" s="42">
        <v>2428.89</v>
      </c>
      <c r="T62" s="38">
        <v>5000</v>
      </c>
      <c r="U62" s="14">
        <f>S62/H62</f>
        <v>7.3282947139753793E-2</v>
      </c>
      <c r="V62" s="19"/>
      <c r="W62" s="19"/>
      <c r="X62" s="37" t="s">
        <v>3461</v>
      </c>
    </row>
    <row r="63" spans="1:37" s="3" customFormat="1" ht="16.5" customHeight="1">
      <c r="A63" s="38">
        <v>39</v>
      </c>
      <c r="B63" s="39">
        <v>50100</v>
      </c>
      <c r="C63" s="38">
        <v>10308959</v>
      </c>
      <c r="D63" s="40" t="s">
        <v>1032</v>
      </c>
      <c r="E63" s="58">
        <v>1</v>
      </c>
      <c r="F63" s="38">
        <v>120</v>
      </c>
      <c r="G63" s="38" t="s">
        <v>21</v>
      </c>
      <c r="H63" s="42">
        <v>8974.36</v>
      </c>
      <c r="I63" s="57"/>
      <c r="J63" s="44">
        <v>41639</v>
      </c>
      <c r="K63" s="42">
        <v>0</v>
      </c>
      <c r="L63" s="42">
        <v>8312.56</v>
      </c>
      <c r="M63" s="44">
        <v>45199</v>
      </c>
      <c r="N63" s="42">
        <v>661.8</v>
      </c>
      <c r="O63" s="42">
        <v>0</v>
      </c>
      <c r="P63" s="45">
        <v>0.13</v>
      </c>
      <c r="Q63" s="42">
        <v>0</v>
      </c>
      <c r="R63" s="42">
        <v>0</v>
      </c>
      <c r="S63" s="42">
        <v>661.8</v>
      </c>
      <c r="T63" s="38">
        <v>2101</v>
      </c>
      <c r="U63" s="14">
        <f>S63/H63</f>
        <v>7.3743420143609115E-2</v>
      </c>
      <c r="V63" s="19"/>
      <c r="W63" s="19"/>
      <c r="X63" s="37" t="s">
        <v>3477</v>
      </c>
    </row>
    <row r="64" spans="1:37" s="3" customFormat="1" ht="16.5" customHeight="1">
      <c r="A64" s="38">
        <v>824</v>
      </c>
      <c r="B64" s="39">
        <v>40711</v>
      </c>
      <c r="C64" s="38">
        <v>10306657</v>
      </c>
      <c r="D64" s="40" t="s">
        <v>987</v>
      </c>
      <c r="E64" s="58">
        <v>6</v>
      </c>
      <c r="F64" s="38">
        <v>120</v>
      </c>
      <c r="G64" s="38" t="s">
        <v>23</v>
      </c>
      <c r="H64" s="42">
        <v>3589.74</v>
      </c>
      <c r="I64" s="57"/>
      <c r="J64" s="44">
        <v>41637</v>
      </c>
      <c r="K64" s="42">
        <v>0</v>
      </c>
      <c r="L64" s="42">
        <v>3325.01</v>
      </c>
      <c r="M64" s="44">
        <v>45199</v>
      </c>
      <c r="N64" s="42">
        <f>H64-K64-L64</f>
        <v>264.72999999999956</v>
      </c>
      <c r="O64" s="42">
        <v>0</v>
      </c>
      <c r="P64" s="45">
        <v>0.13</v>
      </c>
      <c r="Q64" s="42">
        <v>0</v>
      </c>
      <c r="R64" s="42">
        <v>0</v>
      </c>
      <c r="S64" s="42">
        <f>N64-R64</f>
        <v>264.72999999999956</v>
      </c>
      <c r="T64" s="38">
        <v>2101</v>
      </c>
      <c r="U64" s="14">
        <f>S64/H64</f>
        <v>7.37462880320022E-2</v>
      </c>
      <c r="V64" s="19"/>
      <c r="W64" s="19"/>
      <c r="X64" s="37" t="s">
        <v>3467</v>
      </c>
    </row>
    <row r="65" spans="1:24" s="3" customFormat="1" ht="16.5" customHeight="1">
      <c r="A65" s="38">
        <v>11</v>
      </c>
      <c r="B65" s="39">
        <v>10747</v>
      </c>
      <c r="C65" s="38">
        <v>10307390</v>
      </c>
      <c r="D65" s="40" t="s">
        <v>337</v>
      </c>
      <c r="E65" s="58">
        <v>2</v>
      </c>
      <c r="F65" s="38">
        <v>120</v>
      </c>
      <c r="G65" s="38" t="s">
        <v>23</v>
      </c>
      <c r="H65" s="42">
        <v>4498.18</v>
      </c>
      <c r="I65" s="57"/>
      <c r="J65" s="44">
        <v>41637</v>
      </c>
      <c r="K65" s="42">
        <v>0</v>
      </c>
      <c r="L65" s="42">
        <v>4166.45</v>
      </c>
      <c r="M65" s="44">
        <v>45199</v>
      </c>
      <c r="N65" s="42">
        <f>H65-L65</f>
        <v>331.73000000000047</v>
      </c>
      <c r="O65" s="42">
        <v>0</v>
      </c>
      <c r="P65" s="45">
        <v>0.13</v>
      </c>
      <c r="Q65" s="42">
        <v>0</v>
      </c>
      <c r="R65" s="42">
        <v>0</v>
      </c>
      <c r="S65" s="42">
        <f>N65-R65</f>
        <v>331.73000000000047</v>
      </c>
      <c r="T65" s="38">
        <v>2101</v>
      </c>
      <c r="U65" s="14">
        <f>S65/H65</f>
        <v>7.3747604586744078E-2</v>
      </c>
      <c r="V65" s="19"/>
      <c r="W65" s="19"/>
      <c r="X65" s="37" t="s">
        <v>3472</v>
      </c>
    </row>
    <row r="66" spans="1:24" s="3" customFormat="1" ht="16.5" customHeight="1">
      <c r="A66" s="38">
        <v>827</v>
      </c>
      <c r="B66" s="39">
        <v>40711</v>
      </c>
      <c r="C66" s="38">
        <v>10306661</v>
      </c>
      <c r="D66" s="40" t="s">
        <v>990</v>
      </c>
      <c r="E66" s="58">
        <v>18</v>
      </c>
      <c r="F66" s="38">
        <v>120</v>
      </c>
      <c r="G66" s="38" t="s">
        <v>23</v>
      </c>
      <c r="H66" s="42">
        <v>13122</v>
      </c>
      <c r="I66" s="57"/>
      <c r="J66" s="44">
        <v>41637</v>
      </c>
      <c r="K66" s="42">
        <v>0</v>
      </c>
      <c r="L66" s="42">
        <v>12154.28</v>
      </c>
      <c r="M66" s="44">
        <v>45199</v>
      </c>
      <c r="N66" s="42">
        <f>H66-K66-L66</f>
        <v>967.71999999999935</v>
      </c>
      <c r="O66" s="42">
        <v>0</v>
      </c>
      <c r="P66" s="45">
        <v>0.13</v>
      </c>
      <c r="Q66" s="42">
        <v>0</v>
      </c>
      <c r="R66" s="42">
        <v>0</v>
      </c>
      <c r="S66" s="42">
        <f>N66-R66</f>
        <v>967.71999999999935</v>
      </c>
      <c r="T66" s="38">
        <v>2101</v>
      </c>
      <c r="U66" s="14">
        <f>S66/H66</f>
        <v>7.374790428288365E-2</v>
      </c>
      <c r="V66" s="19"/>
      <c r="W66" s="19"/>
      <c r="X66" s="37" t="s">
        <v>3467</v>
      </c>
    </row>
    <row r="67" spans="1:24" s="3" customFormat="1" ht="16.5" customHeight="1">
      <c r="A67" s="38">
        <v>834</v>
      </c>
      <c r="B67" s="39">
        <v>40711</v>
      </c>
      <c r="C67" s="38">
        <v>10306809</v>
      </c>
      <c r="D67" s="40" t="s">
        <v>995</v>
      </c>
      <c r="E67" s="58">
        <v>342</v>
      </c>
      <c r="F67" s="38">
        <v>120</v>
      </c>
      <c r="G67" s="38" t="s">
        <v>21</v>
      </c>
      <c r="H67" s="42">
        <v>8184.06</v>
      </c>
      <c r="I67" s="57"/>
      <c r="J67" s="44">
        <v>41639</v>
      </c>
      <c r="K67" s="42">
        <v>0</v>
      </c>
      <c r="L67" s="42">
        <v>7580.5</v>
      </c>
      <c r="M67" s="44">
        <v>45199</v>
      </c>
      <c r="N67" s="42">
        <f>H67-K67-L67</f>
        <v>603.5600000000004</v>
      </c>
      <c r="O67" s="42">
        <v>0</v>
      </c>
      <c r="P67" s="45">
        <v>0.13</v>
      </c>
      <c r="Q67" s="42">
        <v>0</v>
      </c>
      <c r="R67" s="42">
        <v>0</v>
      </c>
      <c r="S67" s="42">
        <f>N67-R67</f>
        <v>603.5600000000004</v>
      </c>
      <c r="T67" s="38">
        <v>1601</v>
      </c>
      <c r="U67" s="14">
        <f>S67/H67</f>
        <v>7.3748237427389382E-2</v>
      </c>
      <c r="V67" s="19"/>
      <c r="W67" s="19"/>
      <c r="X67" s="37" t="s">
        <v>3467</v>
      </c>
    </row>
    <row r="68" spans="1:24" s="3" customFormat="1" ht="16.5" customHeight="1">
      <c r="A68" s="38">
        <v>10</v>
      </c>
      <c r="B68" s="39">
        <v>10747</v>
      </c>
      <c r="C68" s="38">
        <v>10307326</v>
      </c>
      <c r="D68" s="40" t="s">
        <v>625</v>
      </c>
      <c r="E68" s="58">
        <v>1</v>
      </c>
      <c r="F68" s="38">
        <v>120</v>
      </c>
      <c r="G68" s="38" t="s">
        <v>23</v>
      </c>
      <c r="H68" s="42">
        <v>4948.72</v>
      </c>
      <c r="I68" s="57"/>
      <c r="J68" s="44">
        <v>41637</v>
      </c>
      <c r="K68" s="42">
        <v>0</v>
      </c>
      <c r="L68" s="42">
        <v>4583.76</v>
      </c>
      <c r="M68" s="44">
        <v>45199</v>
      </c>
      <c r="N68" s="42">
        <f>H68-L68</f>
        <v>364.96000000000004</v>
      </c>
      <c r="O68" s="42">
        <v>0</v>
      </c>
      <c r="P68" s="45">
        <v>0.13</v>
      </c>
      <c r="Q68" s="42">
        <v>0</v>
      </c>
      <c r="R68" s="42">
        <v>0</v>
      </c>
      <c r="S68" s="42">
        <f>N68-R68</f>
        <v>364.96000000000004</v>
      </c>
      <c r="T68" s="38">
        <v>2101</v>
      </c>
      <c r="U68" s="14">
        <f>S68/H68</f>
        <v>7.3748363213113691E-2</v>
      </c>
      <c r="V68" s="19"/>
      <c r="W68" s="19"/>
      <c r="X68" s="37" t="s">
        <v>3472</v>
      </c>
    </row>
    <row r="69" spans="1:24" s="3" customFormat="1" ht="16.5" customHeight="1">
      <c r="A69" s="38">
        <v>828</v>
      </c>
      <c r="B69" s="39">
        <v>40711</v>
      </c>
      <c r="C69" s="38">
        <v>10306688</v>
      </c>
      <c r="D69" s="40" t="s">
        <v>991</v>
      </c>
      <c r="E69" s="58">
        <v>15</v>
      </c>
      <c r="F69" s="38">
        <v>120</v>
      </c>
      <c r="G69" s="38" t="s">
        <v>23</v>
      </c>
      <c r="H69" s="42">
        <v>22215</v>
      </c>
      <c r="I69" s="57"/>
      <c r="J69" s="44">
        <v>41637</v>
      </c>
      <c r="K69" s="42">
        <v>0</v>
      </c>
      <c r="L69" s="42">
        <v>20576.68</v>
      </c>
      <c r="M69" s="44">
        <v>45199</v>
      </c>
      <c r="N69" s="42">
        <f>H69-K69-L69</f>
        <v>1638.3199999999997</v>
      </c>
      <c r="O69" s="42">
        <v>0</v>
      </c>
      <c r="P69" s="45">
        <v>0.13</v>
      </c>
      <c r="Q69" s="42">
        <v>0</v>
      </c>
      <c r="R69" s="42">
        <v>0</v>
      </c>
      <c r="S69" s="42">
        <f>N69-R69</f>
        <v>1638.3199999999997</v>
      </c>
      <c r="T69" s="38">
        <v>2101</v>
      </c>
      <c r="U69" s="14">
        <f>S69/H69</f>
        <v>7.3748368219671387E-2</v>
      </c>
      <c r="V69" s="19"/>
      <c r="W69" s="19"/>
      <c r="X69" s="37" t="s">
        <v>3467</v>
      </c>
    </row>
    <row r="70" spans="1:24" s="3" customFormat="1" ht="16.5" customHeight="1">
      <c r="A70" s="38">
        <v>809</v>
      </c>
      <c r="B70" s="39">
        <v>40711</v>
      </c>
      <c r="C70" s="38">
        <v>10306486</v>
      </c>
      <c r="D70" s="40" t="s">
        <v>114</v>
      </c>
      <c r="E70" s="58">
        <v>1</v>
      </c>
      <c r="F70" s="38">
        <v>120</v>
      </c>
      <c r="G70" s="38" t="s">
        <v>23</v>
      </c>
      <c r="H70" s="42">
        <v>1538.46</v>
      </c>
      <c r="I70" s="57"/>
      <c r="J70" s="44">
        <v>41637</v>
      </c>
      <c r="K70" s="42">
        <v>0</v>
      </c>
      <c r="L70" s="42">
        <v>1425</v>
      </c>
      <c r="M70" s="44">
        <v>45199</v>
      </c>
      <c r="N70" s="42">
        <f>H70-K70-L70</f>
        <v>113.46000000000004</v>
      </c>
      <c r="O70" s="42">
        <v>0</v>
      </c>
      <c r="P70" s="45">
        <v>0.13</v>
      </c>
      <c r="Q70" s="42">
        <v>0</v>
      </c>
      <c r="R70" s="42">
        <v>0</v>
      </c>
      <c r="S70" s="42">
        <f>N70-R70</f>
        <v>113.46000000000004</v>
      </c>
      <c r="T70" s="38">
        <v>2101</v>
      </c>
      <c r="U70" s="14">
        <f>S70/H70</f>
        <v>7.3749073749073774E-2</v>
      </c>
      <c r="V70" s="19"/>
      <c r="W70" s="19"/>
      <c r="X70" s="37" t="s">
        <v>3467</v>
      </c>
    </row>
    <row r="71" spans="1:24" s="3" customFormat="1" ht="16.5" customHeight="1">
      <c r="A71" s="38">
        <v>811</v>
      </c>
      <c r="B71" s="39">
        <v>40711</v>
      </c>
      <c r="C71" s="38">
        <v>10306511</v>
      </c>
      <c r="D71" s="40" t="s">
        <v>271</v>
      </c>
      <c r="E71" s="58">
        <v>3</v>
      </c>
      <c r="F71" s="38">
        <v>120</v>
      </c>
      <c r="G71" s="38" t="s">
        <v>23</v>
      </c>
      <c r="H71" s="42">
        <v>8974.35</v>
      </c>
      <c r="I71" s="57"/>
      <c r="J71" s="44">
        <v>41637</v>
      </c>
      <c r="K71" s="42">
        <v>0</v>
      </c>
      <c r="L71" s="42">
        <v>8312.5</v>
      </c>
      <c r="M71" s="44">
        <v>45199</v>
      </c>
      <c r="N71" s="42">
        <f>H71-K71-L71</f>
        <v>661.85000000000036</v>
      </c>
      <c r="O71" s="42">
        <v>0</v>
      </c>
      <c r="P71" s="45">
        <v>0.13</v>
      </c>
      <c r="Q71" s="42">
        <v>0</v>
      </c>
      <c r="R71" s="42">
        <v>0</v>
      </c>
      <c r="S71" s="42">
        <f>N71-R71</f>
        <v>661.85000000000036</v>
      </c>
      <c r="T71" s="38">
        <v>2101</v>
      </c>
      <c r="U71" s="14">
        <f>S71/H71</f>
        <v>7.3749073749073787E-2</v>
      </c>
      <c r="V71" s="19"/>
      <c r="W71" s="19"/>
      <c r="X71" s="37" t="s">
        <v>3467</v>
      </c>
    </row>
    <row r="72" spans="1:24" s="3" customFormat="1" ht="16.5" customHeight="1">
      <c r="A72" s="38">
        <v>829</v>
      </c>
      <c r="B72" s="39">
        <v>40711</v>
      </c>
      <c r="C72" s="38">
        <v>10306692</v>
      </c>
      <c r="D72" s="40" t="s">
        <v>862</v>
      </c>
      <c r="E72" s="58">
        <v>50</v>
      </c>
      <c r="F72" s="38">
        <v>120</v>
      </c>
      <c r="G72" s="38" t="s">
        <v>23</v>
      </c>
      <c r="H72" s="42">
        <v>47800</v>
      </c>
      <c r="I72" s="57"/>
      <c r="J72" s="44">
        <v>41637</v>
      </c>
      <c r="K72" s="42">
        <v>0</v>
      </c>
      <c r="L72" s="42">
        <v>44274.77</v>
      </c>
      <c r="M72" s="44">
        <v>45199</v>
      </c>
      <c r="N72" s="42">
        <f>H72-K72-L72</f>
        <v>3525.2300000000032</v>
      </c>
      <c r="O72" s="42">
        <v>0</v>
      </c>
      <c r="P72" s="45">
        <v>0.13</v>
      </c>
      <c r="Q72" s="42">
        <v>0</v>
      </c>
      <c r="R72" s="42">
        <v>0</v>
      </c>
      <c r="S72" s="42">
        <f>N72-R72</f>
        <v>3525.2300000000032</v>
      </c>
      <c r="T72" s="38">
        <v>2101</v>
      </c>
      <c r="U72" s="14">
        <f>S72/H72</f>
        <v>7.374958158995823E-2</v>
      </c>
      <c r="V72" s="19"/>
      <c r="W72" s="19"/>
      <c r="X72" s="37" t="s">
        <v>3467</v>
      </c>
    </row>
    <row r="73" spans="1:24" s="3" customFormat="1" ht="16.5" customHeight="1">
      <c r="A73" s="38">
        <v>833</v>
      </c>
      <c r="B73" s="39">
        <v>40711</v>
      </c>
      <c r="C73" s="38">
        <v>10306733</v>
      </c>
      <c r="D73" s="40" t="s">
        <v>994</v>
      </c>
      <c r="E73" s="58">
        <v>259</v>
      </c>
      <c r="F73" s="38">
        <v>120</v>
      </c>
      <c r="G73" s="38" t="s">
        <v>23</v>
      </c>
      <c r="H73" s="42">
        <v>12240.34</v>
      </c>
      <c r="I73" s="57"/>
      <c r="J73" s="44">
        <v>41637</v>
      </c>
      <c r="K73" s="42">
        <v>0</v>
      </c>
      <c r="L73" s="42">
        <v>11337.62</v>
      </c>
      <c r="M73" s="44">
        <v>45199</v>
      </c>
      <c r="N73" s="42">
        <f>H73-K73-L73</f>
        <v>902.71999999999935</v>
      </c>
      <c r="O73" s="42">
        <v>0</v>
      </c>
      <c r="P73" s="45">
        <v>0.13</v>
      </c>
      <c r="Q73" s="42">
        <v>0</v>
      </c>
      <c r="R73" s="42">
        <v>0</v>
      </c>
      <c r="S73" s="42">
        <f>N73-R73</f>
        <v>902.71999999999935</v>
      </c>
      <c r="T73" s="38">
        <v>5000</v>
      </c>
      <c r="U73" s="14">
        <f>S73/H73</f>
        <v>7.3749585387333963E-2</v>
      </c>
      <c r="V73" s="19"/>
      <c r="W73" s="19"/>
      <c r="X73" s="37" t="s">
        <v>3467</v>
      </c>
    </row>
    <row r="74" spans="1:24" s="3" customFormat="1" ht="16.5" customHeight="1">
      <c r="A74" s="38">
        <v>812</v>
      </c>
      <c r="B74" s="39">
        <v>40711</v>
      </c>
      <c r="C74" s="38">
        <v>10306515</v>
      </c>
      <c r="D74" s="40" t="s">
        <v>76</v>
      </c>
      <c r="E74" s="58">
        <v>4</v>
      </c>
      <c r="F74" s="38">
        <v>120</v>
      </c>
      <c r="G74" s="38" t="s">
        <v>23</v>
      </c>
      <c r="H74" s="42">
        <v>4786.32</v>
      </c>
      <c r="I74" s="57"/>
      <c r="J74" s="44">
        <v>41637</v>
      </c>
      <c r="K74" s="42">
        <v>0</v>
      </c>
      <c r="L74" s="42">
        <v>4433.33</v>
      </c>
      <c r="M74" s="44">
        <v>45199</v>
      </c>
      <c r="N74" s="42">
        <f>H74-K74-L74</f>
        <v>352.98999999999978</v>
      </c>
      <c r="O74" s="42">
        <v>0</v>
      </c>
      <c r="P74" s="45">
        <v>0.13</v>
      </c>
      <c r="Q74" s="42">
        <v>0</v>
      </c>
      <c r="R74" s="42">
        <v>0</v>
      </c>
      <c r="S74" s="42">
        <f>N74-R74</f>
        <v>352.98999999999978</v>
      </c>
      <c r="T74" s="38">
        <v>2101</v>
      </c>
      <c r="U74" s="14">
        <f>S74/H74</f>
        <v>7.374977017834157E-2</v>
      </c>
      <c r="V74" s="19"/>
      <c r="W74" s="19"/>
      <c r="X74" s="37" t="s">
        <v>3467</v>
      </c>
    </row>
    <row r="75" spans="1:24" s="3" customFormat="1" ht="16.5" customHeight="1">
      <c r="A75" s="38">
        <v>81</v>
      </c>
      <c r="B75" s="39">
        <v>10732</v>
      </c>
      <c r="C75" s="38">
        <v>10320680</v>
      </c>
      <c r="D75" s="40" t="s">
        <v>301</v>
      </c>
      <c r="E75" s="58">
        <v>1</v>
      </c>
      <c r="F75" s="38">
        <v>120</v>
      </c>
      <c r="G75" s="38" t="s">
        <v>21</v>
      </c>
      <c r="H75" s="42">
        <v>588843.30000000005</v>
      </c>
      <c r="I75" s="57"/>
      <c r="J75" s="44">
        <v>41639</v>
      </c>
      <c r="K75" s="42">
        <v>0</v>
      </c>
      <c r="L75" s="42">
        <v>545416.19999999995</v>
      </c>
      <c r="M75" s="44">
        <v>45199</v>
      </c>
      <c r="N75" s="42">
        <f>H75-L75</f>
        <v>43427.100000000093</v>
      </c>
      <c r="O75" s="42">
        <v>0</v>
      </c>
      <c r="P75" s="45">
        <v>0.13</v>
      </c>
      <c r="Q75" s="42">
        <v>0</v>
      </c>
      <c r="R75" s="42">
        <v>0</v>
      </c>
      <c r="S75" s="42">
        <f>N75</f>
        <v>43427.100000000093</v>
      </c>
      <c r="T75" s="38">
        <v>5000</v>
      </c>
      <c r="U75" s="14">
        <f>S75/H75</f>
        <v>7.3749841426403409E-2</v>
      </c>
      <c r="V75" s="19"/>
      <c r="W75" s="19"/>
      <c r="X75" s="37" t="s">
        <v>3460</v>
      </c>
    </row>
    <row r="76" spans="1:24" s="3" customFormat="1" ht="16.5" customHeight="1">
      <c r="A76" s="38">
        <v>9</v>
      </c>
      <c r="B76" s="39">
        <v>10747</v>
      </c>
      <c r="C76" s="38">
        <v>10307317</v>
      </c>
      <c r="D76" s="40" t="s">
        <v>624</v>
      </c>
      <c r="E76" s="58">
        <v>5</v>
      </c>
      <c r="F76" s="38">
        <v>120</v>
      </c>
      <c r="G76" s="38" t="s">
        <v>23</v>
      </c>
      <c r="H76" s="42">
        <v>12820.5</v>
      </c>
      <c r="I76" s="57"/>
      <c r="J76" s="44">
        <v>41637</v>
      </c>
      <c r="K76" s="42">
        <v>0</v>
      </c>
      <c r="L76" s="42">
        <v>11874.99</v>
      </c>
      <c r="M76" s="44">
        <v>45199</v>
      </c>
      <c r="N76" s="42">
        <f>H76-L76</f>
        <v>945.51000000000022</v>
      </c>
      <c r="O76" s="42">
        <v>0</v>
      </c>
      <c r="P76" s="45">
        <v>0.13</v>
      </c>
      <c r="Q76" s="42">
        <v>0</v>
      </c>
      <c r="R76" s="42">
        <v>0</v>
      </c>
      <c r="S76" s="42">
        <f>N76-R76</f>
        <v>945.51000000000022</v>
      </c>
      <c r="T76" s="38">
        <v>2101</v>
      </c>
      <c r="U76" s="14">
        <f>S76/H76</f>
        <v>7.3749853749853767E-2</v>
      </c>
      <c r="V76" s="19"/>
      <c r="W76" s="19"/>
      <c r="X76" s="37" t="s">
        <v>3472</v>
      </c>
    </row>
    <row r="77" spans="1:24" s="3" customFormat="1" ht="16.5" customHeight="1">
      <c r="A77" s="38">
        <v>82</v>
      </c>
      <c r="B77" s="39">
        <v>10732</v>
      </c>
      <c r="C77" s="38">
        <v>10320681</v>
      </c>
      <c r="D77" s="40" t="s">
        <v>301</v>
      </c>
      <c r="E77" s="58">
        <v>1</v>
      </c>
      <c r="F77" s="38">
        <v>120</v>
      </c>
      <c r="G77" s="38" t="s">
        <v>21</v>
      </c>
      <c r="H77" s="42">
        <v>605352.92000000004</v>
      </c>
      <c r="I77" s="57"/>
      <c r="J77" s="44">
        <v>41639</v>
      </c>
      <c r="K77" s="42">
        <v>0</v>
      </c>
      <c r="L77" s="42">
        <v>560708.17000000004</v>
      </c>
      <c r="M77" s="44">
        <v>45199</v>
      </c>
      <c r="N77" s="42">
        <f>H77-L77</f>
        <v>44644.75</v>
      </c>
      <c r="O77" s="42">
        <v>0</v>
      </c>
      <c r="P77" s="45">
        <v>0.13</v>
      </c>
      <c r="Q77" s="42">
        <v>0</v>
      </c>
      <c r="R77" s="42">
        <v>0</v>
      </c>
      <c r="S77" s="42">
        <f>N77</f>
        <v>44644.75</v>
      </c>
      <c r="T77" s="38">
        <v>5000</v>
      </c>
      <c r="U77" s="14">
        <f>S77/H77</f>
        <v>7.3749953993779357E-2</v>
      </c>
      <c r="V77" s="19"/>
      <c r="W77" s="19"/>
      <c r="X77" s="37" t="s">
        <v>3460</v>
      </c>
    </row>
    <row r="78" spans="1:24" s="3" customFormat="1" ht="16.5" customHeight="1">
      <c r="A78" s="38">
        <v>831</v>
      </c>
      <c r="B78" s="39">
        <v>40711</v>
      </c>
      <c r="C78" s="38">
        <v>10306709</v>
      </c>
      <c r="D78" s="40" t="s">
        <v>993</v>
      </c>
      <c r="E78" s="58">
        <v>2</v>
      </c>
      <c r="F78" s="38">
        <v>120</v>
      </c>
      <c r="G78" s="38" t="s">
        <v>23</v>
      </c>
      <c r="H78" s="42">
        <v>4368</v>
      </c>
      <c r="I78" s="57"/>
      <c r="J78" s="44">
        <v>41637</v>
      </c>
      <c r="K78" s="42">
        <v>0</v>
      </c>
      <c r="L78" s="42">
        <v>4045.86</v>
      </c>
      <c r="M78" s="44">
        <v>45199</v>
      </c>
      <c r="N78" s="42">
        <f>H78-K78-L78</f>
        <v>322.13999999999987</v>
      </c>
      <c r="O78" s="42">
        <v>0</v>
      </c>
      <c r="P78" s="45">
        <v>0.13</v>
      </c>
      <c r="Q78" s="42">
        <v>0</v>
      </c>
      <c r="R78" s="42">
        <v>0</v>
      </c>
      <c r="S78" s="42">
        <f>N78-R78</f>
        <v>322.13999999999987</v>
      </c>
      <c r="T78" s="38">
        <v>2101</v>
      </c>
      <c r="U78" s="14">
        <f>S78/H78</f>
        <v>7.3749999999999968E-2</v>
      </c>
      <c r="V78" s="19"/>
      <c r="W78" s="19"/>
      <c r="X78" s="37" t="s">
        <v>3467</v>
      </c>
    </row>
    <row r="79" spans="1:24" s="3" customFormat="1" ht="16.5" customHeight="1">
      <c r="A79" s="38">
        <v>15</v>
      </c>
      <c r="B79" s="39">
        <v>10747</v>
      </c>
      <c r="C79" s="38">
        <v>10307484</v>
      </c>
      <c r="D79" s="40" t="s">
        <v>31</v>
      </c>
      <c r="E79" s="58">
        <v>175</v>
      </c>
      <c r="F79" s="38">
        <v>120</v>
      </c>
      <c r="G79" s="38" t="s">
        <v>23</v>
      </c>
      <c r="H79" s="42">
        <v>7672</v>
      </c>
      <c r="I79" s="57"/>
      <c r="J79" s="44">
        <v>41637</v>
      </c>
      <c r="K79" s="42">
        <v>0</v>
      </c>
      <c r="L79" s="42">
        <v>7106.19</v>
      </c>
      <c r="M79" s="44">
        <v>45199</v>
      </c>
      <c r="N79" s="42">
        <f>H79-L79</f>
        <v>565.8100000000004</v>
      </c>
      <c r="O79" s="42">
        <v>0</v>
      </c>
      <c r="P79" s="45">
        <v>0.13</v>
      </c>
      <c r="Q79" s="42">
        <v>0</v>
      </c>
      <c r="R79" s="42">
        <v>0</v>
      </c>
      <c r="S79" s="42">
        <f>N79-R79</f>
        <v>565.8100000000004</v>
      </c>
      <c r="T79" s="38">
        <v>5000</v>
      </c>
      <c r="U79" s="14">
        <f>S79/H79</f>
        <v>7.3750000000000052E-2</v>
      </c>
      <c r="V79" s="19"/>
      <c r="W79" s="19"/>
      <c r="X79" s="37" t="s">
        <v>3472</v>
      </c>
    </row>
    <row r="80" spans="1:24" s="3" customFormat="1" ht="16.5" customHeight="1">
      <c r="A80" s="38">
        <v>83</v>
      </c>
      <c r="B80" s="39">
        <v>10732</v>
      </c>
      <c r="C80" s="38">
        <v>10320682</v>
      </c>
      <c r="D80" s="40" t="s">
        <v>301</v>
      </c>
      <c r="E80" s="58">
        <v>1</v>
      </c>
      <c r="F80" s="38">
        <v>120</v>
      </c>
      <c r="G80" s="38" t="s">
        <v>21</v>
      </c>
      <c r="H80" s="42">
        <v>866368.16</v>
      </c>
      <c r="I80" s="57"/>
      <c r="J80" s="44">
        <v>41639</v>
      </c>
      <c r="K80" s="42">
        <v>0</v>
      </c>
      <c r="L80" s="42">
        <v>802473.46</v>
      </c>
      <c r="M80" s="44">
        <v>45199</v>
      </c>
      <c r="N80" s="42">
        <f>H80-L80</f>
        <v>63894.70000000007</v>
      </c>
      <c r="O80" s="42">
        <v>0</v>
      </c>
      <c r="P80" s="45">
        <v>0.13</v>
      </c>
      <c r="Q80" s="42">
        <v>0</v>
      </c>
      <c r="R80" s="42">
        <v>0</v>
      </c>
      <c r="S80" s="42">
        <f>N80</f>
        <v>63894.70000000007</v>
      </c>
      <c r="T80" s="38">
        <v>5000</v>
      </c>
      <c r="U80" s="14">
        <f>S80/H80</f>
        <v>7.3750055634546938E-2</v>
      </c>
      <c r="V80" s="19"/>
      <c r="W80" s="19"/>
      <c r="X80" s="37" t="s">
        <v>3460</v>
      </c>
    </row>
    <row r="81" spans="1:24" s="3" customFormat="1" ht="16.5" customHeight="1">
      <c r="A81" s="38">
        <v>38</v>
      </c>
      <c r="B81" s="39">
        <v>50100</v>
      </c>
      <c r="C81" s="38">
        <v>10308950</v>
      </c>
      <c r="D81" s="40" t="s">
        <v>854</v>
      </c>
      <c r="E81" s="58">
        <v>2</v>
      </c>
      <c r="F81" s="38">
        <v>120</v>
      </c>
      <c r="G81" s="38" t="s">
        <v>21</v>
      </c>
      <c r="H81" s="42">
        <v>2974.36</v>
      </c>
      <c r="I81" s="57"/>
      <c r="J81" s="44">
        <v>41639</v>
      </c>
      <c r="K81" s="42">
        <v>0</v>
      </c>
      <c r="L81" s="42">
        <v>2755</v>
      </c>
      <c r="M81" s="44">
        <v>45199</v>
      </c>
      <c r="N81" s="42">
        <v>219.36</v>
      </c>
      <c r="O81" s="42">
        <v>0</v>
      </c>
      <c r="P81" s="45">
        <v>0.13</v>
      </c>
      <c r="Q81" s="42">
        <v>0</v>
      </c>
      <c r="R81" s="42">
        <v>0</v>
      </c>
      <c r="S81" s="42">
        <v>219.36</v>
      </c>
      <c r="T81" s="38">
        <v>2101</v>
      </c>
      <c r="U81" s="14">
        <f>S81/H81</f>
        <v>7.3750319396441583E-2</v>
      </c>
      <c r="V81" s="19"/>
      <c r="W81" s="19"/>
      <c r="X81" s="37" t="s">
        <v>3477</v>
      </c>
    </row>
    <row r="82" spans="1:24" s="3" customFormat="1" ht="16.5" customHeight="1">
      <c r="A82" s="38">
        <v>826</v>
      </c>
      <c r="B82" s="39">
        <v>40711</v>
      </c>
      <c r="C82" s="38">
        <v>10306660</v>
      </c>
      <c r="D82" s="40" t="s">
        <v>989</v>
      </c>
      <c r="E82" s="58">
        <v>6</v>
      </c>
      <c r="F82" s="38">
        <v>120</v>
      </c>
      <c r="G82" s="38" t="s">
        <v>23</v>
      </c>
      <c r="H82" s="42">
        <v>18143.509999999998</v>
      </c>
      <c r="I82" s="57"/>
      <c r="J82" s="44">
        <v>41637</v>
      </c>
      <c r="K82" s="42">
        <v>0</v>
      </c>
      <c r="L82" s="42">
        <v>16805.419999999998</v>
      </c>
      <c r="M82" s="44">
        <v>45199</v>
      </c>
      <c r="N82" s="42">
        <f>H82-K82-L82</f>
        <v>1338.0900000000001</v>
      </c>
      <c r="O82" s="42">
        <v>0</v>
      </c>
      <c r="P82" s="45">
        <v>0.13</v>
      </c>
      <c r="Q82" s="42">
        <v>0</v>
      </c>
      <c r="R82" s="42">
        <v>0</v>
      </c>
      <c r="S82" s="42">
        <f>N82-R82</f>
        <v>1338.0900000000001</v>
      </c>
      <c r="T82" s="38">
        <v>2101</v>
      </c>
      <c r="U82" s="14">
        <f>S82/H82</f>
        <v>7.3750338275229005E-2</v>
      </c>
      <c r="V82" s="19"/>
      <c r="W82" s="19"/>
      <c r="X82" s="37" t="s">
        <v>3467</v>
      </c>
    </row>
    <row r="83" spans="1:24" s="3" customFormat="1" ht="16.5" customHeight="1">
      <c r="A83" s="38">
        <v>813</v>
      </c>
      <c r="B83" s="39">
        <v>40711</v>
      </c>
      <c r="C83" s="38">
        <v>10306521</v>
      </c>
      <c r="D83" s="40" t="s">
        <v>337</v>
      </c>
      <c r="E83" s="58">
        <v>39</v>
      </c>
      <c r="F83" s="38">
        <v>120</v>
      </c>
      <c r="G83" s="38" t="s">
        <v>23</v>
      </c>
      <c r="H83" s="42">
        <v>26379.8</v>
      </c>
      <c r="I83" s="57"/>
      <c r="J83" s="44">
        <v>41637</v>
      </c>
      <c r="K83" s="42">
        <v>0</v>
      </c>
      <c r="L83" s="42">
        <v>24434.28</v>
      </c>
      <c r="M83" s="44">
        <v>45199</v>
      </c>
      <c r="N83" s="42">
        <f>H83-K83-L83</f>
        <v>1945.5200000000004</v>
      </c>
      <c r="O83" s="42">
        <v>0</v>
      </c>
      <c r="P83" s="45">
        <v>0.13</v>
      </c>
      <c r="Q83" s="42">
        <v>0</v>
      </c>
      <c r="R83" s="42">
        <v>0</v>
      </c>
      <c r="S83" s="42">
        <f>N83-R83</f>
        <v>1945.5200000000004</v>
      </c>
      <c r="T83" s="38">
        <v>2101</v>
      </c>
      <c r="U83" s="14">
        <f>S83/H83</f>
        <v>7.3750369600982593E-2</v>
      </c>
      <c r="V83" s="19"/>
      <c r="W83" s="19"/>
      <c r="X83" s="37" t="s">
        <v>3467</v>
      </c>
    </row>
    <row r="84" spans="1:24" s="3" customFormat="1" ht="16.5" customHeight="1">
      <c r="A84" s="38">
        <v>42</v>
      </c>
      <c r="B84" s="39">
        <v>50100</v>
      </c>
      <c r="C84" s="38">
        <v>10309166</v>
      </c>
      <c r="D84" s="40" t="s">
        <v>1035</v>
      </c>
      <c r="E84" s="41">
        <v>4</v>
      </c>
      <c r="F84" s="38">
        <v>120</v>
      </c>
      <c r="G84" s="38" t="s">
        <v>23</v>
      </c>
      <c r="H84" s="42">
        <v>15111.12</v>
      </c>
      <c r="I84" s="57"/>
      <c r="J84" s="44">
        <v>41637</v>
      </c>
      <c r="K84" s="42">
        <v>0</v>
      </c>
      <c r="L84" s="42">
        <v>13996.66</v>
      </c>
      <c r="M84" s="44">
        <v>45199</v>
      </c>
      <c r="N84" s="42">
        <v>1114.46</v>
      </c>
      <c r="O84" s="42">
        <v>0</v>
      </c>
      <c r="P84" s="45">
        <v>0.13</v>
      </c>
      <c r="Q84" s="42">
        <v>0</v>
      </c>
      <c r="R84" s="42">
        <v>0</v>
      </c>
      <c r="S84" s="42">
        <v>1114.46</v>
      </c>
      <c r="T84" s="38">
        <v>5000</v>
      </c>
      <c r="U84" s="14">
        <f>S84/H84</f>
        <v>7.3750986028831747E-2</v>
      </c>
      <c r="V84" s="19"/>
      <c r="W84" s="19"/>
      <c r="X84" s="37" t="s">
        <v>3477</v>
      </c>
    </row>
    <row r="85" spans="1:24" s="3" customFormat="1" ht="16.5" customHeight="1">
      <c r="A85" s="38">
        <v>8</v>
      </c>
      <c r="B85" s="39">
        <v>10747</v>
      </c>
      <c r="C85" s="38">
        <v>10307306</v>
      </c>
      <c r="D85" s="40" t="s">
        <v>623</v>
      </c>
      <c r="E85" s="58">
        <v>1</v>
      </c>
      <c r="F85" s="38">
        <v>120</v>
      </c>
      <c r="G85" s="38" t="s">
        <v>23</v>
      </c>
      <c r="H85" s="42">
        <v>247.86</v>
      </c>
      <c r="I85" s="57"/>
      <c r="J85" s="44">
        <v>41637</v>
      </c>
      <c r="K85" s="42">
        <v>0</v>
      </c>
      <c r="L85" s="42">
        <v>229.58</v>
      </c>
      <c r="M85" s="44">
        <v>45199</v>
      </c>
      <c r="N85" s="42">
        <f>H85-L85</f>
        <v>18.28</v>
      </c>
      <c r="O85" s="42">
        <v>0</v>
      </c>
      <c r="P85" s="45">
        <v>0.13</v>
      </c>
      <c r="Q85" s="42">
        <v>0</v>
      </c>
      <c r="R85" s="42">
        <v>0</v>
      </c>
      <c r="S85" s="42">
        <f>N85-R85</f>
        <v>18.28</v>
      </c>
      <c r="T85" s="38">
        <v>2101</v>
      </c>
      <c r="U85" s="14">
        <f>S85/H85</f>
        <v>7.3751311224078103E-2</v>
      </c>
      <c r="V85" s="19"/>
      <c r="W85" s="19"/>
      <c r="X85" s="37" t="s">
        <v>3472</v>
      </c>
    </row>
    <row r="86" spans="1:24" s="3" customFormat="1" ht="16.5" customHeight="1">
      <c r="A86" s="38">
        <v>17</v>
      </c>
      <c r="B86" s="39">
        <v>10747</v>
      </c>
      <c r="C86" s="38">
        <v>10307515</v>
      </c>
      <c r="D86" s="40" t="s">
        <v>629</v>
      </c>
      <c r="E86" s="58">
        <v>18</v>
      </c>
      <c r="F86" s="38">
        <v>120</v>
      </c>
      <c r="G86" s="38" t="s">
        <v>23</v>
      </c>
      <c r="H86" s="42">
        <v>7605</v>
      </c>
      <c r="I86" s="57"/>
      <c r="J86" s="44">
        <v>41637</v>
      </c>
      <c r="K86" s="42">
        <v>0</v>
      </c>
      <c r="L86" s="42">
        <v>7044.12</v>
      </c>
      <c r="M86" s="44">
        <v>45199</v>
      </c>
      <c r="N86" s="42">
        <f>H86-L86</f>
        <v>560.88000000000011</v>
      </c>
      <c r="O86" s="42">
        <v>0</v>
      </c>
      <c r="P86" s="45">
        <v>0.13</v>
      </c>
      <c r="Q86" s="42">
        <v>0</v>
      </c>
      <c r="R86" s="42">
        <v>0</v>
      </c>
      <c r="S86" s="42">
        <f>N86-R86</f>
        <v>560.88000000000011</v>
      </c>
      <c r="T86" s="38">
        <v>2101</v>
      </c>
      <c r="U86" s="14">
        <f>S86/H86</f>
        <v>7.3751479289940844E-2</v>
      </c>
      <c r="V86" s="19"/>
      <c r="W86" s="19"/>
      <c r="X86" s="37" t="s">
        <v>3472</v>
      </c>
    </row>
    <row r="87" spans="1:24" s="3" customFormat="1" ht="16.5" customHeight="1">
      <c r="A87" s="38">
        <v>40</v>
      </c>
      <c r="B87" s="39">
        <v>50100</v>
      </c>
      <c r="C87" s="38">
        <v>10309012</v>
      </c>
      <c r="D87" s="40" t="s">
        <v>1033</v>
      </c>
      <c r="E87" s="58">
        <v>13</v>
      </c>
      <c r="F87" s="38">
        <v>120</v>
      </c>
      <c r="G87" s="38" t="s">
        <v>23</v>
      </c>
      <c r="H87" s="42">
        <v>61022.07</v>
      </c>
      <c r="I87" s="57"/>
      <c r="J87" s="44">
        <v>41637</v>
      </c>
      <c r="K87" s="42">
        <v>0</v>
      </c>
      <c r="L87" s="42">
        <v>56521.59</v>
      </c>
      <c r="M87" s="44">
        <v>45199</v>
      </c>
      <c r="N87" s="42">
        <v>4500.4799999999996</v>
      </c>
      <c r="O87" s="42">
        <v>0</v>
      </c>
      <c r="P87" s="45">
        <v>0.13</v>
      </c>
      <c r="Q87" s="42">
        <v>0</v>
      </c>
      <c r="R87" s="42">
        <v>0</v>
      </c>
      <c r="S87" s="42">
        <v>4500.4799999999996</v>
      </c>
      <c r="T87" s="38">
        <v>5000</v>
      </c>
      <c r="U87" s="14">
        <f>S87/H87</f>
        <v>7.3751677057169632E-2</v>
      </c>
      <c r="V87" s="19"/>
      <c r="W87" s="19"/>
      <c r="X87" s="37" t="s">
        <v>3477</v>
      </c>
    </row>
    <row r="88" spans="1:24" s="3" customFormat="1" ht="16.5" customHeight="1">
      <c r="A88" s="38">
        <v>79</v>
      </c>
      <c r="B88" s="39">
        <v>10732</v>
      </c>
      <c r="C88" s="38">
        <v>10320673</v>
      </c>
      <c r="D88" s="40" t="s">
        <v>78</v>
      </c>
      <c r="E88" s="58">
        <v>3</v>
      </c>
      <c r="F88" s="38">
        <v>120</v>
      </c>
      <c r="G88" s="38" t="s">
        <v>23</v>
      </c>
      <c r="H88" s="42">
        <v>3489</v>
      </c>
      <c r="I88" s="57"/>
      <c r="J88" s="44">
        <v>41632</v>
      </c>
      <c r="K88" s="42">
        <v>0</v>
      </c>
      <c r="L88" s="42">
        <v>3231.68</v>
      </c>
      <c r="M88" s="44">
        <v>45199</v>
      </c>
      <c r="N88" s="42">
        <f>H88-L88</f>
        <v>257.32000000000016</v>
      </c>
      <c r="O88" s="42">
        <v>0</v>
      </c>
      <c r="P88" s="45">
        <v>0.13</v>
      </c>
      <c r="Q88" s="42">
        <v>0</v>
      </c>
      <c r="R88" s="42">
        <v>0</v>
      </c>
      <c r="S88" s="42">
        <f>N88</f>
        <v>257.32000000000016</v>
      </c>
      <c r="T88" s="38">
        <v>5000</v>
      </c>
      <c r="U88" s="14">
        <f>S88/H88</f>
        <v>7.3751791344224757E-2</v>
      </c>
      <c r="V88" s="19"/>
      <c r="W88" s="19"/>
      <c r="X88" s="37" t="s">
        <v>3460</v>
      </c>
    </row>
    <row r="89" spans="1:24" s="3" customFormat="1" ht="16.5" customHeight="1">
      <c r="A89" s="38">
        <v>347</v>
      </c>
      <c r="B89" s="39">
        <v>10739</v>
      </c>
      <c r="C89" s="38">
        <v>10277977</v>
      </c>
      <c r="D89" s="40" t="s">
        <v>272</v>
      </c>
      <c r="E89" s="58">
        <v>3</v>
      </c>
      <c r="F89" s="38">
        <v>120</v>
      </c>
      <c r="G89" s="38" t="s">
        <v>23</v>
      </c>
      <c r="H89" s="42">
        <v>10113.5</v>
      </c>
      <c r="I89" s="57"/>
      <c r="J89" s="44">
        <v>41637</v>
      </c>
      <c r="K89" s="42">
        <v>0</v>
      </c>
      <c r="L89" s="42">
        <v>9367.61</v>
      </c>
      <c r="M89" s="44">
        <v>45199</v>
      </c>
      <c r="N89" s="42">
        <f>H89-L89</f>
        <v>745.88999999999942</v>
      </c>
      <c r="O89" s="42">
        <v>0</v>
      </c>
      <c r="P89" s="45">
        <v>0.13</v>
      </c>
      <c r="Q89" s="42">
        <v>0</v>
      </c>
      <c r="R89" s="42">
        <v>0</v>
      </c>
      <c r="S89" s="42">
        <f>N89-R89</f>
        <v>745.88999999999942</v>
      </c>
      <c r="T89" s="38">
        <v>2101</v>
      </c>
      <c r="U89" s="14">
        <f>S89/H89</f>
        <v>7.3751915756167435E-2</v>
      </c>
      <c r="V89" s="19"/>
      <c r="W89" s="19"/>
      <c r="X89" s="37" t="s">
        <v>3462</v>
      </c>
    </row>
    <row r="90" spans="1:24" s="3" customFormat="1" ht="16.5" customHeight="1">
      <c r="A90" s="38">
        <v>830</v>
      </c>
      <c r="B90" s="39">
        <v>40711</v>
      </c>
      <c r="C90" s="38">
        <v>10306702</v>
      </c>
      <c r="D90" s="40" t="s">
        <v>992</v>
      </c>
      <c r="E90" s="58">
        <v>2</v>
      </c>
      <c r="F90" s="38">
        <v>120</v>
      </c>
      <c r="G90" s="38" t="s">
        <v>23</v>
      </c>
      <c r="H90" s="42">
        <v>4076.36</v>
      </c>
      <c r="I90" s="57"/>
      <c r="J90" s="44">
        <v>41637</v>
      </c>
      <c r="K90" s="42">
        <v>0</v>
      </c>
      <c r="L90" s="42">
        <v>3775.72</v>
      </c>
      <c r="M90" s="44">
        <v>45199</v>
      </c>
      <c r="N90" s="42">
        <f>H90-K90-L90</f>
        <v>300.64000000000033</v>
      </c>
      <c r="O90" s="42">
        <v>0</v>
      </c>
      <c r="P90" s="45">
        <v>0.13</v>
      </c>
      <c r="Q90" s="42">
        <v>0</v>
      </c>
      <c r="R90" s="42">
        <v>0</v>
      </c>
      <c r="S90" s="42">
        <f>N90-R90</f>
        <v>300.64000000000033</v>
      </c>
      <c r="T90" s="38">
        <v>2001</v>
      </c>
      <c r="U90" s="14">
        <f>S90/H90</f>
        <v>7.3752072927808221E-2</v>
      </c>
      <c r="V90" s="19"/>
      <c r="W90" s="19"/>
      <c r="X90" s="37" t="s">
        <v>3467</v>
      </c>
    </row>
    <row r="91" spans="1:24" s="3" customFormat="1" ht="16.5" customHeight="1">
      <c r="A91" s="38">
        <v>230</v>
      </c>
      <c r="B91" s="39">
        <v>10731</v>
      </c>
      <c r="C91" s="38">
        <v>10289430</v>
      </c>
      <c r="D91" s="40" t="s">
        <v>403</v>
      </c>
      <c r="E91" s="58">
        <v>1</v>
      </c>
      <c r="F91" s="38">
        <v>120</v>
      </c>
      <c r="G91" s="38" t="s">
        <v>75</v>
      </c>
      <c r="H91" s="42">
        <v>50000</v>
      </c>
      <c r="I91" s="57"/>
      <c r="J91" s="44">
        <v>41634</v>
      </c>
      <c r="K91" s="42">
        <v>0</v>
      </c>
      <c r="L91" s="42">
        <v>46312.39</v>
      </c>
      <c r="M91" s="44">
        <v>45199</v>
      </c>
      <c r="N91" s="42">
        <f>H91-K91-L91</f>
        <v>3687.6100000000006</v>
      </c>
      <c r="O91" s="42">
        <v>0</v>
      </c>
      <c r="P91" s="45">
        <v>0.13</v>
      </c>
      <c r="Q91" s="42">
        <v>0</v>
      </c>
      <c r="R91" s="42">
        <v>0</v>
      </c>
      <c r="S91" s="42">
        <f>N91-R91</f>
        <v>3687.6100000000006</v>
      </c>
      <c r="T91" s="38">
        <v>5000</v>
      </c>
      <c r="U91" s="14">
        <f>S91/H91</f>
        <v>7.3752200000000018E-2</v>
      </c>
      <c r="V91" s="19"/>
      <c r="W91" s="19"/>
      <c r="X91" s="37" t="s">
        <v>3459</v>
      </c>
    </row>
    <row r="92" spans="1:24" s="3" customFormat="1" ht="16.5" customHeight="1">
      <c r="A92" s="38">
        <v>80</v>
      </c>
      <c r="B92" s="39">
        <v>10732</v>
      </c>
      <c r="C92" s="38">
        <v>10320673</v>
      </c>
      <c r="D92" s="40" t="s">
        <v>78</v>
      </c>
      <c r="E92" s="58">
        <v>17</v>
      </c>
      <c r="F92" s="38">
        <v>120</v>
      </c>
      <c r="G92" s="38" t="s">
        <v>23</v>
      </c>
      <c r="H92" s="42">
        <v>19771</v>
      </c>
      <c r="I92" s="57"/>
      <c r="J92" s="44">
        <v>41632</v>
      </c>
      <c r="K92" s="42">
        <v>0</v>
      </c>
      <c r="L92" s="42">
        <v>18312.84</v>
      </c>
      <c r="M92" s="44">
        <v>45199</v>
      </c>
      <c r="N92" s="42">
        <f>H92-L92</f>
        <v>1458.1599999999999</v>
      </c>
      <c r="O92" s="42">
        <v>0</v>
      </c>
      <c r="P92" s="45">
        <v>0.13</v>
      </c>
      <c r="Q92" s="42">
        <v>0</v>
      </c>
      <c r="R92" s="42">
        <v>0</v>
      </c>
      <c r="S92" s="42">
        <f>N92</f>
        <v>1458.1599999999999</v>
      </c>
      <c r="T92" s="38">
        <v>5000</v>
      </c>
      <c r="U92" s="14">
        <f>S92/H92</f>
        <v>7.3752465732638703E-2</v>
      </c>
      <c r="V92" s="19"/>
      <c r="W92" s="19"/>
      <c r="X92" s="37" t="s">
        <v>3460</v>
      </c>
    </row>
    <row r="93" spans="1:24" s="3" customFormat="1" ht="16.5" customHeight="1">
      <c r="A93" s="38">
        <v>810</v>
      </c>
      <c r="B93" s="39">
        <v>40711</v>
      </c>
      <c r="C93" s="38">
        <v>10306491</v>
      </c>
      <c r="D93" s="40" t="s">
        <v>297</v>
      </c>
      <c r="E93" s="58">
        <v>1</v>
      </c>
      <c r="F93" s="38">
        <v>120</v>
      </c>
      <c r="G93" s="38" t="s">
        <v>23</v>
      </c>
      <c r="H93" s="42">
        <v>1880.34</v>
      </c>
      <c r="I93" s="57"/>
      <c r="J93" s="44">
        <v>41637</v>
      </c>
      <c r="K93" s="42">
        <v>0</v>
      </c>
      <c r="L93" s="42">
        <v>1741.66</v>
      </c>
      <c r="M93" s="44">
        <v>45199</v>
      </c>
      <c r="N93" s="42">
        <f>H93-K93-L93</f>
        <v>138.67999999999984</v>
      </c>
      <c r="O93" s="42">
        <v>0</v>
      </c>
      <c r="P93" s="45">
        <v>0.13</v>
      </c>
      <c r="Q93" s="42">
        <v>0</v>
      </c>
      <c r="R93" s="42">
        <v>0</v>
      </c>
      <c r="S93" s="42">
        <f>N93-R93</f>
        <v>138.67999999999984</v>
      </c>
      <c r="T93" s="38">
        <v>2101</v>
      </c>
      <c r="U93" s="14">
        <f>S93/H93</f>
        <v>7.3752619207164583E-2</v>
      </c>
      <c r="V93" s="19"/>
      <c r="W93" s="19"/>
      <c r="X93" s="37" t="s">
        <v>3467</v>
      </c>
    </row>
    <row r="94" spans="1:24" s="3" customFormat="1" ht="16.5" customHeight="1">
      <c r="A94" s="38">
        <v>844</v>
      </c>
      <c r="B94" s="39">
        <v>10729</v>
      </c>
      <c r="C94" s="38">
        <v>10291865</v>
      </c>
      <c r="D94" s="40" t="s">
        <v>3361</v>
      </c>
      <c r="E94" s="58">
        <v>1</v>
      </c>
      <c r="F94" s="38">
        <v>120</v>
      </c>
      <c r="G94" s="38" t="s">
        <v>262</v>
      </c>
      <c r="H94" s="42">
        <v>41000</v>
      </c>
      <c r="I94" s="37"/>
      <c r="J94" s="44">
        <v>41696</v>
      </c>
      <c r="K94" s="42">
        <v>0</v>
      </c>
      <c r="L94" s="42">
        <v>37976.129999999997</v>
      </c>
      <c r="M94" s="44">
        <v>45259</v>
      </c>
      <c r="N94" s="42">
        <v>3023.87</v>
      </c>
      <c r="O94" s="42">
        <v>0</v>
      </c>
      <c r="P94" s="45">
        <f>IF(J94&lt;DATEVALUE("2009-1-1"),3%,13%)</f>
        <v>0.13</v>
      </c>
      <c r="Q94" s="42">
        <f>IF(P94=13%,ROUND(O94/(1+P94)*P94,2),ROUND(O94/(1+0.03)*0.02,2))</f>
        <v>0</v>
      </c>
      <c r="R94" s="42">
        <f>O94-Q94</f>
        <v>0</v>
      </c>
      <c r="S94" s="42">
        <f>N94-R94</f>
        <v>3023.87</v>
      </c>
      <c r="T94" s="38">
        <v>5000</v>
      </c>
      <c r="U94" s="14">
        <f>S94/H94</f>
        <v>7.3752926829268289E-2</v>
      </c>
      <c r="V94" s="19"/>
      <c r="W94" s="19"/>
      <c r="X94" s="37" t="s">
        <v>3459</v>
      </c>
    </row>
    <row r="95" spans="1:24" s="3" customFormat="1" ht="16.5" customHeight="1">
      <c r="A95" s="38">
        <v>13</v>
      </c>
      <c r="B95" s="39">
        <v>10747</v>
      </c>
      <c r="C95" s="38">
        <v>10307452</v>
      </c>
      <c r="D95" s="40" t="s">
        <v>272</v>
      </c>
      <c r="E95" s="58">
        <v>1</v>
      </c>
      <c r="F95" s="38">
        <v>120</v>
      </c>
      <c r="G95" s="38" t="s">
        <v>21</v>
      </c>
      <c r="H95" s="42">
        <v>6353.33</v>
      </c>
      <c r="I95" s="57"/>
      <c r="J95" s="44">
        <v>41639</v>
      </c>
      <c r="K95" s="42">
        <v>0</v>
      </c>
      <c r="L95" s="42">
        <v>5884.75</v>
      </c>
      <c r="M95" s="44">
        <v>45199</v>
      </c>
      <c r="N95" s="42">
        <f>H95-L95</f>
        <v>468.57999999999993</v>
      </c>
      <c r="O95" s="42">
        <v>0</v>
      </c>
      <c r="P95" s="45">
        <v>0.13</v>
      </c>
      <c r="Q95" s="42">
        <v>0</v>
      </c>
      <c r="R95" s="42">
        <v>0</v>
      </c>
      <c r="S95" s="42">
        <f>N95-R95</f>
        <v>468.57999999999993</v>
      </c>
      <c r="T95" s="38">
        <v>2101</v>
      </c>
      <c r="U95" s="14">
        <f>S95/H95</f>
        <v>7.3753448978724531E-2</v>
      </c>
      <c r="V95" s="19"/>
      <c r="W95" s="19"/>
      <c r="X95" s="37" t="s">
        <v>3472</v>
      </c>
    </row>
    <row r="96" spans="1:24" s="3" customFormat="1" ht="16.5" customHeight="1">
      <c r="A96" s="38">
        <v>805</v>
      </c>
      <c r="B96" s="39">
        <v>40711</v>
      </c>
      <c r="C96" s="38">
        <v>10306427</v>
      </c>
      <c r="D96" s="40" t="s">
        <v>974</v>
      </c>
      <c r="E96" s="58">
        <v>2</v>
      </c>
      <c r="F96" s="38">
        <v>120</v>
      </c>
      <c r="G96" s="38" t="s">
        <v>23</v>
      </c>
      <c r="H96" s="42">
        <v>2564.1</v>
      </c>
      <c r="I96" s="57"/>
      <c r="J96" s="44">
        <v>41637</v>
      </c>
      <c r="K96" s="42">
        <v>0</v>
      </c>
      <c r="L96" s="42">
        <v>2374.98</v>
      </c>
      <c r="M96" s="44">
        <v>45199</v>
      </c>
      <c r="N96" s="42">
        <f>H96-K96-L96</f>
        <v>189.11999999999989</v>
      </c>
      <c r="O96" s="42">
        <v>0</v>
      </c>
      <c r="P96" s="45">
        <v>0.13</v>
      </c>
      <c r="Q96" s="42">
        <v>0</v>
      </c>
      <c r="R96" s="42">
        <v>0</v>
      </c>
      <c r="S96" s="42">
        <f>N96-R96</f>
        <v>189.11999999999989</v>
      </c>
      <c r="T96" s="38">
        <v>5000</v>
      </c>
      <c r="U96" s="14">
        <f>S96/H96</f>
        <v>7.3756873756873717E-2</v>
      </c>
      <c r="V96" s="19"/>
      <c r="W96" s="19"/>
      <c r="X96" s="37" t="s">
        <v>3467</v>
      </c>
    </row>
    <row r="97" spans="1:37" s="3" customFormat="1" ht="16.5" customHeight="1">
      <c r="A97" s="38">
        <v>16</v>
      </c>
      <c r="B97" s="39">
        <v>10747</v>
      </c>
      <c r="C97" s="38">
        <v>10307504</v>
      </c>
      <c r="D97" s="40" t="s">
        <v>628</v>
      </c>
      <c r="E97" s="58">
        <v>16</v>
      </c>
      <c r="F97" s="38">
        <v>120</v>
      </c>
      <c r="G97" s="38" t="s">
        <v>23</v>
      </c>
      <c r="H97" s="42">
        <v>2182.9299999999998</v>
      </c>
      <c r="I97" s="57"/>
      <c r="J97" s="44">
        <v>41637</v>
      </c>
      <c r="K97" s="42">
        <v>0</v>
      </c>
      <c r="L97" s="42">
        <v>2021.92</v>
      </c>
      <c r="M97" s="44">
        <v>45199</v>
      </c>
      <c r="N97" s="42">
        <f>H97-L97</f>
        <v>161.00999999999976</v>
      </c>
      <c r="O97" s="42">
        <v>0</v>
      </c>
      <c r="P97" s="45">
        <v>0.13</v>
      </c>
      <c r="Q97" s="42">
        <v>0</v>
      </c>
      <c r="R97" s="42">
        <v>0</v>
      </c>
      <c r="S97" s="42">
        <f>N97-R97</f>
        <v>161.00999999999976</v>
      </c>
      <c r="T97" s="38">
        <v>5000</v>
      </c>
      <c r="U97" s="14">
        <f>S97/H97</f>
        <v>7.3758663814231226E-2</v>
      </c>
      <c r="V97" s="19"/>
      <c r="W97" s="19"/>
      <c r="X97" s="37" t="s">
        <v>3472</v>
      </c>
    </row>
    <row r="98" spans="1:37" s="3" customFormat="1" ht="16.5" customHeight="1">
      <c r="A98" s="38">
        <v>41</v>
      </c>
      <c r="B98" s="39">
        <v>50100</v>
      </c>
      <c r="C98" s="38">
        <v>10309032</v>
      </c>
      <c r="D98" s="40" t="s">
        <v>1034</v>
      </c>
      <c r="E98" s="58">
        <v>1</v>
      </c>
      <c r="F98" s="38">
        <v>120</v>
      </c>
      <c r="G98" s="38" t="s">
        <v>21</v>
      </c>
      <c r="H98" s="42">
        <v>5555.56</v>
      </c>
      <c r="I98" s="57"/>
      <c r="J98" s="44">
        <v>41639</v>
      </c>
      <c r="K98" s="42">
        <v>0</v>
      </c>
      <c r="L98" s="42">
        <v>5145.7299999999996</v>
      </c>
      <c r="M98" s="44">
        <v>45199</v>
      </c>
      <c r="N98" s="42">
        <v>409.83</v>
      </c>
      <c r="O98" s="42">
        <v>0</v>
      </c>
      <c r="P98" s="45">
        <v>0.13</v>
      </c>
      <c r="Q98" s="42">
        <v>0</v>
      </c>
      <c r="R98" s="42">
        <v>0</v>
      </c>
      <c r="S98" s="42">
        <v>409.83</v>
      </c>
      <c r="T98" s="38">
        <v>2102</v>
      </c>
      <c r="U98" s="14">
        <f>S98/H98</f>
        <v>7.3769340984527199E-2</v>
      </c>
      <c r="V98" s="19"/>
      <c r="W98" s="19"/>
      <c r="X98" s="37" t="s">
        <v>3477</v>
      </c>
    </row>
    <row r="99" spans="1:37" s="3" customFormat="1" ht="16.5" customHeight="1">
      <c r="A99" s="38">
        <v>816</v>
      </c>
      <c r="B99" s="39">
        <v>40711</v>
      </c>
      <c r="C99" s="38">
        <v>10306534</v>
      </c>
      <c r="D99" s="40" t="s">
        <v>980</v>
      </c>
      <c r="E99" s="58">
        <v>2</v>
      </c>
      <c r="F99" s="38">
        <v>120</v>
      </c>
      <c r="G99" s="38" t="s">
        <v>23</v>
      </c>
      <c r="H99" s="42">
        <v>1286.56</v>
      </c>
      <c r="I99" s="57"/>
      <c r="J99" s="44">
        <v>41637</v>
      </c>
      <c r="K99" s="42">
        <v>0</v>
      </c>
      <c r="L99" s="42">
        <v>1191.6199999999999</v>
      </c>
      <c r="M99" s="44">
        <v>45199</v>
      </c>
      <c r="N99" s="42">
        <f>H99-K99-L99</f>
        <v>94.940000000000055</v>
      </c>
      <c r="O99" s="42">
        <v>0</v>
      </c>
      <c r="P99" s="45">
        <v>0.13</v>
      </c>
      <c r="Q99" s="42">
        <v>0</v>
      </c>
      <c r="R99" s="42">
        <v>0</v>
      </c>
      <c r="S99" s="42">
        <f>N99-R99</f>
        <v>94.940000000000055</v>
      </c>
      <c r="T99" s="38">
        <v>5000</v>
      </c>
      <c r="U99" s="14">
        <f>S99/H99</f>
        <v>7.3793682377813752E-2</v>
      </c>
      <c r="V99" s="19"/>
      <c r="W99" s="19"/>
      <c r="X99" s="37" t="s">
        <v>3467</v>
      </c>
    </row>
    <row r="100" spans="1:37" s="3" customFormat="1" ht="16.5" customHeight="1">
      <c r="A100" s="38">
        <v>815</v>
      </c>
      <c r="B100" s="39">
        <v>40711</v>
      </c>
      <c r="C100" s="38">
        <v>10306533</v>
      </c>
      <c r="D100" s="40" t="s">
        <v>979</v>
      </c>
      <c r="E100" s="58">
        <v>4</v>
      </c>
      <c r="F100" s="38">
        <v>120</v>
      </c>
      <c r="G100" s="38" t="s">
        <v>23</v>
      </c>
      <c r="H100" s="42">
        <v>2596.1</v>
      </c>
      <c r="I100" s="57"/>
      <c r="J100" s="44">
        <v>41637</v>
      </c>
      <c r="K100" s="42">
        <v>0</v>
      </c>
      <c r="L100" s="42">
        <v>2404.5</v>
      </c>
      <c r="M100" s="44">
        <v>45199</v>
      </c>
      <c r="N100" s="42">
        <f>H100-K100-L100</f>
        <v>191.59999999999991</v>
      </c>
      <c r="O100" s="42">
        <v>0</v>
      </c>
      <c r="P100" s="45">
        <v>0.13</v>
      </c>
      <c r="Q100" s="42">
        <v>0</v>
      </c>
      <c r="R100" s="42">
        <v>0</v>
      </c>
      <c r="S100" s="42">
        <f>N100-R100</f>
        <v>191.59999999999991</v>
      </c>
      <c r="T100" s="38">
        <v>5000</v>
      </c>
      <c r="U100" s="14">
        <f>S100/H100</f>
        <v>7.3803012210623589E-2</v>
      </c>
      <c r="V100" s="19"/>
      <c r="W100" s="19"/>
      <c r="X100" s="37" t="s">
        <v>3467</v>
      </c>
    </row>
    <row r="101" spans="1:37" s="3" customFormat="1" ht="16.5" customHeight="1">
      <c r="A101" s="38">
        <v>825</v>
      </c>
      <c r="B101" s="39">
        <v>40711</v>
      </c>
      <c r="C101" s="38">
        <v>10306659</v>
      </c>
      <c r="D101" s="40" t="s">
        <v>988</v>
      </c>
      <c r="E101" s="58">
        <v>1</v>
      </c>
      <c r="F101" s="38">
        <v>120</v>
      </c>
      <c r="G101" s="38" t="s">
        <v>23</v>
      </c>
      <c r="H101" s="42">
        <v>1280</v>
      </c>
      <c r="I101" s="57"/>
      <c r="J101" s="44">
        <v>41637</v>
      </c>
      <c r="K101" s="42">
        <v>0</v>
      </c>
      <c r="L101" s="42">
        <v>1185.5</v>
      </c>
      <c r="M101" s="44">
        <v>45199</v>
      </c>
      <c r="N101" s="42">
        <f>H101-K101-L101</f>
        <v>94.5</v>
      </c>
      <c r="O101" s="42">
        <v>0</v>
      </c>
      <c r="P101" s="45">
        <v>0.13</v>
      </c>
      <c r="Q101" s="42">
        <v>0</v>
      </c>
      <c r="R101" s="42">
        <v>0</v>
      </c>
      <c r="S101" s="42">
        <f>N101-R101</f>
        <v>94.5</v>
      </c>
      <c r="T101" s="38">
        <v>2101</v>
      </c>
      <c r="U101" s="14">
        <f>S101/H101</f>
        <v>7.3828124999999994E-2</v>
      </c>
      <c r="V101" s="19"/>
      <c r="W101" s="19"/>
      <c r="X101" s="37" t="s">
        <v>3467</v>
      </c>
    </row>
    <row r="102" spans="1:37" s="3" customFormat="1" ht="16.5" customHeight="1">
      <c r="A102" s="38">
        <v>817</v>
      </c>
      <c r="B102" s="39">
        <v>40711</v>
      </c>
      <c r="C102" s="38">
        <v>10306535</v>
      </c>
      <c r="D102" s="40" t="s">
        <v>981</v>
      </c>
      <c r="E102" s="58">
        <v>1</v>
      </c>
      <c r="F102" s="38">
        <v>120</v>
      </c>
      <c r="G102" s="38" t="s">
        <v>23</v>
      </c>
      <c r="H102" s="42">
        <v>114.87</v>
      </c>
      <c r="I102" s="57"/>
      <c r="J102" s="44">
        <v>41637</v>
      </c>
      <c r="K102" s="42">
        <v>0</v>
      </c>
      <c r="L102" s="42">
        <v>106.38</v>
      </c>
      <c r="M102" s="44">
        <v>45199</v>
      </c>
      <c r="N102" s="42">
        <f>H102-K102-L102</f>
        <v>8.4900000000000091</v>
      </c>
      <c r="O102" s="42">
        <v>0</v>
      </c>
      <c r="P102" s="45">
        <v>0.13</v>
      </c>
      <c r="Q102" s="42">
        <v>0</v>
      </c>
      <c r="R102" s="42">
        <v>0</v>
      </c>
      <c r="S102" s="42">
        <f>N102-R102</f>
        <v>8.4900000000000091</v>
      </c>
      <c r="T102" s="38">
        <v>5000</v>
      </c>
      <c r="U102" s="14">
        <f>S102/H102</f>
        <v>7.3909636980935042E-2</v>
      </c>
      <c r="V102" s="19"/>
      <c r="W102" s="19"/>
      <c r="X102" s="37" t="s">
        <v>3467</v>
      </c>
    </row>
    <row r="103" spans="1:37" s="3" customFormat="1" ht="16.5" customHeight="1">
      <c r="A103" s="38">
        <v>21</v>
      </c>
      <c r="B103" s="39">
        <v>50099</v>
      </c>
      <c r="C103" s="38">
        <v>10321263</v>
      </c>
      <c r="D103" s="40" t="s">
        <v>2534</v>
      </c>
      <c r="E103" s="38">
        <v>1</v>
      </c>
      <c r="F103" s="38">
        <v>36</v>
      </c>
      <c r="G103" s="38" t="s">
        <v>33</v>
      </c>
      <c r="H103" s="42">
        <v>1191.55</v>
      </c>
      <c r="I103" s="2"/>
      <c r="J103" s="44">
        <v>44043</v>
      </c>
      <c r="K103" s="42">
        <v>33.1</v>
      </c>
      <c r="L103" s="42">
        <v>1026.07</v>
      </c>
      <c r="M103" s="44">
        <v>45016</v>
      </c>
      <c r="N103" s="42">
        <f>H103-K103-L103</f>
        <v>132.38000000000011</v>
      </c>
      <c r="O103" s="42">
        <v>50</v>
      </c>
      <c r="P103" s="45">
        <v>0.13</v>
      </c>
      <c r="Q103" s="42">
        <v>5.75</v>
      </c>
      <c r="R103" s="42">
        <v>44.25</v>
      </c>
      <c r="S103" s="42">
        <v>88.13</v>
      </c>
      <c r="T103" s="38">
        <v>5000</v>
      </c>
      <c r="U103" s="14">
        <f>S103/H103</f>
        <v>7.396248583777433E-2</v>
      </c>
      <c r="V103" s="19"/>
      <c r="W103" s="19"/>
      <c r="X103" s="37" t="s">
        <v>3468</v>
      </c>
    </row>
    <row r="104" spans="1:37" s="3" customFormat="1" ht="16.5" customHeight="1">
      <c r="A104" s="38">
        <v>814</v>
      </c>
      <c r="B104" s="39">
        <v>40711</v>
      </c>
      <c r="C104" s="38">
        <v>10306528</v>
      </c>
      <c r="D104" s="40" t="s">
        <v>978</v>
      </c>
      <c r="E104" s="58">
        <v>1</v>
      </c>
      <c r="F104" s="38">
        <v>120</v>
      </c>
      <c r="G104" s="38" t="s">
        <v>23</v>
      </c>
      <c r="H104" s="42">
        <v>86.15</v>
      </c>
      <c r="I104" s="57"/>
      <c r="J104" s="44">
        <v>41637</v>
      </c>
      <c r="K104" s="42">
        <v>0</v>
      </c>
      <c r="L104" s="42">
        <v>79.709999999999994</v>
      </c>
      <c r="M104" s="44">
        <v>45199</v>
      </c>
      <c r="N104" s="42">
        <f>H104-K104-L104</f>
        <v>6.4400000000000119</v>
      </c>
      <c r="O104" s="42">
        <v>0</v>
      </c>
      <c r="P104" s="45">
        <v>0.13</v>
      </c>
      <c r="Q104" s="42">
        <v>0</v>
      </c>
      <c r="R104" s="42">
        <v>0</v>
      </c>
      <c r="S104" s="42">
        <f>N104-R104</f>
        <v>6.4400000000000119</v>
      </c>
      <c r="T104" s="38">
        <v>5000</v>
      </c>
      <c r="U104" s="14">
        <f>S104/H104</f>
        <v>7.4753337202553824E-2</v>
      </c>
      <c r="V104" s="19"/>
      <c r="W104" s="19"/>
      <c r="X104" s="37" t="s">
        <v>3467</v>
      </c>
    </row>
    <row r="105" spans="1:37" s="3" customFormat="1" ht="16.5" customHeight="1">
      <c r="A105" s="38">
        <v>551</v>
      </c>
      <c r="B105" s="39">
        <v>10736</v>
      </c>
      <c r="C105" s="38">
        <v>10284010</v>
      </c>
      <c r="D105" s="40" t="s">
        <v>1466</v>
      </c>
      <c r="E105" s="38">
        <v>1</v>
      </c>
      <c r="F105" s="38">
        <v>120</v>
      </c>
      <c r="G105" s="38" t="s">
        <v>515</v>
      </c>
      <c r="H105" s="42">
        <v>-35189.53</v>
      </c>
      <c r="I105" s="55"/>
      <c r="J105" s="44">
        <v>39814</v>
      </c>
      <c r="K105" s="42">
        <v>0</v>
      </c>
      <c r="L105" s="42">
        <v>-33430.050000000003</v>
      </c>
      <c r="M105" s="44">
        <v>45138</v>
      </c>
      <c r="N105" s="42">
        <f>H105-K105-L105</f>
        <v>-1759.4799999999959</v>
      </c>
      <c r="O105" s="42">
        <v>1000</v>
      </c>
      <c r="P105" s="45">
        <v>0.13</v>
      </c>
      <c r="Q105" s="42">
        <v>115.04</v>
      </c>
      <c r="R105" s="42">
        <v>884.96</v>
      </c>
      <c r="S105" s="42">
        <v>-2644.44</v>
      </c>
      <c r="T105" s="38">
        <v>5000</v>
      </c>
      <c r="U105" s="14">
        <f>S105/H105</f>
        <v>7.5148488769244723E-2</v>
      </c>
      <c r="V105" s="19"/>
      <c r="W105" s="19"/>
      <c r="X105" s="37" t="s">
        <v>3461</v>
      </c>
    </row>
    <row r="106" spans="1:37" s="3" customFormat="1" ht="16.5" customHeight="1">
      <c r="A106" s="38">
        <v>675</v>
      </c>
      <c r="B106" s="39">
        <v>10729</v>
      </c>
      <c r="C106" s="38">
        <v>10322590</v>
      </c>
      <c r="D106" s="40" t="s">
        <v>3276</v>
      </c>
      <c r="E106" s="58">
        <v>1</v>
      </c>
      <c r="F106" s="38">
        <v>39</v>
      </c>
      <c r="G106" s="38" t="s">
        <v>23</v>
      </c>
      <c r="H106" s="42">
        <v>2157.44</v>
      </c>
      <c r="I106" s="37"/>
      <c r="J106" s="44">
        <v>44165</v>
      </c>
      <c r="K106" s="42">
        <v>55.32</v>
      </c>
      <c r="L106" s="42">
        <v>1936.17</v>
      </c>
      <c r="M106" s="44">
        <v>45259</v>
      </c>
      <c r="N106" s="42">
        <v>165.95</v>
      </c>
      <c r="O106" s="42">
        <v>0</v>
      </c>
      <c r="P106" s="45">
        <f>IF(J106&lt;DATEVALUE("2009-1-1"),3%,13%)</f>
        <v>0.13</v>
      </c>
      <c r="Q106" s="42">
        <f>IF(P106=13%,ROUND(O106/(1+P106)*P106,2),ROUND(O106/(1+0.03)*0.02,2))</f>
        <v>0</v>
      </c>
      <c r="R106" s="42">
        <f>O106-Q106</f>
        <v>0</v>
      </c>
      <c r="S106" s="42">
        <f>N106-R106</f>
        <v>165.95</v>
      </c>
      <c r="T106" s="38">
        <v>5000</v>
      </c>
      <c r="U106" s="14">
        <f>S106/H106</f>
        <v>7.6919867991693855E-2</v>
      </c>
      <c r="V106" s="19"/>
      <c r="W106" s="19"/>
      <c r="X106" s="37" t="s">
        <v>3459</v>
      </c>
    </row>
    <row r="107" spans="1:37" s="3" customFormat="1" ht="16.5" customHeight="1">
      <c r="A107" s="38">
        <v>849</v>
      </c>
      <c r="B107" s="39">
        <v>10800</v>
      </c>
      <c r="C107" s="38">
        <v>10316493</v>
      </c>
      <c r="D107" s="40" t="s">
        <v>2817</v>
      </c>
      <c r="E107" s="38">
        <v>1</v>
      </c>
      <c r="F107" s="38">
        <v>60</v>
      </c>
      <c r="G107" s="38" t="s">
        <v>33</v>
      </c>
      <c r="H107" s="42">
        <v>991.45</v>
      </c>
      <c r="I107" s="2"/>
      <c r="J107" s="44">
        <v>43309</v>
      </c>
      <c r="K107" s="42">
        <v>0</v>
      </c>
      <c r="L107" s="42">
        <v>879.1</v>
      </c>
      <c r="M107" s="44">
        <v>45016</v>
      </c>
      <c r="N107" s="42">
        <f>H107-K107-L107</f>
        <v>112.35000000000002</v>
      </c>
      <c r="O107" s="42">
        <v>39.450000000000003</v>
      </c>
      <c r="P107" s="45">
        <v>0.13</v>
      </c>
      <c r="Q107" s="42">
        <v>4.54</v>
      </c>
      <c r="R107" s="42">
        <v>34.909999999999997</v>
      </c>
      <c r="S107" s="42">
        <f>N107-R107</f>
        <v>77.440000000000026</v>
      </c>
      <c r="T107" s="38">
        <v>2505</v>
      </c>
      <c r="U107" s="14">
        <f>S107/H107</f>
        <v>7.8107821877048789E-2</v>
      </c>
      <c r="V107" s="19"/>
      <c r="W107" s="19"/>
      <c r="X107" s="37" t="s">
        <v>3465</v>
      </c>
    </row>
    <row r="108" spans="1:37" s="3" customFormat="1" ht="16.5" customHeight="1">
      <c r="A108" s="38">
        <v>116</v>
      </c>
      <c r="B108" s="39">
        <v>40712</v>
      </c>
      <c r="C108" s="38">
        <v>10303702</v>
      </c>
      <c r="D108" s="40" t="s">
        <v>2307</v>
      </c>
      <c r="E108" s="38">
        <v>1</v>
      </c>
      <c r="F108" s="38">
        <v>60</v>
      </c>
      <c r="G108" s="38" t="s">
        <v>33</v>
      </c>
      <c r="H108" s="42">
        <v>991.45</v>
      </c>
      <c r="I108" s="2"/>
      <c r="J108" s="44">
        <v>43309</v>
      </c>
      <c r="K108" s="42">
        <v>0</v>
      </c>
      <c r="L108" s="42">
        <v>910.5</v>
      </c>
      <c r="M108" s="44">
        <v>45077</v>
      </c>
      <c r="N108" s="42">
        <f>H108-K108-L108</f>
        <v>80.950000000000045</v>
      </c>
      <c r="O108" s="42">
        <v>2.0099999999999998</v>
      </c>
      <c r="P108" s="45">
        <v>0.13</v>
      </c>
      <c r="Q108" s="42">
        <f>O108-R108</f>
        <v>0.22999999999999976</v>
      </c>
      <c r="R108" s="42">
        <v>1.78</v>
      </c>
      <c r="S108" s="42">
        <f>N108-R108</f>
        <v>79.170000000000044</v>
      </c>
      <c r="T108" s="38">
        <v>2506</v>
      </c>
      <c r="U108" s="14">
        <f>S108/H108</f>
        <v>7.985274093499424E-2</v>
      </c>
      <c r="V108" s="19"/>
      <c r="W108" s="19"/>
      <c r="X108" s="37" t="s">
        <v>3467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</row>
    <row r="109" spans="1:37" s="3" customFormat="1" ht="16.5" customHeight="1">
      <c r="A109" s="38">
        <v>117</v>
      </c>
      <c r="B109" s="39">
        <v>40712</v>
      </c>
      <c r="C109" s="38">
        <v>10303705</v>
      </c>
      <c r="D109" s="40" t="s">
        <v>177</v>
      </c>
      <c r="E109" s="38">
        <v>1</v>
      </c>
      <c r="F109" s="38">
        <v>60</v>
      </c>
      <c r="G109" s="38" t="s">
        <v>33</v>
      </c>
      <c r="H109" s="42">
        <v>2435.9</v>
      </c>
      <c r="I109" s="2"/>
      <c r="J109" s="44">
        <v>43309</v>
      </c>
      <c r="K109" s="42">
        <v>0</v>
      </c>
      <c r="L109" s="42">
        <v>2237</v>
      </c>
      <c r="M109" s="44">
        <v>45077</v>
      </c>
      <c r="N109" s="42">
        <f>H109-K109-L109</f>
        <v>198.90000000000009</v>
      </c>
      <c r="O109" s="42">
        <v>4.95</v>
      </c>
      <c r="P109" s="45">
        <v>0.13</v>
      </c>
      <c r="Q109" s="42">
        <f>O109-R109</f>
        <v>0.57000000000000028</v>
      </c>
      <c r="R109" s="42">
        <v>4.38</v>
      </c>
      <c r="S109" s="42">
        <f>N109-R109</f>
        <v>194.5200000000001</v>
      </c>
      <c r="T109" s="38">
        <v>2506</v>
      </c>
      <c r="U109" s="14">
        <f>S109/H109</f>
        <v>7.9855494888952785E-2</v>
      </c>
      <c r="V109" s="19"/>
      <c r="W109" s="19"/>
      <c r="X109" s="37" t="s">
        <v>3467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 spans="1:37" s="3" customFormat="1" ht="16.5" customHeight="1">
      <c r="A110" s="38">
        <v>122</v>
      </c>
      <c r="B110" s="39">
        <v>40712</v>
      </c>
      <c r="C110" s="38">
        <v>10303846</v>
      </c>
      <c r="D110" s="40" t="s">
        <v>2311</v>
      </c>
      <c r="E110" s="38">
        <v>38</v>
      </c>
      <c r="F110" s="38">
        <v>60</v>
      </c>
      <c r="G110" s="38" t="s">
        <v>33</v>
      </c>
      <c r="H110" s="42">
        <v>74700.78</v>
      </c>
      <c r="I110" s="2"/>
      <c r="J110" s="44">
        <v>43309</v>
      </c>
      <c r="K110" s="42">
        <v>0</v>
      </c>
      <c r="L110" s="42">
        <v>68600.14</v>
      </c>
      <c r="M110" s="44">
        <v>45077</v>
      </c>
      <c r="N110" s="42">
        <f>H110-K110-L110</f>
        <v>6100.6399999999994</v>
      </c>
      <c r="O110" s="42">
        <v>151.68</v>
      </c>
      <c r="P110" s="45">
        <v>0.13</v>
      </c>
      <c r="Q110" s="42">
        <f>O110-R110</f>
        <v>17.450000000000017</v>
      </c>
      <c r="R110" s="42">
        <v>134.22999999999999</v>
      </c>
      <c r="S110" s="42">
        <f>N110-R110</f>
        <v>5966.41</v>
      </c>
      <c r="T110" s="38">
        <v>2506</v>
      </c>
      <c r="U110" s="14">
        <f>S110/H110</f>
        <v>7.9870785820442575E-2</v>
      </c>
      <c r="V110" s="19"/>
      <c r="W110" s="19"/>
      <c r="X110" s="37" t="s">
        <v>3467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</row>
    <row r="111" spans="1:37" s="3" customFormat="1" ht="16.5" customHeight="1">
      <c r="A111" s="38">
        <v>118</v>
      </c>
      <c r="B111" s="39">
        <v>40712</v>
      </c>
      <c r="C111" s="38">
        <v>10303706</v>
      </c>
      <c r="D111" s="40" t="s">
        <v>2308</v>
      </c>
      <c r="E111" s="38">
        <v>6</v>
      </c>
      <c r="F111" s="38">
        <v>60</v>
      </c>
      <c r="G111" s="38" t="s">
        <v>33</v>
      </c>
      <c r="H111" s="42">
        <v>26528.28</v>
      </c>
      <c r="I111" s="2"/>
      <c r="J111" s="44">
        <v>43309</v>
      </c>
      <c r="K111" s="42">
        <v>0</v>
      </c>
      <c r="L111" s="42">
        <v>24361.759999999998</v>
      </c>
      <c r="M111" s="44">
        <v>45077</v>
      </c>
      <c r="N111" s="42">
        <f>H111-K111-L111</f>
        <v>2166.5200000000004</v>
      </c>
      <c r="O111" s="42">
        <v>53.87</v>
      </c>
      <c r="P111" s="45">
        <v>0.13</v>
      </c>
      <c r="Q111" s="42">
        <f>O111-R111</f>
        <v>6.1999999999999957</v>
      </c>
      <c r="R111" s="42">
        <v>47.67</v>
      </c>
      <c r="S111" s="42">
        <f>N111-R111</f>
        <v>2118.8500000000004</v>
      </c>
      <c r="T111" s="38">
        <v>2506</v>
      </c>
      <c r="U111" s="14">
        <f>S111/H111</f>
        <v>7.9871367461441162E-2</v>
      </c>
      <c r="V111" s="19"/>
      <c r="W111" s="19"/>
      <c r="X111" s="37" t="s">
        <v>3467</v>
      </c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</row>
    <row r="112" spans="1:37" s="3" customFormat="1" ht="16.5" customHeight="1">
      <c r="A112" s="38">
        <v>121</v>
      </c>
      <c r="B112" s="39">
        <v>40712</v>
      </c>
      <c r="C112" s="38">
        <v>10303708</v>
      </c>
      <c r="D112" s="40" t="s">
        <v>2310</v>
      </c>
      <c r="E112" s="38">
        <v>3</v>
      </c>
      <c r="F112" s="38">
        <v>60</v>
      </c>
      <c r="G112" s="38" t="s">
        <v>33</v>
      </c>
      <c r="H112" s="42">
        <v>13264.14</v>
      </c>
      <c r="I112" s="2"/>
      <c r="J112" s="44">
        <v>43309</v>
      </c>
      <c r="K112" s="42">
        <v>0</v>
      </c>
      <c r="L112" s="42">
        <v>12180.87</v>
      </c>
      <c r="M112" s="44">
        <v>45077</v>
      </c>
      <c r="N112" s="42">
        <f>H112-K112-L112</f>
        <v>1083.2699999999986</v>
      </c>
      <c r="O112" s="42">
        <v>26.93</v>
      </c>
      <c r="P112" s="45">
        <v>0.13</v>
      </c>
      <c r="Q112" s="42">
        <f>O112-R112</f>
        <v>3.1000000000000014</v>
      </c>
      <c r="R112" s="42">
        <v>23.83</v>
      </c>
      <c r="S112" s="42">
        <f>N112-R112</f>
        <v>1059.4399999999987</v>
      </c>
      <c r="T112" s="38">
        <v>5000</v>
      </c>
      <c r="U112" s="14">
        <f>S112/H112</f>
        <v>7.9872498330083877E-2</v>
      </c>
      <c r="V112" s="19"/>
      <c r="W112" s="19"/>
      <c r="X112" s="37" t="s">
        <v>3467</v>
      </c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</row>
    <row r="113" spans="1:24" s="3" customFormat="1" ht="16.5" customHeight="1">
      <c r="A113" s="38">
        <v>269</v>
      </c>
      <c r="B113" s="39">
        <v>10736</v>
      </c>
      <c r="C113" s="38">
        <v>10319088</v>
      </c>
      <c r="D113" s="40" t="s">
        <v>1240</v>
      </c>
      <c r="E113" s="38">
        <v>1</v>
      </c>
      <c r="F113" s="38">
        <v>120</v>
      </c>
      <c r="G113" s="38" t="s">
        <v>279</v>
      </c>
      <c r="H113" s="42">
        <v>-28534.97</v>
      </c>
      <c r="I113" s="55"/>
      <c r="J113" s="44">
        <v>39814</v>
      </c>
      <c r="K113" s="42">
        <v>0</v>
      </c>
      <c r="L113" s="42">
        <v>-27108.22</v>
      </c>
      <c r="M113" s="44">
        <v>45138</v>
      </c>
      <c r="N113" s="42">
        <f>H113-K113-L113</f>
        <v>-1426.75</v>
      </c>
      <c r="O113" s="42">
        <v>1000</v>
      </c>
      <c r="P113" s="45">
        <v>0.13</v>
      </c>
      <c r="Q113" s="42">
        <v>115.04</v>
      </c>
      <c r="R113" s="42">
        <v>884.96</v>
      </c>
      <c r="S113" s="42">
        <v>-2311.71</v>
      </c>
      <c r="T113" s="38">
        <v>1802</v>
      </c>
      <c r="U113" s="14">
        <f>S113/H113</f>
        <v>8.1013226928221757E-2</v>
      </c>
      <c r="V113" s="19"/>
      <c r="W113" s="19"/>
      <c r="X113" s="37" t="s">
        <v>3461</v>
      </c>
    </row>
    <row r="114" spans="1:24" s="3" customFormat="1" ht="16.5" customHeight="1">
      <c r="A114" s="38">
        <v>13</v>
      </c>
      <c r="B114" s="39">
        <v>10876</v>
      </c>
      <c r="C114" s="38">
        <v>10322529</v>
      </c>
      <c r="D114" s="40" t="s">
        <v>730</v>
      </c>
      <c r="E114" s="38">
        <v>1</v>
      </c>
      <c r="F114" s="38">
        <v>37</v>
      </c>
      <c r="G114" s="38" t="s">
        <v>23</v>
      </c>
      <c r="H114" s="42">
        <v>2383.08</v>
      </c>
      <c r="I114" s="57"/>
      <c r="J114" s="44">
        <v>44165</v>
      </c>
      <c r="K114" s="42">
        <v>64.41</v>
      </c>
      <c r="L114" s="42">
        <v>2125.4899999999998</v>
      </c>
      <c r="M114" s="44">
        <v>45199</v>
      </c>
      <c r="N114" s="42">
        <v>193.18</v>
      </c>
      <c r="O114" s="42">
        <v>0</v>
      </c>
      <c r="P114" s="45">
        <v>0.13</v>
      </c>
      <c r="Q114" s="42">
        <v>0</v>
      </c>
      <c r="R114" s="42">
        <v>0</v>
      </c>
      <c r="S114" s="42">
        <v>193.18</v>
      </c>
      <c r="T114" s="38">
        <v>5000</v>
      </c>
      <c r="U114" s="14">
        <f>S114/H114</f>
        <v>8.106316195847392E-2</v>
      </c>
      <c r="V114" s="19"/>
      <c r="W114" s="19"/>
      <c r="X114" s="37" t="s">
        <v>3476</v>
      </c>
    </row>
    <row r="115" spans="1:24" s="3" customFormat="1" ht="16.5" customHeight="1">
      <c r="A115" s="38">
        <v>454</v>
      </c>
      <c r="B115" s="39">
        <v>10800</v>
      </c>
      <c r="C115" s="38">
        <v>10315403</v>
      </c>
      <c r="D115" s="40" t="s">
        <v>2777</v>
      </c>
      <c r="E115" s="38">
        <v>1</v>
      </c>
      <c r="F115" s="38">
        <v>60</v>
      </c>
      <c r="G115" s="38" t="s">
        <v>33</v>
      </c>
      <c r="H115" s="42">
        <v>2142</v>
      </c>
      <c r="I115" s="2"/>
      <c r="J115" s="44">
        <v>43309</v>
      </c>
      <c r="K115" s="42">
        <v>0</v>
      </c>
      <c r="L115" s="42">
        <v>1899.26</v>
      </c>
      <c r="M115" s="44">
        <v>45016</v>
      </c>
      <c r="N115" s="42">
        <f>H115-K115-L115</f>
        <v>242.74</v>
      </c>
      <c r="O115" s="42">
        <v>76.790000000000006</v>
      </c>
      <c r="P115" s="45">
        <v>0.13</v>
      </c>
      <c r="Q115" s="42">
        <v>8.83</v>
      </c>
      <c r="R115" s="42">
        <v>67.959999999999994</v>
      </c>
      <c r="S115" s="42">
        <f>N115-R115</f>
        <v>174.78000000000003</v>
      </c>
      <c r="T115" s="38">
        <v>2505</v>
      </c>
      <c r="U115" s="14">
        <f>S115/H115</f>
        <v>8.1596638655462198E-2</v>
      </c>
      <c r="V115" s="19"/>
      <c r="W115" s="19"/>
      <c r="X115" s="37" t="s">
        <v>3465</v>
      </c>
    </row>
    <row r="116" spans="1:24" s="3" customFormat="1" ht="16.5" customHeight="1">
      <c r="A116" s="38">
        <v>916</v>
      </c>
      <c r="B116" s="39">
        <v>10800</v>
      </c>
      <c r="C116" s="38">
        <v>10316840</v>
      </c>
      <c r="D116" s="40" t="s">
        <v>2817</v>
      </c>
      <c r="E116" s="38">
        <v>1</v>
      </c>
      <c r="F116" s="38">
        <v>60</v>
      </c>
      <c r="G116" s="38" t="s">
        <v>33</v>
      </c>
      <c r="H116" s="42">
        <v>991.45</v>
      </c>
      <c r="I116" s="2"/>
      <c r="J116" s="44">
        <v>43309</v>
      </c>
      <c r="K116" s="42">
        <v>0</v>
      </c>
      <c r="L116" s="42">
        <v>879.1</v>
      </c>
      <c r="M116" s="44">
        <v>45016</v>
      </c>
      <c r="N116" s="42">
        <f>H116-K116-L116</f>
        <v>112.35000000000002</v>
      </c>
      <c r="O116" s="42">
        <v>35.54</v>
      </c>
      <c r="P116" s="45">
        <v>0.13</v>
      </c>
      <c r="Q116" s="42">
        <v>4.09</v>
      </c>
      <c r="R116" s="42">
        <v>31.45</v>
      </c>
      <c r="S116" s="42">
        <f>N116-R116</f>
        <v>80.90000000000002</v>
      </c>
      <c r="T116" s="38">
        <v>2505</v>
      </c>
      <c r="U116" s="14">
        <f>S116/H116</f>
        <v>8.159765999293965E-2</v>
      </c>
      <c r="V116" s="19"/>
      <c r="W116" s="19"/>
      <c r="X116" s="37" t="s">
        <v>3465</v>
      </c>
    </row>
    <row r="117" spans="1:24" s="3" customFormat="1" ht="16.5" customHeight="1">
      <c r="A117" s="38">
        <v>456</v>
      </c>
      <c r="B117" s="39">
        <v>10800</v>
      </c>
      <c r="C117" s="38">
        <v>10315406</v>
      </c>
      <c r="D117" s="40" t="s">
        <v>2779</v>
      </c>
      <c r="E117" s="38">
        <v>1</v>
      </c>
      <c r="F117" s="38">
        <v>60</v>
      </c>
      <c r="G117" s="38" t="s">
        <v>23</v>
      </c>
      <c r="H117" s="42">
        <v>3095</v>
      </c>
      <c r="I117" s="2"/>
      <c r="J117" s="44">
        <v>43309</v>
      </c>
      <c r="K117" s="42">
        <v>0</v>
      </c>
      <c r="L117" s="42">
        <v>2744.23</v>
      </c>
      <c r="M117" s="44">
        <v>45016</v>
      </c>
      <c r="N117" s="42">
        <f>H117-K117-L117</f>
        <v>350.77</v>
      </c>
      <c r="O117" s="42">
        <v>110.96</v>
      </c>
      <c r="P117" s="45">
        <v>0.13</v>
      </c>
      <c r="Q117" s="42">
        <v>12.77</v>
      </c>
      <c r="R117" s="42">
        <v>98.19</v>
      </c>
      <c r="S117" s="42">
        <f>N117-R117</f>
        <v>252.57999999999998</v>
      </c>
      <c r="T117" s="38">
        <v>2505</v>
      </c>
      <c r="U117" s="14">
        <f>S117/H117</f>
        <v>8.1609046849757672E-2</v>
      </c>
      <c r="V117" s="19"/>
      <c r="W117" s="19"/>
      <c r="X117" s="37" t="s">
        <v>3465</v>
      </c>
    </row>
    <row r="118" spans="1:24" s="3" customFormat="1" ht="16.5" customHeight="1">
      <c r="A118" s="38">
        <v>806</v>
      </c>
      <c r="B118" s="39">
        <v>10729</v>
      </c>
      <c r="C118" s="38">
        <v>10292851</v>
      </c>
      <c r="D118" s="40" t="s">
        <v>1973</v>
      </c>
      <c r="E118" s="58">
        <v>4</v>
      </c>
      <c r="F118" s="38">
        <v>60</v>
      </c>
      <c r="G118" s="38" t="s">
        <v>83</v>
      </c>
      <c r="H118" s="42">
        <v>1025.6400000000001</v>
      </c>
      <c r="I118" s="37"/>
      <c r="J118" s="44">
        <v>43495</v>
      </c>
      <c r="K118" s="42">
        <v>0</v>
      </c>
      <c r="L118" s="42">
        <v>941.9</v>
      </c>
      <c r="M118" s="44">
        <v>45259</v>
      </c>
      <c r="N118" s="42">
        <v>83.74</v>
      </c>
      <c r="O118" s="42">
        <v>0</v>
      </c>
      <c r="P118" s="45">
        <f>IF(J118&lt;DATEVALUE("2009-1-1"),3%,13%)</f>
        <v>0.13</v>
      </c>
      <c r="Q118" s="42">
        <f>IF(P118=13%,ROUND(O118/(1+P118)*P118,2),ROUND(O118/(1+0.03)*0.02,2))</f>
        <v>0</v>
      </c>
      <c r="R118" s="42">
        <f>O118-Q118</f>
        <v>0</v>
      </c>
      <c r="S118" s="42">
        <f>N118-R118</f>
        <v>83.74</v>
      </c>
      <c r="T118" s="38">
        <v>2506</v>
      </c>
      <c r="U118" s="14">
        <f>S118/H118</f>
        <v>8.1646581646581631E-2</v>
      </c>
      <c r="V118" s="19"/>
      <c r="W118" s="19"/>
      <c r="X118" s="37" t="s">
        <v>3459</v>
      </c>
    </row>
    <row r="119" spans="1:24" s="3" customFormat="1" ht="16.5" customHeight="1">
      <c r="A119" s="38">
        <v>576</v>
      </c>
      <c r="B119" s="39">
        <v>10800</v>
      </c>
      <c r="C119" s="38">
        <v>10315624</v>
      </c>
      <c r="D119" s="40" t="s">
        <v>1201</v>
      </c>
      <c r="E119" s="38">
        <v>1</v>
      </c>
      <c r="F119" s="38">
        <v>60</v>
      </c>
      <c r="G119" s="38" t="s">
        <v>21</v>
      </c>
      <c r="H119" s="42">
        <v>5000</v>
      </c>
      <c r="I119" s="2"/>
      <c r="J119" s="44">
        <v>43249</v>
      </c>
      <c r="K119" s="42">
        <v>0</v>
      </c>
      <c r="L119" s="42">
        <v>4591.75</v>
      </c>
      <c r="M119" s="44">
        <v>45016</v>
      </c>
      <c r="N119" s="42">
        <f>H119-K119-L119</f>
        <v>408.25</v>
      </c>
      <c r="O119" s="42">
        <v>0</v>
      </c>
      <c r="P119" s="45">
        <v>0.13</v>
      </c>
      <c r="Q119" s="42">
        <v>0</v>
      </c>
      <c r="R119" s="42">
        <v>0</v>
      </c>
      <c r="S119" s="42">
        <f>N119-R119</f>
        <v>408.25</v>
      </c>
      <c r="T119" s="38">
        <v>2505</v>
      </c>
      <c r="U119" s="14">
        <f>S119/H119</f>
        <v>8.165E-2</v>
      </c>
      <c r="V119" s="19"/>
      <c r="W119" s="19"/>
      <c r="X119" s="37" t="s">
        <v>3465</v>
      </c>
    </row>
    <row r="120" spans="1:24" s="3" customFormat="1" ht="16.5" customHeight="1">
      <c r="A120" s="38">
        <v>577</v>
      </c>
      <c r="B120" s="39">
        <v>10800</v>
      </c>
      <c r="C120" s="38">
        <v>10315625</v>
      </c>
      <c r="D120" s="40" t="s">
        <v>1201</v>
      </c>
      <c r="E120" s="38">
        <v>1</v>
      </c>
      <c r="F120" s="38">
        <v>60</v>
      </c>
      <c r="G120" s="38" t="s">
        <v>21</v>
      </c>
      <c r="H120" s="42">
        <v>5000</v>
      </c>
      <c r="I120" s="2"/>
      <c r="J120" s="44">
        <v>43249</v>
      </c>
      <c r="K120" s="42">
        <v>0</v>
      </c>
      <c r="L120" s="42">
        <v>4591.75</v>
      </c>
      <c r="M120" s="44">
        <v>45016</v>
      </c>
      <c r="N120" s="42">
        <f>H120-K120-L120</f>
        <v>408.25</v>
      </c>
      <c r="O120" s="42">
        <v>0</v>
      </c>
      <c r="P120" s="45">
        <v>0.13</v>
      </c>
      <c r="Q120" s="42">
        <v>0</v>
      </c>
      <c r="R120" s="42">
        <v>0</v>
      </c>
      <c r="S120" s="42">
        <f>N120-R120</f>
        <v>408.25</v>
      </c>
      <c r="T120" s="38">
        <v>2505</v>
      </c>
      <c r="U120" s="14">
        <f>S120/H120</f>
        <v>8.165E-2</v>
      </c>
      <c r="V120" s="19"/>
      <c r="W120" s="19"/>
      <c r="X120" s="37" t="s">
        <v>3465</v>
      </c>
    </row>
    <row r="121" spans="1:24" s="3" customFormat="1" ht="16.5" customHeight="1">
      <c r="A121" s="38">
        <v>579</v>
      </c>
      <c r="B121" s="39">
        <v>10800</v>
      </c>
      <c r="C121" s="38">
        <v>10315627</v>
      </c>
      <c r="D121" s="40" t="s">
        <v>1201</v>
      </c>
      <c r="E121" s="38">
        <v>1</v>
      </c>
      <c r="F121" s="38">
        <v>60</v>
      </c>
      <c r="G121" s="38" t="s">
        <v>21</v>
      </c>
      <c r="H121" s="42">
        <v>5000</v>
      </c>
      <c r="I121" s="2"/>
      <c r="J121" s="44">
        <v>43249</v>
      </c>
      <c r="K121" s="42">
        <v>0</v>
      </c>
      <c r="L121" s="42">
        <v>4591.75</v>
      </c>
      <c r="M121" s="44">
        <v>45016</v>
      </c>
      <c r="N121" s="42">
        <f>H121-K121-L121</f>
        <v>408.25</v>
      </c>
      <c r="O121" s="42">
        <v>0</v>
      </c>
      <c r="P121" s="45">
        <v>0.13</v>
      </c>
      <c r="Q121" s="42">
        <v>0</v>
      </c>
      <c r="R121" s="42">
        <v>0</v>
      </c>
      <c r="S121" s="42">
        <f>N121-R121</f>
        <v>408.25</v>
      </c>
      <c r="T121" s="38">
        <v>2505</v>
      </c>
      <c r="U121" s="14">
        <f>S121/H121</f>
        <v>8.165E-2</v>
      </c>
      <c r="V121" s="19"/>
      <c r="W121" s="19"/>
      <c r="X121" s="37" t="s">
        <v>3465</v>
      </c>
    </row>
    <row r="122" spans="1:24" s="3" customFormat="1" ht="16.5" customHeight="1">
      <c r="A122" s="38">
        <v>580</v>
      </c>
      <c r="B122" s="39">
        <v>10800</v>
      </c>
      <c r="C122" s="38">
        <v>10315628</v>
      </c>
      <c r="D122" s="40" t="s">
        <v>1201</v>
      </c>
      <c r="E122" s="38">
        <v>1</v>
      </c>
      <c r="F122" s="38">
        <v>60</v>
      </c>
      <c r="G122" s="38" t="s">
        <v>21</v>
      </c>
      <c r="H122" s="42">
        <v>5000</v>
      </c>
      <c r="I122" s="2"/>
      <c r="J122" s="44">
        <v>43249</v>
      </c>
      <c r="K122" s="42">
        <v>0</v>
      </c>
      <c r="L122" s="42">
        <v>4591.75</v>
      </c>
      <c r="M122" s="44">
        <v>45016</v>
      </c>
      <c r="N122" s="42">
        <f>H122-K122-L122</f>
        <v>408.25</v>
      </c>
      <c r="O122" s="42">
        <v>0</v>
      </c>
      <c r="P122" s="45">
        <v>0.13</v>
      </c>
      <c r="Q122" s="42">
        <v>0</v>
      </c>
      <c r="R122" s="42">
        <v>0</v>
      </c>
      <c r="S122" s="42">
        <f>N122-R122</f>
        <v>408.25</v>
      </c>
      <c r="T122" s="38">
        <v>2505</v>
      </c>
      <c r="U122" s="14">
        <f>S122/H122</f>
        <v>8.165E-2</v>
      </c>
      <c r="V122" s="19"/>
      <c r="W122" s="19"/>
      <c r="X122" s="37" t="s">
        <v>3465</v>
      </c>
    </row>
    <row r="123" spans="1:24" s="3" customFormat="1" ht="16.5" customHeight="1">
      <c r="A123" s="38">
        <v>581</v>
      </c>
      <c r="B123" s="39">
        <v>10800</v>
      </c>
      <c r="C123" s="38">
        <v>10315629</v>
      </c>
      <c r="D123" s="40" t="s">
        <v>1201</v>
      </c>
      <c r="E123" s="38">
        <v>1</v>
      </c>
      <c r="F123" s="38">
        <v>60</v>
      </c>
      <c r="G123" s="38" t="s">
        <v>21</v>
      </c>
      <c r="H123" s="42">
        <v>5000</v>
      </c>
      <c r="I123" s="2"/>
      <c r="J123" s="44">
        <v>43249</v>
      </c>
      <c r="K123" s="42">
        <v>0</v>
      </c>
      <c r="L123" s="42">
        <v>4591.75</v>
      </c>
      <c r="M123" s="44">
        <v>45016</v>
      </c>
      <c r="N123" s="42">
        <f>H123-K123-L123</f>
        <v>408.25</v>
      </c>
      <c r="O123" s="42">
        <v>0</v>
      </c>
      <c r="P123" s="45">
        <v>0.13</v>
      </c>
      <c r="Q123" s="42">
        <v>0</v>
      </c>
      <c r="R123" s="42">
        <v>0</v>
      </c>
      <c r="S123" s="42">
        <f>N123-R123</f>
        <v>408.25</v>
      </c>
      <c r="T123" s="38">
        <v>2505</v>
      </c>
      <c r="U123" s="14">
        <f>S123/H123</f>
        <v>8.165E-2</v>
      </c>
      <c r="V123" s="19"/>
      <c r="W123" s="19"/>
      <c r="X123" s="37" t="s">
        <v>3465</v>
      </c>
    </row>
    <row r="124" spans="1:24" s="3" customFormat="1" ht="16.5" customHeight="1">
      <c r="A124" s="38">
        <v>584</v>
      </c>
      <c r="B124" s="39">
        <v>10800</v>
      </c>
      <c r="C124" s="38">
        <v>10315632</v>
      </c>
      <c r="D124" s="40" t="s">
        <v>1201</v>
      </c>
      <c r="E124" s="38">
        <v>1</v>
      </c>
      <c r="F124" s="38">
        <v>60</v>
      </c>
      <c r="G124" s="38" t="s">
        <v>21</v>
      </c>
      <c r="H124" s="42">
        <v>5000</v>
      </c>
      <c r="I124" s="2"/>
      <c r="J124" s="44">
        <v>43249</v>
      </c>
      <c r="K124" s="42">
        <v>0</v>
      </c>
      <c r="L124" s="42">
        <v>4591.75</v>
      </c>
      <c r="M124" s="44">
        <v>45016</v>
      </c>
      <c r="N124" s="42">
        <f>H124-K124-L124</f>
        <v>408.25</v>
      </c>
      <c r="O124" s="42">
        <v>0</v>
      </c>
      <c r="P124" s="45">
        <v>0.13</v>
      </c>
      <c r="Q124" s="42">
        <v>0</v>
      </c>
      <c r="R124" s="42">
        <v>0</v>
      </c>
      <c r="S124" s="42">
        <f>N124-R124</f>
        <v>408.25</v>
      </c>
      <c r="T124" s="38">
        <v>2505</v>
      </c>
      <c r="U124" s="14">
        <f>S124/H124</f>
        <v>8.165E-2</v>
      </c>
      <c r="V124" s="19"/>
      <c r="W124" s="19"/>
      <c r="X124" s="37" t="s">
        <v>3465</v>
      </c>
    </row>
    <row r="125" spans="1:24" s="3" customFormat="1" ht="16.5" customHeight="1">
      <c r="A125" s="38">
        <v>585</v>
      </c>
      <c r="B125" s="39">
        <v>10800</v>
      </c>
      <c r="C125" s="38">
        <v>10315633</v>
      </c>
      <c r="D125" s="40" t="s">
        <v>1201</v>
      </c>
      <c r="E125" s="38">
        <v>1</v>
      </c>
      <c r="F125" s="38">
        <v>60</v>
      </c>
      <c r="G125" s="38" t="s">
        <v>21</v>
      </c>
      <c r="H125" s="42">
        <v>5000</v>
      </c>
      <c r="I125" s="2"/>
      <c r="J125" s="44">
        <v>43249</v>
      </c>
      <c r="K125" s="42">
        <v>0</v>
      </c>
      <c r="L125" s="42">
        <v>4591.75</v>
      </c>
      <c r="M125" s="44">
        <v>45016</v>
      </c>
      <c r="N125" s="42">
        <f>H125-K125-L125</f>
        <v>408.25</v>
      </c>
      <c r="O125" s="42">
        <v>0</v>
      </c>
      <c r="P125" s="45">
        <v>0.13</v>
      </c>
      <c r="Q125" s="42">
        <v>0</v>
      </c>
      <c r="R125" s="42">
        <v>0</v>
      </c>
      <c r="S125" s="42">
        <f>N125-R125</f>
        <v>408.25</v>
      </c>
      <c r="T125" s="38">
        <v>2505</v>
      </c>
      <c r="U125" s="14">
        <f>S125/H125</f>
        <v>8.165E-2</v>
      </c>
      <c r="V125" s="19"/>
      <c r="W125" s="19"/>
      <c r="X125" s="37" t="s">
        <v>3465</v>
      </c>
    </row>
    <row r="126" spans="1:24" s="3" customFormat="1" ht="16.5" customHeight="1">
      <c r="A126" s="38">
        <v>586</v>
      </c>
      <c r="B126" s="39">
        <v>10800</v>
      </c>
      <c r="C126" s="38">
        <v>10315634</v>
      </c>
      <c r="D126" s="40" t="s">
        <v>1201</v>
      </c>
      <c r="E126" s="38">
        <v>1</v>
      </c>
      <c r="F126" s="38">
        <v>60</v>
      </c>
      <c r="G126" s="38" t="s">
        <v>21</v>
      </c>
      <c r="H126" s="42">
        <v>5000</v>
      </c>
      <c r="I126" s="2"/>
      <c r="J126" s="44">
        <v>43249</v>
      </c>
      <c r="K126" s="42">
        <v>0</v>
      </c>
      <c r="L126" s="42">
        <v>4591.75</v>
      </c>
      <c r="M126" s="44">
        <v>45016</v>
      </c>
      <c r="N126" s="42">
        <f>H126-K126-L126</f>
        <v>408.25</v>
      </c>
      <c r="O126" s="42">
        <v>0</v>
      </c>
      <c r="P126" s="45">
        <v>0.13</v>
      </c>
      <c r="Q126" s="42">
        <v>0</v>
      </c>
      <c r="R126" s="42">
        <v>0</v>
      </c>
      <c r="S126" s="42">
        <f>N126-R126</f>
        <v>408.25</v>
      </c>
      <c r="T126" s="38">
        <v>2505</v>
      </c>
      <c r="U126" s="14">
        <f>S126/H126</f>
        <v>8.165E-2</v>
      </c>
      <c r="V126" s="19"/>
      <c r="W126" s="19"/>
      <c r="X126" s="37" t="s">
        <v>3465</v>
      </c>
    </row>
    <row r="127" spans="1:24" s="3" customFormat="1" ht="16.5" customHeight="1">
      <c r="A127" s="38">
        <v>587</v>
      </c>
      <c r="B127" s="39">
        <v>10800</v>
      </c>
      <c r="C127" s="38">
        <v>10315635</v>
      </c>
      <c r="D127" s="40" t="s">
        <v>1201</v>
      </c>
      <c r="E127" s="38">
        <v>1</v>
      </c>
      <c r="F127" s="38">
        <v>60</v>
      </c>
      <c r="G127" s="38" t="s">
        <v>21</v>
      </c>
      <c r="H127" s="42">
        <v>5000</v>
      </c>
      <c r="I127" s="2"/>
      <c r="J127" s="44">
        <v>43249</v>
      </c>
      <c r="K127" s="42">
        <v>0</v>
      </c>
      <c r="L127" s="42">
        <v>4591.75</v>
      </c>
      <c r="M127" s="44">
        <v>45016</v>
      </c>
      <c r="N127" s="42">
        <f>H127-K127-L127</f>
        <v>408.25</v>
      </c>
      <c r="O127" s="42">
        <v>0</v>
      </c>
      <c r="P127" s="45">
        <v>0.13</v>
      </c>
      <c r="Q127" s="42">
        <v>0</v>
      </c>
      <c r="R127" s="42">
        <v>0</v>
      </c>
      <c r="S127" s="42">
        <f>N127-R127</f>
        <v>408.25</v>
      </c>
      <c r="T127" s="38">
        <v>2505</v>
      </c>
      <c r="U127" s="14">
        <f>S127/H127</f>
        <v>8.165E-2</v>
      </c>
      <c r="V127" s="19"/>
      <c r="W127" s="19"/>
      <c r="X127" s="37" t="s">
        <v>3465</v>
      </c>
    </row>
    <row r="128" spans="1:24" s="3" customFormat="1" ht="16.5" customHeight="1">
      <c r="A128" s="38">
        <v>588</v>
      </c>
      <c r="B128" s="39">
        <v>10800</v>
      </c>
      <c r="C128" s="38">
        <v>10315636</v>
      </c>
      <c r="D128" s="40" t="s">
        <v>1201</v>
      </c>
      <c r="E128" s="38">
        <v>1</v>
      </c>
      <c r="F128" s="38">
        <v>60</v>
      </c>
      <c r="G128" s="38" t="s">
        <v>21</v>
      </c>
      <c r="H128" s="42">
        <v>5000</v>
      </c>
      <c r="I128" s="2"/>
      <c r="J128" s="44">
        <v>43249</v>
      </c>
      <c r="K128" s="42">
        <v>0</v>
      </c>
      <c r="L128" s="42">
        <v>4591.75</v>
      </c>
      <c r="M128" s="44">
        <v>45016</v>
      </c>
      <c r="N128" s="42">
        <f>H128-K128-L128</f>
        <v>408.25</v>
      </c>
      <c r="O128" s="42">
        <v>0</v>
      </c>
      <c r="P128" s="45">
        <v>0.13</v>
      </c>
      <c r="Q128" s="42">
        <v>0</v>
      </c>
      <c r="R128" s="42">
        <v>0</v>
      </c>
      <c r="S128" s="42">
        <f>N128-R128</f>
        <v>408.25</v>
      </c>
      <c r="T128" s="38">
        <v>2505</v>
      </c>
      <c r="U128" s="14">
        <f>S128/H128</f>
        <v>8.165E-2</v>
      </c>
      <c r="V128" s="19"/>
      <c r="W128" s="19"/>
      <c r="X128" s="37" t="s">
        <v>3465</v>
      </c>
    </row>
    <row r="129" spans="1:24" s="3" customFormat="1" ht="16.5" customHeight="1">
      <c r="A129" s="38">
        <v>646</v>
      </c>
      <c r="B129" s="39">
        <v>10800</v>
      </c>
      <c r="C129" s="38">
        <v>10315850</v>
      </c>
      <c r="D129" s="40" t="s">
        <v>1170</v>
      </c>
      <c r="E129" s="38">
        <v>1</v>
      </c>
      <c r="F129" s="38">
        <v>60</v>
      </c>
      <c r="G129" s="38" t="s">
        <v>33</v>
      </c>
      <c r="H129" s="42">
        <v>2142</v>
      </c>
      <c r="I129" s="2"/>
      <c r="J129" s="44">
        <v>43247</v>
      </c>
      <c r="K129" s="42">
        <v>0</v>
      </c>
      <c r="L129" s="42">
        <v>1967.09</v>
      </c>
      <c r="M129" s="44">
        <v>45016</v>
      </c>
      <c r="N129" s="42">
        <f>H129-K129-L129</f>
        <v>174.91000000000008</v>
      </c>
      <c r="O129" s="42">
        <v>0</v>
      </c>
      <c r="P129" s="45">
        <v>0.13</v>
      </c>
      <c r="Q129" s="42">
        <v>0</v>
      </c>
      <c r="R129" s="42">
        <v>0</v>
      </c>
      <c r="S129" s="42">
        <f>N129-R129</f>
        <v>174.91000000000008</v>
      </c>
      <c r="T129" s="38">
        <v>2505</v>
      </c>
      <c r="U129" s="14">
        <f>S129/H129</f>
        <v>8.1657329598506107E-2</v>
      </c>
      <c r="V129" s="19"/>
      <c r="W129" s="19"/>
      <c r="X129" s="37" t="s">
        <v>3465</v>
      </c>
    </row>
    <row r="130" spans="1:24" s="3" customFormat="1" ht="16.5" customHeight="1">
      <c r="A130" s="38">
        <v>648</v>
      </c>
      <c r="B130" s="39">
        <v>10800</v>
      </c>
      <c r="C130" s="38">
        <v>10315852</v>
      </c>
      <c r="D130" s="40" t="s">
        <v>1170</v>
      </c>
      <c r="E130" s="38">
        <v>1</v>
      </c>
      <c r="F130" s="38">
        <v>60</v>
      </c>
      <c r="G130" s="38" t="s">
        <v>33</v>
      </c>
      <c r="H130" s="42">
        <v>2142</v>
      </c>
      <c r="I130" s="2"/>
      <c r="J130" s="44">
        <v>43247</v>
      </c>
      <c r="K130" s="42">
        <v>0</v>
      </c>
      <c r="L130" s="42">
        <v>1967.09</v>
      </c>
      <c r="M130" s="44">
        <v>45016</v>
      </c>
      <c r="N130" s="42">
        <f>H130-K130-L130</f>
        <v>174.91000000000008</v>
      </c>
      <c r="O130" s="42">
        <v>0</v>
      </c>
      <c r="P130" s="45">
        <v>0.13</v>
      </c>
      <c r="Q130" s="42">
        <v>0</v>
      </c>
      <c r="R130" s="42">
        <v>0</v>
      </c>
      <c r="S130" s="42">
        <f>N130-R130</f>
        <v>174.91000000000008</v>
      </c>
      <c r="T130" s="38">
        <v>2505</v>
      </c>
      <c r="U130" s="14">
        <f>S130/H130</f>
        <v>8.1657329598506107E-2</v>
      </c>
      <c r="V130" s="19"/>
      <c r="W130" s="19"/>
      <c r="X130" s="37" t="s">
        <v>3465</v>
      </c>
    </row>
    <row r="131" spans="1:24" s="3" customFormat="1" ht="16.5" customHeight="1">
      <c r="A131" s="38">
        <v>649</v>
      </c>
      <c r="B131" s="39">
        <v>10800</v>
      </c>
      <c r="C131" s="38">
        <v>10315853</v>
      </c>
      <c r="D131" s="40" t="s">
        <v>1170</v>
      </c>
      <c r="E131" s="38">
        <v>1</v>
      </c>
      <c r="F131" s="38">
        <v>60</v>
      </c>
      <c r="G131" s="38" t="s">
        <v>33</v>
      </c>
      <c r="H131" s="42">
        <v>2142</v>
      </c>
      <c r="I131" s="2"/>
      <c r="J131" s="44">
        <v>43247</v>
      </c>
      <c r="K131" s="42">
        <v>0</v>
      </c>
      <c r="L131" s="42">
        <v>1967.09</v>
      </c>
      <c r="M131" s="44">
        <v>45016</v>
      </c>
      <c r="N131" s="42">
        <f>H131-K131-L131</f>
        <v>174.91000000000008</v>
      </c>
      <c r="O131" s="42">
        <v>0</v>
      </c>
      <c r="P131" s="45">
        <v>0.13</v>
      </c>
      <c r="Q131" s="42">
        <v>0</v>
      </c>
      <c r="R131" s="42">
        <v>0</v>
      </c>
      <c r="S131" s="42">
        <f>N131-R131</f>
        <v>174.91000000000008</v>
      </c>
      <c r="T131" s="38">
        <v>2505</v>
      </c>
      <c r="U131" s="14">
        <f>S131/H131</f>
        <v>8.1657329598506107E-2</v>
      </c>
      <c r="V131" s="19"/>
      <c r="W131" s="19"/>
      <c r="X131" s="37" t="s">
        <v>3465</v>
      </c>
    </row>
    <row r="132" spans="1:24" s="3" customFormat="1" ht="16.5" customHeight="1">
      <c r="A132" s="38">
        <v>650</v>
      </c>
      <c r="B132" s="39">
        <v>10800</v>
      </c>
      <c r="C132" s="38">
        <v>10315854</v>
      </c>
      <c r="D132" s="40" t="s">
        <v>1170</v>
      </c>
      <c r="E132" s="38">
        <v>1</v>
      </c>
      <c r="F132" s="38">
        <v>60</v>
      </c>
      <c r="G132" s="38" t="s">
        <v>33</v>
      </c>
      <c r="H132" s="42">
        <v>2142</v>
      </c>
      <c r="I132" s="2"/>
      <c r="J132" s="44">
        <v>43247</v>
      </c>
      <c r="K132" s="42">
        <v>0</v>
      </c>
      <c r="L132" s="42">
        <v>1967.09</v>
      </c>
      <c r="M132" s="44">
        <v>45016</v>
      </c>
      <c r="N132" s="42">
        <f>H132-K132-L132</f>
        <v>174.91000000000008</v>
      </c>
      <c r="O132" s="42">
        <v>0</v>
      </c>
      <c r="P132" s="45">
        <v>0.13</v>
      </c>
      <c r="Q132" s="42">
        <v>0</v>
      </c>
      <c r="R132" s="42">
        <v>0</v>
      </c>
      <c r="S132" s="42">
        <f>N132-R132</f>
        <v>174.91000000000008</v>
      </c>
      <c r="T132" s="38">
        <v>2505</v>
      </c>
      <c r="U132" s="14">
        <f>S132/H132</f>
        <v>8.1657329598506107E-2</v>
      </c>
      <c r="V132" s="19"/>
      <c r="W132" s="19"/>
      <c r="X132" s="37" t="s">
        <v>3465</v>
      </c>
    </row>
    <row r="133" spans="1:24" s="3" customFormat="1" ht="16.5" customHeight="1">
      <c r="A133" s="38">
        <v>653</v>
      </c>
      <c r="B133" s="39">
        <v>10800</v>
      </c>
      <c r="C133" s="38">
        <v>10315857</v>
      </c>
      <c r="D133" s="40" t="s">
        <v>1170</v>
      </c>
      <c r="E133" s="38">
        <v>1</v>
      </c>
      <c r="F133" s="38">
        <v>60</v>
      </c>
      <c r="G133" s="38" t="s">
        <v>33</v>
      </c>
      <c r="H133" s="42">
        <v>2142</v>
      </c>
      <c r="I133" s="2"/>
      <c r="J133" s="44">
        <v>43247</v>
      </c>
      <c r="K133" s="42">
        <v>0</v>
      </c>
      <c r="L133" s="42">
        <v>1967.09</v>
      </c>
      <c r="M133" s="44">
        <v>45016</v>
      </c>
      <c r="N133" s="42">
        <f>H133-K133-L133</f>
        <v>174.91000000000008</v>
      </c>
      <c r="O133" s="42">
        <v>0</v>
      </c>
      <c r="P133" s="45">
        <v>0.13</v>
      </c>
      <c r="Q133" s="42">
        <v>0</v>
      </c>
      <c r="R133" s="42">
        <v>0</v>
      </c>
      <c r="S133" s="42">
        <f>N133-R133</f>
        <v>174.91000000000008</v>
      </c>
      <c r="T133" s="38">
        <v>2505</v>
      </c>
      <c r="U133" s="14">
        <f>S133/H133</f>
        <v>8.1657329598506107E-2</v>
      </c>
      <c r="V133" s="19"/>
      <c r="W133" s="19"/>
      <c r="X133" s="37" t="s">
        <v>3465</v>
      </c>
    </row>
    <row r="134" spans="1:24" s="3" customFormat="1" ht="16.5" customHeight="1">
      <c r="A134" s="38">
        <v>654</v>
      </c>
      <c r="B134" s="39">
        <v>10800</v>
      </c>
      <c r="C134" s="38">
        <v>10315858</v>
      </c>
      <c r="D134" s="40" t="s">
        <v>1170</v>
      </c>
      <c r="E134" s="38">
        <v>1</v>
      </c>
      <c r="F134" s="38">
        <v>60</v>
      </c>
      <c r="G134" s="38" t="s">
        <v>33</v>
      </c>
      <c r="H134" s="42">
        <v>2142</v>
      </c>
      <c r="I134" s="2"/>
      <c r="J134" s="44">
        <v>43247</v>
      </c>
      <c r="K134" s="42">
        <v>0</v>
      </c>
      <c r="L134" s="42">
        <v>1967.09</v>
      </c>
      <c r="M134" s="44">
        <v>45016</v>
      </c>
      <c r="N134" s="42">
        <f>H134-K134-L134</f>
        <v>174.91000000000008</v>
      </c>
      <c r="O134" s="42">
        <v>0</v>
      </c>
      <c r="P134" s="45">
        <v>0.13</v>
      </c>
      <c r="Q134" s="42">
        <v>0</v>
      </c>
      <c r="R134" s="42">
        <v>0</v>
      </c>
      <c r="S134" s="42">
        <f>N134-R134</f>
        <v>174.91000000000008</v>
      </c>
      <c r="T134" s="38">
        <v>2505</v>
      </c>
      <c r="U134" s="14">
        <f>S134/H134</f>
        <v>8.1657329598506107E-2</v>
      </c>
      <c r="V134" s="19"/>
      <c r="W134" s="19"/>
      <c r="X134" s="37" t="s">
        <v>3465</v>
      </c>
    </row>
    <row r="135" spans="1:24" s="3" customFormat="1" ht="16.5" customHeight="1">
      <c r="A135" s="38">
        <v>655</v>
      </c>
      <c r="B135" s="39">
        <v>10800</v>
      </c>
      <c r="C135" s="38">
        <v>10315859</v>
      </c>
      <c r="D135" s="40" t="s">
        <v>1170</v>
      </c>
      <c r="E135" s="38">
        <v>1</v>
      </c>
      <c r="F135" s="38">
        <v>60</v>
      </c>
      <c r="G135" s="38" t="s">
        <v>33</v>
      </c>
      <c r="H135" s="42">
        <v>2142</v>
      </c>
      <c r="I135" s="2"/>
      <c r="J135" s="44">
        <v>43247</v>
      </c>
      <c r="K135" s="42">
        <v>0</v>
      </c>
      <c r="L135" s="42">
        <v>1967.09</v>
      </c>
      <c r="M135" s="44">
        <v>45016</v>
      </c>
      <c r="N135" s="42">
        <f>H135-K135-L135</f>
        <v>174.91000000000008</v>
      </c>
      <c r="O135" s="42">
        <v>0</v>
      </c>
      <c r="P135" s="45">
        <v>0.13</v>
      </c>
      <c r="Q135" s="42">
        <v>0</v>
      </c>
      <c r="R135" s="42">
        <v>0</v>
      </c>
      <c r="S135" s="42">
        <f>N135-R135</f>
        <v>174.91000000000008</v>
      </c>
      <c r="T135" s="38">
        <v>2505</v>
      </c>
      <c r="U135" s="14">
        <f>S135/H135</f>
        <v>8.1657329598506107E-2</v>
      </c>
      <c r="V135" s="19"/>
      <c r="W135" s="19"/>
      <c r="X135" s="37" t="s">
        <v>3465</v>
      </c>
    </row>
    <row r="136" spans="1:24" s="3" customFormat="1" ht="16.5" customHeight="1">
      <c r="A136" s="38">
        <v>656</v>
      </c>
      <c r="B136" s="39">
        <v>10800</v>
      </c>
      <c r="C136" s="38">
        <v>10315860</v>
      </c>
      <c r="D136" s="40" t="s">
        <v>1170</v>
      </c>
      <c r="E136" s="38">
        <v>1</v>
      </c>
      <c r="F136" s="38">
        <v>60</v>
      </c>
      <c r="G136" s="38" t="s">
        <v>33</v>
      </c>
      <c r="H136" s="42">
        <v>2142</v>
      </c>
      <c r="I136" s="2"/>
      <c r="J136" s="44">
        <v>43247</v>
      </c>
      <c r="K136" s="42">
        <v>0</v>
      </c>
      <c r="L136" s="42">
        <v>1967.09</v>
      </c>
      <c r="M136" s="44">
        <v>45016</v>
      </c>
      <c r="N136" s="42">
        <f>H136-K136-L136</f>
        <v>174.91000000000008</v>
      </c>
      <c r="O136" s="42">
        <v>0</v>
      </c>
      <c r="P136" s="45">
        <v>0.13</v>
      </c>
      <c r="Q136" s="42">
        <v>0</v>
      </c>
      <c r="R136" s="42">
        <v>0</v>
      </c>
      <c r="S136" s="42">
        <f>N136-R136</f>
        <v>174.91000000000008</v>
      </c>
      <c r="T136" s="38">
        <v>2505</v>
      </c>
      <c r="U136" s="14">
        <f>S136/H136</f>
        <v>8.1657329598506107E-2</v>
      </c>
      <c r="V136" s="19"/>
      <c r="W136" s="19"/>
      <c r="X136" s="37" t="s">
        <v>3465</v>
      </c>
    </row>
    <row r="137" spans="1:24" s="3" customFormat="1" ht="16.5" customHeight="1">
      <c r="A137" s="38">
        <v>657</v>
      </c>
      <c r="B137" s="39">
        <v>10800</v>
      </c>
      <c r="C137" s="38">
        <v>10315861</v>
      </c>
      <c r="D137" s="40" t="s">
        <v>1170</v>
      </c>
      <c r="E137" s="38">
        <v>1</v>
      </c>
      <c r="F137" s="38">
        <v>60</v>
      </c>
      <c r="G137" s="38" t="s">
        <v>33</v>
      </c>
      <c r="H137" s="42">
        <v>2142</v>
      </c>
      <c r="I137" s="2"/>
      <c r="J137" s="44">
        <v>43247</v>
      </c>
      <c r="K137" s="42">
        <v>0</v>
      </c>
      <c r="L137" s="42">
        <v>1967.09</v>
      </c>
      <c r="M137" s="44">
        <v>45016</v>
      </c>
      <c r="N137" s="42">
        <f>H137-K137-L137</f>
        <v>174.91000000000008</v>
      </c>
      <c r="O137" s="42">
        <v>0</v>
      </c>
      <c r="P137" s="45">
        <v>0.13</v>
      </c>
      <c r="Q137" s="42">
        <v>0</v>
      </c>
      <c r="R137" s="42">
        <v>0</v>
      </c>
      <c r="S137" s="42">
        <f>N137-R137</f>
        <v>174.91000000000008</v>
      </c>
      <c r="T137" s="38">
        <v>2505</v>
      </c>
      <c r="U137" s="14">
        <f>S137/H137</f>
        <v>8.1657329598506107E-2</v>
      </c>
      <c r="V137" s="19"/>
      <c r="W137" s="19"/>
      <c r="X137" s="37" t="s">
        <v>3465</v>
      </c>
    </row>
    <row r="138" spans="1:24" s="3" customFormat="1" ht="16.5" customHeight="1">
      <c r="A138" s="38">
        <v>662</v>
      </c>
      <c r="B138" s="39">
        <v>10800</v>
      </c>
      <c r="C138" s="38">
        <v>10315869</v>
      </c>
      <c r="D138" s="40" t="s">
        <v>1170</v>
      </c>
      <c r="E138" s="38">
        <v>1</v>
      </c>
      <c r="F138" s="38">
        <v>60</v>
      </c>
      <c r="G138" s="38" t="s">
        <v>33</v>
      </c>
      <c r="H138" s="42">
        <v>2142</v>
      </c>
      <c r="I138" s="2"/>
      <c r="J138" s="44">
        <v>43247</v>
      </c>
      <c r="K138" s="42">
        <v>0</v>
      </c>
      <c r="L138" s="42">
        <v>1967.09</v>
      </c>
      <c r="M138" s="44">
        <v>45016</v>
      </c>
      <c r="N138" s="42">
        <f>H138-K138-L138</f>
        <v>174.91000000000008</v>
      </c>
      <c r="O138" s="42">
        <v>0</v>
      </c>
      <c r="P138" s="45">
        <v>0.13</v>
      </c>
      <c r="Q138" s="42">
        <v>0</v>
      </c>
      <c r="R138" s="42">
        <v>0</v>
      </c>
      <c r="S138" s="42">
        <f>N138-R138</f>
        <v>174.91000000000008</v>
      </c>
      <c r="T138" s="38">
        <v>2505</v>
      </c>
      <c r="U138" s="14">
        <f>S138/H138</f>
        <v>8.1657329598506107E-2</v>
      </c>
      <c r="V138" s="19"/>
      <c r="W138" s="19"/>
      <c r="X138" s="37" t="s">
        <v>3465</v>
      </c>
    </row>
    <row r="139" spans="1:24" s="3" customFormat="1" ht="16.5" customHeight="1">
      <c r="A139" s="38">
        <v>663</v>
      </c>
      <c r="B139" s="39">
        <v>10800</v>
      </c>
      <c r="C139" s="38">
        <v>10315870</v>
      </c>
      <c r="D139" s="40" t="s">
        <v>1170</v>
      </c>
      <c r="E139" s="38">
        <v>1</v>
      </c>
      <c r="F139" s="38">
        <v>60</v>
      </c>
      <c r="G139" s="38" t="s">
        <v>33</v>
      </c>
      <c r="H139" s="42">
        <v>2142</v>
      </c>
      <c r="I139" s="2"/>
      <c r="J139" s="44">
        <v>43247</v>
      </c>
      <c r="K139" s="42">
        <v>0</v>
      </c>
      <c r="L139" s="42">
        <v>1967.09</v>
      </c>
      <c r="M139" s="44">
        <v>45016</v>
      </c>
      <c r="N139" s="42">
        <f>H139-K139-L139</f>
        <v>174.91000000000008</v>
      </c>
      <c r="O139" s="42">
        <v>0</v>
      </c>
      <c r="P139" s="45">
        <v>0.13</v>
      </c>
      <c r="Q139" s="42">
        <v>0</v>
      </c>
      <c r="R139" s="42">
        <v>0</v>
      </c>
      <c r="S139" s="42">
        <f>N139-R139</f>
        <v>174.91000000000008</v>
      </c>
      <c r="T139" s="38">
        <v>2505</v>
      </c>
      <c r="U139" s="14">
        <f>S139/H139</f>
        <v>8.1657329598506107E-2</v>
      </c>
      <c r="V139" s="19"/>
      <c r="W139" s="19"/>
      <c r="X139" s="37" t="s">
        <v>3465</v>
      </c>
    </row>
    <row r="140" spans="1:24" s="3" customFormat="1" ht="16.5" customHeight="1">
      <c r="A140" s="38">
        <v>664</v>
      </c>
      <c r="B140" s="39">
        <v>10800</v>
      </c>
      <c r="C140" s="38">
        <v>10315871</v>
      </c>
      <c r="D140" s="40" t="s">
        <v>1170</v>
      </c>
      <c r="E140" s="38">
        <v>1</v>
      </c>
      <c r="F140" s="38">
        <v>60</v>
      </c>
      <c r="G140" s="38" t="s">
        <v>33</v>
      </c>
      <c r="H140" s="42">
        <v>2142</v>
      </c>
      <c r="I140" s="2"/>
      <c r="J140" s="44">
        <v>43247</v>
      </c>
      <c r="K140" s="42">
        <v>0</v>
      </c>
      <c r="L140" s="42">
        <v>1967.09</v>
      </c>
      <c r="M140" s="44">
        <v>45016</v>
      </c>
      <c r="N140" s="42">
        <f>H140-K140-L140</f>
        <v>174.91000000000008</v>
      </c>
      <c r="O140" s="42">
        <v>0</v>
      </c>
      <c r="P140" s="45">
        <v>0.13</v>
      </c>
      <c r="Q140" s="42">
        <v>0</v>
      </c>
      <c r="R140" s="42">
        <v>0</v>
      </c>
      <c r="S140" s="42">
        <f>N140-R140</f>
        <v>174.91000000000008</v>
      </c>
      <c r="T140" s="38">
        <v>2505</v>
      </c>
      <c r="U140" s="14">
        <f>S140/H140</f>
        <v>8.1657329598506107E-2</v>
      </c>
      <c r="V140" s="19"/>
      <c r="W140" s="19"/>
      <c r="X140" s="37" t="s">
        <v>3465</v>
      </c>
    </row>
    <row r="141" spans="1:24" s="3" customFormat="1" ht="16.5" customHeight="1">
      <c r="A141" s="38">
        <v>700</v>
      </c>
      <c r="B141" s="39">
        <v>10800</v>
      </c>
      <c r="C141" s="38">
        <v>10315849</v>
      </c>
      <c r="D141" s="40" t="s">
        <v>1170</v>
      </c>
      <c r="E141" s="38">
        <v>1</v>
      </c>
      <c r="F141" s="38">
        <v>60</v>
      </c>
      <c r="G141" s="38" t="s">
        <v>33</v>
      </c>
      <c r="H141" s="42">
        <v>2142</v>
      </c>
      <c r="I141" s="2"/>
      <c r="J141" s="44">
        <v>43247</v>
      </c>
      <c r="K141" s="42">
        <v>0</v>
      </c>
      <c r="L141" s="42">
        <v>1967.09</v>
      </c>
      <c r="M141" s="44">
        <v>45016</v>
      </c>
      <c r="N141" s="42">
        <f>H141-K141-L141</f>
        <v>174.91000000000008</v>
      </c>
      <c r="O141" s="42">
        <v>0</v>
      </c>
      <c r="P141" s="45">
        <v>0.13</v>
      </c>
      <c r="Q141" s="42">
        <v>0</v>
      </c>
      <c r="R141" s="42">
        <v>0</v>
      </c>
      <c r="S141" s="42">
        <f>N141-R141</f>
        <v>174.91000000000008</v>
      </c>
      <c r="T141" s="38">
        <v>2505</v>
      </c>
      <c r="U141" s="14">
        <f>S141/H141</f>
        <v>8.1657329598506107E-2</v>
      </c>
      <c r="V141" s="19"/>
      <c r="W141" s="19"/>
      <c r="X141" s="37" t="s">
        <v>3465</v>
      </c>
    </row>
    <row r="142" spans="1:24" s="3" customFormat="1" ht="16.5" customHeight="1">
      <c r="A142" s="38">
        <v>752</v>
      </c>
      <c r="B142" s="39">
        <v>40709</v>
      </c>
      <c r="C142" s="38">
        <v>10285557</v>
      </c>
      <c r="D142" s="40" t="s">
        <v>835</v>
      </c>
      <c r="E142" s="58">
        <v>50</v>
      </c>
      <c r="F142" s="38">
        <v>60</v>
      </c>
      <c r="G142" s="38" t="s">
        <v>23</v>
      </c>
      <c r="H142" s="42">
        <v>2158</v>
      </c>
      <c r="I142" s="57"/>
      <c r="J142" s="44">
        <v>43432</v>
      </c>
      <c r="K142" s="42">
        <v>0</v>
      </c>
      <c r="L142" s="42">
        <v>1981.77</v>
      </c>
      <c r="M142" s="44">
        <v>45199</v>
      </c>
      <c r="N142" s="42">
        <f>H142-K142-L142</f>
        <v>176.23000000000002</v>
      </c>
      <c r="O142" s="42">
        <v>0</v>
      </c>
      <c r="P142" s="45">
        <v>0.13</v>
      </c>
      <c r="Q142" s="42">
        <v>0</v>
      </c>
      <c r="R142" s="42">
        <v>0</v>
      </c>
      <c r="S142" s="42">
        <f>N142-R142</f>
        <v>176.23000000000002</v>
      </c>
      <c r="T142" s="38">
        <v>5000</v>
      </c>
      <c r="U142" s="14">
        <f>S142/H142</f>
        <v>8.1663577386468955E-2</v>
      </c>
      <c r="V142" s="19"/>
      <c r="W142" s="19"/>
      <c r="X142" s="37" t="s">
        <v>3467</v>
      </c>
    </row>
    <row r="143" spans="1:24" s="3" customFormat="1" ht="16.5" customHeight="1">
      <c r="A143" s="38">
        <v>665</v>
      </c>
      <c r="B143" s="39">
        <v>10800</v>
      </c>
      <c r="C143" s="38">
        <v>10315872</v>
      </c>
      <c r="D143" s="40" t="s">
        <v>1163</v>
      </c>
      <c r="E143" s="38">
        <v>1</v>
      </c>
      <c r="F143" s="38">
        <v>60</v>
      </c>
      <c r="G143" s="38" t="s">
        <v>33</v>
      </c>
      <c r="H143" s="42">
        <v>2508.5500000000002</v>
      </c>
      <c r="I143" s="2"/>
      <c r="J143" s="44">
        <v>43247</v>
      </c>
      <c r="K143" s="42">
        <v>0</v>
      </c>
      <c r="L143" s="42">
        <v>2303.69</v>
      </c>
      <c r="M143" s="44">
        <v>45016</v>
      </c>
      <c r="N143" s="42">
        <f>H143-K143-L143</f>
        <v>204.86000000000013</v>
      </c>
      <c r="O143" s="42">
        <v>0</v>
      </c>
      <c r="P143" s="45">
        <v>0.13</v>
      </c>
      <c r="Q143" s="42">
        <v>0</v>
      </c>
      <c r="R143" s="42">
        <v>0</v>
      </c>
      <c r="S143" s="42">
        <f>N143-R143</f>
        <v>204.86000000000013</v>
      </c>
      <c r="T143" s="38">
        <v>2505</v>
      </c>
      <c r="U143" s="14">
        <f>S143/H143</f>
        <v>8.1664706703075532E-2</v>
      </c>
      <c r="V143" s="19"/>
      <c r="W143" s="19"/>
      <c r="X143" s="37" t="s">
        <v>3465</v>
      </c>
    </row>
    <row r="144" spans="1:24" s="3" customFormat="1" ht="16.5" customHeight="1">
      <c r="A144" s="38">
        <v>666</v>
      </c>
      <c r="B144" s="39">
        <v>10800</v>
      </c>
      <c r="C144" s="38">
        <v>10315873</v>
      </c>
      <c r="D144" s="40" t="s">
        <v>1163</v>
      </c>
      <c r="E144" s="38">
        <v>1</v>
      </c>
      <c r="F144" s="38">
        <v>60</v>
      </c>
      <c r="G144" s="38" t="s">
        <v>33</v>
      </c>
      <c r="H144" s="42">
        <v>2508.5500000000002</v>
      </c>
      <c r="I144" s="2"/>
      <c r="J144" s="44">
        <v>43247</v>
      </c>
      <c r="K144" s="42">
        <v>0</v>
      </c>
      <c r="L144" s="42">
        <v>2303.69</v>
      </c>
      <c r="M144" s="44">
        <v>45016</v>
      </c>
      <c r="N144" s="42">
        <f>H144-K144-L144</f>
        <v>204.86000000000013</v>
      </c>
      <c r="O144" s="42">
        <v>0</v>
      </c>
      <c r="P144" s="45">
        <v>0.13</v>
      </c>
      <c r="Q144" s="42">
        <v>0</v>
      </c>
      <c r="R144" s="42">
        <v>0</v>
      </c>
      <c r="S144" s="42">
        <f>N144-R144</f>
        <v>204.86000000000013</v>
      </c>
      <c r="T144" s="38">
        <v>2505</v>
      </c>
      <c r="U144" s="14">
        <f>S144/H144</f>
        <v>8.1664706703075532E-2</v>
      </c>
      <c r="V144" s="19"/>
      <c r="W144" s="19"/>
      <c r="X144" s="37" t="s">
        <v>3465</v>
      </c>
    </row>
    <row r="145" spans="1:37" s="3" customFormat="1" ht="16.5" customHeight="1">
      <c r="A145" s="38">
        <v>667</v>
      </c>
      <c r="B145" s="39">
        <v>10800</v>
      </c>
      <c r="C145" s="38">
        <v>10315874</v>
      </c>
      <c r="D145" s="40" t="s">
        <v>1163</v>
      </c>
      <c r="E145" s="38">
        <v>1</v>
      </c>
      <c r="F145" s="38">
        <v>60</v>
      </c>
      <c r="G145" s="38" t="s">
        <v>33</v>
      </c>
      <c r="H145" s="42">
        <v>2508.5500000000002</v>
      </c>
      <c r="I145" s="2"/>
      <c r="J145" s="44">
        <v>43247</v>
      </c>
      <c r="K145" s="42">
        <v>0</v>
      </c>
      <c r="L145" s="42">
        <v>2303.69</v>
      </c>
      <c r="M145" s="44">
        <v>45016</v>
      </c>
      <c r="N145" s="42">
        <f>H145-K145-L145</f>
        <v>204.86000000000013</v>
      </c>
      <c r="O145" s="42">
        <v>0</v>
      </c>
      <c r="P145" s="45">
        <v>0.13</v>
      </c>
      <c r="Q145" s="42">
        <v>0</v>
      </c>
      <c r="R145" s="42">
        <v>0</v>
      </c>
      <c r="S145" s="42">
        <f>N145-R145</f>
        <v>204.86000000000013</v>
      </c>
      <c r="T145" s="38">
        <v>2505</v>
      </c>
      <c r="U145" s="14">
        <f>S145/H145</f>
        <v>8.1664706703075532E-2</v>
      </c>
      <c r="V145" s="19"/>
      <c r="W145" s="19"/>
      <c r="X145" s="37" t="s">
        <v>3465</v>
      </c>
    </row>
    <row r="146" spans="1:37" s="3" customFormat="1" ht="16.5" customHeight="1">
      <c r="A146" s="38">
        <v>701</v>
      </c>
      <c r="B146" s="39">
        <v>10800</v>
      </c>
      <c r="C146" s="38">
        <v>10315875</v>
      </c>
      <c r="D146" s="40" t="s">
        <v>1163</v>
      </c>
      <c r="E146" s="38">
        <v>1</v>
      </c>
      <c r="F146" s="38">
        <v>60</v>
      </c>
      <c r="G146" s="38" t="s">
        <v>33</v>
      </c>
      <c r="H146" s="42">
        <v>2508.5500000000002</v>
      </c>
      <c r="I146" s="2"/>
      <c r="J146" s="44">
        <v>43247</v>
      </c>
      <c r="K146" s="42">
        <v>0</v>
      </c>
      <c r="L146" s="42">
        <v>2303.69</v>
      </c>
      <c r="M146" s="44">
        <v>45016</v>
      </c>
      <c r="N146" s="42">
        <f>H146-K146-L146</f>
        <v>204.86000000000013</v>
      </c>
      <c r="O146" s="42">
        <v>0</v>
      </c>
      <c r="P146" s="45">
        <v>0.13</v>
      </c>
      <c r="Q146" s="42">
        <v>0</v>
      </c>
      <c r="R146" s="42">
        <v>0</v>
      </c>
      <c r="S146" s="42">
        <f>N146-R146</f>
        <v>204.86000000000013</v>
      </c>
      <c r="T146" s="38">
        <v>2505</v>
      </c>
      <c r="U146" s="14">
        <f>S146/H146</f>
        <v>8.1664706703075532E-2</v>
      </c>
      <c r="V146" s="19"/>
      <c r="W146" s="19"/>
      <c r="X146" s="37" t="s">
        <v>3465</v>
      </c>
    </row>
    <row r="147" spans="1:37" s="3" customFormat="1" ht="16.5" customHeight="1">
      <c r="A147" s="38">
        <v>702</v>
      </c>
      <c r="B147" s="39">
        <v>10800</v>
      </c>
      <c r="C147" s="38">
        <v>10315876</v>
      </c>
      <c r="D147" s="40" t="s">
        <v>1163</v>
      </c>
      <c r="E147" s="38">
        <v>1</v>
      </c>
      <c r="F147" s="38">
        <v>60</v>
      </c>
      <c r="G147" s="38" t="s">
        <v>33</v>
      </c>
      <c r="H147" s="42">
        <v>2508.5500000000002</v>
      </c>
      <c r="I147" s="2"/>
      <c r="J147" s="44">
        <v>43247</v>
      </c>
      <c r="K147" s="42">
        <v>0</v>
      </c>
      <c r="L147" s="42">
        <v>2303.69</v>
      </c>
      <c r="M147" s="44">
        <v>45016</v>
      </c>
      <c r="N147" s="42">
        <f>H147-K147-L147</f>
        <v>204.86000000000013</v>
      </c>
      <c r="O147" s="42">
        <v>0</v>
      </c>
      <c r="P147" s="45">
        <v>0.13</v>
      </c>
      <c r="Q147" s="42">
        <v>0</v>
      </c>
      <c r="R147" s="42">
        <v>0</v>
      </c>
      <c r="S147" s="42">
        <f>N147-R147</f>
        <v>204.86000000000013</v>
      </c>
      <c r="T147" s="38">
        <v>2505</v>
      </c>
      <c r="U147" s="14">
        <f>S147/H147</f>
        <v>8.1664706703075532E-2</v>
      </c>
      <c r="V147" s="19"/>
      <c r="W147" s="19"/>
      <c r="X147" s="37" t="s">
        <v>3465</v>
      </c>
    </row>
    <row r="148" spans="1:37" s="3" customFormat="1" ht="16.5" customHeight="1">
      <c r="A148" s="38">
        <v>703</v>
      </c>
      <c r="B148" s="39">
        <v>10800</v>
      </c>
      <c r="C148" s="38">
        <v>10315877</v>
      </c>
      <c r="D148" s="40" t="s">
        <v>1163</v>
      </c>
      <c r="E148" s="38">
        <v>1</v>
      </c>
      <c r="F148" s="38">
        <v>60</v>
      </c>
      <c r="G148" s="38" t="s">
        <v>33</v>
      </c>
      <c r="H148" s="42">
        <v>2508.5500000000002</v>
      </c>
      <c r="I148" s="2"/>
      <c r="J148" s="44">
        <v>43247</v>
      </c>
      <c r="K148" s="42">
        <v>0</v>
      </c>
      <c r="L148" s="42">
        <v>2303.69</v>
      </c>
      <c r="M148" s="44">
        <v>45016</v>
      </c>
      <c r="N148" s="42">
        <f>H148-K148-L148</f>
        <v>204.86000000000013</v>
      </c>
      <c r="O148" s="42">
        <v>0</v>
      </c>
      <c r="P148" s="45">
        <v>0.13</v>
      </c>
      <c r="Q148" s="42">
        <v>0</v>
      </c>
      <c r="R148" s="42">
        <v>0</v>
      </c>
      <c r="S148" s="42">
        <f>N148-R148</f>
        <v>204.86000000000013</v>
      </c>
      <c r="T148" s="38">
        <v>2505</v>
      </c>
      <c r="U148" s="14">
        <f>S148/H148</f>
        <v>8.1664706703075532E-2</v>
      </c>
      <c r="V148" s="19"/>
      <c r="W148" s="19"/>
      <c r="X148" s="37" t="s">
        <v>3465</v>
      </c>
    </row>
    <row r="149" spans="1:37" s="3" customFormat="1" ht="16.5" customHeight="1">
      <c r="A149" s="38">
        <v>704</v>
      </c>
      <c r="B149" s="39">
        <v>10800</v>
      </c>
      <c r="C149" s="38">
        <v>10315878</v>
      </c>
      <c r="D149" s="40" t="s">
        <v>1163</v>
      </c>
      <c r="E149" s="38">
        <v>1</v>
      </c>
      <c r="F149" s="38">
        <v>60</v>
      </c>
      <c r="G149" s="38" t="s">
        <v>33</v>
      </c>
      <c r="H149" s="42">
        <v>2508.5500000000002</v>
      </c>
      <c r="I149" s="2"/>
      <c r="J149" s="44">
        <v>43247</v>
      </c>
      <c r="K149" s="42">
        <v>0</v>
      </c>
      <c r="L149" s="42">
        <v>2303.69</v>
      </c>
      <c r="M149" s="44">
        <v>45016</v>
      </c>
      <c r="N149" s="42">
        <f>H149-K149-L149</f>
        <v>204.86000000000013</v>
      </c>
      <c r="O149" s="42">
        <v>0</v>
      </c>
      <c r="P149" s="45">
        <v>0.13</v>
      </c>
      <c r="Q149" s="42">
        <v>0</v>
      </c>
      <c r="R149" s="42">
        <v>0</v>
      </c>
      <c r="S149" s="42">
        <f>N149-R149</f>
        <v>204.86000000000013</v>
      </c>
      <c r="T149" s="38">
        <v>2505</v>
      </c>
      <c r="U149" s="14">
        <f>S149/H149</f>
        <v>8.1664706703075532E-2</v>
      </c>
      <c r="V149" s="19"/>
      <c r="W149" s="19"/>
      <c r="X149" s="37" t="s">
        <v>3465</v>
      </c>
    </row>
    <row r="150" spans="1:37" s="3" customFormat="1" ht="16.5" customHeight="1">
      <c r="A150" s="38">
        <v>590</v>
      </c>
      <c r="B150" s="39">
        <v>10800</v>
      </c>
      <c r="C150" s="38">
        <v>10315638</v>
      </c>
      <c r="D150" s="40" t="s">
        <v>1201</v>
      </c>
      <c r="E150" s="38">
        <v>3</v>
      </c>
      <c r="F150" s="38">
        <v>60</v>
      </c>
      <c r="G150" s="38" t="s">
        <v>21</v>
      </c>
      <c r="H150" s="42">
        <v>15000</v>
      </c>
      <c r="I150" s="2"/>
      <c r="J150" s="44">
        <v>43249</v>
      </c>
      <c r="K150" s="42">
        <v>0</v>
      </c>
      <c r="L150" s="42">
        <v>13775</v>
      </c>
      <c r="M150" s="44">
        <v>45016</v>
      </c>
      <c r="N150" s="42">
        <f>H150-K150-L150</f>
        <v>1225</v>
      </c>
      <c r="O150" s="42">
        <v>0</v>
      </c>
      <c r="P150" s="45">
        <v>0.13</v>
      </c>
      <c r="Q150" s="42">
        <v>0</v>
      </c>
      <c r="R150" s="42">
        <v>0</v>
      </c>
      <c r="S150" s="42">
        <f>N150-R150</f>
        <v>1225</v>
      </c>
      <c r="T150" s="38">
        <v>2505</v>
      </c>
      <c r="U150" s="14">
        <f>S150/H150</f>
        <v>8.1666666666666665E-2</v>
      </c>
      <c r="V150" s="19"/>
      <c r="W150" s="19"/>
      <c r="X150" s="37" t="s">
        <v>3465</v>
      </c>
    </row>
    <row r="151" spans="1:37" s="3" customFormat="1" ht="16.5" customHeight="1">
      <c r="A151" s="38">
        <v>592</v>
      </c>
      <c r="B151" s="39">
        <v>10800</v>
      </c>
      <c r="C151" s="38">
        <v>10315640</v>
      </c>
      <c r="D151" s="40" t="s">
        <v>1201</v>
      </c>
      <c r="E151" s="38">
        <v>3</v>
      </c>
      <c r="F151" s="38">
        <v>60</v>
      </c>
      <c r="G151" s="38" t="s">
        <v>21</v>
      </c>
      <c r="H151" s="42">
        <v>15000</v>
      </c>
      <c r="I151" s="2"/>
      <c r="J151" s="44">
        <v>43249</v>
      </c>
      <c r="K151" s="42">
        <v>0</v>
      </c>
      <c r="L151" s="42">
        <v>13775</v>
      </c>
      <c r="M151" s="44">
        <v>45016</v>
      </c>
      <c r="N151" s="42">
        <f>H151-K151-L151</f>
        <v>1225</v>
      </c>
      <c r="O151" s="42">
        <v>0</v>
      </c>
      <c r="P151" s="45">
        <v>0.13</v>
      </c>
      <c r="Q151" s="42">
        <v>0</v>
      </c>
      <c r="R151" s="42">
        <v>0</v>
      </c>
      <c r="S151" s="42">
        <f>N151-R151</f>
        <v>1225</v>
      </c>
      <c r="T151" s="38">
        <v>2505</v>
      </c>
      <c r="U151" s="14">
        <f>S151/H151</f>
        <v>8.1666666666666665E-2</v>
      </c>
      <c r="V151" s="19"/>
      <c r="W151" s="19"/>
      <c r="X151" s="37" t="s">
        <v>3465</v>
      </c>
    </row>
    <row r="152" spans="1:37" s="3" customFormat="1" ht="16.5" customHeight="1">
      <c r="A152" s="38">
        <v>659</v>
      </c>
      <c r="B152" s="39">
        <v>10800</v>
      </c>
      <c r="C152" s="38">
        <v>10315863</v>
      </c>
      <c r="D152" s="40" t="s">
        <v>1170</v>
      </c>
      <c r="E152" s="38">
        <v>3</v>
      </c>
      <c r="F152" s="38">
        <v>60</v>
      </c>
      <c r="G152" s="38" t="s">
        <v>33</v>
      </c>
      <c r="H152" s="42">
        <v>6426</v>
      </c>
      <c r="I152" s="2"/>
      <c r="J152" s="44">
        <v>43247</v>
      </c>
      <c r="K152" s="42">
        <v>0</v>
      </c>
      <c r="L152" s="42">
        <v>5901.21</v>
      </c>
      <c r="M152" s="44">
        <v>45016</v>
      </c>
      <c r="N152" s="42">
        <f>H152-K152-L152</f>
        <v>524.79</v>
      </c>
      <c r="O152" s="42">
        <v>0</v>
      </c>
      <c r="P152" s="45">
        <v>0.13</v>
      </c>
      <c r="Q152" s="42">
        <v>0</v>
      </c>
      <c r="R152" s="42">
        <v>0</v>
      </c>
      <c r="S152" s="42">
        <f>N152-R152</f>
        <v>524.79</v>
      </c>
      <c r="T152" s="38">
        <v>2505</v>
      </c>
      <c r="U152" s="14">
        <f>S152/H152</f>
        <v>8.1666666666666665E-2</v>
      </c>
      <c r="V152" s="19"/>
      <c r="W152" s="19"/>
      <c r="X152" s="37" t="s">
        <v>3465</v>
      </c>
    </row>
    <row r="153" spans="1:37" s="3" customFormat="1" ht="16.5" customHeight="1">
      <c r="A153" s="38">
        <v>661</v>
      </c>
      <c r="B153" s="39">
        <v>10800</v>
      </c>
      <c r="C153" s="38">
        <v>10315865</v>
      </c>
      <c r="D153" s="40" t="s">
        <v>1170</v>
      </c>
      <c r="E153" s="38">
        <v>3</v>
      </c>
      <c r="F153" s="38">
        <v>60</v>
      </c>
      <c r="G153" s="38" t="s">
        <v>33</v>
      </c>
      <c r="H153" s="42">
        <v>6426</v>
      </c>
      <c r="I153" s="2"/>
      <c r="J153" s="44">
        <v>43247</v>
      </c>
      <c r="K153" s="42">
        <v>0</v>
      </c>
      <c r="L153" s="42">
        <v>5901.21</v>
      </c>
      <c r="M153" s="44">
        <v>45016</v>
      </c>
      <c r="N153" s="42">
        <f>H153-K153-L153</f>
        <v>524.79</v>
      </c>
      <c r="O153" s="42">
        <v>0</v>
      </c>
      <c r="P153" s="45">
        <v>0.13</v>
      </c>
      <c r="Q153" s="42">
        <v>0</v>
      </c>
      <c r="R153" s="42">
        <v>0</v>
      </c>
      <c r="S153" s="42">
        <f>N153-R153</f>
        <v>524.79</v>
      </c>
      <c r="T153" s="38">
        <v>2505</v>
      </c>
      <c r="U153" s="14">
        <f>S153/H153</f>
        <v>8.1666666666666665E-2</v>
      </c>
      <c r="V153" s="19"/>
      <c r="W153" s="19"/>
      <c r="X153" s="37" t="s">
        <v>3465</v>
      </c>
    </row>
    <row r="154" spans="1:37" s="3" customFormat="1" ht="16.5" customHeight="1">
      <c r="A154" s="38">
        <v>44</v>
      </c>
      <c r="B154" s="39">
        <v>10755</v>
      </c>
      <c r="C154" s="38">
        <v>10287163</v>
      </c>
      <c r="D154" s="40" t="s">
        <v>1138</v>
      </c>
      <c r="E154" s="38">
        <v>1</v>
      </c>
      <c r="F154" s="38">
        <v>120</v>
      </c>
      <c r="G154" s="38" t="s">
        <v>23</v>
      </c>
      <c r="H154" s="42">
        <v>1368</v>
      </c>
      <c r="I154" s="53"/>
      <c r="J154" s="44">
        <v>41636</v>
      </c>
      <c r="K154" s="42">
        <v>0</v>
      </c>
      <c r="L154" s="42">
        <v>1256.28</v>
      </c>
      <c r="M154" s="44">
        <v>45169</v>
      </c>
      <c r="N154" s="42">
        <f>H154-K154-L154</f>
        <v>111.72000000000003</v>
      </c>
      <c r="O154" s="42">
        <v>0</v>
      </c>
      <c r="P154" s="45">
        <v>0.13</v>
      </c>
      <c r="Q154" s="42">
        <v>0</v>
      </c>
      <c r="R154" s="42">
        <v>0</v>
      </c>
      <c r="S154" s="42">
        <v>111.72</v>
      </c>
      <c r="T154" s="38">
        <v>5000</v>
      </c>
      <c r="U154" s="14">
        <f>S154/H154</f>
        <v>8.1666666666666665E-2</v>
      </c>
      <c r="V154" s="19"/>
      <c r="W154" s="19"/>
      <c r="X154" s="37" t="s">
        <v>3464</v>
      </c>
    </row>
    <row r="155" spans="1:37" s="3" customFormat="1" ht="16.5" customHeight="1">
      <c r="A155" s="38">
        <v>651</v>
      </c>
      <c r="B155" s="39">
        <v>10800</v>
      </c>
      <c r="C155" s="38">
        <v>10315855</v>
      </c>
      <c r="D155" s="40" t="s">
        <v>1170</v>
      </c>
      <c r="E155" s="38">
        <v>2</v>
      </c>
      <c r="F155" s="38">
        <v>60</v>
      </c>
      <c r="G155" s="38" t="s">
        <v>33</v>
      </c>
      <c r="H155" s="42">
        <v>4284</v>
      </c>
      <c r="I155" s="2"/>
      <c r="J155" s="44">
        <v>43247</v>
      </c>
      <c r="K155" s="42">
        <v>0</v>
      </c>
      <c r="L155" s="42">
        <v>3934.14</v>
      </c>
      <c r="M155" s="44">
        <v>45016</v>
      </c>
      <c r="N155" s="42">
        <f>H155-K155-L155</f>
        <v>349.86000000000013</v>
      </c>
      <c r="O155" s="42">
        <v>0</v>
      </c>
      <c r="P155" s="45">
        <v>0.13</v>
      </c>
      <c r="Q155" s="42">
        <v>0</v>
      </c>
      <c r="R155" s="42">
        <v>0</v>
      </c>
      <c r="S155" s="42">
        <f>N155-R155</f>
        <v>349.86000000000013</v>
      </c>
      <c r="T155" s="38">
        <v>2505</v>
      </c>
      <c r="U155" s="14">
        <f>S155/H155</f>
        <v>8.1666666666666693E-2</v>
      </c>
      <c r="V155" s="19"/>
      <c r="W155" s="19"/>
      <c r="X155" s="37" t="s">
        <v>3465</v>
      </c>
    </row>
    <row r="156" spans="1:37" s="3" customFormat="1" ht="16.5" customHeight="1">
      <c r="A156" s="38">
        <v>652</v>
      </c>
      <c r="B156" s="39">
        <v>10800</v>
      </c>
      <c r="C156" s="38">
        <v>10315856</v>
      </c>
      <c r="D156" s="40" t="s">
        <v>1170</v>
      </c>
      <c r="E156" s="38">
        <v>2</v>
      </c>
      <c r="F156" s="38">
        <v>60</v>
      </c>
      <c r="G156" s="38" t="s">
        <v>33</v>
      </c>
      <c r="H156" s="42">
        <v>4284</v>
      </c>
      <c r="I156" s="2"/>
      <c r="J156" s="44">
        <v>43247</v>
      </c>
      <c r="K156" s="42">
        <v>0</v>
      </c>
      <c r="L156" s="42">
        <v>3934.14</v>
      </c>
      <c r="M156" s="44">
        <v>45016</v>
      </c>
      <c r="N156" s="42">
        <f>H156-K156-L156</f>
        <v>349.86000000000013</v>
      </c>
      <c r="O156" s="42">
        <v>0</v>
      </c>
      <c r="P156" s="45">
        <v>0.13</v>
      </c>
      <c r="Q156" s="42">
        <v>0</v>
      </c>
      <c r="R156" s="42">
        <v>0</v>
      </c>
      <c r="S156" s="42">
        <f>N156-R156</f>
        <v>349.86000000000013</v>
      </c>
      <c r="T156" s="38">
        <v>2505</v>
      </c>
      <c r="U156" s="14">
        <f>S156/H156</f>
        <v>8.1666666666666693E-2</v>
      </c>
      <c r="V156" s="19"/>
      <c r="W156" s="19"/>
      <c r="X156" s="37" t="s">
        <v>3465</v>
      </c>
    </row>
    <row r="157" spans="1:37" s="3" customFormat="1" ht="16.5" customHeight="1">
      <c r="A157" s="38">
        <v>658</v>
      </c>
      <c r="B157" s="39">
        <v>10800</v>
      </c>
      <c r="C157" s="38">
        <v>10315862</v>
      </c>
      <c r="D157" s="40" t="s">
        <v>1170</v>
      </c>
      <c r="E157" s="38">
        <v>2</v>
      </c>
      <c r="F157" s="38">
        <v>60</v>
      </c>
      <c r="G157" s="38" t="s">
        <v>33</v>
      </c>
      <c r="H157" s="42">
        <v>4284</v>
      </c>
      <c r="I157" s="2"/>
      <c r="J157" s="44">
        <v>43247</v>
      </c>
      <c r="K157" s="42">
        <v>0</v>
      </c>
      <c r="L157" s="42">
        <v>3934.14</v>
      </c>
      <c r="M157" s="44">
        <v>45016</v>
      </c>
      <c r="N157" s="42">
        <f>H157-K157-L157</f>
        <v>349.86000000000013</v>
      </c>
      <c r="O157" s="42">
        <v>0</v>
      </c>
      <c r="P157" s="45">
        <v>0.13</v>
      </c>
      <c r="Q157" s="42">
        <v>0</v>
      </c>
      <c r="R157" s="42">
        <v>0</v>
      </c>
      <c r="S157" s="42">
        <f>N157-R157</f>
        <v>349.86000000000013</v>
      </c>
      <c r="T157" s="38">
        <v>2505</v>
      </c>
      <c r="U157" s="14">
        <f>S157/H157</f>
        <v>8.1666666666666693E-2</v>
      </c>
      <c r="V157" s="19"/>
      <c r="W157" s="19"/>
      <c r="X157" s="37" t="s">
        <v>3465</v>
      </c>
    </row>
    <row r="158" spans="1:37" s="3" customFormat="1" ht="16.5" customHeight="1">
      <c r="A158" s="38">
        <v>660</v>
      </c>
      <c r="B158" s="39">
        <v>10800</v>
      </c>
      <c r="C158" s="38">
        <v>10315864</v>
      </c>
      <c r="D158" s="40" t="s">
        <v>1170</v>
      </c>
      <c r="E158" s="38">
        <v>2</v>
      </c>
      <c r="F158" s="38">
        <v>60</v>
      </c>
      <c r="G158" s="38" t="s">
        <v>33</v>
      </c>
      <c r="H158" s="42">
        <v>4284</v>
      </c>
      <c r="I158" s="2"/>
      <c r="J158" s="44">
        <v>43247</v>
      </c>
      <c r="K158" s="42">
        <v>0</v>
      </c>
      <c r="L158" s="42">
        <v>3934.14</v>
      </c>
      <c r="M158" s="44">
        <v>45016</v>
      </c>
      <c r="N158" s="42">
        <f>H158-K158-L158</f>
        <v>349.86000000000013</v>
      </c>
      <c r="O158" s="42">
        <v>0</v>
      </c>
      <c r="P158" s="45">
        <v>0.13</v>
      </c>
      <c r="Q158" s="42">
        <v>0</v>
      </c>
      <c r="R158" s="42">
        <v>0</v>
      </c>
      <c r="S158" s="42">
        <f>N158-R158</f>
        <v>349.86000000000013</v>
      </c>
      <c r="T158" s="38">
        <v>2505</v>
      </c>
      <c r="U158" s="14">
        <f>S158/H158</f>
        <v>8.1666666666666693E-2</v>
      </c>
      <c r="V158" s="19"/>
      <c r="W158" s="19"/>
      <c r="X158" s="37" t="s">
        <v>3465</v>
      </c>
    </row>
    <row r="159" spans="1:37" s="3" customFormat="1" ht="16.5" customHeight="1">
      <c r="A159" s="38">
        <v>121</v>
      </c>
      <c r="B159" s="39">
        <v>10741</v>
      </c>
      <c r="C159" s="38">
        <v>10282183</v>
      </c>
      <c r="D159" s="40" t="s">
        <v>32</v>
      </c>
      <c r="E159" s="38">
        <v>11</v>
      </c>
      <c r="F159" s="38">
        <v>60</v>
      </c>
      <c r="G159" s="38" t="s">
        <v>33</v>
      </c>
      <c r="H159" s="42">
        <v>8743.57</v>
      </c>
      <c r="I159" s="2"/>
      <c r="J159" s="44">
        <v>43309</v>
      </c>
      <c r="K159" s="42">
        <v>0</v>
      </c>
      <c r="L159" s="42">
        <v>8029.51</v>
      </c>
      <c r="M159" s="44">
        <v>45077</v>
      </c>
      <c r="N159" s="42">
        <f>H159-K159-L159</f>
        <v>714.05999999999949</v>
      </c>
      <c r="O159" s="42">
        <v>0</v>
      </c>
      <c r="P159" s="45">
        <v>0.13</v>
      </c>
      <c r="Q159" s="42">
        <v>0</v>
      </c>
      <c r="R159" s="42">
        <v>0</v>
      </c>
      <c r="S159" s="42">
        <f>N159-R159</f>
        <v>714.05999999999949</v>
      </c>
      <c r="T159" s="38">
        <v>2506</v>
      </c>
      <c r="U159" s="14">
        <f>S159/H159</f>
        <v>8.1666870626071447E-2</v>
      </c>
      <c r="V159" s="19"/>
      <c r="W159" s="19"/>
      <c r="X159" s="37" t="s">
        <v>3462</v>
      </c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</row>
    <row r="160" spans="1:37" s="3" customFormat="1" ht="16.5" customHeight="1">
      <c r="A160" s="38">
        <v>63</v>
      </c>
      <c r="B160" s="39">
        <v>10724</v>
      </c>
      <c r="C160" s="38">
        <v>10277425</v>
      </c>
      <c r="D160" s="40" t="s">
        <v>2179</v>
      </c>
      <c r="E160" s="38">
        <v>1</v>
      </c>
      <c r="F160" s="38">
        <v>60</v>
      </c>
      <c r="G160" s="38" t="s">
        <v>33</v>
      </c>
      <c r="H160" s="42">
        <v>3051.28</v>
      </c>
      <c r="I160" s="2"/>
      <c r="J160" s="44">
        <v>43309</v>
      </c>
      <c r="K160" s="42">
        <v>0</v>
      </c>
      <c r="L160" s="42">
        <v>2802.08</v>
      </c>
      <c r="M160" s="44">
        <v>45077</v>
      </c>
      <c r="N160" s="42">
        <f>H160-K160-L160</f>
        <v>249.20000000000027</v>
      </c>
      <c r="O160" s="42">
        <v>0</v>
      </c>
      <c r="P160" s="45">
        <v>0.13</v>
      </c>
      <c r="Q160" s="42">
        <v>0</v>
      </c>
      <c r="R160" s="42">
        <v>0</v>
      </c>
      <c r="S160" s="42">
        <f>N160-R160</f>
        <v>249.20000000000027</v>
      </c>
      <c r="T160" s="38">
        <v>5000</v>
      </c>
      <c r="U160" s="14">
        <f>S160/H160</f>
        <v>8.1670643139928251E-2</v>
      </c>
      <c r="V160" s="19"/>
      <c r="W160" s="19"/>
      <c r="X160" s="37" t="s">
        <v>3459</v>
      </c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</row>
    <row r="161" spans="1:37" s="3" customFormat="1" ht="16.5" customHeight="1">
      <c r="A161" s="38">
        <v>193</v>
      </c>
      <c r="B161" s="39">
        <v>10741</v>
      </c>
      <c r="C161" s="38">
        <v>10282275</v>
      </c>
      <c r="D161" s="40" t="s">
        <v>1403</v>
      </c>
      <c r="E161" s="38">
        <v>1</v>
      </c>
      <c r="F161" s="38">
        <v>120</v>
      </c>
      <c r="G161" s="38" t="s">
        <v>21</v>
      </c>
      <c r="H161" s="42">
        <v>5299</v>
      </c>
      <c r="I161" s="49"/>
      <c r="J161" s="44">
        <v>41576</v>
      </c>
      <c r="K161" s="42">
        <v>0</v>
      </c>
      <c r="L161" s="42">
        <v>4866.2</v>
      </c>
      <c r="M161" s="44">
        <v>45107</v>
      </c>
      <c r="N161" s="42">
        <f>H161-K161-L161</f>
        <v>432.80000000000018</v>
      </c>
      <c r="O161" s="42">
        <v>0</v>
      </c>
      <c r="P161" s="45">
        <v>0.13</v>
      </c>
      <c r="Q161" s="42">
        <v>0</v>
      </c>
      <c r="R161" s="42">
        <v>0</v>
      </c>
      <c r="S161" s="42">
        <f>N161-R161</f>
        <v>432.80000000000018</v>
      </c>
      <c r="T161" s="38">
        <v>5000</v>
      </c>
      <c r="U161" s="14">
        <f>S161/H161</f>
        <v>8.1675787884506551E-2</v>
      </c>
      <c r="V161" s="19"/>
      <c r="W161" s="19"/>
      <c r="X161" s="37" t="s">
        <v>3462</v>
      </c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</row>
    <row r="162" spans="1:37" s="3" customFormat="1" ht="16.5" customHeight="1">
      <c r="A162" s="38">
        <v>582</v>
      </c>
      <c r="B162" s="39">
        <v>10800</v>
      </c>
      <c r="C162" s="38">
        <v>10315630</v>
      </c>
      <c r="D162" s="40" t="s">
        <v>1201</v>
      </c>
      <c r="E162" s="38">
        <v>2</v>
      </c>
      <c r="F162" s="38">
        <v>60</v>
      </c>
      <c r="G162" s="38" t="s">
        <v>21</v>
      </c>
      <c r="H162" s="42">
        <v>10000</v>
      </c>
      <c r="I162" s="2"/>
      <c r="J162" s="44">
        <v>43249</v>
      </c>
      <c r="K162" s="42">
        <v>0</v>
      </c>
      <c r="L162" s="42">
        <v>9183.24</v>
      </c>
      <c r="M162" s="44">
        <v>45016</v>
      </c>
      <c r="N162" s="42">
        <f>H162-K162-L162</f>
        <v>816.76000000000022</v>
      </c>
      <c r="O162" s="42">
        <v>0</v>
      </c>
      <c r="P162" s="45">
        <v>0.13</v>
      </c>
      <c r="Q162" s="42">
        <v>0</v>
      </c>
      <c r="R162" s="42">
        <v>0</v>
      </c>
      <c r="S162" s="42">
        <f>N162-R162</f>
        <v>816.76000000000022</v>
      </c>
      <c r="T162" s="38">
        <v>2505</v>
      </c>
      <c r="U162" s="14">
        <f>S162/H162</f>
        <v>8.1676000000000026E-2</v>
      </c>
      <c r="V162" s="19"/>
      <c r="W162" s="19"/>
      <c r="X162" s="37" t="s">
        <v>3465</v>
      </c>
    </row>
    <row r="163" spans="1:37" s="3" customFormat="1" ht="16.5" customHeight="1">
      <c r="A163" s="38">
        <v>583</v>
      </c>
      <c r="B163" s="39">
        <v>10800</v>
      </c>
      <c r="C163" s="38">
        <v>10315631</v>
      </c>
      <c r="D163" s="40" t="s">
        <v>1201</v>
      </c>
      <c r="E163" s="38">
        <v>2</v>
      </c>
      <c r="F163" s="38">
        <v>60</v>
      </c>
      <c r="G163" s="38" t="s">
        <v>21</v>
      </c>
      <c r="H163" s="42">
        <v>10000</v>
      </c>
      <c r="I163" s="2"/>
      <c r="J163" s="44">
        <v>43249</v>
      </c>
      <c r="K163" s="42">
        <v>0</v>
      </c>
      <c r="L163" s="42">
        <v>9183.24</v>
      </c>
      <c r="M163" s="44">
        <v>45016</v>
      </c>
      <c r="N163" s="42">
        <f>H163-K163-L163</f>
        <v>816.76000000000022</v>
      </c>
      <c r="O163" s="42">
        <v>0</v>
      </c>
      <c r="P163" s="45">
        <v>0.13</v>
      </c>
      <c r="Q163" s="42">
        <v>0</v>
      </c>
      <c r="R163" s="42">
        <v>0</v>
      </c>
      <c r="S163" s="42">
        <f>N163-R163</f>
        <v>816.76000000000022</v>
      </c>
      <c r="T163" s="38">
        <v>2505</v>
      </c>
      <c r="U163" s="14">
        <f>S163/H163</f>
        <v>8.1676000000000026E-2</v>
      </c>
      <c r="V163" s="19"/>
      <c r="W163" s="19"/>
      <c r="X163" s="37" t="s">
        <v>3465</v>
      </c>
    </row>
    <row r="164" spans="1:37" s="3" customFormat="1" ht="16.5" customHeight="1">
      <c r="A164" s="38">
        <v>589</v>
      </c>
      <c r="B164" s="39">
        <v>10800</v>
      </c>
      <c r="C164" s="38">
        <v>10315637</v>
      </c>
      <c r="D164" s="40" t="s">
        <v>1201</v>
      </c>
      <c r="E164" s="38">
        <v>2</v>
      </c>
      <c r="F164" s="38">
        <v>60</v>
      </c>
      <c r="G164" s="38" t="s">
        <v>21</v>
      </c>
      <c r="H164" s="42">
        <v>10000</v>
      </c>
      <c r="I164" s="2"/>
      <c r="J164" s="44">
        <v>43249</v>
      </c>
      <c r="K164" s="42">
        <v>0</v>
      </c>
      <c r="L164" s="42">
        <v>9183.24</v>
      </c>
      <c r="M164" s="44">
        <v>45016</v>
      </c>
      <c r="N164" s="42">
        <f>H164-K164-L164</f>
        <v>816.76000000000022</v>
      </c>
      <c r="O164" s="42">
        <v>0</v>
      </c>
      <c r="P164" s="45">
        <v>0.13</v>
      </c>
      <c r="Q164" s="42">
        <v>0</v>
      </c>
      <c r="R164" s="42">
        <v>0</v>
      </c>
      <c r="S164" s="42">
        <f>N164-R164</f>
        <v>816.76000000000022</v>
      </c>
      <c r="T164" s="38">
        <v>2505</v>
      </c>
      <c r="U164" s="14">
        <f>S164/H164</f>
        <v>8.1676000000000026E-2</v>
      </c>
      <c r="V164" s="19"/>
      <c r="W164" s="19"/>
      <c r="X164" s="37" t="s">
        <v>3465</v>
      </c>
    </row>
    <row r="165" spans="1:37" s="3" customFormat="1" ht="16.5" customHeight="1">
      <c r="A165" s="38">
        <v>591</v>
      </c>
      <c r="B165" s="39">
        <v>10800</v>
      </c>
      <c r="C165" s="38">
        <v>10315639</v>
      </c>
      <c r="D165" s="40" t="s">
        <v>1201</v>
      </c>
      <c r="E165" s="38">
        <v>2</v>
      </c>
      <c r="F165" s="38">
        <v>60</v>
      </c>
      <c r="G165" s="38" t="s">
        <v>21</v>
      </c>
      <c r="H165" s="42">
        <v>10000</v>
      </c>
      <c r="I165" s="2"/>
      <c r="J165" s="44">
        <v>43249</v>
      </c>
      <c r="K165" s="42">
        <v>0</v>
      </c>
      <c r="L165" s="42">
        <v>9183.24</v>
      </c>
      <c r="M165" s="44">
        <v>45016</v>
      </c>
      <c r="N165" s="42">
        <f>H165-K165-L165</f>
        <v>816.76000000000022</v>
      </c>
      <c r="O165" s="42">
        <v>0</v>
      </c>
      <c r="P165" s="45">
        <v>0.13</v>
      </c>
      <c r="Q165" s="42">
        <v>0</v>
      </c>
      <c r="R165" s="42">
        <v>0</v>
      </c>
      <c r="S165" s="42">
        <f>N165-R165</f>
        <v>816.76000000000022</v>
      </c>
      <c r="T165" s="38">
        <v>2505</v>
      </c>
      <c r="U165" s="14">
        <f>S165/H165</f>
        <v>8.1676000000000026E-2</v>
      </c>
      <c r="V165" s="19"/>
      <c r="W165" s="19"/>
      <c r="X165" s="37" t="s">
        <v>3465</v>
      </c>
    </row>
    <row r="166" spans="1:37" s="3" customFormat="1" ht="16.5" customHeight="1">
      <c r="A166" s="38">
        <v>70</v>
      </c>
      <c r="B166" s="39">
        <v>10730</v>
      </c>
      <c r="C166" s="38">
        <v>10289533</v>
      </c>
      <c r="D166" s="40" t="s">
        <v>2204</v>
      </c>
      <c r="E166" s="38">
        <v>1</v>
      </c>
      <c r="F166" s="38">
        <v>60</v>
      </c>
      <c r="G166" s="38" t="s">
        <v>33</v>
      </c>
      <c r="H166" s="42">
        <v>2299</v>
      </c>
      <c r="I166" s="2"/>
      <c r="J166" s="44">
        <v>43309</v>
      </c>
      <c r="K166" s="42">
        <v>0</v>
      </c>
      <c r="L166" s="42">
        <v>2111.2199999999998</v>
      </c>
      <c r="M166" s="44">
        <v>45077</v>
      </c>
      <c r="N166" s="42">
        <f>H166-K166-L166</f>
        <v>187.7800000000002</v>
      </c>
      <c r="O166" s="42">
        <v>0</v>
      </c>
      <c r="P166" s="45">
        <v>0.13</v>
      </c>
      <c r="Q166" s="42">
        <v>0</v>
      </c>
      <c r="R166" s="42">
        <v>0</v>
      </c>
      <c r="S166" s="42">
        <f>N166-R166</f>
        <v>187.7800000000002</v>
      </c>
      <c r="T166" s="38">
        <v>2005</v>
      </c>
      <c r="U166" s="14">
        <f>S166/H166</f>
        <v>8.1678990865593826E-2</v>
      </c>
      <c r="V166" s="19"/>
      <c r="W166" s="19"/>
      <c r="X166" s="37" t="s">
        <v>3459</v>
      </c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</row>
    <row r="167" spans="1:37" s="3" customFormat="1" ht="16.5" customHeight="1">
      <c r="A167" s="38">
        <v>33</v>
      </c>
      <c r="B167" s="39">
        <v>50100</v>
      </c>
      <c r="C167" s="38">
        <v>10309234</v>
      </c>
      <c r="D167" s="40" t="s">
        <v>164</v>
      </c>
      <c r="E167" s="38">
        <v>1</v>
      </c>
      <c r="F167" s="38">
        <v>120</v>
      </c>
      <c r="G167" s="38" t="s">
        <v>23</v>
      </c>
      <c r="H167" s="42">
        <v>2121.5500000000002</v>
      </c>
      <c r="I167" s="56"/>
      <c r="J167" s="44">
        <v>41637</v>
      </c>
      <c r="K167" s="42">
        <v>0</v>
      </c>
      <c r="L167" s="42">
        <v>1948.26</v>
      </c>
      <c r="M167" s="44">
        <v>45169</v>
      </c>
      <c r="N167" s="42">
        <f>H167-K167-L167</f>
        <v>173.29000000000019</v>
      </c>
      <c r="O167" s="42">
        <v>0</v>
      </c>
      <c r="P167" s="45">
        <v>0.13</v>
      </c>
      <c r="Q167" s="42">
        <v>0</v>
      </c>
      <c r="R167" s="42">
        <v>0</v>
      </c>
      <c r="S167" s="42">
        <v>173.29</v>
      </c>
      <c r="T167" s="38">
        <v>5000</v>
      </c>
      <c r="U167" s="14">
        <f>S167/H167</f>
        <v>8.1680846550870809E-2</v>
      </c>
      <c r="V167" s="19"/>
      <c r="W167" s="19"/>
      <c r="X167" s="37" t="s">
        <v>3477</v>
      </c>
    </row>
    <row r="168" spans="1:37" s="3" customFormat="1" ht="16.5" customHeight="1">
      <c r="A168" s="38">
        <v>35</v>
      </c>
      <c r="B168" s="39">
        <v>50100</v>
      </c>
      <c r="C168" s="38">
        <v>10309002</v>
      </c>
      <c r="D168" s="40" t="s">
        <v>1180</v>
      </c>
      <c r="E168" s="38">
        <v>1</v>
      </c>
      <c r="F168" s="38">
        <v>120</v>
      </c>
      <c r="G168" s="38" t="s">
        <v>23</v>
      </c>
      <c r="H168" s="42">
        <v>1380</v>
      </c>
      <c r="I168" s="56"/>
      <c r="J168" s="44">
        <v>41637</v>
      </c>
      <c r="K168" s="42">
        <v>0</v>
      </c>
      <c r="L168" s="42">
        <v>1267.28</v>
      </c>
      <c r="M168" s="44">
        <v>45169</v>
      </c>
      <c r="N168" s="42">
        <f>H168-K168-L168</f>
        <v>112.72000000000003</v>
      </c>
      <c r="O168" s="42">
        <v>0</v>
      </c>
      <c r="P168" s="45">
        <v>0.13</v>
      </c>
      <c r="Q168" s="42">
        <v>0</v>
      </c>
      <c r="R168" s="42">
        <v>0</v>
      </c>
      <c r="S168" s="42">
        <v>112.72</v>
      </c>
      <c r="T168" s="38">
        <v>5000</v>
      </c>
      <c r="U168" s="14">
        <f>S168/H168</f>
        <v>8.1681159420289848E-2</v>
      </c>
      <c r="V168" s="19"/>
      <c r="W168" s="19"/>
      <c r="X168" s="37" t="s">
        <v>3477</v>
      </c>
    </row>
    <row r="169" spans="1:37" s="3" customFormat="1" ht="16.5" customHeight="1">
      <c r="A169" s="38">
        <v>34</v>
      </c>
      <c r="B169" s="39">
        <v>50100</v>
      </c>
      <c r="C169" s="38">
        <v>10309001</v>
      </c>
      <c r="D169" s="40" t="s">
        <v>1179</v>
      </c>
      <c r="E169" s="38">
        <v>1</v>
      </c>
      <c r="F169" s="38">
        <v>120</v>
      </c>
      <c r="G169" s="38" t="s">
        <v>23</v>
      </c>
      <c r="H169" s="42">
        <v>1238</v>
      </c>
      <c r="I169" s="56"/>
      <c r="J169" s="44">
        <v>41637</v>
      </c>
      <c r="K169" s="42">
        <v>0</v>
      </c>
      <c r="L169" s="42">
        <v>1136.8699999999999</v>
      </c>
      <c r="M169" s="44">
        <v>45169</v>
      </c>
      <c r="N169" s="42">
        <f>H169-K169-L169</f>
        <v>101.13000000000011</v>
      </c>
      <c r="O169" s="42">
        <v>0</v>
      </c>
      <c r="P169" s="45">
        <v>0.13</v>
      </c>
      <c r="Q169" s="42">
        <v>0</v>
      </c>
      <c r="R169" s="42">
        <v>0</v>
      </c>
      <c r="S169" s="42">
        <v>101.13</v>
      </c>
      <c r="T169" s="38">
        <v>5000</v>
      </c>
      <c r="U169" s="14">
        <f>S169/H169</f>
        <v>8.1688206785137316E-2</v>
      </c>
      <c r="V169" s="19"/>
      <c r="W169" s="19"/>
      <c r="X169" s="37" t="s">
        <v>3477</v>
      </c>
    </row>
    <row r="170" spans="1:37" s="3" customFormat="1" ht="16.5" customHeight="1">
      <c r="A170" s="38">
        <v>127</v>
      </c>
      <c r="B170" s="39">
        <v>40712</v>
      </c>
      <c r="C170" s="38">
        <v>10303861</v>
      </c>
      <c r="D170" s="40" t="s">
        <v>1991</v>
      </c>
      <c r="E170" s="38">
        <v>1</v>
      </c>
      <c r="F170" s="38">
        <v>56</v>
      </c>
      <c r="G170" s="38" t="s">
        <v>33</v>
      </c>
      <c r="H170" s="42">
        <v>2750</v>
      </c>
      <c r="I170" s="2"/>
      <c r="J170" s="44">
        <v>43432</v>
      </c>
      <c r="K170" s="42">
        <v>0</v>
      </c>
      <c r="L170" s="42">
        <v>2515.73</v>
      </c>
      <c r="M170" s="44">
        <v>45077</v>
      </c>
      <c r="N170" s="42">
        <f>H170-K170-L170</f>
        <v>234.26999999999998</v>
      </c>
      <c r="O170" s="42">
        <v>5.82</v>
      </c>
      <c r="P170" s="45">
        <v>0.13</v>
      </c>
      <c r="Q170" s="42">
        <f>O170-R170</f>
        <v>0.66999999999999993</v>
      </c>
      <c r="R170" s="42">
        <v>5.15</v>
      </c>
      <c r="S170" s="42">
        <f>N170-R170</f>
        <v>229.11999999999998</v>
      </c>
      <c r="T170" s="38">
        <v>2506</v>
      </c>
      <c r="U170" s="14">
        <f>S170/H170</f>
        <v>8.3316363636363633E-2</v>
      </c>
      <c r="V170" s="19"/>
      <c r="W170" s="19"/>
      <c r="X170" s="37" t="s">
        <v>3467</v>
      </c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</row>
    <row r="171" spans="1:37" s="3" customFormat="1" ht="16.5" customHeight="1">
      <c r="A171" s="38">
        <v>659</v>
      </c>
      <c r="B171" s="39">
        <v>40712</v>
      </c>
      <c r="C171" s="38">
        <v>10322193</v>
      </c>
      <c r="D171" s="40" t="s">
        <v>1802</v>
      </c>
      <c r="E171" s="38">
        <v>1</v>
      </c>
      <c r="F171" s="38">
        <v>36</v>
      </c>
      <c r="G171" s="38" t="s">
        <v>36</v>
      </c>
      <c r="H171" s="42">
        <v>3538</v>
      </c>
      <c r="I171" s="55"/>
      <c r="J171" s="44">
        <v>44105</v>
      </c>
      <c r="K171" s="42">
        <v>98.28</v>
      </c>
      <c r="L171" s="42">
        <v>3144.92</v>
      </c>
      <c r="M171" s="44">
        <v>45138</v>
      </c>
      <c r="N171" s="42">
        <f>H171-K171-L171</f>
        <v>294.79999999999973</v>
      </c>
      <c r="O171" s="42">
        <v>0</v>
      </c>
      <c r="P171" s="45">
        <v>0.13</v>
      </c>
      <c r="Q171" s="42">
        <v>0</v>
      </c>
      <c r="R171" s="42">
        <v>0</v>
      </c>
      <c r="S171" s="42">
        <v>294.8</v>
      </c>
      <c r="T171" s="38">
        <v>5000</v>
      </c>
      <c r="U171" s="14">
        <f>S171/H171</f>
        <v>8.3323911814584511E-2</v>
      </c>
      <c r="V171" s="19"/>
      <c r="W171" s="19"/>
      <c r="X171" s="37" t="s">
        <v>3467</v>
      </c>
    </row>
    <row r="172" spans="1:37" s="3" customFormat="1" ht="16.5" customHeight="1">
      <c r="A172" s="38">
        <v>720</v>
      </c>
      <c r="B172" s="39">
        <v>10729</v>
      </c>
      <c r="C172" s="38">
        <v>10324694</v>
      </c>
      <c r="D172" s="40" t="s">
        <v>2340</v>
      </c>
      <c r="E172" s="58">
        <v>1</v>
      </c>
      <c r="F172" s="38">
        <v>36</v>
      </c>
      <c r="G172" s="38" t="s">
        <v>33</v>
      </c>
      <c r="H172" s="42">
        <v>101946.9</v>
      </c>
      <c r="I172" s="37"/>
      <c r="J172" s="44">
        <v>44255</v>
      </c>
      <c r="K172" s="42">
        <v>2831.86</v>
      </c>
      <c r="L172" s="42">
        <v>90619.5</v>
      </c>
      <c r="M172" s="44">
        <v>45259</v>
      </c>
      <c r="N172" s="42">
        <v>8495.5400000000009</v>
      </c>
      <c r="O172" s="42">
        <v>0</v>
      </c>
      <c r="P172" s="45">
        <f>IF(J172&lt;DATEVALUE("2009-1-1"),3%,13%)</f>
        <v>0.13</v>
      </c>
      <c r="Q172" s="42">
        <f>IF(P172=13%,ROUND(O172/(1+P172)*P172,2),ROUND(O172/(1+0.03)*0.02,2))</f>
        <v>0</v>
      </c>
      <c r="R172" s="42">
        <f>O172-Q172</f>
        <v>0</v>
      </c>
      <c r="S172" s="42">
        <f>N172-R172</f>
        <v>8495.5400000000009</v>
      </c>
      <c r="T172" s="38">
        <v>2506</v>
      </c>
      <c r="U172" s="14">
        <f>S172/H172</f>
        <v>8.3332990017352185E-2</v>
      </c>
      <c r="V172" s="19"/>
      <c r="W172" s="19"/>
      <c r="X172" s="37" t="s">
        <v>3459</v>
      </c>
    </row>
    <row r="173" spans="1:37" s="3" customFormat="1" ht="16.5" customHeight="1">
      <c r="A173" s="38">
        <v>128</v>
      </c>
      <c r="B173" s="39">
        <v>40712</v>
      </c>
      <c r="C173" s="38">
        <v>10303862</v>
      </c>
      <c r="D173" s="40" t="s">
        <v>2316</v>
      </c>
      <c r="E173" s="38">
        <v>1</v>
      </c>
      <c r="F173" s="38">
        <v>56</v>
      </c>
      <c r="G173" s="38" t="s">
        <v>33</v>
      </c>
      <c r="H173" s="42">
        <v>1050</v>
      </c>
      <c r="I173" s="2"/>
      <c r="J173" s="44">
        <v>43432</v>
      </c>
      <c r="K173" s="42">
        <v>0</v>
      </c>
      <c r="L173" s="42">
        <v>960.52</v>
      </c>
      <c r="M173" s="44">
        <v>45077</v>
      </c>
      <c r="N173" s="42">
        <f>H173-K173-L173</f>
        <v>89.480000000000018</v>
      </c>
      <c r="O173" s="42">
        <v>2.2200000000000002</v>
      </c>
      <c r="P173" s="45">
        <v>0.13</v>
      </c>
      <c r="Q173" s="42">
        <f>O173-R173</f>
        <v>0.26000000000000023</v>
      </c>
      <c r="R173" s="42">
        <v>1.96</v>
      </c>
      <c r="S173" s="42">
        <f>N173-R173</f>
        <v>87.520000000000024</v>
      </c>
      <c r="T173" s="38">
        <v>2506</v>
      </c>
      <c r="U173" s="14">
        <f>S173/H173</f>
        <v>8.3352380952380969E-2</v>
      </c>
      <c r="V173" s="19"/>
      <c r="W173" s="19"/>
      <c r="X173" s="37" t="s">
        <v>3467</v>
      </c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</row>
    <row r="174" spans="1:37" s="3" customFormat="1" ht="16.5" customHeight="1">
      <c r="A174" s="38">
        <v>625</v>
      </c>
      <c r="B174" s="39">
        <v>10800</v>
      </c>
      <c r="C174" s="38">
        <v>10315733</v>
      </c>
      <c r="D174" s="40" t="s">
        <v>1201</v>
      </c>
      <c r="E174" s="38">
        <v>1</v>
      </c>
      <c r="F174" s="38">
        <v>60</v>
      </c>
      <c r="G174" s="38" t="s">
        <v>21</v>
      </c>
      <c r="H174" s="42">
        <v>5000</v>
      </c>
      <c r="I174" s="2"/>
      <c r="J174" s="44">
        <v>43279</v>
      </c>
      <c r="K174" s="42">
        <v>0</v>
      </c>
      <c r="L174" s="42">
        <v>4512.58</v>
      </c>
      <c r="M174" s="44">
        <v>45016</v>
      </c>
      <c r="N174" s="42">
        <f>H174-K174-L174</f>
        <v>487.42000000000007</v>
      </c>
      <c r="O174" s="42">
        <v>73.62</v>
      </c>
      <c r="P174" s="45">
        <v>0.13</v>
      </c>
      <c r="Q174" s="42">
        <v>8.4699999999999989</v>
      </c>
      <c r="R174" s="42">
        <v>65.150000000000006</v>
      </c>
      <c r="S174" s="42">
        <f>N174-R174</f>
        <v>422.2700000000001</v>
      </c>
      <c r="T174" s="38">
        <v>2505</v>
      </c>
      <c r="U174" s="14">
        <f>S174/H174</f>
        <v>8.4454000000000015E-2</v>
      </c>
      <c r="V174" s="19"/>
      <c r="W174" s="19"/>
      <c r="X174" s="37" t="s">
        <v>3465</v>
      </c>
    </row>
    <row r="175" spans="1:37" s="3" customFormat="1" ht="16.5" customHeight="1">
      <c r="A175" s="38">
        <v>636</v>
      </c>
      <c r="B175" s="39">
        <v>10800</v>
      </c>
      <c r="C175" s="38">
        <v>10315744</v>
      </c>
      <c r="D175" s="40" t="s">
        <v>1170</v>
      </c>
      <c r="E175" s="38">
        <v>1</v>
      </c>
      <c r="F175" s="38">
        <v>60</v>
      </c>
      <c r="G175" s="38" t="s">
        <v>33</v>
      </c>
      <c r="H175" s="42">
        <v>2142</v>
      </c>
      <c r="I175" s="2"/>
      <c r="J175" s="44">
        <v>43277</v>
      </c>
      <c r="K175" s="42">
        <v>0</v>
      </c>
      <c r="L175" s="42">
        <v>1933.17</v>
      </c>
      <c r="M175" s="44">
        <v>45016</v>
      </c>
      <c r="N175" s="42">
        <f>H175-K175-L175</f>
        <v>208.82999999999993</v>
      </c>
      <c r="O175" s="42">
        <v>31.54</v>
      </c>
      <c r="P175" s="45">
        <v>0.13</v>
      </c>
      <c r="Q175" s="42">
        <v>3.629999999999999</v>
      </c>
      <c r="R175" s="42">
        <v>27.91</v>
      </c>
      <c r="S175" s="42">
        <f>N175-R175</f>
        <v>180.91999999999993</v>
      </c>
      <c r="T175" s="38">
        <v>2505</v>
      </c>
      <c r="U175" s="14">
        <f>S175/H175</f>
        <v>8.4463118580765606E-2</v>
      </c>
      <c r="V175" s="19"/>
      <c r="W175" s="19"/>
      <c r="X175" s="37" t="s">
        <v>3465</v>
      </c>
    </row>
    <row r="176" spans="1:37" s="3" customFormat="1" ht="16.5" customHeight="1">
      <c r="A176" s="38">
        <v>129</v>
      </c>
      <c r="B176" s="39">
        <v>40712</v>
      </c>
      <c r="C176" s="38">
        <v>10303868</v>
      </c>
      <c r="D176" s="40" t="s">
        <v>2317</v>
      </c>
      <c r="E176" s="38">
        <v>1</v>
      </c>
      <c r="F176" s="38">
        <v>54</v>
      </c>
      <c r="G176" s="38" t="s">
        <v>33</v>
      </c>
      <c r="H176" s="42">
        <v>1111.1099999999999</v>
      </c>
      <c r="I176" s="2"/>
      <c r="J176" s="44">
        <v>43493</v>
      </c>
      <c r="K176" s="42">
        <v>0</v>
      </c>
      <c r="L176" s="42">
        <v>1014.47</v>
      </c>
      <c r="M176" s="44">
        <v>45077</v>
      </c>
      <c r="N176" s="42">
        <f>H176-K176-L176</f>
        <v>96.639999999999873</v>
      </c>
      <c r="O176" s="42">
        <v>2.4</v>
      </c>
      <c r="P176" s="45">
        <v>0.13</v>
      </c>
      <c r="Q176" s="42">
        <f>O176-R176</f>
        <v>0.2799999999999998</v>
      </c>
      <c r="R176" s="42">
        <v>2.12</v>
      </c>
      <c r="S176" s="42">
        <f>N176-R176</f>
        <v>94.519999999999868</v>
      </c>
      <c r="T176" s="38">
        <v>5000</v>
      </c>
      <c r="U176" s="14">
        <f>S176/H176</f>
        <v>8.5068085068084956E-2</v>
      </c>
      <c r="V176" s="19"/>
      <c r="W176" s="19"/>
      <c r="X176" s="37" t="s">
        <v>3467</v>
      </c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</row>
    <row r="177" spans="1:37" s="3" customFormat="1" ht="16.5" customHeight="1">
      <c r="A177" s="38">
        <v>147</v>
      </c>
      <c r="B177" s="39">
        <v>10741</v>
      </c>
      <c r="C177" s="38">
        <v>10282071</v>
      </c>
      <c r="D177" s="40" t="s">
        <v>1993</v>
      </c>
      <c r="E177" s="38">
        <v>1</v>
      </c>
      <c r="F177" s="38">
        <v>55</v>
      </c>
      <c r="G177" s="38" t="s">
        <v>33</v>
      </c>
      <c r="H177" s="42">
        <v>8189.66</v>
      </c>
      <c r="I177" s="2"/>
      <c r="J177" s="44">
        <v>43460</v>
      </c>
      <c r="K177" s="42">
        <v>0</v>
      </c>
      <c r="L177" s="42">
        <v>7484.82</v>
      </c>
      <c r="M177" s="44">
        <v>45077</v>
      </c>
      <c r="N177" s="42">
        <f>H177-K177-L177</f>
        <v>704.84000000000015</v>
      </c>
      <c r="O177" s="42">
        <v>0</v>
      </c>
      <c r="P177" s="45">
        <v>0.13</v>
      </c>
      <c r="Q177" s="42">
        <v>0</v>
      </c>
      <c r="R177" s="42">
        <v>0</v>
      </c>
      <c r="S177" s="42">
        <f>N177-R177</f>
        <v>704.84000000000015</v>
      </c>
      <c r="T177" s="38">
        <v>2205</v>
      </c>
      <c r="U177" s="14">
        <f>S177/H177</f>
        <v>8.6064622951380176E-2</v>
      </c>
      <c r="V177" s="19"/>
      <c r="W177" s="19"/>
      <c r="X177" s="37" t="s">
        <v>3462</v>
      </c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</row>
    <row r="178" spans="1:37" s="3" customFormat="1" ht="16.5" customHeight="1">
      <c r="A178" s="38">
        <v>143</v>
      </c>
      <c r="B178" s="39">
        <v>10741</v>
      </c>
      <c r="C178" s="38">
        <v>10282070</v>
      </c>
      <c r="D178" s="40" t="s">
        <v>1431</v>
      </c>
      <c r="E178" s="38">
        <v>2</v>
      </c>
      <c r="F178" s="38">
        <v>55</v>
      </c>
      <c r="G178" s="38" t="s">
        <v>33</v>
      </c>
      <c r="H178" s="42">
        <v>19811.32</v>
      </c>
      <c r="I178" s="2"/>
      <c r="J178" s="44">
        <v>43460</v>
      </c>
      <c r="K178" s="42">
        <v>0</v>
      </c>
      <c r="L178" s="42">
        <v>18106.22</v>
      </c>
      <c r="M178" s="44">
        <v>45077</v>
      </c>
      <c r="N178" s="42">
        <f>H178-K178-L178</f>
        <v>1705.0999999999985</v>
      </c>
      <c r="O178" s="42">
        <v>0</v>
      </c>
      <c r="P178" s="45">
        <v>0.13</v>
      </c>
      <c r="Q178" s="42">
        <v>0</v>
      </c>
      <c r="R178" s="42">
        <v>0</v>
      </c>
      <c r="S178" s="42">
        <f>N178-R178</f>
        <v>1705.0999999999985</v>
      </c>
      <c r="T178" s="38">
        <v>2205</v>
      </c>
      <c r="U178" s="14">
        <f>S178/H178</f>
        <v>8.6066955659693481E-2</v>
      </c>
      <c r="V178" s="19"/>
      <c r="W178" s="19"/>
      <c r="X178" s="37" t="s">
        <v>3462</v>
      </c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</row>
    <row r="179" spans="1:37" s="3" customFormat="1" ht="16.5" customHeight="1">
      <c r="A179" s="38">
        <v>4</v>
      </c>
      <c r="B179" s="39">
        <v>10747</v>
      </c>
      <c r="C179" s="38">
        <v>10307332</v>
      </c>
      <c r="D179" s="40" t="s">
        <v>2072</v>
      </c>
      <c r="E179" s="38">
        <v>1</v>
      </c>
      <c r="F179" s="38">
        <v>120</v>
      </c>
      <c r="G179" s="38" t="s">
        <v>23</v>
      </c>
      <c r="H179" s="42">
        <v>1273.5</v>
      </c>
      <c r="I179" s="2"/>
      <c r="J179" s="44">
        <v>41637</v>
      </c>
      <c r="K179" s="42">
        <v>0</v>
      </c>
      <c r="L179" s="42">
        <v>1119.08</v>
      </c>
      <c r="M179" s="44">
        <v>45016</v>
      </c>
      <c r="N179" s="42">
        <f>H179-K179-L179</f>
        <v>154.42000000000007</v>
      </c>
      <c r="O179" s="42">
        <v>50</v>
      </c>
      <c r="P179" s="45">
        <v>0.13</v>
      </c>
      <c r="Q179" s="42">
        <v>5.75</v>
      </c>
      <c r="R179" s="42">
        <v>44.25</v>
      </c>
      <c r="S179" s="42">
        <v>110.17</v>
      </c>
      <c r="T179" s="38">
        <v>2101</v>
      </c>
      <c r="U179" s="14">
        <f>S179/H179</f>
        <v>8.6509619159795839E-2</v>
      </c>
      <c r="V179" s="19"/>
      <c r="W179" s="19"/>
      <c r="X179" s="37" t="s">
        <v>3472</v>
      </c>
    </row>
    <row r="180" spans="1:37" s="3" customFormat="1" ht="16.5" customHeight="1">
      <c r="A180" s="38">
        <v>148</v>
      </c>
      <c r="B180" s="39">
        <v>10741</v>
      </c>
      <c r="C180" s="38">
        <v>10282091</v>
      </c>
      <c r="D180" s="40" t="s">
        <v>1995</v>
      </c>
      <c r="E180" s="38">
        <v>4</v>
      </c>
      <c r="F180" s="38">
        <v>54</v>
      </c>
      <c r="G180" s="38" t="s">
        <v>33</v>
      </c>
      <c r="H180" s="42">
        <v>7586.2</v>
      </c>
      <c r="I180" s="2"/>
      <c r="J180" s="44">
        <v>43493</v>
      </c>
      <c r="K180" s="42">
        <v>0</v>
      </c>
      <c r="L180" s="42">
        <v>6926.64</v>
      </c>
      <c r="M180" s="44">
        <v>45077</v>
      </c>
      <c r="N180" s="42">
        <f>H180-K180-L180</f>
        <v>659.55999999999949</v>
      </c>
      <c r="O180" s="42">
        <v>0</v>
      </c>
      <c r="P180" s="45">
        <v>0.13</v>
      </c>
      <c r="Q180" s="42">
        <v>0</v>
      </c>
      <c r="R180" s="42">
        <v>0</v>
      </c>
      <c r="S180" s="42">
        <f>N180-R180</f>
        <v>659.55999999999949</v>
      </c>
      <c r="T180" s="38">
        <v>2205</v>
      </c>
      <c r="U180" s="14">
        <f>S180/H180</f>
        <v>8.69420790382536E-2</v>
      </c>
      <c r="V180" s="19"/>
      <c r="W180" s="19"/>
      <c r="X180" s="37" t="s">
        <v>3462</v>
      </c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</row>
    <row r="181" spans="1:37" s="3" customFormat="1" ht="16.5" customHeight="1">
      <c r="A181" s="38">
        <v>537</v>
      </c>
      <c r="B181" s="39">
        <v>10736</v>
      </c>
      <c r="C181" s="38">
        <v>10284591</v>
      </c>
      <c r="D181" s="40" t="s">
        <v>1459</v>
      </c>
      <c r="E181" s="38">
        <v>62</v>
      </c>
      <c r="F181" s="38">
        <v>60</v>
      </c>
      <c r="G181" s="38" t="s">
        <v>83</v>
      </c>
      <c r="H181" s="42">
        <v>21090.54</v>
      </c>
      <c r="I181" s="55"/>
      <c r="J181" s="44">
        <v>43434</v>
      </c>
      <c r="K181" s="42">
        <v>0</v>
      </c>
      <c r="L181" s="42">
        <v>18700.16</v>
      </c>
      <c r="M181" s="44">
        <v>45138</v>
      </c>
      <c r="N181" s="42">
        <f>H181-K181-L181</f>
        <v>2390.380000000001</v>
      </c>
      <c r="O181" s="42">
        <v>620</v>
      </c>
      <c r="P181" s="45">
        <v>0.13</v>
      </c>
      <c r="Q181" s="42">
        <v>71.33</v>
      </c>
      <c r="R181" s="42">
        <v>548.66999999999996</v>
      </c>
      <c r="S181" s="42">
        <v>1841.71</v>
      </c>
      <c r="T181" s="38">
        <v>5000</v>
      </c>
      <c r="U181" s="14">
        <f>S181/H181</f>
        <v>8.7323985066290383E-2</v>
      </c>
      <c r="V181" s="19"/>
      <c r="W181" s="19"/>
      <c r="X181" s="37" t="s">
        <v>3461</v>
      </c>
    </row>
    <row r="182" spans="1:37" s="3" customFormat="1" ht="16.5" customHeight="1">
      <c r="A182" s="38">
        <v>64</v>
      </c>
      <c r="B182" s="39">
        <v>40712</v>
      </c>
      <c r="C182" s="38">
        <v>10302627</v>
      </c>
      <c r="D182" s="40" t="s">
        <v>1835</v>
      </c>
      <c r="E182" s="38">
        <v>2</v>
      </c>
      <c r="F182" s="38">
        <v>48</v>
      </c>
      <c r="G182" s="38" t="s">
        <v>33</v>
      </c>
      <c r="H182" s="42">
        <v>10561.96</v>
      </c>
      <c r="I182" s="2"/>
      <c r="J182" s="44">
        <v>43674</v>
      </c>
      <c r="K182" s="42">
        <v>0</v>
      </c>
      <c r="L182" s="42">
        <v>9612.91</v>
      </c>
      <c r="M182" s="44">
        <v>45077</v>
      </c>
      <c r="N182" s="42">
        <f>H182-K182-L182</f>
        <v>949.04999999999927</v>
      </c>
      <c r="O182" s="42">
        <v>23.6</v>
      </c>
      <c r="P182" s="45">
        <v>0.13</v>
      </c>
      <c r="Q182" s="42">
        <f>O182-R182</f>
        <v>2.7200000000000024</v>
      </c>
      <c r="R182" s="42">
        <v>20.88</v>
      </c>
      <c r="S182" s="42">
        <f>N182-R182</f>
        <v>928.16999999999928</v>
      </c>
      <c r="T182" s="38">
        <v>5000</v>
      </c>
      <c r="U182" s="14">
        <f>S182/H182</f>
        <v>8.7878575567413561E-2</v>
      </c>
      <c r="V182" s="19"/>
      <c r="W182" s="19"/>
      <c r="X182" s="37" t="s">
        <v>3467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</row>
    <row r="183" spans="1:37" s="3" customFormat="1" ht="16.5" customHeight="1">
      <c r="A183" s="38">
        <v>26</v>
      </c>
      <c r="B183" s="39">
        <v>40712</v>
      </c>
      <c r="C183" s="38">
        <v>10302475</v>
      </c>
      <c r="D183" s="40" t="s">
        <v>907</v>
      </c>
      <c r="E183" s="38">
        <v>1</v>
      </c>
      <c r="F183" s="38">
        <v>50</v>
      </c>
      <c r="G183" s="38" t="s">
        <v>33</v>
      </c>
      <c r="H183" s="42">
        <v>1189.6600000000001</v>
      </c>
      <c r="I183" s="2"/>
      <c r="J183" s="44">
        <v>43613</v>
      </c>
      <c r="K183" s="42">
        <v>0</v>
      </c>
      <c r="L183" s="42">
        <v>1082.05</v>
      </c>
      <c r="M183" s="44">
        <v>45077</v>
      </c>
      <c r="N183" s="42">
        <f>H183-K183-L183</f>
        <v>107.61000000000013</v>
      </c>
      <c r="O183" s="42">
        <v>2.68</v>
      </c>
      <c r="P183" s="45">
        <v>0.13</v>
      </c>
      <c r="Q183" s="42">
        <f>O183-R183</f>
        <v>0.31000000000000005</v>
      </c>
      <c r="R183" s="42">
        <v>2.37</v>
      </c>
      <c r="S183" s="42">
        <f>N183-R183</f>
        <v>105.24000000000012</v>
      </c>
      <c r="T183" s="38">
        <v>5000</v>
      </c>
      <c r="U183" s="14">
        <f>S183/H183</f>
        <v>8.8462249718407035E-2</v>
      </c>
      <c r="V183" s="19"/>
      <c r="W183" s="19"/>
      <c r="X183" s="37" t="s">
        <v>3467</v>
      </c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 spans="1:37" s="3" customFormat="1" ht="16.5" customHeight="1">
      <c r="A184" s="38">
        <v>35</v>
      </c>
      <c r="B184" s="39">
        <v>40712</v>
      </c>
      <c r="C184" s="38">
        <v>10302485</v>
      </c>
      <c r="D184" s="40" t="s">
        <v>1435</v>
      </c>
      <c r="E184" s="38">
        <v>1</v>
      </c>
      <c r="F184" s="38">
        <v>50</v>
      </c>
      <c r="G184" s="38" t="s">
        <v>33</v>
      </c>
      <c r="H184" s="42">
        <v>4700</v>
      </c>
      <c r="I184" s="2"/>
      <c r="J184" s="44">
        <v>43613</v>
      </c>
      <c r="K184" s="42">
        <v>0</v>
      </c>
      <c r="L184" s="42">
        <v>4274.8599999999997</v>
      </c>
      <c r="M184" s="44">
        <v>45077</v>
      </c>
      <c r="N184" s="42">
        <f>H184-K184-L184</f>
        <v>425.14000000000033</v>
      </c>
      <c r="O184" s="42">
        <v>10.57</v>
      </c>
      <c r="P184" s="45">
        <v>0.13</v>
      </c>
      <c r="Q184" s="42">
        <f>O184-R184</f>
        <v>1.2200000000000006</v>
      </c>
      <c r="R184" s="42">
        <v>9.35</v>
      </c>
      <c r="S184" s="42">
        <f>N184-R184</f>
        <v>415.7900000000003</v>
      </c>
      <c r="T184" s="38">
        <v>5000</v>
      </c>
      <c r="U184" s="14">
        <f>S184/H184</f>
        <v>8.8465957446808574E-2</v>
      </c>
      <c r="V184" s="19"/>
      <c r="W184" s="19"/>
      <c r="X184" s="37" t="s">
        <v>3467</v>
      </c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 spans="1:37" s="3" customFormat="1" ht="16.5" customHeight="1">
      <c r="A185" s="38">
        <v>28</v>
      </c>
      <c r="B185" s="39">
        <v>40712</v>
      </c>
      <c r="C185" s="38">
        <v>10302478</v>
      </c>
      <c r="D185" s="40" t="s">
        <v>2181</v>
      </c>
      <c r="E185" s="38">
        <v>2</v>
      </c>
      <c r="F185" s="38">
        <v>50</v>
      </c>
      <c r="G185" s="38" t="s">
        <v>33</v>
      </c>
      <c r="H185" s="42">
        <v>31150.46</v>
      </c>
      <c r="I185" s="2"/>
      <c r="J185" s="44">
        <v>43613</v>
      </c>
      <c r="K185" s="42">
        <v>0</v>
      </c>
      <c r="L185" s="42">
        <v>28332.5</v>
      </c>
      <c r="M185" s="44">
        <v>45077</v>
      </c>
      <c r="N185" s="42">
        <f>H185-K185-L185</f>
        <v>2817.9599999999991</v>
      </c>
      <c r="O185" s="42">
        <v>70.06</v>
      </c>
      <c r="P185" s="45">
        <v>0.13</v>
      </c>
      <c r="Q185" s="42">
        <f>O185-R185</f>
        <v>8.0600000000000023</v>
      </c>
      <c r="R185" s="42">
        <v>62</v>
      </c>
      <c r="S185" s="42">
        <f>N185-R185</f>
        <v>2755.9599999999991</v>
      </c>
      <c r="T185" s="38">
        <v>5000</v>
      </c>
      <c r="U185" s="14">
        <f>S185/H185</f>
        <v>8.8472529779656514E-2</v>
      </c>
      <c r="V185" s="19"/>
      <c r="W185" s="19"/>
      <c r="X185" s="37" t="s">
        <v>3467</v>
      </c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</row>
    <row r="186" spans="1:37" s="3" customFormat="1" ht="16.5" customHeight="1">
      <c r="A186" s="38">
        <v>38</v>
      </c>
      <c r="B186" s="39">
        <v>40712</v>
      </c>
      <c r="C186" s="38">
        <v>10302488</v>
      </c>
      <c r="D186" s="40" t="s">
        <v>152</v>
      </c>
      <c r="E186" s="38">
        <v>1</v>
      </c>
      <c r="F186" s="38">
        <v>50</v>
      </c>
      <c r="G186" s="38" t="s">
        <v>33</v>
      </c>
      <c r="H186" s="42">
        <v>27586.21</v>
      </c>
      <c r="I186" s="2"/>
      <c r="J186" s="44">
        <v>43613</v>
      </c>
      <c r="K186" s="42">
        <v>0</v>
      </c>
      <c r="L186" s="42">
        <v>25090.67</v>
      </c>
      <c r="M186" s="44">
        <v>45077</v>
      </c>
      <c r="N186" s="42">
        <f>H186-K186-L186</f>
        <v>2495.5400000000009</v>
      </c>
      <c r="O186" s="42">
        <v>62.05</v>
      </c>
      <c r="P186" s="45">
        <v>0.13</v>
      </c>
      <c r="Q186" s="42">
        <f>O186-R186</f>
        <v>7.1400000000000006</v>
      </c>
      <c r="R186" s="42">
        <v>54.91</v>
      </c>
      <c r="S186" s="42">
        <f>N186-R186</f>
        <v>2440.630000000001</v>
      </c>
      <c r="T186" s="38">
        <v>5000</v>
      </c>
      <c r="U186" s="14">
        <f>S186/H186</f>
        <v>8.8472827546806937E-2</v>
      </c>
      <c r="V186" s="19"/>
      <c r="W186" s="19"/>
      <c r="X186" s="37" t="s">
        <v>3467</v>
      </c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</row>
    <row r="187" spans="1:37" s="3" customFormat="1" ht="16.5" customHeight="1">
      <c r="A187" s="38">
        <v>33</v>
      </c>
      <c r="B187" s="39">
        <v>40712</v>
      </c>
      <c r="C187" s="38">
        <v>10302482</v>
      </c>
      <c r="D187" s="40" t="s">
        <v>2184</v>
      </c>
      <c r="E187" s="38">
        <v>2</v>
      </c>
      <c r="F187" s="38">
        <v>50</v>
      </c>
      <c r="G187" s="38" t="s">
        <v>33</v>
      </c>
      <c r="H187" s="42">
        <v>46034.48</v>
      </c>
      <c r="I187" s="2"/>
      <c r="J187" s="44">
        <v>43613</v>
      </c>
      <c r="K187" s="42">
        <v>0</v>
      </c>
      <c r="L187" s="42">
        <v>41870.03</v>
      </c>
      <c r="M187" s="44">
        <v>45077</v>
      </c>
      <c r="N187" s="42">
        <f>H187-K187-L187</f>
        <v>4164.4500000000044</v>
      </c>
      <c r="O187" s="42">
        <v>103.54</v>
      </c>
      <c r="P187" s="45">
        <v>0.13</v>
      </c>
      <c r="Q187" s="42">
        <f>O187-R187</f>
        <v>11.910000000000011</v>
      </c>
      <c r="R187" s="42">
        <v>91.63</v>
      </c>
      <c r="S187" s="42">
        <f>N187-R187</f>
        <v>4072.8200000000043</v>
      </c>
      <c r="T187" s="38">
        <v>5000</v>
      </c>
      <c r="U187" s="14">
        <f>S187/H187</f>
        <v>8.8473248747460681E-2</v>
      </c>
      <c r="V187" s="19"/>
      <c r="W187" s="19"/>
      <c r="X187" s="37" t="s">
        <v>3467</v>
      </c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</row>
    <row r="188" spans="1:37" s="3" customFormat="1" ht="16.5" customHeight="1">
      <c r="A188" s="38">
        <v>37</v>
      </c>
      <c r="B188" s="39">
        <v>40712</v>
      </c>
      <c r="C188" s="38">
        <v>10302487</v>
      </c>
      <c r="D188" s="40" t="s">
        <v>2185</v>
      </c>
      <c r="E188" s="38">
        <v>1</v>
      </c>
      <c r="F188" s="38">
        <v>50</v>
      </c>
      <c r="G188" s="38" t="s">
        <v>33</v>
      </c>
      <c r="H188" s="42">
        <v>48717.95</v>
      </c>
      <c r="I188" s="2"/>
      <c r="J188" s="44">
        <v>43613</v>
      </c>
      <c r="K188" s="42">
        <v>0</v>
      </c>
      <c r="L188" s="42">
        <v>44310.73</v>
      </c>
      <c r="M188" s="44">
        <v>45077</v>
      </c>
      <c r="N188" s="42">
        <f>H188-K188-L188</f>
        <v>4407.2199999999939</v>
      </c>
      <c r="O188" s="42">
        <v>109.58</v>
      </c>
      <c r="P188" s="45">
        <v>0.13</v>
      </c>
      <c r="Q188" s="42">
        <f>O188-R188</f>
        <v>12.61</v>
      </c>
      <c r="R188" s="42">
        <v>96.97</v>
      </c>
      <c r="S188" s="42">
        <f>N188-R188</f>
        <v>4310.2499999999936</v>
      </c>
      <c r="T188" s="38">
        <v>5000</v>
      </c>
      <c r="U188" s="14">
        <f>S188/H188</f>
        <v>8.84735503033275E-2</v>
      </c>
      <c r="V188" s="19"/>
      <c r="W188" s="19"/>
      <c r="X188" s="37" t="s">
        <v>3467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</row>
    <row r="189" spans="1:37" s="3" customFormat="1" ht="16.5" customHeight="1">
      <c r="A189" s="38">
        <v>29</v>
      </c>
      <c r="B189" s="39">
        <v>40712</v>
      </c>
      <c r="C189" s="38">
        <v>10302479</v>
      </c>
      <c r="D189" s="40" t="s">
        <v>2182</v>
      </c>
      <c r="E189" s="38">
        <v>1</v>
      </c>
      <c r="F189" s="38">
        <v>50</v>
      </c>
      <c r="G189" s="38" t="s">
        <v>33</v>
      </c>
      <c r="H189" s="42">
        <v>603.45000000000005</v>
      </c>
      <c r="I189" s="2"/>
      <c r="J189" s="44">
        <v>43613</v>
      </c>
      <c r="K189" s="42">
        <v>0</v>
      </c>
      <c r="L189" s="42">
        <v>548.86</v>
      </c>
      <c r="M189" s="44">
        <v>45077</v>
      </c>
      <c r="N189" s="42">
        <f>H189-K189-L189</f>
        <v>54.590000000000032</v>
      </c>
      <c r="O189" s="42">
        <v>1.36</v>
      </c>
      <c r="P189" s="45">
        <v>0.13</v>
      </c>
      <c r="Q189" s="42">
        <f>O189-R189</f>
        <v>0.16000000000000014</v>
      </c>
      <c r="R189" s="42">
        <v>1.2</v>
      </c>
      <c r="S189" s="42">
        <f>N189-R189</f>
        <v>53.390000000000029</v>
      </c>
      <c r="T189" s="38">
        <v>5000</v>
      </c>
      <c r="U189" s="14">
        <f>S189/H189</f>
        <v>8.8474604358273298E-2</v>
      </c>
      <c r="V189" s="19"/>
      <c r="W189" s="19"/>
      <c r="X189" s="37" t="s">
        <v>3467</v>
      </c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</row>
    <row r="190" spans="1:37" s="3" customFormat="1" ht="16.5" customHeight="1">
      <c r="A190" s="38">
        <v>63</v>
      </c>
      <c r="B190" s="39">
        <v>40712</v>
      </c>
      <c r="C190" s="38">
        <v>10302625</v>
      </c>
      <c r="D190" s="40" t="s">
        <v>2202</v>
      </c>
      <c r="E190" s="38">
        <v>1</v>
      </c>
      <c r="F190" s="38">
        <v>49</v>
      </c>
      <c r="G190" s="38" t="s">
        <v>33</v>
      </c>
      <c r="H190" s="42">
        <v>1764.79</v>
      </c>
      <c r="I190" s="2"/>
      <c r="J190" s="44">
        <v>43641</v>
      </c>
      <c r="K190" s="42">
        <v>0</v>
      </c>
      <c r="L190" s="42">
        <v>1603.58</v>
      </c>
      <c r="M190" s="44">
        <v>45077</v>
      </c>
      <c r="N190" s="42">
        <f>H190-K190-L190</f>
        <v>161.21000000000004</v>
      </c>
      <c r="O190" s="42">
        <v>4.01</v>
      </c>
      <c r="P190" s="45">
        <v>0.13</v>
      </c>
      <c r="Q190" s="42">
        <f>O190-R190</f>
        <v>0.45999999999999996</v>
      </c>
      <c r="R190" s="42">
        <v>3.55</v>
      </c>
      <c r="S190" s="42">
        <f>N190-R190</f>
        <v>157.66000000000003</v>
      </c>
      <c r="T190" s="38">
        <v>5000</v>
      </c>
      <c r="U190" s="14">
        <f>S190/H190</f>
        <v>8.933640829787115E-2</v>
      </c>
      <c r="V190" s="19"/>
      <c r="W190" s="19"/>
      <c r="X190" s="37" t="s">
        <v>3467</v>
      </c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</row>
    <row r="191" spans="1:37" s="3" customFormat="1" ht="16.5" customHeight="1">
      <c r="A191" s="38">
        <v>61</v>
      </c>
      <c r="B191" s="39">
        <v>40712</v>
      </c>
      <c r="C191" s="38">
        <v>10302624</v>
      </c>
      <c r="D191" s="40" t="s">
        <v>2201</v>
      </c>
      <c r="E191" s="38">
        <v>1</v>
      </c>
      <c r="F191" s="38">
        <v>49</v>
      </c>
      <c r="G191" s="38" t="s">
        <v>33</v>
      </c>
      <c r="H191" s="42">
        <v>2393.16</v>
      </c>
      <c r="I191" s="2"/>
      <c r="J191" s="44">
        <v>43641</v>
      </c>
      <c r="K191" s="42">
        <v>0</v>
      </c>
      <c r="L191" s="42">
        <v>2174.5500000000002</v>
      </c>
      <c r="M191" s="44">
        <v>45077</v>
      </c>
      <c r="N191" s="42">
        <f>H191-K191-L191</f>
        <v>218.60999999999967</v>
      </c>
      <c r="O191" s="42">
        <v>5.44</v>
      </c>
      <c r="P191" s="45">
        <v>0.13</v>
      </c>
      <c r="Q191" s="42">
        <f>O191-R191</f>
        <v>0.63000000000000078</v>
      </c>
      <c r="R191" s="42">
        <v>4.8099999999999996</v>
      </c>
      <c r="S191" s="42">
        <f>N191-R191</f>
        <v>213.79999999999967</v>
      </c>
      <c r="T191" s="38">
        <v>5000</v>
      </c>
      <c r="U191" s="14">
        <f>S191/H191</f>
        <v>8.9337946480803496E-2</v>
      </c>
      <c r="V191" s="19"/>
      <c r="W191" s="19"/>
      <c r="X191" s="37" t="s">
        <v>3467</v>
      </c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</row>
    <row r="192" spans="1:37" s="3" customFormat="1" ht="16.5" customHeight="1">
      <c r="A192" s="38">
        <v>62</v>
      </c>
      <c r="B192" s="39">
        <v>40712</v>
      </c>
      <c r="C192" s="38">
        <v>10302625</v>
      </c>
      <c r="D192" s="40" t="s">
        <v>2202</v>
      </c>
      <c r="E192" s="38">
        <v>4</v>
      </c>
      <c r="F192" s="38">
        <v>49</v>
      </c>
      <c r="G192" s="38" t="s">
        <v>33</v>
      </c>
      <c r="H192" s="42">
        <v>7059.16</v>
      </c>
      <c r="I192" s="2"/>
      <c r="J192" s="44">
        <v>43641</v>
      </c>
      <c r="K192" s="42">
        <v>0</v>
      </c>
      <c r="L192" s="42">
        <v>6414.31</v>
      </c>
      <c r="M192" s="44">
        <v>45077</v>
      </c>
      <c r="N192" s="42">
        <f>H192-K192-L192</f>
        <v>644.84999999999945</v>
      </c>
      <c r="O192" s="42">
        <v>16.03</v>
      </c>
      <c r="P192" s="45">
        <v>0.13</v>
      </c>
      <c r="Q192" s="42">
        <f>O192-R192</f>
        <v>1.8400000000000016</v>
      </c>
      <c r="R192" s="42">
        <v>14.19</v>
      </c>
      <c r="S192" s="42">
        <f>N192-R192</f>
        <v>630.6599999999994</v>
      </c>
      <c r="T192" s="38">
        <v>5000</v>
      </c>
      <c r="U192" s="14">
        <f>S192/H192</f>
        <v>8.9339241496155269E-2</v>
      </c>
      <c r="V192" s="19"/>
      <c r="W192" s="19"/>
      <c r="X192" s="37" t="s">
        <v>3467</v>
      </c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</row>
    <row r="193" spans="1:37" s="3" customFormat="1" ht="16.5" customHeight="1">
      <c r="A193" s="38">
        <v>30</v>
      </c>
      <c r="B193" s="39">
        <v>50100</v>
      </c>
      <c r="C193" s="38">
        <v>10309003</v>
      </c>
      <c r="D193" s="40" t="s">
        <v>1819</v>
      </c>
      <c r="E193" s="38">
        <v>1</v>
      </c>
      <c r="F193" s="38">
        <v>120</v>
      </c>
      <c r="G193" s="38" t="s">
        <v>23</v>
      </c>
      <c r="H193" s="42">
        <v>2100</v>
      </c>
      <c r="I193" s="55"/>
      <c r="J193" s="44">
        <v>41637</v>
      </c>
      <c r="K193" s="42">
        <v>0</v>
      </c>
      <c r="L193" s="42">
        <v>1911.91</v>
      </c>
      <c r="M193" s="44">
        <v>45138</v>
      </c>
      <c r="N193" s="42">
        <f>H193-K193-L193</f>
        <v>188.08999999999992</v>
      </c>
      <c r="O193" s="42">
        <v>0</v>
      </c>
      <c r="P193" s="45">
        <v>0.13</v>
      </c>
      <c r="Q193" s="42">
        <v>0</v>
      </c>
      <c r="R193" s="42">
        <v>0</v>
      </c>
      <c r="S193" s="42">
        <v>188.09</v>
      </c>
      <c r="T193" s="38">
        <v>5000</v>
      </c>
      <c r="U193" s="14">
        <f>S193/H193</f>
        <v>8.9566666666666669E-2</v>
      </c>
      <c r="V193" s="19"/>
      <c r="W193" s="19"/>
      <c r="X193" s="37" t="s">
        <v>3477</v>
      </c>
    </row>
    <row r="194" spans="1:37" s="3" customFormat="1" ht="16.5" customHeight="1">
      <c r="A194" s="38">
        <v>189</v>
      </c>
      <c r="B194" s="39">
        <v>10741</v>
      </c>
      <c r="C194" s="38">
        <v>10282279</v>
      </c>
      <c r="D194" s="40" t="s">
        <v>2016</v>
      </c>
      <c r="E194" s="38">
        <v>1</v>
      </c>
      <c r="F194" s="38">
        <v>120</v>
      </c>
      <c r="G194" s="38" t="s">
        <v>262</v>
      </c>
      <c r="H194" s="42">
        <v>60248.43</v>
      </c>
      <c r="I194" s="49"/>
      <c r="J194" s="44">
        <v>41605</v>
      </c>
      <c r="K194" s="42">
        <v>0</v>
      </c>
      <c r="L194" s="42">
        <v>54851.26</v>
      </c>
      <c r="M194" s="44">
        <v>45107</v>
      </c>
      <c r="N194" s="42">
        <f>H194-K194-L194</f>
        <v>5397.1699999999983</v>
      </c>
      <c r="O194" s="42">
        <v>0</v>
      </c>
      <c r="P194" s="45">
        <v>0.13</v>
      </c>
      <c r="Q194" s="42">
        <v>0</v>
      </c>
      <c r="R194" s="42">
        <v>0</v>
      </c>
      <c r="S194" s="42">
        <f>N194-R194</f>
        <v>5397.1699999999983</v>
      </c>
      <c r="T194" s="38">
        <v>5000</v>
      </c>
      <c r="U194" s="14">
        <f>S194/H194</f>
        <v>8.9581919396073864E-2</v>
      </c>
      <c r="V194" s="19"/>
      <c r="W194" s="19"/>
      <c r="X194" s="37" t="s">
        <v>3462</v>
      </c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</row>
    <row r="195" spans="1:37" s="3" customFormat="1" ht="16.5" customHeight="1">
      <c r="A195" s="38">
        <v>272</v>
      </c>
      <c r="B195" s="39">
        <v>10736</v>
      </c>
      <c r="C195" s="38">
        <v>10319094</v>
      </c>
      <c r="D195" s="40" t="s">
        <v>1243</v>
      </c>
      <c r="E195" s="38">
        <v>1</v>
      </c>
      <c r="F195" s="38">
        <v>120</v>
      </c>
      <c r="G195" s="38" t="s">
        <v>279</v>
      </c>
      <c r="H195" s="42">
        <v>68205.19</v>
      </c>
      <c r="I195" s="55"/>
      <c r="J195" s="44">
        <v>41636</v>
      </c>
      <c r="K195" s="42">
        <v>0</v>
      </c>
      <c r="L195" s="42">
        <v>62095.18</v>
      </c>
      <c r="M195" s="44">
        <v>45138</v>
      </c>
      <c r="N195" s="42">
        <f>H195-K195-L195</f>
        <v>6110.010000000002</v>
      </c>
      <c r="O195" s="42">
        <v>0</v>
      </c>
      <c r="P195" s="45">
        <v>0.13</v>
      </c>
      <c r="Q195" s="42">
        <v>0</v>
      </c>
      <c r="R195" s="42">
        <v>0</v>
      </c>
      <c r="S195" s="42">
        <v>6110.01</v>
      </c>
      <c r="T195" s="38">
        <v>1802</v>
      </c>
      <c r="U195" s="14">
        <f>S195/H195</f>
        <v>8.9582772220119899E-2</v>
      </c>
      <c r="V195" s="19"/>
      <c r="W195" s="19"/>
      <c r="X195" s="37" t="s">
        <v>3461</v>
      </c>
    </row>
    <row r="196" spans="1:37" s="3" customFormat="1" ht="16.5" customHeight="1">
      <c r="A196" s="38">
        <v>20</v>
      </c>
      <c r="B196" s="39">
        <v>40709</v>
      </c>
      <c r="C196" s="38">
        <v>10285443</v>
      </c>
      <c r="D196" s="40" t="s">
        <v>829</v>
      </c>
      <c r="E196" s="38">
        <v>18</v>
      </c>
      <c r="F196" s="38">
        <v>120</v>
      </c>
      <c r="G196" s="38" t="s">
        <v>21</v>
      </c>
      <c r="H196" s="42">
        <v>130562.13</v>
      </c>
      <c r="I196" s="2"/>
      <c r="J196" s="44">
        <v>41543</v>
      </c>
      <c r="K196" s="42">
        <v>0</v>
      </c>
      <c r="L196" s="42">
        <v>118865.97</v>
      </c>
      <c r="M196" s="44">
        <v>45046</v>
      </c>
      <c r="N196" s="42">
        <f>H196-K196-L196</f>
        <v>11696.160000000003</v>
      </c>
      <c r="O196" s="42">
        <v>0</v>
      </c>
      <c r="P196" s="45">
        <v>0.13</v>
      </c>
      <c r="Q196" s="42">
        <v>0</v>
      </c>
      <c r="R196" s="42">
        <v>0</v>
      </c>
      <c r="S196" s="42">
        <v>11696.16</v>
      </c>
      <c r="T196" s="38">
        <v>5000</v>
      </c>
      <c r="U196" s="14">
        <f>S196/H196</f>
        <v>8.9583097334579323E-2</v>
      </c>
      <c r="V196" s="19"/>
      <c r="W196" s="19"/>
      <c r="X196" s="37" t="s">
        <v>3467</v>
      </c>
    </row>
    <row r="197" spans="1:37" s="3" customFormat="1" ht="16.5" customHeight="1">
      <c r="A197" s="38">
        <v>568</v>
      </c>
      <c r="B197" s="39">
        <v>10736</v>
      </c>
      <c r="C197" s="38">
        <v>10284089</v>
      </c>
      <c r="D197" s="40" t="s">
        <v>1243</v>
      </c>
      <c r="E197" s="38">
        <v>1</v>
      </c>
      <c r="F197" s="38">
        <v>120</v>
      </c>
      <c r="G197" s="38" t="s">
        <v>262</v>
      </c>
      <c r="H197" s="42">
        <v>84174.59</v>
      </c>
      <c r="I197" s="55"/>
      <c r="J197" s="44">
        <v>41636</v>
      </c>
      <c r="K197" s="42">
        <v>0</v>
      </c>
      <c r="L197" s="42">
        <v>76633.84</v>
      </c>
      <c r="M197" s="44">
        <v>45138</v>
      </c>
      <c r="N197" s="42">
        <f>H197-K197-L197</f>
        <v>7540.75</v>
      </c>
      <c r="O197" s="42">
        <v>0</v>
      </c>
      <c r="P197" s="45">
        <v>0.13</v>
      </c>
      <c r="Q197" s="42">
        <v>0</v>
      </c>
      <c r="R197" s="42">
        <v>0</v>
      </c>
      <c r="S197" s="42">
        <v>7540.75</v>
      </c>
      <c r="T197" s="38">
        <v>5000</v>
      </c>
      <c r="U197" s="14">
        <f>S197/H197</f>
        <v>8.9584635933480636E-2</v>
      </c>
      <c r="V197" s="19"/>
      <c r="W197" s="19"/>
      <c r="X197" s="37" t="s">
        <v>3461</v>
      </c>
    </row>
    <row r="198" spans="1:37" s="3" customFormat="1" ht="16.5" customHeight="1">
      <c r="A198" s="38">
        <v>143</v>
      </c>
      <c r="B198" s="39">
        <v>10743</v>
      </c>
      <c r="C198" s="38">
        <v>10301381</v>
      </c>
      <c r="D198" s="40" t="s">
        <v>1111</v>
      </c>
      <c r="E198" s="38">
        <v>2</v>
      </c>
      <c r="F198" s="38">
        <v>120</v>
      </c>
      <c r="G198" s="38" t="s">
        <v>21</v>
      </c>
      <c r="H198" s="42">
        <v>35367.519999999997</v>
      </c>
      <c r="I198" s="56"/>
      <c r="J198" s="44">
        <v>41665</v>
      </c>
      <c r="K198" s="42">
        <v>0</v>
      </c>
      <c r="L198" s="42">
        <v>32199.06</v>
      </c>
      <c r="M198" s="44">
        <v>45169</v>
      </c>
      <c r="N198" s="42">
        <f>H198-K198-L198</f>
        <v>3168.4599999999955</v>
      </c>
      <c r="O198" s="42">
        <v>0</v>
      </c>
      <c r="P198" s="45">
        <v>0.13</v>
      </c>
      <c r="Q198" s="42">
        <v>0</v>
      </c>
      <c r="R198" s="42">
        <v>0</v>
      </c>
      <c r="S198" s="42">
        <f>N198-R198</f>
        <v>3168.4599999999955</v>
      </c>
      <c r="T198" s="38">
        <v>5000</v>
      </c>
      <c r="U198" s="14">
        <f>S198/H198</f>
        <v>8.9586716852072062E-2</v>
      </c>
      <c r="V198" s="19"/>
      <c r="W198" s="19"/>
      <c r="X198" s="37" t="s">
        <v>3463</v>
      </c>
    </row>
    <row r="199" spans="1:37" s="3" customFormat="1" ht="16.5" customHeight="1">
      <c r="A199" s="38">
        <v>26</v>
      </c>
      <c r="B199" s="39">
        <v>10749</v>
      </c>
      <c r="C199" s="38">
        <v>10301532</v>
      </c>
      <c r="D199" s="40" t="s">
        <v>301</v>
      </c>
      <c r="E199" s="38">
        <v>1</v>
      </c>
      <c r="F199" s="38">
        <v>120</v>
      </c>
      <c r="G199" s="38" t="s">
        <v>21</v>
      </c>
      <c r="H199" s="42">
        <v>26373.97</v>
      </c>
      <c r="I199" s="2"/>
      <c r="J199" s="44">
        <v>41543</v>
      </c>
      <c r="K199" s="42">
        <v>0</v>
      </c>
      <c r="L199" s="42">
        <v>24011.200000000001</v>
      </c>
      <c r="M199" s="44">
        <v>45046</v>
      </c>
      <c r="N199" s="42">
        <f>H199-K199-L199</f>
        <v>2362.7700000000004</v>
      </c>
      <c r="O199" s="42">
        <v>0</v>
      </c>
      <c r="P199" s="45">
        <v>0.13</v>
      </c>
      <c r="Q199" s="42">
        <v>0</v>
      </c>
      <c r="R199" s="42">
        <v>0</v>
      </c>
      <c r="S199" s="42">
        <v>2362.77</v>
      </c>
      <c r="T199" s="38">
        <v>1601</v>
      </c>
      <c r="U199" s="14">
        <f>S199/H199</f>
        <v>8.9587195253501839E-2</v>
      </c>
      <c r="V199" s="19"/>
      <c r="W199" s="19"/>
      <c r="X199" s="37" t="s">
        <v>3473</v>
      </c>
    </row>
    <row r="200" spans="1:37" s="3" customFormat="1" ht="16.5" customHeight="1">
      <c r="A200" s="38">
        <v>180</v>
      </c>
      <c r="B200" s="39">
        <v>10741</v>
      </c>
      <c r="C200" s="38">
        <v>10282277</v>
      </c>
      <c r="D200" s="40" t="s">
        <v>301</v>
      </c>
      <c r="E200" s="38">
        <v>1</v>
      </c>
      <c r="F200" s="38">
        <v>120</v>
      </c>
      <c r="G200" s="38" t="s">
        <v>21</v>
      </c>
      <c r="H200" s="42">
        <v>23357.439999999999</v>
      </c>
      <c r="I200" s="49"/>
      <c r="J200" s="44">
        <v>41605</v>
      </c>
      <c r="K200" s="42">
        <v>0</v>
      </c>
      <c r="L200" s="42">
        <v>21264.86</v>
      </c>
      <c r="M200" s="44">
        <v>45107</v>
      </c>
      <c r="N200" s="42">
        <f>H200-K200-L200</f>
        <v>2092.5799999999981</v>
      </c>
      <c r="O200" s="42">
        <v>0</v>
      </c>
      <c r="P200" s="45">
        <v>0.13</v>
      </c>
      <c r="Q200" s="42">
        <v>0</v>
      </c>
      <c r="R200" s="42">
        <v>0</v>
      </c>
      <c r="S200" s="42">
        <f>N200-R200</f>
        <v>2092.5799999999981</v>
      </c>
      <c r="T200" s="38">
        <v>1601</v>
      </c>
      <c r="U200" s="14">
        <f>S200/H200</f>
        <v>8.9589441308636483E-2</v>
      </c>
      <c r="V200" s="19"/>
      <c r="W200" s="19"/>
      <c r="X200" s="37" t="s">
        <v>3462</v>
      </c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</row>
    <row r="201" spans="1:37" s="3" customFormat="1" ht="16.5" customHeight="1">
      <c r="A201" s="38">
        <v>1052</v>
      </c>
      <c r="B201" s="39">
        <v>10800</v>
      </c>
      <c r="C201" s="38">
        <v>10315968</v>
      </c>
      <c r="D201" s="40" t="s">
        <v>1170</v>
      </c>
      <c r="E201" s="38">
        <v>1</v>
      </c>
      <c r="F201" s="38">
        <v>63</v>
      </c>
      <c r="G201" s="38" t="s">
        <v>33</v>
      </c>
      <c r="H201" s="42">
        <v>2142</v>
      </c>
      <c r="I201" s="2"/>
      <c r="J201" s="44">
        <v>43214</v>
      </c>
      <c r="K201" s="42">
        <v>0</v>
      </c>
      <c r="L201" s="42">
        <v>1947.34</v>
      </c>
      <c r="M201" s="44">
        <v>45077</v>
      </c>
      <c r="N201" s="42">
        <f>H201-K201-L201</f>
        <v>194.66000000000008</v>
      </c>
      <c r="O201" s="42">
        <v>0</v>
      </c>
      <c r="P201" s="45">
        <v>0.13</v>
      </c>
      <c r="Q201" s="42">
        <v>0</v>
      </c>
      <c r="R201" s="42">
        <v>0</v>
      </c>
      <c r="S201" s="42">
        <f>N201-R201</f>
        <v>194.66000000000008</v>
      </c>
      <c r="T201" s="38">
        <v>2505</v>
      </c>
      <c r="U201" s="14">
        <f>S201/H201</f>
        <v>9.0877684407096204E-2</v>
      </c>
      <c r="V201" s="19"/>
      <c r="W201" s="19"/>
      <c r="X201" s="37" t="s">
        <v>3465</v>
      </c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s="3" customFormat="1" ht="16.5" customHeight="1">
      <c r="A202" s="38">
        <v>427</v>
      </c>
      <c r="B202" s="39">
        <v>10736</v>
      </c>
      <c r="C202" s="38">
        <v>10283128</v>
      </c>
      <c r="D202" s="40" t="s">
        <v>1369</v>
      </c>
      <c r="E202" s="38">
        <v>3</v>
      </c>
      <c r="F202" s="38">
        <v>66</v>
      </c>
      <c r="G202" s="38" t="s">
        <v>23</v>
      </c>
      <c r="H202" s="42">
        <v>8846.34</v>
      </c>
      <c r="I202" s="55"/>
      <c r="J202" s="44">
        <v>43858</v>
      </c>
      <c r="K202" s="42">
        <v>0</v>
      </c>
      <c r="L202" s="42">
        <v>5210.3900000000003</v>
      </c>
      <c r="M202" s="44">
        <v>45138</v>
      </c>
      <c r="N202" s="42">
        <f>H202-K202-L202</f>
        <v>3635.95</v>
      </c>
      <c r="O202" s="42">
        <v>3200</v>
      </c>
      <c r="P202" s="45">
        <v>0.13</v>
      </c>
      <c r="Q202" s="42">
        <v>368.14</v>
      </c>
      <c r="R202" s="42">
        <v>2831.86</v>
      </c>
      <c r="S202" s="42">
        <v>804.09</v>
      </c>
      <c r="T202" s="38">
        <v>1601</v>
      </c>
      <c r="U202" s="14">
        <f>S202/H202</f>
        <v>9.089521768324528E-2</v>
      </c>
      <c r="V202" s="19"/>
      <c r="W202" s="19"/>
      <c r="X202" s="37" t="s">
        <v>3461</v>
      </c>
    </row>
    <row r="203" spans="1:37" s="3" customFormat="1" ht="16.5" customHeight="1">
      <c r="A203" s="38">
        <v>38</v>
      </c>
      <c r="B203" s="39">
        <v>20704</v>
      </c>
      <c r="C203" s="38">
        <v>10346875</v>
      </c>
      <c r="D203" s="40" t="s">
        <v>540</v>
      </c>
      <c r="E203" s="58">
        <v>2</v>
      </c>
      <c r="F203" s="38">
        <v>22</v>
      </c>
      <c r="G203" s="38" t="s">
        <v>36</v>
      </c>
      <c r="H203" s="42">
        <v>4109.67</v>
      </c>
      <c r="I203" s="57"/>
      <c r="J203" s="44">
        <v>44592</v>
      </c>
      <c r="K203" s="42">
        <v>186.8</v>
      </c>
      <c r="L203" s="42">
        <v>3549.23</v>
      </c>
      <c r="M203" s="44">
        <v>45199</v>
      </c>
      <c r="N203" s="42">
        <f>H203-K203-L203</f>
        <v>373.63999999999987</v>
      </c>
      <c r="O203" s="42">
        <v>0</v>
      </c>
      <c r="P203" s="45">
        <v>0.13</v>
      </c>
      <c r="Q203" s="42">
        <v>0</v>
      </c>
      <c r="R203" s="42">
        <v>0</v>
      </c>
      <c r="S203" s="42">
        <f>N203-R203</f>
        <v>373.63999999999987</v>
      </c>
      <c r="T203" s="38">
        <v>5000</v>
      </c>
      <c r="U203" s="14">
        <f>S203/H203</f>
        <v>9.0917275596337388E-2</v>
      </c>
      <c r="V203" s="19"/>
      <c r="W203" s="19"/>
      <c r="X203" s="37" t="s">
        <v>3466</v>
      </c>
    </row>
    <row r="204" spans="1:37" s="3" customFormat="1" ht="16.5" customHeight="1">
      <c r="A204" s="38">
        <v>377</v>
      </c>
      <c r="B204" s="39">
        <v>10736</v>
      </c>
      <c r="C204" s="38">
        <v>10284094</v>
      </c>
      <c r="D204" s="40" t="s">
        <v>1333</v>
      </c>
      <c r="E204" s="38">
        <v>3</v>
      </c>
      <c r="F204" s="38">
        <v>120</v>
      </c>
      <c r="G204" s="38" t="s">
        <v>21</v>
      </c>
      <c r="H204" s="42">
        <v>92451</v>
      </c>
      <c r="I204" s="55"/>
      <c r="J204" s="44">
        <v>41695</v>
      </c>
      <c r="K204" s="42">
        <v>0</v>
      </c>
      <c r="L204" s="42">
        <v>82704.98</v>
      </c>
      <c r="M204" s="44">
        <v>45138</v>
      </c>
      <c r="N204" s="42">
        <f>H204-K204-L204</f>
        <v>9746.0200000000041</v>
      </c>
      <c r="O204" s="42">
        <v>1500</v>
      </c>
      <c r="P204" s="45">
        <v>0.13</v>
      </c>
      <c r="Q204" s="42">
        <v>172.57</v>
      </c>
      <c r="R204" s="42">
        <v>1327.43</v>
      </c>
      <c r="S204" s="42">
        <v>8418.59</v>
      </c>
      <c r="T204" s="38">
        <v>5000</v>
      </c>
      <c r="U204" s="14">
        <f>S204/H204</f>
        <v>9.1060020984088871E-2</v>
      </c>
      <c r="V204" s="19"/>
      <c r="W204" s="19"/>
      <c r="X204" s="37" t="s">
        <v>3461</v>
      </c>
    </row>
    <row r="205" spans="1:37" s="3" customFormat="1" ht="16.5" customHeight="1">
      <c r="A205" s="38">
        <v>8</v>
      </c>
      <c r="B205" s="39">
        <v>50099</v>
      </c>
      <c r="C205" s="38">
        <v>10297040</v>
      </c>
      <c r="D205" s="40" t="s">
        <v>2882</v>
      </c>
      <c r="E205" s="38">
        <v>1</v>
      </c>
      <c r="F205" s="38">
        <v>60</v>
      </c>
      <c r="G205" s="38" t="s">
        <v>33</v>
      </c>
      <c r="H205" s="42">
        <v>999</v>
      </c>
      <c r="I205" s="2"/>
      <c r="J205" s="44">
        <v>43277</v>
      </c>
      <c r="K205" s="42">
        <v>0</v>
      </c>
      <c r="L205" s="42">
        <v>885.82</v>
      </c>
      <c r="M205" s="44">
        <v>44985</v>
      </c>
      <c r="N205" s="42">
        <f>H205-K205-L205</f>
        <v>113.17999999999995</v>
      </c>
      <c r="O205" s="42">
        <v>25</v>
      </c>
      <c r="P205" s="45">
        <v>0.13</v>
      </c>
      <c r="Q205" s="42">
        <v>2.88</v>
      </c>
      <c r="R205" s="42">
        <v>22.12</v>
      </c>
      <c r="S205" s="42">
        <f>N205-R205</f>
        <v>91.059999999999945</v>
      </c>
      <c r="T205" s="38">
        <v>2101</v>
      </c>
      <c r="U205" s="14">
        <f>S205/H205</f>
        <v>9.1151151151151091E-2</v>
      </c>
      <c r="V205" s="19"/>
      <c r="W205" s="19"/>
      <c r="X205" s="37" t="s">
        <v>3468</v>
      </c>
    </row>
    <row r="206" spans="1:37" s="3" customFormat="1" ht="16.5" customHeight="1">
      <c r="A206" s="38">
        <v>111</v>
      </c>
      <c r="B206" s="39">
        <v>10741</v>
      </c>
      <c r="C206" s="38">
        <v>10282202</v>
      </c>
      <c r="D206" s="40" t="s">
        <v>1023</v>
      </c>
      <c r="E206" s="38">
        <v>3</v>
      </c>
      <c r="F206" s="38">
        <v>49</v>
      </c>
      <c r="G206" s="38" t="s">
        <v>33</v>
      </c>
      <c r="H206" s="42">
        <v>5000.01</v>
      </c>
      <c r="I206" s="2"/>
      <c r="J206" s="44">
        <v>43641</v>
      </c>
      <c r="K206" s="42">
        <v>0</v>
      </c>
      <c r="L206" s="42">
        <v>4543.24</v>
      </c>
      <c r="M206" s="44">
        <v>45077</v>
      </c>
      <c r="N206" s="42">
        <f>H206-K206-L206</f>
        <v>456.77000000000044</v>
      </c>
      <c r="O206" s="42">
        <v>0</v>
      </c>
      <c r="P206" s="45">
        <v>0.13</v>
      </c>
      <c r="Q206" s="42">
        <v>0</v>
      </c>
      <c r="R206" s="42">
        <v>0</v>
      </c>
      <c r="S206" s="42">
        <f>N206-R206</f>
        <v>456.77000000000044</v>
      </c>
      <c r="T206" s="38">
        <v>5000</v>
      </c>
      <c r="U206" s="14">
        <f>S206/H206</f>
        <v>9.1353817292365497E-2</v>
      </c>
      <c r="V206" s="19"/>
      <c r="W206" s="19"/>
      <c r="X206" s="37" t="s">
        <v>3462</v>
      </c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</row>
    <row r="207" spans="1:37" s="3" customFormat="1" ht="16.5" customHeight="1">
      <c r="A207" s="38">
        <v>102</v>
      </c>
      <c r="B207" s="39">
        <v>10701</v>
      </c>
      <c r="C207" s="38">
        <v>10274869</v>
      </c>
      <c r="D207" s="40" t="s">
        <v>927</v>
      </c>
      <c r="E207" s="58">
        <v>1</v>
      </c>
      <c r="F207" s="38">
        <v>43</v>
      </c>
      <c r="G207" s="38" t="s">
        <v>23</v>
      </c>
      <c r="H207" s="42">
        <v>766.26</v>
      </c>
      <c r="I207" s="37"/>
      <c r="J207" s="44">
        <v>43977</v>
      </c>
      <c r="K207" s="42">
        <v>0</v>
      </c>
      <c r="L207" s="42">
        <v>694.11</v>
      </c>
      <c r="M207" s="44">
        <v>45207</v>
      </c>
      <c r="N207" s="42">
        <v>72.150000000000006</v>
      </c>
      <c r="O207" s="42">
        <v>0</v>
      </c>
      <c r="P207" s="45">
        <f>IF(J207&lt;DATEVALUE("2009-1-1"),3%,13%)</f>
        <v>0.13</v>
      </c>
      <c r="Q207" s="42">
        <f>IF(P207=13%,ROUND(O207/(1+P207)*P207,2),ROUND(O207/(1+0.03)*0.02,2))</f>
        <v>0</v>
      </c>
      <c r="R207" s="42">
        <f>O207-Q207</f>
        <v>0</v>
      </c>
      <c r="S207" s="42">
        <f>N207-R207</f>
        <v>72.150000000000006</v>
      </c>
      <c r="T207" s="38">
        <v>5000</v>
      </c>
      <c r="U207" s="14">
        <f>S207/H207</f>
        <v>9.4158640670268592E-2</v>
      </c>
      <c r="V207" s="19"/>
      <c r="W207" s="19"/>
      <c r="X207" s="37" t="s">
        <v>3455</v>
      </c>
    </row>
    <row r="208" spans="1:37" s="3" customFormat="1" ht="16.5" customHeight="1">
      <c r="A208" s="38">
        <v>68</v>
      </c>
      <c r="B208" s="39">
        <v>40712</v>
      </c>
      <c r="C208" s="38">
        <v>10302642</v>
      </c>
      <c r="D208" s="40" t="s">
        <v>229</v>
      </c>
      <c r="E208" s="38">
        <v>5</v>
      </c>
      <c r="F208" s="38">
        <v>43</v>
      </c>
      <c r="G208" s="38" t="s">
        <v>33</v>
      </c>
      <c r="H208" s="42">
        <v>10470.09</v>
      </c>
      <c r="I208" s="2"/>
      <c r="J208" s="44">
        <v>43827</v>
      </c>
      <c r="K208" s="42">
        <v>0</v>
      </c>
      <c r="L208" s="42">
        <v>9458.4699999999993</v>
      </c>
      <c r="M208" s="44">
        <v>45077</v>
      </c>
      <c r="N208" s="42">
        <f>H208-K208-L208</f>
        <v>1011.6200000000008</v>
      </c>
      <c r="O208" s="42">
        <v>25.15</v>
      </c>
      <c r="P208" s="45">
        <v>0.13</v>
      </c>
      <c r="Q208" s="42">
        <f>O208-R208</f>
        <v>2.889999999999997</v>
      </c>
      <c r="R208" s="42">
        <v>22.26</v>
      </c>
      <c r="S208" s="42">
        <f>N208-R208</f>
        <v>989.36000000000081</v>
      </c>
      <c r="T208" s="38">
        <v>2001</v>
      </c>
      <c r="U208" s="14">
        <f>S208/H208</f>
        <v>9.4493934627114071E-2</v>
      </c>
      <c r="V208" s="19"/>
      <c r="W208" s="19"/>
      <c r="X208" s="37" t="s">
        <v>3467</v>
      </c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</row>
    <row r="209" spans="1:37" s="3" customFormat="1" ht="16.5" customHeight="1">
      <c r="A209" s="38">
        <v>69</v>
      </c>
      <c r="B209" s="39">
        <v>40712</v>
      </c>
      <c r="C209" s="38">
        <v>10302643</v>
      </c>
      <c r="D209" s="40" t="s">
        <v>229</v>
      </c>
      <c r="E209" s="38">
        <v>5</v>
      </c>
      <c r="F209" s="38">
        <v>43</v>
      </c>
      <c r="G209" s="38" t="s">
        <v>33</v>
      </c>
      <c r="H209" s="42">
        <v>10470.09</v>
      </c>
      <c r="I209" s="2"/>
      <c r="J209" s="44">
        <v>43827</v>
      </c>
      <c r="K209" s="42">
        <v>0</v>
      </c>
      <c r="L209" s="42">
        <v>9458.4699999999993</v>
      </c>
      <c r="M209" s="44">
        <v>45077</v>
      </c>
      <c r="N209" s="42">
        <f>H209-K209-L209</f>
        <v>1011.6200000000008</v>
      </c>
      <c r="O209" s="42">
        <v>25.15</v>
      </c>
      <c r="P209" s="45">
        <v>0.13</v>
      </c>
      <c r="Q209" s="42">
        <f>O209-R209</f>
        <v>2.889999999999997</v>
      </c>
      <c r="R209" s="42">
        <v>22.26</v>
      </c>
      <c r="S209" s="42">
        <f>N209-R209</f>
        <v>989.36000000000081</v>
      </c>
      <c r="T209" s="38">
        <v>2101</v>
      </c>
      <c r="U209" s="14">
        <f>S209/H209</f>
        <v>9.4493934627114071E-2</v>
      </c>
      <c r="V209" s="19"/>
      <c r="W209" s="19"/>
      <c r="X209" s="37" t="s">
        <v>3467</v>
      </c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</row>
    <row r="210" spans="1:37" s="3" customFormat="1" ht="16.5" customHeight="1">
      <c r="A210" s="38">
        <v>67</v>
      </c>
      <c r="B210" s="39">
        <v>40712</v>
      </c>
      <c r="C210" s="38">
        <v>10302641</v>
      </c>
      <c r="D210" s="40" t="s">
        <v>2276</v>
      </c>
      <c r="E210" s="38">
        <v>5</v>
      </c>
      <c r="F210" s="38">
        <v>43</v>
      </c>
      <c r="G210" s="38" t="s">
        <v>33</v>
      </c>
      <c r="H210" s="42">
        <v>12305.31</v>
      </c>
      <c r="I210" s="2"/>
      <c r="J210" s="44">
        <v>43827</v>
      </c>
      <c r="K210" s="42">
        <v>0</v>
      </c>
      <c r="L210" s="42">
        <v>11116.35</v>
      </c>
      <c r="M210" s="44">
        <v>45077</v>
      </c>
      <c r="N210" s="42">
        <f>H210-K210-L210</f>
        <v>1188.9599999999991</v>
      </c>
      <c r="O210" s="42">
        <v>29.56</v>
      </c>
      <c r="P210" s="45">
        <v>0.13</v>
      </c>
      <c r="Q210" s="42">
        <f>O210-R210</f>
        <v>3.3999999999999986</v>
      </c>
      <c r="R210" s="42">
        <v>26.16</v>
      </c>
      <c r="S210" s="42">
        <f>N210-R210</f>
        <v>1162.799999999999</v>
      </c>
      <c r="T210" s="38">
        <v>2506</v>
      </c>
      <c r="U210" s="14">
        <f>S210/H210</f>
        <v>9.4495790841514687E-2</v>
      </c>
      <c r="V210" s="19"/>
      <c r="W210" s="19"/>
      <c r="X210" s="37" t="s">
        <v>3467</v>
      </c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</row>
    <row r="211" spans="1:37" s="3" customFormat="1" ht="16.5" customHeight="1">
      <c r="A211" s="38">
        <v>66</v>
      </c>
      <c r="B211" s="39">
        <v>40712</v>
      </c>
      <c r="C211" s="38">
        <v>10302640</v>
      </c>
      <c r="D211" s="40" t="s">
        <v>239</v>
      </c>
      <c r="E211" s="38">
        <v>4</v>
      </c>
      <c r="F211" s="38">
        <v>43</v>
      </c>
      <c r="G211" s="38" t="s">
        <v>33</v>
      </c>
      <c r="H211" s="42">
        <v>4077.88</v>
      </c>
      <c r="I211" s="2"/>
      <c r="J211" s="44">
        <v>43827</v>
      </c>
      <c r="K211" s="42">
        <v>0</v>
      </c>
      <c r="L211" s="42">
        <v>3683.82</v>
      </c>
      <c r="M211" s="44">
        <v>45077</v>
      </c>
      <c r="N211" s="42">
        <f>H211-K211-L211</f>
        <v>394.05999999999995</v>
      </c>
      <c r="O211" s="42">
        <v>9.8000000000000007</v>
      </c>
      <c r="P211" s="45">
        <v>0.13</v>
      </c>
      <c r="Q211" s="42">
        <f>O211-R211</f>
        <v>1.1300000000000008</v>
      </c>
      <c r="R211" s="42">
        <v>8.67</v>
      </c>
      <c r="S211" s="42">
        <f>N211-R211</f>
        <v>385.38999999999993</v>
      </c>
      <c r="T211" s="38">
        <v>2506</v>
      </c>
      <c r="U211" s="14">
        <f>S211/H211</f>
        <v>9.4507440140465124E-2</v>
      </c>
      <c r="V211" s="19"/>
      <c r="W211" s="19"/>
      <c r="X211" s="37" t="s">
        <v>3467</v>
      </c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</row>
    <row r="212" spans="1:37" s="3" customFormat="1" ht="16.5" customHeight="1">
      <c r="A212" s="38">
        <v>273</v>
      </c>
      <c r="B212" s="39">
        <v>10736</v>
      </c>
      <c r="C212" s="38">
        <v>10319095</v>
      </c>
      <c r="D212" s="40" t="s">
        <v>493</v>
      </c>
      <c r="E212" s="38">
        <v>1</v>
      </c>
      <c r="F212" s="38">
        <v>120</v>
      </c>
      <c r="G212" s="38" t="s">
        <v>279</v>
      </c>
      <c r="H212" s="42">
        <v>30436.799999999999</v>
      </c>
      <c r="I212" s="55"/>
      <c r="J212" s="44">
        <v>41665</v>
      </c>
      <c r="K212" s="42">
        <v>0</v>
      </c>
      <c r="L212" s="42">
        <v>27469.23</v>
      </c>
      <c r="M212" s="44">
        <v>45138</v>
      </c>
      <c r="N212" s="42">
        <f>H212-K212-L212</f>
        <v>2967.5699999999997</v>
      </c>
      <c r="O212" s="42">
        <v>100</v>
      </c>
      <c r="P212" s="45">
        <v>0.13</v>
      </c>
      <c r="Q212" s="42">
        <v>11.5</v>
      </c>
      <c r="R212" s="42">
        <v>88.5</v>
      </c>
      <c r="S212" s="42">
        <v>2879.07</v>
      </c>
      <c r="T212" s="38">
        <v>1802</v>
      </c>
      <c r="U212" s="14">
        <f>S212/H212</f>
        <v>9.4591744204384168E-2</v>
      </c>
      <c r="V212" s="19"/>
      <c r="W212" s="19"/>
      <c r="X212" s="37" t="s">
        <v>3461</v>
      </c>
    </row>
    <row r="213" spans="1:37" s="3" customFormat="1" ht="16.5" customHeight="1">
      <c r="A213" s="38">
        <v>569</v>
      </c>
      <c r="B213" s="39">
        <v>10736</v>
      </c>
      <c r="C213" s="38">
        <v>10284091</v>
      </c>
      <c r="D213" s="40" t="s">
        <v>493</v>
      </c>
      <c r="E213" s="38">
        <v>1</v>
      </c>
      <c r="F213" s="38">
        <v>120</v>
      </c>
      <c r="G213" s="38" t="s">
        <v>262</v>
      </c>
      <c r="H213" s="42">
        <v>37563.199999999997</v>
      </c>
      <c r="I213" s="55"/>
      <c r="J213" s="44">
        <v>41665</v>
      </c>
      <c r="K213" s="42">
        <v>0</v>
      </c>
      <c r="L213" s="42">
        <v>33900.9</v>
      </c>
      <c r="M213" s="44">
        <v>45138</v>
      </c>
      <c r="N213" s="42">
        <f>H213-K213-L213</f>
        <v>3662.2999999999956</v>
      </c>
      <c r="O213" s="42">
        <v>100</v>
      </c>
      <c r="P213" s="45">
        <v>0.13</v>
      </c>
      <c r="Q213" s="42">
        <v>11.5</v>
      </c>
      <c r="R213" s="42">
        <v>88.5</v>
      </c>
      <c r="S213" s="42">
        <v>3573.8</v>
      </c>
      <c r="T213" s="38">
        <v>5000</v>
      </c>
      <c r="U213" s="14">
        <f>S213/H213</f>
        <v>9.5140989053115826E-2</v>
      </c>
      <c r="V213" s="19"/>
      <c r="W213" s="19"/>
      <c r="X213" s="37" t="s">
        <v>3461</v>
      </c>
    </row>
    <row r="214" spans="1:37" s="3" customFormat="1" ht="16.5" customHeight="1">
      <c r="A214" s="38">
        <v>72</v>
      </c>
      <c r="B214" s="39">
        <v>40712</v>
      </c>
      <c r="C214" s="38">
        <v>10302646</v>
      </c>
      <c r="D214" s="40" t="s">
        <v>1539</v>
      </c>
      <c r="E214" s="38">
        <v>1</v>
      </c>
      <c r="F214" s="38">
        <v>42</v>
      </c>
      <c r="G214" s="38" t="s">
        <v>33</v>
      </c>
      <c r="H214" s="42">
        <v>2168.14</v>
      </c>
      <c r="I214" s="2"/>
      <c r="J214" s="44">
        <v>43858</v>
      </c>
      <c r="K214" s="42">
        <v>0</v>
      </c>
      <c r="L214" s="42">
        <v>1956.68</v>
      </c>
      <c r="M214" s="44">
        <v>45077</v>
      </c>
      <c r="N214" s="42">
        <f>H214-K214-L214</f>
        <v>211.45999999999981</v>
      </c>
      <c r="O214" s="42">
        <v>5.26</v>
      </c>
      <c r="P214" s="45">
        <v>0.13</v>
      </c>
      <c r="Q214" s="42">
        <f>O214-R214</f>
        <v>0.60999999999999943</v>
      </c>
      <c r="R214" s="42">
        <v>4.6500000000000004</v>
      </c>
      <c r="S214" s="42">
        <f>N214-R214</f>
        <v>206.8099999999998</v>
      </c>
      <c r="T214" s="38">
        <v>5000</v>
      </c>
      <c r="U214" s="14">
        <f>S214/H214</f>
        <v>9.5385906814135529E-2</v>
      </c>
      <c r="V214" s="19"/>
      <c r="W214" s="19"/>
      <c r="X214" s="37" t="s">
        <v>3467</v>
      </c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</row>
    <row r="215" spans="1:37" s="3" customFormat="1" ht="16.5" customHeight="1">
      <c r="A215" s="38">
        <v>426</v>
      </c>
      <c r="B215" s="39">
        <v>10743</v>
      </c>
      <c r="C215" s="38">
        <v>10299847</v>
      </c>
      <c r="D215" s="40" t="s">
        <v>1554</v>
      </c>
      <c r="E215" s="58">
        <v>2</v>
      </c>
      <c r="F215" s="38">
        <v>60</v>
      </c>
      <c r="G215" s="38" t="s">
        <v>83</v>
      </c>
      <c r="H215" s="42">
        <v>512.82000000000005</v>
      </c>
      <c r="I215" s="37"/>
      <c r="J215" s="44">
        <v>43552</v>
      </c>
      <c r="K215" s="42">
        <v>0</v>
      </c>
      <c r="L215" s="42">
        <v>462.84</v>
      </c>
      <c r="M215" s="44">
        <v>45281</v>
      </c>
      <c r="N215" s="42">
        <v>49.98</v>
      </c>
      <c r="O215" s="42">
        <v>0</v>
      </c>
      <c r="P215" s="45">
        <f>IF(J215&lt;DATEVALUE("2009-1-1"),3%,13%)</f>
        <v>0.13</v>
      </c>
      <c r="Q215" s="42">
        <f>IF(P215=13%,ROUND(O215/(1+P215)*P215,2),ROUND(O215/(1+0.03)*0.02,2))</f>
        <v>0</v>
      </c>
      <c r="R215" s="42">
        <f>O215-Q215</f>
        <v>0</v>
      </c>
      <c r="S215" s="42">
        <f>N215-R215</f>
        <v>49.98</v>
      </c>
      <c r="T215" s="38">
        <v>5000</v>
      </c>
      <c r="U215" s="14">
        <f>S215/H215</f>
        <v>9.7461097461097448E-2</v>
      </c>
      <c r="V215" s="19"/>
      <c r="W215" s="19"/>
      <c r="X215" s="37" t="s">
        <v>3463</v>
      </c>
    </row>
    <row r="216" spans="1:37" s="3" customFormat="1" ht="16.5" customHeight="1">
      <c r="A216" s="38">
        <v>750</v>
      </c>
      <c r="B216" s="39">
        <v>10800</v>
      </c>
      <c r="C216" s="38">
        <v>10316041</v>
      </c>
      <c r="D216" s="40" t="s">
        <v>2796</v>
      </c>
      <c r="E216" s="38">
        <v>1</v>
      </c>
      <c r="F216" s="38">
        <v>60</v>
      </c>
      <c r="G216" s="38" t="s">
        <v>33</v>
      </c>
      <c r="H216" s="42">
        <v>991.45</v>
      </c>
      <c r="I216" s="2"/>
      <c r="J216" s="44">
        <v>43277</v>
      </c>
      <c r="K216" s="42">
        <v>0</v>
      </c>
      <c r="L216" s="42">
        <v>894.8</v>
      </c>
      <c r="M216" s="44">
        <v>45016</v>
      </c>
      <c r="N216" s="42">
        <f>H216-K216-L216</f>
        <v>96.650000000000091</v>
      </c>
      <c r="O216" s="42">
        <v>0</v>
      </c>
      <c r="P216" s="45">
        <v>0.13</v>
      </c>
      <c r="Q216" s="42">
        <v>0</v>
      </c>
      <c r="R216" s="42">
        <v>0</v>
      </c>
      <c r="S216" s="42">
        <f>N216-R216</f>
        <v>96.650000000000091</v>
      </c>
      <c r="T216" s="38">
        <v>2505</v>
      </c>
      <c r="U216" s="14">
        <f>S216/H216</f>
        <v>9.7483483786373587E-2</v>
      </c>
      <c r="V216" s="19"/>
      <c r="W216" s="19"/>
      <c r="X216" s="37" t="s">
        <v>3465</v>
      </c>
    </row>
    <row r="217" spans="1:37" s="3" customFormat="1" ht="16.5" customHeight="1">
      <c r="A217" s="38">
        <v>751</v>
      </c>
      <c r="B217" s="39">
        <v>10800</v>
      </c>
      <c r="C217" s="38">
        <v>10316045</v>
      </c>
      <c r="D217" s="40" t="s">
        <v>2797</v>
      </c>
      <c r="E217" s="38">
        <v>1</v>
      </c>
      <c r="F217" s="38">
        <v>60</v>
      </c>
      <c r="G217" s="38" t="s">
        <v>33</v>
      </c>
      <c r="H217" s="42">
        <v>991.45</v>
      </c>
      <c r="I217" s="2"/>
      <c r="J217" s="44">
        <v>43277</v>
      </c>
      <c r="K217" s="42">
        <v>0</v>
      </c>
      <c r="L217" s="42">
        <v>894.8</v>
      </c>
      <c r="M217" s="44">
        <v>45016</v>
      </c>
      <c r="N217" s="42">
        <f>H217-K217-L217</f>
        <v>96.650000000000091</v>
      </c>
      <c r="O217" s="42">
        <v>0</v>
      </c>
      <c r="P217" s="45">
        <v>0.13</v>
      </c>
      <c r="Q217" s="42">
        <v>0</v>
      </c>
      <c r="R217" s="42">
        <v>0</v>
      </c>
      <c r="S217" s="42">
        <f>N217-R217</f>
        <v>96.650000000000091</v>
      </c>
      <c r="T217" s="38">
        <v>2505</v>
      </c>
      <c r="U217" s="14">
        <f>S217/H217</f>
        <v>9.7483483786373587E-2</v>
      </c>
      <c r="V217" s="19"/>
      <c r="W217" s="19"/>
      <c r="X217" s="37" t="s">
        <v>3465</v>
      </c>
    </row>
    <row r="218" spans="1:37" s="3" customFormat="1" ht="16.5" customHeight="1">
      <c r="A218" s="38">
        <v>752</v>
      </c>
      <c r="B218" s="39">
        <v>10800</v>
      </c>
      <c r="C218" s="38">
        <v>10316047</v>
      </c>
      <c r="D218" s="40" t="s">
        <v>2797</v>
      </c>
      <c r="E218" s="38">
        <v>1</v>
      </c>
      <c r="F218" s="38">
        <v>60</v>
      </c>
      <c r="G218" s="38" t="s">
        <v>33</v>
      </c>
      <c r="H218" s="42">
        <v>991.45</v>
      </c>
      <c r="I218" s="2"/>
      <c r="J218" s="44">
        <v>43277</v>
      </c>
      <c r="K218" s="42">
        <v>0</v>
      </c>
      <c r="L218" s="42">
        <v>894.8</v>
      </c>
      <c r="M218" s="44">
        <v>45016</v>
      </c>
      <c r="N218" s="42">
        <f>H218-K218-L218</f>
        <v>96.650000000000091</v>
      </c>
      <c r="O218" s="42">
        <v>0</v>
      </c>
      <c r="P218" s="45">
        <v>0.13</v>
      </c>
      <c r="Q218" s="42">
        <v>0</v>
      </c>
      <c r="R218" s="42">
        <v>0</v>
      </c>
      <c r="S218" s="42">
        <f>N218-R218</f>
        <v>96.650000000000091</v>
      </c>
      <c r="T218" s="38">
        <v>2505</v>
      </c>
      <c r="U218" s="14">
        <f>S218/H218</f>
        <v>9.7483483786373587E-2</v>
      </c>
      <c r="V218" s="19"/>
      <c r="W218" s="19"/>
      <c r="X218" s="37" t="s">
        <v>3465</v>
      </c>
    </row>
    <row r="219" spans="1:37" s="3" customFormat="1" ht="16.5" customHeight="1">
      <c r="A219" s="38">
        <v>753</v>
      </c>
      <c r="B219" s="39">
        <v>10800</v>
      </c>
      <c r="C219" s="38">
        <v>10316049</v>
      </c>
      <c r="D219" s="40" t="s">
        <v>2797</v>
      </c>
      <c r="E219" s="38">
        <v>1</v>
      </c>
      <c r="F219" s="38">
        <v>60</v>
      </c>
      <c r="G219" s="38" t="s">
        <v>33</v>
      </c>
      <c r="H219" s="42">
        <v>991.45</v>
      </c>
      <c r="I219" s="2"/>
      <c r="J219" s="44">
        <v>43277</v>
      </c>
      <c r="K219" s="42">
        <v>0</v>
      </c>
      <c r="L219" s="42">
        <v>894.8</v>
      </c>
      <c r="M219" s="44">
        <v>45016</v>
      </c>
      <c r="N219" s="42">
        <f>H219-K219-L219</f>
        <v>96.650000000000091</v>
      </c>
      <c r="O219" s="42">
        <v>0</v>
      </c>
      <c r="P219" s="45">
        <v>0.13</v>
      </c>
      <c r="Q219" s="42">
        <v>0</v>
      </c>
      <c r="R219" s="42">
        <v>0</v>
      </c>
      <c r="S219" s="42">
        <f>N219-R219</f>
        <v>96.650000000000091</v>
      </c>
      <c r="T219" s="38">
        <v>2505</v>
      </c>
      <c r="U219" s="14">
        <f>S219/H219</f>
        <v>9.7483483786373587E-2</v>
      </c>
      <c r="V219" s="19"/>
      <c r="W219" s="19"/>
      <c r="X219" s="37" t="s">
        <v>3465</v>
      </c>
    </row>
    <row r="220" spans="1:37" s="3" customFormat="1" ht="16.5" customHeight="1">
      <c r="A220" s="38">
        <v>754</v>
      </c>
      <c r="B220" s="39">
        <v>10800</v>
      </c>
      <c r="C220" s="38">
        <v>10316051</v>
      </c>
      <c r="D220" s="40" t="s">
        <v>2798</v>
      </c>
      <c r="E220" s="38">
        <v>1</v>
      </c>
      <c r="F220" s="38">
        <v>60</v>
      </c>
      <c r="G220" s="38" t="s">
        <v>33</v>
      </c>
      <c r="H220" s="42">
        <v>991.45</v>
      </c>
      <c r="I220" s="2"/>
      <c r="J220" s="44">
        <v>43277</v>
      </c>
      <c r="K220" s="42">
        <v>0</v>
      </c>
      <c r="L220" s="42">
        <v>894.8</v>
      </c>
      <c r="M220" s="44">
        <v>45016</v>
      </c>
      <c r="N220" s="42">
        <f>H220-K220-L220</f>
        <v>96.650000000000091</v>
      </c>
      <c r="O220" s="42">
        <v>0</v>
      </c>
      <c r="P220" s="45">
        <v>0.13</v>
      </c>
      <c r="Q220" s="42">
        <v>0</v>
      </c>
      <c r="R220" s="42">
        <v>0</v>
      </c>
      <c r="S220" s="42">
        <f>N220-R220</f>
        <v>96.650000000000091</v>
      </c>
      <c r="T220" s="38">
        <v>2505</v>
      </c>
      <c r="U220" s="14">
        <f>S220/H220</f>
        <v>9.7483483786373587E-2</v>
      </c>
      <c r="V220" s="19"/>
      <c r="W220" s="19"/>
      <c r="X220" s="37" t="s">
        <v>3465</v>
      </c>
    </row>
    <row r="221" spans="1:37" s="3" customFormat="1" ht="16.5" customHeight="1">
      <c r="A221" s="38">
        <v>757</v>
      </c>
      <c r="B221" s="39">
        <v>10800</v>
      </c>
      <c r="C221" s="38">
        <v>10316055</v>
      </c>
      <c r="D221" s="40" t="s">
        <v>2800</v>
      </c>
      <c r="E221" s="38">
        <v>1</v>
      </c>
      <c r="F221" s="38">
        <v>60</v>
      </c>
      <c r="G221" s="38" t="s">
        <v>33</v>
      </c>
      <c r="H221" s="42">
        <v>991.45</v>
      </c>
      <c r="I221" s="2"/>
      <c r="J221" s="44">
        <v>43277</v>
      </c>
      <c r="K221" s="42">
        <v>0</v>
      </c>
      <c r="L221" s="42">
        <v>894.8</v>
      </c>
      <c r="M221" s="44">
        <v>45016</v>
      </c>
      <c r="N221" s="42">
        <f>H221-K221-L221</f>
        <v>96.650000000000091</v>
      </c>
      <c r="O221" s="42">
        <v>0</v>
      </c>
      <c r="P221" s="45">
        <v>0.13</v>
      </c>
      <c r="Q221" s="42">
        <v>0</v>
      </c>
      <c r="R221" s="42">
        <v>0</v>
      </c>
      <c r="S221" s="42">
        <f>N221-R221</f>
        <v>96.650000000000091</v>
      </c>
      <c r="T221" s="38">
        <v>2505</v>
      </c>
      <c r="U221" s="14">
        <f>S221/H221</f>
        <v>9.7483483786373587E-2</v>
      </c>
      <c r="V221" s="19"/>
      <c r="W221" s="19"/>
      <c r="X221" s="37" t="s">
        <v>3465</v>
      </c>
    </row>
    <row r="222" spans="1:37" s="3" customFormat="1" ht="16.5" customHeight="1">
      <c r="A222" s="38">
        <v>758</v>
      </c>
      <c r="B222" s="39">
        <v>10800</v>
      </c>
      <c r="C222" s="38">
        <v>10316057</v>
      </c>
      <c r="D222" s="40" t="s">
        <v>2800</v>
      </c>
      <c r="E222" s="38">
        <v>1</v>
      </c>
      <c r="F222" s="38">
        <v>60</v>
      </c>
      <c r="G222" s="38" t="s">
        <v>33</v>
      </c>
      <c r="H222" s="42">
        <v>991.45</v>
      </c>
      <c r="I222" s="2"/>
      <c r="J222" s="44">
        <v>43277</v>
      </c>
      <c r="K222" s="42">
        <v>0</v>
      </c>
      <c r="L222" s="42">
        <v>894.8</v>
      </c>
      <c r="M222" s="44">
        <v>45016</v>
      </c>
      <c r="N222" s="42">
        <f>H222-K222-L222</f>
        <v>96.650000000000091</v>
      </c>
      <c r="O222" s="42">
        <v>0</v>
      </c>
      <c r="P222" s="45">
        <v>0.13</v>
      </c>
      <c r="Q222" s="42">
        <v>0</v>
      </c>
      <c r="R222" s="42">
        <v>0</v>
      </c>
      <c r="S222" s="42">
        <f>N222-R222</f>
        <v>96.650000000000091</v>
      </c>
      <c r="T222" s="38">
        <v>2505</v>
      </c>
      <c r="U222" s="14">
        <f>S222/H222</f>
        <v>9.7483483786373587E-2</v>
      </c>
      <c r="V222" s="19"/>
      <c r="W222" s="19"/>
      <c r="X222" s="37" t="s">
        <v>3465</v>
      </c>
    </row>
    <row r="223" spans="1:37" s="3" customFormat="1" ht="16.5" customHeight="1">
      <c r="A223" s="38">
        <v>805</v>
      </c>
      <c r="B223" s="39">
        <v>10800</v>
      </c>
      <c r="C223" s="38">
        <v>10316341</v>
      </c>
      <c r="D223" s="40" t="s">
        <v>2800</v>
      </c>
      <c r="E223" s="38">
        <v>1</v>
      </c>
      <c r="F223" s="38">
        <v>60</v>
      </c>
      <c r="G223" s="38" t="s">
        <v>33</v>
      </c>
      <c r="H223" s="42">
        <v>991.45</v>
      </c>
      <c r="I223" s="2"/>
      <c r="J223" s="44">
        <v>43277</v>
      </c>
      <c r="K223" s="42">
        <v>0</v>
      </c>
      <c r="L223" s="42">
        <v>894.8</v>
      </c>
      <c r="M223" s="44">
        <v>45016</v>
      </c>
      <c r="N223" s="42">
        <f>H223-K223-L223</f>
        <v>96.650000000000091</v>
      </c>
      <c r="O223" s="42">
        <v>0</v>
      </c>
      <c r="P223" s="45">
        <v>0.13</v>
      </c>
      <c r="Q223" s="42">
        <v>0</v>
      </c>
      <c r="R223" s="42">
        <v>0</v>
      </c>
      <c r="S223" s="42">
        <f>N223-R223</f>
        <v>96.650000000000091</v>
      </c>
      <c r="T223" s="38">
        <v>2505</v>
      </c>
      <c r="U223" s="14">
        <f>S223/H223</f>
        <v>9.7483483786373587E-2</v>
      </c>
      <c r="V223" s="19"/>
      <c r="W223" s="19"/>
      <c r="X223" s="37" t="s">
        <v>3465</v>
      </c>
    </row>
    <row r="224" spans="1:37" s="3" customFormat="1" ht="16.5" customHeight="1">
      <c r="A224" s="38">
        <v>806</v>
      </c>
      <c r="B224" s="39">
        <v>10800</v>
      </c>
      <c r="C224" s="38">
        <v>10316343</v>
      </c>
      <c r="D224" s="40" t="s">
        <v>2800</v>
      </c>
      <c r="E224" s="38">
        <v>1</v>
      </c>
      <c r="F224" s="38">
        <v>60</v>
      </c>
      <c r="G224" s="38" t="s">
        <v>33</v>
      </c>
      <c r="H224" s="42">
        <v>991.45</v>
      </c>
      <c r="I224" s="2"/>
      <c r="J224" s="44">
        <v>43277</v>
      </c>
      <c r="K224" s="42">
        <v>0</v>
      </c>
      <c r="L224" s="42">
        <v>894.8</v>
      </c>
      <c r="M224" s="44">
        <v>45016</v>
      </c>
      <c r="N224" s="42">
        <f>H224-K224-L224</f>
        <v>96.650000000000091</v>
      </c>
      <c r="O224" s="42">
        <v>0</v>
      </c>
      <c r="P224" s="45">
        <v>0.13</v>
      </c>
      <c r="Q224" s="42">
        <v>0</v>
      </c>
      <c r="R224" s="42">
        <v>0</v>
      </c>
      <c r="S224" s="42">
        <f>N224-R224</f>
        <v>96.650000000000091</v>
      </c>
      <c r="T224" s="38">
        <v>2505</v>
      </c>
      <c r="U224" s="14">
        <f>S224/H224</f>
        <v>9.7483483786373587E-2</v>
      </c>
      <c r="V224" s="19"/>
      <c r="W224" s="19"/>
      <c r="X224" s="37" t="s">
        <v>3465</v>
      </c>
    </row>
    <row r="225" spans="1:37" s="3" customFormat="1" ht="16.5" customHeight="1">
      <c r="A225" s="38">
        <v>618</v>
      </c>
      <c r="B225" s="39">
        <v>10800</v>
      </c>
      <c r="C225" s="38">
        <v>10315726</v>
      </c>
      <c r="D225" s="40" t="s">
        <v>1201</v>
      </c>
      <c r="E225" s="38">
        <v>1</v>
      </c>
      <c r="F225" s="38">
        <v>60</v>
      </c>
      <c r="G225" s="38" t="s">
        <v>21</v>
      </c>
      <c r="H225" s="42">
        <v>5000</v>
      </c>
      <c r="I225" s="2"/>
      <c r="J225" s="44">
        <v>43279</v>
      </c>
      <c r="K225" s="42">
        <v>0</v>
      </c>
      <c r="L225" s="42">
        <v>4512.58</v>
      </c>
      <c r="M225" s="44">
        <v>45016</v>
      </c>
      <c r="N225" s="42">
        <f>H225-K225-L225</f>
        <v>487.42000000000007</v>
      </c>
      <c r="O225" s="42">
        <v>0</v>
      </c>
      <c r="P225" s="45">
        <v>0.13</v>
      </c>
      <c r="Q225" s="42">
        <v>0</v>
      </c>
      <c r="R225" s="42">
        <v>0</v>
      </c>
      <c r="S225" s="42">
        <f>N225-R225</f>
        <v>487.42000000000007</v>
      </c>
      <c r="T225" s="38">
        <v>2505</v>
      </c>
      <c r="U225" s="14">
        <f>S225/H225</f>
        <v>9.7484000000000015E-2</v>
      </c>
      <c r="V225" s="19"/>
      <c r="W225" s="19"/>
      <c r="X225" s="37" t="s">
        <v>3465</v>
      </c>
    </row>
    <row r="226" spans="1:37" s="3" customFormat="1" ht="16.5" customHeight="1">
      <c r="A226" s="38">
        <v>619</v>
      </c>
      <c r="B226" s="39">
        <v>10800</v>
      </c>
      <c r="C226" s="38">
        <v>10315727</v>
      </c>
      <c r="D226" s="40" t="s">
        <v>1201</v>
      </c>
      <c r="E226" s="38">
        <v>1</v>
      </c>
      <c r="F226" s="38">
        <v>60</v>
      </c>
      <c r="G226" s="38" t="s">
        <v>21</v>
      </c>
      <c r="H226" s="42">
        <v>5000</v>
      </c>
      <c r="I226" s="2"/>
      <c r="J226" s="44">
        <v>43279</v>
      </c>
      <c r="K226" s="42">
        <v>0</v>
      </c>
      <c r="L226" s="42">
        <v>4512.58</v>
      </c>
      <c r="M226" s="44">
        <v>45016</v>
      </c>
      <c r="N226" s="42">
        <f>H226-K226-L226</f>
        <v>487.42000000000007</v>
      </c>
      <c r="O226" s="42">
        <v>0</v>
      </c>
      <c r="P226" s="45">
        <v>0.13</v>
      </c>
      <c r="Q226" s="42">
        <v>0</v>
      </c>
      <c r="R226" s="42">
        <v>0</v>
      </c>
      <c r="S226" s="42">
        <f>N226-R226</f>
        <v>487.42000000000007</v>
      </c>
      <c r="T226" s="38">
        <v>2505</v>
      </c>
      <c r="U226" s="14">
        <f>S226/H226</f>
        <v>9.7484000000000015E-2</v>
      </c>
      <c r="V226" s="19"/>
      <c r="W226" s="19"/>
      <c r="X226" s="37" t="s">
        <v>3465</v>
      </c>
    </row>
    <row r="227" spans="1:37" s="3" customFormat="1" ht="16.5" customHeight="1">
      <c r="A227" s="38">
        <v>620</v>
      </c>
      <c r="B227" s="39">
        <v>10800</v>
      </c>
      <c r="C227" s="38">
        <v>10315728</v>
      </c>
      <c r="D227" s="40" t="s">
        <v>1201</v>
      </c>
      <c r="E227" s="38">
        <v>1</v>
      </c>
      <c r="F227" s="38">
        <v>60</v>
      </c>
      <c r="G227" s="38" t="s">
        <v>21</v>
      </c>
      <c r="H227" s="42">
        <v>5000</v>
      </c>
      <c r="I227" s="2"/>
      <c r="J227" s="44">
        <v>43279</v>
      </c>
      <c r="K227" s="42">
        <v>0</v>
      </c>
      <c r="L227" s="42">
        <v>4512.58</v>
      </c>
      <c r="M227" s="44">
        <v>45016</v>
      </c>
      <c r="N227" s="42">
        <f>H227-K227-L227</f>
        <v>487.42000000000007</v>
      </c>
      <c r="O227" s="42">
        <v>0</v>
      </c>
      <c r="P227" s="45">
        <v>0.13</v>
      </c>
      <c r="Q227" s="42">
        <v>0</v>
      </c>
      <c r="R227" s="42">
        <v>0</v>
      </c>
      <c r="S227" s="42">
        <f>N227-R227</f>
        <v>487.42000000000007</v>
      </c>
      <c r="T227" s="38">
        <v>2505</v>
      </c>
      <c r="U227" s="14">
        <f>S227/H227</f>
        <v>9.7484000000000015E-2</v>
      </c>
      <c r="V227" s="19"/>
      <c r="W227" s="19"/>
      <c r="X227" s="37" t="s">
        <v>3465</v>
      </c>
    </row>
    <row r="228" spans="1:37" s="3" customFormat="1" ht="16.5" customHeight="1">
      <c r="A228" s="38">
        <v>621</v>
      </c>
      <c r="B228" s="39">
        <v>10800</v>
      </c>
      <c r="C228" s="38">
        <v>10315729</v>
      </c>
      <c r="D228" s="40" t="s">
        <v>1201</v>
      </c>
      <c r="E228" s="38">
        <v>1</v>
      </c>
      <c r="F228" s="38">
        <v>60</v>
      </c>
      <c r="G228" s="38" t="s">
        <v>21</v>
      </c>
      <c r="H228" s="42">
        <v>5000</v>
      </c>
      <c r="I228" s="2"/>
      <c r="J228" s="44">
        <v>43279</v>
      </c>
      <c r="K228" s="42">
        <v>0</v>
      </c>
      <c r="L228" s="42">
        <v>4512.58</v>
      </c>
      <c r="M228" s="44">
        <v>45016</v>
      </c>
      <c r="N228" s="42">
        <f>H228-K228-L228</f>
        <v>487.42000000000007</v>
      </c>
      <c r="O228" s="42">
        <v>0</v>
      </c>
      <c r="P228" s="45">
        <v>0.13</v>
      </c>
      <c r="Q228" s="42">
        <v>0</v>
      </c>
      <c r="R228" s="42">
        <v>0</v>
      </c>
      <c r="S228" s="42">
        <f>N228-R228</f>
        <v>487.42000000000007</v>
      </c>
      <c r="T228" s="38">
        <v>2505</v>
      </c>
      <c r="U228" s="14">
        <f>S228/H228</f>
        <v>9.7484000000000015E-2</v>
      </c>
      <c r="V228" s="19"/>
      <c r="W228" s="19"/>
      <c r="X228" s="37" t="s">
        <v>3465</v>
      </c>
    </row>
    <row r="229" spans="1:37" s="3" customFormat="1" ht="16.5" customHeight="1">
      <c r="A229" s="38">
        <v>622</v>
      </c>
      <c r="B229" s="39">
        <v>10800</v>
      </c>
      <c r="C229" s="38">
        <v>10315730</v>
      </c>
      <c r="D229" s="40" t="s">
        <v>1201</v>
      </c>
      <c r="E229" s="38">
        <v>1</v>
      </c>
      <c r="F229" s="38">
        <v>60</v>
      </c>
      <c r="G229" s="38" t="s">
        <v>21</v>
      </c>
      <c r="H229" s="42">
        <v>5000</v>
      </c>
      <c r="I229" s="2"/>
      <c r="J229" s="44">
        <v>43279</v>
      </c>
      <c r="K229" s="42">
        <v>0</v>
      </c>
      <c r="L229" s="42">
        <v>4512.58</v>
      </c>
      <c r="M229" s="44">
        <v>45016</v>
      </c>
      <c r="N229" s="42">
        <f>H229-K229-L229</f>
        <v>487.42000000000007</v>
      </c>
      <c r="O229" s="42">
        <v>0</v>
      </c>
      <c r="P229" s="45">
        <v>0.13</v>
      </c>
      <c r="Q229" s="42">
        <v>0</v>
      </c>
      <c r="R229" s="42">
        <v>0</v>
      </c>
      <c r="S229" s="42">
        <f>N229-R229</f>
        <v>487.42000000000007</v>
      </c>
      <c r="T229" s="38">
        <v>2505</v>
      </c>
      <c r="U229" s="14">
        <f>S229/H229</f>
        <v>9.7484000000000015E-2</v>
      </c>
      <c r="V229" s="19"/>
      <c r="W229" s="19"/>
      <c r="X229" s="37" t="s">
        <v>3465</v>
      </c>
    </row>
    <row r="230" spans="1:37" s="3" customFormat="1" ht="16.5" customHeight="1">
      <c r="A230" s="38">
        <v>623</v>
      </c>
      <c r="B230" s="39">
        <v>10800</v>
      </c>
      <c r="C230" s="38">
        <v>10315731</v>
      </c>
      <c r="D230" s="40" t="s">
        <v>1201</v>
      </c>
      <c r="E230" s="38">
        <v>1</v>
      </c>
      <c r="F230" s="38">
        <v>60</v>
      </c>
      <c r="G230" s="38" t="s">
        <v>21</v>
      </c>
      <c r="H230" s="42">
        <v>5000</v>
      </c>
      <c r="I230" s="2"/>
      <c r="J230" s="44">
        <v>43279</v>
      </c>
      <c r="K230" s="42">
        <v>0</v>
      </c>
      <c r="L230" s="42">
        <v>4512.58</v>
      </c>
      <c r="M230" s="44">
        <v>45016</v>
      </c>
      <c r="N230" s="42">
        <f>H230-K230-L230</f>
        <v>487.42000000000007</v>
      </c>
      <c r="O230" s="42">
        <v>0</v>
      </c>
      <c r="P230" s="45">
        <v>0.13</v>
      </c>
      <c r="Q230" s="42">
        <v>0</v>
      </c>
      <c r="R230" s="42">
        <v>0</v>
      </c>
      <c r="S230" s="42">
        <f>N230-R230</f>
        <v>487.42000000000007</v>
      </c>
      <c r="T230" s="38">
        <v>2505</v>
      </c>
      <c r="U230" s="14">
        <f>S230/H230</f>
        <v>9.7484000000000015E-2</v>
      </c>
      <c r="V230" s="19"/>
      <c r="W230" s="19"/>
      <c r="X230" s="37" t="s">
        <v>3465</v>
      </c>
    </row>
    <row r="231" spans="1:37" s="3" customFormat="1" ht="16.5" customHeight="1">
      <c r="A231" s="38">
        <v>624</v>
      </c>
      <c r="B231" s="39">
        <v>10800</v>
      </c>
      <c r="C231" s="38">
        <v>10315732</v>
      </c>
      <c r="D231" s="40" t="s">
        <v>1201</v>
      </c>
      <c r="E231" s="38">
        <v>1</v>
      </c>
      <c r="F231" s="38">
        <v>60</v>
      </c>
      <c r="G231" s="38" t="s">
        <v>21</v>
      </c>
      <c r="H231" s="42">
        <v>5000</v>
      </c>
      <c r="I231" s="2"/>
      <c r="J231" s="44">
        <v>43279</v>
      </c>
      <c r="K231" s="42">
        <v>0</v>
      </c>
      <c r="L231" s="42">
        <v>4512.58</v>
      </c>
      <c r="M231" s="44">
        <v>45016</v>
      </c>
      <c r="N231" s="42">
        <f>H231-K231-L231</f>
        <v>487.42000000000007</v>
      </c>
      <c r="O231" s="42">
        <v>0</v>
      </c>
      <c r="P231" s="45">
        <v>0.13</v>
      </c>
      <c r="Q231" s="42">
        <v>0</v>
      </c>
      <c r="R231" s="42">
        <v>0</v>
      </c>
      <c r="S231" s="42">
        <f>N231-R231</f>
        <v>487.42000000000007</v>
      </c>
      <c r="T231" s="38">
        <v>2505</v>
      </c>
      <c r="U231" s="14">
        <f>S231/H231</f>
        <v>9.7484000000000015E-2</v>
      </c>
      <c r="V231" s="19"/>
      <c r="W231" s="19"/>
      <c r="X231" s="37" t="s">
        <v>3465</v>
      </c>
    </row>
    <row r="232" spans="1:37" s="3" customFormat="1" ht="16.5" customHeight="1">
      <c r="A232" s="38">
        <v>626</v>
      </c>
      <c r="B232" s="39">
        <v>10800</v>
      </c>
      <c r="C232" s="38">
        <v>10315734</v>
      </c>
      <c r="D232" s="40" t="s">
        <v>1201</v>
      </c>
      <c r="E232" s="38">
        <v>1</v>
      </c>
      <c r="F232" s="38">
        <v>60</v>
      </c>
      <c r="G232" s="38" t="s">
        <v>21</v>
      </c>
      <c r="H232" s="42">
        <v>5000</v>
      </c>
      <c r="I232" s="2"/>
      <c r="J232" s="44">
        <v>43279</v>
      </c>
      <c r="K232" s="42">
        <v>0</v>
      </c>
      <c r="L232" s="42">
        <v>4512.58</v>
      </c>
      <c r="M232" s="44">
        <v>45016</v>
      </c>
      <c r="N232" s="42">
        <f>H232-K232-L232</f>
        <v>487.42000000000007</v>
      </c>
      <c r="O232" s="42">
        <v>0</v>
      </c>
      <c r="P232" s="45">
        <v>0.13</v>
      </c>
      <c r="Q232" s="42">
        <v>0</v>
      </c>
      <c r="R232" s="42">
        <v>0</v>
      </c>
      <c r="S232" s="42">
        <f>N232-R232</f>
        <v>487.42000000000007</v>
      </c>
      <c r="T232" s="38">
        <v>2505</v>
      </c>
      <c r="U232" s="14">
        <f>S232/H232</f>
        <v>9.7484000000000015E-2</v>
      </c>
      <c r="V232" s="19"/>
      <c r="W232" s="19"/>
      <c r="X232" s="37" t="s">
        <v>3465</v>
      </c>
    </row>
    <row r="233" spans="1:37" s="3" customFormat="1" ht="16.5" customHeight="1">
      <c r="A233" s="38">
        <v>687</v>
      </c>
      <c r="B233" s="39">
        <v>10800</v>
      </c>
      <c r="C233" s="38">
        <v>10315836</v>
      </c>
      <c r="D233" s="40" t="s">
        <v>1201</v>
      </c>
      <c r="E233" s="38">
        <v>1</v>
      </c>
      <c r="F233" s="38">
        <v>60</v>
      </c>
      <c r="G233" s="38" t="s">
        <v>21</v>
      </c>
      <c r="H233" s="42">
        <v>5000</v>
      </c>
      <c r="I233" s="2"/>
      <c r="J233" s="44">
        <v>43279</v>
      </c>
      <c r="K233" s="42">
        <v>0</v>
      </c>
      <c r="L233" s="42">
        <v>4512.58</v>
      </c>
      <c r="M233" s="44">
        <v>45016</v>
      </c>
      <c r="N233" s="42">
        <f>H233-K233-L233</f>
        <v>487.42000000000007</v>
      </c>
      <c r="O233" s="42">
        <v>0</v>
      </c>
      <c r="P233" s="45">
        <v>0.13</v>
      </c>
      <c r="Q233" s="42">
        <v>0</v>
      </c>
      <c r="R233" s="42">
        <v>0</v>
      </c>
      <c r="S233" s="42">
        <f>N233-R233</f>
        <v>487.42000000000007</v>
      </c>
      <c r="T233" s="38">
        <v>2505</v>
      </c>
      <c r="U233" s="14">
        <f>S233/H233</f>
        <v>9.7484000000000015E-2</v>
      </c>
      <c r="V233" s="19"/>
      <c r="W233" s="19"/>
      <c r="X233" s="37" t="s">
        <v>3465</v>
      </c>
    </row>
    <row r="234" spans="1:37" s="3" customFormat="1" ht="16.5" customHeight="1">
      <c r="A234" s="38">
        <v>688</v>
      </c>
      <c r="B234" s="39">
        <v>10800</v>
      </c>
      <c r="C234" s="38">
        <v>10315837</v>
      </c>
      <c r="D234" s="40" t="s">
        <v>1201</v>
      </c>
      <c r="E234" s="38">
        <v>1</v>
      </c>
      <c r="F234" s="38">
        <v>60</v>
      </c>
      <c r="G234" s="38" t="s">
        <v>21</v>
      </c>
      <c r="H234" s="42">
        <v>5000</v>
      </c>
      <c r="I234" s="2"/>
      <c r="J234" s="44">
        <v>43279</v>
      </c>
      <c r="K234" s="42">
        <v>0</v>
      </c>
      <c r="L234" s="42">
        <v>4512.58</v>
      </c>
      <c r="M234" s="44">
        <v>45016</v>
      </c>
      <c r="N234" s="42">
        <f>H234-K234-L234</f>
        <v>487.42000000000007</v>
      </c>
      <c r="O234" s="42">
        <v>0</v>
      </c>
      <c r="P234" s="45">
        <v>0.13</v>
      </c>
      <c r="Q234" s="42">
        <v>0</v>
      </c>
      <c r="R234" s="42">
        <v>0</v>
      </c>
      <c r="S234" s="42">
        <f>N234-R234</f>
        <v>487.42000000000007</v>
      </c>
      <c r="T234" s="38">
        <v>2505</v>
      </c>
      <c r="U234" s="14">
        <f>S234/H234</f>
        <v>9.7484000000000015E-2</v>
      </c>
      <c r="V234" s="19"/>
      <c r="W234" s="19"/>
      <c r="X234" s="37" t="s">
        <v>3465</v>
      </c>
    </row>
    <row r="235" spans="1:37" s="3" customFormat="1" ht="16.5" customHeight="1">
      <c r="A235" s="38">
        <v>689</v>
      </c>
      <c r="B235" s="39">
        <v>10800</v>
      </c>
      <c r="C235" s="38">
        <v>10315838</v>
      </c>
      <c r="D235" s="40" t="s">
        <v>1201</v>
      </c>
      <c r="E235" s="38">
        <v>1</v>
      </c>
      <c r="F235" s="38">
        <v>60</v>
      </c>
      <c r="G235" s="38" t="s">
        <v>21</v>
      </c>
      <c r="H235" s="42">
        <v>5000</v>
      </c>
      <c r="I235" s="2"/>
      <c r="J235" s="44">
        <v>43279</v>
      </c>
      <c r="K235" s="42">
        <v>0</v>
      </c>
      <c r="L235" s="42">
        <v>4512.58</v>
      </c>
      <c r="M235" s="44">
        <v>45016</v>
      </c>
      <c r="N235" s="42">
        <f>H235-K235-L235</f>
        <v>487.42000000000007</v>
      </c>
      <c r="O235" s="42">
        <v>0</v>
      </c>
      <c r="P235" s="45">
        <v>0.13</v>
      </c>
      <c r="Q235" s="42">
        <v>0</v>
      </c>
      <c r="R235" s="42">
        <v>0</v>
      </c>
      <c r="S235" s="42">
        <f>N235-R235</f>
        <v>487.42000000000007</v>
      </c>
      <c r="T235" s="38">
        <v>2505</v>
      </c>
      <c r="U235" s="14">
        <f>S235/H235</f>
        <v>9.7484000000000015E-2</v>
      </c>
      <c r="V235" s="19"/>
      <c r="W235" s="19"/>
      <c r="X235" s="37" t="s">
        <v>3465</v>
      </c>
    </row>
    <row r="236" spans="1:37" s="3" customFormat="1" ht="16.5" customHeight="1">
      <c r="A236" s="38">
        <v>214</v>
      </c>
      <c r="B236" s="39">
        <v>10736</v>
      </c>
      <c r="C236" s="38">
        <v>10284413</v>
      </c>
      <c r="D236" s="40" t="s">
        <v>1973</v>
      </c>
      <c r="E236" s="31">
        <v>4</v>
      </c>
      <c r="F236" s="38">
        <v>60</v>
      </c>
      <c r="G236" s="38" t="s">
        <v>83</v>
      </c>
      <c r="H236" s="42">
        <v>1025.6400000000001</v>
      </c>
      <c r="I236" s="49"/>
      <c r="J236" s="44">
        <v>43369</v>
      </c>
      <c r="K236" s="42">
        <v>0</v>
      </c>
      <c r="L236" s="42">
        <v>925.65</v>
      </c>
      <c r="M236" s="44">
        <v>45107</v>
      </c>
      <c r="N236" s="42">
        <f>H236-K236-L236</f>
        <v>99.990000000000123</v>
      </c>
      <c r="O236" s="42">
        <v>0</v>
      </c>
      <c r="P236" s="45">
        <v>0.13</v>
      </c>
      <c r="Q236" s="42">
        <v>0</v>
      </c>
      <c r="R236" s="42">
        <v>0</v>
      </c>
      <c r="S236" s="42">
        <f>N236-R236</f>
        <v>99.990000000000123</v>
      </c>
      <c r="T236" s="38">
        <v>2506</v>
      </c>
      <c r="U236" s="14">
        <f>S236/H236</f>
        <v>9.7490347490347601E-2</v>
      </c>
      <c r="V236" s="19"/>
      <c r="W236" s="19"/>
      <c r="X236" s="37" t="s">
        <v>3461</v>
      </c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</row>
    <row r="237" spans="1:37" s="3" customFormat="1" ht="16.5" customHeight="1">
      <c r="A237" s="38">
        <v>627</v>
      </c>
      <c r="B237" s="39">
        <v>10800</v>
      </c>
      <c r="C237" s="38">
        <v>10315735</v>
      </c>
      <c r="D237" s="40" t="s">
        <v>1170</v>
      </c>
      <c r="E237" s="38">
        <v>1</v>
      </c>
      <c r="F237" s="38">
        <v>60</v>
      </c>
      <c r="G237" s="38" t="s">
        <v>33</v>
      </c>
      <c r="H237" s="42">
        <v>2142</v>
      </c>
      <c r="I237" s="2"/>
      <c r="J237" s="44">
        <v>43277</v>
      </c>
      <c r="K237" s="42">
        <v>0</v>
      </c>
      <c r="L237" s="42">
        <v>1933.17</v>
      </c>
      <c r="M237" s="44">
        <v>45016</v>
      </c>
      <c r="N237" s="42">
        <f>H237-K237-L237</f>
        <v>208.82999999999993</v>
      </c>
      <c r="O237" s="42">
        <v>0</v>
      </c>
      <c r="P237" s="45">
        <v>0.13</v>
      </c>
      <c r="Q237" s="42">
        <v>0</v>
      </c>
      <c r="R237" s="42">
        <v>0</v>
      </c>
      <c r="S237" s="42">
        <f>N237-R237</f>
        <v>208.82999999999993</v>
      </c>
      <c r="T237" s="38">
        <v>2505</v>
      </c>
      <c r="U237" s="14">
        <f>S237/H237</f>
        <v>9.7492997198879522E-2</v>
      </c>
      <c r="V237" s="19"/>
      <c r="W237" s="19"/>
      <c r="X237" s="37" t="s">
        <v>3465</v>
      </c>
    </row>
    <row r="238" spans="1:37" s="3" customFormat="1" ht="16.5" customHeight="1">
      <c r="A238" s="38">
        <v>628</v>
      </c>
      <c r="B238" s="39">
        <v>10800</v>
      </c>
      <c r="C238" s="38">
        <v>10315736</v>
      </c>
      <c r="D238" s="40" t="s">
        <v>1170</v>
      </c>
      <c r="E238" s="38">
        <v>1</v>
      </c>
      <c r="F238" s="38">
        <v>60</v>
      </c>
      <c r="G238" s="38" t="s">
        <v>33</v>
      </c>
      <c r="H238" s="42">
        <v>2142</v>
      </c>
      <c r="I238" s="2"/>
      <c r="J238" s="44">
        <v>43277</v>
      </c>
      <c r="K238" s="42">
        <v>0</v>
      </c>
      <c r="L238" s="42">
        <v>1933.17</v>
      </c>
      <c r="M238" s="44">
        <v>45016</v>
      </c>
      <c r="N238" s="42">
        <f>H238-K238-L238</f>
        <v>208.82999999999993</v>
      </c>
      <c r="O238" s="42">
        <v>0</v>
      </c>
      <c r="P238" s="45">
        <v>0.13</v>
      </c>
      <c r="Q238" s="42">
        <v>0</v>
      </c>
      <c r="R238" s="42">
        <v>0</v>
      </c>
      <c r="S238" s="42">
        <f>N238-R238</f>
        <v>208.82999999999993</v>
      </c>
      <c r="T238" s="38">
        <v>2505</v>
      </c>
      <c r="U238" s="14">
        <f>S238/H238</f>
        <v>9.7492997198879522E-2</v>
      </c>
      <c r="V238" s="19"/>
      <c r="W238" s="19"/>
      <c r="X238" s="37" t="s">
        <v>3465</v>
      </c>
    </row>
    <row r="239" spans="1:37" s="3" customFormat="1" ht="16.5" customHeight="1">
      <c r="A239" s="38">
        <v>629</v>
      </c>
      <c r="B239" s="39">
        <v>10800</v>
      </c>
      <c r="C239" s="38">
        <v>10315737</v>
      </c>
      <c r="D239" s="40" t="s">
        <v>1170</v>
      </c>
      <c r="E239" s="38">
        <v>1</v>
      </c>
      <c r="F239" s="38">
        <v>60</v>
      </c>
      <c r="G239" s="38" t="s">
        <v>33</v>
      </c>
      <c r="H239" s="42">
        <v>2142</v>
      </c>
      <c r="I239" s="2"/>
      <c r="J239" s="44">
        <v>43277</v>
      </c>
      <c r="K239" s="42">
        <v>0</v>
      </c>
      <c r="L239" s="42">
        <v>1933.17</v>
      </c>
      <c r="M239" s="44">
        <v>45016</v>
      </c>
      <c r="N239" s="42">
        <f>H239-K239-L239</f>
        <v>208.82999999999993</v>
      </c>
      <c r="O239" s="42">
        <v>0</v>
      </c>
      <c r="P239" s="45">
        <v>0.13</v>
      </c>
      <c r="Q239" s="42">
        <v>0</v>
      </c>
      <c r="R239" s="42">
        <v>0</v>
      </c>
      <c r="S239" s="42">
        <f>N239-R239</f>
        <v>208.82999999999993</v>
      </c>
      <c r="T239" s="38">
        <v>2505</v>
      </c>
      <c r="U239" s="14">
        <f>S239/H239</f>
        <v>9.7492997198879522E-2</v>
      </c>
      <c r="V239" s="19"/>
      <c r="W239" s="19"/>
      <c r="X239" s="37" t="s">
        <v>3465</v>
      </c>
    </row>
    <row r="240" spans="1:37" s="3" customFormat="1" ht="16.5" customHeight="1">
      <c r="A240" s="38">
        <v>630</v>
      </c>
      <c r="B240" s="39">
        <v>10800</v>
      </c>
      <c r="C240" s="38">
        <v>10315738</v>
      </c>
      <c r="D240" s="40" t="s">
        <v>1170</v>
      </c>
      <c r="E240" s="38">
        <v>1</v>
      </c>
      <c r="F240" s="38">
        <v>60</v>
      </c>
      <c r="G240" s="38" t="s">
        <v>33</v>
      </c>
      <c r="H240" s="42">
        <v>2142</v>
      </c>
      <c r="I240" s="2"/>
      <c r="J240" s="44">
        <v>43277</v>
      </c>
      <c r="K240" s="42">
        <v>0</v>
      </c>
      <c r="L240" s="42">
        <v>1933.17</v>
      </c>
      <c r="M240" s="44">
        <v>45016</v>
      </c>
      <c r="N240" s="42">
        <f>H240-K240-L240</f>
        <v>208.82999999999993</v>
      </c>
      <c r="O240" s="42">
        <v>0</v>
      </c>
      <c r="P240" s="45">
        <v>0.13</v>
      </c>
      <c r="Q240" s="42">
        <v>0</v>
      </c>
      <c r="R240" s="42">
        <v>0</v>
      </c>
      <c r="S240" s="42">
        <f>N240-R240</f>
        <v>208.82999999999993</v>
      </c>
      <c r="T240" s="38">
        <v>2505</v>
      </c>
      <c r="U240" s="14">
        <f>S240/H240</f>
        <v>9.7492997198879522E-2</v>
      </c>
      <c r="V240" s="19"/>
      <c r="W240" s="19"/>
      <c r="X240" s="37" t="s">
        <v>3465</v>
      </c>
    </row>
    <row r="241" spans="1:37" s="3" customFormat="1" ht="16.5" customHeight="1">
      <c r="A241" s="38">
        <v>631</v>
      </c>
      <c r="B241" s="39">
        <v>10800</v>
      </c>
      <c r="C241" s="38">
        <v>10315739</v>
      </c>
      <c r="D241" s="40" t="s">
        <v>1170</v>
      </c>
      <c r="E241" s="38">
        <v>1</v>
      </c>
      <c r="F241" s="38">
        <v>60</v>
      </c>
      <c r="G241" s="38" t="s">
        <v>33</v>
      </c>
      <c r="H241" s="42">
        <v>2142</v>
      </c>
      <c r="I241" s="2"/>
      <c r="J241" s="44">
        <v>43277</v>
      </c>
      <c r="K241" s="42">
        <v>0</v>
      </c>
      <c r="L241" s="42">
        <v>1933.17</v>
      </c>
      <c r="M241" s="44">
        <v>45016</v>
      </c>
      <c r="N241" s="42">
        <f>H241-K241-L241</f>
        <v>208.82999999999993</v>
      </c>
      <c r="O241" s="42">
        <v>0</v>
      </c>
      <c r="P241" s="45">
        <v>0.13</v>
      </c>
      <c r="Q241" s="42">
        <v>0</v>
      </c>
      <c r="R241" s="42">
        <v>0</v>
      </c>
      <c r="S241" s="42">
        <f>N241-R241</f>
        <v>208.82999999999993</v>
      </c>
      <c r="T241" s="38">
        <v>2505</v>
      </c>
      <c r="U241" s="14">
        <f>S241/H241</f>
        <v>9.7492997198879522E-2</v>
      </c>
      <c r="V241" s="19"/>
      <c r="W241" s="19"/>
      <c r="X241" s="37" t="s">
        <v>3465</v>
      </c>
    </row>
    <row r="242" spans="1:37" s="3" customFormat="1" ht="16.5" customHeight="1">
      <c r="A242" s="38">
        <v>632</v>
      </c>
      <c r="B242" s="39">
        <v>10800</v>
      </c>
      <c r="C242" s="38">
        <v>10315740</v>
      </c>
      <c r="D242" s="40" t="s">
        <v>1170</v>
      </c>
      <c r="E242" s="38">
        <v>1</v>
      </c>
      <c r="F242" s="38">
        <v>60</v>
      </c>
      <c r="G242" s="38" t="s">
        <v>33</v>
      </c>
      <c r="H242" s="42">
        <v>2142</v>
      </c>
      <c r="I242" s="2"/>
      <c r="J242" s="44">
        <v>43277</v>
      </c>
      <c r="K242" s="42">
        <v>0</v>
      </c>
      <c r="L242" s="42">
        <v>1933.17</v>
      </c>
      <c r="M242" s="44">
        <v>45016</v>
      </c>
      <c r="N242" s="42">
        <f>H242-K242-L242</f>
        <v>208.82999999999993</v>
      </c>
      <c r="O242" s="42">
        <v>0</v>
      </c>
      <c r="P242" s="45">
        <v>0.13</v>
      </c>
      <c r="Q242" s="42">
        <v>0</v>
      </c>
      <c r="R242" s="42">
        <v>0</v>
      </c>
      <c r="S242" s="42">
        <f>N242-R242</f>
        <v>208.82999999999993</v>
      </c>
      <c r="T242" s="38">
        <v>2505</v>
      </c>
      <c r="U242" s="14">
        <f>S242/H242</f>
        <v>9.7492997198879522E-2</v>
      </c>
      <c r="V242" s="19"/>
      <c r="W242" s="19"/>
      <c r="X242" s="37" t="s">
        <v>3465</v>
      </c>
    </row>
    <row r="243" spans="1:37" s="3" customFormat="1" ht="16.5" customHeight="1">
      <c r="A243" s="38">
        <v>633</v>
      </c>
      <c r="B243" s="39">
        <v>10800</v>
      </c>
      <c r="C243" s="38">
        <v>10315741</v>
      </c>
      <c r="D243" s="40" t="s">
        <v>1170</v>
      </c>
      <c r="E243" s="38">
        <v>1</v>
      </c>
      <c r="F243" s="38">
        <v>60</v>
      </c>
      <c r="G243" s="38" t="s">
        <v>33</v>
      </c>
      <c r="H243" s="42">
        <v>2142</v>
      </c>
      <c r="I243" s="2"/>
      <c r="J243" s="44">
        <v>43277</v>
      </c>
      <c r="K243" s="42">
        <v>0</v>
      </c>
      <c r="L243" s="42">
        <v>1933.17</v>
      </c>
      <c r="M243" s="44">
        <v>45016</v>
      </c>
      <c r="N243" s="42">
        <f>H243-K243-L243</f>
        <v>208.82999999999993</v>
      </c>
      <c r="O243" s="42">
        <v>0</v>
      </c>
      <c r="P243" s="45">
        <v>0.13</v>
      </c>
      <c r="Q243" s="42">
        <v>0</v>
      </c>
      <c r="R243" s="42">
        <v>0</v>
      </c>
      <c r="S243" s="42">
        <f>N243-R243</f>
        <v>208.82999999999993</v>
      </c>
      <c r="T243" s="38">
        <v>2505</v>
      </c>
      <c r="U243" s="14">
        <f>S243/H243</f>
        <v>9.7492997198879522E-2</v>
      </c>
      <c r="V243" s="19"/>
      <c r="W243" s="19"/>
      <c r="X243" s="37" t="s">
        <v>3465</v>
      </c>
    </row>
    <row r="244" spans="1:37" s="3" customFormat="1" ht="16.5" customHeight="1">
      <c r="A244" s="38">
        <v>634</v>
      </c>
      <c r="B244" s="39">
        <v>10800</v>
      </c>
      <c r="C244" s="38">
        <v>10315742</v>
      </c>
      <c r="D244" s="40" t="s">
        <v>1170</v>
      </c>
      <c r="E244" s="38">
        <v>1</v>
      </c>
      <c r="F244" s="38">
        <v>60</v>
      </c>
      <c r="G244" s="38" t="s">
        <v>33</v>
      </c>
      <c r="H244" s="42">
        <v>2142</v>
      </c>
      <c r="I244" s="2"/>
      <c r="J244" s="44">
        <v>43277</v>
      </c>
      <c r="K244" s="42">
        <v>0</v>
      </c>
      <c r="L244" s="42">
        <v>1933.17</v>
      </c>
      <c r="M244" s="44">
        <v>45016</v>
      </c>
      <c r="N244" s="42">
        <f>H244-K244-L244</f>
        <v>208.82999999999993</v>
      </c>
      <c r="O244" s="42">
        <v>0</v>
      </c>
      <c r="P244" s="45">
        <v>0.13</v>
      </c>
      <c r="Q244" s="42">
        <v>0</v>
      </c>
      <c r="R244" s="42">
        <v>0</v>
      </c>
      <c r="S244" s="42">
        <f>N244-R244</f>
        <v>208.82999999999993</v>
      </c>
      <c r="T244" s="38">
        <v>2505</v>
      </c>
      <c r="U244" s="14">
        <f>S244/H244</f>
        <v>9.7492997198879522E-2</v>
      </c>
      <c r="V244" s="19"/>
      <c r="W244" s="19"/>
      <c r="X244" s="37" t="s">
        <v>3465</v>
      </c>
    </row>
    <row r="245" spans="1:37" s="3" customFormat="1" ht="16.5" customHeight="1">
      <c r="A245" s="38">
        <v>635</v>
      </c>
      <c r="B245" s="39">
        <v>10800</v>
      </c>
      <c r="C245" s="38">
        <v>10315743</v>
      </c>
      <c r="D245" s="40" t="s">
        <v>1170</v>
      </c>
      <c r="E245" s="38">
        <v>1</v>
      </c>
      <c r="F245" s="38">
        <v>60</v>
      </c>
      <c r="G245" s="38" t="s">
        <v>33</v>
      </c>
      <c r="H245" s="42">
        <v>2142</v>
      </c>
      <c r="I245" s="2"/>
      <c r="J245" s="44">
        <v>43277</v>
      </c>
      <c r="K245" s="42">
        <v>0</v>
      </c>
      <c r="L245" s="42">
        <v>1933.17</v>
      </c>
      <c r="M245" s="44">
        <v>45016</v>
      </c>
      <c r="N245" s="42">
        <f>H245-K245-L245</f>
        <v>208.82999999999993</v>
      </c>
      <c r="O245" s="42">
        <v>0</v>
      </c>
      <c r="P245" s="45">
        <v>0.13</v>
      </c>
      <c r="Q245" s="42">
        <v>0</v>
      </c>
      <c r="R245" s="42">
        <v>0</v>
      </c>
      <c r="S245" s="42">
        <f>N245-R245</f>
        <v>208.82999999999993</v>
      </c>
      <c r="T245" s="38">
        <v>2505</v>
      </c>
      <c r="U245" s="14">
        <f>S245/H245</f>
        <v>9.7492997198879522E-2</v>
      </c>
      <c r="V245" s="19"/>
      <c r="W245" s="19"/>
      <c r="X245" s="37" t="s">
        <v>3465</v>
      </c>
    </row>
    <row r="246" spans="1:37" s="3" customFormat="1" ht="16.5" customHeight="1">
      <c r="A246" s="38">
        <v>637</v>
      </c>
      <c r="B246" s="39">
        <v>10800</v>
      </c>
      <c r="C246" s="38">
        <v>10315745</v>
      </c>
      <c r="D246" s="40" t="s">
        <v>1170</v>
      </c>
      <c r="E246" s="38">
        <v>1</v>
      </c>
      <c r="F246" s="38">
        <v>60</v>
      </c>
      <c r="G246" s="38" t="s">
        <v>33</v>
      </c>
      <c r="H246" s="42">
        <v>2142</v>
      </c>
      <c r="I246" s="2"/>
      <c r="J246" s="44">
        <v>43277</v>
      </c>
      <c r="K246" s="42">
        <v>0</v>
      </c>
      <c r="L246" s="42">
        <v>1933.17</v>
      </c>
      <c r="M246" s="44">
        <v>45016</v>
      </c>
      <c r="N246" s="42">
        <f>H246-K246-L246</f>
        <v>208.82999999999993</v>
      </c>
      <c r="O246" s="42">
        <v>0</v>
      </c>
      <c r="P246" s="45">
        <v>0.13</v>
      </c>
      <c r="Q246" s="42">
        <v>0</v>
      </c>
      <c r="R246" s="42">
        <v>0</v>
      </c>
      <c r="S246" s="42">
        <f>N246-R246</f>
        <v>208.82999999999993</v>
      </c>
      <c r="T246" s="38">
        <v>2505</v>
      </c>
      <c r="U246" s="14">
        <f>S246/H246</f>
        <v>9.7492997198879522E-2</v>
      </c>
      <c r="V246" s="19"/>
      <c r="W246" s="19"/>
      <c r="X246" s="37" t="s">
        <v>3465</v>
      </c>
    </row>
    <row r="247" spans="1:37" s="3" customFormat="1" ht="16.5" customHeight="1">
      <c r="A247" s="38">
        <v>638</v>
      </c>
      <c r="B247" s="39">
        <v>10800</v>
      </c>
      <c r="C247" s="38">
        <v>10315746</v>
      </c>
      <c r="D247" s="40" t="s">
        <v>1170</v>
      </c>
      <c r="E247" s="38">
        <v>1</v>
      </c>
      <c r="F247" s="38">
        <v>60</v>
      </c>
      <c r="G247" s="38" t="s">
        <v>33</v>
      </c>
      <c r="H247" s="42">
        <v>2142</v>
      </c>
      <c r="I247" s="2"/>
      <c r="J247" s="44">
        <v>43277</v>
      </c>
      <c r="K247" s="42">
        <v>0</v>
      </c>
      <c r="L247" s="42">
        <v>1933.17</v>
      </c>
      <c r="M247" s="44">
        <v>45016</v>
      </c>
      <c r="N247" s="42">
        <f>H247-K247-L247</f>
        <v>208.82999999999993</v>
      </c>
      <c r="O247" s="42">
        <v>0</v>
      </c>
      <c r="P247" s="45">
        <v>0.13</v>
      </c>
      <c r="Q247" s="42">
        <v>0</v>
      </c>
      <c r="R247" s="42">
        <v>0</v>
      </c>
      <c r="S247" s="42">
        <f>N247-R247</f>
        <v>208.82999999999993</v>
      </c>
      <c r="T247" s="38">
        <v>2505</v>
      </c>
      <c r="U247" s="14">
        <f>S247/H247</f>
        <v>9.7492997198879522E-2</v>
      </c>
      <c r="V247" s="19"/>
      <c r="W247" s="19"/>
      <c r="X247" s="37" t="s">
        <v>3465</v>
      </c>
    </row>
    <row r="248" spans="1:37" s="3" customFormat="1" ht="16.5" customHeight="1">
      <c r="A248" s="38">
        <v>639</v>
      </c>
      <c r="B248" s="39">
        <v>10800</v>
      </c>
      <c r="C248" s="38">
        <v>10315781</v>
      </c>
      <c r="D248" s="40" t="s">
        <v>1170</v>
      </c>
      <c r="E248" s="38">
        <v>1</v>
      </c>
      <c r="F248" s="38">
        <v>60</v>
      </c>
      <c r="G248" s="38" t="s">
        <v>33</v>
      </c>
      <c r="H248" s="42">
        <v>2142</v>
      </c>
      <c r="I248" s="2"/>
      <c r="J248" s="44">
        <v>43277</v>
      </c>
      <c r="K248" s="42">
        <v>0</v>
      </c>
      <c r="L248" s="42">
        <v>1933.17</v>
      </c>
      <c r="M248" s="44">
        <v>45016</v>
      </c>
      <c r="N248" s="42">
        <f>H248-K248-L248</f>
        <v>208.82999999999993</v>
      </c>
      <c r="O248" s="42">
        <v>0</v>
      </c>
      <c r="P248" s="45">
        <v>0.13</v>
      </c>
      <c r="Q248" s="42">
        <v>0</v>
      </c>
      <c r="R248" s="42">
        <v>0</v>
      </c>
      <c r="S248" s="42">
        <f>N248-R248</f>
        <v>208.82999999999993</v>
      </c>
      <c r="T248" s="38">
        <v>2505</v>
      </c>
      <c r="U248" s="14">
        <f>S248/H248</f>
        <v>9.7492997198879522E-2</v>
      </c>
      <c r="V248" s="19"/>
      <c r="W248" s="19"/>
      <c r="X248" s="37" t="s">
        <v>3465</v>
      </c>
    </row>
    <row r="249" spans="1:37" s="3" customFormat="1" ht="16.5" customHeight="1">
      <c r="A249" s="38">
        <v>640</v>
      </c>
      <c r="B249" s="39">
        <v>10800</v>
      </c>
      <c r="C249" s="38">
        <v>10315782</v>
      </c>
      <c r="D249" s="40" t="s">
        <v>1170</v>
      </c>
      <c r="E249" s="38">
        <v>1</v>
      </c>
      <c r="F249" s="38">
        <v>60</v>
      </c>
      <c r="G249" s="38" t="s">
        <v>33</v>
      </c>
      <c r="H249" s="42">
        <v>2142</v>
      </c>
      <c r="I249" s="2"/>
      <c r="J249" s="44">
        <v>43277</v>
      </c>
      <c r="K249" s="42">
        <v>0</v>
      </c>
      <c r="L249" s="42">
        <v>1933.17</v>
      </c>
      <c r="M249" s="44">
        <v>45016</v>
      </c>
      <c r="N249" s="42">
        <f>H249-K249-L249</f>
        <v>208.82999999999993</v>
      </c>
      <c r="O249" s="42">
        <v>0</v>
      </c>
      <c r="P249" s="45">
        <v>0.13</v>
      </c>
      <c r="Q249" s="42">
        <v>0</v>
      </c>
      <c r="R249" s="42">
        <v>0</v>
      </c>
      <c r="S249" s="42">
        <f>N249-R249</f>
        <v>208.82999999999993</v>
      </c>
      <c r="T249" s="38">
        <v>2505</v>
      </c>
      <c r="U249" s="14">
        <f>S249/H249</f>
        <v>9.7492997198879522E-2</v>
      </c>
      <c r="V249" s="19"/>
      <c r="W249" s="19"/>
      <c r="X249" s="37" t="s">
        <v>3465</v>
      </c>
    </row>
    <row r="250" spans="1:37" s="3" customFormat="1" ht="16.5" customHeight="1">
      <c r="A250" s="38">
        <v>165</v>
      </c>
      <c r="B250" s="39">
        <v>10741</v>
      </c>
      <c r="C250" s="38">
        <v>10282283</v>
      </c>
      <c r="D250" s="40" t="s">
        <v>2008</v>
      </c>
      <c r="E250" s="38">
        <v>1</v>
      </c>
      <c r="F250" s="38">
        <v>120</v>
      </c>
      <c r="G250" s="38" t="s">
        <v>21</v>
      </c>
      <c r="H250" s="42">
        <v>13500</v>
      </c>
      <c r="I250" s="49"/>
      <c r="J250" s="44">
        <v>41636</v>
      </c>
      <c r="K250" s="42">
        <v>0</v>
      </c>
      <c r="L250" s="42">
        <v>12183.84</v>
      </c>
      <c r="M250" s="44">
        <v>45107</v>
      </c>
      <c r="N250" s="42">
        <f>H250-K250-L250</f>
        <v>1316.1599999999999</v>
      </c>
      <c r="O250" s="42">
        <v>0</v>
      </c>
      <c r="P250" s="45">
        <v>0.13</v>
      </c>
      <c r="Q250" s="42">
        <v>0</v>
      </c>
      <c r="R250" s="42">
        <v>0</v>
      </c>
      <c r="S250" s="42">
        <f>N250-R250</f>
        <v>1316.1599999999999</v>
      </c>
      <c r="T250" s="38">
        <v>5000</v>
      </c>
      <c r="U250" s="14">
        <f>S250/H250</f>
        <v>9.7493333333333321E-2</v>
      </c>
      <c r="V250" s="19"/>
      <c r="W250" s="19"/>
      <c r="X250" s="37" t="s">
        <v>3462</v>
      </c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</row>
    <row r="251" spans="1:37" s="3" customFormat="1" ht="16.5" customHeight="1">
      <c r="A251" s="38">
        <v>188</v>
      </c>
      <c r="B251" s="39">
        <v>10741</v>
      </c>
      <c r="C251" s="38">
        <v>10282285</v>
      </c>
      <c r="D251" s="40" t="s">
        <v>2015</v>
      </c>
      <c r="E251" s="38">
        <v>1</v>
      </c>
      <c r="F251" s="38">
        <v>120</v>
      </c>
      <c r="G251" s="38" t="s">
        <v>262</v>
      </c>
      <c r="H251" s="42">
        <v>80511.87</v>
      </c>
      <c r="I251" s="49"/>
      <c r="J251" s="44">
        <v>41636</v>
      </c>
      <c r="K251" s="42">
        <v>0</v>
      </c>
      <c r="L251" s="42">
        <v>72662.03</v>
      </c>
      <c r="M251" s="44">
        <v>45107</v>
      </c>
      <c r="N251" s="42">
        <f>H251-K251-L251</f>
        <v>7849.8399999999965</v>
      </c>
      <c r="O251" s="42">
        <v>0</v>
      </c>
      <c r="P251" s="45">
        <v>0.13</v>
      </c>
      <c r="Q251" s="42">
        <v>0</v>
      </c>
      <c r="R251" s="42">
        <v>0</v>
      </c>
      <c r="S251" s="42">
        <f>N251-R251</f>
        <v>7849.8399999999965</v>
      </c>
      <c r="T251" s="38">
        <v>5000</v>
      </c>
      <c r="U251" s="14">
        <f>S251/H251</f>
        <v>9.7499163787898566E-2</v>
      </c>
      <c r="V251" s="19"/>
      <c r="W251" s="19"/>
      <c r="X251" s="37" t="s">
        <v>3462</v>
      </c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</row>
    <row r="252" spans="1:37" s="3" customFormat="1" ht="16.5" customHeight="1">
      <c r="A252" s="38">
        <v>35</v>
      </c>
      <c r="B252" s="39">
        <v>10751</v>
      </c>
      <c r="C252" s="38">
        <v>10305683</v>
      </c>
      <c r="D252" s="40" t="s">
        <v>418</v>
      </c>
      <c r="E252" s="58">
        <v>4</v>
      </c>
      <c r="F252" s="38">
        <v>120</v>
      </c>
      <c r="G252" s="38" t="s">
        <v>23</v>
      </c>
      <c r="H252" s="42">
        <v>9743.6</v>
      </c>
      <c r="I252" s="37"/>
      <c r="J252" s="44">
        <v>41783</v>
      </c>
      <c r="K252" s="42">
        <v>0</v>
      </c>
      <c r="L252" s="42">
        <v>8793.6</v>
      </c>
      <c r="M252" s="44">
        <v>45237</v>
      </c>
      <c r="N252" s="42">
        <v>950</v>
      </c>
      <c r="O252" s="42">
        <v>0</v>
      </c>
      <c r="P252" s="45">
        <f>IF(J252&lt;DATEVALUE("2009-1-1"),3%,13%)</f>
        <v>0.13</v>
      </c>
      <c r="Q252" s="42">
        <f>IF(P252=13%,ROUND(O252/(1+P252)*P252,2),ROUND(O252/(1+0.03)*0.02,2))</f>
        <v>0</v>
      </c>
      <c r="R252" s="42">
        <f>O252-Q252</f>
        <v>0</v>
      </c>
      <c r="S252" s="42">
        <f>N252-R252</f>
        <v>950</v>
      </c>
      <c r="T252" s="38">
        <v>5000</v>
      </c>
      <c r="U252" s="14">
        <f>S252/H252</f>
        <v>9.7499897368529084E-2</v>
      </c>
      <c r="V252" s="19"/>
      <c r="W252" s="19"/>
      <c r="X252" s="37" t="s">
        <v>3474</v>
      </c>
    </row>
    <row r="253" spans="1:37" s="3" customFormat="1" ht="16.5" customHeight="1">
      <c r="A253" s="38">
        <v>570</v>
      </c>
      <c r="B253" s="39">
        <v>10736</v>
      </c>
      <c r="C253" s="38">
        <v>10284092</v>
      </c>
      <c r="D253" s="40" t="s">
        <v>1477</v>
      </c>
      <c r="E253" s="38">
        <v>1</v>
      </c>
      <c r="F253" s="38">
        <v>120</v>
      </c>
      <c r="G253" s="38" t="s">
        <v>262</v>
      </c>
      <c r="H253" s="42">
        <v>93600</v>
      </c>
      <c r="I253" s="55"/>
      <c r="J253" s="44">
        <v>41665</v>
      </c>
      <c r="K253" s="42">
        <v>0</v>
      </c>
      <c r="L253" s="42">
        <v>84474</v>
      </c>
      <c r="M253" s="44">
        <v>45138</v>
      </c>
      <c r="N253" s="42">
        <f>H253-K253-L253</f>
        <v>9126</v>
      </c>
      <c r="O253" s="42">
        <v>0</v>
      </c>
      <c r="P253" s="45">
        <v>0.13</v>
      </c>
      <c r="Q253" s="42">
        <v>0</v>
      </c>
      <c r="R253" s="42">
        <v>0</v>
      </c>
      <c r="S253" s="42">
        <v>9126</v>
      </c>
      <c r="T253" s="38">
        <v>5000</v>
      </c>
      <c r="U253" s="14">
        <f>S253/H253</f>
        <v>9.7500000000000003E-2</v>
      </c>
      <c r="V253" s="19"/>
      <c r="W253" s="19"/>
      <c r="X253" s="37" t="s">
        <v>3461</v>
      </c>
    </row>
    <row r="254" spans="1:37" s="3" customFormat="1" ht="16.5" customHeight="1">
      <c r="A254" s="38">
        <v>7</v>
      </c>
      <c r="B254" s="39">
        <v>10719</v>
      </c>
      <c r="C254" s="38">
        <v>10281675</v>
      </c>
      <c r="D254" s="40" t="s">
        <v>337</v>
      </c>
      <c r="E254" s="38">
        <v>6</v>
      </c>
      <c r="F254" s="38">
        <v>120</v>
      </c>
      <c r="G254" s="38" t="s">
        <v>23</v>
      </c>
      <c r="H254" s="42">
        <v>24945.08</v>
      </c>
      <c r="I254" s="49"/>
      <c r="J254" s="44">
        <v>41633</v>
      </c>
      <c r="K254" s="42">
        <v>0</v>
      </c>
      <c r="L254" s="42">
        <v>22512.86</v>
      </c>
      <c r="M254" s="44">
        <v>45107</v>
      </c>
      <c r="N254" s="42">
        <f>H254-K254-L254</f>
        <v>2432.2200000000012</v>
      </c>
      <c r="O254" s="42">
        <v>0</v>
      </c>
      <c r="P254" s="45">
        <v>0.13</v>
      </c>
      <c r="Q254" s="42">
        <v>0</v>
      </c>
      <c r="R254" s="42">
        <v>0</v>
      </c>
      <c r="S254" s="42">
        <f>N254-R254</f>
        <v>2432.2200000000012</v>
      </c>
      <c r="T254" s="38">
        <v>2101</v>
      </c>
      <c r="U254" s="14">
        <f>S254/H254</f>
        <v>9.7502994578490071E-2</v>
      </c>
      <c r="V254" s="19"/>
      <c r="W254" s="19"/>
      <c r="X254" s="37" t="s">
        <v>3478</v>
      </c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</row>
    <row r="255" spans="1:37" s="3" customFormat="1" ht="16.5" customHeight="1">
      <c r="A255" s="38">
        <v>104</v>
      </c>
      <c r="B255" s="39">
        <v>10736</v>
      </c>
      <c r="C255" s="38">
        <v>10284090</v>
      </c>
      <c r="D255" s="40" t="s">
        <v>285</v>
      </c>
      <c r="E255" s="31">
        <v>4</v>
      </c>
      <c r="F255" s="38">
        <v>120</v>
      </c>
      <c r="G255" s="38" t="s">
        <v>23</v>
      </c>
      <c r="H255" s="42">
        <v>10085.48</v>
      </c>
      <c r="I255" s="49"/>
      <c r="J255" s="44">
        <v>41634</v>
      </c>
      <c r="K255" s="42">
        <v>0</v>
      </c>
      <c r="L255" s="42">
        <v>9102.0499999999993</v>
      </c>
      <c r="M255" s="44">
        <v>45107</v>
      </c>
      <c r="N255" s="42">
        <f>H255-K255-L255</f>
        <v>983.43000000000029</v>
      </c>
      <c r="O255" s="42">
        <v>0</v>
      </c>
      <c r="P255" s="45">
        <v>0.13</v>
      </c>
      <c r="Q255" s="42">
        <v>0</v>
      </c>
      <c r="R255" s="42">
        <v>0</v>
      </c>
      <c r="S255" s="42">
        <f>N255-R255</f>
        <v>983.43000000000029</v>
      </c>
      <c r="T255" s="38">
        <v>2101</v>
      </c>
      <c r="U255" s="14">
        <f>S255/H255</f>
        <v>9.7509488888977064E-2</v>
      </c>
      <c r="V255" s="19"/>
      <c r="W255" s="19"/>
      <c r="X255" s="37" t="s">
        <v>3461</v>
      </c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</row>
    <row r="256" spans="1:37" s="3" customFormat="1" ht="16.5" customHeight="1">
      <c r="A256" s="38">
        <v>388</v>
      </c>
      <c r="B256" s="39">
        <v>10729</v>
      </c>
      <c r="C256" s="38">
        <v>10291868</v>
      </c>
      <c r="D256" s="40" t="s">
        <v>3135</v>
      </c>
      <c r="E256" s="58">
        <v>1</v>
      </c>
      <c r="F256" s="38">
        <v>120</v>
      </c>
      <c r="G256" s="38" t="s">
        <v>21</v>
      </c>
      <c r="H256" s="42">
        <v>6068.38</v>
      </c>
      <c r="I256" s="37"/>
      <c r="J256" s="44">
        <v>41785</v>
      </c>
      <c r="K256" s="42">
        <v>0</v>
      </c>
      <c r="L256" s="42">
        <v>5476.63</v>
      </c>
      <c r="M256" s="44">
        <v>45259</v>
      </c>
      <c r="N256" s="42">
        <v>591.75</v>
      </c>
      <c r="O256" s="42">
        <v>0</v>
      </c>
      <c r="P256" s="45">
        <f>IF(J256&lt;DATEVALUE("2009-1-1"),3%,13%)</f>
        <v>0.13</v>
      </c>
      <c r="Q256" s="42">
        <f>IF(P256=13%,ROUND(O256/(1+P256)*P256,2),ROUND(O256/(1+0.03)*0.02,2))</f>
        <v>0</v>
      </c>
      <c r="R256" s="42">
        <f>O256-Q256</f>
        <v>0</v>
      </c>
      <c r="S256" s="42">
        <f>N256-R256</f>
        <v>591.75</v>
      </c>
      <c r="T256" s="38">
        <v>5000</v>
      </c>
      <c r="U256" s="14">
        <f>S256/H256</f>
        <v>9.7513669216495999E-2</v>
      </c>
      <c r="V256" s="19"/>
      <c r="W256" s="19"/>
      <c r="X256" s="37" t="s">
        <v>3459</v>
      </c>
    </row>
    <row r="257" spans="1:37" s="3" customFormat="1" ht="16.5" customHeight="1">
      <c r="A257" s="38">
        <v>755</v>
      </c>
      <c r="B257" s="39">
        <v>10800</v>
      </c>
      <c r="C257" s="38">
        <v>10316053</v>
      </c>
      <c r="D257" s="40" t="s">
        <v>2799</v>
      </c>
      <c r="E257" s="38">
        <v>1</v>
      </c>
      <c r="F257" s="38">
        <v>60</v>
      </c>
      <c r="G257" s="38" t="s">
        <v>33</v>
      </c>
      <c r="H257" s="42">
        <v>2530.1799999999998</v>
      </c>
      <c r="I257" s="2"/>
      <c r="J257" s="44">
        <v>43277</v>
      </c>
      <c r="K257" s="42">
        <v>0</v>
      </c>
      <c r="L257" s="42">
        <v>2283.44</v>
      </c>
      <c r="M257" s="44">
        <v>45016</v>
      </c>
      <c r="N257" s="42">
        <f>H257-K257-L257</f>
        <v>246.73999999999978</v>
      </c>
      <c r="O257" s="42">
        <v>0</v>
      </c>
      <c r="P257" s="45">
        <v>0.13</v>
      </c>
      <c r="Q257" s="42">
        <v>0</v>
      </c>
      <c r="R257" s="42">
        <v>0</v>
      </c>
      <c r="S257" s="42">
        <f>N257-R257</f>
        <v>246.73999999999978</v>
      </c>
      <c r="T257" s="38">
        <v>2505</v>
      </c>
      <c r="U257" s="14">
        <f>S257/H257</f>
        <v>9.7518753606462699E-2</v>
      </c>
      <c r="V257" s="19"/>
      <c r="W257" s="19"/>
      <c r="X257" s="37" t="s">
        <v>3465</v>
      </c>
    </row>
    <row r="258" spans="1:37" s="3" customFormat="1" ht="16.5" customHeight="1">
      <c r="A258" s="38">
        <v>56</v>
      </c>
      <c r="B258" s="39">
        <v>10501</v>
      </c>
      <c r="C258" s="38">
        <v>10369742</v>
      </c>
      <c r="D258" s="40" t="s">
        <v>1539</v>
      </c>
      <c r="E258" s="38">
        <v>1</v>
      </c>
      <c r="F258" s="38">
        <v>42</v>
      </c>
      <c r="G258" s="38" t="s">
        <v>33</v>
      </c>
      <c r="H258" s="42">
        <v>2168.14</v>
      </c>
      <c r="I258" s="2"/>
      <c r="J258" s="44">
        <v>43858</v>
      </c>
      <c r="K258" s="42">
        <v>0</v>
      </c>
      <c r="L258" s="42">
        <v>1956.68</v>
      </c>
      <c r="M258" s="44">
        <v>45077</v>
      </c>
      <c r="N258" s="42">
        <f>H258-K258-L258</f>
        <v>211.45999999999981</v>
      </c>
      <c r="O258" s="42">
        <v>0</v>
      </c>
      <c r="P258" s="45">
        <v>0.13</v>
      </c>
      <c r="Q258" s="42">
        <v>0</v>
      </c>
      <c r="R258" s="42">
        <v>0</v>
      </c>
      <c r="S258" s="42">
        <v>211.46</v>
      </c>
      <c r="T258" s="38">
        <v>5000</v>
      </c>
      <c r="U258" s="14">
        <f>S258/H258</f>
        <v>9.7530602267381264E-2</v>
      </c>
      <c r="V258" s="19"/>
      <c r="W258" s="19"/>
      <c r="X258" s="37" t="s">
        <v>3479</v>
      </c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</row>
    <row r="259" spans="1:37" s="3" customFormat="1" ht="16.5" customHeight="1">
      <c r="A259" s="38">
        <v>856</v>
      </c>
      <c r="B259" s="39">
        <v>10800</v>
      </c>
      <c r="C259" s="38">
        <v>10316505</v>
      </c>
      <c r="D259" s="40" t="s">
        <v>2798</v>
      </c>
      <c r="E259" s="38">
        <v>1</v>
      </c>
      <c r="F259" s="38">
        <v>60</v>
      </c>
      <c r="G259" s="38" t="s">
        <v>33</v>
      </c>
      <c r="H259" s="42">
        <v>991.45</v>
      </c>
      <c r="I259" s="2"/>
      <c r="J259" s="44">
        <v>43309</v>
      </c>
      <c r="K259" s="42">
        <v>0</v>
      </c>
      <c r="L259" s="42">
        <v>879.1</v>
      </c>
      <c r="M259" s="44">
        <v>45016</v>
      </c>
      <c r="N259" s="42">
        <f>H259-K259-L259</f>
        <v>112.35000000000002</v>
      </c>
      <c r="O259" s="42">
        <v>16.97</v>
      </c>
      <c r="P259" s="45">
        <v>0.13</v>
      </c>
      <c r="Q259" s="42">
        <v>1.9499999999999993</v>
      </c>
      <c r="R259" s="42">
        <v>15.02</v>
      </c>
      <c r="S259" s="42">
        <f>N259-R259</f>
        <v>97.330000000000027</v>
      </c>
      <c r="T259" s="38">
        <v>2505</v>
      </c>
      <c r="U259" s="14">
        <f>S259/H259</f>
        <v>9.8169347924756692E-2</v>
      </c>
      <c r="V259" s="19"/>
      <c r="W259" s="19"/>
      <c r="X259" s="37" t="s">
        <v>3465</v>
      </c>
    </row>
    <row r="260" spans="1:37" s="3" customFormat="1" ht="16.5" customHeight="1">
      <c r="A260" s="38">
        <v>855</v>
      </c>
      <c r="B260" s="39">
        <v>10800</v>
      </c>
      <c r="C260" s="38">
        <v>10316504</v>
      </c>
      <c r="D260" s="40" t="s">
        <v>2820</v>
      </c>
      <c r="E260" s="38">
        <v>1</v>
      </c>
      <c r="F260" s="38">
        <v>60</v>
      </c>
      <c r="G260" s="38" t="s">
        <v>33</v>
      </c>
      <c r="H260" s="42">
        <v>2530.1799999999998</v>
      </c>
      <c r="I260" s="2"/>
      <c r="J260" s="44">
        <v>43309</v>
      </c>
      <c r="K260" s="42">
        <v>0</v>
      </c>
      <c r="L260" s="42">
        <v>2243.38</v>
      </c>
      <c r="M260" s="44">
        <v>45016</v>
      </c>
      <c r="N260" s="42">
        <f>H260-K260-L260</f>
        <v>286.79999999999973</v>
      </c>
      <c r="O260" s="42">
        <v>43.32</v>
      </c>
      <c r="P260" s="45">
        <v>0.13</v>
      </c>
      <c r="Q260" s="42">
        <v>4.9799999999999969</v>
      </c>
      <c r="R260" s="42">
        <v>38.340000000000003</v>
      </c>
      <c r="S260" s="42">
        <f>N260-R260</f>
        <v>248.45999999999972</v>
      </c>
      <c r="T260" s="38">
        <v>2505</v>
      </c>
      <c r="U260" s="14">
        <f>S260/H260</f>
        <v>9.8198547138938636E-2</v>
      </c>
      <c r="V260" s="19"/>
      <c r="W260" s="19"/>
      <c r="X260" s="37" t="s">
        <v>3465</v>
      </c>
    </row>
    <row r="261" spans="1:37" s="3" customFormat="1" ht="16.5" customHeight="1">
      <c r="A261" s="38">
        <v>85</v>
      </c>
      <c r="B261" s="39">
        <v>40712</v>
      </c>
      <c r="C261" s="38">
        <v>10302670</v>
      </c>
      <c r="D261" s="40" t="s">
        <v>1435</v>
      </c>
      <c r="E261" s="38">
        <v>1</v>
      </c>
      <c r="F261" s="38">
        <v>38</v>
      </c>
      <c r="G261" s="38" t="s">
        <v>33</v>
      </c>
      <c r="H261" s="42">
        <v>3881.41</v>
      </c>
      <c r="I261" s="2"/>
      <c r="J261" s="44">
        <v>43977</v>
      </c>
      <c r="K261" s="42">
        <v>0</v>
      </c>
      <c r="L261" s="42">
        <v>3491.22</v>
      </c>
      <c r="M261" s="44">
        <v>45077</v>
      </c>
      <c r="N261" s="42">
        <f>H261-K261-L261</f>
        <v>390.19000000000005</v>
      </c>
      <c r="O261" s="42">
        <v>9.6999999999999993</v>
      </c>
      <c r="P261" s="45">
        <v>0.13</v>
      </c>
      <c r="Q261" s="42">
        <f>O261-R261</f>
        <v>1.1199999999999992</v>
      </c>
      <c r="R261" s="42">
        <v>8.58</v>
      </c>
      <c r="S261" s="42">
        <f>N261-R261</f>
        <v>381.61000000000007</v>
      </c>
      <c r="T261" s="38">
        <v>5000</v>
      </c>
      <c r="U261" s="14">
        <f>S261/H261</f>
        <v>9.831736405069294E-2</v>
      </c>
      <c r="V261" s="19"/>
      <c r="W261" s="19"/>
      <c r="X261" s="37" t="s">
        <v>3467</v>
      </c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</row>
    <row r="262" spans="1:37" s="3" customFormat="1" ht="16.5" customHeight="1">
      <c r="A262" s="38">
        <v>82</v>
      </c>
      <c r="B262" s="39">
        <v>40712</v>
      </c>
      <c r="C262" s="38">
        <v>10302657</v>
      </c>
      <c r="D262" s="40" t="s">
        <v>2285</v>
      </c>
      <c r="E262" s="38">
        <v>1</v>
      </c>
      <c r="F262" s="38">
        <v>38</v>
      </c>
      <c r="G262" s="38" t="s">
        <v>33</v>
      </c>
      <c r="H262" s="42">
        <v>29059.82</v>
      </c>
      <c r="I262" s="2"/>
      <c r="J262" s="44">
        <v>43977</v>
      </c>
      <c r="K262" s="42">
        <v>0</v>
      </c>
      <c r="L262" s="42">
        <v>26124.27</v>
      </c>
      <c r="M262" s="44">
        <v>45077</v>
      </c>
      <c r="N262" s="42">
        <f>H262-K262-L262</f>
        <v>2935.5499999999993</v>
      </c>
      <c r="O262" s="42">
        <v>72.989999999999995</v>
      </c>
      <c r="P262" s="45">
        <v>0.13</v>
      </c>
      <c r="Q262" s="42">
        <f>O262-R262</f>
        <v>8.3999999999999915</v>
      </c>
      <c r="R262" s="42">
        <v>64.59</v>
      </c>
      <c r="S262" s="42">
        <f>N262-R262</f>
        <v>2870.9599999999991</v>
      </c>
      <c r="T262" s="38">
        <v>5000</v>
      </c>
      <c r="U262" s="14">
        <f>S262/H262</f>
        <v>9.8794830800741334E-2</v>
      </c>
      <c r="V262" s="19"/>
      <c r="W262" s="19"/>
      <c r="X262" s="37" t="s">
        <v>3467</v>
      </c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</row>
    <row r="263" spans="1:37" s="3" customFormat="1" ht="16.5" customHeight="1">
      <c r="A263" s="38">
        <v>80</v>
      </c>
      <c r="B263" s="39">
        <v>40712</v>
      </c>
      <c r="C263" s="38">
        <v>10302655</v>
      </c>
      <c r="D263" s="40" t="s">
        <v>2284</v>
      </c>
      <c r="E263" s="38">
        <v>1</v>
      </c>
      <c r="F263" s="38">
        <v>38</v>
      </c>
      <c r="G263" s="38" t="s">
        <v>33</v>
      </c>
      <c r="H263" s="42">
        <v>3053.1</v>
      </c>
      <c r="I263" s="2"/>
      <c r="J263" s="44">
        <v>43977</v>
      </c>
      <c r="K263" s="42">
        <v>0</v>
      </c>
      <c r="L263" s="42">
        <v>2744.64</v>
      </c>
      <c r="M263" s="44">
        <v>45077</v>
      </c>
      <c r="N263" s="42">
        <f>H263-K263-L263</f>
        <v>308.46000000000004</v>
      </c>
      <c r="O263" s="42">
        <v>7.67</v>
      </c>
      <c r="P263" s="45">
        <v>0.13</v>
      </c>
      <c r="Q263" s="42">
        <f>O263-R263</f>
        <v>0.87999999999999989</v>
      </c>
      <c r="R263" s="42">
        <v>6.79</v>
      </c>
      <c r="S263" s="42">
        <f>N263-R263</f>
        <v>301.67</v>
      </c>
      <c r="T263" s="38">
        <v>5000</v>
      </c>
      <c r="U263" s="14">
        <f>S263/H263</f>
        <v>9.880776915266451E-2</v>
      </c>
      <c r="V263" s="19"/>
      <c r="W263" s="19"/>
      <c r="X263" s="37" t="s">
        <v>3467</v>
      </c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</row>
    <row r="264" spans="1:37" s="3" customFormat="1" ht="16.5" customHeight="1">
      <c r="A264" s="38">
        <v>29</v>
      </c>
      <c r="B264" s="39">
        <v>10702</v>
      </c>
      <c r="C264" s="38">
        <v>10321402</v>
      </c>
      <c r="D264" s="40" t="s">
        <v>1183</v>
      </c>
      <c r="E264" s="38">
        <v>1</v>
      </c>
      <c r="F264" s="38">
        <v>40</v>
      </c>
      <c r="G264" s="38" t="s">
        <v>302</v>
      </c>
      <c r="H264" s="42">
        <v>6982.5</v>
      </c>
      <c r="I264" s="53"/>
      <c r="J264" s="44">
        <v>44043</v>
      </c>
      <c r="K264" s="42">
        <v>174.56</v>
      </c>
      <c r="L264" s="42">
        <v>6109.64</v>
      </c>
      <c r="M264" s="44">
        <v>45138</v>
      </c>
      <c r="N264" s="42">
        <f>H264-K264-L264</f>
        <v>698.29999999999927</v>
      </c>
      <c r="O264" s="42">
        <v>0</v>
      </c>
      <c r="P264" s="45">
        <v>0.13</v>
      </c>
      <c r="Q264" s="42">
        <v>0</v>
      </c>
      <c r="R264" s="42">
        <v>0</v>
      </c>
      <c r="S264" s="42">
        <v>698.3</v>
      </c>
      <c r="T264" s="38">
        <v>5000</v>
      </c>
      <c r="U264" s="14">
        <f>S264/H264</f>
        <v>0.10000716075904045</v>
      </c>
      <c r="V264" s="19"/>
      <c r="W264" s="19"/>
      <c r="X264" s="37" t="s">
        <v>3456</v>
      </c>
    </row>
    <row r="265" spans="1:37" s="3" customFormat="1" ht="16.5" customHeight="1">
      <c r="A265" s="38">
        <v>283</v>
      </c>
      <c r="B265" s="39">
        <v>10800</v>
      </c>
      <c r="C265" s="38">
        <v>10314846</v>
      </c>
      <c r="D265" s="40" t="s">
        <v>1170</v>
      </c>
      <c r="E265" s="38">
        <v>1</v>
      </c>
      <c r="F265" s="38">
        <v>65</v>
      </c>
      <c r="G265" s="38" t="s">
        <v>33</v>
      </c>
      <c r="H265" s="42">
        <v>2142</v>
      </c>
      <c r="I265" s="2"/>
      <c r="J265" s="44">
        <v>43129</v>
      </c>
      <c r="K265" s="42">
        <v>0</v>
      </c>
      <c r="L265" s="42">
        <v>1904.08</v>
      </c>
      <c r="M265" s="44">
        <v>45016</v>
      </c>
      <c r="N265" s="42">
        <f>H265-K265-L265</f>
        <v>237.92000000000007</v>
      </c>
      <c r="O265" s="42">
        <v>25.29</v>
      </c>
      <c r="P265" s="45">
        <v>0.13</v>
      </c>
      <c r="Q265" s="42">
        <v>2.91</v>
      </c>
      <c r="R265" s="42">
        <v>22.38</v>
      </c>
      <c r="S265" s="42">
        <f>N265-R265</f>
        <v>215.54000000000008</v>
      </c>
      <c r="T265" s="38">
        <v>2505</v>
      </c>
      <c r="U265" s="14">
        <f>S265/H265</f>
        <v>0.10062558356676007</v>
      </c>
      <c r="V265" s="19"/>
      <c r="W265" s="19"/>
      <c r="X265" s="37" t="s">
        <v>3465</v>
      </c>
    </row>
    <row r="266" spans="1:37" s="3" customFormat="1" ht="16.5" customHeight="1">
      <c r="A266" s="38">
        <v>411</v>
      </c>
      <c r="B266" s="39">
        <v>10736</v>
      </c>
      <c r="C266" s="38">
        <v>10321686</v>
      </c>
      <c r="D266" s="40" t="s">
        <v>1355</v>
      </c>
      <c r="E266" s="38">
        <v>1</v>
      </c>
      <c r="F266" s="38">
        <v>38</v>
      </c>
      <c r="G266" s="38" t="s">
        <v>21</v>
      </c>
      <c r="H266" s="42">
        <v>23094.36</v>
      </c>
      <c r="I266" s="55"/>
      <c r="J266" s="44">
        <v>44104</v>
      </c>
      <c r="K266" s="42">
        <v>607.75</v>
      </c>
      <c r="L266" s="42">
        <v>20055.68</v>
      </c>
      <c r="M266" s="44">
        <v>45138</v>
      </c>
      <c r="N266" s="42">
        <f>H266-K266-L266</f>
        <v>2430.9300000000003</v>
      </c>
      <c r="O266" s="42">
        <v>100</v>
      </c>
      <c r="P266" s="45">
        <v>0.13</v>
      </c>
      <c r="Q266" s="42">
        <v>11.5</v>
      </c>
      <c r="R266" s="42">
        <v>88.5</v>
      </c>
      <c r="S266" s="42">
        <v>2342.4299999999998</v>
      </c>
      <c r="T266" s="38">
        <v>5000</v>
      </c>
      <c r="U266" s="14">
        <f>S266/H266</f>
        <v>0.10142866050412308</v>
      </c>
      <c r="V266" s="19"/>
      <c r="W266" s="19"/>
      <c r="X266" s="37" t="s">
        <v>3461</v>
      </c>
    </row>
    <row r="267" spans="1:37" s="3" customFormat="1" ht="16.5" customHeight="1">
      <c r="A267" s="38">
        <v>759</v>
      </c>
      <c r="B267" s="39">
        <v>10800</v>
      </c>
      <c r="C267" s="38">
        <v>10316058</v>
      </c>
      <c r="D267" s="40" t="s">
        <v>2801</v>
      </c>
      <c r="E267" s="38">
        <v>1</v>
      </c>
      <c r="F267" s="38">
        <v>60</v>
      </c>
      <c r="G267" s="38" t="s">
        <v>33</v>
      </c>
      <c r="H267" s="42">
        <v>991.45</v>
      </c>
      <c r="I267" s="2"/>
      <c r="J267" s="44">
        <v>43309</v>
      </c>
      <c r="K267" s="42">
        <v>0</v>
      </c>
      <c r="L267" s="42">
        <v>879.1</v>
      </c>
      <c r="M267" s="44">
        <v>45016</v>
      </c>
      <c r="N267" s="42">
        <f>H267-K267-L267</f>
        <v>112.35000000000002</v>
      </c>
      <c r="O267" s="42">
        <v>11.94</v>
      </c>
      <c r="P267" s="45">
        <v>0.13</v>
      </c>
      <c r="Q267" s="42">
        <v>1.3699999999999992</v>
      </c>
      <c r="R267" s="42">
        <v>10.57</v>
      </c>
      <c r="S267" s="42">
        <f>N267-R267</f>
        <v>101.78000000000003</v>
      </c>
      <c r="T267" s="38">
        <v>2505</v>
      </c>
      <c r="U267" s="14">
        <f>S267/H267</f>
        <v>0.10265772353623483</v>
      </c>
      <c r="V267" s="19"/>
      <c r="W267" s="19"/>
      <c r="X267" s="37" t="s">
        <v>3465</v>
      </c>
    </row>
    <row r="268" spans="1:37" s="3" customFormat="1" ht="16.5" customHeight="1">
      <c r="A268" s="38">
        <v>812</v>
      </c>
      <c r="B268" s="39">
        <v>10800</v>
      </c>
      <c r="C268" s="38">
        <v>10316356</v>
      </c>
      <c r="D268" s="40" t="s">
        <v>2801</v>
      </c>
      <c r="E268" s="38">
        <v>1</v>
      </c>
      <c r="F268" s="38">
        <v>60</v>
      </c>
      <c r="G268" s="38" t="s">
        <v>33</v>
      </c>
      <c r="H268" s="42">
        <v>991.45</v>
      </c>
      <c r="I268" s="2"/>
      <c r="J268" s="44">
        <v>43309</v>
      </c>
      <c r="K268" s="42">
        <v>0</v>
      </c>
      <c r="L268" s="42">
        <v>879.1</v>
      </c>
      <c r="M268" s="44">
        <v>45016</v>
      </c>
      <c r="N268" s="42">
        <f>H268-K268-L268</f>
        <v>112.35000000000002</v>
      </c>
      <c r="O268" s="42">
        <v>11.94</v>
      </c>
      <c r="P268" s="45">
        <v>0.13</v>
      </c>
      <c r="Q268" s="42">
        <v>1.3699999999999992</v>
      </c>
      <c r="R268" s="42">
        <v>10.57</v>
      </c>
      <c r="S268" s="42">
        <f>N268-R268</f>
        <v>101.78000000000003</v>
      </c>
      <c r="T268" s="38">
        <v>2505</v>
      </c>
      <c r="U268" s="14">
        <f>S268/H268</f>
        <v>0.10265772353623483</v>
      </c>
      <c r="V268" s="19"/>
      <c r="W268" s="19"/>
      <c r="X268" s="37" t="s">
        <v>3465</v>
      </c>
    </row>
    <row r="269" spans="1:37" s="3" customFormat="1" ht="16.5" customHeight="1">
      <c r="A269" s="38">
        <v>423</v>
      </c>
      <c r="B269" s="39">
        <v>10800</v>
      </c>
      <c r="C269" s="38">
        <v>10315295</v>
      </c>
      <c r="D269" s="40" t="s">
        <v>2759</v>
      </c>
      <c r="E269" s="38">
        <v>1</v>
      </c>
      <c r="F269" s="38">
        <v>60</v>
      </c>
      <c r="G269" s="38" t="s">
        <v>33</v>
      </c>
      <c r="H269" s="42">
        <v>2142</v>
      </c>
      <c r="I269" s="2"/>
      <c r="J269" s="44">
        <v>43309</v>
      </c>
      <c r="K269" s="42">
        <v>0</v>
      </c>
      <c r="L269" s="42">
        <v>1899.26</v>
      </c>
      <c r="M269" s="44">
        <v>45016</v>
      </c>
      <c r="N269" s="42">
        <f>H269-K269-L269</f>
        <v>242.74</v>
      </c>
      <c r="O269" s="42">
        <v>25.8</v>
      </c>
      <c r="P269" s="45">
        <v>0.13</v>
      </c>
      <c r="Q269" s="42">
        <v>2.97</v>
      </c>
      <c r="R269" s="42">
        <v>22.83</v>
      </c>
      <c r="S269" s="42">
        <f>N269-R269</f>
        <v>219.91000000000003</v>
      </c>
      <c r="T269" s="38">
        <v>2505</v>
      </c>
      <c r="U269" s="14">
        <f>S269/H269</f>
        <v>0.10266573295985063</v>
      </c>
      <c r="V269" s="19"/>
      <c r="W269" s="19"/>
      <c r="X269" s="37" t="s">
        <v>3465</v>
      </c>
    </row>
    <row r="270" spans="1:37" s="3" customFormat="1" ht="16.5" customHeight="1">
      <c r="A270" s="38">
        <v>425</v>
      </c>
      <c r="B270" s="39">
        <v>10800</v>
      </c>
      <c r="C270" s="38">
        <v>10315298</v>
      </c>
      <c r="D270" s="40" t="s">
        <v>2761</v>
      </c>
      <c r="E270" s="38">
        <v>1</v>
      </c>
      <c r="F270" s="38">
        <v>60</v>
      </c>
      <c r="G270" s="38" t="s">
        <v>23</v>
      </c>
      <c r="H270" s="42">
        <v>3095</v>
      </c>
      <c r="I270" s="2"/>
      <c r="J270" s="44">
        <v>43309</v>
      </c>
      <c r="K270" s="42">
        <v>0</v>
      </c>
      <c r="L270" s="42">
        <v>2744.23</v>
      </c>
      <c r="M270" s="44">
        <v>45016</v>
      </c>
      <c r="N270" s="42">
        <f>H270-K270-L270</f>
        <v>350.77</v>
      </c>
      <c r="O270" s="42">
        <v>37.28</v>
      </c>
      <c r="P270" s="45">
        <v>0.13</v>
      </c>
      <c r="Q270" s="42">
        <v>4.2899999999999991</v>
      </c>
      <c r="R270" s="42">
        <v>32.99</v>
      </c>
      <c r="S270" s="42">
        <f>N270-R270</f>
        <v>317.77999999999997</v>
      </c>
      <c r="T270" s="38">
        <v>2505</v>
      </c>
      <c r="U270" s="14">
        <f>S270/H270</f>
        <v>0.10267528271405492</v>
      </c>
      <c r="V270" s="19"/>
      <c r="W270" s="19"/>
      <c r="X270" s="37" t="s">
        <v>3465</v>
      </c>
    </row>
    <row r="271" spans="1:37" s="3" customFormat="1" ht="16.5" customHeight="1">
      <c r="A271" s="38">
        <v>821</v>
      </c>
      <c r="B271" s="39">
        <v>40711</v>
      </c>
      <c r="C271" s="38">
        <v>10306622</v>
      </c>
      <c r="D271" s="40" t="s">
        <v>984</v>
      </c>
      <c r="E271" s="58">
        <v>2</v>
      </c>
      <c r="F271" s="38">
        <v>120</v>
      </c>
      <c r="G271" s="38" t="s">
        <v>23</v>
      </c>
      <c r="H271" s="42">
        <v>9092</v>
      </c>
      <c r="I271" s="57"/>
      <c r="J271" s="44">
        <v>41753</v>
      </c>
      <c r="K271" s="42">
        <v>0</v>
      </c>
      <c r="L271" s="42">
        <v>8133.59</v>
      </c>
      <c r="M271" s="44">
        <v>45199</v>
      </c>
      <c r="N271" s="42">
        <f>H271-K271-L271</f>
        <v>958.40999999999985</v>
      </c>
      <c r="O271" s="42">
        <v>0</v>
      </c>
      <c r="P271" s="45">
        <v>0.13</v>
      </c>
      <c r="Q271" s="42">
        <v>0</v>
      </c>
      <c r="R271" s="42">
        <v>0</v>
      </c>
      <c r="S271" s="42">
        <f>N271-R271</f>
        <v>958.40999999999985</v>
      </c>
      <c r="T271" s="38">
        <v>1601</v>
      </c>
      <c r="U271" s="14">
        <f>S271/H271</f>
        <v>0.10541245050593927</v>
      </c>
      <c r="V271" s="19"/>
      <c r="W271" s="19"/>
      <c r="X271" s="37" t="s">
        <v>3467</v>
      </c>
    </row>
    <row r="272" spans="1:37" s="3" customFormat="1" ht="16.5" customHeight="1">
      <c r="A272" s="38">
        <v>27</v>
      </c>
      <c r="B272" s="39">
        <v>50100</v>
      </c>
      <c r="C272" s="38">
        <v>10309188</v>
      </c>
      <c r="D272" s="40" t="s">
        <v>31</v>
      </c>
      <c r="E272" s="38">
        <v>120</v>
      </c>
      <c r="F272" s="38">
        <v>120</v>
      </c>
      <c r="G272" s="38" t="s">
        <v>23</v>
      </c>
      <c r="H272" s="42">
        <v>5774.4</v>
      </c>
      <c r="I272" s="2"/>
      <c r="J272" s="44">
        <v>41637</v>
      </c>
      <c r="K272" s="42">
        <v>0</v>
      </c>
      <c r="L272" s="42">
        <v>5165.68</v>
      </c>
      <c r="M272" s="44">
        <v>45077</v>
      </c>
      <c r="N272" s="42">
        <f>H272-K272-L272</f>
        <v>608.71999999999935</v>
      </c>
      <c r="O272" s="42">
        <v>0</v>
      </c>
      <c r="P272" s="45">
        <v>0.13</v>
      </c>
      <c r="Q272" s="42">
        <v>0</v>
      </c>
      <c r="R272" s="42">
        <v>0</v>
      </c>
      <c r="S272" s="42">
        <f>N272-R272</f>
        <v>608.71999999999935</v>
      </c>
      <c r="T272" s="38">
        <v>5000</v>
      </c>
      <c r="U272" s="14">
        <f>S272/H272</f>
        <v>0.10541701302299795</v>
      </c>
      <c r="V272" s="19"/>
      <c r="W272" s="19"/>
      <c r="X272" s="37" t="s">
        <v>3477</v>
      </c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</row>
    <row r="273" spans="1:37" s="3" customFormat="1" ht="16.5" customHeight="1">
      <c r="A273" s="38">
        <v>524</v>
      </c>
      <c r="B273" s="39">
        <v>10729</v>
      </c>
      <c r="C273" s="38">
        <v>10291871</v>
      </c>
      <c r="D273" s="40" t="s">
        <v>655</v>
      </c>
      <c r="E273" s="58">
        <v>2</v>
      </c>
      <c r="F273" s="38">
        <v>120</v>
      </c>
      <c r="G273" s="38" t="s">
        <v>23</v>
      </c>
      <c r="H273" s="42">
        <v>3589.74</v>
      </c>
      <c r="I273" s="37"/>
      <c r="J273" s="44">
        <v>41813</v>
      </c>
      <c r="K273" s="42">
        <v>0</v>
      </c>
      <c r="L273" s="42">
        <v>3211.32</v>
      </c>
      <c r="M273" s="44">
        <v>45259</v>
      </c>
      <c r="N273" s="42">
        <v>378.42</v>
      </c>
      <c r="O273" s="42">
        <v>0</v>
      </c>
      <c r="P273" s="45">
        <f>IF(J273&lt;DATEVALUE("2009-1-1"),3%,13%)</f>
        <v>0.13</v>
      </c>
      <c r="Q273" s="42">
        <f>IF(P273=13%,ROUND(O273/(1+P273)*P273,2),ROUND(O273/(1+0.03)*0.02,2))</f>
        <v>0</v>
      </c>
      <c r="R273" s="42">
        <f>O273-Q273</f>
        <v>0</v>
      </c>
      <c r="S273" s="42">
        <f>N273-R273</f>
        <v>378.42</v>
      </c>
      <c r="T273" s="38">
        <v>2102</v>
      </c>
      <c r="U273" s="14">
        <f>S273/H273</f>
        <v>0.10541710541710543</v>
      </c>
      <c r="V273" s="19"/>
      <c r="W273" s="19"/>
      <c r="X273" s="37" t="s">
        <v>3459</v>
      </c>
    </row>
    <row r="274" spans="1:37" s="3" customFormat="1" ht="16.5" customHeight="1">
      <c r="A274" s="38">
        <v>59</v>
      </c>
      <c r="B274" s="39">
        <v>10741</v>
      </c>
      <c r="C274" s="38">
        <v>10282287</v>
      </c>
      <c r="D274" s="40" t="s">
        <v>270</v>
      </c>
      <c r="E274" s="38">
        <v>3</v>
      </c>
      <c r="F274" s="38">
        <v>120</v>
      </c>
      <c r="G274" s="38" t="s">
        <v>23</v>
      </c>
      <c r="H274" s="42">
        <v>12410.28</v>
      </c>
      <c r="I274" s="2"/>
      <c r="J274" s="44">
        <v>41634</v>
      </c>
      <c r="K274" s="42">
        <v>0</v>
      </c>
      <c r="L274" s="42">
        <v>11102.02</v>
      </c>
      <c r="M274" s="44">
        <v>45077</v>
      </c>
      <c r="N274" s="42">
        <f>H274-K274-L274</f>
        <v>1308.2600000000002</v>
      </c>
      <c r="O274" s="42">
        <v>0</v>
      </c>
      <c r="P274" s="45">
        <v>0.13</v>
      </c>
      <c r="Q274" s="42">
        <v>0</v>
      </c>
      <c r="R274" s="42">
        <v>0</v>
      </c>
      <c r="S274" s="42">
        <f>N274-R274</f>
        <v>1308.2600000000002</v>
      </c>
      <c r="T274" s="38">
        <v>2102</v>
      </c>
      <c r="U274" s="14">
        <f>S274/H274</f>
        <v>0.10541744424783327</v>
      </c>
      <c r="V274" s="19"/>
      <c r="W274" s="19"/>
      <c r="X274" s="37" t="s">
        <v>3462</v>
      </c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</row>
    <row r="275" spans="1:37" s="3" customFormat="1" ht="16.5" customHeight="1">
      <c r="A275" s="38">
        <v>37</v>
      </c>
      <c r="B275" s="39">
        <v>10719</v>
      </c>
      <c r="C275" s="38">
        <v>10281686</v>
      </c>
      <c r="D275" s="40" t="s">
        <v>54</v>
      </c>
      <c r="E275" s="58">
        <v>11</v>
      </c>
      <c r="F275" s="38">
        <v>120</v>
      </c>
      <c r="G275" s="38" t="s">
        <v>23</v>
      </c>
      <c r="H275" s="42">
        <v>38829.01</v>
      </c>
      <c r="I275" s="57"/>
      <c r="J275" s="44">
        <v>41753</v>
      </c>
      <c r="K275" s="42">
        <v>0</v>
      </c>
      <c r="L275" s="42">
        <v>34735.69</v>
      </c>
      <c r="M275" s="44">
        <v>45199</v>
      </c>
      <c r="N275" s="42">
        <f>H275-L275</f>
        <v>4093.3199999999997</v>
      </c>
      <c r="O275" s="42">
        <v>0</v>
      </c>
      <c r="P275" s="45">
        <v>0.13</v>
      </c>
      <c r="Q275" s="42">
        <v>0</v>
      </c>
      <c r="R275" s="42">
        <v>0</v>
      </c>
      <c r="S275" s="42">
        <f>N275</f>
        <v>4093.3199999999997</v>
      </c>
      <c r="T275" s="38">
        <v>5000</v>
      </c>
      <c r="U275" s="14">
        <f>S275/H275</f>
        <v>0.10541911833446177</v>
      </c>
      <c r="V275" s="19"/>
      <c r="W275" s="19"/>
      <c r="X275" s="37" t="s">
        <v>3478</v>
      </c>
    </row>
    <row r="276" spans="1:37" s="3" customFormat="1" ht="16.5" customHeight="1">
      <c r="A276" s="38">
        <v>66</v>
      </c>
      <c r="B276" s="39">
        <v>10741</v>
      </c>
      <c r="C276" s="38">
        <v>10282288</v>
      </c>
      <c r="D276" s="40" t="s">
        <v>86</v>
      </c>
      <c r="E276" s="38">
        <v>6</v>
      </c>
      <c r="F276" s="38">
        <v>120</v>
      </c>
      <c r="G276" s="38" t="s">
        <v>23</v>
      </c>
      <c r="H276" s="42">
        <v>21179.46</v>
      </c>
      <c r="I276" s="2"/>
      <c r="J276" s="44">
        <v>41634</v>
      </c>
      <c r="K276" s="42">
        <v>0</v>
      </c>
      <c r="L276" s="42">
        <v>18946.71</v>
      </c>
      <c r="M276" s="44">
        <v>45077</v>
      </c>
      <c r="N276" s="42">
        <f>H276-K276-L276</f>
        <v>2232.75</v>
      </c>
      <c r="O276" s="42">
        <v>0</v>
      </c>
      <c r="P276" s="45">
        <v>0.13</v>
      </c>
      <c r="Q276" s="42">
        <v>0</v>
      </c>
      <c r="R276" s="42">
        <v>0</v>
      </c>
      <c r="S276" s="42">
        <f>N276-R276</f>
        <v>2232.75</v>
      </c>
      <c r="T276" s="38">
        <v>2102</v>
      </c>
      <c r="U276" s="14">
        <f>S276/H276</f>
        <v>0.10542053480117057</v>
      </c>
      <c r="V276" s="19"/>
      <c r="W276" s="19"/>
      <c r="X276" s="37" t="s">
        <v>3462</v>
      </c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</row>
    <row r="277" spans="1:37" s="3" customFormat="1" ht="16.5" customHeight="1">
      <c r="A277" s="38">
        <v>431</v>
      </c>
      <c r="B277" s="39">
        <v>10745</v>
      </c>
      <c r="C277" s="38">
        <v>10307974</v>
      </c>
      <c r="D277" s="40" t="s">
        <v>3449</v>
      </c>
      <c r="E277" s="58">
        <v>1</v>
      </c>
      <c r="F277" s="38">
        <v>120</v>
      </c>
      <c r="G277" s="38" t="s">
        <v>21</v>
      </c>
      <c r="H277" s="42">
        <v>8376.07</v>
      </c>
      <c r="I277" s="37"/>
      <c r="J277" s="44">
        <v>41848</v>
      </c>
      <c r="K277" s="42">
        <v>0</v>
      </c>
      <c r="L277" s="42">
        <v>7493.03</v>
      </c>
      <c r="M277" s="44">
        <v>45285</v>
      </c>
      <c r="N277" s="42">
        <v>883.04</v>
      </c>
      <c r="O277" s="42">
        <v>0</v>
      </c>
      <c r="P277" s="45">
        <f>IF(J277&lt;DATEVALUE("2009-1-1"),3%,13%)</f>
        <v>0.13</v>
      </c>
      <c r="Q277" s="42">
        <f>IF(P277=13%,ROUND(O277/(1+P277)*P277,2),ROUND(O277/(1+0.03)*0.02,2))</f>
        <v>0</v>
      </c>
      <c r="R277" s="42">
        <f>O277-Q277</f>
        <v>0</v>
      </c>
      <c r="S277" s="42">
        <f>N277-R277</f>
        <v>883.04</v>
      </c>
      <c r="T277" s="38">
        <v>5000</v>
      </c>
      <c r="U277" s="14">
        <f>S277/H277</f>
        <v>0.10542414282593149</v>
      </c>
      <c r="V277" s="19"/>
      <c r="W277" s="19"/>
      <c r="X277" s="37" t="s">
        <v>3463</v>
      </c>
    </row>
    <row r="278" spans="1:37" s="3" customFormat="1" ht="16.5" customHeight="1">
      <c r="A278" s="38">
        <v>15</v>
      </c>
      <c r="B278" s="39">
        <v>10719</v>
      </c>
      <c r="C278" s="38">
        <v>10281948</v>
      </c>
      <c r="D278" s="40" t="s">
        <v>244</v>
      </c>
      <c r="E278" s="58">
        <v>1</v>
      </c>
      <c r="F278" s="38">
        <v>120</v>
      </c>
      <c r="G278" s="38" t="s">
        <v>23</v>
      </c>
      <c r="H278" s="42">
        <v>1341.88</v>
      </c>
      <c r="I278" s="57"/>
      <c r="J278" s="44">
        <v>41753</v>
      </c>
      <c r="K278" s="42">
        <v>0</v>
      </c>
      <c r="L278" s="42">
        <v>1200.27</v>
      </c>
      <c r="M278" s="44">
        <v>45199</v>
      </c>
      <c r="N278" s="42">
        <f>H278-L278</f>
        <v>141.61000000000013</v>
      </c>
      <c r="O278" s="42">
        <v>0</v>
      </c>
      <c r="P278" s="45">
        <v>0.13</v>
      </c>
      <c r="Q278" s="42">
        <v>0</v>
      </c>
      <c r="R278" s="42">
        <v>0</v>
      </c>
      <c r="S278" s="42">
        <f>N278</f>
        <v>141.61000000000013</v>
      </c>
      <c r="T278" s="38">
        <v>5000</v>
      </c>
      <c r="U278" s="14">
        <f>S278/H278</f>
        <v>0.10553104599517105</v>
      </c>
      <c r="V278" s="19"/>
      <c r="W278" s="19"/>
      <c r="X278" s="37" t="s">
        <v>3478</v>
      </c>
    </row>
    <row r="279" spans="1:37" s="3" customFormat="1" ht="16.5" customHeight="1">
      <c r="A279" s="38">
        <v>130</v>
      </c>
      <c r="B279" s="39">
        <v>10745</v>
      </c>
      <c r="C279" s="38">
        <v>10308491</v>
      </c>
      <c r="D279" s="40" t="s">
        <v>1559</v>
      </c>
      <c r="E279" s="38">
        <v>1</v>
      </c>
      <c r="F279" s="38">
        <v>120</v>
      </c>
      <c r="G279" s="38" t="s">
        <v>21</v>
      </c>
      <c r="H279" s="42">
        <v>9496.2000000000007</v>
      </c>
      <c r="I279" s="55"/>
      <c r="J279" s="44">
        <v>41848</v>
      </c>
      <c r="K279" s="42">
        <v>0</v>
      </c>
      <c r="L279" s="42">
        <v>8119.25</v>
      </c>
      <c r="M279" s="44">
        <v>45138</v>
      </c>
      <c r="N279" s="42">
        <f>H279-K279-L279</f>
        <v>1376.9500000000007</v>
      </c>
      <c r="O279" s="42">
        <v>420</v>
      </c>
      <c r="P279" s="45">
        <v>0.13</v>
      </c>
      <c r="Q279" s="42">
        <v>48.32</v>
      </c>
      <c r="R279" s="42">
        <v>371.68</v>
      </c>
      <c r="S279" s="42">
        <v>1005.27</v>
      </c>
      <c r="T279" s="38">
        <v>5000</v>
      </c>
      <c r="U279" s="14">
        <f>S279/H279</f>
        <v>0.10586023883237504</v>
      </c>
      <c r="V279" s="19"/>
      <c r="W279" s="19"/>
      <c r="X279" s="37" t="s">
        <v>3463</v>
      </c>
    </row>
    <row r="280" spans="1:37" s="3" customFormat="1" ht="16.5" customHeight="1">
      <c r="A280" s="38">
        <v>287</v>
      </c>
      <c r="B280" s="39">
        <v>10800</v>
      </c>
      <c r="C280" s="38">
        <v>10314850</v>
      </c>
      <c r="D280" s="40" t="s">
        <v>1170</v>
      </c>
      <c r="E280" s="38">
        <v>2</v>
      </c>
      <c r="F280" s="38">
        <v>65</v>
      </c>
      <c r="G280" s="38" t="s">
        <v>33</v>
      </c>
      <c r="H280" s="42">
        <v>4284</v>
      </c>
      <c r="I280" s="2"/>
      <c r="J280" s="44">
        <v>43129</v>
      </c>
      <c r="K280" s="42">
        <v>0</v>
      </c>
      <c r="L280" s="42">
        <v>3808.16</v>
      </c>
      <c r="M280" s="44">
        <v>45016</v>
      </c>
      <c r="N280" s="42">
        <f>H280-K280-L280</f>
        <v>475.84000000000015</v>
      </c>
      <c r="O280" s="42">
        <v>24.18</v>
      </c>
      <c r="P280" s="45">
        <v>0.13</v>
      </c>
      <c r="Q280" s="42">
        <v>2.7800000000000011</v>
      </c>
      <c r="R280" s="42">
        <v>21.4</v>
      </c>
      <c r="S280" s="42">
        <f>N280-R280</f>
        <v>454.44000000000017</v>
      </c>
      <c r="T280" s="38">
        <v>2505</v>
      </c>
      <c r="U280" s="14">
        <f>S280/H280</f>
        <v>0.10607843137254906</v>
      </c>
      <c r="V280" s="19"/>
      <c r="W280" s="19"/>
      <c r="X280" s="37" t="s">
        <v>3465</v>
      </c>
    </row>
    <row r="281" spans="1:37" s="3" customFormat="1" ht="16.5" customHeight="1">
      <c r="A281" s="38">
        <v>177</v>
      </c>
      <c r="B281" s="39">
        <v>50099</v>
      </c>
      <c r="C281" s="38">
        <v>10296795</v>
      </c>
      <c r="D281" s="40" t="s">
        <v>3088</v>
      </c>
      <c r="E281" s="58">
        <v>5</v>
      </c>
      <c r="F281" s="38">
        <v>120</v>
      </c>
      <c r="G281" s="38" t="s">
        <v>23</v>
      </c>
      <c r="H281" s="42">
        <v>8119.65</v>
      </c>
      <c r="I281" s="37"/>
      <c r="J281" s="44">
        <v>42000</v>
      </c>
      <c r="K281" s="42">
        <v>0</v>
      </c>
      <c r="L281" s="42">
        <v>6878.01</v>
      </c>
      <c r="M281" s="44">
        <v>45252</v>
      </c>
      <c r="N281" s="42">
        <v>1241.6400000000001</v>
      </c>
      <c r="O281" s="42">
        <v>400</v>
      </c>
      <c r="P281" s="45">
        <f>IF(J281&lt;DATEVALUE("2009-1-1"),3%,13%)</f>
        <v>0.13</v>
      </c>
      <c r="Q281" s="42">
        <f>IF(P281=13%,ROUND(O281/(1+P281)*P281,2),ROUND(O281/(1+0.03)*0.02,2))</f>
        <v>46.02</v>
      </c>
      <c r="R281" s="42">
        <f>O281-Q281</f>
        <v>353.98</v>
      </c>
      <c r="S281" s="42">
        <f>N281-R281</f>
        <v>887.66000000000008</v>
      </c>
      <c r="T281" s="38">
        <v>5000</v>
      </c>
      <c r="U281" s="14">
        <f>S281/H281</f>
        <v>0.10932244616455145</v>
      </c>
      <c r="V281" s="19"/>
      <c r="W281" s="19"/>
      <c r="X281" s="37" t="s">
        <v>3468</v>
      </c>
    </row>
    <row r="282" spans="1:37" s="3" customFormat="1" ht="16.5" customHeight="1">
      <c r="A282" s="38">
        <v>7</v>
      </c>
      <c r="B282" s="39">
        <v>10747</v>
      </c>
      <c r="C282" s="38">
        <v>10307330</v>
      </c>
      <c r="D282" s="40" t="s">
        <v>2394</v>
      </c>
      <c r="E282" s="38">
        <v>1</v>
      </c>
      <c r="F282" s="38">
        <v>120</v>
      </c>
      <c r="G282" s="38" t="s">
        <v>21</v>
      </c>
      <c r="H282" s="42">
        <v>32649.57</v>
      </c>
      <c r="I282" s="2"/>
      <c r="J282" s="44">
        <v>41639</v>
      </c>
      <c r="K282" s="42">
        <v>0</v>
      </c>
      <c r="L282" s="42">
        <v>28949.24</v>
      </c>
      <c r="M282" s="44">
        <v>45046</v>
      </c>
      <c r="N282" s="42">
        <f>H282-K282-L282</f>
        <v>3700.3299999999981</v>
      </c>
      <c r="O282" s="42">
        <v>104</v>
      </c>
      <c r="P282" s="45">
        <v>0.13</v>
      </c>
      <c r="Q282" s="42">
        <v>11.96</v>
      </c>
      <c r="R282" s="42">
        <v>92.04</v>
      </c>
      <c r="S282" s="42">
        <v>3608.29</v>
      </c>
      <c r="T282" s="38">
        <v>2101</v>
      </c>
      <c r="U282" s="14">
        <f>S282/H282</f>
        <v>0.11051569745022675</v>
      </c>
      <c r="V282" s="19"/>
      <c r="W282" s="19"/>
      <c r="X282" s="37" t="s">
        <v>3472</v>
      </c>
    </row>
    <row r="283" spans="1:37" s="3" customFormat="1" ht="16.5" customHeight="1">
      <c r="A283" s="38">
        <v>123</v>
      </c>
      <c r="B283" s="39">
        <v>10704</v>
      </c>
      <c r="C283" s="38">
        <v>10280214</v>
      </c>
      <c r="D283" s="40" t="s">
        <v>98</v>
      </c>
      <c r="E283" s="58">
        <v>1</v>
      </c>
      <c r="F283" s="38">
        <v>120</v>
      </c>
      <c r="G283" s="38" t="s">
        <v>23</v>
      </c>
      <c r="H283" s="42">
        <v>313.98</v>
      </c>
      <c r="I283" s="37"/>
      <c r="J283" s="44">
        <v>41814</v>
      </c>
      <c r="K283" s="42">
        <v>0</v>
      </c>
      <c r="L283" s="42">
        <v>278.39999999999998</v>
      </c>
      <c r="M283" s="44">
        <v>45224</v>
      </c>
      <c r="N283" s="42">
        <v>35.58</v>
      </c>
      <c r="O283" s="42">
        <v>1</v>
      </c>
      <c r="P283" s="45">
        <f>IF(J283&lt;DATEVALUE("2009-1-1"),3%,13%)</f>
        <v>0.13</v>
      </c>
      <c r="Q283" s="42">
        <f>IF(P283=13%,ROUND(O283/(1+P283)*P283,2),ROUND(O283/(1+0.03)*0.02,2))</f>
        <v>0.12</v>
      </c>
      <c r="R283" s="42">
        <f>O283-Q283</f>
        <v>0.88</v>
      </c>
      <c r="S283" s="42">
        <f>N283-R283</f>
        <v>34.699999999999996</v>
      </c>
      <c r="T283" s="38">
        <v>5000</v>
      </c>
      <c r="U283" s="14">
        <f>S283/H283</f>
        <v>0.1105165934135932</v>
      </c>
      <c r="V283" s="19"/>
      <c r="W283" s="19"/>
      <c r="X283" s="37" t="s">
        <v>3455</v>
      </c>
    </row>
    <row r="284" spans="1:37" s="3" customFormat="1" ht="16.5" customHeight="1">
      <c r="A284" s="38">
        <v>18</v>
      </c>
      <c r="B284" s="39">
        <v>10751</v>
      </c>
      <c r="C284" s="38">
        <v>10304995</v>
      </c>
      <c r="D284" s="40" t="s">
        <v>484</v>
      </c>
      <c r="E284" s="38">
        <v>3</v>
      </c>
      <c r="F284" s="38">
        <v>50</v>
      </c>
      <c r="G284" s="38" t="s">
        <v>33</v>
      </c>
      <c r="H284" s="42">
        <v>1810.35</v>
      </c>
      <c r="I284" s="2"/>
      <c r="J284" s="44">
        <v>43613</v>
      </c>
      <c r="K284" s="42">
        <v>0</v>
      </c>
      <c r="L284" s="42">
        <v>1610</v>
      </c>
      <c r="M284" s="44">
        <v>45046</v>
      </c>
      <c r="N284" s="42">
        <f>H284-K284-L284</f>
        <v>200.34999999999991</v>
      </c>
      <c r="O284" s="42">
        <v>0</v>
      </c>
      <c r="P284" s="45">
        <v>0.13</v>
      </c>
      <c r="Q284" s="42">
        <v>0</v>
      </c>
      <c r="R284" s="42">
        <v>0</v>
      </c>
      <c r="S284" s="42">
        <v>200.35</v>
      </c>
      <c r="T284" s="38">
        <v>5000</v>
      </c>
      <c r="U284" s="14">
        <f>S284/H284</f>
        <v>0.11066920761178778</v>
      </c>
      <c r="V284" s="19"/>
      <c r="W284" s="19"/>
      <c r="X284" s="37" t="s">
        <v>3474</v>
      </c>
    </row>
    <row r="285" spans="1:37" s="3" customFormat="1" ht="16.5" customHeight="1">
      <c r="A285" s="38">
        <v>13</v>
      </c>
      <c r="B285" s="39">
        <v>10701</v>
      </c>
      <c r="C285" s="38">
        <v>10275901</v>
      </c>
      <c r="D285" s="40" t="s">
        <v>2425</v>
      </c>
      <c r="E285" s="38">
        <v>1</v>
      </c>
      <c r="F285" s="38">
        <v>50</v>
      </c>
      <c r="G285" s="38" t="s">
        <v>33</v>
      </c>
      <c r="H285" s="42">
        <v>4620.6899999999996</v>
      </c>
      <c r="I285" s="2"/>
      <c r="J285" s="44">
        <v>43613</v>
      </c>
      <c r="K285" s="42">
        <v>0</v>
      </c>
      <c r="L285" s="42">
        <v>4109.12</v>
      </c>
      <c r="M285" s="44">
        <v>45046</v>
      </c>
      <c r="N285" s="42">
        <f>H285-K285-L285</f>
        <v>511.56999999999971</v>
      </c>
      <c r="O285" s="42">
        <v>0</v>
      </c>
      <c r="P285" s="45">
        <v>0.13</v>
      </c>
      <c r="Q285" s="42">
        <v>0</v>
      </c>
      <c r="R285" s="42">
        <v>0</v>
      </c>
      <c r="S285" s="42">
        <v>511.57</v>
      </c>
      <c r="T285" s="38">
        <v>5000</v>
      </c>
      <c r="U285" s="14">
        <f>S285/H285</f>
        <v>0.11071290218560433</v>
      </c>
      <c r="V285" s="19"/>
      <c r="W285" s="19"/>
      <c r="X285" s="37" t="s">
        <v>3455</v>
      </c>
    </row>
    <row r="286" spans="1:37" s="3" customFormat="1" ht="16.5" customHeight="1">
      <c r="A286" s="38">
        <v>98</v>
      </c>
      <c r="B286" s="39">
        <v>10717</v>
      </c>
      <c r="C286" s="38">
        <v>10311892</v>
      </c>
      <c r="D286" s="40" t="s">
        <v>240</v>
      </c>
      <c r="E286" s="38">
        <v>1</v>
      </c>
      <c r="F286" s="38">
        <v>47</v>
      </c>
      <c r="G286" s="38" t="s">
        <v>83</v>
      </c>
      <c r="H286" s="42">
        <v>123.47</v>
      </c>
      <c r="I286" s="57"/>
      <c r="J286" s="44">
        <v>43860</v>
      </c>
      <c r="K286" s="42">
        <v>0</v>
      </c>
      <c r="L286" s="42">
        <v>109.8</v>
      </c>
      <c r="M286" s="44">
        <v>45199</v>
      </c>
      <c r="N286" s="42">
        <v>13.67</v>
      </c>
      <c r="O286" s="42">
        <v>0</v>
      </c>
      <c r="P286" s="45">
        <v>0.13</v>
      </c>
      <c r="Q286" s="42">
        <v>0</v>
      </c>
      <c r="R286" s="42">
        <v>0</v>
      </c>
      <c r="S286" s="42">
        <v>13.67</v>
      </c>
      <c r="T286" s="38">
        <v>5000</v>
      </c>
      <c r="U286" s="14">
        <f>S286/H286</f>
        <v>0.1107151534785778</v>
      </c>
      <c r="V286" s="19"/>
      <c r="W286" s="19"/>
      <c r="X286" s="37" t="s">
        <v>3457</v>
      </c>
    </row>
    <row r="287" spans="1:37" s="3" customFormat="1" ht="16.5" customHeight="1">
      <c r="A287" s="38">
        <v>280</v>
      </c>
      <c r="B287" s="39">
        <v>10800</v>
      </c>
      <c r="C287" s="38">
        <v>10314843</v>
      </c>
      <c r="D287" s="40" t="s">
        <v>1170</v>
      </c>
      <c r="E287" s="38">
        <v>2</v>
      </c>
      <c r="F287" s="38">
        <v>65</v>
      </c>
      <c r="G287" s="38" t="s">
        <v>33</v>
      </c>
      <c r="H287" s="42">
        <v>4284</v>
      </c>
      <c r="I287" s="2"/>
      <c r="J287" s="44">
        <v>43129</v>
      </c>
      <c r="K287" s="42">
        <v>0</v>
      </c>
      <c r="L287" s="42">
        <v>3808.16</v>
      </c>
      <c r="M287" s="44">
        <v>45016</v>
      </c>
      <c r="N287" s="42">
        <f>H287-K287-L287</f>
        <v>475.84000000000015</v>
      </c>
      <c r="O287" s="42">
        <v>0</v>
      </c>
      <c r="P287" s="45">
        <v>0.13</v>
      </c>
      <c r="Q287" s="42">
        <v>0</v>
      </c>
      <c r="R287" s="42">
        <v>0</v>
      </c>
      <c r="S287" s="42">
        <f>N287-R287</f>
        <v>475.84000000000015</v>
      </c>
      <c r="T287" s="38">
        <v>2505</v>
      </c>
      <c r="U287" s="14">
        <f>S287/H287</f>
        <v>0.11107376283846876</v>
      </c>
      <c r="V287" s="19"/>
      <c r="W287" s="19"/>
      <c r="X287" s="37" t="s">
        <v>3465</v>
      </c>
    </row>
    <row r="288" spans="1:37" s="3" customFormat="1" ht="16.5" customHeight="1">
      <c r="A288" s="38">
        <v>281</v>
      </c>
      <c r="B288" s="39">
        <v>10800</v>
      </c>
      <c r="C288" s="38">
        <v>10314844</v>
      </c>
      <c r="D288" s="40" t="s">
        <v>1170</v>
      </c>
      <c r="E288" s="38">
        <v>2</v>
      </c>
      <c r="F288" s="38">
        <v>65</v>
      </c>
      <c r="G288" s="38" t="s">
        <v>33</v>
      </c>
      <c r="H288" s="42">
        <v>4284</v>
      </c>
      <c r="I288" s="2"/>
      <c r="J288" s="44">
        <v>43129</v>
      </c>
      <c r="K288" s="42">
        <v>0</v>
      </c>
      <c r="L288" s="42">
        <v>3808.16</v>
      </c>
      <c r="M288" s="44">
        <v>45016</v>
      </c>
      <c r="N288" s="42">
        <f>H288-K288-L288</f>
        <v>475.84000000000015</v>
      </c>
      <c r="O288" s="42">
        <v>0</v>
      </c>
      <c r="P288" s="45">
        <v>0.13</v>
      </c>
      <c r="Q288" s="42">
        <v>0</v>
      </c>
      <c r="R288" s="42">
        <v>0</v>
      </c>
      <c r="S288" s="42">
        <f>N288-R288</f>
        <v>475.84000000000015</v>
      </c>
      <c r="T288" s="38">
        <v>2505</v>
      </c>
      <c r="U288" s="14">
        <f>S288/H288</f>
        <v>0.11107376283846876</v>
      </c>
      <c r="V288" s="19"/>
      <c r="W288" s="19"/>
      <c r="X288" s="37" t="s">
        <v>3465</v>
      </c>
    </row>
    <row r="289" spans="1:24" s="3" customFormat="1" ht="16.5" customHeight="1">
      <c r="A289" s="38">
        <v>284</v>
      </c>
      <c r="B289" s="39">
        <v>10800</v>
      </c>
      <c r="C289" s="38">
        <v>10314847</v>
      </c>
      <c r="D289" s="40" t="s">
        <v>1170</v>
      </c>
      <c r="E289" s="38">
        <v>1</v>
      </c>
      <c r="F289" s="38">
        <v>65</v>
      </c>
      <c r="G289" s="38" t="s">
        <v>33</v>
      </c>
      <c r="H289" s="42">
        <v>2142</v>
      </c>
      <c r="I289" s="2"/>
      <c r="J289" s="44">
        <v>43129</v>
      </c>
      <c r="K289" s="42">
        <v>0</v>
      </c>
      <c r="L289" s="42">
        <v>1904.08</v>
      </c>
      <c r="M289" s="44">
        <v>45016</v>
      </c>
      <c r="N289" s="42">
        <f>H289-K289-L289</f>
        <v>237.92000000000007</v>
      </c>
      <c r="O289" s="42">
        <v>0</v>
      </c>
      <c r="P289" s="45">
        <v>0.13</v>
      </c>
      <c r="Q289" s="42">
        <v>0</v>
      </c>
      <c r="R289" s="42">
        <v>0</v>
      </c>
      <c r="S289" s="42">
        <f>N289-R289</f>
        <v>237.92000000000007</v>
      </c>
      <c r="T289" s="38">
        <v>2505</v>
      </c>
      <c r="U289" s="14">
        <f>S289/H289</f>
        <v>0.11107376283846876</v>
      </c>
      <c r="V289" s="19"/>
      <c r="W289" s="19"/>
      <c r="X289" s="37" t="s">
        <v>3465</v>
      </c>
    </row>
    <row r="290" spans="1:24" s="3" customFormat="1" ht="16.5" customHeight="1">
      <c r="A290" s="38">
        <v>285</v>
      </c>
      <c r="B290" s="39">
        <v>10800</v>
      </c>
      <c r="C290" s="38">
        <v>10314848</v>
      </c>
      <c r="D290" s="40" t="s">
        <v>1170</v>
      </c>
      <c r="E290" s="38">
        <v>2</v>
      </c>
      <c r="F290" s="38">
        <v>65</v>
      </c>
      <c r="G290" s="38" t="s">
        <v>33</v>
      </c>
      <c r="H290" s="42">
        <v>4284</v>
      </c>
      <c r="I290" s="2"/>
      <c r="J290" s="44">
        <v>43129</v>
      </c>
      <c r="K290" s="42">
        <v>0</v>
      </c>
      <c r="L290" s="42">
        <v>3808.16</v>
      </c>
      <c r="M290" s="44">
        <v>45016</v>
      </c>
      <c r="N290" s="42">
        <f>H290-K290-L290</f>
        <v>475.84000000000015</v>
      </c>
      <c r="O290" s="42">
        <v>0</v>
      </c>
      <c r="P290" s="45">
        <v>0.13</v>
      </c>
      <c r="Q290" s="42">
        <v>0</v>
      </c>
      <c r="R290" s="42">
        <v>0</v>
      </c>
      <c r="S290" s="42">
        <f>N290-R290</f>
        <v>475.84000000000015</v>
      </c>
      <c r="T290" s="38">
        <v>2505</v>
      </c>
      <c r="U290" s="14">
        <f>S290/H290</f>
        <v>0.11107376283846876</v>
      </c>
      <c r="V290" s="19"/>
      <c r="W290" s="19"/>
      <c r="X290" s="37" t="s">
        <v>3465</v>
      </c>
    </row>
    <row r="291" spans="1:24" s="3" customFormat="1" ht="16.5" customHeight="1">
      <c r="A291" s="38">
        <v>288</v>
      </c>
      <c r="B291" s="39">
        <v>10800</v>
      </c>
      <c r="C291" s="38">
        <v>10314851</v>
      </c>
      <c r="D291" s="40" t="s">
        <v>1170</v>
      </c>
      <c r="E291" s="38">
        <v>1</v>
      </c>
      <c r="F291" s="38">
        <v>65</v>
      </c>
      <c r="G291" s="38" t="s">
        <v>33</v>
      </c>
      <c r="H291" s="42">
        <v>2142</v>
      </c>
      <c r="I291" s="2"/>
      <c r="J291" s="44">
        <v>43129</v>
      </c>
      <c r="K291" s="42">
        <v>0</v>
      </c>
      <c r="L291" s="42">
        <v>1904.08</v>
      </c>
      <c r="M291" s="44">
        <v>45016</v>
      </c>
      <c r="N291" s="42">
        <f>H291-K291-L291</f>
        <v>237.92000000000007</v>
      </c>
      <c r="O291" s="42">
        <v>0</v>
      </c>
      <c r="P291" s="45">
        <v>0.13</v>
      </c>
      <c r="Q291" s="42">
        <v>0</v>
      </c>
      <c r="R291" s="42">
        <v>0</v>
      </c>
      <c r="S291" s="42">
        <f>N291-R291</f>
        <v>237.92000000000007</v>
      </c>
      <c r="T291" s="38">
        <v>2505</v>
      </c>
      <c r="U291" s="14">
        <f>S291/H291</f>
        <v>0.11107376283846876</v>
      </c>
      <c r="V291" s="19"/>
      <c r="W291" s="19"/>
      <c r="X291" s="37" t="s">
        <v>3465</v>
      </c>
    </row>
    <row r="292" spans="1:24" s="3" customFormat="1" ht="16.5" customHeight="1">
      <c r="A292" s="38">
        <v>289</v>
      </c>
      <c r="B292" s="39">
        <v>10800</v>
      </c>
      <c r="C292" s="38">
        <v>10314852</v>
      </c>
      <c r="D292" s="40" t="s">
        <v>1170</v>
      </c>
      <c r="E292" s="38">
        <v>1</v>
      </c>
      <c r="F292" s="38">
        <v>65</v>
      </c>
      <c r="G292" s="38" t="s">
        <v>33</v>
      </c>
      <c r="H292" s="42">
        <v>2142</v>
      </c>
      <c r="I292" s="2"/>
      <c r="J292" s="44">
        <v>43129</v>
      </c>
      <c r="K292" s="42">
        <v>0</v>
      </c>
      <c r="L292" s="42">
        <v>1904.08</v>
      </c>
      <c r="M292" s="44">
        <v>45016</v>
      </c>
      <c r="N292" s="42">
        <f>H292-K292-L292</f>
        <v>237.92000000000007</v>
      </c>
      <c r="O292" s="42">
        <v>0</v>
      </c>
      <c r="P292" s="45">
        <v>0.13</v>
      </c>
      <c r="Q292" s="42">
        <v>0</v>
      </c>
      <c r="R292" s="42">
        <v>0</v>
      </c>
      <c r="S292" s="42">
        <f>N292-R292</f>
        <v>237.92000000000007</v>
      </c>
      <c r="T292" s="38">
        <v>2505</v>
      </c>
      <c r="U292" s="14">
        <f>S292/H292</f>
        <v>0.11107376283846876</v>
      </c>
      <c r="V292" s="19"/>
      <c r="W292" s="19"/>
      <c r="X292" s="37" t="s">
        <v>3465</v>
      </c>
    </row>
    <row r="293" spans="1:24" s="3" customFormat="1" ht="16.5" customHeight="1">
      <c r="A293" s="38">
        <v>290</v>
      </c>
      <c r="B293" s="39">
        <v>10800</v>
      </c>
      <c r="C293" s="38">
        <v>10314853</v>
      </c>
      <c r="D293" s="40" t="s">
        <v>1170</v>
      </c>
      <c r="E293" s="38">
        <v>2</v>
      </c>
      <c r="F293" s="38">
        <v>65</v>
      </c>
      <c r="G293" s="38" t="s">
        <v>33</v>
      </c>
      <c r="H293" s="42">
        <v>4284</v>
      </c>
      <c r="I293" s="2"/>
      <c r="J293" s="44">
        <v>43129</v>
      </c>
      <c r="K293" s="42">
        <v>0</v>
      </c>
      <c r="L293" s="42">
        <v>3808.16</v>
      </c>
      <c r="M293" s="44">
        <v>45016</v>
      </c>
      <c r="N293" s="42">
        <f>H293-K293-L293</f>
        <v>475.84000000000015</v>
      </c>
      <c r="O293" s="42">
        <v>0</v>
      </c>
      <c r="P293" s="45">
        <v>0.13</v>
      </c>
      <c r="Q293" s="42">
        <v>0</v>
      </c>
      <c r="R293" s="42">
        <v>0</v>
      </c>
      <c r="S293" s="42">
        <f>N293-R293</f>
        <v>475.84000000000015</v>
      </c>
      <c r="T293" s="38">
        <v>2505</v>
      </c>
      <c r="U293" s="14">
        <f>S293/H293</f>
        <v>0.11107376283846876</v>
      </c>
      <c r="V293" s="19"/>
      <c r="W293" s="19"/>
      <c r="X293" s="37" t="s">
        <v>3465</v>
      </c>
    </row>
    <row r="294" spans="1:24" s="3" customFormat="1" ht="16.5" customHeight="1">
      <c r="A294" s="38">
        <v>291</v>
      </c>
      <c r="B294" s="39">
        <v>10800</v>
      </c>
      <c r="C294" s="38">
        <v>10314854</v>
      </c>
      <c r="D294" s="40" t="s">
        <v>1170</v>
      </c>
      <c r="E294" s="38">
        <v>1</v>
      </c>
      <c r="F294" s="38">
        <v>65</v>
      </c>
      <c r="G294" s="38" t="s">
        <v>33</v>
      </c>
      <c r="H294" s="42">
        <v>2142</v>
      </c>
      <c r="I294" s="2"/>
      <c r="J294" s="44">
        <v>43129</v>
      </c>
      <c r="K294" s="42">
        <v>0</v>
      </c>
      <c r="L294" s="42">
        <v>1904.08</v>
      </c>
      <c r="M294" s="44">
        <v>45016</v>
      </c>
      <c r="N294" s="42">
        <f>H294-K294-L294</f>
        <v>237.92000000000007</v>
      </c>
      <c r="O294" s="42">
        <v>0</v>
      </c>
      <c r="P294" s="45">
        <v>0.13</v>
      </c>
      <c r="Q294" s="42">
        <v>0</v>
      </c>
      <c r="R294" s="42">
        <v>0</v>
      </c>
      <c r="S294" s="42">
        <f>N294-R294</f>
        <v>237.92000000000007</v>
      </c>
      <c r="T294" s="38">
        <v>2505</v>
      </c>
      <c r="U294" s="14">
        <f>S294/H294</f>
        <v>0.11107376283846876</v>
      </c>
      <c r="V294" s="19"/>
      <c r="W294" s="19"/>
      <c r="X294" s="37" t="s">
        <v>3465</v>
      </c>
    </row>
    <row r="295" spans="1:24" s="3" customFormat="1" ht="16.5" customHeight="1">
      <c r="A295" s="38">
        <v>292</v>
      </c>
      <c r="B295" s="39">
        <v>10800</v>
      </c>
      <c r="C295" s="38">
        <v>10314855</v>
      </c>
      <c r="D295" s="40" t="s">
        <v>1170</v>
      </c>
      <c r="E295" s="38">
        <v>1</v>
      </c>
      <c r="F295" s="38">
        <v>65</v>
      </c>
      <c r="G295" s="38" t="s">
        <v>33</v>
      </c>
      <c r="H295" s="42">
        <v>2142</v>
      </c>
      <c r="I295" s="2"/>
      <c r="J295" s="44">
        <v>43129</v>
      </c>
      <c r="K295" s="42">
        <v>0</v>
      </c>
      <c r="L295" s="42">
        <v>1904.08</v>
      </c>
      <c r="M295" s="44">
        <v>45016</v>
      </c>
      <c r="N295" s="42">
        <f>H295-K295-L295</f>
        <v>237.92000000000007</v>
      </c>
      <c r="O295" s="42">
        <v>0</v>
      </c>
      <c r="P295" s="45">
        <v>0.13</v>
      </c>
      <c r="Q295" s="42">
        <v>0</v>
      </c>
      <c r="R295" s="42">
        <v>0</v>
      </c>
      <c r="S295" s="42">
        <f>N295-R295</f>
        <v>237.92000000000007</v>
      </c>
      <c r="T295" s="38">
        <v>2505</v>
      </c>
      <c r="U295" s="14">
        <f>S295/H295</f>
        <v>0.11107376283846876</v>
      </c>
      <c r="V295" s="19"/>
      <c r="W295" s="19"/>
      <c r="X295" s="37" t="s">
        <v>3465</v>
      </c>
    </row>
    <row r="296" spans="1:24" s="3" customFormat="1" ht="16.5" customHeight="1">
      <c r="A296" s="38">
        <v>293</v>
      </c>
      <c r="B296" s="39">
        <v>10800</v>
      </c>
      <c r="C296" s="38">
        <v>10314856</v>
      </c>
      <c r="D296" s="40" t="s">
        <v>1170</v>
      </c>
      <c r="E296" s="38">
        <v>1</v>
      </c>
      <c r="F296" s="38">
        <v>65</v>
      </c>
      <c r="G296" s="38" t="s">
        <v>33</v>
      </c>
      <c r="H296" s="42">
        <v>2142</v>
      </c>
      <c r="I296" s="2"/>
      <c r="J296" s="44">
        <v>43129</v>
      </c>
      <c r="K296" s="42">
        <v>0</v>
      </c>
      <c r="L296" s="42">
        <v>1904.08</v>
      </c>
      <c r="M296" s="44">
        <v>45016</v>
      </c>
      <c r="N296" s="42">
        <f>H296-K296-L296</f>
        <v>237.92000000000007</v>
      </c>
      <c r="O296" s="42">
        <v>0</v>
      </c>
      <c r="P296" s="45">
        <v>0.13</v>
      </c>
      <c r="Q296" s="42">
        <v>0</v>
      </c>
      <c r="R296" s="42">
        <v>0</v>
      </c>
      <c r="S296" s="42">
        <f>N296-R296</f>
        <v>237.92000000000007</v>
      </c>
      <c r="T296" s="38">
        <v>2505</v>
      </c>
      <c r="U296" s="14">
        <f>S296/H296</f>
        <v>0.11107376283846876</v>
      </c>
      <c r="V296" s="19"/>
      <c r="W296" s="19"/>
      <c r="X296" s="37" t="s">
        <v>3465</v>
      </c>
    </row>
    <row r="297" spans="1:24" s="3" customFormat="1" ht="16.5" customHeight="1">
      <c r="A297" s="38">
        <v>305</v>
      </c>
      <c r="B297" s="39">
        <v>10800</v>
      </c>
      <c r="C297" s="38">
        <v>10314930</v>
      </c>
      <c r="D297" s="40" t="s">
        <v>1170</v>
      </c>
      <c r="E297" s="38">
        <v>1</v>
      </c>
      <c r="F297" s="38">
        <v>65</v>
      </c>
      <c r="G297" s="38" t="s">
        <v>33</v>
      </c>
      <c r="H297" s="42">
        <v>2142</v>
      </c>
      <c r="I297" s="2"/>
      <c r="J297" s="44">
        <v>43129</v>
      </c>
      <c r="K297" s="42">
        <v>0</v>
      </c>
      <c r="L297" s="42">
        <v>1904.08</v>
      </c>
      <c r="M297" s="44">
        <v>45016</v>
      </c>
      <c r="N297" s="42">
        <f>H297-K297-L297</f>
        <v>237.92000000000007</v>
      </c>
      <c r="O297" s="42">
        <v>0</v>
      </c>
      <c r="P297" s="45">
        <v>0.13</v>
      </c>
      <c r="Q297" s="42">
        <v>0</v>
      </c>
      <c r="R297" s="42">
        <v>0</v>
      </c>
      <c r="S297" s="42">
        <f>N297-R297</f>
        <v>237.92000000000007</v>
      </c>
      <c r="T297" s="38">
        <v>2505</v>
      </c>
      <c r="U297" s="14">
        <f>S297/H297</f>
        <v>0.11107376283846876</v>
      </c>
      <c r="V297" s="19"/>
      <c r="W297" s="19"/>
      <c r="X297" s="37" t="s">
        <v>3465</v>
      </c>
    </row>
    <row r="298" spans="1:24" s="3" customFormat="1" ht="16.5" customHeight="1">
      <c r="A298" s="38">
        <v>307</v>
      </c>
      <c r="B298" s="39">
        <v>10800</v>
      </c>
      <c r="C298" s="38">
        <v>10314932</v>
      </c>
      <c r="D298" s="40" t="s">
        <v>1170</v>
      </c>
      <c r="E298" s="38">
        <v>1</v>
      </c>
      <c r="F298" s="38">
        <v>65</v>
      </c>
      <c r="G298" s="38" t="s">
        <v>33</v>
      </c>
      <c r="H298" s="42">
        <v>2142</v>
      </c>
      <c r="I298" s="2"/>
      <c r="J298" s="44">
        <v>43129</v>
      </c>
      <c r="K298" s="42">
        <v>0</v>
      </c>
      <c r="L298" s="42">
        <v>1904.08</v>
      </c>
      <c r="M298" s="44">
        <v>45016</v>
      </c>
      <c r="N298" s="42">
        <f>H298-K298-L298</f>
        <v>237.92000000000007</v>
      </c>
      <c r="O298" s="42">
        <v>0</v>
      </c>
      <c r="P298" s="45">
        <v>0.13</v>
      </c>
      <c r="Q298" s="42">
        <v>0</v>
      </c>
      <c r="R298" s="42">
        <v>0</v>
      </c>
      <c r="S298" s="42">
        <f>N298-R298</f>
        <v>237.92000000000007</v>
      </c>
      <c r="T298" s="38">
        <v>2505</v>
      </c>
      <c r="U298" s="14">
        <f>S298/H298</f>
        <v>0.11107376283846876</v>
      </c>
      <c r="V298" s="19"/>
      <c r="W298" s="19"/>
      <c r="X298" s="37" t="s">
        <v>3465</v>
      </c>
    </row>
    <row r="299" spans="1:24" s="3" customFormat="1" ht="16.5" customHeight="1">
      <c r="A299" s="38">
        <v>308</v>
      </c>
      <c r="B299" s="39">
        <v>10800</v>
      </c>
      <c r="C299" s="38">
        <v>10314933</v>
      </c>
      <c r="D299" s="40" t="s">
        <v>1170</v>
      </c>
      <c r="E299" s="38">
        <v>1</v>
      </c>
      <c r="F299" s="38">
        <v>65</v>
      </c>
      <c r="G299" s="38" t="s">
        <v>33</v>
      </c>
      <c r="H299" s="42">
        <v>2142</v>
      </c>
      <c r="I299" s="2"/>
      <c r="J299" s="44">
        <v>43129</v>
      </c>
      <c r="K299" s="42">
        <v>0</v>
      </c>
      <c r="L299" s="42">
        <v>1904.08</v>
      </c>
      <c r="M299" s="44">
        <v>45016</v>
      </c>
      <c r="N299" s="42">
        <f>H299-K299-L299</f>
        <v>237.92000000000007</v>
      </c>
      <c r="O299" s="42">
        <v>0</v>
      </c>
      <c r="P299" s="45">
        <v>0.13</v>
      </c>
      <c r="Q299" s="42">
        <v>0</v>
      </c>
      <c r="R299" s="42">
        <v>0</v>
      </c>
      <c r="S299" s="42">
        <f>N299-R299</f>
        <v>237.92000000000007</v>
      </c>
      <c r="T299" s="38">
        <v>2505</v>
      </c>
      <c r="U299" s="14">
        <f>S299/H299</f>
        <v>0.11107376283846876</v>
      </c>
      <c r="V299" s="19"/>
      <c r="W299" s="19"/>
      <c r="X299" s="37" t="s">
        <v>3465</v>
      </c>
    </row>
    <row r="300" spans="1:24" s="3" customFormat="1" ht="16.5" customHeight="1">
      <c r="A300" s="38">
        <v>309</v>
      </c>
      <c r="B300" s="39">
        <v>10800</v>
      </c>
      <c r="C300" s="38">
        <v>10314934</v>
      </c>
      <c r="D300" s="40" t="s">
        <v>1170</v>
      </c>
      <c r="E300" s="38">
        <v>2</v>
      </c>
      <c r="F300" s="38">
        <v>65</v>
      </c>
      <c r="G300" s="38" t="s">
        <v>33</v>
      </c>
      <c r="H300" s="42">
        <v>4284</v>
      </c>
      <c r="I300" s="2"/>
      <c r="J300" s="44">
        <v>43129</v>
      </c>
      <c r="K300" s="42">
        <v>0</v>
      </c>
      <c r="L300" s="42">
        <v>3808.16</v>
      </c>
      <c r="M300" s="44">
        <v>45016</v>
      </c>
      <c r="N300" s="42">
        <f>H300-K300-L300</f>
        <v>475.84000000000015</v>
      </c>
      <c r="O300" s="42">
        <v>0</v>
      </c>
      <c r="P300" s="45">
        <v>0.13</v>
      </c>
      <c r="Q300" s="42">
        <v>0</v>
      </c>
      <c r="R300" s="42">
        <v>0</v>
      </c>
      <c r="S300" s="42">
        <f>N300-R300</f>
        <v>475.84000000000015</v>
      </c>
      <c r="T300" s="38">
        <v>2505</v>
      </c>
      <c r="U300" s="14">
        <f>S300/H300</f>
        <v>0.11107376283846876</v>
      </c>
      <c r="V300" s="19"/>
      <c r="W300" s="19"/>
      <c r="X300" s="37" t="s">
        <v>3465</v>
      </c>
    </row>
    <row r="301" spans="1:24" s="3" customFormat="1" ht="16.5" customHeight="1">
      <c r="A301" s="38">
        <v>310</v>
      </c>
      <c r="B301" s="39">
        <v>10800</v>
      </c>
      <c r="C301" s="38">
        <v>10314935</v>
      </c>
      <c r="D301" s="40" t="s">
        <v>1170</v>
      </c>
      <c r="E301" s="38">
        <v>1</v>
      </c>
      <c r="F301" s="38">
        <v>65</v>
      </c>
      <c r="G301" s="38" t="s">
        <v>33</v>
      </c>
      <c r="H301" s="42">
        <v>2142</v>
      </c>
      <c r="I301" s="2"/>
      <c r="J301" s="44">
        <v>43129</v>
      </c>
      <c r="K301" s="42">
        <v>0</v>
      </c>
      <c r="L301" s="42">
        <v>1904.08</v>
      </c>
      <c r="M301" s="44">
        <v>45016</v>
      </c>
      <c r="N301" s="42">
        <f>H301-K301-L301</f>
        <v>237.92000000000007</v>
      </c>
      <c r="O301" s="42">
        <v>0</v>
      </c>
      <c r="P301" s="45">
        <v>0.13</v>
      </c>
      <c r="Q301" s="42">
        <v>0</v>
      </c>
      <c r="R301" s="42">
        <v>0</v>
      </c>
      <c r="S301" s="42">
        <f>N301-R301</f>
        <v>237.92000000000007</v>
      </c>
      <c r="T301" s="38">
        <v>2505</v>
      </c>
      <c r="U301" s="14">
        <f>S301/H301</f>
        <v>0.11107376283846876</v>
      </c>
      <c r="V301" s="19"/>
      <c r="W301" s="19"/>
      <c r="X301" s="37" t="s">
        <v>3465</v>
      </c>
    </row>
    <row r="302" spans="1:24" s="3" customFormat="1" ht="16.5" customHeight="1">
      <c r="A302" s="38">
        <v>311</v>
      </c>
      <c r="B302" s="39">
        <v>10800</v>
      </c>
      <c r="C302" s="38">
        <v>10314936</v>
      </c>
      <c r="D302" s="40" t="s">
        <v>1170</v>
      </c>
      <c r="E302" s="38">
        <v>1</v>
      </c>
      <c r="F302" s="38">
        <v>65</v>
      </c>
      <c r="G302" s="38" t="s">
        <v>33</v>
      </c>
      <c r="H302" s="42">
        <v>2142</v>
      </c>
      <c r="I302" s="2"/>
      <c r="J302" s="44">
        <v>43129</v>
      </c>
      <c r="K302" s="42">
        <v>0</v>
      </c>
      <c r="L302" s="42">
        <v>1904.08</v>
      </c>
      <c r="M302" s="44">
        <v>45016</v>
      </c>
      <c r="N302" s="42">
        <f>H302-K302-L302</f>
        <v>237.92000000000007</v>
      </c>
      <c r="O302" s="42">
        <v>0</v>
      </c>
      <c r="P302" s="45">
        <v>0.13</v>
      </c>
      <c r="Q302" s="42">
        <v>0</v>
      </c>
      <c r="R302" s="42">
        <v>0</v>
      </c>
      <c r="S302" s="42">
        <f>N302-R302</f>
        <v>237.92000000000007</v>
      </c>
      <c r="T302" s="38">
        <v>2505</v>
      </c>
      <c r="U302" s="14">
        <f>S302/H302</f>
        <v>0.11107376283846876</v>
      </c>
      <c r="V302" s="19"/>
      <c r="W302" s="19"/>
      <c r="X302" s="37" t="s">
        <v>3465</v>
      </c>
    </row>
    <row r="303" spans="1:24" s="3" customFormat="1" ht="16.5" customHeight="1">
      <c r="A303" s="38">
        <v>312</v>
      </c>
      <c r="B303" s="39">
        <v>10800</v>
      </c>
      <c r="C303" s="38">
        <v>10314937</v>
      </c>
      <c r="D303" s="40" t="s">
        <v>1170</v>
      </c>
      <c r="E303" s="38">
        <v>1</v>
      </c>
      <c r="F303" s="38">
        <v>65</v>
      </c>
      <c r="G303" s="38" t="s">
        <v>33</v>
      </c>
      <c r="H303" s="42">
        <v>2142</v>
      </c>
      <c r="I303" s="2"/>
      <c r="J303" s="44">
        <v>43129</v>
      </c>
      <c r="K303" s="42">
        <v>0</v>
      </c>
      <c r="L303" s="42">
        <v>1904.08</v>
      </c>
      <c r="M303" s="44">
        <v>45016</v>
      </c>
      <c r="N303" s="42">
        <f>H303-K303-L303</f>
        <v>237.92000000000007</v>
      </c>
      <c r="O303" s="42">
        <v>0</v>
      </c>
      <c r="P303" s="45">
        <v>0.13</v>
      </c>
      <c r="Q303" s="42">
        <v>0</v>
      </c>
      <c r="R303" s="42">
        <v>0</v>
      </c>
      <c r="S303" s="42">
        <f>N303-R303</f>
        <v>237.92000000000007</v>
      </c>
      <c r="T303" s="38">
        <v>2505</v>
      </c>
      <c r="U303" s="14">
        <f>S303/H303</f>
        <v>0.11107376283846876</v>
      </c>
      <c r="V303" s="19"/>
      <c r="W303" s="19"/>
      <c r="X303" s="37" t="s">
        <v>3465</v>
      </c>
    </row>
    <row r="304" spans="1:24" s="3" customFormat="1" ht="16.5" customHeight="1">
      <c r="A304" s="38">
        <v>313</v>
      </c>
      <c r="B304" s="39">
        <v>10800</v>
      </c>
      <c r="C304" s="38">
        <v>10314938</v>
      </c>
      <c r="D304" s="40" t="s">
        <v>1170</v>
      </c>
      <c r="E304" s="38">
        <v>1</v>
      </c>
      <c r="F304" s="38">
        <v>65</v>
      </c>
      <c r="G304" s="38" t="s">
        <v>33</v>
      </c>
      <c r="H304" s="42">
        <v>2142</v>
      </c>
      <c r="I304" s="2"/>
      <c r="J304" s="44">
        <v>43129</v>
      </c>
      <c r="K304" s="42">
        <v>0</v>
      </c>
      <c r="L304" s="42">
        <v>1904.08</v>
      </c>
      <c r="M304" s="44">
        <v>45016</v>
      </c>
      <c r="N304" s="42">
        <f>H304-K304-L304</f>
        <v>237.92000000000007</v>
      </c>
      <c r="O304" s="42">
        <v>0</v>
      </c>
      <c r="P304" s="45">
        <v>0.13</v>
      </c>
      <c r="Q304" s="42">
        <v>0</v>
      </c>
      <c r="R304" s="42">
        <v>0</v>
      </c>
      <c r="S304" s="42">
        <f>N304-R304</f>
        <v>237.92000000000007</v>
      </c>
      <c r="T304" s="38">
        <v>2505</v>
      </c>
      <c r="U304" s="14">
        <f>S304/H304</f>
        <v>0.11107376283846876</v>
      </c>
      <c r="V304" s="19"/>
      <c r="W304" s="19"/>
      <c r="X304" s="37" t="s">
        <v>3465</v>
      </c>
    </row>
    <row r="305" spans="1:24" s="3" customFormat="1" ht="16.5" customHeight="1">
      <c r="A305" s="38">
        <v>314</v>
      </c>
      <c r="B305" s="39">
        <v>10800</v>
      </c>
      <c r="C305" s="38">
        <v>10314939</v>
      </c>
      <c r="D305" s="40" t="s">
        <v>1170</v>
      </c>
      <c r="E305" s="38">
        <v>2</v>
      </c>
      <c r="F305" s="38">
        <v>65</v>
      </c>
      <c r="G305" s="38" t="s">
        <v>33</v>
      </c>
      <c r="H305" s="42">
        <v>4284</v>
      </c>
      <c r="I305" s="2"/>
      <c r="J305" s="44">
        <v>43129</v>
      </c>
      <c r="K305" s="42">
        <v>0</v>
      </c>
      <c r="L305" s="42">
        <v>3808.16</v>
      </c>
      <c r="M305" s="44">
        <v>45016</v>
      </c>
      <c r="N305" s="42">
        <f>H305-K305-L305</f>
        <v>475.84000000000015</v>
      </c>
      <c r="O305" s="42">
        <v>0</v>
      </c>
      <c r="P305" s="45">
        <v>0.13</v>
      </c>
      <c r="Q305" s="42">
        <v>0</v>
      </c>
      <c r="R305" s="42">
        <v>0</v>
      </c>
      <c r="S305" s="42">
        <f>N305-R305</f>
        <v>475.84000000000015</v>
      </c>
      <c r="T305" s="38">
        <v>2505</v>
      </c>
      <c r="U305" s="14">
        <f>S305/H305</f>
        <v>0.11107376283846876</v>
      </c>
      <c r="V305" s="19"/>
      <c r="W305" s="19"/>
      <c r="X305" s="37" t="s">
        <v>3465</v>
      </c>
    </row>
    <row r="306" spans="1:24" s="3" customFormat="1" ht="16.5" customHeight="1">
      <c r="A306" s="38">
        <v>315</v>
      </c>
      <c r="B306" s="39">
        <v>10800</v>
      </c>
      <c r="C306" s="38">
        <v>10314940</v>
      </c>
      <c r="D306" s="40" t="s">
        <v>1170</v>
      </c>
      <c r="E306" s="38">
        <v>1</v>
      </c>
      <c r="F306" s="38">
        <v>65</v>
      </c>
      <c r="G306" s="38" t="s">
        <v>33</v>
      </c>
      <c r="H306" s="42">
        <v>2142</v>
      </c>
      <c r="I306" s="2"/>
      <c r="J306" s="44">
        <v>43129</v>
      </c>
      <c r="K306" s="42">
        <v>0</v>
      </c>
      <c r="L306" s="42">
        <v>1904.08</v>
      </c>
      <c r="M306" s="44">
        <v>45016</v>
      </c>
      <c r="N306" s="42">
        <f>H306-K306-L306</f>
        <v>237.92000000000007</v>
      </c>
      <c r="O306" s="42">
        <v>0</v>
      </c>
      <c r="P306" s="45">
        <v>0.13</v>
      </c>
      <c r="Q306" s="42">
        <v>0</v>
      </c>
      <c r="R306" s="42">
        <v>0</v>
      </c>
      <c r="S306" s="42">
        <f>N306-R306</f>
        <v>237.92000000000007</v>
      </c>
      <c r="T306" s="38">
        <v>2505</v>
      </c>
      <c r="U306" s="14">
        <f>S306/H306</f>
        <v>0.11107376283846876</v>
      </c>
      <c r="V306" s="19"/>
      <c r="W306" s="19"/>
      <c r="X306" s="37" t="s">
        <v>3465</v>
      </c>
    </row>
    <row r="307" spans="1:24" s="3" customFormat="1" ht="16.5" customHeight="1">
      <c r="A307" s="38">
        <v>317</v>
      </c>
      <c r="B307" s="39">
        <v>10800</v>
      </c>
      <c r="C307" s="38">
        <v>10314942</v>
      </c>
      <c r="D307" s="40" t="s">
        <v>1170</v>
      </c>
      <c r="E307" s="38">
        <v>2</v>
      </c>
      <c r="F307" s="38">
        <v>65</v>
      </c>
      <c r="G307" s="38" t="s">
        <v>33</v>
      </c>
      <c r="H307" s="42">
        <v>4284</v>
      </c>
      <c r="I307" s="2"/>
      <c r="J307" s="44">
        <v>43129</v>
      </c>
      <c r="K307" s="42">
        <v>0</v>
      </c>
      <c r="L307" s="42">
        <v>3808.16</v>
      </c>
      <c r="M307" s="44">
        <v>45016</v>
      </c>
      <c r="N307" s="42">
        <f>H307-K307-L307</f>
        <v>475.84000000000015</v>
      </c>
      <c r="O307" s="42">
        <v>0</v>
      </c>
      <c r="P307" s="45">
        <v>0.13</v>
      </c>
      <c r="Q307" s="42">
        <v>0</v>
      </c>
      <c r="R307" s="42">
        <v>0</v>
      </c>
      <c r="S307" s="42">
        <f>N307-R307</f>
        <v>475.84000000000015</v>
      </c>
      <c r="T307" s="38">
        <v>2505</v>
      </c>
      <c r="U307" s="14">
        <f>S307/H307</f>
        <v>0.11107376283846876</v>
      </c>
      <c r="V307" s="19"/>
      <c r="W307" s="19"/>
      <c r="X307" s="37" t="s">
        <v>3465</v>
      </c>
    </row>
    <row r="308" spans="1:24" s="3" customFormat="1" ht="16.5" customHeight="1">
      <c r="A308" s="38">
        <v>318</v>
      </c>
      <c r="B308" s="39">
        <v>10800</v>
      </c>
      <c r="C308" s="38">
        <v>10314943</v>
      </c>
      <c r="D308" s="40" t="s">
        <v>1170</v>
      </c>
      <c r="E308" s="38">
        <v>2</v>
      </c>
      <c r="F308" s="38">
        <v>65</v>
      </c>
      <c r="G308" s="38" t="s">
        <v>33</v>
      </c>
      <c r="H308" s="42">
        <v>4284</v>
      </c>
      <c r="I308" s="2"/>
      <c r="J308" s="44">
        <v>43129</v>
      </c>
      <c r="K308" s="42">
        <v>0</v>
      </c>
      <c r="L308" s="42">
        <v>3808.16</v>
      </c>
      <c r="M308" s="44">
        <v>45016</v>
      </c>
      <c r="N308" s="42">
        <f>H308-K308-L308</f>
        <v>475.84000000000015</v>
      </c>
      <c r="O308" s="42">
        <v>0</v>
      </c>
      <c r="P308" s="45">
        <v>0.13</v>
      </c>
      <c r="Q308" s="42">
        <v>0</v>
      </c>
      <c r="R308" s="42">
        <v>0</v>
      </c>
      <c r="S308" s="42">
        <f>N308-R308</f>
        <v>475.84000000000015</v>
      </c>
      <c r="T308" s="38">
        <v>2505</v>
      </c>
      <c r="U308" s="14">
        <f>S308/H308</f>
        <v>0.11107376283846876</v>
      </c>
      <c r="V308" s="19"/>
      <c r="W308" s="19"/>
      <c r="X308" s="37" t="s">
        <v>3465</v>
      </c>
    </row>
    <row r="309" spans="1:24" s="3" customFormat="1" ht="16.5" customHeight="1">
      <c r="A309" s="38">
        <v>319</v>
      </c>
      <c r="B309" s="39">
        <v>10800</v>
      </c>
      <c r="C309" s="38">
        <v>10314944</v>
      </c>
      <c r="D309" s="40" t="s">
        <v>1170</v>
      </c>
      <c r="E309" s="38">
        <v>1</v>
      </c>
      <c r="F309" s="38">
        <v>65</v>
      </c>
      <c r="G309" s="38" t="s">
        <v>33</v>
      </c>
      <c r="H309" s="42">
        <v>2142</v>
      </c>
      <c r="I309" s="2"/>
      <c r="J309" s="44">
        <v>43129</v>
      </c>
      <c r="K309" s="42">
        <v>0</v>
      </c>
      <c r="L309" s="42">
        <v>1904.08</v>
      </c>
      <c r="M309" s="44">
        <v>45016</v>
      </c>
      <c r="N309" s="42">
        <f>H309-K309-L309</f>
        <v>237.92000000000007</v>
      </c>
      <c r="O309" s="42">
        <v>0</v>
      </c>
      <c r="P309" s="45">
        <v>0.13</v>
      </c>
      <c r="Q309" s="42">
        <v>0</v>
      </c>
      <c r="R309" s="42">
        <v>0</v>
      </c>
      <c r="S309" s="42">
        <f>N309-R309</f>
        <v>237.92000000000007</v>
      </c>
      <c r="T309" s="38">
        <v>2505</v>
      </c>
      <c r="U309" s="14">
        <f>S309/H309</f>
        <v>0.11107376283846876</v>
      </c>
      <c r="V309" s="19"/>
      <c r="W309" s="19"/>
      <c r="X309" s="37" t="s">
        <v>3465</v>
      </c>
    </row>
    <row r="310" spans="1:24" s="3" customFormat="1" ht="16.5" customHeight="1">
      <c r="A310" s="38">
        <v>320</v>
      </c>
      <c r="B310" s="39">
        <v>10800</v>
      </c>
      <c r="C310" s="38">
        <v>10314945</v>
      </c>
      <c r="D310" s="40" t="s">
        <v>1170</v>
      </c>
      <c r="E310" s="38">
        <v>2</v>
      </c>
      <c r="F310" s="38">
        <v>65</v>
      </c>
      <c r="G310" s="38" t="s">
        <v>33</v>
      </c>
      <c r="H310" s="42">
        <v>4284</v>
      </c>
      <c r="I310" s="2"/>
      <c r="J310" s="44">
        <v>43129</v>
      </c>
      <c r="K310" s="42">
        <v>0</v>
      </c>
      <c r="L310" s="42">
        <v>3808.16</v>
      </c>
      <c r="M310" s="44">
        <v>45016</v>
      </c>
      <c r="N310" s="42">
        <f>H310-K310-L310</f>
        <v>475.84000000000015</v>
      </c>
      <c r="O310" s="42">
        <v>0</v>
      </c>
      <c r="P310" s="45">
        <v>0.13</v>
      </c>
      <c r="Q310" s="42">
        <v>0</v>
      </c>
      <c r="R310" s="42">
        <v>0</v>
      </c>
      <c r="S310" s="42">
        <f>N310-R310</f>
        <v>475.84000000000015</v>
      </c>
      <c r="T310" s="38">
        <v>2505</v>
      </c>
      <c r="U310" s="14">
        <f>S310/H310</f>
        <v>0.11107376283846876</v>
      </c>
      <c r="V310" s="19"/>
      <c r="W310" s="19"/>
      <c r="X310" s="37" t="s">
        <v>3465</v>
      </c>
    </row>
    <row r="311" spans="1:24" s="3" customFormat="1" ht="16.5" customHeight="1">
      <c r="A311" s="38">
        <v>321</v>
      </c>
      <c r="B311" s="39">
        <v>10800</v>
      </c>
      <c r="C311" s="38">
        <v>10314946</v>
      </c>
      <c r="D311" s="40" t="s">
        <v>1170</v>
      </c>
      <c r="E311" s="38">
        <v>1</v>
      </c>
      <c r="F311" s="38">
        <v>65</v>
      </c>
      <c r="G311" s="38" t="s">
        <v>33</v>
      </c>
      <c r="H311" s="42">
        <v>2142</v>
      </c>
      <c r="I311" s="2"/>
      <c r="J311" s="44">
        <v>43129</v>
      </c>
      <c r="K311" s="42">
        <v>0</v>
      </c>
      <c r="L311" s="42">
        <v>1904.08</v>
      </c>
      <c r="M311" s="44">
        <v>45016</v>
      </c>
      <c r="N311" s="42">
        <f>H311-K311-L311</f>
        <v>237.92000000000007</v>
      </c>
      <c r="O311" s="42">
        <v>0</v>
      </c>
      <c r="P311" s="45">
        <v>0.13</v>
      </c>
      <c r="Q311" s="42">
        <v>0</v>
      </c>
      <c r="R311" s="42">
        <v>0</v>
      </c>
      <c r="S311" s="42">
        <f>N311-R311</f>
        <v>237.92000000000007</v>
      </c>
      <c r="T311" s="38">
        <v>2505</v>
      </c>
      <c r="U311" s="14">
        <f>S311/H311</f>
        <v>0.11107376283846876</v>
      </c>
      <c r="V311" s="19"/>
      <c r="W311" s="19"/>
      <c r="X311" s="37" t="s">
        <v>3465</v>
      </c>
    </row>
    <row r="312" spans="1:24" s="3" customFormat="1" ht="16.5" customHeight="1">
      <c r="A312" s="38">
        <v>322</v>
      </c>
      <c r="B312" s="39">
        <v>10800</v>
      </c>
      <c r="C312" s="38">
        <v>10314947</v>
      </c>
      <c r="D312" s="40" t="s">
        <v>1170</v>
      </c>
      <c r="E312" s="38">
        <v>1</v>
      </c>
      <c r="F312" s="38">
        <v>65</v>
      </c>
      <c r="G312" s="38" t="s">
        <v>33</v>
      </c>
      <c r="H312" s="42">
        <v>2142</v>
      </c>
      <c r="I312" s="2"/>
      <c r="J312" s="44">
        <v>43129</v>
      </c>
      <c r="K312" s="42">
        <v>0</v>
      </c>
      <c r="L312" s="42">
        <v>1904.08</v>
      </c>
      <c r="M312" s="44">
        <v>45016</v>
      </c>
      <c r="N312" s="42">
        <f>H312-K312-L312</f>
        <v>237.92000000000007</v>
      </c>
      <c r="O312" s="42">
        <v>0</v>
      </c>
      <c r="P312" s="45">
        <v>0.13</v>
      </c>
      <c r="Q312" s="42">
        <v>0</v>
      </c>
      <c r="R312" s="42">
        <v>0</v>
      </c>
      <c r="S312" s="42">
        <f>N312-R312</f>
        <v>237.92000000000007</v>
      </c>
      <c r="T312" s="38">
        <v>2505</v>
      </c>
      <c r="U312" s="14">
        <f>S312/H312</f>
        <v>0.11107376283846876</v>
      </c>
      <c r="V312" s="19"/>
      <c r="W312" s="19"/>
      <c r="X312" s="37" t="s">
        <v>3465</v>
      </c>
    </row>
    <row r="313" spans="1:24" s="3" customFormat="1" ht="16.5" customHeight="1">
      <c r="A313" s="38">
        <v>323</v>
      </c>
      <c r="B313" s="39">
        <v>10800</v>
      </c>
      <c r="C313" s="38">
        <v>10314948</v>
      </c>
      <c r="D313" s="40" t="s">
        <v>1170</v>
      </c>
      <c r="E313" s="38">
        <v>2</v>
      </c>
      <c r="F313" s="38">
        <v>65</v>
      </c>
      <c r="G313" s="38" t="s">
        <v>33</v>
      </c>
      <c r="H313" s="42">
        <v>4284</v>
      </c>
      <c r="I313" s="2"/>
      <c r="J313" s="44">
        <v>43129</v>
      </c>
      <c r="K313" s="42">
        <v>0</v>
      </c>
      <c r="L313" s="42">
        <v>3808.16</v>
      </c>
      <c r="M313" s="44">
        <v>45016</v>
      </c>
      <c r="N313" s="42">
        <f>H313-K313-L313</f>
        <v>475.84000000000015</v>
      </c>
      <c r="O313" s="42">
        <v>0</v>
      </c>
      <c r="P313" s="45">
        <v>0.13</v>
      </c>
      <c r="Q313" s="42">
        <v>0</v>
      </c>
      <c r="R313" s="42">
        <v>0</v>
      </c>
      <c r="S313" s="42">
        <f>N313-R313</f>
        <v>475.84000000000015</v>
      </c>
      <c r="T313" s="38">
        <v>2505</v>
      </c>
      <c r="U313" s="14">
        <f>S313/H313</f>
        <v>0.11107376283846876</v>
      </c>
      <c r="V313" s="19"/>
      <c r="W313" s="19"/>
      <c r="X313" s="37" t="s">
        <v>3465</v>
      </c>
    </row>
    <row r="314" spans="1:24" s="3" customFormat="1" ht="16.5" customHeight="1">
      <c r="A314" s="38">
        <v>324</v>
      </c>
      <c r="B314" s="39">
        <v>10800</v>
      </c>
      <c r="C314" s="38">
        <v>10314949</v>
      </c>
      <c r="D314" s="40" t="s">
        <v>1170</v>
      </c>
      <c r="E314" s="38">
        <v>1</v>
      </c>
      <c r="F314" s="38">
        <v>65</v>
      </c>
      <c r="G314" s="38" t="s">
        <v>33</v>
      </c>
      <c r="H314" s="42">
        <v>2142</v>
      </c>
      <c r="I314" s="2"/>
      <c r="J314" s="44">
        <v>43129</v>
      </c>
      <c r="K314" s="42">
        <v>0</v>
      </c>
      <c r="L314" s="42">
        <v>1904.08</v>
      </c>
      <c r="M314" s="44">
        <v>45016</v>
      </c>
      <c r="N314" s="42">
        <f>H314-K314-L314</f>
        <v>237.92000000000007</v>
      </c>
      <c r="O314" s="42">
        <v>0</v>
      </c>
      <c r="P314" s="45">
        <v>0.13</v>
      </c>
      <c r="Q314" s="42">
        <v>0</v>
      </c>
      <c r="R314" s="42">
        <v>0</v>
      </c>
      <c r="S314" s="42">
        <f>N314-R314</f>
        <v>237.92000000000007</v>
      </c>
      <c r="T314" s="38">
        <v>2505</v>
      </c>
      <c r="U314" s="14">
        <f>S314/H314</f>
        <v>0.11107376283846876</v>
      </c>
      <c r="V314" s="19"/>
      <c r="W314" s="19"/>
      <c r="X314" s="37" t="s">
        <v>3465</v>
      </c>
    </row>
    <row r="315" spans="1:24" s="3" customFormat="1" ht="16.5" customHeight="1">
      <c r="A315" s="38">
        <v>325</v>
      </c>
      <c r="B315" s="39">
        <v>10800</v>
      </c>
      <c r="C315" s="38">
        <v>10314950</v>
      </c>
      <c r="D315" s="40" t="s">
        <v>1170</v>
      </c>
      <c r="E315" s="38">
        <v>1</v>
      </c>
      <c r="F315" s="38">
        <v>65</v>
      </c>
      <c r="G315" s="38" t="s">
        <v>33</v>
      </c>
      <c r="H315" s="42">
        <v>2142</v>
      </c>
      <c r="I315" s="2"/>
      <c r="J315" s="44">
        <v>43129</v>
      </c>
      <c r="K315" s="42">
        <v>0</v>
      </c>
      <c r="L315" s="42">
        <v>1904.08</v>
      </c>
      <c r="M315" s="44">
        <v>45016</v>
      </c>
      <c r="N315" s="42">
        <f>H315-K315-L315</f>
        <v>237.92000000000007</v>
      </c>
      <c r="O315" s="42">
        <v>0</v>
      </c>
      <c r="P315" s="45">
        <v>0.13</v>
      </c>
      <c r="Q315" s="42">
        <v>0</v>
      </c>
      <c r="R315" s="42">
        <v>0</v>
      </c>
      <c r="S315" s="42">
        <f>N315-R315</f>
        <v>237.92000000000007</v>
      </c>
      <c r="T315" s="38">
        <v>2505</v>
      </c>
      <c r="U315" s="14">
        <f>S315/H315</f>
        <v>0.11107376283846876</v>
      </c>
      <c r="V315" s="19"/>
      <c r="W315" s="19"/>
      <c r="X315" s="37" t="s">
        <v>3465</v>
      </c>
    </row>
    <row r="316" spans="1:24" s="3" customFormat="1" ht="16.5" customHeight="1">
      <c r="A316" s="38">
        <v>326</v>
      </c>
      <c r="B316" s="39">
        <v>10800</v>
      </c>
      <c r="C316" s="38">
        <v>10314951</v>
      </c>
      <c r="D316" s="40" t="s">
        <v>1170</v>
      </c>
      <c r="E316" s="38">
        <v>1</v>
      </c>
      <c r="F316" s="38">
        <v>65</v>
      </c>
      <c r="G316" s="38" t="s">
        <v>33</v>
      </c>
      <c r="H316" s="42">
        <v>2142</v>
      </c>
      <c r="I316" s="2"/>
      <c r="J316" s="44">
        <v>43129</v>
      </c>
      <c r="K316" s="42">
        <v>0</v>
      </c>
      <c r="L316" s="42">
        <v>1904.08</v>
      </c>
      <c r="M316" s="44">
        <v>45016</v>
      </c>
      <c r="N316" s="42">
        <f>H316-K316-L316</f>
        <v>237.92000000000007</v>
      </c>
      <c r="O316" s="42">
        <v>0</v>
      </c>
      <c r="P316" s="45">
        <v>0.13</v>
      </c>
      <c r="Q316" s="42">
        <v>0</v>
      </c>
      <c r="R316" s="42">
        <v>0</v>
      </c>
      <c r="S316" s="42">
        <f>N316-R316</f>
        <v>237.92000000000007</v>
      </c>
      <c r="T316" s="38">
        <v>2505</v>
      </c>
      <c r="U316" s="14">
        <f>S316/H316</f>
        <v>0.11107376283846876</v>
      </c>
      <c r="V316" s="19"/>
      <c r="W316" s="19"/>
      <c r="X316" s="37" t="s">
        <v>3465</v>
      </c>
    </row>
    <row r="317" spans="1:24" s="3" customFormat="1" ht="16.5" customHeight="1">
      <c r="A317" s="38">
        <v>327</v>
      </c>
      <c r="B317" s="39">
        <v>10800</v>
      </c>
      <c r="C317" s="38">
        <v>10314952</v>
      </c>
      <c r="D317" s="40" t="s">
        <v>1170</v>
      </c>
      <c r="E317" s="38">
        <v>2</v>
      </c>
      <c r="F317" s="38">
        <v>65</v>
      </c>
      <c r="G317" s="38" t="s">
        <v>33</v>
      </c>
      <c r="H317" s="42">
        <v>4284</v>
      </c>
      <c r="I317" s="2"/>
      <c r="J317" s="44">
        <v>43129</v>
      </c>
      <c r="K317" s="42">
        <v>0</v>
      </c>
      <c r="L317" s="42">
        <v>3808.16</v>
      </c>
      <c r="M317" s="44">
        <v>45016</v>
      </c>
      <c r="N317" s="42">
        <f>H317-K317-L317</f>
        <v>475.84000000000015</v>
      </c>
      <c r="O317" s="42">
        <v>0</v>
      </c>
      <c r="P317" s="45">
        <v>0.13</v>
      </c>
      <c r="Q317" s="42">
        <v>0</v>
      </c>
      <c r="R317" s="42">
        <v>0</v>
      </c>
      <c r="S317" s="42">
        <f>N317-R317</f>
        <v>475.84000000000015</v>
      </c>
      <c r="T317" s="38">
        <v>2505</v>
      </c>
      <c r="U317" s="14">
        <f>S317/H317</f>
        <v>0.11107376283846876</v>
      </c>
      <c r="V317" s="19"/>
      <c r="W317" s="19"/>
      <c r="X317" s="37" t="s">
        <v>3465</v>
      </c>
    </row>
    <row r="318" spans="1:24" s="3" customFormat="1" ht="16.5" customHeight="1">
      <c r="A318" s="38">
        <v>328</v>
      </c>
      <c r="B318" s="39">
        <v>10800</v>
      </c>
      <c r="C318" s="38">
        <v>10314953</v>
      </c>
      <c r="D318" s="40" t="s">
        <v>1170</v>
      </c>
      <c r="E318" s="38">
        <v>1</v>
      </c>
      <c r="F318" s="38">
        <v>65</v>
      </c>
      <c r="G318" s="38" t="s">
        <v>33</v>
      </c>
      <c r="H318" s="42">
        <v>2142</v>
      </c>
      <c r="I318" s="2"/>
      <c r="J318" s="44">
        <v>43129</v>
      </c>
      <c r="K318" s="42">
        <v>0</v>
      </c>
      <c r="L318" s="42">
        <v>1904.08</v>
      </c>
      <c r="M318" s="44">
        <v>45016</v>
      </c>
      <c r="N318" s="42">
        <f>H318-K318-L318</f>
        <v>237.92000000000007</v>
      </c>
      <c r="O318" s="42">
        <v>0</v>
      </c>
      <c r="P318" s="45">
        <v>0.13</v>
      </c>
      <c r="Q318" s="42">
        <v>0</v>
      </c>
      <c r="R318" s="42">
        <v>0</v>
      </c>
      <c r="S318" s="42">
        <f>N318-R318</f>
        <v>237.92000000000007</v>
      </c>
      <c r="T318" s="38">
        <v>2505</v>
      </c>
      <c r="U318" s="14">
        <f>S318/H318</f>
        <v>0.11107376283846876</v>
      </c>
      <c r="V318" s="19"/>
      <c r="W318" s="19"/>
      <c r="X318" s="37" t="s">
        <v>3465</v>
      </c>
    </row>
    <row r="319" spans="1:24" s="3" customFormat="1" ht="16.5" customHeight="1">
      <c r="A319" s="38">
        <v>329</v>
      </c>
      <c r="B319" s="39">
        <v>10800</v>
      </c>
      <c r="C319" s="38">
        <v>10314954</v>
      </c>
      <c r="D319" s="40" t="s">
        <v>1170</v>
      </c>
      <c r="E319" s="38">
        <v>1</v>
      </c>
      <c r="F319" s="38">
        <v>65</v>
      </c>
      <c r="G319" s="38" t="s">
        <v>33</v>
      </c>
      <c r="H319" s="42">
        <v>2142</v>
      </c>
      <c r="I319" s="2"/>
      <c r="J319" s="44">
        <v>43129</v>
      </c>
      <c r="K319" s="42">
        <v>0</v>
      </c>
      <c r="L319" s="42">
        <v>1904.08</v>
      </c>
      <c r="M319" s="44">
        <v>45016</v>
      </c>
      <c r="N319" s="42">
        <f>H319-K319-L319</f>
        <v>237.92000000000007</v>
      </c>
      <c r="O319" s="42">
        <v>0</v>
      </c>
      <c r="P319" s="45">
        <v>0.13</v>
      </c>
      <c r="Q319" s="42">
        <v>0</v>
      </c>
      <c r="R319" s="42">
        <v>0</v>
      </c>
      <c r="S319" s="42">
        <f>N319-R319</f>
        <v>237.92000000000007</v>
      </c>
      <c r="T319" s="38">
        <v>2505</v>
      </c>
      <c r="U319" s="14">
        <f>S319/H319</f>
        <v>0.11107376283846876</v>
      </c>
      <c r="V319" s="19"/>
      <c r="W319" s="19"/>
      <c r="X319" s="37" t="s">
        <v>3465</v>
      </c>
    </row>
    <row r="320" spans="1:24" s="3" customFormat="1" ht="16.5" customHeight="1">
      <c r="A320" s="38">
        <v>330</v>
      </c>
      <c r="B320" s="39">
        <v>10800</v>
      </c>
      <c r="C320" s="38">
        <v>10314955</v>
      </c>
      <c r="D320" s="40" t="s">
        <v>1170</v>
      </c>
      <c r="E320" s="38">
        <v>2</v>
      </c>
      <c r="F320" s="38">
        <v>65</v>
      </c>
      <c r="G320" s="38" t="s">
        <v>33</v>
      </c>
      <c r="H320" s="42">
        <v>4284</v>
      </c>
      <c r="I320" s="2"/>
      <c r="J320" s="44">
        <v>43129</v>
      </c>
      <c r="K320" s="42">
        <v>0</v>
      </c>
      <c r="L320" s="42">
        <v>3808.16</v>
      </c>
      <c r="M320" s="44">
        <v>45016</v>
      </c>
      <c r="N320" s="42">
        <f>H320-K320-L320</f>
        <v>475.84000000000015</v>
      </c>
      <c r="O320" s="42">
        <v>0</v>
      </c>
      <c r="P320" s="45">
        <v>0.13</v>
      </c>
      <c r="Q320" s="42">
        <v>0</v>
      </c>
      <c r="R320" s="42">
        <v>0</v>
      </c>
      <c r="S320" s="42">
        <f>N320-R320</f>
        <v>475.84000000000015</v>
      </c>
      <c r="T320" s="38">
        <v>2505</v>
      </c>
      <c r="U320" s="14">
        <f>S320/H320</f>
        <v>0.11107376283846876</v>
      </c>
      <c r="V320" s="19"/>
      <c r="W320" s="19"/>
      <c r="X320" s="37" t="s">
        <v>3465</v>
      </c>
    </row>
    <row r="321" spans="1:37" s="3" customFormat="1" ht="16.5" customHeight="1">
      <c r="A321" s="38">
        <v>316</v>
      </c>
      <c r="B321" s="39">
        <v>10800</v>
      </c>
      <c r="C321" s="38">
        <v>10314941</v>
      </c>
      <c r="D321" s="40" t="s">
        <v>1170</v>
      </c>
      <c r="E321" s="38">
        <v>4</v>
      </c>
      <c r="F321" s="38">
        <v>65</v>
      </c>
      <c r="G321" s="38" t="s">
        <v>33</v>
      </c>
      <c r="H321" s="42">
        <v>8568</v>
      </c>
      <c r="I321" s="2"/>
      <c r="J321" s="44">
        <v>43129</v>
      </c>
      <c r="K321" s="42">
        <v>0</v>
      </c>
      <c r="L321" s="42">
        <v>7616.31</v>
      </c>
      <c r="M321" s="44">
        <v>45016</v>
      </c>
      <c r="N321" s="42">
        <f>H321-K321-L321</f>
        <v>951.6899999999996</v>
      </c>
      <c r="O321" s="42">
        <v>0</v>
      </c>
      <c r="P321" s="45">
        <v>0.13</v>
      </c>
      <c r="Q321" s="42">
        <v>0</v>
      </c>
      <c r="R321" s="42">
        <v>0</v>
      </c>
      <c r="S321" s="42">
        <f>N321-R321</f>
        <v>951.6899999999996</v>
      </c>
      <c r="T321" s="38">
        <v>2505</v>
      </c>
      <c r="U321" s="14">
        <f>S321/H321</f>
        <v>0.11107492997198874</v>
      </c>
      <c r="V321" s="19"/>
      <c r="W321" s="19"/>
      <c r="X321" s="37" t="s">
        <v>3465</v>
      </c>
    </row>
    <row r="322" spans="1:37" s="3" customFormat="1" ht="16.5" customHeight="1">
      <c r="A322" s="38">
        <v>306</v>
      </c>
      <c r="B322" s="39">
        <v>10800</v>
      </c>
      <c r="C322" s="38">
        <v>10314931</v>
      </c>
      <c r="D322" s="40" t="s">
        <v>1170</v>
      </c>
      <c r="E322" s="38">
        <v>3</v>
      </c>
      <c r="F322" s="38">
        <v>65</v>
      </c>
      <c r="G322" s="38" t="s">
        <v>33</v>
      </c>
      <c r="H322" s="42">
        <v>6426</v>
      </c>
      <c r="I322" s="2"/>
      <c r="J322" s="44">
        <v>43129</v>
      </c>
      <c r="K322" s="42">
        <v>0</v>
      </c>
      <c r="L322" s="42">
        <v>5712.23</v>
      </c>
      <c r="M322" s="44">
        <v>45016</v>
      </c>
      <c r="N322" s="42">
        <f>H322-K322-L322</f>
        <v>713.77000000000044</v>
      </c>
      <c r="O322" s="42">
        <v>0</v>
      </c>
      <c r="P322" s="45">
        <v>0.13</v>
      </c>
      <c r="Q322" s="42">
        <v>0</v>
      </c>
      <c r="R322" s="42">
        <v>0</v>
      </c>
      <c r="S322" s="42">
        <f>N322-R322</f>
        <v>713.77000000000044</v>
      </c>
      <c r="T322" s="38">
        <v>2505</v>
      </c>
      <c r="U322" s="14">
        <f>S322/H322</f>
        <v>0.11107531901649556</v>
      </c>
      <c r="V322" s="19"/>
      <c r="W322" s="19"/>
      <c r="X322" s="37" t="s">
        <v>3465</v>
      </c>
    </row>
    <row r="323" spans="1:37" s="3" customFormat="1" ht="16.5" customHeight="1">
      <c r="A323" s="38">
        <v>286</v>
      </c>
      <c r="B323" s="39">
        <v>10800</v>
      </c>
      <c r="C323" s="38">
        <v>10314849</v>
      </c>
      <c r="D323" s="40" t="s">
        <v>1170</v>
      </c>
      <c r="E323" s="38">
        <v>5</v>
      </c>
      <c r="F323" s="38">
        <v>65</v>
      </c>
      <c r="G323" s="38" t="s">
        <v>33</v>
      </c>
      <c r="H323" s="42">
        <v>10710</v>
      </c>
      <c r="I323" s="2"/>
      <c r="J323" s="44">
        <v>43129</v>
      </c>
      <c r="K323" s="42">
        <v>0</v>
      </c>
      <c r="L323" s="42">
        <v>9520.33</v>
      </c>
      <c r="M323" s="44">
        <v>45016</v>
      </c>
      <c r="N323" s="42">
        <f>H323-K323-L323</f>
        <v>1189.67</v>
      </c>
      <c r="O323" s="42">
        <v>0</v>
      </c>
      <c r="P323" s="45">
        <v>0.13</v>
      </c>
      <c r="Q323" s="42">
        <v>0</v>
      </c>
      <c r="R323" s="42">
        <v>0</v>
      </c>
      <c r="S323" s="42">
        <f>N323-R323</f>
        <v>1189.67</v>
      </c>
      <c r="T323" s="38">
        <v>2505</v>
      </c>
      <c r="U323" s="14">
        <f>S323/H323</f>
        <v>0.11108029878618114</v>
      </c>
      <c r="V323" s="19"/>
      <c r="W323" s="19"/>
      <c r="X323" s="37" t="s">
        <v>3465</v>
      </c>
    </row>
    <row r="324" spans="1:37" s="3" customFormat="1" ht="16.5" customHeight="1">
      <c r="A324" s="38">
        <v>54</v>
      </c>
      <c r="B324" s="39">
        <v>10501</v>
      </c>
      <c r="C324" s="38">
        <v>10369664</v>
      </c>
      <c r="D324" s="40" t="s">
        <v>2081</v>
      </c>
      <c r="E324" s="38">
        <v>1</v>
      </c>
      <c r="F324" s="38">
        <v>36</v>
      </c>
      <c r="G324" s="38" t="s">
        <v>33</v>
      </c>
      <c r="H324" s="42">
        <v>3053.1</v>
      </c>
      <c r="I324" s="2"/>
      <c r="J324" s="44">
        <v>44104</v>
      </c>
      <c r="K324" s="42">
        <v>84.81</v>
      </c>
      <c r="L324" s="42">
        <v>2629.08</v>
      </c>
      <c r="M324" s="44">
        <v>45077</v>
      </c>
      <c r="N324" s="42">
        <f>H324-K324-L324</f>
        <v>339.21000000000004</v>
      </c>
      <c r="O324" s="42">
        <v>0</v>
      </c>
      <c r="P324" s="45">
        <v>0.13</v>
      </c>
      <c r="Q324" s="42">
        <v>0</v>
      </c>
      <c r="R324" s="42">
        <v>0</v>
      </c>
      <c r="S324" s="42">
        <v>339.21</v>
      </c>
      <c r="T324" s="38">
        <v>1303</v>
      </c>
      <c r="U324" s="14">
        <f>S324/H324</f>
        <v>0.11110346860567948</v>
      </c>
      <c r="V324" s="19"/>
      <c r="W324" s="19"/>
      <c r="X324" s="37" t="s">
        <v>3479</v>
      </c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</row>
    <row r="325" spans="1:37" s="3" customFormat="1" ht="16.5" customHeight="1">
      <c r="A325" s="38">
        <v>6</v>
      </c>
      <c r="B325" s="39">
        <v>10747</v>
      </c>
      <c r="C325" s="38">
        <v>10307354</v>
      </c>
      <c r="D325" s="40" t="s">
        <v>2509</v>
      </c>
      <c r="E325" s="38">
        <v>1</v>
      </c>
      <c r="F325" s="38">
        <v>120</v>
      </c>
      <c r="G325" s="38" t="s">
        <v>21</v>
      </c>
      <c r="H325" s="42">
        <v>18376.07</v>
      </c>
      <c r="I325" s="2"/>
      <c r="J325" s="44">
        <v>41639</v>
      </c>
      <c r="K325" s="42">
        <v>0</v>
      </c>
      <c r="L325" s="42">
        <v>16147.99</v>
      </c>
      <c r="M325" s="44">
        <v>45016</v>
      </c>
      <c r="N325" s="42">
        <f>H325-K325-L325</f>
        <v>2228.08</v>
      </c>
      <c r="O325" s="42">
        <v>200</v>
      </c>
      <c r="P325" s="45">
        <v>0.13</v>
      </c>
      <c r="Q325" s="42">
        <v>23.01</v>
      </c>
      <c r="R325" s="42">
        <v>176.99</v>
      </c>
      <c r="S325" s="42">
        <v>2051.09</v>
      </c>
      <c r="T325" s="38">
        <v>2101</v>
      </c>
      <c r="U325" s="14">
        <f>S325/H325</f>
        <v>0.11161744595008619</v>
      </c>
      <c r="V325" s="19"/>
      <c r="W325" s="19"/>
      <c r="X325" s="37" t="s">
        <v>3472</v>
      </c>
    </row>
    <row r="326" spans="1:37" s="3" customFormat="1" ht="16.5" customHeight="1">
      <c r="A326" s="38">
        <v>59</v>
      </c>
      <c r="B326" s="39">
        <v>10731</v>
      </c>
      <c r="C326" s="38">
        <v>10289424</v>
      </c>
      <c r="D326" s="40" t="s">
        <v>2384</v>
      </c>
      <c r="E326" s="38">
        <v>1</v>
      </c>
      <c r="F326" s="38">
        <v>120</v>
      </c>
      <c r="G326" s="38" t="s">
        <v>2908</v>
      </c>
      <c r="H326" s="42">
        <v>60000</v>
      </c>
      <c r="I326" s="2"/>
      <c r="J326" s="44">
        <v>41634</v>
      </c>
      <c r="K326" s="42">
        <v>0</v>
      </c>
      <c r="L326" s="42">
        <v>53200</v>
      </c>
      <c r="M326" s="44">
        <v>45046</v>
      </c>
      <c r="N326" s="42">
        <f>H326-K326-L326</f>
        <v>6800</v>
      </c>
      <c r="O326" s="42">
        <v>100</v>
      </c>
      <c r="P326" s="45">
        <v>0.13</v>
      </c>
      <c r="Q326" s="42">
        <v>11.5</v>
      </c>
      <c r="R326" s="42">
        <v>88.5</v>
      </c>
      <c r="S326" s="42">
        <v>6711.5</v>
      </c>
      <c r="T326" s="38">
        <v>5000</v>
      </c>
      <c r="U326" s="14">
        <f>S326/H326</f>
        <v>0.11185833333333334</v>
      </c>
      <c r="V326" s="19"/>
      <c r="W326" s="19"/>
      <c r="X326" s="37" t="s">
        <v>3459</v>
      </c>
    </row>
    <row r="327" spans="1:37" s="3" customFormat="1" ht="16.5" customHeight="1">
      <c r="A327" s="38">
        <v>36</v>
      </c>
      <c r="B327" s="39">
        <v>10730</v>
      </c>
      <c r="C327" s="38">
        <v>10289516</v>
      </c>
      <c r="D327" s="40" t="s">
        <v>1523</v>
      </c>
      <c r="E327" s="38">
        <v>1</v>
      </c>
      <c r="F327" s="38">
        <v>60</v>
      </c>
      <c r="G327" s="38" t="s">
        <v>33</v>
      </c>
      <c r="H327" s="42">
        <v>991.45</v>
      </c>
      <c r="I327" s="2"/>
      <c r="J327" s="44">
        <v>43309</v>
      </c>
      <c r="K327" s="42">
        <v>0</v>
      </c>
      <c r="L327" s="42">
        <v>879.1</v>
      </c>
      <c r="M327" s="44">
        <v>45016</v>
      </c>
      <c r="N327" s="42">
        <f>H327-K327-L327</f>
        <v>112.35000000000002</v>
      </c>
      <c r="O327" s="42">
        <v>0</v>
      </c>
      <c r="P327" s="45">
        <v>0.13</v>
      </c>
      <c r="Q327" s="42">
        <v>0</v>
      </c>
      <c r="R327" s="42">
        <v>0</v>
      </c>
      <c r="S327" s="42">
        <v>112.35</v>
      </c>
      <c r="T327" s="38">
        <v>2506</v>
      </c>
      <c r="U327" s="14">
        <f>S327/H327</f>
        <v>0.11331887639316152</v>
      </c>
      <c r="V327" s="19"/>
      <c r="W327" s="19"/>
      <c r="X327" s="37" t="s">
        <v>3459</v>
      </c>
    </row>
    <row r="328" spans="1:37" s="3" customFormat="1" ht="16.5" customHeight="1">
      <c r="A328" s="38">
        <v>760</v>
      </c>
      <c r="B328" s="39">
        <v>10800</v>
      </c>
      <c r="C328" s="38">
        <v>10316061</v>
      </c>
      <c r="D328" s="40" t="s">
        <v>2801</v>
      </c>
      <c r="E328" s="38">
        <v>1</v>
      </c>
      <c r="F328" s="38">
        <v>60</v>
      </c>
      <c r="G328" s="38" t="s">
        <v>33</v>
      </c>
      <c r="H328" s="42">
        <v>991.45</v>
      </c>
      <c r="I328" s="2"/>
      <c r="J328" s="44">
        <v>43309</v>
      </c>
      <c r="K328" s="42">
        <v>0</v>
      </c>
      <c r="L328" s="42">
        <v>879.1</v>
      </c>
      <c r="M328" s="44">
        <v>45016</v>
      </c>
      <c r="N328" s="42">
        <f>H328-K328-L328</f>
        <v>112.35000000000002</v>
      </c>
      <c r="O328" s="42">
        <v>0</v>
      </c>
      <c r="P328" s="45">
        <v>0.13</v>
      </c>
      <c r="Q328" s="42">
        <v>0</v>
      </c>
      <c r="R328" s="42">
        <v>0</v>
      </c>
      <c r="S328" s="42">
        <f>N328-R328</f>
        <v>112.35000000000002</v>
      </c>
      <c r="T328" s="38">
        <v>2505</v>
      </c>
      <c r="U328" s="14">
        <f>S328/H328</f>
        <v>0.11331887639316154</v>
      </c>
      <c r="V328" s="19"/>
      <c r="W328" s="19"/>
      <c r="X328" s="37" t="s">
        <v>3465</v>
      </c>
    </row>
    <row r="329" spans="1:37" s="3" customFormat="1" ht="16.5" customHeight="1">
      <c r="A329" s="38">
        <v>761</v>
      </c>
      <c r="B329" s="39">
        <v>10800</v>
      </c>
      <c r="C329" s="38">
        <v>10316062</v>
      </c>
      <c r="D329" s="40" t="s">
        <v>2801</v>
      </c>
      <c r="E329" s="38">
        <v>1</v>
      </c>
      <c r="F329" s="38">
        <v>60</v>
      </c>
      <c r="G329" s="38" t="s">
        <v>33</v>
      </c>
      <c r="H329" s="42">
        <v>991.45</v>
      </c>
      <c r="I329" s="2"/>
      <c r="J329" s="44">
        <v>43309</v>
      </c>
      <c r="K329" s="42">
        <v>0</v>
      </c>
      <c r="L329" s="42">
        <v>879.1</v>
      </c>
      <c r="M329" s="44">
        <v>45016</v>
      </c>
      <c r="N329" s="42">
        <f>H329-K329-L329</f>
        <v>112.35000000000002</v>
      </c>
      <c r="O329" s="42">
        <v>0</v>
      </c>
      <c r="P329" s="45">
        <v>0.13</v>
      </c>
      <c r="Q329" s="42">
        <v>0</v>
      </c>
      <c r="R329" s="42">
        <v>0</v>
      </c>
      <c r="S329" s="42">
        <f>N329-R329</f>
        <v>112.35000000000002</v>
      </c>
      <c r="T329" s="38">
        <v>2505</v>
      </c>
      <c r="U329" s="14">
        <f>S329/H329</f>
        <v>0.11331887639316154</v>
      </c>
      <c r="V329" s="19"/>
      <c r="W329" s="19"/>
      <c r="X329" s="37" t="s">
        <v>3465</v>
      </c>
    </row>
    <row r="330" spans="1:37" s="3" customFormat="1" ht="16.5" customHeight="1">
      <c r="A330" s="38">
        <v>762</v>
      </c>
      <c r="B330" s="39">
        <v>10800</v>
      </c>
      <c r="C330" s="38">
        <v>10316064</v>
      </c>
      <c r="D330" s="40" t="s">
        <v>2801</v>
      </c>
      <c r="E330" s="38">
        <v>1</v>
      </c>
      <c r="F330" s="38">
        <v>60</v>
      </c>
      <c r="G330" s="38" t="s">
        <v>33</v>
      </c>
      <c r="H330" s="42">
        <v>991.45</v>
      </c>
      <c r="I330" s="2"/>
      <c r="J330" s="44">
        <v>43309</v>
      </c>
      <c r="K330" s="42">
        <v>0</v>
      </c>
      <c r="L330" s="42">
        <v>879.1</v>
      </c>
      <c r="M330" s="44">
        <v>45016</v>
      </c>
      <c r="N330" s="42">
        <f>H330-K330-L330</f>
        <v>112.35000000000002</v>
      </c>
      <c r="O330" s="42">
        <v>0</v>
      </c>
      <c r="P330" s="45">
        <v>0.13</v>
      </c>
      <c r="Q330" s="42">
        <v>0</v>
      </c>
      <c r="R330" s="42">
        <v>0</v>
      </c>
      <c r="S330" s="42">
        <f>N330-R330</f>
        <v>112.35000000000002</v>
      </c>
      <c r="T330" s="38">
        <v>2505</v>
      </c>
      <c r="U330" s="14">
        <f>S330/H330</f>
        <v>0.11331887639316154</v>
      </c>
      <c r="V330" s="19"/>
      <c r="W330" s="19"/>
      <c r="X330" s="37" t="s">
        <v>3465</v>
      </c>
    </row>
    <row r="331" spans="1:37" s="3" customFormat="1" ht="16.5" customHeight="1">
      <c r="A331" s="38">
        <v>763</v>
      </c>
      <c r="B331" s="39">
        <v>10800</v>
      </c>
      <c r="C331" s="38">
        <v>10316066</v>
      </c>
      <c r="D331" s="40" t="s">
        <v>2801</v>
      </c>
      <c r="E331" s="38">
        <v>1</v>
      </c>
      <c r="F331" s="38">
        <v>60</v>
      </c>
      <c r="G331" s="38" t="s">
        <v>33</v>
      </c>
      <c r="H331" s="42">
        <v>991.45</v>
      </c>
      <c r="I331" s="2"/>
      <c r="J331" s="44">
        <v>43309</v>
      </c>
      <c r="K331" s="42">
        <v>0</v>
      </c>
      <c r="L331" s="42">
        <v>879.1</v>
      </c>
      <c r="M331" s="44">
        <v>45016</v>
      </c>
      <c r="N331" s="42">
        <f>H331-K331-L331</f>
        <v>112.35000000000002</v>
      </c>
      <c r="O331" s="42">
        <v>0</v>
      </c>
      <c r="P331" s="45">
        <v>0.13</v>
      </c>
      <c r="Q331" s="42">
        <v>0</v>
      </c>
      <c r="R331" s="42">
        <v>0</v>
      </c>
      <c r="S331" s="42">
        <f>N331-R331</f>
        <v>112.35000000000002</v>
      </c>
      <c r="T331" s="38">
        <v>2505</v>
      </c>
      <c r="U331" s="14">
        <f>S331/H331</f>
        <v>0.11331887639316154</v>
      </c>
      <c r="V331" s="19"/>
      <c r="W331" s="19"/>
      <c r="X331" s="37" t="s">
        <v>3465</v>
      </c>
    </row>
    <row r="332" spans="1:37" s="3" customFormat="1" ht="16.5" customHeight="1">
      <c r="A332" s="38">
        <v>807</v>
      </c>
      <c r="B332" s="39">
        <v>10800</v>
      </c>
      <c r="C332" s="38">
        <v>10316345</v>
      </c>
      <c r="D332" s="40" t="s">
        <v>2801</v>
      </c>
      <c r="E332" s="38">
        <v>1</v>
      </c>
      <c r="F332" s="38">
        <v>60</v>
      </c>
      <c r="G332" s="38" t="s">
        <v>33</v>
      </c>
      <c r="H332" s="42">
        <v>991.45</v>
      </c>
      <c r="I332" s="2"/>
      <c r="J332" s="44">
        <v>43309</v>
      </c>
      <c r="K332" s="42">
        <v>0</v>
      </c>
      <c r="L332" s="42">
        <v>879.1</v>
      </c>
      <c r="M332" s="44">
        <v>45016</v>
      </c>
      <c r="N332" s="42">
        <f>H332-K332-L332</f>
        <v>112.35000000000002</v>
      </c>
      <c r="O332" s="42">
        <v>0</v>
      </c>
      <c r="P332" s="45">
        <v>0.13</v>
      </c>
      <c r="Q332" s="42">
        <v>0</v>
      </c>
      <c r="R332" s="42">
        <v>0</v>
      </c>
      <c r="S332" s="42">
        <f>N332-R332</f>
        <v>112.35000000000002</v>
      </c>
      <c r="T332" s="38">
        <v>2505</v>
      </c>
      <c r="U332" s="14">
        <f>S332/H332</f>
        <v>0.11331887639316154</v>
      </c>
      <c r="V332" s="19"/>
      <c r="W332" s="19"/>
      <c r="X332" s="37" t="s">
        <v>3465</v>
      </c>
    </row>
    <row r="333" spans="1:37" s="3" customFormat="1" ht="16.5" customHeight="1">
      <c r="A333" s="38">
        <v>808</v>
      </c>
      <c r="B333" s="39">
        <v>10800</v>
      </c>
      <c r="C333" s="38">
        <v>10316347</v>
      </c>
      <c r="D333" s="40" t="s">
        <v>2801</v>
      </c>
      <c r="E333" s="38">
        <v>1</v>
      </c>
      <c r="F333" s="38">
        <v>60</v>
      </c>
      <c r="G333" s="38" t="s">
        <v>33</v>
      </c>
      <c r="H333" s="42">
        <v>991.45</v>
      </c>
      <c r="I333" s="2"/>
      <c r="J333" s="44">
        <v>43309</v>
      </c>
      <c r="K333" s="42">
        <v>0</v>
      </c>
      <c r="L333" s="42">
        <v>879.1</v>
      </c>
      <c r="M333" s="44">
        <v>45016</v>
      </c>
      <c r="N333" s="42">
        <f>H333-K333-L333</f>
        <v>112.35000000000002</v>
      </c>
      <c r="O333" s="42">
        <v>0</v>
      </c>
      <c r="P333" s="45">
        <v>0.13</v>
      </c>
      <c r="Q333" s="42">
        <v>0</v>
      </c>
      <c r="R333" s="42">
        <v>0</v>
      </c>
      <c r="S333" s="42">
        <f>N333-R333</f>
        <v>112.35000000000002</v>
      </c>
      <c r="T333" s="38">
        <v>2505</v>
      </c>
      <c r="U333" s="14">
        <f>S333/H333</f>
        <v>0.11331887639316154</v>
      </c>
      <c r="V333" s="19"/>
      <c r="W333" s="19"/>
      <c r="X333" s="37" t="s">
        <v>3465</v>
      </c>
    </row>
    <row r="334" spans="1:37" s="3" customFormat="1" ht="16.5" customHeight="1">
      <c r="A334" s="38">
        <v>809</v>
      </c>
      <c r="B334" s="39">
        <v>10800</v>
      </c>
      <c r="C334" s="38">
        <v>10316349</v>
      </c>
      <c r="D334" s="40" t="s">
        <v>2801</v>
      </c>
      <c r="E334" s="38">
        <v>1</v>
      </c>
      <c r="F334" s="38">
        <v>60</v>
      </c>
      <c r="G334" s="38" t="s">
        <v>33</v>
      </c>
      <c r="H334" s="42">
        <v>991.45</v>
      </c>
      <c r="I334" s="2"/>
      <c r="J334" s="44">
        <v>43309</v>
      </c>
      <c r="K334" s="42">
        <v>0</v>
      </c>
      <c r="L334" s="42">
        <v>879.1</v>
      </c>
      <c r="M334" s="44">
        <v>45016</v>
      </c>
      <c r="N334" s="42">
        <f>H334-K334-L334</f>
        <v>112.35000000000002</v>
      </c>
      <c r="O334" s="42">
        <v>0</v>
      </c>
      <c r="P334" s="45">
        <v>0.13</v>
      </c>
      <c r="Q334" s="42">
        <v>0</v>
      </c>
      <c r="R334" s="42">
        <v>0</v>
      </c>
      <c r="S334" s="42">
        <f>N334-R334</f>
        <v>112.35000000000002</v>
      </c>
      <c r="T334" s="38">
        <v>2505</v>
      </c>
      <c r="U334" s="14">
        <f>S334/H334</f>
        <v>0.11331887639316154</v>
      </c>
      <c r="V334" s="19"/>
      <c r="W334" s="19"/>
      <c r="X334" s="37" t="s">
        <v>3465</v>
      </c>
    </row>
    <row r="335" spans="1:37" s="3" customFormat="1" ht="16.5" customHeight="1">
      <c r="A335" s="38">
        <v>810</v>
      </c>
      <c r="B335" s="39">
        <v>10800</v>
      </c>
      <c r="C335" s="38">
        <v>10316352</v>
      </c>
      <c r="D335" s="40" t="s">
        <v>2801</v>
      </c>
      <c r="E335" s="38">
        <v>1</v>
      </c>
      <c r="F335" s="38">
        <v>60</v>
      </c>
      <c r="G335" s="38" t="s">
        <v>33</v>
      </c>
      <c r="H335" s="42">
        <v>991.45</v>
      </c>
      <c r="I335" s="2"/>
      <c r="J335" s="44">
        <v>43309</v>
      </c>
      <c r="K335" s="42">
        <v>0</v>
      </c>
      <c r="L335" s="42">
        <v>879.1</v>
      </c>
      <c r="M335" s="44">
        <v>45016</v>
      </c>
      <c r="N335" s="42">
        <f>H335-K335-L335</f>
        <v>112.35000000000002</v>
      </c>
      <c r="O335" s="42">
        <v>0</v>
      </c>
      <c r="P335" s="45">
        <v>0.13</v>
      </c>
      <c r="Q335" s="42">
        <v>0</v>
      </c>
      <c r="R335" s="42">
        <v>0</v>
      </c>
      <c r="S335" s="42">
        <f>N335-R335</f>
        <v>112.35000000000002</v>
      </c>
      <c r="T335" s="38">
        <v>2505</v>
      </c>
      <c r="U335" s="14">
        <f>S335/H335</f>
        <v>0.11331887639316154</v>
      </c>
      <c r="V335" s="19"/>
      <c r="W335" s="19"/>
      <c r="X335" s="37" t="s">
        <v>3465</v>
      </c>
    </row>
    <row r="336" spans="1:37" s="3" customFormat="1" ht="16.5" customHeight="1">
      <c r="A336" s="38">
        <v>811</v>
      </c>
      <c r="B336" s="39">
        <v>10800</v>
      </c>
      <c r="C336" s="38">
        <v>10316354</v>
      </c>
      <c r="D336" s="40" t="s">
        <v>2801</v>
      </c>
      <c r="E336" s="38">
        <v>1</v>
      </c>
      <c r="F336" s="38">
        <v>60</v>
      </c>
      <c r="G336" s="38" t="s">
        <v>33</v>
      </c>
      <c r="H336" s="42">
        <v>991.45</v>
      </c>
      <c r="I336" s="2"/>
      <c r="J336" s="44">
        <v>43309</v>
      </c>
      <c r="K336" s="42">
        <v>0</v>
      </c>
      <c r="L336" s="42">
        <v>879.1</v>
      </c>
      <c r="M336" s="44">
        <v>45016</v>
      </c>
      <c r="N336" s="42">
        <f>H336-K336-L336</f>
        <v>112.35000000000002</v>
      </c>
      <c r="O336" s="42">
        <v>0</v>
      </c>
      <c r="P336" s="45">
        <v>0.13</v>
      </c>
      <c r="Q336" s="42">
        <v>0</v>
      </c>
      <c r="R336" s="42">
        <v>0</v>
      </c>
      <c r="S336" s="42">
        <f>N336-R336</f>
        <v>112.35000000000002</v>
      </c>
      <c r="T336" s="38">
        <v>2505</v>
      </c>
      <c r="U336" s="14">
        <f>S336/H336</f>
        <v>0.11331887639316154</v>
      </c>
      <c r="V336" s="19"/>
      <c r="W336" s="19"/>
      <c r="X336" s="37" t="s">
        <v>3465</v>
      </c>
    </row>
    <row r="337" spans="1:24" s="3" customFormat="1" ht="16.5" customHeight="1">
      <c r="A337" s="38">
        <v>813</v>
      </c>
      <c r="B337" s="39">
        <v>10800</v>
      </c>
      <c r="C337" s="38">
        <v>10316359</v>
      </c>
      <c r="D337" s="40" t="s">
        <v>2801</v>
      </c>
      <c r="E337" s="38">
        <v>1</v>
      </c>
      <c r="F337" s="38">
        <v>60</v>
      </c>
      <c r="G337" s="38" t="s">
        <v>33</v>
      </c>
      <c r="H337" s="42">
        <v>991.45</v>
      </c>
      <c r="I337" s="2"/>
      <c r="J337" s="44">
        <v>43309</v>
      </c>
      <c r="K337" s="42">
        <v>0</v>
      </c>
      <c r="L337" s="42">
        <v>879.1</v>
      </c>
      <c r="M337" s="44">
        <v>45016</v>
      </c>
      <c r="N337" s="42">
        <f>H337-K337-L337</f>
        <v>112.35000000000002</v>
      </c>
      <c r="O337" s="42">
        <v>0</v>
      </c>
      <c r="P337" s="45">
        <v>0.13</v>
      </c>
      <c r="Q337" s="42">
        <v>0</v>
      </c>
      <c r="R337" s="42">
        <v>0</v>
      </c>
      <c r="S337" s="42">
        <f>N337-R337</f>
        <v>112.35000000000002</v>
      </c>
      <c r="T337" s="38">
        <v>2505</v>
      </c>
      <c r="U337" s="14">
        <f>S337/H337</f>
        <v>0.11331887639316154</v>
      </c>
      <c r="V337" s="19"/>
      <c r="W337" s="19"/>
      <c r="X337" s="37" t="s">
        <v>3465</v>
      </c>
    </row>
    <row r="338" spans="1:24" s="3" customFormat="1" ht="16.5" customHeight="1">
      <c r="A338" s="38">
        <v>814</v>
      </c>
      <c r="B338" s="39">
        <v>10800</v>
      </c>
      <c r="C338" s="38">
        <v>10316362</v>
      </c>
      <c r="D338" s="40" t="s">
        <v>2801</v>
      </c>
      <c r="E338" s="38">
        <v>1</v>
      </c>
      <c r="F338" s="38">
        <v>60</v>
      </c>
      <c r="G338" s="38" t="s">
        <v>33</v>
      </c>
      <c r="H338" s="42">
        <v>991.45</v>
      </c>
      <c r="I338" s="2"/>
      <c r="J338" s="44">
        <v>43309</v>
      </c>
      <c r="K338" s="42">
        <v>0</v>
      </c>
      <c r="L338" s="42">
        <v>879.1</v>
      </c>
      <c r="M338" s="44">
        <v>45016</v>
      </c>
      <c r="N338" s="42">
        <f>H338-K338-L338</f>
        <v>112.35000000000002</v>
      </c>
      <c r="O338" s="42">
        <v>0</v>
      </c>
      <c r="P338" s="45">
        <v>0.13</v>
      </c>
      <c r="Q338" s="42">
        <v>0</v>
      </c>
      <c r="R338" s="42">
        <v>0</v>
      </c>
      <c r="S338" s="42">
        <f>N338-R338</f>
        <v>112.35000000000002</v>
      </c>
      <c r="T338" s="38">
        <v>2505</v>
      </c>
      <c r="U338" s="14">
        <f>S338/H338</f>
        <v>0.11331887639316154</v>
      </c>
      <c r="V338" s="19"/>
      <c r="W338" s="19"/>
      <c r="X338" s="37" t="s">
        <v>3465</v>
      </c>
    </row>
    <row r="339" spans="1:24" s="3" customFormat="1" ht="16.5" customHeight="1">
      <c r="A339" s="38">
        <v>815</v>
      </c>
      <c r="B339" s="39">
        <v>10800</v>
      </c>
      <c r="C339" s="38">
        <v>10316363</v>
      </c>
      <c r="D339" s="40" t="s">
        <v>2801</v>
      </c>
      <c r="E339" s="38">
        <v>1</v>
      </c>
      <c r="F339" s="38">
        <v>60</v>
      </c>
      <c r="G339" s="38" t="s">
        <v>33</v>
      </c>
      <c r="H339" s="42">
        <v>991.45</v>
      </c>
      <c r="I339" s="2"/>
      <c r="J339" s="44">
        <v>43309</v>
      </c>
      <c r="K339" s="42">
        <v>0</v>
      </c>
      <c r="L339" s="42">
        <v>879.1</v>
      </c>
      <c r="M339" s="44">
        <v>45016</v>
      </c>
      <c r="N339" s="42">
        <f>H339-K339-L339</f>
        <v>112.35000000000002</v>
      </c>
      <c r="O339" s="42">
        <v>0</v>
      </c>
      <c r="P339" s="45">
        <v>0.13</v>
      </c>
      <c r="Q339" s="42">
        <v>0</v>
      </c>
      <c r="R339" s="42">
        <v>0</v>
      </c>
      <c r="S339" s="42">
        <f>N339-R339</f>
        <v>112.35000000000002</v>
      </c>
      <c r="T339" s="38">
        <v>2505</v>
      </c>
      <c r="U339" s="14">
        <f>S339/H339</f>
        <v>0.11331887639316154</v>
      </c>
      <c r="V339" s="19"/>
      <c r="W339" s="19"/>
      <c r="X339" s="37" t="s">
        <v>3465</v>
      </c>
    </row>
    <row r="340" spans="1:24" s="3" customFormat="1" ht="16.5" customHeight="1">
      <c r="A340" s="38">
        <v>816</v>
      </c>
      <c r="B340" s="39">
        <v>10800</v>
      </c>
      <c r="C340" s="38">
        <v>10316364</v>
      </c>
      <c r="D340" s="40" t="s">
        <v>2801</v>
      </c>
      <c r="E340" s="38">
        <v>1</v>
      </c>
      <c r="F340" s="38">
        <v>60</v>
      </c>
      <c r="G340" s="38" t="s">
        <v>33</v>
      </c>
      <c r="H340" s="42">
        <v>991.45</v>
      </c>
      <c r="I340" s="2"/>
      <c r="J340" s="44">
        <v>43309</v>
      </c>
      <c r="K340" s="42">
        <v>0</v>
      </c>
      <c r="L340" s="42">
        <v>879.1</v>
      </c>
      <c r="M340" s="44">
        <v>45016</v>
      </c>
      <c r="N340" s="42">
        <f>H340-K340-L340</f>
        <v>112.35000000000002</v>
      </c>
      <c r="O340" s="42">
        <v>0</v>
      </c>
      <c r="P340" s="45">
        <v>0.13</v>
      </c>
      <c r="Q340" s="42">
        <v>0</v>
      </c>
      <c r="R340" s="42">
        <v>0</v>
      </c>
      <c r="S340" s="42">
        <f>N340-R340</f>
        <v>112.35000000000002</v>
      </c>
      <c r="T340" s="38">
        <v>2505</v>
      </c>
      <c r="U340" s="14">
        <f>S340/H340</f>
        <v>0.11331887639316154</v>
      </c>
      <c r="V340" s="19"/>
      <c r="W340" s="19"/>
      <c r="X340" s="37" t="s">
        <v>3465</v>
      </c>
    </row>
    <row r="341" spans="1:24" s="3" customFormat="1" ht="16.5" customHeight="1">
      <c r="A341" s="38">
        <v>817</v>
      </c>
      <c r="B341" s="39">
        <v>10800</v>
      </c>
      <c r="C341" s="38">
        <v>10316366</v>
      </c>
      <c r="D341" s="40" t="s">
        <v>2801</v>
      </c>
      <c r="E341" s="38">
        <v>1</v>
      </c>
      <c r="F341" s="38">
        <v>60</v>
      </c>
      <c r="G341" s="38" t="s">
        <v>33</v>
      </c>
      <c r="H341" s="42">
        <v>991.45</v>
      </c>
      <c r="I341" s="2"/>
      <c r="J341" s="44">
        <v>43309</v>
      </c>
      <c r="K341" s="42">
        <v>0</v>
      </c>
      <c r="L341" s="42">
        <v>879.1</v>
      </c>
      <c r="M341" s="44">
        <v>45016</v>
      </c>
      <c r="N341" s="42">
        <f>H341-K341-L341</f>
        <v>112.35000000000002</v>
      </c>
      <c r="O341" s="42">
        <v>0</v>
      </c>
      <c r="P341" s="45">
        <v>0.13</v>
      </c>
      <c r="Q341" s="42">
        <v>0</v>
      </c>
      <c r="R341" s="42">
        <v>0</v>
      </c>
      <c r="S341" s="42">
        <f>N341-R341</f>
        <v>112.35000000000002</v>
      </c>
      <c r="T341" s="38">
        <v>2505</v>
      </c>
      <c r="U341" s="14">
        <f>S341/H341</f>
        <v>0.11331887639316154</v>
      </c>
      <c r="V341" s="19"/>
      <c r="W341" s="19"/>
      <c r="X341" s="37" t="s">
        <v>3465</v>
      </c>
    </row>
    <row r="342" spans="1:24" s="3" customFormat="1" ht="16.5" customHeight="1">
      <c r="A342" s="38">
        <v>831</v>
      </c>
      <c r="B342" s="39">
        <v>10800</v>
      </c>
      <c r="C342" s="38">
        <v>10316454</v>
      </c>
      <c r="D342" s="40" t="s">
        <v>2814</v>
      </c>
      <c r="E342" s="38">
        <v>1</v>
      </c>
      <c r="F342" s="38">
        <v>60</v>
      </c>
      <c r="G342" s="38" t="s">
        <v>33</v>
      </c>
      <c r="H342" s="42">
        <v>991.45</v>
      </c>
      <c r="I342" s="2"/>
      <c r="J342" s="44">
        <v>43309</v>
      </c>
      <c r="K342" s="42">
        <v>0</v>
      </c>
      <c r="L342" s="42">
        <v>879.1</v>
      </c>
      <c r="M342" s="44">
        <v>45016</v>
      </c>
      <c r="N342" s="42">
        <f>H342-K342-L342</f>
        <v>112.35000000000002</v>
      </c>
      <c r="O342" s="42">
        <v>0</v>
      </c>
      <c r="P342" s="45">
        <v>0.13</v>
      </c>
      <c r="Q342" s="42">
        <v>0</v>
      </c>
      <c r="R342" s="42">
        <v>0</v>
      </c>
      <c r="S342" s="42">
        <f>N342-R342</f>
        <v>112.35000000000002</v>
      </c>
      <c r="T342" s="38">
        <v>2505</v>
      </c>
      <c r="U342" s="14">
        <f>S342/H342</f>
        <v>0.11331887639316154</v>
      </c>
      <c r="V342" s="19"/>
      <c r="W342" s="19"/>
      <c r="X342" s="37" t="s">
        <v>3465</v>
      </c>
    </row>
    <row r="343" spans="1:24" s="3" customFormat="1" ht="16.5" customHeight="1">
      <c r="A343" s="38">
        <v>832</v>
      </c>
      <c r="B343" s="39">
        <v>10800</v>
      </c>
      <c r="C343" s="38">
        <v>10316459</v>
      </c>
      <c r="D343" s="40" t="s">
        <v>2796</v>
      </c>
      <c r="E343" s="38">
        <v>1</v>
      </c>
      <c r="F343" s="38">
        <v>60</v>
      </c>
      <c r="G343" s="38" t="s">
        <v>33</v>
      </c>
      <c r="H343" s="42">
        <v>991.45</v>
      </c>
      <c r="I343" s="2"/>
      <c r="J343" s="44">
        <v>43309</v>
      </c>
      <c r="K343" s="42">
        <v>0</v>
      </c>
      <c r="L343" s="42">
        <v>879.1</v>
      </c>
      <c r="M343" s="44">
        <v>45016</v>
      </c>
      <c r="N343" s="42">
        <f>H343-K343-L343</f>
        <v>112.35000000000002</v>
      </c>
      <c r="O343" s="42">
        <v>0</v>
      </c>
      <c r="P343" s="45">
        <v>0.13</v>
      </c>
      <c r="Q343" s="42">
        <v>0</v>
      </c>
      <c r="R343" s="42">
        <v>0</v>
      </c>
      <c r="S343" s="42">
        <f>N343-R343</f>
        <v>112.35000000000002</v>
      </c>
      <c r="T343" s="38">
        <v>2505</v>
      </c>
      <c r="U343" s="14">
        <f>S343/H343</f>
        <v>0.11331887639316154</v>
      </c>
      <c r="V343" s="19"/>
      <c r="W343" s="19"/>
      <c r="X343" s="37" t="s">
        <v>3465</v>
      </c>
    </row>
    <row r="344" spans="1:24" s="3" customFormat="1" ht="16.5" customHeight="1">
      <c r="A344" s="38">
        <v>835</v>
      </c>
      <c r="B344" s="39">
        <v>10800</v>
      </c>
      <c r="C344" s="38">
        <v>10316467</v>
      </c>
      <c r="D344" s="40" t="s">
        <v>2798</v>
      </c>
      <c r="E344" s="38">
        <v>1</v>
      </c>
      <c r="F344" s="38">
        <v>60</v>
      </c>
      <c r="G344" s="38" t="s">
        <v>33</v>
      </c>
      <c r="H344" s="42">
        <v>991.45</v>
      </c>
      <c r="I344" s="2"/>
      <c r="J344" s="44">
        <v>43309</v>
      </c>
      <c r="K344" s="42">
        <v>0</v>
      </c>
      <c r="L344" s="42">
        <v>879.1</v>
      </c>
      <c r="M344" s="44">
        <v>45016</v>
      </c>
      <c r="N344" s="42">
        <f>H344-K344-L344</f>
        <v>112.35000000000002</v>
      </c>
      <c r="O344" s="42">
        <v>0</v>
      </c>
      <c r="P344" s="45">
        <v>0.13</v>
      </c>
      <c r="Q344" s="42">
        <v>0</v>
      </c>
      <c r="R344" s="42">
        <v>0</v>
      </c>
      <c r="S344" s="42">
        <f>N344-R344</f>
        <v>112.35000000000002</v>
      </c>
      <c r="T344" s="38">
        <v>2505</v>
      </c>
      <c r="U344" s="14">
        <f>S344/H344</f>
        <v>0.11331887639316154</v>
      </c>
      <c r="V344" s="19"/>
      <c r="W344" s="19"/>
      <c r="X344" s="37" t="s">
        <v>3465</v>
      </c>
    </row>
    <row r="345" spans="1:24" s="3" customFormat="1" ht="16.5" customHeight="1">
      <c r="A345" s="38">
        <v>836</v>
      </c>
      <c r="B345" s="39">
        <v>10800</v>
      </c>
      <c r="C345" s="38">
        <v>10316469</v>
      </c>
      <c r="D345" s="40" t="s">
        <v>2798</v>
      </c>
      <c r="E345" s="38">
        <v>1</v>
      </c>
      <c r="F345" s="38">
        <v>60</v>
      </c>
      <c r="G345" s="38" t="s">
        <v>33</v>
      </c>
      <c r="H345" s="42">
        <v>991.45</v>
      </c>
      <c r="I345" s="2"/>
      <c r="J345" s="44">
        <v>43309</v>
      </c>
      <c r="K345" s="42">
        <v>0</v>
      </c>
      <c r="L345" s="42">
        <v>879.1</v>
      </c>
      <c r="M345" s="44">
        <v>45016</v>
      </c>
      <c r="N345" s="42">
        <f>H345-K345-L345</f>
        <v>112.35000000000002</v>
      </c>
      <c r="O345" s="42">
        <v>0</v>
      </c>
      <c r="P345" s="45">
        <v>0.13</v>
      </c>
      <c r="Q345" s="42">
        <v>0</v>
      </c>
      <c r="R345" s="42">
        <v>0</v>
      </c>
      <c r="S345" s="42">
        <f>N345-R345</f>
        <v>112.35000000000002</v>
      </c>
      <c r="T345" s="38">
        <v>2505</v>
      </c>
      <c r="U345" s="14">
        <f>S345/H345</f>
        <v>0.11331887639316154</v>
      </c>
      <c r="V345" s="19"/>
      <c r="W345" s="19"/>
      <c r="X345" s="37" t="s">
        <v>3465</v>
      </c>
    </row>
    <row r="346" spans="1:24" s="3" customFormat="1" ht="16.5" customHeight="1">
      <c r="A346" s="38">
        <v>837</v>
      </c>
      <c r="B346" s="39">
        <v>10800</v>
      </c>
      <c r="C346" s="38">
        <v>10316471</v>
      </c>
      <c r="D346" s="40" t="s">
        <v>2798</v>
      </c>
      <c r="E346" s="38">
        <v>1</v>
      </c>
      <c r="F346" s="38">
        <v>60</v>
      </c>
      <c r="G346" s="38" t="s">
        <v>33</v>
      </c>
      <c r="H346" s="42">
        <v>991.45</v>
      </c>
      <c r="I346" s="2"/>
      <c r="J346" s="44">
        <v>43309</v>
      </c>
      <c r="K346" s="42">
        <v>0</v>
      </c>
      <c r="L346" s="42">
        <v>879.1</v>
      </c>
      <c r="M346" s="44">
        <v>45016</v>
      </c>
      <c r="N346" s="42">
        <f>H346-K346-L346</f>
        <v>112.35000000000002</v>
      </c>
      <c r="O346" s="42">
        <v>0</v>
      </c>
      <c r="P346" s="45">
        <v>0.13</v>
      </c>
      <c r="Q346" s="42">
        <v>0</v>
      </c>
      <c r="R346" s="42">
        <v>0</v>
      </c>
      <c r="S346" s="42">
        <f>N346-R346</f>
        <v>112.35000000000002</v>
      </c>
      <c r="T346" s="38">
        <v>2505</v>
      </c>
      <c r="U346" s="14">
        <f>S346/H346</f>
        <v>0.11331887639316154</v>
      </c>
      <c r="V346" s="19"/>
      <c r="W346" s="19"/>
      <c r="X346" s="37" t="s">
        <v>3465</v>
      </c>
    </row>
    <row r="347" spans="1:24" s="3" customFormat="1" ht="16.5" customHeight="1">
      <c r="A347" s="38">
        <v>838</v>
      </c>
      <c r="B347" s="39">
        <v>10800</v>
      </c>
      <c r="C347" s="38">
        <v>10316474</v>
      </c>
      <c r="D347" s="40" t="s">
        <v>2796</v>
      </c>
      <c r="E347" s="38">
        <v>1</v>
      </c>
      <c r="F347" s="38">
        <v>60</v>
      </c>
      <c r="G347" s="38" t="s">
        <v>33</v>
      </c>
      <c r="H347" s="42">
        <v>991.45</v>
      </c>
      <c r="I347" s="2"/>
      <c r="J347" s="44">
        <v>43309</v>
      </c>
      <c r="K347" s="42">
        <v>0</v>
      </c>
      <c r="L347" s="42">
        <v>879.1</v>
      </c>
      <c r="M347" s="44">
        <v>45016</v>
      </c>
      <c r="N347" s="42">
        <f>H347-K347-L347</f>
        <v>112.35000000000002</v>
      </c>
      <c r="O347" s="42">
        <v>0</v>
      </c>
      <c r="P347" s="45">
        <v>0.13</v>
      </c>
      <c r="Q347" s="42">
        <v>0</v>
      </c>
      <c r="R347" s="42">
        <v>0</v>
      </c>
      <c r="S347" s="42">
        <f>N347-R347</f>
        <v>112.35000000000002</v>
      </c>
      <c r="T347" s="38">
        <v>2505</v>
      </c>
      <c r="U347" s="14">
        <f>S347/H347</f>
        <v>0.11331887639316154</v>
      </c>
      <c r="V347" s="19"/>
      <c r="W347" s="19"/>
      <c r="X347" s="37" t="s">
        <v>3465</v>
      </c>
    </row>
    <row r="348" spans="1:24" s="3" customFormat="1" ht="16.5" customHeight="1">
      <c r="A348" s="38">
        <v>839</v>
      </c>
      <c r="B348" s="39">
        <v>10800</v>
      </c>
      <c r="C348" s="38">
        <v>10316476</v>
      </c>
      <c r="D348" s="40" t="s">
        <v>2796</v>
      </c>
      <c r="E348" s="38">
        <v>1</v>
      </c>
      <c r="F348" s="38">
        <v>60</v>
      </c>
      <c r="G348" s="38" t="s">
        <v>33</v>
      </c>
      <c r="H348" s="42">
        <v>991.45</v>
      </c>
      <c r="I348" s="2"/>
      <c r="J348" s="44">
        <v>43309</v>
      </c>
      <c r="K348" s="42">
        <v>0</v>
      </c>
      <c r="L348" s="42">
        <v>879.1</v>
      </c>
      <c r="M348" s="44">
        <v>45016</v>
      </c>
      <c r="N348" s="42">
        <f>H348-K348-L348</f>
        <v>112.35000000000002</v>
      </c>
      <c r="O348" s="42">
        <v>0</v>
      </c>
      <c r="P348" s="45">
        <v>0.13</v>
      </c>
      <c r="Q348" s="42">
        <v>0</v>
      </c>
      <c r="R348" s="42">
        <v>0</v>
      </c>
      <c r="S348" s="42">
        <f>N348-R348</f>
        <v>112.35000000000002</v>
      </c>
      <c r="T348" s="38">
        <v>2505</v>
      </c>
      <c r="U348" s="14">
        <f>S348/H348</f>
        <v>0.11331887639316154</v>
      </c>
      <c r="V348" s="19"/>
      <c r="W348" s="19"/>
      <c r="X348" s="37" t="s">
        <v>3465</v>
      </c>
    </row>
    <row r="349" spans="1:24" s="3" customFormat="1" ht="16.5" customHeight="1">
      <c r="A349" s="38">
        <v>840</v>
      </c>
      <c r="B349" s="39">
        <v>10800</v>
      </c>
      <c r="C349" s="38">
        <v>10316478</v>
      </c>
      <c r="D349" s="40" t="s">
        <v>2798</v>
      </c>
      <c r="E349" s="38">
        <v>1</v>
      </c>
      <c r="F349" s="38">
        <v>60</v>
      </c>
      <c r="G349" s="38" t="s">
        <v>33</v>
      </c>
      <c r="H349" s="42">
        <v>991.45</v>
      </c>
      <c r="I349" s="2"/>
      <c r="J349" s="44">
        <v>43309</v>
      </c>
      <c r="K349" s="42">
        <v>0</v>
      </c>
      <c r="L349" s="42">
        <v>879.1</v>
      </c>
      <c r="M349" s="44">
        <v>45016</v>
      </c>
      <c r="N349" s="42">
        <f>H349-K349-L349</f>
        <v>112.35000000000002</v>
      </c>
      <c r="O349" s="42">
        <v>0</v>
      </c>
      <c r="P349" s="45">
        <v>0.13</v>
      </c>
      <c r="Q349" s="42">
        <v>0</v>
      </c>
      <c r="R349" s="42">
        <v>0</v>
      </c>
      <c r="S349" s="42">
        <f>N349-R349</f>
        <v>112.35000000000002</v>
      </c>
      <c r="T349" s="38">
        <v>2505</v>
      </c>
      <c r="U349" s="14">
        <f>S349/H349</f>
        <v>0.11331887639316154</v>
      </c>
      <c r="V349" s="19"/>
      <c r="W349" s="19"/>
      <c r="X349" s="37" t="s">
        <v>3465</v>
      </c>
    </row>
    <row r="350" spans="1:24" s="3" customFormat="1" ht="16.5" customHeight="1">
      <c r="A350" s="38">
        <v>841</v>
      </c>
      <c r="B350" s="39">
        <v>10800</v>
      </c>
      <c r="C350" s="38">
        <v>10316480</v>
      </c>
      <c r="D350" s="40" t="s">
        <v>2817</v>
      </c>
      <c r="E350" s="38">
        <v>1</v>
      </c>
      <c r="F350" s="38">
        <v>60</v>
      </c>
      <c r="G350" s="38" t="s">
        <v>33</v>
      </c>
      <c r="H350" s="42">
        <v>991.45</v>
      </c>
      <c r="I350" s="2"/>
      <c r="J350" s="44">
        <v>43309</v>
      </c>
      <c r="K350" s="42">
        <v>0</v>
      </c>
      <c r="L350" s="42">
        <v>879.1</v>
      </c>
      <c r="M350" s="44">
        <v>45016</v>
      </c>
      <c r="N350" s="42">
        <f>H350-K350-L350</f>
        <v>112.35000000000002</v>
      </c>
      <c r="O350" s="42">
        <v>0</v>
      </c>
      <c r="P350" s="45">
        <v>0.13</v>
      </c>
      <c r="Q350" s="42">
        <v>0</v>
      </c>
      <c r="R350" s="42">
        <v>0</v>
      </c>
      <c r="S350" s="42">
        <f>N350-R350</f>
        <v>112.35000000000002</v>
      </c>
      <c r="T350" s="38">
        <v>2505</v>
      </c>
      <c r="U350" s="14">
        <f>S350/H350</f>
        <v>0.11331887639316154</v>
      </c>
      <c r="V350" s="19"/>
      <c r="W350" s="19"/>
      <c r="X350" s="37" t="s">
        <v>3465</v>
      </c>
    </row>
    <row r="351" spans="1:24" s="3" customFormat="1" ht="16.5" customHeight="1">
      <c r="A351" s="38">
        <v>843</v>
      </c>
      <c r="B351" s="39">
        <v>10800</v>
      </c>
      <c r="C351" s="38">
        <v>10316484</v>
      </c>
      <c r="D351" s="40" t="s">
        <v>2798</v>
      </c>
      <c r="E351" s="38">
        <v>1</v>
      </c>
      <c r="F351" s="38">
        <v>60</v>
      </c>
      <c r="G351" s="38" t="s">
        <v>33</v>
      </c>
      <c r="H351" s="42">
        <v>991.45</v>
      </c>
      <c r="I351" s="2"/>
      <c r="J351" s="44">
        <v>43309</v>
      </c>
      <c r="K351" s="42">
        <v>0</v>
      </c>
      <c r="L351" s="42">
        <v>879.1</v>
      </c>
      <c r="M351" s="44">
        <v>45016</v>
      </c>
      <c r="N351" s="42">
        <f>H351-K351-L351</f>
        <v>112.35000000000002</v>
      </c>
      <c r="O351" s="42">
        <v>0</v>
      </c>
      <c r="P351" s="45">
        <v>0.13</v>
      </c>
      <c r="Q351" s="42">
        <v>0</v>
      </c>
      <c r="R351" s="42">
        <v>0</v>
      </c>
      <c r="S351" s="42">
        <f>N351-R351</f>
        <v>112.35000000000002</v>
      </c>
      <c r="T351" s="38">
        <v>2505</v>
      </c>
      <c r="U351" s="14">
        <f>S351/H351</f>
        <v>0.11331887639316154</v>
      </c>
      <c r="V351" s="19"/>
      <c r="W351" s="19"/>
      <c r="X351" s="37" t="s">
        <v>3465</v>
      </c>
    </row>
    <row r="352" spans="1:24" s="3" customFormat="1" ht="16.5" customHeight="1">
      <c r="A352" s="38">
        <v>846</v>
      </c>
      <c r="B352" s="39">
        <v>10800</v>
      </c>
      <c r="C352" s="38">
        <v>10316487</v>
      </c>
      <c r="D352" s="40" t="s">
        <v>2796</v>
      </c>
      <c r="E352" s="38">
        <v>1</v>
      </c>
      <c r="F352" s="38">
        <v>60</v>
      </c>
      <c r="G352" s="38" t="s">
        <v>33</v>
      </c>
      <c r="H352" s="42">
        <v>991.45</v>
      </c>
      <c r="I352" s="2"/>
      <c r="J352" s="44">
        <v>43309</v>
      </c>
      <c r="K352" s="42">
        <v>0</v>
      </c>
      <c r="L352" s="42">
        <v>879.1</v>
      </c>
      <c r="M352" s="44">
        <v>45016</v>
      </c>
      <c r="N352" s="42">
        <f>H352-K352-L352</f>
        <v>112.35000000000002</v>
      </c>
      <c r="O352" s="42">
        <v>0</v>
      </c>
      <c r="P352" s="45">
        <v>0.13</v>
      </c>
      <c r="Q352" s="42">
        <v>0</v>
      </c>
      <c r="R352" s="42">
        <v>0</v>
      </c>
      <c r="S352" s="42">
        <f>N352-R352</f>
        <v>112.35000000000002</v>
      </c>
      <c r="T352" s="38">
        <v>2505</v>
      </c>
      <c r="U352" s="14">
        <f>S352/H352</f>
        <v>0.11331887639316154</v>
      </c>
      <c r="V352" s="19"/>
      <c r="W352" s="19"/>
      <c r="X352" s="37" t="s">
        <v>3465</v>
      </c>
    </row>
    <row r="353" spans="1:24" s="3" customFormat="1" ht="16.5" customHeight="1">
      <c r="A353" s="38">
        <v>847</v>
      </c>
      <c r="B353" s="39">
        <v>10800</v>
      </c>
      <c r="C353" s="38">
        <v>10316489</v>
      </c>
      <c r="D353" s="40" t="s">
        <v>2814</v>
      </c>
      <c r="E353" s="38">
        <v>1</v>
      </c>
      <c r="F353" s="38">
        <v>60</v>
      </c>
      <c r="G353" s="38" t="s">
        <v>33</v>
      </c>
      <c r="H353" s="42">
        <v>991.45</v>
      </c>
      <c r="I353" s="2"/>
      <c r="J353" s="44">
        <v>43309</v>
      </c>
      <c r="K353" s="42">
        <v>0</v>
      </c>
      <c r="L353" s="42">
        <v>879.1</v>
      </c>
      <c r="M353" s="44">
        <v>45016</v>
      </c>
      <c r="N353" s="42">
        <f>H353-K353-L353</f>
        <v>112.35000000000002</v>
      </c>
      <c r="O353" s="42">
        <v>0</v>
      </c>
      <c r="P353" s="45">
        <v>0.13</v>
      </c>
      <c r="Q353" s="42">
        <v>0</v>
      </c>
      <c r="R353" s="42">
        <v>0</v>
      </c>
      <c r="S353" s="42">
        <f>N353-R353</f>
        <v>112.35000000000002</v>
      </c>
      <c r="T353" s="38">
        <v>2505</v>
      </c>
      <c r="U353" s="14">
        <f>S353/H353</f>
        <v>0.11331887639316154</v>
      </c>
      <c r="V353" s="19"/>
      <c r="W353" s="19"/>
      <c r="X353" s="37" t="s">
        <v>3465</v>
      </c>
    </row>
    <row r="354" spans="1:24" s="3" customFormat="1" ht="16.5" customHeight="1">
      <c r="A354" s="38">
        <v>848</v>
      </c>
      <c r="B354" s="39">
        <v>10800</v>
      </c>
      <c r="C354" s="38">
        <v>10316491</v>
      </c>
      <c r="D354" s="40" t="s">
        <v>2796</v>
      </c>
      <c r="E354" s="38">
        <v>1</v>
      </c>
      <c r="F354" s="38">
        <v>60</v>
      </c>
      <c r="G354" s="38" t="s">
        <v>33</v>
      </c>
      <c r="H354" s="42">
        <v>991.45</v>
      </c>
      <c r="I354" s="2"/>
      <c r="J354" s="44">
        <v>43309</v>
      </c>
      <c r="K354" s="42">
        <v>0</v>
      </c>
      <c r="L354" s="42">
        <v>879.1</v>
      </c>
      <c r="M354" s="44">
        <v>45016</v>
      </c>
      <c r="N354" s="42">
        <f>H354-K354-L354</f>
        <v>112.35000000000002</v>
      </c>
      <c r="O354" s="42">
        <v>0</v>
      </c>
      <c r="P354" s="45">
        <v>0.13</v>
      </c>
      <c r="Q354" s="42">
        <v>0</v>
      </c>
      <c r="R354" s="42">
        <v>0</v>
      </c>
      <c r="S354" s="42">
        <f>N354-R354</f>
        <v>112.35000000000002</v>
      </c>
      <c r="T354" s="38">
        <v>2505</v>
      </c>
      <c r="U354" s="14">
        <f>S354/H354</f>
        <v>0.11331887639316154</v>
      </c>
      <c r="V354" s="19"/>
      <c r="W354" s="19"/>
      <c r="X354" s="37" t="s">
        <v>3465</v>
      </c>
    </row>
    <row r="355" spans="1:24" s="3" customFormat="1" ht="16.5" customHeight="1">
      <c r="A355" s="38">
        <v>851</v>
      </c>
      <c r="B355" s="39">
        <v>10800</v>
      </c>
      <c r="C355" s="38">
        <v>10316497</v>
      </c>
      <c r="D355" s="40" t="s">
        <v>2796</v>
      </c>
      <c r="E355" s="38">
        <v>1</v>
      </c>
      <c r="F355" s="38">
        <v>60</v>
      </c>
      <c r="G355" s="38" t="s">
        <v>33</v>
      </c>
      <c r="H355" s="42">
        <v>991.45</v>
      </c>
      <c r="I355" s="2"/>
      <c r="J355" s="44">
        <v>43309</v>
      </c>
      <c r="K355" s="42">
        <v>0</v>
      </c>
      <c r="L355" s="42">
        <v>879.1</v>
      </c>
      <c r="M355" s="44">
        <v>45016</v>
      </c>
      <c r="N355" s="42">
        <f>H355-K355-L355</f>
        <v>112.35000000000002</v>
      </c>
      <c r="O355" s="42">
        <v>0</v>
      </c>
      <c r="P355" s="45">
        <v>0.13</v>
      </c>
      <c r="Q355" s="42">
        <v>0</v>
      </c>
      <c r="R355" s="42">
        <v>0</v>
      </c>
      <c r="S355" s="42">
        <f>N355-R355</f>
        <v>112.35000000000002</v>
      </c>
      <c r="T355" s="38">
        <v>2505</v>
      </c>
      <c r="U355" s="14">
        <f>S355/H355</f>
        <v>0.11331887639316154</v>
      </c>
      <c r="V355" s="19"/>
      <c r="W355" s="19"/>
      <c r="X355" s="37" t="s">
        <v>3465</v>
      </c>
    </row>
    <row r="356" spans="1:24" s="3" customFormat="1" ht="16.5" customHeight="1">
      <c r="A356" s="38">
        <v>852</v>
      </c>
      <c r="B356" s="39">
        <v>10800</v>
      </c>
      <c r="C356" s="38">
        <v>10316498</v>
      </c>
      <c r="D356" s="40" t="s">
        <v>2817</v>
      </c>
      <c r="E356" s="38">
        <v>1</v>
      </c>
      <c r="F356" s="38">
        <v>60</v>
      </c>
      <c r="G356" s="38" t="s">
        <v>33</v>
      </c>
      <c r="H356" s="42">
        <v>991.45</v>
      </c>
      <c r="I356" s="2"/>
      <c r="J356" s="44">
        <v>43309</v>
      </c>
      <c r="K356" s="42">
        <v>0</v>
      </c>
      <c r="L356" s="42">
        <v>879.1</v>
      </c>
      <c r="M356" s="44">
        <v>45016</v>
      </c>
      <c r="N356" s="42">
        <f>H356-K356-L356</f>
        <v>112.35000000000002</v>
      </c>
      <c r="O356" s="42">
        <v>0</v>
      </c>
      <c r="P356" s="45">
        <v>0.13</v>
      </c>
      <c r="Q356" s="42">
        <v>0</v>
      </c>
      <c r="R356" s="42">
        <v>0</v>
      </c>
      <c r="S356" s="42">
        <f>N356-R356</f>
        <v>112.35000000000002</v>
      </c>
      <c r="T356" s="38">
        <v>2505</v>
      </c>
      <c r="U356" s="14">
        <f>S356/H356</f>
        <v>0.11331887639316154</v>
      </c>
      <c r="V356" s="19"/>
      <c r="W356" s="19"/>
      <c r="X356" s="37" t="s">
        <v>3465</v>
      </c>
    </row>
    <row r="357" spans="1:24" s="3" customFormat="1" ht="16.5" customHeight="1">
      <c r="A357" s="38">
        <v>853</v>
      </c>
      <c r="B357" s="39">
        <v>10800</v>
      </c>
      <c r="C357" s="38">
        <v>10316500</v>
      </c>
      <c r="D357" s="40" t="s">
        <v>2814</v>
      </c>
      <c r="E357" s="38">
        <v>1</v>
      </c>
      <c r="F357" s="38">
        <v>60</v>
      </c>
      <c r="G357" s="38" t="s">
        <v>33</v>
      </c>
      <c r="H357" s="42">
        <v>991.45</v>
      </c>
      <c r="I357" s="2"/>
      <c r="J357" s="44">
        <v>43309</v>
      </c>
      <c r="K357" s="42">
        <v>0</v>
      </c>
      <c r="L357" s="42">
        <v>879.1</v>
      </c>
      <c r="M357" s="44">
        <v>45016</v>
      </c>
      <c r="N357" s="42">
        <f>H357-K357-L357</f>
        <v>112.35000000000002</v>
      </c>
      <c r="O357" s="42">
        <v>0</v>
      </c>
      <c r="P357" s="45">
        <v>0.13</v>
      </c>
      <c r="Q357" s="42">
        <v>0</v>
      </c>
      <c r="R357" s="42">
        <v>0</v>
      </c>
      <c r="S357" s="42">
        <f>N357-R357</f>
        <v>112.35000000000002</v>
      </c>
      <c r="T357" s="38">
        <v>2505</v>
      </c>
      <c r="U357" s="14">
        <f>S357/H357</f>
        <v>0.11331887639316154</v>
      </c>
      <c r="V357" s="19"/>
      <c r="W357" s="19"/>
      <c r="X357" s="37" t="s">
        <v>3465</v>
      </c>
    </row>
    <row r="358" spans="1:24" s="3" customFormat="1" ht="16.5" customHeight="1">
      <c r="A358" s="38">
        <v>854</v>
      </c>
      <c r="B358" s="39">
        <v>10800</v>
      </c>
      <c r="C358" s="38">
        <v>10316502</v>
      </c>
      <c r="D358" s="40" t="s">
        <v>2796</v>
      </c>
      <c r="E358" s="38">
        <v>1</v>
      </c>
      <c r="F358" s="38">
        <v>60</v>
      </c>
      <c r="G358" s="38" t="s">
        <v>33</v>
      </c>
      <c r="H358" s="42">
        <v>991.45</v>
      </c>
      <c r="I358" s="2"/>
      <c r="J358" s="44">
        <v>43309</v>
      </c>
      <c r="K358" s="42">
        <v>0</v>
      </c>
      <c r="L358" s="42">
        <v>879.1</v>
      </c>
      <c r="M358" s="44">
        <v>45016</v>
      </c>
      <c r="N358" s="42">
        <f>H358-K358-L358</f>
        <v>112.35000000000002</v>
      </c>
      <c r="O358" s="42">
        <v>0</v>
      </c>
      <c r="P358" s="45">
        <v>0.13</v>
      </c>
      <c r="Q358" s="42">
        <v>0</v>
      </c>
      <c r="R358" s="42">
        <v>0</v>
      </c>
      <c r="S358" s="42">
        <f>N358-R358</f>
        <v>112.35000000000002</v>
      </c>
      <c r="T358" s="38">
        <v>2505</v>
      </c>
      <c r="U358" s="14">
        <f>S358/H358</f>
        <v>0.11331887639316154</v>
      </c>
      <c r="V358" s="19"/>
      <c r="W358" s="19"/>
      <c r="X358" s="37" t="s">
        <v>3465</v>
      </c>
    </row>
    <row r="359" spans="1:24" s="3" customFormat="1" ht="16.5" customHeight="1">
      <c r="A359" s="38">
        <v>857</v>
      </c>
      <c r="B359" s="39">
        <v>10800</v>
      </c>
      <c r="C359" s="38">
        <v>10316507</v>
      </c>
      <c r="D359" s="40" t="s">
        <v>2798</v>
      </c>
      <c r="E359" s="38">
        <v>1</v>
      </c>
      <c r="F359" s="38">
        <v>60</v>
      </c>
      <c r="G359" s="38" t="s">
        <v>33</v>
      </c>
      <c r="H359" s="42">
        <v>991.45</v>
      </c>
      <c r="I359" s="2"/>
      <c r="J359" s="44">
        <v>43309</v>
      </c>
      <c r="K359" s="42">
        <v>0</v>
      </c>
      <c r="L359" s="42">
        <v>879.1</v>
      </c>
      <c r="M359" s="44">
        <v>45016</v>
      </c>
      <c r="N359" s="42">
        <f>H359-K359-L359</f>
        <v>112.35000000000002</v>
      </c>
      <c r="O359" s="42">
        <v>0</v>
      </c>
      <c r="P359" s="45">
        <v>0.13</v>
      </c>
      <c r="Q359" s="42">
        <v>0</v>
      </c>
      <c r="R359" s="42">
        <v>0</v>
      </c>
      <c r="S359" s="42">
        <f>N359-R359</f>
        <v>112.35000000000002</v>
      </c>
      <c r="T359" s="38">
        <v>2505</v>
      </c>
      <c r="U359" s="14">
        <f>S359/H359</f>
        <v>0.11331887639316154</v>
      </c>
      <c r="V359" s="19"/>
      <c r="W359" s="19"/>
      <c r="X359" s="37" t="s">
        <v>3465</v>
      </c>
    </row>
    <row r="360" spans="1:24" s="3" customFormat="1" ht="16.5" customHeight="1">
      <c r="A360" s="38">
        <v>868</v>
      </c>
      <c r="B360" s="39">
        <v>10800</v>
      </c>
      <c r="C360" s="38">
        <v>10316752</v>
      </c>
      <c r="D360" s="40" t="s">
        <v>2817</v>
      </c>
      <c r="E360" s="38">
        <v>1</v>
      </c>
      <c r="F360" s="38">
        <v>60</v>
      </c>
      <c r="G360" s="38" t="s">
        <v>33</v>
      </c>
      <c r="H360" s="42">
        <v>991.45</v>
      </c>
      <c r="I360" s="2"/>
      <c r="J360" s="44">
        <v>43309</v>
      </c>
      <c r="K360" s="42">
        <v>0</v>
      </c>
      <c r="L360" s="42">
        <v>879.1</v>
      </c>
      <c r="M360" s="44">
        <v>45016</v>
      </c>
      <c r="N360" s="42">
        <f>H360-K360-L360</f>
        <v>112.35000000000002</v>
      </c>
      <c r="O360" s="42">
        <v>0</v>
      </c>
      <c r="P360" s="45">
        <v>0.13</v>
      </c>
      <c r="Q360" s="42">
        <v>0</v>
      </c>
      <c r="R360" s="42">
        <v>0</v>
      </c>
      <c r="S360" s="42">
        <f>N360-R360</f>
        <v>112.35000000000002</v>
      </c>
      <c r="T360" s="38">
        <v>2505</v>
      </c>
      <c r="U360" s="14">
        <f>S360/H360</f>
        <v>0.11331887639316154</v>
      </c>
      <c r="V360" s="19"/>
      <c r="W360" s="19"/>
      <c r="X360" s="37" t="s">
        <v>3465</v>
      </c>
    </row>
    <row r="361" spans="1:24" s="3" customFormat="1" ht="16.5" customHeight="1">
      <c r="A361" s="38">
        <v>869</v>
      </c>
      <c r="B361" s="39">
        <v>10800</v>
      </c>
      <c r="C361" s="38">
        <v>10316755</v>
      </c>
      <c r="D361" s="40" t="s">
        <v>2817</v>
      </c>
      <c r="E361" s="38">
        <v>1</v>
      </c>
      <c r="F361" s="38">
        <v>60</v>
      </c>
      <c r="G361" s="38" t="s">
        <v>33</v>
      </c>
      <c r="H361" s="42">
        <v>991.45</v>
      </c>
      <c r="I361" s="2"/>
      <c r="J361" s="44">
        <v>43309</v>
      </c>
      <c r="K361" s="42">
        <v>0</v>
      </c>
      <c r="L361" s="42">
        <v>879.1</v>
      </c>
      <c r="M361" s="44">
        <v>45016</v>
      </c>
      <c r="N361" s="42">
        <f>H361-K361-L361</f>
        <v>112.35000000000002</v>
      </c>
      <c r="O361" s="42">
        <v>0</v>
      </c>
      <c r="P361" s="45">
        <v>0.13</v>
      </c>
      <c r="Q361" s="42">
        <v>0</v>
      </c>
      <c r="R361" s="42">
        <v>0</v>
      </c>
      <c r="S361" s="42">
        <f>N361-R361</f>
        <v>112.35000000000002</v>
      </c>
      <c r="T361" s="38">
        <v>2505</v>
      </c>
      <c r="U361" s="14">
        <f>S361/H361</f>
        <v>0.11331887639316154</v>
      </c>
      <c r="V361" s="19"/>
      <c r="W361" s="19"/>
      <c r="X361" s="37" t="s">
        <v>3465</v>
      </c>
    </row>
    <row r="362" spans="1:24" s="3" customFormat="1" ht="16.5" customHeight="1">
      <c r="A362" s="38">
        <v>870</v>
      </c>
      <c r="B362" s="39">
        <v>10800</v>
      </c>
      <c r="C362" s="38">
        <v>10316757</v>
      </c>
      <c r="D362" s="40" t="s">
        <v>2796</v>
      </c>
      <c r="E362" s="38">
        <v>1</v>
      </c>
      <c r="F362" s="38">
        <v>60</v>
      </c>
      <c r="G362" s="38" t="s">
        <v>33</v>
      </c>
      <c r="H362" s="42">
        <v>991.45</v>
      </c>
      <c r="I362" s="2"/>
      <c r="J362" s="44">
        <v>43309</v>
      </c>
      <c r="K362" s="42">
        <v>0</v>
      </c>
      <c r="L362" s="42">
        <v>879.1</v>
      </c>
      <c r="M362" s="44">
        <v>45016</v>
      </c>
      <c r="N362" s="42">
        <f>H362-K362-L362</f>
        <v>112.35000000000002</v>
      </c>
      <c r="O362" s="42">
        <v>0</v>
      </c>
      <c r="P362" s="45">
        <v>0.13</v>
      </c>
      <c r="Q362" s="42">
        <v>0</v>
      </c>
      <c r="R362" s="42">
        <v>0</v>
      </c>
      <c r="S362" s="42">
        <f>N362-R362</f>
        <v>112.35000000000002</v>
      </c>
      <c r="T362" s="38">
        <v>2505</v>
      </c>
      <c r="U362" s="14">
        <f>S362/H362</f>
        <v>0.11331887639316154</v>
      </c>
      <c r="V362" s="19"/>
      <c r="W362" s="19"/>
      <c r="X362" s="37" t="s">
        <v>3465</v>
      </c>
    </row>
    <row r="363" spans="1:24" s="3" customFormat="1" ht="16.5" customHeight="1">
      <c r="A363" s="38">
        <v>871</v>
      </c>
      <c r="B363" s="39">
        <v>10800</v>
      </c>
      <c r="C363" s="38">
        <v>10316758</v>
      </c>
      <c r="D363" s="40" t="s">
        <v>2814</v>
      </c>
      <c r="E363" s="38">
        <v>1</v>
      </c>
      <c r="F363" s="38">
        <v>60</v>
      </c>
      <c r="G363" s="38" t="s">
        <v>33</v>
      </c>
      <c r="H363" s="42">
        <v>991.45</v>
      </c>
      <c r="I363" s="2"/>
      <c r="J363" s="44">
        <v>43309</v>
      </c>
      <c r="K363" s="42">
        <v>0</v>
      </c>
      <c r="L363" s="42">
        <v>879.1</v>
      </c>
      <c r="M363" s="44">
        <v>45016</v>
      </c>
      <c r="N363" s="42">
        <f>H363-K363-L363</f>
        <v>112.35000000000002</v>
      </c>
      <c r="O363" s="42">
        <v>0</v>
      </c>
      <c r="P363" s="45">
        <v>0.13</v>
      </c>
      <c r="Q363" s="42">
        <v>0</v>
      </c>
      <c r="R363" s="42">
        <v>0</v>
      </c>
      <c r="S363" s="42">
        <f>N363-R363</f>
        <v>112.35000000000002</v>
      </c>
      <c r="T363" s="38">
        <v>2505</v>
      </c>
      <c r="U363" s="14">
        <f>S363/H363</f>
        <v>0.11331887639316154</v>
      </c>
      <c r="V363" s="19"/>
      <c r="W363" s="19"/>
      <c r="X363" s="37" t="s">
        <v>3465</v>
      </c>
    </row>
    <row r="364" spans="1:24" s="3" customFormat="1" ht="16.5" customHeight="1">
      <c r="A364" s="38">
        <v>872</v>
      </c>
      <c r="B364" s="39">
        <v>10800</v>
      </c>
      <c r="C364" s="38">
        <v>10316760</v>
      </c>
      <c r="D364" s="40" t="s">
        <v>2814</v>
      </c>
      <c r="E364" s="38">
        <v>1</v>
      </c>
      <c r="F364" s="38">
        <v>60</v>
      </c>
      <c r="G364" s="38" t="s">
        <v>33</v>
      </c>
      <c r="H364" s="42">
        <v>991.45</v>
      </c>
      <c r="I364" s="2"/>
      <c r="J364" s="44">
        <v>43309</v>
      </c>
      <c r="K364" s="42">
        <v>0</v>
      </c>
      <c r="L364" s="42">
        <v>879.1</v>
      </c>
      <c r="M364" s="44">
        <v>45016</v>
      </c>
      <c r="N364" s="42">
        <f>H364-K364-L364</f>
        <v>112.35000000000002</v>
      </c>
      <c r="O364" s="42">
        <v>0</v>
      </c>
      <c r="P364" s="45">
        <v>0.13</v>
      </c>
      <c r="Q364" s="42">
        <v>0</v>
      </c>
      <c r="R364" s="42">
        <v>0</v>
      </c>
      <c r="S364" s="42">
        <f>N364-R364</f>
        <v>112.35000000000002</v>
      </c>
      <c r="T364" s="38">
        <v>2505</v>
      </c>
      <c r="U364" s="14">
        <f>S364/H364</f>
        <v>0.11331887639316154</v>
      </c>
      <c r="V364" s="19"/>
      <c r="W364" s="19"/>
      <c r="X364" s="37" t="s">
        <v>3465</v>
      </c>
    </row>
    <row r="365" spans="1:24" s="3" customFormat="1" ht="16.5" customHeight="1">
      <c r="A365" s="38">
        <v>873</v>
      </c>
      <c r="B365" s="39">
        <v>10800</v>
      </c>
      <c r="C365" s="38">
        <v>10316762</v>
      </c>
      <c r="D365" s="40" t="s">
        <v>2796</v>
      </c>
      <c r="E365" s="38">
        <v>1</v>
      </c>
      <c r="F365" s="38">
        <v>60</v>
      </c>
      <c r="G365" s="38" t="s">
        <v>33</v>
      </c>
      <c r="H365" s="42">
        <v>991.45</v>
      </c>
      <c r="I365" s="2"/>
      <c r="J365" s="44">
        <v>43309</v>
      </c>
      <c r="K365" s="42">
        <v>0</v>
      </c>
      <c r="L365" s="42">
        <v>879.1</v>
      </c>
      <c r="M365" s="44">
        <v>45016</v>
      </c>
      <c r="N365" s="42">
        <f>H365-K365-L365</f>
        <v>112.35000000000002</v>
      </c>
      <c r="O365" s="42">
        <v>0</v>
      </c>
      <c r="P365" s="45">
        <v>0.13</v>
      </c>
      <c r="Q365" s="42">
        <v>0</v>
      </c>
      <c r="R365" s="42">
        <v>0</v>
      </c>
      <c r="S365" s="42">
        <f>N365-R365</f>
        <v>112.35000000000002</v>
      </c>
      <c r="T365" s="38">
        <v>2505</v>
      </c>
      <c r="U365" s="14">
        <f>S365/H365</f>
        <v>0.11331887639316154</v>
      </c>
      <c r="V365" s="19"/>
      <c r="W365" s="19"/>
      <c r="X365" s="37" t="s">
        <v>3465</v>
      </c>
    </row>
    <row r="366" spans="1:24" s="3" customFormat="1" ht="16.5" customHeight="1">
      <c r="A366" s="38">
        <v>874</v>
      </c>
      <c r="B366" s="39">
        <v>10800</v>
      </c>
      <c r="C366" s="38">
        <v>10316764</v>
      </c>
      <c r="D366" s="40" t="s">
        <v>2798</v>
      </c>
      <c r="E366" s="38">
        <v>1</v>
      </c>
      <c r="F366" s="38">
        <v>60</v>
      </c>
      <c r="G366" s="38" t="s">
        <v>33</v>
      </c>
      <c r="H366" s="42">
        <v>991.45</v>
      </c>
      <c r="I366" s="2"/>
      <c r="J366" s="44">
        <v>43309</v>
      </c>
      <c r="K366" s="42">
        <v>0</v>
      </c>
      <c r="L366" s="42">
        <v>879.1</v>
      </c>
      <c r="M366" s="44">
        <v>45016</v>
      </c>
      <c r="N366" s="42">
        <f>H366-K366-L366</f>
        <v>112.35000000000002</v>
      </c>
      <c r="O366" s="42">
        <v>0</v>
      </c>
      <c r="P366" s="45">
        <v>0.13</v>
      </c>
      <c r="Q366" s="42">
        <v>0</v>
      </c>
      <c r="R366" s="42">
        <v>0</v>
      </c>
      <c r="S366" s="42">
        <f>N366-R366</f>
        <v>112.35000000000002</v>
      </c>
      <c r="T366" s="38">
        <v>2505</v>
      </c>
      <c r="U366" s="14">
        <f>S366/H366</f>
        <v>0.11331887639316154</v>
      </c>
      <c r="V366" s="19"/>
      <c r="W366" s="19"/>
      <c r="X366" s="37" t="s">
        <v>3465</v>
      </c>
    </row>
    <row r="367" spans="1:24" s="3" customFormat="1" ht="16.5" customHeight="1">
      <c r="A367" s="38">
        <v>875</v>
      </c>
      <c r="B367" s="39">
        <v>10800</v>
      </c>
      <c r="C367" s="38">
        <v>10316766</v>
      </c>
      <c r="D367" s="40" t="s">
        <v>2796</v>
      </c>
      <c r="E367" s="38">
        <v>1</v>
      </c>
      <c r="F367" s="38">
        <v>60</v>
      </c>
      <c r="G367" s="38" t="s">
        <v>33</v>
      </c>
      <c r="H367" s="42">
        <v>991.45</v>
      </c>
      <c r="I367" s="2"/>
      <c r="J367" s="44">
        <v>43309</v>
      </c>
      <c r="K367" s="42">
        <v>0</v>
      </c>
      <c r="L367" s="42">
        <v>879.1</v>
      </c>
      <c r="M367" s="44">
        <v>45016</v>
      </c>
      <c r="N367" s="42">
        <f>H367-K367-L367</f>
        <v>112.35000000000002</v>
      </c>
      <c r="O367" s="42">
        <v>0</v>
      </c>
      <c r="P367" s="45">
        <v>0.13</v>
      </c>
      <c r="Q367" s="42">
        <v>0</v>
      </c>
      <c r="R367" s="42">
        <v>0</v>
      </c>
      <c r="S367" s="42">
        <f>N367-R367</f>
        <v>112.35000000000002</v>
      </c>
      <c r="T367" s="38">
        <v>2505</v>
      </c>
      <c r="U367" s="14">
        <f>S367/H367</f>
        <v>0.11331887639316154</v>
      </c>
      <c r="V367" s="19"/>
      <c r="W367" s="19"/>
      <c r="X367" s="37" t="s">
        <v>3465</v>
      </c>
    </row>
    <row r="368" spans="1:24" s="3" customFormat="1" ht="16.5" customHeight="1">
      <c r="A368" s="38">
        <v>876</v>
      </c>
      <c r="B368" s="39">
        <v>10800</v>
      </c>
      <c r="C368" s="38">
        <v>10316768</v>
      </c>
      <c r="D368" s="40" t="s">
        <v>2798</v>
      </c>
      <c r="E368" s="38">
        <v>1</v>
      </c>
      <c r="F368" s="38">
        <v>60</v>
      </c>
      <c r="G368" s="38" t="s">
        <v>33</v>
      </c>
      <c r="H368" s="42">
        <v>991.45</v>
      </c>
      <c r="I368" s="2"/>
      <c r="J368" s="44">
        <v>43309</v>
      </c>
      <c r="K368" s="42">
        <v>0</v>
      </c>
      <c r="L368" s="42">
        <v>879.1</v>
      </c>
      <c r="M368" s="44">
        <v>45016</v>
      </c>
      <c r="N368" s="42">
        <f>H368-K368-L368</f>
        <v>112.35000000000002</v>
      </c>
      <c r="O368" s="42">
        <v>0</v>
      </c>
      <c r="P368" s="45">
        <v>0.13</v>
      </c>
      <c r="Q368" s="42">
        <v>0</v>
      </c>
      <c r="R368" s="42">
        <v>0</v>
      </c>
      <c r="S368" s="42">
        <f>N368-R368</f>
        <v>112.35000000000002</v>
      </c>
      <c r="T368" s="38">
        <v>2505</v>
      </c>
      <c r="U368" s="14">
        <f>S368/H368</f>
        <v>0.11331887639316154</v>
      </c>
      <c r="V368" s="19"/>
      <c r="W368" s="19"/>
      <c r="X368" s="37" t="s">
        <v>3465</v>
      </c>
    </row>
    <row r="369" spans="1:24" s="3" customFormat="1" ht="16.5" customHeight="1">
      <c r="A369" s="38">
        <v>877</v>
      </c>
      <c r="B369" s="39">
        <v>10800</v>
      </c>
      <c r="C369" s="38">
        <v>10316771</v>
      </c>
      <c r="D369" s="40" t="s">
        <v>2796</v>
      </c>
      <c r="E369" s="38">
        <v>1</v>
      </c>
      <c r="F369" s="38">
        <v>60</v>
      </c>
      <c r="G369" s="38" t="s">
        <v>33</v>
      </c>
      <c r="H369" s="42">
        <v>991.45</v>
      </c>
      <c r="I369" s="2"/>
      <c r="J369" s="44">
        <v>43309</v>
      </c>
      <c r="K369" s="42">
        <v>0</v>
      </c>
      <c r="L369" s="42">
        <v>879.1</v>
      </c>
      <c r="M369" s="44">
        <v>45016</v>
      </c>
      <c r="N369" s="42">
        <f>H369-K369-L369</f>
        <v>112.35000000000002</v>
      </c>
      <c r="O369" s="42">
        <v>0</v>
      </c>
      <c r="P369" s="45">
        <v>0.13</v>
      </c>
      <c r="Q369" s="42">
        <v>0</v>
      </c>
      <c r="R369" s="42">
        <v>0</v>
      </c>
      <c r="S369" s="42">
        <f>N369-R369</f>
        <v>112.35000000000002</v>
      </c>
      <c r="T369" s="38">
        <v>2505</v>
      </c>
      <c r="U369" s="14">
        <f>S369/H369</f>
        <v>0.11331887639316154</v>
      </c>
      <c r="V369" s="19"/>
      <c r="W369" s="19"/>
      <c r="X369" s="37" t="s">
        <v>3465</v>
      </c>
    </row>
    <row r="370" spans="1:24" s="3" customFormat="1" ht="16.5" customHeight="1">
      <c r="A370" s="38">
        <v>878</v>
      </c>
      <c r="B370" s="39">
        <v>10800</v>
      </c>
      <c r="C370" s="38">
        <v>10316772</v>
      </c>
      <c r="D370" s="40" t="s">
        <v>2796</v>
      </c>
      <c r="E370" s="38">
        <v>1</v>
      </c>
      <c r="F370" s="38">
        <v>60</v>
      </c>
      <c r="G370" s="38" t="s">
        <v>33</v>
      </c>
      <c r="H370" s="42">
        <v>991.45</v>
      </c>
      <c r="I370" s="2"/>
      <c r="J370" s="44">
        <v>43309</v>
      </c>
      <c r="K370" s="42">
        <v>0</v>
      </c>
      <c r="L370" s="42">
        <v>879.1</v>
      </c>
      <c r="M370" s="44">
        <v>45016</v>
      </c>
      <c r="N370" s="42">
        <f>H370-K370-L370</f>
        <v>112.35000000000002</v>
      </c>
      <c r="O370" s="42">
        <v>0</v>
      </c>
      <c r="P370" s="45">
        <v>0.13</v>
      </c>
      <c r="Q370" s="42">
        <v>0</v>
      </c>
      <c r="R370" s="42">
        <v>0</v>
      </c>
      <c r="S370" s="42">
        <f>N370-R370</f>
        <v>112.35000000000002</v>
      </c>
      <c r="T370" s="38">
        <v>2505</v>
      </c>
      <c r="U370" s="14">
        <f>S370/H370</f>
        <v>0.11331887639316154</v>
      </c>
      <c r="V370" s="19"/>
      <c r="W370" s="19"/>
      <c r="X370" s="37" t="s">
        <v>3465</v>
      </c>
    </row>
    <row r="371" spans="1:24" s="3" customFormat="1" ht="16.5" customHeight="1">
      <c r="A371" s="38">
        <v>879</v>
      </c>
      <c r="B371" s="39">
        <v>10800</v>
      </c>
      <c r="C371" s="38">
        <v>10316774</v>
      </c>
      <c r="D371" s="40" t="s">
        <v>2798</v>
      </c>
      <c r="E371" s="38">
        <v>1</v>
      </c>
      <c r="F371" s="38">
        <v>60</v>
      </c>
      <c r="G371" s="38" t="s">
        <v>33</v>
      </c>
      <c r="H371" s="42">
        <v>991.45</v>
      </c>
      <c r="I371" s="2"/>
      <c r="J371" s="44">
        <v>43309</v>
      </c>
      <c r="K371" s="42">
        <v>0</v>
      </c>
      <c r="L371" s="42">
        <v>879.1</v>
      </c>
      <c r="M371" s="44">
        <v>45016</v>
      </c>
      <c r="N371" s="42">
        <f>H371-K371-L371</f>
        <v>112.35000000000002</v>
      </c>
      <c r="O371" s="42">
        <v>0</v>
      </c>
      <c r="P371" s="45">
        <v>0.13</v>
      </c>
      <c r="Q371" s="42">
        <v>0</v>
      </c>
      <c r="R371" s="42">
        <v>0</v>
      </c>
      <c r="S371" s="42">
        <f>N371-R371</f>
        <v>112.35000000000002</v>
      </c>
      <c r="T371" s="38">
        <v>2505</v>
      </c>
      <c r="U371" s="14">
        <f>S371/H371</f>
        <v>0.11331887639316154</v>
      </c>
      <c r="V371" s="19"/>
      <c r="W371" s="19"/>
      <c r="X371" s="37" t="s">
        <v>3465</v>
      </c>
    </row>
    <row r="372" spans="1:24" s="3" customFormat="1" ht="16.5" customHeight="1">
      <c r="A372" s="38">
        <v>880</v>
      </c>
      <c r="B372" s="39">
        <v>10800</v>
      </c>
      <c r="C372" s="38">
        <v>10316776</v>
      </c>
      <c r="D372" s="40" t="s">
        <v>2817</v>
      </c>
      <c r="E372" s="38">
        <v>1</v>
      </c>
      <c r="F372" s="38">
        <v>60</v>
      </c>
      <c r="G372" s="38" t="s">
        <v>33</v>
      </c>
      <c r="H372" s="42">
        <v>991.45</v>
      </c>
      <c r="I372" s="2"/>
      <c r="J372" s="44">
        <v>43309</v>
      </c>
      <c r="K372" s="42">
        <v>0</v>
      </c>
      <c r="L372" s="42">
        <v>879.1</v>
      </c>
      <c r="M372" s="44">
        <v>45016</v>
      </c>
      <c r="N372" s="42">
        <f>H372-K372-L372</f>
        <v>112.35000000000002</v>
      </c>
      <c r="O372" s="42">
        <v>0</v>
      </c>
      <c r="P372" s="45">
        <v>0.13</v>
      </c>
      <c r="Q372" s="42">
        <v>0</v>
      </c>
      <c r="R372" s="42">
        <v>0</v>
      </c>
      <c r="S372" s="42">
        <f>N372-R372</f>
        <v>112.35000000000002</v>
      </c>
      <c r="T372" s="38">
        <v>2505</v>
      </c>
      <c r="U372" s="14">
        <f>S372/H372</f>
        <v>0.11331887639316154</v>
      </c>
      <c r="V372" s="19"/>
      <c r="W372" s="19"/>
      <c r="X372" s="37" t="s">
        <v>3465</v>
      </c>
    </row>
    <row r="373" spans="1:24" s="3" customFormat="1" ht="16.5" customHeight="1">
      <c r="A373" s="38">
        <v>881</v>
      </c>
      <c r="B373" s="39">
        <v>10800</v>
      </c>
      <c r="C373" s="38">
        <v>10316777</v>
      </c>
      <c r="D373" s="40" t="s">
        <v>2817</v>
      </c>
      <c r="E373" s="38">
        <v>1</v>
      </c>
      <c r="F373" s="38">
        <v>60</v>
      </c>
      <c r="G373" s="38" t="s">
        <v>33</v>
      </c>
      <c r="H373" s="42">
        <v>991.45</v>
      </c>
      <c r="I373" s="2"/>
      <c r="J373" s="44">
        <v>43309</v>
      </c>
      <c r="K373" s="42">
        <v>0</v>
      </c>
      <c r="L373" s="42">
        <v>879.1</v>
      </c>
      <c r="M373" s="44">
        <v>45016</v>
      </c>
      <c r="N373" s="42">
        <f>H373-K373-L373</f>
        <v>112.35000000000002</v>
      </c>
      <c r="O373" s="42">
        <v>0</v>
      </c>
      <c r="P373" s="45">
        <v>0.13</v>
      </c>
      <c r="Q373" s="42">
        <v>0</v>
      </c>
      <c r="R373" s="42">
        <v>0</v>
      </c>
      <c r="S373" s="42">
        <f>N373-R373</f>
        <v>112.35000000000002</v>
      </c>
      <c r="T373" s="38">
        <v>2505</v>
      </c>
      <c r="U373" s="14">
        <f>S373/H373</f>
        <v>0.11331887639316154</v>
      </c>
      <c r="V373" s="19"/>
      <c r="W373" s="19"/>
      <c r="X373" s="37" t="s">
        <v>3465</v>
      </c>
    </row>
    <row r="374" spans="1:24" s="3" customFormat="1" ht="16.5" customHeight="1">
      <c r="A374" s="38">
        <v>910</v>
      </c>
      <c r="B374" s="39">
        <v>10800</v>
      </c>
      <c r="C374" s="38">
        <v>10316830</v>
      </c>
      <c r="D374" s="40" t="s">
        <v>2800</v>
      </c>
      <c r="E374" s="38">
        <v>1</v>
      </c>
      <c r="F374" s="38">
        <v>60</v>
      </c>
      <c r="G374" s="38" t="s">
        <v>33</v>
      </c>
      <c r="H374" s="42">
        <v>991.45</v>
      </c>
      <c r="I374" s="2"/>
      <c r="J374" s="44">
        <v>43309</v>
      </c>
      <c r="K374" s="42">
        <v>0</v>
      </c>
      <c r="L374" s="42">
        <v>879.1</v>
      </c>
      <c r="M374" s="44">
        <v>45016</v>
      </c>
      <c r="N374" s="42">
        <f>H374-K374-L374</f>
        <v>112.35000000000002</v>
      </c>
      <c r="O374" s="42">
        <v>0</v>
      </c>
      <c r="P374" s="45">
        <v>0.13</v>
      </c>
      <c r="Q374" s="42">
        <v>0</v>
      </c>
      <c r="R374" s="42">
        <v>0</v>
      </c>
      <c r="S374" s="42">
        <f>N374-R374</f>
        <v>112.35000000000002</v>
      </c>
      <c r="T374" s="38">
        <v>2505</v>
      </c>
      <c r="U374" s="14">
        <f>S374/H374</f>
        <v>0.11331887639316154</v>
      </c>
      <c r="V374" s="19"/>
      <c r="W374" s="19"/>
      <c r="X374" s="37" t="s">
        <v>3465</v>
      </c>
    </row>
    <row r="375" spans="1:24" s="3" customFormat="1" ht="16.5" customHeight="1">
      <c r="A375" s="38">
        <v>911</v>
      </c>
      <c r="B375" s="39">
        <v>10800</v>
      </c>
      <c r="C375" s="38">
        <v>10316832</v>
      </c>
      <c r="D375" s="40" t="s">
        <v>2814</v>
      </c>
      <c r="E375" s="38">
        <v>1</v>
      </c>
      <c r="F375" s="38">
        <v>60</v>
      </c>
      <c r="G375" s="38" t="s">
        <v>33</v>
      </c>
      <c r="H375" s="42">
        <v>991.45</v>
      </c>
      <c r="I375" s="2"/>
      <c r="J375" s="44">
        <v>43309</v>
      </c>
      <c r="K375" s="42">
        <v>0</v>
      </c>
      <c r="L375" s="42">
        <v>879.1</v>
      </c>
      <c r="M375" s="44">
        <v>45016</v>
      </c>
      <c r="N375" s="42">
        <f>H375-K375-L375</f>
        <v>112.35000000000002</v>
      </c>
      <c r="O375" s="42">
        <v>0</v>
      </c>
      <c r="P375" s="45">
        <v>0.13</v>
      </c>
      <c r="Q375" s="42">
        <v>0</v>
      </c>
      <c r="R375" s="42">
        <v>0</v>
      </c>
      <c r="S375" s="42">
        <f>N375-R375</f>
        <v>112.35000000000002</v>
      </c>
      <c r="T375" s="38">
        <v>2505</v>
      </c>
      <c r="U375" s="14">
        <f>S375/H375</f>
        <v>0.11331887639316154</v>
      </c>
      <c r="V375" s="19"/>
      <c r="W375" s="19"/>
      <c r="X375" s="37" t="s">
        <v>3465</v>
      </c>
    </row>
    <row r="376" spans="1:24" s="3" customFormat="1" ht="16.5" customHeight="1">
      <c r="A376" s="38">
        <v>912</v>
      </c>
      <c r="B376" s="39">
        <v>10800</v>
      </c>
      <c r="C376" s="38">
        <v>10316834</v>
      </c>
      <c r="D376" s="40" t="s">
        <v>2798</v>
      </c>
      <c r="E376" s="38">
        <v>1</v>
      </c>
      <c r="F376" s="38">
        <v>60</v>
      </c>
      <c r="G376" s="38" t="s">
        <v>33</v>
      </c>
      <c r="H376" s="42">
        <v>991.45</v>
      </c>
      <c r="I376" s="2"/>
      <c r="J376" s="44">
        <v>43309</v>
      </c>
      <c r="K376" s="42">
        <v>0</v>
      </c>
      <c r="L376" s="42">
        <v>879.1</v>
      </c>
      <c r="M376" s="44">
        <v>45016</v>
      </c>
      <c r="N376" s="42">
        <f>H376-K376-L376</f>
        <v>112.35000000000002</v>
      </c>
      <c r="O376" s="42">
        <v>0</v>
      </c>
      <c r="P376" s="45">
        <v>0.13</v>
      </c>
      <c r="Q376" s="42">
        <v>0</v>
      </c>
      <c r="R376" s="42">
        <v>0</v>
      </c>
      <c r="S376" s="42">
        <f>N376-R376</f>
        <v>112.35000000000002</v>
      </c>
      <c r="T376" s="38">
        <v>2505</v>
      </c>
      <c r="U376" s="14">
        <f>S376/H376</f>
        <v>0.11331887639316154</v>
      </c>
      <c r="V376" s="19"/>
      <c r="W376" s="19"/>
      <c r="X376" s="37" t="s">
        <v>3465</v>
      </c>
    </row>
    <row r="377" spans="1:24" s="3" customFormat="1" ht="16.5" customHeight="1">
      <c r="A377" s="38">
        <v>913</v>
      </c>
      <c r="B377" s="39">
        <v>10800</v>
      </c>
      <c r="C377" s="38">
        <v>10316835</v>
      </c>
      <c r="D377" s="40" t="s">
        <v>2796</v>
      </c>
      <c r="E377" s="38">
        <v>1</v>
      </c>
      <c r="F377" s="38">
        <v>60</v>
      </c>
      <c r="G377" s="38" t="s">
        <v>33</v>
      </c>
      <c r="H377" s="42">
        <v>991.45</v>
      </c>
      <c r="I377" s="2"/>
      <c r="J377" s="44">
        <v>43309</v>
      </c>
      <c r="K377" s="42">
        <v>0</v>
      </c>
      <c r="L377" s="42">
        <v>879.1</v>
      </c>
      <c r="M377" s="44">
        <v>45016</v>
      </c>
      <c r="N377" s="42">
        <f>H377-K377-L377</f>
        <v>112.35000000000002</v>
      </c>
      <c r="O377" s="42">
        <v>0</v>
      </c>
      <c r="P377" s="45">
        <v>0.13</v>
      </c>
      <c r="Q377" s="42">
        <v>0</v>
      </c>
      <c r="R377" s="42">
        <v>0</v>
      </c>
      <c r="S377" s="42">
        <f>N377-R377</f>
        <v>112.35000000000002</v>
      </c>
      <c r="T377" s="38">
        <v>2505</v>
      </c>
      <c r="U377" s="14">
        <f>S377/H377</f>
        <v>0.11331887639316154</v>
      </c>
      <c r="V377" s="19"/>
      <c r="W377" s="19"/>
      <c r="X377" s="37" t="s">
        <v>3465</v>
      </c>
    </row>
    <row r="378" spans="1:24" s="3" customFormat="1" ht="16.5" customHeight="1">
      <c r="A378" s="38">
        <v>914</v>
      </c>
      <c r="B378" s="39">
        <v>10800</v>
      </c>
      <c r="C378" s="38">
        <v>10316837</v>
      </c>
      <c r="D378" s="40" t="s">
        <v>2798</v>
      </c>
      <c r="E378" s="38">
        <v>1</v>
      </c>
      <c r="F378" s="38">
        <v>60</v>
      </c>
      <c r="G378" s="38" t="s">
        <v>33</v>
      </c>
      <c r="H378" s="42">
        <v>991.45</v>
      </c>
      <c r="I378" s="2"/>
      <c r="J378" s="44">
        <v>43309</v>
      </c>
      <c r="K378" s="42">
        <v>0</v>
      </c>
      <c r="L378" s="42">
        <v>879.1</v>
      </c>
      <c r="M378" s="44">
        <v>45016</v>
      </c>
      <c r="N378" s="42">
        <f>H378-K378-L378</f>
        <v>112.35000000000002</v>
      </c>
      <c r="O378" s="42">
        <v>0</v>
      </c>
      <c r="P378" s="45">
        <v>0.13</v>
      </c>
      <c r="Q378" s="42">
        <v>0</v>
      </c>
      <c r="R378" s="42">
        <v>0</v>
      </c>
      <c r="S378" s="42">
        <f>N378-R378</f>
        <v>112.35000000000002</v>
      </c>
      <c r="T378" s="38">
        <v>2505</v>
      </c>
      <c r="U378" s="14">
        <f>S378/H378</f>
        <v>0.11331887639316154</v>
      </c>
      <c r="V378" s="19"/>
      <c r="W378" s="19"/>
      <c r="X378" s="37" t="s">
        <v>3465</v>
      </c>
    </row>
    <row r="379" spans="1:24" s="3" customFormat="1" ht="16.5" customHeight="1">
      <c r="A379" s="38">
        <v>917</v>
      </c>
      <c r="B379" s="39">
        <v>10800</v>
      </c>
      <c r="C379" s="38">
        <v>10316842</v>
      </c>
      <c r="D379" s="40" t="s">
        <v>2796</v>
      </c>
      <c r="E379" s="38">
        <v>1</v>
      </c>
      <c r="F379" s="38">
        <v>60</v>
      </c>
      <c r="G379" s="38" t="s">
        <v>33</v>
      </c>
      <c r="H379" s="42">
        <v>991.45</v>
      </c>
      <c r="I379" s="2"/>
      <c r="J379" s="44">
        <v>43309</v>
      </c>
      <c r="K379" s="42">
        <v>0</v>
      </c>
      <c r="L379" s="42">
        <v>879.1</v>
      </c>
      <c r="M379" s="44">
        <v>45016</v>
      </c>
      <c r="N379" s="42">
        <f>H379-K379-L379</f>
        <v>112.35000000000002</v>
      </c>
      <c r="O379" s="42">
        <v>0</v>
      </c>
      <c r="P379" s="45">
        <v>0.13</v>
      </c>
      <c r="Q379" s="42">
        <v>0</v>
      </c>
      <c r="R379" s="42">
        <v>0</v>
      </c>
      <c r="S379" s="42">
        <f>N379-R379</f>
        <v>112.35000000000002</v>
      </c>
      <c r="T379" s="38">
        <v>2505</v>
      </c>
      <c r="U379" s="14">
        <f>S379/H379</f>
        <v>0.11331887639316154</v>
      </c>
      <c r="V379" s="19"/>
      <c r="W379" s="19"/>
      <c r="X379" s="37" t="s">
        <v>3465</v>
      </c>
    </row>
    <row r="380" spans="1:24" s="3" customFormat="1" ht="16.5" customHeight="1">
      <c r="A380" s="38">
        <v>918</v>
      </c>
      <c r="B380" s="39">
        <v>10800</v>
      </c>
      <c r="C380" s="38">
        <v>10316843</v>
      </c>
      <c r="D380" s="40" t="s">
        <v>2814</v>
      </c>
      <c r="E380" s="38">
        <v>1</v>
      </c>
      <c r="F380" s="38">
        <v>60</v>
      </c>
      <c r="G380" s="38" t="s">
        <v>33</v>
      </c>
      <c r="H380" s="42">
        <v>991.45</v>
      </c>
      <c r="I380" s="2"/>
      <c r="J380" s="44">
        <v>43309</v>
      </c>
      <c r="K380" s="42">
        <v>0</v>
      </c>
      <c r="L380" s="42">
        <v>879.1</v>
      </c>
      <c r="M380" s="44">
        <v>45016</v>
      </c>
      <c r="N380" s="42">
        <f>H380-K380-L380</f>
        <v>112.35000000000002</v>
      </c>
      <c r="O380" s="42">
        <v>0</v>
      </c>
      <c r="P380" s="45">
        <v>0.13</v>
      </c>
      <c r="Q380" s="42">
        <v>0</v>
      </c>
      <c r="R380" s="42">
        <v>0</v>
      </c>
      <c r="S380" s="42">
        <f>N380-R380</f>
        <v>112.35000000000002</v>
      </c>
      <c r="T380" s="38">
        <v>2505</v>
      </c>
      <c r="U380" s="14">
        <f>S380/H380</f>
        <v>0.11331887639316154</v>
      </c>
      <c r="V380" s="19"/>
      <c r="W380" s="19"/>
      <c r="X380" s="37" t="s">
        <v>3465</v>
      </c>
    </row>
    <row r="381" spans="1:24" s="3" customFormat="1" ht="16.5" customHeight="1">
      <c r="A381" s="38">
        <v>919</v>
      </c>
      <c r="B381" s="39">
        <v>10800</v>
      </c>
      <c r="C381" s="38">
        <v>10316845</v>
      </c>
      <c r="D381" s="40" t="s">
        <v>2814</v>
      </c>
      <c r="E381" s="38">
        <v>1</v>
      </c>
      <c r="F381" s="38">
        <v>60</v>
      </c>
      <c r="G381" s="38" t="s">
        <v>33</v>
      </c>
      <c r="H381" s="42">
        <v>991.45</v>
      </c>
      <c r="I381" s="2"/>
      <c r="J381" s="44">
        <v>43309</v>
      </c>
      <c r="K381" s="42">
        <v>0</v>
      </c>
      <c r="L381" s="42">
        <v>879.1</v>
      </c>
      <c r="M381" s="44">
        <v>45016</v>
      </c>
      <c r="N381" s="42">
        <f>H381-K381-L381</f>
        <v>112.35000000000002</v>
      </c>
      <c r="O381" s="42">
        <v>0</v>
      </c>
      <c r="P381" s="45">
        <v>0.13</v>
      </c>
      <c r="Q381" s="42">
        <v>0</v>
      </c>
      <c r="R381" s="42">
        <v>0</v>
      </c>
      <c r="S381" s="42">
        <f>N381-R381</f>
        <v>112.35000000000002</v>
      </c>
      <c r="T381" s="38">
        <v>2505</v>
      </c>
      <c r="U381" s="14">
        <f>S381/H381</f>
        <v>0.11331887639316154</v>
      </c>
      <c r="V381" s="19"/>
      <c r="W381" s="19"/>
      <c r="X381" s="37" t="s">
        <v>3465</v>
      </c>
    </row>
    <row r="382" spans="1:24" s="3" customFormat="1" ht="16.5" customHeight="1">
      <c r="A382" s="38">
        <v>921</v>
      </c>
      <c r="B382" s="39">
        <v>10800</v>
      </c>
      <c r="C382" s="38">
        <v>10316847</v>
      </c>
      <c r="D382" s="40" t="s">
        <v>2817</v>
      </c>
      <c r="E382" s="38">
        <v>1</v>
      </c>
      <c r="F382" s="38">
        <v>60</v>
      </c>
      <c r="G382" s="38" t="s">
        <v>33</v>
      </c>
      <c r="H382" s="42">
        <v>991.45</v>
      </c>
      <c r="I382" s="2"/>
      <c r="J382" s="44">
        <v>43309</v>
      </c>
      <c r="K382" s="42">
        <v>0</v>
      </c>
      <c r="L382" s="42">
        <v>879.1</v>
      </c>
      <c r="M382" s="44">
        <v>45016</v>
      </c>
      <c r="N382" s="42">
        <f>H382-K382-L382</f>
        <v>112.35000000000002</v>
      </c>
      <c r="O382" s="42">
        <v>0</v>
      </c>
      <c r="P382" s="45">
        <v>0.13</v>
      </c>
      <c r="Q382" s="42">
        <v>0</v>
      </c>
      <c r="R382" s="42">
        <v>0</v>
      </c>
      <c r="S382" s="42">
        <f>N382-R382</f>
        <v>112.35000000000002</v>
      </c>
      <c r="T382" s="38">
        <v>2505</v>
      </c>
      <c r="U382" s="14">
        <f>S382/H382</f>
        <v>0.11331887639316154</v>
      </c>
      <c r="V382" s="19"/>
      <c r="W382" s="19"/>
      <c r="X382" s="37" t="s">
        <v>3465</v>
      </c>
    </row>
    <row r="383" spans="1:24" s="3" customFormat="1" ht="16.5" customHeight="1">
      <c r="A383" s="38">
        <v>922</v>
      </c>
      <c r="B383" s="39">
        <v>10800</v>
      </c>
      <c r="C383" s="38">
        <v>10316849</v>
      </c>
      <c r="D383" s="40" t="s">
        <v>2798</v>
      </c>
      <c r="E383" s="38">
        <v>1</v>
      </c>
      <c r="F383" s="38">
        <v>60</v>
      </c>
      <c r="G383" s="38" t="s">
        <v>33</v>
      </c>
      <c r="H383" s="42">
        <v>991.45</v>
      </c>
      <c r="I383" s="2"/>
      <c r="J383" s="44">
        <v>43309</v>
      </c>
      <c r="K383" s="42">
        <v>0</v>
      </c>
      <c r="L383" s="42">
        <v>879.1</v>
      </c>
      <c r="M383" s="44">
        <v>45016</v>
      </c>
      <c r="N383" s="42">
        <f>H383-K383-L383</f>
        <v>112.35000000000002</v>
      </c>
      <c r="O383" s="42">
        <v>0</v>
      </c>
      <c r="P383" s="45">
        <v>0.13</v>
      </c>
      <c r="Q383" s="42">
        <v>0</v>
      </c>
      <c r="R383" s="42">
        <v>0</v>
      </c>
      <c r="S383" s="42">
        <f>N383-R383</f>
        <v>112.35000000000002</v>
      </c>
      <c r="T383" s="38">
        <v>2505</v>
      </c>
      <c r="U383" s="14">
        <f>S383/H383</f>
        <v>0.11331887639316154</v>
      </c>
      <c r="V383" s="19"/>
      <c r="W383" s="19"/>
      <c r="X383" s="37" t="s">
        <v>3465</v>
      </c>
    </row>
    <row r="384" spans="1:24" s="3" customFormat="1" ht="16.5" customHeight="1">
      <c r="A384" s="38">
        <v>923</v>
      </c>
      <c r="B384" s="39">
        <v>10800</v>
      </c>
      <c r="C384" s="38">
        <v>10316851</v>
      </c>
      <c r="D384" s="40" t="s">
        <v>2798</v>
      </c>
      <c r="E384" s="38">
        <v>1</v>
      </c>
      <c r="F384" s="38">
        <v>60</v>
      </c>
      <c r="G384" s="38" t="s">
        <v>33</v>
      </c>
      <c r="H384" s="42">
        <v>991.45</v>
      </c>
      <c r="I384" s="2"/>
      <c r="J384" s="44">
        <v>43309</v>
      </c>
      <c r="K384" s="42">
        <v>0</v>
      </c>
      <c r="L384" s="42">
        <v>879.1</v>
      </c>
      <c r="M384" s="44">
        <v>45016</v>
      </c>
      <c r="N384" s="42">
        <f>H384-K384-L384</f>
        <v>112.35000000000002</v>
      </c>
      <c r="O384" s="42">
        <v>0</v>
      </c>
      <c r="P384" s="45">
        <v>0.13</v>
      </c>
      <c r="Q384" s="42">
        <v>0</v>
      </c>
      <c r="R384" s="42">
        <v>0</v>
      </c>
      <c r="S384" s="42">
        <f>N384-R384</f>
        <v>112.35000000000002</v>
      </c>
      <c r="T384" s="38">
        <v>2505</v>
      </c>
      <c r="U384" s="14">
        <f>S384/H384</f>
        <v>0.11331887639316154</v>
      </c>
      <c r="V384" s="19"/>
      <c r="W384" s="19"/>
      <c r="X384" s="37" t="s">
        <v>3465</v>
      </c>
    </row>
    <row r="385" spans="1:36" s="3" customFormat="1" ht="16.5" customHeight="1">
      <c r="A385" s="38">
        <v>924</v>
      </c>
      <c r="B385" s="39">
        <v>10800</v>
      </c>
      <c r="C385" s="38">
        <v>10316853</v>
      </c>
      <c r="D385" s="40" t="s">
        <v>2798</v>
      </c>
      <c r="E385" s="38">
        <v>1</v>
      </c>
      <c r="F385" s="38">
        <v>60</v>
      </c>
      <c r="G385" s="38" t="s">
        <v>33</v>
      </c>
      <c r="H385" s="42">
        <v>991.45</v>
      </c>
      <c r="I385" s="2"/>
      <c r="J385" s="44">
        <v>43309</v>
      </c>
      <c r="K385" s="42">
        <v>0</v>
      </c>
      <c r="L385" s="42">
        <v>879.1</v>
      </c>
      <c r="M385" s="44">
        <v>45016</v>
      </c>
      <c r="N385" s="42">
        <f>H385-K385-L385</f>
        <v>112.35000000000002</v>
      </c>
      <c r="O385" s="42">
        <v>0</v>
      </c>
      <c r="P385" s="45">
        <v>0.13</v>
      </c>
      <c r="Q385" s="42">
        <v>0</v>
      </c>
      <c r="R385" s="42">
        <v>0</v>
      </c>
      <c r="S385" s="42">
        <f>N385-R385</f>
        <v>112.35000000000002</v>
      </c>
      <c r="T385" s="38">
        <v>2505</v>
      </c>
      <c r="U385" s="14">
        <f>S385/H385</f>
        <v>0.11331887639316154</v>
      </c>
      <c r="V385" s="19"/>
      <c r="W385" s="19"/>
      <c r="X385" s="37" t="s">
        <v>3465</v>
      </c>
    </row>
    <row r="386" spans="1:36" s="3" customFormat="1" ht="16.5" customHeight="1">
      <c r="A386" s="38">
        <v>926</v>
      </c>
      <c r="B386" s="39">
        <v>10800</v>
      </c>
      <c r="C386" s="38">
        <v>10316856</v>
      </c>
      <c r="D386" s="40" t="s">
        <v>2796</v>
      </c>
      <c r="E386" s="38">
        <v>1</v>
      </c>
      <c r="F386" s="38">
        <v>60</v>
      </c>
      <c r="G386" s="38" t="s">
        <v>33</v>
      </c>
      <c r="H386" s="42">
        <v>991.45</v>
      </c>
      <c r="I386" s="2"/>
      <c r="J386" s="44">
        <v>43309</v>
      </c>
      <c r="K386" s="42">
        <v>0</v>
      </c>
      <c r="L386" s="42">
        <v>879.1</v>
      </c>
      <c r="M386" s="44">
        <v>45016</v>
      </c>
      <c r="N386" s="42">
        <f>H386-K386-L386</f>
        <v>112.35000000000002</v>
      </c>
      <c r="O386" s="42">
        <v>0</v>
      </c>
      <c r="P386" s="45">
        <v>0.13</v>
      </c>
      <c r="Q386" s="42">
        <v>0</v>
      </c>
      <c r="R386" s="42">
        <v>0</v>
      </c>
      <c r="S386" s="42">
        <f>N386-R386</f>
        <v>112.35000000000002</v>
      </c>
      <c r="T386" s="38">
        <v>2505</v>
      </c>
      <c r="U386" s="14">
        <f>S386/H386</f>
        <v>0.11331887639316154</v>
      </c>
      <c r="V386" s="19"/>
      <c r="W386" s="19"/>
      <c r="X386" s="37" t="s">
        <v>3465</v>
      </c>
    </row>
    <row r="387" spans="1:36" s="3" customFormat="1" ht="16.5" customHeight="1">
      <c r="A387" s="38">
        <v>927</v>
      </c>
      <c r="B387" s="39">
        <v>10800</v>
      </c>
      <c r="C387" s="38">
        <v>10316858</v>
      </c>
      <c r="D387" s="40" t="s">
        <v>2817</v>
      </c>
      <c r="E387" s="38">
        <v>1</v>
      </c>
      <c r="F387" s="38">
        <v>60</v>
      </c>
      <c r="G387" s="38" t="s">
        <v>33</v>
      </c>
      <c r="H387" s="42">
        <v>991.45</v>
      </c>
      <c r="I387" s="2"/>
      <c r="J387" s="44">
        <v>43309</v>
      </c>
      <c r="K387" s="42">
        <v>0</v>
      </c>
      <c r="L387" s="42">
        <v>879.1</v>
      </c>
      <c r="M387" s="44">
        <v>45016</v>
      </c>
      <c r="N387" s="42">
        <f>H387-K387-L387</f>
        <v>112.35000000000002</v>
      </c>
      <c r="O387" s="42">
        <v>0</v>
      </c>
      <c r="P387" s="45">
        <v>0.13</v>
      </c>
      <c r="Q387" s="42">
        <v>0</v>
      </c>
      <c r="R387" s="42">
        <v>0</v>
      </c>
      <c r="S387" s="42">
        <f>N387-R387</f>
        <v>112.35000000000002</v>
      </c>
      <c r="T387" s="38">
        <v>2505</v>
      </c>
      <c r="U387" s="14">
        <f>S387/H387</f>
        <v>0.11331887639316154</v>
      </c>
      <c r="V387" s="19"/>
      <c r="W387" s="19"/>
      <c r="X387" s="37" t="s">
        <v>3465</v>
      </c>
    </row>
    <row r="388" spans="1:36" s="3" customFormat="1" ht="16.5" customHeight="1">
      <c r="A388" s="38">
        <v>928</v>
      </c>
      <c r="B388" s="39">
        <v>10800</v>
      </c>
      <c r="C388" s="38">
        <v>10316860</v>
      </c>
      <c r="D388" s="40" t="s">
        <v>2817</v>
      </c>
      <c r="E388" s="38">
        <v>1</v>
      </c>
      <c r="F388" s="38">
        <v>60</v>
      </c>
      <c r="G388" s="38" t="s">
        <v>33</v>
      </c>
      <c r="H388" s="42">
        <v>991.45</v>
      </c>
      <c r="I388" s="2"/>
      <c r="J388" s="44">
        <v>43309</v>
      </c>
      <c r="K388" s="42">
        <v>0</v>
      </c>
      <c r="L388" s="42">
        <v>879.1</v>
      </c>
      <c r="M388" s="44">
        <v>45016</v>
      </c>
      <c r="N388" s="42">
        <f>H388-K388-L388</f>
        <v>112.35000000000002</v>
      </c>
      <c r="O388" s="42">
        <v>0</v>
      </c>
      <c r="P388" s="45">
        <v>0.13</v>
      </c>
      <c r="Q388" s="42">
        <v>0</v>
      </c>
      <c r="R388" s="42">
        <v>0</v>
      </c>
      <c r="S388" s="42">
        <f>N388-R388</f>
        <v>112.35000000000002</v>
      </c>
      <c r="T388" s="38">
        <v>2505</v>
      </c>
      <c r="U388" s="14">
        <f>S388/H388</f>
        <v>0.11331887639316154</v>
      </c>
      <c r="V388" s="19"/>
      <c r="W388" s="19"/>
      <c r="X388" s="37" t="s">
        <v>3465</v>
      </c>
    </row>
    <row r="389" spans="1:36" s="3" customFormat="1" ht="16.5" customHeight="1">
      <c r="A389" s="38">
        <v>399</v>
      </c>
      <c r="B389" s="39">
        <v>10800</v>
      </c>
      <c r="C389" s="38">
        <v>10315328</v>
      </c>
      <c r="D389" s="40" t="s">
        <v>2745</v>
      </c>
      <c r="E389" s="38">
        <v>1</v>
      </c>
      <c r="F389" s="38">
        <v>60</v>
      </c>
      <c r="G389" s="38" t="s">
        <v>33</v>
      </c>
      <c r="H389" s="42">
        <v>2142</v>
      </c>
      <c r="I389" s="2"/>
      <c r="J389" s="44">
        <v>43309</v>
      </c>
      <c r="K389" s="42">
        <v>0</v>
      </c>
      <c r="L389" s="42">
        <v>1899.26</v>
      </c>
      <c r="M389" s="44">
        <v>45016</v>
      </c>
      <c r="N389" s="42">
        <f>H389-K389-L389</f>
        <v>242.74</v>
      </c>
      <c r="O389" s="42">
        <v>0</v>
      </c>
      <c r="P389" s="45">
        <v>0.13</v>
      </c>
      <c r="Q389" s="42">
        <v>0</v>
      </c>
      <c r="R389" s="42">
        <v>0</v>
      </c>
      <c r="S389" s="42">
        <f>N389-R389</f>
        <v>242.74</v>
      </c>
      <c r="T389" s="38">
        <v>2505</v>
      </c>
      <c r="U389" s="14">
        <f>S389/H389</f>
        <v>0.11332399626517274</v>
      </c>
      <c r="V389" s="19"/>
      <c r="W389" s="19"/>
      <c r="X389" s="37" t="s">
        <v>3465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1:36" s="3" customFormat="1" ht="16.5" customHeight="1">
      <c r="A390" s="38">
        <v>407</v>
      </c>
      <c r="B390" s="39">
        <v>10800</v>
      </c>
      <c r="C390" s="38">
        <v>10315370</v>
      </c>
      <c r="D390" s="40" t="s">
        <v>2749</v>
      </c>
      <c r="E390" s="38">
        <v>1</v>
      </c>
      <c r="F390" s="38">
        <v>60</v>
      </c>
      <c r="G390" s="38" t="s">
        <v>33</v>
      </c>
      <c r="H390" s="42">
        <v>2142</v>
      </c>
      <c r="I390" s="2"/>
      <c r="J390" s="44">
        <v>43309</v>
      </c>
      <c r="K390" s="42">
        <v>0</v>
      </c>
      <c r="L390" s="42">
        <v>1899.26</v>
      </c>
      <c r="M390" s="44">
        <v>45016</v>
      </c>
      <c r="N390" s="42">
        <f>H390-K390-L390</f>
        <v>242.74</v>
      </c>
      <c r="O390" s="42">
        <v>0</v>
      </c>
      <c r="P390" s="45">
        <v>0.13</v>
      </c>
      <c r="Q390" s="42">
        <v>0</v>
      </c>
      <c r="R390" s="42">
        <v>0</v>
      </c>
      <c r="S390" s="42">
        <f>N390-R390</f>
        <v>242.74</v>
      </c>
      <c r="T390" s="38">
        <v>2505</v>
      </c>
      <c r="U390" s="14">
        <f>S390/H390</f>
        <v>0.11332399626517274</v>
      </c>
      <c r="V390" s="19"/>
      <c r="W390" s="19"/>
      <c r="X390" s="37" t="s">
        <v>3465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1:36" s="3" customFormat="1" ht="16.5" customHeight="1">
      <c r="A391" s="38">
        <v>419</v>
      </c>
      <c r="B391" s="39">
        <v>10800</v>
      </c>
      <c r="C391" s="38">
        <v>10315288</v>
      </c>
      <c r="D391" s="40" t="s">
        <v>2755</v>
      </c>
      <c r="E391" s="38">
        <v>1</v>
      </c>
      <c r="F391" s="38">
        <v>60</v>
      </c>
      <c r="G391" s="38" t="s">
        <v>33</v>
      </c>
      <c r="H391" s="42">
        <v>2142</v>
      </c>
      <c r="I391" s="2"/>
      <c r="J391" s="44">
        <v>43309</v>
      </c>
      <c r="K391" s="42">
        <v>0</v>
      </c>
      <c r="L391" s="42">
        <v>1899.26</v>
      </c>
      <c r="M391" s="44">
        <v>45016</v>
      </c>
      <c r="N391" s="42">
        <f>H391-K391-L391</f>
        <v>242.74</v>
      </c>
      <c r="O391" s="42">
        <v>0</v>
      </c>
      <c r="P391" s="45">
        <v>0.13</v>
      </c>
      <c r="Q391" s="42">
        <v>0</v>
      </c>
      <c r="R391" s="42">
        <v>0</v>
      </c>
      <c r="S391" s="42">
        <f>N391-R391</f>
        <v>242.74</v>
      </c>
      <c r="T391" s="38">
        <v>2505</v>
      </c>
      <c r="U391" s="14">
        <f>S391/H391</f>
        <v>0.11332399626517274</v>
      </c>
      <c r="V391" s="19"/>
      <c r="W391" s="19"/>
      <c r="X391" s="37" t="s">
        <v>3465</v>
      </c>
    </row>
    <row r="392" spans="1:36" s="3" customFormat="1" ht="16.5" customHeight="1">
      <c r="A392" s="38">
        <v>432</v>
      </c>
      <c r="B392" s="39">
        <v>10800</v>
      </c>
      <c r="C392" s="38">
        <v>10315307</v>
      </c>
      <c r="D392" s="40" t="s">
        <v>2763</v>
      </c>
      <c r="E392" s="38">
        <v>1</v>
      </c>
      <c r="F392" s="38">
        <v>60</v>
      </c>
      <c r="G392" s="38" t="s">
        <v>33</v>
      </c>
      <c r="H392" s="42">
        <v>2142</v>
      </c>
      <c r="I392" s="2"/>
      <c r="J392" s="44">
        <v>43309</v>
      </c>
      <c r="K392" s="42">
        <v>0</v>
      </c>
      <c r="L392" s="42">
        <v>1899.26</v>
      </c>
      <c r="M392" s="44">
        <v>45016</v>
      </c>
      <c r="N392" s="42">
        <f>H392-K392-L392</f>
        <v>242.74</v>
      </c>
      <c r="O392" s="42">
        <v>0</v>
      </c>
      <c r="P392" s="45">
        <v>0.13</v>
      </c>
      <c r="Q392" s="42">
        <v>0</v>
      </c>
      <c r="R392" s="42">
        <v>0</v>
      </c>
      <c r="S392" s="42">
        <f>N392-R392</f>
        <v>242.74</v>
      </c>
      <c r="T392" s="38">
        <v>2505</v>
      </c>
      <c r="U392" s="14">
        <f>S392/H392</f>
        <v>0.11332399626517274</v>
      </c>
      <c r="V392" s="19"/>
      <c r="W392" s="19"/>
      <c r="X392" s="37" t="s">
        <v>3465</v>
      </c>
    </row>
    <row r="393" spans="1:36" s="3" customFormat="1" ht="16.5" customHeight="1">
      <c r="A393" s="38">
        <v>438</v>
      </c>
      <c r="B393" s="39">
        <v>10800</v>
      </c>
      <c r="C393" s="38">
        <v>10315316</v>
      </c>
      <c r="D393" s="40" t="s">
        <v>2767</v>
      </c>
      <c r="E393" s="38">
        <v>1</v>
      </c>
      <c r="F393" s="38">
        <v>60</v>
      </c>
      <c r="G393" s="38" t="s">
        <v>33</v>
      </c>
      <c r="H393" s="42">
        <v>2142</v>
      </c>
      <c r="I393" s="2"/>
      <c r="J393" s="44">
        <v>43309</v>
      </c>
      <c r="K393" s="42">
        <v>0</v>
      </c>
      <c r="L393" s="42">
        <v>1899.26</v>
      </c>
      <c r="M393" s="44">
        <v>45016</v>
      </c>
      <c r="N393" s="42">
        <f>H393-K393-L393</f>
        <v>242.74</v>
      </c>
      <c r="O393" s="42">
        <v>0</v>
      </c>
      <c r="P393" s="45">
        <v>0.13</v>
      </c>
      <c r="Q393" s="42">
        <v>0</v>
      </c>
      <c r="R393" s="42">
        <v>0</v>
      </c>
      <c r="S393" s="42">
        <f>N393-R393</f>
        <v>242.74</v>
      </c>
      <c r="T393" s="38">
        <v>2505</v>
      </c>
      <c r="U393" s="14">
        <f>S393/H393</f>
        <v>0.11332399626517274</v>
      </c>
      <c r="V393" s="19"/>
      <c r="W393" s="19"/>
      <c r="X393" s="37" t="s">
        <v>3465</v>
      </c>
    </row>
    <row r="394" spans="1:36" s="3" customFormat="1" ht="16.5" customHeight="1">
      <c r="A394" s="38">
        <v>445</v>
      </c>
      <c r="B394" s="39">
        <v>10800</v>
      </c>
      <c r="C394" s="38">
        <v>10315383</v>
      </c>
      <c r="D394" s="40" t="s">
        <v>2771</v>
      </c>
      <c r="E394" s="38">
        <v>1</v>
      </c>
      <c r="F394" s="38">
        <v>60</v>
      </c>
      <c r="G394" s="38" t="s">
        <v>33</v>
      </c>
      <c r="H394" s="42">
        <v>2142</v>
      </c>
      <c r="I394" s="2"/>
      <c r="J394" s="44">
        <v>43309</v>
      </c>
      <c r="K394" s="42">
        <v>0</v>
      </c>
      <c r="L394" s="42">
        <v>1899.26</v>
      </c>
      <c r="M394" s="44">
        <v>45016</v>
      </c>
      <c r="N394" s="42">
        <f>H394-K394-L394</f>
        <v>242.74</v>
      </c>
      <c r="O394" s="42">
        <v>0</v>
      </c>
      <c r="P394" s="45">
        <v>0.13</v>
      </c>
      <c r="Q394" s="42">
        <v>0</v>
      </c>
      <c r="R394" s="42">
        <v>0</v>
      </c>
      <c r="S394" s="42">
        <f>N394-R394</f>
        <v>242.74</v>
      </c>
      <c r="T394" s="38">
        <v>2505</v>
      </c>
      <c r="U394" s="14">
        <f>S394/H394</f>
        <v>0.11332399626517274</v>
      </c>
      <c r="V394" s="19"/>
      <c r="W394" s="19"/>
      <c r="X394" s="37" t="s">
        <v>3465</v>
      </c>
    </row>
    <row r="395" spans="1:36" s="3" customFormat="1" ht="16.5" customHeight="1">
      <c r="A395" s="38">
        <v>446</v>
      </c>
      <c r="B395" s="39">
        <v>10800</v>
      </c>
      <c r="C395" s="38">
        <v>10315384</v>
      </c>
      <c r="D395" s="40" t="s">
        <v>2772</v>
      </c>
      <c r="E395" s="38">
        <v>1</v>
      </c>
      <c r="F395" s="38">
        <v>60</v>
      </c>
      <c r="G395" s="38" t="s">
        <v>33</v>
      </c>
      <c r="H395" s="42">
        <v>2142</v>
      </c>
      <c r="I395" s="2"/>
      <c r="J395" s="44">
        <v>43309</v>
      </c>
      <c r="K395" s="42">
        <v>0</v>
      </c>
      <c r="L395" s="42">
        <v>1899.26</v>
      </c>
      <c r="M395" s="44">
        <v>45016</v>
      </c>
      <c r="N395" s="42">
        <f>H395-K395-L395</f>
        <v>242.74</v>
      </c>
      <c r="O395" s="42">
        <v>0</v>
      </c>
      <c r="P395" s="45">
        <v>0.13</v>
      </c>
      <c r="Q395" s="42">
        <v>0</v>
      </c>
      <c r="R395" s="42">
        <v>0</v>
      </c>
      <c r="S395" s="42">
        <f>N395-R395</f>
        <v>242.74</v>
      </c>
      <c r="T395" s="38">
        <v>2505</v>
      </c>
      <c r="U395" s="14">
        <f>S395/H395</f>
        <v>0.11332399626517274</v>
      </c>
      <c r="V395" s="19"/>
      <c r="W395" s="19"/>
      <c r="X395" s="37" t="s">
        <v>3465</v>
      </c>
    </row>
    <row r="396" spans="1:36" s="3" customFormat="1" ht="16.5" customHeight="1">
      <c r="A396" s="38">
        <v>463</v>
      </c>
      <c r="B396" s="39">
        <v>10800</v>
      </c>
      <c r="C396" s="38">
        <v>10315417</v>
      </c>
      <c r="D396" s="40" t="s">
        <v>2781</v>
      </c>
      <c r="E396" s="38">
        <v>1</v>
      </c>
      <c r="F396" s="38">
        <v>60</v>
      </c>
      <c r="G396" s="38" t="s">
        <v>33</v>
      </c>
      <c r="H396" s="42">
        <v>2142</v>
      </c>
      <c r="I396" s="2"/>
      <c r="J396" s="44">
        <v>43309</v>
      </c>
      <c r="K396" s="42">
        <v>0</v>
      </c>
      <c r="L396" s="42">
        <v>1899.26</v>
      </c>
      <c r="M396" s="44">
        <v>45016</v>
      </c>
      <c r="N396" s="42">
        <f>H396-K396-L396</f>
        <v>242.74</v>
      </c>
      <c r="O396" s="42">
        <v>0</v>
      </c>
      <c r="P396" s="45">
        <v>0.13</v>
      </c>
      <c r="Q396" s="42">
        <v>0</v>
      </c>
      <c r="R396" s="42">
        <v>0</v>
      </c>
      <c r="S396" s="42">
        <f>N396-R396</f>
        <v>242.74</v>
      </c>
      <c r="T396" s="38">
        <v>2505</v>
      </c>
      <c r="U396" s="14">
        <f>S396/H396</f>
        <v>0.11332399626517274</v>
      </c>
      <c r="V396" s="19"/>
      <c r="W396" s="19"/>
      <c r="X396" s="37" t="s">
        <v>3465</v>
      </c>
    </row>
    <row r="397" spans="1:36" s="3" customFormat="1" ht="16.5" customHeight="1">
      <c r="A397" s="38">
        <v>464</v>
      </c>
      <c r="B397" s="39">
        <v>10800</v>
      </c>
      <c r="C397" s="38">
        <v>10315418</v>
      </c>
      <c r="D397" s="40" t="s">
        <v>2782</v>
      </c>
      <c r="E397" s="38">
        <v>1</v>
      </c>
      <c r="F397" s="38">
        <v>60</v>
      </c>
      <c r="G397" s="38" t="s">
        <v>33</v>
      </c>
      <c r="H397" s="42">
        <v>2142</v>
      </c>
      <c r="I397" s="2"/>
      <c r="J397" s="44">
        <v>43309</v>
      </c>
      <c r="K397" s="42">
        <v>0</v>
      </c>
      <c r="L397" s="42">
        <v>1899.26</v>
      </c>
      <c r="M397" s="44">
        <v>45016</v>
      </c>
      <c r="N397" s="42">
        <f>H397-K397-L397</f>
        <v>242.74</v>
      </c>
      <c r="O397" s="42">
        <v>0</v>
      </c>
      <c r="P397" s="45">
        <v>0.13</v>
      </c>
      <c r="Q397" s="42">
        <v>0</v>
      </c>
      <c r="R397" s="42">
        <v>0</v>
      </c>
      <c r="S397" s="42">
        <f>N397-R397</f>
        <v>242.74</v>
      </c>
      <c r="T397" s="38">
        <v>2505</v>
      </c>
      <c r="U397" s="14">
        <f>S397/H397</f>
        <v>0.11332399626517274</v>
      </c>
      <c r="V397" s="19"/>
      <c r="W397" s="19"/>
      <c r="X397" s="37" t="s">
        <v>3465</v>
      </c>
    </row>
    <row r="398" spans="1:36" s="3" customFormat="1" ht="16.5" customHeight="1">
      <c r="A398" s="38">
        <v>546</v>
      </c>
      <c r="B398" s="39">
        <v>10800</v>
      </c>
      <c r="C398" s="38">
        <v>10315565</v>
      </c>
      <c r="D398" s="40" t="s">
        <v>2790</v>
      </c>
      <c r="E398" s="38">
        <v>1</v>
      </c>
      <c r="F398" s="38">
        <v>60</v>
      </c>
      <c r="G398" s="38" t="s">
        <v>33</v>
      </c>
      <c r="H398" s="42">
        <v>2142</v>
      </c>
      <c r="I398" s="2"/>
      <c r="J398" s="44">
        <v>43309</v>
      </c>
      <c r="K398" s="42">
        <v>0</v>
      </c>
      <c r="L398" s="42">
        <v>1899.26</v>
      </c>
      <c r="M398" s="44">
        <v>45016</v>
      </c>
      <c r="N398" s="42">
        <f>H398-K398-L398</f>
        <v>242.74</v>
      </c>
      <c r="O398" s="42">
        <v>0</v>
      </c>
      <c r="P398" s="45">
        <v>0.13</v>
      </c>
      <c r="Q398" s="42">
        <v>0</v>
      </c>
      <c r="R398" s="42">
        <v>0</v>
      </c>
      <c r="S398" s="42">
        <f>N398-R398</f>
        <v>242.74</v>
      </c>
      <c r="T398" s="38">
        <v>2505</v>
      </c>
      <c r="U398" s="14">
        <f>S398/H398</f>
        <v>0.11332399626517274</v>
      </c>
      <c r="V398" s="19"/>
      <c r="W398" s="19"/>
      <c r="X398" s="37" t="s">
        <v>3465</v>
      </c>
    </row>
    <row r="399" spans="1:36" s="3" customFormat="1" ht="16.5" customHeight="1">
      <c r="A399" s="38">
        <v>767</v>
      </c>
      <c r="B399" s="39">
        <v>10800</v>
      </c>
      <c r="C399" s="38">
        <v>10316085</v>
      </c>
      <c r="D399" s="40" t="s">
        <v>2803</v>
      </c>
      <c r="E399" s="38">
        <v>1</v>
      </c>
      <c r="F399" s="38">
        <v>60</v>
      </c>
      <c r="G399" s="38" t="s">
        <v>33</v>
      </c>
      <c r="H399" s="42">
        <v>2142</v>
      </c>
      <c r="I399" s="2"/>
      <c r="J399" s="44">
        <v>43309</v>
      </c>
      <c r="K399" s="42">
        <v>0</v>
      </c>
      <c r="L399" s="42">
        <v>1899.26</v>
      </c>
      <c r="M399" s="44">
        <v>45016</v>
      </c>
      <c r="N399" s="42">
        <f>H399-K399-L399</f>
        <v>242.74</v>
      </c>
      <c r="O399" s="42">
        <v>0</v>
      </c>
      <c r="P399" s="45">
        <v>0.13</v>
      </c>
      <c r="Q399" s="42">
        <v>0</v>
      </c>
      <c r="R399" s="42">
        <v>0</v>
      </c>
      <c r="S399" s="42">
        <f>N399-R399</f>
        <v>242.74</v>
      </c>
      <c r="T399" s="38">
        <v>2505</v>
      </c>
      <c r="U399" s="14">
        <f>S399/H399</f>
        <v>0.11332399626517274</v>
      </c>
      <c r="V399" s="19"/>
      <c r="W399" s="19"/>
      <c r="X399" s="37" t="s">
        <v>3465</v>
      </c>
    </row>
    <row r="400" spans="1:36" s="3" customFormat="1" ht="16.5" customHeight="1">
      <c r="A400" s="38">
        <v>797</v>
      </c>
      <c r="B400" s="39">
        <v>10800</v>
      </c>
      <c r="C400" s="38">
        <v>10316221</v>
      </c>
      <c r="D400" s="40" t="s">
        <v>2808</v>
      </c>
      <c r="E400" s="38">
        <v>1</v>
      </c>
      <c r="F400" s="38">
        <v>60</v>
      </c>
      <c r="G400" s="38" t="s">
        <v>33</v>
      </c>
      <c r="H400" s="42">
        <v>2142</v>
      </c>
      <c r="I400" s="2"/>
      <c r="J400" s="44">
        <v>43309</v>
      </c>
      <c r="K400" s="42">
        <v>0</v>
      </c>
      <c r="L400" s="42">
        <v>1899.26</v>
      </c>
      <c r="M400" s="44">
        <v>45016</v>
      </c>
      <c r="N400" s="42">
        <f>H400-K400-L400</f>
        <v>242.74</v>
      </c>
      <c r="O400" s="42">
        <v>0</v>
      </c>
      <c r="P400" s="45">
        <v>0.13</v>
      </c>
      <c r="Q400" s="42">
        <v>0</v>
      </c>
      <c r="R400" s="42">
        <v>0</v>
      </c>
      <c r="S400" s="42">
        <f>N400-R400</f>
        <v>242.74</v>
      </c>
      <c r="T400" s="38">
        <v>2505</v>
      </c>
      <c r="U400" s="14">
        <f>S400/H400</f>
        <v>0.11332399626517274</v>
      </c>
      <c r="V400" s="19"/>
      <c r="W400" s="19"/>
      <c r="X400" s="37" t="s">
        <v>3465</v>
      </c>
    </row>
    <row r="401" spans="1:36" s="3" customFormat="1" ht="16.5" customHeight="1">
      <c r="A401" s="38">
        <v>798</v>
      </c>
      <c r="B401" s="39">
        <v>10800</v>
      </c>
      <c r="C401" s="38">
        <v>10316222</v>
      </c>
      <c r="D401" s="40" t="s">
        <v>2809</v>
      </c>
      <c r="E401" s="38">
        <v>1</v>
      </c>
      <c r="F401" s="38">
        <v>60</v>
      </c>
      <c r="G401" s="38" t="s">
        <v>33</v>
      </c>
      <c r="H401" s="42">
        <v>2142</v>
      </c>
      <c r="I401" s="2"/>
      <c r="J401" s="44">
        <v>43309</v>
      </c>
      <c r="K401" s="42">
        <v>0</v>
      </c>
      <c r="L401" s="42">
        <v>1899.26</v>
      </c>
      <c r="M401" s="44">
        <v>45016</v>
      </c>
      <c r="N401" s="42">
        <f>H401-K401-L401</f>
        <v>242.74</v>
      </c>
      <c r="O401" s="42">
        <v>0</v>
      </c>
      <c r="P401" s="45">
        <v>0.13</v>
      </c>
      <c r="Q401" s="42">
        <v>0</v>
      </c>
      <c r="R401" s="42">
        <v>0</v>
      </c>
      <c r="S401" s="42">
        <f>N401-R401</f>
        <v>242.74</v>
      </c>
      <c r="T401" s="38">
        <v>2505</v>
      </c>
      <c r="U401" s="14">
        <f>S401/H401</f>
        <v>0.11332399626517274</v>
      </c>
      <c r="V401" s="19"/>
      <c r="W401" s="19"/>
      <c r="X401" s="37" t="s">
        <v>3465</v>
      </c>
    </row>
    <row r="402" spans="1:36" s="3" customFormat="1" ht="16.5" customHeight="1">
      <c r="A402" s="38">
        <v>799</v>
      </c>
      <c r="B402" s="39">
        <v>10800</v>
      </c>
      <c r="C402" s="38">
        <v>10316223</v>
      </c>
      <c r="D402" s="40" t="s">
        <v>2810</v>
      </c>
      <c r="E402" s="38">
        <v>1</v>
      </c>
      <c r="F402" s="38">
        <v>60</v>
      </c>
      <c r="G402" s="38" t="s">
        <v>33</v>
      </c>
      <c r="H402" s="42">
        <v>2142</v>
      </c>
      <c r="I402" s="2"/>
      <c r="J402" s="44">
        <v>43309</v>
      </c>
      <c r="K402" s="42">
        <v>0</v>
      </c>
      <c r="L402" s="42">
        <v>1899.26</v>
      </c>
      <c r="M402" s="44">
        <v>45016</v>
      </c>
      <c r="N402" s="42">
        <f>H402-K402-L402</f>
        <v>242.74</v>
      </c>
      <c r="O402" s="42">
        <v>0</v>
      </c>
      <c r="P402" s="45">
        <v>0.13</v>
      </c>
      <c r="Q402" s="42">
        <v>0</v>
      </c>
      <c r="R402" s="42">
        <v>0</v>
      </c>
      <c r="S402" s="42">
        <f>N402-R402</f>
        <v>242.74</v>
      </c>
      <c r="T402" s="38">
        <v>2505</v>
      </c>
      <c r="U402" s="14">
        <f>S402/H402</f>
        <v>0.11332399626517274</v>
      </c>
      <c r="V402" s="19"/>
      <c r="W402" s="19"/>
      <c r="X402" s="37" t="s">
        <v>3465</v>
      </c>
    </row>
    <row r="403" spans="1:36" s="3" customFormat="1" ht="16.5" customHeight="1">
      <c r="A403" s="38">
        <v>889</v>
      </c>
      <c r="B403" s="39">
        <v>10800</v>
      </c>
      <c r="C403" s="38">
        <v>10316795</v>
      </c>
      <c r="D403" s="40" t="s">
        <v>2827</v>
      </c>
      <c r="E403" s="38">
        <v>1</v>
      </c>
      <c r="F403" s="38">
        <v>60</v>
      </c>
      <c r="G403" s="38" t="s">
        <v>33</v>
      </c>
      <c r="H403" s="42">
        <v>2142</v>
      </c>
      <c r="I403" s="2"/>
      <c r="J403" s="44">
        <v>43309</v>
      </c>
      <c r="K403" s="42">
        <v>0</v>
      </c>
      <c r="L403" s="42">
        <v>1899.26</v>
      </c>
      <c r="M403" s="44">
        <v>45016</v>
      </c>
      <c r="N403" s="42">
        <f>H403-K403-L403</f>
        <v>242.74</v>
      </c>
      <c r="O403" s="42">
        <v>0</v>
      </c>
      <c r="P403" s="45">
        <v>0.13</v>
      </c>
      <c r="Q403" s="42">
        <v>0</v>
      </c>
      <c r="R403" s="42">
        <v>0</v>
      </c>
      <c r="S403" s="42">
        <f>N403-R403</f>
        <v>242.74</v>
      </c>
      <c r="T403" s="38">
        <v>2505</v>
      </c>
      <c r="U403" s="14">
        <f>S403/H403</f>
        <v>0.11332399626517274</v>
      </c>
      <c r="V403" s="19"/>
      <c r="W403" s="19"/>
      <c r="X403" s="37" t="s">
        <v>3465</v>
      </c>
    </row>
    <row r="404" spans="1:36" s="3" customFormat="1" ht="16.5" customHeight="1">
      <c r="A404" s="38">
        <v>890</v>
      </c>
      <c r="B404" s="39">
        <v>10800</v>
      </c>
      <c r="C404" s="38">
        <v>10316796</v>
      </c>
      <c r="D404" s="40" t="s">
        <v>2828</v>
      </c>
      <c r="E404" s="38">
        <v>1</v>
      </c>
      <c r="F404" s="38">
        <v>60</v>
      </c>
      <c r="G404" s="38" t="s">
        <v>33</v>
      </c>
      <c r="H404" s="42">
        <v>2142</v>
      </c>
      <c r="I404" s="2"/>
      <c r="J404" s="44">
        <v>43309</v>
      </c>
      <c r="K404" s="42">
        <v>0</v>
      </c>
      <c r="L404" s="42">
        <v>1899.26</v>
      </c>
      <c r="M404" s="44">
        <v>45016</v>
      </c>
      <c r="N404" s="42">
        <f>H404-K404-L404</f>
        <v>242.74</v>
      </c>
      <c r="O404" s="42">
        <v>0</v>
      </c>
      <c r="P404" s="45">
        <v>0.13</v>
      </c>
      <c r="Q404" s="42">
        <v>0</v>
      </c>
      <c r="R404" s="42">
        <v>0</v>
      </c>
      <c r="S404" s="42">
        <f>N404-R404</f>
        <v>242.74</v>
      </c>
      <c r="T404" s="38">
        <v>2505</v>
      </c>
      <c r="U404" s="14">
        <f>S404/H404</f>
        <v>0.11332399626517274</v>
      </c>
      <c r="V404" s="19"/>
      <c r="W404" s="19"/>
      <c r="X404" s="37" t="s">
        <v>3465</v>
      </c>
    </row>
    <row r="405" spans="1:36" s="3" customFormat="1" ht="16.5" customHeight="1">
      <c r="A405" s="38">
        <v>3</v>
      </c>
      <c r="B405" s="39">
        <v>10724</v>
      </c>
      <c r="C405" s="38">
        <v>10276863</v>
      </c>
      <c r="D405" s="40" t="s">
        <v>2002</v>
      </c>
      <c r="E405" s="41">
        <v>1</v>
      </c>
      <c r="F405" s="38">
        <v>120</v>
      </c>
      <c r="G405" s="38" t="s">
        <v>21</v>
      </c>
      <c r="H405" s="42">
        <v>54273.5</v>
      </c>
      <c r="I405" s="2"/>
      <c r="J405" s="44">
        <v>41543</v>
      </c>
      <c r="K405" s="42">
        <v>0</v>
      </c>
      <c r="L405" s="42">
        <v>48122.6</v>
      </c>
      <c r="M405" s="44">
        <v>44957</v>
      </c>
      <c r="N405" s="42">
        <f>H405-K405-L405</f>
        <v>6150.9000000000015</v>
      </c>
      <c r="O405" s="42">
        <v>0</v>
      </c>
      <c r="P405" s="45">
        <v>0.13</v>
      </c>
      <c r="Q405" s="42">
        <v>0</v>
      </c>
      <c r="R405" s="42">
        <v>0</v>
      </c>
      <c r="S405" s="42">
        <f>N405-R405</f>
        <v>6150.9000000000015</v>
      </c>
      <c r="T405" s="38">
        <v>5000</v>
      </c>
      <c r="U405" s="14">
        <f>S405/H405</f>
        <v>0.11333155223083091</v>
      </c>
      <c r="V405" s="19"/>
      <c r="W405" s="19"/>
      <c r="X405" s="37" t="s">
        <v>3459</v>
      </c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</row>
    <row r="406" spans="1:36" s="3" customFormat="1" ht="16.5" customHeight="1">
      <c r="A406" s="38">
        <v>106</v>
      </c>
      <c r="B406" s="39">
        <v>10732</v>
      </c>
      <c r="C406" s="38">
        <v>10321484</v>
      </c>
      <c r="D406" s="40" t="s">
        <v>30</v>
      </c>
      <c r="E406" s="58">
        <v>80</v>
      </c>
      <c r="F406" s="38">
        <v>60</v>
      </c>
      <c r="G406" s="38" t="s">
        <v>23</v>
      </c>
      <c r="H406" s="42">
        <v>3384</v>
      </c>
      <c r="I406" s="57"/>
      <c r="J406" s="44">
        <v>43493</v>
      </c>
      <c r="K406" s="42">
        <v>0</v>
      </c>
      <c r="L406" s="42">
        <v>3000.48</v>
      </c>
      <c r="M406" s="44">
        <v>45199</v>
      </c>
      <c r="N406" s="42">
        <f>H406-L406</f>
        <v>383.52</v>
      </c>
      <c r="O406" s="42">
        <v>0</v>
      </c>
      <c r="P406" s="45">
        <v>0.13</v>
      </c>
      <c r="Q406" s="42">
        <v>0</v>
      </c>
      <c r="R406" s="42">
        <v>0</v>
      </c>
      <c r="S406" s="42">
        <f>N406</f>
        <v>383.52</v>
      </c>
      <c r="T406" s="38">
        <v>5000</v>
      </c>
      <c r="U406" s="14">
        <f>S406/H406</f>
        <v>0.11333333333333333</v>
      </c>
      <c r="V406" s="19"/>
      <c r="W406" s="19"/>
      <c r="X406" s="37" t="s">
        <v>3460</v>
      </c>
    </row>
    <row r="407" spans="1:36" s="3" customFormat="1" ht="16.5" customHeight="1">
      <c r="A407" s="38">
        <v>174</v>
      </c>
      <c r="B407" s="39">
        <v>10702</v>
      </c>
      <c r="C407" s="38">
        <v>10291602</v>
      </c>
      <c r="D407" s="40" t="s">
        <v>30</v>
      </c>
      <c r="E407" s="58">
        <v>1000</v>
      </c>
      <c r="F407" s="38">
        <v>60</v>
      </c>
      <c r="G407" s="38" t="s">
        <v>23</v>
      </c>
      <c r="H407" s="42">
        <v>42300</v>
      </c>
      <c r="I407" s="37"/>
      <c r="J407" s="44">
        <v>43521</v>
      </c>
      <c r="K407" s="42">
        <v>0</v>
      </c>
      <c r="L407" s="42">
        <v>37506</v>
      </c>
      <c r="M407" s="44">
        <v>45205</v>
      </c>
      <c r="N407" s="42">
        <v>4794</v>
      </c>
      <c r="O407" s="42">
        <v>0</v>
      </c>
      <c r="P407" s="45">
        <f>IF(J407&lt;DATEVALUE("2009-1-1"),3%,13%)</f>
        <v>0.13</v>
      </c>
      <c r="Q407" s="42">
        <f>IF(P407=13%,ROUND(O407/(1+P407)*P407,2),ROUND(O407/(1+0.03)*0.02,2))</f>
        <v>0</v>
      </c>
      <c r="R407" s="42">
        <f>O407-Q407</f>
        <v>0</v>
      </c>
      <c r="S407" s="42">
        <f>N407-R407</f>
        <v>4794</v>
      </c>
      <c r="T407" s="38">
        <v>5000</v>
      </c>
      <c r="U407" s="14">
        <f>S407/H407</f>
        <v>0.11333333333333333</v>
      </c>
      <c r="V407" s="19"/>
      <c r="W407" s="19"/>
      <c r="X407" s="37" t="s">
        <v>3456</v>
      </c>
    </row>
    <row r="408" spans="1:36" s="3" customFormat="1" ht="16.5" customHeight="1">
      <c r="A408" s="38">
        <v>120</v>
      </c>
      <c r="B408" s="39">
        <v>10734</v>
      </c>
      <c r="C408" s="38">
        <v>10298903</v>
      </c>
      <c r="D408" s="40" t="s">
        <v>2950</v>
      </c>
      <c r="E408" s="58">
        <v>3</v>
      </c>
      <c r="F408" s="38">
        <v>120</v>
      </c>
      <c r="G408" s="38" t="s">
        <v>23</v>
      </c>
      <c r="H408" s="42">
        <v>3489</v>
      </c>
      <c r="I408" s="37"/>
      <c r="J408" s="44">
        <v>41813</v>
      </c>
      <c r="K408" s="42">
        <v>0</v>
      </c>
      <c r="L408" s="42">
        <v>3093.58</v>
      </c>
      <c r="M408" s="44">
        <v>45215</v>
      </c>
      <c r="N408" s="42">
        <v>395.42</v>
      </c>
      <c r="O408" s="42">
        <v>0</v>
      </c>
      <c r="P408" s="45">
        <f>IF(J408&lt;DATEVALUE("2009-1-1"),3%,13%)</f>
        <v>0.13</v>
      </c>
      <c r="Q408" s="42">
        <f>IF(P408=13%,ROUND(O408/(1+P408)*P408,2),ROUND(O408/(1+0.03)*0.02,2))</f>
        <v>0</v>
      </c>
      <c r="R408" s="42">
        <f>O408-Q408</f>
        <v>0</v>
      </c>
      <c r="S408" s="42">
        <f>N408-R408</f>
        <v>395.42</v>
      </c>
      <c r="T408" s="38">
        <v>5000</v>
      </c>
      <c r="U408" s="14">
        <f>S408/H408</f>
        <v>0.11333333333333334</v>
      </c>
      <c r="V408" s="19"/>
      <c r="W408" s="19"/>
      <c r="X408" s="37" t="s">
        <v>3460</v>
      </c>
    </row>
    <row r="409" spans="1:36" s="3" customFormat="1" ht="16.5" customHeight="1">
      <c r="A409" s="38">
        <v>8</v>
      </c>
      <c r="B409" s="39">
        <v>10753</v>
      </c>
      <c r="C409" s="38">
        <v>10285929</v>
      </c>
      <c r="D409" s="40" t="s">
        <v>1193</v>
      </c>
      <c r="E409" s="38">
        <v>15</v>
      </c>
      <c r="F409" s="38">
        <v>60</v>
      </c>
      <c r="G409" s="38" t="s">
        <v>33</v>
      </c>
      <c r="H409" s="42">
        <v>30128.25</v>
      </c>
      <c r="I409" s="2"/>
      <c r="J409" s="44">
        <v>43309</v>
      </c>
      <c r="K409" s="42">
        <v>0</v>
      </c>
      <c r="L409" s="42">
        <v>26713.7</v>
      </c>
      <c r="M409" s="44">
        <v>45016</v>
      </c>
      <c r="N409" s="42">
        <f>H409-K409-L409</f>
        <v>3414.5499999999993</v>
      </c>
      <c r="O409" s="42">
        <v>0</v>
      </c>
      <c r="P409" s="45">
        <v>0.13</v>
      </c>
      <c r="Q409" s="42">
        <v>0</v>
      </c>
      <c r="R409" s="42">
        <v>0</v>
      </c>
      <c r="S409" s="42">
        <v>3414.55</v>
      </c>
      <c r="T409" s="38">
        <v>5000</v>
      </c>
      <c r="U409" s="14">
        <f>S409/H409</f>
        <v>0.11333383120493225</v>
      </c>
      <c r="V409" s="19"/>
      <c r="W409" s="19"/>
      <c r="X409" s="37" t="s">
        <v>3479</v>
      </c>
    </row>
    <row r="410" spans="1:36" s="3" customFormat="1" ht="16.5" customHeight="1">
      <c r="A410" s="38">
        <v>15</v>
      </c>
      <c r="B410" s="39">
        <v>10755</v>
      </c>
      <c r="C410" s="38">
        <v>10287160</v>
      </c>
      <c r="D410" s="40" t="s">
        <v>2518</v>
      </c>
      <c r="E410" s="38">
        <v>1</v>
      </c>
      <c r="F410" s="38">
        <v>120</v>
      </c>
      <c r="G410" s="38" t="s">
        <v>23</v>
      </c>
      <c r="H410" s="42">
        <v>2307.69</v>
      </c>
      <c r="I410" s="2"/>
      <c r="J410" s="44">
        <v>41603</v>
      </c>
      <c r="K410" s="42">
        <v>0</v>
      </c>
      <c r="L410" s="42">
        <v>2046.15</v>
      </c>
      <c r="M410" s="44">
        <v>45016</v>
      </c>
      <c r="N410" s="42">
        <f>H410-K410-L410</f>
        <v>261.53999999999996</v>
      </c>
      <c r="O410" s="42">
        <v>0</v>
      </c>
      <c r="P410" s="45">
        <v>0.13</v>
      </c>
      <c r="Q410" s="42">
        <v>0</v>
      </c>
      <c r="R410" s="42">
        <v>0</v>
      </c>
      <c r="S410" s="42">
        <v>261.54000000000002</v>
      </c>
      <c r="T410" s="38">
        <v>2103</v>
      </c>
      <c r="U410" s="14">
        <f>S410/H410</f>
        <v>0.11333411333411333</v>
      </c>
      <c r="V410" s="19"/>
      <c r="W410" s="19"/>
      <c r="X410" s="37" t="s">
        <v>3464</v>
      </c>
    </row>
    <row r="411" spans="1:36" s="3" customFormat="1" ht="16.5" customHeight="1">
      <c r="A411" s="38">
        <v>401</v>
      </c>
      <c r="B411" s="39">
        <v>10800</v>
      </c>
      <c r="C411" s="38">
        <v>10315331</v>
      </c>
      <c r="D411" s="40" t="s">
        <v>2747</v>
      </c>
      <c r="E411" s="38">
        <v>1</v>
      </c>
      <c r="F411" s="38">
        <v>60</v>
      </c>
      <c r="G411" s="38" t="s">
        <v>23</v>
      </c>
      <c r="H411" s="42">
        <v>3095</v>
      </c>
      <c r="I411" s="2"/>
      <c r="J411" s="44">
        <v>43309</v>
      </c>
      <c r="K411" s="42">
        <v>0</v>
      </c>
      <c r="L411" s="42">
        <v>2744.23</v>
      </c>
      <c r="M411" s="44">
        <v>45016</v>
      </c>
      <c r="N411" s="42">
        <f>H411-K411-L411</f>
        <v>350.77</v>
      </c>
      <c r="O411" s="42">
        <v>0</v>
      </c>
      <c r="P411" s="45">
        <v>0.13</v>
      </c>
      <c r="Q411" s="42">
        <v>0</v>
      </c>
      <c r="R411" s="42">
        <v>0</v>
      </c>
      <c r="S411" s="42">
        <f>N411-R411</f>
        <v>350.77</v>
      </c>
      <c r="T411" s="38">
        <v>2505</v>
      </c>
      <c r="U411" s="14">
        <f>S411/H411</f>
        <v>0.11333441033925686</v>
      </c>
      <c r="V411" s="19"/>
      <c r="W411" s="19"/>
      <c r="X411" s="37" t="s">
        <v>3465</v>
      </c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</row>
    <row r="412" spans="1:36" s="3" customFormat="1" ht="16.5" customHeight="1">
      <c r="A412" s="38">
        <v>409</v>
      </c>
      <c r="B412" s="39">
        <v>10800</v>
      </c>
      <c r="C412" s="38">
        <v>10315373</v>
      </c>
      <c r="D412" s="40" t="s">
        <v>2751</v>
      </c>
      <c r="E412" s="38">
        <v>1</v>
      </c>
      <c r="F412" s="38">
        <v>60</v>
      </c>
      <c r="G412" s="38" t="s">
        <v>23</v>
      </c>
      <c r="H412" s="42">
        <v>3095</v>
      </c>
      <c r="I412" s="2"/>
      <c r="J412" s="44">
        <v>43309</v>
      </c>
      <c r="K412" s="42">
        <v>0</v>
      </c>
      <c r="L412" s="42">
        <v>2744.23</v>
      </c>
      <c r="M412" s="44">
        <v>45016</v>
      </c>
      <c r="N412" s="42">
        <f>H412-K412-L412</f>
        <v>350.77</v>
      </c>
      <c r="O412" s="42">
        <v>0</v>
      </c>
      <c r="P412" s="45">
        <v>0.13</v>
      </c>
      <c r="Q412" s="42">
        <v>0</v>
      </c>
      <c r="R412" s="42">
        <v>0</v>
      </c>
      <c r="S412" s="42">
        <f>N412-R412</f>
        <v>350.77</v>
      </c>
      <c r="T412" s="38">
        <v>2505</v>
      </c>
      <c r="U412" s="14">
        <f>S412/H412</f>
        <v>0.11333441033925686</v>
      </c>
      <c r="V412" s="19"/>
      <c r="W412" s="19"/>
      <c r="X412" s="37" t="s">
        <v>3465</v>
      </c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</row>
    <row r="413" spans="1:36" s="3" customFormat="1" ht="16.5" customHeight="1">
      <c r="A413" s="38">
        <v>421</v>
      </c>
      <c r="B413" s="39">
        <v>10800</v>
      </c>
      <c r="C413" s="38">
        <v>10315291</v>
      </c>
      <c r="D413" s="40" t="s">
        <v>2757</v>
      </c>
      <c r="E413" s="38">
        <v>1</v>
      </c>
      <c r="F413" s="38">
        <v>60</v>
      </c>
      <c r="G413" s="38" t="s">
        <v>23</v>
      </c>
      <c r="H413" s="42">
        <v>3095</v>
      </c>
      <c r="I413" s="2"/>
      <c r="J413" s="44">
        <v>43309</v>
      </c>
      <c r="K413" s="42">
        <v>0</v>
      </c>
      <c r="L413" s="42">
        <v>2744.23</v>
      </c>
      <c r="M413" s="44">
        <v>45016</v>
      </c>
      <c r="N413" s="42">
        <f>H413-K413-L413</f>
        <v>350.77</v>
      </c>
      <c r="O413" s="42">
        <v>0</v>
      </c>
      <c r="P413" s="45">
        <v>0.13</v>
      </c>
      <c r="Q413" s="42">
        <v>0</v>
      </c>
      <c r="R413" s="42">
        <v>0</v>
      </c>
      <c r="S413" s="42">
        <f>N413-R413</f>
        <v>350.77</v>
      </c>
      <c r="T413" s="38">
        <v>2505</v>
      </c>
      <c r="U413" s="14">
        <f>S413/H413</f>
        <v>0.11333441033925686</v>
      </c>
      <c r="V413" s="19"/>
      <c r="W413" s="19"/>
      <c r="X413" s="37" t="s">
        <v>3465</v>
      </c>
    </row>
    <row r="414" spans="1:36" s="3" customFormat="1" ht="16.5" customHeight="1">
      <c r="A414" s="38">
        <v>434</v>
      </c>
      <c r="B414" s="39">
        <v>10800</v>
      </c>
      <c r="C414" s="38">
        <v>10315310</v>
      </c>
      <c r="D414" s="40" t="s">
        <v>2765</v>
      </c>
      <c r="E414" s="38">
        <v>1</v>
      </c>
      <c r="F414" s="38">
        <v>60</v>
      </c>
      <c r="G414" s="38" t="s">
        <v>23</v>
      </c>
      <c r="H414" s="42">
        <v>3095</v>
      </c>
      <c r="I414" s="2"/>
      <c r="J414" s="44">
        <v>43309</v>
      </c>
      <c r="K414" s="42">
        <v>0</v>
      </c>
      <c r="L414" s="42">
        <v>2744.23</v>
      </c>
      <c r="M414" s="44">
        <v>45016</v>
      </c>
      <c r="N414" s="42">
        <f>H414-K414-L414</f>
        <v>350.77</v>
      </c>
      <c r="O414" s="42">
        <v>0</v>
      </c>
      <c r="P414" s="45">
        <v>0.13</v>
      </c>
      <c r="Q414" s="42">
        <v>0</v>
      </c>
      <c r="R414" s="42">
        <v>0</v>
      </c>
      <c r="S414" s="42">
        <f>N414-R414</f>
        <v>350.77</v>
      </c>
      <c r="T414" s="38">
        <v>2505</v>
      </c>
      <c r="U414" s="14">
        <f>S414/H414</f>
        <v>0.11333441033925686</v>
      </c>
      <c r="V414" s="19"/>
      <c r="W414" s="19"/>
      <c r="X414" s="37" t="s">
        <v>3465</v>
      </c>
    </row>
    <row r="415" spans="1:36" s="3" customFormat="1" ht="16.5" customHeight="1">
      <c r="A415" s="38">
        <v>440</v>
      </c>
      <c r="B415" s="39">
        <v>10800</v>
      </c>
      <c r="C415" s="38">
        <v>10315319</v>
      </c>
      <c r="D415" s="40" t="s">
        <v>2769</v>
      </c>
      <c r="E415" s="38">
        <v>1</v>
      </c>
      <c r="F415" s="38">
        <v>60</v>
      </c>
      <c r="G415" s="38" t="s">
        <v>23</v>
      </c>
      <c r="H415" s="42">
        <v>3095</v>
      </c>
      <c r="I415" s="2"/>
      <c r="J415" s="44">
        <v>43309</v>
      </c>
      <c r="K415" s="42">
        <v>0</v>
      </c>
      <c r="L415" s="42">
        <v>2744.23</v>
      </c>
      <c r="M415" s="44">
        <v>45016</v>
      </c>
      <c r="N415" s="42">
        <f>H415-K415-L415</f>
        <v>350.77</v>
      </c>
      <c r="O415" s="42">
        <v>0</v>
      </c>
      <c r="P415" s="45">
        <v>0.13</v>
      </c>
      <c r="Q415" s="42">
        <v>0</v>
      </c>
      <c r="R415" s="42">
        <v>0</v>
      </c>
      <c r="S415" s="42">
        <f>N415-R415</f>
        <v>350.77</v>
      </c>
      <c r="T415" s="38">
        <v>2505</v>
      </c>
      <c r="U415" s="14">
        <f>S415/H415</f>
        <v>0.11333441033925686</v>
      </c>
      <c r="V415" s="19"/>
      <c r="W415" s="19"/>
      <c r="X415" s="37" t="s">
        <v>3465</v>
      </c>
    </row>
    <row r="416" spans="1:36" s="3" customFormat="1" ht="16.5" customHeight="1">
      <c r="A416" s="38">
        <v>449</v>
      </c>
      <c r="B416" s="39">
        <v>10800</v>
      </c>
      <c r="C416" s="38">
        <v>10315389</v>
      </c>
      <c r="D416" s="40" t="s">
        <v>2775</v>
      </c>
      <c r="E416" s="38">
        <v>1</v>
      </c>
      <c r="F416" s="38">
        <v>60</v>
      </c>
      <c r="G416" s="38" t="s">
        <v>23</v>
      </c>
      <c r="H416" s="42">
        <v>3095</v>
      </c>
      <c r="I416" s="2"/>
      <c r="J416" s="44">
        <v>43309</v>
      </c>
      <c r="K416" s="42">
        <v>0</v>
      </c>
      <c r="L416" s="42">
        <v>2744.23</v>
      </c>
      <c r="M416" s="44">
        <v>45016</v>
      </c>
      <c r="N416" s="42">
        <f>H416-K416-L416</f>
        <v>350.77</v>
      </c>
      <c r="O416" s="42">
        <v>0</v>
      </c>
      <c r="P416" s="45">
        <v>0.13</v>
      </c>
      <c r="Q416" s="42">
        <v>0</v>
      </c>
      <c r="R416" s="42">
        <v>0</v>
      </c>
      <c r="S416" s="42">
        <f>N416-R416</f>
        <v>350.77</v>
      </c>
      <c r="T416" s="38">
        <v>2505</v>
      </c>
      <c r="U416" s="14">
        <f>S416/H416</f>
        <v>0.11333441033925686</v>
      </c>
      <c r="V416" s="19"/>
      <c r="W416" s="19"/>
      <c r="X416" s="37" t="s">
        <v>3465</v>
      </c>
    </row>
    <row r="417" spans="1:24" s="3" customFormat="1" ht="16.5" customHeight="1">
      <c r="A417" s="38">
        <v>450</v>
      </c>
      <c r="B417" s="39">
        <v>10800</v>
      </c>
      <c r="C417" s="38">
        <v>10315390</v>
      </c>
      <c r="D417" s="40" t="s">
        <v>2776</v>
      </c>
      <c r="E417" s="38">
        <v>1</v>
      </c>
      <c r="F417" s="38">
        <v>60</v>
      </c>
      <c r="G417" s="38" t="s">
        <v>23</v>
      </c>
      <c r="H417" s="42">
        <v>3095</v>
      </c>
      <c r="I417" s="2"/>
      <c r="J417" s="44">
        <v>43309</v>
      </c>
      <c r="K417" s="42">
        <v>0</v>
      </c>
      <c r="L417" s="42">
        <v>2744.23</v>
      </c>
      <c r="M417" s="44">
        <v>45016</v>
      </c>
      <c r="N417" s="42">
        <f>H417-K417-L417</f>
        <v>350.77</v>
      </c>
      <c r="O417" s="42">
        <v>0</v>
      </c>
      <c r="P417" s="45">
        <v>0.13</v>
      </c>
      <c r="Q417" s="42">
        <v>0</v>
      </c>
      <c r="R417" s="42">
        <v>0</v>
      </c>
      <c r="S417" s="42">
        <f>N417-R417</f>
        <v>350.77</v>
      </c>
      <c r="T417" s="38">
        <v>2505</v>
      </c>
      <c r="U417" s="14">
        <f>S417/H417</f>
        <v>0.11333441033925686</v>
      </c>
      <c r="V417" s="19"/>
      <c r="W417" s="19"/>
      <c r="X417" s="37" t="s">
        <v>3465</v>
      </c>
    </row>
    <row r="418" spans="1:24" s="3" customFormat="1" ht="16.5" customHeight="1">
      <c r="A418" s="38">
        <v>467</v>
      </c>
      <c r="B418" s="39">
        <v>10800</v>
      </c>
      <c r="C418" s="38">
        <v>10315423</v>
      </c>
      <c r="D418" s="40" t="s">
        <v>2785</v>
      </c>
      <c r="E418" s="38">
        <v>1</v>
      </c>
      <c r="F418" s="38">
        <v>60</v>
      </c>
      <c r="G418" s="38" t="s">
        <v>23</v>
      </c>
      <c r="H418" s="42">
        <v>3095</v>
      </c>
      <c r="I418" s="2"/>
      <c r="J418" s="44">
        <v>43309</v>
      </c>
      <c r="K418" s="42">
        <v>0</v>
      </c>
      <c r="L418" s="42">
        <v>2744.23</v>
      </c>
      <c r="M418" s="44">
        <v>45016</v>
      </c>
      <c r="N418" s="42">
        <f>H418-K418-L418</f>
        <v>350.77</v>
      </c>
      <c r="O418" s="42">
        <v>0</v>
      </c>
      <c r="P418" s="45">
        <v>0.13</v>
      </c>
      <c r="Q418" s="42">
        <v>0</v>
      </c>
      <c r="R418" s="42">
        <v>0</v>
      </c>
      <c r="S418" s="42">
        <f>N418-R418</f>
        <v>350.77</v>
      </c>
      <c r="T418" s="38">
        <v>2505</v>
      </c>
      <c r="U418" s="14">
        <f>S418/H418</f>
        <v>0.11333441033925686</v>
      </c>
      <c r="V418" s="19"/>
      <c r="W418" s="19"/>
      <c r="X418" s="37" t="s">
        <v>3465</v>
      </c>
    </row>
    <row r="419" spans="1:24" s="3" customFormat="1" ht="16.5" customHeight="1">
      <c r="A419" s="38">
        <v>468</v>
      </c>
      <c r="B419" s="39">
        <v>10800</v>
      </c>
      <c r="C419" s="38">
        <v>10315424</v>
      </c>
      <c r="D419" s="40" t="s">
        <v>2786</v>
      </c>
      <c r="E419" s="38">
        <v>1</v>
      </c>
      <c r="F419" s="38">
        <v>60</v>
      </c>
      <c r="G419" s="38" t="s">
        <v>23</v>
      </c>
      <c r="H419" s="42">
        <v>3095</v>
      </c>
      <c r="I419" s="2"/>
      <c r="J419" s="44">
        <v>43309</v>
      </c>
      <c r="K419" s="42">
        <v>0</v>
      </c>
      <c r="L419" s="42">
        <v>2744.23</v>
      </c>
      <c r="M419" s="44">
        <v>45016</v>
      </c>
      <c r="N419" s="42">
        <f>H419-K419-L419</f>
        <v>350.77</v>
      </c>
      <c r="O419" s="42">
        <v>0</v>
      </c>
      <c r="P419" s="45">
        <v>0.13</v>
      </c>
      <c r="Q419" s="42">
        <v>0</v>
      </c>
      <c r="R419" s="42">
        <v>0</v>
      </c>
      <c r="S419" s="42">
        <f>N419-R419</f>
        <v>350.77</v>
      </c>
      <c r="T419" s="38">
        <v>2505</v>
      </c>
      <c r="U419" s="14">
        <f>S419/H419</f>
        <v>0.11333441033925686</v>
      </c>
      <c r="V419" s="19"/>
      <c r="W419" s="19"/>
      <c r="X419" s="37" t="s">
        <v>3465</v>
      </c>
    </row>
    <row r="420" spans="1:24" s="3" customFormat="1" ht="16.5" customHeight="1">
      <c r="A420" s="38">
        <v>548</v>
      </c>
      <c r="B420" s="39">
        <v>10800</v>
      </c>
      <c r="C420" s="38">
        <v>10315568</v>
      </c>
      <c r="D420" s="40" t="s">
        <v>2792</v>
      </c>
      <c r="E420" s="38">
        <v>1</v>
      </c>
      <c r="F420" s="38">
        <v>60</v>
      </c>
      <c r="G420" s="38" t="s">
        <v>23</v>
      </c>
      <c r="H420" s="42">
        <v>3095</v>
      </c>
      <c r="I420" s="2"/>
      <c r="J420" s="44">
        <v>43309</v>
      </c>
      <c r="K420" s="42">
        <v>0</v>
      </c>
      <c r="L420" s="42">
        <v>2744.23</v>
      </c>
      <c r="M420" s="44">
        <v>45016</v>
      </c>
      <c r="N420" s="42">
        <f>H420-K420-L420</f>
        <v>350.77</v>
      </c>
      <c r="O420" s="42">
        <v>0</v>
      </c>
      <c r="P420" s="45">
        <v>0.13</v>
      </c>
      <c r="Q420" s="42">
        <v>0</v>
      </c>
      <c r="R420" s="42">
        <v>0</v>
      </c>
      <c r="S420" s="42">
        <f>N420-R420</f>
        <v>350.77</v>
      </c>
      <c r="T420" s="38">
        <v>2505</v>
      </c>
      <c r="U420" s="14">
        <f>S420/H420</f>
        <v>0.11333441033925686</v>
      </c>
      <c r="V420" s="19"/>
      <c r="W420" s="19"/>
      <c r="X420" s="37" t="s">
        <v>3465</v>
      </c>
    </row>
    <row r="421" spans="1:24" s="3" customFormat="1" ht="16.5" customHeight="1">
      <c r="A421" s="38">
        <v>769</v>
      </c>
      <c r="B421" s="39">
        <v>10800</v>
      </c>
      <c r="C421" s="38">
        <v>10316088</v>
      </c>
      <c r="D421" s="40" t="s">
        <v>2805</v>
      </c>
      <c r="E421" s="38">
        <v>1</v>
      </c>
      <c r="F421" s="38">
        <v>60</v>
      </c>
      <c r="G421" s="38" t="s">
        <v>23</v>
      </c>
      <c r="H421" s="42">
        <v>3095</v>
      </c>
      <c r="I421" s="2"/>
      <c r="J421" s="44">
        <v>43309</v>
      </c>
      <c r="K421" s="42">
        <v>0</v>
      </c>
      <c r="L421" s="42">
        <v>2744.23</v>
      </c>
      <c r="M421" s="44">
        <v>45016</v>
      </c>
      <c r="N421" s="42">
        <f>H421-K421-L421</f>
        <v>350.77</v>
      </c>
      <c r="O421" s="42">
        <v>0</v>
      </c>
      <c r="P421" s="45">
        <v>0.13</v>
      </c>
      <c r="Q421" s="42">
        <v>0</v>
      </c>
      <c r="R421" s="42">
        <v>0</v>
      </c>
      <c r="S421" s="42">
        <f>N421-R421</f>
        <v>350.77</v>
      </c>
      <c r="T421" s="38">
        <v>2505</v>
      </c>
      <c r="U421" s="14">
        <f>S421/H421</f>
        <v>0.11333441033925686</v>
      </c>
      <c r="V421" s="19"/>
      <c r="W421" s="19"/>
      <c r="X421" s="37" t="s">
        <v>3465</v>
      </c>
    </row>
    <row r="422" spans="1:24" s="3" customFormat="1" ht="16.5" customHeight="1">
      <c r="A422" s="38">
        <v>882</v>
      </c>
      <c r="B422" s="39">
        <v>10800</v>
      </c>
      <c r="C422" s="38">
        <v>10316782</v>
      </c>
      <c r="D422" s="40" t="s">
        <v>2821</v>
      </c>
      <c r="E422" s="38">
        <v>1</v>
      </c>
      <c r="F422" s="38">
        <v>60</v>
      </c>
      <c r="G422" s="38" t="s">
        <v>23</v>
      </c>
      <c r="H422" s="42">
        <v>3095</v>
      </c>
      <c r="I422" s="2"/>
      <c r="J422" s="44">
        <v>43309</v>
      </c>
      <c r="K422" s="42">
        <v>0</v>
      </c>
      <c r="L422" s="42">
        <v>2744.23</v>
      </c>
      <c r="M422" s="44">
        <v>45016</v>
      </c>
      <c r="N422" s="42">
        <f>H422-K422-L422</f>
        <v>350.77</v>
      </c>
      <c r="O422" s="42">
        <v>0</v>
      </c>
      <c r="P422" s="45">
        <v>0.13</v>
      </c>
      <c r="Q422" s="42">
        <v>0</v>
      </c>
      <c r="R422" s="42">
        <v>0</v>
      </c>
      <c r="S422" s="42">
        <f>N422-R422</f>
        <v>350.77</v>
      </c>
      <c r="T422" s="38">
        <v>2505</v>
      </c>
      <c r="U422" s="14">
        <f>S422/H422</f>
        <v>0.11333441033925686</v>
      </c>
      <c r="V422" s="19"/>
      <c r="W422" s="19"/>
      <c r="X422" s="37" t="s">
        <v>3465</v>
      </c>
    </row>
    <row r="423" spans="1:24" s="3" customFormat="1" ht="16.5" customHeight="1">
      <c r="A423" s="38">
        <v>883</v>
      </c>
      <c r="B423" s="39">
        <v>10800</v>
      </c>
      <c r="C423" s="38">
        <v>10316783</v>
      </c>
      <c r="D423" s="40" t="s">
        <v>2822</v>
      </c>
      <c r="E423" s="38">
        <v>1</v>
      </c>
      <c r="F423" s="38">
        <v>60</v>
      </c>
      <c r="G423" s="38" t="s">
        <v>23</v>
      </c>
      <c r="H423" s="42">
        <v>3095</v>
      </c>
      <c r="I423" s="2"/>
      <c r="J423" s="44">
        <v>43309</v>
      </c>
      <c r="K423" s="42">
        <v>0</v>
      </c>
      <c r="L423" s="42">
        <v>2744.23</v>
      </c>
      <c r="M423" s="44">
        <v>45016</v>
      </c>
      <c r="N423" s="42">
        <f>H423-K423-L423</f>
        <v>350.77</v>
      </c>
      <c r="O423" s="42">
        <v>0</v>
      </c>
      <c r="P423" s="45">
        <v>0.13</v>
      </c>
      <c r="Q423" s="42">
        <v>0</v>
      </c>
      <c r="R423" s="42">
        <v>0</v>
      </c>
      <c r="S423" s="42">
        <f>N423-R423</f>
        <v>350.77</v>
      </c>
      <c r="T423" s="38">
        <v>2505</v>
      </c>
      <c r="U423" s="14">
        <f>S423/H423</f>
        <v>0.11333441033925686</v>
      </c>
      <c r="V423" s="19"/>
      <c r="W423" s="19"/>
      <c r="X423" s="37" t="s">
        <v>3465</v>
      </c>
    </row>
    <row r="424" spans="1:24" s="3" customFormat="1" ht="16.5" customHeight="1">
      <c r="A424" s="38">
        <v>884</v>
      </c>
      <c r="B424" s="39">
        <v>10800</v>
      </c>
      <c r="C424" s="38">
        <v>10316784</v>
      </c>
      <c r="D424" s="40" t="s">
        <v>2823</v>
      </c>
      <c r="E424" s="38">
        <v>1</v>
      </c>
      <c r="F424" s="38">
        <v>60</v>
      </c>
      <c r="G424" s="38" t="s">
        <v>23</v>
      </c>
      <c r="H424" s="42">
        <v>3095</v>
      </c>
      <c r="I424" s="2"/>
      <c r="J424" s="44">
        <v>43309</v>
      </c>
      <c r="K424" s="42">
        <v>0</v>
      </c>
      <c r="L424" s="42">
        <v>2744.23</v>
      </c>
      <c r="M424" s="44">
        <v>45016</v>
      </c>
      <c r="N424" s="42">
        <f>H424-K424-L424</f>
        <v>350.77</v>
      </c>
      <c r="O424" s="42">
        <v>0</v>
      </c>
      <c r="P424" s="45">
        <v>0.13</v>
      </c>
      <c r="Q424" s="42">
        <v>0</v>
      </c>
      <c r="R424" s="42">
        <v>0</v>
      </c>
      <c r="S424" s="42">
        <f>N424-R424</f>
        <v>350.77</v>
      </c>
      <c r="T424" s="38">
        <v>2505</v>
      </c>
      <c r="U424" s="14">
        <f>S424/H424</f>
        <v>0.11333441033925686</v>
      </c>
      <c r="V424" s="19"/>
      <c r="W424" s="19"/>
      <c r="X424" s="37" t="s">
        <v>3465</v>
      </c>
    </row>
    <row r="425" spans="1:24" s="3" customFormat="1" ht="16.5" customHeight="1">
      <c r="A425" s="38">
        <v>893</v>
      </c>
      <c r="B425" s="39">
        <v>10800</v>
      </c>
      <c r="C425" s="38">
        <v>10316804</v>
      </c>
      <c r="D425" s="40" t="s">
        <v>2831</v>
      </c>
      <c r="E425" s="38">
        <v>1</v>
      </c>
      <c r="F425" s="38">
        <v>60</v>
      </c>
      <c r="G425" s="38" t="s">
        <v>23</v>
      </c>
      <c r="H425" s="42">
        <v>3095</v>
      </c>
      <c r="I425" s="2"/>
      <c r="J425" s="44">
        <v>43309</v>
      </c>
      <c r="K425" s="42">
        <v>0</v>
      </c>
      <c r="L425" s="42">
        <v>2744.23</v>
      </c>
      <c r="M425" s="44">
        <v>45016</v>
      </c>
      <c r="N425" s="42">
        <f>H425-K425-L425</f>
        <v>350.77</v>
      </c>
      <c r="O425" s="42">
        <v>0</v>
      </c>
      <c r="P425" s="45">
        <v>0.13</v>
      </c>
      <c r="Q425" s="42">
        <v>0</v>
      </c>
      <c r="R425" s="42">
        <v>0</v>
      </c>
      <c r="S425" s="42">
        <f>N425-R425</f>
        <v>350.77</v>
      </c>
      <c r="T425" s="38">
        <v>2505</v>
      </c>
      <c r="U425" s="14">
        <f>S425/H425</f>
        <v>0.11333441033925686</v>
      </c>
      <c r="V425" s="19"/>
      <c r="W425" s="19"/>
      <c r="X425" s="37" t="s">
        <v>3465</v>
      </c>
    </row>
    <row r="426" spans="1:24" s="3" customFormat="1" ht="16.5" customHeight="1">
      <c r="A426" s="38">
        <v>894</v>
      </c>
      <c r="B426" s="39">
        <v>10800</v>
      </c>
      <c r="C426" s="38">
        <v>10316805</v>
      </c>
      <c r="D426" s="40" t="s">
        <v>2832</v>
      </c>
      <c r="E426" s="38">
        <v>1</v>
      </c>
      <c r="F426" s="38">
        <v>60</v>
      </c>
      <c r="G426" s="38" t="s">
        <v>23</v>
      </c>
      <c r="H426" s="42">
        <v>3095</v>
      </c>
      <c r="I426" s="2"/>
      <c r="J426" s="44">
        <v>43309</v>
      </c>
      <c r="K426" s="42">
        <v>0</v>
      </c>
      <c r="L426" s="42">
        <v>2744.23</v>
      </c>
      <c r="M426" s="44">
        <v>45016</v>
      </c>
      <c r="N426" s="42">
        <f>H426-K426-L426</f>
        <v>350.77</v>
      </c>
      <c r="O426" s="42">
        <v>0</v>
      </c>
      <c r="P426" s="45">
        <v>0.13</v>
      </c>
      <c r="Q426" s="42">
        <v>0</v>
      </c>
      <c r="R426" s="42">
        <v>0</v>
      </c>
      <c r="S426" s="42">
        <f>N426-R426</f>
        <v>350.77</v>
      </c>
      <c r="T426" s="38">
        <v>2505</v>
      </c>
      <c r="U426" s="14">
        <f>S426/H426</f>
        <v>0.11333441033925686</v>
      </c>
      <c r="V426" s="19"/>
      <c r="W426" s="19"/>
      <c r="X426" s="37" t="s">
        <v>3465</v>
      </c>
    </row>
    <row r="427" spans="1:24" s="3" customFormat="1" ht="16.5" customHeight="1">
      <c r="A427" s="38">
        <v>17</v>
      </c>
      <c r="B427" s="39">
        <v>10748</v>
      </c>
      <c r="C427" s="38">
        <v>10311069</v>
      </c>
      <c r="D427" s="40" t="s">
        <v>1842</v>
      </c>
      <c r="E427" s="38">
        <v>5</v>
      </c>
      <c r="F427" s="38">
        <v>60</v>
      </c>
      <c r="G427" s="38" t="s">
        <v>33</v>
      </c>
      <c r="H427" s="42">
        <v>9829.0499999999993</v>
      </c>
      <c r="I427" s="2"/>
      <c r="J427" s="44">
        <v>43277</v>
      </c>
      <c r="K427" s="42">
        <v>0</v>
      </c>
      <c r="L427" s="42">
        <v>8715.08</v>
      </c>
      <c r="M427" s="44">
        <v>44985</v>
      </c>
      <c r="N427" s="42">
        <f>H427-K427-L427</f>
        <v>1113.9699999999993</v>
      </c>
      <c r="O427" s="42">
        <v>0</v>
      </c>
      <c r="P427" s="45">
        <v>0.13</v>
      </c>
      <c r="Q427" s="42">
        <v>0</v>
      </c>
      <c r="R427" s="42">
        <v>0</v>
      </c>
      <c r="S427" s="42">
        <f>N427-R427</f>
        <v>1113.9699999999993</v>
      </c>
      <c r="T427" s="38">
        <v>2506</v>
      </c>
      <c r="U427" s="14">
        <f>S427/H427</f>
        <v>0.11333445246488719</v>
      </c>
      <c r="V427" s="19"/>
      <c r="W427" s="19"/>
      <c r="X427" s="37" t="s">
        <v>3459</v>
      </c>
    </row>
    <row r="428" spans="1:24" s="3" customFormat="1" ht="16.5" customHeight="1">
      <c r="A428" s="38">
        <v>834</v>
      </c>
      <c r="B428" s="39">
        <v>10800</v>
      </c>
      <c r="C428" s="38">
        <v>10316464</v>
      </c>
      <c r="D428" s="40" t="s">
        <v>2816</v>
      </c>
      <c r="E428" s="38">
        <v>20</v>
      </c>
      <c r="F428" s="38">
        <v>60</v>
      </c>
      <c r="G428" s="38" t="s">
        <v>23</v>
      </c>
      <c r="H428" s="42">
        <v>3230.8</v>
      </c>
      <c r="I428" s="2"/>
      <c r="J428" s="44">
        <v>43309</v>
      </c>
      <c r="K428" s="42">
        <v>0</v>
      </c>
      <c r="L428" s="42">
        <v>2864.63</v>
      </c>
      <c r="M428" s="44">
        <v>45016</v>
      </c>
      <c r="N428" s="42">
        <f>H428-K428-L428</f>
        <v>366.17000000000007</v>
      </c>
      <c r="O428" s="42">
        <v>0</v>
      </c>
      <c r="P428" s="45">
        <v>0.13</v>
      </c>
      <c r="Q428" s="42">
        <v>0</v>
      </c>
      <c r="R428" s="42">
        <v>0</v>
      </c>
      <c r="S428" s="42">
        <f>N428-R428</f>
        <v>366.17000000000007</v>
      </c>
      <c r="T428" s="38">
        <v>2505</v>
      </c>
      <c r="U428" s="14">
        <f>S428/H428</f>
        <v>0.11333725393091496</v>
      </c>
      <c r="V428" s="19"/>
      <c r="W428" s="19"/>
      <c r="X428" s="37" t="s">
        <v>3465</v>
      </c>
    </row>
    <row r="429" spans="1:24" s="3" customFormat="1" ht="16.5" customHeight="1">
      <c r="A429" s="38">
        <v>37</v>
      </c>
      <c r="B429" s="39">
        <v>10711</v>
      </c>
      <c r="C429" s="38">
        <v>10283075</v>
      </c>
      <c r="D429" s="40" t="s">
        <v>176</v>
      </c>
      <c r="E429" s="38">
        <v>1</v>
      </c>
      <c r="F429" s="38">
        <v>45</v>
      </c>
      <c r="G429" s="38" t="s">
        <v>23</v>
      </c>
      <c r="H429" s="42">
        <v>1451.39</v>
      </c>
      <c r="I429" s="57"/>
      <c r="J429" s="44">
        <v>43915</v>
      </c>
      <c r="K429" s="42">
        <v>0</v>
      </c>
      <c r="L429" s="42">
        <v>1286.8800000000001</v>
      </c>
      <c r="M429" s="44">
        <v>45199</v>
      </c>
      <c r="N429" s="42">
        <v>164.51</v>
      </c>
      <c r="O429" s="42">
        <v>0</v>
      </c>
      <c r="P429" s="45">
        <v>0.13</v>
      </c>
      <c r="Q429" s="42">
        <v>0</v>
      </c>
      <c r="R429" s="42">
        <v>0</v>
      </c>
      <c r="S429" s="42">
        <v>164.51</v>
      </c>
      <c r="T429" s="38">
        <v>2105</v>
      </c>
      <c r="U429" s="14">
        <f>S429/H429</f>
        <v>0.11334651609836087</v>
      </c>
      <c r="V429" s="19"/>
      <c r="W429" s="19"/>
      <c r="X429" s="37" t="s">
        <v>3457</v>
      </c>
    </row>
    <row r="430" spans="1:24" s="3" customFormat="1" ht="16.5" customHeight="1">
      <c r="A430" s="38">
        <v>764</v>
      </c>
      <c r="B430" s="39">
        <v>10800</v>
      </c>
      <c r="C430" s="38">
        <v>10316079</v>
      </c>
      <c r="D430" s="40" t="s">
        <v>2802</v>
      </c>
      <c r="E430" s="38">
        <v>1</v>
      </c>
      <c r="F430" s="38">
        <v>60</v>
      </c>
      <c r="G430" s="38" t="s">
        <v>33</v>
      </c>
      <c r="H430" s="42">
        <v>5811.97</v>
      </c>
      <c r="I430" s="2"/>
      <c r="J430" s="44">
        <v>43309</v>
      </c>
      <c r="K430" s="42">
        <v>0</v>
      </c>
      <c r="L430" s="42">
        <v>5153.2</v>
      </c>
      <c r="M430" s="44">
        <v>45016</v>
      </c>
      <c r="N430" s="42">
        <f>H430-K430-L430</f>
        <v>658.77000000000044</v>
      </c>
      <c r="O430" s="42">
        <v>0</v>
      </c>
      <c r="P430" s="45">
        <v>0.13</v>
      </c>
      <c r="Q430" s="42">
        <v>0</v>
      </c>
      <c r="R430" s="42">
        <v>0</v>
      </c>
      <c r="S430" s="42">
        <f>N430-R430</f>
        <v>658.77000000000044</v>
      </c>
      <c r="T430" s="38">
        <v>2505</v>
      </c>
      <c r="U430" s="14">
        <f>S430/H430</f>
        <v>0.11334710949987704</v>
      </c>
      <c r="V430" s="19"/>
      <c r="W430" s="19"/>
      <c r="X430" s="37" t="s">
        <v>3465</v>
      </c>
    </row>
    <row r="431" spans="1:24" s="3" customFormat="1" ht="16.5" customHeight="1">
      <c r="A431" s="38">
        <v>833</v>
      </c>
      <c r="B431" s="39">
        <v>10800</v>
      </c>
      <c r="C431" s="38">
        <v>10316461</v>
      </c>
      <c r="D431" s="40" t="s">
        <v>2815</v>
      </c>
      <c r="E431" s="38">
        <v>2</v>
      </c>
      <c r="F431" s="38">
        <v>60</v>
      </c>
      <c r="G431" s="38" t="s">
        <v>33</v>
      </c>
      <c r="H431" s="42">
        <v>5060.3599999999997</v>
      </c>
      <c r="I431" s="2"/>
      <c r="J431" s="44">
        <v>43309</v>
      </c>
      <c r="K431" s="42">
        <v>0</v>
      </c>
      <c r="L431" s="42">
        <v>4486.78</v>
      </c>
      <c r="M431" s="44">
        <v>45016</v>
      </c>
      <c r="N431" s="42">
        <f>H431-K431-L431</f>
        <v>573.57999999999993</v>
      </c>
      <c r="O431" s="42">
        <v>0</v>
      </c>
      <c r="P431" s="45">
        <v>0.13</v>
      </c>
      <c r="Q431" s="42">
        <v>0</v>
      </c>
      <c r="R431" s="42">
        <v>0</v>
      </c>
      <c r="S431" s="42">
        <f>N431-R431</f>
        <v>573.57999999999993</v>
      </c>
      <c r="T431" s="38">
        <v>2505</v>
      </c>
      <c r="U431" s="14">
        <f>S431/H431</f>
        <v>0.11334766696440569</v>
      </c>
      <c r="V431" s="19"/>
      <c r="W431" s="19"/>
      <c r="X431" s="37" t="s">
        <v>3465</v>
      </c>
    </row>
    <row r="432" spans="1:24" s="3" customFormat="1" ht="16.5" customHeight="1">
      <c r="A432" s="38">
        <v>842</v>
      </c>
      <c r="B432" s="39">
        <v>10800</v>
      </c>
      <c r="C432" s="38">
        <v>10316483</v>
      </c>
      <c r="D432" s="40" t="s">
        <v>2818</v>
      </c>
      <c r="E432" s="38">
        <v>1</v>
      </c>
      <c r="F432" s="38">
        <v>60</v>
      </c>
      <c r="G432" s="38" t="s">
        <v>33</v>
      </c>
      <c r="H432" s="42">
        <v>2530.1799999999998</v>
      </c>
      <c r="I432" s="2"/>
      <c r="J432" s="44">
        <v>43309</v>
      </c>
      <c r="K432" s="42">
        <v>0</v>
      </c>
      <c r="L432" s="42">
        <v>2243.38</v>
      </c>
      <c r="M432" s="44">
        <v>45016</v>
      </c>
      <c r="N432" s="42">
        <f>H432-K432-L432</f>
        <v>286.79999999999973</v>
      </c>
      <c r="O432" s="42">
        <v>0</v>
      </c>
      <c r="P432" s="45">
        <v>0.13</v>
      </c>
      <c r="Q432" s="42">
        <v>0</v>
      </c>
      <c r="R432" s="42">
        <v>0</v>
      </c>
      <c r="S432" s="42">
        <f>N432-R432</f>
        <v>286.79999999999973</v>
      </c>
      <c r="T432" s="38">
        <v>2505</v>
      </c>
      <c r="U432" s="14">
        <f>S432/H432</f>
        <v>0.1133516192523851</v>
      </c>
      <c r="V432" s="19"/>
      <c r="W432" s="19"/>
      <c r="X432" s="37" t="s">
        <v>3465</v>
      </c>
    </row>
    <row r="433" spans="1:24" s="3" customFormat="1" ht="16.5" customHeight="1">
      <c r="A433" s="38">
        <v>850</v>
      </c>
      <c r="B433" s="39">
        <v>10800</v>
      </c>
      <c r="C433" s="38">
        <v>10316496</v>
      </c>
      <c r="D433" s="40" t="s">
        <v>2815</v>
      </c>
      <c r="E433" s="38">
        <v>1</v>
      </c>
      <c r="F433" s="38">
        <v>60</v>
      </c>
      <c r="G433" s="38" t="s">
        <v>33</v>
      </c>
      <c r="H433" s="42">
        <v>2530.1799999999998</v>
      </c>
      <c r="I433" s="2"/>
      <c r="J433" s="44">
        <v>43309</v>
      </c>
      <c r="K433" s="42">
        <v>0</v>
      </c>
      <c r="L433" s="42">
        <v>2243.38</v>
      </c>
      <c r="M433" s="44">
        <v>45016</v>
      </c>
      <c r="N433" s="42">
        <f>H433-K433-L433</f>
        <v>286.79999999999973</v>
      </c>
      <c r="O433" s="42">
        <v>0</v>
      </c>
      <c r="P433" s="45">
        <v>0.13</v>
      </c>
      <c r="Q433" s="42">
        <v>0</v>
      </c>
      <c r="R433" s="42">
        <v>0</v>
      </c>
      <c r="S433" s="42">
        <f>N433-R433</f>
        <v>286.79999999999973</v>
      </c>
      <c r="T433" s="38">
        <v>2505</v>
      </c>
      <c r="U433" s="14">
        <f>S433/H433</f>
        <v>0.1133516192523851</v>
      </c>
      <c r="V433" s="19"/>
      <c r="W433" s="19"/>
      <c r="X433" s="37" t="s">
        <v>3465</v>
      </c>
    </row>
    <row r="434" spans="1:24" s="3" customFormat="1" ht="16.5" customHeight="1">
      <c r="A434" s="38">
        <v>925</v>
      </c>
      <c r="B434" s="39">
        <v>10800</v>
      </c>
      <c r="C434" s="38">
        <v>10316855</v>
      </c>
      <c r="D434" s="40" t="s">
        <v>2815</v>
      </c>
      <c r="E434" s="38">
        <v>1</v>
      </c>
      <c r="F434" s="38">
        <v>60</v>
      </c>
      <c r="G434" s="38" t="s">
        <v>33</v>
      </c>
      <c r="H434" s="42">
        <v>2530.1799999999998</v>
      </c>
      <c r="I434" s="2"/>
      <c r="J434" s="44">
        <v>43309</v>
      </c>
      <c r="K434" s="42">
        <v>0</v>
      </c>
      <c r="L434" s="42">
        <v>2243.38</v>
      </c>
      <c r="M434" s="44">
        <v>45016</v>
      </c>
      <c r="N434" s="42">
        <f>H434-K434-L434</f>
        <v>286.79999999999973</v>
      </c>
      <c r="O434" s="42">
        <v>0</v>
      </c>
      <c r="P434" s="45">
        <v>0.13</v>
      </c>
      <c r="Q434" s="42">
        <v>0</v>
      </c>
      <c r="R434" s="42">
        <v>0</v>
      </c>
      <c r="S434" s="42">
        <f>N434-R434</f>
        <v>286.79999999999973</v>
      </c>
      <c r="T434" s="38">
        <v>2505</v>
      </c>
      <c r="U434" s="14">
        <f>S434/H434</f>
        <v>0.1133516192523851</v>
      </c>
      <c r="V434" s="19"/>
      <c r="W434" s="19"/>
      <c r="X434" s="37" t="s">
        <v>3465</v>
      </c>
    </row>
    <row r="435" spans="1:24" s="3" customFormat="1" ht="16.5" customHeight="1">
      <c r="A435" s="38">
        <v>56</v>
      </c>
      <c r="B435" s="39">
        <v>10711</v>
      </c>
      <c r="C435" s="38">
        <v>10283519</v>
      </c>
      <c r="D435" s="40" t="s">
        <v>192</v>
      </c>
      <c r="E435" s="38">
        <v>40</v>
      </c>
      <c r="F435" s="38">
        <v>45</v>
      </c>
      <c r="G435" s="38" t="s">
        <v>83</v>
      </c>
      <c r="H435" s="42">
        <v>5734.62</v>
      </c>
      <c r="I435" s="57"/>
      <c r="J435" s="44">
        <v>43917</v>
      </c>
      <c r="K435" s="42">
        <v>0</v>
      </c>
      <c r="L435" s="42">
        <v>5084.5600000000004</v>
      </c>
      <c r="M435" s="44">
        <v>45199</v>
      </c>
      <c r="N435" s="42">
        <v>650.05999999999995</v>
      </c>
      <c r="O435" s="42">
        <v>0</v>
      </c>
      <c r="P435" s="45">
        <v>0.13</v>
      </c>
      <c r="Q435" s="42">
        <v>0</v>
      </c>
      <c r="R435" s="42">
        <v>0</v>
      </c>
      <c r="S435" s="42">
        <v>650.05999999999995</v>
      </c>
      <c r="T435" s="38">
        <v>5000</v>
      </c>
      <c r="U435" s="14">
        <f>S435/H435</f>
        <v>0.11335711869313049</v>
      </c>
      <c r="V435" s="19"/>
      <c r="W435" s="19"/>
      <c r="X435" s="37" t="s">
        <v>3457</v>
      </c>
    </row>
    <row r="436" spans="1:24" s="3" customFormat="1" ht="16.5" customHeight="1">
      <c r="A436" s="38">
        <v>761</v>
      </c>
      <c r="B436" s="39">
        <v>40709</v>
      </c>
      <c r="C436" s="38">
        <v>10285723</v>
      </c>
      <c r="D436" s="40" t="s">
        <v>357</v>
      </c>
      <c r="E436" s="58">
        <v>1</v>
      </c>
      <c r="F436" s="38">
        <v>120</v>
      </c>
      <c r="G436" s="38" t="s">
        <v>23</v>
      </c>
      <c r="H436" s="42">
        <v>1623.93</v>
      </c>
      <c r="I436" s="57"/>
      <c r="J436" s="44">
        <v>41783</v>
      </c>
      <c r="K436" s="42">
        <v>0</v>
      </c>
      <c r="L436" s="42">
        <v>1439.82</v>
      </c>
      <c r="M436" s="44">
        <v>45199</v>
      </c>
      <c r="N436" s="42">
        <f>H436-K436-L436</f>
        <v>184.11000000000013</v>
      </c>
      <c r="O436" s="42">
        <v>0</v>
      </c>
      <c r="P436" s="45">
        <v>0.13</v>
      </c>
      <c r="Q436" s="42">
        <v>0</v>
      </c>
      <c r="R436" s="42">
        <v>0</v>
      </c>
      <c r="S436" s="42">
        <f>N436-R436</f>
        <v>184.11000000000013</v>
      </c>
      <c r="T436" s="38">
        <v>2104</v>
      </c>
      <c r="U436" s="14">
        <f>S436/H436</f>
        <v>0.11337311337311344</v>
      </c>
      <c r="V436" s="19"/>
      <c r="W436" s="19"/>
      <c r="X436" s="37" t="s">
        <v>3467</v>
      </c>
    </row>
    <row r="437" spans="1:24" s="3" customFormat="1" ht="16.5" customHeight="1">
      <c r="A437" s="38">
        <v>35</v>
      </c>
      <c r="B437" s="39">
        <v>10730</v>
      </c>
      <c r="C437" s="38">
        <v>10289534</v>
      </c>
      <c r="D437" s="40" t="s">
        <v>2485</v>
      </c>
      <c r="E437" s="38">
        <v>1</v>
      </c>
      <c r="F437" s="38">
        <v>60</v>
      </c>
      <c r="G437" s="38" t="s">
        <v>33</v>
      </c>
      <c r="H437" s="42">
        <v>1125</v>
      </c>
      <c r="I437" s="2"/>
      <c r="J437" s="44">
        <v>43309</v>
      </c>
      <c r="K437" s="42">
        <v>0</v>
      </c>
      <c r="L437" s="42">
        <v>997.44</v>
      </c>
      <c r="M437" s="44">
        <v>45016</v>
      </c>
      <c r="N437" s="42">
        <f>H437-K437-L437</f>
        <v>127.55999999999995</v>
      </c>
      <c r="O437" s="42">
        <v>0</v>
      </c>
      <c r="P437" s="45">
        <v>0.13</v>
      </c>
      <c r="Q437" s="42">
        <v>0</v>
      </c>
      <c r="R437" s="42">
        <v>0</v>
      </c>
      <c r="S437" s="42">
        <v>127.56</v>
      </c>
      <c r="T437" s="38">
        <v>2506</v>
      </c>
      <c r="U437" s="14">
        <f>S437/H437</f>
        <v>0.11338666666666666</v>
      </c>
      <c r="V437" s="19"/>
      <c r="W437" s="19"/>
      <c r="X437" s="37" t="s">
        <v>3459</v>
      </c>
    </row>
    <row r="438" spans="1:24" s="3" customFormat="1" ht="16.5" customHeight="1">
      <c r="A438" s="38">
        <v>34</v>
      </c>
      <c r="B438" s="39">
        <v>10711</v>
      </c>
      <c r="C438" s="38">
        <v>10283516</v>
      </c>
      <c r="D438" s="40" t="s">
        <v>173</v>
      </c>
      <c r="E438" s="38">
        <v>2</v>
      </c>
      <c r="F438" s="38">
        <v>45</v>
      </c>
      <c r="G438" s="38" t="s">
        <v>23</v>
      </c>
      <c r="H438" s="42">
        <v>1274.3599999999999</v>
      </c>
      <c r="I438" s="57"/>
      <c r="J438" s="44">
        <v>43915</v>
      </c>
      <c r="K438" s="42">
        <v>0</v>
      </c>
      <c r="L438" s="42">
        <v>1129.8399999999999</v>
      </c>
      <c r="M438" s="44">
        <v>45199</v>
      </c>
      <c r="N438" s="42">
        <v>144.52000000000001</v>
      </c>
      <c r="O438" s="42">
        <v>0</v>
      </c>
      <c r="P438" s="45">
        <v>0.13</v>
      </c>
      <c r="Q438" s="42">
        <v>0</v>
      </c>
      <c r="R438" s="42">
        <v>0</v>
      </c>
      <c r="S438" s="42">
        <v>144.52000000000001</v>
      </c>
      <c r="T438" s="38">
        <v>2101</v>
      </c>
      <c r="U438" s="14">
        <f>S438/H438</f>
        <v>0.11340594494491354</v>
      </c>
      <c r="V438" s="19"/>
      <c r="W438" s="19"/>
      <c r="X438" s="37" t="s">
        <v>3457</v>
      </c>
    </row>
    <row r="439" spans="1:24" s="3" customFormat="1" ht="16.5" customHeight="1">
      <c r="A439" s="38">
        <v>5</v>
      </c>
      <c r="B439" s="39">
        <v>10747</v>
      </c>
      <c r="C439" s="38">
        <v>10307353</v>
      </c>
      <c r="D439" s="40" t="s">
        <v>2508</v>
      </c>
      <c r="E439" s="38">
        <v>1</v>
      </c>
      <c r="F439" s="38">
        <v>120</v>
      </c>
      <c r="G439" s="38" t="s">
        <v>21</v>
      </c>
      <c r="H439" s="42">
        <v>14102.56</v>
      </c>
      <c r="I439" s="2"/>
      <c r="J439" s="44">
        <v>41639</v>
      </c>
      <c r="K439" s="42">
        <v>0</v>
      </c>
      <c r="L439" s="42">
        <v>12392.72</v>
      </c>
      <c r="M439" s="44">
        <v>45016</v>
      </c>
      <c r="N439" s="42">
        <f>H439-K439-L439</f>
        <v>1709.8400000000001</v>
      </c>
      <c r="O439" s="42">
        <v>100</v>
      </c>
      <c r="P439" s="45">
        <v>0.13</v>
      </c>
      <c r="Q439" s="42">
        <v>11.5</v>
      </c>
      <c r="R439" s="42">
        <v>88.5</v>
      </c>
      <c r="S439" s="42">
        <v>1621.34</v>
      </c>
      <c r="T439" s="38">
        <v>2101</v>
      </c>
      <c r="U439" s="14">
        <f>S439/H439</f>
        <v>0.1149677788997175</v>
      </c>
      <c r="V439" s="19"/>
      <c r="W439" s="19"/>
      <c r="X439" s="37" t="s">
        <v>3472</v>
      </c>
    </row>
    <row r="440" spans="1:24" s="3" customFormat="1" ht="16.5" customHeight="1">
      <c r="A440" s="38">
        <v>12</v>
      </c>
      <c r="B440" s="39">
        <v>10737</v>
      </c>
      <c r="C440" s="38">
        <v>10287887</v>
      </c>
      <c r="D440" s="40" t="s">
        <v>1068</v>
      </c>
      <c r="E440" s="38">
        <v>5</v>
      </c>
      <c r="F440" s="38">
        <v>46</v>
      </c>
      <c r="G440" s="38" t="s">
        <v>33</v>
      </c>
      <c r="H440" s="42">
        <v>9128.73</v>
      </c>
      <c r="I440" s="2"/>
      <c r="J440" s="44">
        <v>43733</v>
      </c>
      <c r="K440" s="42">
        <v>0</v>
      </c>
      <c r="L440" s="42">
        <v>8070.05</v>
      </c>
      <c r="M440" s="44">
        <v>45046</v>
      </c>
      <c r="N440" s="42">
        <f>H440-K440-L440</f>
        <v>1058.6799999999994</v>
      </c>
      <c r="O440" s="42">
        <v>0</v>
      </c>
      <c r="P440" s="45">
        <v>0.13</v>
      </c>
      <c r="Q440" s="42">
        <v>0</v>
      </c>
      <c r="R440" s="42">
        <v>0</v>
      </c>
      <c r="S440" s="42">
        <v>1058.68</v>
      </c>
      <c r="T440" s="38">
        <v>2506</v>
      </c>
      <c r="U440" s="14">
        <f>S440/H440</f>
        <v>0.11597232035562451</v>
      </c>
      <c r="V440" s="19"/>
      <c r="W440" s="19"/>
      <c r="X440" s="37" t="s">
        <v>3461</v>
      </c>
    </row>
    <row r="441" spans="1:24" s="3" customFormat="1" ht="16.5" customHeight="1">
      <c r="A441" s="38">
        <v>57</v>
      </c>
      <c r="B441" s="39">
        <v>10745</v>
      </c>
      <c r="C441" s="38">
        <v>10308802</v>
      </c>
      <c r="D441" s="40" t="s">
        <v>1743</v>
      </c>
      <c r="E441" s="38">
        <v>9</v>
      </c>
      <c r="F441" s="38">
        <v>102</v>
      </c>
      <c r="G441" s="38" t="s">
        <v>23</v>
      </c>
      <c r="H441" s="42">
        <v>5424.38</v>
      </c>
      <c r="I441" s="2"/>
      <c r="J441" s="44">
        <v>42733</v>
      </c>
      <c r="K441" s="42">
        <v>0</v>
      </c>
      <c r="L441" s="42">
        <v>3639.94</v>
      </c>
      <c r="M441" s="44">
        <v>45016</v>
      </c>
      <c r="N441" s="42">
        <f>H441-K441-L441</f>
        <v>1784.44</v>
      </c>
      <c r="O441" s="42">
        <v>1304.56</v>
      </c>
      <c r="P441" s="45">
        <v>0.13</v>
      </c>
      <c r="Q441" s="42">
        <v>150.08000000000001</v>
      </c>
      <c r="R441" s="42">
        <v>1154.48</v>
      </c>
      <c r="S441" s="42">
        <v>629.96</v>
      </c>
      <c r="T441" s="38">
        <v>1601</v>
      </c>
      <c r="U441" s="14">
        <f>S441/H441</f>
        <v>0.11613493154978081</v>
      </c>
      <c r="V441" s="19"/>
      <c r="W441" s="19"/>
      <c r="X441" s="37" t="s">
        <v>3463</v>
      </c>
    </row>
    <row r="442" spans="1:24" s="3" customFormat="1" ht="16.5" customHeight="1">
      <c r="A442" s="38">
        <v>736</v>
      </c>
      <c r="B442" s="39">
        <v>40709</v>
      </c>
      <c r="C442" s="38">
        <v>10285371</v>
      </c>
      <c r="D442" s="40" t="s">
        <v>927</v>
      </c>
      <c r="E442" s="58">
        <v>1</v>
      </c>
      <c r="F442" s="38">
        <v>43</v>
      </c>
      <c r="G442" s="38" t="s">
        <v>23</v>
      </c>
      <c r="H442" s="42">
        <v>766.26</v>
      </c>
      <c r="I442" s="57"/>
      <c r="J442" s="44">
        <v>43977</v>
      </c>
      <c r="K442" s="42">
        <v>0</v>
      </c>
      <c r="L442" s="42">
        <v>677.18</v>
      </c>
      <c r="M442" s="44">
        <v>45199</v>
      </c>
      <c r="N442" s="42">
        <f>H442-K442-L442</f>
        <v>89.080000000000041</v>
      </c>
      <c r="O442" s="42">
        <v>0</v>
      </c>
      <c r="P442" s="45">
        <v>0.13</v>
      </c>
      <c r="Q442" s="42">
        <v>0</v>
      </c>
      <c r="R442" s="42">
        <v>0</v>
      </c>
      <c r="S442" s="42">
        <f>N442-R442</f>
        <v>89.080000000000041</v>
      </c>
      <c r="T442" s="38">
        <v>2105</v>
      </c>
      <c r="U442" s="14">
        <f>S442/H442</f>
        <v>0.11625296896614731</v>
      </c>
      <c r="V442" s="19"/>
      <c r="W442" s="19"/>
      <c r="X442" s="37" t="s">
        <v>3467</v>
      </c>
    </row>
    <row r="443" spans="1:24" s="3" customFormat="1" ht="16.5" customHeight="1">
      <c r="A443" s="38">
        <v>735</v>
      </c>
      <c r="B443" s="39">
        <v>40709</v>
      </c>
      <c r="C443" s="38">
        <v>10285366</v>
      </c>
      <c r="D443" s="40" t="s">
        <v>926</v>
      </c>
      <c r="E443" s="58">
        <v>1</v>
      </c>
      <c r="F443" s="38">
        <v>43</v>
      </c>
      <c r="G443" s="38" t="s">
        <v>23</v>
      </c>
      <c r="H443" s="42">
        <v>3482.17</v>
      </c>
      <c r="I443" s="57"/>
      <c r="J443" s="44">
        <v>43977</v>
      </c>
      <c r="K443" s="42">
        <v>0</v>
      </c>
      <c r="L443" s="42">
        <v>3077.22</v>
      </c>
      <c r="M443" s="44">
        <v>45199</v>
      </c>
      <c r="N443" s="42">
        <f>H443-K443-L443</f>
        <v>404.95000000000027</v>
      </c>
      <c r="O443" s="42">
        <v>0</v>
      </c>
      <c r="P443" s="45">
        <v>0.13</v>
      </c>
      <c r="Q443" s="42">
        <v>0</v>
      </c>
      <c r="R443" s="42">
        <v>0</v>
      </c>
      <c r="S443" s="42">
        <f>N443-R443</f>
        <v>404.95000000000027</v>
      </c>
      <c r="T443" s="38">
        <v>2102</v>
      </c>
      <c r="U443" s="14">
        <f>S443/H443</f>
        <v>0.11629242684877542</v>
      </c>
      <c r="V443" s="19"/>
      <c r="W443" s="19"/>
      <c r="X443" s="37" t="s">
        <v>3467</v>
      </c>
    </row>
    <row r="444" spans="1:24" s="3" customFormat="1" ht="16.5" customHeight="1">
      <c r="A444" s="38">
        <v>400</v>
      </c>
      <c r="B444" s="39">
        <v>10736</v>
      </c>
      <c r="C444" s="38">
        <v>10284259</v>
      </c>
      <c r="D444" s="40" t="s">
        <v>1349</v>
      </c>
      <c r="E444" s="38">
        <v>1</v>
      </c>
      <c r="F444" s="38">
        <v>120</v>
      </c>
      <c r="G444" s="38" t="s">
        <v>21</v>
      </c>
      <c r="H444" s="42">
        <v>5811.97</v>
      </c>
      <c r="I444" s="55"/>
      <c r="J444" s="44">
        <v>42033</v>
      </c>
      <c r="K444" s="42">
        <v>0</v>
      </c>
      <c r="L444" s="42">
        <v>4693.08</v>
      </c>
      <c r="M444" s="44">
        <v>45138</v>
      </c>
      <c r="N444" s="42">
        <f>H444-K444-L444</f>
        <v>1118.8900000000003</v>
      </c>
      <c r="O444" s="42">
        <v>500</v>
      </c>
      <c r="P444" s="45">
        <v>0.13</v>
      </c>
      <c r="Q444" s="42">
        <v>57.52</v>
      </c>
      <c r="R444" s="42">
        <v>442.48</v>
      </c>
      <c r="S444" s="42">
        <v>676.41</v>
      </c>
      <c r="T444" s="38">
        <v>5000</v>
      </c>
      <c r="U444" s="14">
        <f>S444/H444</f>
        <v>0.1163822249598673</v>
      </c>
      <c r="V444" s="19"/>
      <c r="W444" s="19"/>
      <c r="X444" s="37" t="s">
        <v>3461</v>
      </c>
    </row>
    <row r="445" spans="1:24" s="3" customFormat="1" ht="16.5" customHeight="1">
      <c r="A445" s="38">
        <v>56</v>
      </c>
      <c r="B445" s="39">
        <v>50099</v>
      </c>
      <c r="C445" s="38">
        <v>10297049</v>
      </c>
      <c r="D445" s="40" t="s">
        <v>87</v>
      </c>
      <c r="E445" s="38">
        <v>40</v>
      </c>
      <c r="F445" s="38">
        <v>58</v>
      </c>
      <c r="G445" s="38" t="s">
        <v>33</v>
      </c>
      <c r="H445" s="42">
        <v>78632.399999999994</v>
      </c>
      <c r="I445" s="2"/>
      <c r="J445" s="44">
        <v>43367</v>
      </c>
      <c r="K445" s="42">
        <v>0</v>
      </c>
      <c r="L445" s="42">
        <v>69444.02</v>
      </c>
      <c r="M445" s="44">
        <v>45016</v>
      </c>
      <c r="N445" s="42">
        <f>H445-K445-L445</f>
        <v>9188.3799999999901</v>
      </c>
      <c r="O445" s="42">
        <v>0</v>
      </c>
      <c r="P445" s="45">
        <v>0.13</v>
      </c>
      <c r="Q445" s="42">
        <v>0</v>
      </c>
      <c r="R445" s="42">
        <v>0</v>
      </c>
      <c r="S445" s="42">
        <v>9188.3799999999992</v>
      </c>
      <c r="T445" s="38">
        <v>2506</v>
      </c>
      <c r="U445" s="14">
        <f>S445/H445</f>
        <v>0.11685234076538424</v>
      </c>
      <c r="V445" s="19"/>
      <c r="W445" s="19"/>
      <c r="X445" s="37" t="s">
        <v>3468</v>
      </c>
    </row>
    <row r="446" spans="1:24" s="3" customFormat="1" ht="16.5" customHeight="1">
      <c r="A446" s="38">
        <v>12</v>
      </c>
      <c r="B446" s="39">
        <v>50098</v>
      </c>
      <c r="C446" s="38">
        <v>10308463</v>
      </c>
      <c r="D446" s="40" t="s">
        <v>482</v>
      </c>
      <c r="E446" s="38">
        <v>9</v>
      </c>
      <c r="F446" s="38">
        <v>58</v>
      </c>
      <c r="G446" s="38" t="s">
        <v>33</v>
      </c>
      <c r="H446" s="42">
        <v>7153.83</v>
      </c>
      <c r="I446" s="2"/>
      <c r="J446" s="44">
        <v>43367</v>
      </c>
      <c r="K446" s="42">
        <v>0</v>
      </c>
      <c r="L446" s="42">
        <v>6317.83</v>
      </c>
      <c r="M446" s="44">
        <v>45016</v>
      </c>
      <c r="N446" s="42">
        <f>H446-K446-L446</f>
        <v>836</v>
      </c>
      <c r="O446" s="42">
        <v>0</v>
      </c>
      <c r="P446" s="45">
        <v>0.13</v>
      </c>
      <c r="Q446" s="42">
        <v>0</v>
      </c>
      <c r="R446" s="42">
        <v>0</v>
      </c>
      <c r="S446" s="42">
        <v>836</v>
      </c>
      <c r="T446" s="38">
        <v>2506</v>
      </c>
      <c r="U446" s="14">
        <f>S446/H446</f>
        <v>0.11686047893226426</v>
      </c>
      <c r="V446" s="19"/>
      <c r="W446" s="19"/>
      <c r="X446" s="37" t="s">
        <v>3456</v>
      </c>
    </row>
    <row r="447" spans="1:24" s="3" customFormat="1" ht="16.5" customHeight="1">
      <c r="A447" s="38">
        <v>32</v>
      </c>
      <c r="B447" s="39">
        <v>10704</v>
      </c>
      <c r="C447" s="38">
        <v>10280540</v>
      </c>
      <c r="D447" s="40" t="s">
        <v>593</v>
      </c>
      <c r="E447" s="38">
        <v>5</v>
      </c>
      <c r="F447" s="38">
        <v>120</v>
      </c>
      <c r="G447" s="38" t="s">
        <v>23</v>
      </c>
      <c r="H447" s="42">
        <v>2314</v>
      </c>
      <c r="I447" s="53"/>
      <c r="J447" s="44">
        <v>41813</v>
      </c>
      <c r="K447" s="42">
        <v>0</v>
      </c>
      <c r="L447" s="42">
        <v>2015.11</v>
      </c>
      <c r="M447" s="44">
        <v>45169</v>
      </c>
      <c r="N447" s="42">
        <f>H447-K447-L447</f>
        <v>298.8900000000001</v>
      </c>
      <c r="O447" s="42">
        <v>30</v>
      </c>
      <c r="P447" s="45">
        <v>0.13</v>
      </c>
      <c r="Q447" s="42">
        <v>3.45</v>
      </c>
      <c r="R447" s="42">
        <v>26.55</v>
      </c>
      <c r="S447" s="42">
        <v>272.33999999999997</v>
      </c>
      <c r="T447" s="38">
        <v>2101</v>
      </c>
      <c r="U447" s="14">
        <f>S447/H447</f>
        <v>0.11769230769230768</v>
      </c>
      <c r="V447" s="19"/>
      <c r="W447" s="19"/>
      <c r="X447" s="37" t="s">
        <v>3455</v>
      </c>
    </row>
    <row r="448" spans="1:24" s="3" customFormat="1" ht="16.5" customHeight="1">
      <c r="A448" s="38">
        <v>1097</v>
      </c>
      <c r="B448" s="39">
        <v>10800</v>
      </c>
      <c r="C448" s="38">
        <v>10316285</v>
      </c>
      <c r="D448" s="40" t="s">
        <v>1164</v>
      </c>
      <c r="E448" s="38">
        <v>1</v>
      </c>
      <c r="F448" s="38">
        <v>60</v>
      </c>
      <c r="G448" s="38" t="s">
        <v>23</v>
      </c>
      <c r="H448" s="42">
        <v>3095</v>
      </c>
      <c r="I448" s="53"/>
      <c r="J448" s="44">
        <v>43494</v>
      </c>
      <c r="K448" s="42">
        <v>0</v>
      </c>
      <c r="L448" s="42">
        <v>2646.24</v>
      </c>
      <c r="M448" s="44">
        <v>45138</v>
      </c>
      <c r="N448" s="42">
        <f>H448-K448-L448</f>
        <v>448.76000000000022</v>
      </c>
      <c r="O448" s="42">
        <v>92.19</v>
      </c>
      <c r="P448" s="45">
        <v>0.13</v>
      </c>
      <c r="Q448" s="42">
        <v>10.61</v>
      </c>
      <c r="R448" s="42">
        <v>81.58</v>
      </c>
      <c r="S448" s="42">
        <f>N448-R448</f>
        <v>367.18000000000023</v>
      </c>
      <c r="T448" s="38">
        <v>2505</v>
      </c>
      <c r="U448" s="14">
        <f>S448/H448</f>
        <v>0.11863651050080783</v>
      </c>
      <c r="V448" s="19"/>
      <c r="W448" s="19"/>
      <c r="X448" s="37" t="s">
        <v>3465</v>
      </c>
    </row>
    <row r="449" spans="1:37" s="3" customFormat="1" ht="16.5" customHeight="1">
      <c r="A449" s="38">
        <v>1098</v>
      </c>
      <c r="B449" s="39">
        <v>10800</v>
      </c>
      <c r="C449" s="38">
        <v>10316286</v>
      </c>
      <c r="D449" s="40" t="s">
        <v>1164</v>
      </c>
      <c r="E449" s="38">
        <v>1</v>
      </c>
      <c r="F449" s="38">
        <v>60</v>
      </c>
      <c r="G449" s="38" t="s">
        <v>23</v>
      </c>
      <c r="H449" s="42">
        <v>3095</v>
      </c>
      <c r="I449" s="53"/>
      <c r="J449" s="44">
        <v>43494</v>
      </c>
      <c r="K449" s="42">
        <v>0</v>
      </c>
      <c r="L449" s="42">
        <v>2646.24</v>
      </c>
      <c r="M449" s="44">
        <v>45138</v>
      </c>
      <c r="N449" s="42">
        <f>H449-K449-L449</f>
        <v>448.76000000000022</v>
      </c>
      <c r="O449" s="42">
        <v>92.19</v>
      </c>
      <c r="P449" s="45">
        <v>0.13</v>
      </c>
      <c r="Q449" s="42">
        <v>10.61</v>
      </c>
      <c r="R449" s="42">
        <v>81.58</v>
      </c>
      <c r="S449" s="42">
        <f>N449-R449</f>
        <v>367.18000000000023</v>
      </c>
      <c r="T449" s="38">
        <v>2505</v>
      </c>
      <c r="U449" s="14">
        <f>S449/H449</f>
        <v>0.11863651050080783</v>
      </c>
      <c r="V449" s="19"/>
      <c r="W449" s="19"/>
      <c r="X449" s="37" t="s">
        <v>3465</v>
      </c>
    </row>
    <row r="450" spans="1:37" s="3" customFormat="1" ht="16.5" customHeight="1">
      <c r="A450" s="38">
        <v>430</v>
      </c>
      <c r="B450" s="39">
        <v>10736</v>
      </c>
      <c r="C450" s="38">
        <v>10284105</v>
      </c>
      <c r="D450" s="40" t="s">
        <v>1372</v>
      </c>
      <c r="E450" s="38">
        <v>2</v>
      </c>
      <c r="F450" s="38">
        <v>120</v>
      </c>
      <c r="G450" s="38" t="s">
        <v>23</v>
      </c>
      <c r="H450" s="42">
        <v>3589.74</v>
      </c>
      <c r="I450" s="55"/>
      <c r="J450" s="44">
        <v>41783</v>
      </c>
      <c r="K450" s="42">
        <v>0</v>
      </c>
      <c r="L450" s="42">
        <v>3126.06</v>
      </c>
      <c r="M450" s="44">
        <v>45138</v>
      </c>
      <c r="N450" s="42">
        <f>H450-K450-L450</f>
        <v>463.67999999999984</v>
      </c>
      <c r="O450" s="42">
        <v>40</v>
      </c>
      <c r="P450" s="45">
        <v>0.13</v>
      </c>
      <c r="Q450" s="42">
        <v>4.5999999999999996</v>
      </c>
      <c r="R450" s="42">
        <v>35.4</v>
      </c>
      <c r="S450" s="42">
        <v>428.28</v>
      </c>
      <c r="T450" s="38">
        <v>2101</v>
      </c>
      <c r="U450" s="14">
        <f>S450/H450</f>
        <v>0.11930669073526216</v>
      </c>
      <c r="V450" s="19"/>
      <c r="W450" s="19"/>
      <c r="X450" s="37" t="s">
        <v>3461</v>
      </c>
    </row>
    <row r="451" spans="1:37" s="3" customFormat="1" ht="16.5" customHeight="1">
      <c r="A451" s="38">
        <v>348</v>
      </c>
      <c r="B451" s="39">
        <v>10800</v>
      </c>
      <c r="C451" s="38">
        <v>10315066</v>
      </c>
      <c r="D451" s="40" t="s">
        <v>1170</v>
      </c>
      <c r="E451" s="38">
        <v>1</v>
      </c>
      <c r="F451" s="38">
        <v>63</v>
      </c>
      <c r="G451" s="38" t="s">
        <v>33</v>
      </c>
      <c r="H451" s="42">
        <v>2142</v>
      </c>
      <c r="I451" s="2"/>
      <c r="J451" s="44">
        <v>43214</v>
      </c>
      <c r="K451" s="42">
        <v>0</v>
      </c>
      <c r="L451" s="42">
        <v>1859.72</v>
      </c>
      <c r="M451" s="44">
        <v>45016</v>
      </c>
      <c r="N451" s="42">
        <f>H451-K451-L451</f>
        <v>282.27999999999997</v>
      </c>
      <c r="O451" s="42">
        <v>30</v>
      </c>
      <c r="P451" s="45">
        <v>0.13</v>
      </c>
      <c r="Q451" s="42">
        <v>3.4499999999999993</v>
      </c>
      <c r="R451" s="42">
        <v>26.55</v>
      </c>
      <c r="S451" s="42">
        <f>N451-R451</f>
        <v>255.72999999999996</v>
      </c>
      <c r="T451" s="38">
        <v>2505</v>
      </c>
      <c r="U451" s="14">
        <f>S451/H451</f>
        <v>0.11938842203548083</v>
      </c>
      <c r="V451" s="19"/>
      <c r="W451" s="19"/>
      <c r="X451" s="37" t="s">
        <v>3465</v>
      </c>
    </row>
    <row r="452" spans="1:37" s="3" customFormat="1" ht="16.5" customHeight="1">
      <c r="A452" s="38">
        <v>23</v>
      </c>
      <c r="B452" s="39">
        <v>10723</v>
      </c>
      <c r="C452" s="38">
        <v>10294004</v>
      </c>
      <c r="D452" s="40" t="s">
        <v>2377</v>
      </c>
      <c r="E452" s="38">
        <v>1</v>
      </c>
      <c r="F452" s="38">
        <v>43</v>
      </c>
      <c r="G452" s="38" t="s">
        <v>33</v>
      </c>
      <c r="H452" s="42">
        <v>2461.06</v>
      </c>
      <c r="I452" s="2"/>
      <c r="J452" s="44">
        <v>43827</v>
      </c>
      <c r="K452" s="42">
        <v>0</v>
      </c>
      <c r="L452" s="42">
        <v>2165.9</v>
      </c>
      <c r="M452" s="44">
        <v>45046</v>
      </c>
      <c r="N452" s="42">
        <f>H452-K452-L452</f>
        <v>295.15999999999985</v>
      </c>
      <c r="O452" s="42">
        <v>0</v>
      </c>
      <c r="P452" s="45">
        <v>0.13</v>
      </c>
      <c r="Q452" s="42">
        <v>0</v>
      </c>
      <c r="R452" s="42">
        <v>0</v>
      </c>
      <c r="S452" s="42">
        <v>295.16000000000003</v>
      </c>
      <c r="T452" s="38">
        <v>2101</v>
      </c>
      <c r="U452" s="14">
        <f>S452/H452</f>
        <v>0.11993206179451132</v>
      </c>
      <c r="V452" s="19"/>
      <c r="W452" s="19"/>
      <c r="X452" s="37" t="s">
        <v>3470</v>
      </c>
    </row>
    <row r="453" spans="1:37" s="3" customFormat="1" ht="16.5" customHeight="1">
      <c r="A453" s="38">
        <v>401</v>
      </c>
      <c r="B453" s="39">
        <v>10745</v>
      </c>
      <c r="C453" s="38">
        <v>10308338</v>
      </c>
      <c r="D453" s="40" t="s">
        <v>2954</v>
      </c>
      <c r="E453" s="58">
        <v>1</v>
      </c>
      <c r="F453" s="38">
        <v>120</v>
      </c>
      <c r="G453" s="38" t="s">
        <v>23</v>
      </c>
      <c r="H453" s="42">
        <v>3750</v>
      </c>
      <c r="I453" s="37"/>
      <c r="J453" s="44">
        <v>41846</v>
      </c>
      <c r="K453" s="42">
        <v>0</v>
      </c>
      <c r="L453" s="42">
        <v>3295.38</v>
      </c>
      <c r="M453" s="44">
        <v>45210</v>
      </c>
      <c r="N453" s="42">
        <v>454.62</v>
      </c>
      <c r="O453" s="42">
        <v>5</v>
      </c>
      <c r="P453" s="45">
        <f>IF(J453&lt;DATEVALUE("2009-1-1"),3%,13%)</f>
        <v>0.13</v>
      </c>
      <c r="Q453" s="42">
        <f>IF(P453=13%,ROUND(O453/(1+P453)*P453,2),ROUND(O453/(1+0.03)*0.02,2))</f>
        <v>0.57999999999999996</v>
      </c>
      <c r="R453" s="42">
        <f>O453-Q453</f>
        <v>4.42</v>
      </c>
      <c r="S453" s="42">
        <f>N453-R453</f>
        <v>450.2</v>
      </c>
      <c r="T453" s="38">
        <v>2101</v>
      </c>
      <c r="U453" s="14">
        <f>S453/H453</f>
        <v>0.12005333333333333</v>
      </c>
      <c r="V453" s="19"/>
      <c r="W453" s="19"/>
      <c r="X453" s="37" t="s">
        <v>3463</v>
      </c>
    </row>
    <row r="454" spans="1:37" s="3" customFormat="1" ht="16.5" customHeight="1">
      <c r="A454" s="38">
        <v>1</v>
      </c>
      <c r="B454" s="39">
        <v>10747</v>
      </c>
      <c r="C454" s="38">
        <v>10307468</v>
      </c>
      <c r="D454" s="40" t="s">
        <v>1559</v>
      </c>
      <c r="E454" s="38">
        <v>1</v>
      </c>
      <c r="F454" s="38">
        <v>120</v>
      </c>
      <c r="G454" s="38" t="s">
        <v>21</v>
      </c>
      <c r="H454" s="42">
        <v>10145.299999999999</v>
      </c>
      <c r="I454" s="2"/>
      <c r="J454" s="44">
        <v>41639</v>
      </c>
      <c r="K454" s="42">
        <v>0</v>
      </c>
      <c r="L454" s="42">
        <v>8834.8700000000008</v>
      </c>
      <c r="M454" s="44">
        <v>44985</v>
      </c>
      <c r="N454" s="42">
        <f>H454-K454-L454</f>
        <v>1310.4299999999985</v>
      </c>
      <c r="O454" s="42">
        <v>100</v>
      </c>
      <c r="P454" s="45">
        <v>0.13</v>
      </c>
      <c r="Q454" s="42">
        <v>11.5</v>
      </c>
      <c r="R454" s="42">
        <v>88.5</v>
      </c>
      <c r="S454" s="42">
        <f>N454-R454</f>
        <v>1221.9299999999985</v>
      </c>
      <c r="T454" s="38">
        <v>5000</v>
      </c>
      <c r="U454" s="14">
        <f>S454/H454</f>
        <v>0.12044296373690266</v>
      </c>
      <c r="V454" s="19"/>
      <c r="W454" s="19"/>
      <c r="X454" s="37" t="s">
        <v>3472</v>
      </c>
    </row>
    <row r="455" spans="1:37" s="3" customFormat="1" ht="16.5" customHeight="1">
      <c r="A455" s="38">
        <v>122</v>
      </c>
      <c r="B455" s="39">
        <v>10741</v>
      </c>
      <c r="C455" s="38">
        <v>10282193</v>
      </c>
      <c r="D455" s="40" t="s">
        <v>2162</v>
      </c>
      <c r="E455" s="38">
        <v>3</v>
      </c>
      <c r="F455" s="38">
        <v>49</v>
      </c>
      <c r="G455" s="38" t="s">
        <v>33</v>
      </c>
      <c r="H455" s="42">
        <v>4629.3</v>
      </c>
      <c r="I455" s="2"/>
      <c r="J455" s="44">
        <v>43642</v>
      </c>
      <c r="K455" s="42">
        <v>0</v>
      </c>
      <c r="L455" s="42">
        <v>4069.78</v>
      </c>
      <c r="M455" s="44">
        <v>45077</v>
      </c>
      <c r="N455" s="42">
        <f>H455-K455-L455</f>
        <v>559.52</v>
      </c>
      <c r="O455" s="42">
        <v>0</v>
      </c>
      <c r="P455" s="45">
        <v>0.13</v>
      </c>
      <c r="Q455" s="42">
        <v>0</v>
      </c>
      <c r="R455" s="42">
        <v>0</v>
      </c>
      <c r="S455" s="42">
        <f>N455-R455</f>
        <v>559.52</v>
      </c>
      <c r="T455" s="38">
        <v>5000</v>
      </c>
      <c r="U455" s="14">
        <f>S455/H455</f>
        <v>0.12086492558270148</v>
      </c>
      <c r="V455" s="19"/>
      <c r="W455" s="19"/>
      <c r="X455" s="37" t="s">
        <v>3462</v>
      </c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</row>
    <row r="456" spans="1:37" s="3" customFormat="1" ht="16.5" customHeight="1">
      <c r="A456" s="38">
        <v>146</v>
      </c>
      <c r="B456" s="39">
        <v>10741</v>
      </c>
      <c r="C456" s="38">
        <v>10282193</v>
      </c>
      <c r="D456" s="40" t="s">
        <v>2162</v>
      </c>
      <c r="E456" s="38">
        <v>1</v>
      </c>
      <c r="F456" s="38">
        <v>49</v>
      </c>
      <c r="G456" s="38" t="s">
        <v>33</v>
      </c>
      <c r="H456" s="42">
        <v>1543.1</v>
      </c>
      <c r="I456" s="2"/>
      <c r="J456" s="44">
        <v>43642</v>
      </c>
      <c r="K456" s="42">
        <v>0</v>
      </c>
      <c r="L456" s="42">
        <v>1356.59</v>
      </c>
      <c r="M456" s="44">
        <v>45077</v>
      </c>
      <c r="N456" s="42">
        <f>H456-K456-L456</f>
        <v>186.51</v>
      </c>
      <c r="O456" s="42">
        <v>0</v>
      </c>
      <c r="P456" s="45">
        <v>0.13</v>
      </c>
      <c r="Q456" s="42">
        <v>0</v>
      </c>
      <c r="R456" s="42">
        <v>0</v>
      </c>
      <c r="S456" s="42">
        <f>N456-R456</f>
        <v>186.51</v>
      </c>
      <c r="T456" s="38">
        <v>5000</v>
      </c>
      <c r="U456" s="14">
        <f>S456/H456</f>
        <v>0.12086708573650444</v>
      </c>
      <c r="V456" s="19"/>
      <c r="W456" s="19"/>
      <c r="X456" s="37" t="s">
        <v>3462</v>
      </c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</row>
    <row r="457" spans="1:37" s="3" customFormat="1" ht="16.5" customHeight="1">
      <c r="A457" s="38">
        <v>28</v>
      </c>
      <c r="B457" s="39">
        <v>10711</v>
      </c>
      <c r="C457" s="38">
        <v>10283446</v>
      </c>
      <c r="D457" s="40" t="s">
        <v>168</v>
      </c>
      <c r="E457" s="38">
        <v>1</v>
      </c>
      <c r="F457" s="38">
        <v>120</v>
      </c>
      <c r="G457" s="38" t="s">
        <v>21</v>
      </c>
      <c r="H457" s="42">
        <v>6410.26</v>
      </c>
      <c r="I457" s="57"/>
      <c r="J457" s="44">
        <v>41815</v>
      </c>
      <c r="K457" s="42">
        <v>0</v>
      </c>
      <c r="L457" s="42">
        <v>5633.05</v>
      </c>
      <c r="M457" s="44">
        <v>45199</v>
      </c>
      <c r="N457" s="42">
        <v>777.21</v>
      </c>
      <c r="O457" s="42">
        <v>0</v>
      </c>
      <c r="P457" s="45">
        <v>0.13</v>
      </c>
      <c r="Q457" s="42">
        <v>0</v>
      </c>
      <c r="R457" s="42">
        <v>0</v>
      </c>
      <c r="S457" s="42">
        <v>777.21</v>
      </c>
      <c r="T457" s="38">
        <v>5000</v>
      </c>
      <c r="U457" s="14">
        <f>S457/H457</f>
        <v>0.12124469210297242</v>
      </c>
      <c r="V457" s="19"/>
      <c r="W457" s="19"/>
      <c r="X457" s="37" t="s">
        <v>3457</v>
      </c>
    </row>
    <row r="458" spans="1:37" s="3" customFormat="1" ht="16.5" customHeight="1">
      <c r="A458" s="38">
        <v>106</v>
      </c>
      <c r="B458" s="39">
        <v>10736</v>
      </c>
      <c r="C458" s="38">
        <v>10284098</v>
      </c>
      <c r="D458" s="40" t="s">
        <v>270</v>
      </c>
      <c r="E458" s="31">
        <v>1</v>
      </c>
      <c r="F458" s="38">
        <v>120</v>
      </c>
      <c r="G458" s="38" t="s">
        <v>21</v>
      </c>
      <c r="H458" s="42">
        <v>26077.599999999999</v>
      </c>
      <c r="I458" s="49"/>
      <c r="J458" s="44">
        <v>41723</v>
      </c>
      <c r="K458" s="42">
        <v>0</v>
      </c>
      <c r="L458" s="42">
        <v>22915.74</v>
      </c>
      <c r="M458" s="44">
        <v>45107</v>
      </c>
      <c r="N458" s="42">
        <f>H458-K458-L458</f>
        <v>3161.8599999999969</v>
      </c>
      <c r="O458" s="42">
        <v>0</v>
      </c>
      <c r="P458" s="45">
        <v>0.13</v>
      </c>
      <c r="Q458" s="42">
        <v>0</v>
      </c>
      <c r="R458" s="42">
        <v>0</v>
      </c>
      <c r="S458" s="42">
        <f>N458-R458</f>
        <v>3161.8599999999969</v>
      </c>
      <c r="T458" s="38">
        <v>2108</v>
      </c>
      <c r="U458" s="14">
        <f>S458/H458</f>
        <v>0.12124812099272929</v>
      </c>
      <c r="V458" s="19"/>
      <c r="W458" s="19"/>
      <c r="X458" s="37" t="s">
        <v>3461</v>
      </c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</row>
    <row r="459" spans="1:37" s="3" customFormat="1" ht="16.5" customHeight="1">
      <c r="A459" s="38">
        <v>404</v>
      </c>
      <c r="B459" s="39">
        <v>10745</v>
      </c>
      <c r="C459" s="38">
        <v>10307999</v>
      </c>
      <c r="D459" s="40" t="s">
        <v>2976</v>
      </c>
      <c r="E459" s="58">
        <v>12</v>
      </c>
      <c r="F459" s="38">
        <v>120</v>
      </c>
      <c r="G459" s="38" t="s">
        <v>21</v>
      </c>
      <c r="H459" s="42">
        <v>207076.92</v>
      </c>
      <c r="I459" s="37"/>
      <c r="J459" s="44">
        <v>41848</v>
      </c>
      <c r="K459" s="42">
        <v>0</v>
      </c>
      <c r="L459" s="42">
        <v>181968.86</v>
      </c>
      <c r="M459" s="44">
        <v>45219</v>
      </c>
      <c r="N459" s="42">
        <v>25108.06</v>
      </c>
      <c r="O459" s="42">
        <v>0</v>
      </c>
      <c r="P459" s="45">
        <f>IF(J459&lt;DATEVALUE("2009-1-1"),3%,13%)</f>
        <v>0.13</v>
      </c>
      <c r="Q459" s="42">
        <f>IF(P459=13%,ROUND(O459/(1+P459)*P459,2),ROUND(O459/(1+0.03)*0.02,2))</f>
        <v>0</v>
      </c>
      <c r="R459" s="42">
        <f>O459-Q459</f>
        <v>0</v>
      </c>
      <c r="S459" s="42">
        <f>N459-R459</f>
        <v>25108.06</v>
      </c>
      <c r="T459" s="38">
        <v>5000</v>
      </c>
      <c r="U459" s="14">
        <f>S459/H459</f>
        <v>0.12124992007800772</v>
      </c>
      <c r="V459" s="19"/>
      <c r="W459" s="19"/>
      <c r="X459" s="37" t="s">
        <v>3463</v>
      </c>
    </row>
    <row r="460" spans="1:37" s="3" customFormat="1" ht="16.5" customHeight="1">
      <c r="A460" s="38">
        <v>403</v>
      </c>
      <c r="B460" s="39">
        <v>10745</v>
      </c>
      <c r="C460" s="38">
        <v>10307726</v>
      </c>
      <c r="D460" s="40" t="s">
        <v>2975</v>
      </c>
      <c r="E460" s="58">
        <v>6</v>
      </c>
      <c r="F460" s="38">
        <v>120</v>
      </c>
      <c r="G460" s="38" t="s">
        <v>21</v>
      </c>
      <c r="H460" s="42">
        <v>82666.679999999993</v>
      </c>
      <c r="I460" s="37"/>
      <c r="J460" s="44">
        <v>41848</v>
      </c>
      <c r="K460" s="42">
        <v>0</v>
      </c>
      <c r="L460" s="42">
        <v>72643.34</v>
      </c>
      <c r="M460" s="44">
        <v>45219</v>
      </c>
      <c r="N460" s="42">
        <v>10023.34</v>
      </c>
      <c r="O460" s="42">
        <v>0</v>
      </c>
      <c r="P460" s="45">
        <f>IF(J460&lt;DATEVALUE("2009-1-1"),3%,13%)</f>
        <v>0.13</v>
      </c>
      <c r="Q460" s="42">
        <f>IF(P460=13%,ROUND(O460/(1+P460)*P460,2),ROUND(O460/(1+0.03)*0.02,2))</f>
        <v>0</v>
      </c>
      <c r="R460" s="42">
        <f>O460-Q460</f>
        <v>0</v>
      </c>
      <c r="S460" s="42">
        <f>N460-R460</f>
        <v>10023.34</v>
      </c>
      <c r="T460" s="38">
        <v>5000</v>
      </c>
      <c r="U460" s="14">
        <f>S460/H460</f>
        <v>0.12125006108869983</v>
      </c>
      <c r="V460" s="19"/>
      <c r="W460" s="19"/>
      <c r="X460" s="37" t="s">
        <v>3463</v>
      </c>
    </row>
    <row r="461" spans="1:37" s="3" customFormat="1" ht="16.5" customHeight="1">
      <c r="A461" s="38">
        <v>113</v>
      </c>
      <c r="B461" s="39">
        <v>10734</v>
      </c>
      <c r="C461" s="38">
        <v>10298681</v>
      </c>
      <c r="D461" s="40" t="s">
        <v>435</v>
      </c>
      <c r="E461" s="58">
        <v>5</v>
      </c>
      <c r="F461" s="38">
        <v>120</v>
      </c>
      <c r="G461" s="38" t="s">
        <v>23</v>
      </c>
      <c r="H461" s="42">
        <v>22264.959999999999</v>
      </c>
      <c r="I461" s="57"/>
      <c r="J461" s="44">
        <v>41813</v>
      </c>
      <c r="K461" s="42">
        <v>0</v>
      </c>
      <c r="L461" s="42">
        <v>19565.32</v>
      </c>
      <c r="M461" s="44">
        <v>45199</v>
      </c>
      <c r="N461" s="42">
        <f>H461-L461</f>
        <v>2699.6399999999994</v>
      </c>
      <c r="O461" s="42">
        <v>0</v>
      </c>
      <c r="P461" s="45">
        <v>0.13</v>
      </c>
      <c r="Q461" s="42">
        <v>0</v>
      </c>
      <c r="R461" s="42">
        <v>0</v>
      </c>
      <c r="S461" s="42">
        <f>N461</f>
        <v>2699.6399999999994</v>
      </c>
      <c r="T461" s="38">
        <v>5000</v>
      </c>
      <c r="U461" s="14">
        <f>S461/H461</f>
        <v>0.12125061082526084</v>
      </c>
      <c r="V461" s="19"/>
      <c r="W461" s="19"/>
      <c r="X461" s="37" t="s">
        <v>3460</v>
      </c>
    </row>
    <row r="462" spans="1:37" s="3" customFormat="1" ht="16.5" customHeight="1">
      <c r="A462" s="38">
        <v>114</v>
      </c>
      <c r="B462" s="39">
        <v>10724</v>
      </c>
      <c r="C462" s="38">
        <v>10276685</v>
      </c>
      <c r="D462" s="40" t="s">
        <v>291</v>
      </c>
      <c r="E462" s="58">
        <v>4</v>
      </c>
      <c r="F462" s="38">
        <v>120</v>
      </c>
      <c r="G462" s="38" t="s">
        <v>21</v>
      </c>
      <c r="H462" s="42">
        <v>45401.72</v>
      </c>
      <c r="I462" s="57"/>
      <c r="J462" s="44">
        <v>41815</v>
      </c>
      <c r="K462" s="42">
        <v>0</v>
      </c>
      <c r="L462" s="42">
        <v>39896.730000000003</v>
      </c>
      <c r="M462" s="44">
        <v>45199</v>
      </c>
      <c r="N462" s="42">
        <f>H462-K462-L462</f>
        <v>5504.989999999998</v>
      </c>
      <c r="O462" s="42">
        <v>0</v>
      </c>
      <c r="P462" s="45">
        <v>0.13</v>
      </c>
      <c r="Q462" s="42">
        <v>0</v>
      </c>
      <c r="R462" s="42">
        <v>0</v>
      </c>
      <c r="S462" s="42">
        <f>N462-R462</f>
        <v>5504.989999999998</v>
      </c>
      <c r="T462" s="38">
        <v>2101</v>
      </c>
      <c r="U462" s="14">
        <f>S462/H462</f>
        <v>0.12125069270503404</v>
      </c>
      <c r="V462" s="19"/>
      <c r="W462" s="19"/>
      <c r="X462" s="37" t="s">
        <v>3459</v>
      </c>
    </row>
    <row r="463" spans="1:37" s="3" customFormat="1" ht="16.5" customHeight="1">
      <c r="A463" s="38">
        <v>179</v>
      </c>
      <c r="B463" s="39">
        <v>10741</v>
      </c>
      <c r="C463" s="38">
        <v>10282297</v>
      </c>
      <c r="D463" s="40" t="s">
        <v>301</v>
      </c>
      <c r="E463" s="38">
        <v>1</v>
      </c>
      <c r="F463" s="38">
        <v>120</v>
      </c>
      <c r="G463" s="38" t="s">
        <v>21</v>
      </c>
      <c r="H463" s="42">
        <v>18082.16</v>
      </c>
      <c r="I463" s="49"/>
      <c r="J463" s="44">
        <v>41723</v>
      </c>
      <c r="K463" s="42">
        <v>0</v>
      </c>
      <c r="L463" s="42">
        <v>15889.65</v>
      </c>
      <c r="M463" s="44">
        <v>45107</v>
      </c>
      <c r="N463" s="42">
        <f>H463-K463-L463</f>
        <v>2192.5100000000002</v>
      </c>
      <c r="O463" s="42">
        <v>0</v>
      </c>
      <c r="P463" s="45">
        <v>0.13</v>
      </c>
      <c r="Q463" s="42">
        <v>0</v>
      </c>
      <c r="R463" s="42">
        <v>0</v>
      </c>
      <c r="S463" s="42">
        <f>N463-R463</f>
        <v>2192.5100000000002</v>
      </c>
      <c r="T463" s="38">
        <v>1601</v>
      </c>
      <c r="U463" s="14">
        <f>S463/H463</f>
        <v>0.12125266008043288</v>
      </c>
      <c r="V463" s="19"/>
      <c r="W463" s="19"/>
      <c r="X463" s="37" t="s">
        <v>3462</v>
      </c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</row>
    <row r="464" spans="1:37" s="3" customFormat="1" ht="16.5" customHeight="1">
      <c r="A464" s="38">
        <v>105</v>
      </c>
      <c r="B464" s="39">
        <v>10736</v>
      </c>
      <c r="C464" s="38">
        <v>10284096</v>
      </c>
      <c r="D464" s="40" t="s">
        <v>337</v>
      </c>
      <c r="E464" s="31">
        <v>1</v>
      </c>
      <c r="F464" s="38">
        <v>120</v>
      </c>
      <c r="G464" s="38" t="s">
        <v>21</v>
      </c>
      <c r="H464" s="42">
        <v>18932.2</v>
      </c>
      <c r="I464" s="49"/>
      <c r="J464" s="44">
        <v>41723</v>
      </c>
      <c r="K464" s="42">
        <v>0</v>
      </c>
      <c r="L464" s="42">
        <v>16636.61</v>
      </c>
      <c r="M464" s="44">
        <v>45107</v>
      </c>
      <c r="N464" s="42">
        <f>H464-K464-L464</f>
        <v>2295.59</v>
      </c>
      <c r="O464" s="42">
        <v>0</v>
      </c>
      <c r="P464" s="45">
        <v>0.13</v>
      </c>
      <c r="Q464" s="42">
        <v>0</v>
      </c>
      <c r="R464" s="42">
        <v>0</v>
      </c>
      <c r="S464" s="42">
        <f>N464-R464</f>
        <v>2295.59</v>
      </c>
      <c r="T464" s="38">
        <v>2107</v>
      </c>
      <c r="U464" s="14">
        <f>S464/H464</f>
        <v>0.12125320881883775</v>
      </c>
      <c r="V464" s="19"/>
      <c r="W464" s="19"/>
      <c r="X464" s="37" t="s">
        <v>3461</v>
      </c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</row>
    <row r="465" spans="1:37" s="3" customFormat="1" ht="16.5" customHeight="1">
      <c r="A465" s="38">
        <v>197</v>
      </c>
      <c r="B465" s="39">
        <v>10741</v>
      </c>
      <c r="C465" s="38">
        <v>10282296</v>
      </c>
      <c r="D465" s="40" t="s">
        <v>2019</v>
      </c>
      <c r="E465" s="38">
        <v>1</v>
      </c>
      <c r="F465" s="38">
        <v>120</v>
      </c>
      <c r="G465" s="38" t="s">
        <v>21</v>
      </c>
      <c r="H465" s="42">
        <v>5600</v>
      </c>
      <c r="I465" s="49"/>
      <c r="J465" s="44">
        <v>41723</v>
      </c>
      <c r="K465" s="42">
        <v>0</v>
      </c>
      <c r="L465" s="42">
        <v>4920.8999999999996</v>
      </c>
      <c r="M465" s="44">
        <v>45107</v>
      </c>
      <c r="N465" s="42">
        <f>H465-K465-L465</f>
        <v>679.10000000000036</v>
      </c>
      <c r="O465" s="42">
        <v>0</v>
      </c>
      <c r="P465" s="45">
        <v>0.13</v>
      </c>
      <c r="Q465" s="42">
        <v>0</v>
      </c>
      <c r="R465" s="42">
        <v>0</v>
      </c>
      <c r="S465" s="42">
        <f>N465-R465</f>
        <v>679.10000000000036</v>
      </c>
      <c r="T465" s="38">
        <v>5000</v>
      </c>
      <c r="U465" s="14">
        <f>S465/H465</f>
        <v>0.1212678571428572</v>
      </c>
      <c r="V465" s="19"/>
      <c r="W465" s="19"/>
      <c r="X465" s="37" t="s">
        <v>3462</v>
      </c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</row>
    <row r="466" spans="1:37" s="3" customFormat="1" ht="16.5" customHeight="1">
      <c r="A466" s="38">
        <v>10</v>
      </c>
      <c r="B466" s="39">
        <v>10749</v>
      </c>
      <c r="C466" s="38">
        <v>10301889</v>
      </c>
      <c r="D466" s="40" t="s">
        <v>2514</v>
      </c>
      <c r="E466" s="38">
        <v>1</v>
      </c>
      <c r="F466" s="38">
        <v>55</v>
      </c>
      <c r="G466" s="38" t="s">
        <v>33</v>
      </c>
      <c r="H466" s="42">
        <v>5948.28</v>
      </c>
      <c r="I466" s="2"/>
      <c r="J466" s="44">
        <v>43460</v>
      </c>
      <c r="K466" s="42">
        <v>0</v>
      </c>
      <c r="L466" s="42">
        <v>5221.76</v>
      </c>
      <c r="M466" s="44">
        <v>45016</v>
      </c>
      <c r="N466" s="42">
        <f>H466-K466-L466</f>
        <v>726.51999999999953</v>
      </c>
      <c r="O466" s="42">
        <v>0</v>
      </c>
      <c r="P466" s="45">
        <v>0.13</v>
      </c>
      <c r="Q466" s="42">
        <v>0</v>
      </c>
      <c r="R466" s="42">
        <v>0</v>
      </c>
      <c r="S466" s="42">
        <v>726.52</v>
      </c>
      <c r="T466" s="38">
        <v>5000</v>
      </c>
      <c r="U466" s="14">
        <f>S466/H466</f>
        <v>0.12213950923628343</v>
      </c>
      <c r="V466" s="19"/>
      <c r="W466" s="19"/>
      <c r="X466" s="37" t="s">
        <v>3473</v>
      </c>
    </row>
    <row r="467" spans="1:37" s="3" customFormat="1" ht="16.5" customHeight="1">
      <c r="A467" s="38">
        <v>930</v>
      </c>
      <c r="B467" s="39">
        <v>10800</v>
      </c>
      <c r="C467" s="38">
        <v>10317202</v>
      </c>
      <c r="D467" s="40" t="s">
        <v>2837</v>
      </c>
      <c r="E467" s="38">
        <v>1</v>
      </c>
      <c r="F467" s="38">
        <v>55</v>
      </c>
      <c r="G467" s="38" t="s">
        <v>33</v>
      </c>
      <c r="H467" s="42">
        <v>2349.67</v>
      </c>
      <c r="I467" s="2"/>
      <c r="J467" s="44">
        <v>43460</v>
      </c>
      <c r="K467" s="42">
        <v>0</v>
      </c>
      <c r="L467" s="42">
        <v>2026.17</v>
      </c>
      <c r="M467" s="44">
        <v>45016</v>
      </c>
      <c r="N467" s="42">
        <f>H467-K467-L467</f>
        <v>323.5</v>
      </c>
      <c r="O467" s="42">
        <v>40.520000000000003</v>
      </c>
      <c r="P467" s="45">
        <v>0.13</v>
      </c>
      <c r="Q467" s="42">
        <v>4.66</v>
      </c>
      <c r="R467" s="42">
        <v>35.86</v>
      </c>
      <c r="S467" s="42">
        <f>N467-R467</f>
        <v>287.64</v>
      </c>
      <c r="T467" s="38">
        <v>2505</v>
      </c>
      <c r="U467" s="14">
        <f>S467/H467</f>
        <v>0.12241719049909135</v>
      </c>
      <c r="V467" s="19"/>
      <c r="W467" s="19"/>
      <c r="X467" s="37" t="s">
        <v>3465</v>
      </c>
    </row>
    <row r="468" spans="1:37" s="3" customFormat="1" ht="16.5" customHeight="1">
      <c r="A468" s="38">
        <v>317</v>
      </c>
      <c r="B468" s="39">
        <v>10736</v>
      </c>
      <c r="C468" s="38">
        <v>10284104</v>
      </c>
      <c r="D468" s="40" t="s">
        <v>724</v>
      </c>
      <c r="E468" s="38">
        <v>1</v>
      </c>
      <c r="F468" s="38">
        <v>120</v>
      </c>
      <c r="G468" s="38" t="s">
        <v>21</v>
      </c>
      <c r="H468" s="42">
        <v>14102.56</v>
      </c>
      <c r="I468" s="55"/>
      <c r="J468" s="44">
        <v>41785</v>
      </c>
      <c r="K468" s="42">
        <v>0</v>
      </c>
      <c r="L468" s="42">
        <v>12281.1</v>
      </c>
      <c r="M468" s="44">
        <v>45138</v>
      </c>
      <c r="N468" s="42">
        <f>H468-K468-L468</f>
        <v>1821.4599999999991</v>
      </c>
      <c r="O468" s="42">
        <v>100</v>
      </c>
      <c r="P468" s="45">
        <v>0.13</v>
      </c>
      <c r="Q468" s="42">
        <v>11.5</v>
      </c>
      <c r="R468" s="42">
        <v>88.5</v>
      </c>
      <c r="S468" s="42">
        <v>1732.96</v>
      </c>
      <c r="T468" s="38">
        <v>2101</v>
      </c>
      <c r="U468" s="14">
        <f>S468/H468</f>
        <v>0.12288265392949933</v>
      </c>
      <c r="V468" s="19"/>
      <c r="W468" s="19"/>
      <c r="X468" s="37" t="s">
        <v>3461</v>
      </c>
    </row>
    <row r="469" spans="1:37" s="3" customFormat="1" ht="16.5" customHeight="1">
      <c r="A469" s="38">
        <v>3</v>
      </c>
      <c r="B469" s="39">
        <v>50100</v>
      </c>
      <c r="C469" s="38">
        <v>10308941</v>
      </c>
      <c r="D469" s="40" t="s">
        <v>1617</v>
      </c>
      <c r="E469" s="38">
        <v>2</v>
      </c>
      <c r="F469" s="38">
        <v>120</v>
      </c>
      <c r="G469" s="38" t="s">
        <v>23</v>
      </c>
      <c r="H469" s="42">
        <v>5777.78</v>
      </c>
      <c r="I469" s="2"/>
      <c r="J469" s="44">
        <v>41637</v>
      </c>
      <c r="K469" s="42">
        <v>0</v>
      </c>
      <c r="L469" s="42">
        <v>5031.3999999999996</v>
      </c>
      <c r="M469" s="44">
        <v>44985</v>
      </c>
      <c r="N469" s="42">
        <f>H469-K469-L469</f>
        <v>746.38000000000011</v>
      </c>
      <c r="O469" s="42">
        <v>30</v>
      </c>
      <c r="P469" s="45">
        <v>0.13</v>
      </c>
      <c r="Q469" s="42">
        <v>3.45</v>
      </c>
      <c r="R469" s="42">
        <v>26.55</v>
      </c>
      <c r="S469" s="42">
        <f>N469-R469</f>
        <v>719.83000000000015</v>
      </c>
      <c r="T469" s="38">
        <v>2101</v>
      </c>
      <c r="U469" s="14">
        <f>S469/H469</f>
        <v>0.12458591362080249</v>
      </c>
      <c r="V469" s="19"/>
      <c r="W469" s="19"/>
      <c r="X469" s="37" t="s">
        <v>3477</v>
      </c>
    </row>
    <row r="470" spans="1:37" s="3" customFormat="1" ht="16.5" customHeight="1">
      <c r="A470" s="38">
        <v>49</v>
      </c>
      <c r="B470" s="39">
        <v>10732</v>
      </c>
      <c r="C470" s="38">
        <v>10319939</v>
      </c>
      <c r="D470" s="40" t="s">
        <v>230</v>
      </c>
      <c r="E470" s="38">
        <v>7</v>
      </c>
      <c r="F470" s="38">
        <v>120</v>
      </c>
      <c r="G470" s="38" t="s">
        <v>23</v>
      </c>
      <c r="H470" s="42">
        <v>17350.41</v>
      </c>
      <c r="I470" s="55"/>
      <c r="J470" s="44">
        <v>41783</v>
      </c>
      <c r="K470" s="42">
        <v>0</v>
      </c>
      <c r="L470" s="42">
        <v>15109.25</v>
      </c>
      <c r="M470" s="44">
        <v>45138</v>
      </c>
      <c r="N470" s="42">
        <f>H470-K470-L470</f>
        <v>2241.16</v>
      </c>
      <c r="O470" s="42">
        <v>70</v>
      </c>
      <c r="P470" s="45">
        <v>0.13</v>
      </c>
      <c r="Q470" s="42">
        <v>8.0500000000000007</v>
      </c>
      <c r="R470" s="42">
        <v>61.95</v>
      </c>
      <c r="S470" s="42">
        <v>2179.21</v>
      </c>
      <c r="T470" s="38">
        <v>2101</v>
      </c>
      <c r="U470" s="14">
        <f>S470/H470</f>
        <v>0.12559991377725369</v>
      </c>
      <c r="V470" s="19"/>
      <c r="W470" s="19"/>
      <c r="X470" s="37" t="s">
        <v>3460</v>
      </c>
    </row>
    <row r="471" spans="1:37" s="3" customFormat="1" ht="16.5" customHeight="1">
      <c r="A471" s="38">
        <v>34</v>
      </c>
      <c r="B471" s="39">
        <v>10704</v>
      </c>
      <c r="C471" s="38">
        <v>10280214</v>
      </c>
      <c r="D471" s="40" t="s">
        <v>98</v>
      </c>
      <c r="E471" s="38">
        <v>2</v>
      </c>
      <c r="F471" s="38">
        <v>120</v>
      </c>
      <c r="G471" s="38" t="s">
        <v>23</v>
      </c>
      <c r="H471" s="42">
        <v>627.96</v>
      </c>
      <c r="I471" s="53"/>
      <c r="J471" s="44">
        <v>41814</v>
      </c>
      <c r="K471" s="42">
        <v>0</v>
      </c>
      <c r="L471" s="42">
        <v>546.85</v>
      </c>
      <c r="M471" s="44">
        <v>45169</v>
      </c>
      <c r="N471" s="42">
        <f>H471-K471-L471</f>
        <v>81.110000000000014</v>
      </c>
      <c r="O471" s="42">
        <v>2</v>
      </c>
      <c r="P471" s="45">
        <v>0.13</v>
      </c>
      <c r="Q471" s="42">
        <v>0.23</v>
      </c>
      <c r="R471" s="42">
        <v>1.77</v>
      </c>
      <c r="S471" s="42">
        <v>79.34</v>
      </c>
      <c r="T471" s="38">
        <v>5000</v>
      </c>
      <c r="U471" s="14">
        <f>S471/H471</f>
        <v>0.12634562711000699</v>
      </c>
      <c r="V471" s="19"/>
      <c r="W471" s="19"/>
      <c r="X471" s="37" t="s">
        <v>3455</v>
      </c>
    </row>
    <row r="472" spans="1:37" s="3" customFormat="1" ht="16.5" customHeight="1">
      <c r="A472" s="38">
        <v>36</v>
      </c>
      <c r="B472" s="39">
        <v>10704</v>
      </c>
      <c r="C472" s="38">
        <v>10280475</v>
      </c>
      <c r="D472" s="40" t="s">
        <v>818</v>
      </c>
      <c r="E472" s="38">
        <v>1</v>
      </c>
      <c r="F472" s="38">
        <v>120</v>
      </c>
      <c r="G472" s="38" t="s">
        <v>23</v>
      </c>
      <c r="H472" s="42">
        <v>390.9</v>
      </c>
      <c r="I472" s="53"/>
      <c r="J472" s="44">
        <v>41814</v>
      </c>
      <c r="K472" s="42">
        <v>0</v>
      </c>
      <c r="L472" s="42">
        <v>340.4</v>
      </c>
      <c r="M472" s="44">
        <v>45169</v>
      </c>
      <c r="N472" s="42">
        <f>H472-K472-L472</f>
        <v>50.5</v>
      </c>
      <c r="O472" s="42">
        <v>1</v>
      </c>
      <c r="P472" s="45">
        <v>0.13</v>
      </c>
      <c r="Q472" s="42">
        <v>0.12</v>
      </c>
      <c r="R472" s="42">
        <v>0.88</v>
      </c>
      <c r="S472" s="42">
        <v>49.62</v>
      </c>
      <c r="T472" s="38">
        <v>5000</v>
      </c>
      <c r="U472" s="14">
        <f>S472/H472</f>
        <v>0.12693783576362241</v>
      </c>
      <c r="V472" s="19"/>
      <c r="W472" s="19"/>
      <c r="X472" s="37" t="s">
        <v>3455</v>
      </c>
    </row>
    <row r="473" spans="1:37" s="3" customFormat="1" ht="16.5" customHeight="1">
      <c r="A473" s="38">
        <v>289</v>
      </c>
      <c r="B473" s="39">
        <v>10736</v>
      </c>
      <c r="C473" s="38">
        <v>10319116</v>
      </c>
      <c r="D473" s="40" t="s">
        <v>1258</v>
      </c>
      <c r="E473" s="38">
        <v>1</v>
      </c>
      <c r="F473" s="38">
        <v>120</v>
      </c>
      <c r="G473" s="38" t="s">
        <v>279</v>
      </c>
      <c r="H473" s="42">
        <v>102144.42</v>
      </c>
      <c r="I473" s="55"/>
      <c r="J473" s="44">
        <v>43096</v>
      </c>
      <c r="K473" s="42">
        <v>0</v>
      </c>
      <c r="L473" s="42">
        <v>54178.97</v>
      </c>
      <c r="M473" s="44">
        <v>45138</v>
      </c>
      <c r="N473" s="42">
        <f>H473-K473-L473</f>
        <v>47965.45</v>
      </c>
      <c r="O473" s="42">
        <v>39500</v>
      </c>
      <c r="P473" s="45">
        <v>0.13</v>
      </c>
      <c r="Q473" s="42">
        <v>4544.25</v>
      </c>
      <c r="R473" s="42">
        <v>34955.75</v>
      </c>
      <c r="S473" s="42">
        <v>13009.7</v>
      </c>
      <c r="T473" s="38">
        <v>1802</v>
      </c>
      <c r="U473" s="14">
        <f>S473/H473</f>
        <v>0.12736574352274946</v>
      </c>
      <c r="V473" s="19"/>
      <c r="W473" s="19"/>
      <c r="X473" s="37" t="s">
        <v>3461</v>
      </c>
    </row>
    <row r="474" spans="1:37" s="3" customFormat="1" ht="16.5" customHeight="1">
      <c r="A474" s="38">
        <v>245</v>
      </c>
      <c r="B474" s="39">
        <v>10745</v>
      </c>
      <c r="C474" s="38">
        <v>10308218</v>
      </c>
      <c r="D474" s="40" t="s">
        <v>586</v>
      </c>
      <c r="E474" s="58">
        <v>1</v>
      </c>
      <c r="F474" s="38">
        <v>120</v>
      </c>
      <c r="G474" s="38" t="s">
        <v>23</v>
      </c>
      <c r="H474" s="42">
        <v>341.88</v>
      </c>
      <c r="I474" s="57"/>
      <c r="J474" s="44">
        <v>41846</v>
      </c>
      <c r="K474" s="42">
        <v>0</v>
      </c>
      <c r="L474" s="42">
        <v>297.73</v>
      </c>
      <c r="M474" s="44">
        <v>45199</v>
      </c>
      <c r="N474" s="42">
        <f>H474-K474-L474</f>
        <v>44.149999999999977</v>
      </c>
      <c r="O474" s="42">
        <v>0</v>
      </c>
      <c r="P474" s="45">
        <v>0.13</v>
      </c>
      <c r="Q474" s="42">
        <v>0</v>
      </c>
      <c r="R474" s="42">
        <v>0</v>
      </c>
      <c r="S474" s="42">
        <f>N474-R474</f>
        <v>44.149999999999977</v>
      </c>
      <c r="T474" s="38">
        <v>2101</v>
      </c>
      <c r="U474" s="14">
        <f>S474/H474</f>
        <v>0.12913887913887909</v>
      </c>
      <c r="V474" s="19"/>
      <c r="W474" s="19"/>
      <c r="X474" s="37" t="s">
        <v>3463</v>
      </c>
    </row>
    <row r="475" spans="1:37" s="3" customFormat="1" ht="16.5" customHeight="1">
      <c r="A475" s="38">
        <v>1119</v>
      </c>
      <c r="B475" s="39">
        <v>10800</v>
      </c>
      <c r="C475" s="38">
        <v>10316292</v>
      </c>
      <c r="D475" s="40" t="s">
        <v>1164</v>
      </c>
      <c r="E475" s="38">
        <v>1</v>
      </c>
      <c r="F475" s="38">
        <v>60</v>
      </c>
      <c r="G475" s="38" t="s">
        <v>23</v>
      </c>
      <c r="H475" s="42">
        <v>3095</v>
      </c>
      <c r="I475" s="53"/>
      <c r="J475" s="44">
        <v>43494</v>
      </c>
      <c r="K475" s="42">
        <v>0</v>
      </c>
      <c r="L475" s="42">
        <v>2695.25</v>
      </c>
      <c r="M475" s="44">
        <v>45169</v>
      </c>
      <c r="N475" s="42">
        <f>H475-K475-L475</f>
        <v>399.75</v>
      </c>
      <c r="O475" s="42">
        <v>0</v>
      </c>
      <c r="P475" s="45">
        <v>0.13</v>
      </c>
      <c r="Q475" s="42">
        <v>0</v>
      </c>
      <c r="R475" s="42">
        <v>0</v>
      </c>
      <c r="S475" s="42">
        <f>N475-R475</f>
        <v>399.75</v>
      </c>
      <c r="T475" s="38">
        <v>2505</v>
      </c>
      <c r="U475" s="14">
        <f>S475/H475</f>
        <v>0.1291599353796446</v>
      </c>
      <c r="V475" s="19"/>
      <c r="W475" s="19"/>
      <c r="X475" s="37" t="s">
        <v>3465</v>
      </c>
    </row>
    <row r="476" spans="1:37" s="3" customFormat="1" ht="16.5" customHeight="1">
      <c r="A476" s="38">
        <v>1120</v>
      </c>
      <c r="B476" s="39">
        <v>10800</v>
      </c>
      <c r="C476" s="38">
        <v>10316293</v>
      </c>
      <c r="D476" s="40" t="s">
        <v>1164</v>
      </c>
      <c r="E476" s="38">
        <v>1</v>
      </c>
      <c r="F476" s="38">
        <v>60</v>
      </c>
      <c r="G476" s="38" t="s">
        <v>23</v>
      </c>
      <c r="H476" s="42">
        <v>3095</v>
      </c>
      <c r="I476" s="53"/>
      <c r="J476" s="44">
        <v>43494</v>
      </c>
      <c r="K476" s="42">
        <v>0</v>
      </c>
      <c r="L476" s="42">
        <v>2695.25</v>
      </c>
      <c r="M476" s="44">
        <v>45169</v>
      </c>
      <c r="N476" s="42">
        <f>H476-K476-L476</f>
        <v>399.75</v>
      </c>
      <c r="O476" s="42">
        <v>0</v>
      </c>
      <c r="P476" s="45">
        <v>0.13</v>
      </c>
      <c r="Q476" s="42">
        <v>0</v>
      </c>
      <c r="R476" s="42">
        <v>0</v>
      </c>
      <c r="S476" s="42">
        <f>N476-R476</f>
        <v>399.75</v>
      </c>
      <c r="T476" s="38">
        <v>2505</v>
      </c>
      <c r="U476" s="14">
        <f>S476/H476</f>
        <v>0.1291599353796446</v>
      </c>
      <c r="V476" s="19"/>
      <c r="W476" s="19"/>
      <c r="X476" s="37" t="s">
        <v>3465</v>
      </c>
    </row>
    <row r="477" spans="1:37" s="3" customFormat="1" ht="16.5" customHeight="1">
      <c r="A477" s="38">
        <v>1121</v>
      </c>
      <c r="B477" s="39">
        <v>10800</v>
      </c>
      <c r="C477" s="38">
        <v>10316300</v>
      </c>
      <c r="D477" s="40" t="s">
        <v>1164</v>
      </c>
      <c r="E477" s="38">
        <v>1</v>
      </c>
      <c r="F477" s="38">
        <v>60</v>
      </c>
      <c r="G477" s="38" t="s">
        <v>23</v>
      </c>
      <c r="H477" s="42">
        <v>3095</v>
      </c>
      <c r="I477" s="53"/>
      <c r="J477" s="44">
        <v>43494</v>
      </c>
      <c r="K477" s="42">
        <v>0</v>
      </c>
      <c r="L477" s="42">
        <v>2695.25</v>
      </c>
      <c r="M477" s="44">
        <v>45169</v>
      </c>
      <c r="N477" s="42">
        <f>H477-K477-L477</f>
        <v>399.75</v>
      </c>
      <c r="O477" s="42">
        <v>0</v>
      </c>
      <c r="P477" s="45">
        <v>0.13</v>
      </c>
      <c r="Q477" s="42">
        <v>0</v>
      </c>
      <c r="R477" s="42">
        <v>0</v>
      </c>
      <c r="S477" s="42">
        <f>N477-R477</f>
        <v>399.75</v>
      </c>
      <c r="T477" s="38">
        <v>2505</v>
      </c>
      <c r="U477" s="14">
        <f>S477/H477</f>
        <v>0.1291599353796446</v>
      </c>
      <c r="V477" s="19"/>
      <c r="W477" s="19"/>
      <c r="X477" s="37" t="s">
        <v>3465</v>
      </c>
    </row>
    <row r="478" spans="1:37" s="3" customFormat="1" ht="16.5" customHeight="1">
      <c r="A478" s="38">
        <v>62</v>
      </c>
      <c r="B478" s="39">
        <v>10723</v>
      </c>
      <c r="C478" s="38">
        <v>10319577</v>
      </c>
      <c r="D478" s="40" t="s">
        <v>278</v>
      </c>
      <c r="E478" s="58">
        <v>1</v>
      </c>
      <c r="F478" s="38">
        <v>120</v>
      </c>
      <c r="G478" s="38" t="s">
        <v>279</v>
      </c>
      <c r="H478" s="42">
        <v>24565.27</v>
      </c>
      <c r="I478" s="57"/>
      <c r="J478" s="44">
        <v>41849</v>
      </c>
      <c r="K478" s="42">
        <v>0</v>
      </c>
      <c r="L478" s="42">
        <v>21392.41</v>
      </c>
      <c r="M478" s="44">
        <v>45199</v>
      </c>
      <c r="N478" s="42">
        <f>H478-K478-L478</f>
        <v>3172.8600000000006</v>
      </c>
      <c r="O478" s="42">
        <v>0</v>
      </c>
      <c r="P478" s="45">
        <v>0.13</v>
      </c>
      <c r="Q478" s="42">
        <v>0</v>
      </c>
      <c r="R478" s="42">
        <v>0</v>
      </c>
      <c r="S478" s="42">
        <f>N478</f>
        <v>3172.8600000000006</v>
      </c>
      <c r="T478" s="38">
        <v>1802</v>
      </c>
      <c r="U478" s="14">
        <f>S478/H478</f>
        <v>0.12916039595738213</v>
      </c>
      <c r="V478" s="19"/>
      <c r="W478" s="19"/>
      <c r="X478" s="37" t="s">
        <v>3470</v>
      </c>
    </row>
    <row r="479" spans="1:37" s="3" customFormat="1" ht="16.5" customHeight="1">
      <c r="A479" s="38">
        <v>46</v>
      </c>
      <c r="B479" s="39">
        <v>10700</v>
      </c>
      <c r="C479" s="38">
        <v>10275337</v>
      </c>
      <c r="D479" s="40" t="s">
        <v>30</v>
      </c>
      <c r="E479" s="38">
        <v>14</v>
      </c>
      <c r="F479" s="38">
        <v>60</v>
      </c>
      <c r="G479" s="38" t="s">
        <v>23</v>
      </c>
      <c r="H479" s="42">
        <v>592.20000000000005</v>
      </c>
      <c r="I479" s="57"/>
      <c r="J479" s="44">
        <v>43521</v>
      </c>
      <c r="K479" s="42">
        <v>0</v>
      </c>
      <c r="L479" s="42">
        <v>515.71</v>
      </c>
      <c r="M479" s="44">
        <v>45199</v>
      </c>
      <c r="N479" s="42">
        <v>76.489999999999995</v>
      </c>
      <c r="O479" s="42">
        <v>0</v>
      </c>
      <c r="P479" s="45">
        <v>0.13</v>
      </c>
      <c r="Q479" s="42">
        <v>0</v>
      </c>
      <c r="R479" s="42">
        <v>0</v>
      </c>
      <c r="S479" s="42">
        <v>76.489999999999995</v>
      </c>
      <c r="T479" s="38">
        <v>5000</v>
      </c>
      <c r="U479" s="14">
        <f>S479/H479</f>
        <v>0.12916244511989192</v>
      </c>
      <c r="V479" s="19"/>
      <c r="W479" s="19"/>
      <c r="X479" s="37" t="s">
        <v>3455</v>
      </c>
    </row>
    <row r="480" spans="1:37" s="3" customFormat="1" ht="16.5" customHeight="1">
      <c r="A480" s="38">
        <v>247</v>
      </c>
      <c r="B480" s="39">
        <v>10745</v>
      </c>
      <c r="C480" s="38">
        <v>10308348</v>
      </c>
      <c r="D480" s="40" t="s">
        <v>587</v>
      </c>
      <c r="E480" s="58">
        <v>28</v>
      </c>
      <c r="F480" s="38">
        <v>120</v>
      </c>
      <c r="G480" s="38" t="s">
        <v>23</v>
      </c>
      <c r="H480" s="42">
        <v>2003.12</v>
      </c>
      <c r="I480" s="57"/>
      <c r="J480" s="44">
        <v>41847</v>
      </c>
      <c r="K480" s="42">
        <v>0</v>
      </c>
      <c r="L480" s="42">
        <v>1744.39</v>
      </c>
      <c r="M480" s="44">
        <v>45199</v>
      </c>
      <c r="N480" s="42">
        <f>H480-K480-L480</f>
        <v>258.72999999999979</v>
      </c>
      <c r="O480" s="42">
        <v>0</v>
      </c>
      <c r="P480" s="45">
        <v>0.13</v>
      </c>
      <c r="Q480" s="42">
        <v>0</v>
      </c>
      <c r="R480" s="42">
        <v>0</v>
      </c>
      <c r="S480" s="42">
        <f>N480-R480</f>
        <v>258.72999999999979</v>
      </c>
      <c r="T480" s="38">
        <v>5000</v>
      </c>
      <c r="U480" s="14">
        <f>S480/H480</f>
        <v>0.1291635049323055</v>
      </c>
      <c r="V480" s="19"/>
      <c r="W480" s="19"/>
      <c r="X480" s="37" t="s">
        <v>3463</v>
      </c>
    </row>
    <row r="481" spans="1:24" s="3" customFormat="1" ht="16.5" customHeight="1">
      <c r="A481" s="38">
        <v>249</v>
      </c>
      <c r="B481" s="39">
        <v>10745</v>
      </c>
      <c r="C481" s="38">
        <v>10308372</v>
      </c>
      <c r="D481" s="40" t="s">
        <v>230</v>
      </c>
      <c r="E481" s="58">
        <v>1</v>
      </c>
      <c r="F481" s="38">
        <v>120</v>
      </c>
      <c r="G481" s="38" t="s">
        <v>23</v>
      </c>
      <c r="H481" s="42">
        <v>2693</v>
      </c>
      <c r="I481" s="57"/>
      <c r="J481" s="44">
        <v>41847</v>
      </c>
      <c r="K481" s="42">
        <v>0</v>
      </c>
      <c r="L481" s="42">
        <v>2345.16</v>
      </c>
      <c r="M481" s="44">
        <v>45199</v>
      </c>
      <c r="N481" s="42">
        <f>H481-K481-L481</f>
        <v>347.84000000000015</v>
      </c>
      <c r="O481" s="42">
        <v>0</v>
      </c>
      <c r="P481" s="45">
        <v>0.13</v>
      </c>
      <c r="Q481" s="42">
        <v>0</v>
      </c>
      <c r="R481" s="42">
        <v>0</v>
      </c>
      <c r="S481" s="42">
        <f>N481-R481</f>
        <v>347.84000000000015</v>
      </c>
      <c r="T481" s="38">
        <v>2004</v>
      </c>
      <c r="U481" s="14">
        <f>S481/H481</f>
        <v>0.12916450055699968</v>
      </c>
      <c r="V481" s="19"/>
      <c r="W481" s="19"/>
      <c r="X481" s="37" t="s">
        <v>3463</v>
      </c>
    </row>
    <row r="482" spans="1:24" s="3" customFormat="1" ht="16.5" customHeight="1">
      <c r="A482" s="38">
        <v>255</v>
      </c>
      <c r="B482" s="39">
        <v>10745</v>
      </c>
      <c r="C482" s="38">
        <v>10308501</v>
      </c>
      <c r="D482" s="40" t="s">
        <v>593</v>
      </c>
      <c r="E482" s="58">
        <v>4</v>
      </c>
      <c r="F482" s="38">
        <v>120</v>
      </c>
      <c r="G482" s="38" t="s">
        <v>23</v>
      </c>
      <c r="H482" s="42">
        <v>1851.2</v>
      </c>
      <c r="I482" s="57"/>
      <c r="J482" s="44">
        <v>41846</v>
      </c>
      <c r="K482" s="42">
        <v>0</v>
      </c>
      <c r="L482" s="42">
        <v>1612.09</v>
      </c>
      <c r="M482" s="44">
        <v>45199</v>
      </c>
      <c r="N482" s="42">
        <f>H482-K482-L482</f>
        <v>239.11000000000013</v>
      </c>
      <c r="O482" s="42">
        <v>0</v>
      </c>
      <c r="P482" s="45">
        <v>0.13</v>
      </c>
      <c r="Q482" s="42">
        <v>0</v>
      </c>
      <c r="R482" s="42">
        <v>0</v>
      </c>
      <c r="S482" s="42">
        <f>N482-R482</f>
        <v>239.11000000000013</v>
      </c>
      <c r="T482" s="38">
        <v>5000</v>
      </c>
      <c r="U482" s="14">
        <f>S482/H482</f>
        <v>0.12916486603284363</v>
      </c>
      <c r="V482" s="19"/>
      <c r="W482" s="19"/>
      <c r="X482" s="37" t="s">
        <v>3463</v>
      </c>
    </row>
    <row r="483" spans="1:24" s="3" customFormat="1" ht="16.5" customHeight="1">
      <c r="A483" s="38">
        <v>2</v>
      </c>
      <c r="B483" s="39">
        <v>50100</v>
      </c>
      <c r="C483" s="38">
        <v>10309188</v>
      </c>
      <c r="D483" s="40" t="s">
        <v>31</v>
      </c>
      <c r="E483" s="38">
        <v>115</v>
      </c>
      <c r="F483" s="38">
        <v>120</v>
      </c>
      <c r="G483" s="38" t="s">
        <v>23</v>
      </c>
      <c r="H483" s="42">
        <v>5533.8</v>
      </c>
      <c r="I483" s="2"/>
      <c r="J483" s="44">
        <v>41637</v>
      </c>
      <c r="K483" s="42">
        <v>0</v>
      </c>
      <c r="L483" s="42">
        <v>4819.0200000000004</v>
      </c>
      <c r="M483" s="44">
        <v>44985</v>
      </c>
      <c r="N483" s="42">
        <f>H483-K483-L483</f>
        <v>714.77999999999975</v>
      </c>
      <c r="O483" s="42">
        <v>0</v>
      </c>
      <c r="P483" s="45">
        <v>0.13</v>
      </c>
      <c r="Q483" s="42">
        <v>0</v>
      </c>
      <c r="R483" s="42">
        <v>0</v>
      </c>
      <c r="S483" s="42">
        <f>N483-R483</f>
        <v>714.77999999999975</v>
      </c>
      <c r="T483" s="38">
        <v>5000</v>
      </c>
      <c r="U483" s="14">
        <f>S483/H483</f>
        <v>0.12916621489753871</v>
      </c>
      <c r="V483" s="19"/>
      <c r="W483" s="19"/>
      <c r="X483" s="37" t="s">
        <v>3477</v>
      </c>
    </row>
    <row r="484" spans="1:24" s="3" customFormat="1" ht="16.5" customHeight="1">
      <c r="A484" s="38">
        <v>260</v>
      </c>
      <c r="B484" s="39">
        <v>10745</v>
      </c>
      <c r="C484" s="38">
        <v>10308843</v>
      </c>
      <c r="D484" s="40" t="s">
        <v>597</v>
      </c>
      <c r="E484" s="41">
        <v>4</v>
      </c>
      <c r="F484" s="38">
        <v>120</v>
      </c>
      <c r="G484" s="38" t="s">
        <v>21</v>
      </c>
      <c r="H484" s="42">
        <v>45401.72</v>
      </c>
      <c r="I484" s="57"/>
      <c r="J484" s="44">
        <v>41848</v>
      </c>
      <c r="K484" s="42">
        <v>0</v>
      </c>
      <c r="L484" s="42">
        <v>39537.339999999997</v>
      </c>
      <c r="M484" s="44">
        <v>45199</v>
      </c>
      <c r="N484" s="42">
        <f>H484-K484-L484</f>
        <v>5864.3800000000047</v>
      </c>
      <c r="O484" s="42">
        <v>0</v>
      </c>
      <c r="P484" s="45">
        <v>0.13</v>
      </c>
      <c r="Q484" s="42">
        <v>0</v>
      </c>
      <c r="R484" s="42">
        <v>0</v>
      </c>
      <c r="S484" s="42">
        <f>N484-R484</f>
        <v>5864.3800000000047</v>
      </c>
      <c r="T484" s="38">
        <v>5000</v>
      </c>
      <c r="U484" s="14">
        <f>S484/H484</f>
        <v>0.12916647210722423</v>
      </c>
      <c r="V484" s="19"/>
      <c r="W484" s="19"/>
      <c r="X484" s="37" t="s">
        <v>3463</v>
      </c>
    </row>
    <row r="485" spans="1:24" s="3" customFormat="1" ht="16.5" customHeight="1">
      <c r="A485" s="38">
        <v>104</v>
      </c>
      <c r="B485" s="39">
        <v>10724</v>
      </c>
      <c r="C485" s="38">
        <v>10277103</v>
      </c>
      <c r="D485" s="40" t="s">
        <v>30</v>
      </c>
      <c r="E485" s="58">
        <v>187</v>
      </c>
      <c r="F485" s="38">
        <v>60</v>
      </c>
      <c r="G485" s="38" t="s">
        <v>23</v>
      </c>
      <c r="H485" s="42">
        <v>7910.1</v>
      </c>
      <c r="I485" s="57"/>
      <c r="J485" s="44">
        <v>43521</v>
      </c>
      <c r="K485" s="42">
        <v>0</v>
      </c>
      <c r="L485" s="42">
        <v>6888.38</v>
      </c>
      <c r="M485" s="44">
        <v>45199</v>
      </c>
      <c r="N485" s="42">
        <f>H485-K485-L485</f>
        <v>1021.7200000000003</v>
      </c>
      <c r="O485" s="42">
        <v>0</v>
      </c>
      <c r="P485" s="45">
        <v>0.13</v>
      </c>
      <c r="Q485" s="42">
        <v>0</v>
      </c>
      <c r="R485" s="42">
        <v>0</v>
      </c>
      <c r="S485" s="42">
        <f>N485-R485</f>
        <v>1021.7200000000003</v>
      </c>
      <c r="T485" s="38">
        <v>5000</v>
      </c>
      <c r="U485" s="14">
        <f>S485/H485</f>
        <v>0.12916650864085161</v>
      </c>
      <c r="V485" s="19"/>
      <c r="W485" s="19"/>
      <c r="X485" s="37" t="s">
        <v>3459</v>
      </c>
    </row>
    <row r="486" spans="1:24" s="3" customFormat="1" ht="16.5" customHeight="1">
      <c r="A486" s="38">
        <v>572</v>
      </c>
      <c r="B486" s="39">
        <v>10736</v>
      </c>
      <c r="C486" s="38">
        <v>10284103</v>
      </c>
      <c r="D486" s="40" t="s">
        <v>1478</v>
      </c>
      <c r="E486" s="38">
        <v>1</v>
      </c>
      <c r="F486" s="38">
        <v>120</v>
      </c>
      <c r="G486" s="38" t="s">
        <v>262</v>
      </c>
      <c r="H486" s="42">
        <v>68880</v>
      </c>
      <c r="I486" s="55"/>
      <c r="J486" s="44">
        <v>41785</v>
      </c>
      <c r="K486" s="42">
        <v>0</v>
      </c>
      <c r="L486" s="42">
        <v>59983</v>
      </c>
      <c r="M486" s="44">
        <v>45138</v>
      </c>
      <c r="N486" s="42">
        <f>H486-K486-L486</f>
        <v>8897</v>
      </c>
      <c r="O486" s="42">
        <v>0</v>
      </c>
      <c r="P486" s="45">
        <v>0.13</v>
      </c>
      <c r="Q486" s="42">
        <v>0</v>
      </c>
      <c r="R486" s="42">
        <v>0</v>
      </c>
      <c r="S486" s="42">
        <v>8897</v>
      </c>
      <c r="T486" s="38">
        <v>5000</v>
      </c>
      <c r="U486" s="14">
        <f>S486/H486</f>
        <v>0.12916666666666668</v>
      </c>
      <c r="V486" s="19"/>
      <c r="W486" s="19"/>
      <c r="X486" s="37" t="s">
        <v>3461</v>
      </c>
    </row>
    <row r="487" spans="1:24" s="3" customFormat="1" ht="16.5" customHeight="1">
      <c r="A487" s="38">
        <v>241</v>
      </c>
      <c r="B487" s="39">
        <v>10745</v>
      </c>
      <c r="C487" s="38">
        <v>10307721</v>
      </c>
      <c r="D487" s="40" t="s">
        <v>582</v>
      </c>
      <c r="E487" s="58">
        <v>40</v>
      </c>
      <c r="F487" s="38">
        <v>120</v>
      </c>
      <c r="G487" s="38" t="s">
        <v>23</v>
      </c>
      <c r="H487" s="42">
        <v>11960</v>
      </c>
      <c r="I487" s="57"/>
      <c r="J487" s="44">
        <v>41846</v>
      </c>
      <c r="K487" s="42">
        <v>0</v>
      </c>
      <c r="L487" s="42">
        <v>10415.16</v>
      </c>
      <c r="M487" s="44">
        <v>45199</v>
      </c>
      <c r="N487" s="42">
        <f>H487-K487-L487</f>
        <v>1544.8400000000001</v>
      </c>
      <c r="O487" s="42">
        <v>0</v>
      </c>
      <c r="P487" s="45">
        <v>0.13</v>
      </c>
      <c r="Q487" s="42">
        <v>0</v>
      </c>
      <c r="R487" s="42">
        <v>0</v>
      </c>
      <c r="S487" s="42">
        <f>N487-R487</f>
        <v>1544.8400000000001</v>
      </c>
      <c r="T487" s="38">
        <v>5000</v>
      </c>
      <c r="U487" s="14">
        <f>S487/H487</f>
        <v>0.12916722408026757</v>
      </c>
      <c r="V487" s="19"/>
      <c r="W487" s="19"/>
      <c r="X487" s="37" t="s">
        <v>3463</v>
      </c>
    </row>
    <row r="488" spans="1:24" s="3" customFormat="1" ht="16.5" customHeight="1">
      <c r="A488" s="38">
        <v>321</v>
      </c>
      <c r="B488" s="39">
        <v>10741</v>
      </c>
      <c r="C488" s="38">
        <v>10282095</v>
      </c>
      <c r="D488" s="40" t="s">
        <v>29</v>
      </c>
      <c r="E488" s="38">
        <v>500</v>
      </c>
      <c r="F488" s="38">
        <v>60</v>
      </c>
      <c r="G488" s="38" t="s">
        <v>23</v>
      </c>
      <c r="H488" s="42">
        <v>20515</v>
      </c>
      <c r="I488" s="56"/>
      <c r="J488" s="44">
        <v>43493</v>
      </c>
      <c r="K488" s="42">
        <v>0</v>
      </c>
      <c r="L488" s="42">
        <v>17865.12</v>
      </c>
      <c r="M488" s="44">
        <v>45169</v>
      </c>
      <c r="N488" s="42">
        <f>H488-K488-L488</f>
        <v>2649.880000000001</v>
      </c>
      <c r="O488" s="42">
        <v>0</v>
      </c>
      <c r="P488" s="45">
        <v>0.13</v>
      </c>
      <c r="Q488" s="42">
        <v>0</v>
      </c>
      <c r="R488" s="42">
        <v>0</v>
      </c>
      <c r="S488" s="42">
        <f>N488-R488</f>
        <v>2649.880000000001</v>
      </c>
      <c r="T488" s="38">
        <v>5000</v>
      </c>
      <c r="U488" s="14">
        <f>S488/H488</f>
        <v>0.12916792590787235</v>
      </c>
      <c r="V488" s="19"/>
      <c r="W488" s="19"/>
      <c r="X488" s="37" t="s">
        <v>3462</v>
      </c>
    </row>
    <row r="489" spans="1:24" s="3" customFormat="1" ht="16.5" customHeight="1">
      <c r="A489" s="38">
        <v>262</v>
      </c>
      <c r="B489" s="39">
        <v>10745</v>
      </c>
      <c r="C489" s="38">
        <v>10308846</v>
      </c>
      <c r="D489" s="40" t="s">
        <v>599</v>
      </c>
      <c r="E489" s="41">
        <v>20</v>
      </c>
      <c r="F489" s="38">
        <v>120</v>
      </c>
      <c r="G489" s="38" t="s">
        <v>23</v>
      </c>
      <c r="H489" s="42">
        <v>43897.4</v>
      </c>
      <c r="I489" s="57"/>
      <c r="J489" s="44">
        <v>41846</v>
      </c>
      <c r="K489" s="42">
        <v>0</v>
      </c>
      <c r="L489" s="42">
        <v>38227.26</v>
      </c>
      <c r="M489" s="44">
        <v>45199</v>
      </c>
      <c r="N489" s="42">
        <f>H489-K489-L489</f>
        <v>5670.1399999999994</v>
      </c>
      <c r="O489" s="42">
        <v>0</v>
      </c>
      <c r="P489" s="45">
        <v>0.13</v>
      </c>
      <c r="Q489" s="42">
        <v>0</v>
      </c>
      <c r="R489" s="42">
        <v>0</v>
      </c>
      <c r="S489" s="42">
        <f>N489-R489</f>
        <v>5670.1399999999994</v>
      </c>
      <c r="T489" s="38">
        <v>2101</v>
      </c>
      <c r="U489" s="14">
        <f>S489/H489</f>
        <v>0.12916801450655391</v>
      </c>
      <c r="V489" s="19"/>
      <c r="W489" s="19"/>
      <c r="X489" s="37" t="s">
        <v>3463</v>
      </c>
    </row>
    <row r="490" spans="1:24" s="3" customFormat="1" ht="16.5" customHeight="1">
      <c r="A490" s="38">
        <v>253</v>
      </c>
      <c r="B490" s="39">
        <v>10745</v>
      </c>
      <c r="C490" s="38">
        <v>10308494</v>
      </c>
      <c r="D490" s="40" t="s">
        <v>31</v>
      </c>
      <c r="E490" s="58">
        <v>100</v>
      </c>
      <c r="F490" s="38">
        <v>120</v>
      </c>
      <c r="G490" s="38" t="s">
        <v>23</v>
      </c>
      <c r="H490" s="42">
        <v>4444.4399999999996</v>
      </c>
      <c r="I490" s="57"/>
      <c r="J490" s="44">
        <v>41847</v>
      </c>
      <c r="K490" s="42">
        <v>0</v>
      </c>
      <c r="L490" s="42">
        <v>3870.36</v>
      </c>
      <c r="M490" s="44">
        <v>45199</v>
      </c>
      <c r="N490" s="42">
        <f>H490-K490-L490</f>
        <v>574.07999999999947</v>
      </c>
      <c r="O490" s="42">
        <v>0</v>
      </c>
      <c r="P490" s="45">
        <v>0.13</v>
      </c>
      <c r="Q490" s="42">
        <v>0</v>
      </c>
      <c r="R490" s="42">
        <v>0</v>
      </c>
      <c r="S490" s="42">
        <f>N490-R490</f>
        <v>574.07999999999947</v>
      </c>
      <c r="T490" s="38">
        <v>5000</v>
      </c>
      <c r="U490" s="14">
        <f>S490/H490</f>
        <v>0.12916812916812906</v>
      </c>
      <c r="V490" s="19"/>
      <c r="W490" s="19"/>
      <c r="X490" s="37" t="s">
        <v>3463</v>
      </c>
    </row>
    <row r="491" spans="1:24" s="3" customFormat="1" ht="16.5" customHeight="1">
      <c r="A491" s="38">
        <v>246</v>
      </c>
      <c r="B491" s="39">
        <v>10745</v>
      </c>
      <c r="C491" s="38">
        <v>10308247</v>
      </c>
      <c r="D491" s="40" t="s">
        <v>440</v>
      </c>
      <c r="E491" s="58">
        <v>1</v>
      </c>
      <c r="F491" s="38">
        <v>120</v>
      </c>
      <c r="G491" s="38" t="s">
        <v>23</v>
      </c>
      <c r="H491" s="42">
        <v>2905.98</v>
      </c>
      <c r="I491" s="57"/>
      <c r="J491" s="44">
        <v>41846</v>
      </c>
      <c r="K491" s="42">
        <v>0</v>
      </c>
      <c r="L491" s="42">
        <v>2530.62</v>
      </c>
      <c r="M491" s="44">
        <v>45199</v>
      </c>
      <c r="N491" s="42">
        <f>H491-K491-L491</f>
        <v>375.36000000000013</v>
      </c>
      <c r="O491" s="42">
        <v>0</v>
      </c>
      <c r="P491" s="45">
        <v>0.13</v>
      </c>
      <c r="Q491" s="42">
        <v>0</v>
      </c>
      <c r="R491" s="42">
        <v>0</v>
      </c>
      <c r="S491" s="42">
        <f>N491-R491</f>
        <v>375.36000000000013</v>
      </c>
      <c r="T491" s="38">
        <v>2101</v>
      </c>
      <c r="U491" s="14">
        <f>S491/H491</f>
        <v>0.1291681291681292</v>
      </c>
      <c r="V491" s="19"/>
      <c r="W491" s="19"/>
      <c r="X491" s="37" t="s">
        <v>3463</v>
      </c>
    </row>
    <row r="492" spans="1:24" s="3" customFormat="1" ht="16.5" customHeight="1">
      <c r="A492" s="38">
        <v>64</v>
      </c>
      <c r="B492" s="39">
        <v>10723</v>
      </c>
      <c r="C492" s="38">
        <v>10319578</v>
      </c>
      <c r="D492" s="40" t="s">
        <v>281</v>
      </c>
      <c r="E492" s="58">
        <v>1</v>
      </c>
      <c r="F492" s="38">
        <v>120</v>
      </c>
      <c r="G492" s="38" t="s">
        <v>279</v>
      </c>
      <c r="H492" s="42">
        <v>31702</v>
      </c>
      <c r="I492" s="57"/>
      <c r="J492" s="44">
        <v>41849</v>
      </c>
      <c r="K492" s="42">
        <v>0</v>
      </c>
      <c r="L492" s="42">
        <v>27607.02</v>
      </c>
      <c r="M492" s="44">
        <v>45199</v>
      </c>
      <c r="N492" s="42">
        <f>H492-K492-L492</f>
        <v>4094.9799999999996</v>
      </c>
      <c r="O492" s="42">
        <v>0</v>
      </c>
      <c r="P492" s="45">
        <v>0.13</v>
      </c>
      <c r="Q492" s="42">
        <v>0</v>
      </c>
      <c r="R492" s="42">
        <v>0</v>
      </c>
      <c r="S492" s="42">
        <f>N492</f>
        <v>4094.9799999999996</v>
      </c>
      <c r="T492" s="38">
        <v>1802</v>
      </c>
      <c r="U492" s="14">
        <f>S492/H492</f>
        <v>0.12917103021891363</v>
      </c>
      <c r="V492" s="19"/>
      <c r="W492" s="19"/>
      <c r="X492" s="37" t="s">
        <v>3470</v>
      </c>
    </row>
    <row r="493" spans="1:24" s="3" customFormat="1" ht="16.5" customHeight="1">
      <c r="A493" s="38">
        <v>261</v>
      </c>
      <c r="B493" s="39">
        <v>10745</v>
      </c>
      <c r="C493" s="38">
        <v>10308845</v>
      </c>
      <c r="D493" s="40" t="s">
        <v>598</v>
      </c>
      <c r="E493" s="41">
        <v>1</v>
      </c>
      <c r="F493" s="38">
        <v>120</v>
      </c>
      <c r="G493" s="38" t="s">
        <v>23</v>
      </c>
      <c r="H493" s="42">
        <v>4921.37</v>
      </c>
      <c r="I493" s="57"/>
      <c r="J493" s="44">
        <v>41846</v>
      </c>
      <c r="K493" s="42">
        <v>0</v>
      </c>
      <c r="L493" s="42">
        <v>4285.66</v>
      </c>
      <c r="M493" s="44">
        <v>45199</v>
      </c>
      <c r="N493" s="42">
        <f>H493-K493-L493</f>
        <v>635.71</v>
      </c>
      <c r="O493" s="42">
        <v>0</v>
      </c>
      <c r="P493" s="45">
        <v>0.13</v>
      </c>
      <c r="Q493" s="42">
        <v>0</v>
      </c>
      <c r="R493" s="42">
        <v>0</v>
      </c>
      <c r="S493" s="42">
        <f>N493-R493</f>
        <v>635.71</v>
      </c>
      <c r="T493" s="38">
        <v>2101</v>
      </c>
      <c r="U493" s="14">
        <f>S493/H493</f>
        <v>0.12917338058304903</v>
      </c>
      <c r="V493" s="19"/>
      <c r="W493" s="19"/>
      <c r="X493" s="37" t="s">
        <v>3463</v>
      </c>
    </row>
    <row r="494" spans="1:24" s="3" customFormat="1" ht="16.5" customHeight="1">
      <c r="A494" s="38">
        <v>251</v>
      </c>
      <c r="B494" s="39">
        <v>10745</v>
      </c>
      <c r="C494" s="38">
        <v>10308486</v>
      </c>
      <c r="D494" s="40" t="s">
        <v>590</v>
      </c>
      <c r="E494" s="58">
        <v>2</v>
      </c>
      <c r="F494" s="38">
        <v>120</v>
      </c>
      <c r="G494" s="38" t="s">
        <v>23</v>
      </c>
      <c r="H494" s="42">
        <v>1111.1199999999999</v>
      </c>
      <c r="I494" s="57"/>
      <c r="J494" s="44">
        <v>41846</v>
      </c>
      <c r="K494" s="42">
        <v>0</v>
      </c>
      <c r="L494" s="42">
        <v>967.59</v>
      </c>
      <c r="M494" s="44">
        <v>45199</v>
      </c>
      <c r="N494" s="42">
        <f>H494-K494-L494</f>
        <v>143.52999999999986</v>
      </c>
      <c r="O494" s="42">
        <v>0</v>
      </c>
      <c r="P494" s="45">
        <v>0.13</v>
      </c>
      <c r="Q494" s="42">
        <v>0</v>
      </c>
      <c r="R494" s="42">
        <v>0</v>
      </c>
      <c r="S494" s="42">
        <f>N494-R494</f>
        <v>143.52999999999986</v>
      </c>
      <c r="T494" s="38">
        <v>2101</v>
      </c>
      <c r="U494" s="14">
        <f>S494/H494</f>
        <v>0.12917596659226716</v>
      </c>
      <c r="V494" s="19"/>
      <c r="W494" s="19"/>
      <c r="X494" s="37" t="s">
        <v>3463</v>
      </c>
    </row>
    <row r="495" spans="1:24" s="3" customFormat="1" ht="16.5" customHeight="1">
      <c r="A495" s="38">
        <v>244</v>
      </c>
      <c r="B495" s="39">
        <v>10745</v>
      </c>
      <c r="C495" s="38">
        <v>10308181</v>
      </c>
      <c r="D495" s="40" t="s">
        <v>585</v>
      </c>
      <c r="E495" s="58">
        <v>20</v>
      </c>
      <c r="F495" s="38">
        <v>120</v>
      </c>
      <c r="G495" s="38" t="s">
        <v>23</v>
      </c>
      <c r="H495" s="42">
        <v>5812</v>
      </c>
      <c r="I495" s="57"/>
      <c r="J495" s="44">
        <v>41846</v>
      </c>
      <c r="K495" s="42">
        <v>0</v>
      </c>
      <c r="L495" s="42">
        <v>5061.21</v>
      </c>
      <c r="M495" s="44">
        <v>45199</v>
      </c>
      <c r="N495" s="42">
        <f>H495-K495-L495</f>
        <v>750.79</v>
      </c>
      <c r="O495" s="42">
        <v>0</v>
      </c>
      <c r="P495" s="45">
        <v>0.13</v>
      </c>
      <c r="Q495" s="42">
        <v>0</v>
      </c>
      <c r="R495" s="42">
        <v>0</v>
      </c>
      <c r="S495" s="42">
        <f>N495-R495</f>
        <v>750.79</v>
      </c>
      <c r="T495" s="38">
        <v>5000</v>
      </c>
      <c r="U495" s="14">
        <f>S495/H495</f>
        <v>0.12917928423950448</v>
      </c>
      <c r="V495" s="19"/>
      <c r="W495" s="19"/>
      <c r="X495" s="37" t="s">
        <v>3463</v>
      </c>
    </row>
    <row r="496" spans="1:24" s="3" customFormat="1" ht="16.5" customHeight="1">
      <c r="A496" s="38">
        <v>232</v>
      </c>
      <c r="B496" s="39">
        <v>10744</v>
      </c>
      <c r="C496" s="38">
        <v>10294186</v>
      </c>
      <c r="D496" s="40" t="s">
        <v>575</v>
      </c>
      <c r="E496" s="58">
        <v>2</v>
      </c>
      <c r="F496" s="38">
        <v>120</v>
      </c>
      <c r="G496" s="38" t="s">
        <v>23</v>
      </c>
      <c r="H496" s="42">
        <v>5042.74</v>
      </c>
      <c r="I496" s="57"/>
      <c r="J496" s="44">
        <v>41846</v>
      </c>
      <c r="K496" s="42">
        <v>0</v>
      </c>
      <c r="L496" s="42">
        <v>4391.3100000000004</v>
      </c>
      <c r="M496" s="44">
        <v>45199</v>
      </c>
      <c r="N496" s="42">
        <f>H496-K496-L496</f>
        <v>651.42999999999938</v>
      </c>
      <c r="O496" s="42">
        <v>0</v>
      </c>
      <c r="P496" s="45">
        <v>0.13</v>
      </c>
      <c r="Q496" s="42">
        <v>0</v>
      </c>
      <c r="R496" s="42">
        <v>0</v>
      </c>
      <c r="S496" s="42">
        <f>N496</f>
        <v>651.42999999999938</v>
      </c>
      <c r="T496" s="38">
        <v>2106</v>
      </c>
      <c r="U496" s="14">
        <f>S496/H496</f>
        <v>0.12918175436369897</v>
      </c>
      <c r="V496" s="19"/>
      <c r="W496" s="19"/>
      <c r="X496" s="37" t="s">
        <v>3463</v>
      </c>
    </row>
    <row r="497" spans="1:24" s="3" customFormat="1" ht="16.5" customHeight="1">
      <c r="A497" s="38">
        <v>256</v>
      </c>
      <c r="B497" s="39">
        <v>10745</v>
      </c>
      <c r="C497" s="38">
        <v>10308506</v>
      </c>
      <c r="D497" s="40" t="s">
        <v>594</v>
      </c>
      <c r="E497" s="58">
        <v>9</v>
      </c>
      <c r="F497" s="38">
        <v>120</v>
      </c>
      <c r="G497" s="38" t="s">
        <v>23</v>
      </c>
      <c r="H497" s="42">
        <v>1205.0999999999999</v>
      </c>
      <c r="I497" s="57"/>
      <c r="J497" s="44">
        <v>41846</v>
      </c>
      <c r="K497" s="42">
        <v>0</v>
      </c>
      <c r="L497" s="42">
        <v>1049.42</v>
      </c>
      <c r="M497" s="44">
        <v>45199</v>
      </c>
      <c r="N497" s="42">
        <f>H497-K497-L497</f>
        <v>155.67999999999984</v>
      </c>
      <c r="O497" s="42">
        <v>0</v>
      </c>
      <c r="P497" s="45">
        <v>0.13</v>
      </c>
      <c r="Q497" s="42">
        <v>0</v>
      </c>
      <c r="R497" s="42">
        <v>0</v>
      </c>
      <c r="S497" s="42">
        <f>N497-R497</f>
        <v>155.67999999999984</v>
      </c>
      <c r="T497" s="38">
        <v>5000</v>
      </c>
      <c r="U497" s="14">
        <f>S497/H497</f>
        <v>0.12918430005808634</v>
      </c>
      <c r="V497" s="19"/>
      <c r="W497" s="19"/>
      <c r="X497" s="37" t="s">
        <v>3463</v>
      </c>
    </row>
    <row r="498" spans="1:24" s="3" customFormat="1" ht="16.5" customHeight="1">
      <c r="A498" s="38">
        <v>181</v>
      </c>
      <c r="B498" s="39">
        <v>10800</v>
      </c>
      <c r="C498" s="38">
        <v>10313894</v>
      </c>
      <c r="D498" s="40" t="s">
        <v>1170</v>
      </c>
      <c r="E498" s="38">
        <v>1</v>
      </c>
      <c r="F498" s="38">
        <v>51</v>
      </c>
      <c r="G498" s="38" t="s">
        <v>33</v>
      </c>
      <c r="H498" s="42">
        <v>2142</v>
      </c>
      <c r="I498" s="2"/>
      <c r="J498" s="44">
        <v>43582</v>
      </c>
      <c r="K498" s="42">
        <v>0</v>
      </c>
      <c r="L498" s="42">
        <v>1865.28</v>
      </c>
      <c r="M498" s="44">
        <v>45016</v>
      </c>
      <c r="N498" s="42">
        <f>H498-K498-L498</f>
        <v>276.72000000000003</v>
      </c>
      <c r="O498" s="42">
        <v>0</v>
      </c>
      <c r="P498" s="45">
        <v>0.13</v>
      </c>
      <c r="Q498" s="42">
        <v>0</v>
      </c>
      <c r="R498" s="42">
        <v>0</v>
      </c>
      <c r="S498" s="42">
        <f>N498-R498</f>
        <v>276.72000000000003</v>
      </c>
      <c r="T498" s="38">
        <v>2505</v>
      </c>
      <c r="U498" s="14">
        <f>S498/H498</f>
        <v>0.12918767507002801</v>
      </c>
      <c r="V498" s="19"/>
      <c r="W498" s="19"/>
      <c r="X498" s="37" t="s">
        <v>3465</v>
      </c>
    </row>
    <row r="499" spans="1:24" s="3" customFormat="1" ht="16.5" customHeight="1">
      <c r="A499" s="38">
        <v>250</v>
      </c>
      <c r="B499" s="39">
        <v>10745</v>
      </c>
      <c r="C499" s="38">
        <v>10308377</v>
      </c>
      <c r="D499" s="40" t="s">
        <v>589</v>
      </c>
      <c r="E499" s="58">
        <v>1</v>
      </c>
      <c r="F499" s="38">
        <v>120</v>
      </c>
      <c r="G499" s="38" t="s">
        <v>23</v>
      </c>
      <c r="H499" s="42">
        <v>2452</v>
      </c>
      <c r="I499" s="57"/>
      <c r="J499" s="44">
        <v>41847</v>
      </c>
      <c r="K499" s="42">
        <v>0</v>
      </c>
      <c r="L499" s="42">
        <v>2135.21</v>
      </c>
      <c r="M499" s="44">
        <v>45199</v>
      </c>
      <c r="N499" s="42">
        <f>H499-K499-L499</f>
        <v>316.78999999999996</v>
      </c>
      <c r="O499" s="42">
        <v>0</v>
      </c>
      <c r="P499" s="45">
        <v>0.13</v>
      </c>
      <c r="Q499" s="42">
        <v>0</v>
      </c>
      <c r="R499" s="42">
        <v>0</v>
      </c>
      <c r="S499" s="42">
        <f>N499-R499</f>
        <v>316.78999999999996</v>
      </c>
      <c r="T499" s="38">
        <v>2004</v>
      </c>
      <c r="U499" s="14">
        <f>S499/H499</f>
        <v>0.12919657422512235</v>
      </c>
      <c r="V499" s="19"/>
      <c r="W499" s="19"/>
      <c r="X499" s="37" t="s">
        <v>3463</v>
      </c>
    </row>
    <row r="500" spans="1:24" s="3" customFormat="1" ht="16.5" customHeight="1">
      <c r="A500" s="38">
        <v>248</v>
      </c>
      <c r="B500" s="39">
        <v>10745</v>
      </c>
      <c r="C500" s="38">
        <v>10308365</v>
      </c>
      <c r="D500" s="40" t="s">
        <v>588</v>
      </c>
      <c r="E500" s="58">
        <v>1</v>
      </c>
      <c r="F500" s="38">
        <v>120</v>
      </c>
      <c r="G500" s="38" t="s">
        <v>23</v>
      </c>
      <c r="H500" s="42">
        <v>1425</v>
      </c>
      <c r="I500" s="57"/>
      <c r="J500" s="44">
        <v>41847</v>
      </c>
      <c r="K500" s="42">
        <v>0</v>
      </c>
      <c r="L500" s="42">
        <v>1240.8900000000001</v>
      </c>
      <c r="M500" s="44">
        <v>45199</v>
      </c>
      <c r="N500" s="42">
        <f>H500-K500-L500</f>
        <v>184.1099999999999</v>
      </c>
      <c r="O500" s="42">
        <v>0</v>
      </c>
      <c r="P500" s="45">
        <v>0.13</v>
      </c>
      <c r="Q500" s="42">
        <v>0</v>
      </c>
      <c r="R500" s="42">
        <v>0</v>
      </c>
      <c r="S500" s="42">
        <f>N500-R500</f>
        <v>184.1099999999999</v>
      </c>
      <c r="T500" s="38">
        <v>5000</v>
      </c>
      <c r="U500" s="14">
        <f>S500/H500</f>
        <v>0.12919999999999993</v>
      </c>
      <c r="V500" s="19"/>
      <c r="W500" s="19"/>
      <c r="X500" s="37" t="s">
        <v>3463</v>
      </c>
    </row>
    <row r="501" spans="1:24" s="3" customFormat="1" ht="16.5" customHeight="1">
      <c r="A501" s="38">
        <v>821</v>
      </c>
      <c r="B501" s="39">
        <v>10729</v>
      </c>
      <c r="C501" s="38">
        <v>10292636</v>
      </c>
      <c r="D501" s="40" t="s">
        <v>3349</v>
      </c>
      <c r="E501" s="58">
        <v>1</v>
      </c>
      <c r="F501" s="38">
        <v>60</v>
      </c>
      <c r="G501" s="38" t="s">
        <v>83</v>
      </c>
      <c r="H501" s="42">
        <v>3230.77</v>
      </c>
      <c r="I501" s="37"/>
      <c r="J501" s="44">
        <v>43584</v>
      </c>
      <c r="K501" s="42">
        <v>0</v>
      </c>
      <c r="L501" s="42">
        <v>2813.32</v>
      </c>
      <c r="M501" s="44">
        <v>45259</v>
      </c>
      <c r="N501" s="42">
        <v>417.45</v>
      </c>
      <c r="O501" s="42">
        <v>0</v>
      </c>
      <c r="P501" s="45">
        <f>IF(J501&lt;DATEVALUE("2009-1-1"),3%,13%)</f>
        <v>0.13</v>
      </c>
      <c r="Q501" s="42">
        <f>IF(P501=13%,ROUND(O501/(1+P501)*P501,2),ROUND(O501/(1+0.03)*0.02,2))</f>
        <v>0</v>
      </c>
      <c r="R501" s="42">
        <f>O501-Q501</f>
        <v>0</v>
      </c>
      <c r="S501" s="42">
        <f>N501-R501</f>
        <v>417.45</v>
      </c>
      <c r="T501" s="38">
        <v>5000</v>
      </c>
      <c r="U501" s="14">
        <f>S501/H501</f>
        <v>0.12921068352126583</v>
      </c>
      <c r="V501" s="19"/>
      <c r="W501" s="19"/>
      <c r="X501" s="37" t="s">
        <v>3459</v>
      </c>
    </row>
    <row r="502" spans="1:24" s="3" customFormat="1" ht="16.5" customHeight="1">
      <c r="A502" s="38">
        <v>496</v>
      </c>
      <c r="B502" s="39">
        <v>10800</v>
      </c>
      <c r="C502" s="38">
        <v>10315478</v>
      </c>
      <c r="D502" s="40" t="s">
        <v>1170</v>
      </c>
      <c r="E502" s="38">
        <v>1</v>
      </c>
      <c r="F502" s="38">
        <v>65</v>
      </c>
      <c r="G502" s="38" t="s">
        <v>33</v>
      </c>
      <c r="H502" s="42">
        <v>2142</v>
      </c>
      <c r="I502" s="2"/>
      <c r="J502" s="44">
        <v>43156</v>
      </c>
      <c r="K502" s="42">
        <v>0</v>
      </c>
      <c r="L502" s="42">
        <v>1863.46</v>
      </c>
      <c r="M502" s="44">
        <v>45016</v>
      </c>
      <c r="N502" s="42">
        <f>H502-K502-L502</f>
        <v>278.53999999999996</v>
      </c>
      <c r="O502" s="42">
        <v>0</v>
      </c>
      <c r="P502" s="45">
        <v>0.13</v>
      </c>
      <c r="Q502" s="42">
        <v>0</v>
      </c>
      <c r="R502" s="42">
        <v>0</v>
      </c>
      <c r="S502" s="42">
        <f>N502-R502</f>
        <v>278.53999999999996</v>
      </c>
      <c r="T502" s="38">
        <v>2505</v>
      </c>
      <c r="U502" s="14">
        <f>S502/H502</f>
        <v>0.13003734827264238</v>
      </c>
      <c r="V502" s="19"/>
      <c r="W502" s="19"/>
      <c r="X502" s="37" t="s">
        <v>3465</v>
      </c>
    </row>
    <row r="503" spans="1:24" s="3" customFormat="1" ht="16.5" customHeight="1">
      <c r="A503" s="38">
        <v>497</v>
      </c>
      <c r="B503" s="39">
        <v>10800</v>
      </c>
      <c r="C503" s="38">
        <v>10315479</v>
      </c>
      <c r="D503" s="40" t="s">
        <v>1170</v>
      </c>
      <c r="E503" s="38">
        <v>1</v>
      </c>
      <c r="F503" s="38">
        <v>65</v>
      </c>
      <c r="G503" s="38" t="s">
        <v>33</v>
      </c>
      <c r="H503" s="42">
        <v>2142</v>
      </c>
      <c r="I503" s="2"/>
      <c r="J503" s="44">
        <v>43156</v>
      </c>
      <c r="K503" s="42">
        <v>0</v>
      </c>
      <c r="L503" s="42">
        <v>1863.46</v>
      </c>
      <c r="M503" s="44">
        <v>45016</v>
      </c>
      <c r="N503" s="42">
        <f>H503-K503-L503</f>
        <v>278.53999999999996</v>
      </c>
      <c r="O503" s="42">
        <v>0</v>
      </c>
      <c r="P503" s="45">
        <v>0.13</v>
      </c>
      <c r="Q503" s="42">
        <v>0</v>
      </c>
      <c r="R503" s="42">
        <v>0</v>
      </c>
      <c r="S503" s="42">
        <f>N503-R503</f>
        <v>278.53999999999996</v>
      </c>
      <c r="T503" s="38">
        <v>2505</v>
      </c>
      <c r="U503" s="14">
        <f>S503/H503</f>
        <v>0.13003734827264238</v>
      </c>
      <c r="V503" s="19"/>
      <c r="W503" s="19"/>
      <c r="X503" s="37" t="s">
        <v>3465</v>
      </c>
    </row>
    <row r="504" spans="1:24" s="3" customFormat="1" ht="16.5" customHeight="1">
      <c r="A504" s="38">
        <v>498</v>
      </c>
      <c r="B504" s="39">
        <v>10800</v>
      </c>
      <c r="C504" s="38">
        <v>10315480</v>
      </c>
      <c r="D504" s="40" t="s">
        <v>1170</v>
      </c>
      <c r="E504" s="38">
        <v>1</v>
      </c>
      <c r="F504" s="38">
        <v>65</v>
      </c>
      <c r="G504" s="38" t="s">
        <v>33</v>
      </c>
      <c r="H504" s="42">
        <v>2142</v>
      </c>
      <c r="I504" s="2"/>
      <c r="J504" s="44">
        <v>43156</v>
      </c>
      <c r="K504" s="42">
        <v>0</v>
      </c>
      <c r="L504" s="42">
        <v>1863.46</v>
      </c>
      <c r="M504" s="44">
        <v>45016</v>
      </c>
      <c r="N504" s="42">
        <f>H504-K504-L504</f>
        <v>278.53999999999996</v>
      </c>
      <c r="O504" s="42">
        <v>0</v>
      </c>
      <c r="P504" s="45">
        <v>0.13</v>
      </c>
      <c r="Q504" s="42">
        <v>0</v>
      </c>
      <c r="R504" s="42">
        <v>0</v>
      </c>
      <c r="S504" s="42">
        <f>N504-R504</f>
        <v>278.53999999999996</v>
      </c>
      <c r="T504" s="38">
        <v>2505</v>
      </c>
      <c r="U504" s="14">
        <f>S504/H504</f>
        <v>0.13003734827264238</v>
      </c>
      <c r="V504" s="19"/>
      <c r="W504" s="19"/>
      <c r="X504" s="37" t="s">
        <v>3465</v>
      </c>
    </row>
    <row r="505" spans="1:24" s="3" customFormat="1" ht="16.5" customHeight="1">
      <c r="A505" s="38">
        <v>495</v>
      </c>
      <c r="B505" s="39">
        <v>10800</v>
      </c>
      <c r="C505" s="38">
        <v>10315477</v>
      </c>
      <c r="D505" s="40" t="s">
        <v>1170</v>
      </c>
      <c r="E505" s="38">
        <v>4</v>
      </c>
      <c r="F505" s="38">
        <v>65</v>
      </c>
      <c r="G505" s="38" t="s">
        <v>33</v>
      </c>
      <c r="H505" s="42">
        <v>8568</v>
      </c>
      <c r="I505" s="2"/>
      <c r="J505" s="44">
        <v>43156</v>
      </c>
      <c r="K505" s="42">
        <v>0</v>
      </c>
      <c r="L505" s="42">
        <v>7453.75</v>
      </c>
      <c r="M505" s="44">
        <v>45016</v>
      </c>
      <c r="N505" s="42">
        <f>H505-K505-L505</f>
        <v>1114.25</v>
      </c>
      <c r="O505" s="42">
        <v>0</v>
      </c>
      <c r="P505" s="45">
        <v>0.13</v>
      </c>
      <c r="Q505" s="42">
        <v>0</v>
      </c>
      <c r="R505" s="42">
        <v>0</v>
      </c>
      <c r="S505" s="42">
        <f>N505-R505</f>
        <v>1114.25</v>
      </c>
      <c r="T505" s="38">
        <v>2505</v>
      </c>
      <c r="U505" s="14">
        <f>S505/H505</f>
        <v>0.13004785247432307</v>
      </c>
      <c r="V505" s="19"/>
      <c r="W505" s="19"/>
      <c r="X505" s="37" t="s">
        <v>3465</v>
      </c>
    </row>
    <row r="506" spans="1:24" s="3" customFormat="1" ht="16.5" customHeight="1">
      <c r="A506" s="38">
        <v>494</v>
      </c>
      <c r="B506" s="39">
        <v>10800</v>
      </c>
      <c r="C506" s="38">
        <v>10315476</v>
      </c>
      <c r="D506" s="40" t="s">
        <v>1170</v>
      </c>
      <c r="E506" s="38">
        <v>2</v>
      </c>
      <c r="F506" s="38">
        <v>65</v>
      </c>
      <c r="G506" s="38" t="s">
        <v>33</v>
      </c>
      <c r="H506" s="42">
        <v>4284</v>
      </c>
      <c r="I506" s="2"/>
      <c r="J506" s="44">
        <v>43156</v>
      </c>
      <c r="K506" s="42">
        <v>0</v>
      </c>
      <c r="L506" s="42">
        <v>3726.87</v>
      </c>
      <c r="M506" s="44">
        <v>45016</v>
      </c>
      <c r="N506" s="42">
        <f>H506-K506-L506</f>
        <v>557.13000000000011</v>
      </c>
      <c r="O506" s="42">
        <v>0</v>
      </c>
      <c r="P506" s="45">
        <v>0.13</v>
      </c>
      <c r="Q506" s="42">
        <v>0</v>
      </c>
      <c r="R506" s="42">
        <v>0</v>
      </c>
      <c r="S506" s="42">
        <f>N506-R506</f>
        <v>557.13000000000011</v>
      </c>
      <c r="T506" s="38">
        <v>2505</v>
      </c>
      <c r="U506" s="14">
        <f>S506/H506</f>
        <v>0.13004901960784315</v>
      </c>
      <c r="V506" s="19"/>
      <c r="W506" s="19"/>
      <c r="X506" s="37" t="s">
        <v>3465</v>
      </c>
    </row>
    <row r="507" spans="1:24" s="3" customFormat="1" ht="16.5" customHeight="1">
      <c r="A507" s="38">
        <v>38</v>
      </c>
      <c r="B507" s="39">
        <v>10733</v>
      </c>
      <c r="C507" s="38">
        <v>10335665</v>
      </c>
      <c r="D507" s="40" t="s">
        <v>720</v>
      </c>
      <c r="E507" s="38">
        <v>2</v>
      </c>
      <c r="F507" s="38">
        <v>23</v>
      </c>
      <c r="G507" s="38" t="s">
        <v>83</v>
      </c>
      <c r="H507" s="42">
        <v>2934.83</v>
      </c>
      <c r="I507" s="2"/>
      <c r="J507" s="44">
        <v>44439</v>
      </c>
      <c r="K507" s="42">
        <v>127.6</v>
      </c>
      <c r="L507" s="42">
        <v>2424.42</v>
      </c>
      <c r="M507" s="44">
        <v>45046</v>
      </c>
      <c r="N507" s="42">
        <f>H507-K507-L507</f>
        <v>382.80999999999995</v>
      </c>
      <c r="O507" s="42">
        <v>0</v>
      </c>
      <c r="P507" s="45">
        <v>0.13</v>
      </c>
      <c r="Q507" s="42">
        <v>0</v>
      </c>
      <c r="R507" s="42">
        <v>0</v>
      </c>
      <c r="S507" s="42">
        <v>382.81</v>
      </c>
      <c r="T507" s="38">
        <v>2101</v>
      </c>
      <c r="U507" s="14">
        <f>S507/H507</f>
        <v>0.13043685664927782</v>
      </c>
      <c r="V507" s="19"/>
      <c r="W507" s="19"/>
      <c r="X507" s="37" t="s">
        <v>3460</v>
      </c>
    </row>
    <row r="508" spans="1:24" s="3" customFormat="1" ht="16.5" customHeight="1">
      <c r="A508" s="38">
        <v>24</v>
      </c>
      <c r="B508" s="39">
        <v>10733</v>
      </c>
      <c r="C508" s="38">
        <v>10289746</v>
      </c>
      <c r="D508" s="40" t="s">
        <v>484</v>
      </c>
      <c r="E508" s="38">
        <v>1</v>
      </c>
      <c r="F508" s="38">
        <v>50</v>
      </c>
      <c r="G508" s="38" t="s">
        <v>33</v>
      </c>
      <c r="H508" s="42">
        <v>603.45000000000005</v>
      </c>
      <c r="I508" s="2"/>
      <c r="J508" s="44">
        <v>43613</v>
      </c>
      <c r="K508" s="42">
        <v>0</v>
      </c>
      <c r="L508" s="42">
        <v>524.46</v>
      </c>
      <c r="M508" s="44">
        <v>45016</v>
      </c>
      <c r="N508" s="42">
        <f>H508-K508-L508</f>
        <v>78.990000000000009</v>
      </c>
      <c r="O508" s="42">
        <v>0</v>
      </c>
      <c r="P508" s="45">
        <v>0.13</v>
      </c>
      <c r="Q508" s="42">
        <v>0</v>
      </c>
      <c r="R508" s="42">
        <v>0</v>
      </c>
      <c r="S508" s="42">
        <v>78.989999999999995</v>
      </c>
      <c r="T508" s="38">
        <v>5000</v>
      </c>
      <c r="U508" s="14">
        <f>S508/H508</f>
        <v>0.13089734029331343</v>
      </c>
      <c r="V508" s="19"/>
      <c r="W508" s="19"/>
      <c r="X508" s="37" t="s">
        <v>3460</v>
      </c>
    </row>
    <row r="509" spans="1:24" s="3" customFormat="1" ht="16.5" customHeight="1">
      <c r="A509" s="38">
        <v>366</v>
      </c>
      <c r="B509" s="39">
        <v>10800</v>
      </c>
      <c r="C509" s="38">
        <v>10315167</v>
      </c>
      <c r="D509" s="40" t="s">
        <v>1170</v>
      </c>
      <c r="E509" s="38">
        <v>3</v>
      </c>
      <c r="F509" s="38">
        <v>64</v>
      </c>
      <c r="G509" s="38" t="s">
        <v>33</v>
      </c>
      <c r="H509" s="42">
        <v>6426</v>
      </c>
      <c r="I509" s="2"/>
      <c r="J509" s="44">
        <v>43186</v>
      </c>
      <c r="K509" s="42">
        <v>0</v>
      </c>
      <c r="L509" s="42">
        <v>5584.69</v>
      </c>
      <c r="M509" s="44">
        <v>45016</v>
      </c>
      <c r="N509" s="42">
        <f>H509-K509-L509</f>
        <v>841.3100000000004</v>
      </c>
      <c r="O509" s="42">
        <v>0</v>
      </c>
      <c r="P509" s="45">
        <v>0.13</v>
      </c>
      <c r="Q509" s="42">
        <v>0</v>
      </c>
      <c r="R509" s="42">
        <v>0</v>
      </c>
      <c r="S509" s="42">
        <f>N509-R509</f>
        <v>841.3100000000004</v>
      </c>
      <c r="T509" s="38">
        <v>2505</v>
      </c>
      <c r="U509" s="14">
        <f>S509/H509</f>
        <v>0.13092281356987245</v>
      </c>
      <c r="V509" s="19"/>
      <c r="W509" s="19"/>
      <c r="X509" s="37" t="s">
        <v>3465</v>
      </c>
    </row>
    <row r="510" spans="1:24" s="3" customFormat="1" ht="16.5" customHeight="1">
      <c r="A510" s="38">
        <v>482</v>
      </c>
      <c r="B510" s="39">
        <v>10800</v>
      </c>
      <c r="C510" s="38">
        <v>10315456</v>
      </c>
      <c r="D510" s="40" t="s">
        <v>1170</v>
      </c>
      <c r="E510" s="38">
        <v>3</v>
      </c>
      <c r="F510" s="38">
        <v>64</v>
      </c>
      <c r="G510" s="38" t="s">
        <v>33</v>
      </c>
      <c r="H510" s="42">
        <v>6426</v>
      </c>
      <c r="I510" s="2"/>
      <c r="J510" s="44">
        <v>43186</v>
      </c>
      <c r="K510" s="42">
        <v>0</v>
      </c>
      <c r="L510" s="42">
        <v>5584.69</v>
      </c>
      <c r="M510" s="44">
        <v>45016</v>
      </c>
      <c r="N510" s="42">
        <f>H510-K510-L510</f>
        <v>841.3100000000004</v>
      </c>
      <c r="O510" s="42">
        <v>0</v>
      </c>
      <c r="P510" s="45">
        <v>0.13</v>
      </c>
      <c r="Q510" s="42">
        <v>0</v>
      </c>
      <c r="R510" s="42">
        <v>0</v>
      </c>
      <c r="S510" s="42">
        <f>N510-R510</f>
        <v>841.3100000000004</v>
      </c>
      <c r="T510" s="38">
        <v>2505</v>
      </c>
      <c r="U510" s="14">
        <f>S510/H510</f>
        <v>0.13092281356987245</v>
      </c>
      <c r="V510" s="19"/>
      <c r="W510" s="19"/>
      <c r="X510" s="37" t="s">
        <v>3465</v>
      </c>
    </row>
    <row r="511" spans="1:24" s="3" customFormat="1" ht="16.5" customHeight="1">
      <c r="A511" s="38">
        <v>12</v>
      </c>
      <c r="B511" s="39">
        <v>10753</v>
      </c>
      <c r="C511" s="38">
        <v>10286197</v>
      </c>
      <c r="D511" s="40" t="s">
        <v>1193</v>
      </c>
      <c r="E511" s="38">
        <v>15</v>
      </c>
      <c r="F511" s="38">
        <v>50</v>
      </c>
      <c r="G511" s="38" t="s">
        <v>33</v>
      </c>
      <c r="H511" s="42">
        <v>30128.25</v>
      </c>
      <c r="I511" s="2"/>
      <c r="J511" s="44">
        <v>43613</v>
      </c>
      <c r="K511" s="42">
        <v>0</v>
      </c>
      <c r="L511" s="42">
        <v>26183.68</v>
      </c>
      <c r="M511" s="44">
        <v>45016</v>
      </c>
      <c r="N511" s="42">
        <f>H511-K511-L511</f>
        <v>3944.5699999999997</v>
      </c>
      <c r="O511" s="42">
        <v>0</v>
      </c>
      <c r="P511" s="45">
        <v>0.13</v>
      </c>
      <c r="Q511" s="42">
        <v>0</v>
      </c>
      <c r="R511" s="42">
        <v>0</v>
      </c>
      <c r="S511" s="42">
        <v>3944.57</v>
      </c>
      <c r="T511" s="38">
        <v>5000</v>
      </c>
      <c r="U511" s="14">
        <f>S511/H511</f>
        <v>0.13092595819538141</v>
      </c>
      <c r="V511" s="19"/>
      <c r="W511" s="19"/>
      <c r="X511" s="37" t="s">
        <v>3479</v>
      </c>
    </row>
    <row r="512" spans="1:24" s="3" customFormat="1" ht="16.5" customHeight="1">
      <c r="A512" s="38">
        <v>473</v>
      </c>
      <c r="B512" s="39">
        <v>10800</v>
      </c>
      <c r="C512" s="38">
        <v>10315447</v>
      </c>
      <c r="D512" s="40" t="s">
        <v>1170</v>
      </c>
      <c r="E512" s="38">
        <v>2</v>
      </c>
      <c r="F512" s="38">
        <v>64</v>
      </c>
      <c r="G512" s="38" t="s">
        <v>33</v>
      </c>
      <c r="H512" s="42">
        <v>4284</v>
      </c>
      <c r="I512" s="2"/>
      <c r="J512" s="44">
        <v>43186</v>
      </c>
      <c r="K512" s="42">
        <v>0</v>
      </c>
      <c r="L512" s="42">
        <v>3723.1</v>
      </c>
      <c r="M512" s="44">
        <v>45016</v>
      </c>
      <c r="N512" s="42">
        <f>H512-K512-L512</f>
        <v>560.90000000000009</v>
      </c>
      <c r="O512" s="42">
        <v>0</v>
      </c>
      <c r="P512" s="45">
        <v>0.13</v>
      </c>
      <c r="Q512" s="42">
        <v>0</v>
      </c>
      <c r="R512" s="42">
        <v>0</v>
      </c>
      <c r="S512" s="42">
        <f>N512-R512</f>
        <v>560.90000000000009</v>
      </c>
      <c r="T512" s="38">
        <v>2505</v>
      </c>
      <c r="U512" s="14">
        <f>S512/H512</f>
        <v>0.13092903828197949</v>
      </c>
      <c r="V512" s="19"/>
      <c r="W512" s="19"/>
      <c r="X512" s="37" t="s">
        <v>3465</v>
      </c>
    </row>
    <row r="513" spans="1:24" s="3" customFormat="1" ht="16.5" customHeight="1">
      <c r="A513" s="38">
        <v>474</v>
      </c>
      <c r="B513" s="39">
        <v>10800</v>
      </c>
      <c r="C513" s="38">
        <v>10315448</v>
      </c>
      <c r="D513" s="40" t="s">
        <v>1170</v>
      </c>
      <c r="E513" s="38">
        <v>2</v>
      </c>
      <c r="F513" s="38">
        <v>64</v>
      </c>
      <c r="G513" s="38" t="s">
        <v>33</v>
      </c>
      <c r="H513" s="42">
        <v>4284</v>
      </c>
      <c r="I513" s="2"/>
      <c r="J513" s="44">
        <v>43186</v>
      </c>
      <c r="K513" s="42">
        <v>0</v>
      </c>
      <c r="L513" s="42">
        <v>3723.1</v>
      </c>
      <c r="M513" s="44">
        <v>45016</v>
      </c>
      <c r="N513" s="42">
        <f>H513-K513-L513</f>
        <v>560.90000000000009</v>
      </c>
      <c r="O513" s="42">
        <v>0</v>
      </c>
      <c r="P513" s="45">
        <v>0.13</v>
      </c>
      <c r="Q513" s="42">
        <v>0</v>
      </c>
      <c r="R513" s="42">
        <v>0</v>
      </c>
      <c r="S513" s="42">
        <f>N513-R513</f>
        <v>560.90000000000009</v>
      </c>
      <c r="T513" s="38">
        <v>2505</v>
      </c>
      <c r="U513" s="14">
        <f>S513/H513</f>
        <v>0.13092903828197949</v>
      </c>
      <c r="V513" s="19"/>
      <c r="W513" s="19"/>
      <c r="X513" s="37" t="s">
        <v>3465</v>
      </c>
    </row>
    <row r="514" spans="1:24" s="3" customFormat="1" ht="16.5" customHeight="1">
      <c r="A514" s="38">
        <v>490</v>
      </c>
      <c r="B514" s="39">
        <v>10800</v>
      </c>
      <c r="C514" s="38">
        <v>10315464</v>
      </c>
      <c r="D514" s="40" t="s">
        <v>1170</v>
      </c>
      <c r="E514" s="38">
        <v>2</v>
      </c>
      <c r="F514" s="38">
        <v>64</v>
      </c>
      <c r="G514" s="38" t="s">
        <v>33</v>
      </c>
      <c r="H514" s="42">
        <v>4284</v>
      </c>
      <c r="I514" s="2"/>
      <c r="J514" s="44">
        <v>43186</v>
      </c>
      <c r="K514" s="42">
        <v>0</v>
      </c>
      <c r="L514" s="42">
        <v>3723.1</v>
      </c>
      <c r="M514" s="44">
        <v>45016</v>
      </c>
      <c r="N514" s="42">
        <f>H514-K514-L514</f>
        <v>560.90000000000009</v>
      </c>
      <c r="O514" s="42">
        <v>0</v>
      </c>
      <c r="P514" s="45">
        <v>0.13</v>
      </c>
      <c r="Q514" s="42">
        <v>0</v>
      </c>
      <c r="R514" s="42">
        <v>0</v>
      </c>
      <c r="S514" s="42">
        <f>N514-R514</f>
        <v>560.90000000000009</v>
      </c>
      <c r="T514" s="38">
        <v>2505</v>
      </c>
      <c r="U514" s="14">
        <f>S514/H514</f>
        <v>0.13092903828197949</v>
      </c>
      <c r="V514" s="19"/>
      <c r="W514" s="19"/>
      <c r="X514" s="37" t="s">
        <v>3465</v>
      </c>
    </row>
    <row r="515" spans="1:24" s="3" customFormat="1" ht="16.5" customHeight="1">
      <c r="A515" s="38">
        <v>492</v>
      </c>
      <c r="B515" s="39">
        <v>10800</v>
      </c>
      <c r="C515" s="38">
        <v>10315466</v>
      </c>
      <c r="D515" s="40" t="s">
        <v>1170</v>
      </c>
      <c r="E515" s="38">
        <v>1</v>
      </c>
      <c r="F515" s="38">
        <v>64</v>
      </c>
      <c r="G515" s="38" t="s">
        <v>33</v>
      </c>
      <c r="H515" s="42">
        <v>2142</v>
      </c>
      <c r="I515" s="2"/>
      <c r="J515" s="44">
        <v>43186</v>
      </c>
      <c r="K515" s="42">
        <v>0</v>
      </c>
      <c r="L515" s="42">
        <v>1861.55</v>
      </c>
      <c r="M515" s="44">
        <v>45016</v>
      </c>
      <c r="N515" s="42">
        <f>H515-K515-L515</f>
        <v>280.45000000000005</v>
      </c>
      <c r="O515" s="42">
        <v>0</v>
      </c>
      <c r="P515" s="45">
        <v>0.13</v>
      </c>
      <c r="Q515" s="42">
        <v>0</v>
      </c>
      <c r="R515" s="42">
        <v>0</v>
      </c>
      <c r="S515" s="42">
        <f>N515-R515</f>
        <v>280.45000000000005</v>
      </c>
      <c r="T515" s="38">
        <v>2505</v>
      </c>
      <c r="U515" s="14">
        <f>S515/H515</f>
        <v>0.13092903828197949</v>
      </c>
      <c r="V515" s="19"/>
      <c r="W515" s="19"/>
      <c r="X515" s="37" t="s">
        <v>3465</v>
      </c>
    </row>
    <row r="516" spans="1:24" s="3" customFormat="1" ht="16.5" customHeight="1">
      <c r="A516" s="38">
        <v>493</v>
      </c>
      <c r="B516" s="39">
        <v>10800</v>
      </c>
      <c r="C516" s="38">
        <v>10315467</v>
      </c>
      <c r="D516" s="40" t="s">
        <v>1170</v>
      </c>
      <c r="E516" s="38">
        <v>2</v>
      </c>
      <c r="F516" s="38">
        <v>64</v>
      </c>
      <c r="G516" s="38" t="s">
        <v>33</v>
      </c>
      <c r="H516" s="42">
        <v>4284</v>
      </c>
      <c r="I516" s="2"/>
      <c r="J516" s="44">
        <v>43186</v>
      </c>
      <c r="K516" s="42">
        <v>0</v>
      </c>
      <c r="L516" s="42">
        <v>3723.1</v>
      </c>
      <c r="M516" s="44">
        <v>45016</v>
      </c>
      <c r="N516" s="42">
        <f>H516-K516-L516</f>
        <v>560.90000000000009</v>
      </c>
      <c r="O516" s="42">
        <v>0</v>
      </c>
      <c r="P516" s="45">
        <v>0.13</v>
      </c>
      <c r="Q516" s="42">
        <v>0</v>
      </c>
      <c r="R516" s="42">
        <v>0</v>
      </c>
      <c r="S516" s="42">
        <f>N516-R516</f>
        <v>560.90000000000009</v>
      </c>
      <c r="T516" s="38">
        <v>2505</v>
      </c>
      <c r="U516" s="14">
        <f>S516/H516</f>
        <v>0.13092903828197949</v>
      </c>
      <c r="V516" s="19"/>
      <c r="W516" s="19"/>
      <c r="X516" s="37" t="s">
        <v>3465</v>
      </c>
    </row>
    <row r="517" spans="1:24" s="3" customFormat="1" ht="16.5" customHeight="1">
      <c r="A517" s="38">
        <v>21</v>
      </c>
      <c r="B517" s="39">
        <v>10724</v>
      </c>
      <c r="C517" s="38">
        <v>10275652</v>
      </c>
      <c r="D517" s="40" t="s">
        <v>158</v>
      </c>
      <c r="E517" s="38">
        <v>2</v>
      </c>
      <c r="F517" s="38">
        <v>50</v>
      </c>
      <c r="G517" s="38" t="s">
        <v>33</v>
      </c>
      <c r="H517" s="42">
        <v>3086.2</v>
      </c>
      <c r="I517" s="2"/>
      <c r="J517" s="44">
        <v>43613</v>
      </c>
      <c r="K517" s="42">
        <v>0</v>
      </c>
      <c r="L517" s="42">
        <v>2682.12</v>
      </c>
      <c r="M517" s="44">
        <v>45016</v>
      </c>
      <c r="N517" s="42">
        <f>H517-K517-L517</f>
        <v>404.07999999999993</v>
      </c>
      <c r="O517" s="42">
        <v>0</v>
      </c>
      <c r="P517" s="45">
        <v>0.13</v>
      </c>
      <c r="Q517" s="42">
        <v>0</v>
      </c>
      <c r="R517" s="42">
        <v>0</v>
      </c>
      <c r="S517" s="42">
        <v>404.08</v>
      </c>
      <c r="T517" s="38">
        <v>5000</v>
      </c>
      <c r="U517" s="14">
        <f>S517/H517</f>
        <v>0.13093124230445208</v>
      </c>
      <c r="V517" s="19"/>
      <c r="W517" s="19"/>
      <c r="X517" s="37" t="s">
        <v>3459</v>
      </c>
    </row>
    <row r="518" spans="1:24" s="3" customFormat="1" ht="16.5" customHeight="1">
      <c r="A518" s="38">
        <v>13</v>
      </c>
      <c r="B518" s="39">
        <v>10750</v>
      </c>
      <c r="C518" s="38">
        <v>10299104</v>
      </c>
      <c r="D518" s="40" t="s">
        <v>1023</v>
      </c>
      <c r="E518" s="38">
        <v>3</v>
      </c>
      <c r="F518" s="38">
        <v>50</v>
      </c>
      <c r="G518" s="38" t="s">
        <v>33</v>
      </c>
      <c r="H518" s="42">
        <v>5000.01</v>
      </c>
      <c r="I518" s="2"/>
      <c r="J518" s="44">
        <v>43613</v>
      </c>
      <c r="K518" s="42">
        <v>0</v>
      </c>
      <c r="L518" s="42">
        <v>4345.3500000000004</v>
      </c>
      <c r="M518" s="44">
        <v>45016</v>
      </c>
      <c r="N518" s="42">
        <f>H518-K518-L518</f>
        <v>654.65999999999985</v>
      </c>
      <c r="O518" s="42">
        <v>0</v>
      </c>
      <c r="P518" s="45">
        <v>0.13</v>
      </c>
      <c r="Q518" s="42">
        <v>0</v>
      </c>
      <c r="R518" s="42">
        <v>0</v>
      </c>
      <c r="S518" s="42">
        <v>654.66</v>
      </c>
      <c r="T518" s="38">
        <v>5000</v>
      </c>
      <c r="U518" s="14">
        <f>S518/H518</f>
        <v>0.13093173813652373</v>
      </c>
      <c r="V518" s="19"/>
      <c r="W518" s="19"/>
      <c r="X518" s="37" t="s">
        <v>3473</v>
      </c>
    </row>
    <row r="519" spans="1:24" s="3" customFormat="1" ht="16.5" customHeight="1">
      <c r="A519" s="38">
        <v>38</v>
      </c>
      <c r="B519" s="39">
        <v>10730</v>
      </c>
      <c r="C519" s="38">
        <v>10289208</v>
      </c>
      <c r="D519" s="40" t="s">
        <v>158</v>
      </c>
      <c r="E519" s="38">
        <v>5</v>
      </c>
      <c r="F519" s="38">
        <v>50</v>
      </c>
      <c r="G519" s="38" t="s">
        <v>33</v>
      </c>
      <c r="H519" s="42">
        <v>7715.5</v>
      </c>
      <c r="I519" s="2"/>
      <c r="J519" s="44">
        <v>43613</v>
      </c>
      <c r="K519" s="42">
        <v>0</v>
      </c>
      <c r="L519" s="42">
        <v>6705.29</v>
      </c>
      <c r="M519" s="44">
        <v>45016</v>
      </c>
      <c r="N519" s="42">
        <f>H519-K519-L519</f>
        <v>1010.21</v>
      </c>
      <c r="O519" s="42">
        <v>0</v>
      </c>
      <c r="P519" s="45">
        <v>0.13</v>
      </c>
      <c r="Q519" s="42">
        <v>0</v>
      </c>
      <c r="R519" s="42">
        <v>0</v>
      </c>
      <c r="S519" s="42">
        <v>1010.21</v>
      </c>
      <c r="T519" s="38">
        <v>5000</v>
      </c>
      <c r="U519" s="14">
        <f>S519/H519</f>
        <v>0.13093253839673386</v>
      </c>
      <c r="V519" s="19"/>
      <c r="W519" s="19"/>
      <c r="X519" s="37" t="s">
        <v>3459</v>
      </c>
    </row>
    <row r="520" spans="1:24" s="3" customFormat="1" ht="16.5" customHeight="1">
      <c r="A520" s="38">
        <v>499</v>
      </c>
      <c r="B520" s="39">
        <v>10800</v>
      </c>
      <c r="C520" s="38">
        <v>10315512</v>
      </c>
      <c r="D520" s="40" t="s">
        <v>2789</v>
      </c>
      <c r="E520" s="38">
        <v>1</v>
      </c>
      <c r="F520" s="38">
        <v>64</v>
      </c>
      <c r="G520" s="38" t="s">
        <v>33</v>
      </c>
      <c r="H520" s="42">
        <v>2142</v>
      </c>
      <c r="I520" s="2"/>
      <c r="J520" s="44">
        <v>43186</v>
      </c>
      <c r="K520" s="42">
        <v>0</v>
      </c>
      <c r="L520" s="42">
        <v>1861.54</v>
      </c>
      <c r="M520" s="44">
        <v>45016</v>
      </c>
      <c r="N520" s="42">
        <f>H520-K520-L520</f>
        <v>280.46000000000004</v>
      </c>
      <c r="O520" s="42">
        <v>0</v>
      </c>
      <c r="P520" s="45">
        <v>0.13</v>
      </c>
      <c r="Q520" s="42">
        <v>0</v>
      </c>
      <c r="R520" s="42">
        <v>0</v>
      </c>
      <c r="S520" s="42">
        <f>N520-R520</f>
        <v>280.46000000000004</v>
      </c>
      <c r="T520" s="38">
        <v>2505</v>
      </c>
      <c r="U520" s="14">
        <f>S520/H520</f>
        <v>0.13093370681605979</v>
      </c>
      <c r="V520" s="19"/>
      <c r="W520" s="19"/>
      <c r="X520" s="37" t="s">
        <v>3465</v>
      </c>
    </row>
    <row r="521" spans="1:24" s="3" customFormat="1" ht="16.5" customHeight="1">
      <c r="A521" s="38">
        <v>367</v>
      </c>
      <c r="B521" s="39">
        <v>10800</v>
      </c>
      <c r="C521" s="38">
        <v>10315168</v>
      </c>
      <c r="D521" s="40" t="s">
        <v>1170</v>
      </c>
      <c r="E521" s="38">
        <v>1</v>
      </c>
      <c r="F521" s="38">
        <v>64</v>
      </c>
      <c r="G521" s="38" t="s">
        <v>33</v>
      </c>
      <c r="H521" s="42">
        <v>2142</v>
      </c>
      <c r="I521" s="2"/>
      <c r="J521" s="44">
        <v>43186</v>
      </c>
      <c r="K521" s="42">
        <v>0</v>
      </c>
      <c r="L521" s="42">
        <v>1861.46</v>
      </c>
      <c r="M521" s="44">
        <v>45016</v>
      </c>
      <c r="N521" s="42">
        <f>H521-K521-L521</f>
        <v>280.53999999999996</v>
      </c>
      <c r="O521" s="42">
        <v>0</v>
      </c>
      <c r="P521" s="45">
        <v>0.13</v>
      </c>
      <c r="Q521" s="42">
        <v>0</v>
      </c>
      <c r="R521" s="42">
        <v>0</v>
      </c>
      <c r="S521" s="42">
        <f>N521-R521</f>
        <v>280.53999999999996</v>
      </c>
      <c r="T521" s="38">
        <v>2505</v>
      </c>
      <c r="U521" s="14">
        <f>S521/H521</f>
        <v>0.13097105508870213</v>
      </c>
      <c r="V521" s="19"/>
      <c r="W521" s="19"/>
      <c r="X521" s="37" t="s">
        <v>3465</v>
      </c>
    </row>
    <row r="522" spans="1:24" s="3" customFormat="1" ht="16.5" customHeight="1">
      <c r="A522" s="38">
        <v>472</v>
      </c>
      <c r="B522" s="39">
        <v>10800</v>
      </c>
      <c r="C522" s="38">
        <v>10315446</v>
      </c>
      <c r="D522" s="40" t="s">
        <v>1170</v>
      </c>
      <c r="E522" s="38">
        <v>1</v>
      </c>
      <c r="F522" s="38">
        <v>64</v>
      </c>
      <c r="G522" s="38" t="s">
        <v>33</v>
      </c>
      <c r="H522" s="42">
        <v>2142</v>
      </c>
      <c r="I522" s="2"/>
      <c r="J522" s="44">
        <v>43186</v>
      </c>
      <c r="K522" s="42">
        <v>0</v>
      </c>
      <c r="L522" s="42">
        <v>1861.46</v>
      </c>
      <c r="M522" s="44">
        <v>45016</v>
      </c>
      <c r="N522" s="42">
        <f>H522-K522-L522</f>
        <v>280.53999999999996</v>
      </c>
      <c r="O522" s="42">
        <v>0</v>
      </c>
      <c r="P522" s="45">
        <v>0.13</v>
      </c>
      <c r="Q522" s="42">
        <v>0</v>
      </c>
      <c r="R522" s="42">
        <v>0</v>
      </c>
      <c r="S522" s="42">
        <f>N522-R522</f>
        <v>280.53999999999996</v>
      </c>
      <c r="T522" s="38">
        <v>2505</v>
      </c>
      <c r="U522" s="14">
        <f>S522/H522</f>
        <v>0.13097105508870213</v>
      </c>
      <c r="V522" s="19"/>
      <c r="W522" s="19"/>
      <c r="X522" s="37" t="s">
        <v>3465</v>
      </c>
    </row>
    <row r="523" spans="1:24" s="3" customFormat="1" ht="16.5" customHeight="1">
      <c r="A523" s="38">
        <v>475</v>
      </c>
      <c r="B523" s="39">
        <v>10800</v>
      </c>
      <c r="C523" s="38">
        <v>10315449</v>
      </c>
      <c r="D523" s="40" t="s">
        <v>1170</v>
      </c>
      <c r="E523" s="38">
        <v>1</v>
      </c>
      <c r="F523" s="38">
        <v>64</v>
      </c>
      <c r="G523" s="38" t="s">
        <v>33</v>
      </c>
      <c r="H523" s="42">
        <v>2142</v>
      </c>
      <c r="I523" s="2"/>
      <c r="J523" s="44">
        <v>43186</v>
      </c>
      <c r="K523" s="42">
        <v>0</v>
      </c>
      <c r="L523" s="42">
        <v>1861.46</v>
      </c>
      <c r="M523" s="44">
        <v>45016</v>
      </c>
      <c r="N523" s="42">
        <f>H523-K523-L523</f>
        <v>280.53999999999996</v>
      </c>
      <c r="O523" s="42">
        <v>0</v>
      </c>
      <c r="P523" s="45">
        <v>0.13</v>
      </c>
      <c r="Q523" s="42">
        <v>0</v>
      </c>
      <c r="R523" s="42">
        <v>0</v>
      </c>
      <c r="S523" s="42">
        <f>N523-R523</f>
        <v>280.53999999999996</v>
      </c>
      <c r="T523" s="38">
        <v>2505</v>
      </c>
      <c r="U523" s="14">
        <f>S523/H523</f>
        <v>0.13097105508870213</v>
      </c>
      <c r="V523" s="19"/>
      <c r="W523" s="19"/>
      <c r="X523" s="37" t="s">
        <v>3465</v>
      </c>
    </row>
    <row r="524" spans="1:24" s="3" customFormat="1" ht="16.5" customHeight="1">
      <c r="A524" s="38">
        <v>476</v>
      </c>
      <c r="B524" s="39">
        <v>10800</v>
      </c>
      <c r="C524" s="38">
        <v>10315450</v>
      </c>
      <c r="D524" s="40" t="s">
        <v>1170</v>
      </c>
      <c r="E524" s="38">
        <v>1</v>
      </c>
      <c r="F524" s="38">
        <v>64</v>
      </c>
      <c r="G524" s="38" t="s">
        <v>33</v>
      </c>
      <c r="H524" s="42">
        <v>2142</v>
      </c>
      <c r="I524" s="2"/>
      <c r="J524" s="44">
        <v>43186</v>
      </c>
      <c r="K524" s="42">
        <v>0</v>
      </c>
      <c r="L524" s="42">
        <v>1861.46</v>
      </c>
      <c r="M524" s="44">
        <v>45016</v>
      </c>
      <c r="N524" s="42">
        <f>H524-K524-L524</f>
        <v>280.53999999999996</v>
      </c>
      <c r="O524" s="42">
        <v>0</v>
      </c>
      <c r="P524" s="45">
        <v>0.13</v>
      </c>
      <c r="Q524" s="42">
        <v>0</v>
      </c>
      <c r="R524" s="42">
        <v>0</v>
      </c>
      <c r="S524" s="42">
        <f>N524-R524</f>
        <v>280.53999999999996</v>
      </c>
      <c r="T524" s="38">
        <v>2505</v>
      </c>
      <c r="U524" s="14">
        <f>S524/H524</f>
        <v>0.13097105508870213</v>
      </c>
      <c r="V524" s="19"/>
      <c r="W524" s="19"/>
      <c r="X524" s="37" t="s">
        <v>3465</v>
      </c>
    </row>
    <row r="525" spans="1:24" s="3" customFormat="1" ht="16.5" customHeight="1">
      <c r="A525" s="38">
        <v>477</v>
      </c>
      <c r="B525" s="39">
        <v>10800</v>
      </c>
      <c r="C525" s="38">
        <v>10315451</v>
      </c>
      <c r="D525" s="40" t="s">
        <v>1170</v>
      </c>
      <c r="E525" s="38">
        <v>1</v>
      </c>
      <c r="F525" s="38">
        <v>64</v>
      </c>
      <c r="G525" s="38" t="s">
        <v>33</v>
      </c>
      <c r="H525" s="42">
        <v>2142</v>
      </c>
      <c r="I525" s="2"/>
      <c r="J525" s="44">
        <v>43186</v>
      </c>
      <c r="K525" s="42">
        <v>0</v>
      </c>
      <c r="L525" s="42">
        <v>1861.46</v>
      </c>
      <c r="M525" s="44">
        <v>45016</v>
      </c>
      <c r="N525" s="42">
        <f>H525-K525-L525</f>
        <v>280.53999999999996</v>
      </c>
      <c r="O525" s="42">
        <v>0</v>
      </c>
      <c r="P525" s="45">
        <v>0.13</v>
      </c>
      <c r="Q525" s="42">
        <v>0</v>
      </c>
      <c r="R525" s="42">
        <v>0</v>
      </c>
      <c r="S525" s="42">
        <f>N525-R525</f>
        <v>280.53999999999996</v>
      </c>
      <c r="T525" s="38">
        <v>2505</v>
      </c>
      <c r="U525" s="14">
        <f>S525/H525</f>
        <v>0.13097105508870213</v>
      </c>
      <c r="V525" s="19"/>
      <c r="W525" s="19"/>
      <c r="X525" s="37" t="s">
        <v>3465</v>
      </c>
    </row>
    <row r="526" spans="1:24" s="3" customFormat="1" ht="16.5" customHeight="1">
      <c r="A526" s="38">
        <v>478</v>
      </c>
      <c r="B526" s="39">
        <v>10800</v>
      </c>
      <c r="C526" s="38">
        <v>10315452</v>
      </c>
      <c r="D526" s="40" t="s">
        <v>1170</v>
      </c>
      <c r="E526" s="38">
        <v>1</v>
      </c>
      <c r="F526" s="38">
        <v>64</v>
      </c>
      <c r="G526" s="38" t="s">
        <v>33</v>
      </c>
      <c r="H526" s="42">
        <v>2142</v>
      </c>
      <c r="I526" s="2"/>
      <c r="J526" s="44">
        <v>43186</v>
      </c>
      <c r="K526" s="42">
        <v>0</v>
      </c>
      <c r="L526" s="42">
        <v>1861.46</v>
      </c>
      <c r="M526" s="44">
        <v>45016</v>
      </c>
      <c r="N526" s="42">
        <f>H526-K526-L526</f>
        <v>280.53999999999996</v>
      </c>
      <c r="O526" s="42">
        <v>0</v>
      </c>
      <c r="P526" s="45">
        <v>0.13</v>
      </c>
      <c r="Q526" s="42">
        <v>0</v>
      </c>
      <c r="R526" s="42">
        <v>0</v>
      </c>
      <c r="S526" s="42">
        <f>N526-R526</f>
        <v>280.53999999999996</v>
      </c>
      <c r="T526" s="38">
        <v>2505</v>
      </c>
      <c r="U526" s="14">
        <f>S526/H526</f>
        <v>0.13097105508870213</v>
      </c>
      <c r="V526" s="19"/>
      <c r="W526" s="19"/>
      <c r="X526" s="37" t="s">
        <v>3465</v>
      </c>
    </row>
    <row r="527" spans="1:24" s="3" customFormat="1" ht="16.5" customHeight="1">
      <c r="A527" s="38">
        <v>479</v>
      </c>
      <c r="B527" s="39">
        <v>10800</v>
      </c>
      <c r="C527" s="38">
        <v>10315453</v>
      </c>
      <c r="D527" s="40" t="s">
        <v>1170</v>
      </c>
      <c r="E527" s="38">
        <v>1</v>
      </c>
      <c r="F527" s="38">
        <v>64</v>
      </c>
      <c r="G527" s="38" t="s">
        <v>33</v>
      </c>
      <c r="H527" s="42">
        <v>2142</v>
      </c>
      <c r="I527" s="2"/>
      <c r="J527" s="44">
        <v>43186</v>
      </c>
      <c r="K527" s="42">
        <v>0</v>
      </c>
      <c r="L527" s="42">
        <v>1861.46</v>
      </c>
      <c r="M527" s="44">
        <v>45016</v>
      </c>
      <c r="N527" s="42">
        <f>H527-K527-L527</f>
        <v>280.53999999999996</v>
      </c>
      <c r="O527" s="42">
        <v>0</v>
      </c>
      <c r="P527" s="45">
        <v>0.13</v>
      </c>
      <c r="Q527" s="42">
        <v>0</v>
      </c>
      <c r="R527" s="42">
        <v>0</v>
      </c>
      <c r="S527" s="42">
        <f>N527-R527</f>
        <v>280.53999999999996</v>
      </c>
      <c r="T527" s="38">
        <v>2505</v>
      </c>
      <c r="U527" s="14">
        <f>S527/H527</f>
        <v>0.13097105508870213</v>
      </c>
      <c r="V527" s="19"/>
      <c r="W527" s="19"/>
      <c r="X527" s="37" t="s">
        <v>3465</v>
      </c>
    </row>
    <row r="528" spans="1:24" s="3" customFormat="1" ht="16.5" customHeight="1">
      <c r="A528" s="38">
        <v>480</v>
      </c>
      <c r="B528" s="39">
        <v>10800</v>
      </c>
      <c r="C528" s="38">
        <v>10315454</v>
      </c>
      <c r="D528" s="40" t="s">
        <v>1170</v>
      </c>
      <c r="E528" s="38">
        <v>1</v>
      </c>
      <c r="F528" s="38">
        <v>64</v>
      </c>
      <c r="G528" s="38" t="s">
        <v>33</v>
      </c>
      <c r="H528" s="42">
        <v>2142</v>
      </c>
      <c r="I528" s="2"/>
      <c r="J528" s="44">
        <v>43186</v>
      </c>
      <c r="K528" s="42">
        <v>0</v>
      </c>
      <c r="L528" s="42">
        <v>1861.46</v>
      </c>
      <c r="M528" s="44">
        <v>45016</v>
      </c>
      <c r="N528" s="42">
        <f>H528-K528-L528</f>
        <v>280.53999999999996</v>
      </c>
      <c r="O528" s="42">
        <v>0</v>
      </c>
      <c r="P528" s="45">
        <v>0.13</v>
      </c>
      <c r="Q528" s="42">
        <v>0</v>
      </c>
      <c r="R528" s="42">
        <v>0</v>
      </c>
      <c r="S528" s="42">
        <f>N528-R528</f>
        <v>280.53999999999996</v>
      </c>
      <c r="T528" s="38">
        <v>2505</v>
      </c>
      <c r="U528" s="14">
        <f>S528/H528</f>
        <v>0.13097105508870213</v>
      </c>
      <c r="V528" s="19"/>
      <c r="W528" s="19"/>
      <c r="X528" s="37" t="s">
        <v>3465</v>
      </c>
    </row>
    <row r="529" spans="1:24" s="3" customFormat="1" ht="16.5" customHeight="1">
      <c r="A529" s="38">
        <v>481</v>
      </c>
      <c r="B529" s="39">
        <v>10800</v>
      </c>
      <c r="C529" s="38">
        <v>10315455</v>
      </c>
      <c r="D529" s="40" t="s">
        <v>1170</v>
      </c>
      <c r="E529" s="38">
        <v>1</v>
      </c>
      <c r="F529" s="38">
        <v>64</v>
      </c>
      <c r="G529" s="38" t="s">
        <v>33</v>
      </c>
      <c r="H529" s="42">
        <v>2142</v>
      </c>
      <c r="I529" s="2"/>
      <c r="J529" s="44">
        <v>43186</v>
      </c>
      <c r="K529" s="42">
        <v>0</v>
      </c>
      <c r="L529" s="42">
        <v>1861.46</v>
      </c>
      <c r="M529" s="44">
        <v>45016</v>
      </c>
      <c r="N529" s="42">
        <f>H529-K529-L529</f>
        <v>280.53999999999996</v>
      </c>
      <c r="O529" s="42">
        <v>0</v>
      </c>
      <c r="P529" s="45">
        <v>0.13</v>
      </c>
      <c r="Q529" s="42">
        <v>0</v>
      </c>
      <c r="R529" s="42">
        <v>0</v>
      </c>
      <c r="S529" s="42">
        <f>N529-R529</f>
        <v>280.53999999999996</v>
      </c>
      <c r="T529" s="38">
        <v>2505</v>
      </c>
      <c r="U529" s="14">
        <f>S529/H529</f>
        <v>0.13097105508870213</v>
      </c>
      <c r="V529" s="19"/>
      <c r="W529" s="19"/>
      <c r="X529" s="37" t="s">
        <v>3465</v>
      </c>
    </row>
    <row r="530" spans="1:24" s="3" customFormat="1" ht="16.5" customHeight="1">
      <c r="A530" s="38">
        <v>483</v>
      </c>
      <c r="B530" s="39">
        <v>10800</v>
      </c>
      <c r="C530" s="38">
        <v>10315457</v>
      </c>
      <c r="D530" s="40" t="s">
        <v>1170</v>
      </c>
      <c r="E530" s="38">
        <v>1</v>
      </c>
      <c r="F530" s="38">
        <v>64</v>
      </c>
      <c r="G530" s="38" t="s">
        <v>33</v>
      </c>
      <c r="H530" s="42">
        <v>2142</v>
      </c>
      <c r="I530" s="2"/>
      <c r="J530" s="44">
        <v>43186</v>
      </c>
      <c r="K530" s="42">
        <v>0</v>
      </c>
      <c r="L530" s="42">
        <v>1861.46</v>
      </c>
      <c r="M530" s="44">
        <v>45016</v>
      </c>
      <c r="N530" s="42">
        <f>H530-K530-L530</f>
        <v>280.53999999999996</v>
      </c>
      <c r="O530" s="42">
        <v>0</v>
      </c>
      <c r="P530" s="45">
        <v>0.13</v>
      </c>
      <c r="Q530" s="42">
        <v>0</v>
      </c>
      <c r="R530" s="42">
        <v>0</v>
      </c>
      <c r="S530" s="42">
        <f>N530-R530</f>
        <v>280.53999999999996</v>
      </c>
      <c r="T530" s="38">
        <v>2505</v>
      </c>
      <c r="U530" s="14">
        <f>S530/H530</f>
        <v>0.13097105508870213</v>
      </c>
      <c r="V530" s="19"/>
      <c r="W530" s="19"/>
      <c r="X530" s="37" t="s">
        <v>3465</v>
      </c>
    </row>
    <row r="531" spans="1:24" s="3" customFormat="1" ht="16.5" customHeight="1">
      <c r="A531" s="38">
        <v>484</v>
      </c>
      <c r="B531" s="39">
        <v>10800</v>
      </c>
      <c r="C531" s="38">
        <v>10315458</v>
      </c>
      <c r="D531" s="40" t="s">
        <v>1170</v>
      </c>
      <c r="E531" s="38">
        <v>1</v>
      </c>
      <c r="F531" s="38">
        <v>64</v>
      </c>
      <c r="G531" s="38" t="s">
        <v>33</v>
      </c>
      <c r="H531" s="42">
        <v>2142</v>
      </c>
      <c r="I531" s="2"/>
      <c r="J531" s="44">
        <v>43186</v>
      </c>
      <c r="K531" s="42">
        <v>0</v>
      </c>
      <c r="L531" s="42">
        <v>1861.46</v>
      </c>
      <c r="M531" s="44">
        <v>45016</v>
      </c>
      <c r="N531" s="42">
        <f>H531-K531-L531</f>
        <v>280.53999999999996</v>
      </c>
      <c r="O531" s="42">
        <v>0</v>
      </c>
      <c r="P531" s="45">
        <v>0.13</v>
      </c>
      <c r="Q531" s="42">
        <v>0</v>
      </c>
      <c r="R531" s="42">
        <v>0</v>
      </c>
      <c r="S531" s="42">
        <f>N531-R531</f>
        <v>280.53999999999996</v>
      </c>
      <c r="T531" s="38">
        <v>2505</v>
      </c>
      <c r="U531" s="14">
        <f>S531/H531</f>
        <v>0.13097105508870213</v>
      </c>
      <c r="V531" s="19"/>
      <c r="W531" s="19"/>
      <c r="X531" s="37" t="s">
        <v>3465</v>
      </c>
    </row>
    <row r="532" spans="1:24" s="3" customFormat="1" ht="16.5" customHeight="1">
      <c r="A532" s="38">
        <v>485</v>
      </c>
      <c r="B532" s="39">
        <v>10800</v>
      </c>
      <c r="C532" s="38">
        <v>10315459</v>
      </c>
      <c r="D532" s="40" t="s">
        <v>1170</v>
      </c>
      <c r="E532" s="38">
        <v>1</v>
      </c>
      <c r="F532" s="38">
        <v>64</v>
      </c>
      <c r="G532" s="38" t="s">
        <v>33</v>
      </c>
      <c r="H532" s="42">
        <v>2142</v>
      </c>
      <c r="I532" s="2"/>
      <c r="J532" s="44">
        <v>43186</v>
      </c>
      <c r="K532" s="42">
        <v>0</v>
      </c>
      <c r="L532" s="42">
        <v>1861.46</v>
      </c>
      <c r="M532" s="44">
        <v>45016</v>
      </c>
      <c r="N532" s="42">
        <f>H532-K532-L532</f>
        <v>280.53999999999996</v>
      </c>
      <c r="O532" s="42">
        <v>0</v>
      </c>
      <c r="P532" s="45">
        <v>0.13</v>
      </c>
      <c r="Q532" s="42">
        <v>0</v>
      </c>
      <c r="R532" s="42">
        <v>0</v>
      </c>
      <c r="S532" s="42">
        <f>N532-R532</f>
        <v>280.53999999999996</v>
      </c>
      <c r="T532" s="38">
        <v>2505</v>
      </c>
      <c r="U532" s="14">
        <f>S532/H532</f>
        <v>0.13097105508870213</v>
      </c>
      <c r="V532" s="19"/>
      <c r="W532" s="19"/>
      <c r="X532" s="37" t="s">
        <v>3465</v>
      </c>
    </row>
    <row r="533" spans="1:24" s="3" customFormat="1" ht="16.5" customHeight="1">
      <c r="A533" s="38">
        <v>486</v>
      </c>
      <c r="B533" s="39">
        <v>10800</v>
      </c>
      <c r="C533" s="38">
        <v>10315460</v>
      </c>
      <c r="D533" s="40" t="s">
        <v>1170</v>
      </c>
      <c r="E533" s="38">
        <v>1</v>
      </c>
      <c r="F533" s="38">
        <v>64</v>
      </c>
      <c r="G533" s="38" t="s">
        <v>33</v>
      </c>
      <c r="H533" s="42">
        <v>2142</v>
      </c>
      <c r="I533" s="2"/>
      <c r="J533" s="44">
        <v>43186</v>
      </c>
      <c r="K533" s="42">
        <v>0</v>
      </c>
      <c r="L533" s="42">
        <v>1861.46</v>
      </c>
      <c r="M533" s="44">
        <v>45016</v>
      </c>
      <c r="N533" s="42">
        <f>H533-K533-L533</f>
        <v>280.53999999999996</v>
      </c>
      <c r="O533" s="42">
        <v>0</v>
      </c>
      <c r="P533" s="45">
        <v>0.13</v>
      </c>
      <c r="Q533" s="42">
        <v>0</v>
      </c>
      <c r="R533" s="42">
        <v>0</v>
      </c>
      <c r="S533" s="42">
        <f>N533-R533</f>
        <v>280.53999999999996</v>
      </c>
      <c r="T533" s="38">
        <v>2505</v>
      </c>
      <c r="U533" s="14">
        <f>S533/H533</f>
        <v>0.13097105508870213</v>
      </c>
      <c r="V533" s="19"/>
      <c r="W533" s="19"/>
      <c r="X533" s="37" t="s">
        <v>3465</v>
      </c>
    </row>
    <row r="534" spans="1:24" s="3" customFormat="1" ht="16.5" customHeight="1">
      <c r="A534" s="38">
        <v>487</v>
      </c>
      <c r="B534" s="39">
        <v>10800</v>
      </c>
      <c r="C534" s="38">
        <v>10315461</v>
      </c>
      <c r="D534" s="40" t="s">
        <v>1170</v>
      </c>
      <c r="E534" s="38">
        <v>1</v>
      </c>
      <c r="F534" s="38">
        <v>64</v>
      </c>
      <c r="G534" s="38" t="s">
        <v>33</v>
      </c>
      <c r="H534" s="42">
        <v>2142</v>
      </c>
      <c r="I534" s="2"/>
      <c r="J534" s="44">
        <v>43186</v>
      </c>
      <c r="K534" s="42">
        <v>0</v>
      </c>
      <c r="L534" s="42">
        <v>1861.46</v>
      </c>
      <c r="M534" s="44">
        <v>45016</v>
      </c>
      <c r="N534" s="42">
        <f>H534-K534-L534</f>
        <v>280.53999999999996</v>
      </c>
      <c r="O534" s="42">
        <v>0</v>
      </c>
      <c r="P534" s="45">
        <v>0.13</v>
      </c>
      <c r="Q534" s="42">
        <v>0</v>
      </c>
      <c r="R534" s="42">
        <v>0</v>
      </c>
      <c r="S534" s="42">
        <f>N534-R534</f>
        <v>280.53999999999996</v>
      </c>
      <c r="T534" s="38">
        <v>2505</v>
      </c>
      <c r="U534" s="14">
        <f>S534/H534</f>
        <v>0.13097105508870213</v>
      </c>
      <c r="V534" s="19"/>
      <c r="W534" s="19"/>
      <c r="X534" s="37" t="s">
        <v>3465</v>
      </c>
    </row>
    <row r="535" spans="1:24" s="3" customFormat="1" ht="16.5" customHeight="1">
      <c r="A535" s="38">
        <v>489</v>
      </c>
      <c r="B535" s="39">
        <v>10800</v>
      </c>
      <c r="C535" s="38">
        <v>10315463</v>
      </c>
      <c r="D535" s="40" t="s">
        <v>1170</v>
      </c>
      <c r="E535" s="38">
        <v>1</v>
      </c>
      <c r="F535" s="38">
        <v>64</v>
      </c>
      <c r="G535" s="38" t="s">
        <v>33</v>
      </c>
      <c r="H535" s="42">
        <v>2142</v>
      </c>
      <c r="I535" s="2"/>
      <c r="J535" s="44">
        <v>43186</v>
      </c>
      <c r="K535" s="42">
        <v>0</v>
      </c>
      <c r="L535" s="42">
        <v>1861.46</v>
      </c>
      <c r="M535" s="44">
        <v>45016</v>
      </c>
      <c r="N535" s="42">
        <f>H535-K535-L535</f>
        <v>280.53999999999996</v>
      </c>
      <c r="O535" s="42">
        <v>0</v>
      </c>
      <c r="P535" s="45">
        <v>0.13</v>
      </c>
      <c r="Q535" s="42">
        <v>0</v>
      </c>
      <c r="R535" s="42">
        <v>0</v>
      </c>
      <c r="S535" s="42">
        <f>N535-R535</f>
        <v>280.53999999999996</v>
      </c>
      <c r="T535" s="38">
        <v>2505</v>
      </c>
      <c r="U535" s="14">
        <f>S535/H535</f>
        <v>0.13097105508870213</v>
      </c>
      <c r="V535" s="19"/>
      <c r="W535" s="19"/>
      <c r="X535" s="37" t="s">
        <v>3465</v>
      </c>
    </row>
    <row r="536" spans="1:24" s="3" customFormat="1" ht="16.5" customHeight="1">
      <c r="A536" s="38">
        <v>491</v>
      </c>
      <c r="B536" s="39">
        <v>10800</v>
      </c>
      <c r="C536" s="38">
        <v>10315465</v>
      </c>
      <c r="D536" s="40" t="s">
        <v>1170</v>
      </c>
      <c r="E536" s="38">
        <v>1</v>
      </c>
      <c r="F536" s="38">
        <v>64</v>
      </c>
      <c r="G536" s="38" t="s">
        <v>33</v>
      </c>
      <c r="H536" s="42">
        <v>2142</v>
      </c>
      <c r="I536" s="2"/>
      <c r="J536" s="44">
        <v>43186</v>
      </c>
      <c r="K536" s="42">
        <v>0</v>
      </c>
      <c r="L536" s="42">
        <v>1861.46</v>
      </c>
      <c r="M536" s="44">
        <v>45016</v>
      </c>
      <c r="N536" s="42">
        <f>H536-K536-L536</f>
        <v>280.53999999999996</v>
      </c>
      <c r="O536" s="42">
        <v>0</v>
      </c>
      <c r="P536" s="45">
        <v>0.13</v>
      </c>
      <c r="Q536" s="42">
        <v>0</v>
      </c>
      <c r="R536" s="42">
        <v>0</v>
      </c>
      <c r="S536" s="42">
        <f>N536-R536</f>
        <v>280.53999999999996</v>
      </c>
      <c r="T536" s="38">
        <v>2505</v>
      </c>
      <c r="U536" s="14">
        <f>S536/H536</f>
        <v>0.13097105508870213</v>
      </c>
      <c r="V536" s="19"/>
      <c r="W536" s="19"/>
      <c r="X536" s="37" t="s">
        <v>3465</v>
      </c>
    </row>
    <row r="537" spans="1:24" s="3" customFormat="1" ht="16.5" customHeight="1">
      <c r="A537" s="38">
        <v>184</v>
      </c>
      <c r="B537" s="39">
        <v>10800</v>
      </c>
      <c r="C537" s="38">
        <v>10314424</v>
      </c>
      <c r="D537" s="40" t="s">
        <v>1170</v>
      </c>
      <c r="E537" s="38">
        <v>1</v>
      </c>
      <c r="F537" s="38">
        <v>63</v>
      </c>
      <c r="G537" s="38" t="s">
        <v>33</v>
      </c>
      <c r="H537" s="42">
        <v>2142</v>
      </c>
      <c r="I537" s="2"/>
      <c r="J537" s="44">
        <v>43214</v>
      </c>
      <c r="K537" s="42">
        <v>0</v>
      </c>
      <c r="L537" s="42">
        <v>1859.72</v>
      </c>
      <c r="M537" s="44">
        <v>45016</v>
      </c>
      <c r="N537" s="42">
        <f>H537-K537-L537</f>
        <v>282.27999999999997</v>
      </c>
      <c r="O537" s="42">
        <v>0</v>
      </c>
      <c r="P537" s="45">
        <v>0.13</v>
      </c>
      <c r="Q537" s="42">
        <v>0</v>
      </c>
      <c r="R537" s="42">
        <v>0</v>
      </c>
      <c r="S537" s="42">
        <f>N537-R537</f>
        <v>282.27999999999997</v>
      </c>
      <c r="T537" s="38">
        <v>2505</v>
      </c>
      <c r="U537" s="14">
        <f>S537/H537</f>
        <v>0.13178338001867412</v>
      </c>
      <c r="V537" s="19"/>
      <c r="W537" s="19"/>
      <c r="X537" s="37" t="s">
        <v>3465</v>
      </c>
    </row>
    <row r="538" spans="1:24" s="3" customFormat="1" ht="16.5" customHeight="1">
      <c r="A538" s="38">
        <v>194</v>
      </c>
      <c r="B538" s="39">
        <v>10800</v>
      </c>
      <c r="C538" s="38">
        <v>10314438</v>
      </c>
      <c r="D538" s="40" t="s">
        <v>1170</v>
      </c>
      <c r="E538" s="38">
        <v>1</v>
      </c>
      <c r="F538" s="38">
        <v>63</v>
      </c>
      <c r="G538" s="38" t="s">
        <v>33</v>
      </c>
      <c r="H538" s="42">
        <v>2142</v>
      </c>
      <c r="I538" s="2"/>
      <c r="J538" s="44">
        <v>43214</v>
      </c>
      <c r="K538" s="42">
        <v>0</v>
      </c>
      <c r="L538" s="42">
        <v>1859.72</v>
      </c>
      <c r="M538" s="44">
        <v>45016</v>
      </c>
      <c r="N538" s="42">
        <f>H538-K538-L538</f>
        <v>282.27999999999997</v>
      </c>
      <c r="O538" s="42">
        <v>0</v>
      </c>
      <c r="P538" s="45">
        <v>0.13</v>
      </c>
      <c r="Q538" s="42">
        <v>0</v>
      </c>
      <c r="R538" s="42">
        <v>0</v>
      </c>
      <c r="S538" s="42">
        <f>N538-R538</f>
        <v>282.27999999999997</v>
      </c>
      <c r="T538" s="38">
        <v>2505</v>
      </c>
      <c r="U538" s="14">
        <f>S538/H538</f>
        <v>0.13178338001867412</v>
      </c>
      <c r="V538" s="19"/>
      <c r="W538" s="19"/>
      <c r="X538" s="37" t="s">
        <v>3465</v>
      </c>
    </row>
    <row r="539" spans="1:24" s="3" customFormat="1" ht="16.5" customHeight="1">
      <c r="A539" s="38">
        <v>207</v>
      </c>
      <c r="B539" s="39">
        <v>10800</v>
      </c>
      <c r="C539" s="38">
        <v>10314457</v>
      </c>
      <c r="D539" s="40" t="s">
        <v>1170</v>
      </c>
      <c r="E539" s="38">
        <v>1</v>
      </c>
      <c r="F539" s="38">
        <v>63</v>
      </c>
      <c r="G539" s="38" t="s">
        <v>33</v>
      </c>
      <c r="H539" s="42">
        <v>2142</v>
      </c>
      <c r="I539" s="2"/>
      <c r="J539" s="44">
        <v>43214</v>
      </c>
      <c r="K539" s="42">
        <v>0</v>
      </c>
      <c r="L539" s="42">
        <v>1859.72</v>
      </c>
      <c r="M539" s="44">
        <v>45016</v>
      </c>
      <c r="N539" s="42">
        <f>H539-K539-L539</f>
        <v>282.27999999999997</v>
      </c>
      <c r="O539" s="42">
        <v>0</v>
      </c>
      <c r="P539" s="45">
        <v>0.13</v>
      </c>
      <c r="Q539" s="42">
        <v>0</v>
      </c>
      <c r="R539" s="42">
        <v>0</v>
      </c>
      <c r="S539" s="42">
        <f>N539-R539</f>
        <v>282.27999999999997</v>
      </c>
      <c r="T539" s="38">
        <v>2505</v>
      </c>
      <c r="U539" s="14">
        <f>S539/H539</f>
        <v>0.13178338001867412</v>
      </c>
      <c r="V539" s="19"/>
      <c r="W539" s="19"/>
      <c r="X539" s="37" t="s">
        <v>3465</v>
      </c>
    </row>
    <row r="540" spans="1:24" s="3" customFormat="1" ht="16.5" customHeight="1">
      <c r="A540" s="38">
        <v>211</v>
      </c>
      <c r="B540" s="39">
        <v>10800</v>
      </c>
      <c r="C540" s="38">
        <v>10314464</v>
      </c>
      <c r="D540" s="40" t="s">
        <v>1170</v>
      </c>
      <c r="E540" s="38">
        <v>1</v>
      </c>
      <c r="F540" s="38">
        <v>63</v>
      </c>
      <c r="G540" s="38" t="s">
        <v>33</v>
      </c>
      <c r="H540" s="42">
        <v>2142</v>
      </c>
      <c r="I540" s="2"/>
      <c r="J540" s="44">
        <v>43214</v>
      </c>
      <c r="K540" s="42">
        <v>0</v>
      </c>
      <c r="L540" s="42">
        <v>1859.72</v>
      </c>
      <c r="M540" s="44">
        <v>45016</v>
      </c>
      <c r="N540" s="42">
        <f>H540-K540-L540</f>
        <v>282.27999999999997</v>
      </c>
      <c r="O540" s="42">
        <v>0</v>
      </c>
      <c r="P540" s="45">
        <v>0.13</v>
      </c>
      <c r="Q540" s="42">
        <v>0</v>
      </c>
      <c r="R540" s="42">
        <v>0</v>
      </c>
      <c r="S540" s="42">
        <f>N540-R540</f>
        <v>282.27999999999997</v>
      </c>
      <c r="T540" s="38">
        <v>2505</v>
      </c>
      <c r="U540" s="14">
        <f>S540/H540</f>
        <v>0.13178338001867412</v>
      </c>
      <c r="V540" s="19"/>
      <c r="W540" s="19"/>
      <c r="X540" s="37" t="s">
        <v>3465</v>
      </c>
    </row>
    <row r="541" spans="1:24" s="3" customFormat="1" ht="16.5" customHeight="1">
      <c r="A541" s="38">
        <v>229</v>
      </c>
      <c r="B541" s="39">
        <v>10800</v>
      </c>
      <c r="C541" s="38">
        <v>10314490</v>
      </c>
      <c r="D541" s="40" t="s">
        <v>1170</v>
      </c>
      <c r="E541" s="38">
        <v>1</v>
      </c>
      <c r="F541" s="38">
        <v>63</v>
      </c>
      <c r="G541" s="38" t="s">
        <v>33</v>
      </c>
      <c r="H541" s="42">
        <v>2142</v>
      </c>
      <c r="I541" s="2"/>
      <c r="J541" s="44">
        <v>43214</v>
      </c>
      <c r="K541" s="42">
        <v>0</v>
      </c>
      <c r="L541" s="42">
        <v>1859.72</v>
      </c>
      <c r="M541" s="44">
        <v>45016</v>
      </c>
      <c r="N541" s="42">
        <f>H541-K541-L541</f>
        <v>282.27999999999997</v>
      </c>
      <c r="O541" s="42">
        <v>0</v>
      </c>
      <c r="P541" s="45">
        <v>0.13</v>
      </c>
      <c r="Q541" s="42">
        <v>0</v>
      </c>
      <c r="R541" s="42">
        <v>0</v>
      </c>
      <c r="S541" s="42">
        <f>N541-R541</f>
        <v>282.27999999999997</v>
      </c>
      <c r="T541" s="38">
        <v>2505</v>
      </c>
      <c r="U541" s="14">
        <f>S541/H541</f>
        <v>0.13178338001867412</v>
      </c>
      <c r="V541" s="19"/>
      <c r="W541" s="19"/>
      <c r="X541" s="37" t="s">
        <v>3465</v>
      </c>
    </row>
    <row r="542" spans="1:24" s="3" customFormat="1" ht="16.5" customHeight="1">
      <c r="A542" s="38">
        <v>233</v>
      </c>
      <c r="B542" s="39">
        <v>10800</v>
      </c>
      <c r="C542" s="38">
        <v>10314497</v>
      </c>
      <c r="D542" s="40" t="s">
        <v>1170</v>
      </c>
      <c r="E542" s="38">
        <v>1</v>
      </c>
      <c r="F542" s="38">
        <v>63</v>
      </c>
      <c r="G542" s="38" t="s">
        <v>33</v>
      </c>
      <c r="H542" s="42">
        <v>2142</v>
      </c>
      <c r="I542" s="2"/>
      <c r="J542" s="44">
        <v>43214</v>
      </c>
      <c r="K542" s="42">
        <v>0</v>
      </c>
      <c r="L542" s="42">
        <v>1859.72</v>
      </c>
      <c r="M542" s="44">
        <v>45016</v>
      </c>
      <c r="N542" s="42">
        <f>H542-K542-L542</f>
        <v>282.27999999999997</v>
      </c>
      <c r="O542" s="42">
        <v>0</v>
      </c>
      <c r="P542" s="45">
        <v>0.13</v>
      </c>
      <c r="Q542" s="42">
        <v>0</v>
      </c>
      <c r="R542" s="42">
        <v>0</v>
      </c>
      <c r="S542" s="42">
        <f>N542-R542</f>
        <v>282.27999999999997</v>
      </c>
      <c r="T542" s="38">
        <v>2505</v>
      </c>
      <c r="U542" s="14">
        <f>S542/H542</f>
        <v>0.13178338001867412</v>
      </c>
      <c r="V542" s="19"/>
      <c r="W542" s="19"/>
      <c r="X542" s="37" t="s">
        <v>3465</v>
      </c>
    </row>
    <row r="543" spans="1:24" s="3" customFormat="1" ht="16.5" customHeight="1">
      <c r="A543" s="38">
        <v>243</v>
      </c>
      <c r="B543" s="39">
        <v>10800</v>
      </c>
      <c r="C543" s="38">
        <v>10314511</v>
      </c>
      <c r="D543" s="40" t="s">
        <v>1170</v>
      </c>
      <c r="E543" s="38">
        <v>1</v>
      </c>
      <c r="F543" s="38">
        <v>63</v>
      </c>
      <c r="G543" s="38" t="s">
        <v>33</v>
      </c>
      <c r="H543" s="42">
        <v>2142</v>
      </c>
      <c r="I543" s="2"/>
      <c r="J543" s="44">
        <v>43214</v>
      </c>
      <c r="K543" s="42">
        <v>0</v>
      </c>
      <c r="L543" s="42">
        <v>1859.72</v>
      </c>
      <c r="M543" s="44">
        <v>45016</v>
      </c>
      <c r="N543" s="42">
        <f>H543-K543-L543</f>
        <v>282.27999999999997</v>
      </c>
      <c r="O543" s="42">
        <v>0</v>
      </c>
      <c r="P543" s="45">
        <v>0.13</v>
      </c>
      <c r="Q543" s="42">
        <v>0</v>
      </c>
      <c r="R543" s="42">
        <v>0</v>
      </c>
      <c r="S543" s="42">
        <f>N543-R543</f>
        <v>282.27999999999997</v>
      </c>
      <c r="T543" s="38">
        <v>2505</v>
      </c>
      <c r="U543" s="14">
        <f>S543/H543</f>
        <v>0.13178338001867412</v>
      </c>
      <c r="V543" s="19"/>
      <c r="W543" s="19"/>
      <c r="X543" s="37" t="s">
        <v>3465</v>
      </c>
    </row>
    <row r="544" spans="1:24" s="3" customFormat="1" ht="16.5" customHeight="1">
      <c r="A544" s="38">
        <v>247</v>
      </c>
      <c r="B544" s="39">
        <v>10800</v>
      </c>
      <c r="C544" s="38">
        <v>10314518</v>
      </c>
      <c r="D544" s="40" t="s">
        <v>1170</v>
      </c>
      <c r="E544" s="38">
        <v>1</v>
      </c>
      <c r="F544" s="38">
        <v>63</v>
      </c>
      <c r="G544" s="38" t="s">
        <v>33</v>
      </c>
      <c r="H544" s="42">
        <v>2142</v>
      </c>
      <c r="I544" s="2"/>
      <c r="J544" s="44">
        <v>43214</v>
      </c>
      <c r="K544" s="42">
        <v>0</v>
      </c>
      <c r="L544" s="42">
        <v>1859.72</v>
      </c>
      <c r="M544" s="44">
        <v>45016</v>
      </c>
      <c r="N544" s="42">
        <f>H544-K544-L544</f>
        <v>282.27999999999997</v>
      </c>
      <c r="O544" s="42">
        <v>0</v>
      </c>
      <c r="P544" s="45">
        <v>0.13</v>
      </c>
      <c r="Q544" s="42">
        <v>0</v>
      </c>
      <c r="R544" s="42">
        <v>0</v>
      </c>
      <c r="S544" s="42">
        <f>N544-R544</f>
        <v>282.27999999999997</v>
      </c>
      <c r="T544" s="38">
        <v>2505</v>
      </c>
      <c r="U544" s="14">
        <f>S544/H544</f>
        <v>0.13178338001867412</v>
      </c>
      <c r="V544" s="19"/>
      <c r="W544" s="19"/>
      <c r="X544" s="37" t="s">
        <v>3465</v>
      </c>
    </row>
    <row r="545" spans="1:24" s="3" customFormat="1" ht="16.5" customHeight="1">
      <c r="A545" s="38">
        <v>255</v>
      </c>
      <c r="B545" s="39">
        <v>10800</v>
      </c>
      <c r="C545" s="38">
        <v>10314535</v>
      </c>
      <c r="D545" s="40" t="s">
        <v>1170</v>
      </c>
      <c r="E545" s="38">
        <v>1</v>
      </c>
      <c r="F545" s="38">
        <v>63</v>
      </c>
      <c r="G545" s="38" t="s">
        <v>33</v>
      </c>
      <c r="H545" s="42">
        <v>2142</v>
      </c>
      <c r="I545" s="2"/>
      <c r="J545" s="44">
        <v>43214</v>
      </c>
      <c r="K545" s="42">
        <v>0</v>
      </c>
      <c r="L545" s="42">
        <v>1859.72</v>
      </c>
      <c r="M545" s="44">
        <v>45016</v>
      </c>
      <c r="N545" s="42">
        <f>H545-K545-L545</f>
        <v>282.27999999999997</v>
      </c>
      <c r="O545" s="42">
        <v>0</v>
      </c>
      <c r="P545" s="45">
        <v>0.13</v>
      </c>
      <c r="Q545" s="42">
        <v>0</v>
      </c>
      <c r="R545" s="42">
        <v>0</v>
      </c>
      <c r="S545" s="42">
        <f>N545-R545</f>
        <v>282.27999999999997</v>
      </c>
      <c r="T545" s="38">
        <v>2505</v>
      </c>
      <c r="U545" s="14">
        <f>S545/H545</f>
        <v>0.13178338001867412</v>
      </c>
      <c r="V545" s="19"/>
      <c r="W545" s="19"/>
      <c r="X545" s="37" t="s">
        <v>3465</v>
      </c>
    </row>
    <row r="546" spans="1:24" s="3" customFormat="1" ht="16.5" customHeight="1">
      <c r="A546" s="38">
        <v>268</v>
      </c>
      <c r="B546" s="39">
        <v>10800</v>
      </c>
      <c r="C546" s="38">
        <v>10314557</v>
      </c>
      <c r="D546" s="40" t="s">
        <v>1170</v>
      </c>
      <c r="E546" s="38">
        <v>1</v>
      </c>
      <c r="F546" s="38">
        <v>63</v>
      </c>
      <c r="G546" s="38" t="s">
        <v>33</v>
      </c>
      <c r="H546" s="42">
        <v>2142</v>
      </c>
      <c r="I546" s="2"/>
      <c r="J546" s="44">
        <v>43214</v>
      </c>
      <c r="K546" s="42">
        <v>0</v>
      </c>
      <c r="L546" s="42">
        <v>1859.72</v>
      </c>
      <c r="M546" s="44">
        <v>45016</v>
      </c>
      <c r="N546" s="42">
        <f>H546-K546-L546</f>
        <v>282.27999999999997</v>
      </c>
      <c r="O546" s="42">
        <v>0</v>
      </c>
      <c r="P546" s="45">
        <v>0.13</v>
      </c>
      <c r="Q546" s="42">
        <v>0</v>
      </c>
      <c r="R546" s="42">
        <v>0</v>
      </c>
      <c r="S546" s="42">
        <f>N546-R546</f>
        <v>282.27999999999997</v>
      </c>
      <c r="T546" s="38">
        <v>2505</v>
      </c>
      <c r="U546" s="14">
        <f>S546/H546</f>
        <v>0.13178338001867412</v>
      </c>
      <c r="V546" s="19"/>
      <c r="W546" s="19"/>
      <c r="X546" s="37" t="s">
        <v>3465</v>
      </c>
    </row>
    <row r="547" spans="1:24" s="3" customFormat="1" ht="16.5" customHeight="1">
      <c r="A547" s="38">
        <v>340</v>
      </c>
      <c r="B547" s="39">
        <v>10800</v>
      </c>
      <c r="C547" s="38">
        <v>10315051</v>
      </c>
      <c r="D547" s="40" t="s">
        <v>1170</v>
      </c>
      <c r="E547" s="38">
        <v>1</v>
      </c>
      <c r="F547" s="38">
        <v>63</v>
      </c>
      <c r="G547" s="38" t="s">
        <v>33</v>
      </c>
      <c r="H547" s="42">
        <v>2142</v>
      </c>
      <c r="I547" s="2"/>
      <c r="J547" s="44">
        <v>43214</v>
      </c>
      <c r="K547" s="42">
        <v>0</v>
      </c>
      <c r="L547" s="42">
        <v>1859.72</v>
      </c>
      <c r="M547" s="44">
        <v>45016</v>
      </c>
      <c r="N547" s="42">
        <f>H547-K547-L547</f>
        <v>282.27999999999997</v>
      </c>
      <c r="O547" s="42">
        <v>0</v>
      </c>
      <c r="P547" s="45">
        <v>0.13</v>
      </c>
      <c r="Q547" s="42">
        <v>0</v>
      </c>
      <c r="R547" s="42">
        <v>0</v>
      </c>
      <c r="S547" s="42">
        <f>N547-R547</f>
        <v>282.27999999999997</v>
      </c>
      <c r="T547" s="38">
        <v>2505</v>
      </c>
      <c r="U547" s="14">
        <f>S547/H547</f>
        <v>0.13178338001867412</v>
      </c>
      <c r="V547" s="19"/>
      <c r="W547" s="19"/>
      <c r="X547" s="37" t="s">
        <v>3465</v>
      </c>
    </row>
    <row r="548" spans="1:24" s="3" customFormat="1" ht="16.5" customHeight="1">
      <c r="A548" s="38">
        <v>344</v>
      </c>
      <c r="B548" s="39">
        <v>10800</v>
      </c>
      <c r="C548" s="38">
        <v>10315059</v>
      </c>
      <c r="D548" s="40" t="s">
        <v>1170</v>
      </c>
      <c r="E548" s="38">
        <v>1</v>
      </c>
      <c r="F548" s="38">
        <v>63</v>
      </c>
      <c r="G548" s="38" t="s">
        <v>33</v>
      </c>
      <c r="H548" s="42">
        <v>2142</v>
      </c>
      <c r="I548" s="2"/>
      <c r="J548" s="44">
        <v>43214</v>
      </c>
      <c r="K548" s="42">
        <v>0</v>
      </c>
      <c r="L548" s="42">
        <v>1859.72</v>
      </c>
      <c r="M548" s="44">
        <v>45016</v>
      </c>
      <c r="N548" s="42">
        <f>H548-K548-L548</f>
        <v>282.27999999999997</v>
      </c>
      <c r="O548" s="42">
        <v>0</v>
      </c>
      <c r="P548" s="45">
        <v>0.13</v>
      </c>
      <c r="Q548" s="42">
        <v>0</v>
      </c>
      <c r="R548" s="42">
        <v>0</v>
      </c>
      <c r="S548" s="42">
        <f>N548-R548</f>
        <v>282.27999999999997</v>
      </c>
      <c r="T548" s="38">
        <v>2505</v>
      </c>
      <c r="U548" s="14">
        <f>S548/H548</f>
        <v>0.13178338001867412</v>
      </c>
      <c r="V548" s="19"/>
      <c r="W548" s="19"/>
      <c r="X548" s="37" t="s">
        <v>3465</v>
      </c>
    </row>
    <row r="549" spans="1:24" s="3" customFormat="1" ht="16.5" customHeight="1">
      <c r="A549" s="38">
        <v>352</v>
      </c>
      <c r="B549" s="39">
        <v>10800</v>
      </c>
      <c r="C549" s="38">
        <v>10315073</v>
      </c>
      <c r="D549" s="40" t="s">
        <v>1170</v>
      </c>
      <c r="E549" s="38">
        <v>1</v>
      </c>
      <c r="F549" s="38">
        <v>63</v>
      </c>
      <c r="G549" s="38" t="s">
        <v>33</v>
      </c>
      <c r="H549" s="42">
        <v>2142</v>
      </c>
      <c r="I549" s="2"/>
      <c r="J549" s="44">
        <v>43214</v>
      </c>
      <c r="K549" s="42">
        <v>0</v>
      </c>
      <c r="L549" s="42">
        <v>1859.72</v>
      </c>
      <c r="M549" s="44">
        <v>45016</v>
      </c>
      <c r="N549" s="42">
        <f>H549-K549-L549</f>
        <v>282.27999999999997</v>
      </c>
      <c r="O549" s="42">
        <v>0</v>
      </c>
      <c r="P549" s="45">
        <v>0.13</v>
      </c>
      <c r="Q549" s="42">
        <v>0</v>
      </c>
      <c r="R549" s="42">
        <v>0</v>
      </c>
      <c r="S549" s="42">
        <f>N549-R549</f>
        <v>282.27999999999997</v>
      </c>
      <c r="T549" s="38">
        <v>2505</v>
      </c>
      <c r="U549" s="14">
        <f>S549/H549</f>
        <v>0.13178338001867412</v>
      </c>
      <c r="V549" s="19"/>
      <c r="W549" s="19"/>
      <c r="X549" s="37" t="s">
        <v>3465</v>
      </c>
    </row>
    <row r="550" spans="1:24" s="3" customFormat="1" ht="16.5" customHeight="1">
      <c r="A550" s="38">
        <v>360</v>
      </c>
      <c r="B550" s="39">
        <v>10800</v>
      </c>
      <c r="C550" s="38">
        <v>10315089</v>
      </c>
      <c r="D550" s="40" t="s">
        <v>1170</v>
      </c>
      <c r="E550" s="38">
        <v>1</v>
      </c>
      <c r="F550" s="38">
        <v>63</v>
      </c>
      <c r="G550" s="38" t="s">
        <v>33</v>
      </c>
      <c r="H550" s="42">
        <v>2142</v>
      </c>
      <c r="I550" s="2"/>
      <c r="J550" s="44">
        <v>43214</v>
      </c>
      <c r="K550" s="42">
        <v>0</v>
      </c>
      <c r="L550" s="42">
        <v>1859.72</v>
      </c>
      <c r="M550" s="44">
        <v>45016</v>
      </c>
      <c r="N550" s="42">
        <f>H550-K550-L550</f>
        <v>282.27999999999997</v>
      </c>
      <c r="O550" s="42">
        <v>0</v>
      </c>
      <c r="P550" s="45">
        <v>0.13</v>
      </c>
      <c r="Q550" s="42">
        <v>0</v>
      </c>
      <c r="R550" s="42">
        <v>0</v>
      </c>
      <c r="S550" s="42">
        <f>N550-R550</f>
        <v>282.27999999999997</v>
      </c>
      <c r="T550" s="38">
        <v>2505</v>
      </c>
      <c r="U550" s="14">
        <f>S550/H550</f>
        <v>0.13178338001867412</v>
      </c>
      <c r="V550" s="19"/>
      <c r="W550" s="19"/>
      <c r="X550" s="37" t="s">
        <v>3465</v>
      </c>
    </row>
    <row r="551" spans="1:24" s="3" customFormat="1" ht="16.5" customHeight="1">
      <c r="A551" s="38">
        <v>368</v>
      </c>
      <c r="B551" s="39">
        <v>10800</v>
      </c>
      <c r="C551" s="38">
        <v>10315197</v>
      </c>
      <c r="D551" s="40" t="s">
        <v>1170</v>
      </c>
      <c r="E551" s="38">
        <v>1</v>
      </c>
      <c r="F551" s="38">
        <v>63</v>
      </c>
      <c r="G551" s="38" t="s">
        <v>33</v>
      </c>
      <c r="H551" s="42">
        <v>2142</v>
      </c>
      <c r="I551" s="2"/>
      <c r="J551" s="44">
        <v>43214</v>
      </c>
      <c r="K551" s="42">
        <v>0</v>
      </c>
      <c r="L551" s="42">
        <v>1859.72</v>
      </c>
      <c r="M551" s="44">
        <v>45016</v>
      </c>
      <c r="N551" s="42">
        <f>H551-K551-L551</f>
        <v>282.27999999999997</v>
      </c>
      <c r="O551" s="42">
        <v>0</v>
      </c>
      <c r="P551" s="45">
        <v>0.13</v>
      </c>
      <c r="Q551" s="42">
        <v>0</v>
      </c>
      <c r="R551" s="42">
        <v>0</v>
      </c>
      <c r="S551" s="42">
        <f>N551-R551</f>
        <v>282.27999999999997</v>
      </c>
      <c r="T551" s="38">
        <v>2505</v>
      </c>
      <c r="U551" s="14">
        <f>S551/H551</f>
        <v>0.13178338001867412</v>
      </c>
      <c r="V551" s="19"/>
      <c r="W551" s="19"/>
      <c r="X551" s="37" t="s">
        <v>3465</v>
      </c>
    </row>
    <row r="552" spans="1:24" s="3" customFormat="1" ht="16.5" customHeight="1">
      <c r="A552" s="38">
        <v>371</v>
      </c>
      <c r="B552" s="39">
        <v>10800</v>
      </c>
      <c r="C552" s="38">
        <v>10315202</v>
      </c>
      <c r="D552" s="40" t="s">
        <v>1170</v>
      </c>
      <c r="E552" s="38">
        <v>1</v>
      </c>
      <c r="F552" s="38">
        <v>63</v>
      </c>
      <c r="G552" s="38" t="s">
        <v>33</v>
      </c>
      <c r="H552" s="42">
        <v>2142</v>
      </c>
      <c r="I552" s="2"/>
      <c r="J552" s="44">
        <v>43214</v>
      </c>
      <c r="K552" s="42">
        <v>0</v>
      </c>
      <c r="L552" s="42">
        <v>1859.72</v>
      </c>
      <c r="M552" s="44">
        <v>45016</v>
      </c>
      <c r="N552" s="42">
        <f>H552-K552-L552</f>
        <v>282.27999999999997</v>
      </c>
      <c r="O552" s="42">
        <v>0</v>
      </c>
      <c r="P552" s="45">
        <v>0.13</v>
      </c>
      <c r="Q552" s="42">
        <v>0</v>
      </c>
      <c r="R552" s="42">
        <v>0</v>
      </c>
      <c r="S552" s="42">
        <f>N552-R552</f>
        <v>282.27999999999997</v>
      </c>
      <c r="T552" s="38">
        <v>2505</v>
      </c>
      <c r="U552" s="14">
        <f>S552/H552</f>
        <v>0.13178338001867412</v>
      </c>
      <c r="V552" s="19"/>
      <c r="W552" s="19"/>
      <c r="X552" s="37" t="s">
        <v>3465</v>
      </c>
    </row>
    <row r="553" spans="1:24" s="3" customFormat="1" ht="16.5" customHeight="1">
      <c r="A553" s="38">
        <v>375</v>
      </c>
      <c r="B553" s="39">
        <v>10800</v>
      </c>
      <c r="C553" s="38">
        <v>10315210</v>
      </c>
      <c r="D553" s="40" t="s">
        <v>1170</v>
      </c>
      <c r="E553" s="38">
        <v>1</v>
      </c>
      <c r="F553" s="38">
        <v>63</v>
      </c>
      <c r="G553" s="38" t="s">
        <v>33</v>
      </c>
      <c r="H553" s="42">
        <v>2142</v>
      </c>
      <c r="I553" s="2"/>
      <c r="J553" s="44">
        <v>43214</v>
      </c>
      <c r="K553" s="42">
        <v>0</v>
      </c>
      <c r="L553" s="42">
        <v>1859.72</v>
      </c>
      <c r="M553" s="44">
        <v>45016</v>
      </c>
      <c r="N553" s="42">
        <f>H553-K553-L553</f>
        <v>282.27999999999997</v>
      </c>
      <c r="O553" s="42">
        <v>0</v>
      </c>
      <c r="P553" s="45">
        <v>0.13</v>
      </c>
      <c r="Q553" s="42">
        <v>0</v>
      </c>
      <c r="R553" s="42">
        <v>0</v>
      </c>
      <c r="S553" s="42">
        <f>N553-R553</f>
        <v>282.27999999999997</v>
      </c>
      <c r="T553" s="38">
        <v>2505</v>
      </c>
      <c r="U553" s="14">
        <f>S553/H553</f>
        <v>0.13178338001867412</v>
      </c>
      <c r="V553" s="19"/>
      <c r="W553" s="19"/>
      <c r="X553" s="37" t="s">
        <v>3465</v>
      </c>
    </row>
    <row r="554" spans="1:24" s="3" customFormat="1" ht="16.5" customHeight="1">
      <c r="A554" s="38">
        <v>393</v>
      </c>
      <c r="B554" s="39">
        <v>10800</v>
      </c>
      <c r="C554" s="38">
        <v>10315246</v>
      </c>
      <c r="D554" s="40" t="s">
        <v>1170</v>
      </c>
      <c r="E554" s="38">
        <v>1</v>
      </c>
      <c r="F554" s="38">
        <v>63</v>
      </c>
      <c r="G554" s="38" t="s">
        <v>33</v>
      </c>
      <c r="H554" s="42">
        <v>2142</v>
      </c>
      <c r="I554" s="2"/>
      <c r="J554" s="44">
        <v>43214</v>
      </c>
      <c r="K554" s="42">
        <v>0</v>
      </c>
      <c r="L554" s="42">
        <v>1859.72</v>
      </c>
      <c r="M554" s="44">
        <v>45016</v>
      </c>
      <c r="N554" s="42">
        <f>H554-K554-L554</f>
        <v>282.27999999999997</v>
      </c>
      <c r="O554" s="42">
        <v>0</v>
      </c>
      <c r="P554" s="45">
        <v>0.13</v>
      </c>
      <c r="Q554" s="42">
        <v>0</v>
      </c>
      <c r="R554" s="42">
        <v>0</v>
      </c>
      <c r="S554" s="42">
        <f>N554-R554</f>
        <v>282.27999999999997</v>
      </c>
      <c r="T554" s="38">
        <v>2505</v>
      </c>
      <c r="U554" s="14">
        <f>S554/H554</f>
        <v>0.13178338001867412</v>
      </c>
      <c r="V554" s="19"/>
      <c r="W554" s="19"/>
      <c r="X554" s="37" t="s">
        <v>3465</v>
      </c>
    </row>
    <row r="555" spans="1:24" s="3" customFormat="1" ht="16.5" customHeight="1">
      <c r="A555" s="38">
        <v>570</v>
      </c>
      <c r="B555" s="39">
        <v>10800</v>
      </c>
      <c r="C555" s="38">
        <v>10315606</v>
      </c>
      <c r="D555" s="40" t="s">
        <v>1170</v>
      </c>
      <c r="E555" s="38">
        <v>1</v>
      </c>
      <c r="F555" s="38">
        <v>63</v>
      </c>
      <c r="G555" s="38" t="s">
        <v>33</v>
      </c>
      <c r="H555" s="42">
        <v>2142</v>
      </c>
      <c r="I555" s="2"/>
      <c r="J555" s="44">
        <v>43214</v>
      </c>
      <c r="K555" s="42">
        <v>0</v>
      </c>
      <c r="L555" s="42">
        <v>1859.72</v>
      </c>
      <c r="M555" s="44">
        <v>45016</v>
      </c>
      <c r="N555" s="42">
        <f>H555-K555-L555</f>
        <v>282.27999999999997</v>
      </c>
      <c r="O555" s="42">
        <v>0</v>
      </c>
      <c r="P555" s="45">
        <v>0.13</v>
      </c>
      <c r="Q555" s="42">
        <v>0</v>
      </c>
      <c r="R555" s="42">
        <v>0</v>
      </c>
      <c r="S555" s="42">
        <f>N555-R555</f>
        <v>282.27999999999997</v>
      </c>
      <c r="T555" s="38">
        <v>2505</v>
      </c>
      <c r="U555" s="14">
        <f>S555/H555</f>
        <v>0.13178338001867412</v>
      </c>
      <c r="V555" s="19"/>
      <c r="W555" s="19"/>
      <c r="X555" s="37" t="s">
        <v>3465</v>
      </c>
    </row>
    <row r="556" spans="1:24" s="3" customFormat="1" ht="16.5" customHeight="1">
      <c r="A556" s="38">
        <v>708</v>
      </c>
      <c r="B556" s="39">
        <v>10800</v>
      </c>
      <c r="C556" s="38">
        <v>10315922</v>
      </c>
      <c r="D556" s="40" t="s">
        <v>1170</v>
      </c>
      <c r="E556" s="38">
        <v>1</v>
      </c>
      <c r="F556" s="38">
        <v>63</v>
      </c>
      <c r="G556" s="38" t="s">
        <v>33</v>
      </c>
      <c r="H556" s="42">
        <v>2142</v>
      </c>
      <c r="I556" s="2"/>
      <c r="J556" s="44">
        <v>43214</v>
      </c>
      <c r="K556" s="42">
        <v>0</v>
      </c>
      <c r="L556" s="42">
        <v>1859.72</v>
      </c>
      <c r="M556" s="44">
        <v>45016</v>
      </c>
      <c r="N556" s="42">
        <f>H556-K556-L556</f>
        <v>282.27999999999997</v>
      </c>
      <c r="O556" s="42">
        <v>0</v>
      </c>
      <c r="P556" s="45">
        <v>0.13</v>
      </c>
      <c r="Q556" s="42">
        <v>0</v>
      </c>
      <c r="R556" s="42">
        <v>0</v>
      </c>
      <c r="S556" s="42">
        <f>N556-R556</f>
        <v>282.27999999999997</v>
      </c>
      <c r="T556" s="38">
        <v>2505</v>
      </c>
      <c r="U556" s="14">
        <f>S556/H556</f>
        <v>0.13178338001867412</v>
      </c>
      <c r="V556" s="19"/>
      <c r="W556" s="19"/>
      <c r="X556" s="37" t="s">
        <v>3465</v>
      </c>
    </row>
    <row r="557" spans="1:24" s="3" customFormat="1" ht="16.5" customHeight="1">
      <c r="A557" s="38">
        <v>250</v>
      </c>
      <c r="B557" s="39">
        <v>10800</v>
      </c>
      <c r="C557" s="38">
        <v>10314525</v>
      </c>
      <c r="D557" s="40" t="s">
        <v>1170</v>
      </c>
      <c r="E557" s="38">
        <v>4</v>
      </c>
      <c r="F557" s="38">
        <v>63</v>
      </c>
      <c r="G557" s="38" t="s">
        <v>33</v>
      </c>
      <c r="H557" s="42">
        <v>8568</v>
      </c>
      <c r="I557" s="2"/>
      <c r="J557" s="44">
        <v>43214</v>
      </c>
      <c r="K557" s="42">
        <v>0</v>
      </c>
      <c r="L557" s="42">
        <v>7438.72</v>
      </c>
      <c r="M557" s="44">
        <v>45016</v>
      </c>
      <c r="N557" s="42">
        <f>H557-K557-L557</f>
        <v>1129.2799999999997</v>
      </c>
      <c r="O557" s="42">
        <v>0</v>
      </c>
      <c r="P557" s="45">
        <v>0.13</v>
      </c>
      <c r="Q557" s="42">
        <v>0</v>
      </c>
      <c r="R557" s="42">
        <v>0</v>
      </c>
      <c r="S557" s="42">
        <f>N557-R557</f>
        <v>1129.2799999999997</v>
      </c>
      <c r="T557" s="38">
        <v>2505</v>
      </c>
      <c r="U557" s="14">
        <f>S557/H557</f>
        <v>0.1318020541549953</v>
      </c>
      <c r="V557" s="19"/>
      <c r="W557" s="19"/>
      <c r="X557" s="37" t="s">
        <v>3465</v>
      </c>
    </row>
    <row r="558" spans="1:24" s="3" customFormat="1" ht="16.5" customHeight="1">
      <c r="A558" s="38">
        <v>378</v>
      </c>
      <c r="B558" s="39">
        <v>10800</v>
      </c>
      <c r="C558" s="38">
        <v>10315218</v>
      </c>
      <c r="D558" s="40" t="s">
        <v>1170</v>
      </c>
      <c r="E558" s="38">
        <v>4</v>
      </c>
      <c r="F558" s="38">
        <v>63</v>
      </c>
      <c r="G558" s="38" t="s">
        <v>33</v>
      </c>
      <c r="H558" s="42">
        <v>8568</v>
      </c>
      <c r="I558" s="2"/>
      <c r="J558" s="44">
        <v>43214</v>
      </c>
      <c r="K558" s="42">
        <v>0</v>
      </c>
      <c r="L558" s="42">
        <v>7438.72</v>
      </c>
      <c r="M558" s="44">
        <v>45016</v>
      </c>
      <c r="N558" s="42">
        <f>H558-K558-L558</f>
        <v>1129.2799999999997</v>
      </c>
      <c r="O558" s="42">
        <v>0</v>
      </c>
      <c r="P558" s="45">
        <v>0.13</v>
      </c>
      <c r="Q558" s="42">
        <v>0</v>
      </c>
      <c r="R558" s="42">
        <v>0</v>
      </c>
      <c r="S558" s="42">
        <f>N558-R558</f>
        <v>1129.2799999999997</v>
      </c>
      <c r="T558" s="38">
        <v>2505</v>
      </c>
      <c r="U558" s="14">
        <f>S558/H558</f>
        <v>0.1318020541549953</v>
      </c>
      <c r="V558" s="19"/>
      <c r="W558" s="19"/>
      <c r="X558" s="37" t="s">
        <v>3465</v>
      </c>
    </row>
    <row r="559" spans="1:24" s="3" customFormat="1" ht="16.5" customHeight="1">
      <c r="A559" s="38">
        <v>451</v>
      </c>
      <c r="B559" s="39">
        <v>10800</v>
      </c>
      <c r="C559" s="38">
        <v>10315398</v>
      </c>
      <c r="D559" s="40" t="s">
        <v>1170</v>
      </c>
      <c r="E559" s="38">
        <v>7</v>
      </c>
      <c r="F559" s="38">
        <v>63</v>
      </c>
      <c r="G559" s="38" t="s">
        <v>33</v>
      </c>
      <c r="H559" s="42">
        <v>14994</v>
      </c>
      <c r="I559" s="2"/>
      <c r="J559" s="44">
        <v>43214</v>
      </c>
      <c r="K559" s="42">
        <v>0</v>
      </c>
      <c r="L559" s="42">
        <v>13017.72</v>
      </c>
      <c r="M559" s="44">
        <v>45016</v>
      </c>
      <c r="N559" s="42">
        <f>H559-K559-L559</f>
        <v>1976.2800000000007</v>
      </c>
      <c r="O559" s="42">
        <v>0</v>
      </c>
      <c r="P559" s="45">
        <v>0.13</v>
      </c>
      <c r="Q559" s="42">
        <v>0</v>
      </c>
      <c r="R559" s="42">
        <v>0</v>
      </c>
      <c r="S559" s="42">
        <f>N559-R559</f>
        <v>1976.2800000000007</v>
      </c>
      <c r="T559" s="38">
        <v>2505</v>
      </c>
      <c r="U559" s="14">
        <f>S559/H559</f>
        <v>0.13180472188875555</v>
      </c>
      <c r="V559" s="19"/>
      <c r="W559" s="19"/>
      <c r="X559" s="37" t="s">
        <v>3465</v>
      </c>
    </row>
    <row r="560" spans="1:24" s="3" customFormat="1" ht="16.5" customHeight="1">
      <c r="A560" s="38">
        <v>264</v>
      </c>
      <c r="B560" s="39">
        <v>10800</v>
      </c>
      <c r="C560" s="38">
        <v>10314551</v>
      </c>
      <c r="D560" s="40" t="s">
        <v>1170</v>
      </c>
      <c r="E560" s="38">
        <v>3</v>
      </c>
      <c r="F560" s="38">
        <v>63</v>
      </c>
      <c r="G560" s="38" t="s">
        <v>33</v>
      </c>
      <c r="H560" s="42">
        <v>6426</v>
      </c>
      <c r="I560" s="2"/>
      <c r="J560" s="44">
        <v>43214</v>
      </c>
      <c r="K560" s="42">
        <v>0</v>
      </c>
      <c r="L560" s="42">
        <v>5578.99</v>
      </c>
      <c r="M560" s="44">
        <v>45016</v>
      </c>
      <c r="N560" s="42">
        <f>H560-K560-L560</f>
        <v>847.01000000000022</v>
      </c>
      <c r="O560" s="42">
        <v>0</v>
      </c>
      <c r="P560" s="45">
        <v>0.13</v>
      </c>
      <c r="Q560" s="42">
        <v>0</v>
      </c>
      <c r="R560" s="42">
        <v>0</v>
      </c>
      <c r="S560" s="42">
        <f>N560-R560</f>
        <v>847.01000000000022</v>
      </c>
      <c r="T560" s="38">
        <v>2505</v>
      </c>
      <c r="U560" s="14">
        <f>S560/H560</f>
        <v>0.13180983504512919</v>
      </c>
      <c r="V560" s="19"/>
      <c r="W560" s="19"/>
      <c r="X560" s="37" t="s">
        <v>3465</v>
      </c>
    </row>
    <row r="561" spans="1:37" s="3" customFormat="1" ht="16.5" customHeight="1">
      <c r="A561" s="38">
        <v>356</v>
      </c>
      <c r="B561" s="39">
        <v>10800</v>
      </c>
      <c r="C561" s="38">
        <v>10315082</v>
      </c>
      <c r="D561" s="40" t="s">
        <v>1170</v>
      </c>
      <c r="E561" s="38">
        <v>3</v>
      </c>
      <c r="F561" s="38">
        <v>63</v>
      </c>
      <c r="G561" s="38" t="s">
        <v>33</v>
      </c>
      <c r="H561" s="42">
        <v>6426</v>
      </c>
      <c r="I561" s="2"/>
      <c r="J561" s="44">
        <v>43214</v>
      </c>
      <c r="K561" s="42">
        <v>0</v>
      </c>
      <c r="L561" s="42">
        <v>5578.99</v>
      </c>
      <c r="M561" s="44">
        <v>45016</v>
      </c>
      <c r="N561" s="42">
        <f>H561-K561-L561</f>
        <v>847.01000000000022</v>
      </c>
      <c r="O561" s="42">
        <v>0</v>
      </c>
      <c r="P561" s="45">
        <v>0.13</v>
      </c>
      <c r="Q561" s="42">
        <v>0</v>
      </c>
      <c r="R561" s="42">
        <v>0</v>
      </c>
      <c r="S561" s="42">
        <f>N561-R561</f>
        <v>847.01000000000022</v>
      </c>
      <c r="T561" s="38">
        <v>2505</v>
      </c>
      <c r="U561" s="14">
        <f>S561/H561</f>
        <v>0.13180983504512919</v>
      </c>
      <c r="V561" s="19"/>
      <c r="W561" s="19"/>
      <c r="X561" s="37" t="s">
        <v>3465</v>
      </c>
    </row>
    <row r="562" spans="1:37" s="3" customFormat="1" ht="16.5" customHeight="1">
      <c r="A562" s="38">
        <v>381</v>
      </c>
      <c r="B562" s="39">
        <v>10800</v>
      </c>
      <c r="C562" s="38">
        <v>10315225</v>
      </c>
      <c r="D562" s="40" t="s">
        <v>1170</v>
      </c>
      <c r="E562" s="38">
        <v>3</v>
      </c>
      <c r="F562" s="38">
        <v>63</v>
      </c>
      <c r="G562" s="38" t="s">
        <v>33</v>
      </c>
      <c r="H562" s="42">
        <v>6426</v>
      </c>
      <c r="I562" s="2"/>
      <c r="J562" s="44">
        <v>43214</v>
      </c>
      <c r="K562" s="42">
        <v>0</v>
      </c>
      <c r="L562" s="42">
        <v>5578.99</v>
      </c>
      <c r="M562" s="44">
        <v>45016</v>
      </c>
      <c r="N562" s="42">
        <f>H562-K562-L562</f>
        <v>847.01000000000022</v>
      </c>
      <c r="O562" s="42">
        <v>0</v>
      </c>
      <c r="P562" s="45">
        <v>0.13</v>
      </c>
      <c r="Q562" s="42">
        <v>0</v>
      </c>
      <c r="R562" s="42">
        <v>0</v>
      </c>
      <c r="S562" s="42">
        <f>N562-R562</f>
        <v>847.01000000000022</v>
      </c>
      <c r="T562" s="38">
        <v>2505</v>
      </c>
      <c r="U562" s="14">
        <f>S562/H562</f>
        <v>0.13180983504512919</v>
      </c>
      <c r="V562" s="19"/>
      <c r="W562" s="19"/>
      <c r="X562" s="37" t="s">
        <v>3465</v>
      </c>
    </row>
    <row r="563" spans="1:37" s="3" customFormat="1" ht="16.5" customHeight="1">
      <c r="A563" s="38">
        <v>384</v>
      </c>
      <c r="B563" s="39">
        <v>10800</v>
      </c>
      <c r="C563" s="38">
        <v>10315232</v>
      </c>
      <c r="D563" s="40" t="s">
        <v>1170</v>
      </c>
      <c r="E563" s="38">
        <v>3</v>
      </c>
      <c r="F563" s="38">
        <v>63</v>
      </c>
      <c r="G563" s="38" t="s">
        <v>33</v>
      </c>
      <c r="H563" s="42">
        <v>6426</v>
      </c>
      <c r="I563" s="2"/>
      <c r="J563" s="44">
        <v>43214</v>
      </c>
      <c r="K563" s="42">
        <v>0</v>
      </c>
      <c r="L563" s="42">
        <v>5578.99</v>
      </c>
      <c r="M563" s="44">
        <v>45016</v>
      </c>
      <c r="N563" s="42">
        <f>H563-K563-L563</f>
        <v>847.01000000000022</v>
      </c>
      <c r="O563" s="42">
        <v>0</v>
      </c>
      <c r="P563" s="45">
        <v>0.13</v>
      </c>
      <c r="Q563" s="42">
        <v>0</v>
      </c>
      <c r="R563" s="42">
        <v>0</v>
      </c>
      <c r="S563" s="42">
        <f>N563-R563</f>
        <v>847.01000000000022</v>
      </c>
      <c r="T563" s="38">
        <v>2505</v>
      </c>
      <c r="U563" s="14">
        <f>S563/H563</f>
        <v>0.13180983504512919</v>
      </c>
      <c r="V563" s="19"/>
      <c r="W563" s="19"/>
      <c r="X563" s="37" t="s">
        <v>3465</v>
      </c>
    </row>
    <row r="564" spans="1:37" s="3" customFormat="1" ht="16.5" customHeight="1">
      <c r="A564" s="38">
        <v>214</v>
      </c>
      <c r="B564" s="39">
        <v>10800</v>
      </c>
      <c r="C564" s="38">
        <v>10314470</v>
      </c>
      <c r="D564" s="40" t="s">
        <v>1170</v>
      </c>
      <c r="E564" s="38">
        <v>2</v>
      </c>
      <c r="F564" s="38">
        <v>63</v>
      </c>
      <c r="G564" s="38" t="s">
        <v>33</v>
      </c>
      <c r="H564" s="42">
        <v>4284</v>
      </c>
      <c r="I564" s="2"/>
      <c r="J564" s="44">
        <v>43214</v>
      </c>
      <c r="K564" s="42">
        <v>0</v>
      </c>
      <c r="L564" s="42">
        <v>3719.3</v>
      </c>
      <c r="M564" s="44">
        <v>45016</v>
      </c>
      <c r="N564" s="42">
        <f>H564-K564-L564</f>
        <v>564.69999999999982</v>
      </c>
      <c r="O564" s="42">
        <v>0</v>
      </c>
      <c r="P564" s="45">
        <v>0.13</v>
      </c>
      <c r="Q564" s="42">
        <v>0</v>
      </c>
      <c r="R564" s="42">
        <v>0</v>
      </c>
      <c r="S564" s="42">
        <f>N564-R564</f>
        <v>564.69999999999982</v>
      </c>
      <c r="T564" s="38">
        <v>2505</v>
      </c>
      <c r="U564" s="14">
        <f>S564/H564</f>
        <v>0.13181605975723618</v>
      </c>
      <c r="V564" s="19"/>
      <c r="W564" s="19"/>
      <c r="X564" s="37" t="s">
        <v>3465</v>
      </c>
    </row>
    <row r="565" spans="1:37" s="3" customFormat="1" ht="16.5" customHeight="1">
      <c r="A565" s="38">
        <v>553</v>
      </c>
      <c r="B565" s="39">
        <v>10800</v>
      </c>
      <c r="C565" s="38">
        <v>10315580</v>
      </c>
      <c r="D565" s="40" t="s">
        <v>1170</v>
      </c>
      <c r="E565" s="38">
        <v>2</v>
      </c>
      <c r="F565" s="38">
        <v>63</v>
      </c>
      <c r="G565" s="38" t="s">
        <v>33</v>
      </c>
      <c r="H565" s="42">
        <v>4284</v>
      </c>
      <c r="I565" s="2"/>
      <c r="J565" s="44">
        <v>43214</v>
      </c>
      <c r="K565" s="42">
        <v>0</v>
      </c>
      <c r="L565" s="42">
        <v>3719.3</v>
      </c>
      <c r="M565" s="44">
        <v>45016</v>
      </c>
      <c r="N565" s="42">
        <f>H565-K565-L565</f>
        <v>564.69999999999982</v>
      </c>
      <c r="O565" s="42">
        <v>0</v>
      </c>
      <c r="P565" s="45">
        <v>0.13</v>
      </c>
      <c r="Q565" s="42">
        <v>0</v>
      </c>
      <c r="R565" s="42">
        <v>0</v>
      </c>
      <c r="S565" s="42">
        <f>N565-R565</f>
        <v>564.69999999999982</v>
      </c>
      <c r="T565" s="38">
        <v>2505</v>
      </c>
      <c r="U565" s="14">
        <f>S565/H565</f>
        <v>0.13181605975723618</v>
      </c>
      <c r="V565" s="19"/>
      <c r="W565" s="19"/>
      <c r="X565" s="37" t="s">
        <v>3465</v>
      </c>
    </row>
    <row r="566" spans="1:37" s="3" customFormat="1" ht="16.5" customHeight="1">
      <c r="A566" s="38">
        <v>713</v>
      </c>
      <c r="B566" s="39">
        <v>10800</v>
      </c>
      <c r="C566" s="38">
        <v>10315929</v>
      </c>
      <c r="D566" s="40" t="s">
        <v>1170</v>
      </c>
      <c r="E566" s="38">
        <v>2</v>
      </c>
      <c r="F566" s="38">
        <v>63</v>
      </c>
      <c r="G566" s="38" t="s">
        <v>33</v>
      </c>
      <c r="H566" s="42">
        <v>4284</v>
      </c>
      <c r="I566" s="2"/>
      <c r="J566" s="44">
        <v>43214</v>
      </c>
      <c r="K566" s="42">
        <v>0</v>
      </c>
      <c r="L566" s="42">
        <v>3719.3</v>
      </c>
      <c r="M566" s="44">
        <v>45016</v>
      </c>
      <c r="N566" s="42">
        <f>H566-K566-L566</f>
        <v>564.69999999999982</v>
      </c>
      <c r="O566" s="42">
        <v>0</v>
      </c>
      <c r="P566" s="45">
        <v>0.13</v>
      </c>
      <c r="Q566" s="42">
        <v>0</v>
      </c>
      <c r="R566" s="42">
        <v>0</v>
      </c>
      <c r="S566" s="42">
        <f>N566-R566</f>
        <v>564.69999999999982</v>
      </c>
      <c r="T566" s="38">
        <v>2505</v>
      </c>
      <c r="U566" s="14">
        <f>S566/H566</f>
        <v>0.13181605975723618</v>
      </c>
      <c r="V566" s="19"/>
      <c r="W566" s="19"/>
      <c r="X566" s="37" t="s">
        <v>3465</v>
      </c>
    </row>
    <row r="567" spans="1:37" s="3" customFormat="1" ht="16.5" customHeight="1">
      <c r="A567" s="38">
        <v>22</v>
      </c>
      <c r="B567" s="39">
        <v>50099</v>
      </c>
      <c r="C567" s="38">
        <v>10297772</v>
      </c>
      <c r="D567" s="40" t="s">
        <v>2535</v>
      </c>
      <c r="E567" s="38">
        <v>1</v>
      </c>
      <c r="F567" s="38">
        <v>46</v>
      </c>
      <c r="G567" s="38" t="s">
        <v>33</v>
      </c>
      <c r="H567" s="42">
        <v>1599</v>
      </c>
      <c r="I567" s="2"/>
      <c r="J567" s="44">
        <v>43733</v>
      </c>
      <c r="K567" s="42">
        <v>0</v>
      </c>
      <c r="L567" s="42">
        <v>1378.34</v>
      </c>
      <c r="M567" s="44">
        <v>45016</v>
      </c>
      <c r="N567" s="42">
        <f>H567-K567-L567</f>
        <v>220.66000000000008</v>
      </c>
      <c r="O567" s="42">
        <v>10</v>
      </c>
      <c r="P567" s="45">
        <v>0.13</v>
      </c>
      <c r="Q567" s="42">
        <v>1.1499999999999999</v>
      </c>
      <c r="R567" s="42">
        <v>8.85</v>
      </c>
      <c r="S567" s="42">
        <v>211.81</v>
      </c>
      <c r="T567" s="38">
        <v>5000</v>
      </c>
      <c r="U567" s="14">
        <f>S567/H567</f>
        <v>0.13246404002501563</v>
      </c>
      <c r="V567" s="19"/>
      <c r="W567" s="19"/>
      <c r="X567" s="37" t="s">
        <v>3468</v>
      </c>
    </row>
    <row r="568" spans="1:37" s="3" customFormat="1" ht="16.5" customHeight="1">
      <c r="A568" s="38">
        <v>166</v>
      </c>
      <c r="B568" s="39">
        <v>10745</v>
      </c>
      <c r="C568" s="38">
        <v>10308192</v>
      </c>
      <c r="D568" s="40" t="s">
        <v>1124</v>
      </c>
      <c r="E568" s="38">
        <v>5</v>
      </c>
      <c r="F568" s="38">
        <v>120</v>
      </c>
      <c r="G568" s="38" t="s">
        <v>23</v>
      </c>
      <c r="H568" s="42">
        <v>7900</v>
      </c>
      <c r="I568" s="56"/>
      <c r="J568" s="44">
        <v>41846</v>
      </c>
      <c r="K568" s="42">
        <v>0</v>
      </c>
      <c r="L568" s="42">
        <v>6817</v>
      </c>
      <c r="M568" s="44">
        <v>45169</v>
      </c>
      <c r="N568" s="42">
        <f>H568-K568-L568</f>
        <v>1083</v>
      </c>
      <c r="O568" s="42">
        <v>36</v>
      </c>
      <c r="P568" s="45">
        <v>0.13</v>
      </c>
      <c r="Q568" s="42">
        <v>4.1399999999999997</v>
      </c>
      <c r="R568" s="42">
        <v>31.86</v>
      </c>
      <c r="S568" s="42">
        <v>1051.1400000000001</v>
      </c>
      <c r="T568" s="38">
        <v>5000</v>
      </c>
      <c r="U568" s="14">
        <f>S568/H568</f>
        <v>0.13305569620253166</v>
      </c>
      <c r="V568" s="19"/>
      <c r="W568" s="19"/>
      <c r="X568" s="37" t="s">
        <v>3463</v>
      </c>
    </row>
    <row r="569" spans="1:37" s="3" customFormat="1" ht="16.5" customHeight="1">
      <c r="A569" s="38">
        <v>47</v>
      </c>
      <c r="B569" s="39">
        <v>10745</v>
      </c>
      <c r="C569" s="38">
        <v>10308183</v>
      </c>
      <c r="D569" s="40" t="s">
        <v>1035</v>
      </c>
      <c r="E569" s="38">
        <v>5</v>
      </c>
      <c r="F569" s="38">
        <v>120</v>
      </c>
      <c r="G569" s="38" t="s">
        <v>23</v>
      </c>
      <c r="H569" s="42">
        <v>17521.349999999999</v>
      </c>
      <c r="I569" s="2"/>
      <c r="J569" s="44">
        <v>41846</v>
      </c>
      <c r="K569" s="42">
        <v>0</v>
      </c>
      <c r="L569" s="42">
        <v>14425.91</v>
      </c>
      <c r="M569" s="44">
        <v>45016</v>
      </c>
      <c r="N569" s="42">
        <f>H569-K569-L569</f>
        <v>3095.4399999999987</v>
      </c>
      <c r="O569" s="42">
        <v>863</v>
      </c>
      <c r="P569" s="45">
        <v>0.13</v>
      </c>
      <c r="Q569" s="42">
        <v>99.28</v>
      </c>
      <c r="R569" s="42">
        <v>763.72</v>
      </c>
      <c r="S569" s="42">
        <v>2331.7199999999998</v>
      </c>
      <c r="T569" s="38">
        <v>5000</v>
      </c>
      <c r="U569" s="14">
        <f>S569/H569</f>
        <v>0.13307878673732332</v>
      </c>
      <c r="V569" s="19"/>
      <c r="W569" s="19"/>
      <c r="X569" s="37" t="s">
        <v>3463</v>
      </c>
    </row>
    <row r="570" spans="1:37" s="3" customFormat="1" ht="16.5" customHeight="1">
      <c r="A570" s="38">
        <v>30</v>
      </c>
      <c r="B570" s="39">
        <v>10711</v>
      </c>
      <c r="C570" s="38">
        <v>10283532</v>
      </c>
      <c r="D570" s="40" t="s">
        <v>88</v>
      </c>
      <c r="E570" s="38">
        <v>2</v>
      </c>
      <c r="F570" s="38">
        <v>45</v>
      </c>
      <c r="G570" s="38" t="s">
        <v>21</v>
      </c>
      <c r="H570" s="42">
        <v>23150</v>
      </c>
      <c r="I570" s="57"/>
      <c r="J570" s="44">
        <v>43950</v>
      </c>
      <c r="K570" s="42">
        <v>0</v>
      </c>
      <c r="L570" s="42">
        <v>20037.599999999999</v>
      </c>
      <c r="M570" s="44">
        <v>45199</v>
      </c>
      <c r="N570" s="42">
        <v>3112.4</v>
      </c>
      <c r="O570" s="42">
        <v>0</v>
      </c>
      <c r="P570" s="45">
        <v>0.13</v>
      </c>
      <c r="Q570" s="42">
        <v>0</v>
      </c>
      <c r="R570" s="42">
        <v>0</v>
      </c>
      <c r="S570" s="42">
        <v>3112.4</v>
      </c>
      <c r="T570" s="38">
        <v>5000</v>
      </c>
      <c r="U570" s="14">
        <f>S570/H570</f>
        <v>0.13444492440604752</v>
      </c>
      <c r="V570" s="19"/>
      <c r="W570" s="19"/>
      <c r="X570" s="37" t="s">
        <v>3457</v>
      </c>
    </row>
    <row r="571" spans="1:37" s="3" customFormat="1" ht="16.5" customHeight="1">
      <c r="A571" s="38">
        <v>57</v>
      </c>
      <c r="B571" s="39">
        <v>10711</v>
      </c>
      <c r="C571" s="38">
        <v>10283525</v>
      </c>
      <c r="D571" s="40" t="s">
        <v>193</v>
      </c>
      <c r="E571" s="38">
        <v>23</v>
      </c>
      <c r="F571" s="38">
        <v>45</v>
      </c>
      <c r="G571" s="38" t="s">
        <v>83</v>
      </c>
      <c r="H571" s="42">
        <v>3297.41</v>
      </c>
      <c r="I571" s="57"/>
      <c r="J571" s="44">
        <v>43950</v>
      </c>
      <c r="K571" s="42">
        <v>0</v>
      </c>
      <c r="L571" s="42">
        <v>2854.03</v>
      </c>
      <c r="M571" s="44">
        <v>45199</v>
      </c>
      <c r="N571" s="42">
        <v>443.38</v>
      </c>
      <c r="O571" s="42">
        <v>0</v>
      </c>
      <c r="P571" s="45">
        <v>0.13</v>
      </c>
      <c r="Q571" s="42">
        <v>0</v>
      </c>
      <c r="R571" s="42">
        <v>0</v>
      </c>
      <c r="S571" s="42">
        <v>443.38</v>
      </c>
      <c r="T571" s="38">
        <v>5000</v>
      </c>
      <c r="U571" s="14">
        <f>S571/H571</f>
        <v>0.13446310892488347</v>
      </c>
      <c r="V571" s="19"/>
      <c r="W571" s="19"/>
      <c r="X571" s="37" t="s">
        <v>3457</v>
      </c>
    </row>
    <row r="572" spans="1:37" s="3" customFormat="1" ht="16.5" customHeight="1">
      <c r="A572" s="38">
        <v>165</v>
      </c>
      <c r="B572" s="39">
        <v>10745</v>
      </c>
      <c r="C572" s="38">
        <v>10308191</v>
      </c>
      <c r="D572" s="40" t="s">
        <v>270</v>
      </c>
      <c r="E572" s="38">
        <v>12</v>
      </c>
      <c r="F572" s="38">
        <v>120</v>
      </c>
      <c r="G572" s="38" t="s">
        <v>23</v>
      </c>
      <c r="H572" s="42">
        <v>14760</v>
      </c>
      <c r="I572" s="56"/>
      <c r="J572" s="44">
        <v>41847</v>
      </c>
      <c r="K572" s="42">
        <v>0</v>
      </c>
      <c r="L572" s="42">
        <v>12736.66</v>
      </c>
      <c r="M572" s="44">
        <v>45169</v>
      </c>
      <c r="N572" s="42">
        <f>H572-K572-L572</f>
        <v>2023.3400000000001</v>
      </c>
      <c r="O572" s="42">
        <v>24</v>
      </c>
      <c r="P572" s="45">
        <v>0.13</v>
      </c>
      <c r="Q572" s="42">
        <v>2.76</v>
      </c>
      <c r="R572" s="42">
        <v>21.24</v>
      </c>
      <c r="S572" s="42">
        <v>2002.1</v>
      </c>
      <c r="T572" s="38">
        <v>5000</v>
      </c>
      <c r="U572" s="14">
        <f>S572/H572</f>
        <v>0.13564363143631436</v>
      </c>
      <c r="V572" s="19"/>
      <c r="W572" s="19"/>
      <c r="X572" s="37" t="s">
        <v>3463</v>
      </c>
    </row>
    <row r="573" spans="1:37" s="3" customFormat="1" ht="16.5" customHeight="1">
      <c r="A573" s="38">
        <v>45</v>
      </c>
      <c r="B573" s="39">
        <v>10732</v>
      </c>
      <c r="C573" s="38">
        <v>10319947</v>
      </c>
      <c r="D573" s="40" t="s">
        <v>327</v>
      </c>
      <c r="E573" s="31">
        <v>6</v>
      </c>
      <c r="F573" s="38">
        <v>120</v>
      </c>
      <c r="G573" s="38" t="s">
        <v>23</v>
      </c>
      <c r="H573" s="42">
        <v>12605.1</v>
      </c>
      <c r="I573" s="49"/>
      <c r="J573" s="44">
        <v>41784</v>
      </c>
      <c r="K573" s="42">
        <v>0</v>
      </c>
      <c r="L573" s="42">
        <v>10877.14</v>
      </c>
      <c r="M573" s="44">
        <v>45107</v>
      </c>
      <c r="N573" s="42">
        <f>H573-K573-L573</f>
        <v>1727.9600000000009</v>
      </c>
      <c r="O573" s="42">
        <v>0</v>
      </c>
      <c r="P573" s="45">
        <v>0.13</v>
      </c>
      <c r="Q573" s="42">
        <v>0</v>
      </c>
      <c r="R573" s="42">
        <v>0</v>
      </c>
      <c r="S573" s="42">
        <f>N573-R573</f>
        <v>1727.9600000000009</v>
      </c>
      <c r="T573" s="38">
        <v>2101</v>
      </c>
      <c r="U573" s="14">
        <f>S573/H573</f>
        <v>0.13708419607936478</v>
      </c>
      <c r="V573" s="19"/>
      <c r="W573" s="19"/>
      <c r="X573" s="37" t="s">
        <v>3460</v>
      </c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</row>
    <row r="574" spans="1:37" s="3" customFormat="1" ht="16.5" customHeight="1">
      <c r="A574" s="38">
        <v>10</v>
      </c>
      <c r="B574" s="39">
        <v>10723</v>
      </c>
      <c r="C574" s="38">
        <v>10295063</v>
      </c>
      <c r="D574" s="40" t="s">
        <v>1050</v>
      </c>
      <c r="E574" s="38">
        <v>2</v>
      </c>
      <c r="F574" s="38">
        <v>120</v>
      </c>
      <c r="G574" s="38" t="s">
        <v>21</v>
      </c>
      <c r="H574" s="42">
        <v>88230.77</v>
      </c>
      <c r="I574" s="2"/>
      <c r="J574" s="44">
        <v>41696</v>
      </c>
      <c r="K574" s="42">
        <v>0</v>
      </c>
      <c r="L574" s="42">
        <v>76135.679999999993</v>
      </c>
      <c r="M574" s="44">
        <v>45016</v>
      </c>
      <c r="N574" s="42">
        <f>H574-K574-L574</f>
        <v>12095.090000000011</v>
      </c>
      <c r="O574" s="42">
        <v>0</v>
      </c>
      <c r="P574" s="45">
        <v>0.13</v>
      </c>
      <c r="Q574" s="42">
        <v>0</v>
      </c>
      <c r="R574" s="42">
        <v>0</v>
      </c>
      <c r="S574" s="42">
        <v>12095.09</v>
      </c>
      <c r="T574" s="38">
        <v>5000</v>
      </c>
      <c r="U574" s="14">
        <f>S574/H574</f>
        <v>0.1370847154569772</v>
      </c>
      <c r="V574" s="19"/>
      <c r="W574" s="19"/>
      <c r="X574" s="37" t="s">
        <v>3470</v>
      </c>
    </row>
    <row r="575" spans="1:37" s="3" customFormat="1" ht="16.5" customHeight="1">
      <c r="A575" s="38">
        <v>665</v>
      </c>
      <c r="B575" s="39">
        <v>10737</v>
      </c>
      <c r="C575" s="38">
        <v>10288364</v>
      </c>
      <c r="D575" s="40" t="s">
        <v>459</v>
      </c>
      <c r="E575" s="58">
        <v>1</v>
      </c>
      <c r="F575" s="38">
        <v>120</v>
      </c>
      <c r="G575" s="38" t="s">
        <v>21</v>
      </c>
      <c r="H575" s="42">
        <v>8119.66</v>
      </c>
      <c r="I575" s="57"/>
      <c r="J575" s="44">
        <v>41878</v>
      </c>
      <c r="K575" s="42">
        <v>0</v>
      </c>
      <c r="L575" s="42">
        <v>7006.52</v>
      </c>
      <c r="M575" s="44">
        <v>45199</v>
      </c>
      <c r="N575" s="42">
        <f>H575-L575</f>
        <v>1113.1399999999994</v>
      </c>
      <c r="O575" s="42">
        <v>0</v>
      </c>
      <c r="P575" s="45">
        <v>0.13</v>
      </c>
      <c r="Q575" s="42">
        <v>0</v>
      </c>
      <c r="R575" s="42">
        <v>0</v>
      </c>
      <c r="S575" s="42">
        <f>N575</f>
        <v>1113.1399999999994</v>
      </c>
      <c r="T575" s="38">
        <v>2103</v>
      </c>
      <c r="U575" s="14">
        <f>S575/H575</f>
        <v>0.13709194719975953</v>
      </c>
      <c r="V575" s="19"/>
      <c r="W575" s="19"/>
      <c r="X575" s="37" t="s">
        <v>3461</v>
      </c>
    </row>
    <row r="576" spans="1:37" s="3" customFormat="1" ht="16.5" customHeight="1">
      <c r="A576" s="38">
        <v>6</v>
      </c>
      <c r="B576" s="39">
        <v>10723</v>
      </c>
      <c r="C576" s="38">
        <v>10294746</v>
      </c>
      <c r="D576" s="40" t="s">
        <v>229</v>
      </c>
      <c r="E576" s="38">
        <v>1</v>
      </c>
      <c r="F576" s="38">
        <v>46</v>
      </c>
      <c r="G576" s="38" t="s">
        <v>33</v>
      </c>
      <c r="H576" s="42">
        <v>2094.02</v>
      </c>
      <c r="I576" s="2"/>
      <c r="J576" s="44">
        <v>43733</v>
      </c>
      <c r="K576" s="42">
        <v>0</v>
      </c>
      <c r="L576" s="42">
        <v>1805.12</v>
      </c>
      <c r="M576" s="44">
        <v>45016</v>
      </c>
      <c r="N576" s="42">
        <f>H576-K576-L576</f>
        <v>288.90000000000009</v>
      </c>
      <c r="O576" s="42">
        <v>0</v>
      </c>
      <c r="P576" s="45">
        <v>0.13</v>
      </c>
      <c r="Q576" s="42">
        <v>0</v>
      </c>
      <c r="R576" s="42">
        <v>0</v>
      </c>
      <c r="S576" s="42">
        <v>288.89999999999998</v>
      </c>
      <c r="T576" s="38">
        <v>5000</v>
      </c>
      <c r="U576" s="14">
        <f>S576/H576</f>
        <v>0.13796429833525944</v>
      </c>
      <c r="V576" s="19"/>
      <c r="W576" s="19"/>
      <c r="X576" s="37" t="s">
        <v>3470</v>
      </c>
    </row>
    <row r="577" spans="1:37" s="3" customFormat="1" ht="16.5" customHeight="1">
      <c r="A577" s="38">
        <v>2</v>
      </c>
      <c r="B577" s="39">
        <v>10712</v>
      </c>
      <c r="C577" s="38">
        <v>10284480</v>
      </c>
      <c r="D577" s="40" t="s">
        <v>482</v>
      </c>
      <c r="E577" s="38">
        <v>10</v>
      </c>
      <c r="F577" s="38">
        <v>56</v>
      </c>
      <c r="G577" s="38" t="s">
        <v>33</v>
      </c>
      <c r="H577" s="42">
        <v>7948.7</v>
      </c>
      <c r="I577" s="2"/>
      <c r="J577" s="44">
        <v>43432</v>
      </c>
      <c r="K577" s="42">
        <v>0</v>
      </c>
      <c r="L577" s="42">
        <v>6852.05</v>
      </c>
      <c r="M577" s="44">
        <v>44985</v>
      </c>
      <c r="N577" s="42">
        <f>H577-K577-L577</f>
        <v>1096.6499999999996</v>
      </c>
      <c r="O577" s="42">
        <v>0</v>
      </c>
      <c r="P577" s="45">
        <v>0.13</v>
      </c>
      <c r="Q577" s="42">
        <v>0</v>
      </c>
      <c r="R577" s="42">
        <v>0</v>
      </c>
      <c r="S577" s="42">
        <f>N577-R577</f>
        <v>1096.6499999999996</v>
      </c>
      <c r="T577" s="38">
        <v>2506</v>
      </c>
      <c r="U577" s="14">
        <f>S577/H577</f>
        <v>0.13796595669732153</v>
      </c>
      <c r="V577" s="19"/>
      <c r="W577" s="19"/>
      <c r="X577" s="37" t="s">
        <v>3458</v>
      </c>
    </row>
    <row r="578" spans="1:37" s="3" customFormat="1" ht="16.5" customHeight="1">
      <c r="A578" s="38">
        <v>221</v>
      </c>
      <c r="B578" s="39">
        <v>10741</v>
      </c>
      <c r="C578" s="38">
        <v>10322448</v>
      </c>
      <c r="D578" s="40" t="s">
        <v>2034</v>
      </c>
      <c r="E578" s="38">
        <v>12</v>
      </c>
      <c r="F578" s="38">
        <v>36</v>
      </c>
      <c r="G578" s="38" t="s">
        <v>33</v>
      </c>
      <c r="H578" s="42">
        <v>27358.98</v>
      </c>
      <c r="I578" s="49"/>
      <c r="J578" s="44">
        <v>44165</v>
      </c>
      <c r="K578" s="42">
        <v>759.97</v>
      </c>
      <c r="L578" s="42">
        <v>22799.119999999999</v>
      </c>
      <c r="M578" s="44">
        <v>45107</v>
      </c>
      <c r="N578" s="42">
        <f>H578-K578-L578</f>
        <v>3799.8899999999994</v>
      </c>
      <c r="O578" s="42">
        <v>0</v>
      </c>
      <c r="P578" s="45">
        <v>0.13</v>
      </c>
      <c r="Q578" s="42">
        <v>0</v>
      </c>
      <c r="R578" s="42">
        <v>0</v>
      </c>
      <c r="S578" s="42">
        <f>N578-R578</f>
        <v>3799.8899999999994</v>
      </c>
      <c r="T578" s="38">
        <v>2506</v>
      </c>
      <c r="U578" s="14">
        <f>S578/H578</f>
        <v>0.13889004633944685</v>
      </c>
      <c r="V578" s="19"/>
      <c r="W578" s="19"/>
      <c r="X578" s="37" t="s">
        <v>3462</v>
      </c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</row>
    <row r="579" spans="1:37" s="3" customFormat="1" ht="16.5" customHeight="1">
      <c r="A579" s="38">
        <v>395</v>
      </c>
      <c r="B579" s="39">
        <v>10736</v>
      </c>
      <c r="C579" s="38">
        <v>10284248</v>
      </c>
      <c r="D579" s="40" t="s">
        <v>1345</v>
      </c>
      <c r="E579" s="38">
        <v>1</v>
      </c>
      <c r="F579" s="38">
        <v>120</v>
      </c>
      <c r="G579" s="38" t="s">
        <v>21</v>
      </c>
      <c r="H579" s="42">
        <v>6400</v>
      </c>
      <c r="I579" s="55"/>
      <c r="J579" s="44">
        <v>41877</v>
      </c>
      <c r="K579" s="42">
        <v>0</v>
      </c>
      <c r="L579" s="42">
        <v>5421.43</v>
      </c>
      <c r="M579" s="44">
        <v>45138</v>
      </c>
      <c r="N579" s="42">
        <f>H579-K579-L579</f>
        <v>978.56999999999971</v>
      </c>
      <c r="O579" s="42">
        <v>100</v>
      </c>
      <c r="P579" s="45">
        <v>0.13</v>
      </c>
      <c r="Q579" s="42">
        <v>11.5</v>
      </c>
      <c r="R579" s="42">
        <v>88.5</v>
      </c>
      <c r="S579" s="42">
        <v>890.07</v>
      </c>
      <c r="T579" s="38">
        <v>5000</v>
      </c>
      <c r="U579" s="14">
        <f>S579/H579</f>
        <v>0.13907343750000001</v>
      </c>
      <c r="V579" s="19"/>
      <c r="W579" s="19"/>
      <c r="X579" s="37" t="s">
        <v>3461</v>
      </c>
    </row>
    <row r="580" spans="1:37" s="3" customFormat="1" ht="16.5" customHeight="1">
      <c r="A580" s="38">
        <v>396</v>
      </c>
      <c r="B580" s="39">
        <v>10736</v>
      </c>
      <c r="C580" s="38">
        <v>10284249</v>
      </c>
      <c r="D580" s="40" t="s">
        <v>1345</v>
      </c>
      <c r="E580" s="38">
        <v>1</v>
      </c>
      <c r="F580" s="38">
        <v>120</v>
      </c>
      <c r="G580" s="38" t="s">
        <v>21</v>
      </c>
      <c r="H580" s="42">
        <v>6400</v>
      </c>
      <c r="I580" s="55"/>
      <c r="J580" s="44">
        <v>41877</v>
      </c>
      <c r="K580" s="42">
        <v>0</v>
      </c>
      <c r="L580" s="42">
        <v>5421.43</v>
      </c>
      <c r="M580" s="44">
        <v>45138</v>
      </c>
      <c r="N580" s="42">
        <f>H580-K580-L580</f>
        <v>978.56999999999971</v>
      </c>
      <c r="O580" s="42">
        <v>100</v>
      </c>
      <c r="P580" s="45">
        <v>0.13</v>
      </c>
      <c r="Q580" s="42">
        <v>11.5</v>
      </c>
      <c r="R580" s="42">
        <v>88.5</v>
      </c>
      <c r="S580" s="42">
        <v>890.07</v>
      </c>
      <c r="T580" s="38">
        <v>5000</v>
      </c>
      <c r="U580" s="14">
        <f>S580/H580</f>
        <v>0.13907343750000001</v>
      </c>
      <c r="V580" s="19"/>
      <c r="W580" s="19"/>
      <c r="X580" s="37" t="s">
        <v>3461</v>
      </c>
    </row>
    <row r="581" spans="1:37" s="3" customFormat="1" ht="16.5" customHeight="1">
      <c r="A581" s="38">
        <v>20</v>
      </c>
      <c r="B581" s="39">
        <v>50099</v>
      </c>
      <c r="C581" s="38">
        <v>10297746</v>
      </c>
      <c r="D581" s="40" t="s">
        <v>2533</v>
      </c>
      <c r="E581" s="38">
        <v>1</v>
      </c>
      <c r="F581" s="38">
        <v>42</v>
      </c>
      <c r="G581" s="38" t="s">
        <v>33</v>
      </c>
      <c r="H581" s="42">
        <v>17752.14</v>
      </c>
      <c r="I581" s="2"/>
      <c r="J581" s="44">
        <v>43858</v>
      </c>
      <c r="K581" s="42">
        <v>0</v>
      </c>
      <c r="L581" s="42">
        <v>14974.48</v>
      </c>
      <c r="M581" s="44">
        <v>45016</v>
      </c>
      <c r="N581" s="42">
        <f>H581-K581-L581</f>
        <v>2777.66</v>
      </c>
      <c r="O581" s="42">
        <v>300</v>
      </c>
      <c r="P581" s="45">
        <v>0.13</v>
      </c>
      <c r="Q581" s="42">
        <v>34.51</v>
      </c>
      <c r="R581" s="42">
        <v>265.49</v>
      </c>
      <c r="S581" s="42">
        <v>2512.17</v>
      </c>
      <c r="T581" s="38">
        <v>5000</v>
      </c>
      <c r="U581" s="14">
        <f>S581/H581</f>
        <v>0.14151364286221269</v>
      </c>
      <c r="V581" s="19"/>
      <c r="W581" s="19"/>
      <c r="X581" s="37" t="s">
        <v>3468</v>
      </c>
    </row>
    <row r="582" spans="1:37" s="3" customFormat="1" ht="16.5" customHeight="1">
      <c r="A582" s="38">
        <v>126</v>
      </c>
      <c r="B582" s="39">
        <v>40712</v>
      </c>
      <c r="C582" s="38">
        <v>10303859</v>
      </c>
      <c r="D582" s="40" t="s">
        <v>2315</v>
      </c>
      <c r="E582" s="38">
        <v>1</v>
      </c>
      <c r="F582" s="38">
        <v>60</v>
      </c>
      <c r="G582" s="38" t="s">
        <v>83</v>
      </c>
      <c r="H582" s="42">
        <v>900</v>
      </c>
      <c r="I582" s="2"/>
      <c r="J582" s="44">
        <v>43434</v>
      </c>
      <c r="K582" s="42">
        <v>0</v>
      </c>
      <c r="L582" s="42">
        <v>769.5</v>
      </c>
      <c r="M582" s="44">
        <v>45077</v>
      </c>
      <c r="N582" s="42">
        <f>H582-K582-L582</f>
        <v>130.5</v>
      </c>
      <c r="O582" s="42">
        <v>3.24</v>
      </c>
      <c r="P582" s="45">
        <v>0.13</v>
      </c>
      <c r="Q582" s="42">
        <f>O582-R582</f>
        <v>0.37000000000000011</v>
      </c>
      <c r="R582" s="42">
        <v>2.87</v>
      </c>
      <c r="S582" s="42">
        <f>N582-R582</f>
        <v>127.63</v>
      </c>
      <c r="T582" s="38">
        <v>2506</v>
      </c>
      <c r="U582" s="14">
        <f>S582/H582</f>
        <v>0.14181111111111111</v>
      </c>
      <c r="V582" s="19"/>
      <c r="W582" s="19"/>
      <c r="X582" s="37" t="s">
        <v>3467</v>
      </c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</row>
    <row r="583" spans="1:37" s="3" customFormat="1" ht="16.5" customHeight="1">
      <c r="A583" s="38">
        <v>447</v>
      </c>
      <c r="B583" s="39">
        <v>10736</v>
      </c>
      <c r="C583" s="38">
        <v>10283039</v>
      </c>
      <c r="D583" s="40" t="s">
        <v>1385</v>
      </c>
      <c r="E583" s="38">
        <v>3</v>
      </c>
      <c r="F583" s="38">
        <v>43</v>
      </c>
      <c r="G583" s="38" t="s">
        <v>23</v>
      </c>
      <c r="H583" s="42">
        <v>7901.58</v>
      </c>
      <c r="I583" s="55"/>
      <c r="J583" s="44">
        <v>43977</v>
      </c>
      <c r="K583" s="42">
        <v>0</v>
      </c>
      <c r="L583" s="42">
        <v>6633.65</v>
      </c>
      <c r="M583" s="44">
        <v>45138</v>
      </c>
      <c r="N583" s="42">
        <f>H583-K583-L583</f>
        <v>1267.9300000000003</v>
      </c>
      <c r="O583" s="42">
        <v>150</v>
      </c>
      <c r="P583" s="45">
        <v>0.13</v>
      </c>
      <c r="Q583" s="42">
        <v>17.260000000000002</v>
      </c>
      <c r="R583" s="42">
        <v>132.74</v>
      </c>
      <c r="S583" s="42">
        <v>1135.19</v>
      </c>
      <c r="T583" s="38">
        <v>5000</v>
      </c>
      <c r="U583" s="14">
        <f>S583/H583</f>
        <v>0.14366620346816714</v>
      </c>
      <c r="V583" s="19"/>
      <c r="W583" s="19"/>
      <c r="X583" s="37" t="s">
        <v>3461</v>
      </c>
    </row>
    <row r="584" spans="1:37" s="3" customFormat="1" ht="16.5" customHeight="1">
      <c r="A584" s="38">
        <v>276</v>
      </c>
      <c r="B584" s="39">
        <v>10736</v>
      </c>
      <c r="C584" s="38">
        <v>10319098</v>
      </c>
      <c r="D584" s="40" t="s">
        <v>500</v>
      </c>
      <c r="E584" s="38">
        <v>1</v>
      </c>
      <c r="F584" s="38">
        <v>120</v>
      </c>
      <c r="G584" s="38" t="s">
        <v>279</v>
      </c>
      <c r="H584" s="42">
        <v>75017.759999999995</v>
      </c>
      <c r="I584" s="55"/>
      <c r="J584" s="44">
        <v>41848</v>
      </c>
      <c r="K584" s="42">
        <v>0</v>
      </c>
      <c r="L584" s="42">
        <v>64140.12</v>
      </c>
      <c r="M584" s="44">
        <v>45138</v>
      </c>
      <c r="N584" s="42">
        <f>H584-K584-L584</f>
        <v>10877.639999999992</v>
      </c>
      <c r="O584" s="42">
        <v>100</v>
      </c>
      <c r="P584" s="45">
        <v>0.13</v>
      </c>
      <c r="Q584" s="42">
        <v>11.5</v>
      </c>
      <c r="R584" s="42">
        <v>88.5</v>
      </c>
      <c r="S584" s="42">
        <v>10789.14</v>
      </c>
      <c r="T584" s="38">
        <v>1802</v>
      </c>
      <c r="U584" s="14">
        <f>S584/H584</f>
        <v>0.1438211431533013</v>
      </c>
      <c r="V584" s="19"/>
      <c r="W584" s="19"/>
      <c r="X584" s="37" t="s">
        <v>3461</v>
      </c>
    </row>
    <row r="585" spans="1:37" s="3" customFormat="1" ht="16.5" customHeight="1">
      <c r="A585" s="38">
        <v>595</v>
      </c>
      <c r="B585" s="39">
        <v>10736</v>
      </c>
      <c r="C585" s="38">
        <v>10284246</v>
      </c>
      <c r="D585" s="40" t="s">
        <v>500</v>
      </c>
      <c r="E585" s="38">
        <v>1</v>
      </c>
      <c r="F585" s="38">
        <v>120</v>
      </c>
      <c r="G585" s="38" t="s">
        <v>262</v>
      </c>
      <c r="H585" s="42">
        <v>92582.24</v>
      </c>
      <c r="I585" s="55"/>
      <c r="J585" s="44">
        <v>41848</v>
      </c>
      <c r="K585" s="42">
        <v>0</v>
      </c>
      <c r="L585" s="42">
        <v>79157.710000000006</v>
      </c>
      <c r="M585" s="44">
        <v>45138</v>
      </c>
      <c r="N585" s="42">
        <f>H585-K585-L585</f>
        <v>13424.529999999999</v>
      </c>
      <c r="O585" s="42">
        <v>100</v>
      </c>
      <c r="P585" s="45">
        <v>0.13</v>
      </c>
      <c r="Q585" s="42">
        <v>11.5</v>
      </c>
      <c r="R585" s="42">
        <v>88.5</v>
      </c>
      <c r="S585" s="42">
        <v>13336.03</v>
      </c>
      <c r="T585" s="38">
        <v>5000</v>
      </c>
      <c r="U585" s="14">
        <f>S585/H585</f>
        <v>0.14404522940900977</v>
      </c>
      <c r="V585" s="19"/>
      <c r="W585" s="19"/>
      <c r="X585" s="37" t="s">
        <v>3461</v>
      </c>
    </row>
    <row r="586" spans="1:37" s="3" customFormat="1" ht="16.5" customHeight="1">
      <c r="A586" s="38">
        <v>37</v>
      </c>
      <c r="B586" s="39">
        <v>10723</v>
      </c>
      <c r="C586" s="38">
        <v>10295141</v>
      </c>
      <c r="D586" s="40" t="s">
        <v>3048</v>
      </c>
      <c r="E586" s="38">
        <v>10</v>
      </c>
      <c r="F586" s="38">
        <v>60</v>
      </c>
      <c r="G586" s="38" t="s">
        <v>23</v>
      </c>
      <c r="H586" s="42">
        <v>23931.599999999999</v>
      </c>
      <c r="I586" s="49"/>
      <c r="J586" s="44">
        <v>43460</v>
      </c>
      <c r="K586" s="42">
        <v>0</v>
      </c>
      <c r="L586" s="42">
        <v>20461.57</v>
      </c>
      <c r="M586" s="44">
        <v>45107</v>
      </c>
      <c r="N586" s="42">
        <f>H586-K586-L586</f>
        <v>3470.0299999999988</v>
      </c>
      <c r="O586" s="42">
        <v>10</v>
      </c>
      <c r="P586" s="45">
        <v>0.13</v>
      </c>
      <c r="Q586" s="42">
        <f>IF(P586=13%,ROUND(O586/(1+P586)*P586,2),ROUND(O586/(1+0.03)*0.02,2))</f>
        <v>1.1499999999999999</v>
      </c>
      <c r="R586" s="42">
        <f>O586-Q586</f>
        <v>8.85</v>
      </c>
      <c r="S586" s="42">
        <f>N586-R586</f>
        <v>3461.1799999999989</v>
      </c>
      <c r="T586" s="38">
        <v>5000</v>
      </c>
      <c r="U586" s="14">
        <f>S586/H586</f>
        <v>0.14462802319945173</v>
      </c>
      <c r="V586" s="19"/>
      <c r="W586" s="19"/>
      <c r="X586" s="37" t="s">
        <v>3470</v>
      </c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</row>
    <row r="587" spans="1:37" s="3" customFormat="1" ht="16.5" customHeight="1">
      <c r="A587" s="38">
        <v>275</v>
      </c>
      <c r="B587" s="39">
        <v>10736</v>
      </c>
      <c r="C587" s="38">
        <v>10319097</v>
      </c>
      <c r="D587" s="40" t="s">
        <v>1245</v>
      </c>
      <c r="E587" s="38">
        <v>1</v>
      </c>
      <c r="F587" s="38">
        <v>120</v>
      </c>
      <c r="G587" s="38" t="s">
        <v>279</v>
      </c>
      <c r="H587" s="42">
        <v>2302388.16</v>
      </c>
      <c r="I587" s="55"/>
      <c r="J587" s="44">
        <v>41848</v>
      </c>
      <c r="K587" s="42">
        <v>0</v>
      </c>
      <c r="L587" s="42">
        <v>1968541.86</v>
      </c>
      <c r="M587" s="44">
        <v>45138</v>
      </c>
      <c r="N587" s="42">
        <f>H587-K587-L587</f>
        <v>333846.30000000005</v>
      </c>
      <c r="O587" s="42">
        <v>800</v>
      </c>
      <c r="P587" s="45">
        <v>0.13</v>
      </c>
      <c r="Q587" s="42">
        <v>92.04</v>
      </c>
      <c r="R587" s="42">
        <v>707.96</v>
      </c>
      <c r="S587" s="42">
        <v>333138.34000000003</v>
      </c>
      <c r="T587" s="38">
        <v>1802</v>
      </c>
      <c r="U587" s="14">
        <f>S587/H587</f>
        <v>0.14469251787674239</v>
      </c>
      <c r="V587" s="19"/>
      <c r="W587" s="19"/>
      <c r="X587" s="37" t="s">
        <v>3461</v>
      </c>
    </row>
    <row r="588" spans="1:37" s="3" customFormat="1" ht="16.5" customHeight="1">
      <c r="A588" s="38">
        <v>594</v>
      </c>
      <c r="B588" s="39">
        <v>10736</v>
      </c>
      <c r="C588" s="38">
        <v>10284245</v>
      </c>
      <c r="D588" s="40" t="s">
        <v>1245</v>
      </c>
      <c r="E588" s="38">
        <v>1</v>
      </c>
      <c r="F588" s="38">
        <v>120</v>
      </c>
      <c r="G588" s="38" t="s">
        <v>262</v>
      </c>
      <c r="H588" s="42">
        <v>2841463.84</v>
      </c>
      <c r="I588" s="55"/>
      <c r="J588" s="44">
        <v>41848</v>
      </c>
      <c r="K588" s="42">
        <v>0</v>
      </c>
      <c r="L588" s="42">
        <v>2429451.48</v>
      </c>
      <c r="M588" s="44">
        <v>45138</v>
      </c>
      <c r="N588" s="42">
        <f>H588-K588-L588</f>
        <v>412012.35999999987</v>
      </c>
      <c r="O588" s="42">
        <v>800</v>
      </c>
      <c r="P588" s="45">
        <v>0.13</v>
      </c>
      <c r="Q588" s="42">
        <v>92.04</v>
      </c>
      <c r="R588" s="42">
        <v>707.96</v>
      </c>
      <c r="S588" s="42">
        <v>411304.4</v>
      </c>
      <c r="T588" s="38">
        <v>5000</v>
      </c>
      <c r="U588" s="14">
        <f>S588/H588</f>
        <v>0.14475088305188499</v>
      </c>
      <c r="V588" s="19"/>
      <c r="W588" s="19"/>
      <c r="X588" s="37" t="s">
        <v>3461</v>
      </c>
    </row>
    <row r="589" spans="1:37" s="3" customFormat="1" ht="16.5" customHeight="1">
      <c r="A589" s="38">
        <v>491</v>
      </c>
      <c r="B589" s="39">
        <v>10729</v>
      </c>
      <c r="C589" s="38">
        <v>10319686</v>
      </c>
      <c r="D589" s="40" t="s">
        <v>3196</v>
      </c>
      <c r="E589" s="58">
        <v>4</v>
      </c>
      <c r="F589" s="38">
        <v>60</v>
      </c>
      <c r="G589" s="38" t="s">
        <v>23</v>
      </c>
      <c r="H589" s="42">
        <v>4434.2</v>
      </c>
      <c r="I589" s="37"/>
      <c r="J589" s="44">
        <v>43613</v>
      </c>
      <c r="K589" s="42">
        <v>0</v>
      </c>
      <c r="L589" s="42">
        <v>3791.28</v>
      </c>
      <c r="M589" s="44">
        <v>45259</v>
      </c>
      <c r="N589" s="42">
        <v>642.91999999999996</v>
      </c>
      <c r="O589" s="42">
        <v>0</v>
      </c>
      <c r="P589" s="45">
        <f>IF(J589&lt;DATEVALUE("2009-1-1"),3%,13%)</f>
        <v>0.13</v>
      </c>
      <c r="Q589" s="42">
        <f>IF(P589=13%,ROUND(O589/(1+P589)*P589,2),ROUND(O589/(1+0.03)*0.02,2))</f>
        <v>0</v>
      </c>
      <c r="R589" s="42">
        <f>O589-Q589</f>
        <v>0</v>
      </c>
      <c r="S589" s="42">
        <f>N589-R589</f>
        <v>642.91999999999996</v>
      </c>
      <c r="T589" s="38">
        <v>1802</v>
      </c>
      <c r="U589" s="14">
        <f>S589/H589</f>
        <v>0.1449912047268955</v>
      </c>
      <c r="V589" s="19"/>
      <c r="W589" s="19"/>
      <c r="X589" s="37" t="s">
        <v>3459</v>
      </c>
    </row>
    <row r="590" spans="1:37" s="3" customFormat="1" ht="16.5" customHeight="1">
      <c r="A590" s="38">
        <v>230</v>
      </c>
      <c r="B590" s="39">
        <v>10741</v>
      </c>
      <c r="C590" s="38">
        <v>10282085</v>
      </c>
      <c r="D590" s="40" t="s">
        <v>1516</v>
      </c>
      <c r="E590" s="38">
        <v>22</v>
      </c>
      <c r="F590" s="38">
        <v>60</v>
      </c>
      <c r="G590" s="38" t="s">
        <v>23</v>
      </c>
      <c r="H590" s="42">
        <v>49310.36</v>
      </c>
      <c r="I590" s="55"/>
      <c r="J590" s="44">
        <v>43493</v>
      </c>
      <c r="K590" s="42">
        <v>0</v>
      </c>
      <c r="L590" s="42">
        <v>42160.41</v>
      </c>
      <c r="M590" s="44">
        <v>45138</v>
      </c>
      <c r="N590" s="42">
        <f>H590-K590-L590</f>
        <v>7149.9499999999971</v>
      </c>
      <c r="O590" s="42">
        <v>0</v>
      </c>
      <c r="P590" s="45">
        <v>0.13</v>
      </c>
      <c r="Q590" s="42">
        <v>0</v>
      </c>
      <c r="R590" s="42">
        <v>0</v>
      </c>
      <c r="S590" s="42">
        <f>N590-R590</f>
        <v>7149.9499999999971</v>
      </c>
      <c r="T590" s="38">
        <v>2506</v>
      </c>
      <c r="U590" s="14">
        <f>S590/H590</f>
        <v>0.14499894139892705</v>
      </c>
      <c r="V590" s="19"/>
      <c r="W590" s="19"/>
      <c r="X590" s="37" t="s">
        <v>3462</v>
      </c>
    </row>
    <row r="591" spans="1:37" s="3" customFormat="1" ht="16.5" customHeight="1">
      <c r="A591" s="38">
        <v>181</v>
      </c>
      <c r="B591" s="39">
        <v>10708</v>
      </c>
      <c r="C591" s="38">
        <v>10296737</v>
      </c>
      <c r="D591" s="40" t="s">
        <v>31</v>
      </c>
      <c r="E591" s="58">
        <v>280</v>
      </c>
      <c r="F591" s="38">
        <v>120</v>
      </c>
      <c r="G591" s="38" t="s">
        <v>23</v>
      </c>
      <c r="H591" s="42">
        <v>12227.52</v>
      </c>
      <c r="I591" s="37"/>
      <c r="J591" s="44">
        <v>41961</v>
      </c>
      <c r="K591" s="42">
        <v>0</v>
      </c>
      <c r="L591" s="42">
        <v>10454.540000000001</v>
      </c>
      <c r="M591" s="44">
        <v>45232</v>
      </c>
      <c r="N591" s="42">
        <v>1772.98</v>
      </c>
      <c r="O591" s="42">
        <v>0</v>
      </c>
      <c r="P591" s="45">
        <f>IF(J591&lt;DATEVALUE("2009-1-1"),3%,13%)</f>
        <v>0.13</v>
      </c>
      <c r="Q591" s="42">
        <f>IF(P591=13%,ROUND(O591/(1+P591)*P591,2),ROUND(O591/(1+0.03)*0.02,2))</f>
        <v>0</v>
      </c>
      <c r="R591" s="42">
        <f>O591-Q591</f>
        <v>0</v>
      </c>
      <c r="S591" s="42">
        <f>N591-R591</f>
        <v>1772.98</v>
      </c>
      <c r="T591" s="38">
        <v>5000</v>
      </c>
      <c r="U591" s="14">
        <f>S591/H591</f>
        <v>0.1449991494595797</v>
      </c>
      <c r="V591" s="19"/>
      <c r="W591" s="19"/>
      <c r="X591" s="37" t="s">
        <v>3456</v>
      </c>
    </row>
    <row r="592" spans="1:37" s="3" customFormat="1" ht="16.5" customHeight="1">
      <c r="A592" s="38">
        <v>343</v>
      </c>
      <c r="B592" s="39">
        <v>10739</v>
      </c>
      <c r="C592" s="38">
        <v>10277846</v>
      </c>
      <c r="D592" s="40" t="s">
        <v>483</v>
      </c>
      <c r="E592" s="58">
        <v>14</v>
      </c>
      <c r="F592" s="38">
        <v>60</v>
      </c>
      <c r="G592" s="38" t="s">
        <v>23</v>
      </c>
      <c r="H592" s="42">
        <v>7369.88</v>
      </c>
      <c r="I592" s="57"/>
      <c r="J592" s="44">
        <v>43551</v>
      </c>
      <c r="K592" s="42">
        <v>0</v>
      </c>
      <c r="L592" s="42">
        <v>6301.25</v>
      </c>
      <c r="M592" s="44">
        <v>45199</v>
      </c>
      <c r="N592" s="42">
        <f>H592-L592</f>
        <v>1068.6300000000001</v>
      </c>
      <c r="O592" s="42">
        <v>0</v>
      </c>
      <c r="P592" s="45">
        <v>0.13</v>
      </c>
      <c r="Q592" s="42">
        <v>0</v>
      </c>
      <c r="R592" s="42">
        <v>0</v>
      </c>
      <c r="S592" s="42">
        <f>N592-R592</f>
        <v>1068.6300000000001</v>
      </c>
      <c r="T592" s="38">
        <v>5000</v>
      </c>
      <c r="U592" s="14">
        <f>S592/H592</f>
        <v>0.14499964721270903</v>
      </c>
      <c r="V592" s="19"/>
      <c r="W592" s="19"/>
      <c r="X592" s="37" t="s">
        <v>3462</v>
      </c>
    </row>
    <row r="593" spans="1:37" s="3" customFormat="1" ht="16.5" customHeight="1">
      <c r="A593" s="38">
        <v>76</v>
      </c>
      <c r="B593" s="39">
        <v>50099</v>
      </c>
      <c r="C593" s="38">
        <v>10297055</v>
      </c>
      <c r="D593" s="40" t="s">
        <v>2554</v>
      </c>
      <c r="E593" s="38">
        <v>6</v>
      </c>
      <c r="F593" s="38">
        <v>60</v>
      </c>
      <c r="G593" s="38" t="s">
        <v>23</v>
      </c>
      <c r="H593" s="42">
        <v>6858.6</v>
      </c>
      <c r="I593" s="2"/>
      <c r="J593" s="44">
        <v>43367</v>
      </c>
      <c r="K593" s="42">
        <v>0</v>
      </c>
      <c r="L593" s="42">
        <v>5864.08</v>
      </c>
      <c r="M593" s="44">
        <v>45016</v>
      </c>
      <c r="N593" s="42">
        <f>H593-K593-L593</f>
        <v>994.52000000000044</v>
      </c>
      <c r="O593" s="42">
        <v>0</v>
      </c>
      <c r="P593" s="45">
        <v>0.13</v>
      </c>
      <c r="Q593" s="42">
        <v>0</v>
      </c>
      <c r="R593" s="42">
        <v>0</v>
      </c>
      <c r="S593" s="42">
        <v>994.52</v>
      </c>
      <c r="T593" s="38">
        <v>5000</v>
      </c>
      <c r="U593" s="14">
        <f>S593/H593</f>
        <v>0.14500335345405768</v>
      </c>
      <c r="V593" s="19"/>
      <c r="W593" s="19"/>
      <c r="X593" s="37" t="s">
        <v>3468</v>
      </c>
    </row>
    <row r="594" spans="1:37" s="3" customFormat="1" ht="16.5" customHeight="1">
      <c r="A594" s="38">
        <v>389</v>
      </c>
      <c r="B594" s="39">
        <v>10729</v>
      </c>
      <c r="C594" s="38">
        <v>10291878</v>
      </c>
      <c r="D594" s="40" t="s">
        <v>3136</v>
      </c>
      <c r="E594" s="58">
        <v>1</v>
      </c>
      <c r="F594" s="38">
        <v>120</v>
      </c>
      <c r="G594" s="38" t="s">
        <v>21</v>
      </c>
      <c r="H594" s="42">
        <v>17948.72</v>
      </c>
      <c r="I594" s="37"/>
      <c r="J594" s="44">
        <v>41970</v>
      </c>
      <c r="K594" s="42">
        <v>0</v>
      </c>
      <c r="L594" s="42">
        <v>15345.96</v>
      </c>
      <c r="M594" s="44">
        <v>45259</v>
      </c>
      <c r="N594" s="42">
        <v>2602.7600000000002</v>
      </c>
      <c r="O594" s="42">
        <v>0</v>
      </c>
      <c r="P594" s="45">
        <f>IF(J594&lt;DATEVALUE("2009-1-1"),3%,13%)</f>
        <v>0.13</v>
      </c>
      <c r="Q594" s="42">
        <f>IF(P594=13%,ROUND(O594/(1+P594)*P594,2),ROUND(O594/(1+0.03)*0.02,2))</f>
        <v>0</v>
      </c>
      <c r="R594" s="42">
        <f>O594-Q594</f>
        <v>0</v>
      </c>
      <c r="S594" s="42">
        <f>N594-R594</f>
        <v>2602.7600000000002</v>
      </c>
      <c r="T594" s="38">
        <v>5000</v>
      </c>
      <c r="U594" s="14">
        <f>S594/H594</f>
        <v>0.14501089771304027</v>
      </c>
      <c r="V594" s="19"/>
      <c r="W594" s="19"/>
      <c r="X594" s="37" t="s">
        <v>3459</v>
      </c>
    </row>
    <row r="595" spans="1:37" s="3" customFormat="1" ht="16.5" customHeight="1">
      <c r="A595" s="38">
        <v>43</v>
      </c>
      <c r="B595" s="39">
        <v>10732</v>
      </c>
      <c r="C595" s="38">
        <v>10319936</v>
      </c>
      <c r="D595" s="40" t="s">
        <v>647</v>
      </c>
      <c r="E595" s="38">
        <v>1</v>
      </c>
      <c r="F595" s="38">
        <v>120</v>
      </c>
      <c r="G595" s="38" t="s">
        <v>23</v>
      </c>
      <c r="H595" s="42">
        <v>4752.1400000000003</v>
      </c>
      <c r="I595" s="2"/>
      <c r="J595" s="44">
        <v>41783</v>
      </c>
      <c r="K595" s="42">
        <v>0</v>
      </c>
      <c r="L595" s="42">
        <v>4063.02</v>
      </c>
      <c r="M595" s="44">
        <v>45077</v>
      </c>
      <c r="N595" s="42">
        <f>H595-K595-L595</f>
        <v>689.12000000000035</v>
      </c>
      <c r="O595" s="42">
        <v>0</v>
      </c>
      <c r="P595" s="45">
        <v>0.13</v>
      </c>
      <c r="Q595" s="42">
        <v>0</v>
      </c>
      <c r="R595" s="42">
        <v>0</v>
      </c>
      <c r="S595" s="42">
        <f>N595-R595</f>
        <v>689.12000000000035</v>
      </c>
      <c r="T595" s="38">
        <v>2101</v>
      </c>
      <c r="U595" s="14">
        <f>S595/H595</f>
        <v>0.14501256276119817</v>
      </c>
      <c r="V595" s="19"/>
      <c r="W595" s="19"/>
      <c r="X595" s="37" t="s">
        <v>3460</v>
      </c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</row>
    <row r="596" spans="1:37" s="3" customFormat="1" ht="16.5" customHeight="1">
      <c r="A596" s="38">
        <v>32</v>
      </c>
      <c r="B596" s="39">
        <v>10723</v>
      </c>
      <c r="C596" s="38">
        <v>10295129</v>
      </c>
      <c r="D596" s="40" t="s">
        <v>1834</v>
      </c>
      <c r="E596" s="38">
        <v>1</v>
      </c>
      <c r="F596" s="38">
        <v>60</v>
      </c>
      <c r="G596" s="38" t="s">
        <v>83</v>
      </c>
      <c r="H596" s="42">
        <v>1600</v>
      </c>
      <c r="I596" s="49"/>
      <c r="J596" s="44">
        <v>43462</v>
      </c>
      <c r="K596" s="42">
        <v>0</v>
      </c>
      <c r="L596" s="42">
        <v>1367.9</v>
      </c>
      <c r="M596" s="44">
        <v>45107</v>
      </c>
      <c r="N596" s="42">
        <f>H596-K596-L596</f>
        <v>232.09999999999991</v>
      </c>
      <c r="O596" s="42">
        <v>0</v>
      </c>
      <c r="P596" s="45">
        <v>0.13</v>
      </c>
      <c r="Q596" s="42">
        <v>0</v>
      </c>
      <c r="R596" s="42">
        <v>0</v>
      </c>
      <c r="S596" s="42">
        <f>N596-R596</f>
        <v>232.09999999999991</v>
      </c>
      <c r="T596" s="38">
        <v>2205</v>
      </c>
      <c r="U596" s="14">
        <f>S596/H596</f>
        <v>0.14506249999999996</v>
      </c>
      <c r="V596" s="19"/>
      <c r="W596" s="19"/>
      <c r="X596" s="37" t="s">
        <v>3470</v>
      </c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</row>
    <row r="597" spans="1:37" s="3" customFormat="1" ht="16.5" customHeight="1">
      <c r="A597" s="38">
        <v>253</v>
      </c>
      <c r="B597" s="39">
        <v>10736</v>
      </c>
      <c r="C597" s="38">
        <v>10284617</v>
      </c>
      <c r="D597" s="40" t="s">
        <v>1834</v>
      </c>
      <c r="E597" s="31">
        <v>1</v>
      </c>
      <c r="F597" s="38">
        <v>60</v>
      </c>
      <c r="G597" s="38" t="s">
        <v>83</v>
      </c>
      <c r="H597" s="42">
        <v>1600</v>
      </c>
      <c r="I597" s="49"/>
      <c r="J597" s="44">
        <v>43462</v>
      </c>
      <c r="K597" s="42">
        <v>0</v>
      </c>
      <c r="L597" s="42">
        <v>1367.9</v>
      </c>
      <c r="M597" s="44">
        <v>45107</v>
      </c>
      <c r="N597" s="42">
        <f>H597-K597-L597</f>
        <v>232.09999999999991</v>
      </c>
      <c r="O597" s="42">
        <v>0</v>
      </c>
      <c r="P597" s="45">
        <v>0.13</v>
      </c>
      <c r="Q597" s="42">
        <v>0</v>
      </c>
      <c r="R597" s="42">
        <v>0</v>
      </c>
      <c r="S597" s="42">
        <f>N597-R597</f>
        <v>232.09999999999991</v>
      </c>
      <c r="T597" s="38">
        <v>2205</v>
      </c>
      <c r="U597" s="14">
        <f>S597/H597</f>
        <v>0.14506249999999996</v>
      </c>
      <c r="V597" s="19"/>
      <c r="W597" s="19"/>
      <c r="X597" s="37" t="s">
        <v>3461</v>
      </c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</row>
    <row r="598" spans="1:37" s="3" customFormat="1" ht="16.5" customHeight="1">
      <c r="A598" s="38">
        <v>5</v>
      </c>
      <c r="B598" s="39">
        <v>10723</v>
      </c>
      <c r="C598" s="38">
        <v>10294062</v>
      </c>
      <c r="D598" s="40" t="s">
        <v>2466</v>
      </c>
      <c r="E598" s="38">
        <v>13</v>
      </c>
      <c r="F598" s="38">
        <v>41</v>
      </c>
      <c r="G598" s="38" t="s">
        <v>33</v>
      </c>
      <c r="H598" s="42">
        <v>24746.27</v>
      </c>
      <c r="I598" s="2"/>
      <c r="J598" s="44">
        <v>43888</v>
      </c>
      <c r="K598" s="42">
        <v>0</v>
      </c>
      <c r="L598" s="42">
        <v>21121.99</v>
      </c>
      <c r="M598" s="44">
        <v>45016</v>
      </c>
      <c r="N598" s="42">
        <f>H598-K598-L598</f>
        <v>3624.2799999999988</v>
      </c>
      <c r="O598" s="42">
        <v>0</v>
      </c>
      <c r="P598" s="45">
        <v>0.13</v>
      </c>
      <c r="Q598" s="42">
        <v>0</v>
      </c>
      <c r="R598" s="42">
        <v>0</v>
      </c>
      <c r="S598" s="42">
        <v>3624.28</v>
      </c>
      <c r="T598" s="38">
        <v>2506</v>
      </c>
      <c r="U598" s="14">
        <f>S598/H598</f>
        <v>0.14645762775561733</v>
      </c>
      <c r="V598" s="19"/>
      <c r="W598" s="19"/>
      <c r="X598" s="37" t="s">
        <v>3470</v>
      </c>
    </row>
    <row r="599" spans="1:37" s="3" customFormat="1" ht="16.5" customHeight="1">
      <c r="A599" s="38">
        <v>34</v>
      </c>
      <c r="B599" s="39">
        <v>10501</v>
      </c>
      <c r="C599" s="38">
        <v>10369744</v>
      </c>
      <c r="D599" s="40" t="s">
        <v>173</v>
      </c>
      <c r="E599" s="38">
        <v>1</v>
      </c>
      <c r="F599" s="38">
        <v>45</v>
      </c>
      <c r="G599" s="38" t="s">
        <v>23</v>
      </c>
      <c r="H599" s="42">
        <v>610</v>
      </c>
      <c r="I599" s="2"/>
      <c r="J599" s="44">
        <v>43915</v>
      </c>
      <c r="K599" s="42">
        <v>0</v>
      </c>
      <c r="L599" s="42">
        <v>489.4</v>
      </c>
      <c r="M599" s="44">
        <v>45077</v>
      </c>
      <c r="N599" s="42">
        <f>H599-K599-L599</f>
        <v>120.60000000000002</v>
      </c>
      <c r="O599" s="42">
        <v>34.6</v>
      </c>
      <c r="P599" s="45">
        <v>0.13</v>
      </c>
      <c r="Q599" s="42">
        <v>3.98</v>
      </c>
      <c r="R599" s="42">
        <v>30.62</v>
      </c>
      <c r="S599" s="42">
        <v>89.98</v>
      </c>
      <c r="T599" s="38">
        <v>2101</v>
      </c>
      <c r="U599" s="14">
        <f>S599/H599</f>
        <v>0.14750819672131149</v>
      </c>
      <c r="V599" s="19"/>
      <c r="W599" s="19"/>
      <c r="X599" s="37" t="s">
        <v>3479</v>
      </c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</row>
    <row r="600" spans="1:37" s="3" customFormat="1" ht="16.5" customHeight="1">
      <c r="A600" s="38">
        <v>138</v>
      </c>
      <c r="B600" s="39">
        <v>10743</v>
      </c>
      <c r="C600" s="38">
        <v>10301405</v>
      </c>
      <c r="D600" s="40" t="s">
        <v>1109</v>
      </c>
      <c r="E600" s="38">
        <v>1</v>
      </c>
      <c r="F600" s="38">
        <v>120</v>
      </c>
      <c r="G600" s="38" t="s">
        <v>21</v>
      </c>
      <c r="H600" s="42">
        <v>7521.37</v>
      </c>
      <c r="I600" s="56"/>
      <c r="J600" s="44">
        <v>41971</v>
      </c>
      <c r="K600" s="42">
        <v>0</v>
      </c>
      <c r="L600" s="42">
        <v>6252</v>
      </c>
      <c r="M600" s="44">
        <v>45169</v>
      </c>
      <c r="N600" s="42">
        <f>H600-K600-L600</f>
        <v>1269.3699999999999</v>
      </c>
      <c r="O600" s="42">
        <v>180</v>
      </c>
      <c r="P600" s="45">
        <v>0.13</v>
      </c>
      <c r="Q600" s="42">
        <v>20.71</v>
      </c>
      <c r="R600" s="42">
        <v>159.29</v>
      </c>
      <c r="S600" s="42">
        <f>N600-R600</f>
        <v>1110.08</v>
      </c>
      <c r="T600" s="38">
        <v>5000</v>
      </c>
      <c r="U600" s="14">
        <f>S600/H600</f>
        <v>0.14759013318052427</v>
      </c>
      <c r="V600" s="19"/>
      <c r="W600" s="19"/>
      <c r="X600" s="37" t="s">
        <v>3463</v>
      </c>
    </row>
    <row r="601" spans="1:37" s="3" customFormat="1" ht="16.5" customHeight="1">
      <c r="A601" s="38">
        <v>13</v>
      </c>
      <c r="B601" s="39">
        <v>10753</v>
      </c>
      <c r="C601" s="38">
        <v>10286247</v>
      </c>
      <c r="D601" s="40" t="s">
        <v>191</v>
      </c>
      <c r="E601" s="38">
        <v>10</v>
      </c>
      <c r="F601" s="38">
        <v>39</v>
      </c>
      <c r="G601" s="38" t="s">
        <v>33</v>
      </c>
      <c r="H601" s="42">
        <v>16380.43</v>
      </c>
      <c r="I601" s="2"/>
      <c r="J601" s="44">
        <v>43948</v>
      </c>
      <c r="K601" s="42">
        <v>0</v>
      </c>
      <c r="L601" s="42">
        <v>13928.45</v>
      </c>
      <c r="M601" s="44">
        <v>45016</v>
      </c>
      <c r="N601" s="42">
        <f>H601-K601-L601</f>
        <v>2451.9799999999996</v>
      </c>
      <c r="O601" s="42">
        <v>0</v>
      </c>
      <c r="P601" s="45">
        <v>0.13</v>
      </c>
      <c r="Q601" s="42">
        <v>0</v>
      </c>
      <c r="R601" s="42">
        <v>0</v>
      </c>
      <c r="S601" s="42">
        <v>2451.98</v>
      </c>
      <c r="T601" s="38">
        <v>5000</v>
      </c>
      <c r="U601" s="14">
        <f>S601/H601</f>
        <v>0.14968959911308799</v>
      </c>
      <c r="V601" s="19"/>
      <c r="W601" s="19"/>
      <c r="X601" s="37" t="s">
        <v>3479</v>
      </c>
    </row>
    <row r="602" spans="1:37" s="3" customFormat="1" ht="16.5" customHeight="1">
      <c r="A602" s="38">
        <v>186</v>
      </c>
      <c r="B602" s="39">
        <v>40712</v>
      </c>
      <c r="C602" s="38">
        <v>10321245</v>
      </c>
      <c r="D602" s="40" t="s">
        <v>1355</v>
      </c>
      <c r="E602" s="38">
        <v>1</v>
      </c>
      <c r="F602" s="38">
        <v>40</v>
      </c>
      <c r="G602" s="38" t="s">
        <v>21</v>
      </c>
      <c r="H602" s="42">
        <v>32021.05</v>
      </c>
      <c r="I602" s="2"/>
      <c r="J602" s="44">
        <v>44043</v>
      </c>
      <c r="K602" s="42">
        <v>800.53</v>
      </c>
      <c r="L602" s="42">
        <v>26417.42</v>
      </c>
      <c r="M602" s="44">
        <v>45077</v>
      </c>
      <c r="N602" s="42">
        <f>H602-K602-L602</f>
        <v>4803.1000000000022</v>
      </c>
      <c r="O602" s="42">
        <v>0</v>
      </c>
      <c r="P602" s="45">
        <v>0.13</v>
      </c>
      <c r="Q602" s="42">
        <v>0</v>
      </c>
      <c r="R602" s="42">
        <v>0</v>
      </c>
      <c r="S602" s="42">
        <f>N602-R602</f>
        <v>4803.1000000000022</v>
      </c>
      <c r="T602" s="38">
        <v>5000</v>
      </c>
      <c r="U602" s="14">
        <f>S602/H602</f>
        <v>0.14999820430622987</v>
      </c>
      <c r="V602" s="19"/>
      <c r="W602" s="19"/>
      <c r="X602" s="37" t="s">
        <v>3467</v>
      </c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</row>
    <row r="603" spans="1:37" s="3" customFormat="1" ht="16.5" customHeight="1">
      <c r="A603" s="38">
        <v>36</v>
      </c>
      <c r="B603" s="39">
        <v>10501</v>
      </c>
      <c r="C603" s="38">
        <v>10369747</v>
      </c>
      <c r="D603" s="40" t="s">
        <v>2070</v>
      </c>
      <c r="E603" s="38">
        <v>2</v>
      </c>
      <c r="F603" s="38">
        <v>44</v>
      </c>
      <c r="G603" s="38" t="s">
        <v>23</v>
      </c>
      <c r="H603" s="42">
        <v>1876.15</v>
      </c>
      <c r="I603" s="2"/>
      <c r="J603" s="44">
        <v>43948</v>
      </c>
      <c r="K603" s="42">
        <v>0</v>
      </c>
      <c r="L603" s="42">
        <v>1498.81</v>
      </c>
      <c r="M603" s="44">
        <v>45077</v>
      </c>
      <c r="N603" s="42">
        <f>H603-K603-L603</f>
        <v>377.34000000000015</v>
      </c>
      <c r="O603" s="42">
        <v>108.26</v>
      </c>
      <c r="P603" s="45">
        <v>0.13</v>
      </c>
      <c r="Q603" s="42">
        <v>12.45</v>
      </c>
      <c r="R603" s="42">
        <v>95.81</v>
      </c>
      <c r="S603" s="42">
        <v>281.52999999999997</v>
      </c>
      <c r="T603" s="38">
        <v>2101</v>
      </c>
      <c r="U603" s="14">
        <f>S603/H603</f>
        <v>0.15005729819044317</v>
      </c>
      <c r="V603" s="19"/>
      <c r="W603" s="19"/>
      <c r="X603" s="37" t="s">
        <v>3479</v>
      </c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</row>
    <row r="604" spans="1:37" s="3" customFormat="1" ht="16.5" customHeight="1">
      <c r="A604" s="38">
        <v>37</v>
      </c>
      <c r="B604" s="39">
        <v>10501</v>
      </c>
      <c r="C604" s="38">
        <v>10369748</v>
      </c>
      <c r="D604" s="40" t="s">
        <v>2071</v>
      </c>
      <c r="E604" s="38">
        <v>3</v>
      </c>
      <c r="F604" s="38">
        <v>44</v>
      </c>
      <c r="G604" s="38" t="s">
        <v>23</v>
      </c>
      <c r="H604" s="42">
        <v>3079.73</v>
      </c>
      <c r="I604" s="2"/>
      <c r="J604" s="44">
        <v>43948</v>
      </c>
      <c r="K604" s="42">
        <v>0</v>
      </c>
      <c r="L604" s="42">
        <v>2460.3000000000002</v>
      </c>
      <c r="M604" s="44">
        <v>45077</v>
      </c>
      <c r="N604" s="42">
        <f>H604-K604-L604</f>
        <v>619.42999999999984</v>
      </c>
      <c r="O604" s="42">
        <v>177.72</v>
      </c>
      <c r="P604" s="45">
        <v>0.13</v>
      </c>
      <c r="Q604" s="42">
        <v>20.45</v>
      </c>
      <c r="R604" s="42">
        <v>157.27000000000001</v>
      </c>
      <c r="S604" s="42">
        <v>462.16</v>
      </c>
      <c r="T604" s="38">
        <v>2101</v>
      </c>
      <c r="U604" s="14">
        <f>S604/H604</f>
        <v>0.15006510310968818</v>
      </c>
      <c r="V604" s="19"/>
      <c r="W604" s="19"/>
      <c r="X604" s="37" t="s">
        <v>3479</v>
      </c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</row>
    <row r="605" spans="1:37" s="3" customFormat="1" ht="16.5" customHeight="1">
      <c r="A605" s="38">
        <v>35</v>
      </c>
      <c r="B605" s="39">
        <v>10501</v>
      </c>
      <c r="C605" s="38">
        <v>10369746</v>
      </c>
      <c r="D605" s="40" t="s">
        <v>521</v>
      </c>
      <c r="E605" s="38">
        <v>2</v>
      </c>
      <c r="F605" s="38">
        <v>44</v>
      </c>
      <c r="G605" s="38" t="s">
        <v>23</v>
      </c>
      <c r="H605" s="42">
        <v>2265.54</v>
      </c>
      <c r="I605" s="2"/>
      <c r="J605" s="44">
        <v>43948</v>
      </c>
      <c r="K605" s="42">
        <v>0</v>
      </c>
      <c r="L605" s="42">
        <v>1809.81</v>
      </c>
      <c r="M605" s="44">
        <v>45077</v>
      </c>
      <c r="N605" s="42">
        <f>H605-K605-L605</f>
        <v>455.73</v>
      </c>
      <c r="O605" s="42">
        <v>130.75</v>
      </c>
      <c r="P605" s="45">
        <v>0.13</v>
      </c>
      <c r="Q605" s="42">
        <v>15.04</v>
      </c>
      <c r="R605" s="42">
        <v>115.71</v>
      </c>
      <c r="S605" s="42">
        <v>340.02</v>
      </c>
      <c r="T605" s="38">
        <v>2101</v>
      </c>
      <c r="U605" s="14">
        <f>S605/H605</f>
        <v>0.15008342381948675</v>
      </c>
      <c r="V605" s="19"/>
      <c r="W605" s="19"/>
      <c r="X605" s="37" t="s">
        <v>3479</v>
      </c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</row>
    <row r="606" spans="1:37" s="3" customFormat="1" ht="16.5" customHeight="1">
      <c r="A606" s="38">
        <v>398</v>
      </c>
      <c r="B606" s="39">
        <v>10736</v>
      </c>
      <c r="C606" s="38">
        <v>10284256</v>
      </c>
      <c r="D606" s="40" t="s">
        <v>1347</v>
      </c>
      <c r="E606" s="38">
        <v>2</v>
      </c>
      <c r="F606" s="38">
        <v>120</v>
      </c>
      <c r="G606" s="38" t="s">
        <v>21</v>
      </c>
      <c r="H606" s="42">
        <v>12600</v>
      </c>
      <c r="I606" s="55"/>
      <c r="J606" s="44">
        <v>42033</v>
      </c>
      <c r="K606" s="42">
        <v>0</v>
      </c>
      <c r="L606" s="42">
        <v>10174.5</v>
      </c>
      <c r="M606" s="44">
        <v>45138</v>
      </c>
      <c r="N606" s="42">
        <f>H606-K606-L606</f>
        <v>2425.5</v>
      </c>
      <c r="O606" s="42">
        <v>600</v>
      </c>
      <c r="P606" s="45">
        <v>0.13</v>
      </c>
      <c r="Q606" s="42">
        <v>69.03</v>
      </c>
      <c r="R606" s="42">
        <v>530.97</v>
      </c>
      <c r="S606" s="42">
        <v>1894.53</v>
      </c>
      <c r="T606" s="38">
        <v>5000</v>
      </c>
      <c r="U606" s="14">
        <f>S606/H606</f>
        <v>0.1503595238095238</v>
      </c>
      <c r="V606" s="19"/>
      <c r="W606" s="19"/>
      <c r="X606" s="37" t="s">
        <v>3461</v>
      </c>
    </row>
    <row r="607" spans="1:37" s="3" customFormat="1" ht="16.5" customHeight="1">
      <c r="A607" s="38">
        <v>5</v>
      </c>
      <c r="B607" s="39">
        <v>10724</v>
      </c>
      <c r="C607" s="38">
        <v>10275652</v>
      </c>
      <c r="D607" s="40" t="s">
        <v>158</v>
      </c>
      <c r="E607" s="38">
        <v>2</v>
      </c>
      <c r="F607" s="38">
        <v>50</v>
      </c>
      <c r="G607" s="38" t="s">
        <v>33</v>
      </c>
      <c r="H607" s="42">
        <v>3086.2</v>
      </c>
      <c r="I607" s="2"/>
      <c r="J607" s="44">
        <v>43613</v>
      </c>
      <c r="K607" s="42">
        <v>0</v>
      </c>
      <c r="L607" s="42">
        <v>2619.6799999999998</v>
      </c>
      <c r="M607" s="44">
        <v>44985</v>
      </c>
      <c r="N607" s="42">
        <f>H607-K607-L607</f>
        <v>466.52</v>
      </c>
      <c r="O607" s="42">
        <v>0</v>
      </c>
      <c r="P607" s="45">
        <v>0.13</v>
      </c>
      <c r="Q607" s="42">
        <v>0</v>
      </c>
      <c r="R607" s="42">
        <v>0</v>
      </c>
      <c r="S607" s="42">
        <f>N607-R607</f>
        <v>466.52</v>
      </c>
      <c r="T607" s="38">
        <v>5000</v>
      </c>
      <c r="U607" s="14">
        <f>S607/H607</f>
        <v>0.15116324282288898</v>
      </c>
      <c r="V607" s="19"/>
      <c r="W607" s="19"/>
      <c r="X607" s="37" t="s">
        <v>3459</v>
      </c>
    </row>
    <row r="608" spans="1:37" s="3" customFormat="1" ht="16.5" customHeight="1">
      <c r="A608" s="38">
        <v>277</v>
      </c>
      <c r="B608" s="39">
        <v>10736</v>
      </c>
      <c r="C608" s="38">
        <v>10319099</v>
      </c>
      <c r="D608" s="40" t="s">
        <v>1246</v>
      </c>
      <c r="E608" s="38">
        <v>1</v>
      </c>
      <c r="F608" s="38">
        <v>120</v>
      </c>
      <c r="G608" s="38" t="s">
        <v>279</v>
      </c>
      <c r="H608" s="42">
        <v>58188</v>
      </c>
      <c r="I608" s="55"/>
      <c r="J608" s="44">
        <v>41877</v>
      </c>
      <c r="K608" s="42">
        <v>0</v>
      </c>
      <c r="L608" s="42">
        <v>49290.23</v>
      </c>
      <c r="M608" s="44">
        <v>45138</v>
      </c>
      <c r="N608" s="42">
        <f>H608-K608-L608</f>
        <v>8897.7699999999968</v>
      </c>
      <c r="O608" s="42">
        <v>100</v>
      </c>
      <c r="P608" s="45">
        <v>0.13</v>
      </c>
      <c r="Q608" s="42">
        <v>11.5</v>
      </c>
      <c r="R608" s="42">
        <v>88.5</v>
      </c>
      <c r="S608" s="42">
        <v>8809.27</v>
      </c>
      <c r="T608" s="38">
        <v>1802</v>
      </c>
      <c r="U608" s="14">
        <f>S608/H608</f>
        <v>0.15139324259297451</v>
      </c>
      <c r="V608" s="19"/>
      <c r="W608" s="19"/>
      <c r="X608" s="37" t="s">
        <v>3461</v>
      </c>
    </row>
    <row r="609" spans="1:37" s="3" customFormat="1" ht="16.5" customHeight="1">
      <c r="A609" s="38">
        <v>671</v>
      </c>
      <c r="B609" s="39">
        <v>40712</v>
      </c>
      <c r="C609" s="38">
        <v>10326435</v>
      </c>
      <c r="D609" s="40" t="s">
        <v>1808</v>
      </c>
      <c r="E609" s="38">
        <v>60</v>
      </c>
      <c r="F609" s="38">
        <v>33</v>
      </c>
      <c r="G609" s="38" t="s">
        <v>36</v>
      </c>
      <c r="H609" s="42">
        <v>14566.5</v>
      </c>
      <c r="I609" s="55"/>
      <c r="J609" s="44">
        <v>44286</v>
      </c>
      <c r="K609" s="42">
        <v>441.41</v>
      </c>
      <c r="L609" s="42">
        <v>11918.05</v>
      </c>
      <c r="M609" s="44">
        <v>45138</v>
      </c>
      <c r="N609" s="42">
        <f>H609-K609-L609</f>
        <v>2207.0400000000009</v>
      </c>
      <c r="O609" s="42">
        <v>0</v>
      </c>
      <c r="P609" s="45">
        <v>0.13</v>
      </c>
      <c r="Q609" s="42">
        <v>0</v>
      </c>
      <c r="R609" s="42">
        <v>0</v>
      </c>
      <c r="S609" s="42">
        <v>2207.04</v>
      </c>
      <c r="T609" s="38">
        <v>5000</v>
      </c>
      <c r="U609" s="14">
        <f>S609/H609</f>
        <v>0.15151477705694572</v>
      </c>
      <c r="V609" s="19"/>
      <c r="W609" s="19"/>
      <c r="X609" s="37" t="s">
        <v>3467</v>
      </c>
    </row>
    <row r="610" spans="1:37" s="3" customFormat="1" ht="16.5" customHeight="1">
      <c r="A610" s="38">
        <v>596</v>
      </c>
      <c r="B610" s="39">
        <v>10736</v>
      </c>
      <c r="C610" s="38">
        <v>10284247</v>
      </c>
      <c r="D610" s="40" t="s">
        <v>1246</v>
      </c>
      <c r="E610" s="38">
        <v>1</v>
      </c>
      <c r="F610" s="38">
        <v>120</v>
      </c>
      <c r="G610" s="38" t="s">
        <v>262</v>
      </c>
      <c r="H610" s="42">
        <v>71812</v>
      </c>
      <c r="I610" s="55"/>
      <c r="J610" s="44">
        <v>41877</v>
      </c>
      <c r="K610" s="42">
        <v>0</v>
      </c>
      <c r="L610" s="42">
        <v>60830.69</v>
      </c>
      <c r="M610" s="44">
        <v>45138</v>
      </c>
      <c r="N610" s="42">
        <f>H610-K610-L610</f>
        <v>10981.309999999998</v>
      </c>
      <c r="O610" s="42">
        <v>100</v>
      </c>
      <c r="P610" s="45">
        <v>0.13</v>
      </c>
      <c r="Q610" s="42">
        <v>11.5</v>
      </c>
      <c r="R610" s="42">
        <v>88.5</v>
      </c>
      <c r="S610" s="42">
        <v>10892.81</v>
      </c>
      <c r="T610" s="38">
        <v>5000</v>
      </c>
      <c r="U610" s="14">
        <f>S610/H610</f>
        <v>0.15168509441319</v>
      </c>
      <c r="V610" s="19"/>
      <c r="W610" s="19"/>
      <c r="X610" s="37" t="s">
        <v>3461</v>
      </c>
    </row>
    <row r="611" spans="1:37" s="3" customFormat="1" ht="16.5" customHeight="1">
      <c r="A611" s="38">
        <v>41</v>
      </c>
      <c r="B611" s="39">
        <v>10723</v>
      </c>
      <c r="C611" s="38">
        <v>10295075</v>
      </c>
      <c r="D611" s="40" t="s">
        <v>647</v>
      </c>
      <c r="E611" s="38">
        <v>2</v>
      </c>
      <c r="F611" s="38">
        <v>120</v>
      </c>
      <c r="G611" s="38" t="s">
        <v>23</v>
      </c>
      <c r="H611" s="42">
        <v>7500</v>
      </c>
      <c r="I611" s="55"/>
      <c r="J611" s="44">
        <v>41877</v>
      </c>
      <c r="K611" s="42">
        <v>0</v>
      </c>
      <c r="L611" s="42">
        <v>6353.23</v>
      </c>
      <c r="M611" s="44">
        <v>45138</v>
      </c>
      <c r="N611" s="42">
        <f>H611-K611-L611</f>
        <v>1146.7700000000004</v>
      </c>
      <c r="O611" s="42">
        <v>0</v>
      </c>
      <c r="P611" s="45">
        <v>0.13</v>
      </c>
      <c r="Q611" s="42">
        <v>0</v>
      </c>
      <c r="R611" s="42">
        <v>0</v>
      </c>
      <c r="S611" s="42">
        <v>1146.77</v>
      </c>
      <c r="T611" s="38">
        <v>2101</v>
      </c>
      <c r="U611" s="14">
        <f>S611/H611</f>
        <v>0.15290266666666666</v>
      </c>
      <c r="V611" s="19"/>
      <c r="W611" s="19"/>
      <c r="X611" s="37" t="s">
        <v>3470</v>
      </c>
    </row>
    <row r="612" spans="1:37" s="3" customFormat="1" ht="16.5" customHeight="1">
      <c r="A612" s="38">
        <v>188</v>
      </c>
      <c r="B612" s="39">
        <v>10730</v>
      </c>
      <c r="C612" s="38">
        <v>10290528</v>
      </c>
      <c r="D612" s="40" t="s">
        <v>366</v>
      </c>
      <c r="E612" s="58">
        <v>1</v>
      </c>
      <c r="F612" s="38">
        <v>120</v>
      </c>
      <c r="G612" s="38" t="s">
        <v>23</v>
      </c>
      <c r="H612" s="42">
        <v>26842</v>
      </c>
      <c r="I612" s="57"/>
      <c r="J612" s="44">
        <v>41942</v>
      </c>
      <c r="K612" s="42">
        <v>0</v>
      </c>
      <c r="L612" s="42">
        <v>22737.43</v>
      </c>
      <c r="M612" s="44">
        <v>45199</v>
      </c>
      <c r="N612" s="42">
        <f>H612-K612-L612</f>
        <v>4104.57</v>
      </c>
      <c r="O612" s="42">
        <v>0</v>
      </c>
      <c r="P612" s="45">
        <v>0.13</v>
      </c>
      <c r="Q612" s="42">
        <v>0</v>
      </c>
      <c r="R612" s="42">
        <v>0</v>
      </c>
      <c r="S612" s="42">
        <f>N612-R612</f>
        <v>4104.57</v>
      </c>
      <c r="T612" s="38">
        <v>2109</v>
      </c>
      <c r="U612" s="14">
        <f>S612/H612</f>
        <v>0.15291595261157886</v>
      </c>
      <c r="V612" s="19"/>
      <c r="W612" s="19"/>
      <c r="X612" s="37" t="s">
        <v>3459</v>
      </c>
    </row>
    <row r="613" spans="1:37" s="3" customFormat="1" ht="16.5" customHeight="1">
      <c r="A613" s="38">
        <v>478</v>
      </c>
      <c r="B613" s="39">
        <v>10729</v>
      </c>
      <c r="C613" s="38">
        <v>10291882</v>
      </c>
      <c r="D613" s="40" t="s">
        <v>991</v>
      </c>
      <c r="E613" s="58">
        <v>9</v>
      </c>
      <c r="F613" s="38">
        <v>120</v>
      </c>
      <c r="G613" s="38" t="s">
        <v>23</v>
      </c>
      <c r="H613" s="42">
        <v>13230.81</v>
      </c>
      <c r="I613" s="37"/>
      <c r="J613" s="44">
        <v>42000</v>
      </c>
      <c r="K613" s="42">
        <v>0</v>
      </c>
      <c r="L613" s="42">
        <v>11207.43</v>
      </c>
      <c r="M613" s="44">
        <v>45259</v>
      </c>
      <c r="N613" s="42">
        <v>2023.38</v>
      </c>
      <c r="O613" s="42">
        <v>0</v>
      </c>
      <c r="P613" s="45">
        <f>IF(J613&lt;DATEVALUE("2009-1-1"),3%,13%)</f>
        <v>0.13</v>
      </c>
      <c r="Q613" s="42">
        <f>IF(P613=13%,ROUND(O613/(1+P613)*P613,2),ROUND(O613/(1+0.03)*0.02,2))</f>
        <v>0</v>
      </c>
      <c r="R613" s="42">
        <f>O613-Q613</f>
        <v>0</v>
      </c>
      <c r="S613" s="42">
        <f>N613-R613</f>
        <v>2023.38</v>
      </c>
      <c r="T613" s="38">
        <v>1601</v>
      </c>
      <c r="U613" s="14">
        <f>S613/H613</f>
        <v>0.15292941248494993</v>
      </c>
      <c r="V613" s="19"/>
      <c r="W613" s="19"/>
      <c r="X613" s="37" t="s">
        <v>3459</v>
      </c>
    </row>
    <row r="614" spans="1:37" s="3" customFormat="1" ht="16.5" customHeight="1">
      <c r="A614" s="38">
        <v>158</v>
      </c>
      <c r="B614" s="39">
        <v>10741</v>
      </c>
      <c r="C614" s="38">
        <v>10282301</v>
      </c>
      <c r="D614" s="40" t="s">
        <v>2003</v>
      </c>
      <c r="E614" s="38">
        <v>1</v>
      </c>
      <c r="F614" s="38">
        <v>120</v>
      </c>
      <c r="G614" s="38" t="s">
        <v>21</v>
      </c>
      <c r="H614" s="42">
        <v>175213.68</v>
      </c>
      <c r="I614" s="49"/>
      <c r="J614" s="44">
        <v>41878</v>
      </c>
      <c r="K614" s="42">
        <v>0</v>
      </c>
      <c r="L614" s="42">
        <v>147033.47</v>
      </c>
      <c r="M614" s="44">
        <v>45107</v>
      </c>
      <c r="N614" s="42">
        <f>H614-K614-L614</f>
        <v>28180.209999999992</v>
      </c>
      <c r="O614" s="42">
        <v>1500</v>
      </c>
      <c r="P614" s="45">
        <v>0.13</v>
      </c>
      <c r="Q614" s="42">
        <f>IF(P614=13%,ROUND(O614/(1+P614)*P614,2),ROUND(O614/(1+0.03)*0.02,2))</f>
        <v>172.57</v>
      </c>
      <c r="R614" s="42">
        <f>O614-Q614</f>
        <v>1327.43</v>
      </c>
      <c r="S614" s="42">
        <f>N614-R614</f>
        <v>26852.779999999992</v>
      </c>
      <c r="T614" s="38">
        <v>5000</v>
      </c>
      <c r="U614" s="14">
        <f>S614/H614</f>
        <v>0.15325732556955593</v>
      </c>
      <c r="V614" s="19"/>
      <c r="W614" s="19"/>
      <c r="X614" s="37" t="s">
        <v>3462</v>
      </c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</row>
    <row r="615" spans="1:37" s="3" customFormat="1" ht="16.5" customHeight="1">
      <c r="A615" s="38">
        <v>13</v>
      </c>
      <c r="B615" s="39">
        <v>10751</v>
      </c>
      <c r="C615" s="38">
        <v>10305681</v>
      </c>
      <c r="D615" s="40" t="s">
        <v>861</v>
      </c>
      <c r="E615" s="38">
        <v>1</v>
      </c>
      <c r="F615" s="38">
        <v>120</v>
      </c>
      <c r="G615" s="38" t="s">
        <v>23</v>
      </c>
      <c r="H615" s="42">
        <v>1179.49</v>
      </c>
      <c r="I615" s="2"/>
      <c r="J615" s="44">
        <v>41783</v>
      </c>
      <c r="K615" s="42">
        <v>0</v>
      </c>
      <c r="L615" s="42">
        <v>989.83</v>
      </c>
      <c r="M615" s="44">
        <v>45016</v>
      </c>
      <c r="N615" s="42">
        <f>H615-K615-L615</f>
        <v>189.65999999999997</v>
      </c>
      <c r="O615" s="42">
        <v>10</v>
      </c>
      <c r="P615" s="45">
        <v>0.13</v>
      </c>
      <c r="Q615" s="42">
        <v>1.1499999999999999</v>
      </c>
      <c r="R615" s="42">
        <v>8.85</v>
      </c>
      <c r="S615" s="42">
        <v>180.81</v>
      </c>
      <c r="T615" s="38">
        <v>5000</v>
      </c>
      <c r="U615" s="14">
        <f>S615/H615</f>
        <v>0.1532950682074456</v>
      </c>
      <c r="V615" s="19"/>
      <c r="W615" s="19"/>
      <c r="X615" s="37" t="s">
        <v>3474</v>
      </c>
    </row>
    <row r="616" spans="1:37" s="3" customFormat="1" ht="16.5" customHeight="1">
      <c r="A616" s="38">
        <v>5</v>
      </c>
      <c r="B616" s="39">
        <v>10749</v>
      </c>
      <c r="C616" s="38">
        <v>10300880</v>
      </c>
      <c r="D616" s="40" t="s">
        <v>229</v>
      </c>
      <c r="E616" s="38">
        <v>7</v>
      </c>
      <c r="F616" s="38">
        <v>37</v>
      </c>
      <c r="G616" s="38" t="s">
        <v>33</v>
      </c>
      <c r="H616" s="42">
        <v>14658.12</v>
      </c>
      <c r="I616" s="2"/>
      <c r="J616" s="44">
        <v>44004</v>
      </c>
      <c r="K616" s="42">
        <v>0</v>
      </c>
      <c r="L616" s="42">
        <v>12403.77</v>
      </c>
      <c r="M616" s="44">
        <v>45016</v>
      </c>
      <c r="N616" s="42">
        <f>H616-K616-L616</f>
        <v>2254.3500000000004</v>
      </c>
      <c r="O616" s="42">
        <v>0</v>
      </c>
      <c r="P616" s="45">
        <v>0.13</v>
      </c>
      <c r="Q616" s="42">
        <v>0</v>
      </c>
      <c r="R616" s="42">
        <v>0</v>
      </c>
      <c r="S616" s="42">
        <v>2254.35</v>
      </c>
      <c r="T616" s="38">
        <v>2506</v>
      </c>
      <c r="U616" s="14">
        <f>S616/H616</f>
        <v>0.15379530253538651</v>
      </c>
      <c r="V616" s="19"/>
      <c r="W616" s="19"/>
      <c r="X616" s="37" t="s">
        <v>3473</v>
      </c>
    </row>
    <row r="617" spans="1:37" s="3" customFormat="1" ht="16.5" customHeight="1">
      <c r="A617" s="38">
        <v>3</v>
      </c>
      <c r="B617" s="39">
        <v>20704</v>
      </c>
      <c r="C617" s="38">
        <v>10295992</v>
      </c>
      <c r="D617" s="40" t="s">
        <v>1176</v>
      </c>
      <c r="E617" s="38">
        <v>7.1743000000000001E-2</v>
      </c>
      <c r="F617" s="38">
        <v>120</v>
      </c>
      <c r="G617" s="38" t="s">
        <v>2908</v>
      </c>
      <c r="H617" s="42">
        <v>321592</v>
      </c>
      <c r="I617" s="2"/>
      <c r="J617" s="44">
        <v>42003</v>
      </c>
      <c r="K617" s="42">
        <v>0</v>
      </c>
      <c r="L617" s="42">
        <v>267993.34000000003</v>
      </c>
      <c r="M617" s="44">
        <v>45046</v>
      </c>
      <c r="N617" s="42">
        <f>H617-K617-L617</f>
        <v>53598.659999999974</v>
      </c>
      <c r="O617" s="42">
        <v>4500</v>
      </c>
      <c r="P617" s="45">
        <v>0.13</v>
      </c>
      <c r="Q617" s="42">
        <v>517.70000000000005</v>
      </c>
      <c r="R617" s="42">
        <v>3982.3</v>
      </c>
      <c r="S617" s="42">
        <v>49616.36</v>
      </c>
      <c r="T617" s="38">
        <v>5000</v>
      </c>
      <c r="U617" s="14">
        <f>S617/H617</f>
        <v>0.15428356426776785</v>
      </c>
      <c r="V617" s="19"/>
      <c r="W617" s="19"/>
      <c r="X617" s="37" t="s">
        <v>3466</v>
      </c>
    </row>
    <row r="618" spans="1:37" s="3" customFormat="1" ht="16.5" customHeight="1">
      <c r="A618" s="38">
        <v>2</v>
      </c>
      <c r="B618" s="39">
        <v>10747</v>
      </c>
      <c r="C618" s="38">
        <v>10307430</v>
      </c>
      <c r="D618" s="40" t="s">
        <v>2870</v>
      </c>
      <c r="E618" s="38">
        <v>6</v>
      </c>
      <c r="F618" s="38">
        <v>120</v>
      </c>
      <c r="G618" s="38" t="s">
        <v>23</v>
      </c>
      <c r="H618" s="42">
        <v>8886</v>
      </c>
      <c r="I618" s="2"/>
      <c r="J618" s="44">
        <v>41753</v>
      </c>
      <c r="K618" s="42">
        <v>0</v>
      </c>
      <c r="L618" s="42">
        <v>7456.88</v>
      </c>
      <c r="M618" s="44">
        <v>44985</v>
      </c>
      <c r="N618" s="42">
        <f>H618-K618-L618</f>
        <v>1429.12</v>
      </c>
      <c r="O618" s="42">
        <v>60</v>
      </c>
      <c r="P618" s="45">
        <v>0.13</v>
      </c>
      <c r="Q618" s="42">
        <v>6.9</v>
      </c>
      <c r="R618" s="42">
        <v>53.1</v>
      </c>
      <c r="S618" s="42">
        <f>N618-R618</f>
        <v>1376.02</v>
      </c>
      <c r="T618" s="38">
        <v>5000</v>
      </c>
      <c r="U618" s="14">
        <f>S618/H618</f>
        <v>0.15485257708755346</v>
      </c>
      <c r="V618" s="19"/>
      <c r="W618" s="19"/>
      <c r="X618" s="37" t="s">
        <v>3472</v>
      </c>
    </row>
    <row r="619" spans="1:37" s="3" customFormat="1" ht="16.5" customHeight="1">
      <c r="A619" s="38">
        <v>58</v>
      </c>
      <c r="B619" s="39">
        <v>10705</v>
      </c>
      <c r="C619" s="38">
        <v>10280123</v>
      </c>
      <c r="D619" s="40" t="s">
        <v>1049</v>
      </c>
      <c r="E619" s="38">
        <v>4</v>
      </c>
      <c r="F619" s="38">
        <v>120</v>
      </c>
      <c r="G619" s="38" t="s">
        <v>23</v>
      </c>
      <c r="H619" s="42">
        <v>1582.22</v>
      </c>
      <c r="I619" s="53"/>
      <c r="J619" s="44">
        <v>41939</v>
      </c>
      <c r="K619" s="42">
        <v>0</v>
      </c>
      <c r="L619" s="42">
        <v>1327.73</v>
      </c>
      <c r="M619" s="44">
        <v>45169</v>
      </c>
      <c r="N619" s="42">
        <f>H619-K619-L619</f>
        <v>254.49</v>
      </c>
      <c r="O619" s="42">
        <v>8</v>
      </c>
      <c r="P619" s="45">
        <v>0.13</v>
      </c>
      <c r="Q619" s="42">
        <v>0.92</v>
      </c>
      <c r="R619" s="42">
        <v>7.08</v>
      </c>
      <c r="S619" s="42">
        <v>247.41</v>
      </c>
      <c r="T619" s="38">
        <v>5000</v>
      </c>
      <c r="U619" s="14">
        <f>S619/H619</f>
        <v>0.15636889939452162</v>
      </c>
      <c r="V619" s="19"/>
      <c r="W619" s="19"/>
      <c r="X619" s="37" t="s">
        <v>3456</v>
      </c>
    </row>
    <row r="620" spans="1:37" s="3" customFormat="1" ht="16.5" customHeight="1">
      <c r="A620" s="38">
        <v>48</v>
      </c>
      <c r="B620" s="39">
        <v>10745</v>
      </c>
      <c r="C620" s="38">
        <v>10308187</v>
      </c>
      <c r="D620" s="40" t="s">
        <v>584</v>
      </c>
      <c r="E620" s="38">
        <v>1</v>
      </c>
      <c r="F620" s="38">
        <v>120</v>
      </c>
      <c r="G620" s="38" t="s">
        <v>21</v>
      </c>
      <c r="H620" s="42">
        <v>144823.17000000001</v>
      </c>
      <c r="I620" s="2"/>
      <c r="J620" s="44">
        <v>41848</v>
      </c>
      <c r="K620" s="42">
        <v>0</v>
      </c>
      <c r="L620" s="42">
        <v>119237.71</v>
      </c>
      <c r="M620" s="44">
        <v>45016</v>
      </c>
      <c r="N620" s="42">
        <f>H620-K620-L620</f>
        <v>25585.460000000006</v>
      </c>
      <c r="O620" s="42">
        <v>3000</v>
      </c>
      <c r="P620" s="45">
        <v>0.13</v>
      </c>
      <c r="Q620" s="42">
        <v>345.13</v>
      </c>
      <c r="R620" s="42">
        <v>2654.87</v>
      </c>
      <c r="S620" s="42">
        <v>22930.59</v>
      </c>
      <c r="T620" s="38">
        <v>2001</v>
      </c>
      <c r="U620" s="14">
        <f>S620/H620</f>
        <v>0.15833509237506677</v>
      </c>
      <c r="V620" s="19"/>
      <c r="W620" s="19"/>
      <c r="X620" s="37" t="s">
        <v>3463</v>
      </c>
    </row>
    <row r="621" spans="1:37" s="3" customFormat="1" ht="16.5" customHeight="1">
      <c r="A621" s="38">
        <v>1</v>
      </c>
      <c r="B621" s="39">
        <v>10745</v>
      </c>
      <c r="C621" s="38">
        <v>10308186</v>
      </c>
      <c r="D621" s="40" t="s">
        <v>584</v>
      </c>
      <c r="E621" s="46">
        <v>0.25</v>
      </c>
      <c r="F621" s="38">
        <v>120</v>
      </c>
      <c r="G621" s="38" t="s">
        <v>21</v>
      </c>
      <c r="H621" s="42">
        <v>12624.95</v>
      </c>
      <c r="I621" s="2"/>
      <c r="J621" s="44">
        <v>41848</v>
      </c>
      <c r="K621" s="42">
        <v>0</v>
      </c>
      <c r="L621" s="42">
        <v>10194.65</v>
      </c>
      <c r="M621" s="44">
        <v>44957</v>
      </c>
      <c r="N621" s="42">
        <f>H621-K621-L621</f>
        <v>2430.3000000000011</v>
      </c>
      <c r="O621" s="42">
        <v>485</v>
      </c>
      <c r="P621" s="45">
        <v>0.13</v>
      </c>
      <c r="Q621" s="42">
        <v>55.8</v>
      </c>
      <c r="R621" s="42">
        <v>429.2</v>
      </c>
      <c r="S621" s="42">
        <f>N621-R621</f>
        <v>2001.100000000001</v>
      </c>
      <c r="T621" s="38">
        <v>2201</v>
      </c>
      <c r="U621" s="14">
        <f>S621/H621</f>
        <v>0.1585035980340517</v>
      </c>
      <c r="V621" s="19"/>
      <c r="W621" s="19"/>
      <c r="X621" s="37" t="s">
        <v>3463</v>
      </c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</row>
    <row r="622" spans="1:37" s="3" customFormat="1" ht="16.5" customHeight="1">
      <c r="A622" s="38">
        <v>343</v>
      </c>
      <c r="B622" s="39">
        <v>40712</v>
      </c>
      <c r="C622" s="38">
        <v>10302661</v>
      </c>
      <c r="D622" s="40" t="s">
        <v>1661</v>
      </c>
      <c r="E622" s="38">
        <v>1</v>
      </c>
      <c r="F622" s="38">
        <v>43</v>
      </c>
      <c r="G622" s="38" t="s">
        <v>21</v>
      </c>
      <c r="H622" s="42">
        <v>12770.89</v>
      </c>
      <c r="I622" s="55"/>
      <c r="J622" s="44">
        <v>43979</v>
      </c>
      <c r="K622" s="42">
        <v>0</v>
      </c>
      <c r="L622" s="42">
        <v>10721.66</v>
      </c>
      <c r="M622" s="44">
        <v>45138</v>
      </c>
      <c r="N622" s="42">
        <f>H622-K622-L622</f>
        <v>2049.2299999999996</v>
      </c>
      <c r="O622" s="42">
        <v>0</v>
      </c>
      <c r="P622" s="45">
        <v>0.13</v>
      </c>
      <c r="Q622" s="42">
        <v>0</v>
      </c>
      <c r="R622" s="42">
        <v>0</v>
      </c>
      <c r="S622" s="42">
        <v>2049.23</v>
      </c>
      <c r="T622" s="38">
        <v>2102</v>
      </c>
      <c r="U622" s="14">
        <f>S622/H622</f>
        <v>0.16046101720396935</v>
      </c>
      <c r="V622" s="19"/>
      <c r="W622" s="19"/>
      <c r="X622" s="37" t="s">
        <v>3467</v>
      </c>
    </row>
    <row r="623" spans="1:37" s="3" customFormat="1" ht="16.5" customHeight="1">
      <c r="A623" s="38">
        <v>168</v>
      </c>
      <c r="B623" s="39">
        <v>10741</v>
      </c>
      <c r="C623" s="38">
        <v>10282441</v>
      </c>
      <c r="D623" s="40" t="s">
        <v>924</v>
      </c>
      <c r="E623" s="38">
        <v>1</v>
      </c>
      <c r="F623" s="38">
        <v>120</v>
      </c>
      <c r="G623" s="38" t="s">
        <v>23</v>
      </c>
      <c r="H623" s="42">
        <v>1518</v>
      </c>
      <c r="I623" s="49"/>
      <c r="J623" s="44">
        <v>41876</v>
      </c>
      <c r="K623" s="42">
        <v>0</v>
      </c>
      <c r="L623" s="42">
        <v>1273.9100000000001</v>
      </c>
      <c r="M623" s="44">
        <v>45107</v>
      </c>
      <c r="N623" s="42">
        <f>H623-K623-L623</f>
        <v>244.08999999999992</v>
      </c>
      <c r="O623" s="42">
        <v>0</v>
      </c>
      <c r="P623" s="45">
        <v>0.13</v>
      </c>
      <c r="Q623" s="42">
        <v>0</v>
      </c>
      <c r="R623" s="42">
        <v>0</v>
      </c>
      <c r="S623" s="42">
        <f>N623-R623</f>
        <v>244.08999999999992</v>
      </c>
      <c r="T623" s="38">
        <v>5000</v>
      </c>
      <c r="U623" s="14">
        <f>S623/H623</f>
        <v>0.16079710144927531</v>
      </c>
      <c r="V623" s="19"/>
      <c r="W623" s="19"/>
      <c r="X623" s="37" t="s">
        <v>3462</v>
      </c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</row>
    <row r="624" spans="1:37" s="3" customFormat="1" ht="16.5" customHeight="1">
      <c r="A624" s="38">
        <v>390</v>
      </c>
      <c r="B624" s="39">
        <v>10729</v>
      </c>
      <c r="C624" s="38">
        <v>10291886</v>
      </c>
      <c r="D624" s="40" t="s">
        <v>732</v>
      </c>
      <c r="E624" s="58">
        <v>1</v>
      </c>
      <c r="F624" s="38">
        <v>120</v>
      </c>
      <c r="G624" s="38" t="s">
        <v>21</v>
      </c>
      <c r="H624" s="42">
        <v>17045.7</v>
      </c>
      <c r="I624" s="37"/>
      <c r="J624" s="44">
        <v>42032</v>
      </c>
      <c r="K624" s="42">
        <v>0</v>
      </c>
      <c r="L624" s="42">
        <v>14304.34</v>
      </c>
      <c r="M624" s="44">
        <v>45259</v>
      </c>
      <c r="N624" s="42">
        <v>2741.36</v>
      </c>
      <c r="O624" s="42">
        <v>0</v>
      </c>
      <c r="P624" s="45">
        <f>IF(J624&lt;DATEVALUE("2009-1-1"),3%,13%)</f>
        <v>0.13</v>
      </c>
      <c r="Q624" s="42">
        <f>IF(P624=13%,ROUND(O624/(1+P624)*P624,2),ROUND(O624/(1+0.03)*0.02,2))</f>
        <v>0</v>
      </c>
      <c r="R624" s="42">
        <f>O624-Q624</f>
        <v>0</v>
      </c>
      <c r="S624" s="42">
        <f>N624-R624</f>
        <v>2741.36</v>
      </c>
      <c r="T624" s="38">
        <v>5000</v>
      </c>
      <c r="U624" s="14">
        <f>S624/H624</f>
        <v>0.16082413746575383</v>
      </c>
      <c r="V624" s="19"/>
      <c r="W624" s="19"/>
      <c r="X624" s="37" t="s">
        <v>3459</v>
      </c>
    </row>
    <row r="625" spans="1:37" s="3" customFormat="1" ht="16.5" customHeight="1">
      <c r="A625" s="38">
        <v>479</v>
      </c>
      <c r="B625" s="39">
        <v>10729</v>
      </c>
      <c r="C625" s="38">
        <v>10291887</v>
      </c>
      <c r="D625" s="40" t="s">
        <v>991</v>
      </c>
      <c r="E625" s="58">
        <v>13</v>
      </c>
      <c r="F625" s="38">
        <v>120</v>
      </c>
      <c r="G625" s="38" t="s">
        <v>23</v>
      </c>
      <c r="H625" s="42">
        <v>19111.169999999998</v>
      </c>
      <c r="I625" s="37"/>
      <c r="J625" s="44">
        <v>42030</v>
      </c>
      <c r="K625" s="42">
        <v>0</v>
      </c>
      <c r="L625" s="42">
        <v>16037.54</v>
      </c>
      <c r="M625" s="44">
        <v>45259</v>
      </c>
      <c r="N625" s="42">
        <v>3073.63</v>
      </c>
      <c r="O625" s="42">
        <v>0</v>
      </c>
      <c r="P625" s="45">
        <f>IF(J625&lt;DATEVALUE("2009-1-1"),3%,13%)</f>
        <v>0.13</v>
      </c>
      <c r="Q625" s="42">
        <f>IF(P625=13%,ROUND(O625/(1+P625)*P625,2),ROUND(O625/(1+0.03)*0.02,2))</f>
        <v>0</v>
      </c>
      <c r="R625" s="42">
        <f>O625-Q625</f>
        <v>0</v>
      </c>
      <c r="S625" s="42">
        <f>N625-R625</f>
        <v>3073.63</v>
      </c>
      <c r="T625" s="38">
        <v>1601</v>
      </c>
      <c r="U625" s="14">
        <f>S625/H625</f>
        <v>0.16082898116651154</v>
      </c>
      <c r="V625" s="19"/>
      <c r="W625" s="19"/>
      <c r="X625" s="37" t="s">
        <v>3459</v>
      </c>
    </row>
    <row r="626" spans="1:37" s="3" customFormat="1" ht="16.5" customHeight="1">
      <c r="A626" s="38">
        <v>185</v>
      </c>
      <c r="B626" s="39">
        <v>10741</v>
      </c>
      <c r="C626" s="38">
        <v>10282443</v>
      </c>
      <c r="D626" s="40" t="s">
        <v>1673</v>
      </c>
      <c r="E626" s="38">
        <v>11</v>
      </c>
      <c r="F626" s="38">
        <v>120</v>
      </c>
      <c r="G626" s="38" t="s">
        <v>23</v>
      </c>
      <c r="H626" s="42">
        <v>2761</v>
      </c>
      <c r="I626" s="49"/>
      <c r="J626" s="44">
        <v>41876</v>
      </c>
      <c r="K626" s="42">
        <v>0</v>
      </c>
      <c r="L626" s="42">
        <v>2316.9499999999998</v>
      </c>
      <c r="M626" s="44">
        <v>45107</v>
      </c>
      <c r="N626" s="42">
        <f>H626-K626-L626</f>
        <v>444.05000000000018</v>
      </c>
      <c r="O626" s="42">
        <v>0</v>
      </c>
      <c r="P626" s="45">
        <v>0.13</v>
      </c>
      <c r="Q626" s="42">
        <v>0</v>
      </c>
      <c r="R626" s="42">
        <v>0</v>
      </c>
      <c r="S626" s="42">
        <f>N626-R626</f>
        <v>444.05000000000018</v>
      </c>
      <c r="T626" s="38">
        <v>1604</v>
      </c>
      <c r="U626" s="14">
        <f>S626/H626</f>
        <v>0.16082940963419057</v>
      </c>
      <c r="V626" s="19"/>
      <c r="W626" s="19"/>
      <c r="X626" s="37" t="s">
        <v>3462</v>
      </c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</row>
    <row r="627" spans="1:37" s="3" customFormat="1" ht="16.5" customHeight="1">
      <c r="A627" s="38">
        <v>170</v>
      </c>
      <c r="B627" s="39">
        <v>10741</v>
      </c>
      <c r="C627" s="38">
        <v>10282444</v>
      </c>
      <c r="D627" s="40" t="s">
        <v>991</v>
      </c>
      <c r="E627" s="38">
        <v>8</v>
      </c>
      <c r="F627" s="38">
        <v>120</v>
      </c>
      <c r="G627" s="38" t="s">
        <v>23</v>
      </c>
      <c r="H627" s="42">
        <v>9478.4</v>
      </c>
      <c r="I627" s="49"/>
      <c r="J627" s="44">
        <v>41876</v>
      </c>
      <c r="K627" s="42">
        <v>0</v>
      </c>
      <c r="L627" s="42">
        <v>7953.99</v>
      </c>
      <c r="M627" s="44">
        <v>45107</v>
      </c>
      <c r="N627" s="42">
        <f>H627-K627-L627</f>
        <v>1524.4099999999999</v>
      </c>
      <c r="O627" s="42">
        <v>0</v>
      </c>
      <c r="P627" s="45">
        <v>0.13</v>
      </c>
      <c r="Q627" s="42">
        <v>0</v>
      </c>
      <c r="R627" s="42">
        <v>0</v>
      </c>
      <c r="S627" s="42">
        <f>N627-R627</f>
        <v>1524.4099999999999</v>
      </c>
      <c r="T627" s="38">
        <v>1604</v>
      </c>
      <c r="U627" s="14">
        <f>S627/H627</f>
        <v>0.16082988690074274</v>
      </c>
      <c r="V627" s="19"/>
      <c r="W627" s="19"/>
      <c r="X627" s="37" t="s">
        <v>3462</v>
      </c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</row>
    <row r="628" spans="1:37" s="3" customFormat="1" ht="16.5" customHeight="1">
      <c r="A628" s="38">
        <v>679</v>
      </c>
      <c r="B628" s="39">
        <v>10738</v>
      </c>
      <c r="C628" s="38">
        <v>10285600</v>
      </c>
      <c r="D628" s="40" t="s">
        <v>471</v>
      </c>
      <c r="E628" s="58">
        <v>92</v>
      </c>
      <c r="F628" s="38">
        <v>60</v>
      </c>
      <c r="G628" s="38" t="s">
        <v>23</v>
      </c>
      <c r="H628" s="42">
        <v>14861.68</v>
      </c>
      <c r="I628" s="57"/>
      <c r="J628" s="44">
        <v>43582</v>
      </c>
      <c r="K628" s="42">
        <v>0</v>
      </c>
      <c r="L628" s="42">
        <v>12471.43</v>
      </c>
      <c r="M628" s="44">
        <v>45199</v>
      </c>
      <c r="N628" s="42">
        <f>H628-K628-L628</f>
        <v>2390.25</v>
      </c>
      <c r="O628" s="42">
        <v>0</v>
      </c>
      <c r="P628" s="45">
        <v>0.13</v>
      </c>
      <c r="Q628" s="42">
        <v>0</v>
      </c>
      <c r="R628" s="42">
        <v>0</v>
      </c>
      <c r="S628" s="42">
        <f>N628-R628</f>
        <v>2390.25</v>
      </c>
      <c r="T628" s="38">
        <v>5000</v>
      </c>
      <c r="U628" s="14">
        <f>S628/H628</f>
        <v>0.16083309558542505</v>
      </c>
      <c r="V628" s="19"/>
      <c r="W628" s="19"/>
      <c r="X628" s="37" t="s">
        <v>3461</v>
      </c>
    </row>
    <row r="629" spans="1:37" s="3" customFormat="1" ht="16.5" customHeight="1">
      <c r="A629" s="38">
        <v>194</v>
      </c>
      <c r="B629" s="39">
        <v>10741</v>
      </c>
      <c r="C629" s="38">
        <v>10282440</v>
      </c>
      <c r="D629" s="40" t="s">
        <v>1403</v>
      </c>
      <c r="E629" s="38">
        <v>1</v>
      </c>
      <c r="F629" s="38">
        <v>120</v>
      </c>
      <c r="G629" s="38" t="s">
        <v>23</v>
      </c>
      <c r="H629" s="42">
        <v>1500</v>
      </c>
      <c r="I629" s="49"/>
      <c r="J629" s="44">
        <v>41876</v>
      </c>
      <c r="K629" s="42">
        <v>0</v>
      </c>
      <c r="L629" s="42">
        <v>1258.75</v>
      </c>
      <c r="M629" s="44">
        <v>45107</v>
      </c>
      <c r="N629" s="42">
        <f>H629-K629-L629</f>
        <v>241.25</v>
      </c>
      <c r="O629" s="42">
        <v>0</v>
      </c>
      <c r="P629" s="45">
        <v>0.13</v>
      </c>
      <c r="Q629" s="42">
        <v>0</v>
      </c>
      <c r="R629" s="42">
        <v>0</v>
      </c>
      <c r="S629" s="42">
        <f>N629-R629</f>
        <v>241.25</v>
      </c>
      <c r="T629" s="38">
        <v>5000</v>
      </c>
      <c r="U629" s="14">
        <f>S629/H629</f>
        <v>0.16083333333333333</v>
      </c>
      <c r="V629" s="19"/>
      <c r="W629" s="19"/>
      <c r="X629" s="37" t="s">
        <v>3462</v>
      </c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</row>
    <row r="630" spans="1:37" s="3" customFormat="1" ht="16.5" customHeight="1">
      <c r="A630" s="38">
        <v>88</v>
      </c>
      <c r="B630" s="39">
        <v>10745</v>
      </c>
      <c r="C630" s="38">
        <v>10308494</v>
      </c>
      <c r="D630" s="40" t="s">
        <v>31</v>
      </c>
      <c r="E630" s="38">
        <v>49</v>
      </c>
      <c r="F630" s="38">
        <v>120</v>
      </c>
      <c r="G630" s="38" t="s">
        <v>23</v>
      </c>
      <c r="H630" s="42">
        <v>2177.7800000000002</v>
      </c>
      <c r="I630" s="2"/>
      <c r="J630" s="44">
        <v>41847</v>
      </c>
      <c r="K630" s="42">
        <v>0</v>
      </c>
      <c r="L630" s="42">
        <v>1827.52</v>
      </c>
      <c r="M630" s="44">
        <v>45077</v>
      </c>
      <c r="N630" s="42">
        <f>H630-K630-L630</f>
        <v>350.26000000000022</v>
      </c>
      <c r="O630" s="42">
        <v>0</v>
      </c>
      <c r="P630" s="45">
        <v>0.13</v>
      </c>
      <c r="Q630" s="42">
        <v>0</v>
      </c>
      <c r="R630" s="42">
        <v>0</v>
      </c>
      <c r="S630" s="42">
        <f>N630-R630</f>
        <v>350.26000000000022</v>
      </c>
      <c r="T630" s="38">
        <v>5000</v>
      </c>
      <c r="U630" s="14">
        <f>S630/H630</f>
        <v>0.16083350935356197</v>
      </c>
      <c r="V630" s="19"/>
      <c r="W630" s="19"/>
      <c r="X630" s="37" t="s">
        <v>3463</v>
      </c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</row>
    <row r="631" spans="1:37" s="3" customFormat="1" ht="16.5" customHeight="1">
      <c r="A631" s="38">
        <v>35</v>
      </c>
      <c r="B631" s="39">
        <v>10705</v>
      </c>
      <c r="C631" s="38">
        <v>10280119</v>
      </c>
      <c r="D631" s="40" t="s">
        <v>1188</v>
      </c>
      <c r="E631" s="38">
        <v>8</v>
      </c>
      <c r="F631" s="38">
        <v>120</v>
      </c>
      <c r="G631" s="38" t="s">
        <v>21</v>
      </c>
      <c r="H631" s="42">
        <v>141470.07999999999</v>
      </c>
      <c r="I631" s="53"/>
      <c r="J631" s="44">
        <v>41908</v>
      </c>
      <c r="K631" s="42">
        <v>0</v>
      </c>
      <c r="L631" s="42">
        <v>118716.95</v>
      </c>
      <c r="M631" s="44">
        <v>45138</v>
      </c>
      <c r="N631" s="42">
        <f>H631-K631-L631</f>
        <v>22753.12999999999</v>
      </c>
      <c r="O631" s="42">
        <v>0</v>
      </c>
      <c r="P631" s="45">
        <v>0.13</v>
      </c>
      <c r="Q631" s="42">
        <v>0</v>
      </c>
      <c r="R631" s="42">
        <v>0</v>
      </c>
      <c r="S631" s="42">
        <v>22753.13</v>
      </c>
      <c r="T631" s="38">
        <v>5000</v>
      </c>
      <c r="U631" s="14">
        <f>S631/H631</f>
        <v>0.16083351334784007</v>
      </c>
      <c r="V631" s="19"/>
      <c r="W631" s="19"/>
      <c r="X631" s="37" t="s">
        <v>3456</v>
      </c>
    </row>
    <row r="632" spans="1:37" s="3" customFormat="1" ht="16.5" customHeight="1">
      <c r="A632" s="38">
        <v>25</v>
      </c>
      <c r="B632" s="39">
        <v>10708</v>
      </c>
      <c r="C632" s="38">
        <v>10297186</v>
      </c>
      <c r="D632" s="40" t="s">
        <v>2085</v>
      </c>
      <c r="E632" s="38">
        <v>300</v>
      </c>
      <c r="F632" s="38">
        <v>60</v>
      </c>
      <c r="G632" s="38" t="s">
        <v>23</v>
      </c>
      <c r="H632" s="42">
        <v>12690</v>
      </c>
      <c r="I632" s="2"/>
      <c r="J632" s="44">
        <v>43460</v>
      </c>
      <c r="K632" s="42">
        <v>0</v>
      </c>
      <c r="L632" s="42">
        <v>10649.02</v>
      </c>
      <c r="M632" s="44">
        <v>45077</v>
      </c>
      <c r="N632" s="42">
        <f>H632-K632-L632</f>
        <v>2040.9799999999996</v>
      </c>
      <c r="O632" s="42">
        <v>0</v>
      </c>
      <c r="P632" s="45">
        <v>0.13</v>
      </c>
      <c r="Q632" s="42">
        <v>0</v>
      </c>
      <c r="R632" s="42">
        <v>0</v>
      </c>
      <c r="S632" s="42">
        <v>2040.98</v>
      </c>
      <c r="T632" s="38">
        <v>5000</v>
      </c>
      <c r="U632" s="14">
        <f>S632/H632</f>
        <v>0.16083372734436566</v>
      </c>
      <c r="V632" s="19"/>
      <c r="W632" s="19"/>
      <c r="X632" s="37" t="s">
        <v>3456</v>
      </c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</row>
    <row r="633" spans="1:37" s="3" customFormat="1" ht="16.5" customHeight="1">
      <c r="A633" s="38">
        <v>675</v>
      </c>
      <c r="B633" s="39">
        <v>10738</v>
      </c>
      <c r="C633" s="38">
        <v>10285185</v>
      </c>
      <c r="D633" s="40" t="s">
        <v>467</v>
      </c>
      <c r="E633" s="58">
        <v>1</v>
      </c>
      <c r="F633" s="38">
        <v>120</v>
      </c>
      <c r="G633" s="38" t="s">
        <v>21</v>
      </c>
      <c r="H633" s="42">
        <v>62666.76</v>
      </c>
      <c r="I633" s="57"/>
      <c r="J633" s="44">
        <v>41970</v>
      </c>
      <c r="K633" s="42">
        <v>0</v>
      </c>
      <c r="L633" s="42">
        <v>52587.78</v>
      </c>
      <c r="M633" s="44">
        <v>45199</v>
      </c>
      <c r="N633" s="42">
        <f>H633-K633-L633</f>
        <v>10078.980000000003</v>
      </c>
      <c r="O633" s="42">
        <v>0</v>
      </c>
      <c r="P633" s="45">
        <v>0.13</v>
      </c>
      <c r="Q633" s="42">
        <v>0</v>
      </c>
      <c r="R633" s="42">
        <v>0</v>
      </c>
      <c r="S633" s="42">
        <f>N633-R633</f>
        <v>10078.980000000003</v>
      </c>
      <c r="T633" s="38">
        <v>5000</v>
      </c>
      <c r="U633" s="14">
        <f>S633/H633</f>
        <v>0.16083454769322689</v>
      </c>
      <c r="V633" s="19"/>
      <c r="W633" s="19"/>
      <c r="X633" s="37" t="s">
        <v>3461</v>
      </c>
    </row>
    <row r="634" spans="1:37" s="3" customFormat="1" ht="16.5" customHeight="1">
      <c r="A634" s="38">
        <v>74</v>
      </c>
      <c r="B634" s="39">
        <v>10708</v>
      </c>
      <c r="C634" s="38">
        <v>10296844</v>
      </c>
      <c r="D634" s="40" t="s">
        <v>96</v>
      </c>
      <c r="E634" s="38">
        <v>100</v>
      </c>
      <c r="F634" s="38">
        <v>120</v>
      </c>
      <c r="G634" s="38" t="s">
        <v>23</v>
      </c>
      <c r="H634" s="42">
        <v>30915.52</v>
      </c>
      <c r="I634" s="57"/>
      <c r="J634" s="44">
        <v>41962</v>
      </c>
      <c r="K634" s="42">
        <v>0</v>
      </c>
      <c r="L634" s="42">
        <v>25943.22</v>
      </c>
      <c r="M634" s="44">
        <v>45199</v>
      </c>
      <c r="N634" s="42">
        <v>4972.3</v>
      </c>
      <c r="O634" s="42">
        <v>0</v>
      </c>
      <c r="P634" s="45">
        <v>0.13</v>
      </c>
      <c r="Q634" s="42">
        <v>0</v>
      </c>
      <c r="R634" s="42">
        <v>0</v>
      </c>
      <c r="S634" s="42">
        <v>4972.3</v>
      </c>
      <c r="T634" s="38">
        <v>5000</v>
      </c>
      <c r="U634" s="14">
        <f>S634/H634</f>
        <v>0.16083507571601577</v>
      </c>
      <c r="V634" s="19"/>
      <c r="W634" s="19"/>
      <c r="X634" s="37" t="s">
        <v>3456</v>
      </c>
    </row>
    <row r="635" spans="1:37" s="3" customFormat="1" ht="16.5" customHeight="1">
      <c r="A635" s="38">
        <v>71</v>
      </c>
      <c r="B635" s="39">
        <v>10708</v>
      </c>
      <c r="C635" s="38">
        <v>10296281</v>
      </c>
      <c r="D635" s="40" t="s">
        <v>93</v>
      </c>
      <c r="E635" s="38">
        <v>1</v>
      </c>
      <c r="F635" s="38">
        <v>120</v>
      </c>
      <c r="G635" s="38" t="s">
        <v>23</v>
      </c>
      <c r="H635" s="42">
        <v>3333.33</v>
      </c>
      <c r="I635" s="57"/>
      <c r="J635" s="44">
        <v>41962</v>
      </c>
      <c r="K635" s="42">
        <v>0</v>
      </c>
      <c r="L635" s="42">
        <v>2797.21</v>
      </c>
      <c r="M635" s="44">
        <v>45199</v>
      </c>
      <c r="N635" s="42">
        <v>536.12</v>
      </c>
      <c r="O635" s="42">
        <v>0</v>
      </c>
      <c r="P635" s="45">
        <v>0.13</v>
      </c>
      <c r="Q635" s="42">
        <v>0</v>
      </c>
      <c r="R635" s="42">
        <v>0</v>
      </c>
      <c r="S635" s="42">
        <v>536.12</v>
      </c>
      <c r="T635" s="38">
        <v>5000</v>
      </c>
      <c r="U635" s="14">
        <f>S635/H635</f>
        <v>0.16083616083616084</v>
      </c>
      <c r="V635" s="19"/>
      <c r="W635" s="19"/>
      <c r="X635" s="37" t="s">
        <v>3456</v>
      </c>
    </row>
    <row r="636" spans="1:37" s="3" customFormat="1" ht="16.5" customHeight="1">
      <c r="A636" s="38">
        <v>786</v>
      </c>
      <c r="B636" s="39">
        <v>40710</v>
      </c>
      <c r="C636" s="38">
        <v>10294415</v>
      </c>
      <c r="D636" s="40" t="s">
        <v>31</v>
      </c>
      <c r="E636" s="58">
        <v>33</v>
      </c>
      <c r="F636" s="38">
        <v>120</v>
      </c>
      <c r="G636" s="38" t="s">
        <v>23</v>
      </c>
      <c r="H636" s="42">
        <v>1494.87</v>
      </c>
      <c r="I636" s="57"/>
      <c r="J636" s="44">
        <v>41966</v>
      </c>
      <c r="K636" s="42">
        <v>0</v>
      </c>
      <c r="L636" s="42">
        <v>1254.43</v>
      </c>
      <c r="M636" s="44">
        <v>45199</v>
      </c>
      <c r="N636" s="42">
        <f>H636-K636-L636</f>
        <v>240.43999999999983</v>
      </c>
      <c r="O636" s="42">
        <v>0</v>
      </c>
      <c r="P636" s="45">
        <v>0.13</v>
      </c>
      <c r="Q636" s="42">
        <v>0</v>
      </c>
      <c r="R636" s="42">
        <v>0</v>
      </c>
      <c r="S636" s="42">
        <f>N636</f>
        <v>240.43999999999983</v>
      </c>
      <c r="T636" s="38">
        <v>5000</v>
      </c>
      <c r="U636" s="14">
        <f>S636/H636</f>
        <v>0.16084341782228545</v>
      </c>
      <c r="V636" s="19"/>
      <c r="W636" s="19"/>
      <c r="X636" s="37" t="s">
        <v>3467</v>
      </c>
    </row>
    <row r="637" spans="1:37" s="3" customFormat="1" ht="16.5" customHeight="1">
      <c r="A637" s="38">
        <v>75</v>
      </c>
      <c r="B637" s="39">
        <v>10708</v>
      </c>
      <c r="C637" s="38">
        <v>10296906</v>
      </c>
      <c r="D637" s="40" t="s">
        <v>97</v>
      </c>
      <c r="E637" s="38">
        <v>4</v>
      </c>
      <c r="F637" s="38">
        <v>120</v>
      </c>
      <c r="G637" s="38" t="s">
        <v>23</v>
      </c>
      <c r="H637" s="42">
        <v>6495.72</v>
      </c>
      <c r="I637" s="57"/>
      <c r="J637" s="44">
        <v>41962</v>
      </c>
      <c r="K637" s="42">
        <v>0</v>
      </c>
      <c r="L637" s="42">
        <v>5450.9</v>
      </c>
      <c r="M637" s="44">
        <v>45199</v>
      </c>
      <c r="N637" s="42">
        <v>1044.82</v>
      </c>
      <c r="O637" s="42">
        <v>0</v>
      </c>
      <c r="P637" s="45">
        <v>0.13</v>
      </c>
      <c r="Q637" s="42">
        <v>0</v>
      </c>
      <c r="R637" s="42">
        <v>0</v>
      </c>
      <c r="S637" s="42">
        <v>1044.82</v>
      </c>
      <c r="T637" s="38">
        <v>5000</v>
      </c>
      <c r="U637" s="14">
        <f>S637/H637</f>
        <v>0.16084745032113451</v>
      </c>
      <c r="V637" s="19"/>
      <c r="W637" s="19"/>
      <c r="X637" s="37" t="s">
        <v>3456</v>
      </c>
    </row>
    <row r="638" spans="1:37" s="3" customFormat="1" ht="16.5" customHeight="1">
      <c r="A638" s="38">
        <v>14</v>
      </c>
      <c r="B638" s="39">
        <v>10719</v>
      </c>
      <c r="C638" s="38">
        <v>10281694</v>
      </c>
      <c r="D638" s="40" t="s">
        <v>243</v>
      </c>
      <c r="E638" s="58">
        <v>2</v>
      </c>
      <c r="F638" s="38">
        <v>120</v>
      </c>
      <c r="G638" s="38" t="s">
        <v>23</v>
      </c>
      <c r="H638" s="42">
        <v>735.04</v>
      </c>
      <c r="I638" s="57"/>
      <c r="J638" s="44">
        <v>41967</v>
      </c>
      <c r="K638" s="42">
        <v>0</v>
      </c>
      <c r="L638" s="42">
        <v>616.79</v>
      </c>
      <c r="M638" s="44">
        <v>45199</v>
      </c>
      <c r="N638" s="42">
        <f>H638-L638</f>
        <v>118.25</v>
      </c>
      <c r="O638" s="42">
        <v>0</v>
      </c>
      <c r="P638" s="45">
        <v>0.13</v>
      </c>
      <c r="Q638" s="42">
        <v>0</v>
      </c>
      <c r="R638" s="42">
        <v>0</v>
      </c>
      <c r="S638" s="42">
        <f>N638</f>
        <v>118.25</v>
      </c>
      <c r="T638" s="38">
        <v>2101</v>
      </c>
      <c r="U638" s="14">
        <f>S638/H638</f>
        <v>0.16087559860687856</v>
      </c>
      <c r="V638" s="19"/>
      <c r="W638" s="19"/>
      <c r="X638" s="37" t="s">
        <v>3478</v>
      </c>
    </row>
    <row r="639" spans="1:37" s="3" customFormat="1" ht="16.5" customHeight="1">
      <c r="A639" s="38">
        <v>739</v>
      </c>
      <c r="B639" s="39">
        <v>40709</v>
      </c>
      <c r="C639" s="38">
        <v>10285449</v>
      </c>
      <c r="D639" s="40" t="s">
        <v>929</v>
      </c>
      <c r="E639" s="58">
        <v>1</v>
      </c>
      <c r="F639" s="38">
        <v>120</v>
      </c>
      <c r="G639" s="38" t="s">
        <v>23</v>
      </c>
      <c r="H639" s="42">
        <v>2288</v>
      </c>
      <c r="I639" s="57"/>
      <c r="J639" s="44">
        <v>41967</v>
      </c>
      <c r="K639" s="42">
        <v>0</v>
      </c>
      <c r="L639" s="42">
        <v>1919.91</v>
      </c>
      <c r="M639" s="44">
        <v>45199</v>
      </c>
      <c r="N639" s="42">
        <f>H639-K639-L639</f>
        <v>368.08999999999992</v>
      </c>
      <c r="O639" s="42">
        <v>0</v>
      </c>
      <c r="P639" s="45">
        <v>0.13</v>
      </c>
      <c r="Q639" s="42">
        <v>0</v>
      </c>
      <c r="R639" s="42">
        <v>0</v>
      </c>
      <c r="S639" s="42">
        <f>N639-R639</f>
        <v>368.08999999999992</v>
      </c>
      <c r="T639" s="38">
        <v>5000</v>
      </c>
      <c r="U639" s="14">
        <f>S639/H639</f>
        <v>0.16087849650349648</v>
      </c>
      <c r="V639" s="19"/>
      <c r="W639" s="19"/>
      <c r="X639" s="37" t="s">
        <v>3467</v>
      </c>
    </row>
    <row r="640" spans="1:37" s="3" customFormat="1" ht="16.5" customHeight="1">
      <c r="A640" s="38">
        <v>170</v>
      </c>
      <c r="B640" s="39">
        <v>10742</v>
      </c>
      <c r="C640" s="38">
        <v>10286856</v>
      </c>
      <c r="D640" s="40" t="s">
        <v>520</v>
      </c>
      <c r="E640" s="58">
        <v>1</v>
      </c>
      <c r="F640" s="38">
        <v>60</v>
      </c>
      <c r="G640" s="38" t="s">
        <v>23</v>
      </c>
      <c r="H640" s="42">
        <v>1178.5899999999999</v>
      </c>
      <c r="I640" s="57"/>
      <c r="J640" s="44">
        <v>43582</v>
      </c>
      <c r="K640" s="42">
        <v>0</v>
      </c>
      <c r="L640" s="42">
        <v>988.98</v>
      </c>
      <c r="M640" s="44">
        <v>45199</v>
      </c>
      <c r="N640" s="42">
        <f>H640-K640-L640</f>
        <v>189.6099999999999</v>
      </c>
      <c r="O640" s="42">
        <v>0</v>
      </c>
      <c r="P640" s="45">
        <v>0.13</v>
      </c>
      <c r="Q640" s="42">
        <v>0</v>
      </c>
      <c r="R640" s="42">
        <v>0</v>
      </c>
      <c r="S640" s="42">
        <f>N640</f>
        <v>189.6099999999999</v>
      </c>
      <c r="T640" s="38">
        <v>5000</v>
      </c>
      <c r="U640" s="14">
        <f>S640/H640</f>
        <v>0.16087867706327044</v>
      </c>
      <c r="V640" s="19"/>
      <c r="W640" s="19"/>
      <c r="X640" s="37" t="s">
        <v>3463</v>
      </c>
    </row>
    <row r="641" spans="1:37" s="3" customFormat="1" ht="16.5" customHeight="1">
      <c r="A641" s="38">
        <v>150</v>
      </c>
      <c r="B641" s="39">
        <v>10741</v>
      </c>
      <c r="C641" s="38">
        <v>10282072</v>
      </c>
      <c r="D641" s="40" t="s">
        <v>1834</v>
      </c>
      <c r="E641" s="38">
        <v>1</v>
      </c>
      <c r="F641" s="38">
        <v>60</v>
      </c>
      <c r="G641" s="38" t="s">
        <v>83</v>
      </c>
      <c r="H641" s="42">
        <v>1600</v>
      </c>
      <c r="I641" s="2"/>
      <c r="J641" s="44">
        <v>43462</v>
      </c>
      <c r="K641" s="42">
        <v>0</v>
      </c>
      <c r="L641" s="42">
        <v>1342.57</v>
      </c>
      <c r="M641" s="44">
        <v>45077</v>
      </c>
      <c r="N641" s="42">
        <f>H641-K641-L641</f>
        <v>257.43000000000006</v>
      </c>
      <c r="O641" s="42">
        <v>0</v>
      </c>
      <c r="P641" s="45">
        <v>0.13</v>
      </c>
      <c r="Q641" s="42">
        <v>0</v>
      </c>
      <c r="R641" s="42">
        <v>0</v>
      </c>
      <c r="S641" s="42">
        <f>N641-R641</f>
        <v>257.43000000000006</v>
      </c>
      <c r="T641" s="38">
        <v>2205</v>
      </c>
      <c r="U641" s="14">
        <f>S641/H641</f>
        <v>0.16089375000000003</v>
      </c>
      <c r="V641" s="19"/>
      <c r="W641" s="19"/>
      <c r="X641" s="37" t="s">
        <v>3462</v>
      </c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</row>
    <row r="642" spans="1:37" s="3" customFormat="1" ht="16.5" customHeight="1">
      <c r="A642" s="38">
        <v>186</v>
      </c>
      <c r="B642" s="39">
        <v>10741</v>
      </c>
      <c r="C642" s="38">
        <v>10282442</v>
      </c>
      <c r="D642" s="40" t="s">
        <v>1673</v>
      </c>
      <c r="E642" s="38">
        <v>9</v>
      </c>
      <c r="F642" s="38">
        <v>120</v>
      </c>
      <c r="G642" s="38" t="s">
        <v>23</v>
      </c>
      <c r="H642" s="42">
        <v>2259</v>
      </c>
      <c r="I642" s="49"/>
      <c r="J642" s="44">
        <v>41876</v>
      </c>
      <c r="K642" s="42">
        <v>0</v>
      </c>
      <c r="L642" s="42">
        <v>1895.54</v>
      </c>
      <c r="M642" s="44">
        <v>45107</v>
      </c>
      <c r="N642" s="42">
        <f>H642-K642-L642</f>
        <v>363.46000000000004</v>
      </c>
      <c r="O642" s="42">
        <v>0</v>
      </c>
      <c r="P642" s="45">
        <v>0.13</v>
      </c>
      <c r="Q642" s="42">
        <v>0</v>
      </c>
      <c r="R642" s="42">
        <v>0</v>
      </c>
      <c r="S642" s="42">
        <f>N642-R642</f>
        <v>363.46000000000004</v>
      </c>
      <c r="T642" s="38">
        <v>1601</v>
      </c>
      <c r="U642" s="14">
        <f>S642/H642</f>
        <v>0.16089420097388227</v>
      </c>
      <c r="V642" s="19"/>
      <c r="W642" s="19"/>
      <c r="X642" s="37" t="s">
        <v>3462</v>
      </c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</row>
    <row r="643" spans="1:37" s="3" customFormat="1" ht="16.5" customHeight="1">
      <c r="A643" s="38">
        <v>191</v>
      </c>
      <c r="B643" s="39">
        <v>40712</v>
      </c>
      <c r="C643" s="38">
        <v>10322671</v>
      </c>
      <c r="D643" s="40" t="s">
        <v>2034</v>
      </c>
      <c r="E643" s="38">
        <v>16</v>
      </c>
      <c r="F643" s="38">
        <v>36</v>
      </c>
      <c r="G643" s="38" t="s">
        <v>33</v>
      </c>
      <c r="H643" s="42">
        <v>34871.79</v>
      </c>
      <c r="I643" s="2"/>
      <c r="J643" s="44">
        <v>44165</v>
      </c>
      <c r="K643" s="42">
        <v>968.66</v>
      </c>
      <c r="L643" s="42">
        <v>28091.09</v>
      </c>
      <c r="M643" s="44">
        <v>45077</v>
      </c>
      <c r="N643" s="42">
        <f>H643-K643-L643</f>
        <v>5812.0399999999972</v>
      </c>
      <c r="O643" s="42">
        <v>144.51</v>
      </c>
      <c r="P643" s="45">
        <v>0.13</v>
      </c>
      <c r="Q643" s="42">
        <f>O643-R643</f>
        <v>16.629999999999995</v>
      </c>
      <c r="R643" s="42">
        <v>127.88</v>
      </c>
      <c r="S643" s="42">
        <f>N643-R643</f>
        <v>5684.1599999999971</v>
      </c>
      <c r="T643" s="38">
        <v>2506</v>
      </c>
      <c r="U643" s="14">
        <f>S643/H643</f>
        <v>0.16300166983111555</v>
      </c>
      <c r="V643" s="19"/>
      <c r="W643" s="19"/>
      <c r="X643" s="37" t="s">
        <v>3467</v>
      </c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</row>
    <row r="644" spans="1:37" s="3" customFormat="1" ht="16.5" customHeight="1">
      <c r="A644" s="38">
        <v>192</v>
      </c>
      <c r="B644" s="39">
        <v>40712</v>
      </c>
      <c r="C644" s="38">
        <v>10322671</v>
      </c>
      <c r="D644" s="40" t="s">
        <v>2034</v>
      </c>
      <c r="E644" s="38">
        <v>3</v>
      </c>
      <c r="F644" s="38">
        <v>36</v>
      </c>
      <c r="G644" s="38" t="s">
        <v>33</v>
      </c>
      <c r="H644" s="42">
        <v>6538.46</v>
      </c>
      <c r="I644" s="2"/>
      <c r="J644" s="44">
        <v>44165</v>
      </c>
      <c r="K644" s="42">
        <v>181.62</v>
      </c>
      <c r="L644" s="42">
        <v>5267.08</v>
      </c>
      <c r="M644" s="44">
        <v>45077</v>
      </c>
      <c r="N644" s="42">
        <f>H644-K644-L644</f>
        <v>1089.7600000000002</v>
      </c>
      <c r="O644" s="42">
        <v>27.09</v>
      </c>
      <c r="P644" s="45">
        <v>0.13</v>
      </c>
      <c r="Q644" s="42">
        <f>O644-R644</f>
        <v>3.120000000000001</v>
      </c>
      <c r="R644" s="42">
        <v>23.97</v>
      </c>
      <c r="S644" s="42">
        <f>N644-R644</f>
        <v>1065.7900000000002</v>
      </c>
      <c r="T644" s="38">
        <v>2506</v>
      </c>
      <c r="U644" s="14">
        <f>S644/H644</f>
        <v>0.16300321482428587</v>
      </c>
      <c r="V644" s="19"/>
      <c r="W644" s="19"/>
      <c r="X644" s="37" t="s">
        <v>3467</v>
      </c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</row>
    <row r="645" spans="1:37" s="3" customFormat="1" ht="16.5" customHeight="1">
      <c r="A645" s="38">
        <v>40</v>
      </c>
      <c r="B645" s="39">
        <v>50099</v>
      </c>
      <c r="C645" s="38">
        <v>10297466</v>
      </c>
      <c r="D645" s="40" t="s">
        <v>870</v>
      </c>
      <c r="E645" s="38">
        <v>105</v>
      </c>
      <c r="F645" s="38">
        <v>120</v>
      </c>
      <c r="G645" s="38" t="s">
        <v>23</v>
      </c>
      <c r="H645" s="42">
        <v>17051.28</v>
      </c>
      <c r="I645" s="2"/>
      <c r="J645" s="44">
        <v>42000</v>
      </c>
      <c r="K645" s="42">
        <v>0</v>
      </c>
      <c r="L645" s="42">
        <v>13363.92</v>
      </c>
      <c r="M645" s="44">
        <v>45016</v>
      </c>
      <c r="N645" s="42">
        <f>H645-K645-L645</f>
        <v>3687.3599999999988</v>
      </c>
      <c r="O645" s="42">
        <v>1000</v>
      </c>
      <c r="P645" s="45">
        <v>0.13</v>
      </c>
      <c r="Q645" s="42">
        <v>115.04</v>
      </c>
      <c r="R645" s="42">
        <v>884.96</v>
      </c>
      <c r="S645" s="42">
        <v>2802.4</v>
      </c>
      <c r="T645" s="38">
        <v>2101</v>
      </c>
      <c r="U645" s="14">
        <f>S645/H645</f>
        <v>0.16435129796707346</v>
      </c>
      <c r="V645" s="19"/>
      <c r="W645" s="19"/>
      <c r="X645" s="37" t="s">
        <v>3468</v>
      </c>
    </row>
    <row r="646" spans="1:37" s="3" customFormat="1" ht="16.5" customHeight="1">
      <c r="A646" s="38">
        <v>597</v>
      </c>
      <c r="B646" s="39">
        <v>10736</v>
      </c>
      <c r="C646" s="38">
        <v>10284250</v>
      </c>
      <c r="D646" s="40" t="s">
        <v>1489</v>
      </c>
      <c r="E646" s="38">
        <v>1</v>
      </c>
      <c r="F646" s="38">
        <v>120</v>
      </c>
      <c r="G646" s="38" t="s">
        <v>262</v>
      </c>
      <c r="H646" s="42">
        <v>78500</v>
      </c>
      <c r="I646" s="55"/>
      <c r="J646" s="44">
        <v>41970</v>
      </c>
      <c r="K646" s="42">
        <v>0</v>
      </c>
      <c r="L646" s="42">
        <v>64631.71</v>
      </c>
      <c r="M646" s="44">
        <v>45138</v>
      </c>
      <c r="N646" s="42">
        <f>H646-K646-L646</f>
        <v>13868.29</v>
      </c>
      <c r="O646" s="42">
        <v>1000</v>
      </c>
      <c r="P646" s="45">
        <v>0.13</v>
      </c>
      <c r="Q646" s="42">
        <v>115.04</v>
      </c>
      <c r="R646" s="42">
        <v>884.96</v>
      </c>
      <c r="S646" s="42">
        <v>12983.33</v>
      </c>
      <c r="T646" s="38">
        <v>5000</v>
      </c>
      <c r="U646" s="14">
        <f>S646/H646</f>
        <v>0.1653927388535032</v>
      </c>
      <c r="V646" s="19"/>
      <c r="W646" s="19"/>
      <c r="X646" s="37" t="s">
        <v>3461</v>
      </c>
    </row>
    <row r="647" spans="1:37" s="3" customFormat="1" ht="16.5" customHeight="1">
      <c r="A647" s="38">
        <v>12</v>
      </c>
      <c r="B647" s="39">
        <v>10877</v>
      </c>
      <c r="C647" s="38">
        <v>10323791</v>
      </c>
      <c r="D647" s="40" t="s">
        <v>2003</v>
      </c>
      <c r="E647" s="38">
        <v>1</v>
      </c>
      <c r="F647" s="38">
        <v>120</v>
      </c>
      <c r="G647" s="38" t="s">
        <v>21</v>
      </c>
      <c r="H647" s="42">
        <v>175213.68</v>
      </c>
      <c r="I647" s="2"/>
      <c r="J647" s="44">
        <v>41877</v>
      </c>
      <c r="K647" s="42">
        <v>0</v>
      </c>
      <c r="L647" s="42">
        <v>144259.25</v>
      </c>
      <c r="M647" s="44">
        <v>45046</v>
      </c>
      <c r="N647" s="42">
        <f>H647-K647-L647</f>
        <v>30954.429999999993</v>
      </c>
      <c r="O647" s="42">
        <v>1830</v>
      </c>
      <c r="P647" s="45">
        <v>0.13</v>
      </c>
      <c r="Q647" s="42">
        <f>IF(P647=13%,ROUND(O647/(1+P647)*P647,2),ROUND(O647/(1+0.03)*0.02,2))</f>
        <v>210.53</v>
      </c>
      <c r="R647" s="42">
        <f>O647-Q647</f>
        <v>1619.47</v>
      </c>
      <c r="S647" s="42">
        <f>N647-R647</f>
        <v>29334.959999999992</v>
      </c>
      <c r="T647" s="38">
        <v>5000</v>
      </c>
      <c r="U647" s="14">
        <f>S647/H647</f>
        <v>0.16742391347524915</v>
      </c>
      <c r="V647" s="19"/>
      <c r="W647" s="19"/>
      <c r="X647" s="37" t="s">
        <v>3462</v>
      </c>
    </row>
    <row r="648" spans="1:37" s="3" customFormat="1" ht="16.5" customHeight="1">
      <c r="A648" s="38">
        <v>170</v>
      </c>
      <c r="B648" s="39">
        <v>50099</v>
      </c>
      <c r="C648" s="38">
        <v>10297691</v>
      </c>
      <c r="D648" s="40" t="s">
        <v>863</v>
      </c>
      <c r="E648" s="58">
        <v>52</v>
      </c>
      <c r="F648" s="38">
        <v>120</v>
      </c>
      <c r="G648" s="38" t="s">
        <v>23</v>
      </c>
      <c r="H648" s="42">
        <v>40508</v>
      </c>
      <c r="I648" s="57"/>
      <c r="J648" s="44">
        <v>42001</v>
      </c>
      <c r="K648" s="42">
        <v>0</v>
      </c>
      <c r="L648" s="42">
        <v>33672.29</v>
      </c>
      <c r="M648" s="44">
        <v>45199</v>
      </c>
      <c r="N648" s="42">
        <f>H648-K648-L648</f>
        <v>6835.7099999999991</v>
      </c>
      <c r="O648" s="42">
        <v>52</v>
      </c>
      <c r="P648" s="45">
        <v>0.13</v>
      </c>
      <c r="Q648" s="42">
        <v>5.98</v>
      </c>
      <c r="R648" s="42">
        <v>46.02</v>
      </c>
      <c r="S648" s="42">
        <f>N648-R648</f>
        <v>6789.6899999999987</v>
      </c>
      <c r="T648" s="38">
        <v>2101</v>
      </c>
      <c r="U648" s="14">
        <f>S648/H648</f>
        <v>0.16761355781574006</v>
      </c>
      <c r="V648" s="19"/>
      <c r="W648" s="19"/>
      <c r="X648" s="37" t="s">
        <v>3468</v>
      </c>
    </row>
    <row r="649" spans="1:37" s="3" customFormat="1" ht="16.5" customHeight="1">
      <c r="A649" s="38">
        <v>49</v>
      </c>
      <c r="B649" s="39">
        <v>10745</v>
      </c>
      <c r="C649" s="38">
        <v>10308188</v>
      </c>
      <c r="D649" s="40" t="s">
        <v>584</v>
      </c>
      <c r="E649" s="38">
        <v>1</v>
      </c>
      <c r="F649" s="38">
        <v>120</v>
      </c>
      <c r="G649" s="38" t="s">
        <v>21</v>
      </c>
      <c r="H649" s="42">
        <v>78745.460000000006</v>
      </c>
      <c r="I649" s="2"/>
      <c r="J649" s="44">
        <v>41848</v>
      </c>
      <c r="K649" s="42">
        <v>0</v>
      </c>
      <c r="L649" s="42">
        <v>64833.66</v>
      </c>
      <c r="M649" s="44">
        <v>45016</v>
      </c>
      <c r="N649" s="42">
        <f>H649-K649-L649</f>
        <v>13911.800000000003</v>
      </c>
      <c r="O649" s="42">
        <v>801</v>
      </c>
      <c r="P649" s="45">
        <v>0.13</v>
      </c>
      <c r="Q649" s="42">
        <v>92.15</v>
      </c>
      <c r="R649" s="42">
        <v>708.85</v>
      </c>
      <c r="S649" s="42">
        <v>13202.95</v>
      </c>
      <c r="T649" s="38">
        <v>5000</v>
      </c>
      <c r="U649" s="14">
        <f>S649/H649</f>
        <v>0.16766617402450884</v>
      </c>
      <c r="V649" s="19"/>
      <c r="W649" s="19"/>
      <c r="X649" s="37" t="s">
        <v>3463</v>
      </c>
    </row>
    <row r="650" spans="1:37" s="3" customFormat="1" ht="16.5" customHeight="1">
      <c r="A650" s="38">
        <v>168</v>
      </c>
      <c r="B650" s="39">
        <v>50099</v>
      </c>
      <c r="C650" s="38">
        <v>10297681</v>
      </c>
      <c r="D650" s="40" t="s">
        <v>270</v>
      </c>
      <c r="E650" s="58">
        <v>30</v>
      </c>
      <c r="F650" s="38">
        <v>120</v>
      </c>
      <c r="G650" s="38" t="s">
        <v>23</v>
      </c>
      <c r="H650" s="42">
        <v>39000</v>
      </c>
      <c r="I650" s="57"/>
      <c r="J650" s="44">
        <v>42000</v>
      </c>
      <c r="K650" s="42">
        <v>0</v>
      </c>
      <c r="L650" s="42">
        <v>32418.69</v>
      </c>
      <c r="M650" s="44">
        <v>45199</v>
      </c>
      <c r="N650" s="42">
        <f>H650-K650-L650</f>
        <v>6581.3100000000013</v>
      </c>
      <c r="O650" s="42">
        <v>30</v>
      </c>
      <c r="P650" s="45">
        <v>0.13</v>
      </c>
      <c r="Q650" s="42">
        <v>3.45</v>
      </c>
      <c r="R650" s="42">
        <v>26.55</v>
      </c>
      <c r="S650" s="42">
        <f>N650-R650</f>
        <v>6554.7600000000011</v>
      </c>
      <c r="T650" s="38">
        <v>2101</v>
      </c>
      <c r="U650" s="14">
        <f>S650/H650</f>
        <v>0.16807076923076927</v>
      </c>
      <c r="V650" s="19"/>
      <c r="W650" s="19"/>
      <c r="X650" s="37" t="s">
        <v>3468</v>
      </c>
    </row>
    <row r="651" spans="1:37" s="3" customFormat="1" ht="16.5" customHeight="1">
      <c r="A651" s="38">
        <v>169</v>
      </c>
      <c r="B651" s="39">
        <v>50099</v>
      </c>
      <c r="C651" s="38">
        <v>10297681</v>
      </c>
      <c r="D651" s="40" t="s">
        <v>270</v>
      </c>
      <c r="E651" s="58">
        <v>20</v>
      </c>
      <c r="F651" s="38">
        <v>120</v>
      </c>
      <c r="G651" s="38" t="s">
        <v>23</v>
      </c>
      <c r="H651" s="42">
        <v>26000</v>
      </c>
      <c r="I651" s="57"/>
      <c r="J651" s="44">
        <v>42000</v>
      </c>
      <c r="K651" s="42">
        <v>0</v>
      </c>
      <c r="L651" s="42">
        <v>21612.46</v>
      </c>
      <c r="M651" s="44">
        <v>45199</v>
      </c>
      <c r="N651" s="42">
        <f>H651-K651-L651</f>
        <v>4387.5400000000009</v>
      </c>
      <c r="O651" s="42">
        <v>20</v>
      </c>
      <c r="P651" s="45">
        <v>0.13</v>
      </c>
      <c r="Q651" s="42">
        <v>2.2999999999999998</v>
      </c>
      <c r="R651" s="42">
        <v>17.7</v>
      </c>
      <c r="S651" s="42">
        <f>N651-R651</f>
        <v>4369.8400000000011</v>
      </c>
      <c r="T651" s="38">
        <v>2101</v>
      </c>
      <c r="U651" s="14">
        <f>S651/H651</f>
        <v>0.16807076923076927</v>
      </c>
      <c r="V651" s="19"/>
      <c r="W651" s="19"/>
      <c r="X651" s="37" t="s">
        <v>3468</v>
      </c>
    </row>
    <row r="652" spans="1:37" s="3" customFormat="1" ht="16.5" customHeight="1">
      <c r="A652" s="38">
        <v>372</v>
      </c>
      <c r="B652" s="39">
        <v>40704</v>
      </c>
      <c r="C652" s="38">
        <v>10303513</v>
      </c>
      <c r="D652" s="40" t="s">
        <v>888</v>
      </c>
      <c r="E652" s="58">
        <v>1</v>
      </c>
      <c r="F652" s="38">
        <v>120</v>
      </c>
      <c r="G652" s="38" t="s">
        <v>23</v>
      </c>
      <c r="H652" s="42">
        <v>444.44</v>
      </c>
      <c r="I652" s="57"/>
      <c r="J652" s="44">
        <v>42001</v>
      </c>
      <c r="K652" s="42">
        <v>0</v>
      </c>
      <c r="L652" s="42">
        <v>369.49</v>
      </c>
      <c r="M652" s="44">
        <v>45199</v>
      </c>
      <c r="N652" s="42">
        <f>H652-K652-L652</f>
        <v>74.949999999999989</v>
      </c>
      <c r="O652" s="42">
        <v>0</v>
      </c>
      <c r="P652" s="45">
        <v>0.13</v>
      </c>
      <c r="Q652" s="42">
        <v>0</v>
      </c>
      <c r="R652" s="42">
        <v>0</v>
      </c>
      <c r="S652" s="42">
        <f>N652-R652</f>
        <v>74.949999999999989</v>
      </c>
      <c r="T652" s="38">
        <v>2101</v>
      </c>
      <c r="U652" s="14">
        <f>S652/H652</f>
        <v>0.1686391863918639</v>
      </c>
      <c r="V652" s="19"/>
      <c r="W652" s="19"/>
      <c r="X652" s="37" t="s">
        <v>3463</v>
      </c>
    </row>
    <row r="653" spans="1:37" s="3" customFormat="1" ht="16.5" customHeight="1">
      <c r="A653" s="38">
        <v>311</v>
      </c>
      <c r="B653" s="39">
        <v>40704</v>
      </c>
      <c r="C653" s="38">
        <v>10302939</v>
      </c>
      <c r="D653" s="40" t="s">
        <v>113</v>
      </c>
      <c r="E653" s="58">
        <v>1</v>
      </c>
      <c r="F653" s="38">
        <v>120</v>
      </c>
      <c r="G653" s="38" t="s">
        <v>23</v>
      </c>
      <c r="H653" s="42">
        <v>1615.38</v>
      </c>
      <c r="I653" s="57"/>
      <c r="J653" s="44">
        <v>42001</v>
      </c>
      <c r="K653" s="42">
        <v>0</v>
      </c>
      <c r="L653" s="42">
        <v>1342.84</v>
      </c>
      <c r="M653" s="44">
        <v>45199</v>
      </c>
      <c r="N653" s="42">
        <f>H653-K653-L653</f>
        <v>272.54000000000019</v>
      </c>
      <c r="O653" s="42">
        <v>0</v>
      </c>
      <c r="P653" s="45">
        <v>0.13</v>
      </c>
      <c r="Q653" s="42">
        <v>0</v>
      </c>
      <c r="R653" s="42">
        <v>0</v>
      </c>
      <c r="S653" s="42">
        <f>N653-R653</f>
        <v>272.54000000000019</v>
      </c>
      <c r="T653" s="38">
        <v>2101</v>
      </c>
      <c r="U653" s="14">
        <f>S653/H653</f>
        <v>0.16871572014015287</v>
      </c>
      <c r="V653" s="19"/>
      <c r="W653" s="19"/>
      <c r="X653" s="37" t="s">
        <v>3463</v>
      </c>
    </row>
    <row r="654" spans="1:37" s="3" customFormat="1" ht="16.5" customHeight="1">
      <c r="A654" s="38">
        <v>47</v>
      </c>
      <c r="B654" s="39">
        <v>50101</v>
      </c>
      <c r="C654" s="38">
        <v>10301839</v>
      </c>
      <c r="D654" s="40" t="s">
        <v>267</v>
      </c>
      <c r="E654" s="58">
        <v>2</v>
      </c>
      <c r="F654" s="38">
        <v>120</v>
      </c>
      <c r="G654" s="38" t="s">
        <v>23</v>
      </c>
      <c r="H654" s="42">
        <v>3760</v>
      </c>
      <c r="I654" s="57"/>
      <c r="J654" s="44">
        <v>42001</v>
      </c>
      <c r="K654" s="42">
        <v>0</v>
      </c>
      <c r="L654" s="42">
        <v>3125.58</v>
      </c>
      <c r="M654" s="44">
        <v>45199</v>
      </c>
      <c r="N654" s="42">
        <v>634.41999999999996</v>
      </c>
      <c r="O654" s="42">
        <v>0</v>
      </c>
      <c r="P654" s="45">
        <v>0.13</v>
      </c>
      <c r="Q654" s="42">
        <v>0</v>
      </c>
      <c r="R654" s="42">
        <v>0</v>
      </c>
      <c r="S654" s="42">
        <v>634.41999999999996</v>
      </c>
      <c r="T654" s="38">
        <v>5000</v>
      </c>
      <c r="U654" s="14">
        <f>S654/H654</f>
        <v>0.16872872340425532</v>
      </c>
      <c r="V654" s="19"/>
      <c r="W654" s="19"/>
      <c r="X654" s="37" t="s">
        <v>3477</v>
      </c>
    </row>
    <row r="655" spans="1:37" s="3" customFormat="1" ht="16.5" customHeight="1">
      <c r="A655" s="38">
        <v>312</v>
      </c>
      <c r="B655" s="39">
        <v>40704</v>
      </c>
      <c r="C655" s="38">
        <v>10302940</v>
      </c>
      <c r="D655" s="40" t="s">
        <v>853</v>
      </c>
      <c r="E655" s="58">
        <v>2</v>
      </c>
      <c r="F655" s="38">
        <v>120</v>
      </c>
      <c r="G655" s="38" t="s">
        <v>23</v>
      </c>
      <c r="H655" s="42">
        <v>3230.76</v>
      </c>
      <c r="I655" s="57"/>
      <c r="J655" s="44">
        <v>42001</v>
      </c>
      <c r="K655" s="42">
        <v>0</v>
      </c>
      <c r="L655" s="42">
        <v>2685.62</v>
      </c>
      <c r="M655" s="44">
        <v>45199</v>
      </c>
      <c r="N655" s="42">
        <f>H655-K655-L655</f>
        <v>545.14000000000033</v>
      </c>
      <c r="O655" s="42">
        <v>0</v>
      </c>
      <c r="P655" s="45">
        <v>0.13</v>
      </c>
      <c r="Q655" s="42">
        <v>0</v>
      </c>
      <c r="R655" s="42">
        <v>0</v>
      </c>
      <c r="S655" s="42">
        <f>N655-R655</f>
        <v>545.14000000000033</v>
      </c>
      <c r="T655" s="38">
        <v>2101</v>
      </c>
      <c r="U655" s="14">
        <f>S655/H655</f>
        <v>0.16873429162178569</v>
      </c>
      <c r="V655" s="19"/>
      <c r="W655" s="19"/>
      <c r="X655" s="37" t="s">
        <v>3463</v>
      </c>
    </row>
    <row r="656" spans="1:37" s="3" customFormat="1" ht="16.5" customHeight="1">
      <c r="A656" s="38">
        <v>340</v>
      </c>
      <c r="B656" s="39">
        <v>40704</v>
      </c>
      <c r="C656" s="38">
        <v>10303014</v>
      </c>
      <c r="D656" s="40" t="s">
        <v>865</v>
      </c>
      <c r="E656" s="58">
        <v>1</v>
      </c>
      <c r="F656" s="38">
        <v>120</v>
      </c>
      <c r="G656" s="38" t="s">
        <v>23</v>
      </c>
      <c r="H656" s="42">
        <v>4401.71</v>
      </c>
      <c r="I656" s="57"/>
      <c r="J656" s="44">
        <v>42001</v>
      </c>
      <c r="K656" s="42">
        <v>0</v>
      </c>
      <c r="L656" s="42">
        <v>3658.99</v>
      </c>
      <c r="M656" s="44">
        <v>45199</v>
      </c>
      <c r="N656" s="42">
        <f>H656-K656-L656</f>
        <v>742.72000000000025</v>
      </c>
      <c r="O656" s="42">
        <v>0</v>
      </c>
      <c r="P656" s="45">
        <v>0.13</v>
      </c>
      <c r="Q656" s="42">
        <v>0</v>
      </c>
      <c r="R656" s="42">
        <v>0</v>
      </c>
      <c r="S656" s="42">
        <f>N656-R656</f>
        <v>742.72000000000025</v>
      </c>
      <c r="T656" s="38">
        <v>2101</v>
      </c>
      <c r="U656" s="14">
        <f>S656/H656</f>
        <v>0.16873442366716576</v>
      </c>
      <c r="V656" s="19"/>
      <c r="W656" s="19"/>
      <c r="X656" s="37" t="s">
        <v>3463</v>
      </c>
    </row>
    <row r="657" spans="1:24" s="3" customFormat="1" ht="16.5" customHeight="1">
      <c r="A657" s="38">
        <v>164</v>
      </c>
      <c r="B657" s="39">
        <v>50099</v>
      </c>
      <c r="C657" s="38">
        <v>10297539</v>
      </c>
      <c r="D657" s="40" t="s">
        <v>1027</v>
      </c>
      <c r="E657" s="58">
        <v>1</v>
      </c>
      <c r="F657" s="38">
        <v>120</v>
      </c>
      <c r="G657" s="38" t="s">
        <v>23</v>
      </c>
      <c r="H657" s="42">
        <v>1486</v>
      </c>
      <c r="I657" s="57"/>
      <c r="J657" s="44">
        <v>42000</v>
      </c>
      <c r="K657" s="42">
        <v>0</v>
      </c>
      <c r="L657" s="42">
        <v>1235.26</v>
      </c>
      <c r="M657" s="44">
        <v>45199</v>
      </c>
      <c r="N657" s="42">
        <f>H657-K657-L657</f>
        <v>250.74</v>
      </c>
      <c r="O657" s="42">
        <v>0</v>
      </c>
      <c r="P657" s="45">
        <v>0.13</v>
      </c>
      <c r="Q657" s="42">
        <v>0</v>
      </c>
      <c r="R657" s="42">
        <v>0</v>
      </c>
      <c r="S657" s="42">
        <f>N657-R657</f>
        <v>250.74</v>
      </c>
      <c r="T657" s="38">
        <v>5000</v>
      </c>
      <c r="U657" s="14">
        <f>S657/H657</f>
        <v>0.16873485868102289</v>
      </c>
      <c r="V657" s="19"/>
      <c r="W657" s="19"/>
      <c r="X657" s="37" t="s">
        <v>3468</v>
      </c>
    </row>
    <row r="658" spans="1:24" s="3" customFormat="1" ht="16.5" customHeight="1">
      <c r="A658" s="38">
        <v>297</v>
      </c>
      <c r="B658" s="39">
        <v>40704</v>
      </c>
      <c r="C658" s="38">
        <v>10302903</v>
      </c>
      <c r="D658" s="40" t="s">
        <v>840</v>
      </c>
      <c r="E658" s="58">
        <v>6</v>
      </c>
      <c r="F658" s="38">
        <v>120</v>
      </c>
      <c r="G658" s="38" t="s">
        <v>23</v>
      </c>
      <c r="H658" s="42">
        <v>1846.15</v>
      </c>
      <c r="I658" s="57"/>
      <c r="J658" s="44">
        <v>42002</v>
      </c>
      <c r="K658" s="42">
        <v>0</v>
      </c>
      <c r="L658" s="42">
        <v>1534.64</v>
      </c>
      <c r="M658" s="44">
        <v>45199</v>
      </c>
      <c r="N658" s="42">
        <f>H658-K658-L658</f>
        <v>311.51</v>
      </c>
      <c r="O658" s="42">
        <v>0</v>
      </c>
      <c r="P658" s="45">
        <v>0.13</v>
      </c>
      <c r="Q658" s="42">
        <v>0</v>
      </c>
      <c r="R658" s="42">
        <v>0</v>
      </c>
      <c r="S658" s="42">
        <f>N658-R658</f>
        <v>311.51</v>
      </c>
      <c r="T658" s="38">
        <v>5000</v>
      </c>
      <c r="U658" s="14">
        <f>S658/H658</f>
        <v>0.16873493486444763</v>
      </c>
      <c r="V658" s="19"/>
      <c r="W658" s="19"/>
      <c r="X658" s="37" t="s">
        <v>3463</v>
      </c>
    </row>
    <row r="659" spans="1:24" s="3" customFormat="1" ht="16.5" customHeight="1">
      <c r="A659" s="38">
        <v>296</v>
      </c>
      <c r="B659" s="39">
        <v>40704</v>
      </c>
      <c r="C659" s="38">
        <v>10302902</v>
      </c>
      <c r="D659" s="40" t="s">
        <v>839</v>
      </c>
      <c r="E659" s="58">
        <v>6</v>
      </c>
      <c r="F659" s="38">
        <v>120</v>
      </c>
      <c r="G659" s="38" t="s">
        <v>23</v>
      </c>
      <c r="H659" s="42">
        <v>1282.05</v>
      </c>
      <c r="I659" s="57"/>
      <c r="J659" s="44">
        <v>42002</v>
      </c>
      <c r="K659" s="42">
        <v>0</v>
      </c>
      <c r="L659" s="42">
        <v>1065.72</v>
      </c>
      <c r="M659" s="44">
        <v>45199</v>
      </c>
      <c r="N659" s="42">
        <f>H659-K659-L659</f>
        <v>216.32999999999993</v>
      </c>
      <c r="O659" s="42">
        <v>0</v>
      </c>
      <c r="P659" s="45">
        <v>0.13</v>
      </c>
      <c r="Q659" s="42">
        <v>0</v>
      </c>
      <c r="R659" s="42">
        <v>0</v>
      </c>
      <c r="S659" s="42">
        <f>N659-R659</f>
        <v>216.32999999999993</v>
      </c>
      <c r="T659" s="38">
        <v>5000</v>
      </c>
      <c r="U659" s="14">
        <f>S659/H659</f>
        <v>0.16873756873756868</v>
      </c>
      <c r="V659" s="19"/>
      <c r="W659" s="19"/>
      <c r="X659" s="37" t="s">
        <v>3463</v>
      </c>
    </row>
    <row r="660" spans="1:24" s="3" customFormat="1" ht="16.5" customHeight="1">
      <c r="A660" s="38">
        <v>347</v>
      </c>
      <c r="B660" s="39">
        <v>40704</v>
      </c>
      <c r="C660" s="38">
        <v>10303036</v>
      </c>
      <c r="D660" s="40" t="s">
        <v>869</v>
      </c>
      <c r="E660" s="58">
        <v>1</v>
      </c>
      <c r="F660" s="38">
        <v>120</v>
      </c>
      <c r="G660" s="38" t="s">
        <v>23</v>
      </c>
      <c r="H660" s="42">
        <v>1794.87</v>
      </c>
      <c r="I660" s="57"/>
      <c r="J660" s="44">
        <v>42001</v>
      </c>
      <c r="K660" s="42">
        <v>0</v>
      </c>
      <c r="L660" s="42">
        <v>1492</v>
      </c>
      <c r="M660" s="44">
        <v>45199</v>
      </c>
      <c r="N660" s="42">
        <f>H660-K660-L660</f>
        <v>302.86999999999989</v>
      </c>
      <c r="O660" s="42">
        <v>0</v>
      </c>
      <c r="P660" s="45">
        <v>0.13</v>
      </c>
      <c r="Q660" s="42">
        <v>0</v>
      </c>
      <c r="R660" s="42">
        <v>0</v>
      </c>
      <c r="S660" s="42">
        <f>N660-R660</f>
        <v>302.86999999999989</v>
      </c>
      <c r="T660" s="38">
        <v>2101</v>
      </c>
      <c r="U660" s="14">
        <f>S660/H660</f>
        <v>0.16874202588488299</v>
      </c>
      <c r="V660" s="19"/>
      <c r="W660" s="19"/>
      <c r="X660" s="37" t="s">
        <v>3463</v>
      </c>
    </row>
    <row r="661" spans="1:24" s="3" customFormat="1" ht="16.5" customHeight="1">
      <c r="A661" s="38">
        <v>303</v>
      </c>
      <c r="B661" s="39">
        <v>40704</v>
      </c>
      <c r="C661" s="38">
        <v>10302911</v>
      </c>
      <c r="D661" s="40" t="s">
        <v>845</v>
      </c>
      <c r="E661" s="58">
        <v>3</v>
      </c>
      <c r="F661" s="38">
        <v>120</v>
      </c>
      <c r="G661" s="38" t="s">
        <v>23</v>
      </c>
      <c r="H661" s="42">
        <v>8974.35</v>
      </c>
      <c r="I661" s="57"/>
      <c r="J661" s="44">
        <v>42001</v>
      </c>
      <c r="K661" s="42">
        <v>0</v>
      </c>
      <c r="L661" s="42">
        <v>7459.99</v>
      </c>
      <c r="M661" s="44">
        <v>45199</v>
      </c>
      <c r="N661" s="42">
        <f>H661-K661-L661</f>
        <v>1514.3600000000006</v>
      </c>
      <c r="O661" s="42">
        <v>0</v>
      </c>
      <c r="P661" s="45">
        <v>0.13</v>
      </c>
      <c r="Q661" s="42">
        <v>0</v>
      </c>
      <c r="R661" s="42">
        <v>0</v>
      </c>
      <c r="S661" s="42">
        <f>N661-R661</f>
        <v>1514.3600000000006</v>
      </c>
      <c r="T661" s="38">
        <v>2102</v>
      </c>
      <c r="U661" s="14">
        <f>S661/H661</f>
        <v>0.16874314017171166</v>
      </c>
      <c r="V661" s="19"/>
      <c r="W661" s="19"/>
      <c r="X661" s="37" t="s">
        <v>3463</v>
      </c>
    </row>
    <row r="662" spans="1:24" s="3" customFormat="1" ht="16.5" customHeight="1">
      <c r="A662" s="38">
        <v>320</v>
      </c>
      <c r="B662" s="39">
        <v>40704</v>
      </c>
      <c r="C662" s="38">
        <v>10302951</v>
      </c>
      <c r="D662" s="40" t="s">
        <v>856</v>
      </c>
      <c r="E662" s="58">
        <v>6</v>
      </c>
      <c r="F662" s="38">
        <v>120</v>
      </c>
      <c r="G662" s="38" t="s">
        <v>23</v>
      </c>
      <c r="H662" s="42">
        <v>5128.2</v>
      </c>
      <c r="I662" s="57"/>
      <c r="J662" s="44">
        <v>42001</v>
      </c>
      <c r="K662" s="42">
        <v>0</v>
      </c>
      <c r="L662" s="42">
        <v>4262.84</v>
      </c>
      <c r="M662" s="44">
        <v>45199</v>
      </c>
      <c r="N662" s="42">
        <f>H662-K662-L662</f>
        <v>865.35999999999967</v>
      </c>
      <c r="O662" s="42">
        <v>0</v>
      </c>
      <c r="P662" s="45">
        <v>0.13</v>
      </c>
      <c r="Q662" s="42">
        <v>0</v>
      </c>
      <c r="R662" s="42">
        <v>0</v>
      </c>
      <c r="S662" s="42">
        <f>N662-R662</f>
        <v>865.35999999999967</v>
      </c>
      <c r="T662" s="38">
        <v>2101</v>
      </c>
      <c r="U662" s="14">
        <f>S662/H662</f>
        <v>0.16874536874536869</v>
      </c>
      <c r="V662" s="19"/>
      <c r="W662" s="19"/>
      <c r="X662" s="37" t="s">
        <v>3463</v>
      </c>
    </row>
    <row r="663" spans="1:24" s="3" customFormat="1" ht="16.5" customHeight="1">
      <c r="A663" s="38">
        <v>304</v>
      </c>
      <c r="B663" s="39">
        <v>40704</v>
      </c>
      <c r="C663" s="38">
        <v>10302913</v>
      </c>
      <c r="D663" s="40" t="s">
        <v>846</v>
      </c>
      <c r="E663" s="58">
        <v>5</v>
      </c>
      <c r="F663" s="38">
        <v>120</v>
      </c>
      <c r="G663" s="38" t="s">
        <v>23</v>
      </c>
      <c r="H663" s="42">
        <v>6410.25</v>
      </c>
      <c r="I663" s="57"/>
      <c r="J663" s="44">
        <v>42001</v>
      </c>
      <c r="K663" s="42">
        <v>0</v>
      </c>
      <c r="L663" s="42">
        <v>5328.55</v>
      </c>
      <c r="M663" s="44">
        <v>45199</v>
      </c>
      <c r="N663" s="42">
        <f>H663-K663-L663</f>
        <v>1081.6999999999998</v>
      </c>
      <c r="O663" s="42">
        <v>0</v>
      </c>
      <c r="P663" s="45">
        <v>0.13</v>
      </c>
      <c r="Q663" s="42">
        <v>0</v>
      </c>
      <c r="R663" s="42">
        <v>0</v>
      </c>
      <c r="S663" s="42">
        <f>N663-R663</f>
        <v>1081.6999999999998</v>
      </c>
      <c r="T663" s="38">
        <v>2102</v>
      </c>
      <c r="U663" s="14">
        <f>S663/H663</f>
        <v>0.16874536874536872</v>
      </c>
      <c r="V663" s="19"/>
      <c r="W663" s="19"/>
      <c r="X663" s="37" t="s">
        <v>3463</v>
      </c>
    </row>
    <row r="664" spans="1:24" s="3" customFormat="1" ht="16.5" customHeight="1">
      <c r="A664" s="38">
        <v>351</v>
      </c>
      <c r="B664" s="39">
        <v>40704</v>
      </c>
      <c r="C664" s="38">
        <v>10303050</v>
      </c>
      <c r="D664" s="40" t="s">
        <v>873</v>
      </c>
      <c r="E664" s="58">
        <v>1</v>
      </c>
      <c r="F664" s="38">
        <v>120</v>
      </c>
      <c r="G664" s="38" t="s">
        <v>23</v>
      </c>
      <c r="H664" s="42">
        <v>4102.5600000000004</v>
      </c>
      <c r="I664" s="57"/>
      <c r="J664" s="44">
        <v>42002</v>
      </c>
      <c r="K664" s="42">
        <v>0</v>
      </c>
      <c r="L664" s="42">
        <v>3410.27</v>
      </c>
      <c r="M664" s="44">
        <v>45199</v>
      </c>
      <c r="N664" s="42">
        <f>H664-K664-L664</f>
        <v>692.29000000000042</v>
      </c>
      <c r="O664" s="42">
        <v>0</v>
      </c>
      <c r="P664" s="45">
        <v>0.13</v>
      </c>
      <c r="Q664" s="42">
        <v>0</v>
      </c>
      <c r="R664" s="42">
        <v>0</v>
      </c>
      <c r="S664" s="42">
        <f>N664-R664</f>
        <v>692.29000000000042</v>
      </c>
      <c r="T664" s="38">
        <v>2101</v>
      </c>
      <c r="U664" s="14">
        <f>S664/H664</f>
        <v>0.16874585624585633</v>
      </c>
      <c r="V664" s="19"/>
      <c r="W664" s="19"/>
      <c r="X664" s="37" t="s">
        <v>3463</v>
      </c>
    </row>
    <row r="665" spans="1:24" s="3" customFormat="1" ht="16.5" customHeight="1">
      <c r="A665" s="38">
        <v>339</v>
      </c>
      <c r="B665" s="39">
        <v>40704</v>
      </c>
      <c r="C665" s="38">
        <v>10303013</v>
      </c>
      <c r="D665" s="40" t="s">
        <v>625</v>
      </c>
      <c r="E665" s="58">
        <v>1</v>
      </c>
      <c r="F665" s="38">
        <v>120</v>
      </c>
      <c r="G665" s="38" t="s">
        <v>23</v>
      </c>
      <c r="H665" s="42">
        <v>4948.72</v>
      </c>
      <c r="I665" s="57"/>
      <c r="J665" s="44">
        <v>42001</v>
      </c>
      <c r="K665" s="42">
        <v>0</v>
      </c>
      <c r="L665" s="42">
        <v>4113.6400000000003</v>
      </c>
      <c r="M665" s="44">
        <v>45199</v>
      </c>
      <c r="N665" s="42">
        <f>H665-K665-L665</f>
        <v>835.07999999999993</v>
      </c>
      <c r="O665" s="42">
        <v>0</v>
      </c>
      <c r="P665" s="45">
        <v>0.13</v>
      </c>
      <c r="Q665" s="42">
        <v>0</v>
      </c>
      <c r="R665" s="42">
        <v>0</v>
      </c>
      <c r="S665" s="42">
        <f>N665-R665</f>
        <v>835.07999999999993</v>
      </c>
      <c r="T665" s="38">
        <v>2101</v>
      </c>
      <c r="U665" s="14">
        <f>S665/H665</f>
        <v>0.16874666580449083</v>
      </c>
      <c r="V665" s="19"/>
      <c r="W665" s="19"/>
      <c r="X665" s="37" t="s">
        <v>3463</v>
      </c>
    </row>
    <row r="666" spans="1:24" s="3" customFormat="1" ht="16.5" customHeight="1">
      <c r="A666" s="38">
        <v>336</v>
      </c>
      <c r="B666" s="39">
        <v>40704</v>
      </c>
      <c r="C666" s="38">
        <v>10302995</v>
      </c>
      <c r="D666" s="40" t="s">
        <v>864</v>
      </c>
      <c r="E666" s="58">
        <v>22</v>
      </c>
      <c r="F666" s="38">
        <v>120</v>
      </c>
      <c r="G666" s="38" t="s">
        <v>23</v>
      </c>
      <c r="H666" s="42">
        <v>4136.66</v>
      </c>
      <c r="I666" s="57"/>
      <c r="J666" s="44">
        <v>42002</v>
      </c>
      <c r="K666" s="42">
        <v>0</v>
      </c>
      <c r="L666" s="42">
        <v>3438.61</v>
      </c>
      <c r="M666" s="44">
        <v>45199</v>
      </c>
      <c r="N666" s="42">
        <f>H666-K666-L666</f>
        <v>698.04999999999973</v>
      </c>
      <c r="O666" s="42">
        <v>0</v>
      </c>
      <c r="P666" s="45">
        <v>0.13</v>
      </c>
      <c r="Q666" s="42">
        <v>0</v>
      </c>
      <c r="R666" s="42">
        <v>0</v>
      </c>
      <c r="S666" s="42">
        <f>N666-R666</f>
        <v>698.04999999999973</v>
      </c>
      <c r="T666" s="38">
        <v>5000</v>
      </c>
      <c r="U666" s="14">
        <f>S666/H666</f>
        <v>0.16874725019701878</v>
      </c>
      <c r="V666" s="19"/>
      <c r="W666" s="19"/>
      <c r="X666" s="37" t="s">
        <v>3463</v>
      </c>
    </row>
    <row r="667" spans="1:24" s="3" customFormat="1" ht="16.5" customHeight="1">
      <c r="A667" s="38">
        <v>385</v>
      </c>
      <c r="B667" s="39">
        <v>40704</v>
      </c>
      <c r="C667" s="38">
        <v>10303531</v>
      </c>
      <c r="D667" s="40" t="s">
        <v>126</v>
      </c>
      <c r="E667" s="58">
        <v>5</v>
      </c>
      <c r="F667" s="38">
        <v>120</v>
      </c>
      <c r="G667" s="38" t="s">
        <v>23</v>
      </c>
      <c r="H667" s="42">
        <v>3250</v>
      </c>
      <c r="I667" s="57"/>
      <c r="J667" s="44">
        <v>42001</v>
      </c>
      <c r="K667" s="42">
        <v>0</v>
      </c>
      <c r="L667" s="42">
        <v>2701.57</v>
      </c>
      <c r="M667" s="44">
        <v>45199</v>
      </c>
      <c r="N667" s="42">
        <f>H667-K667-L667</f>
        <v>548.42999999999984</v>
      </c>
      <c r="O667" s="42">
        <v>0</v>
      </c>
      <c r="P667" s="45">
        <v>0.13</v>
      </c>
      <c r="Q667" s="42">
        <v>0</v>
      </c>
      <c r="R667" s="42">
        <v>0</v>
      </c>
      <c r="S667" s="42">
        <f>N667-R667</f>
        <v>548.42999999999984</v>
      </c>
      <c r="T667" s="38">
        <v>2103</v>
      </c>
      <c r="U667" s="14">
        <f>S667/H667</f>
        <v>0.16874769230769227</v>
      </c>
      <c r="V667" s="19"/>
      <c r="W667" s="19"/>
      <c r="X667" s="37" t="s">
        <v>3463</v>
      </c>
    </row>
    <row r="668" spans="1:24" s="3" customFormat="1" ht="16.5" customHeight="1">
      <c r="A668" s="38">
        <v>327</v>
      </c>
      <c r="B668" s="39">
        <v>40704</v>
      </c>
      <c r="C668" s="38">
        <v>10302978</v>
      </c>
      <c r="D668" s="40" t="s">
        <v>860</v>
      </c>
      <c r="E668" s="58">
        <v>6</v>
      </c>
      <c r="F668" s="38">
        <v>120</v>
      </c>
      <c r="G668" s="38" t="s">
        <v>23</v>
      </c>
      <c r="H668" s="42">
        <v>11446.14</v>
      </c>
      <c r="I668" s="57"/>
      <c r="J668" s="44">
        <v>42001</v>
      </c>
      <c r="K668" s="42">
        <v>0</v>
      </c>
      <c r="L668" s="42">
        <v>9514.6299999999992</v>
      </c>
      <c r="M668" s="44">
        <v>45199</v>
      </c>
      <c r="N668" s="42">
        <f>H668-K668-L668</f>
        <v>1931.5100000000002</v>
      </c>
      <c r="O668" s="42">
        <v>0</v>
      </c>
      <c r="P668" s="45">
        <v>0.13</v>
      </c>
      <c r="Q668" s="42">
        <v>0</v>
      </c>
      <c r="R668" s="42">
        <v>0</v>
      </c>
      <c r="S668" s="42">
        <f>N668-R668</f>
        <v>1931.5100000000002</v>
      </c>
      <c r="T668" s="38">
        <v>2101</v>
      </c>
      <c r="U668" s="14">
        <f>S668/H668</f>
        <v>0.16874771757116375</v>
      </c>
      <c r="V668" s="19"/>
      <c r="W668" s="19"/>
      <c r="X668" s="37" t="s">
        <v>3463</v>
      </c>
    </row>
    <row r="669" spans="1:24" s="3" customFormat="1" ht="16.5" customHeight="1">
      <c r="A669" s="38">
        <v>165</v>
      </c>
      <c r="B669" s="39">
        <v>50099</v>
      </c>
      <c r="C669" s="38">
        <v>10297651</v>
      </c>
      <c r="D669" s="40" t="s">
        <v>616</v>
      </c>
      <c r="E669" s="58">
        <v>5</v>
      </c>
      <c r="F669" s="38">
        <v>120</v>
      </c>
      <c r="G669" s="38" t="s">
        <v>23</v>
      </c>
      <c r="H669" s="42">
        <v>2606.85</v>
      </c>
      <c r="I669" s="57"/>
      <c r="J669" s="44">
        <v>42000</v>
      </c>
      <c r="K669" s="42">
        <v>0</v>
      </c>
      <c r="L669" s="42">
        <v>2166.9499999999998</v>
      </c>
      <c r="M669" s="44">
        <v>45199</v>
      </c>
      <c r="N669" s="42">
        <f>H669-K669-L669</f>
        <v>439.90000000000009</v>
      </c>
      <c r="O669" s="42">
        <v>0</v>
      </c>
      <c r="P669" s="45">
        <v>0.13</v>
      </c>
      <c r="Q669" s="42">
        <v>0</v>
      </c>
      <c r="R669" s="42">
        <v>0</v>
      </c>
      <c r="S669" s="42">
        <f>N669-R669</f>
        <v>439.90000000000009</v>
      </c>
      <c r="T669" s="38">
        <v>2101</v>
      </c>
      <c r="U669" s="14">
        <f>S669/H669</f>
        <v>0.16874772234689381</v>
      </c>
      <c r="V669" s="19"/>
      <c r="W669" s="19"/>
      <c r="X669" s="37" t="s">
        <v>3468</v>
      </c>
    </row>
    <row r="670" spans="1:24" s="3" customFormat="1" ht="16.5" customHeight="1">
      <c r="A670" s="38">
        <v>387</v>
      </c>
      <c r="B670" s="39">
        <v>40704</v>
      </c>
      <c r="C670" s="38">
        <v>10303544</v>
      </c>
      <c r="D670" s="40" t="s">
        <v>897</v>
      </c>
      <c r="E670" s="58">
        <v>6</v>
      </c>
      <c r="F670" s="38">
        <v>120</v>
      </c>
      <c r="G670" s="38" t="s">
        <v>23</v>
      </c>
      <c r="H670" s="42">
        <v>13117.92</v>
      </c>
      <c r="I670" s="57"/>
      <c r="J670" s="44">
        <v>42001</v>
      </c>
      <c r="K670" s="42">
        <v>0</v>
      </c>
      <c r="L670" s="42">
        <v>10904.3</v>
      </c>
      <c r="M670" s="44">
        <v>45199</v>
      </c>
      <c r="N670" s="42">
        <f>H670-K670-L670</f>
        <v>2213.6200000000008</v>
      </c>
      <c r="O670" s="42">
        <v>0</v>
      </c>
      <c r="P670" s="45">
        <v>0.13</v>
      </c>
      <c r="Q670" s="42">
        <v>0</v>
      </c>
      <c r="R670" s="42">
        <v>0</v>
      </c>
      <c r="S670" s="42">
        <f>N670-R670</f>
        <v>2213.6200000000008</v>
      </c>
      <c r="T670" s="38">
        <v>2101</v>
      </c>
      <c r="U670" s="14">
        <f>S670/H670</f>
        <v>0.16874778928366699</v>
      </c>
      <c r="V670" s="19"/>
      <c r="W670" s="19"/>
      <c r="X670" s="37" t="s">
        <v>3463</v>
      </c>
    </row>
    <row r="671" spans="1:24" s="3" customFormat="1" ht="16.5" customHeight="1">
      <c r="A671" s="38">
        <v>383</v>
      </c>
      <c r="B671" s="39">
        <v>40704</v>
      </c>
      <c r="C671" s="38">
        <v>10303529</v>
      </c>
      <c r="D671" s="40" t="s">
        <v>895</v>
      </c>
      <c r="E671" s="58">
        <v>36</v>
      </c>
      <c r="F671" s="38">
        <v>120</v>
      </c>
      <c r="G671" s="38" t="s">
        <v>23</v>
      </c>
      <c r="H671" s="42">
        <v>17627.759999999998</v>
      </c>
      <c r="I671" s="57"/>
      <c r="J671" s="44">
        <v>42001</v>
      </c>
      <c r="K671" s="42">
        <v>0</v>
      </c>
      <c r="L671" s="42">
        <v>14653.11</v>
      </c>
      <c r="M671" s="44">
        <v>45199</v>
      </c>
      <c r="N671" s="42">
        <f>H671-K671-L671</f>
        <v>2974.6499999999978</v>
      </c>
      <c r="O671" s="42">
        <v>0</v>
      </c>
      <c r="P671" s="45">
        <v>0.13</v>
      </c>
      <c r="Q671" s="42">
        <v>0</v>
      </c>
      <c r="R671" s="42">
        <v>0</v>
      </c>
      <c r="S671" s="42">
        <f>N671-R671</f>
        <v>2974.6499999999978</v>
      </c>
      <c r="T671" s="38">
        <v>5000</v>
      </c>
      <c r="U671" s="14">
        <f>S671/H671</f>
        <v>0.16874804285967124</v>
      </c>
      <c r="V671" s="19"/>
      <c r="W671" s="19"/>
      <c r="X671" s="37" t="s">
        <v>3463</v>
      </c>
    </row>
    <row r="672" spans="1:24" s="3" customFormat="1" ht="16.5" customHeight="1">
      <c r="A672" s="38">
        <v>343</v>
      </c>
      <c r="B672" s="39">
        <v>40704</v>
      </c>
      <c r="C672" s="38">
        <v>10303029</v>
      </c>
      <c r="D672" s="40" t="s">
        <v>867</v>
      </c>
      <c r="E672" s="58">
        <v>6</v>
      </c>
      <c r="F672" s="38">
        <v>120</v>
      </c>
      <c r="G672" s="38" t="s">
        <v>23</v>
      </c>
      <c r="H672" s="42">
        <v>14358.96</v>
      </c>
      <c r="I672" s="57"/>
      <c r="J672" s="44">
        <v>42001</v>
      </c>
      <c r="K672" s="42">
        <v>0</v>
      </c>
      <c r="L672" s="42">
        <v>11935.91</v>
      </c>
      <c r="M672" s="44">
        <v>45199</v>
      </c>
      <c r="N672" s="42">
        <f>H672-K672-L672</f>
        <v>2423.0499999999993</v>
      </c>
      <c r="O672" s="42">
        <v>0</v>
      </c>
      <c r="P672" s="45">
        <v>0.13</v>
      </c>
      <c r="Q672" s="42">
        <v>0</v>
      </c>
      <c r="R672" s="42">
        <v>0</v>
      </c>
      <c r="S672" s="42">
        <f>N672-R672</f>
        <v>2423.0499999999993</v>
      </c>
      <c r="T672" s="38">
        <v>2109</v>
      </c>
      <c r="U672" s="14">
        <f>S672/H672</f>
        <v>0.1687482937482937</v>
      </c>
      <c r="V672" s="19"/>
      <c r="W672" s="19"/>
      <c r="X672" s="37" t="s">
        <v>3463</v>
      </c>
    </row>
    <row r="673" spans="1:24" s="3" customFormat="1" ht="16.5" customHeight="1">
      <c r="A673" s="38">
        <v>295</v>
      </c>
      <c r="B673" s="39">
        <v>40704</v>
      </c>
      <c r="C673" s="38">
        <v>10302898</v>
      </c>
      <c r="D673" s="40" t="s">
        <v>583</v>
      </c>
      <c r="E673" s="58">
        <v>12</v>
      </c>
      <c r="F673" s="38">
        <v>120</v>
      </c>
      <c r="G673" s="38" t="s">
        <v>23</v>
      </c>
      <c r="H673" s="42">
        <v>2051.2800000000002</v>
      </c>
      <c r="I673" s="57"/>
      <c r="J673" s="44">
        <v>42001</v>
      </c>
      <c r="K673" s="42">
        <v>0</v>
      </c>
      <c r="L673" s="42">
        <v>1705.13</v>
      </c>
      <c r="M673" s="44">
        <v>45199</v>
      </c>
      <c r="N673" s="42">
        <f>H673-K673-L673</f>
        <v>346.15000000000009</v>
      </c>
      <c r="O673" s="42">
        <v>0</v>
      </c>
      <c r="P673" s="45">
        <v>0.13</v>
      </c>
      <c r="Q673" s="42">
        <v>0</v>
      </c>
      <c r="R673" s="42">
        <v>0</v>
      </c>
      <c r="S673" s="42">
        <f>N673-R673</f>
        <v>346.15000000000009</v>
      </c>
      <c r="T673" s="38">
        <v>2101</v>
      </c>
      <c r="U673" s="14">
        <f>S673/H673</f>
        <v>0.16874829374829378</v>
      </c>
      <c r="V673" s="19"/>
      <c r="W673" s="19"/>
      <c r="X673" s="37" t="s">
        <v>3463</v>
      </c>
    </row>
    <row r="674" spans="1:24" s="3" customFormat="1" ht="16.5" customHeight="1">
      <c r="A674" s="38">
        <v>319</v>
      </c>
      <c r="B674" s="39">
        <v>40704</v>
      </c>
      <c r="C674" s="38">
        <v>10302949</v>
      </c>
      <c r="D674" s="40" t="s">
        <v>423</v>
      </c>
      <c r="E674" s="58">
        <v>2</v>
      </c>
      <c r="F674" s="38">
        <v>120</v>
      </c>
      <c r="G674" s="38" t="s">
        <v>23</v>
      </c>
      <c r="H674" s="42">
        <v>2051.2800000000002</v>
      </c>
      <c r="I674" s="57"/>
      <c r="J674" s="44">
        <v>42001</v>
      </c>
      <c r="K674" s="42">
        <v>0</v>
      </c>
      <c r="L674" s="42">
        <v>1705.13</v>
      </c>
      <c r="M674" s="44">
        <v>45199</v>
      </c>
      <c r="N674" s="42">
        <f>H674-K674-L674</f>
        <v>346.15000000000009</v>
      </c>
      <c r="O674" s="42">
        <v>0</v>
      </c>
      <c r="P674" s="45">
        <v>0.13</v>
      </c>
      <c r="Q674" s="42">
        <v>0</v>
      </c>
      <c r="R674" s="42">
        <v>0</v>
      </c>
      <c r="S674" s="42">
        <f>N674-R674</f>
        <v>346.15000000000009</v>
      </c>
      <c r="T674" s="38">
        <v>2101</v>
      </c>
      <c r="U674" s="14">
        <f>S674/H674</f>
        <v>0.16874829374829378</v>
      </c>
      <c r="V674" s="19"/>
      <c r="W674" s="19"/>
      <c r="X674" s="37" t="s">
        <v>3463</v>
      </c>
    </row>
    <row r="675" spans="1:24" s="3" customFormat="1" ht="16.5" customHeight="1">
      <c r="A675" s="38">
        <v>380</v>
      </c>
      <c r="B675" s="39">
        <v>40704</v>
      </c>
      <c r="C675" s="38">
        <v>10303526</v>
      </c>
      <c r="D675" s="40" t="s">
        <v>893</v>
      </c>
      <c r="E675" s="58">
        <v>60</v>
      </c>
      <c r="F675" s="38">
        <v>120</v>
      </c>
      <c r="G675" s="38" t="s">
        <v>23</v>
      </c>
      <c r="H675" s="42">
        <v>19200</v>
      </c>
      <c r="I675" s="57"/>
      <c r="J675" s="44">
        <v>42002</v>
      </c>
      <c r="K675" s="42">
        <v>0</v>
      </c>
      <c r="L675" s="42">
        <v>15960.03</v>
      </c>
      <c r="M675" s="44">
        <v>45199</v>
      </c>
      <c r="N675" s="42">
        <f>H675-K675-L675</f>
        <v>3239.9699999999993</v>
      </c>
      <c r="O675" s="42">
        <v>0</v>
      </c>
      <c r="P675" s="45">
        <v>0.13</v>
      </c>
      <c r="Q675" s="42">
        <v>0</v>
      </c>
      <c r="R675" s="42">
        <v>0</v>
      </c>
      <c r="S675" s="42">
        <f>N675-R675</f>
        <v>3239.9699999999993</v>
      </c>
      <c r="T675" s="38">
        <v>5000</v>
      </c>
      <c r="U675" s="14">
        <f>S675/H675</f>
        <v>0.16874843749999996</v>
      </c>
      <c r="V675" s="19"/>
      <c r="W675" s="19"/>
      <c r="X675" s="37" t="s">
        <v>3463</v>
      </c>
    </row>
    <row r="676" spans="1:24" s="3" customFormat="1" ht="16.5" customHeight="1">
      <c r="A676" s="38">
        <v>325</v>
      </c>
      <c r="B676" s="39">
        <v>40704</v>
      </c>
      <c r="C676" s="38">
        <v>10302972</v>
      </c>
      <c r="D676" s="40" t="s">
        <v>858</v>
      </c>
      <c r="E676" s="58">
        <v>4</v>
      </c>
      <c r="F676" s="38">
        <v>120</v>
      </c>
      <c r="G676" s="38" t="s">
        <v>23</v>
      </c>
      <c r="H676" s="42">
        <v>11179.48</v>
      </c>
      <c r="I676" s="57"/>
      <c r="J676" s="44">
        <v>42001</v>
      </c>
      <c r="K676" s="42">
        <v>0</v>
      </c>
      <c r="L676" s="42">
        <v>9292.9599999999991</v>
      </c>
      <c r="M676" s="44">
        <v>45199</v>
      </c>
      <c r="N676" s="42">
        <f>H676-K676-L676</f>
        <v>1886.5200000000004</v>
      </c>
      <c r="O676" s="42">
        <v>0</v>
      </c>
      <c r="P676" s="45">
        <v>0.13</v>
      </c>
      <c r="Q676" s="42">
        <v>0</v>
      </c>
      <c r="R676" s="42">
        <v>0</v>
      </c>
      <c r="S676" s="42">
        <f>N676-R676</f>
        <v>1886.5200000000004</v>
      </c>
      <c r="T676" s="38">
        <v>2101</v>
      </c>
      <c r="U676" s="14">
        <f>S676/H676</f>
        <v>0.16874845699442198</v>
      </c>
      <c r="V676" s="19"/>
      <c r="W676" s="19"/>
      <c r="X676" s="37" t="s">
        <v>3463</v>
      </c>
    </row>
    <row r="677" spans="1:24" s="3" customFormat="1" ht="16.5" customHeight="1">
      <c r="A677" s="38">
        <v>166</v>
      </c>
      <c r="B677" s="39">
        <v>50099</v>
      </c>
      <c r="C677" s="38">
        <v>10297652</v>
      </c>
      <c r="D677" s="40" t="s">
        <v>526</v>
      </c>
      <c r="E677" s="58">
        <v>8</v>
      </c>
      <c r="F677" s="38">
        <v>120</v>
      </c>
      <c r="G677" s="38" t="s">
        <v>23</v>
      </c>
      <c r="H677" s="42">
        <v>1914.56</v>
      </c>
      <c r="I677" s="57"/>
      <c r="J677" s="44">
        <v>42000</v>
      </c>
      <c r="K677" s="42">
        <v>0</v>
      </c>
      <c r="L677" s="42">
        <v>1591.48</v>
      </c>
      <c r="M677" s="44">
        <v>45199</v>
      </c>
      <c r="N677" s="42">
        <f>H677-K677-L677</f>
        <v>323.07999999999993</v>
      </c>
      <c r="O677" s="42">
        <v>0</v>
      </c>
      <c r="P677" s="45">
        <v>0.13</v>
      </c>
      <c r="Q677" s="42">
        <v>0</v>
      </c>
      <c r="R677" s="42">
        <v>0</v>
      </c>
      <c r="S677" s="42">
        <f>N677-R677</f>
        <v>323.07999999999993</v>
      </c>
      <c r="T677" s="38">
        <v>2101</v>
      </c>
      <c r="U677" s="14">
        <f>S677/H677</f>
        <v>0.16874895537355838</v>
      </c>
      <c r="V677" s="19"/>
      <c r="W677" s="19"/>
      <c r="X677" s="37" t="s">
        <v>3468</v>
      </c>
    </row>
    <row r="678" spans="1:24" s="3" customFormat="1" ht="16.5" customHeight="1">
      <c r="A678" s="38">
        <v>299</v>
      </c>
      <c r="B678" s="39">
        <v>40704</v>
      </c>
      <c r="C678" s="38">
        <v>10302905</v>
      </c>
      <c r="D678" s="40" t="s">
        <v>842</v>
      </c>
      <c r="E678" s="58">
        <v>6</v>
      </c>
      <c r="F678" s="38">
        <v>120</v>
      </c>
      <c r="G678" s="38" t="s">
        <v>21</v>
      </c>
      <c r="H678" s="42">
        <v>35384.639999999999</v>
      </c>
      <c r="I678" s="57"/>
      <c r="J678" s="44">
        <v>42003</v>
      </c>
      <c r="K678" s="42">
        <v>0</v>
      </c>
      <c r="L678" s="42">
        <v>29413.51</v>
      </c>
      <c r="M678" s="44">
        <v>45199</v>
      </c>
      <c r="N678" s="42">
        <f>H678-K678-L678</f>
        <v>5971.130000000001</v>
      </c>
      <c r="O678" s="42">
        <v>0</v>
      </c>
      <c r="P678" s="45">
        <v>0.13</v>
      </c>
      <c r="Q678" s="42">
        <v>0</v>
      </c>
      <c r="R678" s="42">
        <v>0</v>
      </c>
      <c r="S678" s="42">
        <f>N678-R678</f>
        <v>5971.130000000001</v>
      </c>
      <c r="T678" s="38">
        <v>5000</v>
      </c>
      <c r="U678" s="14">
        <f>S678/H678</f>
        <v>0.16874920869620269</v>
      </c>
      <c r="V678" s="19"/>
      <c r="W678" s="19"/>
      <c r="X678" s="37" t="s">
        <v>3463</v>
      </c>
    </row>
    <row r="679" spans="1:24" s="3" customFormat="1" ht="16.5" customHeight="1">
      <c r="A679" s="38">
        <v>384</v>
      </c>
      <c r="B679" s="39">
        <v>40704</v>
      </c>
      <c r="C679" s="38">
        <v>10303530</v>
      </c>
      <c r="D679" s="40" t="s">
        <v>540</v>
      </c>
      <c r="E679" s="58">
        <v>2</v>
      </c>
      <c r="F679" s="38">
        <v>120</v>
      </c>
      <c r="G679" s="38" t="s">
        <v>23</v>
      </c>
      <c r="H679" s="42">
        <v>6924</v>
      </c>
      <c r="I679" s="57"/>
      <c r="J679" s="44">
        <v>42001</v>
      </c>
      <c r="K679" s="42">
        <v>0</v>
      </c>
      <c r="L679" s="42">
        <v>5755.58</v>
      </c>
      <c r="M679" s="44">
        <v>45199</v>
      </c>
      <c r="N679" s="42">
        <f>H679-K679-L679</f>
        <v>1168.42</v>
      </c>
      <c r="O679" s="42">
        <v>0</v>
      </c>
      <c r="P679" s="45">
        <v>0.13</v>
      </c>
      <c r="Q679" s="42">
        <v>0</v>
      </c>
      <c r="R679" s="42">
        <v>0</v>
      </c>
      <c r="S679" s="42">
        <f>N679-R679</f>
        <v>1168.42</v>
      </c>
      <c r="T679" s="38">
        <v>5000</v>
      </c>
      <c r="U679" s="14">
        <f>S679/H679</f>
        <v>0.16874927787406124</v>
      </c>
      <c r="V679" s="19"/>
      <c r="W679" s="19"/>
      <c r="X679" s="37" t="s">
        <v>3463</v>
      </c>
    </row>
    <row r="680" spans="1:24" s="3" customFormat="1" ht="16.5" customHeight="1">
      <c r="A680" s="38">
        <v>59</v>
      </c>
      <c r="B680" s="39">
        <v>10708</v>
      </c>
      <c r="C680" s="38">
        <v>10296737</v>
      </c>
      <c r="D680" s="40" t="s">
        <v>31</v>
      </c>
      <c r="E680" s="38">
        <v>264</v>
      </c>
      <c r="F680" s="38">
        <v>120</v>
      </c>
      <c r="G680" s="38" t="s">
        <v>23</v>
      </c>
      <c r="H680" s="42">
        <v>11528.81</v>
      </c>
      <c r="I680" s="53"/>
      <c r="J680" s="44">
        <v>41961</v>
      </c>
      <c r="K680" s="42">
        <v>0</v>
      </c>
      <c r="L680" s="42">
        <v>9583.33</v>
      </c>
      <c r="M680" s="44">
        <v>45169</v>
      </c>
      <c r="N680" s="42">
        <f>H680-K680-L680</f>
        <v>1945.4799999999996</v>
      </c>
      <c r="O680" s="42">
        <v>0</v>
      </c>
      <c r="P680" s="45">
        <v>0.13</v>
      </c>
      <c r="Q680" s="42">
        <v>0</v>
      </c>
      <c r="R680" s="42">
        <v>0</v>
      </c>
      <c r="S680" s="42">
        <v>1945.48</v>
      </c>
      <c r="T680" s="38">
        <v>5000</v>
      </c>
      <c r="U680" s="14">
        <f>S680/H680</f>
        <v>0.16874941993145867</v>
      </c>
      <c r="V680" s="19"/>
      <c r="W680" s="19"/>
      <c r="X680" s="37" t="s">
        <v>3456</v>
      </c>
    </row>
    <row r="681" spans="1:24" s="3" customFormat="1" ht="16.5" customHeight="1">
      <c r="A681" s="38">
        <v>377</v>
      </c>
      <c r="B681" s="39">
        <v>40704</v>
      </c>
      <c r="C681" s="38">
        <v>10303522</v>
      </c>
      <c r="D681" s="40" t="s">
        <v>891</v>
      </c>
      <c r="E681" s="58">
        <v>4</v>
      </c>
      <c r="F681" s="38">
        <v>120</v>
      </c>
      <c r="G681" s="38" t="s">
        <v>23</v>
      </c>
      <c r="H681" s="42">
        <v>8736</v>
      </c>
      <c r="I681" s="57"/>
      <c r="J681" s="44">
        <v>42002</v>
      </c>
      <c r="K681" s="42">
        <v>0</v>
      </c>
      <c r="L681" s="42">
        <v>7261.8</v>
      </c>
      <c r="M681" s="44">
        <v>45199</v>
      </c>
      <c r="N681" s="42">
        <f>H681-K681-L681</f>
        <v>1474.1999999999998</v>
      </c>
      <c r="O681" s="42">
        <v>0</v>
      </c>
      <c r="P681" s="45">
        <v>0.13</v>
      </c>
      <c r="Q681" s="42">
        <v>0</v>
      </c>
      <c r="R681" s="42">
        <v>0</v>
      </c>
      <c r="S681" s="42">
        <f>N681-R681</f>
        <v>1474.1999999999998</v>
      </c>
      <c r="T681" s="38">
        <v>5000</v>
      </c>
      <c r="U681" s="14">
        <f>S681/H681</f>
        <v>0.16874999999999998</v>
      </c>
      <c r="V681" s="19"/>
      <c r="W681" s="19"/>
      <c r="X681" s="37" t="s">
        <v>3463</v>
      </c>
    </row>
    <row r="682" spans="1:24" s="3" customFormat="1" ht="16.5" customHeight="1">
      <c r="A682" s="38">
        <v>374</v>
      </c>
      <c r="B682" s="39">
        <v>40704</v>
      </c>
      <c r="C682" s="38">
        <v>10303518</v>
      </c>
      <c r="D682" s="40" t="s">
        <v>593</v>
      </c>
      <c r="E682" s="58">
        <v>6</v>
      </c>
      <c r="F682" s="38">
        <v>120</v>
      </c>
      <c r="G682" s="38" t="s">
        <v>23</v>
      </c>
      <c r="H682" s="42">
        <v>2880</v>
      </c>
      <c r="I682" s="57"/>
      <c r="J682" s="44">
        <v>42002</v>
      </c>
      <c r="K682" s="42">
        <v>0</v>
      </c>
      <c r="L682" s="42">
        <v>2394</v>
      </c>
      <c r="M682" s="44">
        <v>45199</v>
      </c>
      <c r="N682" s="42">
        <f>H682-K682-L682</f>
        <v>486</v>
      </c>
      <c r="O682" s="42">
        <v>0</v>
      </c>
      <c r="P682" s="45">
        <v>0.13</v>
      </c>
      <c r="Q682" s="42">
        <v>0</v>
      </c>
      <c r="R682" s="42">
        <v>0</v>
      </c>
      <c r="S682" s="42">
        <f>N682-R682</f>
        <v>486</v>
      </c>
      <c r="T682" s="38">
        <v>5000</v>
      </c>
      <c r="U682" s="14">
        <f>S682/H682</f>
        <v>0.16875000000000001</v>
      </c>
      <c r="V682" s="19"/>
      <c r="W682" s="19"/>
      <c r="X682" s="37" t="s">
        <v>3463</v>
      </c>
    </row>
    <row r="683" spans="1:24" s="3" customFormat="1" ht="16.5" customHeight="1">
      <c r="A683" s="38">
        <v>381</v>
      </c>
      <c r="B683" s="39">
        <v>40704</v>
      </c>
      <c r="C683" s="38">
        <v>10303527</v>
      </c>
      <c r="D683" s="40" t="s">
        <v>894</v>
      </c>
      <c r="E683" s="58">
        <v>44</v>
      </c>
      <c r="F683" s="38">
        <v>120</v>
      </c>
      <c r="G683" s="38" t="s">
        <v>23</v>
      </c>
      <c r="H683" s="42">
        <v>12355.2</v>
      </c>
      <c r="I683" s="57"/>
      <c r="J683" s="44">
        <v>42001</v>
      </c>
      <c r="K683" s="42">
        <v>0</v>
      </c>
      <c r="L683" s="42">
        <v>10270.26</v>
      </c>
      <c r="M683" s="44">
        <v>45199</v>
      </c>
      <c r="N683" s="42">
        <f>H683-K683-L683</f>
        <v>2084.9400000000005</v>
      </c>
      <c r="O683" s="42">
        <v>0</v>
      </c>
      <c r="P683" s="45">
        <v>0.13</v>
      </c>
      <c r="Q683" s="42">
        <v>0</v>
      </c>
      <c r="R683" s="42">
        <v>0</v>
      </c>
      <c r="S683" s="42">
        <f>N683-R683</f>
        <v>2084.9400000000005</v>
      </c>
      <c r="T683" s="38">
        <v>5000</v>
      </c>
      <c r="U683" s="14">
        <f>S683/H683</f>
        <v>0.16875000000000004</v>
      </c>
      <c r="V683" s="19"/>
      <c r="W683" s="19"/>
      <c r="X683" s="37" t="s">
        <v>3463</v>
      </c>
    </row>
    <row r="684" spans="1:24" s="3" customFormat="1" ht="16.5" customHeight="1">
      <c r="A684" s="38">
        <v>167</v>
      </c>
      <c r="B684" s="39">
        <v>50099</v>
      </c>
      <c r="C684" s="38">
        <v>10297653</v>
      </c>
      <c r="D684" s="40" t="s">
        <v>901</v>
      </c>
      <c r="E684" s="58">
        <v>1</v>
      </c>
      <c r="F684" s="38">
        <v>120</v>
      </c>
      <c r="G684" s="38" t="s">
        <v>23</v>
      </c>
      <c r="H684" s="42">
        <v>811.97</v>
      </c>
      <c r="I684" s="57"/>
      <c r="J684" s="44">
        <v>42000</v>
      </c>
      <c r="K684" s="42">
        <v>0</v>
      </c>
      <c r="L684" s="42">
        <v>674.95</v>
      </c>
      <c r="M684" s="44">
        <v>45199</v>
      </c>
      <c r="N684" s="42">
        <f>H684-K684-L684</f>
        <v>137.01999999999998</v>
      </c>
      <c r="O684" s="42">
        <v>0</v>
      </c>
      <c r="P684" s="45">
        <v>0.13</v>
      </c>
      <c r="Q684" s="42">
        <v>0</v>
      </c>
      <c r="R684" s="42">
        <v>0</v>
      </c>
      <c r="S684" s="42">
        <f>N684-R684</f>
        <v>137.01999999999998</v>
      </c>
      <c r="T684" s="38">
        <v>2105</v>
      </c>
      <c r="U684" s="14">
        <f>S684/H684</f>
        <v>0.16875007697328717</v>
      </c>
      <c r="V684" s="19"/>
      <c r="W684" s="19"/>
      <c r="X684" s="37" t="s">
        <v>3468</v>
      </c>
    </row>
    <row r="685" spans="1:24" s="3" customFormat="1" ht="16.5" customHeight="1">
      <c r="A685" s="38">
        <v>329</v>
      </c>
      <c r="B685" s="39">
        <v>40704</v>
      </c>
      <c r="C685" s="38">
        <v>10302982</v>
      </c>
      <c r="D685" s="40" t="s">
        <v>327</v>
      </c>
      <c r="E685" s="58">
        <v>5</v>
      </c>
      <c r="F685" s="38">
        <v>120</v>
      </c>
      <c r="G685" s="38" t="s">
        <v>23</v>
      </c>
      <c r="H685" s="42">
        <v>7145.3</v>
      </c>
      <c r="I685" s="57"/>
      <c r="J685" s="44">
        <v>42001</v>
      </c>
      <c r="K685" s="42">
        <v>0</v>
      </c>
      <c r="L685" s="42">
        <v>5939.53</v>
      </c>
      <c r="M685" s="44">
        <v>45199</v>
      </c>
      <c r="N685" s="42">
        <f>H685-K685-L685</f>
        <v>1205.7700000000004</v>
      </c>
      <c r="O685" s="42">
        <v>0</v>
      </c>
      <c r="P685" s="45">
        <v>0.13</v>
      </c>
      <c r="Q685" s="42">
        <v>0</v>
      </c>
      <c r="R685" s="42">
        <v>0</v>
      </c>
      <c r="S685" s="42">
        <f>N685-R685</f>
        <v>1205.7700000000004</v>
      </c>
      <c r="T685" s="38">
        <v>2101</v>
      </c>
      <c r="U685" s="14">
        <f>S685/H685</f>
        <v>0.1687500874700853</v>
      </c>
      <c r="V685" s="19"/>
      <c r="W685" s="19"/>
      <c r="X685" s="37" t="s">
        <v>3463</v>
      </c>
    </row>
    <row r="686" spans="1:24" s="3" customFormat="1" ht="16.5" customHeight="1">
      <c r="A686" s="38">
        <v>367</v>
      </c>
      <c r="B686" s="39">
        <v>40704</v>
      </c>
      <c r="C686" s="38">
        <v>10303506</v>
      </c>
      <c r="D686" s="40" t="s">
        <v>678</v>
      </c>
      <c r="E686" s="58">
        <v>10</v>
      </c>
      <c r="F686" s="38">
        <v>120</v>
      </c>
      <c r="G686" s="38" t="s">
        <v>23</v>
      </c>
      <c r="H686" s="42">
        <v>8786.2999999999993</v>
      </c>
      <c r="I686" s="57"/>
      <c r="J686" s="44">
        <v>42001</v>
      </c>
      <c r="K686" s="42">
        <v>0</v>
      </c>
      <c r="L686" s="42">
        <v>7303.61</v>
      </c>
      <c r="M686" s="44">
        <v>45199</v>
      </c>
      <c r="N686" s="42">
        <f>H686-K686-L686</f>
        <v>1482.6899999999996</v>
      </c>
      <c r="O686" s="42">
        <v>0</v>
      </c>
      <c r="P686" s="45">
        <v>0.13</v>
      </c>
      <c r="Q686" s="42">
        <v>0</v>
      </c>
      <c r="R686" s="42">
        <v>0</v>
      </c>
      <c r="S686" s="42">
        <f>N686-R686</f>
        <v>1482.6899999999996</v>
      </c>
      <c r="T686" s="38">
        <v>2101</v>
      </c>
      <c r="U686" s="14">
        <f>S686/H686</f>
        <v>0.16875021340040741</v>
      </c>
      <c r="V686" s="19"/>
      <c r="W686" s="19"/>
      <c r="X686" s="37" t="s">
        <v>3463</v>
      </c>
    </row>
    <row r="687" spans="1:24" s="3" customFormat="1" ht="16.5" customHeight="1">
      <c r="A687" s="38">
        <v>294</v>
      </c>
      <c r="B687" s="39">
        <v>40704</v>
      </c>
      <c r="C687" s="38">
        <v>10302891</v>
      </c>
      <c r="D687" s="40" t="s">
        <v>838</v>
      </c>
      <c r="E687" s="58">
        <v>2</v>
      </c>
      <c r="F687" s="38">
        <v>120</v>
      </c>
      <c r="G687" s="38" t="s">
        <v>21</v>
      </c>
      <c r="H687" s="42">
        <v>18998.3</v>
      </c>
      <c r="I687" s="57"/>
      <c r="J687" s="44">
        <v>42003</v>
      </c>
      <c r="K687" s="42">
        <v>0</v>
      </c>
      <c r="L687" s="42">
        <v>15792.33</v>
      </c>
      <c r="M687" s="44">
        <v>45199</v>
      </c>
      <c r="N687" s="42">
        <f>H687-K687-L687</f>
        <v>3205.9699999999993</v>
      </c>
      <c r="O687" s="42">
        <v>0</v>
      </c>
      <c r="P687" s="45">
        <v>0.13</v>
      </c>
      <c r="Q687" s="42">
        <v>0</v>
      </c>
      <c r="R687" s="42">
        <v>0</v>
      </c>
      <c r="S687" s="42">
        <f>N687-R687</f>
        <v>3205.9699999999993</v>
      </c>
      <c r="T687" s="38">
        <v>5000</v>
      </c>
      <c r="U687" s="14">
        <f>S687/H687</f>
        <v>0.16875036187448347</v>
      </c>
      <c r="V687" s="19"/>
      <c r="W687" s="19"/>
      <c r="X687" s="37" t="s">
        <v>3463</v>
      </c>
    </row>
    <row r="688" spans="1:24" s="3" customFormat="1" ht="16.5" customHeight="1">
      <c r="A688" s="38">
        <v>331</v>
      </c>
      <c r="B688" s="39">
        <v>40704</v>
      </c>
      <c r="C688" s="38">
        <v>10302984</v>
      </c>
      <c r="D688" s="40" t="s">
        <v>863</v>
      </c>
      <c r="E688" s="58">
        <v>5</v>
      </c>
      <c r="F688" s="38">
        <v>120</v>
      </c>
      <c r="G688" s="38" t="s">
        <v>23</v>
      </c>
      <c r="H688" s="42">
        <v>5833.35</v>
      </c>
      <c r="I688" s="57"/>
      <c r="J688" s="44">
        <v>42001</v>
      </c>
      <c r="K688" s="42">
        <v>0</v>
      </c>
      <c r="L688" s="42">
        <v>4848.97</v>
      </c>
      <c r="M688" s="44">
        <v>45199</v>
      </c>
      <c r="N688" s="42">
        <f>H688-K688-L688</f>
        <v>984.38000000000011</v>
      </c>
      <c r="O688" s="42">
        <v>0</v>
      </c>
      <c r="P688" s="45">
        <v>0.13</v>
      </c>
      <c r="Q688" s="42">
        <v>0</v>
      </c>
      <c r="R688" s="42">
        <v>0</v>
      </c>
      <c r="S688" s="42">
        <f>N688-R688</f>
        <v>984.38000000000011</v>
      </c>
      <c r="T688" s="38">
        <v>2101</v>
      </c>
      <c r="U688" s="14">
        <f>S688/H688</f>
        <v>0.16875037499892859</v>
      </c>
      <c r="V688" s="19"/>
      <c r="W688" s="19"/>
      <c r="X688" s="37" t="s">
        <v>3463</v>
      </c>
    </row>
    <row r="689" spans="1:24" s="3" customFormat="1" ht="16.5" customHeight="1">
      <c r="A689" s="38">
        <v>386</v>
      </c>
      <c r="B689" s="39">
        <v>40704</v>
      </c>
      <c r="C689" s="38">
        <v>10303532</v>
      </c>
      <c r="D689" s="40" t="s">
        <v>896</v>
      </c>
      <c r="E689" s="58">
        <v>3</v>
      </c>
      <c r="F689" s="38">
        <v>120</v>
      </c>
      <c r="G689" s="38" t="s">
        <v>23</v>
      </c>
      <c r="H689" s="42">
        <v>14871.78</v>
      </c>
      <c r="I689" s="57"/>
      <c r="J689" s="44">
        <v>42001</v>
      </c>
      <c r="K689" s="42">
        <v>0</v>
      </c>
      <c r="L689" s="42">
        <v>12362.16</v>
      </c>
      <c r="M689" s="44">
        <v>45199</v>
      </c>
      <c r="N689" s="42">
        <f>H689-K689-L689</f>
        <v>2509.6200000000008</v>
      </c>
      <c r="O689" s="42">
        <v>0</v>
      </c>
      <c r="P689" s="45">
        <v>0.13</v>
      </c>
      <c r="Q689" s="42">
        <v>0</v>
      </c>
      <c r="R689" s="42">
        <v>0</v>
      </c>
      <c r="S689" s="42">
        <f>N689-R689</f>
        <v>2509.6200000000008</v>
      </c>
      <c r="T689" s="38">
        <v>5000</v>
      </c>
      <c r="U689" s="14">
        <f>S689/H689</f>
        <v>0.16875047909530672</v>
      </c>
      <c r="V689" s="19"/>
      <c r="W689" s="19"/>
      <c r="X689" s="37" t="s">
        <v>3463</v>
      </c>
    </row>
    <row r="690" spans="1:24" s="3" customFormat="1" ht="16.5" customHeight="1">
      <c r="A690" s="38">
        <v>352</v>
      </c>
      <c r="B690" s="39">
        <v>40704</v>
      </c>
      <c r="C690" s="38">
        <v>10303055</v>
      </c>
      <c r="D690" s="40" t="s">
        <v>322</v>
      </c>
      <c r="E690" s="58">
        <v>5</v>
      </c>
      <c r="F690" s="38">
        <v>120</v>
      </c>
      <c r="G690" s="38" t="s">
        <v>23</v>
      </c>
      <c r="H690" s="42">
        <v>5811.95</v>
      </c>
      <c r="I690" s="57"/>
      <c r="J690" s="44">
        <v>42001</v>
      </c>
      <c r="K690" s="42">
        <v>0</v>
      </c>
      <c r="L690" s="42">
        <v>4831.18</v>
      </c>
      <c r="M690" s="44">
        <v>45199</v>
      </c>
      <c r="N690" s="42">
        <f>H690-K690-L690</f>
        <v>980.76999999999953</v>
      </c>
      <c r="O690" s="42">
        <v>0</v>
      </c>
      <c r="P690" s="45">
        <v>0.13</v>
      </c>
      <c r="Q690" s="42">
        <v>0</v>
      </c>
      <c r="R690" s="42">
        <v>0</v>
      </c>
      <c r="S690" s="42">
        <f>N690-R690</f>
        <v>980.76999999999953</v>
      </c>
      <c r="T690" s="38">
        <v>5000</v>
      </c>
      <c r="U690" s="14">
        <f>S690/H690</f>
        <v>0.16875059145381491</v>
      </c>
      <c r="V690" s="19"/>
      <c r="W690" s="19"/>
      <c r="X690" s="37" t="s">
        <v>3463</v>
      </c>
    </row>
    <row r="691" spans="1:24" s="3" customFormat="1" ht="16.5" customHeight="1">
      <c r="A691" s="38">
        <v>369</v>
      </c>
      <c r="B691" s="39">
        <v>10741</v>
      </c>
      <c r="C691" s="38">
        <v>10282452</v>
      </c>
      <c r="D691" s="40" t="s">
        <v>504</v>
      </c>
      <c r="E691" s="58">
        <v>1</v>
      </c>
      <c r="F691" s="38">
        <v>120</v>
      </c>
      <c r="G691" s="38" t="s">
        <v>262</v>
      </c>
      <c r="H691" s="42">
        <v>58457.8</v>
      </c>
      <c r="I691" s="57"/>
      <c r="J691" s="44">
        <v>41999</v>
      </c>
      <c r="K691" s="42">
        <v>0</v>
      </c>
      <c r="L691" s="42">
        <v>48593.01</v>
      </c>
      <c r="M691" s="44">
        <v>45199</v>
      </c>
      <c r="N691" s="42">
        <f>H691-K691-L691</f>
        <v>9864.7900000000009</v>
      </c>
      <c r="O691" s="42">
        <v>0</v>
      </c>
      <c r="P691" s="45">
        <v>0.13</v>
      </c>
      <c r="Q691" s="42">
        <v>0</v>
      </c>
      <c r="R691" s="42">
        <v>0</v>
      </c>
      <c r="S691" s="42">
        <v>9864.7900000000009</v>
      </c>
      <c r="T691" s="38">
        <v>5000</v>
      </c>
      <c r="U691" s="14">
        <f>S691/H691</f>
        <v>0.16875062010544359</v>
      </c>
      <c r="V691" s="19"/>
      <c r="W691" s="19"/>
      <c r="X691" s="37" t="s">
        <v>3462</v>
      </c>
    </row>
    <row r="692" spans="1:24" s="3" customFormat="1" ht="16.5" customHeight="1">
      <c r="A692" s="38">
        <v>301</v>
      </c>
      <c r="B692" s="39">
        <v>40704</v>
      </c>
      <c r="C692" s="38">
        <v>10302907</v>
      </c>
      <c r="D692" s="40" t="s">
        <v>40</v>
      </c>
      <c r="E692" s="58">
        <v>180</v>
      </c>
      <c r="F692" s="38">
        <v>120</v>
      </c>
      <c r="G692" s="38" t="s">
        <v>23</v>
      </c>
      <c r="H692" s="42">
        <v>17230.78</v>
      </c>
      <c r="I692" s="57"/>
      <c r="J692" s="44">
        <v>42002</v>
      </c>
      <c r="K692" s="42">
        <v>0</v>
      </c>
      <c r="L692" s="42">
        <v>14323.07</v>
      </c>
      <c r="M692" s="44">
        <v>45199</v>
      </c>
      <c r="N692" s="42">
        <f>H692-K692-L692</f>
        <v>2907.7099999999991</v>
      </c>
      <c r="O692" s="42">
        <v>0</v>
      </c>
      <c r="P692" s="45">
        <v>0.13</v>
      </c>
      <c r="Q692" s="42">
        <v>0</v>
      </c>
      <c r="R692" s="42">
        <v>0</v>
      </c>
      <c r="S692" s="42">
        <f>N692-R692</f>
        <v>2907.7099999999991</v>
      </c>
      <c r="T692" s="38">
        <v>2101</v>
      </c>
      <c r="U692" s="14">
        <f>S692/H692</f>
        <v>0.16875092131638841</v>
      </c>
      <c r="V692" s="19"/>
      <c r="W692" s="19"/>
      <c r="X692" s="37" t="s">
        <v>3463</v>
      </c>
    </row>
    <row r="693" spans="1:24" s="3" customFormat="1" ht="16.5" customHeight="1">
      <c r="A693" s="38">
        <v>330</v>
      </c>
      <c r="B693" s="39">
        <v>40704</v>
      </c>
      <c r="C693" s="38">
        <v>10302983</v>
      </c>
      <c r="D693" s="40" t="s">
        <v>862</v>
      </c>
      <c r="E693" s="58">
        <v>7</v>
      </c>
      <c r="F693" s="38">
        <v>120</v>
      </c>
      <c r="G693" s="38" t="s">
        <v>23</v>
      </c>
      <c r="H693" s="42">
        <v>8962.3799999999992</v>
      </c>
      <c r="I693" s="57"/>
      <c r="J693" s="44">
        <v>42001</v>
      </c>
      <c r="K693" s="42">
        <v>0</v>
      </c>
      <c r="L693" s="42">
        <v>7449.97</v>
      </c>
      <c r="M693" s="44">
        <v>45199</v>
      </c>
      <c r="N693" s="42">
        <f>H693-K693-L693</f>
        <v>1512.4099999999989</v>
      </c>
      <c r="O693" s="42">
        <v>0</v>
      </c>
      <c r="P693" s="45">
        <v>0.13</v>
      </c>
      <c r="Q693" s="42">
        <v>0</v>
      </c>
      <c r="R693" s="42">
        <v>0</v>
      </c>
      <c r="S693" s="42">
        <f>N693-R693</f>
        <v>1512.4099999999989</v>
      </c>
      <c r="T693" s="38">
        <v>2101</v>
      </c>
      <c r="U693" s="14">
        <f>S693/H693</f>
        <v>0.16875093446160497</v>
      </c>
      <c r="V693" s="19"/>
      <c r="W693" s="19"/>
      <c r="X693" s="37" t="s">
        <v>3463</v>
      </c>
    </row>
    <row r="694" spans="1:24" s="3" customFormat="1" ht="16.5" customHeight="1">
      <c r="A694" s="38">
        <v>391</v>
      </c>
      <c r="B694" s="39">
        <v>10729</v>
      </c>
      <c r="C694" s="38">
        <v>10291888</v>
      </c>
      <c r="D694" s="40" t="s">
        <v>301</v>
      </c>
      <c r="E694" s="58">
        <v>1</v>
      </c>
      <c r="F694" s="38">
        <v>120</v>
      </c>
      <c r="G694" s="38" t="s">
        <v>21</v>
      </c>
      <c r="H694" s="42">
        <v>28532.1</v>
      </c>
      <c r="I694" s="37"/>
      <c r="J694" s="44">
        <v>42062</v>
      </c>
      <c r="K694" s="42">
        <v>0</v>
      </c>
      <c r="L694" s="42">
        <v>23717.279999999999</v>
      </c>
      <c r="M694" s="44">
        <v>45259</v>
      </c>
      <c r="N694" s="42">
        <v>4814.82</v>
      </c>
      <c r="O694" s="42">
        <v>0</v>
      </c>
      <c r="P694" s="45">
        <f>IF(J694&lt;DATEVALUE("2009-1-1"),3%,13%)</f>
        <v>0.13</v>
      </c>
      <c r="Q694" s="42">
        <f>IF(P694=13%,ROUND(O694/(1+P694)*P694,2),ROUND(O694/(1+0.03)*0.02,2))</f>
        <v>0</v>
      </c>
      <c r="R694" s="42">
        <f>O694-Q694</f>
        <v>0</v>
      </c>
      <c r="S694" s="42">
        <f>N694-R694</f>
        <v>4814.82</v>
      </c>
      <c r="T694" s="38">
        <v>5000</v>
      </c>
      <c r="U694" s="14">
        <f>S694/H694</f>
        <v>0.1687509857318599</v>
      </c>
      <c r="V694" s="19"/>
      <c r="W694" s="19"/>
      <c r="X694" s="37" t="s">
        <v>3459</v>
      </c>
    </row>
    <row r="695" spans="1:24" s="3" customFormat="1" ht="16.5" customHeight="1">
      <c r="A695" s="38">
        <v>379</v>
      </c>
      <c r="B695" s="39">
        <v>40704</v>
      </c>
      <c r="C695" s="38">
        <v>10303524</v>
      </c>
      <c r="D695" s="40" t="s">
        <v>892</v>
      </c>
      <c r="E695" s="58">
        <v>30</v>
      </c>
      <c r="F695" s="38">
        <v>120</v>
      </c>
      <c r="G695" s="38" t="s">
        <v>23</v>
      </c>
      <c r="H695" s="42">
        <v>12675</v>
      </c>
      <c r="I695" s="57"/>
      <c r="J695" s="44">
        <v>42001</v>
      </c>
      <c r="K695" s="42">
        <v>0</v>
      </c>
      <c r="L695" s="42">
        <v>10536.08</v>
      </c>
      <c r="M695" s="44">
        <v>45199</v>
      </c>
      <c r="N695" s="42">
        <f>H695-K695-L695</f>
        <v>2138.92</v>
      </c>
      <c r="O695" s="42">
        <v>0</v>
      </c>
      <c r="P695" s="45">
        <v>0.13</v>
      </c>
      <c r="Q695" s="42">
        <v>0</v>
      </c>
      <c r="R695" s="42">
        <v>0</v>
      </c>
      <c r="S695" s="42">
        <f>N695-R695</f>
        <v>2138.92</v>
      </c>
      <c r="T695" s="38">
        <v>5000</v>
      </c>
      <c r="U695" s="14">
        <f>S695/H695</f>
        <v>0.16875108481262327</v>
      </c>
      <c r="V695" s="19"/>
      <c r="W695" s="19"/>
      <c r="X695" s="37" t="s">
        <v>3463</v>
      </c>
    </row>
    <row r="696" spans="1:24" s="3" customFormat="1" ht="16.5" customHeight="1">
      <c r="A696" s="38">
        <v>31</v>
      </c>
      <c r="B696" s="39">
        <v>20704</v>
      </c>
      <c r="C696" s="38">
        <v>10296136</v>
      </c>
      <c r="D696" s="40" t="s">
        <v>830</v>
      </c>
      <c r="E696" s="58">
        <v>4</v>
      </c>
      <c r="F696" s="38">
        <v>120</v>
      </c>
      <c r="G696" s="38" t="s">
        <v>23</v>
      </c>
      <c r="H696" s="42">
        <v>4649.5600000000004</v>
      </c>
      <c r="I696" s="57"/>
      <c r="J696" s="44">
        <v>41991</v>
      </c>
      <c r="K696" s="42">
        <v>0</v>
      </c>
      <c r="L696" s="42">
        <v>3864.94</v>
      </c>
      <c r="M696" s="44">
        <v>45199</v>
      </c>
      <c r="N696" s="42">
        <f>H696-K696-L696</f>
        <v>784.62000000000035</v>
      </c>
      <c r="O696" s="42">
        <v>0</v>
      </c>
      <c r="P696" s="45">
        <v>0.13</v>
      </c>
      <c r="Q696" s="42">
        <v>0</v>
      </c>
      <c r="R696" s="42">
        <v>0</v>
      </c>
      <c r="S696" s="42">
        <f>N696-R696</f>
        <v>784.62000000000035</v>
      </c>
      <c r="T696" s="38">
        <v>5000</v>
      </c>
      <c r="U696" s="14">
        <f>S696/H696</f>
        <v>0.1687514517502732</v>
      </c>
      <c r="V696" s="19"/>
      <c r="W696" s="19"/>
      <c r="X696" s="37" t="s">
        <v>3466</v>
      </c>
    </row>
    <row r="697" spans="1:24" s="3" customFormat="1" ht="16.5" customHeight="1">
      <c r="A697" s="38">
        <v>21</v>
      </c>
      <c r="B697" s="39">
        <v>20704</v>
      </c>
      <c r="C697" s="38">
        <v>10296064</v>
      </c>
      <c r="D697" s="40" t="s">
        <v>811</v>
      </c>
      <c r="E697" s="58">
        <v>250</v>
      </c>
      <c r="F697" s="38">
        <v>120</v>
      </c>
      <c r="G697" s="38" t="s">
        <v>23</v>
      </c>
      <c r="H697" s="42">
        <v>11111.1</v>
      </c>
      <c r="I697" s="57"/>
      <c r="J697" s="44">
        <v>41992</v>
      </c>
      <c r="K697" s="42">
        <v>0</v>
      </c>
      <c r="L697" s="42">
        <v>9236.08</v>
      </c>
      <c r="M697" s="44">
        <v>45199</v>
      </c>
      <c r="N697" s="42">
        <f>H697-K697-L697</f>
        <v>1875.0200000000004</v>
      </c>
      <c r="O697" s="42">
        <v>0</v>
      </c>
      <c r="P697" s="45">
        <v>0.13</v>
      </c>
      <c r="Q697" s="42">
        <v>0</v>
      </c>
      <c r="R697" s="42">
        <v>0</v>
      </c>
      <c r="S697" s="42">
        <f>N697-R697</f>
        <v>1875.0200000000004</v>
      </c>
      <c r="T697" s="38">
        <v>5000</v>
      </c>
      <c r="U697" s="14">
        <f>S697/H697</f>
        <v>0.16875196875196879</v>
      </c>
      <c r="V697" s="19"/>
      <c r="W697" s="19"/>
      <c r="X697" s="37" t="s">
        <v>3466</v>
      </c>
    </row>
    <row r="698" spans="1:24" s="3" customFormat="1" ht="16.5" customHeight="1">
      <c r="A698" s="38">
        <v>341</v>
      </c>
      <c r="B698" s="39">
        <v>40704</v>
      </c>
      <c r="C698" s="38">
        <v>10303021</v>
      </c>
      <c r="D698" s="40" t="s">
        <v>455</v>
      </c>
      <c r="E698" s="58">
        <v>1</v>
      </c>
      <c r="F698" s="38">
        <v>120</v>
      </c>
      <c r="G698" s="38" t="s">
        <v>23</v>
      </c>
      <c r="H698" s="42">
        <v>3418.8</v>
      </c>
      <c r="I698" s="57"/>
      <c r="J698" s="44">
        <v>42001</v>
      </c>
      <c r="K698" s="42">
        <v>0</v>
      </c>
      <c r="L698" s="42">
        <v>2841.87</v>
      </c>
      <c r="M698" s="44">
        <v>45199</v>
      </c>
      <c r="N698" s="42">
        <f>H698-K698-L698</f>
        <v>576.93000000000029</v>
      </c>
      <c r="O698" s="42">
        <v>0</v>
      </c>
      <c r="P698" s="45">
        <v>0.13</v>
      </c>
      <c r="Q698" s="42">
        <v>0</v>
      </c>
      <c r="R698" s="42">
        <v>0</v>
      </c>
      <c r="S698" s="42">
        <f>N698-R698</f>
        <v>576.93000000000029</v>
      </c>
      <c r="T698" s="38">
        <v>2105</v>
      </c>
      <c r="U698" s="14">
        <f>S698/H698</f>
        <v>0.16875219375219383</v>
      </c>
      <c r="V698" s="19"/>
      <c r="W698" s="19"/>
      <c r="X698" s="37" t="s">
        <v>3463</v>
      </c>
    </row>
    <row r="699" spans="1:24" s="3" customFormat="1" ht="16.5" customHeight="1">
      <c r="A699" s="38">
        <v>313</v>
      </c>
      <c r="B699" s="39">
        <v>40704</v>
      </c>
      <c r="C699" s="38">
        <v>10302941</v>
      </c>
      <c r="D699" s="40" t="s">
        <v>854</v>
      </c>
      <c r="E699" s="58">
        <v>6</v>
      </c>
      <c r="F699" s="38">
        <v>120</v>
      </c>
      <c r="G699" s="38" t="s">
        <v>21</v>
      </c>
      <c r="H699" s="42">
        <v>8923.08</v>
      </c>
      <c r="I699" s="57"/>
      <c r="J699" s="44">
        <v>42003</v>
      </c>
      <c r="K699" s="42">
        <v>0</v>
      </c>
      <c r="L699" s="42">
        <v>7417.29</v>
      </c>
      <c r="M699" s="44">
        <v>45199</v>
      </c>
      <c r="N699" s="42">
        <f>H699-K699-L699</f>
        <v>1505.79</v>
      </c>
      <c r="O699" s="42">
        <v>0</v>
      </c>
      <c r="P699" s="45">
        <v>0.13</v>
      </c>
      <c r="Q699" s="42">
        <v>0</v>
      </c>
      <c r="R699" s="42">
        <v>0</v>
      </c>
      <c r="S699" s="42">
        <f>N699-R699</f>
        <v>1505.79</v>
      </c>
      <c r="T699" s="38">
        <v>2101</v>
      </c>
      <c r="U699" s="14">
        <f>S699/H699</f>
        <v>0.16875226939576918</v>
      </c>
      <c r="V699" s="19"/>
      <c r="W699" s="19"/>
      <c r="X699" s="37" t="s">
        <v>3463</v>
      </c>
    </row>
    <row r="700" spans="1:24" s="3" customFormat="1" ht="16.5" customHeight="1">
      <c r="A700" s="38">
        <v>34</v>
      </c>
      <c r="B700" s="39">
        <v>10734</v>
      </c>
      <c r="C700" s="38">
        <v>10298724</v>
      </c>
      <c r="D700" s="40" t="s">
        <v>2493</v>
      </c>
      <c r="E700" s="38">
        <v>1</v>
      </c>
      <c r="F700" s="38">
        <v>120</v>
      </c>
      <c r="G700" s="38" t="s">
        <v>21</v>
      </c>
      <c r="H700" s="42">
        <v>50675.75</v>
      </c>
      <c r="I700" s="2"/>
      <c r="J700" s="44">
        <v>41815</v>
      </c>
      <c r="K700" s="42">
        <v>0</v>
      </c>
      <c r="L700" s="42">
        <v>42124.1</v>
      </c>
      <c r="M700" s="44">
        <v>45016</v>
      </c>
      <c r="N700" s="42">
        <f>H700-K700-L700</f>
        <v>8551.6500000000015</v>
      </c>
      <c r="O700" s="42">
        <v>0</v>
      </c>
      <c r="P700" s="45">
        <v>0.13</v>
      </c>
      <c r="Q700" s="42">
        <v>0</v>
      </c>
      <c r="R700" s="42">
        <v>0</v>
      </c>
      <c r="S700" s="42">
        <v>8551.65</v>
      </c>
      <c r="T700" s="38">
        <v>2101</v>
      </c>
      <c r="U700" s="14">
        <f>S700/H700</f>
        <v>0.16875231249660833</v>
      </c>
      <c r="V700" s="19"/>
      <c r="W700" s="19"/>
      <c r="X700" s="37" t="s">
        <v>3460</v>
      </c>
    </row>
    <row r="701" spans="1:24" s="3" customFormat="1" ht="16.5" customHeight="1">
      <c r="A701" s="38">
        <v>9</v>
      </c>
      <c r="B701" s="39">
        <v>20701</v>
      </c>
      <c r="C701" s="38">
        <v>10281111</v>
      </c>
      <c r="D701" s="40" t="s">
        <v>811</v>
      </c>
      <c r="E701" s="58">
        <v>399</v>
      </c>
      <c r="F701" s="38">
        <v>120</v>
      </c>
      <c r="G701" s="38" t="s">
        <v>23</v>
      </c>
      <c r="H701" s="42">
        <v>17733.32</v>
      </c>
      <c r="I701" s="57"/>
      <c r="J701" s="44">
        <v>42000</v>
      </c>
      <c r="K701" s="42">
        <v>0</v>
      </c>
      <c r="L701" s="42">
        <v>14740.78</v>
      </c>
      <c r="M701" s="44">
        <v>45199</v>
      </c>
      <c r="N701" s="42">
        <f>H701-K701-L701</f>
        <v>2992.5399999999991</v>
      </c>
      <c r="O701" s="42">
        <v>0</v>
      </c>
      <c r="P701" s="45">
        <v>0.13</v>
      </c>
      <c r="Q701" s="42">
        <v>0</v>
      </c>
      <c r="R701" s="42">
        <v>0</v>
      </c>
      <c r="S701" s="42">
        <f>N701</f>
        <v>2992.5399999999991</v>
      </c>
      <c r="T701" s="38">
        <v>5000</v>
      </c>
      <c r="U701" s="14">
        <f>S701/H701</f>
        <v>0.1687523825205883</v>
      </c>
      <c r="V701" s="19"/>
      <c r="W701" s="19"/>
      <c r="X701" s="37" t="s">
        <v>3466</v>
      </c>
    </row>
    <row r="702" spans="1:24" s="3" customFormat="1" ht="16.5" customHeight="1">
      <c r="A702" s="38">
        <v>48</v>
      </c>
      <c r="B702" s="39">
        <v>50101</v>
      </c>
      <c r="C702" s="38">
        <v>10302747</v>
      </c>
      <c r="D702" s="40" t="s">
        <v>811</v>
      </c>
      <c r="E702" s="41">
        <v>95</v>
      </c>
      <c r="F702" s="38">
        <v>120</v>
      </c>
      <c r="G702" s="38" t="s">
        <v>23</v>
      </c>
      <c r="H702" s="42">
        <v>4222.22</v>
      </c>
      <c r="I702" s="57"/>
      <c r="J702" s="44">
        <v>42002</v>
      </c>
      <c r="K702" s="42">
        <v>0</v>
      </c>
      <c r="L702" s="42">
        <v>3509.71</v>
      </c>
      <c r="M702" s="44">
        <v>45199</v>
      </c>
      <c r="N702" s="42">
        <v>712.51</v>
      </c>
      <c r="O702" s="42">
        <v>0</v>
      </c>
      <c r="P702" s="45">
        <v>0.13</v>
      </c>
      <c r="Q702" s="42">
        <v>0</v>
      </c>
      <c r="R702" s="42">
        <v>0</v>
      </c>
      <c r="S702" s="42">
        <v>712.51</v>
      </c>
      <c r="T702" s="38">
        <v>5000</v>
      </c>
      <c r="U702" s="14">
        <f>S702/H702</f>
        <v>0.16875245723813537</v>
      </c>
      <c r="V702" s="19"/>
      <c r="W702" s="19"/>
      <c r="X702" s="37" t="s">
        <v>3477</v>
      </c>
    </row>
    <row r="703" spans="1:24" s="3" customFormat="1" ht="16.5" customHeight="1">
      <c r="A703" s="38">
        <v>369</v>
      </c>
      <c r="B703" s="39">
        <v>40704</v>
      </c>
      <c r="C703" s="38">
        <v>10303508</v>
      </c>
      <c r="D703" s="40" t="s">
        <v>227</v>
      </c>
      <c r="E703" s="58">
        <v>20</v>
      </c>
      <c r="F703" s="38">
        <v>120</v>
      </c>
      <c r="G703" s="38" t="s">
        <v>23</v>
      </c>
      <c r="H703" s="42">
        <v>15213.6</v>
      </c>
      <c r="I703" s="57"/>
      <c r="J703" s="44">
        <v>42001</v>
      </c>
      <c r="K703" s="42">
        <v>0</v>
      </c>
      <c r="L703" s="42">
        <v>12646.26</v>
      </c>
      <c r="M703" s="44">
        <v>45199</v>
      </c>
      <c r="N703" s="42">
        <f>H703-K703-L703</f>
        <v>2567.34</v>
      </c>
      <c r="O703" s="42">
        <v>0</v>
      </c>
      <c r="P703" s="45">
        <v>0.13</v>
      </c>
      <c r="Q703" s="42">
        <v>0</v>
      </c>
      <c r="R703" s="42">
        <v>0</v>
      </c>
      <c r="S703" s="42">
        <f>N703-R703</f>
        <v>2567.34</v>
      </c>
      <c r="T703" s="38">
        <v>2101</v>
      </c>
      <c r="U703" s="14">
        <f>S703/H703</f>
        <v>0.16875295787979178</v>
      </c>
      <c r="V703" s="19"/>
      <c r="W703" s="19"/>
      <c r="X703" s="37" t="s">
        <v>3463</v>
      </c>
    </row>
    <row r="704" spans="1:24" s="3" customFormat="1" ht="16.5" customHeight="1">
      <c r="A704" s="38">
        <v>315</v>
      </c>
      <c r="B704" s="39">
        <v>40704</v>
      </c>
      <c r="C704" s="38">
        <v>10302944</v>
      </c>
      <c r="D704" s="40" t="s">
        <v>636</v>
      </c>
      <c r="E704" s="58">
        <v>4</v>
      </c>
      <c r="F704" s="38">
        <v>120</v>
      </c>
      <c r="G704" s="38" t="s">
        <v>23</v>
      </c>
      <c r="H704" s="42">
        <v>5128.2</v>
      </c>
      <c r="I704" s="57"/>
      <c r="J704" s="44">
        <v>42001</v>
      </c>
      <c r="K704" s="42">
        <v>0</v>
      </c>
      <c r="L704" s="42">
        <v>4262.8</v>
      </c>
      <c r="M704" s="44">
        <v>45199</v>
      </c>
      <c r="N704" s="42">
        <f>H704-K704-L704</f>
        <v>865.39999999999964</v>
      </c>
      <c r="O704" s="42">
        <v>0</v>
      </c>
      <c r="P704" s="45">
        <v>0.13</v>
      </c>
      <c r="Q704" s="42">
        <v>0</v>
      </c>
      <c r="R704" s="42">
        <v>0</v>
      </c>
      <c r="S704" s="42">
        <f>N704-R704</f>
        <v>865.39999999999964</v>
      </c>
      <c r="T704" s="38">
        <v>2101</v>
      </c>
      <c r="U704" s="14">
        <f>S704/H704</f>
        <v>0.16875316875316868</v>
      </c>
      <c r="V704" s="19"/>
      <c r="W704" s="19"/>
      <c r="X704" s="37" t="s">
        <v>3463</v>
      </c>
    </row>
    <row r="705" spans="1:24" s="3" customFormat="1" ht="16.5" customHeight="1">
      <c r="A705" s="38">
        <v>342</v>
      </c>
      <c r="B705" s="39">
        <v>40704</v>
      </c>
      <c r="C705" s="38">
        <v>10303027</v>
      </c>
      <c r="D705" s="40" t="s">
        <v>866</v>
      </c>
      <c r="E705" s="58">
        <v>1</v>
      </c>
      <c r="F705" s="38">
        <v>120</v>
      </c>
      <c r="G705" s="38" t="s">
        <v>23</v>
      </c>
      <c r="H705" s="42">
        <v>2564.1</v>
      </c>
      <c r="I705" s="57"/>
      <c r="J705" s="44">
        <v>42001</v>
      </c>
      <c r="K705" s="42">
        <v>0</v>
      </c>
      <c r="L705" s="42">
        <v>2131.4</v>
      </c>
      <c r="M705" s="44">
        <v>45199</v>
      </c>
      <c r="N705" s="42">
        <f>H705-K705-L705</f>
        <v>432.69999999999982</v>
      </c>
      <c r="O705" s="42">
        <v>0</v>
      </c>
      <c r="P705" s="45">
        <v>0.13</v>
      </c>
      <c r="Q705" s="42">
        <v>0</v>
      </c>
      <c r="R705" s="42">
        <v>0</v>
      </c>
      <c r="S705" s="42">
        <f>N705-R705</f>
        <v>432.69999999999982</v>
      </c>
      <c r="T705" s="38">
        <v>2101</v>
      </c>
      <c r="U705" s="14">
        <f>S705/H705</f>
        <v>0.16875316875316868</v>
      </c>
      <c r="V705" s="19"/>
      <c r="W705" s="19"/>
      <c r="X705" s="37" t="s">
        <v>3463</v>
      </c>
    </row>
    <row r="706" spans="1:24" s="3" customFormat="1" ht="16.5" customHeight="1">
      <c r="A706" s="38">
        <v>326</v>
      </c>
      <c r="B706" s="39">
        <v>40704</v>
      </c>
      <c r="C706" s="38">
        <v>10302977</v>
      </c>
      <c r="D706" s="40" t="s">
        <v>859</v>
      </c>
      <c r="E706" s="58">
        <v>1</v>
      </c>
      <c r="F706" s="38">
        <v>120</v>
      </c>
      <c r="G706" s="38" t="s">
        <v>23</v>
      </c>
      <c r="H706" s="42">
        <v>2220.5100000000002</v>
      </c>
      <c r="I706" s="57"/>
      <c r="J706" s="44">
        <v>42001</v>
      </c>
      <c r="K706" s="42">
        <v>0</v>
      </c>
      <c r="L706" s="42">
        <v>1845.79</v>
      </c>
      <c r="M706" s="44">
        <v>45199</v>
      </c>
      <c r="N706" s="42">
        <f>H706-K706-L706</f>
        <v>374.72000000000025</v>
      </c>
      <c r="O706" s="42">
        <v>0</v>
      </c>
      <c r="P706" s="45">
        <v>0.13</v>
      </c>
      <c r="Q706" s="42">
        <v>0</v>
      </c>
      <c r="R706" s="42">
        <v>0</v>
      </c>
      <c r="S706" s="42">
        <f>N706-R706</f>
        <v>374.72000000000025</v>
      </c>
      <c r="T706" s="38">
        <v>2101</v>
      </c>
      <c r="U706" s="14">
        <f>S706/H706</f>
        <v>0.16875402497624428</v>
      </c>
      <c r="V706" s="19"/>
      <c r="W706" s="19"/>
      <c r="X706" s="37" t="s">
        <v>3463</v>
      </c>
    </row>
    <row r="707" spans="1:24" s="3" customFormat="1" ht="16.5" customHeight="1">
      <c r="A707" s="38">
        <v>345</v>
      </c>
      <c r="B707" s="39">
        <v>40704</v>
      </c>
      <c r="C707" s="38">
        <v>10303034</v>
      </c>
      <c r="D707" s="40" t="s">
        <v>868</v>
      </c>
      <c r="E707" s="58">
        <v>5</v>
      </c>
      <c r="F707" s="38">
        <v>120</v>
      </c>
      <c r="G707" s="38" t="s">
        <v>23</v>
      </c>
      <c r="H707" s="42">
        <v>9615.4</v>
      </c>
      <c r="I707" s="57"/>
      <c r="J707" s="44">
        <v>42001</v>
      </c>
      <c r="K707" s="42">
        <v>0</v>
      </c>
      <c r="L707" s="42">
        <v>7992.76</v>
      </c>
      <c r="M707" s="44">
        <v>45199</v>
      </c>
      <c r="N707" s="42">
        <f>H707-K707-L707</f>
        <v>1622.6399999999994</v>
      </c>
      <c r="O707" s="42">
        <v>0</v>
      </c>
      <c r="P707" s="45">
        <v>0.13</v>
      </c>
      <c r="Q707" s="42">
        <v>0</v>
      </c>
      <c r="R707" s="42">
        <v>0</v>
      </c>
      <c r="S707" s="42">
        <f>N707-R707</f>
        <v>1622.6399999999994</v>
      </c>
      <c r="T707" s="38">
        <v>2109</v>
      </c>
      <c r="U707" s="14">
        <f>S707/H707</f>
        <v>0.16875428999313596</v>
      </c>
      <c r="V707" s="19"/>
      <c r="W707" s="19"/>
      <c r="X707" s="37" t="s">
        <v>3463</v>
      </c>
    </row>
    <row r="708" spans="1:24" s="3" customFormat="1" ht="16.5" customHeight="1">
      <c r="A708" s="38">
        <v>302</v>
      </c>
      <c r="B708" s="39">
        <v>40704</v>
      </c>
      <c r="C708" s="38">
        <v>10302910</v>
      </c>
      <c r="D708" s="40" t="s">
        <v>844</v>
      </c>
      <c r="E708" s="58">
        <v>1</v>
      </c>
      <c r="F708" s="38">
        <v>120</v>
      </c>
      <c r="G708" s="38" t="s">
        <v>23</v>
      </c>
      <c r="H708" s="42">
        <v>3162.39</v>
      </c>
      <c r="I708" s="57"/>
      <c r="J708" s="44">
        <v>42001</v>
      </c>
      <c r="K708" s="42">
        <v>0</v>
      </c>
      <c r="L708" s="42">
        <v>2628.72</v>
      </c>
      <c r="M708" s="44">
        <v>45199</v>
      </c>
      <c r="N708" s="42">
        <f>H708-K708-L708</f>
        <v>533.67000000000007</v>
      </c>
      <c r="O708" s="42">
        <v>0</v>
      </c>
      <c r="P708" s="45">
        <v>0.13</v>
      </c>
      <c r="Q708" s="42">
        <v>0</v>
      </c>
      <c r="R708" s="42">
        <v>0</v>
      </c>
      <c r="S708" s="42">
        <f>N708-R708</f>
        <v>533.67000000000007</v>
      </c>
      <c r="T708" s="38">
        <v>2102</v>
      </c>
      <c r="U708" s="14">
        <f>S708/H708</f>
        <v>0.16875527686338501</v>
      </c>
      <c r="V708" s="19"/>
      <c r="W708" s="19"/>
      <c r="X708" s="37" t="s">
        <v>3463</v>
      </c>
    </row>
    <row r="709" spans="1:24" s="3" customFormat="1" ht="16.5" customHeight="1">
      <c r="A709" s="38">
        <v>348</v>
      </c>
      <c r="B709" s="39">
        <v>40704</v>
      </c>
      <c r="C709" s="38">
        <v>10303037</v>
      </c>
      <c r="D709" s="40" t="s">
        <v>870</v>
      </c>
      <c r="E709" s="58">
        <v>30</v>
      </c>
      <c r="F709" s="38">
        <v>120</v>
      </c>
      <c r="G709" s="38" t="s">
        <v>23</v>
      </c>
      <c r="H709" s="42">
        <v>4717.95</v>
      </c>
      <c r="I709" s="57"/>
      <c r="J709" s="44">
        <v>42002</v>
      </c>
      <c r="K709" s="42">
        <v>0</v>
      </c>
      <c r="L709" s="42">
        <v>3921.77</v>
      </c>
      <c r="M709" s="44">
        <v>45199</v>
      </c>
      <c r="N709" s="42">
        <f>H709-K709-L709</f>
        <v>796.17999999999984</v>
      </c>
      <c r="O709" s="42">
        <v>0</v>
      </c>
      <c r="P709" s="45">
        <v>0.13</v>
      </c>
      <c r="Q709" s="42">
        <v>0</v>
      </c>
      <c r="R709" s="42">
        <v>0</v>
      </c>
      <c r="S709" s="42">
        <f>N709-R709</f>
        <v>796.17999999999984</v>
      </c>
      <c r="T709" s="38">
        <v>2101</v>
      </c>
      <c r="U709" s="14">
        <f>S709/H709</f>
        <v>0.16875549762078867</v>
      </c>
      <c r="V709" s="19"/>
      <c r="W709" s="19"/>
      <c r="X709" s="37" t="s">
        <v>3463</v>
      </c>
    </row>
    <row r="710" spans="1:24" s="3" customFormat="1" ht="16.5" customHeight="1">
      <c r="A710" s="38">
        <v>368</v>
      </c>
      <c r="B710" s="39">
        <v>40704</v>
      </c>
      <c r="C710" s="38">
        <v>10303507</v>
      </c>
      <c r="D710" s="40" t="s">
        <v>885</v>
      </c>
      <c r="E710" s="58">
        <v>16</v>
      </c>
      <c r="F710" s="38">
        <v>120</v>
      </c>
      <c r="G710" s="38" t="s">
        <v>23</v>
      </c>
      <c r="H710" s="42">
        <v>13128.16</v>
      </c>
      <c r="I710" s="57"/>
      <c r="J710" s="44">
        <v>42001</v>
      </c>
      <c r="K710" s="42">
        <v>0</v>
      </c>
      <c r="L710" s="42">
        <v>10912.71</v>
      </c>
      <c r="M710" s="44">
        <v>45199</v>
      </c>
      <c r="N710" s="42">
        <f>H710-K710-L710</f>
        <v>2215.4500000000007</v>
      </c>
      <c r="O710" s="42">
        <v>0</v>
      </c>
      <c r="P710" s="45">
        <v>0.13</v>
      </c>
      <c r="Q710" s="42">
        <v>0</v>
      </c>
      <c r="R710" s="42">
        <v>0</v>
      </c>
      <c r="S710" s="42">
        <f>N710-R710</f>
        <v>2215.4500000000007</v>
      </c>
      <c r="T710" s="38">
        <v>2107</v>
      </c>
      <c r="U710" s="14">
        <f>S710/H710</f>
        <v>0.1687555605659895</v>
      </c>
      <c r="V710" s="19"/>
      <c r="W710" s="19"/>
      <c r="X710" s="37" t="s">
        <v>3463</v>
      </c>
    </row>
    <row r="711" spans="1:24" s="3" customFormat="1" ht="16.5" customHeight="1">
      <c r="A711" s="38">
        <v>322</v>
      </c>
      <c r="B711" s="39">
        <v>40704</v>
      </c>
      <c r="C711" s="38">
        <v>10302954</v>
      </c>
      <c r="D711" s="40" t="s">
        <v>590</v>
      </c>
      <c r="E711" s="58">
        <v>8</v>
      </c>
      <c r="F711" s="38">
        <v>120</v>
      </c>
      <c r="G711" s="38" t="s">
        <v>23</v>
      </c>
      <c r="H711" s="42">
        <v>4376.08</v>
      </c>
      <c r="I711" s="57"/>
      <c r="J711" s="44">
        <v>42001</v>
      </c>
      <c r="K711" s="42">
        <v>0</v>
      </c>
      <c r="L711" s="42">
        <v>3637.59</v>
      </c>
      <c r="M711" s="44">
        <v>45199</v>
      </c>
      <c r="N711" s="42">
        <f>H711-K711-L711</f>
        <v>738.48999999999978</v>
      </c>
      <c r="O711" s="42">
        <v>0</v>
      </c>
      <c r="P711" s="45">
        <v>0.13</v>
      </c>
      <c r="Q711" s="42">
        <v>0</v>
      </c>
      <c r="R711" s="42">
        <v>0</v>
      </c>
      <c r="S711" s="42">
        <f>N711-R711</f>
        <v>738.48999999999978</v>
      </c>
      <c r="T711" s="38">
        <v>2101</v>
      </c>
      <c r="U711" s="14">
        <f>S711/H711</f>
        <v>0.16875605564797713</v>
      </c>
      <c r="V711" s="19"/>
      <c r="W711" s="19"/>
      <c r="X711" s="37" t="s">
        <v>3463</v>
      </c>
    </row>
    <row r="712" spans="1:24" s="3" customFormat="1" ht="16.5" customHeight="1">
      <c r="A712" s="38">
        <v>159</v>
      </c>
      <c r="B712" s="39">
        <v>50099</v>
      </c>
      <c r="C712" s="38">
        <v>10297505</v>
      </c>
      <c r="D712" s="40" t="s">
        <v>1024</v>
      </c>
      <c r="E712" s="58">
        <v>2</v>
      </c>
      <c r="F712" s="38">
        <v>120</v>
      </c>
      <c r="G712" s="38" t="s">
        <v>23</v>
      </c>
      <c r="H712" s="42">
        <v>4017.1</v>
      </c>
      <c r="I712" s="57"/>
      <c r="J712" s="44">
        <v>42000</v>
      </c>
      <c r="K712" s="42">
        <v>0</v>
      </c>
      <c r="L712" s="42">
        <v>3339.19</v>
      </c>
      <c r="M712" s="44">
        <v>45199</v>
      </c>
      <c r="N712" s="42">
        <f>H712-K712-L712</f>
        <v>677.90999999999985</v>
      </c>
      <c r="O712" s="42">
        <v>0</v>
      </c>
      <c r="P712" s="45">
        <v>0.13</v>
      </c>
      <c r="Q712" s="42">
        <v>0</v>
      </c>
      <c r="R712" s="42">
        <v>0</v>
      </c>
      <c r="S712" s="42">
        <f>N712-R712</f>
        <v>677.90999999999985</v>
      </c>
      <c r="T712" s="38">
        <v>2109</v>
      </c>
      <c r="U712" s="14">
        <f>S712/H712</f>
        <v>0.16875606781011174</v>
      </c>
      <c r="V712" s="19"/>
      <c r="W712" s="19"/>
      <c r="X712" s="37" t="s">
        <v>3468</v>
      </c>
    </row>
    <row r="713" spans="1:24" s="3" customFormat="1" ht="16.5" customHeight="1">
      <c r="A713" s="38">
        <v>338</v>
      </c>
      <c r="B713" s="39">
        <v>40704</v>
      </c>
      <c r="C713" s="38">
        <v>10303006</v>
      </c>
      <c r="D713" s="40" t="s">
        <v>724</v>
      </c>
      <c r="E713" s="58">
        <v>1</v>
      </c>
      <c r="F713" s="38">
        <v>120</v>
      </c>
      <c r="G713" s="38" t="s">
        <v>21</v>
      </c>
      <c r="H713" s="42">
        <v>13931.62</v>
      </c>
      <c r="I713" s="57"/>
      <c r="J713" s="44">
        <v>42003</v>
      </c>
      <c r="K713" s="42">
        <v>0</v>
      </c>
      <c r="L713" s="42">
        <v>11580.57</v>
      </c>
      <c r="M713" s="44">
        <v>45199</v>
      </c>
      <c r="N713" s="42">
        <f>H713-K713-L713</f>
        <v>2351.0500000000011</v>
      </c>
      <c r="O713" s="42">
        <v>0</v>
      </c>
      <c r="P713" s="45">
        <v>0.13</v>
      </c>
      <c r="Q713" s="42">
        <v>0</v>
      </c>
      <c r="R713" s="42">
        <v>0</v>
      </c>
      <c r="S713" s="42">
        <f>N713-R713</f>
        <v>2351.0500000000011</v>
      </c>
      <c r="T713" s="38">
        <v>2101</v>
      </c>
      <c r="U713" s="14">
        <f>S713/H713</f>
        <v>0.16875639731775638</v>
      </c>
      <c r="V713" s="19"/>
      <c r="W713" s="19"/>
      <c r="X713" s="37" t="s">
        <v>3463</v>
      </c>
    </row>
    <row r="714" spans="1:24" s="3" customFormat="1" ht="16.5" customHeight="1">
      <c r="A714" s="38">
        <v>378</v>
      </c>
      <c r="B714" s="39">
        <v>40704</v>
      </c>
      <c r="C714" s="38">
        <v>10303523</v>
      </c>
      <c r="D714" s="40" t="s">
        <v>126</v>
      </c>
      <c r="E714" s="58">
        <v>18</v>
      </c>
      <c r="F714" s="38">
        <v>120</v>
      </c>
      <c r="G714" s="38" t="s">
        <v>23</v>
      </c>
      <c r="H714" s="42">
        <v>11700</v>
      </c>
      <c r="I714" s="57"/>
      <c r="J714" s="44">
        <v>42001</v>
      </c>
      <c r="K714" s="42">
        <v>0</v>
      </c>
      <c r="L714" s="42">
        <v>9725.5499999999993</v>
      </c>
      <c r="M714" s="44">
        <v>45199</v>
      </c>
      <c r="N714" s="42">
        <f>H714-K714-L714</f>
        <v>1974.4500000000007</v>
      </c>
      <c r="O714" s="42">
        <v>0</v>
      </c>
      <c r="P714" s="45">
        <v>0.13</v>
      </c>
      <c r="Q714" s="42">
        <v>0</v>
      </c>
      <c r="R714" s="42">
        <v>0</v>
      </c>
      <c r="S714" s="42">
        <f>N714-R714</f>
        <v>1974.4500000000007</v>
      </c>
      <c r="T714" s="38">
        <v>5000</v>
      </c>
      <c r="U714" s="14">
        <f>S714/H714</f>
        <v>0.16875641025641031</v>
      </c>
      <c r="V714" s="19"/>
      <c r="W714" s="19"/>
      <c r="X714" s="37" t="s">
        <v>3463</v>
      </c>
    </row>
    <row r="715" spans="1:24" s="3" customFormat="1" ht="16.5" customHeight="1">
      <c r="A715" s="38">
        <v>298</v>
      </c>
      <c r="B715" s="39">
        <v>40704</v>
      </c>
      <c r="C715" s="38">
        <v>10302904</v>
      </c>
      <c r="D715" s="40" t="s">
        <v>841</v>
      </c>
      <c r="E715" s="58">
        <v>6</v>
      </c>
      <c r="F715" s="38">
        <v>120</v>
      </c>
      <c r="G715" s="38" t="s">
        <v>23</v>
      </c>
      <c r="H715" s="42">
        <v>5641.03</v>
      </c>
      <c r="I715" s="57"/>
      <c r="J715" s="44">
        <v>42002</v>
      </c>
      <c r="K715" s="42">
        <v>0</v>
      </c>
      <c r="L715" s="42">
        <v>4689.07</v>
      </c>
      <c r="M715" s="44">
        <v>45199</v>
      </c>
      <c r="N715" s="42">
        <f>H715-K715-L715</f>
        <v>951.96</v>
      </c>
      <c r="O715" s="42">
        <v>0</v>
      </c>
      <c r="P715" s="45">
        <v>0.13</v>
      </c>
      <c r="Q715" s="42">
        <v>0</v>
      </c>
      <c r="R715" s="42">
        <v>0</v>
      </c>
      <c r="S715" s="42">
        <f>N715-R715</f>
        <v>951.96</v>
      </c>
      <c r="T715" s="38">
        <v>5000</v>
      </c>
      <c r="U715" s="14">
        <f>S715/H715</f>
        <v>0.16875641505186112</v>
      </c>
      <c r="V715" s="19"/>
      <c r="W715" s="19"/>
      <c r="X715" s="37" t="s">
        <v>3463</v>
      </c>
    </row>
    <row r="716" spans="1:24" s="3" customFormat="1" ht="16.5" customHeight="1">
      <c r="A716" s="38">
        <v>328</v>
      </c>
      <c r="B716" s="39">
        <v>40704</v>
      </c>
      <c r="C716" s="38">
        <v>10302980</v>
      </c>
      <c r="D716" s="40" t="s">
        <v>861</v>
      </c>
      <c r="E716" s="58">
        <v>1</v>
      </c>
      <c r="F716" s="38">
        <v>120</v>
      </c>
      <c r="G716" s="38" t="s">
        <v>23</v>
      </c>
      <c r="H716" s="42">
        <v>1557.26</v>
      </c>
      <c r="I716" s="57"/>
      <c r="J716" s="44">
        <v>42001</v>
      </c>
      <c r="K716" s="42">
        <v>0</v>
      </c>
      <c r="L716" s="42">
        <v>1294.46</v>
      </c>
      <c r="M716" s="44">
        <v>45199</v>
      </c>
      <c r="N716" s="42">
        <f>H716-K716-L716</f>
        <v>262.79999999999995</v>
      </c>
      <c r="O716" s="42">
        <v>0</v>
      </c>
      <c r="P716" s="45">
        <v>0.13</v>
      </c>
      <c r="Q716" s="42">
        <v>0</v>
      </c>
      <c r="R716" s="42">
        <v>0</v>
      </c>
      <c r="S716" s="42">
        <f>N716-R716</f>
        <v>262.79999999999995</v>
      </c>
      <c r="T716" s="38">
        <v>2102</v>
      </c>
      <c r="U716" s="14">
        <f>S716/H716</f>
        <v>0.16875794664988503</v>
      </c>
      <c r="V716" s="19"/>
      <c r="W716" s="19"/>
      <c r="X716" s="37" t="s">
        <v>3463</v>
      </c>
    </row>
    <row r="717" spans="1:24" s="3" customFormat="1" ht="16.5" customHeight="1">
      <c r="A717" s="38">
        <v>371</v>
      </c>
      <c r="B717" s="39">
        <v>40704</v>
      </c>
      <c r="C717" s="38">
        <v>10303510</v>
      </c>
      <c r="D717" s="40" t="s">
        <v>887</v>
      </c>
      <c r="E717" s="58">
        <v>15</v>
      </c>
      <c r="F717" s="38">
        <v>120</v>
      </c>
      <c r="G717" s="38" t="s">
        <v>23</v>
      </c>
      <c r="H717" s="42">
        <v>10153.799999999999</v>
      </c>
      <c r="I717" s="57"/>
      <c r="J717" s="44">
        <v>42002</v>
      </c>
      <c r="K717" s="42">
        <v>0</v>
      </c>
      <c r="L717" s="42">
        <v>8440.25</v>
      </c>
      <c r="M717" s="44">
        <v>45199</v>
      </c>
      <c r="N717" s="42">
        <f>H717-K717-L717</f>
        <v>1713.5499999999993</v>
      </c>
      <c r="O717" s="42">
        <v>0</v>
      </c>
      <c r="P717" s="45">
        <v>0.13</v>
      </c>
      <c r="Q717" s="42">
        <v>0</v>
      </c>
      <c r="R717" s="42">
        <v>0</v>
      </c>
      <c r="S717" s="42">
        <f>N717-R717</f>
        <v>1713.5499999999993</v>
      </c>
      <c r="T717" s="38">
        <v>2107</v>
      </c>
      <c r="U717" s="14">
        <f>S717/H717</f>
        <v>0.16875947920975393</v>
      </c>
      <c r="V717" s="19"/>
      <c r="W717" s="19"/>
      <c r="X717" s="37" t="s">
        <v>3463</v>
      </c>
    </row>
    <row r="718" spans="1:24" s="3" customFormat="1" ht="16.5" customHeight="1">
      <c r="A718" s="38">
        <v>349</v>
      </c>
      <c r="B718" s="39">
        <v>40704</v>
      </c>
      <c r="C718" s="38">
        <v>10303039</v>
      </c>
      <c r="D718" s="40" t="s">
        <v>871</v>
      </c>
      <c r="E718" s="58">
        <v>100</v>
      </c>
      <c r="F718" s="38">
        <v>120</v>
      </c>
      <c r="G718" s="38" t="s">
        <v>23</v>
      </c>
      <c r="H718" s="42">
        <v>11111.11</v>
      </c>
      <c r="I718" s="57"/>
      <c r="J718" s="44">
        <v>42002</v>
      </c>
      <c r="K718" s="42">
        <v>0</v>
      </c>
      <c r="L718" s="42">
        <v>9236</v>
      </c>
      <c r="M718" s="44">
        <v>45199</v>
      </c>
      <c r="N718" s="42">
        <f>H718-K718-L718</f>
        <v>1875.1100000000006</v>
      </c>
      <c r="O718" s="42">
        <v>0</v>
      </c>
      <c r="P718" s="45">
        <v>0.13</v>
      </c>
      <c r="Q718" s="42">
        <v>0</v>
      </c>
      <c r="R718" s="42">
        <v>0</v>
      </c>
      <c r="S718" s="42">
        <f>N718-R718</f>
        <v>1875.1100000000006</v>
      </c>
      <c r="T718" s="38">
        <v>2101</v>
      </c>
      <c r="U718" s="14">
        <f>S718/H718</f>
        <v>0.16875991687599173</v>
      </c>
      <c r="V718" s="19"/>
      <c r="W718" s="19"/>
      <c r="X718" s="37" t="s">
        <v>3463</v>
      </c>
    </row>
    <row r="719" spans="1:24" s="3" customFormat="1" ht="16.5" customHeight="1">
      <c r="A719" s="38">
        <v>317</v>
      </c>
      <c r="B719" s="39">
        <v>40704</v>
      </c>
      <c r="C719" s="38">
        <v>10302947</v>
      </c>
      <c r="D719" s="40" t="s">
        <v>314</v>
      </c>
      <c r="E719" s="58">
        <v>4</v>
      </c>
      <c r="F719" s="38">
        <v>120</v>
      </c>
      <c r="G719" s="38" t="s">
        <v>23</v>
      </c>
      <c r="H719" s="42">
        <v>4786.32</v>
      </c>
      <c r="I719" s="57"/>
      <c r="J719" s="44">
        <v>42001</v>
      </c>
      <c r="K719" s="42">
        <v>0</v>
      </c>
      <c r="L719" s="42">
        <v>3978.58</v>
      </c>
      <c r="M719" s="44">
        <v>45199</v>
      </c>
      <c r="N719" s="42">
        <f>H719-K719-L719</f>
        <v>807.73999999999978</v>
      </c>
      <c r="O719" s="42">
        <v>0</v>
      </c>
      <c r="P719" s="45">
        <v>0.13</v>
      </c>
      <c r="Q719" s="42">
        <v>0</v>
      </c>
      <c r="R719" s="42">
        <v>0</v>
      </c>
      <c r="S719" s="42">
        <f>N719-R719</f>
        <v>807.73999999999978</v>
      </c>
      <c r="T719" s="38">
        <v>2101</v>
      </c>
      <c r="U719" s="14">
        <f>S719/H719</f>
        <v>0.1687601330458473</v>
      </c>
      <c r="V719" s="19"/>
      <c r="W719" s="19"/>
      <c r="X719" s="37" t="s">
        <v>3463</v>
      </c>
    </row>
    <row r="720" spans="1:24" s="3" customFormat="1" ht="16.5" customHeight="1">
      <c r="A720" s="38">
        <v>18</v>
      </c>
      <c r="B720" s="39">
        <v>20704</v>
      </c>
      <c r="C720" s="38">
        <v>10295980</v>
      </c>
      <c r="D720" s="40" t="s">
        <v>819</v>
      </c>
      <c r="E720" s="58">
        <v>1</v>
      </c>
      <c r="F720" s="38">
        <v>120</v>
      </c>
      <c r="G720" s="38" t="s">
        <v>21</v>
      </c>
      <c r="H720" s="42">
        <v>16666.669999999998</v>
      </c>
      <c r="I720" s="57"/>
      <c r="J720" s="44">
        <v>41992</v>
      </c>
      <c r="K720" s="42">
        <v>0</v>
      </c>
      <c r="L720" s="42">
        <v>13854</v>
      </c>
      <c r="M720" s="44">
        <v>45199</v>
      </c>
      <c r="N720" s="42">
        <f>H720-K720-L720</f>
        <v>2812.6699999999983</v>
      </c>
      <c r="O720" s="42">
        <v>0</v>
      </c>
      <c r="P720" s="45">
        <v>0.13</v>
      </c>
      <c r="Q720" s="42">
        <v>0</v>
      </c>
      <c r="R720" s="42">
        <v>0</v>
      </c>
      <c r="S720" s="42">
        <f>N720-R720</f>
        <v>2812.6699999999983</v>
      </c>
      <c r="T720" s="38">
        <v>2102</v>
      </c>
      <c r="U720" s="14">
        <f>S720/H720</f>
        <v>0.16876016624796666</v>
      </c>
      <c r="V720" s="19"/>
      <c r="W720" s="19"/>
      <c r="X720" s="37" t="s">
        <v>3466</v>
      </c>
    </row>
    <row r="721" spans="1:24" s="3" customFormat="1" ht="16.5" customHeight="1">
      <c r="A721" s="38">
        <v>158</v>
      </c>
      <c r="B721" s="39">
        <v>50099</v>
      </c>
      <c r="C721" s="38">
        <v>10297501</v>
      </c>
      <c r="D721" s="40" t="s">
        <v>604</v>
      </c>
      <c r="E721" s="58">
        <v>1</v>
      </c>
      <c r="F721" s="38">
        <v>120</v>
      </c>
      <c r="G721" s="38" t="s">
        <v>23</v>
      </c>
      <c r="H721" s="42">
        <v>2418.8000000000002</v>
      </c>
      <c r="I721" s="57"/>
      <c r="J721" s="44">
        <v>42000</v>
      </c>
      <c r="K721" s="42">
        <v>0</v>
      </c>
      <c r="L721" s="42">
        <v>2010.6</v>
      </c>
      <c r="M721" s="44">
        <v>45199</v>
      </c>
      <c r="N721" s="42">
        <f>H721-K721-L721</f>
        <v>408.20000000000027</v>
      </c>
      <c r="O721" s="42">
        <v>0</v>
      </c>
      <c r="P721" s="45">
        <v>0.13</v>
      </c>
      <c r="Q721" s="42">
        <v>0</v>
      </c>
      <c r="R721" s="42">
        <v>0</v>
      </c>
      <c r="S721" s="42">
        <f>N721-R721</f>
        <v>408.20000000000027</v>
      </c>
      <c r="T721" s="38">
        <v>2101</v>
      </c>
      <c r="U721" s="14">
        <f>S721/H721</f>
        <v>0.16876136927402027</v>
      </c>
      <c r="V721" s="19"/>
      <c r="W721" s="19"/>
      <c r="X721" s="37" t="s">
        <v>3468</v>
      </c>
    </row>
    <row r="722" spans="1:24" s="3" customFormat="1" ht="16.5" customHeight="1">
      <c r="A722" s="38">
        <v>370</v>
      </c>
      <c r="B722" s="39">
        <v>40704</v>
      </c>
      <c r="C722" s="38">
        <v>10303509</v>
      </c>
      <c r="D722" s="40" t="s">
        <v>886</v>
      </c>
      <c r="E722" s="58">
        <v>15</v>
      </c>
      <c r="F722" s="38">
        <v>120</v>
      </c>
      <c r="G722" s="38" t="s">
        <v>23</v>
      </c>
      <c r="H722" s="42">
        <v>10153.799999999999</v>
      </c>
      <c r="I722" s="57"/>
      <c r="J722" s="44">
        <v>42002</v>
      </c>
      <c r="K722" s="42">
        <v>0</v>
      </c>
      <c r="L722" s="42">
        <v>8440.2099999999991</v>
      </c>
      <c r="M722" s="44">
        <v>45199</v>
      </c>
      <c r="N722" s="42">
        <f>H722-K722-L722</f>
        <v>1713.5900000000001</v>
      </c>
      <c r="O722" s="42">
        <v>0</v>
      </c>
      <c r="P722" s="45">
        <v>0.13</v>
      </c>
      <c r="Q722" s="42">
        <v>0</v>
      </c>
      <c r="R722" s="42">
        <v>0</v>
      </c>
      <c r="S722" s="42">
        <f>N722-R722</f>
        <v>1713.5900000000001</v>
      </c>
      <c r="T722" s="38">
        <v>2101</v>
      </c>
      <c r="U722" s="14">
        <f>S722/H722</f>
        <v>0.16876341862159983</v>
      </c>
      <c r="V722" s="19"/>
      <c r="W722" s="19"/>
      <c r="X722" s="37" t="s">
        <v>3463</v>
      </c>
    </row>
    <row r="723" spans="1:24" s="3" customFormat="1" ht="16.5" customHeight="1">
      <c r="A723" s="38">
        <v>314</v>
      </c>
      <c r="B723" s="39">
        <v>40704</v>
      </c>
      <c r="C723" s="38">
        <v>10302943</v>
      </c>
      <c r="D723" s="40" t="s">
        <v>76</v>
      </c>
      <c r="E723" s="58">
        <v>4</v>
      </c>
      <c r="F723" s="38">
        <v>120</v>
      </c>
      <c r="G723" s="38" t="s">
        <v>23</v>
      </c>
      <c r="H723" s="42">
        <v>5169.24</v>
      </c>
      <c r="I723" s="57"/>
      <c r="J723" s="44">
        <v>42001</v>
      </c>
      <c r="K723" s="42">
        <v>0</v>
      </c>
      <c r="L723" s="42">
        <v>4296.8599999999997</v>
      </c>
      <c r="M723" s="44">
        <v>45199</v>
      </c>
      <c r="N723" s="42">
        <f>H723-K723-L723</f>
        <v>872.38000000000011</v>
      </c>
      <c r="O723" s="42">
        <v>0</v>
      </c>
      <c r="P723" s="45">
        <v>0.13</v>
      </c>
      <c r="Q723" s="42">
        <v>0</v>
      </c>
      <c r="R723" s="42">
        <v>0</v>
      </c>
      <c r="S723" s="42">
        <f>N723-R723</f>
        <v>872.38000000000011</v>
      </c>
      <c r="T723" s="38">
        <v>2101</v>
      </c>
      <c r="U723" s="14">
        <f>S723/H723</f>
        <v>0.16876368673151182</v>
      </c>
      <c r="V723" s="19"/>
      <c r="W723" s="19"/>
      <c r="X723" s="37" t="s">
        <v>3463</v>
      </c>
    </row>
    <row r="724" spans="1:24" s="3" customFormat="1" ht="16.5" customHeight="1">
      <c r="A724" s="38">
        <v>160</v>
      </c>
      <c r="B724" s="39">
        <v>50099</v>
      </c>
      <c r="C724" s="38">
        <v>10297510</v>
      </c>
      <c r="D724" s="40" t="s">
        <v>853</v>
      </c>
      <c r="E724" s="58">
        <v>2</v>
      </c>
      <c r="F724" s="38">
        <v>120</v>
      </c>
      <c r="G724" s="38" t="s">
        <v>23</v>
      </c>
      <c r="H724" s="42">
        <v>3128.2</v>
      </c>
      <c r="I724" s="57"/>
      <c r="J724" s="44">
        <v>42000</v>
      </c>
      <c r="K724" s="42">
        <v>0</v>
      </c>
      <c r="L724" s="42">
        <v>2600.27</v>
      </c>
      <c r="M724" s="44">
        <v>45199</v>
      </c>
      <c r="N724" s="42">
        <f>H724-K724-L724</f>
        <v>527.92999999999984</v>
      </c>
      <c r="O724" s="42">
        <v>0</v>
      </c>
      <c r="P724" s="45">
        <v>0.13</v>
      </c>
      <c r="Q724" s="42">
        <v>0</v>
      </c>
      <c r="R724" s="42">
        <v>0</v>
      </c>
      <c r="S724" s="42">
        <f>N724-R724</f>
        <v>527.92999999999984</v>
      </c>
      <c r="T724" s="38">
        <v>2101</v>
      </c>
      <c r="U724" s="14">
        <f>S724/H724</f>
        <v>0.168764784860303</v>
      </c>
      <c r="V724" s="19"/>
      <c r="W724" s="19"/>
      <c r="X724" s="37" t="s">
        <v>3468</v>
      </c>
    </row>
    <row r="725" spans="1:24" s="3" customFormat="1" ht="16.5" customHeight="1">
      <c r="A725" s="38">
        <v>324</v>
      </c>
      <c r="B725" s="39">
        <v>40704</v>
      </c>
      <c r="C725" s="38">
        <v>10302957</v>
      </c>
      <c r="D725" s="40" t="s">
        <v>526</v>
      </c>
      <c r="E725" s="58">
        <v>28</v>
      </c>
      <c r="F725" s="38">
        <v>120</v>
      </c>
      <c r="G725" s="38" t="s">
        <v>23</v>
      </c>
      <c r="H725" s="42">
        <v>6940.08</v>
      </c>
      <c r="I725" s="57"/>
      <c r="J725" s="44">
        <v>42001</v>
      </c>
      <c r="K725" s="42">
        <v>0</v>
      </c>
      <c r="L725" s="42">
        <v>5768.83</v>
      </c>
      <c r="M725" s="44">
        <v>45199</v>
      </c>
      <c r="N725" s="42">
        <f>H725-K725-L725</f>
        <v>1171.25</v>
      </c>
      <c r="O725" s="42">
        <v>0</v>
      </c>
      <c r="P725" s="45">
        <v>0.13</v>
      </c>
      <c r="Q725" s="42">
        <v>0</v>
      </c>
      <c r="R725" s="42">
        <v>0</v>
      </c>
      <c r="S725" s="42">
        <f>N725-R725</f>
        <v>1171.25</v>
      </c>
      <c r="T725" s="38">
        <v>2101</v>
      </c>
      <c r="U725" s="14">
        <f>S725/H725</f>
        <v>0.16876606609722078</v>
      </c>
      <c r="V725" s="19"/>
      <c r="W725" s="19"/>
      <c r="X725" s="37" t="s">
        <v>3463</v>
      </c>
    </row>
    <row r="726" spans="1:24" s="3" customFormat="1" ht="16.5" customHeight="1">
      <c r="A726" s="38">
        <v>373</v>
      </c>
      <c r="B726" s="39">
        <v>40704</v>
      </c>
      <c r="C726" s="38">
        <v>10303517</v>
      </c>
      <c r="D726" s="40" t="s">
        <v>107</v>
      </c>
      <c r="E726" s="58">
        <v>6</v>
      </c>
      <c r="F726" s="38">
        <v>120</v>
      </c>
      <c r="G726" s="38" t="s">
        <v>23</v>
      </c>
      <c r="H726" s="42">
        <v>3300</v>
      </c>
      <c r="I726" s="57"/>
      <c r="J726" s="44">
        <v>42002</v>
      </c>
      <c r="K726" s="42">
        <v>0</v>
      </c>
      <c r="L726" s="42">
        <v>2743.07</v>
      </c>
      <c r="M726" s="44">
        <v>45199</v>
      </c>
      <c r="N726" s="42">
        <f>H726-K726-L726</f>
        <v>556.92999999999984</v>
      </c>
      <c r="O726" s="42">
        <v>0</v>
      </c>
      <c r="P726" s="45">
        <v>0.13</v>
      </c>
      <c r="Q726" s="42">
        <v>0</v>
      </c>
      <c r="R726" s="42">
        <v>0</v>
      </c>
      <c r="S726" s="42">
        <f>N726-R726</f>
        <v>556.92999999999984</v>
      </c>
      <c r="T726" s="38">
        <v>5000</v>
      </c>
      <c r="U726" s="14">
        <f>S726/H726</f>
        <v>0.16876666666666662</v>
      </c>
      <c r="V726" s="19"/>
      <c r="W726" s="19"/>
      <c r="X726" s="37" t="s">
        <v>3463</v>
      </c>
    </row>
    <row r="727" spans="1:24" s="3" customFormat="1" ht="16.5" customHeight="1">
      <c r="A727" s="38">
        <v>323</v>
      </c>
      <c r="B727" s="39">
        <v>40704</v>
      </c>
      <c r="C727" s="38">
        <v>10302955</v>
      </c>
      <c r="D727" s="40" t="s">
        <v>857</v>
      </c>
      <c r="E727" s="58">
        <v>20</v>
      </c>
      <c r="F727" s="38">
        <v>120</v>
      </c>
      <c r="G727" s="38" t="s">
        <v>23</v>
      </c>
      <c r="H727" s="42">
        <v>7265</v>
      </c>
      <c r="I727" s="57"/>
      <c r="J727" s="44">
        <v>42002</v>
      </c>
      <c r="K727" s="42">
        <v>0</v>
      </c>
      <c r="L727" s="42">
        <v>6038.88</v>
      </c>
      <c r="M727" s="44">
        <v>45199</v>
      </c>
      <c r="N727" s="42">
        <f>H727-K727-L727</f>
        <v>1226.1199999999999</v>
      </c>
      <c r="O727" s="42">
        <v>0</v>
      </c>
      <c r="P727" s="45">
        <v>0.13</v>
      </c>
      <c r="Q727" s="42">
        <v>0</v>
      </c>
      <c r="R727" s="42">
        <v>0</v>
      </c>
      <c r="S727" s="42">
        <f>N727-R727</f>
        <v>1226.1199999999999</v>
      </c>
      <c r="T727" s="38">
        <v>2109</v>
      </c>
      <c r="U727" s="14">
        <f>S727/H727</f>
        <v>0.16877081899518237</v>
      </c>
      <c r="V727" s="19"/>
      <c r="W727" s="19"/>
      <c r="X727" s="37" t="s">
        <v>3463</v>
      </c>
    </row>
    <row r="728" spans="1:24" s="3" customFormat="1" ht="16.5" customHeight="1">
      <c r="A728" s="38">
        <v>162</v>
      </c>
      <c r="B728" s="39">
        <v>50099</v>
      </c>
      <c r="C728" s="38">
        <v>10297520</v>
      </c>
      <c r="D728" s="40" t="s">
        <v>590</v>
      </c>
      <c r="E728" s="58">
        <v>5</v>
      </c>
      <c r="F728" s="38">
        <v>120</v>
      </c>
      <c r="G728" s="38" t="s">
        <v>23</v>
      </c>
      <c r="H728" s="42">
        <v>2649.55</v>
      </c>
      <c r="I728" s="57"/>
      <c r="J728" s="44">
        <v>42000</v>
      </c>
      <c r="K728" s="42">
        <v>0</v>
      </c>
      <c r="L728" s="42">
        <v>2202.38</v>
      </c>
      <c r="M728" s="44">
        <v>45199</v>
      </c>
      <c r="N728" s="42">
        <f>H728-K728-L728</f>
        <v>447.17000000000007</v>
      </c>
      <c r="O728" s="42">
        <v>0</v>
      </c>
      <c r="P728" s="45">
        <v>0.13</v>
      </c>
      <c r="Q728" s="42">
        <v>0</v>
      </c>
      <c r="R728" s="42">
        <v>0</v>
      </c>
      <c r="S728" s="42">
        <f>N728-R728</f>
        <v>447.17000000000007</v>
      </c>
      <c r="T728" s="38">
        <v>2101</v>
      </c>
      <c r="U728" s="14">
        <f>S728/H728</f>
        <v>0.1687720556320885</v>
      </c>
      <c r="V728" s="19"/>
      <c r="W728" s="19"/>
      <c r="X728" s="37" t="s">
        <v>3468</v>
      </c>
    </row>
    <row r="729" spans="1:24" s="3" customFormat="1" ht="16.5" customHeight="1">
      <c r="A729" s="38">
        <v>22</v>
      </c>
      <c r="B729" s="39">
        <v>20704</v>
      </c>
      <c r="C729" s="38">
        <v>10296080</v>
      </c>
      <c r="D729" s="40" t="s">
        <v>822</v>
      </c>
      <c r="E729" s="58">
        <v>1</v>
      </c>
      <c r="F729" s="38">
        <v>120</v>
      </c>
      <c r="G729" s="38" t="s">
        <v>23</v>
      </c>
      <c r="H729" s="42">
        <v>3897.44</v>
      </c>
      <c r="I729" s="57"/>
      <c r="J729" s="44">
        <v>41992</v>
      </c>
      <c r="K729" s="42">
        <v>0</v>
      </c>
      <c r="L729" s="42">
        <v>3239.66</v>
      </c>
      <c r="M729" s="44">
        <v>45199</v>
      </c>
      <c r="N729" s="42">
        <f>H729-K729-L729</f>
        <v>657.7800000000002</v>
      </c>
      <c r="O729" s="42">
        <v>0</v>
      </c>
      <c r="P729" s="45">
        <v>0.13</v>
      </c>
      <c r="Q729" s="42">
        <v>0</v>
      </c>
      <c r="R729" s="42">
        <v>0</v>
      </c>
      <c r="S729" s="42">
        <f>N729-R729</f>
        <v>657.7800000000002</v>
      </c>
      <c r="T729" s="38">
        <v>2102</v>
      </c>
      <c r="U729" s="14">
        <f>S729/H729</f>
        <v>0.1687723223449239</v>
      </c>
      <c r="V729" s="19"/>
      <c r="W729" s="19"/>
      <c r="X729" s="37" t="s">
        <v>3466</v>
      </c>
    </row>
    <row r="730" spans="1:24" s="3" customFormat="1" ht="16.5" customHeight="1">
      <c r="A730" s="38">
        <v>382</v>
      </c>
      <c r="B730" s="39">
        <v>40704</v>
      </c>
      <c r="C730" s="38">
        <v>10303528</v>
      </c>
      <c r="D730" s="40" t="s">
        <v>594</v>
      </c>
      <c r="E730" s="58">
        <v>10</v>
      </c>
      <c r="F730" s="38">
        <v>120</v>
      </c>
      <c r="G730" s="38" t="s">
        <v>23</v>
      </c>
      <c r="H730" s="42">
        <v>1339</v>
      </c>
      <c r="I730" s="57"/>
      <c r="J730" s="44">
        <v>42001</v>
      </c>
      <c r="K730" s="42">
        <v>0</v>
      </c>
      <c r="L730" s="42">
        <v>1113.01</v>
      </c>
      <c r="M730" s="44">
        <v>45199</v>
      </c>
      <c r="N730" s="42">
        <f>H730-K730-L730</f>
        <v>225.99</v>
      </c>
      <c r="O730" s="42">
        <v>0</v>
      </c>
      <c r="P730" s="45">
        <v>0.13</v>
      </c>
      <c r="Q730" s="42">
        <v>0</v>
      </c>
      <c r="R730" s="42">
        <v>0</v>
      </c>
      <c r="S730" s="42">
        <f>N730-R730</f>
        <v>225.99</v>
      </c>
      <c r="T730" s="38">
        <v>5000</v>
      </c>
      <c r="U730" s="14">
        <f>S730/H730</f>
        <v>0.16877520537714713</v>
      </c>
      <c r="V730" s="19"/>
      <c r="W730" s="19"/>
      <c r="X730" s="37" t="s">
        <v>3463</v>
      </c>
    </row>
    <row r="731" spans="1:24" s="3" customFormat="1" ht="16.5" customHeight="1">
      <c r="A731" s="38">
        <v>346</v>
      </c>
      <c r="B731" s="39">
        <v>40704</v>
      </c>
      <c r="C731" s="38">
        <v>10303035</v>
      </c>
      <c r="D731" s="40" t="s">
        <v>297</v>
      </c>
      <c r="E731" s="58">
        <v>1</v>
      </c>
      <c r="F731" s="38">
        <v>120</v>
      </c>
      <c r="G731" s="38" t="s">
        <v>23</v>
      </c>
      <c r="H731" s="42">
        <v>1863.25</v>
      </c>
      <c r="I731" s="57"/>
      <c r="J731" s="44">
        <v>42001</v>
      </c>
      <c r="K731" s="42">
        <v>0</v>
      </c>
      <c r="L731" s="42">
        <v>1548.77</v>
      </c>
      <c r="M731" s="44">
        <v>45199</v>
      </c>
      <c r="N731" s="42">
        <f>H731-K731-L731</f>
        <v>314.48</v>
      </c>
      <c r="O731" s="42">
        <v>0</v>
      </c>
      <c r="P731" s="45">
        <v>0.13</v>
      </c>
      <c r="Q731" s="42">
        <v>0</v>
      </c>
      <c r="R731" s="42">
        <v>0</v>
      </c>
      <c r="S731" s="42">
        <f>N731-R731</f>
        <v>314.48</v>
      </c>
      <c r="T731" s="38">
        <v>2109</v>
      </c>
      <c r="U731" s="14">
        <f>S731/H731</f>
        <v>0.16878035690326043</v>
      </c>
      <c r="V731" s="19"/>
      <c r="W731" s="19"/>
      <c r="X731" s="37" t="s">
        <v>3463</v>
      </c>
    </row>
    <row r="732" spans="1:24" s="3" customFormat="1" ht="16.5" customHeight="1">
      <c r="A732" s="38">
        <v>321</v>
      </c>
      <c r="B732" s="39">
        <v>40704</v>
      </c>
      <c r="C732" s="38">
        <v>10302952</v>
      </c>
      <c r="D732" s="40" t="s">
        <v>556</v>
      </c>
      <c r="E732" s="58">
        <v>4</v>
      </c>
      <c r="F732" s="38">
        <v>120</v>
      </c>
      <c r="G732" s="38" t="s">
        <v>23</v>
      </c>
      <c r="H732" s="42">
        <v>3316.24</v>
      </c>
      <c r="I732" s="57"/>
      <c r="J732" s="44">
        <v>42001</v>
      </c>
      <c r="K732" s="42">
        <v>0</v>
      </c>
      <c r="L732" s="42">
        <v>2756.49</v>
      </c>
      <c r="M732" s="44">
        <v>45199</v>
      </c>
      <c r="N732" s="42">
        <f>H732-K732-L732</f>
        <v>559.75</v>
      </c>
      <c r="O732" s="42">
        <v>0</v>
      </c>
      <c r="P732" s="45">
        <v>0.13</v>
      </c>
      <c r="Q732" s="42">
        <v>0</v>
      </c>
      <c r="R732" s="42">
        <v>0</v>
      </c>
      <c r="S732" s="42">
        <f>N732-R732</f>
        <v>559.75</v>
      </c>
      <c r="T732" s="38">
        <v>2101</v>
      </c>
      <c r="U732" s="14">
        <f>S732/H732</f>
        <v>0.16879055798132825</v>
      </c>
      <c r="V732" s="19"/>
      <c r="W732" s="19"/>
      <c r="X732" s="37" t="s">
        <v>3463</v>
      </c>
    </row>
    <row r="733" spans="1:24" s="3" customFormat="1" ht="16.5" customHeight="1">
      <c r="A733" s="38">
        <v>300</v>
      </c>
      <c r="B733" s="39">
        <v>40704</v>
      </c>
      <c r="C733" s="38">
        <v>10302906</v>
      </c>
      <c r="D733" s="40" t="s">
        <v>843</v>
      </c>
      <c r="E733" s="58">
        <v>6</v>
      </c>
      <c r="F733" s="38">
        <v>120</v>
      </c>
      <c r="G733" s="38" t="s">
        <v>23</v>
      </c>
      <c r="H733" s="42">
        <v>1128.2</v>
      </c>
      <c r="I733" s="57"/>
      <c r="J733" s="44">
        <v>42002</v>
      </c>
      <c r="K733" s="42">
        <v>0</v>
      </c>
      <c r="L733" s="42">
        <v>937.77</v>
      </c>
      <c r="M733" s="44">
        <v>45199</v>
      </c>
      <c r="N733" s="42">
        <f>H733-K733-L733</f>
        <v>190.43000000000006</v>
      </c>
      <c r="O733" s="42">
        <v>0</v>
      </c>
      <c r="P733" s="45">
        <v>0.13</v>
      </c>
      <c r="Q733" s="42">
        <v>0</v>
      </c>
      <c r="R733" s="42">
        <v>0</v>
      </c>
      <c r="S733" s="42">
        <f>N733-R733</f>
        <v>190.43000000000006</v>
      </c>
      <c r="T733" s="38">
        <v>5000</v>
      </c>
      <c r="U733" s="14">
        <f>S733/H733</f>
        <v>0.16879099450452054</v>
      </c>
      <c r="V733" s="19"/>
      <c r="W733" s="19"/>
      <c r="X733" s="37" t="s">
        <v>3463</v>
      </c>
    </row>
    <row r="734" spans="1:24" s="3" customFormat="1" ht="16.5" customHeight="1">
      <c r="A734" s="38">
        <v>310</v>
      </c>
      <c r="B734" s="39">
        <v>40704</v>
      </c>
      <c r="C734" s="38">
        <v>10302937</v>
      </c>
      <c r="D734" s="40" t="s">
        <v>852</v>
      </c>
      <c r="E734" s="58">
        <v>1</v>
      </c>
      <c r="F734" s="38">
        <v>120</v>
      </c>
      <c r="G734" s="38" t="s">
        <v>23</v>
      </c>
      <c r="H734" s="42">
        <v>1623.93</v>
      </c>
      <c r="I734" s="57"/>
      <c r="J734" s="44">
        <v>42001</v>
      </c>
      <c r="K734" s="42">
        <v>0</v>
      </c>
      <c r="L734" s="42">
        <v>1349.82</v>
      </c>
      <c r="M734" s="44">
        <v>45199</v>
      </c>
      <c r="N734" s="42">
        <f>H734-K734-L734</f>
        <v>274.11000000000013</v>
      </c>
      <c r="O734" s="42">
        <v>0</v>
      </c>
      <c r="P734" s="45">
        <v>0.13</v>
      </c>
      <c r="Q734" s="42">
        <v>0</v>
      </c>
      <c r="R734" s="42">
        <v>0</v>
      </c>
      <c r="S734" s="42">
        <f>N734-R734</f>
        <v>274.11000000000013</v>
      </c>
      <c r="T734" s="38">
        <v>2101</v>
      </c>
      <c r="U734" s="14">
        <f>S734/H734</f>
        <v>0.16879422142580044</v>
      </c>
      <c r="V734" s="19"/>
      <c r="W734" s="19"/>
      <c r="X734" s="37" t="s">
        <v>3463</v>
      </c>
    </row>
    <row r="735" spans="1:24" s="3" customFormat="1" ht="16.5" customHeight="1">
      <c r="A735" s="38">
        <v>5</v>
      </c>
      <c r="B735" s="39">
        <v>10713</v>
      </c>
      <c r="C735" s="38">
        <v>10297904</v>
      </c>
      <c r="D735" s="40" t="s">
        <v>2438</v>
      </c>
      <c r="E735" s="38">
        <v>10</v>
      </c>
      <c r="F735" s="38">
        <v>43</v>
      </c>
      <c r="G735" s="38" t="s">
        <v>33</v>
      </c>
      <c r="H735" s="42">
        <v>11136.77</v>
      </c>
      <c r="I735" s="2"/>
      <c r="J735" s="44">
        <v>43828</v>
      </c>
      <c r="K735" s="42">
        <v>0</v>
      </c>
      <c r="L735" s="42">
        <v>9256.86</v>
      </c>
      <c r="M735" s="44">
        <v>45016</v>
      </c>
      <c r="N735" s="42">
        <f>H735-K735-L735</f>
        <v>1879.9099999999999</v>
      </c>
      <c r="O735" s="42">
        <v>0</v>
      </c>
      <c r="P735" s="45">
        <v>0.13</v>
      </c>
      <c r="Q735" s="42">
        <v>0</v>
      </c>
      <c r="R735" s="42">
        <v>0</v>
      </c>
      <c r="S735" s="42">
        <v>1879.91</v>
      </c>
      <c r="T735" s="38">
        <v>2506</v>
      </c>
      <c r="U735" s="14">
        <f>S735/H735</f>
        <v>0.16880208534431437</v>
      </c>
      <c r="V735" s="19"/>
      <c r="W735" s="19"/>
      <c r="X735" s="37" t="s">
        <v>3457</v>
      </c>
    </row>
    <row r="736" spans="1:24" s="3" customFormat="1" ht="16.5" customHeight="1">
      <c r="A736" s="38">
        <v>318</v>
      </c>
      <c r="B736" s="39">
        <v>40704</v>
      </c>
      <c r="C736" s="38">
        <v>10302948</v>
      </c>
      <c r="D736" s="40" t="s">
        <v>116</v>
      </c>
      <c r="E736" s="58">
        <v>2</v>
      </c>
      <c r="F736" s="38">
        <v>120</v>
      </c>
      <c r="G736" s="38" t="s">
        <v>23</v>
      </c>
      <c r="H736" s="42">
        <v>2256.42</v>
      </c>
      <c r="I736" s="57"/>
      <c r="J736" s="44">
        <v>42001</v>
      </c>
      <c r="K736" s="42">
        <v>0</v>
      </c>
      <c r="L736" s="42">
        <v>1875.51</v>
      </c>
      <c r="M736" s="44">
        <v>45199</v>
      </c>
      <c r="N736" s="42">
        <f>H736-K736-L736</f>
        <v>380.91000000000008</v>
      </c>
      <c r="O736" s="42">
        <v>0</v>
      </c>
      <c r="P736" s="45">
        <v>0.13</v>
      </c>
      <c r="Q736" s="42">
        <v>0</v>
      </c>
      <c r="R736" s="42">
        <v>0</v>
      </c>
      <c r="S736" s="42">
        <f>N736-R736</f>
        <v>380.91000000000008</v>
      </c>
      <c r="T736" s="38">
        <v>2101</v>
      </c>
      <c r="U736" s="14">
        <f>S736/H736</f>
        <v>0.1688116574042067</v>
      </c>
      <c r="V736" s="19"/>
      <c r="W736" s="19"/>
      <c r="X736" s="37" t="s">
        <v>3463</v>
      </c>
    </row>
    <row r="737" spans="1:37" s="3" customFormat="1" ht="16.5" customHeight="1">
      <c r="A737" s="38">
        <v>58</v>
      </c>
      <c r="B737" s="39">
        <v>10745</v>
      </c>
      <c r="C737" s="38">
        <v>10308340</v>
      </c>
      <c r="D737" s="40" t="s">
        <v>86</v>
      </c>
      <c r="E737" s="38">
        <v>4</v>
      </c>
      <c r="F737" s="38">
        <v>120</v>
      </c>
      <c r="G737" s="38" t="s">
        <v>23</v>
      </c>
      <c r="H737" s="42">
        <v>13440</v>
      </c>
      <c r="I737" s="2"/>
      <c r="J737" s="44">
        <v>41846</v>
      </c>
      <c r="K737" s="42">
        <v>0</v>
      </c>
      <c r="L737" s="42">
        <v>11065.6</v>
      </c>
      <c r="M737" s="44">
        <v>45016</v>
      </c>
      <c r="N737" s="42">
        <f>H737-K737-L737</f>
        <v>2374.3999999999996</v>
      </c>
      <c r="O737" s="42">
        <v>40</v>
      </c>
      <c r="P737" s="45">
        <v>0.13</v>
      </c>
      <c r="Q737" s="42">
        <v>4.5999999999999996</v>
      </c>
      <c r="R737" s="42">
        <v>35.4</v>
      </c>
      <c r="S737" s="42">
        <v>2339</v>
      </c>
      <c r="T737" s="38">
        <v>2101</v>
      </c>
      <c r="U737" s="14">
        <f>S737/H737</f>
        <v>0.17403273809523809</v>
      </c>
      <c r="V737" s="19"/>
      <c r="W737" s="19"/>
      <c r="X737" s="37" t="s">
        <v>3463</v>
      </c>
    </row>
    <row r="738" spans="1:37" s="3" customFormat="1" ht="16.5" customHeight="1">
      <c r="A738" s="38">
        <v>64</v>
      </c>
      <c r="B738" s="39">
        <v>50099</v>
      </c>
      <c r="C738" s="38">
        <v>10296792</v>
      </c>
      <c r="D738" s="40" t="s">
        <v>2546</v>
      </c>
      <c r="E738" s="38">
        <v>1</v>
      </c>
      <c r="F738" s="38">
        <v>120</v>
      </c>
      <c r="G738" s="38" t="s">
        <v>23</v>
      </c>
      <c r="H738" s="42">
        <v>1082.9100000000001</v>
      </c>
      <c r="I738" s="2"/>
      <c r="J738" s="44">
        <v>42000</v>
      </c>
      <c r="K738" s="42">
        <v>0</v>
      </c>
      <c r="L738" s="42">
        <v>848.62</v>
      </c>
      <c r="M738" s="44">
        <v>45016</v>
      </c>
      <c r="N738" s="42">
        <f>H738-K738-L738</f>
        <v>234.29000000000008</v>
      </c>
      <c r="O738" s="42">
        <v>50</v>
      </c>
      <c r="P738" s="45">
        <v>0.13</v>
      </c>
      <c r="Q738" s="42">
        <v>5.75</v>
      </c>
      <c r="R738" s="42">
        <v>44.25</v>
      </c>
      <c r="S738" s="42">
        <v>190.04</v>
      </c>
      <c r="T738" s="38">
        <v>1601</v>
      </c>
      <c r="U738" s="14">
        <f>S738/H738</f>
        <v>0.17549011459862776</v>
      </c>
      <c r="V738" s="19"/>
      <c r="W738" s="19"/>
      <c r="X738" s="37" t="s">
        <v>3468</v>
      </c>
    </row>
    <row r="739" spans="1:37" s="3" customFormat="1" ht="16.5" customHeight="1">
      <c r="A739" s="38">
        <v>598</v>
      </c>
      <c r="B739" s="39">
        <v>10736</v>
      </c>
      <c r="C739" s="38">
        <v>10284251</v>
      </c>
      <c r="D739" s="40" t="s">
        <v>1482</v>
      </c>
      <c r="E739" s="38">
        <v>1</v>
      </c>
      <c r="F739" s="38">
        <v>120</v>
      </c>
      <c r="G739" s="38" t="s">
        <v>262</v>
      </c>
      <c r="H739" s="42">
        <v>80000</v>
      </c>
      <c r="I739" s="55"/>
      <c r="J739" s="44">
        <v>41970</v>
      </c>
      <c r="K739" s="42">
        <v>0</v>
      </c>
      <c r="L739" s="42">
        <v>65866.559999999998</v>
      </c>
      <c r="M739" s="44">
        <v>45138</v>
      </c>
      <c r="N739" s="42">
        <f>H739-K739-L739</f>
        <v>14133.440000000002</v>
      </c>
      <c r="O739" s="42">
        <v>100</v>
      </c>
      <c r="P739" s="45">
        <v>0.13</v>
      </c>
      <c r="Q739" s="42">
        <v>11.5</v>
      </c>
      <c r="R739" s="42">
        <v>88.5</v>
      </c>
      <c r="S739" s="42">
        <v>14044.94</v>
      </c>
      <c r="T739" s="38">
        <v>5000</v>
      </c>
      <c r="U739" s="14">
        <f>S739/H739</f>
        <v>0.17556175000000002</v>
      </c>
      <c r="V739" s="19"/>
      <c r="W739" s="19"/>
      <c r="X739" s="37" t="s">
        <v>3461</v>
      </c>
    </row>
    <row r="740" spans="1:37" s="3" customFormat="1" ht="16.5" customHeight="1">
      <c r="A740" s="38">
        <v>599</v>
      </c>
      <c r="B740" s="39">
        <v>10736</v>
      </c>
      <c r="C740" s="38">
        <v>10284252</v>
      </c>
      <c r="D740" s="40" t="s">
        <v>1490</v>
      </c>
      <c r="E740" s="38">
        <v>1</v>
      </c>
      <c r="F740" s="38">
        <v>120</v>
      </c>
      <c r="G740" s="38" t="s">
        <v>262</v>
      </c>
      <c r="H740" s="42">
        <v>100000</v>
      </c>
      <c r="I740" s="55"/>
      <c r="J740" s="44">
        <v>41970</v>
      </c>
      <c r="K740" s="42">
        <v>0</v>
      </c>
      <c r="L740" s="42">
        <v>82333.429999999993</v>
      </c>
      <c r="M740" s="44">
        <v>45138</v>
      </c>
      <c r="N740" s="42">
        <f>H740-K740-L740</f>
        <v>17666.570000000007</v>
      </c>
      <c r="O740" s="42">
        <v>100</v>
      </c>
      <c r="P740" s="45">
        <v>0.13</v>
      </c>
      <c r="Q740" s="42">
        <v>11.5</v>
      </c>
      <c r="R740" s="42">
        <v>88.5</v>
      </c>
      <c r="S740" s="42">
        <v>17578.07</v>
      </c>
      <c r="T740" s="38">
        <v>5000</v>
      </c>
      <c r="U740" s="14">
        <f>S740/H740</f>
        <v>0.17578069999999998</v>
      </c>
      <c r="V740" s="19"/>
      <c r="W740" s="19"/>
      <c r="X740" s="37" t="s">
        <v>3461</v>
      </c>
    </row>
    <row r="741" spans="1:37" s="3" customFormat="1" ht="16.5" customHeight="1">
      <c r="A741" s="38">
        <v>51</v>
      </c>
      <c r="B741" s="39">
        <v>10745</v>
      </c>
      <c r="C741" s="38">
        <v>10308370</v>
      </c>
      <c r="D741" s="40" t="s">
        <v>2501</v>
      </c>
      <c r="E741" s="38">
        <v>1</v>
      </c>
      <c r="F741" s="38">
        <v>120</v>
      </c>
      <c r="G741" s="38" t="s">
        <v>23</v>
      </c>
      <c r="H741" s="42">
        <v>251</v>
      </c>
      <c r="I741" s="2"/>
      <c r="J741" s="44">
        <v>41846</v>
      </c>
      <c r="K741" s="42">
        <v>0</v>
      </c>
      <c r="L741" s="42">
        <v>206.7</v>
      </c>
      <c r="M741" s="44">
        <v>45016</v>
      </c>
      <c r="N741" s="42">
        <f>H741-K741-L741</f>
        <v>44.300000000000011</v>
      </c>
      <c r="O741" s="42">
        <v>0</v>
      </c>
      <c r="P741" s="45">
        <v>0.13</v>
      </c>
      <c r="Q741" s="42">
        <v>0</v>
      </c>
      <c r="R741" s="42">
        <v>0</v>
      </c>
      <c r="S741" s="42">
        <v>44.3</v>
      </c>
      <c r="T741" s="38">
        <v>5000</v>
      </c>
      <c r="U741" s="14">
        <f>S741/H741</f>
        <v>0.17649402390438246</v>
      </c>
      <c r="V741" s="19"/>
      <c r="W741" s="19"/>
      <c r="X741" s="37" t="s">
        <v>3463</v>
      </c>
    </row>
    <row r="742" spans="1:37" s="3" customFormat="1" ht="16.5" customHeight="1">
      <c r="A742" s="38">
        <v>61</v>
      </c>
      <c r="B742" s="39">
        <v>10745</v>
      </c>
      <c r="C742" s="38">
        <v>10307979</v>
      </c>
      <c r="D742" s="40" t="s">
        <v>1771</v>
      </c>
      <c r="E742" s="46">
        <v>0.2979</v>
      </c>
      <c r="F742" s="38">
        <v>120</v>
      </c>
      <c r="G742" s="38" t="s">
        <v>21</v>
      </c>
      <c r="H742" s="42">
        <v>85000</v>
      </c>
      <c r="I742" s="2"/>
      <c r="J742" s="44">
        <v>41848</v>
      </c>
      <c r="K742" s="42">
        <v>0</v>
      </c>
      <c r="L742" s="42">
        <v>69983.31</v>
      </c>
      <c r="M742" s="44">
        <v>45016</v>
      </c>
      <c r="N742" s="42">
        <f>H742-K742-L742</f>
        <v>15016.690000000002</v>
      </c>
      <c r="O742" s="42">
        <v>4</v>
      </c>
      <c r="P742" s="45">
        <v>0.13</v>
      </c>
      <c r="Q742" s="42">
        <v>0.46</v>
      </c>
      <c r="R742" s="42">
        <v>3.54</v>
      </c>
      <c r="S742" s="42">
        <v>15013.15</v>
      </c>
      <c r="T742" s="38">
        <v>2101</v>
      </c>
      <c r="U742" s="14">
        <f>S742/H742</f>
        <v>0.17662529411764705</v>
      </c>
      <c r="V742" s="19"/>
      <c r="W742" s="19"/>
      <c r="X742" s="37" t="s">
        <v>3463</v>
      </c>
    </row>
    <row r="743" spans="1:37" s="3" customFormat="1" ht="16.5" customHeight="1">
      <c r="A743" s="38">
        <v>50</v>
      </c>
      <c r="B743" s="39">
        <v>10745</v>
      </c>
      <c r="C743" s="38">
        <v>10308189</v>
      </c>
      <c r="D743" s="40" t="s">
        <v>1673</v>
      </c>
      <c r="E743" s="38">
        <v>3</v>
      </c>
      <c r="F743" s="38">
        <v>120</v>
      </c>
      <c r="G743" s="38" t="s">
        <v>23</v>
      </c>
      <c r="H743" s="42">
        <v>1740</v>
      </c>
      <c r="I743" s="2"/>
      <c r="J743" s="44">
        <v>41846</v>
      </c>
      <c r="K743" s="42">
        <v>0</v>
      </c>
      <c r="L743" s="42">
        <v>1432.65</v>
      </c>
      <c r="M743" s="44">
        <v>45016</v>
      </c>
      <c r="N743" s="42">
        <f>H743-K743-L743</f>
        <v>307.34999999999991</v>
      </c>
      <c r="O743" s="42">
        <v>0</v>
      </c>
      <c r="P743" s="45">
        <v>0.13</v>
      </c>
      <c r="Q743" s="42">
        <v>0</v>
      </c>
      <c r="R743" s="42">
        <v>0</v>
      </c>
      <c r="S743" s="42">
        <v>307.35000000000002</v>
      </c>
      <c r="T743" s="38">
        <v>1601</v>
      </c>
      <c r="U743" s="14">
        <f>S743/H743</f>
        <v>0.17663793103448278</v>
      </c>
      <c r="V743" s="19"/>
      <c r="W743" s="19"/>
      <c r="X743" s="37" t="s">
        <v>3463</v>
      </c>
    </row>
    <row r="744" spans="1:37" s="3" customFormat="1" ht="16.5" customHeight="1">
      <c r="A744" s="38">
        <v>656</v>
      </c>
      <c r="B744" s="39">
        <v>10737</v>
      </c>
      <c r="C744" s="38">
        <v>10288277</v>
      </c>
      <c r="D744" s="40" t="s">
        <v>270</v>
      </c>
      <c r="E744" s="58">
        <v>2</v>
      </c>
      <c r="F744" s="38">
        <v>120</v>
      </c>
      <c r="G744" s="38" t="s">
        <v>23</v>
      </c>
      <c r="H744" s="42">
        <v>3381.2</v>
      </c>
      <c r="I744" s="57"/>
      <c r="J744" s="44">
        <v>42031</v>
      </c>
      <c r="K744" s="42">
        <v>0</v>
      </c>
      <c r="L744" s="42">
        <v>2783.89</v>
      </c>
      <c r="M744" s="44">
        <v>45199</v>
      </c>
      <c r="N744" s="42">
        <f>H744-L744</f>
        <v>597.30999999999995</v>
      </c>
      <c r="O744" s="42">
        <v>0</v>
      </c>
      <c r="P744" s="45">
        <v>0.13</v>
      </c>
      <c r="Q744" s="42">
        <v>0</v>
      </c>
      <c r="R744" s="42">
        <v>0</v>
      </c>
      <c r="S744" s="42">
        <f>N744</f>
        <v>597.30999999999995</v>
      </c>
      <c r="T744" s="38">
        <v>2101</v>
      </c>
      <c r="U744" s="14">
        <f>S744/H744</f>
        <v>0.17665621672778895</v>
      </c>
      <c r="V744" s="19"/>
      <c r="W744" s="19"/>
      <c r="X744" s="37" t="s">
        <v>3461</v>
      </c>
    </row>
    <row r="745" spans="1:37" s="3" customFormat="1" ht="16.5" customHeight="1">
      <c r="A745" s="38">
        <v>15</v>
      </c>
      <c r="B745" s="39">
        <v>10723</v>
      </c>
      <c r="C745" s="38">
        <v>10295071</v>
      </c>
      <c r="D745" s="40" t="s">
        <v>2031</v>
      </c>
      <c r="E745" s="38">
        <v>1</v>
      </c>
      <c r="F745" s="38">
        <v>120</v>
      </c>
      <c r="G745" s="38" t="s">
        <v>23</v>
      </c>
      <c r="H745" s="42">
        <v>4401.71</v>
      </c>
      <c r="I745" s="2"/>
      <c r="J745" s="44">
        <v>41847</v>
      </c>
      <c r="K745" s="42">
        <v>0</v>
      </c>
      <c r="L745" s="42">
        <v>3624.12</v>
      </c>
      <c r="M745" s="44">
        <v>45016</v>
      </c>
      <c r="N745" s="42">
        <f>H745-K745-L745</f>
        <v>777.59000000000015</v>
      </c>
      <c r="O745" s="42">
        <v>0</v>
      </c>
      <c r="P745" s="45">
        <v>0.13</v>
      </c>
      <c r="Q745" s="42">
        <v>0</v>
      </c>
      <c r="R745" s="42">
        <v>0</v>
      </c>
      <c r="S745" s="42">
        <v>777.59</v>
      </c>
      <c r="T745" s="38">
        <v>2101</v>
      </c>
      <c r="U745" s="14">
        <f>S745/H745</f>
        <v>0.17665634492049681</v>
      </c>
      <c r="V745" s="19"/>
      <c r="W745" s="19"/>
      <c r="X745" s="37" t="s">
        <v>3470</v>
      </c>
    </row>
    <row r="746" spans="1:37" s="3" customFormat="1" ht="16.5" customHeight="1">
      <c r="A746" s="38">
        <v>76</v>
      </c>
      <c r="B746" s="39">
        <v>10708</v>
      </c>
      <c r="C746" s="38">
        <v>10297118</v>
      </c>
      <c r="D746" s="40" t="s">
        <v>98</v>
      </c>
      <c r="E746" s="38">
        <v>20</v>
      </c>
      <c r="F746" s="38">
        <v>120</v>
      </c>
      <c r="G746" s="38" t="s">
        <v>23</v>
      </c>
      <c r="H746" s="42">
        <v>6153.8</v>
      </c>
      <c r="I746" s="57"/>
      <c r="J746" s="44">
        <v>42031</v>
      </c>
      <c r="K746" s="42">
        <v>0</v>
      </c>
      <c r="L746" s="42">
        <v>5066.6899999999996</v>
      </c>
      <c r="M746" s="44">
        <v>45199</v>
      </c>
      <c r="N746" s="42">
        <v>1087.1099999999999</v>
      </c>
      <c r="O746" s="42">
        <v>0</v>
      </c>
      <c r="P746" s="45">
        <v>0.13</v>
      </c>
      <c r="Q746" s="42">
        <v>0</v>
      </c>
      <c r="R746" s="42">
        <v>0</v>
      </c>
      <c r="S746" s="42">
        <v>1087.1099999999999</v>
      </c>
      <c r="T746" s="38">
        <v>5000</v>
      </c>
      <c r="U746" s="14">
        <f>S746/H746</f>
        <v>0.17665669992524941</v>
      </c>
      <c r="V746" s="19"/>
      <c r="W746" s="19"/>
      <c r="X746" s="37" t="s">
        <v>3456</v>
      </c>
    </row>
    <row r="747" spans="1:37" s="3" customFormat="1" ht="16.5" customHeight="1">
      <c r="A747" s="38">
        <v>69</v>
      </c>
      <c r="B747" s="39">
        <v>10741</v>
      </c>
      <c r="C747" s="38">
        <v>10282448</v>
      </c>
      <c r="D747" s="40" t="s">
        <v>368</v>
      </c>
      <c r="E747" s="38">
        <v>1</v>
      </c>
      <c r="F747" s="38">
        <v>120</v>
      </c>
      <c r="G747" s="38" t="s">
        <v>21</v>
      </c>
      <c r="H747" s="42">
        <v>18376.07</v>
      </c>
      <c r="I747" s="2"/>
      <c r="J747" s="44">
        <v>41911</v>
      </c>
      <c r="K747" s="42">
        <v>0</v>
      </c>
      <c r="L747" s="42">
        <v>15129.66</v>
      </c>
      <c r="M747" s="44">
        <v>45077</v>
      </c>
      <c r="N747" s="42">
        <f>H747-K747-L747</f>
        <v>3246.41</v>
      </c>
      <c r="O747" s="42">
        <v>0</v>
      </c>
      <c r="P747" s="45">
        <v>0.13</v>
      </c>
      <c r="Q747" s="42">
        <v>0</v>
      </c>
      <c r="R747" s="42">
        <v>0</v>
      </c>
      <c r="S747" s="42">
        <f>N747-R747</f>
        <v>3246.41</v>
      </c>
      <c r="T747" s="38">
        <v>2103</v>
      </c>
      <c r="U747" s="14">
        <f>S747/H747</f>
        <v>0.1766650867133179</v>
      </c>
      <c r="V747" s="19"/>
      <c r="W747" s="19"/>
      <c r="X747" s="37" t="s">
        <v>3462</v>
      </c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</row>
    <row r="748" spans="1:37" s="3" customFormat="1" ht="16.5" customHeight="1">
      <c r="A748" s="38">
        <v>37</v>
      </c>
      <c r="B748" s="39">
        <v>10708</v>
      </c>
      <c r="C748" s="38">
        <v>10296737</v>
      </c>
      <c r="D748" s="40" t="s">
        <v>31</v>
      </c>
      <c r="E748" s="38">
        <v>266</v>
      </c>
      <c r="F748" s="38">
        <v>120</v>
      </c>
      <c r="G748" s="38" t="s">
        <v>23</v>
      </c>
      <c r="H748" s="42">
        <v>11616.14</v>
      </c>
      <c r="I748" s="53"/>
      <c r="J748" s="44">
        <v>41961</v>
      </c>
      <c r="K748" s="42">
        <v>0</v>
      </c>
      <c r="L748" s="42">
        <v>9563.9699999999993</v>
      </c>
      <c r="M748" s="44">
        <v>45138</v>
      </c>
      <c r="N748" s="42">
        <f>H748-K748-L748</f>
        <v>2052.17</v>
      </c>
      <c r="O748" s="42">
        <v>0</v>
      </c>
      <c r="P748" s="45">
        <v>0.13</v>
      </c>
      <c r="Q748" s="42">
        <v>0</v>
      </c>
      <c r="R748" s="42">
        <v>0</v>
      </c>
      <c r="S748" s="42">
        <v>2052.17</v>
      </c>
      <c r="T748" s="38">
        <v>5000</v>
      </c>
      <c r="U748" s="14">
        <f>S748/H748</f>
        <v>0.17666539831648037</v>
      </c>
      <c r="V748" s="19"/>
      <c r="W748" s="19"/>
      <c r="X748" s="37" t="s">
        <v>3456</v>
      </c>
    </row>
    <row r="749" spans="1:37" s="3" customFormat="1" ht="16.5" customHeight="1">
      <c r="A749" s="38">
        <v>36</v>
      </c>
      <c r="B749" s="39">
        <v>10708</v>
      </c>
      <c r="C749" s="38">
        <v>10296737</v>
      </c>
      <c r="D749" s="40" t="s">
        <v>31</v>
      </c>
      <c r="E749" s="38">
        <v>239</v>
      </c>
      <c r="F749" s="38">
        <v>120</v>
      </c>
      <c r="G749" s="38" t="s">
        <v>23</v>
      </c>
      <c r="H749" s="42">
        <v>10437.06</v>
      </c>
      <c r="I749" s="53"/>
      <c r="J749" s="44">
        <v>41961</v>
      </c>
      <c r="K749" s="42">
        <v>0</v>
      </c>
      <c r="L749" s="42">
        <v>8593.19</v>
      </c>
      <c r="M749" s="44">
        <v>45138</v>
      </c>
      <c r="N749" s="42">
        <f>H749-K749-L749</f>
        <v>1843.869999999999</v>
      </c>
      <c r="O749" s="42">
        <v>0</v>
      </c>
      <c r="P749" s="45">
        <v>0.13</v>
      </c>
      <c r="Q749" s="42">
        <v>0</v>
      </c>
      <c r="R749" s="42">
        <v>0</v>
      </c>
      <c r="S749" s="42">
        <v>1843.87</v>
      </c>
      <c r="T749" s="38">
        <v>5000</v>
      </c>
      <c r="U749" s="14">
        <f>S749/H749</f>
        <v>0.17666565105499057</v>
      </c>
      <c r="V749" s="19"/>
      <c r="W749" s="19"/>
      <c r="X749" s="37" t="s">
        <v>3456</v>
      </c>
    </row>
    <row r="750" spans="1:37" s="3" customFormat="1" ht="16.5" customHeight="1">
      <c r="A750" s="38">
        <v>20</v>
      </c>
      <c r="B750" s="39">
        <v>10734</v>
      </c>
      <c r="C750" s="38">
        <v>10298931</v>
      </c>
      <c r="D750" s="40" t="s">
        <v>862</v>
      </c>
      <c r="E750" s="38">
        <v>20</v>
      </c>
      <c r="F750" s="38">
        <v>120</v>
      </c>
      <c r="G750" s="38" t="s">
        <v>23</v>
      </c>
      <c r="H750" s="42">
        <v>15812</v>
      </c>
      <c r="I750" s="2"/>
      <c r="J750" s="44">
        <v>41813</v>
      </c>
      <c r="K750" s="42">
        <v>0</v>
      </c>
      <c r="L750" s="42">
        <v>13018.56</v>
      </c>
      <c r="M750" s="44">
        <v>44985</v>
      </c>
      <c r="N750" s="42">
        <f>H750-K750-L750</f>
        <v>2793.4400000000005</v>
      </c>
      <c r="O750" s="42">
        <v>0</v>
      </c>
      <c r="P750" s="45">
        <v>0.13</v>
      </c>
      <c r="Q750" s="42">
        <v>0</v>
      </c>
      <c r="R750" s="42">
        <v>0</v>
      </c>
      <c r="S750" s="42">
        <f>N750-R750</f>
        <v>2793.4400000000005</v>
      </c>
      <c r="T750" s="38">
        <v>2101</v>
      </c>
      <c r="U750" s="14">
        <f>S750/H750</f>
        <v>0.17666582342524667</v>
      </c>
      <c r="V750" s="19"/>
      <c r="W750" s="19"/>
      <c r="X750" s="37" t="s">
        <v>3460</v>
      </c>
    </row>
    <row r="751" spans="1:37" s="3" customFormat="1" ht="16.5" customHeight="1">
      <c r="A751" s="38">
        <v>370</v>
      </c>
      <c r="B751" s="39">
        <v>10741</v>
      </c>
      <c r="C751" s="38">
        <v>10282458</v>
      </c>
      <c r="D751" s="40" t="s">
        <v>505</v>
      </c>
      <c r="E751" s="58">
        <v>1</v>
      </c>
      <c r="F751" s="38">
        <v>120</v>
      </c>
      <c r="G751" s="38" t="s">
        <v>262</v>
      </c>
      <c r="H751" s="42">
        <v>154000</v>
      </c>
      <c r="I751" s="57"/>
      <c r="J751" s="44">
        <v>42033</v>
      </c>
      <c r="K751" s="42">
        <v>0</v>
      </c>
      <c r="L751" s="42">
        <v>126793.44</v>
      </c>
      <c r="M751" s="44">
        <v>45199</v>
      </c>
      <c r="N751" s="42">
        <f>H751-K751-L751</f>
        <v>27206.559999999998</v>
      </c>
      <c r="O751" s="42">
        <v>0</v>
      </c>
      <c r="P751" s="45">
        <v>0.13</v>
      </c>
      <c r="Q751" s="42">
        <v>0</v>
      </c>
      <c r="R751" s="42">
        <v>0</v>
      </c>
      <c r="S751" s="42">
        <v>27206.560000000001</v>
      </c>
      <c r="T751" s="38">
        <v>5000</v>
      </c>
      <c r="U751" s="14">
        <f>S751/H751</f>
        <v>0.17666597402597403</v>
      </c>
      <c r="V751" s="19"/>
      <c r="W751" s="19"/>
      <c r="X751" s="37" t="s">
        <v>3462</v>
      </c>
    </row>
    <row r="752" spans="1:37" s="3" customFormat="1" ht="16.5" customHeight="1">
      <c r="A752" s="38">
        <v>315</v>
      </c>
      <c r="B752" s="39">
        <v>10741</v>
      </c>
      <c r="C752" s="38">
        <v>10282453</v>
      </c>
      <c r="D752" s="40" t="s">
        <v>1093</v>
      </c>
      <c r="E752" s="38">
        <v>1</v>
      </c>
      <c r="F752" s="38">
        <v>120</v>
      </c>
      <c r="G752" s="38" t="s">
        <v>262</v>
      </c>
      <c r="H752" s="42">
        <v>65300</v>
      </c>
      <c r="I752" s="56"/>
      <c r="J752" s="44">
        <v>41999</v>
      </c>
      <c r="K752" s="42">
        <v>0</v>
      </c>
      <c r="L752" s="42">
        <v>53763.71</v>
      </c>
      <c r="M752" s="44">
        <v>45169</v>
      </c>
      <c r="N752" s="42">
        <f>H752-K752-L752</f>
        <v>11536.29</v>
      </c>
      <c r="O752" s="42">
        <v>0</v>
      </c>
      <c r="P752" s="45">
        <v>0.13</v>
      </c>
      <c r="Q752" s="42">
        <v>0</v>
      </c>
      <c r="R752" s="42">
        <v>0</v>
      </c>
      <c r="S752" s="42">
        <f>N752-R752</f>
        <v>11536.29</v>
      </c>
      <c r="T752" s="38">
        <v>5000</v>
      </c>
      <c r="U752" s="14">
        <f>S752/H752</f>
        <v>0.17666600306278715</v>
      </c>
      <c r="V752" s="19"/>
      <c r="W752" s="19"/>
      <c r="X752" s="37" t="s">
        <v>3462</v>
      </c>
    </row>
    <row r="753" spans="1:24" s="3" customFormat="1" ht="16.5" customHeight="1">
      <c r="A753" s="38">
        <v>8</v>
      </c>
      <c r="B753" s="39">
        <v>10704</v>
      </c>
      <c r="C753" s="38">
        <v>10280223</v>
      </c>
      <c r="D753" s="40" t="s">
        <v>2845</v>
      </c>
      <c r="E753" s="38">
        <v>110</v>
      </c>
      <c r="F753" s="38">
        <v>120</v>
      </c>
      <c r="G753" s="38" t="s">
        <v>23</v>
      </c>
      <c r="H753" s="42">
        <v>21623.81</v>
      </c>
      <c r="I753" s="2"/>
      <c r="J753" s="44">
        <v>41814</v>
      </c>
      <c r="K753" s="42">
        <v>0</v>
      </c>
      <c r="L753" s="42">
        <v>17803.61</v>
      </c>
      <c r="M753" s="44">
        <v>44985</v>
      </c>
      <c r="N753" s="42">
        <f>H753-K753-L753</f>
        <v>3820.2000000000007</v>
      </c>
      <c r="O753" s="42">
        <v>0</v>
      </c>
      <c r="P753" s="45">
        <v>0.13</v>
      </c>
      <c r="Q753" s="42">
        <v>0</v>
      </c>
      <c r="R753" s="42">
        <v>0</v>
      </c>
      <c r="S753" s="42">
        <f>N753-R753</f>
        <v>3820.2000000000007</v>
      </c>
      <c r="T753" s="38">
        <v>2205</v>
      </c>
      <c r="U753" s="14">
        <f>S753/H753</f>
        <v>0.17666636915511191</v>
      </c>
      <c r="V753" s="19"/>
      <c r="W753" s="19"/>
      <c r="X753" s="37" t="s">
        <v>3455</v>
      </c>
    </row>
    <row r="754" spans="1:24" s="3" customFormat="1" ht="16.5" customHeight="1">
      <c r="A754" s="38">
        <v>84</v>
      </c>
      <c r="B754" s="39">
        <v>10732</v>
      </c>
      <c r="C754" s="38">
        <v>10320700</v>
      </c>
      <c r="D754" s="40" t="s">
        <v>418</v>
      </c>
      <c r="E754" s="58">
        <v>1</v>
      </c>
      <c r="F754" s="38">
        <v>120</v>
      </c>
      <c r="G754" s="38" t="s">
        <v>21</v>
      </c>
      <c r="H754" s="42">
        <v>123692.31</v>
      </c>
      <c r="I754" s="57"/>
      <c r="J754" s="44">
        <v>42032</v>
      </c>
      <c r="K754" s="42">
        <v>0</v>
      </c>
      <c r="L754" s="42">
        <v>101839.92</v>
      </c>
      <c r="M754" s="44">
        <v>45199</v>
      </c>
      <c r="N754" s="42">
        <f>H754-L754</f>
        <v>21852.39</v>
      </c>
      <c r="O754" s="42">
        <v>0</v>
      </c>
      <c r="P754" s="45">
        <v>0.13</v>
      </c>
      <c r="Q754" s="42">
        <v>0</v>
      </c>
      <c r="R754" s="42">
        <v>0</v>
      </c>
      <c r="S754" s="42">
        <f>N754</f>
        <v>21852.39</v>
      </c>
      <c r="T754" s="38">
        <v>5000</v>
      </c>
      <c r="U754" s="14">
        <f>S754/H754</f>
        <v>0.17666732879351998</v>
      </c>
      <c r="V754" s="19"/>
      <c r="W754" s="19"/>
      <c r="X754" s="37" t="s">
        <v>3460</v>
      </c>
    </row>
    <row r="755" spans="1:24" s="3" customFormat="1" ht="16.5" customHeight="1">
      <c r="A755" s="38">
        <v>96</v>
      </c>
      <c r="B755" s="39">
        <v>10732</v>
      </c>
      <c r="C755" s="38">
        <v>10320994</v>
      </c>
      <c r="D755" s="40" t="s">
        <v>425</v>
      </c>
      <c r="E755" s="58">
        <v>1</v>
      </c>
      <c r="F755" s="38">
        <v>120</v>
      </c>
      <c r="G755" s="38" t="s">
        <v>21</v>
      </c>
      <c r="H755" s="42">
        <v>107519.11</v>
      </c>
      <c r="I755" s="57"/>
      <c r="J755" s="44">
        <v>42032</v>
      </c>
      <c r="K755" s="42">
        <v>0</v>
      </c>
      <c r="L755" s="42">
        <v>88523.99</v>
      </c>
      <c r="M755" s="44">
        <v>45199</v>
      </c>
      <c r="N755" s="42">
        <f>H755-L755</f>
        <v>18995.119999999995</v>
      </c>
      <c r="O755" s="42">
        <v>0</v>
      </c>
      <c r="P755" s="45">
        <v>0.13</v>
      </c>
      <c r="Q755" s="42">
        <v>0</v>
      </c>
      <c r="R755" s="42">
        <v>0</v>
      </c>
      <c r="S755" s="42">
        <f>N755</f>
        <v>18995.119999999995</v>
      </c>
      <c r="T755" s="38">
        <v>5000</v>
      </c>
      <c r="U755" s="14">
        <f>S755/H755</f>
        <v>0.17666738498858478</v>
      </c>
      <c r="V755" s="19"/>
      <c r="W755" s="19"/>
      <c r="X755" s="37" t="s">
        <v>3460</v>
      </c>
    </row>
    <row r="756" spans="1:24" s="3" customFormat="1" ht="16.5" customHeight="1">
      <c r="A756" s="38">
        <v>55</v>
      </c>
      <c r="B756" s="39">
        <v>10745</v>
      </c>
      <c r="C756" s="38">
        <v>10307982</v>
      </c>
      <c r="D756" s="40" t="s">
        <v>2503</v>
      </c>
      <c r="E756" s="38">
        <v>1</v>
      </c>
      <c r="F756" s="38">
        <v>120</v>
      </c>
      <c r="G756" s="38" t="s">
        <v>21</v>
      </c>
      <c r="H756" s="42">
        <v>21735.200000000001</v>
      </c>
      <c r="I756" s="2"/>
      <c r="J756" s="44">
        <v>41848</v>
      </c>
      <c r="K756" s="42">
        <v>0</v>
      </c>
      <c r="L756" s="42">
        <v>17895.28</v>
      </c>
      <c r="M756" s="44">
        <v>45016</v>
      </c>
      <c r="N756" s="42">
        <f>H756-K756-L756</f>
        <v>3839.9200000000019</v>
      </c>
      <c r="O756" s="42">
        <v>0</v>
      </c>
      <c r="P756" s="45">
        <v>0.13</v>
      </c>
      <c r="Q756" s="42">
        <v>0</v>
      </c>
      <c r="R756" s="42">
        <v>0</v>
      </c>
      <c r="S756" s="42">
        <v>3839.92</v>
      </c>
      <c r="T756" s="38">
        <v>1601</v>
      </c>
      <c r="U756" s="14">
        <f>S756/H756</f>
        <v>0.17666826162170121</v>
      </c>
      <c r="V756" s="19"/>
      <c r="W756" s="19"/>
      <c r="X756" s="37" t="s">
        <v>3463</v>
      </c>
    </row>
    <row r="757" spans="1:24" s="3" customFormat="1" ht="16.5" customHeight="1">
      <c r="A757" s="38">
        <v>13</v>
      </c>
      <c r="B757" s="39">
        <v>10734</v>
      </c>
      <c r="C757" s="38">
        <v>10298728</v>
      </c>
      <c r="D757" s="40" t="s">
        <v>2854</v>
      </c>
      <c r="E757" s="38">
        <v>1</v>
      </c>
      <c r="F757" s="38">
        <v>120</v>
      </c>
      <c r="G757" s="38" t="s">
        <v>21</v>
      </c>
      <c r="H757" s="42">
        <v>50675.71</v>
      </c>
      <c r="I757" s="2"/>
      <c r="J757" s="44">
        <v>41815</v>
      </c>
      <c r="K757" s="42">
        <v>0</v>
      </c>
      <c r="L757" s="42">
        <v>41722.910000000003</v>
      </c>
      <c r="M757" s="44">
        <v>44985</v>
      </c>
      <c r="N757" s="42">
        <f>H757-K757-L757</f>
        <v>8952.7999999999956</v>
      </c>
      <c r="O757" s="42">
        <v>0</v>
      </c>
      <c r="P757" s="45">
        <v>0.13</v>
      </c>
      <c r="Q757" s="42">
        <v>0</v>
      </c>
      <c r="R757" s="42">
        <v>0</v>
      </c>
      <c r="S757" s="42">
        <f>N757-R757</f>
        <v>8952.7999999999956</v>
      </c>
      <c r="T757" s="38">
        <v>2103</v>
      </c>
      <c r="U757" s="14">
        <f>S757/H757</f>
        <v>0.17666846700322494</v>
      </c>
      <c r="V757" s="19"/>
      <c r="W757" s="19"/>
      <c r="X757" s="37" t="s">
        <v>3460</v>
      </c>
    </row>
    <row r="758" spans="1:24" s="3" customFormat="1" ht="16.5" customHeight="1">
      <c r="A758" s="38">
        <v>19</v>
      </c>
      <c r="B758" s="39">
        <v>10734</v>
      </c>
      <c r="C758" s="38">
        <v>10298929</v>
      </c>
      <c r="D758" s="40" t="s">
        <v>863</v>
      </c>
      <c r="E758" s="38">
        <v>20</v>
      </c>
      <c r="F758" s="38">
        <v>120</v>
      </c>
      <c r="G758" s="38" t="s">
        <v>23</v>
      </c>
      <c r="H758" s="42">
        <v>18205.2</v>
      </c>
      <c r="I758" s="2"/>
      <c r="J758" s="44">
        <v>41813</v>
      </c>
      <c r="K758" s="42">
        <v>0</v>
      </c>
      <c r="L758" s="42">
        <v>14988.91</v>
      </c>
      <c r="M758" s="44">
        <v>44985</v>
      </c>
      <c r="N758" s="42">
        <f>H758-K758-L758</f>
        <v>3216.2900000000009</v>
      </c>
      <c r="O758" s="42">
        <v>0</v>
      </c>
      <c r="P758" s="45">
        <v>0.13</v>
      </c>
      <c r="Q758" s="42">
        <v>0</v>
      </c>
      <c r="R758" s="42">
        <v>0</v>
      </c>
      <c r="S758" s="42">
        <f>N758-R758</f>
        <v>3216.2900000000009</v>
      </c>
      <c r="T758" s="38">
        <v>2101</v>
      </c>
      <c r="U758" s="14">
        <f>S758/H758</f>
        <v>0.17666875398237869</v>
      </c>
      <c r="V758" s="19"/>
      <c r="W758" s="19"/>
      <c r="X758" s="37" t="s">
        <v>3460</v>
      </c>
    </row>
    <row r="759" spans="1:24" s="3" customFormat="1" ht="16.5" customHeight="1">
      <c r="A759" s="38">
        <v>12</v>
      </c>
      <c r="B759" s="39">
        <v>10734</v>
      </c>
      <c r="C759" s="38">
        <v>10298727</v>
      </c>
      <c r="D759" s="40" t="s">
        <v>2853</v>
      </c>
      <c r="E759" s="38">
        <v>1</v>
      </c>
      <c r="F759" s="38">
        <v>120</v>
      </c>
      <c r="G759" s="38" t="s">
        <v>21</v>
      </c>
      <c r="H759" s="42">
        <v>50675.75</v>
      </c>
      <c r="I759" s="2"/>
      <c r="J759" s="44">
        <v>41815</v>
      </c>
      <c r="K759" s="42">
        <v>0</v>
      </c>
      <c r="L759" s="42">
        <v>41722.92</v>
      </c>
      <c r="M759" s="44">
        <v>44985</v>
      </c>
      <c r="N759" s="42">
        <f>H759-K759-L759</f>
        <v>8952.8300000000017</v>
      </c>
      <c r="O759" s="42">
        <v>0</v>
      </c>
      <c r="P759" s="45">
        <v>0.13</v>
      </c>
      <c r="Q759" s="42">
        <v>0</v>
      </c>
      <c r="R759" s="42">
        <v>0</v>
      </c>
      <c r="S759" s="42">
        <f>N759-R759</f>
        <v>8952.8300000000017</v>
      </c>
      <c r="T759" s="38">
        <v>2007</v>
      </c>
      <c r="U759" s="14">
        <f>S759/H759</f>
        <v>0.17666891955225136</v>
      </c>
      <c r="V759" s="19"/>
      <c r="W759" s="19"/>
      <c r="X759" s="37" t="s">
        <v>3460</v>
      </c>
    </row>
    <row r="760" spans="1:24" s="3" customFormat="1" ht="16.5" customHeight="1">
      <c r="A760" s="38">
        <v>15</v>
      </c>
      <c r="B760" s="39">
        <v>10734</v>
      </c>
      <c r="C760" s="38">
        <v>10298877</v>
      </c>
      <c r="D760" s="40" t="s">
        <v>86</v>
      </c>
      <c r="E760" s="38">
        <v>3</v>
      </c>
      <c r="F760" s="38">
        <v>120</v>
      </c>
      <c r="G760" s="38" t="s">
        <v>23</v>
      </c>
      <c r="H760" s="42">
        <v>10589.73</v>
      </c>
      <c r="I760" s="2"/>
      <c r="J760" s="44">
        <v>41813</v>
      </c>
      <c r="K760" s="42">
        <v>0</v>
      </c>
      <c r="L760" s="42">
        <v>8718.85</v>
      </c>
      <c r="M760" s="44">
        <v>44985</v>
      </c>
      <c r="N760" s="42">
        <f>H760-K760-L760</f>
        <v>1870.8799999999992</v>
      </c>
      <c r="O760" s="42">
        <v>0</v>
      </c>
      <c r="P760" s="45">
        <v>0.13</v>
      </c>
      <c r="Q760" s="42">
        <v>0</v>
      </c>
      <c r="R760" s="42">
        <v>0</v>
      </c>
      <c r="S760" s="42">
        <f>N760-R760</f>
        <v>1870.8799999999992</v>
      </c>
      <c r="T760" s="38">
        <v>2101</v>
      </c>
      <c r="U760" s="14">
        <f>S760/H760</f>
        <v>0.17666928240852214</v>
      </c>
      <c r="V760" s="19"/>
      <c r="W760" s="19"/>
      <c r="X760" s="37" t="s">
        <v>3460</v>
      </c>
    </row>
    <row r="761" spans="1:24" s="3" customFormat="1" ht="16.5" customHeight="1">
      <c r="A761" s="38">
        <v>658</v>
      </c>
      <c r="B761" s="39">
        <v>10737</v>
      </c>
      <c r="C761" s="38">
        <v>10288283</v>
      </c>
      <c r="D761" s="40" t="s">
        <v>301</v>
      </c>
      <c r="E761" s="58">
        <v>1</v>
      </c>
      <c r="F761" s="38">
        <v>120</v>
      </c>
      <c r="G761" s="38" t="s">
        <v>21</v>
      </c>
      <c r="H761" s="42">
        <v>11899.14</v>
      </c>
      <c r="I761" s="57"/>
      <c r="J761" s="44">
        <v>42033</v>
      </c>
      <c r="K761" s="42">
        <v>0</v>
      </c>
      <c r="L761" s="42">
        <v>9796.85</v>
      </c>
      <c r="M761" s="44">
        <v>45199</v>
      </c>
      <c r="N761" s="42">
        <f>H761-L761</f>
        <v>2102.2899999999991</v>
      </c>
      <c r="O761" s="42">
        <v>0</v>
      </c>
      <c r="P761" s="45">
        <v>0.13</v>
      </c>
      <c r="Q761" s="42">
        <v>0</v>
      </c>
      <c r="R761" s="42">
        <v>0</v>
      </c>
      <c r="S761" s="42">
        <f>N761</f>
        <v>2102.2899999999991</v>
      </c>
      <c r="T761" s="38">
        <v>2205</v>
      </c>
      <c r="U761" s="14">
        <f>S761/H761</f>
        <v>0.17667579337666411</v>
      </c>
      <c r="V761" s="19"/>
      <c r="W761" s="19"/>
      <c r="X761" s="37" t="s">
        <v>3461</v>
      </c>
    </row>
    <row r="762" spans="1:24" s="3" customFormat="1" ht="16.5" customHeight="1">
      <c r="A762" s="38">
        <v>16</v>
      </c>
      <c r="B762" s="39">
        <v>10734</v>
      </c>
      <c r="C762" s="38">
        <v>10298643</v>
      </c>
      <c r="D762" s="40" t="s">
        <v>24</v>
      </c>
      <c r="E762" s="38">
        <v>2</v>
      </c>
      <c r="F762" s="38">
        <v>120</v>
      </c>
      <c r="G762" s="38" t="s">
        <v>23</v>
      </c>
      <c r="H762" s="42">
        <v>5470.08</v>
      </c>
      <c r="I762" s="2"/>
      <c r="J762" s="44">
        <v>41813</v>
      </c>
      <c r="K762" s="42">
        <v>0</v>
      </c>
      <c r="L762" s="42">
        <v>4503.63</v>
      </c>
      <c r="M762" s="44">
        <v>44985</v>
      </c>
      <c r="N762" s="42">
        <f>H762-K762-L762</f>
        <v>966.44999999999982</v>
      </c>
      <c r="O762" s="42">
        <v>0</v>
      </c>
      <c r="P762" s="45">
        <v>0.13</v>
      </c>
      <c r="Q762" s="42">
        <v>0</v>
      </c>
      <c r="R762" s="42">
        <v>0</v>
      </c>
      <c r="S762" s="42">
        <f>N762-R762</f>
        <v>966.44999999999982</v>
      </c>
      <c r="T762" s="38">
        <v>2101</v>
      </c>
      <c r="U762" s="14">
        <f>S762/H762</f>
        <v>0.17667931730431727</v>
      </c>
      <c r="V762" s="19"/>
      <c r="W762" s="19"/>
      <c r="X762" s="37" t="s">
        <v>3460</v>
      </c>
    </row>
    <row r="763" spans="1:24" s="3" customFormat="1" ht="16.5" customHeight="1">
      <c r="A763" s="38">
        <v>16</v>
      </c>
      <c r="B763" s="39">
        <v>10745</v>
      </c>
      <c r="C763" s="38">
        <v>10308340</v>
      </c>
      <c r="D763" s="40" t="s">
        <v>86</v>
      </c>
      <c r="E763" s="38">
        <v>1</v>
      </c>
      <c r="F763" s="38">
        <v>120</v>
      </c>
      <c r="G763" s="38" t="s">
        <v>23</v>
      </c>
      <c r="H763" s="42">
        <v>3360</v>
      </c>
      <c r="I763" s="2"/>
      <c r="J763" s="44">
        <v>41846</v>
      </c>
      <c r="K763" s="42">
        <v>0</v>
      </c>
      <c r="L763" s="42">
        <v>2739.8</v>
      </c>
      <c r="M763" s="44">
        <v>44985</v>
      </c>
      <c r="N763" s="42">
        <f>H763-K763-L763</f>
        <v>620.19999999999982</v>
      </c>
      <c r="O763" s="42">
        <v>30</v>
      </c>
      <c r="P763" s="45">
        <v>0.13</v>
      </c>
      <c r="Q763" s="42">
        <v>3.45</v>
      </c>
      <c r="R763" s="42">
        <v>26.55</v>
      </c>
      <c r="S763" s="42">
        <f>N763-R763</f>
        <v>593.64999999999986</v>
      </c>
      <c r="T763" s="38">
        <v>2101</v>
      </c>
      <c r="U763" s="14">
        <f>S763/H763</f>
        <v>0.17668154761904759</v>
      </c>
      <c r="V763" s="19"/>
      <c r="W763" s="19"/>
      <c r="X763" s="37" t="s">
        <v>3463</v>
      </c>
    </row>
    <row r="764" spans="1:24" s="3" customFormat="1" ht="16.5" customHeight="1">
      <c r="A764" s="38">
        <v>657</v>
      </c>
      <c r="B764" s="39">
        <v>10737</v>
      </c>
      <c r="C764" s="38">
        <v>10288280</v>
      </c>
      <c r="D764" s="40" t="s">
        <v>453</v>
      </c>
      <c r="E764" s="58">
        <v>1</v>
      </c>
      <c r="F764" s="38">
        <v>120</v>
      </c>
      <c r="G764" s="38" t="s">
        <v>23</v>
      </c>
      <c r="H764" s="42">
        <v>4017.09</v>
      </c>
      <c r="I764" s="57"/>
      <c r="J764" s="44">
        <v>42031</v>
      </c>
      <c r="K764" s="42">
        <v>0</v>
      </c>
      <c r="L764" s="42">
        <v>3307.32</v>
      </c>
      <c r="M764" s="44">
        <v>45199</v>
      </c>
      <c r="N764" s="42">
        <f>H764-L764</f>
        <v>709.77</v>
      </c>
      <c r="O764" s="42">
        <v>0</v>
      </c>
      <c r="P764" s="45">
        <v>0.13</v>
      </c>
      <c r="Q764" s="42">
        <v>0</v>
      </c>
      <c r="R764" s="42">
        <v>0</v>
      </c>
      <c r="S764" s="42">
        <f>N764</f>
        <v>709.77</v>
      </c>
      <c r="T764" s="38">
        <v>2104</v>
      </c>
      <c r="U764" s="14">
        <f>S764/H764</f>
        <v>0.1766876022195171</v>
      </c>
      <c r="V764" s="19"/>
      <c r="W764" s="19"/>
      <c r="X764" s="37" t="s">
        <v>3461</v>
      </c>
    </row>
    <row r="765" spans="1:24" s="3" customFormat="1" ht="16.5" customHeight="1">
      <c r="A765" s="38">
        <v>88</v>
      </c>
      <c r="B765" s="39">
        <v>10750</v>
      </c>
      <c r="C765" s="38">
        <v>10299416</v>
      </c>
      <c r="D765" s="40" t="s">
        <v>639</v>
      </c>
      <c r="E765" s="58">
        <v>1</v>
      </c>
      <c r="F765" s="38">
        <v>120</v>
      </c>
      <c r="G765" s="38" t="s">
        <v>23</v>
      </c>
      <c r="H765" s="42">
        <v>1273.5</v>
      </c>
      <c r="I765" s="57"/>
      <c r="J765" s="44">
        <v>42030</v>
      </c>
      <c r="K765" s="42">
        <v>0</v>
      </c>
      <c r="L765" s="42">
        <v>1048.44</v>
      </c>
      <c r="M765" s="44">
        <v>45199</v>
      </c>
      <c r="N765" s="42">
        <f>H765-L765</f>
        <v>225.05999999999995</v>
      </c>
      <c r="O765" s="42">
        <v>0</v>
      </c>
      <c r="P765" s="45">
        <v>0.13</v>
      </c>
      <c r="Q765" s="42">
        <v>0</v>
      </c>
      <c r="R765" s="42">
        <v>0</v>
      </c>
      <c r="S765" s="42">
        <f>N765-R765</f>
        <v>225.05999999999995</v>
      </c>
      <c r="T765" s="38">
        <v>2107</v>
      </c>
      <c r="U765" s="14">
        <f>S765/H765</f>
        <v>0.17672555948174318</v>
      </c>
      <c r="V765" s="19"/>
      <c r="W765" s="19"/>
      <c r="X765" s="37" t="s">
        <v>3473</v>
      </c>
    </row>
    <row r="766" spans="1:24" s="3" customFormat="1" ht="16.5" customHeight="1">
      <c r="A766" s="38">
        <v>397</v>
      </c>
      <c r="B766" s="39">
        <v>10736</v>
      </c>
      <c r="C766" s="38">
        <v>10284255</v>
      </c>
      <c r="D766" s="40" t="s">
        <v>1346</v>
      </c>
      <c r="E766" s="38">
        <v>1</v>
      </c>
      <c r="F766" s="38">
        <v>120</v>
      </c>
      <c r="G766" s="38" t="s">
        <v>21</v>
      </c>
      <c r="H766" s="42">
        <v>139845</v>
      </c>
      <c r="I766" s="55"/>
      <c r="J766" s="44">
        <v>41999</v>
      </c>
      <c r="K766" s="42">
        <v>0</v>
      </c>
      <c r="L766" s="42">
        <v>114032.02</v>
      </c>
      <c r="M766" s="44">
        <v>45138</v>
      </c>
      <c r="N766" s="42">
        <f>H766-K766-L766</f>
        <v>25812.979999999996</v>
      </c>
      <c r="O766" s="42">
        <v>800</v>
      </c>
      <c r="P766" s="45">
        <v>0.13</v>
      </c>
      <c r="Q766" s="42">
        <v>92.04</v>
      </c>
      <c r="R766" s="42">
        <v>707.96</v>
      </c>
      <c r="S766" s="42">
        <v>25105.02</v>
      </c>
      <c r="T766" s="38">
        <v>5000</v>
      </c>
      <c r="U766" s="14">
        <f>S766/H766</f>
        <v>0.17952032607529766</v>
      </c>
      <c r="V766" s="19"/>
      <c r="W766" s="19"/>
      <c r="X766" s="37" t="s">
        <v>3461</v>
      </c>
    </row>
    <row r="767" spans="1:24" s="3" customFormat="1" ht="16.5" customHeight="1">
      <c r="A767" s="38">
        <v>62</v>
      </c>
      <c r="B767" s="39">
        <v>10733</v>
      </c>
      <c r="C767" s="38">
        <v>10290778</v>
      </c>
      <c r="D767" s="40" t="s">
        <v>1061</v>
      </c>
      <c r="E767" s="38">
        <v>3</v>
      </c>
      <c r="F767" s="38">
        <v>80</v>
      </c>
      <c r="G767" s="38" t="s">
        <v>21</v>
      </c>
      <c r="H767" s="42">
        <v>497.77</v>
      </c>
      <c r="I767" s="56"/>
      <c r="J767" s="44">
        <v>43067</v>
      </c>
      <c r="K767" s="42">
        <v>0</v>
      </c>
      <c r="L767" s="42">
        <v>407.82</v>
      </c>
      <c r="M767" s="44">
        <v>45169</v>
      </c>
      <c r="N767" s="42">
        <f>H767-K767-L767</f>
        <v>89.949999999999989</v>
      </c>
      <c r="O767" s="42">
        <v>0</v>
      </c>
      <c r="P767" s="45">
        <v>0.13</v>
      </c>
      <c r="Q767" s="42">
        <v>0</v>
      </c>
      <c r="R767" s="42">
        <v>0</v>
      </c>
      <c r="S767" s="42">
        <v>89.95</v>
      </c>
      <c r="T767" s="38">
        <v>5000</v>
      </c>
      <c r="U767" s="14">
        <f>S767/H767</f>
        <v>0.1807059485304458</v>
      </c>
      <c r="V767" s="19"/>
      <c r="W767" s="19"/>
      <c r="X767" s="37" t="s">
        <v>3460</v>
      </c>
    </row>
    <row r="768" spans="1:24" s="3" customFormat="1" ht="16.5" customHeight="1">
      <c r="A768" s="38">
        <v>442</v>
      </c>
      <c r="B768" s="39">
        <v>10739</v>
      </c>
      <c r="C768" s="38">
        <v>10278502</v>
      </c>
      <c r="D768" s="40" t="s">
        <v>3081</v>
      </c>
      <c r="E768" s="58">
        <v>2</v>
      </c>
      <c r="F768" s="38">
        <v>120</v>
      </c>
      <c r="G768" s="38" t="s">
        <v>21</v>
      </c>
      <c r="H768" s="42">
        <v>15042.74</v>
      </c>
      <c r="I768" s="37"/>
      <c r="J768" s="44">
        <v>42152</v>
      </c>
      <c r="K768" s="42">
        <v>0</v>
      </c>
      <c r="L768" s="42">
        <v>12147.06</v>
      </c>
      <c r="M768" s="44">
        <v>45236</v>
      </c>
      <c r="N768" s="42">
        <v>2895.68</v>
      </c>
      <c r="O768" s="42">
        <v>200</v>
      </c>
      <c r="P768" s="45">
        <f>IF(J768&lt;DATEVALUE("2009-1-1"),3%,13%)</f>
        <v>0.13</v>
      </c>
      <c r="Q768" s="42">
        <f>IF(P768=13%,ROUND(O768/(1+P768)*P768,2),ROUND(O768/(1+0.03)*0.02,2))</f>
        <v>23.01</v>
      </c>
      <c r="R768" s="42">
        <f>O768-Q768</f>
        <v>176.99</v>
      </c>
      <c r="S768" s="42">
        <f>N768-R768</f>
        <v>2718.6899999999996</v>
      </c>
      <c r="T768" s="38">
        <v>5000</v>
      </c>
      <c r="U768" s="14">
        <f>S768/H768</f>
        <v>0.18073103703181731</v>
      </c>
      <c r="V768" s="19"/>
      <c r="W768" s="19"/>
      <c r="X768" s="37" t="s">
        <v>3462</v>
      </c>
    </row>
    <row r="769" spans="1:37" s="3" customFormat="1" ht="16.5" customHeight="1">
      <c r="A769" s="38">
        <v>31</v>
      </c>
      <c r="B769" s="39">
        <v>50099</v>
      </c>
      <c r="C769" s="38">
        <v>10297705</v>
      </c>
      <c r="D769" s="40" t="s">
        <v>1673</v>
      </c>
      <c r="E769" s="38">
        <v>10</v>
      </c>
      <c r="F769" s="38">
        <v>120</v>
      </c>
      <c r="G769" s="38" t="s">
        <v>23</v>
      </c>
      <c r="H769" s="42">
        <v>2490</v>
      </c>
      <c r="I769" s="2"/>
      <c r="J769" s="44">
        <v>42000</v>
      </c>
      <c r="K769" s="42">
        <v>0</v>
      </c>
      <c r="L769" s="42">
        <v>1951.47</v>
      </c>
      <c r="M769" s="44">
        <v>45016</v>
      </c>
      <c r="N769" s="42">
        <f>H769-K769-L769</f>
        <v>538.53</v>
      </c>
      <c r="O769" s="42">
        <v>100</v>
      </c>
      <c r="P769" s="45">
        <v>0.13</v>
      </c>
      <c r="Q769" s="42">
        <v>11.5</v>
      </c>
      <c r="R769" s="42">
        <v>88.5</v>
      </c>
      <c r="S769" s="42">
        <v>450.03</v>
      </c>
      <c r="T769" s="38">
        <v>1601</v>
      </c>
      <c r="U769" s="14">
        <f>S769/H769</f>
        <v>0.18073493975903612</v>
      </c>
      <c r="V769" s="19"/>
      <c r="W769" s="19"/>
      <c r="X769" s="37" t="s">
        <v>3468</v>
      </c>
    </row>
    <row r="770" spans="1:37" s="3" customFormat="1" ht="16.5" customHeight="1">
      <c r="A770" s="38">
        <v>7</v>
      </c>
      <c r="B770" s="39">
        <v>10712</v>
      </c>
      <c r="C770" s="38">
        <v>10284437</v>
      </c>
      <c r="D770" s="40" t="s">
        <v>1189</v>
      </c>
      <c r="E770" s="38">
        <v>1</v>
      </c>
      <c r="F770" s="38">
        <v>118</v>
      </c>
      <c r="G770" s="38" t="s">
        <v>23</v>
      </c>
      <c r="H770" s="42">
        <v>2722</v>
      </c>
      <c r="I770" s="53"/>
      <c r="J770" s="44">
        <v>42270</v>
      </c>
      <c r="K770" s="42">
        <v>0</v>
      </c>
      <c r="L770" s="42">
        <v>2051.52</v>
      </c>
      <c r="M770" s="44">
        <v>45138</v>
      </c>
      <c r="N770" s="42">
        <f>H770-K770-L770</f>
        <v>670.48</v>
      </c>
      <c r="O770" s="42">
        <v>200</v>
      </c>
      <c r="P770" s="45">
        <v>0.13</v>
      </c>
      <c r="Q770" s="42">
        <v>23.01</v>
      </c>
      <c r="R770" s="42">
        <v>176.99</v>
      </c>
      <c r="S770" s="42">
        <v>493.49</v>
      </c>
      <c r="T770" s="38">
        <v>5000</v>
      </c>
      <c r="U770" s="14">
        <f>S770/H770</f>
        <v>0.18129684055841294</v>
      </c>
      <c r="V770" s="19"/>
      <c r="W770" s="19"/>
      <c r="X770" s="37" t="s">
        <v>3458</v>
      </c>
    </row>
    <row r="771" spans="1:37" s="3" customFormat="1" ht="16.5" customHeight="1">
      <c r="A771" s="38">
        <v>153</v>
      </c>
      <c r="B771" s="39">
        <v>50099</v>
      </c>
      <c r="C771" s="38">
        <v>10297695</v>
      </c>
      <c r="D771" s="40" t="s">
        <v>888</v>
      </c>
      <c r="E771" s="38">
        <v>2</v>
      </c>
      <c r="F771" s="38">
        <v>120</v>
      </c>
      <c r="G771" s="38" t="s">
        <v>23</v>
      </c>
      <c r="H771" s="42">
        <v>1196</v>
      </c>
      <c r="I771" s="55"/>
      <c r="J771" s="44">
        <v>42000</v>
      </c>
      <c r="K771" s="42">
        <v>0</v>
      </c>
      <c r="L771" s="42">
        <v>975.28</v>
      </c>
      <c r="M771" s="44">
        <v>45138</v>
      </c>
      <c r="N771" s="42">
        <f>H771-K771-L771</f>
        <v>220.72000000000003</v>
      </c>
      <c r="O771" s="42">
        <v>0</v>
      </c>
      <c r="P771" s="45">
        <v>0.13</v>
      </c>
      <c r="Q771" s="42">
        <v>0</v>
      </c>
      <c r="R771" s="42">
        <v>0</v>
      </c>
      <c r="S771" s="42">
        <v>220.72</v>
      </c>
      <c r="T771" s="38">
        <v>5000</v>
      </c>
      <c r="U771" s="14">
        <f>S771/H771</f>
        <v>0.18454849498327758</v>
      </c>
      <c r="V771" s="19"/>
      <c r="W771" s="19"/>
      <c r="X771" s="37" t="s">
        <v>3468</v>
      </c>
    </row>
    <row r="772" spans="1:37" s="3" customFormat="1" ht="16.5" customHeight="1">
      <c r="A772" s="38">
        <v>388</v>
      </c>
      <c r="B772" s="39">
        <v>40704</v>
      </c>
      <c r="C772" s="38">
        <v>10303565</v>
      </c>
      <c r="D772" s="40" t="s">
        <v>436</v>
      </c>
      <c r="E772" s="58">
        <v>6</v>
      </c>
      <c r="F772" s="38">
        <v>120</v>
      </c>
      <c r="G772" s="38" t="s">
        <v>23</v>
      </c>
      <c r="H772" s="42">
        <v>2535</v>
      </c>
      <c r="I772" s="57"/>
      <c r="J772" s="44">
        <v>42060</v>
      </c>
      <c r="K772" s="42">
        <v>0</v>
      </c>
      <c r="L772" s="42">
        <v>2067.16</v>
      </c>
      <c r="M772" s="44">
        <v>45199</v>
      </c>
      <c r="N772" s="42">
        <f>H772-K772-L772</f>
        <v>467.84000000000015</v>
      </c>
      <c r="O772" s="42">
        <v>0</v>
      </c>
      <c r="P772" s="45">
        <v>0.13</v>
      </c>
      <c r="Q772" s="42">
        <v>0</v>
      </c>
      <c r="R772" s="42">
        <v>0</v>
      </c>
      <c r="S772" s="42">
        <f>N772-R772</f>
        <v>467.84000000000015</v>
      </c>
      <c r="T772" s="38">
        <v>5000</v>
      </c>
      <c r="U772" s="14">
        <f>S772/H772</f>
        <v>0.18455226824457599</v>
      </c>
      <c r="V772" s="19"/>
      <c r="W772" s="19"/>
      <c r="X772" s="37" t="s">
        <v>3463</v>
      </c>
    </row>
    <row r="773" spans="1:37" s="3" customFormat="1" ht="16.5" customHeight="1">
      <c r="A773" s="38">
        <v>600</v>
      </c>
      <c r="B773" s="39">
        <v>10736</v>
      </c>
      <c r="C773" s="38">
        <v>10284253</v>
      </c>
      <c r="D773" s="40" t="s">
        <v>1491</v>
      </c>
      <c r="E773" s="38">
        <v>1</v>
      </c>
      <c r="F773" s="38">
        <v>120</v>
      </c>
      <c r="G773" s="38" t="s">
        <v>262</v>
      </c>
      <c r="H773" s="42">
        <v>130000</v>
      </c>
      <c r="I773" s="55"/>
      <c r="J773" s="44">
        <v>41999</v>
      </c>
      <c r="K773" s="42">
        <v>0</v>
      </c>
      <c r="L773" s="42">
        <v>106004.26</v>
      </c>
      <c r="M773" s="44">
        <v>45138</v>
      </c>
      <c r="N773" s="42">
        <f>H773-K773-L773</f>
        <v>23995.740000000005</v>
      </c>
      <c r="O773" s="42">
        <v>1</v>
      </c>
      <c r="P773" s="45">
        <v>0.13</v>
      </c>
      <c r="Q773" s="42">
        <v>0.12</v>
      </c>
      <c r="R773" s="42">
        <v>0.88</v>
      </c>
      <c r="S773" s="42">
        <v>23994.86</v>
      </c>
      <c r="T773" s="38">
        <v>5000</v>
      </c>
      <c r="U773" s="14">
        <f>S773/H773</f>
        <v>0.18457584615384615</v>
      </c>
      <c r="V773" s="19"/>
      <c r="W773" s="19"/>
      <c r="X773" s="37" t="s">
        <v>3461</v>
      </c>
    </row>
    <row r="774" spans="1:37" s="3" customFormat="1" ht="16.5" customHeight="1">
      <c r="A774" s="38">
        <v>313</v>
      </c>
      <c r="B774" s="39">
        <v>10741</v>
      </c>
      <c r="C774" s="38">
        <v>10282456</v>
      </c>
      <c r="D774" s="40" t="s">
        <v>1091</v>
      </c>
      <c r="E774" s="38">
        <v>1</v>
      </c>
      <c r="F774" s="38">
        <v>120</v>
      </c>
      <c r="G774" s="38" t="s">
        <v>262</v>
      </c>
      <c r="H774" s="42">
        <v>89091.7</v>
      </c>
      <c r="I774" s="56"/>
      <c r="J774" s="44">
        <v>42033</v>
      </c>
      <c r="K774" s="42">
        <v>0</v>
      </c>
      <c r="L774" s="42">
        <v>72646.87</v>
      </c>
      <c r="M774" s="44">
        <v>45169</v>
      </c>
      <c r="N774" s="42">
        <f>H774-K774-L774</f>
        <v>16444.830000000002</v>
      </c>
      <c r="O774" s="42">
        <v>0</v>
      </c>
      <c r="P774" s="45">
        <v>0.13</v>
      </c>
      <c r="Q774" s="42">
        <v>0</v>
      </c>
      <c r="R774" s="42">
        <v>0</v>
      </c>
      <c r="S774" s="42">
        <f>N774-R774</f>
        <v>16444.830000000002</v>
      </c>
      <c r="T774" s="38">
        <v>2101</v>
      </c>
      <c r="U774" s="14">
        <f>S774/H774</f>
        <v>0.18458318788394432</v>
      </c>
      <c r="V774" s="19"/>
      <c r="W774" s="19"/>
      <c r="X774" s="37" t="s">
        <v>3462</v>
      </c>
    </row>
    <row r="775" spans="1:37" s="3" customFormat="1" ht="16.5" customHeight="1">
      <c r="A775" s="38">
        <v>121</v>
      </c>
      <c r="B775" s="39">
        <v>10732</v>
      </c>
      <c r="C775" s="38">
        <v>10320770</v>
      </c>
      <c r="D775" s="40" t="s">
        <v>1355</v>
      </c>
      <c r="E775" s="58">
        <v>1</v>
      </c>
      <c r="F775" s="38">
        <v>120</v>
      </c>
      <c r="G775" s="38" t="s">
        <v>21</v>
      </c>
      <c r="H775" s="42">
        <v>5723936.5099999998</v>
      </c>
      <c r="I775" s="37"/>
      <c r="J775" s="44">
        <v>42093</v>
      </c>
      <c r="K775" s="42">
        <v>0</v>
      </c>
      <c r="L775" s="42">
        <v>4667393.3600000003</v>
      </c>
      <c r="M775" s="44">
        <v>45220</v>
      </c>
      <c r="N775" s="42">
        <v>1056543.1499999999</v>
      </c>
      <c r="O775" s="42">
        <v>0</v>
      </c>
      <c r="P775" s="45">
        <f>IF(J775&lt;DATEVALUE("2009-1-1"),3%,13%)</f>
        <v>0.13</v>
      </c>
      <c r="Q775" s="42">
        <f>IF(P775=13%,ROUND(O775/(1+P775)*P775,2),ROUND(O775/(1+0.03)*0.02,2))</f>
        <v>0</v>
      </c>
      <c r="R775" s="42">
        <f>O775-Q775</f>
        <v>0</v>
      </c>
      <c r="S775" s="42">
        <f>N775-R775</f>
        <v>1056543.1499999999</v>
      </c>
      <c r="T775" s="38">
        <v>5000</v>
      </c>
      <c r="U775" s="14">
        <f>S775/H775</f>
        <v>0.18458331048119889</v>
      </c>
      <c r="V775" s="19"/>
      <c r="W775" s="19"/>
      <c r="X775" s="37" t="s">
        <v>3460</v>
      </c>
    </row>
    <row r="776" spans="1:37" s="3" customFormat="1" ht="16.5" customHeight="1">
      <c r="A776" s="38">
        <v>323</v>
      </c>
      <c r="B776" s="39">
        <v>10741</v>
      </c>
      <c r="C776" s="38">
        <v>10282454</v>
      </c>
      <c r="D776" s="40" t="s">
        <v>31</v>
      </c>
      <c r="E776" s="38">
        <v>194</v>
      </c>
      <c r="F776" s="38">
        <v>120</v>
      </c>
      <c r="G776" s="38" t="s">
        <v>23</v>
      </c>
      <c r="H776" s="42">
        <v>8622.2099999999991</v>
      </c>
      <c r="I776" s="56"/>
      <c r="J776" s="44">
        <v>42031</v>
      </c>
      <c r="K776" s="42">
        <v>0</v>
      </c>
      <c r="L776" s="42">
        <v>7030.69</v>
      </c>
      <c r="M776" s="44">
        <v>45169</v>
      </c>
      <c r="N776" s="42">
        <f>H776-K776-L776</f>
        <v>1591.5199999999995</v>
      </c>
      <c r="O776" s="42">
        <v>0</v>
      </c>
      <c r="P776" s="45">
        <v>0.13</v>
      </c>
      <c r="Q776" s="42">
        <v>0</v>
      </c>
      <c r="R776" s="42">
        <v>0</v>
      </c>
      <c r="S776" s="42">
        <f>N776-R776</f>
        <v>1591.5199999999995</v>
      </c>
      <c r="T776" s="38">
        <v>5000</v>
      </c>
      <c r="U776" s="14">
        <f>S776/H776</f>
        <v>0.1845837668068859</v>
      </c>
      <c r="V776" s="19"/>
      <c r="W776" s="19"/>
      <c r="X776" s="37" t="s">
        <v>3462</v>
      </c>
    </row>
    <row r="777" spans="1:37" s="3" customFormat="1" ht="16.5" customHeight="1">
      <c r="A777" s="38">
        <v>7</v>
      </c>
      <c r="B777" s="39">
        <v>10734</v>
      </c>
      <c r="C777" s="38">
        <v>10298754</v>
      </c>
      <c r="D777" s="40" t="s">
        <v>991</v>
      </c>
      <c r="E777" s="41">
        <v>22</v>
      </c>
      <c r="F777" s="38">
        <v>120</v>
      </c>
      <c r="G777" s="38" t="s">
        <v>23</v>
      </c>
      <c r="H777" s="42">
        <v>32341.98</v>
      </c>
      <c r="I777" s="2"/>
      <c r="J777" s="44">
        <v>41814</v>
      </c>
      <c r="K777" s="42">
        <v>0</v>
      </c>
      <c r="L777" s="42">
        <v>26372.14</v>
      </c>
      <c r="M777" s="44">
        <v>44957</v>
      </c>
      <c r="N777" s="42">
        <f>H777-K777-L777</f>
        <v>5969.84</v>
      </c>
      <c r="O777" s="42">
        <v>0</v>
      </c>
      <c r="P777" s="45">
        <v>0.13</v>
      </c>
      <c r="Q777" s="42">
        <v>0</v>
      </c>
      <c r="R777" s="42">
        <v>0</v>
      </c>
      <c r="S777" s="42">
        <f>N777-R777</f>
        <v>5969.84</v>
      </c>
      <c r="T777" s="38">
        <v>2101</v>
      </c>
      <c r="U777" s="14">
        <f>S777/H777</f>
        <v>0.18458486462486218</v>
      </c>
      <c r="V777" s="19"/>
      <c r="W777" s="19"/>
      <c r="X777" s="37" t="s">
        <v>3460</v>
      </c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</row>
    <row r="778" spans="1:37" s="3" customFormat="1" ht="16.5" customHeight="1">
      <c r="A778" s="38">
        <v>601</v>
      </c>
      <c r="B778" s="39">
        <v>10736</v>
      </c>
      <c r="C778" s="38">
        <v>10284254</v>
      </c>
      <c r="D778" s="40" t="s">
        <v>1492</v>
      </c>
      <c r="E778" s="38">
        <v>1</v>
      </c>
      <c r="F778" s="38">
        <v>120</v>
      </c>
      <c r="G778" s="38" t="s">
        <v>262</v>
      </c>
      <c r="H778" s="42">
        <v>50000</v>
      </c>
      <c r="I778" s="55"/>
      <c r="J778" s="44">
        <v>41999</v>
      </c>
      <c r="K778" s="42">
        <v>0</v>
      </c>
      <c r="L778" s="42">
        <v>40770.730000000003</v>
      </c>
      <c r="M778" s="44">
        <v>45138</v>
      </c>
      <c r="N778" s="42">
        <f>H778-K778-L778</f>
        <v>9229.2699999999968</v>
      </c>
      <c r="O778" s="42">
        <v>0</v>
      </c>
      <c r="P778" s="45">
        <v>0.13</v>
      </c>
      <c r="Q778" s="42">
        <v>0</v>
      </c>
      <c r="R778" s="42">
        <v>0</v>
      </c>
      <c r="S778" s="42">
        <v>9229.27</v>
      </c>
      <c r="T778" s="38">
        <v>5000</v>
      </c>
      <c r="U778" s="14">
        <f>S778/H778</f>
        <v>0.18458540000000001</v>
      </c>
      <c r="V778" s="19"/>
      <c r="W778" s="19"/>
      <c r="X778" s="37" t="s">
        <v>3461</v>
      </c>
    </row>
    <row r="779" spans="1:37" s="3" customFormat="1" ht="16.5" customHeight="1">
      <c r="A779" s="38">
        <v>632</v>
      </c>
      <c r="B779" s="39">
        <v>10737</v>
      </c>
      <c r="C779" s="38">
        <v>10288282</v>
      </c>
      <c r="D779" s="40" t="s">
        <v>31</v>
      </c>
      <c r="E779" s="38">
        <v>50</v>
      </c>
      <c r="F779" s="38">
        <v>120</v>
      </c>
      <c r="G779" s="38" t="s">
        <v>23</v>
      </c>
      <c r="H779" s="42">
        <v>2222.2199999999998</v>
      </c>
      <c r="I779" s="56"/>
      <c r="J779" s="44">
        <v>42031</v>
      </c>
      <c r="K779" s="42">
        <v>0</v>
      </c>
      <c r="L779" s="42">
        <v>1812.03</v>
      </c>
      <c r="M779" s="44">
        <v>45169</v>
      </c>
      <c r="N779" s="42">
        <f>H779-K779-L779</f>
        <v>410.18999999999983</v>
      </c>
      <c r="O779" s="42">
        <v>0</v>
      </c>
      <c r="P779" s="45">
        <v>0.13</v>
      </c>
      <c r="Q779" s="42">
        <v>0</v>
      </c>
      <c r="R779" s="42">
        <v>0</v>
      </c>
      <c r="S779" s="42">
        <v>410.19</v>
      </c>
      <c r="T779" s="38">
        <v>5000</v>
      </c>
      <c r="U779" s="14">
        <f>S779/H779</f>
        <v>0.18458568458568461</v>
      </c>
      <c r="V779" s="19"/>
      <c r="W779" s="19"/>
      <c r="X779" s="37" t="s">
        <v>3461</v>
      </c>
    </row>
    <row r="780" spans="1:37" s="3" customFormat="1" ht="16.5" customHeight="1">
      <c r="A780" s="38">
        <v>85</v>
      </c>
      <c r="B780" s="39">
        <v>10732</v>
      </c>
      <c r="C780" s="38">
        <v>10320735</v>
      </c>
      <c r="D780" s="40" t="s">
        <v>180</v>
      </c>
      <c r="E780" s="58">
        <v>8</v>
      </c>
      <c r="F780" s="38">
        <v>120</v>
      </c>
      <c r="G780" s="38" t="s">
        <v>23</v>
      </c>
      <c r="H780" s="42">
        <v>12307.68</v>
      </c>
      <c r="I780" s="57"/>
      <c r="J780" s="44">
        <v>42060</v>
      </c>
      <c r="K780" s="42">
        <v>0</v>
      </c>
      <c r="L780" s="42">
        <v>10035.85</v>
      </c>
      <c r="M780" s="44">
        <v>45199</v>
      </c>
      <c r="N780" s="42">
        <f>H780-L780</f>
        <v>2271.83</v>
      </c>
      <c r="O780" s="42">
        <v>0</v>
      </c>
      <c r="P780" s="45">
        <v>0.13</v>
      </c>
      <c r="Q780" s="42">
        <v>0</v>
      </c>
      <c r="R780" s="42">
        <v>0</v>
      </c>
      <c r="S780" s="42">
        <f>N780</f>
        <v>2271.83</v>
      </c>
      <c r="T780" s="38">
        <v>5000</v>
      </c>
      <c r="U780" s="14">
        <f>S780/H780</f>
        <v>0.18458637208637207</v>
      </c>
      <c r="V780" s="19"/>
      <c r="W780" s="19"/>
      <c r="X780" s="37" t="s">
        <v>3460</v>
      </c>
    </row>
    <row r="781" spans="1:37" s="3" customFormat="1" ht="16.5" customHeight="1">
      <c r="A781" s="38">
        <v>8</v>
      </c>
      <c r="B781" s="39">
        <v>10719</v>
      </c>
      <c r="C781" s="38">
        <v>10281696</v>
      </c>
      <c r="D781" s="40" t="s">
        <v>337</v>
      </c>
      <c r="E781" s="38">
        <v>1</v>
      </c>
      <c r="F781" s="38">
        <v>120</v>
      </c>
      <c r="G781" s="38" t="s">
        <v>21</v>
      </c>
      <c r="H781" s="42">
        <v>37759.980000000003</v>
      </c>
      <c r="I781" s="49"/>
      <c r="J781" s="44">
        <v>41969</v>
      </c>
      <c r="K781" s="42">
        <v>0</v>
      </c>
      <c r="L781" s="42">
        <v>30789.97</v>
      </c>
      <c r="M781" s="44">
        <v>45107</v>
      </c>
      <c r="N781" s="42">
        <f>H781-K781-L781</f>
        <v>6970.010000000002</v>
      </c>
      <c r="O781" s="42">
        <v>0</v>
      </c>
      <c r="P781" s="45">
        <v>0.13</v>
      </c>
      <c r="Q781" s="42">
        <v>0</v>
      </c>
      <c r="R781" s="42">
        <v>0</v>
      </c>
      <c r="S781" s="42">
        <f>N781-R781</f>
        <v>6970.010000000002</v>
      </c>
      <c r="T781" s="38">
        <v>2107</v>
      </c>
      <c r="U781" s="14">
        <f>S781/H781</f>
        <v>0.18458722700594654</v>
      </c>
      <c r="V781" s="19"/>
      <c r="W781" s="19"/>
      <c r="X781" s="37" t="s">
        <v>3478</v>
      </c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</row>
    <row r="782" spans="1:37" s="3" customFormat="1" ht="16.5" customHeight="1">
      <c r="A782" s="38">
        <v>401</v>
      </c>
      <c r="B782" s="39">
        <v>10736</v>
      </c>
      <c r="C782" s="38">
        <v>10284261</v>
      </c>
      <c r="D782" s="40" t="s">
        <v>552</v>
      </c>
      <c r="E782" s="38">
        <v>1</v>
      </c>
      <c r="F782" s="38">
        <v>120</v>
      </c>
      <c r="G782" s="38" t="s">
        <v>21</v>
      </c>
      <c r="H782" s="42">
        <v>5616</v>
      </c>
      <c r="I782" s="55"/>
      <c r="J782" s="44">
        <v>42033</v>
      </c>
      <c r="K782" s="42">
        <v>0</v>
      </c>
      <c r="L782" s="42">
        <v>4534.92</v>
      </c>
      <c r="M782" s="44">
        <v>45138</v>
      </c>
      <c r="N782" s="42">
        <f>H782-K782-L782</f>
        <v>1081.08</v>
      </c>
      <c r="O782" s="42">
        <v>50</v>
      </c>
      <c r="P782" s="45">
        <v>0.13</v>
      </c>
      <c r="Q782" s="42">
        <v>5.75</v>
      </c>
      <c r="R782" s="42">
        <v>44.25</v>
      </c>
      <c r="S782" s="42">
        <v>1036.83</v>
      </c>
      <c r="T782" s="38">
        <v>5000</v>
      </c>
      <c r="U782" s="14">
        <f>S782/H782</f>
        <v>0.18462072649572647</v>
      </c>
      <c r="V782" s="19"/>
      <c r="W782" s="19"/>
      <c r="X782" s="37" t="s">
        <v>3461</v>
      </c>
    </row>
    <row r="783" spans="1:37" s="3" customFormat="1" ht="16.5" customHeight="1">
      <c r="A783" s="38">
        <v>602</v>
      </c>
      <c r="B783" s="39">
        <v>10736</v>
      </c>
      <c r="C783" s="38">
        <v>10284260</v>
      </c>
      <c r="D783" s="40" t="s">
        <v>1493</v>
      </c>
      <c r="E783" s="38">
        <v>1</v>
      </c>
      <c r="F783" s="38">
        <v>120</v>
      </c>
      <c r="G783" s="38" t="s">
        <v>262</v>
      </c>
      <c r="H783" s="42">
        <v>304273.51</v>
      </c>
      <c r="I783" s="55"/>
      <c r="J783" s="44">
        <v>42033</v>
      </c>
      <c r="K783" s="42">
        <v>0</v>
      </c>
      <c r="L783" s="42">
        <v>245700.76</v>
      </c>
      <c r="M783" s="44">
        <v>45138</v>
      </c>
      <c r="N783" s="42">
        <f>H783-K783-L783</f>
        <v>58572.75</v>
      </c>
      <c r="O783" s="42">
        <v>2500</v>
      </c>
      <c r="P783" s="45">
        <v>0.13</v>
      </c>
      <c r="Q783" s="42">
        <v>287.61</v>
      </c>
      <c r="R783" s="42">
        <v>2212.39</v>
      </c>
      <c r="S783" s="42">
        <v>56360.36</v>
      </c>
      <c r="T783" s="38">
        <v>5000</v>
      </c>
      <c r="U783" s="14">
        <f>S783/H783</f>
        <v>0.18522926954765137</v>
      </c>
      <c r="V783" s="19"/>
      <c r="W783" s="19"/>
      <c r="X783" s="37" t="s">
        <v>3461</v>
      </c>
    </row>
    <row r="784" spans="1:37" s="3" customFormat="1" ht="16.5" customHeight="1">
      <c r="A784" s="38">
        <v>399</v>
      </c>
      <c r="B784" s="39">
        <v>10736</v>
      </c>
      <c r="C784" s="38">
        <v>10284258</v>
      </c>
      <c r="D784" s="40" t="s">
        <v>1348</v>
      </c>
      <c r="E784" s="38">
        <v>1</v>
      </c>
      <c r="F784" s="38">
        <v>120</v>
      </c>
      <c r="G784" s="38" t="s">
        <v>21</v>
      </c>
      <c r="H784" s="42">
        <v>7800</v>
      </c>
      <c r="I784" s="55"/>
      <c r="J784" s="44">
        <v>42033</v>
      </c>
      <c r="K784" s="42">
        <v>0</v>
      </c>
      <c r="L784" s="42">
        <v>6298.5</v>
      </c>
      <c r="M784" s="44">
        <v>45138</v>
      </c>
      <c r="N784" s="42">
        <f>H784-K784-L784</f>
        <v>1501.5</v>
      </c>
      <c r="O784" s="42">
        <v>50</v>
      </c>
      <c r="P784" s="45">
        <v>0.13</v>
      </c>
      <c r="Q784" s="42">
        <v>5.75</v>
      </c>
      <c r="R784" s="42">
        <v>44.25</v>
      </c>
      <c r="S784" s="42">
        <v>1457.25</v>
      </c>
      <c r="T784" s="38">
        <v>5000</v>
      </c>
      <c r="U784" s="14">
        <f>S784/H784</f>
        <v>0.18682692307692308</v>
      </c>
      <c r="V784" s="19"/>
      <c r="W784" s="19"/>
      <c r="X784" s="37" t="s">
        <v>3461</v>
      </c>
    </row>
    <row r="785" spans="1:37" s="3" customFormat="1" ht="16.5" customHeight="1">
      <c r="A785" s="38">
        <v>410</v>
      </c>
      <c r="B785" s="39">
        <v>10736</v>
      </c>
      <c r="C785" s="38">
        <v>10321603</v>
      </c>
      <c r="D785" s="40" t="s">
        <v>1356</v>
      </c>
      <c r="E785" s="38">
        <v>1</v>
      </c>
      <c r="F785" s="38">
        <v>46</v>
      </c>
      <c r="G785" s="38" t="s">
        <v>21</v>
      </c>
      <c r="H785" s="42">
        <v>3576.45</v>
      </c>
      <c r="I785" s="55"/>
      <c r="J785" s="44">
        <v>44074</v>
      </c>
      <c r="K785" s="42">
        <v>77.75</v>
      </c>
      <c r="L785" s="42">
        <v>2643.47</v>
      </c>
      <c r="M785" s="44">
        <v>45138</v>
      </c>
      <c r="N785" s="42">
        <f>H785-K785-L785</f>
        <v>855.23</v>
      </c>
      <c r="O785" s="42">
        <v>200</v>
      </c>
      <c r="P785" s="45">
        <v>0.13</v>
      </c>
      <c r="Q785" s="42">
        <v>23.01</v>
      </c>
      <c r="R785" s="42">
        <v>176.99</v>
      </c>
      <c r="S785" s="42">
        <v>678.24</v>
      </c>
      <c r="T785" s="38">
        <v>5000</v>
      </c>
      <c r="U785" s="14">
        <f>S785/H785</f>
        <v>0.18964056536509669</v>
      </c>
      <c r="V785" s="19"/>
      <c r="W785" s="19"/>
      <c r="X785" s="37" t="s">
        <v>3461</v>
      </c>
    </row>
    <row r="786" spans="1:37" s="3" customFormat="1" ht="16.5" customHeight="1">
      <c r="A786" s="38">
        <v>193</v>
      </c>
      <c r="B786" s="39">
        <v>40712</v>
      </c>
      <c r="C786" s="38">
        <v>10323945</v>
      </c>
      <c r="D786" s="40" t="s">
        <v>2002</v>
      </c>
      <c r="E786" s="38">
        <v>1</v>
      </c>
      <c r="F786" s="38">
        <v>36</v>
      </c>
      <c r="G786" s="38" t="s">
        <v>33</v>
      </c>
      <c r="H786" s="42">
        <v>37692.76</v>
      </c>
      <c r="I786" s="2"/>
      <c r="J786" s="44">
        <v>44196</v>
      </c>
      <c r="K786" s="42">
        <v>1047.02</v>
      </c>
      <c r="L786" s="42">
        <v>29316.57</v>
      </c>
      <c r="M786" s="44">
        <v>45077</v>
      </c>
      <c r="N786" s="42">
        <f>H786-K786-L786</f>
        <v>7329.1700000000055</v>
      </c>
      <c r="O786" s="42">
        <v>182.23</v>
      </c>
      <c r="P786" s="45">
        <v>0.13</v>
      </c>
      <c r="Q786" s="42">
        <f>O786-R786</f>
        <v>20.95999999999998</v>
      </c>
      <c r="R786" s="42">
        <v>161.27000000000001</v>
      </c>
      <c r="S786" s="42">
        <f>N786-R786</f>
        <v>7167.9000000000051</v>
      </c>
      <c r="T786" s="38">
        <v>1100</v>
      </c>
      <c r="U786" s="14">
        <f>S786/H786</f>
        <v>0.19016649351228207</v>
      </c>
      <c r="V786" s="19"/>
      <c r="W786" s="19"/>
      <c r="X786" s="37" t="s">
        <v>3467</v>
      </c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</row>
    <row r="787" spans="1:37" s="3" customFormat="1" ht="16.5" customHeight="1">
      <c r="A787" s="38">
        <v>194</v>
      </c>
      <c r="B787" s="39">
        <v>40712</v>
      </c>
      <c r="C787" s="38">
        <v>10323946</v>
      </c>
      <c r="D787" s="40" t="s">
        <v>2365</v>
      </c>
      <c r="E787" s="38">
        <v>1</v>
      </c>
      <c r="F787" s="38">
        <v>36</v>
      </c>
      <c r="G787" s="38" t="s">
        <v>33</v>
      </c>
      <c r="H787" s="42">
        <v>6194.69</v>
      </c>
      <c r="I787" s="2"/>
      <c r="J787" s="44">
        <v>44196</v>
      </c>
      <c r="K787" s="42">
        <v>172.07</v>
      </c>
      <c r="L787" s="42">
        <v>4818.01</v>
      </c>
      <c r="M787" s="44">
        <v>45077</v>
      </c>
      <c r="N787" s="42">
        <f>H787-K787-L787</f>
        <v>1204.6099999999997</v>
      </c>
      <c r="O787" s="42">
        <v>29.95</v>
      </c>
      <c r="P787" s="45">
        <v>0.13</v>
      </c>
      <c r="Q787" s="42">
        <f>O787-R787</f>
        <v>3.4499999999999993</v>
      </c>
      <c r="R787" s="42">
        <v>26.5</v>
      </c>
      <c r="S787" s="42">
        <f>N787-R787</f>
        <v>1178.1099999999997</v>
      </c>
      <c r="T787" s="38">
        <v>5000</v>
      </c>
      <c r="U787" s="14">
        <f>S787/H787</f>
        <v>0.19018062243631234</v>
      </c>
      <c r="V787" s="19"/>
      <c r="W787" s="19"/>
      <c r="X787" s="37" t="s">
        <v>3467</v>
      </c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</row>
    <row r="788" spans="1:37" s="3" customFormat="1" ht="16.5" customHeight="1">
      <c r="A788" s="38">
        <v>378</v>
      </c>
      <c r="B788" s="39">
        <v>10736</v>
      </c>
      <c r="C788" s="38">
        <v>10284125</v>
      </c>
      <c r="D788" s="40" t="s">
        <v>425</v>
      </c>
      <c r="E788" s="38">
        <v>1</v>
      </c>
      <c r="F788" s="38">
        <v>120</v>
      </c>
      <c r="G788" s="38" t="s">
        <v>21</v>
      </c>
      <c r="H788" s="42">
        <v>55122.92</v>
      </c>
      <c r="I788" s="55"/>
      <c r="J788" s="44">
        <v>42395</v>
      </c>
      <c r="K788" s="42">
        <v>0</v>
      </c>
      <c r="L788" s="42">
        <v>39275.050000000003</v>
      </c>
      <c r="M788" s="44">
        <v>45138</v>
      </c>
      <c r="N788" s="42">
        <f>H788-K788-L788</f>
        <v>15847.869999999995</v>
      </c>
      <c r="O788" s="42">
        <v>6000</v>
      </c>
      <c r="P788" s="45">
        <v>0.13</v>
      </c>
      <c r="Q788" s="42">
        <v>690.27</v>
      </c>
      <c r="R788" s="42">
        <v>5309.73</v>
      </c>
      <c r="S788" s="42">
        <v>10538.14</v>
      </c>
      <c r="T788" s="38">
        <v>5000</v>
      </c>
      <c r="U788" s="14">
        <f>S788/H788</f>
        <v>0.19117528606975101</v>
      </c>
      <c r="V788" s="19"/>
      <c r="W788" s="19"/>
      <c r="X788" s="37" t="s">
        <v>3461</v>
      </c>
    </row>
    <row r="789" spans="1:37" s="3" customFormat="1" ht="16.5" customHeight="1">
      <c r="A789" s="38">
        <v>481</v>
      </c>
      <c r="B789" s="39">
        <v>10736</v>
      </c>
      <c r="C789" s="38">
        <v>10284273</v>
      </c>
      <c r="D789" s="40" t="s">
        <v>1418</v>
      </c>
      <c r="E789" s="38">
        <v>1</v>
      </c>
      <c r="F789" s="38">
        <v>120</v>
      </c>
      <c r="G789" s="38" t="s">
        <v>23</v>
      </c>
      <c r="H789" s="42">
        <v>2699</v>
      </c>
      <c r="I789" s="55"/>
      <c r="J789" s="44">
        <v>42150</v>
      </c>
      <c r="K789" s="42">
        <v>0</v>
      </c>
      <c r="L789" s="42">
        <v>2094.02</v>
      </c>
      <c r="M789" s="44">
        <v>45138</v>
      </c>
      <c r="N789" s="42">
        <f>H789-K789-L789</f>
        <v>604.98</v>
      </c>
      <c r="O789" s="42">
        <v>100</v>
      </c>
      <c r="P789" s="45">
        <v>0.13</v>
      </c>
      <c r="Q789" s="42">
        <v>11.5</v>
      </c>
      <c r="R789" s="42">
        <v>88.5</v>
      </c>
      <c r="S789" s="42">
        <v>516.48</v>
      </c>
      <c r="T789" s="38">
        <v>5000</v>
      </c>
      <c r="U789" s="14">
        <f>S789/H789</f>
        <v>0.19135976287513895</v>
      </c>
      <c r="V789" s="19"/>
      <c r="W789" s="19"/>
      <c r="X789" s="37" t="s">
        <v>3461</v>
      </c>
    </row>
    <row r="790" spans="1:37" s="3" customFormat="1" ht="16.5" customHeight="1">
      <c r="A790" s="38">
        <v>583</v>
      </c>
      <c r="B790" s="39">
        <v>10736</v>
      </c>
      <c r="C790" s="38">
        <v>10284147</v>
      </c>
      <c r="D790" s="40" t="s">
        <v>1258</v>
      </c>
      <c r="E790" s="38">
        <v>1</v>
      </c>
      <c r="F790" s="38">
        <v>120</v>
      </c>
      <c r="G790" s="38" t="s">
        <v>262</v>
      </c>
      <c r="H790" s="42">
        <v>126060.28</v>
      </c>
      <c r="I790" s="55"/>
      <c r="J790" s="44">
        <v>43096</v>
      </c>
      <c r="K790" s="42">
        <v>0</v>
      </c>
      <c r="L790" s="42">
        <v>66864.53</v>
      </c>
      <c r="M790" s="44">
        <v>45138</v>
      </c>
      <c r="N790" s="42">
        <f>H790-K790-L790</f>
        <v>59195.75</v>
      </c>
      <c r="O790" s="42">
        <v>39500</v>
      </c>
      <c r="P790" s="45">
        <v>0.13</v>
      </c>
      <c r="Q790" s="42">
        <v>4544.25</v>
      </c>
      <c r="R790" s="42">
        <v>34955.75</v>
      </c>
      <c r="S790" s="42">
        <v>24240</v>
      </c>
      <c r="T790" s="38">
        <v>5000</v>
      </c>
      <c r="U790" s="14">
        <f>S790/H790</f>
        <v>0.19228895890124947</v>
      </c>
      <c r="V790" s="19"/>
      <c r="W790" s="19"/>
      <c r="X790" s="37" t="s">
        <v>3461</v>
      </c>
    </row>
    <row r="791" spans="1:37" s="3" customFormat="1" ht="16.5" customHeight="1">
      <c r="A791" s="38">
        <v>278</v>
      </c>
      <c r="B791" s="39">
        <v>10736</v>
      </c>
      <c r="C791" s="38">
        <v>10319100</v>
      </c>
      <c r="D791" s="40" t="s">
        <v>1247</v>
      </c>
      <c r="E791" s="38">
        <v>1</v>
      </c>
      <c r="F791" s="38">
        <v>120</v>
      </c>
      <c r="G791" s="38" t="s">
        <v>279</v>
      </c>
      <c r="H791" s="42">
        <v>837388.43</v>
      </c>
      <c r="I791" s="55"/>
      <c r="J791" s="44">
        <v>42033</v>
      </c>
      <c r="K791" s="42">
        <v>0</v>
      </c>
      <c r="L791" s="42">
        <v>676191.33</v>
      </c>
      <c r="M791" s="44">
        <v>45138</v>
      </c>
      <c r="N791" s="42">
        <f>H791-K791-L791</f>
        <v>161197.10000000009</v>
      </c>
      <c r="O791" s="42">
        <v>100</v>
      </c>
      <c r="P791" s="45">
        <v>0.13</v>
      </c>
      <c r="Q791" s="42">
        <v>11.5</v>
      </c>
      <c r="R791" s="42">
        <v>88.5</v>
      </c>
      <c r="S791" s="42">
        <v>161108.6</v>
      </c>
      <c r="T791" s="38">
        <v>1802</v>
      </c>
      <c r="U791" s="14">
        <f>S791/H791</f>
        <v>0.19239410795298426</v>
      </c>
      <c r="V791" s="19"/>
      <c r="W791" s="19"/>
      <c r="X791" s="37" t="s">
        <v>3461</v>
      </c>
    </row>
    <row r="792" spans="1:37" s="3" customFormat="1" ht="16.5" customHeight="1">
      <c r="A792" s="38">
        <v>603</v>
      </c>
      <c r="B792" s="39">
        <v>10736</v>
      </c>
      <c r="C792" s="38">
        <v>10284264</v>
      </c>
      <c r="D792" s="40" t="s">
        <v>1247</v>
      </c>
      <c r="E792" s="38">
        <v>1</v>
      </c>
      <c r="F792" s="38">
        <v>120</v>
      </c>
      <c r="G792" s="38" t="s">
        <v>262</v>
      </c>
      <c r="H792" s="42">
        <v>1033452.57</v>
      </c>
      <c r="I792" s="55"/>
      <c r="J792" s="44">
        <v>42033</v>
      </c>
      <c r="K792" s="42">
        <v>0</v>
      </c>
      <c r="L792" s="42">
        <v>834512.95</v>
      </c>
      <c r="M792" s="44">
        <v>45138</v>
      </c>
      <c r="N792" s="42">
        <f>H792-K792-L792</f>
        <v>198939.62</v>
      </c>
      <c r="O792" s="42">
        <v>100</v>
      </c>
      <c r="P792" s="45">
        <v>0.13</v>
      </c>
      <c r="Q792" s="42">
        <v>11.5</v>
      </c>
      <c r="R792" s="42">
        <v>88.5</v>
      </c>
      <c r="S792" s="42">
        <v>198851.12</v>
      </c>
      <c r="T792" s="38">
        <v>5000</v>
      </c>
      <c r="U792" s="14">
        <f>S792/H792</f>
        <v>0.19241436498629058</v>
      </c>
      <c r="V792" s="19"/>
      <c r="W792" s="19"/>
      <c r="X792" s="37" t="s">
        <v>3461</v>
      </c>
    </row>
    <row r="793" spans="1:37" s="3" customFormat="1" ht="16.5" customHeight="1">
      <c r="A793" s="38">
        <v>47</v>
      </c>
      <c r="B793" s="39">
        <v>10700</v>
      </c>
      <c r="C793" s="38">
        <v>10275528</v>
      </c>
      <c r="D793" s="40" t="s">
        <v>31</v>
      </c>
      <c r="E793" s="38">
        <v>9</v>
      </c>
      <c r="F793" s="38">
        <v>120</v>
      </c>
      <c r="G793" s="38" t="s">
        <v>23</v>
      </c>
      <c r="H793" s="42">
        <v>400</v>
      </c>
      <c r="I793" s="57"/>
      <c r="J793" s="44">
        <v>42089</v>
      </c>
      <c r="K793" s="42">
        <v>0</v>
      </c>
      <c r="L793" s="42">
        <v>323</v>
      </c>
      <c r="M793" s="44">
        <v>45199</v>
      </c>
      <c r="N793" s="42">
        <v>77</v>
      </c>
      <c r="O793" s="42">
        <v>0</v>
      </c>
      <c r="P793" s="45">
        <v>0.13</v>
      </c>
      <c r="Q793" s="42">
        <v>0</v>
      </c>
      <c r="R793" s="42">
        <v>0</v>
      </c>
      <c r="S793" s="42">
        <v>77</v>
      </c>
      <c r="T793" s="38">
        <v>5000</v>
      </c>
      <c r="U793" s="14">
        <f>S793/H793</f>
        <v>0.1925</v>
      </c>
      <c r="V793" s="19"/>
      <c r="W793" s="19"/>
      <c r="X793" s="37" t="s">
        <v>3455</v>
      </c>
    </row>
    <row r="794" spans="1:37" s="3" customFormat="1" ht="16.5" customHeight="1">
      <c r="A794" s="38">
        <v>41</v>
      </c>
      <c r="B794" s="39">
        <v>10711</v>
      </c>
      <c r="C794" s="38">
        <v>10283375</v>
      </c>
      <c r="D794" s="40" t="s">
        <v>31</v>
      </c>
      <c r="E794" s="38">
        <v>100</v>
      </c>
      <c r="F794" s="38">
        <v>120</v>
      </c>
      <c r="G794" s="38" t="s">
        <v>23</v>
      </c>
      <c r="H794" s="42">
        <v>4444.4399999999996</v>
      </c>
      <c r="I794" s="57"/>
      <c r="J794" s="44">
        <v>42087</v>
      </c>
      <c r="K794" s="42">
        <v>0</v>
      </c>
      <c r="L794" s="42">
        <v>3588.87</v>
      </c>
      <c r="M794" s="44">
        <v>45199</v>
      </c>
      <c r="N794" s="42">
        <v>855.57</v>
      </c>
      <c r="O794" s="42">
        <v>0</v>
      </c>
      <c r="P794" s="45">
        <v>0.13</v>
      </c>
      <c r="Q794" s="42">
        <v>0</v>
      </c>
      <c r="R794" s="42">
        <v>0</v>
      </c>
      <c r="S794" s="42">
        <v>855.57</v>
      </c>
      <c r="T794" s="38">
        <v>5000</v>
      </c>
      <c r="U794" s="14">
        <f>S794/H794</f>
        <v>0.19250344250344253</v>
      </c>
      <c r="V794" s="19"/>
      <c r="W794" s="19"/>
      <c r="X794" s="37" t="s">
        <v>3457</v>
      </c>
    </row>
    <row r="795" spans="1:37" s="3" customFormat="1" ht="16.5" customHeight="1">
      <c r="A795" s="38">
        <v>16</v>
      </c>
      <c r="B795" s="39">
        <v>10719</v>
      </c>
      <c r="C795" s="38">
        <v>10281702</v>
      </c>
      <c r="D795" s="40" t="s">
        <v>31</v>
      </c>
      <c r="E795" s="58">
        <v>50</v>
      </c>
      <c r="F795" s="38">
        <v>120</v>
      </c>
      <c r="G795" s="38" t="s">
        <v>23</v>
      </c>
      <c r="H795" s="42">
        <v>2222.2199999999998</v>
      </c>
      <c r="I795" s="57"/>
      <c r="J795" s="44">
        <v>42092</v>
      </c>
      <c r="K795" s="42">
        <v>0</v>
      </c>
      <c r="L795" s="42">
        <v>1794.43</v>
      </c>
      <c r="M795" s="44">
        <v>45199</v>
      </c>
      <c r="N795" s="42">
        <f>H795-L795</f>
        <v>427.78999999999974</v>
      </c>
      <c r="O795" s="42">
        <v>0</v>
      </c>
      <c r="P795" s="45">
        <v>0.13</v>
      </c>
      <c r="Q795" s="42">
        <v>0</v>
      </c>
      <c r="R795" s="42">
        <v>0</v>
      </c>
      <c r="S795" s="42">
        <f>N795</f>
        <v>427.78999999999974</v>
      </c>
      <c r="T795" s="38">
        <v>5000</v>
      </c>
      <c r="U795" s="14">
        <f>S795/H795</f>
        <v>0.19250569250569241</v>
      </c>
      <c r="V795" s="19"/>
      <c r="W795" s="19"/>
      <c r="X795" s="37" t="s">
        <v>3478</v>
      </c>
    </row>
    <row r="796" spans="1:37" s="3" customFormat="1" ht="16.5" customHeight="1">
      <c r="A796" s="38">
        <v>24</v>
      </c>
      <c r="B796" s="39">
        <v>10708</v>
      </c>
      <c r="C796" s="38">
        <v>10296825</v>
      </c>
      <c r="D796" s="40" t="s">
        <v>588</v>
      </c>
      <c r="E796" s="38">
        <v>5</v>
      </c>
      <c r="F796" s="38">
        <v>120</v>
      </c>
      <c r="G796" s="38" t="s">
        <v>23</v>
      </c>
      <c r="H796" s="42">
        <v>5854.7</v>
      </c>
      <c r="I796" s="2"/>
      <c r="J796" s="44">
        <v>41962</v>
      </c>
      <c r="K796" s="42">
        <v>0</v>
      </c>
      <c r="L796" s="42">
        <v>4727.63</v>
      </c>
      <c r="M796" s="44">
        <v>45077</v>
      </c>
      <c r="N796" s="42">
        <f>H796-K796-L796</f>
        <v>1127.0699999999997</v>
      </c>
      <c r="O796" s="42">
        <v>0</v>
      </c>
      <c r="P796" s="45">
        <v>0.13</v>
      </c>
      <c r="Q796" s="42">
        <v>0</v>
      </c>
      <c r="R796" s="42">
        <v>0</v>
      </c>
      <c r="S796" s="42">
        <v>1127.07</v>
      </c>
      <c r="T796" s="38">
        <v>5000</v>
      </c>
      <c r="U796" s="14">
        <f>S796/H796</f>
        <v>0.19250687481852186</v>
      </c>
      <c r="V796" s="19"/>
      <c r="W796" s="19"/>
      <c r="X796" s="37" t="s">
        <v>3456</v>
      </c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</row>
    <row r="797" spans="1:37" s="3" customFormat="1" ht="16.5" customHeight="1">
      <c r="A797" s="38">
        <v>612</v>
      </c>
      <c r="B797" s="39">
        <v>10729</v>
      </c>
      <c r="C797" s="38">
        <v>10291893</v>
      </c>
      <c r="D797" s="40" t="s">
        <v>2017</v>
      </c>
      <c r="E797" s="58">
        <v>4</v>
      </c>
      <c r="F797" s="38">
        <v>120</v>
      </c>
      <c r="G797" s="38" t="s">
        <v>23</v>
      </c>
      <c r="H797" s="42">
        <v>5840</v>
      </c>
      <c r="I797" s="37"/>
      <c r="J797" s="44">
        <v>42148</v>
      </c>
      <c r="K797" s="42">
        <v>0</v>
      </c>
      <c r="L797" s="42">
        <v>4715.6899999999996</v>
      </c>
      <c r="M797" s="44">
        <v>45259</v>
      </c>
      <c r="N797" s="42">
        <v>1124.31</v>
      </c>
      <c r="O797" s="42">
        <v>0</v>
      </c>
      <c r="P797" s="45">
        <f>IF(J797&lt;DATEVALUE("2009-1-1"),3%,13%)</f>
        <v>0.13</v>
      </c>
      <c r="Q797" s="42">
        <f>IF(P797=13%,ROUND(O797/(1+P797)*P797,2),ROUND(O797/(1+0.03)*0.02,2))</f>
        <v>0</v>
      </c>
      <c r="R797" s="42">
        <f>O797-Q797</f>
        <v>0</v>
      </c>
      <c r="S797" s="42">
        <f>N797-R797</f>
        <v>1124.31</v>
      </c>
      <c r="T797" s="38">
        <v>5000</v>
      </c>
      <c r="U797" s="14">
        <f>S797/H797</f>
        <v>0.19251883561643834</v>
      </c>
      <c r="V797" s="19"/>
      <c r="W797" s="19"/>
      <c r="X797" s="37" t="s">
        <v>3459</v>
      </c>
    </row>
    <row r="798" spans="1:37" s="3" customFormat="1" ht="16.5" customHeight="1">
      <c r="A798" s="38">
        <v>10</v>
      </c>
      <c r="B798" s="39">
        <v>10753</v>
      </c>
      <c r="C798" s="38">
        <v>10286168</v>
      </c>
      <c r="D798" s="40" t="s">
        <v>2452</v>
      </c>
      <c r="E798" s="38">
        <v>50</v>
      </c>
      <c r="F798" s="38">
        <v>60</v>
      </c>
      <c r="G798" s="38" t="s">
        <v>83</v>
      </c>
      <c r="H798" s="42">
        <v>4273.5</v>
      </c>
      <c r="I798" s="2"/>
      <c r="J798" s="44">
        <v>43462</v>
      </c>
      <c r="K798" s="42">
        <v>0</v>
      </c>
      <c r="L798" s="42">
        <v>3450.74</v>
      </c>
      <c r="M798" s="44">
        <v>45016</v>
      </c>
      <c r="N798" s="42">
        <f>H798-K798-L798</f>
        <v>822.76000000000022</v>
      </c>
      <c r="O798" s="42">
        <v>0</v>
      </c>
      <c r="P798" s="45">
        <v>0.13</v>
      </c>
      <c r="Q798" s="42">
        <v>0</v>
      </c>
      <c r="R798" s="42">
        <v>0</v>
      </c>
      <c r="S798" s="42">
        <v>822.76</v>
      </c>
      <c r="T798" s="38">
        <v>5000</v>
      </c>
      <c r="U798" s="14">
        <f>S798/H798</f>
        <v>0.19252603252603254</v>
      </c>
      <c r="V798" s="19"/>
      <c r="W798" s="19"/>
      <c r="X798" s="37" t="s">
        <v>3479</v>
      </c>
    </row>
    <row r="799" spans="1:37" s="3" customFormat="1" ht="16.5" customHeight="1">
      <c r="A799" s="38">
        <v>9</v>
      </c>
      <c r="B799" s="39">
        <v>10753</v>
      </c>
      <c r="C799" s="38">
        <v>10286167</v>
      </c>
      <c r="D799" s="40" t="s">
        <v>2451</v>
      </c>
      <c r="E799" s="38">
        <v>3</v>
      </c>
      <c r="F799" s="38">
        <v>60</v>
      </c>
      <c r="G799" s="38" t="s">
        <v>83</v>
      </c>
      <c r="H799" s="42">
        <v>1047.42</v>
      </c>
      <c r="I799" s="2"/>
      <c r="J799" s="44">
        <v>43462</v>
      </c>
      <c r="K799" s="42">
        <v>0</v>
      </c>
      <c r="L799" s="42">
        <v>845.63</v>
      </c>
      <c r="M799" s="44">
        <v>45016</v>
      </c>
      <c r="N799" s="42">
        <f>H799-K799-L799</f>
        <v>201.79000000000008</v>
      </c>
      <c r="O799" s="42">
        <v>0</v>
      </c>
      <c r="P799" s="45">
        <v>0.13</v>
      </c>
      <c r="Q799" s="42">
        <v>0</v>
      </c>
      <c r="R799" s="42">
        <v>0</v>
      </c>
      <c r="S799" s="42">
        <v>201.79</v>
      </c>
      <c r="T799" s="38">
        <v>5000</v>
      </c>
      <c r="U799" s="14">
        <f>S799/H799</f>
        <v>0.19265433159573045</v>
      </c>
      <c r="V799" s="19"/>
      <c r="W799" s="19"/>
      <c r="X799" s="37" t="s">
        <v>3479</v>
      </c>
    </row>
    <row r="800" spans="1:37" s="3" customFormat="1" ht="16.5" customHeight="1">
      <c r="A800" s="38">
        <v>51</v>
      </c>
      <c r="B800" s="39">
        <v>10733</v>
      </c>
      <c r="C800" s="38">
        <v>10290777</v>
      </c>
      <c r="D800" s="40" t="s">
        <v>1229</v>
      </c>
      <c r="E800" s="38">
        <v>8</v>
      </c>
      <c r="F800" s="38">
        <v>80</v>
      </c>
      <c r="G800" s="38" t="s">
        <v>21</v>
      </c>
      <c r="H800" s="42">
        <v>316.76</v>
      </c>
      <c r="I800" s="55"/>
      <c r="J800" s="44">
        <v>43067</v>
      </c>
      <c r="K800" s="42">
        <v>0</v>
      </c>
      <c r="L800" s="42">
        <v>255.71</v>
      </c>
      <c r="M800" s="44">
        <v>45138</v>
      </c>
      <c r="N800" s="42">
        <f>H800-K800-L800</f>
        <v>61.049999999999983</v>
      </c>
      <c r="O800" s="42">
        <v>0</v>
      </c>
      <c r="P800" s="45">
        <v>0.13</v>
      </c>
      <c r="Q800" s="42">
        <v>0</v>
      </c>
      <c r="R800" s="42">
        <v>0</v>
      </c>
      <c r="S800" s="42">
        <v>61.05</v>
      </c>
      <c r="T800" s="38">
        <v>5000</v>
      </c>
      <c r="U800" s="14">
        <f>S800/H800</f>
        <v>0.19273266826619523</v>
      </c>
      <c r="V800" s="19"/>
      <c r="W800" s="19"/>
      <c r="X800" s="37" t="s">
        <v>3460</v>
      </c>
    </row>
    <row r="801" spans="1:37" s="3" customFormat="1" ht="16.5" customHeight="1">
      <c r="A801" s="38">
        <v>41</v>
      </c>
      <c r="B801" s="39">
        <v>10752</v>
      </c>
      <c r="C801" s="38">
        <v>10305368</v>
      </c>
      <c r="D801" s="40" t="s">
        <v>1739</v>
      </c>
      <c r="E801" s="38">
        <v>2.3071999999999999E-2</v>
      </c>
      <c r="F801" s="38">
        <v>120</v>
      </c>
      <c r="G801" s="38" t="s">
        <v>2908</v>
      </c>
      <c r="H801" s="42">
        <v>149375</v>
      </c>
      <c r="I801" s="2"/>
      <c r="J801" s="44">
        <v>42193</v>
      </c>
      <c r="K801" s="42">
        <v>0</v>
      </c>
      <c r="L801" s="42">
        <v>117010.42</v>
      </c>
      <c r="M801" s="44">
        <v>45077</v>
      </c>
      <c r="N801" s="42">
        <f>H801-K801-L801</f>
        <v>32364.58</v>
      </c>
      <c r="O801" s="42">
        <v>4000</v>
      </c>
      <c r="P801" s="45">
        <v>0.13</v>
      </c>
      <c r="Q801" s="42">
        <v>460.18</v>
      </c>
      <c r="R801" s="42">
        <v>3539.82</v>
      </c>
      <c r="S801" s="42">
        <f>N801-R801</f>
        <v>28824.760000000002</v>
      </c>
      <c r="T801" s="38">
        <v>5000</v>
      </c>
      <c r="U801" s="14">
        <f>S801/H801</f>
        <v>0.19296910460251046</v>
      </c>
      <c r="V801" s="19"/>
      <c r="W801" s="19"/>
      <c r="X801" s="37" t="s">
        <v>3473</v>
      </c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</row>
    <row r="802" spans="1:37" s="3" customFormat="1" ht="16.5" customHeight="1">
      <c r="A802" s="38">
        <v>17</v>
      </c>
      <c r="B802" s="39">
        <v>50101</v>
      </c>
      <c r="C802" s="38">
        <v>10302703</v>
      </c>
      <c r="D802" s="40" t="s">
        <v>2420</v>
      </c>
      <c r="E802" s="38">
        <v>7</v>
      </c>
      <c r="F802" s="38">
        <v>120</v>
      </c>
      <c r="G802" s="38" t="s">
        <v>23</v>
      </c>
      <c r="H802" s="42">
        <v>6581.2</v>
      </c>
      <c r="I802" s="2"/>
      <c r="J802" s="44">
        <v>42001</v>
      </c>
      <c r="K802" s="42">
        <v>0</v>
      </c>
      <c r="L802" s="42">
        <v>5210.12</v>
      </c>
      <c r="M802" s="44">
        <v>45046</v>
      </c>
      <c r="N802" s="42">
        <f>H802-K802-L802</f>
        <v>1371.08</v>
      </c>
      <c r="O802" s="42">
        <v>100</v>
      </c>
      <c r="P802" s="45">
        <v>0.13</v>
      </c>
      <c r="Q802" s="42">
        <v>11.5</v>
      </c>
      <c r="R802" s="42">
        <v>88.5</v>
      </c>
      <c r="S802" s="42">
        <v>1282.58</v>
      </c>
      <c r="T802" s="38">
        <v>5000</v>
      </c>
      <c r="U802" s="14">
        <f>S802/H802</f>
        <v>0.19488543122834739</v>
      </c>
      <c r="V802" s="19"/>
      <c r="W802" s="19"/>
      <c r="X802" s="37" t="s">
        <v>3477</v>
      </c>
    </row>
    <row r="803" spans="1:37" s="3" customFormat="1" ht="16.5" customHeight="1">
      <c r="A803" s="38">
        <v>409</v>
      </c>
      <c r="B803" s="39">
        <v>10736</v>
      </c>
      <c r="C803" s="38">
        <v>10321602</v>
      </c>
      <c r="D803" s="40" t="s">
        <v>1355</v>
      </c>
      <c r="E803" s="38">
        <v>1</v>
      </c>
      <c r="F803" s="38">
        <v>46</v>
      </c>
      <c r="G803" s="38" t="s">
        <v>21</v>
      </c>
      <c r="H803" s="42">
        <v>2032</v>
      </c>
      <c r="I803" s="55"/>
      <c r="J803" s="44">
        <v>44074</v>
      </c>
      <c r="K803" s="42">
        <v>44.17</v>
      </c>
      <c r="L803" s="42">
        <v>1501.83</v>
      </c>
      <c r="M803" s="44">
        <v>45138</v>
      </c>
      <c r="N803" s="42">
        <f>H803-K803-L803</f>
        <v>486</v>
      </c>
      <c r="O803" s="42">
        <v>100</v>
      </c>
      <c r="P803" s="45">
        <v>0.13</v>
      </c>
      <c r="Q803" s="42">
        <v>11.5</v>
      </c>
      <c r="R803" s="42">
        <v>88.5</v>
      </c>
      <c r="S803" s="42">
        <v>397.5</v>
      </c>
      <c r="T803" s="38">
        <v>5000</v>
      </c>
      <c r="U803" s="14">
        <f>S803/H803</f>
        <v>0.19562007874015749</v>
      </c>
      <c r="V803" s="19"/>
      <c r="W803" s="19"/>
      <c r="X803" s="37" t="s">
        <v>3461</v>
      </c>
    </row>
    <row r="804" spans="1:37" s="3" customFormat="1" ht="16.5" customHeight="1">
      <c r="A804" s="38">
        <v>702</v>
      </c>
      <c r="B804" s="39">
        <v>10738</v>
      </c>
      <c r="C804" s="38">
        <v>10285192</v>
      </c>
      <c r="D804" s="40" t="s">
        <v>3026</v>
      </c>
      <c r="E804" s="58">
        <v>1</v>
      </c>
      <c r="F804" s="38">
        <v>120</v>
      </c>
      <c r="G804" s="38" t="s">
        <v>21</v>
      </c>
      <c r="H804" s="42">
        <v>17884.62</v>
      </c>
      <c r="I804" s="37"/>
      <c r="J804" s="44">
        <v>42184</v>
      </c>
      <c r="K804" s="42">
        <v>0</v>
      </c>
      <c r="L804" s="42">
        <v>14300.31</v>
      </c>
      <c r="M804" s="44">
        <v>45231</v>
      </c>
      <c r="N804" s="42">
        <v>3584.31</v>
      </c>
      <c r="O804" s="42">
        <v>95</v>
      </c>
      <c r="P804" s="45">
        <f>IF(J804&lt;DATEVALUE("2009-1-1"),3%,13%)</f>
        <v>0.13</v>
      </c>
      <c r="Q804" s="42">
        <f>IF(P804=13%,ROUND(O804/(1+P804)*P804,2),ROUND(O804/(1+0.03)*0.02,2))</f>
        <v>10.93</v>
      </c>
      <c r="R804" s="42">
        <f>O804-Q804</f>
        <v>84.07</v>
      </c>
      <c r="S804" s="42">
        <f>N804-R804</f>
        <v>3500.24</v>
      </c>
      <c r="T804" s="38">
        <v>5000</v>
      </c>
      <c r="U804" s="14">
        <f>S804/H804</f>
        <v>0.19571229357962316</v>
      </c>
      <c r="V804" s="19"/>
      <c r="W804" s="19"/>
      <c r="X804" s="37" t="s">
        <v>3461</v>
      </c>
    </row>
    <row r="805" spans="1:37" s="3" customFormat="1" ht="16.5" customHeight="1">
      <c r="A805" s="38">
        <v>115</v>
      </c>
      <c r="B805" s="39">
        <v>50099</v>
      </c>
      <c r="C805" s="38">
        <v>10297477</v>
      </c>
      <c r="D805" s="40" t="s">
        <v>1654</v>
      </c>
      <c r="E805" s="38">
        <v>2</v>
      </c>
      <c r="F805" s="38">
        <v>120</v>
      </c>
      <c r="G805" s="38" t="s">
        <v>21</v>
      </c>
      <c r="H805" s="42">
        <v>21880.34</v>
      </c>
      <c r="I805" s="2"/>
      <c r="J805" s="44">
        <v>42002</v>
      </c>
      <c r="K805" s="42">
        <v>0</v>
      </c>
      <c r="L805" s="42">
        <v>17148.71</v>
      </c>
      <c r="M805" s="44">
        <v>45016</v>
      </c>
      <c r="N805" s="42">
        <f>H805-K805-L805</f>
        <v>4731.630000000001</v>
      </c>
      <c r="O805" s="42">
        <v>500</v>
      </c>
      <c r="P805" s="45">
        <v>0.13</v>
      </c>
      <c r="Q805" s="42">
        <v>57.52</v>
      </c>
      <c r="R805" s="42">
        <v>442.48</v>
      </c>
      <c r="S805" s="42">
        <v>4289.1499999999996</v>
      </c>
      <c r="T805" s="38">
        <v>2101</v>
      </c>
      <c r="U805" s="14">
        <f>S805/H805</f>
        <v>0.19602757543986973</v>
      </c>
      <c r="V805" s="19"/>
      <c r="W805" s="19"/>
      <c r="X805" s="37" t="s">
        <v>3468</v>
      </c>
    </row>
    <row r="806" spans="1:37" s="3" customFormat="1" ht="16.5" customHeight="1">
      <c r="A806" s="38">
        <v>113</v>
      </c>
      <c r="B806" s="39">
        <v>10724</v>
      </c>
      <c r="C806" s="38">
        <v>10276468</v>
      </c>
      <c r="D806" s="40" t="s">
        <v>287</v>
      </c>
      <c r="E806" s="58">
        <v>5</v>
      </c>
      <c r="F806" s="38">
        <v>90</v>
      </c>
      <c r="G806" s="38" t="s">
        <v>21</v>
      </c>
      <c r="H806" s="42">
        <v>42947.7</v>
      </c>
      <c r="I806" s="57"/>
      <c r="J806" s="44">
        <v>42881</v>
      </c>
      <c r="K806" s="42">
        <v>0</v>
      </c>
      <c r="L806" s="42">
        <v>34453.69</v>
      </c>
      <c r="M806" s="44">
        <v>45199</v>
      </c>
      <c r="N806" s="42">
        <f>H806-K806-L806</f>
        <v>8494.0099999999948</v>
      </c>
      <c r="O806" s="42">
        <v>0</v>
      </c>
      <c r="P806" s="45">
        <v>0.13</v>
      </c>
      <c r="Q806" s="42">
        <v>0</v>
      </c>
      <c r="R806" s="42">
        <v>0</v>
      </c>
      <c r="S806" s="42">
        <f>N806-R806</f>
        <v>8494.0099999999948</v>
      </c>
      <c r="T806" s="38">
        <v>2101</v>
      </c>
      <c r="U806" s="14">
        <f>S806/H806</f>
        <v>0.19777566668296545</v>
      </c>
      <c r="V806" s="19"/>
      <c r="W806" s="19"/>
      <c r="X806" s="37" t="s">
        <v>3459</v>
      </c>
    </row>
    <row r="807" spans="1:37" s="3" customFormat="1" ht="16.5" customHeight="1">
      <c r="A807" s="38">
        <v>56</v>
      </c>
      <c r="B807" s="39">
        <v>10741</v>
      </c>
      <c r="C807" s="38">
        <v>10282519</v>
      </c>
      <c r="D807" s="40" t="s">
        <v>459</v>
      </c>
      <c r="E807" s="38">
        <v>1</v>
      </c>
      <c r="F807" s="38">
        <v>45</v>
      </c>
      <c r="G807" s="38" t="s">
        <v>23</v>
      </c>
      <c r="H807" s="42">
        <v>3398.34</v>
      </c>
      <c r="I807" s="2"/>
      <c r="J807" s="44">
        <v>43915</v>
      </c>
      <c r="K807" s="42">
        <v>0</v>
      </c>
      <c r="L807" s="42">
        <v>2726.15</v>
      </c>
      <c r="M807" s="44">
        <v>45077</v>
      </c>
      <c r="N807" s="42">
        <f>H807-K807-L807</f>
        <v>672.19</v>
      </c>
      <c r="O807" s="42">
        <v>0</v>
      </c>
      <c r="P807" s="45">
        <v>0.13</v>
      </c>
      <c r="Q807" s="42">
        <v>0</v>
      </c>
      <c r="R807" s="42">
        <v>0</v>
      </c>
      <c r="S807" s="42">
        <f>N807-R807</f>
        <v>672.19</v>
      </c>
      <c r="T807" s="38">
        <v>2101</v>
      </c>
      <c r="U807" s="14">
        <f>S807/H807</f>
        <v>0.19779951388030628</v>
      </c>
      <c r="V807" s="19"/>
      <c r="W807" s="19"/>
      <c r="X807" s="37" t="s">
        <v>3462</v>
      </c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</row>
    <row r="808" spans="1:37" s="3" customFormat="1" ht="16.5" customHeight="1">
      <c r="A808" s="38">
        <v>60</v>
      </c>
      <c r="B808" s="39">
        <v>10745</v>
      </c>
      <c r="C808" s="38">
        <v>10308782</v>
      </c>
      <c r="D808" s="40" t="s">
        <v>2505</v>
      </c>
      <c r="E808" s="46">
        <v>0.50790000000000002</v>
      </c>
      <c r="F808" s="38">
        <v>120</v>
      </c>
      <c r="G808" s="38" t="s">
        <v>21</v>
      </c>
      <c r="H808" s="42">
        <v>67849.649999999994</v>
      </c>
      <c r="I808" s="2"/>
      <c r="J808" s="44">
        <v>41941</v>
      </c>
      <c r="K808" s="42">
        <v>0</v>
      </c>
      <c r="L808" s="42">
        <v>54251.47</v>
      </c>
      <c r="M808" s="44">
        <v>45016</v>
      </c>
      <c r="N808" s="42">
        <f>H808-K808-L808</f>
        <v>13598.179999999993</v>
      </c>
      <c r="O808" s="42">
        <v>156</v>
      </c>
      <c r="P808" s="45">
        <v>0.13</v>
      </c>
      <c r="Q808" s="42">
        <v>17.95</v>
      </c>
      <c r="R808" s="42">
        <v>138.05000000000001</v>
      </c>
      <c r="S808" s="42">
        <v>13460.13</v>
      </c>
      <c r="T808" s="38">
        <v>5000</v>
      </c>
      <c r="U808" s="14">
        <f>S808/H808</f>
        <v>0.19838171604422425</v>
      </c>
      <c r="V808" s="19"/>
      <c r="W808" s="19"/>
      <c r="X808" s="37" t="s">
        <v>3463</v>
      </c>
    </row>
    <row r="809" spans="1:37" s="3" customFormat="1" ht="16.5" customHeight="1">
      <c r="A809" s="38">
        <v>4</v>
      </c>
      <c r="B809" s="39">
        <v>10878</v>
      </c>
      <c r="C809" s="38">
        <v>10331933</v>
      </c>
      <c r="D809" s="40" t="s">
        <v>229</v>
      </c>
      <c r="E809" s="38">
        <v>2</v>
      </c>
      <c r="F809" s="38">
        <v>25</v>
      </c>
      <c r="G809" s="38" t="s">
        <v>33</v>
      </c>
      <c r="H809" s="42">
        <v>2612.86</v>
      </c>
      <c r="I809" s="2"/>
      <c r="J809" s="44">
        <v>44377</v>
      </c>
      <c r="K809" s="42">
        <v>0</v>
      </c>
      <c r="L809" s="42">
        <v>2090.29</v>
      </c>
      <c r="M809" s="44">
        <v>44985</v>
      </c>
      <c r="N809" s="42">
        <f>H809-K809-L809</f>
        <v>522.57000000000016</v>
      </c>
      <c r="O809" s="42">
        <v>0</v>
      </c>
      <c r="P809" s="45">
        <v>0.13</v>
      </c>
      <c r="Q809" s="42">
        <v>0</v>
      </c>
      <c r="R809" s="42">
        <v>0</v>
      </c>
      <c r="S809" s="42">
        <f>N809-R809</f>
        <v>522.57000000000016</v>
      </c>
      <c r="T809" s="38">
        <v>5000</v>
      </c>
      <c r="U809" s="14">
        <f>S809/H809</f>
        <v>0.19999923455523838</v>
      </c>
      <c r="V809" s="19"/>
      <c r="W809" s="19"/>
      <c r="X809" s="37" t="s">
        <v>3475</v>
      </c>
    </row>
    <row r="810" spans="1:37" s="3" customFormat="1" ht="16.5" customHeight="1">
      <c r="A810" s="38">
        <v>191</v>
      </c>
      <c r="B810" s="39">
        <v>10741</v>
      </c>
      <c r="C810" s="38">
        <v>10282455</v>
      </c>
      <c r="D810" s="40" t="s">
        <v>1347</v>
      </c>
      <c r="E810" s="38">
        <v>1</v>
      </c>
      <c r="F810" s="38">
        <v>120</v>
      </c>
      <c r="G810" s="38" t="s">
        <v>21</v>
      </c>
      <c r="H810" s="42">
        <v>5632</v>
      </c>
      <c r="I810" s="49"/>
      <c r="J810" s="44">
        <v>42033</v>
      </c>
      <c r="K810" s="42">
        <v>0</v>
      </c>
      <c r="L810" s="42">
        <v>4503.3500000000004</v>
      </c>
      <c r="M810" s="44">
        <v>45107</v>
      </c>
      <c r="N810" s="42">
        <f>H810-K810-L810</f>
        <v>1128.6499999999996</v>
      </c>
      <c r="O810" s="42">
        <v>0</v>
      </c>
      <c r="P810" s="45">
        <v>0.13</v>
      </c>
      <c r="Q810" s="42">
        <v>0</v>
      </c>
      <c r="R810" s="42">
        <v>0</v>
      </c>
      <c r="S810" s="42">
        <f>N810-R810</f>
        <v>1128.6499999999996</v>
      </c>
      <c r="T810" s="38">
        <v>5000</v>
      </c>
      <c r="U810" s="14">
        <f>S810/H810</f>
        <v>0.20039950284090902</v>
      </c>
      <c r="V810" s="19"/>
      <c r="W810" s="19"/>
      <c r="X810" s="37" t="s">
        <v>3462</v>
      </c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</row>
    <row r="811" spans="1:37" s="3" customFormat="1" ht="16.5" customHeight="1">
      <c r="A811" s="38">
        <v>164</v>
      </c>
      <c r="B811" s="39">
        <v>10736</v>
      </c>
      <c r="C811" s="38">
        <v>10284262</v>
      </c>
      <c r="D811" s="40" t="s">
        <v>1932</v>
      </c>
      <c r="E811" s="38">
        <v>1</v>
      </c>
      <c r="F811" s="38">
        <v>120</v>
      </c>
      <c r="G811" s="38" t="s">
        <v>23</v>
      </c>
      <c r="H811" s="42">
        <v>1324.79</v>
      </c>
      <c r="I811" s="49"/>
      <c r="J811" s="44">
        <v>42031</v>
      </c>
      <c r="K811" s="42">
        <v>0</v>
      </c>
      <c r="L811" s="42">
        <v>1059.3</v>
      </c>
      <c r="M811" s="44">
        <v>45107</v>
      </c>
      <c r="N811" s="42">
        <f>H811-K811-L811</f>
        <v>265.49</v>
      </c>
      <c r="O811" s="42">
        <v>0</v>
      </c>
      <c r="P811" s="45">
        <v>0.13</v>
      </c>
      <c r="Q811" s="42">
        <v>0</v>
      </c>
      <c r="R811" s="42">
        <v>0</v>
      </c>
      <c r="S811" s="42">
        <f>N811-R811</f>
        <v>265.49</v>
      </c>
      <c r="T811" s="38">
        <v>5000</v>
      </c>
      <c r="U811" s="14">
        <f>S811/H811</f>
        <v>0.20040157307950696</v>
      </c>
      <c r="V811" s="19"/>
      <c r="W811" s="19"/>
      <c r="X811" s="37" t="s">
        <v>3461</v>
      </c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</row>
    <row r="812" spans="1:37" s="3" customFormat="1" ht="16.5" customHeight="1">
      <c r="A812" s="38">
        <v>740</v>
      </c>
      <c r="B812" s="39">
        <v>40709</v>
      </c>
      <c r="C812" s="38">
        <v>10285464</v>
      </c>
      <c r="D812" s="40" t="s">
        <v>930</v>
      </c>
      <c r="E812" s="58">
        <v>2</v>
      </c>
      <c r="F812" s="38">
        <v>120</v>
      </c>
      <c r="G812" s="38" t="s">
        <v>23</v>
      </c>
      <c r="H812" s="42">
        <v>5128.2</v>
      </c>
      <c r="I812" s="57"/>
      <c r="J812" s="44">
        <v>42122</v>
      </c>
      <c r="K812" s="42">
        <v>0</v>
      </c>
      <c r="L812" s="42">
        <v>4100.43</v>
      </c>
      <c r="M812" s="44">
        <v>45199</v>
      </c>
      <c r="N812" s="42">
        <f>H812-K812-L812</f>
        <v>1027.7699999999995</v>
      </c>
      <c r="O812" s="42">
        <v>0</v>
      </c>
      <c r="P812" s="45">
        <v>0.13</v>
      </c>
      <c r="Q812" s="42">
        <v>0</v>
      </c>
      <c r="R812" s="42">
        <v>0</v>
      </c>
      <c r="S812" s="42">
        <f>N812-R812</f>
        <v>1027.7699999999995</v>
      </c>
      <c r="T812" s="38">
        <v>2102</v>
      </c>
      <c r="U812" s="14">
        <f>S812/H812</f>
        <v>0.20041535041535033</v>
      </c>
      <c r="V812" s="19"/>
      <c r="W812" s="19"/>
      <c r="X812" s="37" t="s">
        <v>3467</v>
      </c>
    </row>
    <row r="813" spans="1:37" s="3" customFormat="1" ht="16.5" customHeight="1">
      <c r="A813" s="38">
        <v>142</v>
      </c>
      <c r="B813" s="39">
        <v>10743</v>
      </c>
      <c r="C813" s="38">
        <v>10301014</v>
      </c>
      <c r="D813" s="40" t="s">
        <v>1111</v>
      </c>
      <c r="E813" s="38">
        <v>2</v>
      </c>
      <c r="F813" s="38">
        <v>120</v>
      </c>
      <c r="G813" s="38" t="s">
        <v>21</v>
      </c>
      <c r="H813" s="42">
        <v>27555.56</v>
      </c>
      <c r="I813" s="56"/>
      <c r="J813" s="44">
        <v>42090</v>
      </c>
      <c r="K813" s="42">
        <v>0</v>
      </c>
      <c r="L813" s="42">
        <v>22032.98</v>
      </c>
      <c r="M813" s="44">
        <v>45169</v>
      </c>
      <c r="N813" s="42">
        <f>H813-K813-L813</f>
        <v>5522.5800000000017</v>
      </c>
      <c r="O813" s="42">
        <v>0</v>
      </c>
      <c r="P813" s="45">
        <v>0.13</v>
      </c>
      <c r="Q813" s="42">
        <v>0</v>
      </c>
      <c r="R813" s="42">
        <v>0</v>
      </c>
      <c r="S813" s="42">
        <f>N813-R813</f>
        <v>5522.5800000000017</v>
      </c>
      <c r="T813" s="38">
        <v>5000</v>
      </c>
      <c r="U813" s="14">
        <f>S813/H813</f>
        <v>0.20041617735222952</v>
      </c>
      <c r="V813" s="19"/>
      <c r="W813" s="19"/>
      <c r="X813" s="37" t="s">
        <v>3463</v>
      </c>
    </row>
    <row r="814" spans="1:37" s="3" customFormat="1" ht="16.5" customHeight="1">
      <c r="A814" s="38">
        <v>141</v>
      </c>
      <c r="B814" s="39">
        <v>10741</v>
      </c>
      <c r="C814" s="38">
        <v>10282450</v>
      </c>
      <c r="D814" s="40" t="s">
        <v>838</v>
      </c>
      <c r="E814" s="38">
        <v>5</v>
      </c>
      <c r="F814" s="38">
        <v>120</v>
      </c>
      <c r="G814" s="38" t="s">
        <v>21</v>
      </c>
      <c r="H814" s="42">
        <v>47495.75</v>
      </c>
      <c r="I814" s="2"/>
      <c r="J814" s="44">
        <v>41999</v>
      </c>
      <c r="K814" s="42">
        <v>0</v>
      </c>
      <c r="L814" s="42">
        <v>37976.82</v>
      </c>
      <c r="M814" s="44">
        <v>45077</v>
      </c>
      <c r="N814" s="42">
        <f>H814-K814-L814</f>
        <v>9518.93</v>
      </c>
      <c r="O814" s="42">
        <v>0</v>
      </c>
      <c r="P814" s="45">
        <v>0.13</v>
      </c>
      <c r="Q814" s="42">
        <v>0</v>
      </c>
      <c r="R814" s="42">
        <v>0</v>
      </c>
      <c r="S814" s="42">
        <f>N814-R814</f>
        <v>9518.93</v>
      </c>
      <c r="T814" s="38">
        <v>5000</v>
      </c>
      <c r="U814" s="14">
        <f>S814/H814</f>
        <v>0.20041645831469132</v>
      </c>
      <c r="V814" s="19"/>
      <c r="W814" s="19"/>
      <c r="X814" s="37" t="s">
        <v>3462</v>
      </c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</row>
    <row r="815" spans="1:37" s="3" customFormat="1" ht="16.5" customHeight="1">
      <c r="A815" s="38">
        <v>389</v>
      </c>
      <c r="B815" s="39">
        <v>40704</v>
      </c>
      <c r="C815" s="38">
        <v>10303569</v>
      </c>
      <c r="D815" s="40" t="s">
        <v>180</v>
      </c>
      <c r="E815" s="58">
        <v>6</v>
      </c>
      <c r="F815" s="38">
        <v>120</v>
      </c>
      <c r="G815" s="38" t="s">
        <v>23</v>
      </c>
      <c r="H815" s="42">
        <v>8717.94</v>
      </c>
      <c r="I815" s="57"/>
      <c r="J815" s="44">
        <v>42122</v>
      </c>
      <c r="K815" s="42">
        <v>0</v>
      </c>
      <c r="L815" s="42">
        <v>6970.72</v>
      </c>
      <c r="M815" s="44">
        <v>45199</v>
      </c>
      <c r="N815" s="42">
        <f>H815-K815-L815</f>
        <v>1747.2200000000003</v>
      </c>
      <c r="O815" s="42">
        <v>0</v>
      </c>
      <c r="P815" s="45">
        <v>0.13</v>
      </c>
      <c r="Q815" s="42">
        <v>0</v>
      </c>
      <c r="R815" s="42">
        <v>0</v>
      </c>
      <c r="S815" s="42">
        <f>N815-R815</f>
        <v>1747.2200000000003</v>
      </c>
      <c r="T815" s="38">
        <v>2101</v>
      </c>
      <c r="U815" s="14">
        <f>S815/H815</f>
        <v>0.20041661218131809</v>
      </c>
      <c r="V815" s="19"/>
      <c r="W815" s="19"/>
      <c r="X815" s="37" t="s">
        <v>3463</v>
      </c>
    </row>
    <row r="816" spans="1:37" s="3" customFormat="1" ht="16.5" customHeight="1">
      <c r="A816" s="38">
        <v>150</v>
      </c>
      <c r="B816" s="39">
        <v>50099</v>
      </c>
      <c r="C816" s="38">
        <v>10297335</v>
      </c>
      <c r="D816" s="40" t="s">
        <v>86</v>
      </c>
      <c r="E816" s="38">
        <v>9</v>
      </c>
      <c r="F816" s="38">
        <v>120</v>
      </c>
      <c r="G816" s="38" t="s">
        <v>23</v>
      </c>
      <c r="H816" s="42">
        <v>29952</v>
      </c>
      <c r="I816" s="2"/>
      <c r="J816" s="44">
        <v>42000</v>
      </c>
      <c r="K816" s="42">
        <v>0</v>
      </c>
      <c r="L816" s="42">
        <v>23949.1</v>
      </c>
      <c r="M816" s="44">
        <v>45077</v>
      </c>
      <c r="N816" s="42">
        <f>H816-K816-L816</f>
        <v>6002.9000000000015</v>
      </c>
      <c r="O816" s="42">
        <v>0</v>
      </c>
      <c r="P816" s="45">
        <v>0.13</v>
      </c>
      <c r="Q816" s="42">
        <v>0</v>
      </c>
      <c r="R816" s="42">
        <v>0</v>
      </c>
      <c r="S816" s="42">
        <f>N816-R816</f>
        <v>6002.9000000000015</v>
      </c>
      <c r="T816" s="38">
        <v>2102</v>
      </c>
      <c r="U816" s="14">
        <f>S816/H816</f>
        <v>0.20041733440170945</v>
      </c>
      <c r="V816" s="19"/>
      <c r="W816" s="19"/>
      <c r="X816" s="37" t="s">
        <v>3468</v>
      </c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</row>
    <row r="817" spans="1:37" s="3" customFormat="1" ht="16.5" customHeight="1">
      <c r="A817" s="38">
        <v>94</v>
      </c>
      <c r="B817" s="39">
        <v>10732</v>
      </c>
      <c r="C817" s="38">
        <v>10320917</v>
      </c>
      <c r="D817" s="40" t="s">
        <v>424</v>
      </c>
      <c r="E817" s="58">
        <v>1</v>
      </c>
      <c r="F817" s="38">
        <v>120</v>
      </c>
      <c r="G817" s="38" t="s">
        <v>21</v>
      </c>
      <c r="H817" s="42">
        <v>91725.96</v>
      </c>
      <c r="I817" s="57"/>
      <c r="J817" s="44">
        <v>42123</v>
      </c>
      <c r="K817" s="42">
        <v>0</v>
      </c>
      <c r="L817" s="42">
        <v>73342.39</v>
      </c>
      <c r="M817" s="44">
        <v>45199</v>
      </c>
      <c r="N817" s="42">
        <f>H817-L817</f>
        <v>18383.570000000007</v>
      </c>
      <c r="O817" s="42">
        <v>0</v>
      </c>
      <c r="P817" s="45">
        <v>0.13</v>
      </c>
      <c r="Q817" s="42">
        <v>0</v>
      </c>
      <c r="R817" s="42">
        <v>0</v>
      </c>
      <c r="S817" s="42">
        <f>N817</f>
        <v>18383.570000000007</v>
      </c>
      <c r="T817" s="38">
        <v>5000</v>
      </c>
      <c r="U817" s="14">
        <f>S817/H817</f>
        <v>0.2004183984555736</v>
      </c>
      <c r="V817" s="19"/>
      <c r="W817" s="19"/>
      <c r="X817" s="37" t="s">
        <v>3460</v>
      </c>
    </row>
    <row r="818" spans="1:37" s="3" customFormat="1" ht="16.5" customHeight="1">
      <c r="A818" s="38">
        <v>390</v>
      </c>
      <c r="B818" s="39">
        <v>40704</v>
      </c>
      <c r="C818" s="38">
        <v>10303570</v>
      </c>
      <c r="D818" s="40" t="s">
        <v>419</v>
      </c>
      <c r="E818" s="58">
        <v>3</v>
      </c>
      <c r="F818" s="38">
        <v>120</v>
      </c>
      <c r="G818" s="38" t="s">
        <v>23</v>
      </c>
      <c r="H818" s="42">
        <v>3846.15</v>
      </c>
      <c r="I818" s="57"/>
      <c r="J818" s="44">
        <v>42122</v>
      </c>
      <c r="K818" s="42">
        <v>0</v>
      </c>
      <c r="L818" s="42">
        <v>3075.31</v>
      </c>
      <c r="M818" s="44">
        <v>45199</v>
      </c>
      <c r="N818" s="42">
        <f>H818-K818-L818</f>
        <v>770.84000000000015</v>
      </c>
      <c r="O818" s="42">
        <v>0</v>
      </c>
      <c r="P818" s="45">
        <v>0.13</v>
      </c>
      <c r="Q818" s="42">
        <v>0</v>
      </c>
      <c r="R818" s="42">
        <v>0</v>
      </c>
      <c r="S818" s="42">
        <f>N818-R818</f>
        <v>770.84000000000015</v>
      </c>
      <c r="T818" s="38">
        <v>2101</v>
      </c>
      <c r="U818" s="14">
        <f>S818/H818</f>
        <v>0.20041860041860046</v>
      </c>
      <c r="V818" s="19"/>
      <c r="W818" s="19"/>
      <c r="X818" s="37" t="s">
        <v>3463</v>
      </c>
    </row>
    <row r="819" spans="1:37" s="3" customFormat="1" ht="16.5" customHeight="1">
      <c r="A819" s="38">
        <v>159</v>
      </c>
      <c r="B819" s="39">
        <v>10741</v>
      </c>
      <c r="C819" s="38">
        <v>10282457</v>
      </c>
      <c r="D819" s="40" t="s">
        <v>2004</v>
      </c>
      <c r="E819" s="38">
        <v>1</v>
      </c>
      <c r="F819" s="38">
        <v>120</v>
      </c>
      <c r="G819" s="38" t="s">
        <v>262</v>
      </c>
      <c r="H819" s="42">
        <v>40262.44</v>
      </c>
      <c r="I819" s="49"/>
      <c r="J819" s="44">
        <v>42033</v>
      </c>
      <c r="K819" s="42">
        <v>0</v>
      </c>
      <c r="L819" s="42">
        <v>32193.040000000001</v>
      </c>
      <c r="M819" s="44">
        <v>45107</v>
      </c>
      <c r="N819" s="42">
        <f>H819-K819-L819</f>
        <v>8069.4000000000015</v>
      </c>
      <c r="O819" s="42">
        <v>0</v>
      </c>
      <c r="P819" s="45">
        <v>0.13</v>
      </c>
      <c r="Q819" s="42">
        <v>0</v>
      </c>
      <c r="R819" s="42">
        <v>0</v>
      </c>
      <c r="S819" s="42">
        <f>N819-R819</f>
        <v>8069.4000000000015</v>
      </c>
      <c r="T819" s="38">
        <v>5000</v>
      </c>
      <c r="U819" s="14">
        <f>S819/H819</f>
        <v>0.20042004409072081</v>
      </c>
      <c r="V819" s="19"/>
      <c r="W819" s="19"/>
      <c r="X819" s="37" t="s">
        <v>3462</v>
      </c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</row>
    <row r="820" spans="1:37" s="3" customFormat="1" ht="16.5" customHeight="1">
      <c r="A820" s="38">
        <v>818</v>
      </c>
      <c r="B820" s="39">
        <v>40711</v>
      </c>
      <c r="C820" s="38">
        <v>10306552</v>
      </c>
      <c r="D820" s="40" t="s">
        <v>862</v>
      </c>
      <c r="E820" s="58">
        <v>10</v>
      </c>
      <c r="F820" s="38">
        <v>120</v>
      </c>
      <c r="G820" s="38" t="s">
        <v>23</v>
      </c>
      <c r="H820" s="42">
        <v>9550</v>
      </c>
      <c r="I820" s="57"/>
      <c r="J820" s="44">
        <v>42121</v>
      </c>
      <c r="K820" s="42">
        <v>0</v>
      </c>
      <c r="L820" s="42">
        <v>7635.98</v>
      </c>
      <c r="M820" s="44">
        <v>45199</v>
      </c>
      <c r="N820" s="42">
        <f>H820-K820-L820</f>
        <v>1914.0200000000004</v>
      </c>
      <c r="O820" s="42">
        <v>0</v>
      </c>
      <c r="P820" s="45">
        <v>0.13</v>
      </c>
      <c r="Q820" s="42">
        <v>0</v>
      </c>
      <c r="R820" s="42">
        <v>0</v>
      </c>
      <c r="S820" s="42">
        <f>N820-R820</f>
        <v>1914.0200000000004</v>
      </c>
      <c r="T820" s="38">
        <v>5000</v>
      </c>
      <c r="U820" s="14">
        <f>S820/H820</f>
        <v>0.20042094240837702</v>
      </c>
      <c r="V820" s="19"/>
      <c r="W820" s="19"/>
      <c r="X820" s="37" t="s">
        <v>3467</v>
      </c>
    </row>
    <row r="821" spans="1:37" s="3" customFormat="1" ht="16.5" customHeight="1">
      <c r="A821" s="38">
        <v>162</v>
      </c>
      <c r="B821" s="39">
        <v>10741</v>
      </c>
      <c r="C821" s="38">
        <v>10319377</v>
      </c>
      <c r="D821" s="40" t="s">
        <v>2004</v>
      </c>
      <c r="E821" s="38">
        <v>1</v>
      </c>
      <c r="F821" s="38">
        <v>120</v>
      </c>
      <c r="G821" s="38" t="s">
        <v>2910</v>
      </c>
      <c r="H821" s="42">
        <v>16637.560000000001</v>
      </c>
      <c r="I821" s="49"/>
      <c r="J821" s="44">
        <v>42033</v>
      </c>
      <c r="K821" s="42">
        <v>0</v>
      </c>
      <c r="L821" s="42">
        <v>13302.95</v>
      </c>
      <c r="M821" s="44">
        <v>45107</v>
      </c>
      <c r="N821" s="42">
        <f>H821-K821-L821</f>
        <v>3334.6100000000006</v>
      </c>
      <c r="O821" s="42">
        <v>0</v>
      </c>
      <c r="P821" s="45">
        <v>0.13</v>
      </c>
      <c r="Q821" s="42">
        <v>0</v>
      </c>
      <c r="R821" s="42">
        <v>0</v>
      </c>
      <c r="S821" s="42">
        <f>N821-R821</f>
        <v>3334.6100000000006</v>
      </c>
      <c r="T821" s="38">
        <v>1802</v>
      </c>
      <c r="U821" s="14">
        <f>S821/H821</f>
        <v>0.20042662505800132</v>
      </c>
      <c r="V821" s="19"/>
      <c r="W821" s="19"/>
      <c r="X821" s="37" t="s">
        <v>3462</v>
      </c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</row>
    <row r="822" spans="1:37" s="3" customFormat="1" ht="16.5" customHeight="1">
      <c r="A822" s="38">
        <v>231</v>
      </c>
      <c r="B822" s="39">
        <v>10731</v>
      </c>
      <c r="C822" s="38">
        <v>10289593</v>
      </c>
      <c r="D822" s="40" t="s">
        <v>301</v>
      </c>
      <c r="E822" s="58">
        <v>3</v>
      </c>
      <c r="F822" s="38">
        <v>120</v>
      </c>
      <c r="G822" s="38" t="s">
        <v>21</v>
      </c>
      <c r="H822" s="42">
        <v>494.49</v>
      </c>
      <c r="I822" s="57"/>
      <c r="J822" s="44">
        <v>42123</v>
      </c>
      <c r="K822" s="42">
        <v>0</v>
      </c>
      <c r="L822" s="42">
        <v>395.38</v>
      </c>
      <c r="M822" s="44">
        <v>45199</v>
      </c>
      <c r="N822" s="42">
        <f>H822-K822-L822</f>
        <v>99.110000000000014</v>
      </c>
      <c r="O822" s="42">
        <v>0</v>
      </c>
      <c r="P822" s="45">
        <v>0.13</v>
      </c>
      <c r="Q822" s="42">
        <v>0</v>
      </c>
      <c r="R822" s="42">
        <v>0</v>
      </c>
      <c r="S822" s="42">
        <f>N822-R822</f>
        <v>99.110000000000014</v>
      </c>
      <c r="T822" s="38">
        <v>2201</v>
      </c>
      <c r="U822" s="14">
        <f>S822/H822</f>
        <v>0.20042872454448019</v>
      </c>
      <c r="V822" s="19"/>
      <c r="W822" s="19"/>
      <c r="X822" s="37" t="s">
        <v>3459</v>
      </c>
    </row>
    <row r="823" spans="1:37" s="3" customFormat="1" ht="16.5" customHeight="1">
      <c r="A823" s="38">
        <v>741</v>
      </c>
      <c r="B823" s="39">
        <v>40709</v>
      </c>
      <c r="C823" s="38">
        <v>10285466</v>
      </c>
      <c r="D823" s="40" t="s">
        <v>931</v>
      </c>
      <c r="E823" s="58">
        <v>2</v>
      </c>
      <c r="F823" s="38">
        <v>120</v>
      </c>
      <c r="G823" s="38" t="s">
        <v>23</v>
      </c>
      <c r="H823" s="42">
        <v>7160</v>
      </c>
      <c r="I823" s="57"/>
      <c r="J823" s="44">
        <v>42122</v>
      </c>
      <c r="K823" s="42">
        <v>0</v>
      </c>
      <c r="L823" s="42">
        <v>5724.92</v>
      </c>
      <c r="M823" s="44">
        <v>45199</v>
      </c>
      <c r="N823" s="42">
        <f>H823-K823-L823</f>
        <v>1435.08</v>
      </c>
      <c r="O823" s="42">
        <v>0</v>
      </c>
      <c r="P823" s="45">
        <v>0.13</v>
      </c>
      <c r="Q823" s="42">
        <v>0</v>
      </c>
      <c r="R823" s="42">
        <v>0</v>
      </c>
      <c r="S823" s="42">
        <f>N823-R823</f>
        <v>1435.08</v>
      </c>
      <c r="T823" s="38">
        <v>5000</v>
      </c>
      <c r="U823" s="14">
        <f>S823/H823</f>
        <v>0.20043016759776536</v>
      </c>
      <c r="V823" s="19"/>
      <c r="W823" s="19"/>
      <c r="X823" s="37" t="s">
        <v>3467</v>
      </c>
    </row>
    <row r="824" spans="1:37" s="3" customFormat="1" ht="16.5" customHeight="1">
      <c r="A824" s="38">
        <v>91</v>
      </c>
      <c r="B824" s="39">
        <v>40704</v>
      </c>
      <c r="C824" s="38">
        <v>10303012</v>
      </c>
      <c r="D824" s="40" t="s">
        <v>702</v>
      </c>
      <c r="E824" s="38">
        <v>1</v>
      </c>
      <c r="F824" s="38">
        <v>120</v>
      </c>
      <c r="G824" s="38" t="s">
        <v>21</v>
      </c>
      <c r="H824" s="42">
        <v>7564.1</v>
      </c>
      <c r="I824" s="2"/>
      <c r="J824" s="44">
        <v>42003</v>
      </c>
      <c r="K824" s="42">
        <v>0</v>
      </c>
      <c r="L824" s="42">
        <v>6048</v>
      </c>
      <c r="M824" s="44">
        <v>45077</v>
      </c>
      <c r="N824" s="42">
        <f>H824-K824-L824</f>
        <v>1516.1000000000004</v>
      </c>
      <c r="O824" s="42">
        <v>0</v>
      </c>
      <c r="P824" s="45">
        <v>0.13</v>
      </c>
      <c r="Q824" s="42">
        <v>0</v>
      </c>
      <c r="R824" s="42">
        <v>0</v>
      </c>
      <c r="S824" s="42">
        <f>N824-R824</f>
        <v>1516.1000000000004</v>
      </c>
      <c r="T824" s="38">
        <v>2101</v>
      </c>
      <c r="U824" s="14">
        <f>S824/H824</f>
        <v>0.2004336272656364</v>
      </c>
      <c r="V824" s="19"/>
      <c r="W824" s="19"/>
      <c r="X824" s="37" t="s">
        <v>3463</v>
      </c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</row>
    <row r="825" spans="1:37" s="3" customFormat="1" ht="16.5" customHeight="1">
      <c r="A825" s="38">
        <v>232</v>
      </c>
      <c r="B825" s="39">
        <v>10731</v>
      </c>
      <c r="C825" s="38">
        <v>10289594</v>
      </c>
      <c r="D825" s="40" t="s">
        <v>67</v>
      </c>
      <c r="E825" s="58">
        <v>2</v>
      </c>
      <c r="F825" s="38">
        <v>120</v>
      </c>
      <c r="G825" s="38" t="s">
        <v>23</v>
      </c>
      <c r="H825" s="42">
        <v>987.84</v>
      </c>
      <c r="I825" s="57"/>
      <c r="J825" s="44">
        <v>42121</v>
      </c>
      <c r="K825" s="42">
        <v>0</v>
      </c>
      <c r="L825" s="42">
        <v>789.84</v>
      </c>
      <c r="M825" s="44">
        <v>45199</v>
      </c>
      <c r="N825" s="42">
        <f>H825-K825-L825</f>
        <v>198</v>
      </c>
      <c r="O825" s="42">
        <v>0</v>
      </c>
      <c r="P825" s="45">
        <v>0.13</v>
      </c>
      <c r="Q825" s="42">
        <v>0</v>
      </c>
      <c r="R825" s="42">
        <v>0</v>
      </c>
      <c r="S825" s="42">
        <f>N825-R825</f>
        <v>198</v>
      </c>
      <c r="T825" s="38">
        <v>2201</v>
      </c>
      <c r="U825" s="14">
        <f>S825/H825</f>
        <v>0.20043731778425655</v>
      </c>
      <c r="V825" s="19"/>
      <c r="W825" s="19"/>
      <c r="X825" s="37" t="s">
        <v>3459</v>
      </c>
    </row>
    <row r="826" spans="1:37" s="3" customFormat="1" ht="16.5" customHeight="1">
      <c r="A826" s="38">
        <v>68</v>
      </c>
      <c r="B826" s="39">
        <v>10705</v>
      </c>
      <c r="C826" s="38">
        <v>10280076</v>
      </c>
      <c r="D826" s="40" t="s">
        <v>86</v>
      </c>
      <c r="E826" s="38">
        <v>8</v>
      </c>
      <c r="F826" s="38">
        <v>88</v>
      </c>
      <c r="G826" s="38" t="s">
        <v>23</v>
      </c>
      <c r="H826" s="42">
        <v>21085.34</v>
      </c>
      <c r="I826" s="57"/>
      <c r="J826" s="44">
        <v>42941</v>
      </c>
      <c r="K826" s="42">
        <v>0</v>
      </c>
      <c r="L826" s="42">
        <v>16844.25</v>
      </c>
      <c r="M826" s="44">
        <v>45199</v>
      </c>
      <c r="N826" s="42">
        <v>4241.09</v>
      </c>
      <c r="O826" s="42">
        <v>0</v>
      </c>
      <c r="P826" s="45">
        <v>0.13</v>
      </c>
      <c r="Q826" s="42">
        <v>0</v>
      </c>
      <c r="R826" s="42">
        <v>0</v>
      </c>
      <c r="S826" s="42">
        <v>4241.09</v>
      </c>
      <c r="T826" s="38">
        <v>2102</v>
      </c>
      <c r="U826" s="14">
        <f>S826/H826</f>
        <v>0.20113927496544992</v>
      </c>
      <c r="V826" s="19"/>
      <c r="W826" s="19"/>
      <c r="X826" s="37" t="s">
        <v>3456</v>
      </c>
    </row>
    <row r="827" spans="1:37" s="3" customFormat="1" ht="16.5" customHeight="1">
      <c r="A827" s="38">
        <v>36</v>
      </c>
      <c r="B827" s="39">
        <v>50099</v>
      </c>
      <c r="C827" s="38">
        <v>10297325</v>
      </c>
      <c r="D827" s="40" t="s">
        <v>2539</v>
      </c>
      <c r="E827" s="38">
        <v>7</v>
      </c>
      <c r="F827" s="38">
        <v>120</v>
      </c>
      <c r="G827" s="38" t="s">
        <v>23</v>
      </c>
      <c r="H827" s="42">
        <v>6234.82</v>
      </c>
      <c r="I827" s="2"/>
      <c r="J827" s="44">
        <v>42000</v>
      </c>
      <c r="K827" s="42">
        <v>0</v>
      </c>
      <c r="L827" s="42">
        <v>4886.51</v>
      </c>
      <c r="M827" s="44">
        <v>45016</v>
      </c>
      <c r="N827" s="42">
        <f>H827-K827-L827</f>
        <v>1348.3099999999995</v>
      </c>
      <c r="O827" s="42">
        <v>100</v>
      </c>
      <c r="P827" s="45">
        <v>0.13</v>
      </c>
      <c r="Q827" s="42">
        <v>11.5</v>
      </c>
      <c r="R827" s="42">
        <v>88.5</v>
      </c>
      <c r="S827" s="42">
        <v>1259.81</v>
      </c>
      <c r="T827" s="38">
        <v>5000</v>
      </c>
      <c r="U827" s="14">
        <f>S827/H827</f>
        <v>0.20206036421259957</v>
      </c>
      <c r="V827" s="19"/>
      <c r="W827" s="19"/>
      <c r="X827" s="37" t="s">
        <v>3468</v>
      </c>
    </row>
    <row r="828" spans="1:37" s="3" customFormat="1" ht="16.5" customHeight="1">
      <c r="A828" s="38">
        <v>130</v>
      </c>
      <c r="B828" s="39">
        <v>50099</v>
      </c>
      <c r="C828" s="38">
        <v>10297726</v>
      </c>
      <c r="D828" s="40" t="s">
        <v>2574</v>
      </c>
      <c r="E828" s="38">
        <v>1</v>
      </c>
      <c r="F828" s="38">
        <v>1</v>
      </c>
      <c r="G828" s="38" t="s">
        <v>23</v>
      </c>
      <c r="H828" s="42">
        <v>3119.66</v>
      </c>
      <c r="I828" s="2"/>
      <c r="J828" s="44">
        <v>42000</v>
      </c>
      <c r="K828" s="42">
        <v>0</v>
      </c>
      <c r="L828" s="42">
        <v>2445.04</v>
      </c>
      <c r="M828" s="44">
        <v>45016</v>
      </c>
      <c r="N828" s="42">
        <f>H828-K828-L828</f>
        <v>674.61999999999989</v>
      </c>
      <c r="O828" s="42">
        <v>50</v>
      </c>
      <c r="P828" s="45">
        <v>0.13</v>
      </c>
      <c r="Q828" s="42">
        <v>5.75</v>
      </c>
      <c r="R828" s="42">
        <v>44.25</v>
      </c>
      <c r="S828" s="42">
        <v>630.37</v>
      </c>
      <c r="T828" s="38">
        <v>2101</v>
      </c>
      <c r="U828" s="14">
        <f>S828/H828</f>
        <v>0.20206368642736711</v>
      </c>
      <c r="V828" s="19"/>
      <c r="W828" s="19"/>
      <c r="X828" s="37" t="s">
        <v>3468</v>
      </c>
    </row>
    <row r="829" spans="1:37" s="3" customFormat="1" ht="16.5" customHeight="1">
      <c r="A829" s="38">
        <v>123</v>
      </c>
      <c r="B829" s="39">
        <v>50099</v>
      </c>
      <c r="C829" s="38">
        <v>10297709</v>
      </c>
      <c r="D829" s="40" t="s">
        <v>2570</v>
      </c>
      <c r="E829" s="38">
        <v>1</v>
      </c>
      <c r="F829" s="38">
        <v>120</v>
      </c>
      <c r="G829" s="38" t="s">
        <v>21</v>
      </c>
      <c r="H829" s="42">
        <v>6239.32</v>
      </c>
      <c r="I829" s="2"/>
      <c r="J829" s="44">
        <v>42002</v>
      </c>
      <c r="K829" s="42">
        <v>0</v>
      </c>
      <c r="L829" s="42">
        <v>4890.07</v>
      </c>
      <c r="M829" s="44">
        <v>45016</v>
      </c>
      <c r="N829" s="42">
        <f>H829-K829-L829</f>
        <v>1349.25</v>
      </c>
      <c r="O829" s="42">
        <v>100</v>
      </c>
      <c r="P829" s="45">
        <v>0.13</v>
      </c>
      <c r="Q829" s="42">
        <v>11.5</v>
      </c>
      <c r="R829" s="42">
        <v>88.5</v>
      </c>
      <c r="S829" s="42">
        <v>1260.75</v>
      </c>
      <c r="T829" s="38">
        <v>2101</v>
      </c>
      <c r="U829" s="14">
        <f>S829/H829</f>
        <v>0.20206528916612709</v>
      </c>
      <c r="V829" s="19"/>
      <c r="W829" s="19"/>
      <c r="X829" s="37" t="s">
        <v>3468</v>
      </c>
    </row>
    <row r="830" spans="1:37" s="3" customFormat="1" ht="16.5" customHeight="1">
      <c r="A830" s="38">
        <v>96</v>
      </c>
      <c r="B830" s="39">
        <v>10755</v>
      </c>
      <c r="C830" s="38">
        <v>10287611</v>
      </c>
      <c r="D830" s="40" t="s">
        <v>326</v>
      </c>
      <c r="E830" s="38">
        <v>1</v>
      </c>
      <c r="F830" s="38">
        <v>81</v>
      </c>
      <c r="G830" s="38" t="s">
        <v>23</v>
      </c>
      <c r="H830" s="42">
        <v>1269.1300000000001</v>
      </c>
      <c r="I830" s="57"/>
      <c r="J830" s="44">
        <v>43124</v>
      </c>
      <c r="K830" s="42">
        <v>0</v>
      </c>
      <c r="L830" s="42">
        <v>1012.16</v>
      </c>
      <c r="M830" s="44">
        <v>45199</v>
      </c>
      <c r="N830" s="42">
        <v>256.97000000000003</v>
      </c>
      <c r="O830" s="42">
        <v>0</v>
      </c>
      <c r="P830" s="45">
        <v>0.13</v>
      </c>
      <c r="Q830" s="42">
        <v>0</v>
      </c>
      <c r="R830" s="42">
        <v>0</v>
      </c>
      <c r="S830" s="42">
        <v>256.97000000000003</v>
      </c>
      <c r="T830" s="38">
        <v>5000</v>
      </c>
      <c r="U830" s="14">
        <f>S830/H830</f>
        <v>0.20247728759071176</v>
      </c>
      <c r="V830" s="19"/>
      <c r="W830" s="19"/>
      <c r="X830" s="37" t="s">
        <v>3464</v>
      </c>
    </row>
    <row r="831" spans="1:37" s="3" customFormat="1" ht="16.5" customHeight="1">
      <c r="A831" s="38">
        <v>15</v>
      </c>
      <c r="B831" s="39">
        <v>10709</v>
      </c>
      <c r="C831" s="38">
        <v>10310224</v>
      </c>
      <c r="D831" s="40" t="s">
        <v>425</v>
      </c>
      <c r="E831" s="38">
        <v>0.39048300000000002</v>
      </c>
      <c r="F831" s="38">
        <v>120</v>
      </c>
      <c r="G831" s="38" t="s">
        <v>21</v>
      </c>
      <c r="H831" s="42">
        <v>33706.870000000003</v>
      </c>
      <c r="I831" s="2"/>
      <c r="J831" s="44">
        <v>42703</v>
      </c>
      <c r="K831" s="42">
        <v>0</v>
      </c>
      <c r="L831" s="42">
        <v>20547.11</v>
      </c>
      <c r="M831" s="44">
        <v>45046</v>
      </c>
      <c r="N831" s="42">
        <f>H831-K831-L831</f>
        <v>13159.760000000002</v>
      </c>
      <c r="O831" s="42">
        <v>7116</v>
      </c>
      <c r="P831" s="45">
        <v>0.13</v>
      </c>
      <c r="Q831" s="42">
        <v>818.65</v>
      </c>
      <c r="R831" s="42">
        <v>6297.35</v>
      </c>
      <c r="S831" s="42">
        <v>6862.41</v>
      </c>
      <c r="T831" s="38">
        <v>5000</v>
      </c>
      <c r="U831" s="14">
        <f>S831/H831</f>
        <v>0.20359084068025299</v>
      </c>
      <c r="V831" s="19"/>
      <c r="W831" s="19"/>
      <c r="X831" s="37" t="s">
        <v>3456</v>
      </c>
    </row>
    <row r="832" spans="1:37" s="3" customFormat="1" ht="16.5" customHeight="1">
      <c r="A832" s="38">
        <v>42</v>
      </c>
      <c r="B832" s="39">
        <v>50099</v>
      </c>
      <c r="C832" s="38">
        <v>10297489</v>
      </c>
      <c r="D832" s="40" t="s">
        <v>2540</v>
      </c>
      <c r="E832" s="38">
        <v>1</v>
      </c>
      <c r="F832" s="38">
        <v>120</v>
      </c>
      <c r="G832" s="38" t="s">
        <v>23</v>
      </c>
      <c r="H832" s="42">
        <v>3504.27</v>
      </c>
      <c r="I832" s="2"/>
      <c r="J832" s="44">
        <v>42000</v>
      </c>
      <c r="K832" s="42">
        <v>0</v>
      </c>
      <c r="L832" s="42">
        <v>2746.39</v>
      </c>
      <c r="M832" s="44">
        <v>45016</v>
      </c>
      <c r="N832" s="42">
        <f>H832-K832-L832</f>
        <v>757.88000000000011</v>
      </c>
      <c r="O832" s="42">
        <v>50</v>
      </c>
      <c r="P832" s="45">
        <v>0.13</v>
      </c>
      <c r="Q832" s="42">
        <v>5.75</v>
      </c>
      <c r="R832" s="42">
        <v>44.25</v>
      </c>
      <c r="S832" s="42">
        <v>713.63</v>
      </c>
      <c r="T832" s="38">
        <v>2101</v>
      </c>
      <c r="U832" s="14">
        <f>S832/H832</f>
        <v>0.20364583779217926</v>
      </c>
      <c r="V832" s="19"/>
      <c r="W832" s="19"/>
      <c r="X832" s="37" t="s">
        <v>3468</v>
      </c>
    </row>
    <row r="833" spans="1:37" s="3" customFormat="1" ht="16.5" customHeight="1">
      <c r="A833" s="38">
        <v>8</v>
      </c>
      <c r="B833" s="39">
        <v>10712</v>
      </c>
      <c r="C833" s="38">
        <v>10284509</v>
      </c>
      <c r="D833" s="40" t="s">
        <v>1189</v>
      </c>
      <c r="E833" s="38">
        <v>1</v>
      </c>
      <c r="F833" s="38">
        <v>108</v>
      </c>
      <c r="G833" s="38" t="s">
        <v>23</v>
      </c>
      <c r="H833" s="42">
        <v>2383</v>
      </c>
      <c r="I833" s="53"/>
      <c r="J833" s="44">
        <v>42576</v>
      </c>
      <c r="K833" s="42">
        <v>0</v>
      </c>
      <c r="L833" s="42">
        <v>1720.55</v>
      </c>
      <c r="M833" s="44">
        <v>45138</v>
      </c>
      <c r="N833" s="42">
        <f>H833-K833-L833</f>
        <v>662.45</v>
      </c>
      <c r="O833" s="42">
        <v>200</v>
      </c>
      <c r="P833" s="45">
        <v>0.13</v>
      </c>
      <c r="Q833" s="42">
        <v>23.01</v>
      </c>
      <c r="R833" s="42">
        <v>176.99</v>
      </c>
      <c r="S833" s="42">
        <v>485.46</v>
      </c>
      <c r="T833" s="38">
        <v>5000</v>
      </c>
      <c r="U833" s="14">
        <f>S833/H833</f>
        <v>0.20371800251783465</v>
      </c>
      <c r="V833" s="19"/>
      <c r="W833" s="19"/>
      <c r="X833" s="37" t="s">
        <v>3458</v>
      </c>
    </row>
    <row r="834" spans="1:37" s="3" customFormat="1" ht="16.5" customHeight="1">
      <c r="A834" s="38">
        <v>18</v>
      </c>
      <c r="B834" s="39">
        <v>50101</v>
      </c>
      <c r="C834" s="38">
        <v>10302745</v>
      </c>
      <c r="D834" s="40" t="s">
        <v>2421</v>
      </c>
      <c r="E834" s="38">
        <v>9</v>
      </c>
      <c r="F834" s="38">
        <v>120</v>
      </c>
      <c r="G834" s="38" t="s">
        <v>23</v>
      </c>
      <c r="H834" s="42">
        <v>44615.34</v>
      </c>
      <c r="I834" s="2"/>
      <c r="J834" s="44">
        <v>42001</v>
      </c>
      <c r="K834" s="42">
        <v>0</v>
      </c>
      <c r="L834" s="42">
        <v>35320.42</v>
      </c>
      <c r="M834" s="44">
        <v>45046</v>
      </c>
      <c r="N834" s="42">
        <f>H834-K834-L834</f>
        <v>9294.9199999999983</v>
      </c>
      <c r="O834" s="42">
        <v>90</v>
      </c>
      <c r="P834" s="45">
        <v>0.13</v>
      </c>
      <c r="Q834" s="42">
        <v>10.35</v>
      </c>
      <c r="R834" s="42">
        <v>79.650000000000006</v>
      </c>
      <c r="S834" s="42">
        <v>9215.27</v>
      </c>
      <c r="T834" s="38">
        <v>5000</v>
      </c>
      <c r="U834" s="14">
        <f>S834/H834</f>
        <v>0.20654936172177554</v>
      </c>
      <c r="V834" s="19"/>
      <c r="W834" s="19"/>
      <c r="X834" s="37" t="s">
        <v>3477</v>
      </c>
    </row>
    <row r="835" spans="1:37" s="3" customFormat="1" ht="16.5" customHeight="1">
      <c r="A835" s="38">
        <v>19</v>
      </c>
      <c r="B835" s="39">
        <v>50101</v>
      </c>
      <c r="C835" s="38">
        <v>10302744</v>
      </c>
      <c r="D835" s="40" t="s">
        <v>2421</v>
      </c>
      <c r="E835" s="38">
        <v>2</v>
      </c>
      <c r="F835" s="38">
        <v>120</v>
      </c>
      <c r="G835" s="38" t="s">
        <v>23</v>
      </c>
      <c r="H835" s="42">
        <v>9914.52</v>
      </c>
      <c r="I835" s="2"/>
      <c r="J835" s="44">
        <v>42001</v>
      </c>
      <c r="K835" s="42">
        <v>0</v>
      </c>
      <c r="L835" s="42">
        <v>7848.98</v>
      </c>
      <c r="M835" s="44">
        <v>45046</v>
      </c>
      <c r="N835" s="42">
        <f>H835-K835-L835</f>
        <v>2065.5400000000009</v>
      </c>
      <c r="O835" s="42">
        <v>20</v>
      </c>
      <c r="P835" s="45">
        <v>0.13</v>
      </c>
      <c r="Q835" s="42">
        <v>2.2999999999999998</v>
      </c>
      <c r="R835" s="42">
        <v>17.7</v>
      </c>
      <c r="S835" s="42">
        <v>2047.84</v>
      </c>
      <c r="T835" s="38">
        <v>5000</v>
      </c>
      <c r="U835" s="14">
        <f>S835/H835</f>
        <v>0.20654958585993066</v>
      </c>
      <c r="V835" s="19"/>
      <c r="W835" s="19"/>
      <c r="X835" s="37" t="s">
        <v>3477</v>
      </c>
    </row>
    <row r="836" spans="1:37" s="3" customFormat="1" ht="16.5" customHeight="1">
      <c r="A836" s="38">
        <v>831</v>
      </c>
      <c r="B836" s="39">
        <v>10729</v>
      </c>
      <c r="C836" s="38">
        <v>10344328</v>
      </c>
      <c r="D836" s="40" t="s">
        <v>230</v>
      </c>
      <c r="E836" s="58">
        <v>2</v>
      </c>
      <c r="F836" s="38">
        <v>29</v>
      </c>
      <c r="G836" s="38" t="s">
        <v>36</v>
      </c>
      <c r="H836" s="42">
        <v>1385.99</v>
      </c>
      <c r="I836" s="37"/>
      <c r="J836" s="44">
        <v>44561</v>
      </c>
      <c r="K836" s="42">
        <v>47.79</v>
      </c>
      <c r="L836" s="42">
        <v>1051.4100000000001</v>
      </c>
      <c r="M836" s="44">
        <v>45259</v>
      </c>
      <c r="N836" s="42">
        <v>286.79000000000002</v>
      </c>
      <c r="O836" s="42">
        <v>0</v>
      </c>
      <c r="P836" s="45">
        <f>IF(J836&lt;DATEVALUE("2009-1-1"),3%,13%)</f>
        <v>0.13</v>
      </c>
      <c r="Q836" s="42">
        <f>IF(P836=13%,ROUND(O836/(1+P836)*P836,2),ROUND(O836/(1+0.03)*0.02,2))</f>
        <v>0</v>
      </c>
      <c r="R836" s="42">
        <f>O836-Q836</f>
        <v>0</v>
      </c>
      <c r="S836" s="42">
        <f>N836-R836</f>
        <v>286.79000000000002</v>
      </c>
      <c r="T836" s="38">
        <v>5000</v>
      </c>
      <c r="U836" s="14">
        <f>S836/H836</f>
        <v>0.20692068485342607</v>
      </c>
      <c r="V836" s="19"/>
      <c r="W836" s="19"/>
      <c r="X836" s="37" t="s">
        <v>3459</v>
      </c>
    </row>
    <row r="837" spans="1:37" s="3" customFormat="1" ht="16.5" customHeight="1">
      <c r="A837" s="38">
        <v>99</v>
      </c>
      <c r="B837" s="39">
        <v>50099</v>
      </c>
      <c r="C837" s="38">
        <v>10297519</v>
      </c>
      <c r="D837" s="40" t="s">
        <v>615</v>
      </c>
      <c r="E837" s="38">
        <v>10</v>
      </c>
      <c r="F837" s="38">
        <v>120</v>
      </c>
      <c r="G837" s="38" t="s">
        <v>23</v>
      </c>
      <c r="H837" s="42">
        <v>5555.6</v>
      </c>
      <c r="I837" s="2"/>
      <c r="J837" s="44">
        <v>42000</v>
      </c>
      <c r="K837" s="42">
        <v>0</v>
      </c>
      <c r="L837" s="42">
        <v>4354.1099999999997</v>
      </c>
      <c r="M837" s="44">
        <v>45016</v>
      </c>
      <c r="N837" s="42">
        <f>H837-K837-L837</f>
        <v>1201.4900000000007</v>
      </c>
      <c r="O837" s="42">
        <v>50</v>
      </c>
      <c r="P837" s="45">
        <v>0.13</v>
      </c>
      <c r="Q837" s="42">
        <v>5.75</v>
      </c>
      <c r="R837" s="42">
        <v>44.25</v>
      </c>
      <c r="S837" s="42">
        <v>1157.24</v>
      </c>
      <c r="T837" s="38">
        <v>2101</v>
      </c>
      <c r="U837" s="14">
        <f>S837/H837</f>
        <v>0.20830153358773129</v>
      </c>
      <c r="V837" s="19"/>
      <c r="W837" s="19"/>
      <c r="X837" s="37" t="s">
        <v>3468</v>
      </c>
    </row>
    <row r="838" spans="1:37" s="3" customFormat="1" ht="16.5" customHeight="1">
      <c r="A838" s="38">
        <v>104</v>
      </c>
      <c r="B838" s="39">
        <v>10752</v>
      </c>
      <c r="C838" s="38">
        <v>10306044</v>
      </c>
      <c r="D838" s="40" t="s">
        <v>2954</v>
      </c>
      <c r="E838" s="58">
        <v>1</v>
      </c>
      <c r="F838" s="38">
        <v>120</v>
      </c>
      <c r="G838" s="38" t="s">
        <v>21</v>
      </c>
      <c r="H838" s="42">
        <v>6709.4</v>
      </c>
      <c r="I838" s="37"/>
      <c r="J838" s="44">
        <v>42193</v>
      </c>
      <c r="K838" s="42">
        <v>0</v>
      </c>
      <c r="L838" s="42">
        <v>5311.72</v>
      </c>
      <c r="M838" s="44">
        <v>45250</v>
      </c>
      <c r="N838" s="42">
        <v>1397.68</v>
      </c>
      <c r="O838" s="42">
        <v>0</v>
      </c>
      <c r="P838" s="45">
        <f>IF(J838&lt;DATEVALUE("2009-1-1"),3%,13%)</f>
        <v>0.13</v>
      </c>
      <c r="Q838" s="42">
        <f>IF(P838=13%,ROUND(O838/(1+P838)*P838,2),ROUND(O838/(1+0.03)*0.02,2))</f>
        <v>0</v>
      </c>
      <c r="R838" s="42">
        <f>O838-Q838</f>
        <v>0</v>
      </c>
      <c r="S838" s="42">
        <f>N838-R838</f>
        <v>1397.68</v>
      </c>
      <c r="T838" s="38">
        <v>2101</v>
      </c>
      <c r="U838" s="14">
        <f>S838/H838</f>
        <v>0.2083166900169911</v>
      </c>
      <c r="V838" s="19"/>
      <c r="W838" s="19"/>
      <c r="X838" s="37" t="s">
        <v>3473</v>
      </c>
    </row>
    <row r="839" spans="1:37" s="3" customFormat="1" ht="16.5" customHeight="1">
      <c r="A839" s="38">
        <v>46</v>
      </c>
      <c r="B839" s="39">
        <v>10732</v>
      </c>
      <c r="C839" s="38">
        <v>10320708</v>
      </c>
      <c r="D839" s="40" t="s">
        <v>418</v>
      </c>
      <c r="E839" s="31">
        <v>1</v>
      </c>
      <c r="F839" s="38">
        <v>120</v>
      </c>
      <c r="G839" s="38" t="s">
        <v>21</v>
      </c>
      <c r="H839" s="42">
        <v>24854.71</v>
      </c>
      <c r="I839" s="49"/>
      <c r="J839" s="44">
        <v>42062</v>
      </c>
      <c r="K839" s="42">
        <v>0</v>
      </c>
      <c r="L839" s="42">
        <v>19676.71</v>
      </c>
      <c r="M839" s="44">
        <v>45107</v>
      </c>
      <c r="N839" s="42">
        <f>H839-K839-L839</f>
        <v>5178</v>
      </c>
      <c r="O839" s="42">
        <v>0</v>
      </c>
      <c r="P839" s="45">
        <v>0.13</v>
      </c>
      <c r="Q839" s="42">
        <v>0</v>
      </c>
      <c r="R839" s="42">
        <v>0</v>
      </c>
      <c r="S839" s="42">
        <f>N839-R839</f>
        <v>5178</v>
      </c>
      <c r="T839" s="38">
        <v>2101</v>
      </c>
      <c r="U839" s="14">
        <f>S839/H839</f>
        <v>0.20833073489893869</v>
      </c>
      <c r="V839" s="19"/>
      <c r="W839" s="19"/>
      <c r="X839" s="37" t="s">
        <v>3460</v>
      </c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</row>
    <row r="840" spans="1:37" s="3" customFormat="1" ht="16.5" customHeight="1">
      <c r="A840" s="38">
        <v>242</v>
      </c>
      <c r="B840" s="39">
        <v>10745</v>
      </c>
      <c r="C840" s="38">
        <v>10308118</v>
      </c>
      <c r="D840" s="40" t="s">
        <v>583</v>
      </c>
      <c r="E840" s="58">
        <v>6</v>
      </c>
      <c r="F840" s="38">
        <v>60</v>
      </c>
      <c r="G840" s="38" t="s">
        <v>23</v>
      </c>
      <c r="H840" s="42">
        <v>969.24</v>
      </c>
      <c r="I840" s="57"/>
      <c r="J840" s="44">
        <v>43675</v>
      </c>
      <c r="K840" s="42">
        <v>0</v>
      </c>
      <c r="L840" s="42">
        <v>767.31</v>
      </c>
      <c r="M840" s="44">
        <v>45199</v>
      </c>
      <c r="N840" s="42">
        <f>H840-K840-L840</f>
        <v>201.93000000000006</v>
      </c>
      <c r="O840" s="42">
        <v>0</v>
      </c>
      <c r="P840" s="45">
        <v>0.13</v>
      </c>
      <c r="Q840" s="42">
        <v>0</v>
      </c>
      <c r="R840" s="42">
        <v>0</v>
      </c>
      <c r="S840" s="42">
        <f>N840-R840</f>
        <v>201.93000000000006</v>
      </c>
      <c r="T840" s="38">
        <v>5000</v>
      </c>
      <c r="U840" s="14">
        <f>S840/H840</f>
        <v>0.20833849201436183</v>
      </c>
      <c r="V840" s="19"/>
      <c r="W840" s="19"/>
      <c r="X840" s="37" t="s">
        <v>3463</v>
      </c>
    </row>
    <row r="841" spans="1:37" s="3" customFormat="1" ht="16.5" customHeight="1">
      <c r="A841" s="38">
        <v>20</v>
      </c>
      <c r="B841" s="39">
        <v>50101</v>
      </c>
      <c r="C841" s="38">
        <v>10302408</v>
      </c>
      <c r="D841" s="40" t="s">
        <v>2422</v>
      </c>
      <c r="E841" s="38">
        <v>7</v>
      </c>
      <c r="F841" s="38">
        <v>120</v>
      </c>
      <c r="G841" s="38" t="s">
        <v>23</v>
      </c>
      <c r="H841" s="42">
        <v>1495.73</v>
      </c>
      <c r="I841" s="2"/>
      <c r="J841" s="44">
        <v>42001</v>
      </c>
      <c r="K841" s="42">
        <v>0</v>
      </c>
      <c r="L841" s="42">
        <v>1184.1099999999999</v>
      </c>
      <c r="M841" s="44">
        <v>45046</v>
      </c>
      <c r="N841" s="42">
        <f>H841-K841-L841</f>
        <v>311.62000000000012</v>
      </c>
      <c r="O841" s="42">
        <v>0</v>
      </c>
      <c r="P841" s="45">
        <v>0.13</v>
      </c>
      <c r="Q841" s="42">
        <v>0</v>
      </c>
      <c r="R841" s="42">
        <v>0</v>
      </c>
      <c r="S841" s="42">
        <v>311.62</v>
      </c>
      <c r="T841" s="38">
        <v>5000</v>
      </c>
      <c r="U841" s="14">
        <f>S841/H841</f>
        <v>0.20833974046117948</v>
      </c>
      <c r="V841" s="19"/>
      <c r="W841" s="19"/>
      <c r="X841" s="37" t="s">
        <v>3477</v>
      </c>
    </row>
    <row r="842" spans="1:37" s="3" customFormat="1" ht="16.5" customHeight="1">
      <c r="A842" s="38">
        <v>31</v>
      </c>
      <c r="B842" s="39">
        <v>10723</v>
      </c>
      <c r="C842" s="38">
        <v>10294711</v>
      </c>
      <c r="D842" s="40" t="s">
        <v>1833</v>
      </c>
      <c r="E842" s="38">
        <v>1</v>
      </c>
      <c r="F842" s="38">
        <v>60</v>
      </c>
      <c r="G842" s="38" t="s">
        <v>83</v>
      </c>
      <c r="H842" s="42">
        <v>3230.77</v>
      </c>
      <c r="I842" s="49"/>
      <c r="J842" s="44">
        <v>43584</v>
      </c>
      <c r="K842" s="42">
        <v>0</v>
      </c>
      <c r="L842" s="42">
        <v>2557.5700000000002</v>
      </c>
      <c r="M842" s="44">
        <v>45107</v>
      </c>
      <c r="N842" s="42">
        <f>H842-K842-L842</f>
        <v>673.19999999999982</v>
      </c>
      <c r="O842" s="42">
        <v>0</v>
      </c>
      <c r="P842" s="45">
        <v>0.13</v>
      </c>
      <c r="Q842" s="42">
        <v>0</v>
      </c>
      <c r="R842" s="42">
        <v>0</v>
      </c>
      <c r="S842" s="42">
        <f>N842-R842</f>
        <v>673.19999999999982</v>
      </c>
      <c r="T842" s="38">
        <v>5000</v>
      </c>
      <c r="U842" s="14">
        <f>S842/H842</f>
        <v>0.20837137895919544</v>
      </c>
      <c r="V842" s="19"/>
      <c r="W842" s="19"/>
      <c r="X842" s="37" t="s">
        <v>3470</v>
      </c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</row>
    <row r="843" spans="1:37" s="3" customFormat="1" ht="16.5" customHeight="1">
      <c r="A843" s="38">
        <v>61</v>
      </c>
      <c r="B843" s="39">
        <v>50099</v>
      </c>
      <c r="C843" s="38">
        <v>10297332</v>
      </c>
      <c r="D843" s="40" t="s">
        <v>301</v>
      </c>
      <c r="E843" s="38">
        <v>1</v>
      </c>
      <c r="F843" s="38">
        <v>120</v>
      </c>
      <c r="G843" s="38" t="s">
        <v>21</v>
      </c>
      <c r="H843" s="42">
        <v>440719.59</v>
      </c>
      <c r="I843" s="2"/>
      <c r="J843" s="44">
        <v>42002</v>
      </c>
      <c r="K843" s="42">
        <v>0</v>
      </c>
      <c r="L843" s="42">
        <v>345413.97</v>
      </c>
      <c r="M843" s="44">
        <v>45016</v>
      </c>
      <c r="N843" s="42">
        <f>H843-K843-L843</f>
        <v>95305.620000000054</v>
      </c>
      <c r="O843" s="42">
        <v>3500</v>
      </c>
      <c r="P843" s="45">
        <v>0.13</v>
      </c>
      <c r="Q843" s="42">
        <v>402.65</v>
      </c>
      <c r="R843" s="42">
        <v>3097.35</v>
      </c>
      <c r="S843" s="42">
        <v>92208.27</v>
      </c>
      <c r="T843" s="38">
        <v>2101</v>
      </c>
      <c r="U843" s="14">
        <f>S843/H843</f>
        <v>0.20922208155076563</v>
      </c>
      <c r="V843" s="19"/>
      <c r="W843" s="19"/>
      <c r="X843" s="37" t="s">
        <v>3468</v>
      </c>
    </row>
    <row r="844" spans="1:37" s="3" customFormat="1" ht="16.5" customHeight="1">
      <c r="A844" s="38">
        <v>79</v>
      </c>
      <c r="B844" s="39">
        <v>50099</v>
      </c>
      <c r="C844" s="38">
        <v>10297330</v>
      </c>
      <c r="D844" s="40" t="s">
        <v>301</v>
      </c>
      <c r="E844" s="38">
        <v>1</v>
      </c>
      <c r="F844" s="38">
        <v>120</v>
      </c>
      <c r="G844" s="38" t="s">
        <v>21</v>
      </c>
      <c r="H844" s="42">
        <v>355965.82</v>
      </c>
      <c r="I844" s="2"/>
      <c r="J844" s="44">
        <v>42002</v>
      </c>
      <c r="K844" s="42">
        <v>0</v>
      </c>
      <c r="L844" s="42">
        <v>278988.12</v>
      </c>
      <c r="M844" s="44">
        <v>45016</v>
      </c>
      <c r="N844" s="42">
        <f>H844-K844-L844</f>
        <v>76977.700000000012</v>
      </c>
      <c r="O844" s="42">
        <v>2500</v>
      </c>
      <c r="P844" s="45">
        <v>0.13</v>
      </c>
      <c r="Q844" s="42">
        <v>287.61</v>
      </c>
      <c r="R844" s="42">
        <v>2212.39</v>
      </c>
      <c r="S844" s="42">
        <v>74765.31</v>
      </c>
      <c r="T844" s="38">
        <v>2001</v>
      </c>
      <c r="U844" s="14">
        <f>S844/H844</f>
        <v>0.21003508145810179</v>
      </c>
      <c r="V844" s="19"/>
      <c r="W844" s="19"/>
      <c r="X844" s="37" t="s">
        <v>3468</v>
      </c>
    </row>
    <row r="845" spans="1:37" s="3" customFormat="1" ht="16.5" customHeight="1">
      <c r="A845" s="38">
        <v>68</v>
      </c>
      <c r="B845" s="39">
        <v>50099</v>
      </c>
      <c r="C845" s="38">
        <v>10297331</v>
      </c>
      <c r="D845" s="40" t="s">
        <v>301</v>
      </c>
      <c r="E845" s="38">
        <v>1</v>
      </c>
      <c r="F845" s="38">
        <v>120</v>
      </c>
      <c r="G845" s="38" t="s">
        <v>21</v>
      </c>
      <c r="H845" s="42">
        <v>651252.81999999995</v>
      </c>
      <c r="I845" s="2"/>
      <c r="J845" s="44">
        <v>42002</v>
      </c>
      <c r="K845" s="42">
        <v>0</v>
      </c>
      <c r="L845" s="42">
        <v>510419.34</v>
      </c>
      <c r="M845" s="44">
        <v>45016</v>
      </c>
      <c r="N845" s="42">
        <f>H845-K845-L845</f>
        <v>140833.47999999992</v>
      </c>
      <c r="O845" s="42">
        <v>4400</v>
      </c>
      <c r="P845" s="45">
        <v>0.13</v>
      </c>
      <c r="Q845" s="42">
        <v>506.19</v>
      </c>
      <c r="R845" s="42">
        <v>3893.81</v>
      </c>
      <c r="S845" s="42">
        <v>136939.67000000001</v>
      </c>
      <c r="T845" s="38">
        <v>5000</v>
      </c>
      <c r="U845" s="14">
        <f>S845/H845</f>
        <v>0.21027113556299076</v>
      </c>
      <c r="V845" s="19"/>
      <c r="W845" s="19"/>
      <c r="X845" s="37" t="s">
        <v>3468</v>
      </c>
    </row>
    <row r="846" spans="1:37" s="3" customFormat="1" ht="16.5" customHeight="1">
      <c r="A846" s="38">
        <v>98</v>
      </c>
      <c r="B846" s="39">
        <v>50099</v>
      </c>
      <c r="C846" s="38">
        <v>10297504</v>
      </c>
      <c r="D846" s="40" t="s">
        <v>856</v>
      </c>
      <c r="E846" s="38">
        <v>1</v>
      </c>
      <c r="F846" s="38">
        <v>120</v>
      </c>
      <c r="G846" s="38" t="s">
        <v>23</v>
      </c>
      <c r="H846" s="42">
        <v>2222.2199999999998</v>
      </c>
      <c r="I846" s="2"/>
      <c r="J846" s="44">
        <v>42000</v>
      </c>
      <c r="K846" s="42">
        <v>0</v>
      </c>
      <c r="L846" s="42">
        <v>1741.59</v>
      </c>
      <c r="M846" s="44">
        <v>45016</v>
      </c>
      <c r="N846" s="42">
        <f>H846-K846-L846</f>
        <v>480.62999999999988</v>
      </c>
      <c r="O846" s="42">
        <v>10</v>
      </c>
      <c r="P846" s="45">
        <v>0.13</v>
      </c>
      <c r="Q846" s="42">
        <v>1.1499999999999999</v>
      </c>
      <c r="R846" s="42">
        <v>8.85</v>
      </c>
      <c r="S846" s="42">
        <v>471.78</v>
      </c>
      <c r="T846" s="38">
        <v>2101</v>
      </c>
      <c r="U846" s="14">
        <f>S846/H846</f>
        <v>0.21230121230121229</v>
      </c>
      <c r="V846" s="19"/>
      <c r="W846" s="19"/>
      <c r="X846" s="37" t="s">
        <v>3468</v>
      </c>
    </row>
    <row r="847" spans="1:37" s="3" customFormat="1" ht="16.5" customHeight="1">
      <c r="A847" s="38">
        <v>100</v>
      </c>
      <c r="B847" s="39">
        <v>50099</v>
      </c>
      <c r="C847" s="38">
        <v>10297497</v>
      </c>
      <c r="D847" s="40" t="s">
        <v>1136</v>
      </c>
      <c r="E847" s="38">
        <v>3</v>
      </c>
      <c r="F847" s="38">
        <v>120</v>
      </c>
      <c r="G847" s="38" t="s">
        <v>23</v>
      </c>
      <c r="H847" s="42">
        <v>7974.36</v>
      </c>
      <c r="I847" s="2"/>
      <c r="J847" s="44">
        <v>42000</v>
      </c>
      <c r="K847" s="42">
        <v>0</v>
      </c>
      <c r="L847" s="42">
        <v>6249.87</v>
      </c>
      <c r="M847" s="44">
        <v>45016</v>
      </c>
      <c r="N847" s="42">
        <f>H847-K847-L847</f>
        <v>1724.4899999999998</v>
      </c>
      <c r="O847" s="42">
        <v>30</v>
      </c>
      <c r="P847" s="45">
        <v>0.13</v>
      </c>
      <c r="Q847" s="42">
        <v>3.45</v>
      </c>
      <c r="R847" s="42">
        <v>26.55</v>
      </c>
      <c r="S847" s="42">
        <v>1697.94</v>
      </c>
      <c r="T847" s="38">
        <v>2101</v>
      </c>
      <c r="U847" s="14">
        <f>S847/H847</f>
        <v>0.2129249243826464</v>
      </c>
      <c r="V847" s="19"/>
      <c r="W847" s="19"/>
      <c r="X847" s="37" t="s">
        <v>3468</v>
      </c>
    </row>
    <row r="848" spans="1:37" s="3" customFormat="1" ht="16.5" customHeight="1">
      <c r="A848" s="38">
        <v>120</v>
      </c>
      <c r="B848" s="39">
        <v>10756</v>
      </c>
      <c r="C848" s="38">
        <v>10309542</v>
      </c>
      <c r="D848" s="40" t="s">
        <v>860</v>
      </c>
      <c r="E848" s="58">
        <v>5</v>
      </c>
      <c r="F848" s="38">
        <v>115</v>
      </c>
      <c r="G848" s="38" t="s">
        <v>23</v>
      </c>
      <c r="H848" s="42">
        <v>9538.4500000000007</v>
      </c>
      <c r="I848" s="37"/>
      <c r="J848" s="44">
        <v>42356</v>
      </c>
      <c r="K848" s="42">
        <v>0</v>
      </c>
      <c r="L848" s="42">
        <v>7425.4</v>
      </c>
      <c r="M848" s="44">
        <v>45245</v>
      </c>
      <c r="N848" s="42">
        <v>2113.0500000000002</v>
      </c>
      <c r="O848" s="42">
        <v>90</v>
      </c>
      <c r="P848" s="45">
        <f>IF(J848&lt;DATEVALUE("2009-1-1"),3%,13%)</f>
        <v>0.13</v>
      </c>
      <c r="Q848" s="42">
        <f>IF(P848=13%,ROUND(O848/(1+P848)*P848,2),ROUND(O848/(1+0.03)*0.02,2))</f>
        <v>10.35</v>
      </c>
      <c r="R848" s="42">
        <f>O848-Q848</f>
        <v>79.650000000000006</v>
      </c>
      <c r="S848" s="42">
        <f>N848-R848</f>
        <v>2033.4</v>
      </c>
      <c r="T848" s="38">
        <v>2101</v>
      </c>
      <c r="U848" s="14">
        <f>S848/H848</f>
        <v>0.21317929013623807</v>
      </c>
      <c r="V848" s="19"/>
      <c r="W848" s="19"/>
      <c r="X848" s="37" t="s">
        <v>3464</v>
      </c>
    </row>
    <row r="849" spans="1:37" s="3" customFormat="1" ht="16.5" customHeight="1">
      <c r="A849" s="38">
        <v>135</v>
      </c>
      <c r="B849" s="39">
        <v>50099</v>
      </c>
      <c r="C849" s="38">
        <v>10297723</v>
      </c>
      <c r="D849" s="40" t="s">
        <v>2575</v>
      </c>
      <c r="E849" s="38">
        <v>1</v>
      </c>
      <c r="F849" s="38">
        <v>1</v>
      </c>
      <c r="G849" s="38" t="s">
        <v>21</v>
      </c>
      <c r="H849" s="42">
        <v>14529.91</v>
      </c>
      <c r="I849" s="2"/>
      <c r="J849" s="44">
        <v>42002</v>
      </c>
      <c r="K849" s="42">
        <v>0</v>
      </c>
      <c r="L849" s="42">
        <v>11387.84</v>
      </c>
      <c r="M849" s="44">
        <v>45016</v>
      </c>
      <c r="N849" s="42">
        <f>H849-K849-L849</f>
        <v>3142.0699999999997</v>
      </c>
      <c r="O849" s="42">
        <v>50</v>
      </c>
      <c r="P849" s="45">
        <v>0.13</v>
      </c>
      <c r="Q849" s="42">
        <v>5.75</v>
      </c>
      <c r="R849" s="42">
        <v>44.25</v>
      </c>
      <c r="S849" s="42">
        <v>3097.82</v>
      </c>
      <c r="T849" s="38">
        <v>2101</v>
      </c>
      <c r="U849" s="14">
        <f>S849/H849</f>
        <v>0.21320297235151492</v>
      </c>
      <c r="V849" s="19"/>
      <c r="W849" s="19"/>
      <c r="X849" s="37" t="s">
        <v>3468</v>
      </c>
    </row>
    <row r="850" spans="1:37" s="3" customFormat="1" ht="16.5" customHeight="1">
      <c r="A850" s="38">
        <v>16</v>
      </c>
      <c r="B850" s="39">
        <v>50099</v>
      </c>
      <c r="C850" s="38">
        <v>10297554</v>
      </c>
      <c r="D850" s="40" t="s">
        <v>2530</v>
      </c>
      <c r="E850" s="38">
        <v>2</v>
      </c>
      <c r="F850" s="38">
        <v>120</v>
      </c>
      <c r="G850" s="38" t="s">
        <v>23</v>
      </c>
      <c r="H850" s="42">
        <v>1453</v>
      </c>
      <c r="I850" s="2"/>
      <c r="J850" s="44">
        <v>42000</v>
      </c>
      <c r="K850" s="42">
        <v>0</v>
      </c>
      <c r="L850" s="42">
        <v>1138.67</v>
      </c>
      <c r="M850" s="44">
        <v>45016</v>
      </c>
      <c r="N850" s="42">
        <f>H850-K850-L850</f>
        <v>314.32999999999993</v>
      </c>
      <c r="O850" s="42">
        <v>5</v>
      </c>
      <c r="P850" s="45">
        <v>0.13</v>
      </c>
      <c r="Q850" s="42">
        <v>0.57999999999999996</v>
      </c>
      <c r="R850" s="42">
        <v>4.42</v>
      </c>
      <c r="S850" s="42">
        <v>309.91000000000003</v>
      </c>
      <c r="T850" s="38">
        <v>5000</v>
      </c>
      <c r="U850" s="14">
        <f>S850/H850</f>
        <v>0.21328974535443912</v>
      </c>
      <c r="V850" s="19"/>
      <c r="W850" s="19"/>
      <c r="X850" s="37" t="s">
        <v>3468</v>
      </c>
    </row>
    <row r="851" spans="1:37" s="3" customFormat="1" ht="16.5" customHeight="1">
      <c r="A851" s="38">
        <v>123</v>
      </c>
      <c r="B851" s="39">
        <v>10756</v>
      </c>
      <c r="C851" s="38">
        <v>10308606</v>
      </c>
      <c r="D851" s="40" t="s">
        <v>140</v>
      </c>
      <c r="E851" s="58">
        <v>2</v>
      </c>
      <c r="F851" s="38">
        <v>115</v>
      </c>
      <c r="G851" s="38" t="s">
        <v>23</v>
      </c>
      <c r="H851" s="42">
        <v>3384.62</v>
      </c>
      <c r="I851" s="37"/>
      <c r="J851" s="44">
        <v>42356</v>
      </c>
      <c r="K851" s="42">
        <v>0</v>
      </c>
      <c r="L851" s="42">
        <v>2634.83</v>
      </c>
      <c r="M851" s="44">
        <v>45245</v>
      </c>
      <c r="N851" s="42">
        <v>749.79</v>
      </c>
      <c r="O851" s="42">
        <v>30</v>
      </c>
      <c r="P851" s="45">
        <f>IF(J851&lt;DATEVALUE("2009-1-1"),3%,13%)</f>
        <v>0.13</v>
      </c>
      <c r="Q851" s="42">
        <f>IF(P851=13%,ROUND(O851/(1+P851)*P851,2),ROUND(O851/(1+0.03)*0.02,2))</f>
        <v>3.45</v>
      </c>
      <c r="R851" s="42">
        <f>O851-Q851</f>
        <v>26.55</v>
      </c>
      <c r="S851" s="42">
        <f>N851-R851</f>
        <v>723.24</v>
      </c>
      <c r="T851" s="38">
        <v>5000</v>
      </c>
      <c r="U851" s="14">
        <f>S851/H851</f>
        <v>0.21368425406692629</v>
      </c>
      <c r="V851" s="19"/>
      <c r="W851" s="19"/>
      <c r="X851" s="37" t="s">
        <v>3464</v>
      </c>
    </row>
    <row r="852" spans="1:37" s="3" customFormat="1" ht="16.5" customHeight="1">
      <c r="A852" s="38">
        <v>124</v>
      </c>
      <c r="B852" s="39">
        <v>10756</v>
      </c>
      <c r="C852" s="38">
        <v>10308607</v>
      </c>
      <c r="D852" s="40" t="s">
        <v>141</v>
      </c>
      <c r="E852" s="58">
        <v>2</v>
      </c>
      <c r="F852" s="38">
        <v>115</v>
      </c>
      <c r="G852" s="38" t="s">
        <v>23</v>
      </c>
      <c r="H852" s="42">
        <v>3384.62</v>
      </c>
      <c r="I852" s="37"/>
      <c r="J852" s="44">
        <v>42356</v>
      </c>
      <c r="K852" s="42">
        <v>0</v>
      </c>
      <c r="L852" s="42">
        <v>2634.83</v>
      </c>
      <c r="M852" s="44">
        <v>45245</v>
      </c>
      <c r="N852" s="42">
        <v>749.79</v>
      </c>
      <c r="O852" s="42">
        <v>30</v>
      </c>
      <c r="P852" s="45">
        <f>IF(J852&lt;DATEVALUE("2009-1-1"),3%,13%)</f>
        <v>0.13</v>
      </c>
      <c r="Q852" s="42">
        <f>IF(P852=13%,ROUND(O852/(1+P852)*P852,2),ROUND(O852/(1+0.03)*0.02,2))</f>
        <v>3.45</v>
      </c>
      <c r="R852" s="42">
        <f>O852-Q852</f>
        <v>26.55</v>
      </c>
      <c r="S852" s="42">
        <f>N852-R852</f>
        <v>723.24</v>
      </c>
      <c r="T852" s="38">
        <v>5000</v>
      </c>
      <c r="U852" s="14">
        <f>S852/H852</f>
        <v>0.21368425406692629</v>
      </c>
      <c r="V852" s="19"/>
      <c r="W852" s="19"/>
      <c r="X852" s="37" t="s">
        <v>3464</v>
      </c>
    </row>
    <row r="853" spans="1:37" s="3" customFormat="1" ht="16.5" customHeight="1">
      <c r="A853" s="38">
        <v>89</v>
      </c>
      <c r="B853" s="39">
        <v>50099</v>
      </c>
      <c r="C853" s="38">
        <v>10297756</v>
      </c>
      <c r="D853" s="40" t="s">
        <v>2559</v>
      </c>
      <c r="E853" s="38">
        <v>64</v>
      </c>
      <c r="F853" s="38">
        <v>120</v>
      </c>
      <c r="G853" s="38" t="s">
        <v>23</v>
      </c>
      <c r="H853" s="42">
        <v>17971.2</v>
      </c>
      <c r="I853" s="2"/>
      <c r="J853" s="44">
        <v>42000</v>
      </c>
      <c r="K853" s="42">
        <v>0</v>
      </c>
      <c r="L853" s="42">
        <v>14084.9</v>
      </c>
      <c r="M853" s="44">
        <v>45016</v>
      </c>
      <c r="N853" s="42">
        <f>H853-K853-L853</f>
        <v>3886.3000000000011</v>
      </c>
      <c r="O853" s="42">
        <v>50</v>
      </c>
      <c r="P853" s="45">
        <v>0.13</v>
      </c>
      <c r="Q853" s="42">
        <v>5.75</v>
      </c>
      <c r="R853" s="42">
        <v>44.25</v>
      </c>
      <c r="S853" s="42">
        <v>3842.05</v>
      </c>
      <c r="T853" s="38">
        <v>5000</v>
      </c>
      <c r="U853" s="14">
        <f>S853/H853</f>
        <v>0.21378928507834757</v>
      </c>
      <c r="V853" s="19"/>
      <c r="W853" s="19"/>
      <c r="X853" s="37" t="s">
        <v>3468</v>
      </c>
    </row>
    <row r="854" spans="1:37" s="3" customFormat="1" ht="16.5" customHeight="1">
      <c r="A854" s="38">
        <v>140</v>
      </c>
      <c r="B854" s="39">
        <v>50099</v>
      </c>
      <c r="C854" s="38">
        <v>10297534</v>
      </c>
      <c r="D854" s="40" t="s">
        <v>2576</v>
      </c>
      <c r="E854" s="38">
        <v>1</v>
      </c>
      <c r="F854" s="38">
        <v>1</v>
      </c>
      <c r="G854" s="38" t="s">
        <v>21</v>
      </c>
      <c r="H854" s="42">
        <v>24358.97</v>
      </c>
      <c r="I854" s="2"/>
      <c r="J854" s="44">
        <v>42002</v>
      </c>
      <c r="K854" s="42">
        <v>0</v>
      </c>
      <c r="L854" s="42">
        <v>19091.28</v>
      </c>
      <c r="M854" s="44">
        <v>45016</v>
      </c>
      <c r="N854" s="42">
        <f>H854-K854-L854</f>
        <v>5267.6900000000023</v>
      </c>
      <c r="O854" s="42">
        <v>50</v>
      </c>
      <c r="P854" s="45">
        <v>0.13</v>
      </c>
      <c r="Q854" s="42">
        <v>5.75</v>
      </c>
      <c r="R854" s="42">
        <v>44.25</v>
      </c>
      <c r="S854" s="42">
        <v>5223.4399999999996</v>
      </c>
      <c r="T854" s="38">
        <v>2106</v>
      </c>
      <c r="U854" s="14">
        <f>S854/H854</f>
        <v>0.21443599626749404</v>
      </c>
      <c r="V854" s="19"/>
      <c r="W854" s="19"/>
      <c r="X854" s="37" t="s">
        <v>3468</v>
      </c>
    </row>
    <row r="855" spans="1:37" s="3" customFormat="1" ht="16.5" customHeight="1">
      <c r="A855" s="38">
        <v>117</v>
      </c>
      <c r="B855" s="39">
        <v>50099</v>
      </c>
      <c r="C855" s="38">
        <v>10297700</v>
      </c>
      <c r="D855" s="40" t="s">
        <v>1640</v>
      </c>
      <c r="E855" s="38">
        <v>22</v>
      </c>
      <c r="F855" s="38">
        <v>120</v>
      </c>
      <c r="G855" s="38" t="s">
        <v>23</v>
      </c>
      <c r="H855" s="42">
        <v>9856</v>
      </c>
      <c r="I855" s="2"/>
      <c r="J855" s="44">
        <v>42000</v>
      </c>
      <c r="K855" s="42">
        <v>0</v>
      </c>
      <c r="L855" s="42">
        <v>7724.64</v>
      </c>
      <c r="M855" s="44">
        <v>45016</v>
      </c>
      <c r="N855" s="42">
        <f>H855-K855-L855</f>
        <v>2131.3599999999997</v>
      </c>
      <c r="O855" s="42">
        <v>20</v>
      </c>
      <c r="P855" s="45">
        <v>0.13</v>
      </c>
      <c r="Q855" s="42">
        <v>2.2999999999999998</v>
      </c>
      <c r="R855" s="42">
        <v>17.7</v>
      </c>
      <c r="S855" s="42">
        <v>2113.66</v>
      </c>
      <c r="T855" s="38">
        <v>2101</v>
      </c>
      <c r="U855" s="14">
        <f>S855/H855</f>
        <v>0.21445413961038959</v>
      </c>
      <c r="V855" s="19"/>
      <c r="W855" s="19"/>
      <c r="X855" s="37" t="s">
        <v>3468</v>
      </c>
    </row>
    <row r="856" spans="1:37" s="3" customFormat="1" ht="16.5" customHeight="1">
      <c r="A856" s="38">
        <v>94</v>
      </c>
      <c r="B856" s="39">
        <v>50099</v>
      </c>
      <c r="C856" s="38">
        <v>10297460</v>
      </c>
      <c r="D856" s="40" t="s">
        <v>2561</v>
      </c>
      <c r="E856" s="38">
        <v>444</v>
      </c>
      <c r="F856" s="38">
        <v>120</v>
      </c>
      <c r="G856" s="38" t="s">
        <v>23</v>
      </c>
      <c r="H856" s="42">
        <v>51948</v>
      </c>
      <c r="I856" s="2"/>
      <c r="J856" s="44">
        <v>42000</v>
      </c>
      <c r="K856" s="42">
        <v>0</v>
      </c>
      <c r="L856" s="42">
        <v>40714.28</v>
      </c>
      <c r="M856" s="44">
        <v>45016</v>
      </c>
      <c r="N856" s="42">
        <f>H856-K856-L856</f>
        <v>11233.720000000001</v>
      </c>
      <c r="O856" s="42">
        <v>100</v>
      </c>
      <c r="P856" s="45">
        <v>0.13</v>
      </c>
      <c r="Q856" s="42">
        <v>11.5</v>
      </c>
      <c r="R856" s="42">
        <v>88.5</v>
      </c>
      <c r="S856" s="42">
        <v>11145.22</v>
      </c>
      <c r="T856" s="38">
        <v>5000</v>
      </c>
      <c r="U856" s="14">
        <f>S856/H856</f>
        <v>0.21454569954569952</v>
      </c>
      <c r="V856" s="19"/>
      <c r="W856" s="19"/>
      <c r="X856" s="37" t="s">
        <v>3468</v>
      </c>
    </row>
    <row r="857" spans="1:37" s="3" customFormat="1" ht="16.5" customHeight="1">
      <c r="A857" s="38">
        <v>15</v>
      </c>
      <c r="B857" s="39">
        <v>10700</v>
      </c>
      <c r="C857" s="38">
        <v>10275557</v>
      </c>
      <c r="D857" s="40" t="s">
        <v>301</v>
      </c>
      <c r="E857" s="46">
        <v>0.7</v>
      </c>
      <c r="F857" s="38">
        <v>120</v>
      </c>
      <c r="G857" s="38" t="s">
        <v>21</v>
      </c>
      <c r="H857" s="42">
        <v>139334.22</v>
      </c>
      <c r="I857" s="2"/>
      <c r="J857" s="44">
        <v>42425</v>
      </c>
      <c r="K857" s="42">
        <v>0</v>
      </c>
      <c r="L857" s="42">
        <v>95966.36</v>
      </c>
      <c r="M857" s="44">
        <v>45077</v>
      </c>
      <c r="N857" s="42">
        <f>H857-K857-L857</f>
        <v>43367.86</v>
      </c>
      <c r="O857" s="42">
        <v>15142</v>
      </c>
      <c r="P857" s="45">
        <v>0.13</v>
      </c>
      <c r="Q857" s="42">
        <v>1742</v>
      </c>
      <c r="R857" s="42">
        <v>13400</v>
      </c>
      <c r="S857" s="42">
        <v>29967.86</v>
      </c>
      <c r="T857" s="38">
        <v>5000</v>
      </c>
      <c r="U857" s="14">
        <f>S857/H857</f>
        <v>0.21507896624389902</v>
      </c>
      <c r="V857" s="19"/>
      <c r="W857" s="19"/>
      <c r="X857" s="37" t="s">
        <v>3455</v>
      </c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</row>
    <row r="858" spans="1:37" s="3" customFormat="1" ht="16.5" customHeight="1">
      <c r="A858" s="38">
        <v>127</v>
      </c>
      <c r="B858" s="39">
        <v>50099</v>
      </c>
      <c r="C858" s="38">
        <v>10297531</v>
      </c>
      <c r="D858" s="40" t="s">
        <v>2573</v>
      </c>
      <c r="E858" s="38">
        <v>1</v>
      </c>
      <c r="F858" s="38">
        <v>120</v>
      </c>
      <c r="G858" s="38" t="s">
        <v>21</v>
      </c>
      <c r="H858" s="42">
        <v>14358.97</v>
      </c>
      <c r="I858" s="2"/>
      <c r="J858" s="44">
        <v>42002</v>
      </c>
      <c r="K858" s="42">
        <v>0</v>
      </c>
      <c r="L858" s="42">
        <v>11253.95</v>
      </c>
      <c r="M858" s="44">
        <v>45016</v>
      </c>
      <c r="N858" s="42">
        <f>H858-K858-L858</f>
        <v>3105.0199999999986</v>
      </c>
      <c r="O858" s="42">
        <v>15</v>
      </c>
      <c r="P858" s="45">
        <v>0.13</v>
      </c>
      <c r="Q858" s="42">
        <v>1.73</v>
      </c>
      <c r="R858" s="42">
        <v>13.27</v>
      </c>
      <c r="S858" s="42">
        <v>3091.75</v>
      </c>
      <c r="T858" s="38">
        <v>2106</v>
      </c>
      <c r="U858" s="14">
        <f>S858/H858</f>
        <v>0.21531836893593342</v>
      </c>
      <c r="V858" s="19"/>
      <c r="W858" s="19"/>
      <c r="X858" s="37" t="s">
        <v>3468</v>
      </c>
    </row>
    <row r="859" spans="1:37" s="3" customFormat="1" ht="16.5" customHeight="1">
      <c r="A859" s="38">
        <v>93</v>
      </c>
      <c r="B859" s="39">
        <v>50099</v>
      </c>
      <c r="C859" s="38">
        <v>10297759</v>
      </c>
      <c r="D859" s="40" t="s">
        <v>2560</v>
      </c>
      <c r="E859" s="38">
        <v>118</v>
      </c>
      <c r="F859" s="38">
        <v>120</v>
      </c>
      <c r="G859" s="38" t="s">
        <v>23</v>
      </c>
      <c r="H859" s="42">
        <v>49855</v>
      </c>
      <c r="I859" s="2"/>
      <c r="J859" s="44">
        <v>42000</v>
      </c>
      <c r="K859" s="42">
        <v>0</v>
      </c>
      <c r="L859" s="42">
        <v>39073.839999999997</v>
      </c>
      <c r="M859" s="44">
        <v>45016</v>
      </c>
      <c r="N859" s="42">
        <f>H859-K859-L859</f>
        <v>10781.160000000003</v>
      </c>
      <c r="O859" s="42">
        <v>50</v>
      </c>
      <c r="P859" s="45">
        <v>0.13</v>
      </c>
      <c r="Q859" s="42">
        <v>5.75</v>
      </c>
      <c r="R859" s="42">
        <v>44.25</v>
      </c>
      <c r="S859" s="42">
        <v>10736.91</v>
      </c>
      <c r="T859" s="38">
        <v>5000</v>
      </c>
      <c r="U859" s="14">
        <f>S859/H859</f>
        <v>0.21536275198074414</v>
      </c>
      <c r="V859" s="19"/>
      <c r="W859" s="19"/>
      <c r="X859" s="37" t="s">
        <v>3468</v>
      </c>
    </row>
    <row r="860" spans="1:37" s="3" customFormat="1" ht="16.5" customHeight="1">
      <c r="A860" s="38">
        <v>116</v>
      </c>
      <c r="B860" s="39">
        <v>50099</v>
      </c>
      <c r="C860" s="38">
        <v>10297533</v>
      </c>
      <c r="D860" s="40" t="s">
        <v>2567</v>
      </c>
      <c r="E860" s="38">
        <v>4</v>
      </c>
      <c r="F860" s="38">
        <v>120</v>
      </c>
      <c r="G860" s="38" t="s">
        <v>21</v>
      </c>
      <c r="H860" s="42">
        <v>77264.960000000006</v>
      </c>
      <c r="I860" s="2"/>
      <c r="J860" s="44">
        <v>42002</v>
      </c>
      <c r="K860" s="42">
        <v>0</v>
      </c>
      <c r="L860" s="42">
        <v>60556.38</v>
      </c>
      <c r="M860" s="44">
        <v>45016</v>
      </c>
      <c r="N860" s="42">
        <f>H860-K860-L860</f>
        <v>16708.580000000009</v>
      </c>
      <c r="O860" s="42">
        <v>50</v>
      </c>
      <c r="P860" s="45">
        <v>0.13</v>
      </c>
      <c r="Q860" s="42">
        <v>5.75</v>
      </c>
      <c r="R860" s="42">
        <v>44.25</v>
      </c>
      <c r="S860" s="42">
        <v>16664.330000000002</v>
      </c>
      <c r="T860" s="38">
        <v>2106</v>
      </c>
      <c r="U860" s="14">
        <f>S860/H860</f>
        <v>0.21567771471052338</v>
      </c>
      <c r="V860" s="19"/>
      <c r="W860" s="19"/>
      <c r="X860" s="37" t="s">
        <v>3468</v>
      </c>
    </row>
    <row r="861" spans="1:37" s="3" customFormat="1" ht="16.5" customHeight="1">
      <c r="A861" s="38">
        <v>95</v>
      </c>
      <c r="B861" s="39">
        <v>50099</v>
      </c>
      <c r="C861" s="38">
        <v>10297502</v>
      </c>
      <c r="D861" s="40" t="s">
        <v>1619</v>
      </c>
      <c r="E861" s="38">
        <v>38</v>
      </c>
      <c r="F861" s="38">
        <v>120</v>
      </c>
      <c r="G861" s="38" t="s">
        <v>23</v>
      </c>
      <c r="H861" s="42">
        <v>87042.8</v>
      </c>
      <c r="I861" s="2"/>
      <c r="J861" s="44">
        <v>42000</v>
      </c>
      <c r="K861" s="42">
        <v>0</v>
      </c>
      <c r="L861" s="42">
        <v>68219.78</v>
      </c>
      <c r="M861" s="44">
        <v>45016</v>
      </c>
      <c r="N861" s="42">
        <f>H861-K861-L861</f>
        <v>18823.020000000004</v>
      </c>
      <c r="O861" s="42">
        <v>50</v>
      </c>
      <c r="P861" s="45">
        <v>0.13</v>
      </c>
      <c r="Q861" s="42">
        <v>5.75</v>
      </c>
      <c r="R861" s="42">
        <v>44.25</v>
      </c>
      <c r="S861" s="42">
        <v>18778.77</v>
      </c>
      <c r="T861" s="38">
        <v>2101</v>
      </c>
      <c r="U861" s="14">
        <f>S861/H861</f>
        <v>0.21574179599001869</v>
      </c>
      <c r="V861" s="19"/>
      <c r="W861" s="19"/>
      <c r="X861" s="37" t="s">
        <v>3468</v>
      </c>
    </row>
    <row r="862" spans="1:37" s="3" customFormat="1" ht="16.5" customHeight="1">
      <c r="A862" s="38">
        <v>10</v>
      </c>
      <c r="B862" s="39">
        <v>50099</v>
      </c>
      <c r="C862" s="38">
        <v>10297475</v>
      </c>
      <c r="D862" s="40" t="s">
        <v>1926</v>
      </c>
      <c r="E862" s="38">
        <v>1</v>
      </c>
      <c r="F862" s="38">
        <v>120</v>
      </c>
      <c r="G862" s="38" t="s">
        <v>23</v>
      </c>
      <c r="H862" s="42">
        <v>2186.3200000000002</v>
      </c>
      <c r="I862" s="2"/>
      <c r="J862" s="44">
        <v>42000</v>
      </c>
      <c r="K862" s="42">
        <v>0</v>
      </c>
      <c r="L862" s="42">
        <v>1696.24</v>
      </c>
      <c r="M862" s="44">
        <v>44985</v>
      </c>
      <c r="N862" s="42">
        <f>H862-K862-L862</f>
        <v>490.08000000000015</v>
      </c>
      <c r="O862" s="42">
        <v>20</v>
      </c>
      <c r="P862" s="45">
        <v>0.13</v>
      </c>
      <c r="Q862" s="42">
        <v>2.2999999999999998</v>
      </c>
      <c r="R862" s="42">
        <v>17.7</v>
      </c>
      <c r="S862" s="42">
        <f>N862-R862</f>
        <v>472.38000000000017</v>
      </c>
      <c r="T862" s="38">
        <v>2101</v>
      </c>
      <c r="U862" s="14">
        <f>S862/H862</f>
        <v>0.21606169270738049</v>
      </c>
      <c r="V862" s="19"/>
      <c r="W862" s="19"/>
      <c r="X862" s="37" t="s">
        <v>3468</v>
      </c>
    </row>
    <row r="863" spans="1:37" s="3" customFormat="1" ht="16.5" customHeight="1">
      <c r="A863" s="38">
        <v>40</v>
      </c>
      <c r="B863" s="39">
        <v>10756</v>
      </c>
      <c r="C863" s="38">
        <v>10308599</v>
      </c>
      <c r="D863" s="40" t="s">
        <v>1197</v>
      </c>
      <c r="E863" s="38">
        <v>2</v>
      </c>
      <c r="F863" s="38">
        <v>120</v>
      </c>
      <c r="G863" s="38" t="s">
        <v>21</v>
      </c>
      <c r="H863" s="42">
        <v>13931.62</v>
      </c>
      <c r="I863" s="53"/>
      <c r="J863" s="44">
        <v>42356</v>
      </c>
      <c r="K863" s="42">
        <v>0</v>
      </c>
      <c r="L863" s="42">
        <v>10036.49</v>
      </c>
      <c r="M863" s="44">
        <v>45138</v>
      </c>
      <c r="N863" s="42">
        <f>H863-K863-L863</f>
        <v>3895.130000000001</v>
      </c>
      <c r="O863" s="42">
        <v>1000</v>
      </c>
      <c r="P863" s="45">
        <v>0.13</v>
      </c>
      <c r="Q863" s="42">
        <v>115.04</v>
      </c>
      <c r="R863" s="42">
        <v>884.96</v>
      </c>
      <c r="S863" s="42">
        <v>3010.17</v>
      </c>
      <c r="T863" s="38">
        <v>2001</v>
      </c>
      <c r="U863" s="14">
        <f>S863/H863</f>
        <v>0.21606747815401223</v>
      </c>
      <c r="V863" s="19"/>
      <c r="W863" s="19"/>
      <c r="X863" s="37" t="s">
        <v>3464</v>
      </c>
    </row>
    <row r="864" spans="1:37" s="3" customFormat="1" ht="16.5" customHeight="1">
      <c r="A864" s="38">
        <v>35</v>
      </c>
      <c r="B864" s="39">
        <v>50099</v>
      </c>
      <c r="C864" s="38">
        <v>10297323</v>
      </c>
      <c r="D864" s="40" t="s">
        <v>2539</v>
      </c>
      <c r="E864" s="38">
        <v>7</v>
      </c>
      <c r="F864" s="38">
        <v>120</v>
      </c>
      <c r="G864" s="38" t="s">
        <v>23</v>
      </c>
      <c r="H864" s="42">
        <v>1417</v>
      </c>
      <c r="I864" s="2"/>
      <c r="J864" s="44">
        <v>42000</v>
      </c>
      <c r="K864" s="42">
        <v>0</v>
      </c>
      <c r="L864" s="42">
        <v>1110.6099999999999</v>
      </c>
      <c r="M864" s="44">
        <v>45016</v>
      </c>
      <c r="N864" s="42">
        <f>H864-K864-L864</f>
        <v>306.3900000000001</v>
      </c>
      <c r="O864" s="42">
        <v>0</v>
      </c>
      <c r="P864" s="45">
        <v>0.13</v>
      </c>
      <c r="Q864" s="42">
        <v>0</v>
      </c>
      <c r="R864" s="42">
        <v>0</v>
      </c>
      <c r="S864" s="42">
        <v>306.39</v>
      </c>
      <c r="T864" s="38">
        <v>5000</v>
      </c>
      <c r="U864" s="14">
        <f>S864/H864</f>
        <v>0.2162244177840508</v>
      </c>
      <c r="V864" s="19"/>
      <c r="W864" s="19"/>
      <c r="X864" s="37" t="s">
        <v>3468</v>
      </c>
    </row>
    <row r="865" spans="1:37" s="3" customFormat="1" ht="16.5" customHeight="1">
      <c r="A865" s="38">
        <v>353</v>
      </c>
      <c r="B865" s="39">
        <v>10739</v>
      </c>
      <c r="C865" s="38">
        <v>10278504</v>
      </c>
      <c r="D865" s="40" t="s">
        <v>489</v>
      </c>
      <c r="E865" s="58">
        <v>4</v>
      </c>
      <c r="F865" s="38">
        <v>120</v>
      </c>
      <c r="G865" s="38" t="s">
        <v>23</v>
      </c>
      <c r="H865" s="42">
        <v>529.20000000000005</v>
      </c>
      <c r="I865" s="57"/>
      <c r="J865" s="44">
        <v>42182</v>
      </c>
      <c r="K865" s="42">
        <v>0</v>
      </c>
      <c r="L865" s="42">
        <v>414.77</v>
      </c>
      <c r="M865" s="44">
        <v>45199</v>
      </c>
      <c r="N865" s="42">
        <f>H865-L865</f>
        <v>114.43000000000006</v>
      </c>
      <c r="O865" s="42">
        <v>0</v>
      </c>
      <c r="P865" s="45">
        <v>0.13</v>
      </c>
      <c r="Q865" s="42">
        <v>0</v>
      </c>
      <c r="R865" s="42">
        <v>0</v>
      </c>
      <c r="S865" s="42">
        <f>N865-R865</f>
        <v>114.43000000000006</v>
      </c>
      <c r="T865" s="38">
        <v>2201</v>
      </c>
      <c r="U865" s="14">
        <f>S865/H865</f>
        <v>0.21623204837490562</v>
      </c>
      <c r="V865" s="19"/>
      <c r="W865" s="19"/>
      <c r="X865" s="37" t="s">
        <v>3462</v>
      </c>
    </row>
    <row r="866" spans="1:37" s="3" customFormat="1" ht="16.5" customHeight="1">
      <c r="A866" s="38">
        <v>26</v>
      </c>
      <c r="B866" s="39">
        <v>50099</v>
      </c>
      <c r="C866" s="38">
        <v>10297536</v>
      </c>
      <c r="D866" s="40" t="s">
        <v>272</v>
      </c>
      <c r="E866" s="38">
        <v>3</v>
      </c>
      <c r="F866" s="38">
        <v>120</v>
      </c>
      <c r="G866" s="38" t="s">
        <v>23</v>
      </c>
      <c r="H866" s="42">
        <v>4815</v>
      </c>
      <c r="I866" s="2"/>
      <c r="J866" s="44">
        <v>42000</v>
      </c>
      <c r="K866" s="42">
        <v>0</v>
      </c>
      <c r="L866" s="42">
        <v>3773.78</v>
      </c>
      <c r="M866" s="44">
        <v>45016</v>
      </c>
      <c r="N866" s="42">
        <f>H866-K866-L866</f>
        <v>1041.2199999999998</v>
      </c>
      <c r="O866" s="42">
        <v>0</v>
      </c>
      <c r="P866" s="45">
        <v>0.13</v>
      </c>
      <c r="Q866" s="42">
        <v>0</v>
      </c>
      <c r="R866" s="42">
        <v>0</v>
      </c>
      <c r="S866" s="42">
        <v>1041.22</v>
      </c>
      <c r="T866" s="38">
        <v>1601</v>
      </c>
      <c r="U866" s="14">
        <f>S866/H866</f>
        <v>0.21624506749740396</v>
      </c>
      <c r="V866" s="19"/>
      <c r="W866" s="19"/>
      <c r="X866" s="37" t="s">
        <v>3468</v>
      </c>
    </row>
    <row r="867" spans="1:37" s="3" customFormat="1" ht="16.5" customHeight="1">
      <c r="A867" s="38">
        <v>38</v>
      </c>
      <c r="B867" s="39">
        <v>50099</v>
      </c>
      <c r="C867" s="38">
        <v>10297336</v>
      </c>
      <c r="D867" s="40" t="s">
        <v>230</v>
      </c>
      <c r="E867" s="38">
        <v>2</v>
      </c>
      <c r="F867" s="38">
        <v>120</v>
      </c>
      <c r="G867" s="38" t="s">
        <v>23</v>
      </c>
      <c r="H867" s="42">
        <v>5340</v>
      </c>
      <c r="I867" s="2"/>
      <c r="J867" s="44">
        <v>42000</v>
      </c>
      <c r="K867" s="42">
        <v>0</v>
      </c>
      <c r="L867" s="42">
        <v>4185.24</v>
      </c>
      <c r="M867" s="44">
        <v>45016</v>
      </c>
      <c r="N867" s="42">
        <f>H867-K867-L867</f>
        <v>1154.7600000000002</v>
      </c>
      <c r="O867" s="42">
        <v>0</v>
      </c>
      <c r="P867" s="45">
        <v>0.13</v>
      </c>
      <c r="Q867" s="42">
        <v>0</v>
      </c>
      <c r="R867" s="42">
        <v>0</v>
      </c>
      <c r="S867" s="42">
        <v>1154.76</v>
      </c>
      <c r="T867" s="38">
        <v>2004</v>
      </c>
      <c r="U867" s="14">
        <f>S867/H867</f>
        <v>0.21624719101123596</v>
      </c>
      <c r="V867" s="19"/>
      <c r="W867" s="19"/>
      <c r="X867" s="37" t="s">
        <v>3468</v>
      </c>
    </row>
    <row r="868" spans="1:37" s="3" customFormat="1" ht="16.5" customHeight="1">
      <c r="A868" s="38">
        <v>138</v>
      </c>
      <c r="B868" s="39">
        <v>50099</v>
      </c>
      <c r="C868" s="38">
        <v>10297689</v>
      </c>
      <c r="D868" s="40" t="s">
        <v>862</v>
      </c>
      <c r="E868" s="38">
        <v>39</v>
      </c>
      <c r="F868" s="38">
        <v>39</v>
      </c>
      <c r="G868" s="38" t="s">
        <v>23</v>
      </c>
      <c r="H868" s="42">
        <v>37245</v>
      </c>
      <c r="I868" s="2"/>
      <c r="J868" s="44">
        <v>42001</v>
      </c>
      <c r="K868" s="42">
        <v>0</v>
      </c>
      <c r="L868" s="42">
        <v>29190.85</v>
      </c>
      <c r="M868" s="44">
        <v>45016</v>
      </c>
      <c r="N868" s="42">
        <f>H868-K868-L868</f>
        <v>8054.1500000000015</v>
      </c>
      <c r="O868" s="42">
        <v>0</v>
      </c>
      <c r="P868" s="45">
        <v>0.13</v>
      </c>
      <c r="Q868" s="42">
        <v>0</v>
      </c>
      <c r="R868" s="42">
        <v>0</v>
      </c>
      <c r="S868" s="42">
        <v>8054.15</v>
      </c>
      <c r="T868" s="38">
        <v>2101</v>
      </c>
      <c r="U868" s="14">
        <f>S868/H868</f>
        <v>0.21624781849912739</v>
      </c>
      <c r="V868" s="19"/>
      <c r="W868" s="19"/>
      <c r="X868" s="37" t="s">
        <v>3468</v>
      </c>
    </row>
    <row r="869" spans="1:37" s="3" customFormat="1" ht="16.5" customHeight="1">
      <c r="A869" s="38">
        <v>27</v>
      </c>
      <c r="B869" s="39">
        <v>50099</v>
      </c>
      <c r="C869" s="38">
        <v>10297678</v>
      </c>
      <c r="D869" s="40" t="s">
        <v>991</v>
      </c>
      <c r="E869" s="38">
        <v>18</v>
      </c>
      <c r="F869" s="38">
        <v>120</v>
      </c>
      <c r="G869" s="38" t="s">
        <v>23</v>
      </c>
      <c r="H869" s="42">
        <v>26460</v>
      </c>
      <c r="I869" s="2"/>
      <c r="J869" s="44">
        <v>42001</v>
      </c>
      <c r="K869" s="42">
        <v>0</v>
      </c>
      <c r="L869" s="42">
        <v>20738.060000000001</v>
      </c>
      <c r="M869" s="44">
        <v>45016</v>
      </c>
      <c r="N869" s="42">
        <f>H869-K869-L869</f>
        <v>5721.9399999999987</v>
      </c>
      <c r="O869" s="42">
        <v>0</v>
      </c>
      <c r="P869" s="45">
        <v>0.13</v>
      </c>
      <c r="Q869" s="42">
        <v>0</v>
      </c>
      <c r="R869" s="42">
        <v>0</v>
      </c>
      <c r="S869" s="42">
        <v>5721.94</v>
      </c>
      <c r="T869" s="38">
        <v>1601</v>
      </c>
      <c r="U869" s="14">
        <f>S869/H869</f>
        <v>0.21624867724867725</v>
      </c>
      <c r="V869" s="19"/>
      <c r="W869" s="19"/>
      <c r="X869" s="37" t="s">
        <v>3468</v>
      </c>
    </row>
    <row r="870" spans="1:37" s="3" customFormat="1" ht="16.5" customHeight="1">
      <c r="A870" s="38">
        <v>67</v>
      </c>
      <c r="B870" s="39">
        <v>50099</v>
      </c>
      <c r="C870" s="38">
        <v>10297334</v>
      </c>
      <c r="D870" s="40" t="s">
        <v>1684</v>
      </c>
      <c r="E870" s="38">
        <v>4</v>
      </c>
      <c r="F870" s="38">
        <v>120</v>
      </c>
      <c r="G870" s="38" t="s">
        <v>23</v>
      </c>
      <c r="H870" s="42">
        <v>14852</v>
      </c>
      <c r="I870" s="2"/>
      <c r="J870" s="44">
        <v>42000</v>
      </c>
      <c r="K870" s="42">
        <v>0</v>
      </c>
      <c r="L870" s="42">
        <v>11640.27</v>
      </c>
      <c r="M870" s="44">
        <v>45016</v>
      </c>
      <c r="N870" s="42">
        <f>H870-K870-L870</f>
        <v>3211.7299999999996</v>
      </c>
      <c r="O870" s="42">
        <v>0</v>
      </c>
      <c r="P870" s="45">
        <v>0.13</v>
      </c>
      <c r="Q870" s="42">
        <v>0</v>
      </c>
      <c r="R870" s="42">
        <v>0</v>
      </c>
      <c r="S870" s="42">
        <v>3211.73</v>
      </c>
      <c r="T870" s="38">
        <v>2002</v>
      </c>
      <c r="U870" s="14">
        <f>S870/H870</f>
        <v>0.21624899003501213</v>
      </c>
      <c r="V870" s="19"/>
      <c r="W870" s="19"/>
      <c r="X870" s="37" t="s">
        <v>3468</v>
      </c>
    </row>
    <row r="871" spans="1:37" s="3" customFormat="1" ht="16.5" customHeight="1">
      <c r="A871" s="38">
        <v>87</v>
      </c>
      <c r="B871" s="39">
        <v>50099</v>
      </c>
      <c r="C871" s="38">
        <v>10297644</v>
      </c>
      <c r="D871" s="40" t="s">
        <v>2558</v>
      </c>
      <c r="E871" s="38">
        <v>1</v>
      </c>
      <c r="F871" s="38">
        <v>120</v>
      </c>
      <c r="G871" s="38" t="s">
        <v>21</v>
      </c>
      <c r="H871" s="42">
        <v>80794.84</v>
      </c>
      <c r="I871" s="2"/>
      <c r="J871" s="44">
        <v>42002</v>
      </c>
      <c r="K871" s="42">
        <v>0</v>
      </c>
      <c r="L871" s="42">
        <v>63323</v>
      </c>
      <c r="M871" s="44">
        <v>45016</v>
      </c>
      <c r="N871" s="42">
        <f>H871-K871-L871</f>
        <v>17471.839999999997</v>
      </c>
      <c r="O871" s="42">
        <v>0</v>
      </c>
      <c r="P871" s="45">
        <v>0.13</v>
      </c>
      <c r="Q871" s="42">
        <v>0</v>
      </c>
      <c r="R871" s="42">
        <v>0</v>
      </c>
      <c r="S871" s="42">
        <v>17471.84</v>
      </c>
      <c r="T871" s="38">
        <v>5000</v>
      </c>
      <c r="U871" s="14">
        <f>S871/H871</f>
        <v>0.21624945355421213</v>
      </c>
      <c r="V871" s="19"/>
      <c r="W871" s="19"/>
      <c r="X871" s="37" t="s">
        <v>3468</v>
      </c>
    </row>
    <row r="872" spans="1:37" s="3" customFormat="1" ht="16.5" customHeight="1">
      <c r="A872" s="38">
        <v>167</v>
      </c>
      <c r="B872" s="39">
        <v>10736</v>
      </c>
      <c r="C872" s="38">
        <v>10284268</v>
      </c>
      <c r="D872" s="40" t="s">
        <v>31</v>
      </c>
      <c r="E872" s="38">
        <v>200</v>
      </c>
      <c r="F872" s="38">
        <v>120</v>
      </c>
      <c r="G872" s="38" t="s">
        <v>23</v>
      </c>
      <c r="H872" s="42">
        <v>8888.8799999999992</v>
      </c>
      <c r="I872" s="49"/>
      <c r="J872" s="44">
        <v>42089</v>
      </c>
      <c r="K872" s="42">
        <v>0</v>
      </c>
      <c r="L872" s="42">
        <v>6966.66</v>
      </c>
      <c r="M872" s="44">
        <v>45107</v>
      </c>
      <c r="N872" s="42">
        <f>H872-K872-L872</f>
        <v>1922.2199999999993</v>
      </c>
      <c r="O872" s="42">
        <v>0</v>
      </c>
      <c r="P872" s="45">
        <v>0.13</v>
      </c>
      <c r="Q872" s="42">
        <v>0</v>
      </c>
      <c r="R872" s="42">
        <v>0</v>
      </c>
      <c r="S872" s="42">
        <f>N872-R872</f>
        <v>1922.2199999999993</v>
      </c>
      <c r="T872" s="38">
        <v>5000</v>
      </c>
      <c r="U872" s="14">
        <f>S872/H872</f>
        <v>0.2162499662499662</v>
      </c>
      <c r="V872" s="19"/>
      <c r="W872" s="19"/>
      <c r="X872" s="37" t="s">
        <v>3461</v>
      </c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</row>
    <row r="873" spans="1:37" s="3" customFormat="1" ht="16.5" customHeight="1">
      <c r="A873" s="38">
        <v>72</v>
      </c>
      <c r="B873" s="39">
        <v>50099</v>
      </c>
      <c r="C873" s="38">
        <v>10297642</v>
      </c>
      <c r="D873" s="40" t="s">
        <v>2551</v>
      </c>
      <c r="E873" s="38">
        <v>1</v>
      </c>
      <c r="F873" s="38">
        <v>120</v>
      </c>
      <c r="G873" s="38" t="s">
        <v>21</v>
      </c>
      <c r="H873" s="42">
        <v>57710.99</v>
      </c>
      <c r="I873" s="2"/>
      <c r="J873" s="44">
        <v>42002</v>
      </c>
      <c r="K873" s="42">
        <v>0</v>
      </c>
      <c r="L873" s="42">
        <v>45230.99</v>
      </c>
      <c r="M873" s="44">
        <v>45016</v>
      </c>
      <c r="N873" s="42">
        <f>H873-K873-L873</f>
        <v>12480</v>
      </c>
      <c r="O873" s="42">
        <v>0</v>
      </c>
      <c r="P873" s="45">
        <v>0.13</v>
      </c>
      <c r="Q873" s="42">
        <v>0</v>
      </c>
      <c r="R873" s="42">
        <v>0</v>
      </c>
      <c r="S873" s="42">
        <v>12480</v>
      </c>
      <c r="T873" s="38">
        <v>5000</v>
      </c>
      <c r="U873" s="14">
        <f>S873/H873</f>
        <v>0.21624997249224109</v>
      </c>
      <c r="V873" s="19"/>
      <c r="W873" s="19"/>
      <c r="X873" s="37" t="s">
        <v>3468</v>
      </c>
    </row>
    <row r="874" spans="1:37" s="3" customFormat="1" ht="16.5" customHeight="1">
      <c r="A874" s="38">
        <v>65</v>
      </c>
      <c r="B874" s="39">
        <v>50099</v>
      </c>
      <c r="C874" s="38">
        <v>10297333</v>
      </c>
      <c r="D874" s="40" t="s">
        <v>984</v>
      </c>
      <c r="E874" s="38">
        <v>2</v>
      </c>
      <c r="F874" s="38">
        <v>120</v>
      </c>
      <c r="G874" s="38" t="s">
        <v>23</v>
      </c>
      <c r="H874" s="42">
        <v>9000</v>
      </c>
      <c r="I874" s="2"/>
      <c r="J874" s="44">
        <v>42000</v>
      </c>
      <c r="K874" s="42">
        <v>0</v>
      </c>
      <c r="L874" s="42">
        <v>7053.75</v>
      </c>
      <c r="M874" s="44">
        <v>45016</v>
      </c>
      <c r="N874" s="42">
        <f>H874-K874-L874</f>
        <v>1946.25</v>
      </c>
      <c r="O874" s="42">
        <v>0</v>
      </c>
      <c r="P874" s="45">
        <v>0.13</v>
      </c>
      <c r="Q874" s="42">
        <v>0</v>
      </c>
      <c r="R874" s="42">
        <v>0</v>
      </c>
      <c r="S874" s="42">
        <v>1946.25</v>
      </c>
      <c r="T874" s="38">
        <v>1601</v>
      </c>
      <c r="U874" s="14">
        <f>S874/H874</f>
        <v>0.21625</v>
      </c>
      <c r="V874" s="19"/>
      <c r="W874" s="19"/>
      <c r="X874" s="37" t="s">
        <v>3468</v>
      </c>
    </row>
    <row r="875" spans="1:37" s="3" customFormat="1" ht="16.5" customHeight="1">
      <c r="A875" s="38">
        <v>120</v>
      </c>
      <c r="B875" s="39">
        <v>50099</v>
      </c>
      <c r="C875" s="38">
        <v>10297355</v>
      </c>
      <c r="D875" s="40" t="s">
        <v>2294</v>
      </c>
      <c r="E875" s="38">
        <v>1</v>
      </c>
      <c r="F875" s="38">
        <v>120</v>
      </c>
      <c r="G875" s="38" t="s">
        <v>727</v>
      </c>
      <c r="H875" s="42">
        <v>528889.66</v>
      </c>
      <c r="I875" s="2"/>
      <c r="J875" s="44">
        <v>42003</v>
      </c>
      <c r="K875" s="42">
        <v>0</v>
      </c>
      <c r="L875" s="42">
        <v>414517.27</v>
      </c>
      <c r="M875" s="44">
        <v>45016</v>
      </c>
      <c r="N875" s="42">
        <f>H875-K875-L875</f>
        <v>114372.39000000001</v>
      </c>
      <c r="O875" s="42">
        <v>0</v>
      </c>
      <c r="P875" s="45">
        <v>0.13</v>
      </c>
      <c r="Q875" s="42">
        <v>0</v>
      </c>
      <c r="R875" s="42">
        <v>0</v>
      </c>
      <c r="S875" s="42">
        <v>114372.39</v>
      </c>
      <c r="T875" s="38">
        <v>5000</v>
      </c>
      <c r="U875" s="14">
        <f>S875/H875</f>
        <v>0.21625000193802238</v>
      </c>
      <c r="V875" s="19"/>
      <c r="W875" s="19"/>
      <c r="X875" s="37" t="s">
        <v>3468</v>
      </c>
    </row>
    <row r="876" spans="1:37" s="3" customFormat="1" ht="16.5" customHeight="1">
      <c r="A876" s="38">
        <v>91</v>
      </c>
      <c r="B876" s="39">
        <v>50099</v>
      </c>
      <c r="C876" s="38">
        <v>10297758</v>
      </c>
      <c r="D876" s="40" t="s">
        <v>109</v>
      </c>
      <c r="E876" s="38">
        <v>75</v>
      </c>
      <c r="F876" s="38">
        <v>120</v>
      </c>
      <c r="G876" s="38" t="s">
        <v>23</v>
      </c>
      <c r="H876" s="42">
        <v>31500</v>
      </c>
      <c r="I876" s="2"/>
      <c r="J876" s="44">
        <v>42000</v>
      </c>
      <c r="K876" s="42">
        <v>0</v>
      </c>
      <c r="L876" s="42">
        <v>24688.11</v>
      </c>
      <c r="M876" s="44">
        <v>45016</v>
      </c>
      <c r="N876" s="42">
        <f>H876-K876-L876</f>
        <v>6811.8899999999994</v>
      </c>
      <c r="O876" s="42">
        <v>0</v>
      </c>
      <c r="P876" s="45">
        <v>0.13</v>
      </c>
      <c r="Q876" s="42">
        <v>0</v>
      </c>
      <c r="R876" s="42">
        <v>0</v>
      </c>
      <c r="S876" s="42">
        <v>6811.89</v>
      </c>
      <c r="T876" s="38">
        <v>5000</v>
      </c>
      <c r="U876" s="14">
        <f>S876/H876</f>
        <v>0.21625047619047619</v>
      </c>
      <c r="V876" s="19"/>
      <c r="W876" s="19"/>
      <c r="X876" s="37" t="s">
        <v>3468</v>
      </c>
    </row>
    <row r="877" spans="1:37" s="3" customFormat="1" ht="16.5" customHeight="1">
      <c r="A877" s="38">
        <v>60</v>
      </c>
      <c r="B877" s="39">
        <v>50099</v>
      </c>
      <c r="C877" s="38">
        <v>10297696</v>
      </c>
      <c r="D877" s="40" t="s">
        <v>1673</v>
      </c>
      <c r="E877" s="38">
        <v>22</v>
      </c>
      <c r="F877" s="38">
        <v>120</v>
      </c>
      <c r="G877" s="38" t="s">
        <v>23</v>
      </c>
      <c r="H877" s="42">
        <v>12650</v>
      </c>
      <c r="I877" s="2"/>
      <c r="J877" s="44">
        <v>42000</v>
      </c>
      <c r="K877" s="42">
        <v>0</v>
      </c>
      <c r="L877" s="42">
        <v>9914.43</v>
      </c>
      <c r="M877" s="44">
        <v>45016</v>
      </c>
      <c r="N877" s="42">
        <f>H877-K877-L877</f>
        <v>2735.5699999999997</v>
      </c>
      <c r="O877" s="42">
        <v>0</v>
      </c>
      <c r="P877" s="45">
        <v>0.13</v>
      </c>
      <c r="Q877" s="42">
        <v>0</v>
      </c>
      <c r="R877" s="42">
        <v>0</v>
      </c>
      <c r="S877" s="42">
        <v>2735.57</v>
      </c>
      <c r="T877" s="38">
        <v>1601</v>
      </c>
      <c r="U877" s="14">
        <f>S877/H877</f>
        <v>0.21625059288537551</v>
      </c>
      <c r="V877" s="19"/>
      <c r="W877" s="19"/>
      <c r="X877" s="37" t="s">
        <v>3468</v>
      </c>
    </row>
    <row r="878" spans="1:37" s="3" customFormat="1" ht="16.5" customHeight="1">
      <c r="A878" s="38">
        <v>2</v>
      </c>
      <c r="B878" s="39">
        <v>40708</v>
      </c>
      <c r="C878" s="38">
        <v>10278646</v>
      </c>
      <c r="D878" s="40" t="s">
        <v>2904</v>
      </c>
      <c r="E878" s="41">
        <v>1</v>
      </c>
      <c r="F878" s="38">
        <v>120</v>
      </c>
      <c r="G878" s="38" t="s">
        <v>262</v>
      </c>
      <c r="H878" s="42">
        <v>96921</v>
      </c>
      <c r="I878" s="2"/>
      <c r="J878" s="44">
        <v>41941</v>
      </c>
      <c r="K878" s="42">
        <v>0</v>
      </c>
      <c r="L878" s="42">
        <v>75961.77</v>
      </c>
      <c r="M878" s="44">
        <v>44957</v>
      </c>
      <c r="N878" s="42">
        <f>H878-K878-L878</f>
        <v>20959.229999999996</v>
      </c>
      <c r="O878" s="42">
        <v>0</v>
      </c>
      <c r="P878" s="45">
        <v>0.13</v>
      </c>
      <c r="Q878" s="42">
        <v>0</v>
      </c>
      <c r="R878" s="42">
        <v>0</v>
      </c>
      <c r="S878" s="42">
        <f>N878-R878</f>
        <v>20959.229999999996</v>
      </c>
      <c r="T878" s="38">
        <v>5000</v>
      </c>
      <c r="U878" s="14">
        <f>S878/H878</f>
        <v>0.21625065775218988</v>
      </c>
      <c r="V878" s="19"/>
      <c r="W878" s="19"/>
      <c r="X878" s="37" t="s">
        <v>3467</v>
      </c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</row>
    <row r="879" spans="1:37" s="3" customFormat="1" ht="16.5" customHeight="1">
      <c r="A879" s="38">
        <v>69</v>
      </c>
      <c r="B879" s="39">
        <v>50099</v>
      </c>
      <c r="C879" s="38">
        <v>10297645</v>
      </c>
      <c r="D879" s="40" t="s">
        <v>2548</v>
      </c>
      <c r="E879" s="38">
        <v>1</v>
      </c>
      <c r="F879" s="38">
        <v>120</v>
      </c>
      <c r="G879" s="38" t="s">
        <v>21</v>
      </c>
      <c r="H879" s="42">
        <v>18743.849999999999</v>
      </c>
      <c r="I879" s="2"/>
      <c r="J879" s="44">
        <v>42002</v>
      </c>
      <c r="K879" s="42">
        <v>0</v>
      </c>
      <c r="L879" s="42">
        <v>14690.48</v>
      </c>
      <c r="M879" s="44">
        <v>45016</v>
      </c>
      <c r="N879" s="42">
        <f>H879-K879-L879</f>
        <v>4053.369999999999</v>
      </c>
      <c r="O879" s="42">
        <v>0</v>
      </c>
      <c r="P879" s="45">
        <v>0.13</v>
      </c>
      <c r="Q879" s="42">
        <v>0</v>
      </c>
      <c r="R879" s="42">
        <v>0</v>
      </c>
      <c r="S879" s="42">
        <v>4053.37</v>
      </c>
      <c r="T879" s="38">
        <v>1601</v>
      </c>
      <c r="U879" s="14">
        <f>S879/H879</f>
        <v>0.21625066355097808</v>
      </c>
      <c r="V879" s="19"/>
      <c r="W879" s="19"/>
      <c r="X879" s="37" t="s">
        <v>3468</v>
      </c>
    </row>
    <row r="880" spans="1:37" s="3" customFormat="1" ht="16.5" customHeight="1">
      <c r="A880" s="38">
        <v>71</v>
      </c>
      <c r="B880" s="39">
        <v>50099</v>
      </c>
      <c r="C880" s="38">
        <v>10297639</v>
      </c>
      <c r="D880" s="40" t="s">
        <v>2550</v>
      </c>
      <c r="E880" s="38">
        <v>1</v>
      </c>
      <c r="F880" s="38">
        <v>120</v>
      </c>
      <c r="G880" s="38" t="s">
        <v>21</v>
      </c>
      <c r="H880" s="42">
        <v>68161.399999999994</v>
      </c>
      <c r="I880" s="2"/>
      <c r="J880" s="44">
        <v>42002</v>
      </c>
      <c r="K880" s="42">
        <v>0</v>
      </c>
      <c r="L880" s="42">
        <v>53421.45</v>
      </c>
      <c r="M880" s="44">
        <v>45016</v>
      </c>
      <c r="N880" s="42">
        <f>H880-K880-L880</f>
        <v>14739.949999999997</v>
      </c>
      <c r="O880" s="42">
        <v>0</v>
      </c>
      <c r="P880" s="45">
        <v>0.13</v>
      </c>
      <c r="Q880" s="42">
        <v>0</v>
      </c>
      <c r="R880" s="42">
        <v>0</v>
      </c>
      <c r="S880" s="42">
        <v>14739.95</v>
      </c>
      <c r="T880" s="38">
        <v>5000</v>
      </c>
      <c r="U880" s="14">
        <f>S880/H880</f>
        <v>0.2162506932075926</v>
      </c>
      <c r="V880" s="19"/>
      <c r="W880" s="19"/>
      <c r="X880" s="37" t="s">
        <v>3468</v>
      </c>
    </row>
    <row r="881" spans="1:24" s="3" customFormat="1" ht="16.5" customHeight="1">
      <c r="A881" s="38">
        <v>86</v>
      </c>
      <c r="B881" s="39">
        <v>50099</v>
      </c>
      <c r="C881" s="38">
        <v>10297640</v>
      </c>
      <c r="D881" s="40" t="s">
        <v>2557</v>
      </c>
      <c r="E881" s="38">
        <v>1</v>
      </c>
      <c r="F881" s="38">
        <v>120</v>
      </c>
      <c r="G881" s="38" t="s">
        <v>21</v>
      </c>
      <c r="H881" s="42">
        <v>103880.05</v>
      </c>
      <c r="I881" s="2"/>
      <c r="J881" s="44">
        <v>42002</v>
      </c>
      <c r="K881" s="42">
        <v>0</v>
      </c>
      <c r="L881" s="42">
        <v>81415.86</v>
      </c>
      <c r="M881" s="44">
        <v>45016</v>
      </c>
      <c r="N881" s="42">
        <f>H881-K881-L881</f>
        <v>22464.190000000002</v>
      </c>
      <c r="O881" s="42">
        <v>0</v>
      </c>
      <c r="P881" s="45">
        <v>0.13</v>
      </c>
      <c r="Q881" s="42">
        <v>0</v>
      </c>
      <c r="R881" s="42">
        <v>0</v>
      </c>
      <c r="S881" s="42">
        <v>22464.19</v>
      </c>
      <c r="T881" s="38">
        <v>5000</v>
      </c>
      <c r="U881" s="14">
        <f>S881/H881</f>
        <v>0.21625124362185039</v>
      </c>
      <c r="V881" s="19"/>
      <c r="W881" s="19"/>
      <c r="X881" s="37" t="s">
        <v>3468</v>
      </c>
    </row>
    <row r="882" spans="1:24" s="3" customFormat="1" ht="16.5" customHeight="1">
      <c r="A882" s="38">
        <v>74</v>
      </c>
      <c r="B882" s="39">
        <v>50099</v>
      </c>
      <c r="C882" s="38">
        <v>10297646</v>
      </c>
      <c r="D882" s="40" t="s">
        <v>2553</v>
      </c>
      <c r="E882" s="38">
        <v>1</v>
      </c>
      <c r="F882" s="38">
        <v>120</v>
      </c>
      <c r="G882" s="38" t="s">
        <v>21</v>
      </c>
      <c r="H882" s="42">
        <v>84990.85</v>
      </c>
      <c r="I882" s="2"/>
      <c r="J882" s="44">
        <v>42002</v>
      </c>
      <c r="K882" s="42">
        <v>0</v>
      </c>
      <c r="L882" s="42">
        <v>66611.460000000006</v>
      </c>
      <c r="M882" s="44">
        <v>45016</v>
      </c>
      <c r="N882" s="42">
        <f>H882-K882-L882</f>
        <v>18379.39</v>
      </c>
      <c r="O882" s="42">
        <v>0</v>
      </c>
      <c r="P882" s="45">
        <v>0.13</v>
      </c>
      <c r="Q882" s="42">
        <v>0</v>
      </c>
      <c r="R882" s="42">
        <v>0</v>
      </c>
      <c r="S882" s="42">
        <v>18379.39</v>
      </c>
      <c r="T882" s="38">
        <v>2101</v>
      </c>
      <c r="U882" s="14">
        <f>S882/H882</f>
        <v>0.21625139647385569</v>
      </c>
      <c r="V882" s="19"/>
      <c r="W882" s="19"/>
      <c r="X882" s="37" t="s">
        <v>3468</v>
      </c>
    </row>
    <row r="883" spans="1:24" s="3" customFormat="1" ht="16.5" customHeight="1">
      <c r="A883" s="38">
        <v>73</v>
      </c>
      <c r="B883" s="39">
        <v>50099</v>
      </c>
      <c r="C883" s="38">
        <v>10297641</v>
      </c>
      <c r="D883" s="40" t="s">
        <v>2552</v>
      </c>
      <c r="E883" s="38">
        <v>1</v>
      </c>
      <c r="F883" s="38">
        <v>120</v>
      </c>
      <c r="G883" s="38" t="s">
        <v>21</v>
      </c>
      <c r="H883" s="42">
        <v>52092.99</v>
      </c>
      <c r="I883" s="2"/>
      <c r="J883" s="44">
        <v>42002</v>
      </c>
      <c r="K883" s="42">
        <v>0</v>
      </c>
      <c r="L883" s="42">
        <v>40827.78</v>
      </c>
      <c r="M883" s="44">
        <v>45016</v>
      </c>
      <c r="N883" s="42">
        <f>H883-K883-L883</f>
        <v>11265.21</v>
      </c>
      <c r="O883" s="42">
        <v>0</v>
      </c>
      <c r="P883" s="45">
        <v>0.13</v>
      </c>
      <c r="Q883" s="42">
        <v>0</v>
      </c>
      <c r="R883" s="42">
        <v>0</v>
      </c>
      <c r="S883" s="42">
        <v>11265.21</v>
      </c>
      <c r="T883" s="38">
        <v>5000</v>
      </c>
      <c r="U883" s="14">
        <f>S883/H883</f>
        <v>0.21625193716083488</v>
      </c>
      <c r="V883" s="19"/>
      <c r="W883" s="19"/>
      <c r="X883" s="37" t="s">
        <v>3468</v>
      </c>
    </row>
    <row r="884" spans="1:24" s="3" customFormat="1" ht="16.5" customHeight="1">
      <c r="A884" s="38">
        <v>63</v>
      </c>
      <c r="B884" s="39">
        <v>50099</v>
      </c>
      <c r="C884" s="38">
        <v>10296794</v>
      </c>
      <c r="D884" s="40" t="s">
        <v>2545</v>
      </c>
      <c r="E884" s="38">
        <v>1</v>
      </c>
      <c r="F884" s="38">
        <v>120</v>
      </c>
      <c r="G884" s="38" t="s">
        <v>23</v>
      </c>
      <c r="H884" s="42">
        <v>1845.3</v>
      </c>
      <c r="I884" s="2"/>
      <c r="J884" s="44">
        <v>42000</v>
      </c>
      <c r="K884" s="42">
        <v>0</v>
      </c>
      <c r="L884" s="42">
        <v>1446.25</v>
      </c>
      <c r="M884" s="44">
        <v>45016</v>
      </c>
      <c r="N884" s="42">
        <f>H884-K884-L884</f>
        <v>399.04999999999995</v>
      </c>
      <c r="O884" s="42">
        <v>0</v>
      </c>
      <c r="P884" s="45">
        <v>0.13</v>
      </c>
      <c r="Q884" s="42">
        <v>0</v>
      </c>
      <c r="R884" s="42">
        <v>0</v>
      </c>
      <c r="S884" s="42">
        <v>399.05</v>
      </c>
      <c r="T884" s="38">
        <v>1601</v>
      </c>
      <c r="U884" s="14">
        <f>S884/H884</f>
        <v>0.21625209992955077</v>
      </c>
      <c r="V884" s="19"/>
      <c r="W884" s="19"/>
      <c r="X884" s="37" t="s">
        <v>3468</v>
      </c>
    </row>
    <row r="885" spans="1:24" s="3" customFormat="1" ht="16.5" customHeight="1">
      <c r="A885" s="38">
        <v>137</v>
      </c>
      <c r="B885" s="39">
        <v>50099</v>
      </c>
      <c r="C885" s="38">
        <v>10297699</v>
      </c>
      <c r="D885" s="40" t="s">
        <v>237</v>
      </c>
      <c r="E885" s="38">
        <v>74</v>
      </c>
      <c r="F885" s="38">
        <v>74</v>
      </c>
      <c r="G885" s="38" t="s">
        <v>23</v>
      </c>
      <c r="H885" s="42">
        <v>33152</v>
      </c>
      <c r="I885" s="2"/>
      <c r="J885" s="44">
        <v>42000</v>
      </c>
      <c r="K885" s="42">
        <v>0</v>
      </c>
      <c r="L885" s="42">
        <v>25982.78</v>
      </c>
      <c r="M885" s="44">
        <v>45016</v>
      </c>
      <c r="N885" s="42">
        <f>H885-K885-L885</f>
        <v>7169.2200000000012</v>
      </c>
      <c r="O885" s="42">
        <v>0</v>
      </c>
      <c r="P885" s="45">
        <v>0.13</v>
      </c>
      <c r="Q885" s="42">
        <v>0</v>
      </c>
      <c r="R885" s="42">
        <v>0</v>
      </c>
      <c r="S885" s="42">
        <v>7169.22</v>
      </c>
      <c r="T885" s="38">
        <v>2101</v>
      </c>
      <c r="U885" s="14">
        <f>S885/H885</f>
        <v>0.21625301640926642</v>
      </c>
      <c r="V885" s="19"/>
      <c r="W885" s="19"/>
      <c r="X885" s="37" t="s">
        <v>3468</v>
      </c>
    </row>
    <row r="886" spans="1:24" s="3" customFormat="1" ht="16.5" customHeight="1">
      <c r="A886" s="38">
        <v>70</v>
      </c>
      <c r="B886" s="39">
        <v>50099</v>
      </c>
      <c r="C886" s="38">
        <v>10297647</v>
      </c>
      <c r="D886" s="40" t="s">
        <v>2549</v>
      </c>
      <c r="E886" s="38">
        <v>1</v>
      </c>
      <c r="F886" s="38">
        <v>120</v>
      </c>
      <c r="G886" s="38" t="s">
        <v>21</v>
      </c>
      <c r="H886" s="42">
        <v>19767.34</v>
      </c>
      <c r="I886" s="2"/>
      <c r="J886" s="44">
        <v>42002</v>
      </c>
      <c r="K886" s="42">
        <v>0</v>
      </c>
      <c r="L886" s="42">
        <v>15492.57</v>
      </c>
      <c r="M886" s="44">
        <v>45016</v>
      </c>
      <c r="N886" s="42">
        <f>H886-K886-L886</f>
        <v>4274.7700000000004</v>
      </c>
      <c r="O886" s="42">
        <v>0</v>
      </c>
      <c r="P886" s="45">
        <v>0.13</v>
      </c>
      <c r="Q886" s="42">
        <v>0</v>
      </c>
      <c r="R886" s="42">
        <v>0</v>
      </c>
      <c r="S886" s="42">
        <v>4274.7700000000004</v>
      </c>
      <c r="T886" s="38">
        <v>2001</v>
      </c>
      <c r="U886" s="14">
        <f>S886/H886</f>
        <v>0.21625418493332943</v>
      </c>
      <c r="V886" s="19"/>
      <c r="W886" s="19"/>
      <c r="X886" s="37" t="s">
        <v>3468</v>
      </c>
    </row>
    <row r="887" spans="1:24" s="3" customFormat="1" ht="16.5" customHeight="1">
      <c r="A887" s="38">
        <v>108</v>
      </c>
      <c r="B887" s="39">
        <v>50099</v>
      </c>
      <c r="C887" s="38">
        <v>10297694</v>
      </c>
      <c r="D887" s="40" t="s">
        <v>885</v>
      </c>
      <c r="E887" s="38">
        <v>18</v>
      </c>
      <c r="F887" s="38">
        <v>120</v>
      </c>
      <c r="G887" s="38" t="s">
        <v>23</v>
      </c>
      <c r="H887" s="42">
        <v>12474</v>
      </c>
      <c r="I887" s="2"/>
      <c r="J887" s="44">
        <v>42000</v>
      </c>
      <c r="K887" s="42">
        <v>0</v>
      </c>
      <c r="L887" s="42">
        <v>9776.44</v>
      </c>
      <c r="M887" s="44">
        <v>45016</v>
      </c>
      <c r="N887" s="42">
        <f>H887-K887-L887</f>
        <v>2697.5599999999995</v>
      </c>
      <c r="O887" s="42">
        <v>0</v>
      </c>
      <c r="P887" s="45">
        <v>0.13</v>
      </c>
      <c r="Q887" s="42">
        <v>0</v>
      </c>
      <c r="R887" s="42">
        <v>0</v>
      </c>
      <c r="S887" s="42">
        <v>2697.56</v>
      </c>
      <c r="T887" s="38">
        <v>2107</v>
      </c>
      <c r="U887" s="14">
        <f>S887/H887</f>
        <v>0.2162546095879429</v>
      </c>
      <c r="V887" s="19"/>
      <c r="W887" s="19"/>
      <c r="X887" s="37" t="s">
        <v>3468</v>
      </c>
    </row>
    <row r="888" spans="1:24" s="3" customFormat="1" ht="16.5" customHeight="1">
      <c r="A888" s="38">
        <v>136</v>
      </c>
      <c r="B888" s="39">
        <v>50099</v>
      </c>
      <c r="C888" s="38">
        <v>10297703</v>
      </c>
      <c r="D888" s="40" t="s">
        <v>887</v>
      </c>
      <c r="E888" s="38">
        <v>27</v>
      </c>
      <c r="F888" s="38">
        <v>27</v>
      </c>
      <c r="G888" s="38" t="s">
        <v>23</v>
      </c>
      <c r="H888" s="42">
        <v>7722</v>
      </c>
      <c r="I888" s="2"/>
      <c r="J888" s="44">
        <v>42000</v>
      </c>
      <c r="K888" s="42">
        <v>0</v>
      </c>
      <c r="L888" s="42">
        <v>6052.08</v>
      </c>
      <c r="M888" s="44">
        <v>45016</v>
      </c>
      <c r="N888" s="42">
        <f>H888-K888-L888</f>
        <v>1669.92</v>
      </c>
      <c r="O888" s="42">
        <v>0</v>
      </c>
      <c r="P888" s="45">
        <v>0.13</v>
      </c>
      <c r="Q888" s="42">
        <v>0</v>
      </c>
      <c r="R888" s="42">
        <v>0</v>
      </c>
      <c r="S888" s="42">
        <v>1669.92</v>
      </c>
      <c r="T888" s="38">
        <v>2107</v>
      </c>
      <c r="U888" s="14">
        <f>S888/H888</f>
        <v>0.21625485625485627</v>
      </c>
      <c r="V888" s="19"/>
      <c r="W888" s="19"/>
      <c r="X888" s="37" t="s">
        <v>3468</v>
      </c>
    </row>
    <row r="889" spans="1:24" s="3" customFormat="1" ht="16.5" customHeight="1">
      <c r="A889" s="38">
        <v>55</v>
      </c>
      <c r="B889" s="39">
        <v>10723</v>
      </c>
      <c r="C889" s="38">
        <v>10295395</v>
      </c>
      <c r="D889" s="40" t="s">
        <v>271</v>
      </c>
      <c r="E889" s="58">
        <v>3</v>
      </c>
      <c r="F889" s="38">
        <v>120</v>
      </c>
      <c r="G889" s="38" t="s">
        <v>23</v>
      </c>
      <c r="H889" s="42">
        <v>9871.7900000000009</v>
      </c>
      <c r="I889" s="57"/>
      <c r="J889" s="44">
        <v>42182</v>
      </c>
      <c r="K889" s="42">
        <v>0</v>
      </c>
      <c r="L889" s="42">
        <v>7736.96</v>
      </c>
      <c r="M889" s="44">
        <v>45199</v>
      </c>
      <c r="N889" s="42">
        <f>H889-K889-L889</f>
        <v>2134.8300000000008</v>
      </c>
      <c r="O889" s="42">
        <v>0</v>
      </c>
      <c r="P889" s="45">
        <v>0.13</v>
      </c>
      <c r="Q889" s="42">
        <v>0</v>
      </c>
      <c r="R889" s="42">
        <v>0</v>
      </c>
      <c r="S889" s="42">
        <f>N889</f>
        <v>2134.8300000000008</v>
      </c>
      <c r="T889" s="38">
        <v>5000</v>
      </c>
      <c r="U889" s="14">
        <f>S889/H889</f>
        <v>0.21625561321705594</v>
      </c>
      <c r="V889" s="19"/>
      <c r="W889" s="19"/>
      <c r="X889" s="37" t="s">
        <v>3470</v>
      </c>
    </row>
    <row r="890" spans="1:24" s="3" customFormat="1" ht="16.5" customHeight="1">
      <c r="A890" s="38">
        <v>580</v>
      </c>
      <c r="B890" s="39">
        <v>10729</v>
      </c>
      <c r="C890" s="38">
        <v>10291897</v>
      </c>
      <c r="D890" s="40" t="s">
        <v>3232</v>
      </c>
      <c r="E890" s="58">
        <v>1</v>
      </c>
      <c r="F890" s="38">
        <v>120</v>
      </c>
      <c r="G890" s="38" t="s">
        <v>23</v>
      </c>
      <c r="H890" s="42">
        <v>27350.42</v>
      </c>
      <c r="I890" s="37"/>
      <c r="J890" s="44">
        <v>42243</v>
      </c>
      <c r="K890" s="42">
        <v>0</v>
      </c>
      <c r="L890" s="42">
        <v>21435.7</v>
      </c>
      <c r="M890" s="44">
        <v>45259</v>
      </c>
      <c r="N890" s="42">
        <v>5914.72</v>
      </c>
      <c r="O890" s="42">
        <v>0</v>
      </c>
      <c r="P890" s="45">
        <f>IF(J890&lt;DATEVALUE("2009-1-1"),3%,13%)</f>
        <v>0.13</v>
      </c>
      <c r="Q890" s="42">
        <f>IF(P890=13%,ROUND(O890/(1+P890)*P890,2),ROUND(O890/(1+0.03)*0.02,2))</f>
        <v>0</v>
      </c>
      <c r="R890" s="42">
        <f>O890-Q890</f>
        <v>0</v>
      </c>
      <c r="S890" s="42">
        <f>N890-R890</f>
        <v>5914.72</v>
      </c>
      <c r="T890" s="38">
        <v>2107</v>
      </c>
      <c r="U890" s="14">
        <f>S890/H890</f>
        <v>0.21625700811907095</v>
      </c>
      <c r="V890" s="19"/>
      <c r="W890" s="19"/>
      <c r="X890" s="37" t="s">
        <v>3459</v>
      </c>
    </row>
    <row r="891" spans="1:24" s="3" customFormat="1" ht="16.5" customHeight="1">
      <c r="A891" s="38">
        <v>43</v>
      </c>
      <c r="B891" s="39">
        <v>50099</v>
      </c>
      <c r="C891" s="38">
        <v>10297701</v>
      </c>
      <c r="D891" s="40" t="s">
        <v>227</v>
      </c>
      <c r="E891" s="38">
        <v>10</v>
      </c>
      <c r="F891" s="38">
        <v>120</v>
      </c>
      <c r="G891" s="38" t="s">
        <v>23</v>
      </c>
      <c r="H891" s="42">
        <v>4131.5</v>
      </c>
      <c r="I891" s="2"/>
      <c r="J891" s="44">
        <v>42000</v>
      </c>
      <c r="K891" s="42">
        <v>0</v>
      </c>
      <c r="L891" s="42">
        <v>3238.03</v>
      </c>
      <c r="M891" s="44">
        <v>45016</v>
      </c>
      <c r="N891" s="42">
        <f>H891-K891-L891</f>
        <v>893.4699999999998</v>
      </c>
      <c r="O891" s="42">
        <v>0</v>
      </c>
      <c r="P891" s="45">
        <v>0.13</v>
      </c>
      <c r="Q891" s="42">
        <v>0</v>
      </c>
      <c r="R891" s="42">
        <v>0</v>
      </c>
      <c r="S891" s="42">
        <v>893.47</v>
      </c>
      <c r="T891" s="38">
        <v>2101</v>
      </c>
      <c r="U891" s="14">
        <f>S891/H891</f>
        <v>0.21625801766912744</v>
      </c>
      <c r="V891" s="19"/>
      <c r="W891" s="19"/>
      <c r="X891" s="37" t="s">
        <v>3468</v>
      </c>
    </row>
    <row r="892" spans="1:24" s="3" customFormat="1" ht="16.5" customHeight="1">
      <c r="A892" s="38">
        <v>392</v>
      </c>
      <c r="B892" s="39">
        <v>40704</v>
      </c>
      <c r="C892" s="38">
        <v>10303577</v>
      </c>
      <c r="D892" s="40" t="s">
        <v>227</v>
      </c>
      <c r="E892" s="58">
        <v>3</v>
      </c>
      <c r="F892" s="38">
        <v>120</v>
      </c>
      <c r="G892" s="38" t="s">
        <v>23</v>
      </c>
      <c r="H892" s="42">
        <v>2282.04</v>
      </c>
      <c r="I892" s="57"/>
      <c r="J892" s="44">
        <v>42182</v>
      </c>
      <c r="K892" s="42">
        <v>0</v>
      </c>
      <c r="L892" s="42">
        <v>1788.53</v>
      </c>
      <c r="M892" s="44">
        <v>45199</v>
      </c>
      <c r="N892" s="42">
        <f>H892-K892-L892</f>
        <v>493.51</v>
      </c>
      <c r="O892" s="42">
        <v>0</v>
      </c>
      <c r="P892" s="45">
        <v>0.13</v>
      </c>
      <c r="Q892" s="42">
        <v>0</v>
      </c>
      <c r="R892" s="42">
        <v>0</v>
      </c>
      <c r="S892" s="42">
        <f>N892-R892</f>
        <v>493.51</v>
      </c>
      <c r="T892" s="38">
        <v>5000</v>
      </c>
      <c r="U892" s="14">
        <f>S892/H892</f>
        <v>0.21625826015319627</v>
      </c>
      <c r="V892" s="19"/>
      <c r="W892" s="19"/>
      <c r="X892" s="37" t="s">
        <v>3463</v>
      </c>
    </row>
    <row r="893" spans="1:24" s="3" customFormat="1" ht="16.5" customHeight="1">
      <c r="A893" s="38">
        <v>96</v>
      </c>
      <c r="B893" s="39">
        <v>50099</v>
      </c>
      <c r="C893" s="38">
        <v>10297685</v>
      </c>
      <c r="D893" s="40" t="s">
        <v>1670</v>
      </c>
      <c r="E893" s="38">
        <v>6</v>
      </c>
      <c r="F893" s="38">
        <v>120</v>
      </c>
      <c r="G893" s="38" t="s">
        <v>23</v>
      </c>
      <c r="H893" s="42">
        <v>7506</v>
      </c>
      <c r="I893" s="2"/>
      <c r="J893" s="44">
        <v>42000</v>
      </c>
      <c r="K893" s="42">
        <v>0</v>
      </c>
      <c r="L893" s="42">
        <v>5882.76</v>
      </c>
      <c r="M893" s="44">
        <v>45016</v>
      </c>
      <c r="N893" s="42">
        <f>H893-K893-L893</f>
        <v>1623.2399999999998</v>
      </c>
      <c r="O893" s="42">
        <v>0</v>
      </c>
      <c r="P893" s="45">
        <v>0.13</v>
      </c>
      <c r="Q893" s="42">
        <v>0</v>
      </c>
      <c r="R893" s="42">
        <v>0</v>
      </c>
      <c r="S893" s="42">
        <v>1623.24</v>
      </c>
      <c r="T893" s="38">
        <v>2106</v>
      </c>
      <c r="U893" s="14">
        <f>S893/H893</f>
        <v>0.21625899280575539</v>
      </c>
      <c r="V893" s="19"/>
      <c r="W893" s="19"/>
      <c r="X893" s="37" t="s">
        <v>3468</v>
      </c>
    </row>
    <row r="894" spans="1:24" s="3" customFormat="1" ht="16.5" customHeight="1">
      <c r="A894" s="38">
        <v>62</v>
      </c>
      <c r="B894" s="39">
        <v>50099</v>
      </c>
      <c r="C894" s="38">
        <v>10296793</v>
      </c>
      <c r="D894" s="40" t="s">
        <v>2544</v>
      </c>
      <c r="E894" s="38">
        <v>1</v>
      </c>
      <c r="F894" s="38">
        <v>120</v>
      </c>
      <c r="G894" s="38" t="s">
        <v>23</v>
      </c>
      <c r="H894" s="42">
        <v>2521.37</v>
      </c>
      <c r="I894" s="2"/>
      <c r="J894" s="44">
        <v>42000</v>
      </c>
      <c r="K894" s="42">
        <v>0</v>
      </c>
      <c r="L894" s="42">
        <v>1976.1</v>
      </c>
      <c r="M894" s="44">
        <v>45016</v>
      </c>
      <c r="N894" s="42">
        <f>H894-K894-L894</f>
        <v>545.27</v>
      </c>
      <c r="O894" s="42">
        <v>0</v>
      </c>
      <c r="P894" s="45">
        <v>0.13</v>
      </c>
      <c r="Q894" s="42">
        <v>0</v>
      </c>
      <c r="R894" s="42">
        <v>0</v>
      </c>
      <c r="S894" s="42">
        <v>545.27</v>
      </c>
      <c r="T894" s="38">
        <v>1601</v>
      </c>
      <c r="U894" s="14">
        <f>S894/H894</f>
        <v>0.21625941452464334</v>
      </c>
      <c r="V894" s="19"/>
      <c r="W894" s="19"/>
      <c r="X894" s="37" t="s">
        <v>3468</v>
      </c>
    </row>
    <row r="895" spans="1:24" s="3" customFormat="1" ht="16.5" customHeight="1">
      <c r="A895" s="38">
        <v>107</v>
      </c>
      <c r="B895" s="39">
        <v>50099</v>
      </c>
      <c r="C895" s="38">
        <v>10297690</v>
      </c>
      <c r="D895" s="40" t="s">
        <v>327</v>
      </c>
      <c r="E895" s="38">
        <v>6</v>
      </c>
      <c r="F895" s="38">
        <v>120</v>
      </c>
      <c r="G895" s="38" t="s">
        <v>23</v>
      </c>
      <c r="H895" s="42">
        <v>5004</v>
      </c>
      <c r="I895" s="2"/>
      <c r="J895" s="44">
        <v>42000</v>
      </c>
      <c r="K895" s="42">
        <v>0</v>
      </c>
      <c r="L895" s="42">
        <v>3921.83</v>
      </c>
      <c r="M895" s="44">
        <v>45016</v>
      </c>
      <c r="N895" s="42">
        <f>H895-K895-L895</f>
        <v>1082.17</v>
      </c>
      <c r="O895" s="42">
        <v>0</v>
      </c>
      <c r="P895" s="45">
        <v>0.13</v>
      </c>
      <c r="Q895" s="42">
        <v>0</v>
      </c>
      <c r="R895" s="42">
        <v>0</v>
      </c>
      <c r="S895" s="42">
        <v>1082.17</v>
      </c>
      <c r="T895" s="38">
        <v>2101</v>
      </c>
      <c r="U895" s="14">
        <f>S895/H895</f>
        <v>0.21626099120703438</v>
      </c>
      <c r="V895" s="19"/>
      <c r="W895" s="19"/>
      <c r="X895" s="37" t="s">
        <v>3468</v>
      </c>
    </row>
    <row r="896" spans="1:24" s="3" customFormat="1" ht="16.5" customHeight="1">
      <c r="A896" s="38">
        <v>134</v>
      </c>
      <c r="B896" s="39">
        <v>50099</v>
      </c>
      <c r="C896" s="38">
        <v>10297465</v>
      </c>
      <c r="D896" s="40" t="s">
        <v>613</v>
      </c>
      <c r="E896" s="38">
        <v>4</v>
      </c>
      <c r="F896" s="38">
        <v>1</v>
      </c>
      <c r="G896" s="38" t="s">
        <v>23</v>
      </c>
      <c r="H896" s="42">
        <v>5470.09</v>
      </c>
      <c r="I896" s="2"/>
      <c r="J896" s="44">
        <v>42000</v>
      </c>
      <c r="K896" s="42">
        <v>0</v>
      </c>
      <c r="L896" s="42">
        <v>4287.12</v>
      </c>
      <c r="M896" s="44">
        <v>45016</v>
      </c>
      <c r="N896" s="42">
        <f>H896-K896-L896</f>
        <v>1182.9700000000003</v>
      </c>
      <c r="O896" s="42">
        <v>0</v>
      </c>
      <c r="P896" s="45">
        <v>0.13</v>
      </c>
      <c r="Q896" s="42">
        <v>0</v>
      </c>
      <c r="R896" s="42">
        <v>0</v>
      </c>
      <c r="S896" s="42">
        <v>1182.97</v>
      </c>
      <c r="T896" s="38">
        <v>5000</v>
      </c>
      <c r="U896" s="14">
        <f>S896/H896</f>
        <v>0.21626152403342541</v>
      </c>
      <c r="V896" s="19"/>
      <c r="W896" s="19"/>
      <c r="X896" s="37" t="s">
        <v>3468</v>
      </c>
    </row>
    <row r="897" spans="1:37" s="3" customFormat="1" ht="16.5" customHeight="1">
      <c r="A897" s="38">
        <v>119</v>
      </c>
      <c r="B897" s="39">
        <v>50099</v>
      </c>
      <c r="C897" s="38">
        <v>10297760</v>
      </c>
      <c r="D897" s="40" t="s">
        <v>2569</v>
      </c>
      <c r="E897" s="38">
        <v>54</v>
      </c>
      <c r="F897" s="38">
        <v>120</v>
      </c>
      <c r="G897" s="38" t="s">
        <v>23</v>
      </c>
      <c r="H897" s="42">
        <v>7230.6</v>
      </c>
      <c r="I897" s="2"/>
      <c r="J897" s="44">
        <v>42000</v>
      </c>
      <c r="K897" s="42">
        <v>0</v>
      </c>
      <c r="L897" s="42">
        <v>5666.87</v>
      </c>
      <c r="M897" s="44">
        <v>45016</v>
      </c>
      <c r="N897" s="42">
        <f>H897-K897-L897</f>
        <v>1563.7300000000005</v>
      </c>
      <c r="O897" s="42">
        <v>0</v>
      </c>
      <c r="P897" s="45">
        <v>0.13</v>
      </c>
      <c r="Q897" s="42">
        <v>0</v>
      </c>
      <c r="R897" s="42">
        <v>0</v>
      </c>
      <c r="S897" s="42">
        <v>1563.73</v>
      </c>
      <c r="T897" s="38">
        <v>5000</v>
      </c>
      <c r="U897" s="14">
        <f>S897/H897</f>
        <v>0.21626559345005947</v>
      </c>
      <c r="V897" s="19"/>
      <c r="W897" s="19"/>
      <c r="X897" s="37" t="s">
        <v>3468</v>
      </c>
    </row>
    <row r="898" spans="1:37" s="3" customFormat="1" ht="16.5" customHeight="1">
      <c r="A898" s="38">
        <v>39</v>
      </c>
      <c r="B898" s="39">
        <v>50099</v>
      </c>
      <c r="C898" s="38">
        <v>10297337</v>
      </c>
      <c r="D898" s="40" t="s">
        <v>589</v>
      </c>
      <c r="E898" s="38">
        <v>2</v>
      </c>
      <c r="F898" s="38">
        <v>120</v>
      </c>
      <c r="G898" s="38" t="s">
        <v>23</v>
      </c>
      <c r="H898" s="42">
        <v>4856</v>
      </c>
      <c r="I898" s="2"/>
      <c r="J898" s="44">
        <v>42000</v>
      </c>
      <c r="K898" s="42">
        <v>0</v>
      </c>
      <c r="L898" s="42">
        <v>3805.81</v>
      </c>
      <c r="M898" s="44">
        <v>45016</v>
      </c>
      <c r="N898" s="42">
        <f>H898-K898-L898</f>
        <v>1050.19</v>
      </c>
      <c r="O898" s="42">
        <v>0</v>
      </c>
      <c r="P898" s="45">
        <v>0.13</v>
      </c>
      <c r="Q898" s="42">
        <v>0</v>
      </c>
      <c r="R898" s="42">
        <v>0</v>
      </c>
      <c r="S898" s="42">
        <v>1050.19</v>
      </c>
      <c r="T898" s="38">
        <v>2004</v>
      </c>
      <c r="U898" s="14">
        <f>S898/H898</f>
        <v>0.21626647446457992</v>
      </c>
      <c r="V898" s="19"/>
      <c r="W898" s="19"/>
      <c r="X898" s="37" t="s">
        <v>3468</v>
      </c>
    </row>
    <row r="899" spans="1:37" s="3" customFormat="1" ht="16.5" customHeight="1">
      <c r="A899" s="38">
        <v>29</v>
      </c>
      <c r="B899" s="39">
        <v>50099</v>
      </c>
      <c r="C899" s="38">
        <v>10297688</v>
      </c>
      <c r="D899" s="40" t="s">
        <v>1672</v>
      </c>
      <c r="E899" s="38">
        <v>1</v>
      </c>
      <c r="F899" s="38">
        <v>120</v>
      </c>
      <c r="G899" s="38" t="s">
        <v>23</v>
      </c>
      <c r="H899" s="42">
        <v>975</v>
      </c>
      <c r="I899" s="2"/>
      <c r="J899" s="44">
        <v>42000</v>
      </c>
      <c r="K899" s="42">
        <v>0</v>
      </c>
      <c r="L899" s="42">
        <v>764.14</v>
      </c>
      <c r="M899" s="44">
        <v>45016</v>
      </c>
      <c r="N899" s="42">
        <f>H899-K899-L899</f>
        <v>210.86</v>
      </c>
      <c r="O899" s="42">
        <v>0</v>
      </c>
      <c r="P899" s="45">
        <v>0.13</v>
      </c>
      <c r="Q899" s="42">
        <v>0</v>
      </c>
      <c r="R899" s="42">
        <v>0</v>
      </c>
      <c r="S899" s="42">
        <v>210.86</v>
      </c>
      <c r="T899" s="38">
        <v>1601</v>
      </c>
      <c r="U899" s="14">
        <f>S899/H899</f>
        <v>0.21626666666666669</v>
      </c>
      <c r="V899" s="19"/>
      <c r="W899" s="19"/>
      <c r="X899" s="37" t="s">
        <v>3468</v>
      </c>
    </row>
    <row r="900" spans="1:37" s="3" customFormat="1" ht="16.5" customHeight="1">
      <c r="A900" s="38">
        <v>391</v>
      </c>
      <c r="B900" s="39">
        <v>40704</v>
      </c>
      <c r="C900" s="38">
        <v>10303576</v>
      </c>
      <c r="D900" s="40" t="s">
        <v>860</v>
      </c>
      <c r="E900" s="58">
        <v>2</v>
      </c>
      <c r="F900" s="38">
        <v>120</v>
      </c>
      <c r="G900" s="38" t="s">
        <v>23</v>
      </c>
      <c r="H900" s="42">
        <v>3815.38</v>
      </c>
      <c r="I900" s="57"/>
      <c r="J900" s="44">
        <v>42182</v>
      </c>
      <c r="K900" s="42">
        <v>0</v>
      </c>
      <c r="L900" s="42">
        <v>2990.22</v>
      </c>
      <c r="M900" s="44">
        <v>45199</v>
      </c>
      <c r="N900" s="42">
        <f>H900-K900-L900</f>
        <v>825.16000000000031</v>
      </c>
      <c r="O900" s="42">
        <v>0</v>
      </c>
      <c r="P900" s="45">
        <v>0.13</v>
      </c>
      <c r="Q900" s="42">
        <v>0</v>
      </c>
      <c r="R900" s="42">
        <v>0</v>
      </c>
      <c r="S900" s="42">
        <f>N900-R900</f>
        <v>825.16000000000031</v>
      </c>
      <c r="T900" s="38">
        <v>5000</v>
      </c>
      <c r="U900" s="14">
        <f>S900/H900</f>
        <v>0.21627203581294663</v>
      </c>
      <c r="V900" s="19"/>
      <c r="W900" s="19"/>
      <c r="X900" s="37" t="s">
        <v>3463</v>
      </c>
    </row>
    <row r="901" spans="1:37" s="3" customFormat="1" ht="16.5" customHeight="1">
      <c r="A901" s="38">
        <v>28</v>
      </c>
      <c r="B901" s="39">
        <v>50099</v>
      </c>
      <c r="C901" s="38">
        <v>10297684</v>
      </c>
      <c r="D901" s="40" t="s">
        <v>1669</v>
      </c>
      <c r="E901" s="38">
        <v>1</v>
      </c>
      <c r="F901" s="38">
        <v>120</v>
      </c>
      <c r="G901" s="38" t="s">
        <v>23</v>
      </c>
      <c r="H901" s="42">
        <v>1285</v>
      </c>
      <c r="I901" s="2"/>
      <c r="J901" s="44">
        <v>42000</v>
      </c>
      <c r="K901" s="42">
        <v>0</v>
      </c>
      <c r="L901" s="42">
        <v>1007.09</v>
      </c>
      <c r="M901" s="44">
        <v>45016</v>
      </c>
      <c r="N901" s="42">
        <f>H901-K901-L901</f>
        <v>277.90999999999997</v>
      </c>
      <c r="O901" s="42">
        <v>0</v>
      </c>
      <c r="P901" s="45">
        <v>0.13</v>
      </c>
      <c r="Q901" s="42">
        <v>0</v>
      </c>
      <c r="R901" s="42">
        <v>0</v>
      </c>
      <c r="S901" s="42">
        <v>277.91000000000003</v>
      </c>
      <c r="T901" s="38">
        <v>1603</v>
      </c>
      <c r="U901" s="14">
        <f>S901/H901</f>
        <v>0.21627237354085604</v>
      </c>
      <c r="V901" s="19"/>
      <c r="W901" s="19"/>
      <c r="X901" s="37" t="s">
        <v>3468</v>
      </c>
    </row>
    <row r="902" spans="1:37" s="3" customFormat="1" ht="16.5" customHeight="1">
      <c r="A902" s="38">
        <v>37</v>
      </c>
      <c r="B902" s="39">
        <v>50099</v>
      </c>
      <c r="C902" s="38">
        <v>10297682</v>
      </c>
      <c r="D902" s="40" t="s">
        <v>1668</v>
      </c>
      <c r="E902" s="38">
        <v>2</v>
      </c>
      <c r="F902" s="38">
        <v>120</v>
      </c>
      <c r="G902" s="38" t="s">
        <v>23</v>
      </c>
      <c r="H902" s="42">
        <v>2580</v>
      </c>
      <c r="I902" s="2"/>
      <c r="J902" s="44">
        <v>42000</v>
      </c>
      <c r="K902" s="42">
        <v>0</v>
      </c>
      <c r="L902" s="42">
        <v>2022.01</v>
      </c>
      <c r="M902" s="44">
        <v>45016</v>
      </c>
      <c r="N902" s="42">
        <f>H902-K902-L902</f>
        <v>557.99</v>
      </c>
      <c r="O902" s="42">
        <v>0</v>
      </c>
      <c r="P902" s="45">
        <v>0.13</v>
      </c>
      <c r="Q902" s="42">
        <v>0</v>
      </c>
      <c r="R902" s="42">
        <v>0</v>
      </c>
      <c r="S902" s="42">
        <v>557.99</v>
      </c>
      <c r="T902" s="38">
        <v>5000</v>
      </c>
      <c r="U902" s="14">
        <f>S902/H902</f>
        <v>0.21627519379844962</v>
      </c>
      <c r="V902" s="19"/>
      <c r="W902" s="19"/>
      <c r="X902" s="37" t="s">
        <v>3468</v>
      </c>
    </row>
    <row r="903" spans="1:37" s="3" customFormat="1" ht="16.5" customHeight="1">
      <c r="A903" s="38">
        <v>32</v>
      </c>
      <c r="B903" s="39">
        <v>50099</v>
      </c>
      <c r="C903" s="38">
        <v>10297706</v>
      </c>
      <c r="D903" s="40" t="s">
        <v>1680</v>
      </c>
      <c r="E903" s="38">
        <v>22</v>
      </c>
      <c r="F903" s="38">
        <v>120</v>
      </c>
      <c r="G903" s="38" t="s">
        <v>23</v>
      </c>
      <c r="H903" s="42">
        <v>2816</v>
      </c>
      <c r="I903" s="2"/>
      <c r="J903" s="44">
        <v>42000</v>
      </c>
      <c r="K903" s="42">
        <v>0</v>
      </c>
      <c r="L903" s="42">
        <v>2206.96</v>
      </c>
      <c r="M903" s="44">
        <v>45016</v>
      </c>
      <c r="N903" s="42">
        <f>H903-K903-L903</f>
        <v>609.04</v>
      </c>
      <c r="O903" s="42">
        <v>0</v>
      </c>
      <c r="P903" s="45">
        <v>0.13</v>
      </c>
      <c r="Q903" s="42">
        <v>0</v>
      </c>
      <c r="R903" s="42">
        <v>0</v>
      </c>
      <c r="S903" s="42">
        <v>609.04</v>
      </c>
      <c r="T903" s="38">
        <v>1601</v>
      </c>
      <c r="U903" s="14">
        <f>S903/H903</f>
        <v>0.21627840909090909</v>
      </c>
      <c r="V903" s="19"/>
      <c r="W903" s="19"/>
      <c r="X903" s="37" t="s">
        <v>3468</v>
      </c>
    </row>
    <row r="904" spans="1:37" s="3" customFormat="1" ht="16.5" customHeight="1">
      <c r="A904" s="38">
        <v>24</v>
      </c>
      <c r="B904" s="39">
        <v>50099</v>
      </c>
      <c r="C904" s="38">
        <v>10297342</v>
      </c>
      <c r="D904" s="40" t="s">
        <v>1693</v>
      </c>
      <c r="E904" s="38">
        <v>1</v>
      </c>
      <c r="F904" s="38">
        <v>120</v>
      </c>
      <c r="G904" s="38" t="s">
        <v>23</v>
      </c>
      <c r="H904" s="42">
        <v>1755</v>
      </c>
      <c r="I904" s="2"/>
      <c r="J904" s="44">
        <v>42000</v>
      </c>
      <c r="K904" s="42">
        <v>0</v>
      </c>
      <c r="L904" s="42">
        <v>1375.36</v>
      </c>
      <c r="M904" s="44">
        <v>45016</v>
      </c>
      <c r="N904" s="42">
        <f>H904-K904-L904</f>
        <v>379.6400000000001</v>
      </c>
      <c r="O904" s="42">
        <v>0</v>
      </c>
      <c r="P904" s="45">
        <v>0.13</v>
      </c>
      <c r="Q904" s="42">
        <v>0</v>
      </c>
      <c r="R904" s="42">
        <v>0</v>
      </c>
      <c r="S904" s="42">
        <v>379.64</v>
      </c>
      <c r="T904" s="38">
        <v>1601</v>
      </c>
      <c r="U904" s="14">
        <f>S904/H904</f>
        <v>0.2163190883190883</v>
      </c>
      <c r="V904" s="19"/>
      <c r="W904" s="19"/>
      <c r="X904" s="37" t="s">
        <v>3468</v>
      </c>
    </row>
    <row r="905" spans="1:37" s="3" customFormat="1" ht="16.5" customHeight="1">
      <c r="A905" s="38">
        <v>34</v>
      </c>
      <c r="B905" s="39">
        <v>50099</v>
      </c>
      <c r="C905" s="38">
        <v>10297322</v>
      </c>
      <c r="D905" s="40" t="s">
        <v>2539</v>
      </c>
      <c r="E905" s="38">
        <v>7</v>
      </c>
      <c r="F905" s="38">
        <v>120</v>
      </c>
      <c r="G905" s="38" t="s">
        <v>23</v>
      </c>
      <c r="H905" s="42">
        <v>1246.97</v>
      </c>
      <c r="I905" s="2"/>
      <c r="J905" s="44">
        <v>42000</v>
      </c>
      <c r="K905" s="42">
        <v>0</v>
      </c>
      <c r="L905" s="42">
        <v>977.22</v>
      </c>
      <c r="M905" s="44">
        <v>45016</v>
      </c>
      <c r="N905" s="42">
        <f>H905-K905-L905</f>
        <v>269.75</v>
      </c>
      <c r="O905" s="42">
        <v>0</v>
      </c>
      <c r="P905" s="45">
        <v>0.13</v>
      </c>
      <c r="Q905" s="42">
        <v>0</v>
      </c>
      <c r="R905" s="42">
        <v>0</v>
      </c>
      <c r="S905" s="42">
        <v>269.75</v>
      </c>
      <c r="T905" s="38">
        <v>5000</v>
      </c>
      <c r="U905" s="14">
        <f>S905/H905</f>
        <v>0.21632437027354307</v>
      </c>
      <c r="V905" s="19"/>
      <c r="W905" s="19"/>
      <c r="X905" s="37" t="s">
        <v>3468</v>
      </c>
    </row>
    <row r="906" spans="1:37" s="3" customFormat="1" ht="16.5" customHeight="1">
      <c r="A906" s="38">
        <v>30</v>
      </c>
      <c r="B906" s="39">
        <v>50099</v>
      </c>
      <c r="C906" s="38">
        <v>10297698</v>
      </c>
      <c r="D906" s="40" t="s">
        <v>2537</v>
      </c>
      <c r="E906" s="38">
        <v>1</v>
      </c>
      <c r="F906" s="38">
        <v>120</v>
      </c>
      <c r="G906" s="38" t="s">
        <v>23</v>
      </c>
      <c r="H906" s="42">
        <v>450</v>
      </c>
      <c r="I906" s="2"/>
      <c r="J906" s="44">
        <v>42000</v>
      </c>
      <c r="K906" s="42">
        <v>0</v>
      </c>
      <c r="L906" s="42">
        <v>352.62</v>
      </c>
      <c r="M906" s="44">
        <v>45016</v>
      </c>
      <c r="N906" s="42">
        <f>H906-K906-L906</f>
        <v>97.38</v>
      </c>
      <c r="O906" s="42">
        <v>0</v>
      </c>
      <c r="P906" s="45">
        <v>0.13</v>
      </c>
      <c r="Q906" s="42">
        <v>0</v>
      </c>
      <c r="R906" s="42">
        <v>0</v>
      </c>
      <c r="S906" s="42">
        <v>97.38</v>
      </c>
      <c r="T906" s="38">
        <v>1601</v>
      </c>
      <c r="U906" s="14">
        <f>S906/H906</f>
        <v>0.21639999999999998</v>
      </c>
      <c r="V906" s="19"/>
      <c r="W906" s="19"/>
      <c r="X906" s="37" t="s">
        <v>3468</v>
      </c>
    </row>
    <row r="907" spans="1:37" s="3" customFormat="1" ht="16.5" customHeight="1">
      <c r="A907" s="38">
        <v>75</v>
      </c>
      <c r="B907" s="39">
        <v>50099</v>
      </c>
      <c r="C907" s="38">
        <v>10297707</v>
      </c>
      <c r="D907" s="40" t="s">
        <v>1006</v>
      </c>
      <c r="E907" s="38">
        <v>13</v>
      </c>
      <c r="F907" s="38">
        <v>120</v>
      </c>
      <c r="G907" s="38" t="s">
        <v>23</v>
      </c>
      <c r="H907" s="42">
        <v>507</v>
      </c>
      <c r="I907" s="2"/>
      <c r="J907" s="44">
        <v>42000</v>
      </c>
      <c r="K907" s="42">
        <v>0</v>
      </c>
      <c r="L907" s="42">
        <v>397.26</v>
      </c>
      <c r="M907" s="44">
        <v>45016</v>
      </c>
      <c r="N907" s="42">
        <f>H907-K907-L907</f>
        <v>109.74000000000001</v>
      </c>
      <c r="O907" s="42">
        <v>0</v>
      </c>
      <c r="P907" s="45">
        <v>0.13</v>
      </c>
      <c r="Q907" s="42">
        <v>0</v>
      </c>
      <c r="R907" s="42">
        <v>0</v>
      </c>
      <c r="S907" s="42">
        <v>109.74</v>
      </c>
      <c r="T907" s="38">
        <v>2101</v>
      </c>
      <c r="U907" s="14">
        <f>S907/H907</f>
        <v>0.21644970414201181</v>
      </c>
      <c r="V907" s="19"/>
      <c r="W907" s="19"/>
      <c r="X907" s="37" t="s">
        <v>3468</v>
      </c>
    </row>
    <row r="908" spans="1:37" s="3" customFormat="1" ht="16.5" customHeight="1">
      <c r="A908" s="38">
        <v>513</v>
      </c>
      <c r="B908" s="39">
        <v>40712</v>
      </c>
      <c r="C908" s="38">
        <v>10303664</v>
      </c>
      <c r="D908" s="40" t="s">
        <v>1739</v>
      </c>
      <c r="E908" s="38">
        <v>1</v>
      </c>
      <c r="F908" s="38">
        <v>120</v>
      </c>
      <c r="G908" s="38" t="s">
        <v>75</v>
      </c>
      <c r="H908" s="42">
        <v>7605871.0599999996</v>
      </c>
      <c r="I908" s="55"/>
      <c r="J908" s="44">
        <v>42276</v>
      </c>
      <c r="K908" s="42">
        <v>0</v>
      </c>
      <c r="L908" s="42">
        <v>5957932.3600000003</v>
      </c>
      <c r="M908" s="44">
        <v>45138</v>
      </c>
      <c r="N908" s="42">
        <f>H908-K908-L908</f>
        <v>1647938.6999999993</v>
      </c>
      <c r="O908" s="42">
        <v>0</v>
      </c>
      <c r="P908" s="45">
        <v>0.13</v>
      </c>
      <c r="Q908" s="42">
        <v>0</v>
      </c>
      <c r="R908" s="42">
        <v>0</v>
      </c>
      <c r="S908" s="42">
        <v>1647938.7</v>
      </c>
      <c r="T908" s="38">
        <v>5000</v>
      </c>
      <c r="U908" s="14">
        <f>S908/H908</f>
        <v>0.21666666276617105</v>
      </c>
      <c r="V908" s="19"/>
      <c r="W908" s="19"/>
      <c r="X908" s="37" t="s">
        <v>3467</v>
      </c>
    </row>
    <row r="909" spans="1:37" s="3" customFormat="1" ht="16.5" customHeight="1">
      <c r="A909" s="38">
        <v>637</v>
      </c>
      <c r="B909" s="39">
        <v>40712</v>
      </c>
      <c r="C909" s="38">
        <v>10319208</v>
      </c>
      <c r="D909" s="40" t="s">
        <v>1739</v>
      </c>
      <c r="E909" s="38">
        <v>1</v>
      </c>
      <c r="F909" s="38">
        <v>120</v>
      </c>
      <c r="G909" s="38" t="s">
        <v>75</v>
      </c>
      <c r="H909" s="42">
        <v>7272230.9100000001</v>
      </c>
      <c r="I909" s="55"/>
      <c r="J909" s="44">
        <v>42276</v>
      </c>
      <c r="K909" s="42">
        <v>0</v>
      </c>
      <c r="L909" s="42">
        <v>5696580.6799999997</v>
      </c>
      <c r="M909" s="44">
        <v>45138</v>
      </c>
      <c r="N909" s="42">
        <f>H909-K909-L909</f>
        <v>1575650.2300000004</v>
      </c>
      <c r="O909" s="42">
        <v>0</v>
      </c>
      <c r="P909" s="45">
        <v>0.13</v>
      </c>
      <c r="Q909" s="42">
        <v>0</v>
      </c>
      <c r="R909" s="42">
        <v>0</v>
      </c>
      <c r="S909" s="42">
        <v>1575650.23</v>
      </c>
      <c r="T909" s="38">
        <v>1802</v>
      </c>
      <c r="U909" s="14">
        <f>S909/H909</f>
        <v>0.21666669409978898</v>
      </c>
      <c r="V909" s="19"/>
      <c r="W909" s="19"/>
      <c r="X909" s="37" t="s">
        <v>3467</v>
      </c>
    </row>
    <row r="910" spans="1:37" s="3" customFormat="1" ht="16.5" customHeight="1">
      <c r="A910" s="38">
        <v>121</v>
      </c>
      <c r="B910" s="39">
        <v>10756</v>
      </c>
      <c r="C910" s="38">
        <v>10309635</v>
      </c>
      <c r="D910" s="40" t="s">
        <v>655</v>
      </c>
      <c r="E910" s="58">
        <v>2</v>
      </c>
      <c r="F910" s="38">
        <v>115</v>
      </c>
      <c r="G910" s="38" t="s">
        <v>23</v>
      </c>
      <c r="H910" s="42">
        <v>3760.68</v>
      </c>
      <c r="I910" s="37"/>
      <c r="J910" s="44">
        <v>42356</v>
      </c>
      <c r="K910" s="42">
        <v>0</v>
      </c>
      <c r="L910" s="42">
        <v>2927.47</v>
      </c>
      <c r="M910" s="44">
        <v>45245</v>
      </c>
      <c r="N910" s="42">
        <v>833.21</v>
      </c>
      <c r="O910" s="42">
        <v>13</v>
      </c>
      <c r="P910" s="45">
        <f>IF(J910&lt;DATEVALUE("2009-1-1"),3%,13%)</f>
        <v>0.13</v>
      </c>
      <c r="Q910" s="42">
        <f>IF(P910=13%,ROUND(O910/(1+P910)*P910,2),ROUND(O910/(1+0.03)*0.02,2))</f>
        <v>1.5</v>
      </c>
      <c r="R910" s="42">
        <f>O910-Q910</f>
        <v>11.5</v>
      </c>
      <c r="S910" s="42">
        <f>N910-R910</f>
        <v>821.71</v>
      </c>
      <c r="T910" s="38">
        <v>2101</v>
      </c>
      <c r="U910" s="14">
        <f>S910/H910</f>
        <v>0.21850037759128671</v>
      </c>
      <c r="V910" s="19"/>
      <c r="W910" s="19"/>
      <c r="X910" s="37" t="s">
        <v>3464</v>
      </c>
    </row>
    <row r="911" spans="1:37" s="3" customFormat="1" ht="16.5" customHeight="1">
      <c r="A911" s="38">
        <v>122</v>
      </c>
      <c r="B911" s="39">
        <v>10756</v>
      </c>
      <c r="C911" s="38">
        <v>10308603</v>
      </c>
      <c r="D911" s="40" t="s">
        <v>3061</v>
      </c>
      <c r="E911" s="58">
        <v>2</v>
      </c>
      <c r="F911" s="38">
        <v>115</v>
      </c>
      <c r="G911" s="38" t="s">
        <v>23</v>
      </c>
      <c r="H911" s="42">
        <v>8786.36</v>
      </c>
      <c r="I911" s="37"/>
      <c r="J911" s="44">
        <v>42356</v>
      </c>
      <c r="K911" s="42">
        <v>0</v>
      </c>
      <c r="L911" s="42">
        <v>6839.94</v>
      </c>
      <c r="M911" s="44">
        <v>45245</v>
      </c>
      <c r="N911" s="42">
        <v>1946.42</v>
      </c>
      <c r="O911" s="42">
        <v>30</v>
      </c>
      <c r="P911" s="45">
        <f>IF(J911&lt;DATEVALUE("2009-1-1"),3%,13%)</f>
        <v>0.13</v>
      </c>
      <c r="Q911" s="42">
        <f>IF(P911=13%,ROUND(O911/(1+P911)*P911,2),ROUND(O911/(1+0.03)*0.02,2))</f>
        <v>3.45</v>
      </c>
      <c r="R911" s="42">
        <f>O911-Q911</f>
        <v>26.55</v>
      </c>
      <c r="S911" s="42">
        <f>N911-R911</f>
        <v>1919.8700000000001</v>
      </c>
      <c r="T911" s="38">
        <v>5000</v>
      </c>
      <c r="U911" s="14">
        <f>S911/H911</f>
        <v>0.21850572933501472</v>
      </c>
      <c r="V911" s="19"/>
      <c r="W911" s="19"/>
      <c r="X911" s="37" t="s">
        <v>3464</v>
      </c>
    </row>
    <row r="912" spans="1:37" s="3" customFormat="1" ht="16.5" customHeight="1">
      <c r="A912" s="38">
        <v>97</v>
      </c>
      <c r="B912" s="39">
        <v>10741</v>
      </c>
      <c r="C912" s="38">
        <v>10282222</v>
      </c>
      <c r="D912" s="40" t="s">
        <v>88</v>
      </c>
      <c r="E912" s="38">
        <v>2</v>
      </c>
      <c r="F912" s="38">
        <v>45</v>
      </c>
      <c r="G912" s="38" t="s">
        <v>21</v>
      </c>
      <c r="H912" s="42">
        <v>43000</v>
      </c>
      <c r="I912" s="2"/>
      <c r="J912" s="44">
        <v>43950</v>
      </c>
      <c r="K912" s="42">
        <v>0</v>
      </c>
      <c r="L912" s="42">
        <v>33587.83</v>
      </c>
      <c r="M912" s="44">
        <v>45077</v>
      </c>
      <c r="N912" s="42">
        <f>H912-K912-L912</f>
        <v>9412.1699999999983</v>
      </c>
      <c r="O912" s="42">
        <v>0</v>
      </c>
      <c r="P912" s="45">
        <v>0.13</v>
      </c>
      <c r="Q912" s="42">
        <v>0</v>
      </c>
      <c r="R912" s="42">
        <v>0</v>
      </c>
      <c r="S912" s="42">
        <f>N912-R912</f>
        <v>9412.1699999999983</v>
      </c>
      <c r="T912" s="38">
        <v>5000</v>
      </c>
      <c r="U912" s="14">
        <f>S912/H912</f>
        <v>0.2188876744186046</v>
      </c>
      <c r="V912" s="19"/>
      <c r="W912" s="19"/>
      <c r="X912" s="37" t="s">
        <v>3462</v>
      </c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</row>
    <row r="913" spans="1:37" s="3" customFormat="1" ht="16.5" customHeight="1">
      <c r="A913" s="38">
        <v>406</v>
      </c>
      <c r="B913" s="39">
        <v>10745</v>
      </c>
      <c r="C913" s="38">
        <v>10308792</v>
      </c>
      <c r="D913" s="40" t="s">
        <v>1014</v>
      </c>
      <c r="E913" s="58">
        <v>12</v>
      </c>
      <c r="F913" s="38">
        <v>119</v>
      </c>
      <c r="G913" s="38" t="s">
        <v>23</v>
      </c>
      <c r="H913" s="42">
        <v>4666.68</v>
      </c>
      <c r="I913" s="37"/>
      <c r="J913" s="44">
        <v>42241</v>
      </c>
      <c r="K913" s="42">
        <v>0</v>
      </c>
      <c r="L913" s="42">
        <v>3644.53</v>
      </c>
      <c r="M913" s="44">
        <v>45219</v>
      </c>
      <c r="N913" s="42">
        <v>1022.15</v>
      </c>
      <c r="O913" s="42">
        <v>0</v>
      </c>
      <c r="P913" s="45">
        <f>IF(J913&lt;DATEVALUE("2009-1-1"),3%,13%)</f>
        <v>0.13</v>
      </c>
      <c r="Q913" s="42">
        <f>IF(P913=13%,ROUND(O913/(1+P913)*P913,2),ROUND(O913/(1+0.03)*0.02,2))</f>
        <v>0</v>
      </c>
      <c r="R913" s="42">
        <f>O913-Q913</f>
        <v>0</v>
      </c>
      <c r="S913" s="42">
        <f>N913-R913</f>
        <v>1022.15</v>
      </c>
      <c r="T913" s="38">
        <v>5000</v>
      </c>
      <c r="U913" s="14">
        <f>S913/H913</f>
        <v>0.21903151705280841</v>
      </c>
      <c r="V913" s="19"/>
      <c r="W913" s="19"/>
      <c r="X913" s="37" t="s">
        <v>3463</v>
      </c>
    </row>
    <row r="914" spans="1:37" s="3" customFormat="1" ht="16.5" customHeight="1">
      <c r="A914" s="38">
        <v>664</v>
      </c>
      <c r="B914" s="39">
        <v>10729</v>
      </c>
      <c r="C914" s="38">
        <v>10292967</v>
      </c>
      <c r="D914" s="40" t="s">
        <v>3270</v>
      </c>
      <c r="E914" s="58">
        <v>1</v>
      </c>
      <c r="F914" s="38">
        <v>115</v>
      </c>
      <c r="G914" s="38" t="s">
        <v>23</v>
      </c>
      <c r="H914" s="42">
        <v>4498.2</v>
      </c>
      <c r="I914" s="37"/>
      <c r="J914" s="44">
        <v>42364</v>
      </c>
      <c r="K914" s="42">
        <v>0</v>
      </c>
      <c r="L914" s="42">
        <v>3501.72</v>
      </c>
      <c r="M914" s="44">
        <v>45259</v>
      </c>
      <c r="N914" s="42">
        <v>996.48</v>
      </c>
      <c r="O914" s="42">
        <v>0</v>
      </c>
      <c r="P914" s="45">
        <f>IF(J914&lt;DATEVALUE("2009-1-1"),3%,13%)</f>
        <v>0.13</v>
      </c>
      <c r="Q914" s="42">
        <f>IF(P914=13%,ROUND(O914/(1+P914)*P914,2),ROUND(O914/(1+0.03)*0.02,2))</f>
        <v>0</v>
      </c>
      <c r="R914" s="42">
        <f>O914-Q914</f>
        <v>0</v>
      </c>
      <c r="S914" s="42">
        <f>N914-R914</f>
        <v>996.48</v>
      </c>
      <c r="T914" s="38">
        <v>5000</v>
      </c>
      <c r="U914" s="14">
        <f>S914/H914</f>
        <v>0.22152861144457783</v>
      </c>
      <c r="V914" s="19"/>
      <c r="W914" s="19"/>
      <c r="X914" s="37" t="s">
        <v>3459</v>
      </c>
    </row>
    <row r="915" spans="1:37" s="3" customFormat="1" ht="16.5" customHeight="1">
      <c r="A915" s="38">
        <v>1081</v>
      </c>
      <c r="B915" s="39">
        <v>10800</v>
      </c>
      <c r="C915" s="38">
        <v>10314427</v>
      </c>
      <c r="D915" s="40" t="s">
        <v>2053</v>
      </c>
      <c r="E915" s="38">
        <v>1</v>
      </c>
      <c r="F915" s="38">
        <v>87</v>
      </c>
      <c r="G915" s="38" t="s">
        <v>23</v>
      </c>
      <c r="H915" s="42">
        <v>681</v>
      </c>
      <c r="I915" s="48"/>
      <c r="J915" s="44">
        <v>43214</v>
      </c>
      <c r="K915" s="42">
        <v>0</v>
      </c>
      <c r="L915" s="42">
        <v>438</v>
      </c>
      <c r="M915" s="44">
        <v>45107</v>
      </c>
      <c r="N915" s="42">
        <f>H915-K915-L915</f>
        <v>243</v>
      </c>
      <c r="O915" s="42">
        <v>103.77</v>
      </c>
      <c r="P915" s="45">
        <v>0.13</v>
      </c>
      <c r="Q915" s="42">
        <v>11.94</v>
      </c>
      <c r="R915" s="42">
        <v>91.83</v>
      </c>
      <c r="S915" s="42">
        <f>N915-R915</f>
        <v>151.17000000000002</v>
      </c>
      <c r="T915" s="38">
        <v>2505</v>
      </c>
      <c r="U915" s="14">
        <f>S915/H915</f>
        <v>0.22198237885462557</v>
      </c>
      <c r="V915" s="19"/>
      <c r="W915" s="19"/>
      <c r="X915" s="37" t="s">
        <v>3465</v>
      </c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</row>
    <row r="916" spans="1:37" s="3" customFormat="1" ht="16.5" customHeight="1">
      <c r="A916" s="38">
        <v>57</v>
      </c>
      <c r="B916" s="39">
        <v>10705</v>
      </c>
      <c r="C916" s="38">
        <v>10280139</v>
      </c>
      <c r="D916" s="40" t="s">
        <v>1048</v>
      </c>
      <c r="E916" s="38">
        <v>8</v>
      </c>
      <c r="F916" s="38">
        <v>120</v>
      </c>
      <c r="G916" s="38" t="s">
        <v>21</v>
      </c>
      <c r="H916" s="42">
        <v>40107.360000000001</v>
      </c>
      <c r="I916" s="53"/>
      <c r="J916" s="44">
        <v>42184</v>
      </c>
      <c r="K916" s="42">
        <v>0</v>
      </c>
      <c r="L916" s="42">
        <v>31116.639999999999</v>
      </c>
      <c r="M916" s="44">
        <v>45169</v>
      </c>
      <c r="N916" s="42">
        <f>H916-K916-L916</f>
        <v>8990.7200000000012</v>
      </c>
      <c r="O916" s="42">
        <v>92</v>
      </c>
      <c r="P916" s="45">
        <v>0.13</v>
      </c>
      <c r="Q916" s="42">
        <v>10.58</v>
      </c>
      <c r="R916" s="42">
        <v>81.42</v>
      </c>
      <c r="S916" s="42">
        <v>8909.2999999999993</v>
      </c>
      <c r="T916" s="38">
        <v>5000</v>
      </c>
      <c r="U916" s="14">
        <f>S916/H916</f>
        <v>0.2221362862078182</v>
      </c>
      <c r="V916" s="19"/>
      <c r="W916" s="19"/>
      <c r="X916" s="37" t="s">
        <v>3456</v>
      </c>
    </row>
    <row r="917" spans="1:37" s="3" customFormat="1" ht="16.5" customHeight="1">
      <c r="A917" s="38">
        <v>271</v>
      </c>
      <c r="B917" s="39">
        <v>10741</v>
      </c>
      <c r="C917" s="38">
        <v>10326096</v>
      </c>
      <c r="D917" s="40" t="s">
        <v>1542</v>
      </c>
      <c r="E917" s="38">
        <v>1</v>
      </c>
      <c r="F917" s="38">
        <v>36</v>
      </c>
      <c r="G917" s="38" t="s">
        <v>33</v>
      </c>
      <c r="H917" s="42">
        <v>66491.55</v>
      </c>
      <c r="I917" s="55"/>
      <c r="J917" s="44">
        <v>44286</v>
      </c>
      <c r="K917" s="42">
        <v>1846.99</v>
      </c>
      <c r="L917" s="42">
        <v>49868.7</v>
      </c>
      <c r="M917" s="44">
        <v>45138</v>
      </c>
      <c r="N917" s="42">
        <f>H917-K917-L917</f>
        <v>14775.860000000008</v>
      </c>
      <c r="O917" s="42">
        <v>0</v>
      </c>
      <c r="P917" s="45">
        <v>0.13</v>
      </c>
      <c r="Q917" s="42">
        <v>0</v>
      </c>
      <c r="R917" s="42">
        <v>0</v>
      </c>
      <c r="S917" s="42">
        <f>N917-R917</f>
        <v>14775.860000000008</v>
      </c>
      <c r="T917" s="38">
        <v>5000</v>
      </c>
      <c r="U917" s="14">
        <f>S917/H917</f>
        <v>0.22222162064202153</v>
      </c>
      <c r="V917" s="19"/>
      <c r="W917" s="19"/>
      <c r="X917" s="37" t="s">
        <v>3462</v>
      </c>
    </row>
    <row r="918" spans="1:37" s="3" customFormat="1" ht="16.5" customHeight="1">
      <c r="A918" s="38">
        <v>1</v>
      </c>
      <c r="B918" s="39">
        <v>10719</v>
      </c>
      <c r="C918" s="38">
        <v>10322500</v>
      </c>
      <c r="D918" s="40" t="s">
        <v>2034</v>
      </c>
      <c r="E918" s="38">
        <v>1</v>
      </c>
      <c r="F918" s="38">
        <v>36</v>
      </c>
      <c r="G918" s="38" t="s">
        <v>33</v>
      </c>
      <c r="H918" s="42">
        <v>2094.02</v>
      </c>
      <c r="I918" s="2"/>
      <c r="J918" s="44">
        <v>44165</v>
      </c>
      <c r="K918" s="42">
        <v>58.16</v>
      </c>
      <c r="L918" s="42">
        <v>1570.48</v>
      </c>
      <c r="M918" s="44">
        <v>45016</v>
      </c>
      <c r="N918" s="42">
        <f>H918-K918-L918</f>
        <v>465.37999999999988</v>
      </c>
      <c r="O918" s="42">
        <v>0</v>
      </c>
      <c r="P918" s="45">
        <v>0.13</v>
      </c>
      <c r="Q918" s="42">
        <v>0</v>
      </c>
      <c r="R918" s="42">
        <v>0</v>
      </c>
      <c r="S918" s="42">
        <v>465.38</v>
      </c>
      <c r="T918" s="38">
        <v>2506</v>
      </c>
      <c r="U918" s="14">
        <f>S918/H918</f>
        <v>0.22224238545954672</v>
      </c>
      <c r="V918" s="19"/>
      <c r="W918" s="19"/>
      <c r="X918" s="37" t="s">
        <v>3478</v>
      </c>
    </row>
    <row r="919" spans="1:37" s="3" customFormat="1" ht="16.5" customHeight="1">
      <c r="A919" s="38">
        <v>14</v>
      </c>
      <c r="B919" s="39">
        <v>50099</v>
      </c>
      <c r="C919" s="38">
        <v>10297731</v>
      </c>
      <c r="D919" s="40" t="s">
        <v>2884</v>
      </c>
      <c r="E919" s="38">
        <v>1</v>
      </c>
      <c r="F919" s="38">
        <v>120</v>
      </c>
      <c r="G919" s="38" t="s">
        <v>21</v>
      </c>
      <c r="H919" s="42">
        <v>7521.37</v>
      </c>
      <c r="I919" s="2"/>
      <c r="J919" s="44">
        <v>42002</v>
      </c>
      <c r="K919" s="42">
        <v>0</v>
      </c>
      <c r="L919" s="42">
        <v>5835.22</v>
      </c>
      <c r="M919" s="44">
        <v>44985</v>
      </c>
      <c r="N919" s="42">
        <f>H919-K919-L919</f>
        <v>1686.1499999999996</v>
      </c>
      <c r="O919" s="42">
        <v>10</v>
      </c>
      <c r="P919" s="45">
        <v>0.13</v>
      </c>
      <c r="Q919" s="42">
        <v>1.1499999999999999</v>
      </c>
      <c r="R919" s="42">
        <v>8.85</v>
      </c>
      <c r="S919" s="42">
        <f>N919-R919</f>
        <v>1677.2999999999997</v>
      </c>
      <c r="T919" s="38">
        <v>2101</v>
      </c>
      <c r="U919" s="14">
        <f>S919/H919</f>
        <v>0.22300458560076153</v>
      </c>
      <c r="V919" s="19"/>
      <c r="W919" s="19"/>
      <c r="X919" s="37" t="s">
        <v>3468</v>
      </c>
    </row>
    <row r="920" spans="1:37" s="3" customFormat="1" ht="16.5" customHeight="1">
      <c r="A920" s="38">
        <v>484</v>
      </c>
      <c r="B920" s="39">
        <v>10736</v>
      </c>
      <c r="C920" s="38">
        <v>10284286</v>
      </c>
      <c r="D920" s="40" t="s">
        <v>1419</v>
      </c>
      <c r="E920" s="38">
        <v>1</v>
      </c>
      <c r="F920" s="38">
        <v>119</v>
      </c>
      <c r="G920" s="38" t="s">
        <v>23</v>
      </c>
      <c r="H920" s="42">
        <v>4499</v>
      </c>
      <c r="I920" s="55"/>
      <c r="J920" s="44">
        <v>42241</v>
      </c>
      <c r="K920" s="42">
        <v>0</v>
      </c>
      <c r="L920" s="42">
        <v>3404.96</v>
      </c>
      <c r="M920" s="44">
        <v>45138</v>
      </c>
      <c r="N920" s="42">
        <f>H920-K920-L920</f>
        <v>1094.04</v>
      </c>
      <c r="O920" s="42">
        <v>100</v>
      </c>
      <c r="P920" s="45">
        <v>0.13</v>
      </c>
      <c r="Q920" s="42">
        <v>11.5</v>
      </c>
      <c r="R920" s="42">
        <v>88.5</v>
      </c>
      <c r="S920" s="42">
        <v>1005.54</v>
      </c>
      <c r="T920" s="38">
        <v>5000</v>
      </c>
      <c r="U920" s="14">
        <f>S920/H920</f>
        <v>0.22350300066681483</v>
      </c>
      <c r="V920" s="19"/>
      <c r="W920" s="19"/>
      <c r="X920" s="37" t="s">
        <v>3461</v>
      </c>
    </row>
    <row r="921" spans="1:37" s="3" customFormat="1" ht="16.5" customHeight="1">
      <c r="A921" s="38">
        <v>521</v>
      </c>
      <c r="B921" s="39">
        <v>10729</v>
      </c>
      <c r="C921" s="38">
        <v>10292973</v>
      </c>
      <c r="D921" s="40" t="s">
        <v>3214</v>
      </c>
      <c r="E921" s="58">
        <v>5</v>
      </c>
      <c r="F921" s="38">
        <v>114</v>
      </c>
      <c r="G921" s="38" t="s">
        <v>23</v>
      </c>
      <c r="H921" s="42">
        <v>10931.6</v>
      </c>
      <c r="I921" s="37"/>
      <c r="J921" s="44">
        <v>42393</v>
      </c>
      <c r="K921" s="42">
        <v>0</v>
      </c>
      <c r="L921" s="42">
        <v>8481.19</v>
      </c>
      <c r="M921" s="44">
        <v>45259</v>
      </c>
      <c r="N921" s="42">
        <v>2450.41</v>
      </c>
      <c r="O921" s="42">
        <v>0</v>
      </c>
      <c r="P921" s="45">
        <f>IF(J921&lt;DATEVALUE("2009-1-1"),3%,13%)</f>
        <v>0.13</v>
      </c>
      <c r="Q921" s="42">
        <f>IF(P921=13%,ROUND(O921/(1+P921)*P921,2),ROUND(O921/(1+0.03)*0.02,2))</f>
        <v>0</v>
      </c>
      <c r="R921" s="42">
        <f>O921-Q921</f>
        <v>0</v>
      </c>
      <c r="S921" s="42">
        <f>N921-R921</f>
        <v>2450.41</v>
      </c>
      <c r="T921" s="38">
        <v>2101</v>
      </c>
      <c r="U921" s="14">
        <f>S921/H921</f>
        <v>0.22415840316147681</v>
      </c>
      <c r="V921" s="19"/>
      <c r="W921" s="19"/>
      <c r="X921" s="37" t="s">
        <v>3459</v>
      </c>
    </row>
    <row r="922" spans="1:37" s="3" customFormat="1" ht="16.5" customHeight="1">
      <c r="A922" s="38">
        <v>189</v>
      </c>
      <c r="B922" s="39">
        <v>10730</v>
      </c>
      <c r="C922" s="38">
        <v>10290540</v>
      </c>
      <c r="D922" s="40" t="s">
        <v>367</v>
      </c>
      <c r="E922" s="58">
        <v>1</v>
      </c>
      <c r="F922" s="38">
        <v>120</v>
      </c>
      <c r="G922" s="38" t="s">
        <v>23</v>
      </c>
      <c r="H922" s="42">
        <v>3777.78</v>
      </c>
      <c r="I922" s="57"/>
      <c r="J922" s="44">
        <v>42212</v>
      </c>
      <c r="K922" s="42">
        <v>0</v>
      </c>
      <c r="L922" s="42">
        <v>2930.95</v>
      </c>
      <c r="M922" s="44">
        <v>45199</v>
      </c>
      <c r="N922" s="42">
        <f>H922-K922-L922</f>
        <v>846.83000000000038</v>
      </c>
      <c r="O922" s="42">
        <v>0</v>
      </c>
      <c r="P922" s="45">
        <v>0.13</v>
      </c>
      <c r="Q922" s="42">
        <v>0</v>
      </c>
      <c r="R922" s="42">
        <v>0</v>
      </c>
      <c r="S922" s="42">
        <f>N922-R922</f>
        <v>846.83000000000038</v>
      </c>
      <c r="T922" s="38">
        <v>2109</v>
      </c>
      <c r="U922" s="14">
        <f>S922/H922</f>
        <v>0.22416075049367626</v>
      </c>
      <c r="V922" s="19"/>
      <c r="W922" s="19"/>
      <c r="X922" s="37" t="s">
        <v>3459</v>
      </c>
    </row>
    <row r="923" spans="1:37" s="3" customFormat="1" ht="16.5" customHeight="1">
      <c r="A923" s="38">
        <v>665</v>
      </c>
      <c r="B923" s="39">
        <v>10729</v>
      </c>
      <c r="C923" s="38">
        <v>10292974</v>
      </c>
      <c r="D923" s="40" t="s">
        <v>29</v>
      </c>
      <c r="E923" s="58">
        <v>300</v>
      </c>
      <c r="F923" s="38">
        <v>114</v>
      </c>
      <c r="G923" s="38" t="s">
        <v>23</v>
      </c>
      <c r="H923" s="42">
        <v>13203</v>
      </c>
      <c r="I923" s="37"/>
      <c r="J923" s="44">
        <v>42393</v>
      </c>
      <c r="K923" s="42">
        <v>0</v>
      </c>
      <c r="L923" s="42">
        <v>10243.39</v>
      </c>
      <c r="M923" s="44">
        <v>45259</v>
      </c>
      <c r="N923" s="42">
        <v>2959.61</v>
      </c>
      <c r="O923" s="42">
        <v>0</v>
      </c>
      <c r="P923" s="45">
        <f>IF(J923&lt;DATEVALUE("2009-1-1"),3%,13%)</f>
        <v>0.13</v>
      </c>
      <c r="Q923" s="42">
        <f>IF(P923=13%,ROUND(O923/(1+P923)*P923,2),ROUND(O923/(1+0.03)*0.02,2))</f>
        <v>0</v>
      </c>
      <c r="R923" s="42">
        <f>O923-Q923</f>
        <v>0</v>
      </c>
      <c r="S923" s="42">
        <f>N923-R923</f>
        <v>2959.61</v>
      </c>
      <c r="T923" s="38">
        <v>5000</v>
      </c>
      <c r="U923" s="14">
        <f>S923/H923</f>
        <v>0.22416193289403924</v>
      </c>
      <c r="V923" s="19"/>
      <c r="W923" s="19"/>
      <c r="X923" s="37" t="s">
        <v>3459</v>
      </c>
    </row>
    <row r="924" spans="1:37" s="3" customFormat="1" ht="16.5" customHeight="1">
      <c r="A924" s="38">
        <v>111</v>
      </c>
      <c r="B924" s="39">
        <v>10724</v>
      </c>
      <c r="C924" s="38">
        <v>10276656</v>
      </c>
      <c r="D924" s="40" t="s">
        <v>289</v>
      </c>
      <c r="E924" s="58">
        <v>288</v>
      </c>
      <c r="F924" s="38">
        <v>120</v>
      </c>
      <c r="G924" s="38" t="s">
        <v>23</v>
      </c>
      <c r="H924" s="42">
        <v>27569.23</v>
      </c>
      <c r="I924" s="57"/>
      <c r="J924" s="44">
        <v>42212</v>
      </c>
      <c r="K924" s="42">
        <v>0</v>
      </c>
      <c r="L924" s="42">
        <v>21389.19</v>
      </c>
      <c r="M924" s="44">
        <v>45199</v>
      </c>
      <c r="N924" s="42">
        <f>H924-K924-L924</f>
        <v>6180.0400000000009</v>
      </c>
      <c r="O924" s="42">
        <v>0</v>
      </c>
      <c r="P924" s="45">
        <v>0.13</v>
      </c>
      <c r="Q924" s="42">
        <v>0</v>
      </c>
      <c r="R924" s="42">
        <v>0</v>
      </c>
      <c r="S924" s="42">
        <f>N924-R924</f>
        <v>6180.0400000000009</v>
      </c>
      <c r="T924" s="38">
        <v>5000</v>
      </c>
      <c r="U924" s="14">
        <f>S924/H924</f>
        <v>0.22416440357601575</v>
      </c>
      <c r="V924" s="19"/>
      <c r="W924" s="19"/>
      <c r="X924" s="37" t="s">
        <v>3459</v>
      </c>
    </row>
    <row r="925" spans="1:37" s="3" customFormat="1" ht="16.5" customHeight="1">
      <c r="A925" s="38">
        <v>94</v>
      </c>
      <c r="B925" s="39">
        <v>10752</v>
      </c>
      <c r="C925" s="38">
        <v>10306413</v>
      </c>
      <c r="D925" s="40" t="s">
        <v>646</v>
      </c>
      <c r="E925" s="58">
        <v>67</v>
      </c>
      <c r="F925" s="38">
        <v>120</v>
      </c>
      <c r="G925" s="38" t="s">
        <v>23</v>
      </c>
      <c r="H925" s="42">
        <v>6413.68</v>
      </c>
      <c r="I925" s="57"/>
      <c r="J925" s="44">
        <v>42193</v>
      </c>
      <c r="K925" s="42">
        <v>0</v>
      </c>
      <c r="L925" s="42">
        <v>4975.95</v>
      </c>
      <c r="M925" s="44">
        <v>45199</v>
      </c>
      <c r="N925" s="42">
        <f>H925-L925</f>
        <v>1437.7300000000005</v>
      </c>
      <c r="O925" s="42">
        <v>0</v>
      </c>
      <c r="P925" s="45">
        <v>0.13</v>
      </c>
      <c r="Q925" s="42">
        <v>0</v>
      </c>
      <c r="R925" s="42">
        <v>0</v>
      </c>
      <c r="S925" s="42">
        <f>N925</f>
        <v>1437.7300000000005</v>
      </c>
      <c r="T925" s="38">
        <v>5000</v>
      </c>
      <c r="U925" s="14">
        <f>S925/H925</f>
        <v>0.22416615733868861</v>
      </c>
      <c r="V925" s="19"/>
      <c r="W925" s="19"/>
      <c r="X925" s="37" t="s">
        <v>3473</v>
      </c>
    </row>
    <row r="926" spans="1:37" s="3" customFormat="1" ht="16.5" customHeight="1">
      <c r="A926" s="38">
        <v>92</v>
      </c>
      <c r="B926" s="39">
        <v>10752</v>
      </c>
      <c r="C926" s="38">
        <v>10306065</v>
      </c>
      <c r="D926" s="40" t="s">
        <v>645</v>
      </c>
      <c r="E926" s="58">
        <v>3</v>
      </c>
      <c r="F926" s="38">
        <v>120</v>
      </c>
      <c r="G926" s="38" t="s">
        <v>23</v>
      </c>
      <c r="H926" s="42">
        <v>7307.7</v>
      </c>
      <c r="I926" s="57"/>
      <c r="J926" s="44">
        <v>42193</v>
      </c>
      <c r="K926" s="42">
        <v>0</v>
      </c>
      <c r="L926" s="42">
        <v>5669.56</v>
      </c>
      <c r="M926" s="44">
        <v>45199</v>
      </c>
      <c r="N926" s="42">
        <f>H926-L926</f>
        <v>1638.1399999999994</v>
      </c>
      <c r="O926" s="42">
        <v>0</v>
      </c>
      <c r="P926" s="45">
        <v>0.13</v>
      </c>
      <c r="Q926" s="42">
        <v>0</v>
      </c>
      <c r="R926" s="42">
        <v>0</v>
      </c>
      <c r="S926" s="42">
        <f>N926</f>
        <v>1638.1399999999994</v>
      </c>
      <c r="T926" s="38">
        <v>2101</v>
      </c>
      <c r="U926" s="14">
        <f>S926/H926</f>
        <v>0.22416629035127325</v>
      </c>
      <c r="V926" s="19"/>
      <c r="W926" s="19"/>
      <c r="X926" s="37" t="s">
        <v>3473</v>
      </c>
    </row>
    <row r="927" spans="1:37" s="3" customFormat="1" ht="16.5" customHeight="1">
      <c r="A927" s="38">
        <v>168</v>
      </c>
      <c r="B927" s="39">
        <v>10736</v>
      </c>
      <c r="C927" s="38">
        <v>10284270</v>
      </c>
      <c r="D927" s="40" t="s">
        <v>1935</v>
      </c>
      <c r="E927" s="38">
        <v>1</v>
      </c>
      <c r="F927" s="38">
        <v>120</v>
      </c>
      <c r="G927" s="38" t="s">
        <v>262</v>
      </c>
      <c r="H927" s="42">
        <v>135029</v>
      </c>
      <c r="I927" s="49"/>
      <c r="J927" s="44">
        <v>42124</v>
      </c>
      <c r="K927" s="42">
        <v>0</v>
      </c>
      <c r="L927" s="42">
        <v>104759.98</v>
      </c>
      <c r="M927" s="44">
        <v>45107</v>
      </c>
      <c r="N927" s="42">
        <f>H927-K927-L927</f>
        <v>30269.020000000004</v>
      </c>
      <c r="O927" s="42">
        <v>0</v>
      </c>
      <c r="P927" s="45">
        <v>0.13</v>
      </c>
      <c r="Q927" s="42">
        <v>0</v>
      </c>
      <c r="R927" s="42">
        <v>0</v>
      </c>
      <c r="S927" s="42">
        <f>N927-R927</f>
        <v>30269.020000000004</v>
      </c>
      <c r="T927" s="38">
        <v>5000</v>
      </c>
      <c r="U927" s="14">
        <f>S927/H927</f>
        <v>0.2241668086114835</v>
      </c>
      <c r="V927" s="19"/>
      <c r="W927" s="19"/>
      <c r="X927" s="37" t="s">
        <v>3461</v>
      </c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</row>
    <row r="928" spans="1:37" s="3" customFormat="1" ht="16.5" customHeight="1">
      <c r="A928" s="38">
        <v>402</v>
      </c>
      <c r="B928" s="39">
        <v>10736</v>
      </c>
      <c r="C928" s="38">
        <v>10284271</v>
      </c>
      <c r="D928" s="40" t="s">
        <v>301</v>
      </c>
      <c r="E928" s="38">
        <v>1</v>
      </c>
      <c r="F928" s="38">
        <v>120</v>
      </c>
      <c r="G928" s="38" t="s">
        <v>21</v>
      </c>
      <c r="H928" s="42">
        <v>44943.24</v>
      </c>
      <c r="I928" s="55"/>
      <c r="J928" s="44">
        <v>42152</v>
      </c>
      <c r="K928" s="42">
        <v>0</v>
      </c>
      <c r="L928" s="42">
        <v>34868.400000000001</v>
      </c>
      <c r="M928" s="44">
        <v>45138</v>
      </c>
      <c r="N928" s="42">
        <f>H928-K928-L928</f>
        <v>10074.839999999997</v>
      </c>
      <c r="O928" s="42">
        <v>0</v>
      </c>
      <c r="P928" s="45">
        <v>0.13</v>
      </c>
      <c r="Q928" s="42">
        <v>0</v>
      </c>
      <c r="R928" s="42">
        <v>0</v>
      </c>
      <c r="S928" s="42">
        <v>10074.84</v>
      </c>
      <c r="T928" s="38">
        <v>5000</v>
      </c>
      <c r="U928" s="14">
        <f>S928/H928</f>
        <v>0.22416808400996457</v>
      </c>
      <c r="V928" s="19"/>
      <c r="W928" s="19"/>
      <c r="X928" s="37" t="s">
        <v>3461</v>
      </c>
    </row>
    <row r="929" spans="1:37" s="3" customFormat="1" ht="16.5" customHeight="1">
      <c r="A929" s="38">
        <v>604</v>
      </c>
      <c r="B929" s="39">
        <v>10736</v>
      </c>
      <c r="C929" s="38">
        <v>10284272</v>
      </c>
      <c r="D929" s="40" t="s">
        <v>1494</v>
      </c>
      <c r="E929" s="38">
        <v>1</v>
      </c>
      <c r="F929" s="38">
        <v>120</v>
      </c>
      <c r="G929" s="38" t="s">
        <v>262</v>
      </c>
      <c r="H929" s="42">
        <v>50000</v>
      </c>
      <c r="I929" s="55"/>
      <c r="J929" s="44">
        <v>42152</v>
      </c>
      <c r="K929" s="42">
        <v>0</v>
      </c>
      <c r="L929" s="42">
        <v>38791.56</v>
      </c>
      <c r="M929" s="44">
        <v>45138</v>
      </c>
      <c r="N929" s="42">
        <f>H929-K929-L929</f>
        <v>11208.440000000002</v>
      </c>
      <c r="O929" s="42">
        <v>0</v>
      </c>
      <c r="P929" s="45">
        <v>0.13</v>
      </c>
      <c r="Q929" s="42">
        <v>0</v>
      </c>
      <c r="R929" s="42">
        <v>0</v>
      </c>
      <c r="S929" s="42">
        <v>11208.44</v>
      </c>
      <c r="T929" s="38">
        <v>5000</v>
      </c>
      <c r="U929" s="14">
        <f>S929/H929</f>
        <v>0.2241688</v>
      </c>
      <c r="V929" s="19"/>
      <c r="W929" s="19"/>
      <c r="X929" s="37" t="s">
        <v>3461</v>
      </c>
    </row>
    <row r="930" spans="1:37" s="3" customFormat="1" ht="16.5" customHeight="1">
      <c r="A930" s="38">
        <v>93</v>
      </c>
      <c r="B930" s="39">
        <v>10752</v>
      </c>
      <c r="C930" s="38">
        <v>10306405</v>
      </c>
      <c r="D930" s="40" t="s">
        <v>613</v>
      </c>
      <c r="E930" s="58">
        <v>15</v>
      </c>
      <c r="F930" s="38">
        <v>120</v>
      </c>
      <c r="G930" s="38" t="s">
        <v>23</v>
      </c>
      <c r="H930" s="42">
        <v>22820.51</v>
      </c>
      <c r="I930" s="57"/>
      <c r="J930" s="44">
        <v>42193</v>
      </c>
      <c r="K930" s="42">
        <v>0</v>
      </c>
      <c r="L930" s="42">
        <v>17704.84</v>
      </c>
      <c r="M930" s="44">
        <v>45199</v>
      </c>
      <c r="N930" s="42">
        <f>H930-L930</f>
        <v>5115.6699999999983</v>
      </c>
      <c r="O930" s="42">
        <v>0</v>
      </c>
      <c r="P930" s="45">
        <v>0.13</v>
      </c>
      <c r="Q930" s="42">
        <v>0</v>
      </c>
      <c r="R930" s="42">
        <v>0</v>
      </c>
      <c r="S930" s="42">
        <f>N930</f>
        <v>5115.6699999999983</v>
      </c>
      <c r="T930" s="38">
        <v>5000</v>
      </c>
      <c r="U930" s="14">
        <f>S930/H930</f>
        <v>0.22416983669514828</v>
      </c>
      <c r="V930" s="19"/>
      <c r="W930" s="19"/>
      <c r="X930" s="37" t="s">
        <v>3473</v>
      </c>
    </row>
    <row r="931" spans="1:37" s="3" customFormat="1" ht="16.5" customHeight="1">
      <c r="A931" s="38">
        <v>660</v>
      </c>
      <c r="B931" s="39">
        <v>10737</v>
      </c>
      <c r="C931" s="38">
        <v>10288300</v>
      </c>
      <c r="D931" s="40" t="s">
        <v>244</v>
      </c>
      <c r="E931" s="58">
        <v>7</v>
      </c>
      <c r="F931" s="38">
        <v>120</v>
      </c>
      <c r="G931" s="38" t="s">
        <v>23</v>
      </c>
      <c r="H931" s="42">
        <v>11935.91</v>
      </c>
      <c r="I931" s="57"/>
      <c r="J931" s="44">
        <v>42212</v>
      </c>
      <c r="K931" s="42">
        <v>0</v>
      </c>
      <c r="L931" s="42">
        <v>9260.18</v>
      </c>
      <c r="M931" s="44">
        <v>45199</v>
      </c>
      <c r="N931" s="42">
        <f>H931-L931</f>
        <v>2675.7299999999996</v>
      </c>
      <c r="O931" s="42">
        <v>0</v>
      </c>
      <c r="P931" s="45">
        <v>0.13</v>
      </c>
      <c r="Q931" s="42">
        <v>0</v>
      </c>
      <c r="R931" s="42">
        <v>0</v>
      </c>
      <c r="S931" s="42">
        <f>N931</f>
        <v>2675.7299999999996</v>
      </c>
      <c r="T931" s="38">
        <v>2102</v>
      </c>
      <c r="U931" s="14">
        <f>S931/H931</f>
        <v>0.22417478013825504</v>
      </c>
      <c r="V931" s="19"/>
      <c r="W931" s="19"/>
      <c r="X931" s="37" t="s">
        <v>3461</v>
      </c>
    </row>
    <row r="932" spans="1:37" s="3" customFormat="1" ht="16.5" customHeight="1">
      <c r="A932" s="38">
        <v>472</v>
      </c>
      <c r="B932" s="39">
        <v>10736</v>
      </c>
      <c r="C932" s="38">
        <v>10284201</v>
      </c>
      <c r="D932" s="40" t="s">
        <v>1409</v>
      </c>
      <c r="E932" s="38">
        <v>2</v>
      </c>
      <c r="F932" s="38">
        <v>108</v>
      </c>
      <c r="G932" s="38" t="s">
        <v>23</v>
      </c>
      <c r="H932" s="42">
        <v>1000</v>
      </c>
      <c r="I932" s="55"/>
      <c r="J932" s="44">
        <v>42576</v>
      </c>
      <c r="K932" s="42">
        <v>0</v>
      </c>
      <c r="L932" s="42">
        <v>722.01</v>
      </c>
      <c r="M932" s="44">
        <v>45138</v>
      </c>
      <c r="N932" s="42">
        <f>H932-K932-L932</f>
        <v>277.99</v>
      </c>
      <c r="O932" s="42">
        <v>60</v>
      </c>
      <c r="P932" s="45">
        <v>0.13</v>
      </c>
      <c r="Q932" s="42">
        <v>6.9</v>
      </c>
      <c r="R932" s="42">
        <v>53.1</v>
      </c>
      <c r="S932" s="42">
        <v>224.89</v>
      </c>
      <c r="T932" s="38">
        <v>5000</v>
      </c>
      <c r="U932" s="14">
        <f>S932/H932</f>
        <v>0.22488999999999998</v>
      </c>
      <c r="V932" s="19"/>
      <c r="W932" s="19"/>
      <c r="X932" s="37" t="s">
        <v>3461</v>
      </c>
    </row>
    <row r="933" spans="1:37" s="3" customFormat="1" ht="16.5" customHeight="1">
      <c r="A933" s="38">
        <v>485</v>
      </c>
      <c r="B933" s="39">
        <v>10736</v>
      </c>
      <c r="C933" s="38">
        <v>10284288</v>
      </c>
      <c r="D933" s="40" t="s">
        <v>1420</v>
      </c>
      <c r="E933" s="38">
        <v>1</v>
      </c>
      <c r="F933" s="38">
        <v>118</v>
      </c>
      <c r="G933" s="38" t="s">
        <v>23</v>
      </c>
      <c r="H933" s="42">
        <v>4221</v>
      </c>
      <c r="I933" s="55"/>
      <c r="J933" s="44">
        <v>42273</v>
      </c>
      <c r="K933" s="42">
        <v>0</v>
      </c>
      <c r="L933" s="42">
        <v>3181.21</v>
      </c>
      <c r="M933" s="44">
        <v>45138</v>
      </c>
      <c r="N933" s="42">
        <f>H933-K933-L933</f>
        <v>1039.79</v>
      </c>
      <c r="O933" s="42">
        <v>100</v>
      </c>
      <c r="P933" s="45">
        <v>0.13</v>
      </c>
      <c r="Q933" s="42">
        <v>11.5</v>
      </c>
      <c r="R933" s="42">
        <v>88.5</v>
      </c>
      <c r="S933" s="42">
        <v>951.29</v>
      </c>
      <c r="T933" s="38">
        <v>5000</v>
      </c>
      <c r="U933" s="14">
        <f>S933/H933</f>
        <v>0.22537076522151148</v>
      </c>
      <c r="V933" s="19"/>
      <c r="W933" s="19"/>
      <c r="X933" s="37" t="s">
        <v>3461</v>
      </c>
    </row>
    <row r="934" spans="1:37" s="3" customFormat="1" ht="16.5" customHeight="1">
      <c r="A934" s="38">
        <v>444</v>
      </c>
      <c r="B934" s="39">
        <v>10739</v>
      </c>
      <c r="C934" s="38">
        <v>10278539</v>
      </c>
      <c r="D934" s="40" t="s">
        <v>3028</v>
      </c>
      <c r="E934" s="58">
        <v>2</v>
      </c>
      <c r="F934" s="38">
        <v>113</v>
      </c>
      <c r="G934" s="38" t="s">
        <v>23</v>
      </c>
      <c r="H934" s="42">
        <v>4372.6400000000003</v>
      </c>
      <c r="I934" s="37"/>
      <c r="J934" s="44">
        <v>42423</v>
      </c>
      <c r="K934" s="42">
        <v>0</v>
      </c>
      <c r="L934" s="42">
        <v>3380.93</v>
      </c>
      <c r="M934" s="44">
        <v>45237</v>
      </c>
      <c r="N934" s="42">
        <v>991.71</v>
      </c>
      <c r="O934" s="42">
        <v>0</v>
      </c>
      <c r="P934" s="45">
        <f>IF(J934&lt;DATEVALUE("2009-1-1"),3%,13%)</f>
        <v>0.13</v>
      </c>
      <c r="Q934" s="42">
        <f>IF(P934=13%,ROUND(O934/(1+P934)*P934,2),ROUND(O934/(1+0.03)*0.02,2))</f>
        <v>0</v>
      </c>
      <c r="R934" s="42">
        <f>O934-Q934</f>
        <v>0</v>
      </c>
      <c r="S934" s="42">
        <f>N934-R934</f>
        <v>991.71</v>
      </c>
      <c r="T934" s="38">
        <v>5000</v>
      </c>
      <c r="U934" s="14">
        <f>S934/H934</f>
        <v>0.2267989132423433</v>
      </c>
      <c r="V934" s="19"/>
      <c r="W934" s="19"/>
      <c r="X934" s="37" t="s">
        <v>3462</v>
      </c>
    </row>
    <row r="935" spans="1:37" s="3" customFormat="1" ht="16.5" customHeight="1">
      <c r="A935" s="38">
        <v>666</v>
      </c>
      <c r="B935" s="39">
        <v>10729</v>
      </c>
      <c r="C935" s="38">
        <v>10292976</v>
      </c>
      <c r="D935" s="40" t="s">
        <v>991</v>
      </c>
      <c r="E935" s="58">
        <v>18</v>
      </c>
      <c r="F935" s="38">
        <v>113</v>
      </c>
      <c r="G935" s="38" t="s">
        <v>23</v>
      </c>
      <c r="H935" s="42">
        <v>27676.98</v>
      </c>
      <c r="I935" s="37"/>
      <c r="J935" s="44">
        <v>42423</v>
      </c>
      <c r="K935" s="42">
        <v>0</v>
      </c>
      <c r="L935" s="42">
        <v>21399.61</v>
      </c>
      <c r="M935" s="44">
        <v>45259</v>
      </c>
      <c r="N935" s="42">
        <v>6277.37</v>
      </c>
      <c r="O935" s="42">
        <v>0</v>
      </c>
      <c r="P935" s="45">
        <f>IF(J935&lt;DATEVALUE("2009-1-1"),3%,13%)</f>
        <v>0.13</v>
      </c>
      <c r="Q935" s="42">
        <f>IF(P935=13%,ROUND(O935/(1+P935)*P935,2),ROUND(O935/(1+0.03)*0.02,2))</f>
        <v>0</v>
      </c>
      <c r="R935" s="42">
        <f>O935-Q935</f>
        <v>0</v>
      </c>
      <c r="S935" s="42">
        <f>N935-R935</f>
        <v>6277.37</v>
      </c>
      <c r="T935" s="38">
        <v>5000</v>
      </c>
      <c r="U935" s="14">
        <f>S935/H935</f>
        <v>0.22680834397394514</v>
      </c>
      <c r="V935" s="19"/>
      <c r="W935" s="19"/>
      <c r="X935" s="37" t="s">
        <v>3459</v>
      </c>
    </row>
    <row r="936" spans="1:37" s="3" customFormat="1" ht="16.5" customHeight="1">
      <c r="A936" s="38">
        <v>371</v>
      </c>
      <c r="B936" s="39">
        <v>10741</v>
      </c>
      <c r="C936" s="38">
        <v>10282472</v>
      </c>
      <c r="D936" s="40" t="s">
        <v>503</v>
      </c>
      <c r="E936" s="58">
        <v>200</v>
      </c>
      <c r="F936" s="38">
        <v>119</v>
      </c>
      <c r="G936" s="38" t="s">
        <v>23</v>
      </c>
      <c r="H936" s="42">
        <v>73162</v>
      </c>
      <c r="I936" s="57"/>
      <c r="J936" s="44">
        <v>42241</v>
      </c>
      <c r="K936" s="42">
        <v>0</v>
      </c>
      <c r="L936" s="42">
        <v>56549.08</v>
      </c>
      <c r="M936" s="44">
        <v>45199</v>
      </c>
      <c r="N936" s="42">
        <f>H936-K936-L936</f>
        <v>16612.919999999998</v>
      </c>
      <c r="O936" s="42">
        <v>0</v>
      </c>
      <c r="P936" s="45">
        <v>0.13</v>
      </c>
      <c r="Q936" s="42">
        <v>0</v>
      </c>
      <c r="R936" s="42">
        <v>0</v>
      </c>
      <c r="S936" s="42">
        <v>16612.919999999998</v>
      </c>
      <c r="T936" s="38">
        <v>5000</v>
      </c>
      <c r="U936" s="14">
        <f>S936/H936</f>
        <v>0.2270703370602225</v>
      </c>
      <c r="V936" s="19"/>
      <c r="W936" s="19"/>
      <c r="X936" s="37" t="s">
        <v>3462</v>
      </c>
    </row>
    <row r="937" spans="1:37" s="3" customFormat="1" ht="16.5" customHeight="1">
      <c r="A937" s="38">
        <v>112</v>
      </c>
      <c r="B937" s="39">
        <v>10724</v>
      </c>
      <c r="C937" s="38">
        <v>10276659</v>
      </c>
      <c r="D937" s="40" t="s">
        <v>290</v>
      </c>
      <c r="E937" s="58">
        <v>15</v>
      </c>
      <c r="F937" s="38">
        <v>119</v>
      </c>
      <c r="G937" s="38" t="s">
        <v>23</v>
      </c>
      <c r="H937" s="42">
        <v>37179</v>
      </c>
      <c r="I937" s="57"/>
      <c r="J937" s="44">
        <v>42241</v>
      </c>
      <c r="K937" s="42">
        <v>0</v>
      </c>
      <c r="L937" s="42">
        <v>28736.75</v>
      </c>
      <c r="M937" s="44">
        <v>45199</v>
      </c>
      <c r="N937" s="42">
        <f>H937-K937-L937</f>
        <v>8442.25</v>
      </c>
      <c r="O937" s="42">
        <v>0</v>
      </c>
      <c r="P937" s="45">
        <v>0.13</v>
      </c>
      <c r="Q937" s="42">
        <v>0</v>
      </c>
      <c r="R937" s="42">
        <v>0</v>
      </c>
      <c r="S937" s="42">
        <f>N937-R937</f>
        <v>8442.25</v>
      </c>
      <c r="T937" s="38">
        <v>5000</v>
      </c>
      <c r="U937" s="14">
        <f>S937/H937</f>
        <v>0.2270703891982033</v>
      </c>
      <c r="V937" s="19"/>
      <c r="W937" s="19"/>
      <c r="X937" s="37" t="s">
        <v>3459</v>
      </c>
    </row>
    <row r="938" spans="1:37" s="3" customFormat="1" ht="16.5" customHeight="1">
      <c r="A938" s="38">
        <v>160</v>
      </c>
      <c r="B938" s="39">
        <v>50098</v>
      </c>
      <c r="C938" s="38">
        <v>10307830</v>
      </c>
      <c r="D938" s="40" t="s">
        <v>1014</v>
      </c>
      <c r="E938" s="38">
        <v>24</v>
      </c>
      <c r="F938" s="38">
        <v>119</v>
      </c>
      <c r="G938" s="38" t="s">
        <v>23</v>
      </c>
      <c r="H938" s="42">
        <v>9333.36</v>
      </c>
      <c r="I938" s="57"/>
      <c r="J938" s="44">
        <v>42242</v>
      </c>
      <c r="K938" s="42">
        <v>0</v>
      </c>
      <c r="L938" s="42">
        <v>7214</v>
      </c>
      <c r="M938" s="44">
        <v>45199</v>
      </c>
      <c r="N938" s="42">
        <v>2119.36</v>
      </c>
      <c r="O938" s="42">
        <v>0</v>
      </c>
      <c r="P938" s="45">
        <v>0.13</v>
      </c>
      <c r="Q938" s="42">
        <v>0</v>
      </c>
      <c r="R938" s="42">
        <v>0</v>
      </c>
      <c r="S938" s="42">
        <v>2119.36</v>
      </c>
      <c r="T938" s="38">
        <v>5000</v>
      </c>
      <c r="U938" s="14">
        <f>S938/H938</f>
        <v>0.22707363693246591</v>
      </c>
      <c r="V938" s="19"/>
      <c r="W938" s="19"/>
      <c r="X938" s="37" t="s">
        <v>3456</v>
      </c>
    </row>
    <row r="939" spans="1:37" s="3" customFormat="1" ht="16.5" customHeight="1">
      <c r="A939" s="38">
        <v>204</v>
      </c>
      <c r="B939" s="39">
        <v>10743</v>
      </c>
      <c r="C939" s="38">
        <v>10301030</v>
      </c>
      <c r="D939" s="40" t="s">
        <v>551</v>
      </c>
      <c r="E939" s="58">
        <v>1</v>
      </c>
      <c r="F939" s="38">
        <v>119</v>
      </c>
      <c r="G939" s="38" t="s">
        <v>23</v>
      </c>
      <c r="H939" s="42">
        <v>4784</v>
      </c>
      <c r="I939" s="57"/>
      <c r="J939" s="44">
        <v>42241</v>
      </c>
      <c r="K939" s="42">
        <v>0</v>
      </c>
      <c r="L939" s="42">
        <v>3697.55</v>
      </c>
      <c r="M939" s="44">
        <v>45199</v>
      </c>
      <c r="N939" s="42">
        <f>H939-L939</f>
        <v>1086.4499999999998</v>
      </c>
      <c r="O939" s="42">
        <v>0</v>
      </c>
      <c r="P939" s="45">
        <v>0.13</v>
      </c>
      <c r="Q939" s="42">
        <v>0</v>
      </c>
      <c r="R939" s="42">
        <v>0</v>
      </c>
      <c r="S939" s="42">
        <f>N939</f>
        <v>1086.4499999999998</v>
      </c>
      <c r="T939" s="38">
        <v>5000</v>
      </c>
      <c r="U939" s="14">
        <f>S939/H939</f>
        <v>0.22710075250836118</v>
      </c>
      <c r="V939" s="19"/>
      <c r="W939" s="19"/>
      <c r="X939" s="37" t="s">
        <v>3463</v>
      </c>
    </row>
    <row r="940" spans="1:37" s="3" customFormat="1" ht="16.5" customHeight="1">
      <c r="A940" s="38">
        <v>606</v>
      </c>
      <c r="B940" s="39">
        <v>10736</v>
      </c>
      <c r="C940" s="38">
        <v>10284284</v>
      </c>
      <c r="D940" s="40" t="s">
        <v>1496</v>
      </c>
      <c r="E940" s="38">
        <v>1</v>
      </c>
      <c r="F940" s="38">
        <v>120</v>
      </c>
      <c r="G940" s="38" t="s">
        <v>262</v>
      </c>
      <c r="H940" s="42">
        <v>130000</v>
      </c>
      <c r="I940" s="55"/>
      <c r="J940" s="44">
        <v>42243</v>
      </c>
      <c r="K940" s="42">
        <v>0</v>
      </c>
      <c r="L940" s="42">
        <v>97770.93</v>
      </c>
      <c r="M940" s="44">
        <v>45138</v>
      </c>
      <c r="N940" s="42">
        <f>H940-K940-L940</f>
        <v>32229.070000000007</v>
      </c>
      <c r="O940" s="42">
        <v>3000</v>
      </c>
      <c r="P940" s="45">
        <v>0.13</v>
      </c>
      <c r="Q940" s="42">
        <v>345.13</v>
      </c>
      <c r="R940" s="42">
        <v>2654.87</v>
      </c>
      <c r="S940" s="42">
        <v>29574.2</v>
      </c>
      <c r="T940" s="38">
        <v>5000</v>
      </c>
      <c r="U940" s="14">
        <f>S940/H940</f>
        <v>0.22749384615384616</v>
      </c>
      <c r="V940" s="19"/>
      <c r="W940" s="19"/>
      <c r="X940" s="37" t="s">
        <v>3461</v>
      </c>
    </row>
    <row r="941" spans="1:37" s="3" customFormat="1" ht="16.5" customHeight="1">
      <c r="A941" s="38">
        <v>403</v>
      </c>
      <c r="B941" s="39">
        <v>10736</v>
      </c>
      <c r="C941" s="38">
        <v>10284276</v>
      </c>
      <c r="D941" s="40" t="s">
        <v>1350</v>
      </c>
      <c r="E941" s="38">
        <v>1</v>
      </c>
      <c r="F941" s="38">
        <v>120</v>
      </c>
      <c r="G941" s="38" t="s">
        <v>21</v>
      </c>
      <c r="H941" s="42">
        <v>5811.97</v>
      </c>
      <c r="I941" s="55"/>
      <c r="J941" s="44">
        <v>42214</v>
      </c>
      <c r="K941" s="42">
        <v>0</v>
      </c>
      <c r="L941" s="42">
        <v>4417.01</v>
      </c>
      <c r="M941" s="44">
        <v>45138</v>
      </c>
      <c r="N941" s="42">
        <f>H941-K941-L941</f>
        <v>1394.96</v>
      </c>
      <c r="O941" s="42">
        <v>80</v>
      </c>
      <c r="P941" s="45">
        <v>0.13</v>
      </c>
      <c r="Q941" s="42">
        <v>9.1999999999999993</v>
      </c>
      <c r="R941" s="42">
        <v>70.8</v>
      </c>
      <c r="S941" s="42">
        <v>1324.16</v>
      </c>
      <c r="T941" s="38">
        <v>5000</v>
      </c>
      <c r="U941" s="14">
        <f>S941/H941</f>
        <v>0.22783324759074805</v>
      </c>
      <c r="V941" s="19"/>
      <c r="W941" s="19"/>
      <c r="X941" s="37" t="s">
        <v>3461</v>
      </c>
    </row>
    <row r="942" spans="1:37" s="3" customFormat="1" ht="16.5" customHeight="1">
      <c r="A942" s="38">
        <v>248</v>
      </c>
      <c r="B942" s="39">
        <v>10728</v>
      </c>
      <c r="C942" s="38">
        <v>10283232</v>
      </c>
      <c r="D942" s="40" t="s">
        <v>2930</v>
      </c>
      <c r="E942" s="58">
        <v>3</v>
      </c>
      <c r="F942" s="38">
        <v>102</v>
      </c>
      <c r="G942" s="38" t="s">
        <v>23</v>
      </c>
      <c r="H942" s="42">
        <v>3487.17</v>
      </c>
      <c r="I942" s="37"/>
      <c r="J942" s="44">
        <v>42758</v>
      </c>
      <c r="K942" s="42">
        <v>0</v>
      </c>
      <c r="L942" s="42">
        <v>2559.14</v>
      </c>
      <c r="M942" s="44">
        <v>45200</v>
      </c>
      <c r="N942" s="42">
        <v>928.03</v>
      </c>
      <c r="O942" s="42">
        <v>150</v>
      </c>
      <c r="P942" s="45">
        <f>IF(J942&lt;DATEVALUE("2009-1-1"),3%,13%)</f>
        <v>0.13</v>
      </c>
      <c r="Q942" s="42">
        <f>IF(P942=13%,ROUND(O942/(1+P942)*P942,2),ROUND(O942/(1+0.03)*0.02,2))</f>
        <v>17.260000000000002</v>
      </c>
      <c r="R942" s="42">
        <f>O942-Q942</f>
        <v>132.74</v>
      </c>
      <c r="S942" s="42">
        <f>N942-R942</f>
        <v>795.29</v>
      </c>
      <c r="T942" s="38">
        <v>5000</v>
      </c>
      <c r="U942" s="14">
        <f>S942/H942</f>
        <v>0.22806172340321806</v>
      </c>
      <c r="V942" s="19"/>
      <c r="W942" s="19"/>
      <c r="X942" s="37" t="s">
        <v>3459</v>
      </c>
    </row>
    <row r="943" spans="1:37" s="3" customFormat="1" ht="16.5" customHeight="1">
      <c r="A943" s="38">
        <v>1082</v>
      </c>
      <c r="B943" s="39">
        <v>10800</v>
      </c>
      <c r="C943" s="38">
        <v>10316854</v>
      </c>
      <c r="D943" s="40" t="s">
        <v>2054</v>
      </c>
      <c r="E943" s="38">
        <v>20</v>
      </c>
      <c r="F943" s="38">
        <v>84</v>
      </c>
      <c r="G943" s="38" t="s">
        <v>23</v>
      </c>
      <c r="H943" s="42">
        <v>907.6</v>
      </c>
      <c r="I943" s="48"/>
      <c r="J943" s="44">
        <v>43309</v>
      </c>
      <c r="K943" s="42">
        <v>0</v>
      </c>
      <c r="L943" s="42">
        <v>574.78</v>
      </c>
      <c r="M943" s="44">
        <v>45107</v>
      </c>
      <c r="N943" s="42">
        <f>H943-K943-L943</f>
        <v>332.82000000000005</v>
      </c>
      <c r="O943" s="42">
        <v>142.12</v>
      </c>
      <c r="P943" s="45">
        <v>0.13</v>
      </c>
      <c r="Q943" s="42">
        <v>16.350000000000001</v>
      </c>
      <c r="R943" s="42">
        <v>125.77</v>
      </c>
      <c r="S943" s="42">
        <f>N943-R943</f>
        <v>207.05000000000007</v>
      </c>
      <c r="T943" s="38">
        <v>2505</v>
      </c>
      <c r="U943" s="14">
        <f>S943/H943</f>
        <v>0.22812913177611288</v>
      </c>
      <c r="V943" s="19"/>
      <c r="W943" s="19"/>
      <c r="X943" s="37" t="s">
        <v>3465</v>
      </c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</row>
    <row r="944" spans="1:37" s="3" customFormat="1" ht="16.5" customHeight="1">
      <c r="A944" s="38">
        <v>25</v>
      </c>
      <c r="B944" s="39">
        <v>50099</v>
      </c>
      <c r="C944" s="38">
        <v>10297447</v>
      </c>
      <c r="D944" s="40" t="s">
        <v>2536</v>
      </c>
      <c r="E944" s="38">
        <v>1</v>
      </c>
      <c r="F944" s="38">
        <v>60</v>
      </c>
      <c r="G944" s="38" t="s">
        <v>23</v>
      </c>
      <c r="H944" s="42">
        <v>577.16</v>
      </c>
      <c r="I944" s="2"/>
      <c r="J944" s="44">
        <v>43827</v>
      </c>
      <c r="K944" s="42">
        <v>0</v>
      </c>
      <c r="L944" s="42">
        <v>356.42</v>
      </c>
      <c r="M944" s="44">
        <v>45016</v>
      </c>
      <c r="N944" s="42">
        <f>H944-K944-L944</f>
        <v>220.73999999999995</v>
      </c>
      <c r="O944" s="42">
        <v>100</v>
      </c>
      <c r="P944" s="45">
        <v>0.13</v>
      </c>
      <c r="Q944" s="42">
        <v>11.5</v>
      </c>
      <c r="R944" s="42">
        <v>88.5</v>
      </c>
      <c r="S944" s="42">
        <v>132.24</v>
      </c>
      <c r="T944" s="38">
        <v>5000</v>
      </c>
      <c r="U944" s="14">
        <f>S944/H944</f>
        <v>0.22912190727008111</v>
      </c>
      <c r="V944" s="19"/>
      <c r="W944" s="19"/>
      <c r="X944" s="37" t="s">
        <v>3468</v>
      </c>
    </row>
    <row r="945" spans="1:37" s="3" customFormat="1" ht="16.5" customHeight="1">
      <c r="A945" s="38">
        <v>522</v>
      </c>
      <c r="B945" s="39">
        <v>10729</v>
      </c>
      <c r="C945" s="38">
        <v>10292978</v>
      </c>
      <c r="D945" s="40" t="s">
        <v>3215</v>
      </c>
      <c r="E945" s="58">
        <v>4</v>
      </c>
      <c r="F945" s="38">
        <v>112</v>
      </c>
      <c r="G945" s="38" t="s">
        <v>23</v>
      </c>
      <c r="H945" s="42">
        <v>7605.8</v>
      </c>
      <c r="I945" s="37"/>
      <c r="J945" s="44">
        <v>42457</v>
      </c>
      <c r="K945" s="42">
        <v>0</v>
      </c>
      <c r="L945" s="42">
        <v>5860.64</v>
      </c>
      <c r="M945" s="44">
        <v>45259</v>
      </c>
      <c r="N945" s="42">
        <v>1745.16</v>
      </c>
      <c r="O945" s="42">
        <v>0</v>
      </c>
      <c r="P945" s="45">
        <f>IF(J945&lt;DATEVALUE("2009-1-1"),3%,13%)</f>
        <v>0.13</v>
      </c>
      <c r="Q945" s="42">
        <f>IF(P945=13%,ROUND(O945/(1+P945)*P945,2),ROUND(O945/(1+0.03)*0.02,2))</f>
        <v>0</v>
      </c>
      <c r="R945" s="42">
        <f>O945-Q945</f>
        <v>0</v>
      </c>
      <c r="S945" s="42">
        <f>N945-R945</f>
        <v>1745.16</v>
      </c>
      <c r="T945" s="38">
        <v>2101</v>
      </c>
      <c r="U945" s="14">
        <f>S945/H945</f>
        <v>0.22945120828841148</v>
      </c>
      <c r="V945" s="19"/>
      <c r="W945" s="19"/>
      <c r="X945" s="37" t="s">
        <v>3459</v>
      </c>
    </row>
    <row r="946" spans="1:37" s="3" customFormat="1" ht="16.5" customHeight="1">
      <c r="A946" s="38">
        <v>106</v>
      </c>
      <c r="B946" s="39">
        <v>10724</v>
      </c>
      <c r="C946" s="38">
        <v>10276664</v>
      </c>
      <c r="D946" s="40" t="s">
        <v>285</v>
      </c>
      <c r="E946" s="58">
        <v>5</v>
      </c>
      <c r="F946" s="38">
        <v>118</v>
      </c>
      <c r="G946" s="38" t="s">
        <v>23</v>
      </c>
      <c r="H946" s="42">
        <v>12606.85</v>
      </c>
      <c r="I946" s="57"/>
      <c r="J946" s="44">
        <v>42273</v>
      </c>
      <c r="K946" s="42">
        <v>0</v>
      </c>
      <c r="L946" s="42">
        <v>9707.56</v>
      </c>
      <c r="M946" s="44">
        <v>45199</v>
      </c>
      <c r="N946" s="42">
        <f>H946-K946-L946</f>
        <v>2899.2900000000009</v>
      </c>
      <c r="O946" s="42">
        <v>0</v>
      </c>
      <c r="P946" s="45">
        <v>0.13</v>
      </c>
      <c r="Q946" s="42">
        <v>0</v>
      </c>
      <c r="R946" s="42">
        <v>0</v>
      </c>
      <c r="S946" s="42">
        <f>N946-R946</f>
        <v>2899.2900000000009</v>
      </c>
      <c r="T946" s="38">
        <v>5000</v>
      </c>
      <c r="U946" s="14">
        <f>S946/H946</f>
        <v>0.22997735358158466</v>
      </c>
      <c r="V946" s="19"/>
      <c r="W946" s="19"/>
      <c r="X946" s="37" t="s">
        <v>3459</v>
      </c>
    </row>
    <row r="947" spans="1:37" s="3" customFormat="1" ht="16.5" customHeight="1">
      <c r="A947" s="38">
        <v>66</v>
      </c>
      <c r="B947" s="39">
        <v>50099</v>
      </c>
      <c r="C947" s="38">
        <v>10297008</v>
      </c>
      <c r="D947" s="40" t="s">
        <v>2547</v>
      </c>
      <c r="E947" s="38">
        <v>450</v>
      </c>
      <c r="F947" s="38">
        <v>120</v>
      </c>
      <c r="G947" s="38" t="s">
        <v>23</v>
      </c>
      <c r="H947" s="42">
        <v>10768.5</v>
      </c>
      <c r="I947" s="2"/>
      <c r="J947" s="44">
        <v>42059</v>
      </c>
      <c r="K947" s="42">
        <v>0</v>
      </c>
      <c r="L947" s="42">
        <v>8269.2900000000009</v>
      </c>
      <c r="M947" s="44">
        <v>45016</v>
      </c>
      <c r="N947" s="42">
        <f>H947-K947-L947</f>
        <v>2499.2099999999991</v>
      </c>
      <c r="O947" s="42">
        <v>20</v>
      </c>
      <c r="P947" s="45">
        <v>0.13</v>
      </c>
      <c r="Q947" s="42">
        <v>2.2999999999999998</v>
      </c>
      <c r="R947" s="42">
        <v>17.7</v>
      </c>
      <c r="S947" s="42">
        <v>2481.5100000000002</v>
      </c>
      <c r="T947" s="38">
        <v>1603</v>
      </c>
      <c r="U947" s="14">
        <f>S947/H947</f>
        <v>0.23044156567767102</v>
      </c>
      <c r="V947" s="19"/>
      <c r="W947" s="19"/>
      <c r="X947" s="37" t="s">
        <v>3468</v>
      </c>
    </row>
    <row r="948" spans="1:37" s="3" customFormat="1" ht="16.5" customHeight="1">
      <c r="A948" s="38">
        <v>453</v>
      </c>
      <c r="B948" s="39">
        <v>10741</v>
      </c>
      <c r="C948" s="38">
        <v>10282385</v>
      </c>
      <c r="D948" s="40" t="s">
        <v>529</v>
      </c>
      <c r="E948" s="58">
        <v>80</v>
      </c>
      <c r="F948" s="38">
        <v>108</v>
      </c>
      <c r="G948" s="38" t="s">
        <v>23</v>
      </c>
      <c r="H948" s="42">
        <v>15849.57</v>
      </c>
      <c r="I948" s="37"/>
      <c r="J948" s="44">
        <v>42576</v>
      </c>
      <c r="K948" s="42">
        <v>0</v>
      </c>
      <c r="L948" s="42">
        <v>12196.23</v>
      </c>
      <c r="M948" s="44">
        <v>45261</v>
      </c>
      <c r="N948" s="42">
        <v>3653.34</v>
      </c>
      <c r="O948" s="42">
        <v>0</v>
      </c>
      <c r="P948" s="45">
        <f>IF(J948&lt;DATEVALUE("2009-1-1"),3%,13%)</f>
        <v>0.13</v>
      </c>
      <c r="Q948" s="42">
        <f>IF(P948=13%,ROUND(O948/(1+P948)*P948,2),ROUND(O948/(1+0.03)*0.02,2))</f>
        <v>0</v>
      </c>
      <c r="R948" s="42">
        <f>O948-Q948</f>
        <v>0</v>
      </c>
      <c r="S948" s="42">
        <f>N948-R948</f>
        <v>3653.34</v>
      </c>
      <c r="T948" s="38">
        <v>1601</v>
      </c>
      <c r="U948" s="14">
        <f>S948/H948</f>
        <v>0.23050089056043793</v>
      </c>
      <c r="V948" s="19"/>
      <c r="W948" s="19"/>
      <c r="X948" s="37" t="s">
        <v>3462</v>
      </c>
    </row>
    <row r="949" spans="1:37" s="3" customFormat="1" ht="16.5" customHeight="1">
      <c r="A949" s="38">
        <v>179</v>
      </c>
      <c r="B949" s="39">
        <v>50099</v>
      </c>
      <c r="C949" s="38">
        <v>10297782</v>
      </c>
      <c r="D949" s="40" t="s">
        <v>2075</v>
      </c>
      <c r="E949" s="58">
        <v>1</v>
      </c>
      <c r="F949" s="38">
        <v>68</v>
      </c>
      <c r="G949" s="38" t="s">
        <v>23</v>
      </c>
      <c r="H949" s="42">
        <v>1538.46</v>
      </c>
      <c r="I949" s="37"/>
      <c r="J949" s="44">
        <v>43797</v>
      </c>
      <c r="K949" s="42">
        <v>0</v>
      </c>
      <c r="L949" s="42">
        <v>1006.84</v>
      </c>
      <c r="M949" s="44">
        <v>45252</v>
      </c>
      <c r="N949" s="42">
        <v>531.62</v>
      </c>
      <c r="O949" s="42">
        <v>200</v>
      </c>
      <c r="P949" s="45">
        <f>IF(J949&lt;DATEVALUE("2009-1-1"),3%,13%)</f>
        <v>0.13</v>
      </c>
      <c r="Q949" s="42">
        <f>IF(P949=13%,ROUND(O949/(1+P949)*P949,2),ROUND(O949/(1+0.03)*0.02,2))</f>
        <v>23.01</v>
      </c>
      <c r="R949" s="42">
        <f>O949-Q949</f>
        <v>176.99</v>
      </c>
      <c r="S949" s="42">
        <f>N949-R949</f>
        <v>354.63</v>
      </c>
      <c r="T949" s="38">
        <v>5000</v>
      </c>
      <c r="U949" s="14">
        <f>S949/H949</f>
        <v>0.2305097305097305</v>
      </c>
      <c r="V949" s="19"/>
      <c r="W949" s="19"/>
      <c r="X949" s="37" t="s">
        <v>3468</v>
      </c>
    </row>
    <row r="950" spans="1:37" s="3" customFormat="1" ht="16.5" customHeight="1">
      <c r="A950" s="38">
        <v>128</v>
      </c>
      <c r="B950" s="39">
        <v>10745</v>
      </c>
      <c r="C950" s="38">
        <v>10308794</v>
      </c>
      <c r="D950" s="40" t="s">
        <v>1557</v>
      </c>
      <c r="E950" s="38">
        <v>0.11965099999999999</v>
      </c>
      <c r="F950" s="38">
        <v>120</v>
      </c>
      <c r="G950" s="38" t="s">
        <v>21</v>
      </c>
      <c r="H950" s="42">
        <v>6000</v>
      </c>
      <c r="I950" s="55"/>
      <c r="J950" s="44">
        <v>42521</v>
      </c>
      <c r="K950" s="42">
        <v>0</v>
      </c>
      <c r="L950" s="42">
        <v>4085</v>
      </c>
      <c r="M950" s="44">
        <v>45138</v>
      </c>
      <c r="N950" s="42">
        <f>H950-K950-L950</f>
        <v>1915</v>
      </c>
      <c r="O950" s="42">
        <v>600</v>
      </c>
      <c r="P950" s="45">
        <v>0.13</v>
      </c>
      <c r="Q950" s="42">
        <v>69.03</v>
      </c>
      <c r="R950" s="42">
        <v>530.97</v>
      </c>
      <c r="S950" s="42">
        <v>1384.03</v>
      </c>
      <c r="T950" s="38">
        <v>2109</v>
      </c>
      <c r="U950" s="14">
        <f>S950/H950</f>
        <v>0.23067166666666666</v>
      </c>
      <c r="V950" s="19"/>
      <c r="W950" s="19"/>
      <c r="X950" s="37" t="s">
        <v>3463</v>
      </c>
    </row>
    <row r="951" spans="1:37" s="3" customFormat="1" ht="16.5" customHeight="1">
      <c r="A951" s="38">
        <v>605</v>
      </c>
      <c r="B951" s="39">
        <v>10736</v>
      </c>
      <c r="C951" s="38">
        <v>10284275</v>
      </c>
      <c r="D951" s="40" t="s">
        <v>1495</v>
      </c>
      <c r="E951" s="38">
        <v>1</v>
      </c>
      <c r="F951" s="38">
        <v>120</v>
      </c>
      <c r="G951" s="38" t="s">
        <v>262</v>
      </c>
      <c r="H951" s="42">
        <v>51947</v>
      </c>
      <c r="I951" s="55"/>
      <c r="J951" s="44">
        <v>42184</v>
      </c>
      <c r="K951" s="42">
        <v>0</v>
      </c>
      <c r="L951" s="42">
        <v>39891.019999999997</v>
      </c>
      <c r="M951" s="44">
        <v>45138</v>
      </c>
      <c r="N951" s="42">
        <f>H951-K951-L951</f>
        <v>12055.980000000003</v>
      </c>
      <c r="O951" s="42">
        <v>50</v>
      </c>
      <c r="P951" s="45">
        <v>0.13</v>
      </c>
      <c r="Q951" s="42">
        <v>5.75</v>
      </c>
      <c r="R951" s="42">
        <v>44.25</v>
      </c>
      <c r="S951" s="42">
        <v>12011.73</v>
      </c>
      <c r="T951" s="38">
        <v>5000</v>
      </c>
      <c r="U951" s="14">
        <f>S951/H951</f>
        <v>0.23123048491731957</v>
      </c>
      <c r="V951" s="19"/>
      <c r="W951" s="19"/>
      <c r="X951" s="37" t="s">
        <v>3461</v>
      </c>
    </row>
    <row r="952" spans="1:37" s="3" customFormat="1" ht="16.5" customHeight="1">
      <c r="A952" s="38">
        <v>95</v>
      </c>
      <c r="B952" s="39">
        <v>10732</v>
      </c>
      <c r="C952" s="38">
        <v>10320966</v>
      </c>
      <c r="D952" s="40" t="s">
        <v>301</v>
      </c>
      <c r="E952" s="58">
        <v>1</v>
      </c>
      <c r="F952" s="38">
        <v>120</v>
      </c>
      <c r="G952" s="38" t="s">
        <v>21</v>
      </c>
      <c r="H952" s="42">
        <v>4571</v>
      </c>
      <c r="I952" s="57"/>
      <c r="J952" s="44">
        <v>42243</v>
      </c>
      <c r="K952" s="42">
        <v>0</v>
      </c>
      <c r="L952" s="42">
        <v>3510.21</v>
      </c>
      <c r="M952" s="44">
        <v>45199</v>
      </c>
      <c r="N952" s="42">
        <f>H952-L952</f>
        <v>1060.79</v>
      </c>
      <c r="O952" s="42">
        <v>0</v>
      </c>
      <c r="P952" s="45">
        <v>0.13</v>
      </c>
      <c r="Q952" s="42">
        <v>0</v>
      </c>
      <c r="R952" s="42">
        <v>0</v>
      </c>
      <c r="S952" s="42">
        <f>N952</f>
        <v>1060.79</v>
      </c>
      <c r="T952" s="38">
        <v>5000</v>
      </c>
      <c r="U952" s="14">
        <f>S952/H952</f>
        <v>0.2320695690220958</v>
      </c>
      <c r="V952" s="19"/>
      <c r="W952" s="19"/>
      <c r="X952" s="37" t="s">
        <v>3460</v>
      </c>
    </row>
    <row r="953" spans="1:37" s="3" customFormat="1" ht="16.5" customHeight="1">
      <c r="A953" s="38">
        <v>190</v>
      </c>
      <c r="B953" s="39">
        <v>10741</v>
      </c>
      <c r="C953" s="38">
        <v>10282462</v>
      </c>
      <c r="D953" s="40" t="s">
        <v>2017</v>
      </c>
      <c r="E953" s="38">
        <v>7</v>
      </c>
      <c r="F953" s="38">
        <v>120</v>
      </c>
      <c r="G953" s="38" t="s">
        <v>23</v>
      </c>
      <c r="H953" s="42">
        <v>10220</v>
      </c>
      <c r="I953" s="49"/>
      <c r="J953" s="44">
        <v>42150</v>
      </c>
      <c r="K953" s="42">
        <v>0</v>
      </c>
      <c r="L953" s="42">
        <v>7848.14</v>
      </c>
      <c r="M953" s="44">
        <v>45107</v>
      </c>
      <c r="N953" s="42">
        <f>H953-K953-L953</f>
        <v>2371.8599999999997</v>
      </c>
      <c r="O953" s="42">
        <v>0</v>
      </c>
      <c r="P953" s="45">
        <v>0.13</v>
      </c>
      <c r="Q953" s="42">
        <v>0</v>
      </c>
      <c r="R953" s="42">
        <v>0</v>
      </c>
      <c r="S953" s="42">
        <f>N953-R953</f>
        <v>2371.8599999999997</v>
      </c>
      <c r="T953" s="38">
        <v>5000</v>
      </c>
      <c r="U953" s="14">
        <f>S953/H953</f>
        <v>0.23208023483365947</v>
      </c>
      <c r="V953" s="19"/>
      <c r="W953" s="19"/>
      <c r="X953" s="37" t="s">
        <v>3462</v>
      </c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</row>
    <row r="954" spans="1:37" s="3" customFormat="1" ht="16.5" customHeight="1">
      <c r="A954" s="38">
        <v>314</v>
      </c>
      <c r="B954" s="39">
        <v>10741</v>
      </c>
      <c r="C954" s="38">
        <v>10282464</v>
      </c>
      <c r="D954" s="40" t="s">
        <v>1092</v>
      </c>
      <c r="E954" s="38">
        <v>1</v>
      </c>
      <c r="F954" s="38">
        <v>120</v>
      </c>
      <c r="G954" s="38" t="s">
        <v>262</v>
      </c>
      <c r="H954" s="42">
        <v>55000</v>
      </c>
      <c r="I954" s="56"/>
      <c r="J954" s="44">
        <v>42214</v>
      </c>
      <c r="K954" s="42">
        <v>0</v>
      </c>
      <c r="L954" s="42">
        <v>42235.519999999997</v>
      </c>
      <c r="M954" s="44">
        <v>45169</v>
      </c>
      <c r="N954" s="42">
        <f>H954-K954-L954</f>
        <v>12764.480000000003</v>
      </c>
      <c r="O954" s="42">
        <v>0</v>
      </c>
      <c r="P954" s="45">
        <v>0.13</v>
      </c>
      <c r="Q954" s="42">
        <v>0</v>
      </c>
      <c r="R954" s="42">
        <v>0</v>
      </c>
      <c r="S954" s="42">
        <f>N954-R954</f>
        <v>12764.480000000003</v>
      </c>
      <c r="T954" s="38">
        <v>5000</v>
      </c>
      <c r="U954" s="14">
        <f>S954/H954</f>
        <v>0.23208145454545459</v>
      </c>
      <c r="V954" s="19"/>
      <c r="W954" s="19"/>
      <c r="X954" s="37" t="s">
        <v>3462</v>
      </c>
    </row>
    <row r="955" spans="1:37" s="3" customFormat="1" ht="16.5" customHeight="1">
      <c r="A955" s="38">
        <v>175</v>
      </c>
      <c r="B955" s="39">
        <v>10741</v>
      </c>
      <c r="C955" s="38">
        <v>10282461</v>
      </c>
      <c r="D955" s="40" t="s">
        <v>301</v>
      </c>
      <c r="E955" s="38">
        <v>1</v>
      </c>
      <c r="F955" s="38">
        <v>120</v>
      </c>
      <c r="G955" s="38" t="s">
        <v>21</v>
      </c>
      <c r="H955" s="42">
        <v>23622.12</v>
      </c>
      <c r="I955" s="49"/>
      <c r="J955" s="44">
        <v>42152</v>
      </c>
      <c r="K955" s="42">
        <v>0</v>
      </c>
      <c r="L955" s="42">
        <v>18139.849999999999</v>
      </c>
      <c r="M955" s="44">
        <v>45107</v>
      </c>
      <c r="N955" s="42">
        <f>H955-K955-L955</f>
        <v>5482.27</v>
      </c>
      <c r="O955" s="42">
        <v>0</v>
      </c>
      <c r="P955" s="45">
        <v>0.13</v>
      </c>
      <c r="Q955" s="42">
        <v>0</v>
      </c>
      <c r="R955" s="42">
        <v>0</v>
      </c>
      <c r="S955" s="42">
        <f>N955-R955</f>
        <v>5482.27</v>
      </c>
      <c r="T955" s="38">
        <v>2001</v>
      </c>
      <c r="U955" s="14">
        <f>S955/H955</f>
        <v>0.23208204852062392</v>
      </c>
      <c r="V955" s="19"/>
      <c r="W955" s="19"/>
      <c r="X955" s="37" t="s">
        <v>3462</v>
      </c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</row>
    <row r="956" spans="1:37" s="3" customFormat="1" ht="16.5" customHeight="1">
      <c r="A956" s="38">
        <v>205</v>
      </c>
      <c r="B956" s="39">
        <v>10743</v>
      </c>
      <c r="C956" s="38">
        <v>10301032</v>
      </c>
      <c r="D956" s="40" t="s">
        <v>552</v>
      </c>
      <c r="E956" s="58">
        <v>1</v>
      </c>
      <c r="F956" s="38">
        <v>120</v>
      </c>
      <c r="G956" s="38" t="s">
        <v>21</v>
      </c>
      <c r="H956" s="42">
        <v>5616</v>
      </c>
      <c r="I956" s="57"/>
      <c r="J956" s="44">
        <v>42243</v>
      </c>
      <c r="K956" s="42">
        <v>0</v>
      </c>
      <c r="L956" s="42">
        <v>4312.62</v>
      </c>
      <c r="M956" s="44">
        <v>45199</v>
      </c>
      <c r="N956" s="42">
        <f>H956-L956</f>
        <v>1303.3800000000001</v>
      </c>
      <c r="O956" s="42">
        <v>0</v>
      </c>
      <c r="P956" s="45">
        <v>0.13</v>
      </c>
      <c r="Q956" s="42">
        <v>0</v>
      </c>
      <c r="R956" s="42">
        <v>0</v>
      </c>
      <c r="S956" s="42">
        <f>N956</f>
        <v>1303.3800000000001</v>
      </c>
      <c r="T956" s="38">
        <v>5000</v>
      </c>
      <c r="U956" s="14">
        <f>S956/H956</f>
        <v>0.23208333333333336</v>
      </c>
      <c r="V956" s="19"/>
      <c r="W956" s="19"/>
      <c r="X956" s="37" t="s">
        <v>3463</v>
      </c>
    </row>
    <row r="957" spans="1:37" s="3" customFormat="1" ht="16.5" customHeight="1">
      <c r="A957" s="38">
        <v>96</v>
      </c>
      <c r="B957" s="39">
        <v>40712</v>
      </c>
      <c r="C957" s="38">
        <v>10303663</v>
      </c>
      <c r="D957" s="40" t="s">
        <v>2294</v>
      </c>
      <c r="E957" s="38">
        <v>1</v>
      </c>
      <c r="F957" s="38">
        <v>120</v>
      </c>
      <c r="G957" s="38" t="s">
        <v>2908</v>
      </c>
      <c r="H957" s="42">
        <v>2267227.9</v>
      </c>
      <c r="I957" s="2"/>
      <c r="J957" s="44">
        <v>42276</v>
      </c>
      <c r="K957" s="42">
        <v>0</v>
      </c>
      <c r="L957" s="42">
        <v>1738208.13</v>
      </c>
      <c r="M957" s="44">
        <v>45077</v>
      </c>
      <c r="N957" s="42">
        <f>H957-K957-L957</f>
        <v>529019.77</v>
      </c>
      <c r="O957" s="42">
        <v>0</v>
      </c>
      <c r="P957" s="45">
        <v>0.13</v>
      </c>
      <c r="Q957" s="42">
        <v>0</v>
      </c>
      <c r="R957" s="42">
        <v>0</v>
      </c>
      <c r="S957" s="42">
        <f>N957-R957</f>
        <v>529019.77</v>
      </c>
      <c r="T957" s="38">
        <v>5000</v>
      </c>
      <c r="U957" s="14">
        <f>S957/H957</f>
        <v>0.23333330098840088</v>
      </c>
      <c r="V957" s="19"/>
      <c r="W957" s="19"/>
      <c r="X957" s="37" t="s">
        <v>3467</v>
      </c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</row>
    <row r="958" spans="1:37" s="3" customFormat="1" ht="16.5" customHeight="1">
      <c r="A958" s="38">
        <v>178</v>
      </c>
      <c r="B958" s="39">
        <v>40712</v>
      </c>
      <c r="C958" s="38">
        <v>10319207</v>
      </c>
      <c r="D958" s="40" t="s">
        <v>2294</v>
      </c>
      <c r="E958" s="38">
        <v>1</v>
      </c>
      <c r="F958" s="38">
        <v>120</v>
      </c>
      <c r="G958" s="38" t="s">
        <v>2908</v>
      </c>
      <c r="H958" s="42">
        <v>3381475.27</v>
      </c>
      <c r="I958" s="2"/>
      <c r="J958" s="44">
        <v>42276</v>
      </c>
      <c r="K958" s="42">
        <v>0</v>
      </c>
      <c r="L958" s="42">
        <v>2592464.4500000002</v>
      </c>
      <c r="M958" s="44">
        <v>45077</v>
      </c>
      <c r="N958" s="42">
        <f>H958-K958-L958</f>
        <v>789010.81999999983</v>
      </c>
      <c r="O958" s="42">
        <v>0</v>
      </c>
      <c r="P958" s="45">
        <v>0.13</v>
      </c>
      <c r="Q958" s="42">
        <v>0</v>
      </c>
      <c r="R958" s="42">
        <v>0</v>
      </c>
      <c r="S958" s="42">
        <f>N958-R958</f>
        <v>789010.81999999983</v>
      </c>
      <c r="T958" s="38">
        <v>1802</v>
      </c>
      <c r="U958" s="14">
        <f>S958/H958</f>
        <v>0.23333331075935973</v>
      </c>
      <c r="V958" s="19"/>
      <c r="W958" s="19"/>
      <c r="X958" s="37" t="s">
        <v>3467</v>
      </c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</row>
    <row r="959" spans="1:37" s="3" customFormat="1" ht="16.5" customHeight="1">
      <c r="A959" s="38">
        <v>34</v>
      </c>
      <c r="B959" s="39">
        <v>40712</v>
      </c>
      <c r="C959" s="38">
        <v>10302484</v>
      </c>
      <c r="D959" s="40" t="s">
        <v>1833</v>
      </c>
      <c r="E959" s="38">
        <v>1</v>
      </c>
      <c r="F959" s="38">
        <v>60</v>
      </c>
      <c r="G959" s="38" t="s">
        <v>83</v>
      </c>
      <c r="H959" s="42">
        <v>3230.77</v>
      </c>
      <c r="I959" s="2"/>
      <c r="J959" s="44">
        <v>43615</v>
      </c>
      <c r="K959" s="42">
        <v>0</v>
      </c>
      <c r="L959" s="42">
        <v>2455.27</v>
      </c>
      <c r="M959" s="44">
        <v>45077</v>
      </c>
      <c r="N959" s="42">
        <f>H959-K959-L959</f>
        <v>775.5</v>
      </c>
      <c r="O959" s="42">
        <v>19.28</v>
      </c>
      <c r="P959" s="45">
        <v>0.13</v>
      </c>
      <c r="Q959" s="42">
        <f>O959-R959</f>
        <v>2.2200000000000024</v>
      </c>
      <c r="R959" s="42">
        <v>17.059999999999999</v>
      </c>
      <c r="S959" s="42">
        <f>N959-R959</f>
        <v>758.44</v>
      </c>
      <c r="T959" s="38">
        <v>5000</v>
      </c>
      <c r="U959" s="14">
        <f>S959/H959</f>
        <v>0.23475518220114711</v>
      </c>
      <c r="V959" s="19"/>
      <c r="W959" s="19"/>
      <c r="X959" s="37" t="s">
        <v>3467</v>
      </c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</row>
    <row r="960" spans="1:37" s="3" customFormat="1" ht="16.5" customHeight="1">
      <c r="A960" s="38">
        <v>37</v>
      </c>
      <c r="B960" s="39">
        <v>10727</v>
      </c>
      <c r="C960" s="38">
        <v>10311321</v>
      </c>
      <c r="D960" s="40" t="s">
        <v>3389</v>
      </c>
      <c r="E960" s="58">
        <v>2</v>
      </c>
      <c r="F960" s="38">
        <v>106</v>
      </c>
      <c r="G960" s="38" t="s">
        <v>23</v>
      </c>
      <c r="H960" s="42">
        <v>1070.08</v>
      </c>
      <c r="I960" s="37"/>
      <c r="J960" s="44">
        <v>42625</v>
      </c>
      <c r="K960" s="42">
        <v>0</v>
      </c>
      <c r="L960" s="42">
        <v>818.07</v>
      </c>
      <c r="M960" s="44">
        <v>45262</v>
      </c>
      <c r="N960" s="42">
        <v>252.01</v>
      </c>
      <c r="O960" s="42">
        <v>0</v>
      </c>
      <c r="P960" s="45">
        <f>IF(J960&lt;DATEVALUE("2009-1-1"),3%,13%)</f>
        <v>0.13</v>
      </c>
      <c r="Q960" s="42">
        <f>IF(P960=13%,ROUND(O960/(1+P960)*P960,2),ROUND(O960/(1+0.03)*0.02,2))</f>
        <v>0</v>
      </c>
      <c r="R960" s="42">
        <f>O960-Q960</f>
        <v>0</v>
      </c>
      <c r="S960" s="42">
        <f>N960-R960</f>
        <v>252.01</v>
      </c>
      <c r="T960" s="38">
        <v>5000</v>
      </c>
      <c r="U960" s="14">
        <f>S960/H960</f>
        <v>0.23550575657894737</v>
      </c>
      <c r="V960" s="19"/>
      <c r="W960" s="19"/>
      <c r="X960" s="37" t="s">
        <v>3471</v>
      </c>
    </row>
    <row r="961" spans="1:24" s="3" customFormat="1" ht="16.5" customHeight="1">
      <c r="A961" s="38">
        <v>661</v>
      </c>
      <c r="B961" s="39">
        <v>10737</v>
      </c>
      <c r="C961" s="38">
        <v>10288311</v>
      </c>
      <c r="D961" s="40" t="s">
        <v>455</v>
      </c>
      <c r="E961" s="58">
        <v>1</v>
      </c>
      <c r="F961" s="38">
        <v>116</v>
      </c>
      <c r="G961" s="38" t="s">
        <v>23</v>
      </c>
      <c r="H961" s="42">
        <v>3418.8</v>
      </c>
      <c r="I961" s="57"/>
      <c r="J961" s="44">
        <v>42333</v>
      </c>
      <c r="K961" s="42">
        <v>0</v>
      </c>
      <c r="L961" s="42">
        <v>2612.7199999999998</v>
      </c>
      <c r="M961" s="44">
        <v>45199</v>
      </c>
      <c r="N961" s="42">
        <f>H961-L961</f>
        <v>806.08000000000038</v>
      </c>
      <c r="O961" s="42">
        <v>0</v>
      </c>
      <c r="P961" s="45">
        <v>0.13</v>
      </c>
      <c r="Q961" s="42">
        <v>0</v>
      </c>
      <c r="R961" s="42">
        <v>0</v>
      </c>
      <c r="S961" s="42">
        <f>N961</f>
        <v>806.08000000000038</v>
      </c>
      <c r="T961" s="38">
        <v>2105</v>
      </c>
      <c r="U961" s="14">
        <f>S961/H961</f>
        <v>0.23577863577863586</v>
      </c>
      <c r="V961" s="19"/>
      <c r="W961" s="19"/>
      <c r="X961" s="37" t="s">
        <v>3461</v>
      </c>
    </row>
    <row r="962" spans="1:24" s="3" customFormat="1" ht="16.5" customHeight="1">
      <c r="A962" s="38">
        <v>182</v>
      </c>
      <c r="B962" s="39">
        <v>50098</v>
      </c>
      <c r="C962" s="38">
        <v>10306956</v>
      </c>
      <c r="D962" s="40" t="s">
        <v>3087</v>
      </c>
      <c r="E962" s="58">
        <v>1</v>
      </c>
      <c r="F962" s="38">
        <v>60</v>
      </c>
      <c r="G962" s="38" t="s">
        <v>21</v>
      </c>
      <c r="H962" s="42">
        <v>22915.41</v>
      </c>
      <c r="I962" s="37"/>
      <c r="J962" s="44">
        <v>43829</v>
      </c>
      <c r="K962" s="42">
        <v>0</v>
      </c>
      <c r="L962" s="42">
        <v>17052.96</v>
      </c>
      <c r="M962" s="44">
        <v>45251</v>
      </c>
      <c r="N962" s="42">
        <v>5862.45</v>
      </c>
      <c r="O962" s="42">
        <v>500</v>
      </c>
      <c r="P962" s="45">
        <f>IF(J962&lt;DATEVALUE("2009-1-1"),3%,13%)</f>
        <v>0.13</v>
      </c>
      <c r="Q962" s="42">
        <f>IF(P962=13%,ROUND(O962/(1+P962)*P962,2),ROUND(O962/(1+0.03)*0.02,2))</f>
        <v>57.52</v>
      </c>
      <c r="R962" s="42">
        <f>O962-Q962</f>
        <v>442.48</v>
      </c>
      <c r="S962" s="42">
        <f>N962-R962</f>
        <v>5419.9699999999993</v>
      </c>
      <c r="T962" s="38">
        <v>5000</v>
      </c>
      <c r="U962" s="14">
        <f>S962/H962</f>
        <v>0.23652075175613263</v>
      </c>
      <c r="V962" s="19"/>
      <c r="W962" s="19"/>
      <c r="X962" s="37" t="s">
        <v>3456</v>
      </c>
    </row>
    <row r="963" spans="1:24" s="3" customFormat="1" ht="16.5" customHeight="1">
      <c r="A963" s="38">
        <v>475</v>
      </c>
      <c r="B963" s="39">
        <v>10736</v>
      </c>
      <c r="C963" s="38">
        <v>10284218</v>
      </c>
      <c r="D963" s="40" t="s">
        <v>1412</v>
      </c>
      <c r="E963" s="38">
        <v>12</v>
      </c>
      <c r="F963" s="38">
        <v>102</v>
      </c>
      <c r="G963" s="38" t="s">
        <v>23</v>
      </c>
      <c r="H963" s="42">
        <v>4200</v>
      </c>
      <c r="I963" s="55"/>
      <c r="J963" s="44">
        <v>42733</v>
      </c>
      <c r="K963" s="42">
        <v>0</v>
      </c>
      <c r="L963" s="42">
        <v>2991.84</v>
      </c>
      <c r="M963" s="44">
        <v>45138</v>
      </c>
      <c r="N963" s="42">
        <f>H963-K963-L963</f>
        <v>1208.1599999999999</v>
      </c>
      <c r="O963" s="42">
        <v>240</v>
      </c>
      <c r="P963" s="45">
        <v>0.13</v>
      </c>
      <c r="Q963" s="42">
        <v>27.61</v>
      </c>
      <c r="R963" s="42">
        <v>212.39</v>
      </c>
      <c r="S963" s="42">
        <v>995.77</v>
      </c>
      <c r="T963" s="38">
        <v>5000</v>
      </c>
      <c r="U963" s="14">
        <f>S963/H963</f>
        <v>0.23708809523809524</v>
      </c>
      <c r="V963" s="19"/>
      <c r="W963" s="19"/>
      <c r="X963" s="37" t="s">
        <v>3461</v>
      </c>
    </row>
    <row r="964" spans="1:24" s="3" customFormat="1" ht="16.5" customHeight="1">
      <c r="A964" s="38">
        <v>667</v>
      </c>
      <c r="B964" s="39">
        <v>10729</v>
      </c>
      <c r="C964" s="38">
        <v>10292988</v>
      </c>
      <c r="D964" s="40" t="s">
        <v>3271</v>
      </c>
      <c r="E964" s="58">
        <v>3</v>
      </c>
      <c r="F964" s="38">
        <v>109</v>
      </c>
      <c r="G964" s="38" t="s">
        <v>23</v>
      </c>
      <c r="H964" s="42">
        <v>5333.34</v>
      </c>
      <c r="I964" s="37"/>
      <c r="J964" s="44">
        <v>42549</v>
      </c>
      <c r="K964" s="42">
        <v>0</v>
      </c>
      <c r="L964" s="42">
        <v>4067.29</v>
      </c>
      <c r="M964" s="44">
        <v>45259</v>
      </c>
      <c r="N964" s="42">
        <v>1266.05</v>
      </c>
      <c r="O964" s="42">
        <v>0</v>
      </c>
      <c r="P964" s="45">
        <f>IF(J964&lt;DATEVALUE("2009-1-1"),3%,13%)</f>
        <v>0.13</v>
      </c>
      <c r="Q964" s="42">
        <f>IF(P964=13%,ROUND(O964/(1+P964)*P964,2),ROUND(O964/(1+0.03)*0.02,2))</f>
        <v>0</v>
      </c>
      <c r="R964" s="42">
        <f>O964-Q964</f>
        <v>0</v>
      </c>
      <c r="S964" s="42">
        <f>N964-R964</f>
        <v>1266.05</v>
      </c>
      <c r="T964" s="38">
        <v>5000</v>
      </c>
      <c r="U964" s="14">
        <f>S964/H964</f>
        <v>0.23738407826990215</v>
      </c>
      <c r="V964" s="19"/>
      <c r="W964" s="19"/>
      <c r="X964" s="37" t="s">
        <v>3459</v>
      </c>
    </row>
    <row r="965" spans="1:24" s="3" customFormat="1" ht="16.5" customHeight="1">
      <c r="A965" s="38">
        <v>482</v>
      </c>
      <c r="B965" s="39">
        <v>10736</v>
      </c>
      <c r="C965" s="38">
        <v>10284280</v>
      </c>
      <c r="D965" s="40" t="s">
        <v>551</v>
      </c>
      <c r="E965" s="38">
        <v>3</v>
      </c>
      <c r="F965" s="38">
        <v>120</v>
      </c>
      <c r="G965" s="38" t="s">
        <v>23</v>
      </c>
      <c r="H965" s="42">
        <v>14352</v>
      </c>
      <c r="I965" s="55"/>
      <c r="J965" s="44">
        <v>42212</v>
      </c>
      <c r="K965" s="42">
        <v>0</v>
      </c>
      <c r="L965" s="42">
        <v>10907.52</v>
      </c>
      <c r="M965" s="44">
        <v>45138</v>
      </c>
      <c r="N965" s="42">
        <f>H965-K965-L965</f>
        <v>3444.4799999999996</v>
      </c>
      <c r="O965" s="42">
        <v>40</v>
      </c>
      <c r="P965" s="45">
        <v>0.13</v>
      </c>
      <c r="Q965" s="42">
        <v>4.5999999999999996</v>
      </c>
      <c r="R965" s="42">
        <v>35.4</v>
      </c>
      <c r="S965" s="42">
        <v>3409.08</v>
      </c>
      <c r="T965" s="38">
        <v>5000</v>
      </c>
      <c r="U965" s="14">
        <f>S965/H965</f>
        <v>0.23753344481605351</v>
      </c>
      <c r="V965" s="19"/>
      <c r="W965" s="19"/>
      <c r="X965" s="37" t="s">
        <v>3461</v>
      </c>
    </row>
    <row r="966" spans="1:24" s="3" customFormat="1" ht="16.5" customHeight="1">
      <c r="A966" s="38">
        <v>404</v>
      </c>
      <c r="B966" s="39">
        <v>10736</v>
      </c>
      <c r="C966" s="38">
        <v>10284277</v>
      </c>
      <c r="D966" s="40" t="s">
        <v>552</v>
      </c>
      <c r="E966" s="38">
        <v>1</v>
      </c>
      <c r="F966" s="38">
        <v>120</v>
      </c>
      <c r="G966" s="38" t="s">
        <v>21</v>
      </c>
      <c r="H966" s="42">
        <v>5616</v>
      </c>
      <c r="I966" s="55"/>
      <c r="J966" s="44">
        <v>42214</v>
      </c>
      <c r="K966" s="42">
        <v>0</v>
      </c>
      <c r="L966" s="42">
        <v>4268.16</v>
      </c>
      <c r="M966" s="44">
        <v>45138</v>
      </c>
      <c r="N966" s="42">
        <f>H966-K966-L966</f>
        <v>1347.8400000000001</v>
      </c>
      <c r="O966" s="42">
        <v>10</v>
      </c>
      <c r="P966" s="45">
        <v>0.13</v>
      </c>
      <c r="Q966" s="42">
        <v>1.1499999999999999</v>
      </c>
      <c r="R966" s="42">
        <v>8.85</v>
      </c>
      <c r="S966" s="42">
        <v>1338.99</v>
      </c>
      <c r="T966" s="38">
        <v>5000</v>
      </c>
      <c r="U966" s="14">
        <f>S966/H966</f>
        <v>0.2384241452991453</v>
      </c>
      <c r="V966" s="19"/>
      <c r="W966" s="19"/>
      <c r="X966" s="37" t="s">
        <v>3461</v>
      </c>
    </row>
    <row r="967" spans="1:24" s="3" customFormat="1" ht="16.5" customHeight="1">
      <c r="A967" s="38">
        <v>467</v>
      </c>
      <c r="B967" s="39">
        <v>10736</v>
      </c>
      <c r="C967" s="38">
        <v>10284133</v>
      </c>
      <c r="D967" s="40" t="s">
        <v>580</v>
      </c>
      <c r="E967" s="38">
        <v>36</v>
      </c>
      <c r="F967" s="38">
        <v>112</v>
      </c>
      <c r="G967" s="38" t="s">
        <v>23</v>
      </c>
      <c r="H967" s="42">
        <v>11880</v>
      </c>
      <c r="I967" s="55"/>
      <c r="J967" s="44">
        <v>42457</v>
      </c>
      <c r="K967" s="42">
        <v>0</v>
      </c>
      <c r="L967" s="42">
        <v>8727.83</v>
      </c>
      <c r="M967" s="44">
        <v>45138</v>
      </c>
      <c r="N967" s="42">
        <f>H967-K967-L967</f>
        <v>3152.17</v>
      </c>
      <c r="O967" s="42">
        <v>360</v>
      </c>
      <c r="P967" s="45">
        <v>0.13</v>
      </c>
      <c r="Q967" s="42">
        <v>41.42</v>
      </c>
      <c r="R967" s="42">
        <v>318.58</v>
      </c>
      <c r="S967" s="42">
        <v>2833.59</v>
      </c>
      <c r="T967" s="38">
        <v>5000</v>
      </c>
      <c r="U967" s="14">
        <f>S967/H967</f>
        <v>0.23851767676767677</v>
      </c>
      <c r="V967" s="19"/>
      <c r="W967" s="19"/>
      <c r="X967" s="37" t="s">
        <v>3461</v>
      </c>
    </row>
    <row r="968" spans="1:24" s="3" customFormat="1" ht="16.5" customHeight="1">
      <c r="A968" s="38">
        <v>94</v>
      </c>
      <c r="B968" s="39">
        <v>10709</v>
      </c>
      <c r="C968" s="38">
        <v>10309949</v>
      </c>
      <c r="D968" s="40" t="s">
        <v>115</v>
      </c>
      <c r="E968" s="38">
        <v>1</v>
      </c>
      <c r="F968" s="38">
        <v>115</v>
      </c>
      <c r="G968" s="38" t="s">
        <v>23</v>
      </c>
      <c r="H968" s="42">
        <v>1367.52</v>
      </c>
      <c r="I968" s="57"/>
      <c r="J968" s="44">
        <v>42359</v>
      </c>
      <c r="K968" s="42">
        <v>0</v>
      </c>
      <c r="L968" s="42">
        <v>1041.1500000000001</v>
      </c>
      <c r="M968" s="44">
        <v>45199</v>
      </c>
      <c r="N968" s="42">
        <v>326.37</v>
      </c>
      <c r="O968" s="42">
        <v>0</v>
      </c>
      <c r="P968" s="45">
        <v>0.13</v>
      </c>
      <c r="Q968" s="42">
        <v>0</v>
      </c>
      <c r="R968" s="42">
        <v>0</v>
      </c>
      <c r="S968" s="42">
        <v>326.37</v>
      </c>
      <c r="T968" s="38">
        <v>2101</v>
      </c>
      <c r="U968" s="14">
        <f>S968/H968</f>
        <v>0.23865830115830117</v>
      </c>
      <c r="V968" s="19"/>
      <c r="W968" s="19"/>
      <c r="X968" s="37" t="s">
        <v>3456</v>
      </c>
    </row>
    <row r="969" spans="1:24" s="3" customFormat="1" ht="16.5" customHeight="1">
      <c r="A969" s="38">
        <v>114</v>
      </c>
      <c r="B969" s="39">
        <v>10709</v>
      </c>
      <c r="C969" s="38">
        <v>10310006</v>
      </c>
      <c r="D969" s="40" t="s">
        <v>131</v>
      </c>
      <c r="E969" s="38">
        <v>1</v>
      </c>
      <c r="F969" s="38">
        <v>115</v>
      </c>
      <c r="G969" s="38" t="s">
        <v>23</v>
      </c>
      <c r="H969" s="42">
        <v>623.92999999999995</v>
      </c>
      <c r="I969" s="57"/>
      <c r="J969" s="44">
        <v>42359</v>
      </c>
      <c r="K969" s="42">
        <v>0</v>
      </c>
      <c r="L969" s="42">
        <v>475.02</v>
      </c>
      <c r="M969" s="44">
        <v>45199</v>
      </c>
      <c r="N969" s="42">
        <v>148.91</v>
      </c>
      <c r="O969" s="42">
        <v>0</v>
      </c>
      <c r="P969" s="45">
        <v>0.13</v>
      </c>
      <c r="Q969" s="42">
        <v>0</v>
      </c>
      <c r="R969" s="42">
        <v>0</v>
      </c>
      <c r="S969" s="42">
        <v>148.91</v>
      </c>
      <c r="T969" s="38">
        <v>5000</v>
      </c>
      <c r="U969" s="14">
        <f>S969/H969</f>
        <v>0.23866459378455918</v>
      </c>
      <c r="V969" s="19"/>
      <c r="W969" s="19"/>
      <c r="X969" s="37" t="s">
        <v>3456</v>
      </c>
    </row>
    <row r="970" spans="1:24" s="3" customFormat="1" ht="16.5" customHeight="1">
      <c r="A970" s="38">
        <v>114</v>
      </c>
      <c r="B970" s="39">
        <v>10756</v>
      </c>
      <c r="C970" s="38">
        <v>10309637</v>
      </c>
      <c r="D970" s="40" t="s">
        <v>326</v>
      </c>
      <c r="E970" s="38">
        <v>1</v>
      </c>
      <c r="F970" s="38">
        <v>115</v>
      </c>
      <c r="G970" s="38" t="s">
        <v>23</v>
      </c>
      <c r="H970" s="42">
        <v>1758.97</v>
      </c>
      <c r="I970" s="57"/>
      <c r="J970" s="44">
        <v>42356</v>
      </c>
      <c r="K970" s="42">
        <v>0</v>
      </c>
      <c r="L970" s="42">
        <v>1339.16</v>
      </c>
      <c r="M970" s="44">
        <v>45199</v>
      </c>
      <c r="N970" s="42">
        <v>419.81</v>
      </c>
      <c r="O970" s="42">
        <v>0</v>
      </c>
      <c r="P970" s="45">
        <v>0.13</v>
      </c>
      <c r="Q970" s="42">
        <v>0</v>
      </c>
      <c r="R970" s="42">
        <v>0</v>
      </c>
      <c r="S970" s="42">
        <v>419.81</v>
      </c>
      <c r="T970" s="38">
        <v>2101</v>
      </c>
      <c r="U970" s="14">
        <f>S970/H970</f>
        <v>0.23866808416289079</v>
      </c>
      <c r="V970" s="19"/>
      <c r="W970" s="19"/>
      <c r="X970" s="37" t="s">
        <v>3464</v>
      </c>
    </row>
    <row r="971" spans="1:24" s="3" customFormat="1" ht="16.5" customHeight="1">
      <c r="A971" s="38">
        <v>108</v>
      </c>
      <c r="B971" s="39">
        <v>10756</v>
      </c>
      <c r="C971" s="38">
        <v>10309432</v>
      </c>
      <c r="D971" s="40" t="s">
        <v>677</v>
      </c>
      <c r="E971" s="38">
        <v>17</v>
      </c>
      <c r="F971" s="38">
        <v>115</v>
      </c>
      <c r="G971" s="38" t="s">
        <v>23</v>
      </c>
      <c r="H971" s="42">
        <v>1816.28</v>
      </c>
      <c r="I971" s="57"/>
      <c r="J971" s="44">
        <v>42356</v>
      </c>
      <c r="K971" s="42">
        <v>0</v>
      </c>
      <c r="L971" s="42">
        <v>1382.79</v>
      </c>
      <c r="M971" s="44">
        <v>45199</v>
      </c>
      <c r="N971" s="42">
        <v>433.49</v>
      </c>
      <c r="O971" s="42">
        <v>0</v>
      </c>
      <c r="P971" s="45">
        <v>0.13</v>
      </c>
      <c r="Q971" s="42">
        <v>0</v>
      </c>
      <c r="R971" s="42">
        <v>0</v>
      </c>
      <c r="S971" s="42">
        <v>433.49</v>
      </c>
      <c r="T971" s="38">
        <v>5000</v>
      </c>
      <c r="U971" s="14">
        <f>S971/H971</f>
        <v>0.23866914792873348</v>
      </c>
      <c r="V971" s="19"/>
      <c r="W971" s="19"/>
      <c r="X971" s="37" t="s">
        <v>3464</v>
      </c>
    </row>
    <row r="972" spans="1:24" s="3" customFormat="1" ht="16.5" customHeight="1">
      <c r="A972" s="38">
        <v>97</v>
      </c>
      <c r="B972" s="39">
        <v>10709</v>
      </c>
      <c r="C972" s="38">
        <v>10309986</v>
      </c>
      <c r="D972" s="40" t="s">
        <v>117</v>
      </c>
      <c r="E972" s="38">
        <v>1</v>
      </c>
      <c r="F972" s="38">
        <v>115</v>
      </c>
      <c r="G972" s="38" t="s">
        <v>23</v>
      </c>
      <c r="H972" s="42">
        <v>3897.44</v>
      </c>
      <c r="I972" s="57"/>
      <c r="J972" s="44">
        <v>42359</v>
      </c>
      <c r="K972" s="42">
        <v>0</v>
      </c>
      <c r="L972" s="42">
        <v>2967.24</v>
      </c>
      <c r="M972" s="44">
        <v>45199</v>
      </c>
      <c r="N972" s="42">
        <v>930.2</v>
      </c>
      <c r="O972" s="42">
        <v>0</v>
      </c>
      <c r="P972" s="45">
        <v>0.13</v>
      </c>
      <c r="Q972" s="42">
        <v>0</v>
      </c>
      <c r="R972" s="42">
        <v>0</v>
      </c>
      <c r="S972" s="42">
        <v>930.2</v>
      </c>
      <c r="T972" s="38">
        <v>2101</v>
      </c>
      <c r="U972" s="14">
        <f>S972/H972</f>
        <v>0.23866948561106779</v>
      </c>
      <c r="V972" s="19"/>
      <c r="W972" s="19"/>
      <c r="X972" s="37" t="s">
        <v>3456</v>
      </c>
    </row>
    <row r="973" spans="1:24" s="3" customFormat="1" ht="16.5" customHeight="1">
      <c r="A973" s="38">
        <v>112</v>
      </c>
      <c r="B973" s="39">
        <v>10709</v>
      </c>
      <c r="C973" s="38">
        <v>10309702</v>
      </c>
      <c r="D973" s="40" t="s">
        <v>129</v>
      </c>
      <c r="E973" s="38">
        <v>1</v>
      </c>
      <c r="F973" s="38">
        <v>115</v>
      </c>
      <c r="G973" s="38" t="s">
        <v>23</v>
      </c>
      <c r="H973" s="42">
        <v>1273.5</v>
      </c>
      <c r="I973" s="57"/>
      <c r="J973" s="44">
        <v>42359</v>
      </c>
      <c r="K973" s="42">
        <v>0</v>
      </c>
      <c r="L973" s="42">
        <v>969.55</v>
      </c>
      <c r="M973" s="44">
        <v>45199</v>
      </c>
      <c r="N973" s="42">
        <v>303.95</v>
      </c>
      <c r="O973" s="42">
        <v>0</v>
      </c>
      <c r="P973" s="45">
        <v>0.13</v>
      </c>
      <c r="Q973" s="42">
        <v>0</v>
      </c>
      <c r="R973" s="42">
        <v>0</v>
      </c>
      <c r="S973" s="42">
        <v>303.95</v>
      </c>
      <c r="T973" s="38">
        <v>5000</v>
      </c>
      <c r="U973" s="14">
        <f>S973/H973</f>
        <v>0.23867294856694149</v>
      </c>
      <c r="V973" s="19"/>
      <c r="W973" s="19"/>
      <c r="X973" s="37" t="s">
        <v>3456</v>
      </c>
    </row>
    <row r="974" spans="1:24" s="3" customFormat="1" ht="16.5" customHeight="1">
      <c r="A974" s="38">
        <v>123</v>
      </c>
      <c r="B974" s="39">
        <v>10709</v>
      </c>
      <c r="C974" s="38">
        <v>10310041</v>
      </c>
      <c r="D974" s="40" t="s">
        <v>139</v>
      </c>
      <c r="E974" s="38">
        <v>4</v>
      </c>
      <c r="F974" s="38">
        <v>115</v>
      </c>
      <c r="G974" s="38" t="s">
        <v>23</v>
      </c>
      <c r="H974" s="42">
        <v>2564.12</v>
      </c>
      <c r="I974" s="57"/>
      <c r="J974" s="44">
        <v>42359</v>
      </c>
      <c r="K974" s="42">
        <v>0</v>
      </c>
      <c r="L974" s="42">
        <v>1952.13</v>
      </c>
      <c r="M974" s="44">
        <v>45199</v>
      </c>
      <c r="N974" s="42">
        <v>611.99</v>
      </c>
      <c r="O974" s="42">
        <v>0</v>
      </c>
      <c r="P974" s="45">
        <v>0.13</v>
      </c>
      <c r="Q974" s="42">
        <v>0</v>
      </c>
      <c r="R974" s="42">
        <v>0</v>
      </c>
      <c r="S974" s="42">
        <v>611.99</v>
      </c>
      <c r="T974" s="38">
        <v>5000</v>
      </c>
      <c r="U974" s="14">
        <f>S974/H974</f>
        <v>0.23867447701355632</v>
      </c>
      <c r="V974" s="19"/>
      <c r="W974" s="19"/>
      <c r="X974" s="37" t="s">
        <v>3456</v>
      </c>
    </row>
    <row r="975" spans="1:24" s="3" customFormat="1" ht="16.5" customHeight="1">
      <c r="A975" s="38">
        <v>120</v>
      </c>
      <c r="B975" s="39">
        <v>10709</v>
      </c>
      <c r="C975" s="38">
        <v>10310037</v>
      </c>
      <c r="D975" s="40" t="s">
        <v>136</v>
      </c>
      <c r="E975" s="38">
        <v>4</v>
      </c>
      <c r="F975" s="38">
        <v>115</v>
      </c>
      <c r="G975" s="38" t="s">
        <v>23</v>
      </c>
      <c r="H975" s="42">
        <v>6153.84</v>
      </c>
      <c r="I975" s="57"/>
      <c r="J975" s="44">
        <v>42359</v>
      </c>
      <c r="K975" s="42">
        <v>0</v>
      </c>
      <c r="L975" s="42">
        <v>4685.07</v>
      </c>
      <c r="M975" s="44">
        <v>45199</v>
      </c>
      <c r="N975" s="42">
        <v>1468.77</v>
      </c>
      <c r="O975" s="42">
        <v>0</v>
      </c>
      <c r="P975" s="45">
        <v>0.13</v>
      </c>
      <c r="Q975" s="42">
        <v>0</v>
      </c>
      <c r="R975" s="42">
        <v>0</v>
      </c>
      <c r="S975" s="42">
        <v>1468.77</v>
      </c>
      <c r="T975" s="38">
        <v>5000</v>
      </c>
      <c r="U975" s="14">
        <f>S975/H975</f>
        <v>0.23867536367536366</v>
      </c>
      <c r="V975" s="19"/>
      <c r="W975" s="19"/>
      <c r="X975" s="37" t="s">
        <v>3456</v>
      </c>
    </row>
    <row r="976" spans="1:24" s="3" customFormat="1" ht="16.5" customHeight="1">
      <c r="A976" s="38">
        <v>115</v>
      </c>
      <c r="B976" s="39">
        <v>10756</v>
      </c>
      <c r="C976" s="38">
        <v>10309650</v>
      </c>
      <c r="D976" s="40" t="s">
        <v>556</v>
      </c>
      <c r="E976" s="38">
        <v>1</v>
      </c>
      <c r="F976" s="38">
        <v>115</v>
      </c>
      <c r="G976" s="38" t="s">
        <v>23</v>
      </c>
      <c r="H976" s="42">
        <v>921.37</v>
      </c>
      <c r="I976" s="57"/>
      <c r="J976" s="44">
        <v>42356</v>
      </c>
      <c r="K976" s="42">
        <v>0</v>
      </c>
      <c r="L976" s="42">
        <v>701.46</v>
      </c>
      <c r="M976" s="44">
        <v>45199</v>
      </c>
      <c r="N976" s="42">
        <v>219.91</v>
      </c>
      <c r="O976" s="42">
        <v>0</v>
      </c>
      <c r="P976" s="45">
        <v>0.13</v>
      </c>
      <c r="Q976" s="42">
        <v>0</v>
      </c>
      <c r="R976" s="42">
        <v>0</v>
      </c>
      <c r="S976" s="42">
        <v>219.91</v>
      </c>
      <c r="T976" s="38">
        <v>2101</v>
      </c>
      <c r="U976" s="14">
        <f>S976/H976</f>
        <v>0.23867718723205661</v>
      </c>
      <c r="V976" s="19"/>
      <c r="W976" s="19"/>
      <c r="X976" s="37" t="s">
        <v>3464</v>
      </c>
    </row>
    <row r="977" spans="1:24" s="3" customFormat="1" ht="16.5" customHeight="1">
      <c r="A977" s="38">
        <v>108</v>
      </c>
      <c r="B977" s="39">
        <v>10709</v>
      </c>
      <c r="C977" s="38">
        <v>10309353</v>
      </c>
      <c r="D977" s="40" t="s">
        <v>109</v>
      </c>
      <c r="E977" s="38">
        <v>28</v>
      </c>
      <c r="F977" s="38">
        <v>115</v>
      </c>
      <c r="G977" s="38" t="s">
        <v>23</v>
      </c>
      <c r="H977" s="42">
        <v>11760</v>
      </c>
      <c r="I977" s="57"/>
      <c r="J977" s="44">
        <v>42359</v>
      </c>
      <c r="K977" s="42">
        <v>0</v>
      </c>
      <c r="L977" s="42">
        <v>8953.15</v>
      </c>
      <c r="M977" s="44">
        <v>45199</v>
      </c>
      <c r="N977" s="42">
        <v>2806.85</v>
      </c>
      <c r="O977" s="42">
        <v>0</v>
      </c>
      <c r="P977" s="45">
        <v>0.13</v>
      </c>
      <c r="Q977" s="42">
        <v>0</v>
      </c>
      <c r="R977" s="42">
        <v>0</v>
      </c>
      <c r="S977" s="42">
        <v>2806.85</v>
      </c>
      <c r="T977" s="38">
        <v>5000</v>
      </c>
      <c r="U977" s="14">
        <f>S977/H977</f>
        <v>0.23867772108843538</v>
      </c>
      <c r="V977" s="19"/>
      <c r="W977" s="19"/>
      <c r="X977" s="37" t="s">
        <v>3456</v>
      </c>
    </row>
    <row r="978" spans="1:24" s="3" customFormat="1" ht="16.5" customHeight="1">
      <c r="A978" s="38">
        <v>122</v>
      </c>
      <c r="B978" s="39">
        <v>10709</v>
      </c>
      <c r="C978" s="38">
        <v>10310040</v>
      </c>
      <c r="D978" s="40" t="s">
        <v>138</v>
      </c>
      <c r="E978" s="38">
        <v>4</v>
      </c>
      <c r="F978" s="38">
        <v>115</v>
      </c>
      <c r="G978" s="38" t="s">
        <v>23</v>
      </c>
      <c r="H978" s="42">
        <v>2461.52</v>
      </c>
      <c r="I978" s="57"/>
      <c r="J978" s="44">
        <v>42359</v>
      </c>
      <c r="K978" s="42">
        <v>0</v>
      </c>
      <c r="L978" s="42">
        <v>1874.01</v>
      </c>
      <c r="M978" s="44">
        <v>45199</v>
      </c>
      <c r="N978" s="42">
        <v>587.51</v>
      </c>
      <c r="O978" s="42">
        <v>0</v>
      </c>
      <c r="P978" s="45">
        <v>0.13</v>
      </c>
      <c r="Q978" s="42">
        <v>0</v>
      </c>
      <c r="R978" s="42">
        <v>0</v>
      </c>
      <c r="S978" s="42">
        <v>587.51</v>
      </c>
      <c r="T978" s="38">
        <v>5000</v>
      </c>
      <c r="U978" s="14">
        <f>S978/H978</f>
        <v>0.23867772758295688</v>
      </c>
      <c r="V978" s="19"/>
      <c r="W978" s="19"/>
      <c r="X978" s="37" t="s">
        <v>3456</v>
      </c>
    </row>
    <row r="979" spans="1:24" s="3" customFormat="1" ht="16.5" customHeight="1">
      <c r="A979" s="38">
        <v>121</v>
      </c>
      <c r="B979" s="39">
        <v>10709</v>
      </c>
      <c r="C979" s="38">
        <v>10310039</v>
      </c>
      <c r="D979" s="40" t="s">
        <v>137</v>
      </c>
      <c r="E979" s="38">
        <v>4</v>
      </c>
      <c r="F979" s="38">
        <v>115</v>
      </c>
      <c r="G979" s="38" t="s">
        <v>23</v>
      </c>
      <c r="H979" s="42">
        <v>2222.2399999999998</v>
      </c>
      <c r="I979" s="57"/>
      <c r="J979" s="44">
        <v>42359</v>
      </c>
      <c r="K979" s="42">
        <v>0</v>
      </c>
      <c r="L979" s="42">
        <v>1691.84</v>
      </c>
      <c r="M979" s="44">
        <v>45199</v>
      </c>
      <c r="N979" s="42">
        <v>530.4</v>
      </c>
      <c r="O979" s="42">
        <v>0</v>
      </c>
      <c r="P979" s="45">
        <v>0.13</v>
      </c>
      <c r="Q979" s="42">
        <v>0</v>
      </c>
      <c r="R979" s="42">
        <v>0</v>
      </c>
      <c r="S979" s="42">
        <v>530.4</v>
      </c>
      <c r="T979" s="38">
        <v>5000</v>
      </c>
      <c r="U979" s="14">
        <f>S979/H979</f>
        <v>0.23867809057527542</v>
      </c>
      <c r="V979" s="19"/>
      <c r="W979" s="19"/>
      <c r="X979" s="37" t="s">
        <v>3456</v>
      </c>
    </row>
    <row r="980" spans="1:24" s="3" customFormat="1" ht="16.5" customHeight="1">
      <c r="A980" s="38">
        <v>88</v>
      </c>
      <c r="B980" s="39">
        <v>10709</v>
      </c>
      <c r="C980" s="38">
        <v>10309711</v>
      </c>
      <c r="D980" s="40" t="s">
        <v>109</v>
      </c>
      <c r="E980" s="38">
        <v>6</v>
      </c>
      <c r="F980" s="38">
        <v>115</v>
      </c>
      <c r="G980" s="38" t="s">
        <v>23</v>
      </c>
      <c r="H980" s="42">
        <v>2520</v>
      </c>
      <c r="I980" s="57"/>
      <c r="J980" s="44">
        <v>42359</v>
      </c>
      <c r="K980" s="42">
        <v>0</v>
      </c>
      <c r="L980" s="42">
        <v>1918.53</v>
      </c>
      <c r="M980" s="44">
        <v>45199</v>
      </c>
      <c r="N980" s="42">
        <v>601.47</v>
      </c>
      <c r="O980" s="42">
        <v>0</v>
      </c>
      <c r="P980" s="45">
        <v>0.13</v>
      </c>
      <c r="Q980" s="42">
        <v>0</v>
      </c>
      <c r="R980" s="42">
        <v>0</v>
      </c>
      <c r="S980" s="42">
        <v>601.47</v>
      </c>
      <c r="T980" s="38">
        <v>2101</v>
      </c>
      <c r="U980" s="14">
        <f>S980/H980</f>
        <v>0.23867857142857143</v>
      </c>
      <c r="V980" s="19"/>
      <c r="W980" s="19"/>
      <c r="X980" s="37" t="s">
        <v>3456</v>
      </c>
    </row>
    <row r="981" spans="1:24" s="3" customFormat="1" ht="16.5" customHeight="1">
      <c r="A981" s="38">
        <v>99</v>
      </c>
      <c r="B981" s="39">
        <v>10709</v>
      </c>
      <c r="C981" s="38">
        <v>10310008</v>
      </c>
      <c r="D981" s="40" t="s">
        <v>119</v>
      </c>
      <c r="E981" s="38">
        <v>52</v>
      </c>
      <c r="F981" s="38">
        <v>115</v>
      </c>
      <c r="G981" s="38" t="s">
        <v>23</v>
      </c>
      <c r="H981" s="42">
        <v>8888.8799999999992</v>
      </c>
      <c r="I981" s="57"/>
      <c r="J981" s="44">
        <v>42359</v>
      </c>
      <c r="K981" s="42">
        <v>0</v>
      </c>
      <c r="L981" s="42">
        <v>6767.29</v>
      </c>
      <c r="M981" s="44">
        <v>45199</v>
      </c>
      <c r="N981" s="42">
        <v>2121.59</v>
      </c>
      <c r="O981" s="42">
        <v>0</v>
      </c>
      <c r="P981" s="45">
        <v>0.13</v>
      </c>
      <c r="Q981" s="42">
        <v>0</v>
      </c>
      <c r="R981" s="42">
        <v>0</v>
      </c>
      <c r="S981" s="42">
        <v>2121.59</v>
      </c>
      <c r="T981" s="38">
        <v>2101</v>
      </c>
      <c r="U981" s="14">
        <f>S981/H981</f>
        <v>0.23867911367911371</v>
      </c>
      <c r="V981" s="19"/>
      <c r="W981" s="19"/>
      <c r="X981" s="37" t="s">
        <v>3456</v>
      </c>
    </row>
    <row r="982" spans="1:24" s="3" customFormat="1" ht="16.5" customHeight="1">
      <c r="A982" s="38">
        <v>113</v>
      </c>
      <c r="B982" s="39">
        <v>10709</v>
      </c>
      <c r="C982" s="38">
        <v>10309714</v>
      </c>
      <c r="D982" s="40" t="s">
        <v>130</v>
      </c>
      <c r="E982" s="38">
        <v>12</v>
      </c>
      <c r="F982" s="38">
        <v>115</v>
      </c>
      <c r="G982" s="38" t="s">
        <v>23</v>
      </c>
      <c r="H982" s="42">
        <v>2879.04</v>
      </c>
      <c r="I982" s="57"/>
      <c r="J982" s="44">
        <v>42359</v>
      </c>
      <c r="K982" s="42">
        <v>0</v>
      </c>
      <c r="L982" s="42">
        <v>2191.87</v>
      </c>
      <c r="M982" s="44">
        <v>45199</v>
      </c>
      <c r="N982" s="42">
        <v>687.17</v>
      </c>
      <c r="O982" s="42">
        <v>0</v>
      </c>
      <c r="P982" s="45">
        <v>0.13</v>
      </c>
      <c r="Q982" s="42">
        <v>0</v>
      </c>
      <c r="R982" s="42">
        <v>0</v>
      </c>
      <c r="S982" s="42">
        <v>687.17</v>
      </c>
      <c r="T982" s="38">
        <v>5000</v>
      </c>
      <c r="U982" s="14">
        <f>S982/H982</f>
        <v>0.23868025452928754</v>
      </c>
      <c r="V982" s="19"/>
      <c r="W982" s="19"/>
      <c r="X982" s="37" t="s">
        <v>3456</v>
      </c>
    </row>
    <row r="983" spans="1:24" s="3" customFormat="1" ht="16.5" customHeight="1">
      <c r="A983" s="38">
        <v>107</v>
      </c>
      <c r="B983" s="39">
        <v>10709</v>
      </c>
      <c r="C983" s="38">
        <v>10309350</v>
      </c>
      <c r="D983" s="40" t="s">
        <v>126</v>
      </c>
      <c r="E983" s="38">
        <v>15</v>
      </c>
      <c r="F983" s="38">
        <v>115</v>
      </c>
      <c r="G983" s="38" t="s">
        <v>23</v>
      </c>
      <c r="H983" s="42">
        <v>9300</v>
      </c>
      <c r="I983" s="57"/>
      <c r="J983" s="44">
        <v>42359</v>
      </c>
      <c r="K983" s="42">
        <v>0</v>
      </c>
      <c r="L983" s="42">
        <v>7080.27</v>
      </c>
      <c r="M983" s="44">
        <v>45199</v>
      </c>
      <c r="N983" s="42">
        <v>2219.73</v>
      </c>
      <c r="O983" s="42">
        <v>0</v>
      </c>
      <c r="P983" s="45">
        <v>0.13</v>
      </c>
      <c r="Q983" s="42">
        <v>0</v>
      </c>
      <c r="R983" s="42">
        <v>0</v>
      </c>
      <c r="S983" s="42">
        <v>2219.73</v>
      </c>
      <c r="T983" s="38">
        <v>5000</v>
      </c>
      <c r="U983" s="14">
        <f>S983/H983</f>
        <v>0.23868064516129031</v>
      </c>
      <c r="V983" s="19"/>
      <c r="W983" s="19"/>
      <c r="X983" s="37" t="s">
        <v>3456</v>
      </c>
    </row>
    <row r="984" spans="1:24" s="3" customFormat="1" ht="16.5" customHeight="1">
      <c r="A984" s="38">
        <v>111</v>
      </c>
      <c r="B984" s="39">
        <v>10756</v>
      </c>
      <c r="C984" s="38">
        <v>10309554</v>
      </c>
      <c r="D984" s="40" t="s">
        <v>678</v>
      </c>
      <c r="E984" s="38">
        <v>10</v>
      </c>
      <c r="F984" s="38">
        <v>115</v>
      </c>
      <c r="G984" s="38" t="s">
        <v>23</v>
      </c>
      <c r="H984" s="42">
        <v>8786.2999999999993</v>
      </c>
      <c r="I984" s="57"/>
      <c r="J984" s="44">
        <v>42356</v>
      </c>
      <c r="K984" s="42">
        <v>0</v>
      </c>
      <c r="L984" s="42">
        <v>6689.18</v>
      </c>
      <c r="M984" s="44">
        <v>45199</v>
      </c>
      <c r="N984" s="42">
        <v>2097.12</v>
      </c>
      <c r="O984" s="42">
        <v>0</v>
      </c>
      <c r="P984" s="45">
        <v>0.13</v>
      </c>
      <c r="Q984" s="42">
        <v>0</v>
      </c>
      <c r="R984" s="42">
        <v>0</v>
      </c>
      <c r="S984" s="42">
        <v>2097.12</v>
      </c>
      <c r="T984" s="38">
        <v>2101</v>
      </c>
      <c r="U984" s="14">
        <f>S984/H984</f>
        <v>0.2386806733209656</v>
      </c>
      <c r="V984" s="19"/>
      <c r="W984" s="19"/>
      <c r="X984" s="37" t="s">
        <v>3464</v>
      </c>
    </row>
    <row r="985" spans="1:24" s="3" customFormat="1" ht="16.5" customHeight="1">
      <c r="A985" s="38">
        <v>110</v>
      </c>
      <c r="B985" s="39">
        <v>10756</v>
      </c>
      <c r="C985" s="38">
        <v>10309550</v>
      </c>
      <c r="D985" s="40" t="s">
        <v>327</v>
      </c>
      <c r="E985" s="38">
        <v>7</v>
      </c>
      <c r="F985" s="38">
        <v>115</v>
      </c>
      <c r="G985" s="38" t="s">
        <v>23</v>
      </c>
      <c r="H985" s="42">
        <v>10003.42</v>
      </c>
      <c r="I985" s="57"/>
      <c r="J985" s="44">
        <v>42356</v>
      </c>
      <c r="K985" s="42">
        <v>0</v>
      </c>
      <c r="L985" s="42">
        <v>7615.79</v>
      </c>
      <c r="M985" s="44">
        <v>45199</v>
      </c>
      <c r="N985" s="42">
        <v>2387.63</v>
      </c>
      <c r="O985" s="42">
        <v>0</v>
      </c>
      <c r="P985" s="45">
        <v>0.13</v>
      </c>
      <c r="Q985" s="42">
        <v>0</v>
      </c>
      <c r="R985" s="42">
        <v>0</v>
      </c>
      <c r="S985" s="42">
        <v>2387.63</v>
      </c>
      <c r="T985" s="38">
        <v>2101</v>
      </c>
      <c r="U985" s="14">
        <f>S985/H985</f>
        <v>0.23868137097112788</v>
      </c>
      <c r="V985" s="19"/>
      <c r="W985" s="19"/>
      <c r="X985" s="37" t="s">
        <v>3464</v>
      </c>
    </row>
    <row r="986" spans="1:24" s="3" customFormat="1" ht="16.5" customHeight="1">
      <c r="A986" s="38">
        <v>96</v>
      </c>
      <c r="B986" s="39">
        <v>10709</v>
      </c>
      <c r="C986" s="38">
        <v>10309955</v>
      </c>
      <c r="D986" s="40" t="s">
        <v>76</v>
      </c>
      <c r="E986" s="38">
        <v>7</v>
      </c>
      <c r="F986" s="38">
        <v>115</v>
      </c>
      <c r="G986" s="38" t="s">
        <v>23</v>
      </c>
      <c r="H986" s="42">
        <v>8376.06</v>
      </c>
      <c r="I986" s="57"/>
      <c r="J986" s="44">
        <v>42359</v>
      </c>
      <c r="K986" s="42">
        <v>0</v>
      </c>
      <c r="L986" s="42">
        <v>6376.85</v>
      </c>
      <c r="M986" s="44">
        <v>45199</v>
      </c>
      <c r="N986" s="42">
        <v>1999.21</v>
      </c>
      <c r="O986" s="42">
        <v>0</v>
      </c>
      <c r="P986" s="45">
        <v>0.13</v>
      </c>
      <c r="Q986" s="42">
        <v>0</v>
      </c>
      <c r="R986" s="42">
        <v>0</v>
      </c>
      <c r="S986" s="42">
        <v>1999.21</v>
      </c>
      <c r="T986" s="38">
        <v>2101</v>
      </c>
      <c r="U986" s="14">
        <f>S986/H986</f>
        <v>0.23868143255898361</v>
      </c>
      <c r="V986" s="19"/>
      <c r="W986" s="19"/>
      <c r="X986" s="37" t="s">
        <v>3456</v>
      </c>
    </row>
    <row r="987" spans="1:24" s="3" customFormat="1" ht="16.5" customHeight="1">
      <c r="A987" s="38">
        <v>87</v>
      </c>
      <c r="B987" s="39">
        <v>10709</v>
      </c>
      <c r="C987" s="38">
        <v>10309706</v>
      </c>
      <c r="D987" s="40" t="s">
        <v>108</v>
      </c>
      <c r="E987" s="38">
        <v>4</v>
      </c>
      <c r="F987" s="38">
        <v>115</v>
      </c>
      <c r="G987" s="38" t="s">
        <v>23</v>
      </c>
      <c r="H987" s="42">
        <v>1920</v>
      </c>
      <c r="I987" s="57"/>
      <c r="J987" s="44">
        <v>42359</v>
      </c>
      <c r="K987" s="42">
        <v>0</v>
      </c>
      <c r="L987" s="42">
        <v>1461.73</v>
      </c>
      <c r="M987" s="44">
        <v>45199</v>
      </c>
      <c r="N987" s="42">
        <v>458.27</v>
      </c>
      <c r="O987" s="42">
        <v>0</v>
      </c>
      <c r="P987" s="45">
        <v>0.13</v>
      </c>
      <c r="Q987" s="42">
        <v>0</v>
      </c>
      <c r="R987" s="42">
        <v>0</v>
      </c>
      <c r="S987" s="42">
        <v>458.27</v>
      </c>
      <c r="T987" s="38">
        <v>2101</v>
      </c>
      <c r="U987" s="14">
        <f>S987/H987</f>
        <v>0.23868229166666666</v>
      </c>
      <c r="V987" s="19"/>
      <c r="W987" s="19"/>
      <c r="X987" s="37" t="s">
        <v>3456</v>
      </c>
    </row>
    <row r="988" spans="1:24" s="3" customFormat="1" ht="16.5" customHeight="1">
      <c r="A988" s="38">
        <v>119</v>
      </c>
      <c r="B988" s="39">
        <v>10709</v>
      </c>
      <c r="C988" s="38">
        <v>10310035</v>
      </c>
      <c r="D988" s="40" t="s">
        <v>135</v>
      </c>
      <c r="E988" s="38">
        <v>1</v>
      </c>
      <c r="F988" s="38">
        <v>115</v>
      </c>
      <c r="G988" s="38" t="s">
        <v>23</v>
      </c>
      <c r="H988" s="42">
        <v>3324.79</v>
      </c>
      <c r="I988" s="57"/>
      <c r="J988" s="44">
        <v>42359</v>
      </c>
      <c r="K988" s="42">
        <v>0</v>
      </c>
      <c r="L988" s="42">
        <v>2531.2199999999998</v>
      </c>
      <c r="M988" s="44">
        <v>45199</v>
      </c>
      <c r="N988" s="42">
        <v>793.57</v>
      </c>
      <c r="O988" s="42">
        <v>0</v>
      </c>
      <c r="P988" s="45">
        <v>0.13</v>
      </c>
      <c r="Q988" s="42">
        <v>0</v>
      </c>
      <c r="R988" s="42">
        <v>0</v>
      </c>
      <c r="S988" s="42">
        <v>793.57</v>
      </c>
      <c r="T988" s="38">
        <v>5000</v>
      </c>
      <c r="U988" s="14">
        <f>S988/H988</f>
        <v>0.23868274387254534</v>
      </c>
      <c r="V988" s="19"/>
      <c r="W988" s="19"/>
      <c r="X988" s="37" t="s">
        <v>3456</v>
      </c>
    </row>
    <row r="989" spans="1:24" s="3" customFormat="1" ht="16.5" customHeight="1">
      <c r="A989" s="38">
        <v>112</v>
      </c>
      <c r="B989" s="39">
        <v>10756</v>
      </c>
      <c r="C989" s="38">
        <v>10309557</v>
      </c>
      <c r="D989" s="40" t="s">
        <v>227</v>
      </c>
      <c r="E989" s="38">
        <v>7</v>
      </c>
      <c r="F989" s="38">
        <v>115</v>
      </c>
      <c r="G989" s="38" t="s">
        <v>23</v>
      </c>
      <c r="H989" s="42">
        <v>5324.76</v>
      </c>
      <c r="I989" s="57"/>
      <c r="J989" s="44">
        <v>42356</v>
      </c>
      <c r="K989" s="42">
        <v>0</v>
      </c>
      <c r="L989" s="42">
        <v>4053.83</v>
      </c>
      <c r="M989" s="44">
        <v>45199</v>
      </c>
      <c r="N989" s="42">
        <v>1270.93</v>
      </c>
      <c r="O989" s="42">
        <v>0</v>
      </c>
      <c r="P989" s="45">
        <v>0.13</v>
      </c>
      <c r="Q989" s="42">
        <v>0</v>
      </c>
      <c r="R989" s="42">
        <v>0</v>
      </c>
      <c r="S989" s="42">
        <v>1270.93</v>
      </c>
      <c r="T989" s="38">
        <v>2101</v>
      </c>
      <c r="U989" s="14">
        <f>S989/H989</f>
        <v>0.23868305801576034</v>
      </c>
      <c r="V989" s="19"/>
      <c r="W989" s="19"/>
      <c r="X989" s="37" t="s">
        <v>3464</v>
      </c>
    </row>
    <row r="990" spans="1:24" s="3" customFormat="1" ht="16.5" customHeight="1">
      <c r="A990" s="38">
        <v>111</v>
      </c>
      <c r="B990" s="39">
        <v>10709</v>
      </c>
      <c r="C990" s="38">
        <v>10309657</v>
      </c>
      <c r="D990" s="40" t="s">
        <v>128</v>
      </c>
      <c r="E990" s="38">
        <v>4</v>
      </c>
      <c r="F990" s="38">
        <v>115</v>
      </c>
      <c r="G990" s="38" t="s">
        <v>23</v>
      </c>
      <c r="H990" s="42">
        <v>8720</v>
      </c>
      <c r="I990" s="57"/>
      <c r="J990" s="44">
        <v>42359</v>
      </c>
      <c r="K990" s="42">
        <v>0</v>
      </c>
      <c r="L990" s="42">
        <v>6638.68</v>
      </c>
      <c r="M990" s="44">
        <v>45199</v>
      </c>
      <c r="N990" s="42">
        <v>2081.3200000000002</v>
      </c>
      <c r="O990" s="42">
        <v>0</v>
      </c>
      <c r="P990" s="45">
        <v>0.13</v>
      </c>
      <c r="Q990" s="42">
        <v>0</v>
      </c>
      <c r="R990" s="42">
        <v>0</v>
      </c>
      <c r="S990" s="42">
        <v>2081.3200000000002</v>
      </c>
      <c r="T990" s="38">
        <v>5000</v>
      </c>
      <c r="U990" s="14">
        <f>S990/H990</f>
        <v>0.23868348623853214</v>
      </c>
      <c r="V990" s="19"/>
      <c r="W990" s="19"/>
      <c r="X990" s="37" t="s">
        <v>3456</v>
      </c>
    </row>
    <row r="991" spans="1:24" s="3" customFormat="1" ht="16.5" customHeight="1">
      <c r="A991" s="38">
        <v>93</v>
      </c>
      <c r="B991" s="39">
        <v>10709</v>
      </c>
      <c r="C991" s="38">
        <v>10309947</v>
      </c>
      <c r="D991" s="40" t="s">
        <v>114</v>
      </c>
      <c r="E991" s="38">
        <v>2</v>
      </c>
      <c r="F991" s="38">
        <v>115</v>
      </c>
      <c r="G991" s="38" t="s">
        <v>23</v>
      </c>
      <c r="H991" s="42">
        <v>3076.92</v>
      </c>
      <c r="I991" s="57"/>
      <c r="J991" s="44">
        <v>42359</v>
      </c>
      <c r="K991" s="42">
        <v>0</v>
      </c>
      <c r="L991" s="42">
        <v>2342.5100000000002</v>
      </c>
      <c r="M991" s="44">
        <v>45199</v>
      </c>
      <c r="N991" s="42">
        <v>734.41</v>
      </c>
      <c r="O991" s="42">
        <v>0</v>
      </c>
      <c r="P991" s="45">
        <v>0.13</v>
      </c>
      <c r="Q991" s="42">
        <v>0</v>
      </c>
      <c r="R991" s="42">
        <v>0</v>
      </c>
      <c r="S991" s="42">
        <v>734.41</v>
      </c>
      <c r="T991" s="38">
        <v>2101</v>
      </c>
      <c r="U991" s="14">
        <f>S991/H991</f>
        <v>0.23868348868348865</v>
      </c>
      <c r="V991" s="19"/>
      <c r="W991" s="19"/>
      <c r="X991" s="37" t="s">
        <v>3456</v>
      </c>
    </row>
    <row r="992" spans="1:24" s="3" customFormat="1" ht="16.5" customHeight="1">
      <c r="A992" s="38">
        <v>107</v>
      </c>
      <c r="B992" s="39">
        <v>10756</v>
      </c>
      <c r="C992" s="38">
        <v>10309415</v>
      </c>
      <c r="D992" s="40" t="s">
        <v>134</v>
      </c>
      <c r="E992" s="38">
        <v>6</v>
      </c>
      <c r="F992" s="38">
        <v>115</v>
      </c>
      <c r="G992" s="38" t="s">
        <v>23</v>
      </c>
      <c r="H992" s="42">
        <v>1128.18</v>
      </c>
      <c r="I992" s="57"/>
      <c r="J992" s="44">
        <v>42356</v>
      </c>
      <c r="K992" s="42">
        <v>0</v>
      </c>
      <c r="L992" s="42">
        <v>858.9</v>
      </c>
      <c r="M992" s="44">
        <v>45199</v>
      </c>
      <c r="N992" s="42">
        <v>269.27999999999997</v>
      </c>
      <c r="O992" s="42">
        <v>0</v>
      </c>
      <c r="P992" s="45">
        <v>0.13</v>
      </c>
      <c r="Q992" s="42">
        <v>0</v>
      </c>
      <c r="R992" s="42">
        <v>0</v>
      </c>
      <c r="S992" s="42">
        <v>269.27999999999997</v>
      </c>
      <c r="T992" s="38">
        <v>5000</v>
      </c>
      <c r="U992" s="14">
        <f>S992/H992</f>
        <v>0.23868531617295108</v>
      </c>
      <c r="V992" s="19"/>
      <c r="W992" s="19"/>
      <c r="X992" s="37" t="s">
        <v>3464</v>
      </c>
    </row>
    <row r="993" spans="1:24" s="3" customFormat="1" ht="16.5" customHeight="1">
      <c r="A993" s="38">
        <v>68</v>
      </c>
      <c r="B993" s="39">
        <v>10701</v>
      </c>
      <c r="C993" s="38">
        <v>10276173</v>
      </c>
      <c r="D993" s="40" t="s">
        <v>47</v>
      </c>
      <c r="E993" s="38">
        <v>13</v>
      </c>
      <c r="F993" s="38">
        <v>115</v>
      </c>
      <c r="G993" s="38" t="s">
        <v>23</v>
      </c>
      <c r="H993" s="42">
        <v>15555.54</v>
      </c>
      <c r="I993" s="57"/>
      <c r="J993" s="44">
        <v>42365</v>
      </c>
      <c r="K993" s="42">
        <v>0</v>
      </c>
      <c r="L993" s="42">
        <v>11842.66</v>
      </c>
      <c r="M993" s="44">
        <v>45199</v>
      </c>
      <c r="N993" s="42">
        <v>3712.88</v>
      </c>
      <c r="O993" s="42">
        <v>0</v>
      </c>
      <c r="P993" s="45">
        <v>0.13</v>
      </c>
      <c r="Q993" s="42">
        <v>0</v>
      </c>
      <c r="R993" s="42">
        <v>0</v>
      </c>
      <c r="S993" s="42">
        <v>3712.88</v>
      </c>
      <c r="T993" s="38">
        <v>2101</v>
      </c>
      <c r="U993" s="14">
        <f>S993/H993</f>
        <v>0.23868538154252439</v>
      </c>
      <c r="V993" s="19"/>
      <c r="W993" s="19"/>
      <c r="X993" s="37" t="s">
        <v>3455</v>
      </c>
    </row>
    <row r="994" spans="1:24" s="3" customFormat="1" ht="16.5" customHeight="1">
      <c r="A994" s="38">
        <v>124</v>
      </c>
      <c r="B994" s="39">
        <v>10709</v>
      </c>
      <c r="C994" s="38">
        <v>10310042</v>
      </c>
      <c r="D994" s="40" t="s">
        <v>140</v>
      </c>
      <c r="E994" s="38">
        <v>4</v>
      </c>
      <c r="F994" s="38">
        <v>115</v>
      </c>
      <c r="G994" s="38" t="s">
        <v>23</v>
      </c>
      <c r="H994" s="42">
        <v>6769.24</v>
      </c>
      <c r="I994" s="57"/>
      <c r="J994" s="44">
        <v>42359</v>
      </c>
      <c r="K994" s="42">
        <v>0</v>
      </c>
      <c r="L994" s="42">
        <v>5153.51</v>
      </c>
      <c r="M994" s="44">
        <v>45199</v>
      </c>
      <c r="N994" s="42">
        <v>1615.73</v>
      </c>
      <c r="O994" s="42">
        <v>0</v>
      </c>
      <c r="P994" s="45">
        <v>0.13</v>
      </c>
      <c r="Q994" s="42">
        <v>0</v>
      </c>
      <c r="R994" s="42">
        <v>0</v>
      </c>
      <c r="S994" s="42">
        <v>1615.73</v>
      </c>
      <c r="T994" s="38">
        <v>5000</v>
      </c>
      <c r="U994" s="14">
        <f>S994/H994</f>
        <v>0.23868706088128064</v>
      </c>
      <c r="V994" s="19"/>
      <c r="W994" s="19"/>
      <c r="X994" s="37" t="s">
        <v>3456</v>
      </c>
    </row>
    <row r="995" spans="1:24" s="3" customFormat="1" ht="15.75" customHeight="1">
      <c r="A995" s="38">
        <v>125</v>
      </c>
      <c r="B995" s="39">
        <v>10709</v>
      </c>
      <c r="C995" s="38">
        <v>10310043</v>
      </c>
      <c r="D995" s="40" t="s">
        <v>141</v>
      </c>
      <c r="E995" s="38">
        <v>4</v>
      </c>
      <c r="F995" s="38">
        <v>115</v>
      </c>
      <c r="G995" s="38" t="s">
        <v>23</v>
      </c>
      <c r="H995" s="42">
        <v>6769.24</v>
      </c>
      <c r="I995" s="57"/>
      <c r="J995" s="44">
        <v>42359</v>
      </c>
      <c r="K995" s="42">
        <v>0</v>
      </c>
      <c r="L995" s="42">
        <v>5153.51</v>
      </c>
      <c r="M995" s="44">
        <v>45199</v>
      </c>
      <c r="N995" s="42">
        <v>1615.73</v>
      </c>
      <c r="O995" s="42">
        <v>0</v>
      </c>
      <c r="P995" s="45">
        <v>0.13</v>
      </c>
      <c r="Q995" s="42">
        <v>0</v>
      </c>
      <c r="R995" s="42">
        <v>0</v>
      </c>
      <c r="S995" s="42">
        <v>1615.73</v>
      </c>
      <c r="T995" s="38">
        <v>5000</v>
      </c>
      <c r="U995" s="14">
        <f>S995/H995</f>
        <v>0.23868706088128064</v>
      </c>
      <c r="V995" s="19"/>
      <c r="W995" s="19"/>
      <c r="X995" s="37" t="s">
        <v>3456</v>
      </c>
    </row>
    <row r="996" spans="1:24" s="3" customFormat="1" ht="16.5" customHeight="1">
      <c r="A996" s="38">
        <v>126</v>
      </c>
      <c r="B996" s="39">
        <v>10709</v>
      </c>
      <c r="C996" s="38">
        <v>10310048</v>
      </c>
      <c r="D996" s="40" t="s">
        <v>142</v>
      </c>
      <c r="E996" s="38">
        <v>4</v>
      </c>
      <c r="F996" s="38">
        <v>115</v>
      </c>
      <c r="G996" s="38" t="s">
        <v>23</v>
      </c>
      <c r="H996" s="42">
        <v>3247.88</v>
      </c>
      <c r="I996" s="57"/>
      <c r="J996" s="44">
        <v>42359</v>
      </c>
      <c r="K996" s="42">
        <v>0</v>
      </c>
      <c r="L996" s="42">
        <v>2472.65</v>
      </c>
      <c r="M996" s="44">
        <v>45199</v>
      </c>
      <c r="N996" s="42">
        <v>775.23</v>
      </c>
      <c r="O996" s="42">
        <v>0</v>
      </c>
      <c r="P996" s="45">
        <v>0.13</v>
      </c>
      <c r="Q996" s="42">
        <v>0</v>
      </c>
      <c r="R996" s="42">
        <v>0</v>
      </c>
      <c r="S996" s="42">
        <v>775.23</v>
      </c>
      <c r="T996" s="38">
        <v>5000</v>
      </c>
      <c r="U996" s="14">
        <f>S996/H996</f>
        <v>0.23868800571449683</v>
      </c>
      <c r="V996" s="19"/>
      <c r="W996" s="19"/>
      <c r="X996" s="37" t="s">
        <v>3456</v>
      </c>
    </row>
    <row r="997" spans="1:24" s="3" customFormat="1" ht="16.5" customHeight="1">
      <c r="A997" s="38">
        <v>118</v>
      </c>
      <c r="B997" s="39">
        <v>10709</v>
      </c>
      <c r="C997" s="38">
        <v>10310022</v>
      </c>
      <c r="D997" s="40" t="s">
        <v>134</v>
      </c>
      <c r="E997" s="38">
        <v>14</v>
      </c>
      <c r="F997" s="38">
        <v>115</v>
      </c>
      <c r="G997" s="38" t="s">
        <v>23</v>
      </c>
      <c r="H997" s="42">
        <v>2632.42</v>
      </c>
      <c r="I997" s="57"/>
      <c r="J997" s="44">
        <v>42359</v>
      </c>
      <c r="K997" s="42">
        <v>0</v>
      </c>
      <c r="L997" s="42">
        <v>2004.09</v>
      </c>
      <c r="M997" s="44">
        <v>45199</v>
      </c>
      <c r="N997" s="42">
        <v>628.33000000000004</v>
      </c>
      <c r="O997" s="42">
        <v>0</v>
      </c>
      <c r="P997" s="45">
        <v>0.13</v>
      </c>
      <c r="Q997" s="42">
        <v>0</v>
      </c>
      <c r="R997" s="42">
        <v>0</v>
      </c>
      <c r="S997" s="42">
        <v>628.33000000000004</v>
      </c>
      <c r="T997" s="38">
        <v>5000</v>
      </c>
      <c r="U997" s="14">
        <f>S997/H997</f>
        <v>0.23868911495885917</v>
      </c>
      <c r="V997" s="19"/>
      <c r="W997" s="19"/>
      <c r="X997" s="37" t="s">
        <v>3456</v>
      </c>
    </row>
    <row r="998" spans="1:24" s="3" customFormat="1" ht="16.5" customHeight="1">
      <c r="A998" s="38">
        <v>115</v>
      </c>
      <c r="B998" s="39">
        <v>10709</v>
      </c>
      <c r="C998" s="38">
        <v>10310009</v>
      </c>
      <c r="D998" s="40" t="s">
        <v>132</v>
      </c>
      <c r="E998" s="38">
        <v>2</v>
      </c>
      <c r="F998" s="38">
        <v>115</v>
      </c>
      <c r="G998" s="38" t="s">
        <v>23</v>
      </c>
      <c r="H998" s="42">
        <v>2136.7600000000002</v>
      </c>
      <c r="I998" s="57"/>
      <c r="J998" s="44">
        <v>42359</v>
      </c>
      <c r="K998" s="42">
        <v>0</v>
      </c>
      <c r="L998" s="42">
        <v>1626.73</v>
      </c>
      <c r="M998" s="44">
        <v>45199</v>
      </c>
      <c r="N998" s="42">
        <v>510.03</v>
      </c>
      <c r="O998" s="42">
        <v>0</v>
      </c>
      <c r="P998" s="45">
        <v>0.13</v>
      </c>
      <c r="Q998" s="42">
        <v>0</v>
      </c>
      <c r="R998" s="42">
        <v>0</v>
      </c>
      <c r="S998" s="42">
        <v>510.03</v>
      </c>
      <c r="T998" s="38">
        <v>5000</v>
      </c>
      <c r="U998" s="14">
        <f>S998/H998</f>
        <v>0.23869316160916523</v>
      </c>
      <c r="V998" s="19"/>
      <c r="W998" s="19"/>
      <c r="X998" s="37" t="s">
        <v>3456</v>
      </c>
    </row>
    <row r="999" spans="1:24" s="3" customFormat="1" ht="16.5" customHeight="1">
      <c r="A999" s="38">
        <v>92</v>
      </c>
      <c r="B999" s="39">
        <v>10709</v>
      </c>
      <c r="C999" s="38">
        <v>10309887</v>
      </c>
      <c r="D999" s="40" t="s">
        <v>113</v>
      </c>
      <c r="E999" s="38">
        <v>3</v>
      </c>
      <c r="F999" s="38">
        <v>115</v>
      </c>
      <c r="G999" s="38" t="s">
        <v>23</v>
      </c>
      <c r="H999" s="42">
        <v>5128.2</v>
      </c>
      <c r="I999" s="57"/>
      <c r="J999" s="44">
        <v>42359</v>
      </c>
      <c r="K999" s="42">
        <v>0</v>
      </c>
      <c r="L999" s="42">
        <v>3904.13</v>
      </c>
      <c r="M999" s="44">
        <v>45199</v>
      </c>
      <c r="N999" s="42">
        <v>1224.07</v>
      </c>
      <c r="O999" s="42">
        <v>0</v>
      </c>
      <c r="P999" s="45">
        <v>0.13</v>
      </c>
      <c r="Q999" s="42">
        <v>0</v>
      </c>
      <c r="R999" s="42">
        <v>0</v>
      </c>
      <c r="S999" s="42">
        <v>1224.07</v>
      </c>
      <c r="T999" s="38">
        <v>2101</v>
      </c>
      <c r="U999" s="14">
        <f>S999/H999</f>
        <v>0.23869388869388869</v>
      </c>
      <c r="V999" s="19"/>
      <c r="W999" s="19"/>
      <c r="X999" s="37" t="s">
        <v>3456</v>
      </c>
    </row>
    <row r="1000" spans="1:24" s="3" customFormat="1" ht="16.5" customHeight="1">
      <c r="A1000" s="38">
        <v>85</v>
      </c>
      <c r="B1000" s="39">
        <v>10709</v>
      </c>
      <c r="C1000" s="38">
        <v>10309102</v>
      </c>
      <c r="D1000" s="40" t="s">
        <v>106</v>
      </c>
      <c r="E1000" s="38">
        <v>1</v>
      </c>
      <c r="F1000" s="38">
        <v>115</v>
      </c>
      <c r="G1000" s="38" t="s">
        <v>23</v>
      </c>
      <c r="H1000" s="42">
        <v>3247.86</v>
      </c>
      <c r="I1000" s="57"/>
      <c r="J1000" s="44">
        <v>42359</v>
      </c>
      <c r="K1000" s="42">
        <v>0</v>
      </c>
      <c r="L1000" s="42">
        <v>2472.59</v>
      </c>
      <c r="M1000" s="44">
        <v>45199</v>
      </c>
      <c r="N1000" s="42">
        <v>775.27</v>
      </c>
      <c r="O1000" s="42">
        <v>0</v>
      </c>
      <c r="P1000" s="45">
        <v>0.13</v>
      </c>
      <c r="Q1000" s="42">
        <v>0</v>
      </c>
      <c r="R1000" s="42">
        <v>0</v>
      </c>
      <c r="S1000" s="42">
        <v>775.27</v>
      </c>
      <c r="T1000" s="38">
        <v>2101</v>
      </c>
      <c r="U1000" s="14">
        <f>S1000/H1000</f>
        <v>0.23870179133337027</v>
      </c>
      <c r="V1000" s="19"/>
      <c r="W1000" s="19"/>
      <c r="X1000" s="37" t="s">
        <v>3456</v>
      </c>
    </row>
    <row r="1001" spans="1:24" s="3" customFormat="1" ht="16.5" customHeight="1">
      <c r="A1001" s="38">
        <v>113</v>
      </c>
      <c r="B1001" s="39">
        <v>10756</v>
      </c>
      <c r="C1001" s="38">
        <v>10309594</v>
      </c>
      <c r="D1001" s="40" t="s">
        <v>679</v>
      </c>
      <c r="E1001" s="38">
        <v>1</v>
      </c>
      <c r="F1001" s="38">
        <v>115</v>
      </c>
      <c r="G1001" s="38" t="s">
        <v>23</v>
      </c>
      <c r="H1001" s="42">
        <v>2307.69</v>
      </c>
      <c r="I1001" s="57"/>
      <c r="J1001" s="44">
        <v>42356</v>
      </c>
      <c r="K1001" s="42">
        <v>0</v>
      </c>
      <c r="L1001" s="42">
        <v>1756.83</v>
      </c>
      <c r="M1001" s="44">
        <v>45199</v>
      </c>
      <c r="N1001" s="42">
        <v>550.86</v>
      </c>
      <c r="O1001" s="42">
        <v>0</v>
      </c>
      <c r="P1001" s="45">
        <v>0.13</v>
      </c>
      <c r="Q1001" s="42">
        <v>0</v>
      </c>
      <c r="R1001" s="42">
        <v>0</v>
      </c>
      <c r="S1001" s="42">
        <v>550.86</v>
      </c>
      <c r="T1001" s="38">
        <v>2101</v>
      </c>
      <c r="U1001" s="14">
        <f>S1001/H1001</f>
        <v>0.23870623870623869</v>
      </c>
      <c r="V1001" s="19"/>
      <c r="W1001" s="19"/>
      <c r="X1001" s="37" t="s">
        <v>3464</v>
      </c>
    </row>
    <row r="1002" spans="1:24" s="3" customFormat="1" ht="16.5" customHeight="1">
      <c r="A1002" s="38">
        <v>95</v>
      </c>
      <c r="B1002" s="39">
        <v>10709</v>
      </c>
      <c r="C1002" s="38">
        <v>10309952</v>
      </c>
      <c r="D1002" s="40" t="s">
        <v>116</v>
      </c>
      <c r="E1002" s="38">
        <v>2</v>
      </c>
      <c r="F1002" s="38">
        <v>115</v>
      </c>
      <c r="G1002" s="38" t="s">
        <v>23</v>
      </c>
      <c r="H1002" s="42">
        <v>2564.1</v>
      </c>
      <c r="I1002" s="57"/>
      <c r="J1002" s="44">
        <v>42359</v>
      </c>
      <c r="K1002" s="42">
        <v>0</v>
      </c>
      <c r="L1002" s="42">
        <v>1952.03</v>
      </c>
      <c r="M1002" s="44">
        <v>45199</v>
      </c>
      <c r="N1002" s="42">
        <v>612.07000000000005</v>
      </c>
      <c r="O1002" s="42">
        <v>0</v>
      </c>
      <c r="P1002" s="45">
        <v>0.13</v>
      </c>
      <c r="Q1002" s="42">
        <v>0</v>
      </c>
      <c r="R1002" s="42">
        <v>0</v>
      </c>
      <c r="S1002" s="42">
        <v>612.07000000000005</v>
      </c>
      <c r="T1002" s="38">
        <v>2101</v>
      </c>
      <c r="U1002" s="14">
        <f>S1002/H1002</f>
        <v>0.23870753870753875</v>
      </c>
      <c r="V1002" s="19"/>
      <c r="W1002" s="19"/>
      <c r="X1002" s="37" t="s">
        <v>3456</v>
      </c>
    </row>
    <row r="1003" spans="1:24" s="3" customFormat="1" ht="16.5" customHeight="1">
      <c r="A1003" s="38">
        <v>86</v>
      </c>
      <c r="B1003" s="39">
        <v>10709</v>
      </c>
      <c r="C1003" s="38">
        <v>10309705</v>
      </c>
      <c r="D1003" s="40" t="s">
        <v>107</v>
      </c>
      <c r="E1003" s="38">
        <v>3</v>
      </c>
      <c r="F1003" s="38">
        <v>115</v>
      </c>
      <c r="G1003" s="38" t="s">
        <v>23</v>
      </c>
      <c r="H1003" s="42">
        <v>1650</v>
      </c>
      <c r="I1003" s="57"/>
      <c r="J1003" s="44">
        <v>42359</v>
      </c>
      <c r="K1003" s="42">
        <v>0</v>
      </c>
      <c r="L1003" s="42">
        <v>1256.1300000000001</v>
      </c>
      <c r="M1003" s="44">
        <v>45199</v>
      </c>
      <c r="N1003" s="42">
        <v>393.87</v>
      </c>
      <c r="O1003" s="42">
        <v>0</v>
      </c>
      <c r="P1003" s="45">
        <v>0.13</v>
      </c>
      <c r="Q1003" s="42">
        <v>0</v>
      </c>
      <c r="R1003" s="42">
        <v>0</v>
      </c>
      <c r="S1003" s="42">
        <v>393.87</v>
      </c>
      <c r="T1003" s="38">
        <v>2101</v>
      </c>
      <c r="U1003" s="14">
        <f>S1003/H1003</f>
        <v>0.2387090909090909</v>
      </c>
      <c r="V1003" s="19"/>
      <c r="W1003" s="19"/>
      <c r="X1003" s="37" t="s">
        <v>3456</v>
      </c>
    </row>
    <row r="1004" spans="1:24" s="3" customFormat="1" ht="16.5" customHeight="1">
      <c r="A1004" s="38">
        <v>98</v>
      </c>
      <c r="B1004" s="39">
        <v>10709</v>
      </c>
      <c r="C1004" s="38">
        <v>10309990</v>
      </c>
      <c r="D1004" s="40" t="s">
        <v>118</v>
      </c>
      <c r="E1004" s="38">
        <v>1</v>
      </c>
      <c r="F1004" s="38">
        <v>115</v>
      </c>
      <c r="G1004" s="38" t="s">
        <v>23</v>
      </c>
      <c r="H1004" s="42">
        <v>1709.4</v>
      </c>
      <c r="I1004" s="57"/>
      <c r="J1004" s="44">
        <v>42359</v>
      </c>
      <c r="K1004" s="42">
        <v>0</v>
      </c>
      <c r="L1004" s="42">
        <v>1301.3499999999999</v>
      </c>
      <c r="M1004" s="44">
        <v>45199</v>
      </c>
      <c r="N1004" s="42">
        <v>408.05</v>
      </c>
      <c r="O1004" s="42">
        <v>0</v>
      </c>
      <c r="P1004" s="45">
        <v>0.13</v>
      </c>
      <c r="Q1004" s="42">
        <v>0</v>
      </c>
      <c r="R1004" s="42">
        <v>0</v>
      </c>
      <c r="S1004" s="42">
        <v>408.05</v>
      </c>
      <c r="T1004" s="38">
        <v>2101</v>
      </c>
      <c r="U1004" s="14">
        <f>S1004/H1004</f>
        <v>0.23870948870948872</v>
      </c>
      <c r="V1004" s="19"/>
      <c r="W1004" s="19"/>
      <c r="X1004" s="37" t="s">
        <v>3456</v>
      </c>
    </row>
    <row r="1005" spans="1:24" s="3" customFormat="1" ht="16.5" customHeight="1">
      <c r="A1005" s="38">
        <v>116</v>
      </c>
      <c r="B1005" s="39">
        <v>10709</v>
      </c>
      <c r="C1005" s="38">
        <v>10310016</v>
      </c>
      <c r="D1005" s="40" t="s">
        <v>133</v>
      </c>
      <c r="E1005" s="38">
        <v>2</v>
      </c>
      <c r="F1005" s="38">
        <v>115</v>
      </c>
      <c r="G1005" s="38" t="s">
        <v>23</v>
      </c>
      <c r="H1005" s="42">
        <v>940.18</v>
      </c>
      <c r="I1005" s="57"/>
      <c r="J1005" s="44">
        <v>42359</v>
      </c>
      <c r="K1005" s="42">
        <v>0</v>
      </c>
      <c r="L1005" s="42">
        <v>715.75</v>
      </c>
      <c r="M1005" s="44">
        <v>45199</v>
      </c>
      <c r="N1005" s="42">
        <v>224.43</v>
      </c>
      <c r="O1005" s="42">
        <v>0</v>
      </c>
      <c r="P1005" s="45">
        <v>0.13</v>
      </c>
      <c r="Q1005" s="42">
        <v>0</v>
      </c>
      <c r="R1005" s="42">
        <v>0</v>
      </c>
      <c r="S1005" s="42">
        <v>224.43</v>
      </c>
      <c r="T1005" s="38">
        <v>5000</v>
      </c>
      <c r="U1005" s="14">
        <f>S1005/H1005</f>
        <v>0.23870960879831524</v>
      </c>
      <c r="V1005" s="19"/>
      <c r="W1005" s="19"/>
      <c r="X1005" s="37" t="s">
        <v>3456</v>
      </c>
    </row>
    <row r="1006" spans="1:24" s="3" customFormat="1" ht="16.5" customHeight="1">
      <c r="A1006" s="38">
        <v>109</v>
      </c>
      <c r="B1006" s="39">
        <v>10756</v>
      </c>
      <c r="C1006" s="38">
        <v>10309548</v>
      </c>
      <c r="D1006" s="40" t="s">
        <v>244</v>
      </c>
      <c r="E1006" s="38">
        <v>1</v>
      </c>
      <c r="F1006" s="38">
        <v>115</v>
      </c>
      <c r="G1006" s="38" t="s">
        <v>23</v>
      </c>
      <c r="H1006" s="42">
        <v>1594.02</v>
      </c>
      <c r="I1006" s="57"/>
      <c r="J1006" s="44">
        <v>42356</v>
      </c>
      <c r="K1006" s="42">
        <v>0</v>
      </c>
      <c r="L1006" s="42">
        <v>1213.51</v>
      </c>
      <c r="M1006" s="44">
        <v>45199</v>
      </c>
      <c r="N1006" s="42">
        <v>380.51</v>
      </c>
      <c r="O1006" s="42">
        <v>0</v>
      </c>
      <c r="P1006" s="45">
        <v>0.13</v>
      </c>
      <c r="Q1006" s="42">
        <v>0</v>
      </c>
      <c r="R1006" s="42">
        <v>0</v>
      </c>
      <c r="S1006" s="42">
        <v>380.51</v>
      </c>
      <c r="T1006" s="38">
        <v>2101</v>
      </c>
      <c r="U1006" s="14">
        <f>S1006/H1006</f>
        <v>0.23871093210875646</v>
      </c>
      <c r="V1006" s="19"/>
      <c r="W1006" s="19"/>
      <c r="X1006" s="37" t="s">
        <v>3464</v>
      </c>
    </row>
    <row r="1007" spans="1:24" s="3" customFormat="1" ht="16.5" customHeight="1">
      <c r="A1007" s="38">
        <v>106</v>
      </c>
      <c r="B1007" s="39">
        <v>10709</v>
      </c>
      <c r="C1007" s="38">
        <v>10309100</v>
      </c>
      <c r="D1007" s="40" t="s">
        <v>125</v>
      </c>
      <c r="E1007" s="38">
        <v>1</v>
      </c>
      <c r="F1007" s="38">
        <v>115</v>
      </c>
      <c r="G1007" s="38" t="s">
        <v>23</v>
      </c>
      <c r="H1007" s="42">
        <v>854.7</v>
      </c>
      <c r="I1007" s="57"/>
      <c r="J1007" s="44">
        <v>42359</v>
      </c>
      <c r="K1007" s="42">
        <v>0</v>
      </c>
      <c r="L1007" s="42">
        <v>650.66999999999996</v>
      </c>
      <c r="M1007" s="44">
        <v>45199</v>
      </c>
      <c r="N1007" s="42">
        <v>204.03</v>
      </c>
      <c r="O1007" s="42">
        <v>0</v>
      </c>
      <c r="P1007" s="45">
        <v>0.13</v>
      </c>
      <c r="Q1007" s="42">
        <v>0</v>
      </c>
      <c r="R1007" s="42">
        <v>0</v>
      </c>
      <c r="S1007" s="42">
        <v>204.03</v>
      </c>
      <c r="T1007" s="38">
        <v>5000</v>
      </c>
      <c r="U1007" s="14">
        <f>S1007/H1007</f>
        <v>0.2387153387153387</v>
      </c>
      <c r="V1007" s="19"/>
      <c r="W1007" s="19"/>
      <c r="X1007" s="37" t="s">
        <v>3456</v>
      </c>
    </row>
    <row r="1008" spans="1:24" s="3" customFormat="1" ht="16.5" customHeight="1">
      <c r="A1008" s="38">
        <v>477</v>
      </c>
      <c r="B1008" s="39">
        <v>10736</v>
      </c>
      <c r="C1008" s="38">
        <v>10284227</v>
      </c>
      <c r="D1008" s="40" t="s">
        <v>1414</v>
      </c>
      <c r="E1008" s="38">
        <v>1</v>
      </c>
      <c r="F1008" s="38">
        <v>97</v>
      </c>
      <c r="G1008" s="38" t="s">
        <v>23</v>
      </c>
      <c r="H1008" s="42">
        <v>1794.87</v>
      </c>
      <c r="I1008" s="55"/>
      <c r="J1008" s="44">
        <v>42912</v>
      </c>
      <c r="K1008" s="42">
        <v>0</v>
      </c>
      <c r="L1008" s="42">
        <v>1233.44</v>
      </c>
      <c r="M1008" s="44">
        <v>45138</v>
      </c>
      <c r="N1008" s="42">
        <f>H1008-K1008-L1008</f>
        <v>561.42999999999984</v>
      </c>
      <c r="O1008" s="42">
        <v>150</v>
      </c>
      <c r="P1008" s="45">
        <v>0.13</v>
      </c>
      <c r="Q1008" s="42">
        <v>17.260000000000002</v>
      </c>
      <c r="R1008" s="42">
        <v>132.74</v>
      </c>
      <c r="S1008" s="42">
        <v>428.69</v>
      </c>
      <c r="T1008" s="38">
        <v>5000</v>
      </c>
      <c r="U1008" s="14">
        <f>S1008/H1008</f>
        <v>0.2388418102703817</v>
      </c>
      <c r="V1008" s="19"/>
      <c r="W1008" s="19"/>
      <c r="X1008" s="37" t="s">
        <v>3461</v>
      </c>
    </row>
    <row r="1009" spans="1:37" s="3" customFormat="1" ht="16.5" customHeight="1">
      <c r="A1009" s="38">
        <v>185</v>
      </c>
      <c r="B1009" s="39">
        <v>50098</v>
      </c>
      <c r="C1009" s="38">
        <v>10306969</v>
      </c>
      <c r="D1009" s="40" t="s">
        <v>772</v>
      </c>
      <c r="E1009" s="58">
        <v>8</v>
      </c>
      <c r="F1009" s="38">
        <v>60</v>
      </c>
      <c r="G1009" s="38" t="s">
        <v>23</v>
      </c>
      <c r="H1009" s="42">
        <v>1116.3499999999999</v>
      </c>
      <c r="I1009" s="37"/>
      <c r="J1009" s="44">
        <v>43827</v>
      </c>
      <c r="K1009" s="42">
        <v>0</v>
      </c>
      <c r="L1009" s="42">
        <v>848.46</v>
      </c>
      <c r="M1009" s="44">
        <v>45261</v>
      </c>
      <c r="N1009" s="42">
        <v>267.89</v>
      </c>
      <c r="O1009" s="42">
        <v>0</v>
      </c>
      <c r="P1009" s="45">
        <f>IF(J1009&lt;DATEVALUE("2009-1-1"),3%,13%)</f>
        <v>0.13</v>
      </c>
      <c r="Q1009" s="42">
        <f>IF(P1009=13%,ROUND(O1009/(1+P1009)*P1009,2),ROUND(O1009/(1+0.03)*0.02,2))</f>
        <v>0</v>
      </c>
      <c r="R1009" s="42">
        <f>O1009-Q1009</f>
        <v>0</v>
      </c>
      <c r="S1009" s="42">
        <f>N1009-R1009</f>
        <v>267.89</v>
      </c>
      <c r="T1009" s="38">
        <v>5000</v>
      </c>
      <c r="U1009" s="14">
        <f>S1009/H1009</f>
        <v>0.23996954360191697</v>
      </c>
      <c r="V1009" s="19"/>
      <c r="W1009" s="19"/>
      <c r="X1009" s="37" t="s">
        <v>3456</v>
      </c>
    </row>
    <row r="1010" spans="1:37" s="3" customFormat="1" ht="16.5" customHeight="1">
      <c r="A1010" s="38"/>
      <c r="B1010" s="82">
        <v>50101</v>
      </c>
      <c r="C1010" s="82">
        <v>10302748</v>
      </c>
      <c r="D1010" s="86" t="s">
        <v>3489</v>
      </c>
      <c r="E1010" s="85">
        <v>1</v>
      </c>
      <c r="F1010" s="85">
        <v>120</v>
      </c>
      <c r="G1010" s="85" t="s">
        <v>21</v>
      </c>
      <c r="H1010" s="42">
        <v>7521.37</v>
      </c>
      <c r="I1010" s="79"/>
      <c r="J1010" s="44">
        <v>42003</v>
      </c>
      <c r="K1010" s="42">
        <v>0</v>
      </c>
      <c r="L1010" s="42">
        <v>5716.27</v>
      </c>
      <c r="M1010" s="44">
        <v>44926</v>
      </c>
      <c r="N1010" s="42">
        <v>1805.1</v>
      </c>
      <c r="O1010" s="42">
        <v>0</v>
      </c>
      <c r="P1010" s="45">
        <v>0.13</v>
      </c>
      <c r="Q1010" s="42">
        <v>0</v>
      </c>
      <c r="R1010" s="42">
        <v>0</v>
      </c>
      <c r="S1010" s="42">
        <v>1805.1</v>
      </c>
      <c r="T1010" s="85">
        <v>5000</v>
      </c>
      <c r="U1010" s="14">
        <v>0.23999617091035275</v>
      </c>
      <c r="V1010" s="19" t="s">
        <v>3493</v>
      </c>
      <c r="W1010" s="19">
        <v>-265.49</v>
      </c>
      <c r="X1010" s="37" t="s">
        <v>3477</v>
      </c>
    </row>
    <row r="1011" spans="1:37" s="3" customFormat="1" ht="16.5" customHeight="1">
      <c r="A1011" s="38">
        <v>437</v>
      </c>
      <c r="B1011" s="39">
        <v>10729</v>
      </c>
      <c r="C1011" s="38">
        <v>10292966</v>
      </c>
      <c r="D1011" s="40" t="s">
        <v>3087</v>
      </c>
      <c r="E1011" s="58">
        <v>1</v>
      </c>
      <c r="F1011" s="38">
        <v>120</v>
      </c>
      <c r="G1011" s="38" t="s">
        <v>21</v>
      </c>
      <c r="H1011" s="42">
        <v>43000</v>
      </c>
      <c r="I1011" s="37"/>
      <c r="J1011" s="44">
        <v>42334</v>
      </c>
      <c r="K1011" s="42">
        <v>0</v>
      </c>
      <c r="L1011" s="42">
        <v>32680.11</v>
      </c>
      <c r="M1011" s="44">
        <v>45259</v>
      </c>
      <c r="N1011" s="42">
        <v>10319.89</v>
      </c>
      <c r="O1011" s="42">
        <v>0</v>
      </c>
      <c r="P1011" s="45">
        <f>IF(J1011&lt;DATEVALUE("2009-1-1"),3%,13%)</f>
        <v>0.13</v>
      </c>
      <c r="Q1011" s="42">
        <f>IF(P1011=13%,ROUND(O1011/(1+P1011)*P1011,2),ROUND(O1011/(1+0.03)*0.02,2))</f>
        <v>0</v>
      </c>
      <c r="R1011" s="42">
        <f>O1011-Q1011</f>
        <v>0</v>
      </c>
      <c r="S1011" s="42">
        <f>N1011-R1011</f>
        <v>10319.89</v>
      </c>
      <c r="T1011" s="38">
        <v>5000</v>
      </c>
      <c r="U1011" s="14">
        <f>S1011/H1011</f>
        <v>0.23999744186046509</v>
      </c>
      <c r="V1011" s="19"/>
      <c r="W1011" s="19"/>
      <c r="X1011" s="37" t="s">
        <v>3459</v>
      </c>
    </row>
    <row r="1012" spans="1:37" s="3" customFormat="1" ht="16.5" customHeight="1">
      <c r="A1012" s="38">
        <v>15</v>
      </c>
      <c r="B1012" s="39">
        <v>10873</v>
      </c>
      <c r="C1012" s="38">
        <v>10313088</v>
      </c>
      <c r="D1012" s="40" t="s">
        <v>1173</v>
      </c>
      <c r="E1012" s="38">
        <v>1</v>
      </c>
      <c r="F1012" s="38">
        <v>120</v>
      </c>
      <c r="G1012" s="38" t="s">
        <v>515</v>
      </c>
      <c r="H1012" s="42">
        <v>415487.52</v>
      </c>
      <c r="I1012" s="56"/>
      <c r="J1012" s="44">
        <v>42243</v>
      </c>
      <c r="K1012" s="42">
        <v>0</v>
      </c>
      <c r="L1012" s="42">
        <v>315770.61</v>
      </c>
      <c r="M1012" s="44">
        <v>45169</v>
      </c>
      <c r="N1012" s="42">
        <f>H1012-K1012-L1012</f>
        <v>99716.910000000033</v>
      </c>
      <c r="O1012" s="42">
        <v>0</v>
      </c>
      <c r="P1012" s="45">
        <v>0.13</v>
      </c>
      <c r="Q1012" s="42">
        <v>0</v>
      </c>
      <c r="R1012" s="42">
        <v>0</v>
      </c>
      <c r="S1012" s="42">
        <f>N1012-R1012</f>
        <v>99716.910000000033</v>
      </c>
      <c r="T1012" s="38">
        <v>5000</v>
      </c>
      <c r="U1012" s="14">
        <f>S1012/H1012</f>
        <v>0.2399997718343021</v>
      </c>
      <c r="V1012" s="19"/>
      <c r="W1012" s="19"/>
      <c r="X1012" s="37" t="s">
        <v>3480</v>
      </c>
    </row>
    <row r="1013" spans="1:37" s="3" customFormat="1" ht="16.5" customHeight="1">
      <c r="A1013" s="38">
        <v>10</v>
      </c>
      <c r="B1013" s="39">
        <v>10719</v>
      </c>
      <c r="C1013" s="38">
        <v>10281718</v>
      </c>
      <c r="D1013" s="40" t="s">
        <v>337</v>
      </c>
      <c r="E1013" s="38">
        <v>33</v>
      </c>
      <c r="F1013" s="38">
        <v>120</v>
      </c>
      <c r="G1013" s="38" t="s">
        <v>23</v>
      </c>
      <c r="H1013" s="42">
        <v>29639.759999999998</v>
      </c>
      <c r="I1013" s="49"/>
      <c r="J1013" s="44">
        <v>42182</v>
      </c>
      <c r="K1013" s="42">
        <v>0</v>
      </c>
      <c r="L1013" s="42">
        <v>22526.22</v>
      </c>
      <c r="M1013" s="44">
        <v>45107</v>
      </c>
      <c r="N1013" s="42">
        <f>H1013-K1013-L1013</f>
        <v>7113.5399999999972</v>
      </c>
      <c r="O1013" s="42">
        <v>0</v>
      </c>
      <c r="P1013" s="45">
        <v>0.13</v>
      </c>
      <c r="Q1013" s="42">
        <v>0</v>
      </c>
      <c r="R1013" s="42">
        <v>0</v>
      </c>
      <c r="S1013" s="42">
        <f>N1013-R1013</f>
        <v>7113.5399999999972</v>
      </c>
      <c r="T1013" s="38">
        <v>2108</v>
      </c>
      <c r="U1013" s="14">
        <f>S1013/H1013</f>
        <v>0.23999991902768436</v>
      </c>
      <c r="V1013" s="19"/>
      <c r="W1013" s="19"/>
      <c r="X1013" s="37" t="s">
        <v>3478</v>
      </c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</row>
    <row r="1014" spans="1:37" s="3" customFormat="1" ht="16.5" customHeight="1">
      <c r="A1014" s="38">
        <v>19</v>
      </c>
      <c r="B1014" s="39">
        <v>10873</v>
      </c>
      <c r="C1014" s="38">
        <v>10312957</v>
      </c>
      <c r="D1014" s="40" t="s">
        <v>1173</v>
      </c>
      <c r="E1014" s="38">
        <v>1</v>
      </c>
      <c r="F1014" s="38">
        <v>120</v>
      </c>
      <c r="G1014" s="38" t="s">
        <v>279</v>
      </c>
      <c r="H1014" s="42">
        <v>215952.48</v>
      </c>
      <c r="I1014" s="56"/>
      <c r="J1014" s="44">
        <v>42243</v>
      </c>
      <c r="K1014" s="42">
        <v>0</v>
      </c>
      <c r="L1014" s="42">
        <v>164123.73000000001</v>
      </c>
      <c r="M1014" s="44">
        <v>45169</v>
      </c>
      <c r="N1014" s="42">
        <f>H1014-K1014-L1014</f>
        <v>51828.75</v>
      </c>
      <c r="O1014" s="42">
        <v>0</v>
      </c>
      <c r="P1014" s="45">
        <v>0.13</v>
      </c>
      <c r="Q1014" s="42">
        <v>0</v>
      </c>
      <c r="R1014" s="42">
        <v>0</v>
      </c>
      <c r="S1014" s="42">
        <f>N1014-R1014</f>
        <v>51828.75</v>
      </c>
      <c r="T1014" s="38">
        <v>1802</v>
      </c>
      <c r="U1014" s="14">
        <f>S1014/H1014</f>
        <v>0.24000071682436802</v>
      </c>
      <c r="V1014" s="19"/>
      <c r="W1014" s="19"/>
      <c r="X1014" s="37" t="s">
        <v>3480</v>
      </c>
    </row>
    <row r="1015" spans="1:37" s="3" customFormat="1" ht="16.5" customHeight="1">
      <c r="A1015" s="38">
        <v>9</v>
      </c>
      <c r="B1015" s="39">
        <v>10719</v>
      </c>
      <c r="C1015" s="38">
        <v>10281717</v>
      </c>
      <c r="D1015" s="40" t="s">
        <v>270</v>
      </c>
      <c r="E1015" s="38">
        <v>18</v>
      </c>
      <c r="F1015" s="38">
        <v>120</v>
      </c>
      <c r="G1015" s="38" t="s">
        <v>23</v>
      </c>
      <c r="H1015" s="42">
        <v>30613.97</v>
      </c>
      <c r="I1015" s="49"/>
      <c r="J1015" s="44">
        <v>42182</v>
      </c>
      <c r="K1015" s="42">
        <v>0</v>
      </c>
      <c r="L1015" s="42">
        <v>23266.57</v>
      </c>
      <c r="M1015" s="44">
        <v>45107</v>
      </c>
      <c r="N1015" s="42">
        <f>H1015-K1015-L1015</f>
        <v>7347.4000000000015</v>
      </c>
      <c r="O1015" s="42">
        <v>0</v>
      </c>
      <c r="P1015" s="45">
        <v>0.13</v>
      </c>
      <c r="Q1015" s="42">
        <v>0</v>
      </c>
      <c r="R1015" s="42">
        <v>0</v>
      </c>
      <c r="S1015" s="42">
        <f>N1015-R1015</f>
        <v>7347.4000000000015</v>
      </c>
      <c r="T1015" s="38">
        <v>2109</v>
      </c>
      <c r="U1015" s="14">
        <f>S1015/H1015</f>
        <v>0.24000154177978228</v>
      </c>
      <c r="V1015" s="19"/>
      <c r="W1015" s="19"/>
      <c r="X1015" s="37" t="s">
        <v>3478</v>
      </c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</row>
    <row r="1016" spans="1:37" s="3" customFormat="1" ht="16.5" customHeight="1">
      <c r="A1016" s="38">
        <v>39</v>
      </c>
      <c r="B1016" s="39">
        <v>10700</v>
      </c>
      <c r="C1016" s="38">
        <v>10275553</v>
      </c>
      <c r="D1016" s="40" t="s">
        <v>22</v>
      </c>
      <c r="E1016" s="38">
        <v>20</v>
      </c>
      <c r="F1016" s="38">
        <v>114</v>
      </c>
      <c r="G1016" s="38" t="s">
        <v>23</v>
      </c>
      <c r="H1016" s="42">
        <v>3418.8</v>
      </c>
      <c r="I1016" s="57"/>
      <c r="J1016" s="44">
        <v>42393</v>
      </c>
      <c r="K1016" s="42">
        <v>0</v>
      </c>
      <c r="L1016" s="42">
        <v>2592.88</v>
      </c>
      <c r="M1016" s="44">
        <v>45199</v>
      </c>
      <c r="N1016" s="42">
        <v>825.92</v>
      </c>
      <c r="O1016" s="42">
        <v>0</v>
      </c>
      <c r="P1016" s="45">
        <v>0.13</v>
      </c>
      <c r="Q1016" s="42">
        <v>0</v>
      </c>
      <c r="R1016" s="42">
        <v>0</v>
      </c>
      <c r="S1016" s="42">
        <v>825.92</v>
      </c>
      <c r="T1016" s="38">
        <v>2101</v>
      </c>
      <c r="U1016" s="14">
        <f>S1016/H1016</f>
        <v>0.24158184158184157</v>
      </c>
      <c r="V1016" s="19"/>
      <c r="W1016" s="19"/>
      <c r="X1016" s="37" t="s">
        <v>3455</v>
      </c>
    </row>
    <row r="1017" spans="1:37" s="3" customFormat="1" ht="16.5" customHeight="1">
      <c r="A1017" s="38">
        <v>161</v>
      </c>
      <c r="B1017" s="39">
        <v>50098</v>
      </c>
      <c r="C1017" s="38">
        <v>10307841</v>
      </c>
      <c r="D1017" s="40" t="s">
        <v>1015</v>
      </c>
      <c r="E1017" s="38">
        <v>2</v>
      </c>
      <c r="F1017" s="38">
        <v>114</v>
      </c>
      <c r="G1017" s="38" t="s">
        <v>23</v>
      </c>
      <c r="H1017" s="42">
        <v>2160</v>
      </c>
      <c r="I1017" s="57"/>
      <c r="J1017" s="44">
        <v>42393</v>
      </c>
      <c r="K1017" s="42">
        <v>0</v>
      </c>
      <c r="L1017" s="42">
        <v>1638.18</v>
      </c>
      <c r="M1017" s="44">
        <v>45199</v>
      </c>
      <c r="N1017" s="42">
        <v>521.82000000000005</v>
      </c>
      <c r="O1017" s="42">
        <v>0</v>
      </c>
      <c r="P1017" s="45">
        <v>0.13</v>
      </c>
      <c r="Q1017" s="42">
        <v>0</v>
      </c>
      <c r="R1017" s="42">
        <v>0</v>
      </c>
      <c r="S1017" s="42">
        <v>521.82000000000005</v>
      </c>
      <c r="T1017" s="38">
        <v>5000</v>
      </c>
      <c r="U1017" s="14">
        <f>S1017/H1017</f>
        <v>0.24158333333333334</v>
      </c>
      <c r="V1017" s="19"/>
      <c r="W1017" s="19"/>
      <c r="X1017" s="37" t="s">
        <v>3456</v>
      </c>
    </row>
    <row r="1018" spans="1:37" s="3" customFormat="1" ht="16.5" customHeight="1">
      <c r="A1018" s="38">
        <v>76</v>
      </c>
      <c r="B1018" s="39">
        <v>10701</v>
      </c>
      <c r="C1018" s="38">
        <v>10276183</v>
      </c>
      <c r="D1018" s="40" t="s">
        <v>58</v>
      </c>
      <c r="E1018" s="38">
        <v>20</v>
      </c>
      <c r="F1018" s="38">
        <v>114</v>
      </c>
      <c r="G1018" s="38" t="s">
        <v>23</v>
      </c>
      <c r="H1018" s="42">
        <v>8547</v>
      </c>
      <c r="I1018" s="57"/>
      <c r="J1018" s="44">
        <v>42393</v>
      </c>
      <c r="K1018" s="42">
        <v>0</v>
      </c>
      <c r="L1018" s="42">
        <v>6482.14</v>
      </c>
      <c r="M1018" s="44">
        <v>45199</v>
      </c>
      <c r="N1018" s="42">
        <v>2064.86</v>
      </c>
      <c r="O1018" s="42">
        <v>0</v>
      </c>
      <c r="P1018" s="45">
        <v>0.13</v>
      </c>
      <c r="Q1018" s="42">
        <v>0</v>
      </c>
      <c r="R1018" s="42">
        <v>0</v>
      </c>
      <c r="S1018" s="42">
        <v>2064.86</v>
      </c>
      <c r="T1018" s="38">
        <v>2102</v>
      </c>
      <c r="U1018" s="14">
        <f>S1018/H1018</f>
        <v>0.24158886158886161</v>
      </c>
      <c r="V1018" s="19"/>
      <c r="W1018" s="19"/>
      <c r="X1018" s="37" t="s">
        <v>3455</v>
      </c>
    </row>
    <row r="1019" spans="1:37" s="3" customFormat="1" ht="16.5" customHeight="1">
      <c r="A1019" s="38">
        <v>749</v>
      </c>
      <c r="B1019" s="39">
        <v>40709</v>
      </c>
      <c r="C1019" s="38">
        <v>10285515</v>
      </c>
      <c r="D1019" s="40" t="s">
        <v>936</v>
      </c>
      <c r="E1019" s="58">
        <v>50</v>
      </c>
      <c r="F1019" s="38">
        <v>114</v>
      </c>
      <c r="G1019" s="38" t="s">
        <v>23</v>
      </c>
      <c r="H1019" s="42">
        <v>2264.96</v>
      </c>
      <c r="I1019" s="57"/>
      <c r="J1019" s="44">
        <v>42394</v>
      </c>
      <c r="K1019" s="42">
        <v>0</v>
      </c>
      <c r="L1019" s="42">
        <v>1717.77</v>
      </c>
      <c r="M1019" s="44">
        <v>45199</v>
      </c>
      <c r="N1019" s="42">
        <f>H1019-K1019-L1019</f>
        <v>547.19000000000005</v>
      </c>
      <c r="O1019" s="42">
        <v>0</v>
      </c>
      <c r="P1019" s="45">
        <v>0.13</v>
      </c>
      <c r="Q1019" s="42">
        <v>0</v>
      </c>
      <c r="R1019" s="42">
        <v>0</v>
      </c>
      <c r="S1019" s="42">
        <f>N1019-R1019</f>
        <v>547.19000000000005</v>
      </c>
      <c r="T1019" s="38">
        <v>5000</v>
      </c>
      <c r="U1019" s="14">
        <f>S1019/H1019</f>
        <v>0.24158925543938967</v>
      </c>
      <c r="V1019" s="19"/>
      <c r="W1019" s="19"/>
      <c r="X1019" s="37" t="s">
        <v>3467</v>
      </c>
    </row>
    <row r="1020" spans="1:37" s="3" customFormat="1" ht="16.5" customHeight="1">
      <c r="A1020" s="38">
        <v>109</v>
      </c>
      <c r="B1020" s="39">
        <v>10709</v>
      </c>
      <c r="C1020" s="38">
        <v>10309380</v>
      </c>
      <c r="D1020" s="40" t="s">
        <v>126</v>
      </c>
      <c r="E1020" s="38">
        <v>6</v>
      </c>
      <c r="F1020" s="38">
        <v>114</v>
      </c>
      <c r="G1020" s="38" t="s">
        <v>23</v>
      </c>
      <c r="H1020" s="42">
        <v>3720</v>
      </c>
      <c r="I1020" s="57"/>
      <c r="J1020" s="44">
        <v>42393</v>
      </c>
      <c r="K1020" s="42">
        <v>0</v>
      </c>
      <c r="L1020" s="42">
        <v>2821.27</v>
      </c>
      <c r="M1020" s="44">
        <v>45199</v>
      </c>
      <c r="N1020" s="42">
        <v>898.73</v>
      </c>
      <c r="O1020" s="42">
        <v>0</v>
      </c>
      <c r="P1020" s="45">
        <v>0.13</v>
      </c>
      <c r="Q1020" s="42">
        <v>0</v>
      </c>
      <c r="R1020" s="42">
        <v>0</v>
      </c>
      <c r="S1020" s="42">
        <v>898.73</v>
      </c>
      <c r="T1020" s="38">
        <v>5000</v>
      </c>
      <c r="U1020" s="14">
        <f>S1020/H1020</f>
        <v>0.24159408602150539</v>
      </c>
      <c r="V1020" s="19"/>
      <c r="W1020" s="19"/>
      <c r="X1020" s="37" t="s">
        <v>3456</v>
      </c>
    </row>
    <row r="1021" spans="1:37" s="3" customFormat="1" ht="16.5" customHeight="1">
      <c r="A1021" s="38">
        <v>748</v>
      </c>
      <c r="B1021" s="39">
        <v>40709</v>
      </c>
      <c r="C1021" s="38">
        <v>10285510</v>
      </c>
      <c r="D1021" s="40" t="s">
        <v>180</v>
      </c>
      <c r="E1021" s="58">
        <v>1</v>
      </c>
      <c r="F1021" s="38">
        <v>114</v>
      </c>
      <c r="G1021" s="38" t="s">
        <v>23</v>
      </c>
      <c r="H1021" s="42">
        <v>1512.82</v>
      </c>
      <c r="I1021" s="57"/>
      <c r="J1021" s="44">
        <v>42394</v>
      </c>
      <c r="K1021" s="42">
        <v>0</v>
      </c>
      <c r="L1021" s="42">
        <v>1147.33</v>
      </c>
      <c r="M1021" s="44">
        <v>45199</v>
      </c>
      <c r="N1021" s="42">
        <f>H1021-K1021-L1021</f>
        <v>365.49</v>
      </c>
      <c r="O1021" s="42">
        <v>0</v>
      </c>
      <c r="P1021" s="45">
        <v>0.13</v>
      </c>
      <c r="Q1021" s="42">
        <v>0</v>
      </c>
      <c r="R1021" s="42">
        <v>0</v>
      </c>
      <c r="S1021" s="42">
        <f>N1021-R1021</f>
        <v>365.49</v>
      </c>
      <c r="T1021" s="38">
        <v>5000</v>
      </c>
      <c r="U1021" s="14">
        <f>S1021/H1021</f>
        <v>0.24159516664242939</v>
      </c>
      <c r="V1021" s="19"/>
      <c r="W1021" s="19"/>
      <c r="X1021" s="37" t="s">
        <v>3467</v>
      </c>
    </row>
    <row r="1022" spans="1:37" s="3" customFormat="1" ht="16.5" customHeight="1">
      <c r="A1022" s="38">
        <v>483</v>
      </c>
      <c r="B1022" s="39">
        <v>10736</v>
      </c>
      <c r="C1022" s="38">
        <v>10284285</v>
      </c>
      <c r="D1022" s="40" t="s">
        <v>1014</v>
      </c>
      <c r="E1022" s="38">
        <v>40</v>
      </c>
      <c r="F1022" s="38">
        <v>119</v>
      </c>
      <c r="G1022" s="38" t="s">
        <v>23</v>
      </c>
      <c r="H1022" s="42">
        <v>15555.6</v>
      </c>
      <c r="I1022" s="55"/>
      <c r="J1022" s="44">
        <v>42241</v>
      </c>
      <c r="K1022" s="42">
        <v>0</v>
      </c>
      <c r="L1022" s="42">
        <v>11772.96</v>
      </c>
      <c r="M1022" s="44">
        <v>45138</v>
      </c>
      <c r="N1022" s="42">
        <f>H1022-K1022-L1022</f>
        <v>3782.6400000000012</v>
      </c>
      <c r="O1022" s="42">
        <v>0</v>
      </c>
      <c r="P1022" s="45">
        <v>0.13</v>
      </c>
      <c r="Q1022" s="42">
        <v>0</v>
      </c>
      <c r="R1022" s="42">
        <v>0</v>
      </c>
      <c r="S1022" s="42">
        <v>3782.64</v>
      </c>
      <c r="T1022" s="38">
        <v>5000</v>
      </c>
      <c r="U1022" s="14">
        <f>S1022/H1022</f>
        <v>0.24316901951708708</v>
      </c>
      <c r="V1022" s="19"/>
      <c r="W1022" s="19"/>
      <c r="X1022" s="37" t="s">
        <v>3461</v>
      </c>
    </row>
    <row r="1023" spans="1:37" s="3" customFormat="1" ht="16.5" customHeight="1">
      <c r="A1023" s="38">
        <v>62</v>
      </c>
      <c r="B1023" s="39">
        <v>10702</v>
      </c>
      <c r="C1023" s="38">
        <v>10291466</v>
      </c>
      <c r="D1023" s="40" t="s">
        <v>78</v>
      </c>
      <c r="E1023" s="38">
        <v>3</v>
      </c>
      <c r="F1023" s="38">
        <v>108</v>
      </c>
      <c r="G1023" s="38" t="s">
        <v>23</v>
      </c>
      <c r="H1023" s="42">
        <v>3487.17</v>
      </c>
      <c r="I1023" s="57"/>
      <c r="J1023" s="44">
        <v>42576</v>
      </c>
      <c r="K1023" s="42">
        <v>0</v>
      </c>
      <c r="L1023" s="42">
        <v>2583.9699999999998</v>
      </c>
      <c r="M1023" s="44">
        <v>45199</v>
      </c>
      <c r="N1023" s="42">
        <v>903.2</v>
      </c>
      <c r="O1023" s="42">
        <v>60</v>
      </c>
      <c r="P1023" s="45">
        <v>0.13</v>
      </c>
      <c r="Q1023" s="42">
        <v>6.9</v>
      </c>
      <c r="R1023" s="42">
        <v>53.1</v>
      </c>
      <c r="S1023" s="42">
        <v>850.1</v>
      </c>
      <c r="T1023" s="38">
        <v>5000</v>
      </c>
      <c r="U1023" s="14">
        <f>S1023/H1023</f>
        <v>0.24377933969379181</v>
      </c>
      <c r="V1023" s="19"/>
      <c r="W1023" s="19"/>
      <c r="X1023" s="37" t="s">
        <v>3456</v>
      </c>
    </row>
    <row r="1024" spans="1:37" s="3" customFormat="1" ht="16.5" customHeight="1">
      <c r="A1024" s="38">
        <v>101</v>
      </c>
      <c r="B1024" s="39">
        <v>50099</v>
      </c>
      <c r="C1024" s="38">
        <v>10297017</v>
      </c>
      <c r="D1024" s="40" t="s">
        <v>2070</v>
      </c>
      <c r="E1024" s="38">
        <v>1</v>
      </c>
      <c r="F1024" s="38">
        <v>120</v>
      </c>
      <c r="G1024" s="38" t="s">
        <v>21</v>
      </c>
      <c r="H1024" s="42">
        <v>11153.85</v>
      </c>
      <c r="I1024" s="2"/>
      <c r="J1024" s="44">
        <v>42124</v>
      </c>
      <c r="K1024" s="42">
        <v>0</v>
      </c>
      <c r="L1024" s="42">
        <v>8388.56</v>
      </c>
      <c r="M1024" s="44">
        <v>45016</v>
      </c>
      <c r="N1024" s="42">
        <f>H1024-K1024-L1024</f>
        <v>2765.2900000000009</v>
      </c>
      <c r="O1024" s="42">
        <v>50</v>
      </c>
      <c r="P1024" s="45">
        <v>0.13</v>
      </c>
      <c r="Q1024" s="42">
        <v>5.75</v>
      </c>
      <c r="R1024" s="42">
        <v>44.25</v>
      </c>
      <c r="S1024" s="42">
        <v>2721.04</v>
      </c>
      <c r="T1024" s="38">
        <v>2101</v>
      </c>
      <c r="U1024" s="14">
        <f>S1024/H1024</f>
        <v>0.24395522622233579</v>
      </c>
      <c r="V1024" s="19"/>
      <c r="W1024" s="19"/>
      <c r="X1024" s="37" t="s">
        <v>3468</v>
      </c>
    </row>
    <row r="1025" spans="1:24" s="3" customFormat="1" ht="16.5" customHeight="1">
      <c r="A1025" s="38">
        <v>118</v>
      </c>
      <c r="B1025" s="39">
        <v>10756</v>
      </c>
      <c r="C1025" s="38">
        <v>10309613</v>
      </c>
      <c r="D1025" s="40" t="s">
        <v>2233</v>
      </c>
      <c r="E1025" s="58">
        <v>1</v>
      </c>
      <c r="F1025" s="38">
        <v>120</v>
      </c>
      <c r="G1025" s="38" t="s">
        <v>21</v>
      </c>
      <c r="H1025" s="42">
        <v>5982.91</v>
      </c>
      <c r="I1025" s="37"/>
      <c r="J1025" s="44">
        <v>42356</v>
      </c>
      <c r="K1025" s="42">
        <v>0</v>
      </c>
      <c r="L1025" s="42">
        <v>4499.5200000000004</v>
      </c>
      <c r="M1025" s="44">
        <v>45245</v>
      </c>
      <c r="N1025" s="42">
        <v>1483.39</v>
      </c>
      <c r="O1025" s="42">
        <v>25</v>
      </c>
      <c r="P1025" s="45">
        <f>IF(J1025&lt;DATEVALUE("2009-1-1"),3%,13%)</f>
        <v>0.13</v>
      </c>
      <c r="Q1025" s="42">
        <f>IF(P1025=13%,ROUND(O1025/(1+P1025)*P1025,2),ROUND(O1025/(1+0.03)*0.02,2))</f>
        <v>2.88</v>
      </c>
      <c r="R1025" s="42">
        <f>O1025-Q1025</f>
        <v>22.12</v>
      </c>
      <c r="S1025" s="42">
        <f>N1025-R1025</f>
        <v>1461.2700000000002</v>
      </c>
      <c r="T1025" s="38">
        <v>2101</v>
      </c>
      <c r="U1025" s="14">
        <f>S1025/H1025</f>
        <v>0.24424067886697279</v>
      </c>
      <c r="V1025" s="19"/>
      <c r="W1025" s="19"/>
      <c r="X1025" s="37" t="s">
        <v>3464</v>
      </c>
    </row>
    <row r="1026" spans="1:24" s="3" customFormat="1" ht="16.5" customHeight="1">
      <c r="A1026" s="38">
        <v>119</v>
      </c>
      <c r="B1026" s="39">
        <v>10756</v>
      </c>
      <c r="C1026" s="38">
        <v>10309614</v>
      </c>
      <c r="D1026" s="40" t="s">
        <v>3060</v>
      </c>
      <c r="E1026" s="58">
        <v>1</v>
      </c>
      <c r="F1026" s="38">
        <v>120</v>
      </c>
      <c r="G1026" s="38" t="s">
        <v>21</v>
      </c>
      <c r="H1026" s="42">
        <v>5982.91</v>
      </c>
      <c r="I1026" s="37"/>
      <c r="J1026" s="44">
        <v>42356</v>
      </c>
      <c r="K1026" s="42">
        <v>0</v>
      </c>
      <c r="L1026" s="42">
        <v>4499.5200000000004</v>
      </c>
      <c r="M1026" s="44">
        <v>45245</v>
      </c>
      <c r="N1026" s="42">
        <v>1483.39</v>
      </c>
      <c r="O1026" s="42">
        <v>25</v>
      </c>
      <c r="P1026" s="45">
        <f>IF(J1026&lt;DATEVALUE("2009-1-1"),3%,13%)</f>
        <v>0.13</v>
      </c>
      <c r="Q1026" s="42">
        <f>IF(P1026=13%,ROUND(O1026/(1+P1026)*P1026,2),ROUND(O1026/(1+0.03)*0.02,2))</f>
        <v>2.88</v>
      </c>
      <c r="R1026" s="42">
        <f>O1026-Q1026</f>
        <v>22.12</v>
      </c>
      <c r="S1026" s="42">
        <f>N1026-R1026</f>
        <v>1461.2700000000002</v>
      </c>
      <c r="T1026" s="38">
        <v>2101</v>
      </c>
      <c r="U1026" s="14">
        <f>S1026/H1026</f>
        <v>0.24424067886697279</v>
      </c>
      <c r="V1026" s="19"/>
      <c r="W1026" s="19"/>
      <c r="X1026" s="37" t="s">
        <v>3464</v>
      </c>
    </row>
    <row r="1027" spans="1:24" s="3" customFormat="1" ht="16.5" customHeight="1">
      <c r="A1027" s="38">
        <v>60</v>
      </c>
      <c r="B1027" s="39">
        <v>10702</v>
      </c>
      <c r="C1027" s="38">
        <v>10291461</v>
      </c>
      <c r="D1027" s="40" t="s">
        <v>76</v>
      </c>
      <c r="E1027" s="38">
        <v>5</v>
      </c>
      <c r="F1027" s="38">
        <v>113</v>
      </c>
      <c r="G1027" s="38" t="s">
        <v>23</v>
      </c>
      <c r="H1027" s="42">
        <v>5982.9</v>
      </c>
      <c r="I1027" s="57"/>
      <c r="J1027" s="44">
        <v>42423</v>
      </c>
      <c r="K1027" s="42">
        <v>0</v>
      </c>
      <c r="L1027" s="42">
        <v>4520.1899999999996</v>
      </c>
      <c r="M1027" s="44">
        <v>45199</v>
      </c>
      <c r="N1027" s="42">
        <v>1462.71</v>
      </c>
      <c r="O1027" s="42">
        <v>0</v>
      </c>
      <c r="P1027" s="45">
        <v>0.13</v>
      </c>
      <c r="Q1027" s="42">
        <v>0</v>
      </c>
      <c r="R1027" s="42">
        <v>0</v>
      </c>
      <c r="S1027" s="42">
        <v>1462.71</v>
      </c>
      <c r="T1027" s="38">
        <v>2101</v>
      </c>
      <c r="U1027" s="14">
        <f>S1027/H1027</f>
        <v>0.24448177305320165</v>
      </c>
      <c r="V1027" s="19"/>
      <c r="W1027" s="19"/>
      <c r="X1027" s="37" t="s">
        <v>3456</v>
      </c>
    </row>
    <row r="1028" spans="1:24" s="3" customFormat="1" ht="16.5" customHeight="1">
      <c r="A1028" s="38">
        <v>380</v>
      </c>
      <c r="B1028" s="39">
        <v>40712</v>
      </c>
      <c r="C1028" s="38">
        <v>10303352</v>
      </c>
      <c r="D1028" s="40" t="s">
        <v>1677</v>
      </c>
      <c r="E1028" s="38">
        <v>1</v>
      </c>
      <c r="F1028" s="38">
        <v>118</v>
      </c>
      <c r="G1028" s="38" t="s">
        <v>23</v>
      </c>
      <c r="H1028" s="42">
        <v>365</v>
      </c>
      <c r="I1028" s="55"/>
      <c r="J1028" s="44">
        <v>42275</v>
      </c>
      <c r="K1028" s="42">
        <v>0</v>
      </c>
      <c r="L1028" s="42">
        <v>275.14999999999998</v>
      </c>
      <c r="M1028" s="44">
        <v>45138</v>
      </c>
      <c r="N1028" s="42">
        <f>H1028-K1028-L1028</f>
        <v>89.850000000000023</v>
      </c>
      <c r="O1028" s="42">
        <v>0</v>
      </c>
      <c r="P1028" s="45">
        <v>0.13</v>
      </c>
      <c r="Q1028" s="42">
        <v>0</v>
      </c>
      <c r="R1028" s="42">
        <v>0</v>
      </c>
      <c r="S1028" s="42">
        <v>89.85</v>
      </c>
      <c r="T1028" s="38">
        <v>2101</v>
      </c>
      <c r="U1028" s="14">
        <f>S1028/H1028</f>
        <v>0.24616438356164383</v>
      </c>
      <c r="V1028" s="19"/>
      <c r="W1028" s="19"/>
      <c r="X1028" s="37" t="s">
        <v>3467</v>
      </c>
    </row>
    <row r="1029" spans="1:24" s="3" customFormat="1" ht="16.5" customHeight="1">
      <c r="A1029" s="38">
        <v>390</v>
      </c>
      <c r="B1029" s="39">
        <v>40712</v>
      </c>
      <c r="C1029" s="38">
        <v>10303363</v>
      </c>
      <c r="D1029" s="40" t="s">
        <v>1682</v>
      </c>
      <c r="E1029" s="38">
        <v>25</v>
      </c>
      <c r="F1029" s="38">
        <v>118</v>
      </c>
      <c r="G1029" s="38" t="s">
        <v>23</v>
      </c>
      <c r="H1029" s="42">
        <v>1750</v>
      </c>
      <c r="I1029" s="55"/>
      <c r="J1029" s="44">
        <v>42275</v>
      </c>
      <c r="K1029" s="42">
        <v>0</v>
      </c>
      <c r="L1029" s="42">
        <v>1319</v>
      </c>
      <c r="M1029" s="44">
        <v>45138</v>
      </c>
      <c r="N1029" s="42">
        <f>H1029-K1029-L1029</f>
        <v>431</v>
      </c>
      <c r="O1029" s="42">
        <v>0</v>
      </c>
      <c r="P1029" s="45">
        <v>0.13</v>
      </c>
      <c r="Q1029" s="42">
        <v>0</v>
      </c>
      <c r="R1029" s="42">
        <v>0</v>
      </c>
      <c r="S1029" s="42">
        <v>431</v>
      </c>
      <c r="T1029" s="38">
        <v>2107</v>
      </c>
      <c r="U1029" s="14">
        <f>S1029/H1029</f>
        <v>0.24628571428571427</v>
      </c>
      <c r="V1029" s="19"/>
      <c r="W1029" s="19"/>
      <c r="X1029" s="37" t="s">
        <v>3467</v>
      </c>
    </row>
    <row r="1030" spans="1:24" s="3" customFormat="1" ht="16.5" customHeight="1">
      <c r="A1030" s="38">
        <v>356</v>
      </c>
      <c r="B1030" s="39">
        <v>40712</v>
      </c>
      <c r="C1030" s="38">
        <v>10303327</v>
      </c>
      <c r="D1030" s="40" t="s">
        <v>244</v>
      </c>
      <c r="E1030" s="38">
        <v>1</v>
      </c>
      <c r="F1030" s="38">
        <v>118</v>
      </c>
      <c r="G1030" s="38" t="s">
        <v>23</v>
      </c>
      <c r="H1030" s="42">
        <v>1480</v>
      </c>
      <c r="I1030" s="55"/>
      <c r="J1030" s="44">
        <v>42275</v>
      </c>
      <c r="K1030" s="42">
        <v>0</v>
      </c>
      <c r="L1030" s="42">
        <v>1115.49</v>
      </c>
      <c r="M1030" s="44">
        <v>45138</v>
      </c>
      <c r="N1030" s="42">
        <f>H1030-K1030-L1030</f>
        <v>364.51</v>
      </c>
      <c r="O1030" s="42">
        <v>0</v>
      </c>
      <c r="P1030" s="45">
        <v>0.13</v>
      </c>
      <c r="Q1030" s="42">
        <v>0</v>
      </c>
      <c r="R1030" s="42">
        <v>0</v>
      </c>
      <c r="S1030" s="42">
        <v>364.51</v>
      </c>
      <c r="T1030" s="38">
        <v>2101</v>
      </c>
      <c r="U1030" s="14">
        <f>S1030/H1030</f>
        <v>0.24629054054054053</v>
      </c>
      <c r="V1030" s="19"/>
      <c r="W1030" s="19"/>
      <c r="X1030" s="37" t="s">
        <v>3467</v>
      </c>
    </row>
    <row r="1031" spans="1:24" s="3" customFormat="1" ht="16.5" customHeight="1">
      <c r="A1031" s="38">
        <v>495</v>
      </c>
      <c r="B1031" s="39">
        <v>40712</v>
      </c>
      <c r="C1031" s="38">
        <v>10303642</v>
      </c>
      <c r="D1031" s="40" t="s">
        <v>1727</v>
      </c>
      <c r="E1031" s="38">
        <v>2</v>
      </c>
      <c r="F1031" s="38">
        <v>118</v>
      </c>
      <c r="G1031" s="38" t="s">
        <v>23</v>
      </c>
      <c r="H1031" s="42">
        <v>1025.6400000000001</v>
      </c>
      <c r="I1031" s="55"/>
      <c r="J1031" s="44">
        <v>42275</v>
      </c>
      <c r="K1031" s="42">
        <v>0</v>
      </c>
      <c r="L1031" s="42">
        <v>773.02</v>
      </c>
      <c r="M1031" s="44">
        <v>45138</v>
      </c>
      <c r="N1031" s="42">
        <f>H1031-K1031-L1031</f>
        <v>252.62000000000012</v>
      </c>
      <c r="O1031" s="42">
        <v>0</v>
      </c>
      <c r="P1031" s="45">
        <v>0.13</v>
      </c>
      <c r="Q1031" s="42">
        <v>0</v>
      </c>
      <c r="R1031" s="42">
        <v>0</v>
      </c>
      <c r="S1031" s="42">
        <v>252.62</v>
      </c>
      <c r="T1031" s="38">
        <v>5000</v>
      </c>
      <c r="U1031" s="14">
        <f>S1031/H1031</f>
        <v>0.24630474630474627</v>
      </c>
      <c r="V1031" s="19"/>
      <c r="W1031" s="19"/>
      <c r="X1031" s="37" t="s">
        <v>3467</v>
      </c>
    </row>
    <row r="1032" spans="1:24" s="3" customFormat="1" ht="16.5" customHeight="1">
      <c r="A1032" s="38">
        <v>631</v>
      </c>
      <c r="B1032" s="39">
        <v>40712</v>
      </c>
      <c r="C1032" s="38">
        <v>10303993</v>
      </c>
      <c r="D1032" s="40" t="s">
        <v>1728</v>
      </c>
      <c r="E1032" s="38">
        <v>25</v>
      </c>
      <c r="F1032" s="38">
        <v>118</v>
      </c>
      <c r="G1032" s="38" t="s">
        <v>23</v>
      </c>
      <c r="H1032" s="42">
        <v>2393.16</v>
      </c>
      <c r="I1032" s="55"/>
      <c r="J1032" s="44">
        <v>42275</v>
      </c>
      <c r="K1032" s="42">
        <v>0</v>
      </c>
      <c r="L1032" s="42">
        <v>1803.71</v>
      </c>
      <c r="M1032" s="44">
        <v>45138</v>
      </c>
      <c r="N1032" s="42">
        <f>H1032-K1032-L1032</f>
        <v>589.44999999999982</v>
      </c>
      <c r="O1032" s="42">
        <v>0</v>
      </c>
      <c r="P1032" s="45">
        <v>0.13</v>
      </c>
      <c r="Q1032" s="42">
        <v>0</v>
      </c>
      <c r="R1032" s="42">
        <v>0</v>
      </c>
      <c r="S1032" s="42">
        <v>589.45000000000005</v>
      </c>
      <c r="T1032" s="38">
        <v>2101</v>
      </c>
      <c r="U1032" s="14">
        <f>S1032/H1032</f>
        <v>0.24630613916328206</v>
      </c>
      <c r="V1032" s="19"/>
      <c r="W1032" s="19"/>
      <c r="X1032" s="37" t="s">
        <v>3467</v>
      </c>
    </row>
    <row r="1033" spans="1:24" s="3" customFormat="1" ht="16.5" customHeight="1">
      <c r="A1033" s="38">
        <v>421</v>
      </c>
      <c r="B1033" s="39">
        <v>40712</v>
      </c>
      <c r="C1033" s="38">
        <v>10303415</v>
      </c>
      <c r="D1033" s="40" t="s">
        <v>1689</v>
      </c>
      <c r="E1033" s="38">
        <v>1</v>
      </c>
      <c r="F1033" s="38">
        <v>118</v>
      </c>
      <c r="G1033" s="38" t="s">
        <v>23</v>
      </c>
      <c r="H1033" s="42">
        <v>2310</v>
      </c>
      <c r="I1033" s="55"/>
      <c r="J1033" s="44">
        <v>42275</v>
      </c>
      <c r="K1033" s="42">
        <v>0</v>
      </c>
      <c r="L1033" s="42">
        <v>1741.03</v>
      </c>
      <c r="M1033" s="44">
        <v>45138</v>
      </c>
      <c r="N1033" s="42">
        <f>H1033-K1033-L1033</f>
        <v>568.97</v>
      </c>
      <c r="O1033" s="42">
        <v>0</v>
      </c>
      <c r="P1033" s="45">
        <v>0.13</v>
      </c>
      <c r="Q1033" s="42">
        <v>0</v>
      </c>
      <c r="R1033" s="42">
        <v>0</v>
      </c>
      <c r="S1033" s="42">
        <v>568.97</v>
      </c>
      <c r="T1033" s="38">
        <v>1601</v>
      </c>
      <c r="U1033" s="14">
        <f>S1033/H1033</f>
        <v>0.24630735930735931</v>
      </c>
      <c r="V1033" s="19"/>
      <c r="W1033" s="19"/>
      <c r="X1033" s="37" t="s">
        <v>3467</v>
      </c>
    </row>
    <row r="1034" spans="1:24" s="3" customFormat="1" ht="16.5" customHeight="1">
      <c r="A1034" s="38">
        <v>387</v>
      </c>
      <c r="B1034" s="39">
        <v>40712</v>
      </c>
      <c r="C1034" s="38">
        <v>10303360</v>
      </c>
      <c r="D1034" s="40" t="s">
        <v>1681</v>
      </c>
      <c r="E1034" s="38">
        <v>10</v>
      </c>
      <c r="F1034" s="38">
        <v>118</v>
      </c>
      <c r="G1034" s="38" t="s">
        <v>23</v>
      </c>
      <c r="H1034" s="42">
        <v>1200</v>
      </c>
      <c r="I1034" s="55"/>
      <c r="J1034" s="44">
        <v>42275</v>
      </c>
      <c r="K1034" s="42">
        <v>0</v>
      </c>
      <c r="L1034" s="42">
        <v>904.43</v>
      </c>
      <c r="M1034" s="44">
        <v>45138</v>
      </c>
      <c r="N1034" s="42">
        <f>H1034-K1034-L1034</f>
        <v>295.57000000000005</v>
      </c>
      <c r="O1034" s="42">
        <v>0</v>
      </c>
      <c r="P1034" s="45">
        <v>0.13</v>
      </c>
      <c r="Q1034" s="42">
        <v>0</v>
      </c>
      <c r="R1034" s="42">
        <v>0</v>
      </c>
      <c r="S1034" s="42">
        <v>295.57</v>
      </c>
      <c r="T1034" s="38">
        <v>5000</v>
      </c>
      <c r="U1034" s="14">
        <f>S1034/H1034</f>
        <v>0.24630833333333332</v>
      </c>
      <c r="V1034" s="19"/>
      <c r="W1034" s="19"/>
      <c r="X1034" s="37" t="s">
        <v>3467</v>
      </c>
    </row>
    <row r="1035" spans="1:24" s="3" customFormat="1" ht="16.5" customHeight="1">
      <c r="A1035" s="38">
        <v>359</v>
      </c>
      <c r="B1035" s="39">
        <v>40712</v>
      </c>
      <c r="C1035" s="38">
        <v>10303330</v>
      </c>
      <c r="D1035" s="40" t="s">
        <v>861</v>
      </c>
      <c r="E1035" s="38">
        <v>1</v>
      </c>
      <c r="F1035" s="38">
        <v>118</v>
      </c>
      <c r="G1035" s="38" t="s">
        <v>23</v>
      </c>
      <c r="H1035" s="42">
        <v>1380</v>
      </c>
      <c r="I1035" s="55"/>
      <c r="J1035" s="44">
        <v>42275</v>
      </c>
      <c r="K1035" s="42">
        <v>0</v>
      </c>
      <c r="L1035" s="42">
        <v>1040.0899999999999</v>
      </c>
      <c r="M1035" s="44">
        <v>45138</v>
      </c>
      <c r="N1035" s="42">
        <f>H1035-K1035-L1035</f>
        <v>339.91000000000008</v>
      </c>
      <c r="O1035" s="42">
        <v>0</v>
      </c>
      <c r="P1035" s="45">
        <v>0.13</v>
      </c>
      <c r="Q1035" s="42">
        <v>0</v>
      </c>
      <c r="R1035" s="42">
        <v>0</v>
      </c>
      <c r="S1035" s="42">
        <v>339.91</v>
      </c>
      <c r="T1035" s="38">
        <v>2102</v>
      </c>
      <c r="U1035" s="14">
        <f>S1035/H1035</f>
        <v>0.24631159420289858</v>
      </c>
      <c r="V1035" s="19"/>
      <c r="W1035" s="19"/>
      <c r="X1035" s="37" t="s">
        <v>3467</v>
      </c>
    </row>
    <row r="1036" spans="1:24" s="3" customFormat="1" ht="16.5" customHeight="1">
      <c r="A1036" s="38">
        <v>282</v>
      </c>
      <c r="B1036" s="39">
        <v>40712</v>
      </c>
      <c r="C1036" s="38">
        <v>10302586</v>
      </c>
      <c r="D1036" s="40" t="s">
        <v>1638</v>
      </c>
      <c r="E1036" s="38">
        <v>3</v>
      </c>
      <c r="F1036" s="38">
        <v>118</v>
      </c>
      <c r="G1036" s="38" t="s">
        <v>23</v>
      </c>
      <c r="H1036" s="42">
        <v>1076.9100000000001</v>
      </c>
      <c r="I1036" s="55"/>
      <c r="J1036" s="44">
        <v>42275</v>
      </c>
      <c r="K1036" s="42">
        <v>0</v>
      </c>
      <c r="L1036" s="42">
        <v>811.65</v>
      </c>
      <c r="M1036" s="44">
        <v>45138</v>
      </c>
      <c r="N1036" s="42">
        <f>H1036-K1036-L1036</f>
        <v>265.2600000000001</v>
      </c>
      <c r="O1036" s="42">
        <v>0</v>
      </c>
      <c r="P1036" s="45">
        <v>0.13</v>
      </c>
      <c r="Q1036" s="42">
        <v>0</v>
      </c>
      <c r="R1036" s="42">
        <v>0</v>
      </c>
      <c r="S1036" s="42">
        <v>265.26</v>
      </c>
      <c r="T1036" s="38">
        <v>2101</v>
      </c>
      <c r="U1036" s="14">
        <f>S1036/H1036</f>
        <v>0.24631584812101287</v>
      </c>
      <c r="V1036" s="19"/>
      <c r="W1036" s="19"/>
      <c r="X1036" s="37" t="s">
        <v>3467</v>
      </c>
    </row>
    <row r="1037" spans="1:24" s="3" customFormat="1" ht="16.5" customHeight="1">
      <c r="A1037" s="38">
        <v>427</v>
      </c>
      <c r="B1037" s="39">
        <v>40712</v>
      </c>
      <c r="C1037" s="38">
        <v>10303422</v>
      </c>
      <c r="D1037" s="40" t="s">
        <v>1693</v>
      </c>
      <c r="E1037" s="38">
        <v>1</v>
      </c>
      <c r="F1037" s="38">
        <v>118</v>
      </c>
      <c r="G1037" s="38" t="s">
        <v>23</v>
      </c>
      <c r="H1037" s="42">
        <v>1755</v>
      </c>
      <c r="I1037" s="55"/>
      <c r="J1037" s="44">
        <v>42275</v>
      </c>
      <c r="K1037" s="42">
        <v>0</v>
      </c>
      <c r="L1037" s="42">
        <v>1322.71</v>
      </c>
      <c r="M1037" s="44">
        <v>45138</v>
      </c>
      <c r="N1037" s="42">
        <f>H1037-K1037-L1037</f>
        <v>432.28999999999996</v>
      </c>
      <c r="O1037" s="42">
        <v>0</v>
      </c>
      <c r="P1037" s="45">
        <v>0.13</v>
      </c>
      <c r="Q1037" s="42">
        <v>0</v>
      </c>
      <c r="R1037" s="42">
        <v>0</v>
      </c>
      <c r="S1037" s="42">
        <v>432.29</v>
      </c>
      <c r="T1037" s="38">
        <v>1601</v>
      </c>
      <c r="U1037" s="14">
        <f>S1037/H1037</f>
        <v>0.24631908831908833</v>
      </c>
      <c r="V1037" s="19"/>
      <c r="W1037" s="19"/>
      <c r="X1037" s="37" t="s">
        <v>3467</v>
      </c>
    </row>
    <row r="1038" spans="1:24" s="3" customFormat="1" ht="16.5" customHeight="1">
      <c r="A1038" s="38">
        <v>494</v>
      </c>
      <c r="B1038" s="39">
        <v>40712</v>
      </c>
      <c r="C1038" s="38">
        <v>10303640</v>
      </c>
      <c r="D1038" s="40" t="s">
        <v>1726</v>
      </c>
      <c r="E1038" s="38">
        <v>2</v>
      </c>
      <c r="F1038" s="38">
        <v>118</v>
      </c>
      <c r="G1038" s="38" t="s">
        <v>23</v>
      </c>
      <c r="H1038" s="42">
        <v>1194.02</v>
      </c>
      <c r="I1038" s="55"/>
      <c r="J1038" s="44">
        <v>42275</v>
      </c>
      <c r="K1038" s="42">
        <v>0</v>
      </c>
      <c r="L1038" s="42">
        <v>899.91</v>
      </c>
      <c r="M1038" s="44">
        <v>45138</v>
      </c>
      <c r="N1038" s="42">
        <f>H1038-K1038-L1038</f>
        <v>294.11</v>
      </c>
      <c r="O1038" s="42">
        <v>0</v>
      </c>
      <c r="P1038" s="45">
        <v>0.13</v>
      </c>
      <c r="Q1038" s="42">
        <v>0</v>
      </c>
      <c r="R1038" s="42">
        <v>0</v>
      </c>
      <c r="S1038" s="42">
        <v>294.11</v>
      </c>
      <c r="T1038" s="38">
        <v>5000</v>
      </c>
      <c r="U1038" s="14">
        <f>S1038/H1038</f>
        <v>0.24631915713304636</v>
      </c>
      <c r="V1038" s="19"/>
      <c r="W1038" s="19"/>
      <c r="X1038" s="37" t="s">
        <v>3467</v>
      </c>
    </row>
    <row r="1039" spans="1:24" s="3" customFormat="1" ht="16.5" customHeight="1">
      <c r="A1039" s="38">
        <v>506</v>
      </c>
      <c r="B1039" s="39">
        <v>40712</v>
      </c>
      <c r="C1039" s="38">
        <v>10303655</v>
      </c>
      <c r="D1039" s="40" t="s">
        <v>404</v>
      </c>
      <c r="E1039" s="38">
        <v>1</v>
      </c>
      <c r="F1039" s="38">
        <v>118</v>
      </c>
      <c r="G1039" s="38" t="s">
        <v>23</v>
      </c>
      <c r="H1039" s="42">
        <v>3599.7</v>
      </c>
      <c r="I1039" s="55"/>
      <c r="J1039" s="44">
        <v>42274</v>
      </c>
      <c r="K1039" s="42">
        <v>0</v>
      </c>
      <c r="L1039" s="42">
        <v>2713.02</v>
      </c>
      <c r="M1039" s="44">
        <v>45138</v>
      </c>
      <c r="N1039" s="42">
        <f>H1039-K1039-L1039</f>
        <v>886.67999999999984</v>
      </c>
      <c r="O1039" s="42">
        <v>0</v>
      </c>
      <c r="P1039" s="45">
        <v>0.13</v>
      </c>
      <c r="Q1039" s="42">
        <v>0</v>
      </c>
      <c r="R1039" s="42">
        <v>0</v>
      </c>
      <c r="S1039" s="42">
        <v>886.68</v>
      </c>
      <c r="T1039" s="38">
        <v>2101</v>
      </c>
      <c r="U1039" s="14">
        <f>S1039/H1039</f>
        <v>0.24632052671055921</v>
      </c>
      <c r="V1039" s="19"/>
      <c r="W1039" s="19"/>
      <c r="X1039" s="37" t="s">
        <v>3467</v>
      </c>
    </row>
    <row r="1040" spans="1:24" s="3" customFormat="1" ht="16.5" customHeight="1">
      <c r="A1040" s="38">
        <v>426</v>
      </c>
      <c r="B1040" s="39">
        <v>40712</v>
      </c>
      <c r="C1040" s="38">
        <v>10303421</v>
      </c>
      <c r="D1040" s="40" t="s">
        <v>859</v>
      </c>
      <c r="E1040" s="38">
        <v>1</v>
      </c>
      <c r="F1040" s="38">
        <v>118</v>
      </c>
      <c r="G1040" s="38" t="s">
        <v>23</v>
      </c>
      <c r="H1040" s="42">
        <v>1770</v>
      </c>
      <c r="I1040" s="55"/>
      <c r="J1040" s="44">
        <v>42275</v>
      </c>
      <c r="K1040" s="42">
        <v>0</v>
      </c>
      <c r="L1040" s="42">
        <v>1334.01</v>
      </c>
      <c r="M1040" s="44">
        <v>45138</v>
      </c>
      <c r="N1040" s="42">
        <f>H1040-K1040-L1040</f>
        <v>435.99</v>
      </c>
      <c r="O1040" s="42">
        <v>0</v>
      </c>
      <c r="P1040" s="45">
        <v>0.13</v>
      </c>
      <c r="Q1040" s="42">
        <v>0</v>
      </c>
      <c r="R1040" s="42">
        <v>0</v>
      </c>
      <c r="S1040" s="42">
        <v>435.99</v>
      </c>
      <c r="T1040" s="38">
        <v>2101</v>
      </c>
      <c r="U1040" s="14">
        <f>S1040/H1040</f>
        <v>0.24632203389830509</v>
      </c>
      <c r="V1040" s="19"/>
      <c r="W1040" s="19"/>
      <c r="X1040" s="37" t="s">
        <v>3467</v>
      </c>
    </row>
    <row r="1041" spans="1:24" s="3" customFormat="1" ht="16.5" customHeight="1">
      <c r="A1041" s="38">
        <v>230</v>
      </c>
      <c r="B1041" s="39">
        <v>40712</v>
      </c>
      <c r="C1041" s="38">
        <v>10302514</v>
      </c>
      <c r="D1041" s="40" t="s">
        <v>1612</v>
      </c>
      <c r="E1041" s="38">
        <v>1</v>
      </c>
      <c r="F1041" s="38">
        <v>118</v>
      </c>
      <c r="G1041" s="38" t="s">
        <v>23</v>
      </c>
      <c r="H1041" s="42">
        <v>3418.8</v>
      </c>
      <c r="I1041" s="55"/>
      <c r="J1041" s="44">
        <v>42275</v>
      </c>
      <c r="K1041" s="42">
        <v>0</v>
      </c>
      <c r="L1041" s="42">
        <v>2576.67</v>
      </c>
      <c r="M1041" s="44">
        <v>45138</v>
      </c>
      <c r="N1041" s="42">
        <f>H1041-K1041-L1041</f>
        <v>842.13000000000011</v>
      </c>
      <c r="O1041" s="42">
        <v>0</v>
      </c>
      <c r="P1041" s="45">
        <v>0.13</v>
      </c>
      <c r="Q1041" s="42">
        <v>0</v>
      </c>
      <c r="R1041" s="42">
        <v>0</v>
      </c>
      <c r="S1041" s="42">
        <v>842.13</v>
      </c>
      <c r="T1041" s="38">
        <v>2101</v>
      </c>
      <c r="U1041" s="14">
        <f>S1041/H1041</f>
        <v>0.24632327132327131</v>
      </c>
      <c r="V1041" s="19"/>
      <c r="W1041" s="19"/>
      <c r="X1041" s="37" t="s">
        <v>3467</v>
      </c>
    </row>
    <row r="1042" spans="1:24" s="3" customFormat="1" ht="16.5" customHeight="1">
      <c r="A1042" s="38">
        <v>236</v>
      </c>
      <c r="B1042" s="39">
        <v>40712</v>
      </c>
      <c r="C1042" s="38">
        <v>10302521</v>
      </c>
      <c r="D1042" s="40" t="s">
        <v>1615</v>
      </c>
      <c r="E1042" s="38">
        <v>2</v>
      </c>
      <c r="F1042" s="38">
        <v>118</v>
      </c>
      <c r="G1042" s="38" t="s">
        <v>23</v>
      </c>
      <c r="H1042" s="42">
        <v>6666.66</v>
      </c>
      <c r="I1042" s="55"/>
      <c r="J1042" s="44">
        <v>42275</v>
      </c>
      <c r="K1042" s="42">
        <v>0</v>
      </c>
      <c r="L1042" s="42">
        <v>5024.49</v>
      </c>
      <c r="M1042" s="44">
        <v>45138</v>
      </c>
      <c r="N1042" s="42">
        <f>H1042-K1042-L1042</f>
        <v>1642.17</v>
      </c>
      <c r="O1042" s="42">
        <v>0</v>
      </c>
      <c r="P1042" s="45">
        <v>0.13</v>
      </c>
      <c r="Q1042" s="42">
        <v>0</v>
      </c>
      <c r="R1042" s="42">
        <v>0</v>
      </c>
      <c r="S1042" s="42">
        <v>1642.17</v>
      </c>
      <c r="T1042" s="38">
        <v>2101</v>
      </c>
      <c r="U1042" s="14">
        <f>S1042/H1042</f>
        <v>0.24632574632574633</v>
      </c>
      <c r="V1042" s="19"/>
      <c r="W1042" s="19"/>
      <c r="X1042" s="37" t="s">
        <v>3467</v>
      </c>
    </row>
    <row r="1043" spans="1:24" s="3" customFormat="1" ht="16.5" customHeight="1">
      <c r="A1043" s="38">
        <v>628</v>
      </c>
      <c r="B1043" s="39">
        <v>40712</v>
      </c>
      <c r="C1043" s="38">
        <v>10303990</v>
      </c>
      <c r="D1043" s="40" t="s">
        <v>871</v>
      </c>
      <c r="E1043" s="38">
        <v>30</v>
      </c>
      <c r="F1043" s="38">
        <v>118</v>
      </c>
      <c r="G1043" s="38" t="s">
        <v>23</v>
      </c>
      <c r="H1043" s="42">
        <v>3333.34</v>
      </c>
      <c r="I1043" s="55"/>
      <c r="J1043" s="44">
        <v>42275</v>
      </c>
      <c r="K1043" s="42">
        <v>0</v>
      </c>
      <c r="L1043" s="42">
        <v>2512.25</v>
      </c>
      <c r="M1043" s="44">
        <v>45138</v>
      </c>
      <c r="N1043" s="42">
        <f>H1043-K1043-L1043</f>
        <v>821.09000000000015</v>
      </c>
      <c r="O1043" s="42">
        <v>0</v>
      </c>
      <c r="P1043" s="45">
        <v>0.13</v>
      </c>
      <c r="Q1043" s="42">
        <v>0</v>
      </c>
      <c r="R1043" s="42">
        <v>0</v>
      </c>
      <c r="S1043" s="42">
        <v>821.09</v>
      </c>
      <c r="T1043" s="38">
        <v>2101</v>
      </c>
      <c r="U1043" s="14">
        <f>S1043/H1043</f>
        <v>0.2463265073469853</v>
      </c>
      <c r="V1043" s="19"/>
      <c r="W1043" s="19"/>
      <c r="X1043" s="37" t="s">
        <v>3467</v>
      </c>
    </row>
    <row r="1044" spans="1:24" s="3" customFormat="1" ht="16.5" customHeight="1">
      <c r="A1044" s="38">
        <v>424</v>
      </c>
      <c r="B1044" s="39">
        <v>40712</v>
      </c>
      <c r="C1044" s="38">
        <v>10303419</v>
      </c>
      <c r="D1044" s="40" t="s">
        <v>267</v>
      </c>
      <c r="E1044" s="38">
        <v>2</v>
      </c>
      <c r="F1044" s="38">
        <v>118</v>
      </c>
      <c r="G1044" s="38" t="s">
        <v>23</v>
      </c>
      <c r="H1044" s="42">
        <v>3760</v>
      </c>
      <c r="I1044" s="55"/>
      <c r="J1044" s="44">
        <v>42275</v>
      </c>
      <c r="K1044" s="42">
        <v>0</v>
      </c>
      <c r="L1044" s="42">
        <v>2833.81</v>
      </c>
      <c r="M1044" s="44">
        <v>45138</v>
      </c>
      <c r="N1044" s="42">
        <f>H1044-K1044-L1044</f>
        <v>926.19</v>
      </c>
      <c r="O1044" s="42">
        <v>0</v>
      </c>
      <c r="P1044" s="45">
        <v>0.13</v>
      </c>
      <c r="Q1044" s="42">
        <v>0</v>
      </c>
      <c r="R1044" s="42">
        <v>0</v>
      </c>
      <c r="S1044" s="42">
        <v>926.19</v>
      </c>
      <c r="T1044" s="38">
        <v>5000</v>
      </c>
      <c r="U1044" s="14">
        <f>S1044/H1044</f>
        <v>0.24632712765957449</v>
      </c>
      <c r="V1044" s="19"/>
      <c r="W1044" s="19"/>
      <c r="X1044" s="37" t="s">
        <v>3467</v>
      </c>
    </row>
    <row r="1045" spans="1:24" s="3" customFormat="1" ht="16.5" customHeight="1">
      <c r="A1045" s="38">
        <v>425</v>
      </c>
      <c r="B1045" s="39">
        <v>40712</v>
      </c>
      <c r="C1045" s="38">
        <v>10303420</v>
      </c>
      <c r="D1045" s="40" t="s">
        <v>1692</v>
      </c>
      <c r="E1045" s="38">
        <v>1</v>
      </c>
      <c r="F1045" s="38">
        <v>118</v>
      </c>
      <c r="G1045" s="38" t="s">
        <v>23</v>
      </c>
      <c r="H1045" s="42">
        <v>1860</v>
      </c>
      <c r="I1045" s="55"/>
      <c r="J1045" s="44">
        <v>42275</v>
      </c>
      <c r="K1045" s="42">
        <v>0</v>
      </c>
      <c r="L1045" s="42">
        <v>1401.83</v>
      </c>
      <c r="M1045" s="44">
        <v>45138</v>
      </c>
      <c r="N1045" s="42">
        <f>H1045-K1045-L1045</f>
        <v>458.17000000000007</v>
      </c>
      <c r="O1045" s="42">
        <v>0</v>
      </c>
      <c r="P1045" s="45">
        <v>0.13</v>
      </c>
      <c r="Q1045" s="42">
        <v>0</v>
      </c>
      <c r="R1045" s="42">
        <v>0</v>
      </c>
      <c r="S1045" s="42">
        <v>458.17</v>
      </c>
      <c r="T1045" s="38">
        <v>2101</v>
      </c>
      <c r="U1045" s="14">
        <f>S1045/H1045</f>
        <v>0.24632795698924731</v>
      </c>
      <c r="V1045" s="19"/>
      <c r="W1045" s="19"/>
      <c r="X1045" s="37" t="s">
        <v>3467</v>
      </c>
    </row>
    <row r="1046" spans="1:24" s="3" customFormat="1" ht="16.5" customHeight="1">
      <c r="A1046" s="38">
        <v>354</v>
      </c>
      <c r="B1046" s="39">
        <v>40712</v>
      </c>
      <c r="C1046" s="38">
        <v>10303325</v>
      </c>
      <c r="D1046" s="40" t="s">
        <v>1667</v>
      </c>
      <c r="E1046" s="38">
        <v>2</v>
      </c>
      <c r="F1046" s="38">
        <v>118</v>
      </c>
      <c r="G1046" s="38" t="s">
        <v>23</v>
      </c>
      <c r="H1046" s="42">
        <v>3070</v>
      </c>
      <c r="I1046" s="55"/>
      <c r="J1046" s="44">
        <v>42275</v>
      </c>
      <c r="K1046" s="42">
        <v>0</v>
      </c>
      <c r="L1046" s="42">
        <v>2313.77</v>
      </c>
      <c r="M1046" s="44">
        <v>45138</v>
      </c>
      <c r="N1046" s="42">
        <f>H1046-K1046-L1046</f>
        <v>756.23</v>
      </c>
      <c r="O1046" s="42">
        <v>0</v>
      </c>
      <c r="P1046" s="45">
        <v>0.13</v>
      </c>
      <c r="Q1046" s="42">
        <v>0</v>
      </c>
      <c r="R1046" s="42">
        <v>0</v>
      </c>
      <c r="S1046" s="42">
        <v>756.23</v>
      </c>
      <c r="T1046" s="38">
        <v>5000</v>
      </c>
      <c r="U1046" s="14">
        <f>S1046/H1046</f>
        <v>0.24632899022801302</v>
      </c>
      <c r="V1046" s="19"/>
      <c r="W1046" s="19"/>
      <c r="X1046" s="37" t="s">
        <v>3467</v>
      </c>
    </row>
    <row r="1047" spans="1:24" s="3" customFormat="1" ht="16.5" customHeight="1">
      <c r="A1047" s="38">
        <v>497</v>
      </c>
      <c r="B1047" s="39">
        <v>40712</v>
      </c>
      <c r="C1047" s="38">
        <v>10303643</v>
      </c>
      <c r="D1047" s="40" t="s">
        <v>616</v>
      </c>
      <c r="E1047" s="38">
        <v>11</v>
      </c>
      <c r="F1047" s="38">
        <v>118</v>
      </c>
      <c r="G1047" s="38" t="s">
        <v>23</v>
      </c>
      <c r="H1047" s="42">
        <v>5641.02</v>
      </c>
      <c r="I1047" s="55"/>
      <c r="J1047" s="44">
        <v>42275</v>
      </c>
      <c r="K1047" s="42">
        <v>0</v>
      </c>
      <c r="L1047" s="42">
        <v>4251.47</v>
      </c>
      <c r="M1047" s="44">
        <v>45138</v>
      </c>
      <c r="N1047" s="42">
        <f>H1047-K1047-L1047</f>
        <v>1389.5500000000002</v>
      </c>
      <c r="O1047" s="42">
        <v>0</v>
      </c>
      <c r="P1047" s="45">
        <v>0.13</v>
      </c>
      <c r="Q1047" s="42">
        <v>0</v>
      </c>
      <c r="R1047" s="42">
        <v>0</v>
      </c>
      <c r="S1047" s="42">
        <v>1389.55</v>
      </c>
      <c r="T1047" s="38">
        <v>5000</v>
      </c>
      <c r="U1047" s="14">
        <f>S1047/H1047</f>
        <v>0.24632956451138266</v>
      </c>
      <c r="V1047" s="19"/>
      <c r="W1047" s="19"/>
      <c r="X1047" s="37" t="s">
        <v>3467</v>
      </c>
    </row>
    <row r="1048" spans="1:24" s="3" customFormat="1" ht="16.5" customHeight="1">
      <c r="A1048" s="38">
        <v>381</v>
      </c>
      <c r="B1048" s="39">
        <v>40712</v>
      </c>
      <c r="C1048" s="38">
        <v>10303353</v>
      </c>
      <c r="D1048" s="40" t="s">
        <v>886</v>
      </c>
      <c r="E1048" s="38">
        <v>25</v>
      </c>
      <c r="F1048" s="38">
        <v>118</v>
      </c>
      <c r="G1048" s="38" t="s">
        <v>23</v>
      </c>
      <c r="H1048" s="42">
        <v>8675</v>
      </c>
      <c r="I1048" s="55"/>
      <c r="J1048" s="44">
        <v>42275</v>
      </c>
      <c r="K1048" s="42">
        <v>0</v>
      </c>
      <c r="L1048" s="42">
        <v>6538.09</v>
      </c>
      <c r="M1048" s="44">
        <v>45138</v>
      </c>
      <c r="N1048" s="42">
        <f>H1048-K1048-L1048</f>
        <v>2136.91</v>
      </c>
      <c r="O1048" s="42">
        <v>0</v>
      </c>
      <c r="P1048" s="45">
        <v>0.13</v>
      </c>
      <c r="Q1048" s="42">
        <v>0</v>
      </c>
      <c r="R1048" s="42">
        <v>0</v>
      </c>
      <c r="S1048" s="42">
        <v>2136.91</v>
      </c>
      <c r="T1048" s="38">
        <v>2101</v>
      </c>
      <c r="U1048" s="14">
        <f>S1048/H1048</f>
        <v>0.24632968299711813</v>
      </c>
      <c r="V1048" s="19"/>
      <c r="W1048" s="19"/>
      <c r="X1048" s="37" t="s">
        <v>3467</v>
      </c>
    </row>
    <row r="1049" spans="1:24" s="3" customFormat="1" ht="16.5" customHeight="1">
      <c r="A1049" s="38">
        <v>591</v>
      </c>
      <c r="B1049" s="39">
        <v>40712</v>
      </c>
      <c r="C1049" s="38">
        <v>10303936</v>
      </c>
      <c r="D1049" s="40" t="s">
        <v>299</v>
      </c>
      <c r="E1049" s="38">
        <v>4</v>
      </c>
      <c r="F1049" s="38">
        <v>118</v>
      </c>
      <c r="G1049" s="38" t="s">
        <v>23</v>
      </c>
      <c r="H1049" s="42">
        <v>10803.4</v>
      </c>
      <c r="I1049" s="55"/>
      <c r="J1049" s="44">
        <v>42275</v>
      </c>
      <c r="K1049" s="42">
        <v>0</v>
      </c>
      <c r="L1049" s="42">
        <v>8142.2</v>
      </c>
      <c r="M1049" s="44">
        <v>45138</v>
      </c>
      <c r="N1049" s="42">
        <f>H1049-K1049-L1049</f>
        <v>2661.2</v>
      </c>
      <c r="O1049" s="42">
        <v>0</v>
      </c>
      <c r="P1049" s="45">
        <v>0.13</v>
      </c>
      <c r="Q1049" s="42">
        <v>0</v>
      </c>
      <c r="R1049" s="42">
        <v>0</v>
      </c>
      <c r="S1049" s="42">
        <v>2661.2</v>
      </c>
      <c r="T1049" s="38">
        <v>5000</v>
      </c>
      <c r="U1049" s="14">
        <f>S1049/H1049</f>
        <v>0.24632985911842567</v>
      </c>
      <c r="V1049" s="19"/>
      <c r="W1049" s="19"/>
      <c r="X1049" s="37" t="s">
        <v>3467</v>
      </c>
    </row>
    <row r="1050" spans="1:24" s="3" customFormat="1" ht="16.5" customHeight="1">
      <c r="A1050" s="38">
        <v>584</v>
      </c>
      <c r="B1050" s="39">
        <v>40712</v>
      </c>
      <c r="C1050" s="38">
        <v>10303927</v>
      </c>
      <c r="D1050" s="40" t="s">
        <v>1776</v>
      </c>
      <c r="E1050" s="38">
        <v>1</v>
      </c>
      <c r="F1050" s="38">
        <v>118</v>
      </c>
      <c r="G1050" s="38" t="s">
        <v>23</v>
      </c>
      <c r="H1050" s="42">
        <v>1111.1099999999999</v>
      </c>
      <c r="I1050" s="55"/>
      <c r="J1050" s="44">
        <v>42275</v>
      </c>
      <c r="K1050" s="42">
        <v>0</v>
      </c>
      <c r="L1050" s="42">
        <v>837.41</v>
      </c>
      <c r="M1050" s="44">
        <v>45138</v>
      </c>
      <c r="N1050" s="42">
        <f>H1050-K1050-L1050</f>
        <v>273.69999999999993</v>
      </c>
      <c r="O1050" s="42">
        <v>0</v>
      </c>
      <c r="P1050" s="45">
        <v>0.13</v>
      </c>
      <c r="Q1050" s="42">
        <v>0</v>
      </c>
      <c r="R1050" s="42">
        <v>0</v>
      </c>
      <c r="S1050" s="42">
        <v>273.7</v>
      </c>
      <c r="T1050" s="38">
        <v>5000</v>
      </c>
      <c r="U1050" s="14">
        <f>S1050/H1050</f>
        <v>0.24633024633024633</v>
      </c>
      <c r="V1050" s="19"/>
      <c r="W1050" s="19"/>
      <c r="X1050" s="37" t="s">
        <v>3467</v>
      </c>
    </row>
    <row r="1051" spans="1:24" s="3" customFormat="1" ht="16.5" customHeight="1">
      <c r="A1051" s="38">
        <v>599</v>
      </c>
      <c r="B1051" s="39">
        <v>40712</v>
      </c>
      <c r="C1051" s="38">
        <v>10303944</v>
      </c>
      <c r="D1051" s="40" t="s">
        <v>93</v>
      </c>
      <c r="E1051" s="38">
        <v>1</v>
      </c>
      <c r="F1051" s="38">
        <v>118</v>
      </c>
      <c r="G1051" s="38" t="s">
        <v>23</v>
      </c>
      <c r="H1051" s="42">
        <v>3333.33</v>
      </c>
      <c r="I1051" s="55"/>
      <c r="J1051" s="44">
        <v>42275</v>
      </c>
      <c r="K1051" s="42">
        <v>0</v>
      </c>
      <c r="L1051" s="42">
        <v>2512.23</v>
      </c>
      <c r="M1051" s="44">
        <v>45138</v>
      </c>
      <c r="N1051" s="42">
        <f>H1051-K1051-L1051</f>
        <v>821.09999999999991</v>
      </c>
      <c r="O1051" s="42">
        <v>0</v>
      </c>
      <c r="P1051" s="45">
        <v>0.13</v>
      </c>
      <c r="Q1051" s="42">
        <v>0</v>
      </c>
      <c r="R1051" s="42">
        <v>0</v>
      </c>
      <c r="S1051" s="42">
        <v>821.1</v>
      </c>
      <c r="T1051" s="38">
        <v>1601</v>
      </c>
      <c r="U1051" s="14">
        <f>S1051/H1051</f>
        <v>0.24633024633024633</v>
      </c>
      <c r="V1051" s="19"/>
      <c r="W1051" s="19"/>
      <c r="X1051" s="37" t="s">
        <v>3467</v>
      </c>
    </row>
    <row r="1052" spans="1:24" s="3" customFormat="1" ht="16.5" customHeight="1">
      <c r="A1052" s="38">
        <v>240</v>
      </c>
      <c r="B1052" s="39">
        <v>40712</v>
      </c>
      <c r="C1052" s="38">
        <v>10302524</v>
      </c>
      <c r="D1052" s="40" t="s">
        <v>1616</v>
      </c>
      <c r="E1052" s="38">
        <v>2</v>
      </c>
      <c r="F1052" s="38">
        <v>118</v>
      </c>
      <c r="G1052" s="38" t="s">
        <v>23</v>
      </c>
      <c r="H1052" s="42">
        <v>5982.9</v>
      </c>
      <c r="I1052" s="55"/>
      <c r="J1052" s="44">
        <v>42275</v>
      </c>
      <c r="K1052" s="42">
        <v>0</v>
      </c>
      <c r="L1052" s="42">
        <v>4509.13</v>
      </c>
      <c r="M1052" s="44">
        <v>45138</v>
      </c>
      <c r="N1052" s="42">
        <f>H1052-K1052-L1052</f>
        <v>1473.7699999999995</v>
      </c>
      <c r="O1052" s="42">
        <v>0</v>
      </c>
      <c r="P1052" s="45">
        <v>0.13</v>
      </c>
      <c r="Q1052" s="42">
        <v>0</v>
      </c>
      <c r="R1052" s="42">
        <v>0</v>
      </c>
      <c r="S1052" s="42">
        <v>1473.77</v>
      </c>
      <c r="T1052" s="38">
        <v>2106</v>
      </c>
      <c r="U1052" s="14">
        <f>S1052/H1052</f>
        <v>0.24633037490180348</v>
      </c>
      <c r="V1052" s="19"/>
      <c r="W1052" s="19"/>
      <c r="X1052" s="37" t="s">
        <v>3467</v>
      </c>
    </row>
    <row r="1053" spans="1:24" s="3" customFormat="1" ht="16.5" customHeight="1">
      <c r="A1053" s="38">
        <v>476</v>
      </c>
      <c r="B1053" s="39">
        <v>40712</v>
      </c>
      <c r="C1053" s="38">
        <v>10303619</v>
      </c>
      <c r="D1053" s="40" t="s">
        <v>1718</v>
      </c>
      <c r="E1053" s="38">
        <v>1</v>
      </c>
      <c r="F1053" s="38">
        <v>118</v>
      </c>
      <c r="G1053" s="38" t="s">
        <v>23</v>
      </c>
      <c r="H1053" s="42">
        <v>3504.27</v>
      </c>
      <c r="I1053" s="55"/>
      <c r="J1053" s="44">
        <v>42275</v>
      </c>
      <c r="K1053" s="42">
        <v>0</v>
      </c>
      <c r="L1053" s="42">
        <v>2641.06</v>
      </c>
      <c r="M1053" s="44">
        <v>45138</v>
      </c>
      <c r="N1053" s="42">
        <f>H1053-K1053-L1053</f>
        <v>863.21</v>
      </c>
      <c r="O1053" s="42">
        <v>0</v>
      </c>
      <c r="P1053" s="45">
        <v>0.13</v>
      </c>
      <c r="Q1053" s="42">
        <v>0</v>
      </c>
      <c r="R1053" s="42">
        <v>0</v>
      </c>
      <c r="S1053" s="42">
        <v>863.21</v>
      </c>
      <c r="T1053" s="38">
        <v>2101</v>
      </c>
      <c r="U1053" s="14">
        <f>S1053/H1053</f>
        <v>0.24633090486749024</v>
      </c>
      <c r="V1053" s="19"/>
      <c r="W1053" s="19"/>
      <c r="X1053" s="37" t="s">
        <v>3467</v>
      </c>
    </row>
    <row r="1054" spans="1:24" s="3" customFormat="1" ht="16.5" customHeight="1">
      <c r="A1054" s="38">
        <v>600</v>
      </c>
      <c r="B1054" s="39">
        <v>40712</v>
      </c>
      <c r="C1054" s="38">
        <v>10303945</v>
      </c>
      <c r="D1054" s="40" t="s">
        <v>871</v>
      </c>
      <c r="E1054" s="38">
        <v>72</v>
      </c>
      <c r="F1054" s="38">
        <v>118</v>
      </c>
      <c r="G1054" s="38" t="s">
        <v>23</v>
      </c>
      <c r="H1054" s="42">
        <v>8000</v>
      </c>
      <c r="I1054" s="55"/>
      <c r="J1054" s="44">
        <v>42275</v>
      </c>
      <c r="K1054" s="42">
        <v>0</v>
      </c>
      <c r="L1054" s="42">
        <v>6029.35</v>
      </c>
      <c r="M1054" s="44">
        <v>45138</v>
      </c>
      <c r="N1054" s="42">
        <f>H1054-K1054-L1054</f>
        <v>1970.6499999999996</v>
      </c>
      <c r="O1054" s="42">
        <v>0</v>
      </c>
      <c r="P1054" s="45">
        <v>0.13</v>
      </c>
      <c r="Q1054" s="42">
        <v>0</v>
      </c>
      <c r="R1054" s="42">
        <v>0</v>
      </c>
      <c r="S1054" s="42">
        <v>1970.65</v>
      </c>
      <c r="T1054" s="38">
        <v>5000</v>
      </c>
      <c r="U1054" s="14">
        <f>S1054/H1054</f>
        <v>0.24633125</v>
      </c>
      <c r="V1054" s="19"/>
      <c r="W1054" s="19"/>
      <c r="X1054" s="37" t="s">
        <v>3467</v>
      </c>
    </row>
    <row r="1055" spans="1:24" s="3" customFormat="1" ht="16.5" customHeight="1">
      <c r="A1055" s="38">
        <v>434</v>
      </c>
      <c r="B1055" s="39">
        <v>40712</v>
      </c>
      <c r="C1055" s="38">
        <v>10303585</v>
      </c>
      <c r="D1055" s="40" t="s">
        <v>230</v>
      </c>
      <c r="E1055" s="38">
        <v>4</v>
      </c>
      <c r="F1055" s="38">
        <v>118</v>
      </c>
      <c r="G1055" s="38" t="s">
        <v>23</v>
      </c>
      <c r="H1055" s="42">
        <v>10680</v>
      </c>
      <c r="I1055" s="55"/>
      <c r="J1055" s="44">
        <v>42275</v>
      </c>
      <c r="K1055" s="42">
        <v>0</v>
      </c>
      <c r="L1055" s="42">
        <v>8049.18</v>
      </c>
      <c r="M1055" s="44">
        <v>45138</v>
      </c>
      <c r="N1055" s="42">
        <f>H1055-K1055-L1055</f>
        <v>2630.8199999999997</v>
      </c>
      <c r="O1055" s="42">
        <v>0</v>
      </c>
      <c r="P1055" s="45">
        <v>0.13</v>
      </c>
      <c r="Q1055" s="42">
        <v>0</v>
      </c>
      <c r="R1055" s="42">
        <v>0</v>
      </c>
      <c r="S1055" s="42">
        <v>2630.82</v>
      </c>
      <c r="T1055" s="38">
        <v>2004</v>
      </c>
      <c r="U1055" s="14">
        <f>S1055/H1055</f>
        <v>0.24633146067415732</v>
      </c>
      <c r="V1055" s="19"/>
      <c r="W1055" s="19"/>
      <c r="X1055" s="37" t="s">
        <v>3467</v>
      </c>
    </row>
    <row r="1056" spans="1:24" s="3" customFormat="1" ht="16.5" customHeight="1">
      <c r="A1056" s="38">
        <v>292</v>
      </c>
      <c r="B1056" s="39">
        <v>40712</v>
      </c>
      <c r="C1056" s="38">
        <v>10302594</v>
      </c>
      <c r="D1056" s="40" t="s">
        <v>1642</v>
      </c>
      <c r="E1056" s="38">
        <v>40</v>
      </c>
      <c r="F1056" s="38">
        <v>118</v>
      </c>
      <c r="G1056" s="38" t="s">
        <v>23</v>
      </c>
      <c r="H1056" s="42">
        <v>17094</v>
      </c>
      <c r="I1056" s="55"/>
      <c r="J1056" s="44">
        <v>42275</v>
      </c>
      <c r="K1056" s="42">
        <v>0</v>
      </c>
      <c r="L1056" s="42">
        <v>12883.21</v>
      </c>
      <c r="M1056" s="44">
        <v>45138</v>
      </c>
      <c r="N1056" s="42">
        <f>H1056-K1056-L1056</f>
        <v>4210.7900000000009</v>
      </c>
      <c r="O1056" s="42">
        <v>0</v>
      </c>
      <c r="P1056" s="45">
        <v>0.13</v>
      </c>
      <c r="Q1056" s="42">
        <v>0</v>
      </c>
      <c r="R1056" s="42">
        <v>0</v>
      </c>
      <c r="S1056" s="42">
        <v>4210.79</v>
      </c>
      <c r="T1056" s="38">
        <v>5000</v>
      </c>
      <c r="U1056" s="14">
        <f>S1056/H1056</f>
        <v>0.24633146133146133</v>
      </c>
      <c r="V1056" s="19"/>
      <c r="W1056" s="19"/>
      <c r="X1056" s="37" t="s">
        <v>3467</v>
      </c>
    </row>
    <row r="1057" spans="1:24" s="3" customFormat="1" ht="16.5" customHeight="1">
      <c r="A1057" s="38">
        <v>385</v>
      </c>
      <c r="B1057" s="39">
        <v>40712</v>
      </c>
      <c r="C1057" s="38">
        <v>10303357</v>
      </c>
      <c r="D1057" s="40" t="s">
        <v>1679</v>
      </c>
      <c r="E1057" s="38">
        <v>70</v>
      </c>
      <c r="F1057" s="38">
        <v>118</v>
      </c>
      <c r="G1057" s="38" t="s">
        <v>23</v>
      </c>
      <c r="H1057" s="42">
        <v>17220</v>
      </c>
      <c r="I1057" s="55"/>
      <c r="J1057" s="44">
        <v>42275</v>
      </c>
      <c r="K1057" s="42">
        <v>0</v>
      </c>
      <c r="L1057" s="42">
        <v>12978.17</v>
      </c>
      <c r="M1057" s="44">
        <v>45138</v>
      </c>
      <c r="N1057" s="42">
        <f>H1057-K1057-L1057</f>
        <v>4241.83</v>
      </c>
      <c r="O1057" s="42">
        <v>0</v>
      </c>
      <c r="P1057" s="45">
        <v>0.13</v>
      </c>
      <c r="Q1057" s="42">
        <v>0</v>
      </c>
      <c r="R1057" s="42">
        <v>0</v>
      </c>
      <c r="S1057" s="42">
        <v>4241.83</v>
      </c>
      <c r="T1057" s="38">
        <v>5000</v>
      </c>
      <c r="U1057" s="14">
        <f>S1057/H1057</f>
        <v>0.24633159117305459</v>
      </c>
      <c r="V1057" s="19"/>
      <c r="W1057" s="19"/>
      <c r="X1057" s="37" t="s">
        <v>3467</v>
      </c>
    </row>
    <row r="1058" spans="1:24" s="3" customFormat="1" ht="16.5" customHeight="1">
      <c r="A1058" s="38">
        <v>467</v>
      </c>
      <c r="B1058" s="39">
        <v>40712</v>
      </c>
      <c r="C1058" s="38">
        <v>10303609</v>
      </c>
      <c r="D1058" s="40" t="s">
        <v>851</v>
      </c>
      <c r="E1058" s="38">
        <v>33</v>
      </c>
      <c r="F1058" s="38">
        <v>118</v>
      </c>
      <c r="G1058" s="38" t="s">
        <v>23</v>
      </c>
      <c r="H1058" s="42">
        <v>20307.54</v>
      </c>
      <c r="I1058" s="55"/>
      <c r="J1058" s="44">
        <v>42275</v>
      </c>
      <c r="K1058" s="42">
        <v>0</v>
      </c>
      <c r="L1058" s="42">
        <v>15305.15</v>
      </c>
      <c r="M1058" s="44">
        <v>45138</v>
      </c>
      <c r="N1058" s="42">
        <f>H1058-K1058-L1058</f>
        <v>5002.3900000000012</v>
      </c>
      <c r="O1058" s="42">
        <v>0</v>
      </c>
      <c r="P1058" s="45">
        <v>0.13</v>
      </c>
      <c r="Q1058" s="42">
        <v>0</v>
      </c>
      <c r="R1058" s="42">
        <v>0</v>
      </c>
      <c r="S1058" s="42">
        <v>5002.3900000000003</v>
      </c>
      <c r="T1058" s="38">
        <v>5000</v>
      </c>
      <c r="U1058" s="14">
        <f>S1058/H1058</f>
        <v>0.2463316580934963</v>
      </c>
      <c r="V1058" s="19"/>
      <c r="W1058" s="19"/>
      <c r="X1058" s="37" t="s">
        <v>3467</v>
      </c>
    </row>
    <row r="1059" spans="1:24" s="3" customFormat="1" ht="16.5" customHeight="1">
      <c r="A1059" s="38">
        <v>374</v>
      </c>
      <c r="B1059" s="39">
        <v>40712</v>
      </c>
      <c r="C1059" s="38">
        <v>10303346</v>
      </c>
      <c r="D1059" s="40" t="s">
        <v>1674</v>
      </c>
      <c r="E1059" s="38">
        <v>20</v>
      </c>
      <c r="F1059" s="38">
        <v>118</v>
      </c>
      <c r="G1059" s="38" t="s">
        <v>23</v>
      </c>
      <c r="H1059" s="42">
        <v>9520</v>
      </c>
      <c r="I1059" s="55"/>
      <c r="J1059" s="44">
        <v>42275</v>
      </c>
      <c r="K1059" s="42">
        <v>0</v>
      </c>
      <c r="L1059" s="42">
        <v>7174.92</v>
      </c>
      <c r="M1059" s="44">
        <v>45138</v>
      </c>
      <c r="N1059" s="42">
        <f>H1059-K1059-L1059</f>
        <v>2345.08</v>
      </c>
      <c r="O1059" s="42">
        <v>0</v>
      </c>
      <c r="P1059" s="45">
        <v>0.13</v>
      </c>
      <c r="Q1059" s="42">
        <v>0</v>
      </c>
      <c r="R1059" s="42">
        <v>0</v>
      </c>
      <c r="S1059" s="42">
        <v>2345.08</v>
      </c>
      <c r="T1059" s="38">
        <v>2101</v>
      </c>
      <c r="U1059" s="14">
        <f>S1059/H1059</f>
        <v>0.24633193277310925</v>
      </c>
      <c r="V1059" s="19"/>
      <c r="W1059" s="19"/>
      <c r="X1059" s="37" t="s">
        <v>3467</v>
      </c>
    </row>
    <row r="1060" spans="1:24" s="3" customFormat="1" ht="16.5" customHeight="1">
      <c r="A1060" s="38">
        <v>478</v>
      </c>
      <c r="B1060" s="39">
        <v>40712</v>
      </c>
      <c r="C1060" s="38">
        <v>10303621</v>
      </c>
      <c r="D1060" s="40" t="s">
        <v>107</v>
      </c>
      <c r="E1060" s="38">
        <v>31</v>
      </c>
      <c r="F1060" s="38">
        <v>118</v>
      </c>
      <c r="G1060" s="38" t="s">
        <v>23</v>
      </c>
      <c r="H1060" s="42">
        <v>17050</v>
      </c>
      <c r="I1060" s="55"/>
      <c r="J1060" s="44">
        <v>42275</v>
      </c>
      <c r="K1060" s="42">
        <v>0</v>
      </c>
      <c r="L1060" s="42">
        <v>12850.04</v>
      </c>
      <c r="M1060" s="44">
        <v>45138</v>
      </c>
      <c r="N1060" s="42">
        <f>H1060-K1060-L1060</f>
        <v>4199.9599999999991</v>
      </c>
      <c r="O1060" s="42">
        <v>0</v>
      </c>
      <c r="P1060" s="45">
        <v>0.13</v>
      </c>
      <c r="Q1060" s="42">
        <v>0</v>
      </c>
      <c r="R1060" s="42">
        <v>0</v>
      </c>
      <c r="S1060" s="42">
        <v>4199.96</v>
      </c>
      <c r="T1060" s="38">
        <v>5000</v>
      </c>
      <c r="U1060" s="14">
        <f>S1060/H1060</f>
        <v>0.24633196480938416</v>
      </c>
      <c r="V1060" s="19"/>
      <c r="W1060" s="19"/>
      <c r="X1060" s="37" t="s">
        <v>3467</v>
      </c>
    </row>
    <row r="1061" spans="1:24" s="3" customFormat="1" ht="16.5" customHeight="1">
      <c r="A1061" s="38">
        <v>408</v>
      </c>
      <c r="B1061" s="39">
        <v>40712</v>
      </c>
      <c r="C1061" s="38">
        <v>10303407</v>
      </c>
      <c r="D1061" s="40" t="s">
        <v>116</v>
      </c>
      <c r="E1061" s="38">
        <v>1</v>
      </c>
      <c r="F1061" s="38">
        <v>118</v>
      </c>
      <c r="G1061" s="38" t="s">
        <v>23</v>
      </c>
      <c r="H1061" s="42">
        <v>1282.05</v>
      </c>
      <c r="I1061" s="55"/>
      <c r="J1061" s="44">
        <v>42275</v>
      </c>
      <c r="K1061" s="42">
        <v>0</v>
      </c>
      <c r="L1061" s="42">
        <v>966.24</v>
      </c>
      <c r="M1061" s="44">
        <v>45138</v>
      </c>
      <c r="N1061" s="42">
        <f>H1061-K1061-L1061</f>
        <v>315.80999999999995</v>
      </c>
      <c r="O1061" s="42">
        <v>0</v>
      </c>
      <c r="P1061" s="45">
        <v>0.13</v>
      </c>
      <c r="Q1061" s="42">
        <v>0</v>
      </c>
      <c r="R1061" s="42">
        <v>0</v>
      </c>
      <c r="S1061" s="42">
        <v>315.81</v>
      </c>
      <c r="T1061" s="38">
        <v>2102</v>
      </c>
      <c r="U1061" s="14">
        <f>S1061/H1061</f>
        <v>0.24633204633204633</v>
      </c>
      <c r="V1061" s="19"/>
      <c r="W1061" s="19"/>
      <c r="X1061" s="37" t="s">
        <v>3467</v>
      </c>
    </row>
    <row r="1062" spans="1:24" s="3" customFormat="1" ht="16.5" customHeight="1">
      <c r="A1062" s="38">
        <v>376</v>
      </c>
      <c r="B1062" s="39">
        <v>40712</v>
      </c>
      <c r="C1062" s="38">
        <v>10303348</v>
      </c>
      <c r="D1062" s="40" t="s">
        <v>237</v>
      </c>
      <c r="E1062" s="38">
        <v>108</v>
      </c>
      <c r="F1062" s="38">
        <v>118</v>
      </c>
      <c r="G1062" s="38" t="s">
        <v>23</v>
      </c>
      <c r="H1062" s="42">
        <v>48384</v>
      </c>
      <c r="I1062" s="55"/>
      <c r="J1062" s="44">
        <v>42275</v>
      </c>
      <c r="K1062" s="42">
        <v>0</v>
      </c>
      <c r="L1062" s="42">
        <v>36465.46</v>
      </c>
      <c r="M1062" s="44">
        <v>45138</v>
      </c>
      <c r="N1062" s="42">
        <f>H1062-K1062-L1062</f>
        <v>11918.54</v>
      </c>
      <c r="O1062" s="42">
        <v>0</v>
      </c>
      <c r="P1062" s="45">
        <v>0.13</v>
      </c>
      <c r="Q1062" s="42">
        <v>0</v>
      </c>
      <c r="R1062" s="42">
        <v>0</v>
      </c>
      <c r="S1062" s="42">
        <v>11918.54</v>
      </c>
      <c r="T1062" s="38">
        <v>5000</v>
      </c>
      <c r="U1062" s="14">
        <f>S1062/H1062</f>
        <v>0.2463322585978836</v>
      </c>
      <c r="V1062" s="19"/>
      <c r="W1062" s="19"/>
      <c r="X1062" s="37" t="s">
        <v>3467</v>
      </c>
    </row>
    <row r="1063" spans="1:24" s="3" customFormat="1" ht="16.5" customHeight="1">
      <c r="A1063" s="38">
        <v>482</v>
      </c>
      <c r="B1063" s="39">
        <v>40712</v>
      </c>
      <c r="C1063" s="38">
        <v>10303625</v>
      </c>
      <c r="D1063" s="40" t="s">
        <v>893</v>
      </c>
      <c r="E1063" s="38">
        <v>86</v>
      </c>
      <c r="F1063" s="38">
        <v>118</v>
      </c>
      <c r="G1063" s="38" t="s">
        <v>23</v>
      </c>
      <c r="H1063" s="42">
        <v>27520</v>
      </c>
      <c r="I1063" s="55"/>
      <c r="J1063" s="44">
        <v>42275</v>
      </c>
      <c r="K1063" s="42">
        <v>0</v>
      </c>
      <c r="L1063" s="42">
        <v>20740.93</v>
      </c>
      <c r="M1063" s="44">
        <v>45138</v>
      </c>
      <c r="N1063" s="42">
        <f>H1063-K1063-L1063</f>
        <v>6779.07</v>
      </c>
      <c r="O1063" s="42">
        <v>0</v>
      </c>
      <c r="P1063" s="45">
        <v>0.13</v>
      </c>
      <c r="Q1063" s="42">
        <v>0</v>
      </c>
      <c r="R1063" s="42">
        <v>0</v>
      </c>
      <c r="S1063" s="42">
        <v>6779.07</v>
      </c>
      <c r="T1063" s="38">
        <v>5000</v>
      </c>
      <c r="U1063" s="14">
        <f>S1063/H1063</f>
        <v>0.24633248546511627</v>
      </c>
      <c r="V1063" s="19"/>
      <c r="W1063" s="19"/>
      <c r="X1063" s="37" t="s">
        <v>3467</v>
      </c>
    </row>
    <row r="1064" spans="1:24" s="3" customFormat="1" ht="16.5" customHeight="1">
      <c r="A1064" s="38">
        <v>423</v>
      </c>
      <c r="B1064" s="39">
        <v>40712</v>
      </c>
      <c r="C1064" s="38">
        <v>10303418</v>
      </c>
      <c r="D1064" s="40" t="s">
        <v>1691</v>
      </c>
      <c r="E1064" s="38">
        <v>8</v>
      </c>
      <c r="F1064" s="38">
        <v>118</v>
      </c>
      <c r="G1064" s="38" t="s">
        <v>23</v>
      </c>
      <c r="H1064" s="42">
        <v>15480</v>
      </c>
      <c r="I1064" s="55"/>
      <c r="J1064" s="44">
        <v>42275</v>
      </c>
      <c r="K1064" s="42">
        <v>0</v>
      </c>
      <c r="L1064" s="42">
        <v>11666.77</v>
      </c>
      <c r="M1064" s="44">
        <v>45138</v>
      </c>
      <c r="N1064" s="42">
        <f>H1064-K1064-L1064</f>
        <v>3813.2299999999996</v>
      </c>
      <c r="O1064" s="42">
        <v>0</v>
      </c>
      <c r="P1064" s="45">
        <v>0.13</v>
      </c>
      <c r="Q1064" s="42">
        <v>0</v>
      </c>
      <c r="R1064" s="42">
        <v>0</v>
      </c>
      <c r="S1064" s="42">
        <v>3813.23</v>
      </c>
      <c r="T1064" s="38">
        <v>5000</v>
      </c>
      <c r="U1064" s="14">
        <f>S1064/H1064</f>
        <v>0.2463326873385013</v>
      </c>
      <c r="V1064" s="19"/>
      <c r="W1064" s="19"/>
      <c r="X1064" s="37" t="s">
        <v>3467</v>
      </c>
    </row>
    <row r="1065" spans="1:24" s="3" customFormat="1" ht="16.5" customHeight="1">
      <c r="A1065" s="38">
        <v>480</v>
      </c>
      <c r="B1065" s="39">
        <v>40712</v>
      </c>
      <c r="C1065" s="38">
        <v>10303623</v>
      </c>
      <c r="D1065" s="40" t="s">
        <v>892</v>
      </c>
      <c r="E1065" s="38">
        <v>135</v>
      </c>
      <c r="F1065" s="38">
        <v>118</v>
      </c>
      <c r="G1065" s="38" t="s">
        <v>23</v>
      </c>
      <c r="H1065" s="42">
        <v>57037.5</v>
      </c>
      <c r="I1065" s="55"/>
      <c r="J1065" s="44">
        <v>42275</v>
      </c>
      <c r="K1065" s="42">
        <v>0</v>
      </c>
      <c r="L1065" s="42">
        <v>42987.29</v>
      </c>
      <c r="M1065" s="44">
        <v>45138</v>
      </c>
      <c r="N1065" s="42">
        <f>H1065-K1065-L1065</f>
        <v>14050.21</v>
      </c>
      <c r="O1065" s="42">
        <v>0</v>
      </c>
      <c r="P1065" s="45">
        <v>0.13</v>
      </c>
      <c r="Q1065" s="42">
        <v>0</v>
      </c>
      <c r="R1065" s="42">
        <v>0</v>
      </c>
      <c r="S1065" s="42">
        <v>14050.21</v>
      </c>
      <c r="T1065" s="38">
        <v>5000</v>
      </c>
      <c r="U1065" s="14">
        <f>S1065/H1065</f>
        <v>0.24633285119438963</v>
      </c>
      <c r="V1065" s="19"/>
      <c r="W1065" s="19"/>
      <c r="X1065" s="37" t="s">
        <v>3467</v>
      </c>
    </row>
    <row r="1066" spans="1:24" s="3" customFormat="1" ht="16.5" customHeight="1">
      <c r="A1066" s="38">
        <v>366</v>
      </c>
      <c r="B1066" s="39">
        <v>40712</v>
      </c>
      <c r="C1066" s="38">
        <v>10303337</v>
      </c>
      <c r="D1066" s="40" t="s">
        <v>862</v>
      </c>
      <c r="E1066" s="38">
        <v>135</v>
      </c>
      <c r="F1066" s="38">
        <v>118</v>
      </c>
      <c r="G1066" s="38" t="s">
        <v>23</v>
      </c>
      <c r="H1066" s="42">
        <v>128925</v>
      </c>
      <c r="I1066" s="55"/>
      <c r="J1066" s="44">
        <v>42275</v>
      </c>
      <c r="K1066" s="42">
        <v>0</v>
      </c>
      <c r="L1066" s="42">
        <v>97166.52</v>
      </c>
      <c r="M1066" s="44">
        <v>45138</v>
      </c>
      <c r="N1066" s="42">
        <f>H1066-K1066-L1066</f>
        <v>31758.479999999996</v>
      </c>
      <c r="O1066" s="42">
        <v>0</v>
      </c>
      <c r="P1066" s="45">
        <v>0.13</v>
      </c>
      <c r="Q1066" s="42">
        <v>0</v>
      </c>
      <c r="R1066" s="42">
        <v>0</v>
      </c>
      <c r="S1066" s="42">
        <v>31758.48</v>
      </c>
      <c r="T1066" s="38">
        <v>2101</v>
      </c>
      <c r="U1066" s="14">
        <f>S1066/H1066</f>
        <v>0.24633298429319372</v>
      </c>
      <c r="V1066" s="19"/>
      <c r="W1066" s="19"/>
      <c r="X1066" s="37" t="s">
        <v>3467</v>
      </c>
    </row>
    <row r="1067" spans="1:24" s="3" customFormat="1" ht="16.5" customHeight="1">
      <c r="A1067" s="38">
        <v>228</v>
      </c>
      <c r="B1067" s="39">
        <v>40712</v>
      </c>
      <c r="C1067" s="38">
        <v>10302512</v>
      </c>
      <c r="D1067" s="40" t="s">
        <v>845</v>
      </c>
      <c r="E1067" s="38">
        <v>3</v>
      </c>
      <c r="F1067" s="38">
        <v>118</v>
      </c>
      <c r="G1067" s="38" t="s">
        <v>23</v>
      </c>
      <c r="H1067" s="42">
        <v>8974.35</v>
      </c>
      <c r="I1067" s="55"/>
      <c r="J1067" s="44">
        <v>42275</v>
      </c>
      <c r="K1067" s="42">
        <v>0</v>
      </c>
      <c r="L1067" s="42">
        <v>6763.67</v>
      </c>
      <c r="M1067" s="44">
        <v>45138</v>
      </c>
      <c r="N1067" s="42">
        <f>H1067-K1067-L1067</f>
        <v>2210.6800000000003</v>
      </c>
      <c r="O1067" s="42">
        <v>0</v>
      </c>
      <c r="P1067" s="45">
        <v>0.13</v>
      </c>
      <c r="Q1067" s="42">
        <v>0</v>
      </c>
      <c r="R1067" s="42">
        <v>0</v>
      </c>
      <c r="S1067" s="42">
        <v>2210.6799999999998</v>
      </c>
      <c r="T1067" s="38">
        <v>2101</v>
      </c>
      <c r="U1067" s="14">
        <f>S1067/H1067</f>
        <v>0.24633316061887486</v>
      </c>
      <c r="V1067" s="19"/>
      <c r="W1067" s="19"/>
      <c r="X1067" s="37" t="s">
        <v>3467</v>
      </c>
    </row>
    <row r="1068" spans="1:24" s="3" customFormat="1" ht="16.5" customHeight="1">
      <c r="A1068" s="38">
        <v>629</v>
      </c>
      <c r="B1068" s="39">
        <v>40712</v>
      </c>
      <c r="C1068" s="38">
        <v>10303991</v>
      </c>
      <c r="D1068" s="40" t="s">
        <v>870</v>
      </c>
      <c r="E1068" s="38">
        <v>130</v>
      </c>
      <c r="F1068" s="38">
        <v>118</v>
      </c>
      <c r="G1068" s="38" t="s">
        <v>23</v>
      </c>
      <c r="H1068" s="42">
        <v>20444.45</v>
      </c>
      <c r="I1068" s="55"/>
      <c r="J1068" s="44">
        <v>42275</v>
      </c>
      <c r="K1068" s="42">
        <v>0</v>
      </c>
      <c r="L1068" s="42">
        <v>15408.3</v>
      </c>
      <c r="M1068" s="44">
        <v>45138</v>
      </c>
      <c r="N1068" s="42">
        <f>H1068-K1068-L1068</f>
        <v>5036.1500000000015</v>
      </c>
      <c r="O1068" s="42">
        <v>0</v>
      </c>
      <c r="P1068" s="45">
        <v>0.13</v>
      </c>
      <c r="Q1068" s="42">
        <v>0</v>
      </c>
      <c r="R1068" s="42">
        <v>0</v>
      </c>
      <c r="S1068" s="42">
        <v>5036.1499999999996</v>
      </c>
      <c r="T1068" s="38">
        <v>2101</v>
      </c>
      <c r="U1068" s="14">
        <f>S1068/H1068</f>
        <v>0.24633335697463124</v>
      </c>
      <c r="V1068" s="19"/>
      <c r="W1068" s="19"/>
      <c r="X1068" s="37" t="s">
        <v>3467</v>
      </c>
    </row>
    <row r="1069" spans="1:24" s="3" customFormat="1" ht="16.5" customHeight="1">
      <c r="A1069" s="38">
        <v>368</v>
      </c>
      <c r="B1069" s="39">
        <v>40712</v>
      </c>
      <c r="C1069" s="38">
        <v>10303339</v>
      </c>
      <c r="D1069" s="40" t="s">
        <v>863</v>
      </c>
      <c r="E1069" s="38">
        <v>135</v>
      </c>
      <c r="F1069" s="38">
        <v>118</v>
      </c>
      <c r="G1069" s="38" t="s">
        <v>23</v>
      </c>
      <c r="H1069" s="42">
        <v>105165</v>
      </c>
      <c r="I1069" s="55"/>
      <c r="J1069" s="44">
        <v>42275</v>
      </c>
      <c r="K1069" s="42">
        <v>0</v>
      </c>
      <c r="L1069" s="42">
        <v>79259.33</v>
      </c>
      <c r="M1069" s="44">
        <v>45138</v>
      </c>
      <c r="N1069" s="42">
        <f>H1069-K1069-L1069</f>
        <v>25905.67</v>
      </c>
      <c r="O1069" s="42">
        <v>0</v>
      </c>
      <c r="P1069" s="45">
        <v>0.13</v>
      </c>
      <c r="Q1069" s="42">
        <v>0</v>
      </c>
      <c r="R1069" s="42">
        <v>0</v>
      </c>
      <c r="S1069" s="42">
        <v>25905.67</v>
      </c>
      <c r="T1069" s="38">
        <v>2101</v>
      </c>
      <c r="U1069" s="14">
        <f>S1069/H1069</f>
        <v>0.24633357105500878</v>
      </c>
      <c r="V1069" s="19"/>
      <c r="W1069" s="19"/>
      <c r="X1069" s="37" t="s">
        <v>3467</v>
      </c>
    </row>
    <row r="1070" spans="1:24" s="3" customFormat="1" ht="16.5" customHeight="1">
      <c r="A1070" s="38">
        <v>287</v>
      </c>
      <c r="B1070" s="39">
        <v>40712</v>
      </c>
      <c r="C1070" s="38">
        <v>10302589</v>
      </c>
      <c r="D1070" s="40" t="s">
        <v>583</v>
      </c>
      <c r="E1070" s="38">
        <v>144</v>
      </c>
      <c r="F1070" s="38">
        <v>118</v>
      </c>
      <c r="G1070" s="38" t="s">
        <v>23</v>
      </c>
      <c r="H1070" s="42">
        <v>24615.360000000001</v>
      </c>
      <c r="I1070" s="55"/>
      <c r="J1070" s="44">
        <v>42275</v>
      </c>
      <c r="K1070" s="42">
        <v>0</v>
      </c>
      <c r="L1070" s="42">
        <v>18551.77</v>
      </c>
      <c r="M1070" s="44">
        <v>45138</v>
      </c>
      <c r="N1070" s="42">
        <f>H1070-K1070-L1070</f>
        <v>6063.59</v>
      </c>
      <c r="O1070" s="42">
        <v>0</v>
      </c>
      <c r="P1070" s="45">
        <v>0.13</v>
      </c>
      <c r="Q1070" s="42">
        <v>0</v>
      </c>
      <c r="R1070" s="42">
        <v>0</v>
      </c>
      <c r="S1070" s="42">
        <v>6063.59</v>
      </c>
      <c r="T1070" s="38">
        <v>5000</v>
      </c>
      <c r="U1070" s="14">
        <f>S1070/H1070</f>
        <v>0.24633359008359007</v>
      </c>
      <c r="V1070" s="19"/>
      <c r="W1070" s="19"/>
      <c r="X1070" s="37" t="s">
        <v>3467</v>
      </c>
    </row>
    <row r="1071" spans="1:24" s="3" customFormat="1" ht="16.5" customHeight="1">
      <c r="A1071" s="38">
        <v>598</v>
      </c>
      <c r="B1071" s="39">
        <v>40712</v>
      </c>
      <c r="C1071" s="38">
        <v>10303943</v>
      </c>
      <c r="D1071" s="40" t="s">
        <v>1621</v>
      </c>
      <c r="E1071" s="38">
        <v>1</v>
      </c>
      <c r="F1071" s="38">
        <v>118</v>
      </c>
      <c r="G1071" s="38" t="s">
        <v>23</v>
      </c>
      <c r="H1071" s="42">
        <v>4957.26</v>
      </c>
      <c r="I1071" s="55"/>
      <c r="J1071" s="44">
        <v>42275</v>
      </c>
      <c r="K1071" s="42">
        <v>0</v>
      </c>
      <c r="L1071" s="42">
        <v>3736.12</v>
      </c>
      <c r="M1071" s="44">
        <v>45138</v>
      </c>
      <c r="N1071" s="42">
        <f>H1071-K1071-L1071</f>
        <v>1221.1400000000003</v>
      </c>
      <c r="O1071" s="42">
        <v>0</v>
      </c>
      <c r="P1071" s="45">
        <v>0.13</v>
      </c>
      <c r="Q1071" s="42">
        <v>0</v>
      </c>
      <c r="R1071" s="42">
        <v>0</v>
      </c>
      <c r="S1071" s="42">
        <v>1221.1400000000001</v>
      </c>
      <c r="T1071" s="38">
        <v>5000</v>
      </c>
      <c r="U1071" s="14">
        <f>S1071/H1071</f>
        <v>0.24633366012676358</v>
      </c>
      <c r="V1071" s="19"/>
      <c r="W1071" s="19"/>
      <c r="X1071" s="37" t="s">
        <v>3467</v>
      </c>
    </row>
    <row r="1072" spans="1:24" s="3" customFormat="1" ht="16.5" customHeight="1">
      <c r="A1072" s="38">
        <v>369</v>
      </c>
      <c r="B1072" s="39">
        <v>40712</v>
      </c>
      <c r="C1072" s="38">
        <v>10303340</v>
      </c>
      <c r="D1072" s="40" t="s">
        <v>678</v>
      </c>
      <c r="E1072" s="38">
        <v>40</v>
      </c>
      <c r="F1072" s="38">
        <v>118</v>
      </c>
      <c r="G1072" s="38" t="s">
        <v>23</v>
      </c>
      <c r="H1072" s="42">
        <v>29120</v>
      </c>
      <c r="I1072" s="55"/>
      <c r="J1072" s="44">
        <v>42275</v>
      </c>
      <c r="K1072" s="42">
        <v>0</v>
      </c>
      <c r="L1072" s="42">
        <v>21946.76</v>
      </c>
      <c r="M1072" s="44">
        <v>45138</v>
      </c>
      <c r="N1072" s="42">
        <f>H1072-K1072-L1072</f>
        <v>7173.2400000000016</v>
      </c>
      <c r="O1072" s="42">
        <v>0</v>
      </c>
      <c r="P1072" s="45">
        <v>0.13</v>
      </c>
      <c r="Q1072" s="42">
        <v>0</v>
      </c>
      <c r="R1072" s="42">
        <v>0</v>
      </c>
      <c r="S1072" s="42">
        <v>7173.24</v>
      </c>
      <c r="T1072" s="38">
        <v>2101</v>
      </c>
      <c r="U1072" s="14">
        <f>S1072/H1072</f>
        <v>0.2463337912087912</v>
      </c>
      <c r="V1072" s="19"/>
      <c r="W1072" s="19"/>
      <c r="X1072" s="37" t="s">
        <v>3467</v>
      </c>
    </row>
    <row r="1073" spans="1:24" s="3" customFormat="1" ht="16.5" customHeight="1">
      <c r="A1073" s="38">
        <v>444</v>
      </c>
      <c r="B1073" s="39">
        <v>40712</v>
      </c>
      <c r="C1073" s="38">
        <v>10303591</v>
      </c>
      <c r="D1073" s="40" t="s">
        <v>1699</v>
      </c>
      <c r="E1073" s="38">
        <v>2</v>
      </c>
      <c r="F1073" s="38">
        <v>118</v>
      </c>
      <c r="G1073" s="38" t="s">
        <v>23</v>
      </c>
      <c r="H1073" s="42">
        <v>5034.18</v>
      </c>
      <c r="I1073" s="55"/>
      <c r="J1073" s="44">
        <v>42275</v>
      </c>
      <c r="K1073" s="42">
        <v>0</v>
      </c>
      <c r="L1073" s="42">
        <v>3794.09</v>
      </c>
      <c r="M1073" s="44">
        <v>45138</v>
      </c>
      <c r="N1073" s="42">
        <f>H1073-K1073-L1073</f>
        <v>1240.0900000000001</v>
      </c>
      <c r="O1073" s="42">
        <v>0</v>
      </c>
      <c r="P1073" s="45">
        <v>0.13</v>
      </c>
      <c r="Q1073" s="42">
        <v>0</v>
      </c>
      <c r="R1073" s="42">
        <v>0</v>
      </c>
      <c r="S1073" s="42">
        <v>1240.0899999999999</v>
      </c>
      <c r="T1073" s="38">
        <v>5000</v>
      </c>
      <c r="U1073" s="14">
        <f>S1073/H1073</f>
        <v>0.24633406036335606</v>
      </c>
      <c r="V1073" s="19"/>
      <c r="W1073" s="19"/>
      <c r="X1073" s="37" t="s">
        <v>3467</v>
      </c>
    </row>
    <row r="1074" spans="1:24" s="3" customFormat="1" ht="16.5" customHeight="1">
      <c r="A1074" s="38">
        <v>446</v>
      </c>
      <c r="B1074" s="39">
        <v>40712</v>
      </c>
      <c r="C1074" s="38">
        <v>10303593</v>
      </c>
      <c r="D1074" s="40" t="s">
        <v>1701</v>
      </c>
      <c r="E1074" s="38">
        <v>310</v>
      </c>
      <c r="F1074" s="38">
        <v>118</v>
      </c>
      <c r="G1074" s="38" t="s">
        <v>23</v>
      </c>
      <c r="H1074" s="42">
        <v>60939.8</v>
      </c>
      <c r="I1074" s="55"/>
      <c r="J1074" s="44">
        <v>42275</v>
      </c>
      <c r="K1074" s="42">
        <v>0</v>
      </c>
      <c r="L1074" s="42">
        <v>45928.25</v>
      </c>
      <c r="M1074" s="44">
        <v>45138</v>
      </c>
      <c r="N1074" s="42">
        <f>H1074-K1074-L1074</f>
        <v>15011.550000000003</v>
      </c>
      <c r="O1074" s="42">
        <v>0</v>
      </c>
      <c r="P1074" s="45">
        <v>0.13</v>
      </c>
      <c r="Q1074" s="42">
        <v>0</v>
      </c>
      <c r="R1074" s="42">
        <v>0</v>
      </c>
      <c r="S1074" s="42">
        <v>15011.55</v>
      </c>
      <c r="T1074" s="38">
        <v>2205</v>
      </c>
      <c r="U1074" s="14">
        <f>S1074/H1074</f>
        <v>0.24633408708266188</v>
      </c>
      <c r="V1074" s="19"/>
      <c r="W1074" s="19"/>
      <c r="X1074" s="37" t="s">
        <v>3467</v>
      </c>
    </row>
    <row r="1075" spans="1:24" s="3" customFormat="1" ht="16.5" customHeight="1">
      <c r="A1075" s="38">
        <v>432</v>
      </c>
      <c r="B1075" s="39">
        <v>40712</v>
      </c>
      <c r="C1075" s="38">
        <v>10303424</v>
      </c>
      <c r="D1075" s="40" t="s">
        <v>860</v>
      </c>
      <c r="E1075" s="38">
        <v>3</v>
      </c>
      <c r="F1075" s="38">
        <v>118</v>
      </c>
      <c r="G1075" s="38" t="s">
        <v>23</v>
      </c>
      <c r="H1075" s="42">
        <v>5085</v>
      </c>
      <c r="I1075" s="55"/>
      <c r="J1075" s="44">
        <v>42275</v>
      </c>
      <c r="K1075" s="42">
        <v>0</v>
      </c>
      <c r="L1075" s="42">
        <v>3832.39</v>
      </c>
      <c r="M1075" s="44">
        <v>45138</v>
      </c>
      <c r="N1075" s="42">
        <f>H1075-K1075-L1075</f>
        <v>1252.6100000000001</v>
      </c>
      <c r="O1075" s="42">
        <v>0</v>
      </c>
      <c r="P1075" s="45">
        <v>0.13</v>
      </c>
      <c r="Q1075" s="42">
        <v>0</v>
      </c>
      <c r="R1075" s="42">
        <v>0</v>
      </c>
      <c r="S1075" s="42">
        <v>1252.6099999999999</v>
      </c>
      <c r="T1075" s="38">
        <v>2101</v>
      </c>
      <c r="U1075" s="14">
        <f>S1075/H1075</f>
        <v>0.24633431661750244</v>
      </c>
      <c r="V1075" s="19"/>
      <c r="W1075" s="19"/>
      <c r="X1075" s="37" t="s">
        <v>3467</v>
      </c>
    </row>
    <row r="1076" spans="1:24" s="3" customFormat="1" ht="16.5" customHeight="1">
      <c r="A1076" s="38">
        <v>487</v>
      </c>
      <c r="B1076" s="39">
        <v>40712</v>
      </c>
      <c r="C1076" s="38">
        <v>10303630</v>
      </c>
      <c r="D1076" s="40" t="s">
        <v>128</v>
      </c>
      <c r="E1076" s="38">
        <v>31</v>
      </c>
      <c r="F1076" s="38">
        <v>118</v>
      </c>
      <c r="G1076" s="38" t="s">
        <v>23</v>
      </c>
      <c r="H1076" s="42">
        <v>67704</v>
      </c>
      <c r="I1076" s="55"/>
      <c r="J1076" s="44">
        <v>42275</v>
      </c>
      <c r="K1076" s="42">
        <v>0</v>
      </c>
      <c r="L1076" s="42">
        <v>51026.18</v>
      </c>
      <c r="M1076" s="44">
        <v>45138</v>
      </c>
      <c r="N1076" s="42">
        <f>H1076-K1076-L1076</f>
        <v>16677.82</v>
      </c>
      <c r="O1076" s="42">
        <v>0</v>
      </c>
      <c r="P1076" s="45">
        <v>0.13</v>
      </c>
      <c r="Q1076" s="42">
        <v>0</v>
      </c>
      <c r="R1076" s="42">
        <v>0</v>
      </c>
      <c r="S1076" s="42">
        <v>16677.82</v>
      </c>
      <c r="T1076" s="38">
        <v>5000</v>
      </c>
      <c r="U1076" s="14">
        <f>S1076/H1076</f>
        <v>0.24633433770530544</v>
      </c>
      <c r="V1076" s="19"/>
      <c r="W1076" s="19"/>
      <c r="X1076" s="37" t="s">
        <v>3467</v>
      </c>
    </row>
    <row r="1077" spans="1:24" s="3" customFormat="1" ht="16.5" customHeight="1">
      <c r="A1077" s="38">
        <v>357</v>
      </c>
      <c r="B1077" s="39">
        <v>40712</v>
      </c>
      <c r="C1077" s="38">
        <v>10303328</v>
      </c>
      <c r="D1077" s="40" t="s">
        <v>991</v>
      </c>
      <c r="E1077" s="38">
        <v>30</v>
      </c>
      <c r="F1077" s="38">
        <v>118</v>
      </c>
      <c r="G1077" s="38" t="s">
        <v>23</v>
      </c>
      <c r="H1077" s="42">
        <v>44100</v>
      </c>
      <c r="I1077" s="55"/>
      <c r="J1077" s="44">
        <v>42275</v>
      </c>
      <c r="K1077" s="42">
        <v>0</v>
      </c>
      <c r="L1077" s="42">
        <v>33236.65</v>
      </c>
      <c r="M1077" s="44">
        <v>45138</v>
      </c>
      <c r="N1077" s="42">
        <f>H1077-K1077-L1077</f>
        <v>10863.349999999999</v>
      </c>
      <c r="O1077" s="42">
        <v>0</v>
      </c>
      <c r="P1077" s="45">
        <v>0.13</v>
      </c>
      <c r="Q1077" s="42">
        <v>0</v>
      </c>
      <c r="R1077" s="42">
        <v>0</v>
      </c>
      <c r="S1077" s="42">
        <v>10863.35</v>
      </c>
      <c r="T1077" s="38">
        <v>1601</v>
      </c>
      <c r="U1077" s="14">
        <f>S1077/H1077</f>
        <v>0.24633446712018142</v>
      </c>
      <c r="V1077" s="19"/>
      <c r="W1077" s="19"/>
      <c r="X1077" s="37" t="s">
        <v>3467</v>
      </c>
    </row>
    <row r="1078" spans="1:24" s="3" customFormat="1" ht="16.5" customHeight="1">
      <c r="A1078" s="38">
        <v>439</v>
      </c>
      <c r="B1078" s="39">
        <v>40712</v>
      </c>
      <c r="C1078" s="38">
        <v>10303588</v>
      </c>
      <c r="D1078" s="40" t="s">
        <v>322</v>
      </c>
      <c r="E1078" s="38">
        <v>10</v>
      </c>
      <c r="F1078" s="38">
        <v>118</v>
      </c>
      <c r="G1078" s="38" t="s">
        <v>23</v>
      </c>
      <c r="H1078" s="42">
        <v>11623.9</v>
      </c>
      <c r="I1078" s="55"/>
      <c r="J1078" s="44">
        <v>42275</v>
      </c>
      <c r="K1078" s="42">
        <v>0</v>
      </c>
      <c r="L1078" s="42">
        <v>8760.5300000000007</v>
      </c>
      <c r="M1078" s="44">
        <v>45138</v>
      </c>
      <c r="N1078" s="42">
        <f>H1078-K1078-L1078</f>
        <v>2863.369999999999</v>
      </c>
      <c r="O1078" s="42">
        <v>0</v>
      </c>
      <c r="P1078" s="45">
        <v>0.13</v>
      </c>
      <c r="Q1078" s="42">
        <v>0</v>
      </c>
      <c r="R1078" s="42">
        <v>0</v>
      </c>
      <c r="S1078" s="42">
        <v>2863.37</v>
      </c>
      <c r="T1078" s="38">
        <v>5000</v>
      </c>
      <c r="U1078" s="14">
        <f>S1078/H1078</f>
        <v>0.24633470694001153</v>
      </c>
      <c r="V1078" s="19"/>
      <c r="W1078" s="19"/>
      <c r="X1078" s="37" t="s">
        <v>3467</v>
      </c>
    </row>
    <row r="1079" spans="1:24" s="3" customFormat="1" ht="16.5" customHeight="1">
      <c r="A1079" s="38">
        <v>420</v>
      </c>
      <c r="B1079" s="39">
        <v>40712</v>
      </c>
      <c r="C1079" s="38">
        <v>10303414</v>
      </c>
      <c r="D1079" s="40" t="s">
        <v>1688</v>
      </c>
      <c r="E1079" s="38">
        <v>6</v>
      </c>
      <c r="F1079" s="38">
        <v>118</v>
      </c>
      <c r="G1079" s="38" t="s">
        <v>23</v>
      </c>
      <c r="H1079" s="42">
        <v>14400</v>
      </c>
      <c r="I1079" s="55"/>
      <c r="J1079" s="44">
        <v>42275</v>
      </c>
      <c r="K1079" s="42">
        <v>0</v>
      </c>
      <c r="L1079" s="42">
        <v>10852.78</v>
      </c>
      <c r="M1079" s="44">
        <v>45138</v>
      </c>
      <c r="N1079" s="42">
        <f>H1079-K1079-L1079</f>
        <v>3547.2199999999993</v>
      </c>
      <c r="O1079" s="42">
        <v>0</v>
      </c>
      <c r="P1079" s="45">
        <v>0.13</v>
      </c>
      <c r="Q1079" s="42">
        <v>0</v>
      </c>
      <c r="R1079" s="42">
        <v>0</v>
      </c>
      <c r="S1079" s="42">
        <v>3547.22</v>
      </c>
      <c r="T1079" s="38">
        <v>2101</v>
      </c>
      <c r="U1079" s="14">
        <f>S1079/H1079</f>
        <v>0.24633472222222222</v>
      </c>
      <c r="V1079" s="19"/>
      <c r="W1079" s="19"/>
      <c r="X1079" s="37" t="s">
        <v>3467</v>
      </c>
    </row>
    <row r="1080" spans="1:24" s="3" customFormat="1" ht="16.5" customHeight="1">
      <c r="A1080" s="38">
        <v>483</v>
      </c>
      <c r="B1080" s="39">
        <v>40712</v>
      </c>
      <c r="C1080" s="38">
        <v>10303626</v>
      </c>
      <c r="D1080" s="40" t="s">
        <v>894</v>
      </c>
      <c r="E1080" s="38">
        <v>86</v>
      </c>
      <c r="F1080" s="38">
        <v>118</v>
      </c>
      <c r="G1080" s="38" t="s">
        <v>23</v>
      </c>
      <c r="H1080" s="42">
        <v>24148.799999999999</v>
      </c>
      <c r="I1080" s="55"/>
      <c r="J1080" s="44">
        <v>42275</v>
      </c>
      <c r="K1080" s="42">
        <v>0</v>
      </c>
      <c r="L1080" s="42">
        <v>18200.11</v>
      </c>
      <c r="M1080" s="44">
        <v>45138</v>
      </c>
      <c r="N1080" s="42">
        <f>H1080-K1080-L1080</f>
        <v>5948.6899999999987</v>
      </c>
      <c r="O1080" s="42">
        <v>0</v>
      </c>
      <c r="P1080" s="45">
        <v>0.13</v>
      </c>
      <c r="Q1080" s="42">
        <v>0</v>
      </c>
      <c r="R1080" s="42">
        <v>0</v>
      </c>
      <c r="S1080" s="42">
        <v>5948.69</v>
      </c>
      <c r="T1080" s="38">
        <v>5000</v>
      </c>
      <c r="U1080" s="14">
        <f>S1080/H1080</f>
        <v>0.24633480752666798</v>
      </c>
      <c r="V1080" s="19"/>
      <c r="W1080" s="19"/>
      <c r="X1080" s="37" t="s">
        <v>3467</v>
      </c>
    </row>
    <row r="1081" spans="1:24" s="3" customFormat="1" ht="16.5" customHeight="1">
      <c r="A1081" s="38">
        <v>248</v>
      </c>
      <c r="B1081" s="39">
        <v>40712</v>
      </c>
      <c r="C1081" s="38">
        <v>10302531</v>
      </c>
      <c r="D1081" s="40" t="s">
        <v>1619</v>
      </c>
      <c r="E1081" s="38">
        <v>29</v>
      </c>
      <c r="F1081" s="38">
        <v>118</v>
      </c>
      <c r="G1081" s="38" t="s">
        <v>23</v>
      </c>
      <c r="H1081" s="42">
        <v>69401.64</v>
      </c>
      <c r="I1081" s="55"/>
      <c r="J1081" s="44">
        <v>42275</v>
      </c>
      <c r="K1081" s="42">
        <v>0</v>
      </c>
      <c r="L1081" s="42">
        <v>52305.58</v>
      </c>
      <c r="M1081" s="44">
        <v>45138</v>
      </c>
      <c r="N1081" s="42">
        <f>H1081-K1081-L1081</f>
        <v>17096.059999999998</v>
      </c>
      <c r="O1081" s="42">
        <v>0</v>
      </c>
      <c r="P1081" s="45">
        <v>0.13</v>
      </c>
      <c r="Q1081" s="42">
        <v>0</v>
      </c>
      <c r="R1081" s="42">
        <v>0</v>
      </c>
      <c r="S1081" s="42">
        <v>17096.060000000001</v>
      </c>
      <c r="T1081" s="38">
        <v>2101</v>
      </c>
      <c r="U1081" s="14">
        <f>S1081/H1081</f>
        <v>0.246335101014904</v>
      </c>
      <c r="V1081" s="19"/>
      <c r="W1081" s="19"/>
      <c r="X1081" s="37" t="s">
        <v>3467</v>
      </c>
    </row>
    <row r="1082" spans="1:24" s="3" customFormat="1" ht="16.5" customHeight="1">
      <c r="A1082" s="38">
        <v>411</v>
      </c>
      <c r="B1082" s="39">
        <v>40712</v>
      </c>
      <c r="C1082" s="38">
        <v>10303409</v>
      </c>
      <c r="D1082" s="40" t="s">
        <v>314</v>
      </c>
      <c r="E1082" s="38">
        <v>3</v>
      </c>
      <c r="F1082" s="38">
        <v>118</v>
      </c>
      <c r="G1082" s="38" t="s">
        <v>23</v>
      </c>
      <c r="H1082" s="42">
        <v>3589.74</v>
      </c>
      <c r="I1082" s="55"/>
      <c r="J1082" s="44">
        <v>42275</v>
      </c>
      <c r="K1082" s="42">
        <v>0</v>
      </c>
      <c r="L1082" s="42">
        <v>2705.46</v>
      </c>
      <c r="M1082" s="44">
        <v>45138</v>
      </c>
      <c r="N1082" s="42">
        <f>H1082-K1082-L1082</f>
        <v>884.27999999999975</v>
      </c>
      <c r="O1082" s="42">
        <v>0</v>
      </c>
      <c r="P1082" s="45">
        <v>0.13</v>
      </c>
      <c r="Q1082" s="42">
        <v>0</v>
      </c>
      <c r="R1082" s="42">
        <v>0</v>
      </c>
      <c r="S1082" s="42">
        <v>884.28</v>
      </c>
      <c r="T1082" s="38">
        <v>2101</v>
      </c>
      <c r="U1082" s="14">
        <f>S1082/H1082</f>
        <v>0.24633538919253206</v>
      </c>
      <c r="V1082" s="19"/>
      <c r="W1082" s="19"/>
      <c r="X1082" s="37" t="s">
        <v>3467</v>
      </c>
    </row>
    <row r="1083" spans="1:24" s="3" customFormat="1" ht="16.5" customHeight="1">
      <c r="A1083" s="38">
        <v>414</v>
      </c>
      <c r="B1083" s="39">
        <v>40712</v>
      </c>
      <c r="C1083" s="38">
        <v>10303410</v>
      </c>
      <c r="D1083" s="40" t="s">
        <v>76</v>
      </c>
      <c r="E1083" s="38">
        <v>1</v>
      </c>
      <c r="F1083" s="38">
        <v>118</v>
      </c>
      <c r="G1083" s="38" t="s">
        <v>23</v>
      </c>
      <c r="H1083" s="42">
        <v>1196.58</v>
      </c>
      <c r="I1083" s="55"/>
      <c r="J1083" s="44">
        <v>42275</v>
      </c>
      <c r="K1083" s="42">
        <v>0</v>
      </c>
      <c r="L1083" s="42">
        <v>901.82</v>
      </c>
      <c r="M1083" s="44">
        <v>45138</v>
      </c>
      <c r="N1083" s="42">
        <f>H1083-K1083-L1083</f>
        <v>294.75999999999988</v>
      </c>
      <c r="O1083" s="42">
        <v>0</v>
      </c>
      <c r="P1083" s="45">
        <v>0.13</v>
      </c>
      <c r="Q1083" s="42">
        <v>0</v>
      </c>
      <c r="R1083" s="42">
        <v>0</v>
      </c>
      <c r="S1083" s="42">
        <v>294.76</v>
      </c>
      <c r="T1083" s="38">
        <v>2101</v>
      </c>
      <c r="U1083" s="14">
        <f>S1083/H1083</f>
        <v>0.24633538919253206</v>
      </c>
      <c r="V1083" s="19"/>
      <c r="W1083" s="19"/>
      <c r="X1083" s="37" t="s">
        <v>3467</v>
      </c>
    </row>
    <row r="1084" spans="1:24" s="3" customFormat="1" ht="16.5" customHeight="1">
      <c r="A1084" s="38">
        <v>605</v>
      </c>
      <c r="B1084" s="39">
        <v>40712</v>
      </c>
      <c r="C1084" s="38">
        <v>10303948</v>
      </c>
      <c r="D1084" s="40" t="s">
        <v>1728</v>
      </c>
      <c r="E1084" s="38">
        <v>253</v>
      </c>
      <c r="F1084" s="38">
        <v>118</v>
      </c>
      <c r="G1084" s="38" t="s">
        <v>23</v>
      </c>
      <c r="H1084" s="42">
        <v>24218.799999999999</v>
      </c>
      <c r="I1084" s="55"/>
      <c r="J1084" s="44">
        <v>42275</v>
      </c>
      <c r="K1084" s="42">
        <v>0</v>
      </c>
      <c r="L1084" s="42">
        <v>18252.849999999999</v>
      </c>
      <c r="M1084" s="44">
        <v>45138</v>
      </c>
      <c r="N1084" s="42">
        <f>H1084-K1084-L1084</f>
        <v>5965.9500000000007</v>
      </c>
      <c r="O1084" s="42">
        <v>0</v>
      </c>
      <c r="P1084" s="45">
        <v>0.13</v>
      </c>
      <c r="Q1084" s="42">
        <v>0</v>
      </c>
      <c r="R1084" s="42">
        <v>0</v>
      </c>
      <c r="S1084" s="42">
        <v>5965.95</v>
      </c>
      <c r="T1084" s="38">
        <v>5000</v>
      </c>
      <c r="U1084" s="14">
        <f>S1084/H1084</f>
        <v>0.24633549143640476</v>
      </c>
      <c r="V1084" s="19"/>
      <c r="W1084" s="19"/>
      <c r="X1084" s="37" t="s">
        <v>3467</v>
      </c>
    </row>
    <row r="1085" spans="1:24" s="3" customFormat="1" ht="16.5" customHeight="1">
      <c r="A1085" s="38">
        <v>396</v>
      </c>
      <c r="B1085" s="39">
        <v>40712</v>
      </c>
      <c r="C1085" s="38">
        <v>10303370</v>
      </c>
      <c r="D1085" s="40" t="s">
        <v>1683</v>
      </c>
      <c r="E1085" s="38">
        <v>1</v>
      </c>
      <c r="F1085" s="38">
        <v>118</v>
      </c>
      <c r="G1085" s="38" t="s">
        <v>23</v>
      </c>
      <c r="H1085" s="42">
        <v>4320</v>
      </c>
      <c r="I1085" s="55"/>
      <c r="J1085" s="44">
        <v>42275</v>
      </c>
      <c r="K1085" s="42">
        <v>0</v>
      </c>
      <c r="L1085" s="42">
        <v>3255.83</v>
      </c>
      <c r="M1085" s="44">
        <v>45138</v>
      </c>
      <c r="N1085" s="42">
        <f>H1085-K1085-L1085</f>
        <v>1064.17</v>
      </c>
      <c r="O1085" s="42">
        <v>0</v>
      </c>
      <c r="P1085" s="45">
        <v>0.13</v>
      </c>
      <c r="Q1085" s="42">
        <v>0</v>
      </c>
      <c r="R1085" s="42">
        <v>0</v>
      </c>
      <c r="S1085" s="42">
        <v>1064.17</v>
      </c>
      <c r="T1085" s="38">
        <v>5000</v>
      </c>
      <c r="U1085" s="14">
        <f>S1085/H1085</f>
        <v>0.24633564814814818</v>
      </c>
      <c r="V1085" s="19"/>
      <c r="W1085" s="19"/>
      <c r="X1085" s="37" t="s">
        <v>3467</v>
      </c>
    </row>
    <row r="1086" spans="1:24" s="3" customFormat="1" ht="16.5" customHeight="1">
      <c r="A1086" s="38">
        <v>595</v>
      </c>
      <c r="B1086" s="39">
        <v>40712</v>
      </c>
      <c r="C1086" s="38">
        <v>10303941</v>
      </c>
      <c r="D1086" s="40" t="s">
        <v>1780</v>
      </c>
      <c r="E1086" s="38">
        <v>2</v>
      </c>
      <c r="F1086" s="38">
        <v>118</v>
      </c>
      <c r="G1086" s="38" t="s">
        <v>23</v>
      </c>
      <c r="H1086" s="42">
        <v>3760.68</v>
      </c>
      <c r="I1086" s="55"/>
      <c r="J1086" s="44">
        <v>42275</v>
      </c>
      <c r="K1086" s="42">
        <v>0</v>
      </c>
      <c r="L1086" s="42">
        <v>2834.29</v>
      </c>
      <c r="M1086" s="44">
        <v>45138</v>
      </c>
      <c r="N1086" s="42">
        <f>H1086-K1086-L1086</f>
        <v>926.38999999999987</v>
      </c>
      <c r="O1086" s="42">
        <v>0</v>
      </c>
      <c r="P1086" s="45">
        <v>0.13</v>
      </c>
      <c r="Q1086" s="42">
        <v>0</v>
      </c>
      <c r="R1086" s="42">
        <v>0</v>
      </c>
      <c r="S1086" s="42">
        <v>926.39</v>
      </c>
      <c r="T1086" s="38">
        <v>5000</v>
      </c>
      <c r="U1086" s="14">
        <f>S1086/H1086</f>
        <v>0.2463357690630418</v>
      </c>
      <c r="V1086" s="19"/>
      <c r="W1086" s="19"/>
      <c r="X1086" s="37" t="s">
        <v>3467</v>
      </c>
    </row>
    <row r="1087" spans="1:24" s="3" customFormat="1" ht="16.5" customHeight="1">
      <c r="A1087" s="38">
        <v>481</v>
      </c>
      <c r="B1087" s="39">
        <v>40712</v>
      </c>
      <c r="C1087" s="38">
        <v>10303624</v>
      </c>
      <c r="D1087" s="40" t="s">
        <v>109</v>
      </c>
      <c r="E1087" s="38">
        <v>35</v>
      </c>
      <c r="F1087" s="38">
        <v>118</v>
      </c>
      <c r="G1087" s="38" t="s">
        <v>23</v>
      </c>
      <c r="H1087" s="42">
        <v>14700</v>
      </c>
      <c r="I1087" s="55"/>
      <c r="J1087" s="44">
        <v>42275</v>
      </c>
      <c r="K1087" s="42">
        <v>0</v>
      </c>
      <c r="L1087" s="42">
        <v>11078.86</v>
      </c>
      <c r="M1087" s="44">
        <v>45138</v>
      </c>
      <c r="N1087" s="42">
        <f>H1087-K1087-L1087</f>
        <v>3621.1399999999994</v>
      </c>
      <c r="O1087" s="42">
        <v>0</v>
      </c>
      <c r="P1087" s="45">
        <v>0.13</v>
      </c>
      <c r="Q1087" s="42">
        <v>0</v>
      </c>
      <c r="R1087" s="42">
        <v>0</v>
      </c>
      <c r="S1087" s="42">
        <v>3621.14</v>
      </c>
      <c r="T1087" s="38">
        <v>5000</v>
      </c>
      <c r="U1087" s="14">
        <f>S1087/H1087</f>
        <v>0.2463360544217687</v>
      </c>
      <c r="V1087" s="19"/>
      <c r="W1087" s="19"/>
      <c r="X1087" s="37" t="s">
        <v>3467</v>
      </c>
    </row>
    <row r="1088" spans="1:24" s="3" customFormat="1" ht="16.5" customHeight="1">
      <c r="A1088" s="38">
        <v>503</v>
      </c>
      <c r="B1088" s="39">
        <v>40712</v>
      </c>
      <c r="C1088" s="38">
        <v>10303649</v>
      </c>
      <c r="D1088" s="40" t="s">
        <v>1733</v>
      </c>
      <c r="E1088" s="38">
        <v>9</v>
      </c>
      <c r="F1088" s="38">
        <v>118</v>
      </c>
      <c r="G1088" s="38" t="s">
        <v>23</v>
      </c>
      <c r="H1088" s="42">
        <v>8461.5300000000007</v>
      </c>
      <c r="I1088" s="55"/>
      <c r="J1088" s="44">
        <v>42275</v>
      </c>
      <c r="K1088" s="42">
        <v>0</v>
      </c>
      <c r="L1088" s="42">
        <v>6377.15</v>
      </c>
      <c r="M1088" s="44">
        <v>45138</v>
      </c>
      <c r="N1088" s="42">
        <f>H1088-K1088-L1088</f>
        <v>2084.380000000001</v>
      </c>
      <c r="O1088" s="42">
        <v>0</v>
      </c>
      <c r="P1088" s="45">
        <v>0.13</v>
      </c>
      <c r="Q1088" s="42">
        <v>0</v>
      </c>
      <c r="R1088" s="42">
        <v>0</v>
      </c>
      <c r="S1088" s="42">
        <v>2084.38</v>
      </c>
      <c r="T1088" s="38">
        <v>5000</v>
      </c>
      <c r="U1088" s="14">
        <f>S1088/H1088</f>
        <v>0.2463360645178827</v>
      </c>
      <c r="V1088" s="19"/>
      <c r="W1088" s="19"/>
      <c r="X1088" s="37" t="s">
        <v>3467</v>
      </c>
    </row>
    <row r="1089" spans="1:24" s="3" customFormat="1" ht="16.5" customHeight="1">
      <c r="A1089" s="38">
        <v>367</v>
      </c>
      <c r="B1089" s="39">
        <v>40712</v>
      </c>
      <c r="C1089" s="38">
        <v>10303338</v>
      </c>
      <c r="D1089" s="40" t="s">
        <v>327</v>
      </c>
      <c r="E1089" s="38">
        <v>20</v>
      </c>
      <c r="F1089" s="38">
        <v>118</v>
      </c>
      <c r="G1089" s="38" t="s">
        <v>23</v>
      </c>
      <c r="H1089" s="42">
        <v>16680</v>
      </c>
      <c r="I1089" s="55"/>
      <c r="J1089" s="44">
        <v>42275</v>
      </c>
      <c r="K1089" s="42">
        <v>0</v>
      </c>
      <c r="L1089" s="42">
        <v>12571.11</v>
      </c>
      <c r="M1089" s="44">
        <v>45138</v>
      </c>
      <c r="N1089" s="42">
        <f>H1089-K1089-L1089</f>
        <v>4108.8899999999994</v>
      </c>
      <c r="O1089" s="42">
        <v>0</v>
      </c>
      <c r="P1089" s="45">
        <v>0.13</v>
      </c>
      <c r="Q1089" s="42">
        <v>0</v>
      </c>
      <c r="R1089" s="42">
        <v>0</v>
      </c>
      <c r="S1089" s="42">
        <v>4108.8900000000003</v>
      </c>
      <c r="T1089" s="38">
        <v>2101</v>
      </c>
      <c r="U1089" s="14">
        <f>S1089/H1089</f>
        <v>0.24633633093525181</v>
      </c>
      <c r="V1089" s="19"/>
      <c r="W1089" s="19"/>
      <c r="X1089" s="37" t="s">
        <v>3467</v>
      </c>
    </row>
    <row r="1090" spans="1:24" s="3" customFormat="1" ht="16.5" customHeight="1">
      <c r="A1090" s="38">
        <v>562</v>
      </c>
      <c r="B1090" s="39">
        <v>40712</v>
      </c>
      <c r="C1090" s="38">
        <v>10303907</v>
      </c>
      <c r="D1090" s="40" t="s">
        <v>24</v>
      </c>
      <c r="E1090" s="38">
        <v>2</v>
      </c>
      <c r="F1090" s="38">
        <v>118</v>
      </c>
      <c r="G1090" s="38" t="s">
        <v>23</v>
      </c>
      <c r="H1090" s="42">
        <v>5470.08</v>
      </c>
      <c r="I1090" s="55"/>
      <c r="J1090" s="44">
        <v>42275</v>
      </c>
      <c r="K1090" s="42">
        <v>0</v>
      </c>
      <c r="L1090" s="42">
        <v>4122.6000000000004</v>
      </c>
      <c r="M1090" s="44">
        <v>45138</v>
      </c>
      <c r="N1090" s="42">
        <f>H1090-K1090-L1090</f>
        <v>1347.4799999999996</v>
      </c>
      <c r="O1090" s="42">
        <v>0</v>
      </c>
      <c r="P1090" s="45">
        <v>0.13</v>
      </c>
      <c r="Q1090" s="42">
        <v>0</v>
      </c>
      <c r="R1090" s="42">
        <v>0</v>
      </c>
      <c r="S1090" s="42">
        <v>1347.48</v>
      </c>
      <c r="T1090" s="38">
        <v>2101</v>
      </c>
      <c r="U1090" s="14">
        <f>S1090/H1090</f>
        <v>0.24633643383643383</v>
      </c>
      <c r="V1090" s="19"/>
      <c r="W1090" s="19"/>
      <c r="X1090" s="37" t="s">
        <v>3467</v>
      </c>
    </row>
    <row r="1091" spans="1:24" s="3" customFormat="1" ht="16.5" customHeight="1">
      <c r="A1091" s="38">
        <v>395</v>
      </c>
      <c r="B1091" s="39">
        <v>40712</v>
      </c>
      <c r="C1091" s="38">
        <v>10303369</v>
      </c>
      <c r="D1091" s="40" t="s">
        <v>984</v>
      </c>
      <c r="E1091" s="38">
        <v>2</v>
      </c>
      <c r="F1091" s="38">
        <v>118</v>
      </c>
      <c r="G1091" s="38" t="s">
        <v>23</v>
      </c>
      <c r="H1091" s="42">
        <v>9000</v>
      </c>
      <c r="I1091" s="55"/>
      <c r="J1091" s="44">
        <v>42275</v>
      </c>
      <c r="K1091" s="42">
        <v>0</v>
      </c>
      <c r="L1091" s="42">
        <v>6782.97</v>
      </c>
      <c r="M1091" s="44">
        <v>45138</v>
      </c>
      <c r="N1091" s="42">
        <f>H1091-K1091-L1091</f>
        <v>2217.0299999999997</v>
      </c>
      <c r="O1091" s="42">
        <v>0</v>
      </c>
      <c r="P1091" s="45">
        <v>0.13</v>
      </c>
      <c r="Q1091" s="42">
        <v>0</v>
      </c>
      <c r="R1091" s="42">
        <v>0</v>
      </c>
      <c r="S1091" s="42">
        <v>2217.0300000000002</v>
      </c>
      <c r="T1091" s="38">
        <v>1601</v>
      </c>
      <c r="U1091" s="14">
        <f>S1091/H1091</f>
        <v>0.24633666666666668</v>
      </c>
      <c r="V1091" s="19"/>
      <c r="W1091" s="19"/>
      <c r="X1091" s="37" t="s">
        <v>3467</v>
      </c>
    </row>
    <row r="1092" spans="1:24" s="3" customFormat="1" ht="16.5" customHeight="1">
      <c r="A1092" s="38">
        <v>630</v>
      </c>
      <c r="B1092" s="39">
        <v>40712</v>
      </c>
      <c r="C1092" s="38">
        <v>10303992</v>
      </c>
      <c r="D1092" s="40" t="s">
        <v>613</v>
      </c>
      <c r="E1092" s="38">
        <v>8</v>
      </c>
      <c r="F1092" s="38">
        <v>118</v>
      </c>
      <c r="G1092" s="38" t="s">
        <v>23</v>
      </c>
      <c r="H1092" s="42">
        <v>12170.94</v>
      </c>
      <c r="I1092" s="55"/>
      <c r="J1092" s="44">
        <v>42275</v>
      </c>
      <c r="K1092" s="42">
        <v>0</v>
      </c>
      <c r="L1092" s="42">
        <v>9172.7900000000009</v>
      </c>
      <c r="M1092" s="44">
        <v>45138</v>
      </c>
      <c r="N1092" s="42">
        <f>H1092-K1092-L1092</f>
        <v>2998.1499999999996</v>
      </c>
      <c r="O1092" s="42">
        <v>0</v>
      </c>
      <c r="P1092" s="45">
        <v>0.13</v>
      </c>
      <c r="Q1092" s="42">
        <v>0</v>
      </c>
      <c r="R1092" s="42">
        <v>0</v>
      </c>
      <c r="S1092" s="42">
        <v>2998.15</v>
      </c>
      <c r="T1092" s="38">
        <v>2101</v>
      </c>
      <c r="U1092" s="14">
        <f>S1092/H1092</f>
        <v>0.24633676610023547</v>
      </c>
      <c r="V1092" s="19"/>
      <c r="W1092" s="19"/>
      <c r="X1092" s="37" t="s">
        <v>3467</v>
      </c>
    </row>
    <row r="1093" spans="1:24" s="3" customFormat="1" ht="16.5" customHeight="1">
      <c r="A1093" s="38">
        <v>603</v>
      </c>
      <c r="B1093" s="39">
        <v>40712</v>
      </c>
      <c r="C1093" s="38">
        <v>10303947</v>
      </c>
      <c r="D1093" s="40" t="s">
        <v>613</v>
      </c>
      <c r="E1093" s="38">
        <v>18</v>
      </c>
      <c r="F1093" s="38">
        <v>118</v>
      </c>
      <c r="G1093" s="38" t="s">
        <v>23</v>
      </c>
      <c r="H1093" s="42">
        <v>27384.62</v>
      </c>
      <c r="I1093" s="55"/>
      <c r="J1093" s="44">
        <v>42275</v>
      </c>
      <c r="K1093" s="42">
        <v>0</v>
      </c>
      <c r="L1093" s="42">
        <v>20638.78</v>
      </c>
      <c r="M1093" s="44">
        <v>45138</v>
      </c>
      <c r="N1093" s="42">
        <f>H1093-K1093-L1093</f>
        <v>6745.84</v>
      </c>
      <c r="O1093" s="42">
        <v>0</v>
      </c>
      <c r="P1093" s="45">
        <v>0.13</v>
      </c>
      <c r="Q1093" s="42">
        <v>0</v>
      </c>
      <c r="R1093" s="42">
        <v>0</v>
      </c>
      <c r="S1093" s="42">
        <v>6745.84</v>
      </c>
      <c r="T1093" s="38">
        <v>5000</v>
      </c>
      <c r="U1093" s="14">
        <f>S1093/H1093</f>
        <v>0.24633681241514399</v>
      </c>
      <c r="V1093" s="19"/>
      <c r="W1093" s="19"/>
      <c r="X1093" s="37" t="s">
        <v>3467</v>
      </c>
    </row>
    <row r="1094" spans="1:24" s="3" customFormat="1" ht="16.5" customHeight="1">
      <c r="A1094" s="38">
        <v>447</v>
      </c>
      <c r="B1094" s="39">
        <v>40712</v>
      </c>
      <c r="C1094" s="38">
        <v>10303594</v>
      </c>
      <c r="D1094" s="40" t="s">
        <v>1702</v>
      </c>
      <c r="E1094" s="38">
        <v>100</v>
      </c>
      <c r="F1094" s="38">
        <v>118</v>
      </c>
      <c r="G1094" s="38" t="s">
        <v>23</v>
      </c>
      <c r="H1094" s="42">
        <v>19658</v>
      </c>
      <c r="I1094" s="55"/>
      <c r="J1094" s="44">
        <v>42275</v>
      </c>
      <c r="K1094" s="42">
        <v>0</v>
      </c>
      <c r="L1094" s="42">
        <v>14815.51</v>
      </c>
      <c r="M1094" s="44">
        <v>45138</v>
      </c>
      <c r="N1094" s="42">
        <f>H1094-K1094-L1094</f>
        <v>4842.49</v>
      </c>
      <c r="O1094" s="42">
        <v>0</v>
      </c>
      <c r="P1094" s="45">
        <v>0.13</v>
      </c>
      <c r="Q1094" s="42">
        <v>0</v>
      </c>
      <c r="R1094" s="42">
        <v>0</v>
      </c>
      <c r="S1094" s="42">
        <v>4842.49</v>
      </c>
      <c r="T1094" s="38">
        <v>2205</v>
      </c>
      <c r="U1094" s="14">
        <f>S1094/H1094</f>
        <v>0.24633686031132362</v>
      </c>
      <c r="V1094" s="19"/>
      <c r="W1094" s="19"/>
      <c r="X1094" s="37" t="s">
        <v>3467</v>
      </c>
    </row>
    <row r="1095" spans="1:24" s="3" customFormat="1" ht="16.5" customHeight="1">
      <c r="A1095" s="38">
        <v>247</v>
      </c>
      <c r="B1095" s="39">
        <v>40712</v>
      </c>
      <c r="C1095" s="38">
        <v>10302530</v>
      </c>
      <c r="D1095" s="40" t="s">
        <v>604</v>
      </c>
      <c r="E1095" s="38">
        <v>6</v>
      </c>
      <c r="F1095" s="38">
        <v>118</v>
      </c>
      <c r="G1095" s="38" t="s">
        <v>23</v>
      </c>
      <c r="H1095" s="42">
        <v>14871.78</v>
      </c>
      <c r="I1095" s="55"/>
      <c r="J1095" s="44">
        <v>42275</v>
      </c>
      <c r="K1095" s="42">
        <v>0</v>
      </c>
      <c r="L1095" s="42">
        <v>11208.31</v>
      </c>
      <c r="M1095" s="44">
        <v>45138</v>
      </c>
      <c r="N1095" s="42">
        <f>H1095-K1095-L1095</f>
        <v>3663.4700000000012</v>
      </c>
      <c r="O1095" s="42">
        <v>0</v>
      </c>
      <c r="P1095" s="45">
        <v>0.13</v>
      </c>
      <c r="Q1095" s="42">
        <v>0</v>
      </c>
      <c r="R1095" s="42">
        <v>0</v>
      </c>
      <c r="S1095" s="42">
        <v>3663.47</v>
      </c>
      <c r="T1095" s="38">
        <v>2101</v>
      </c>
      <c r="U1095" s="14">
        <f>S1095/H1095</f>
        <v>0.24633702219909115</v>
      </c>
      <c r="V1095" s="19"/>
      <c r="W1095" s="19"/>
      <c r="X1095" s="37" t="s">
        <v>3467</v>
      </c>
    </row>
    <row r="1096" spans="1:24" s="3" customFormat="1" ht="16.5" customHeight="1">
      <c r="A1096" s="38">
        <v>602</v>
      </c>
      <c r="B1096" s="39">
        <v>40712</v>
      </c>
      <c r="C1096" s="38">
        <v>10303946</v>
      </c>
      <c r="D1096" s="40" t="s">
        <v>870</v>
      </c>
      <c r="E1096" s="38">
        <v>140</v>
      </c>
      <c r="F1096" s="38">
        <v>118</v>
      </c>
      <c r="G1096" s="38" t="s">
        <v>23</v>
      </c>
      <c r="H1096" s="42">
        <v>22017.1</v>
      </c>
      <c r="I1096" s="55"/>
      <c r="J1096" s="44">
        <v>42275</v>
      </c>
      <c r="K1096" s="42">
        <v>0</v>
      </c>
      <c r="L1096" s="42">
        <v>16593.47</v>
      </c>
      <c r="M1096" s="44">
        <v>45138</v>
      </c>
      <c r="N1096" s="42">
        <f>H1096-K1096-L1096</f>
        <v>5423.6299999999974</v>
      </c>
      <c r="O1096" s="42">
        <v>0</v>
      </c>
      <c r="P1096" s="45">
        <v>0.13</v>
      </c>
      <c r="Q1096" s="42">
        <v>0</v>
      </c>
      <c r="R1096" s="42">
        <v>0</v>
      </c>
      <c r="S1096" s="42">
        <v>5423.63</v>
      </c>
      <c r="T1096" s="38">
        <v>5000</v>
      </c>
      <c r="U1096" s="14">
        <f>S1096/H1096</f>
        <v>0.24633716520341009</v>
      </c>
      <c r="V1096" s="19"/>
      <c r="W1096" s="19"/>
      <c r="X1096" s="37" t="s">
        <v>3467</v>
      </c>
    </row>
    <row r="1097" spans="1:24" s="3" customFormat="1" ht="16.5" customHeight="1">
      <c r="A1097" s="38">
        <v>378</v>
      </c>
      <c r="B1097" s="39">
        <v>40712</v>
      </c>
      <c r="C1097" s="38">
        <v>10303350</v>
      </c>
      <c r="D1097" s="40" t="s">
        <v>227</v>
      </c>
      <c r="E1097" s="38">
        <v>45</v>
      </c>
      <c r="F1097" s="38">
        <v>118</v>
      </c>
      <c r="G1097" s="38" t="s">
        <v>23</v>
      </c>
      <c r="H1097" s="42">
        <v>18591.75</v>
      </c>
      <c r="I1097" s="55"/>
      <c r="J1097" s="44">
        <v>42275</v>
      </c>
      <c r="K1097" s="42">
        <v>0</v>
      </c>
      <c r="L1097" s="42">
        <v>14011.91</v>
      </c>
      <c r="M1097" s="44">
        <v>45138</v>
      </c>
      <c r="N1097" s="42">
        <f>H1097-K1097-L1097</f>
        <v>4579.84</v>
      </c>
      <c r="O1097" s="42">
        <v>0</v>
      </c>
      <c r="P1097" s="45">
        <v>0.13</v>
      </c>
      <c r="Q1097" s="42">
        <v>0</v>
      </c>
      <c r="R1097" s="42">
        <v>0</v>
      </c>
      <c r="S1097" s="42">
        <v>4579.84</v>
      </c>
      <c r="T1097" s="38">
        <v>2101</v>
      </c>
      <c r="U1097" s="14">
        <f>S1097/H1097</f>
        <v>0.2463372194656232</v>
      </c>
      <c r="V1097" s="19"/>
      <c r="W1097" s="19"/>
      <c r="X1097" s="37" t="s">
        <v>3467</v>
      </c>
    </row>
    <row r="1098" spans="1:24" s="3" customFormat="1" ht="16.5" customHeight="1">
      <c r="A1098" s="38">
        <v>558</v>
      </c>
      <c r="B1098" s="39">
        <v>40712</v>
      </c>
      <c r="C1098" s="38">
        <v>10303903</v>
      </c>
      <c r="D1098" s="40" t="s">
        <v>1640</v>
      </c>
      <c r="E1098" s="38">
        <v>8</v>
      </c>
      <c r="F1098" s="38">
        <v>118</v>
      </c>
      <c r="G1098" s="38" t="s">
        <v>23</v>
      </c>
      <c r="H1098" s="42">
        <v>3063.28</v>
      </c>
      <c r="I1098" s="55"/>
      <c r="J1098" s="44">
        <v>42275</v>
      </c>
      <c r="K1098" s="42">
        <v>0</v>
      </c>
      <c r="L1098" s="42">
        <v>2308.6799999999998</v>
      </c>
      <c r="M1098" s="44">
        <v>45138</v>
      </c>
      <c r="N1098" s="42">
        <f>H1098-K1098-L1098</f>
        <v>754.60000000000036</v>
      </c>
      <c r="O1098" s="42">
        <v>0</v>
      </c>
      <c r="P1098" s="45">
        <v>0.13</v>
      </c>
      <c r="Q1098" s="42">
        <v>0</v>
      </c>
      <c r="R1098" s="42">
        <v>0</v>
      </c>
      <c r="S1098" s="42">
        <v>754.6</v>
      </c>
      <c r="T1098" s="38">
        <v>2101</v>
      </c>
      <c r="U1098" s="14">
        <f>S1098/H1098</f>
        <v>0.24633725940821602</v>
      </c>
      <c r="V1098" s="19"/>
      <c r="W1098" s="19"/>
      <c r="X1098" s="37" t="s">
        <v>3467</v>
      </c>
    </row>
    <row r="1099" spans="1:24" s="3" customFormat="1" ht="16.5" customHeight="1">
      <c r="A1099" s="38">
        <v>559</v>
      </c>
      <c r="B1099" s="39">
        <v>40712</v>
      </c>
      <c r="C1099" s="38">
        <v>10303904</v>
      </c>
      <c r="D1099" s="40" t="s">
        <v>237</v>
      </c>
      <c r="E1099" s="38">
        <v>8</v>
      </c>
      <c r="F1099" s="38">
        <v>118</v>
      </c>
      <c r="G1099" s="38" t="s">
        <v>23</v>
      </c>
      <c r="H1099" s="42">
        <v>3063.28</v>
      </c>
      <c r="I1099" s="55"/>
      <c r="J1099" s="44">
        <v>42275</v>
      </c>
      <c r="K1099" s="42">
        <v>0</v>
      </c>
      <c r="L1099" s="42">
        <v>2308.6799999999998</v>
      </c>
      <c r="M1099" s="44">
        <v>45138</v>
      </c>
      <c r="N1099" s="42">
        <f>H1099-K1099-L1099</f>
        <v>754.60000000000036</v>
      </c>
      <c r="O1099" s="42">
        <v>0</v>
      </c>
      <c r="P1099" s="45">
        <v>0.13</v>
      </c>
      <c r="Q1099" s="42">
        <v>0</v>
      </c>
      <c r="R1099" s="42">
        <v>0</v>
      </c>
      <c r="S1099" s="42">
        <v>754.6</v>
      </c>
      <c r="T1099" s="38">
        <v>2101</v>
      </c>
      <c r="U1099" s="14">
        <f>S1099/H1099</f>
        <v>0.24633725940821602</v>
      </c>
      <c r="V1099" s="19"/>
      <c r="W1099" s="19"/>
      <c r="X1099" s="37" t="s">
        <v>3467</v>
      </c>
    </row>
    <row r="1100" spans="1:24" s="3" customFormat="1" ht="16.5" customHeight="1">
      <c r="A1100" s="38">
        <v>227</v>
      </c>
      <c r="B1100" s="39">
        <v>40712</v>
      </c>
      <c r="C1100" s="38">
        <v>10302511</v>
      </c>
      <c r="D1100" s="40" t="s">
        <v>1611</v>
      </c>
      <c r="E1100" s="38">
        <v>9</v>
      </c>
      <c r="F1100" s="38">
        <v>118</v>
      </c>
      <c r="G1100" s="38" t="s">
        <v>23</v>
      </c>
      <c r="H1100" s="42">
        <v>15384.6</v>
      </c>
      <c r="I1100" s="55"/>
      <c r="J1100" s="44">
        <v>42275</v>
      </c>
      <c r="K1100" s="42">
        <v>0</v>
      </c>
      <c r="L1100" s="42">
        <v>11594.79</v>
      </c>
      <c r="M1100" s="44">
        <v>45138</v>
      </c>
      <c r="N1100" s="42">
        <f>H1100-K1100-L1100</f>
        <v>3789.8099999999995</v>
      </c>
      <c r="O1100" s="42">
        <v>0</v>
      </c>
      <c r="P1100" s="45">
        <v>0.13</v>
      </c>
      <c r="Q1100" s="42">
        <v>0</v>
      </c>
      <c r="R1100" s="42">
        <v>0</v>
      </c>
      <c r="S1100" s="42">
        <v>3789.81</v>
      </c>
      <c r="T1100" s="38">
        <v>2101</v>
      </c>
      <c r="U1100" s="14">
        <f>S1100/H1100</f>
        <v>0.24633789633789632</v>
      </c>
      <c r="V1100" s="19"/>
      <c r="W1100" s="19"/>
      <c r="X1100" s="37" t="s">
        <v>3467</v>
      </c>
    </row>
    <row r="1101" spans="1:24" s="3" customFormat="1" ht="16.5" customHeight="1">
      <c r="A1101" s="38">
        <v>225</v>
      </c>
      <c r="B1101" s="39">
        <v>40712</v>
      </c>
      <c r="C1101" s="38">
        <v>10302510</v>
      </c>
      <c r="D1101" s="40" t="s">
        <v>846</v>
      </c>
      <c r="E1101" s="38">
        <v>4</v>
      </c>
      <c r="F1101" s="38">
        <v>118</v>
      </c>
      <c r="G1101" s="38" t="s">
        <v>23</v>
      </c>
      <c r="H1101" s="42">
        <v>5128.2</v>
      </c>
      <c r="I1101" s="55"/>
      <c r="J1101" s="44">
        <v>42275</v>
      </c>
      <c r="K1101" s="42">
        <v>0</v>
      </c>
      <c r="L1101" s="42">
        <v>3864.93</v>
      </c>
      <c r="M1101" s="44">
        <v>45138</v>
      </c>
      <c r="N1101" s="42">
        <f>H1101-K1101-L1101</f>
        <v>1263.27</v>
      </c>
      <c r="O1101" s="42">
        <v>0</v>
      </c>
      <c r="P1101" s="45">
        <v>0.13</v>
      </c>
      <c r="Q1101" s="42">
        <v>0</v>
      </c>
      <c r="R1101" s="42">
        <v>0</v>
      </c>
      <c r="S1101" s="42">
        <v>1263.27</v>
      </c>
      <c r="T1101" s="38">
        <v>2101</v>
      </c>
      <c r="U1101" s="14">
        <f>S1101/H1101</f>
        <v>0.24633789633789635</v>
      </c>
      <c r="V1101" s="19"/>
      <c r="W1101" s="19"/>
      <c r="X1101" s="37" t="s">
        <v>3467</v>
      </c>
    </row>
    <row r="1102" spans="1:24" s="3" customFormat="1" ht="16.5" customHeight="1">
      <c r="A1102" s="38">
        <v>561</v>
      </c>
      <c r="B1102" s="39">
        <v>40712</v>
      </c>
      <c r="C1102" s="38">
        <v>10303906</v>
      </c>
      <c r="D1102" s="40" t="s">
        <v>862</v>
      </c>
      <c r="E1102" s="38">
        <v>11</v>
      </c>
      <c r="F1102" s="38">
        <v>118</v>
      </c>
      <c r="G1102" s="38" t="s">
        <v>23</v>
      </c>
      <c r="H1102" s="42">
        <v>8978.64</v>
      </c>
      <c r="I1102" s="55"/>
      <c r="J1102" s="44">
        <v>42275</v>
      </c>
      <c r="K1102" s="42">
        <v>0</v>
      </c>
      <c r="L1102" s="42">
        <v>6766.86</v>
      </c>
      <c r="M1102" s="44">
        <v>45138</v>
      </c>
      <c r="N1102" s="42">
        <f>H1102-K1102-L1102</f>
        <v>2211.7799999999997</v>
      </c>
      <c r="O1102" s="42">
        <v>0</v>
      </c>
      <c r="P1102" s="45">
        <v>0.13</v>
      </c>
      <c r="Q1102" s="42">
        <v>0</v>
      </c>
      <c r="R1102" s="42">
        <v>0</v>
      </c>
      <c r="S1102" s="42">
        <v>2211.7800000000002</v>
      </c>
      <c r="T1102" s="38">
        <v>2101</v>
      </c>
      <c r="U1102" s="14">
        <f>S1102/H1102</f>
        <v>0.24633797546176261</v>
      </c>
      <c r="V1102" s="19"/>
      <c r="W1102" s="19"/>
      <c r="X1102" s="37" t="s">
        <v>3467</v>
      </c>
    </row>
    <row r="1103" spans="1:24" s="3" customFormat="1" ht="16.5" customHeight="1">
      <c r="A1103" s="38">
        <v>615</v>
      </c>
      <c r="B1103" s="39">
        <v>40712</v>
      </c>
      <c r="C1103" s="38">
        <v>10303981</v>
      </c>
      <c r="D1103" s="40" t="s">
        <v>1785</v>
      </c>
      <c r="E1103" s="38">
        <v>2</v>
      </c>
      <c r="F1103" s="38">
        <v>118</v>
      </c>
      <c r="G1103" s="38" t="s">
        <v>23</v>
      </c>
      <c r="H1103" s="42">
        <v>9401.7000000000007</v>
      </c>
      <c r="I1103" s="55"/>
      <c r="J1103" s="44">
        <v>42275</v>
      </c>
      <c r="K1103" s="42">
        <v>0</v>
      </c>
      <c r="L1103" s="42">
        <v>7085.7</v>
      </c>
      <c r="M1103" s="44">
        <v>45138</v>
      </c>
      <c r="N1103" s="42">
        <f>H1103-K1103-L1103</f>
        <v>2316.0000000000009</v>
      </c>
      <c r="O1103" s="42">
        <v>0</v>
      </c>
      <c r="P1103" s="45">
        <v>0.13</v>
      </c>
      <c r="Q1103" s="42">
        <v>0</v>
      </c>
      <c r="R1103" s="42">
        <v>0</v>
      </c>
      <c r="S1103" s="42">
        <v>2316</v>
      </c>
      <c r="T1103" s="38">
        <v>2101</v>
      </c>
      <c r="U1103" s="14">
        <f>S1103/H1103</f>
        <v>0.24633842815660995</v>
      </c>
      <c r="V1103" s="19"/>
      <c r="W1103" s="19"/>
      <c r="X1103" s="37" t="s">
        <v>3467</v>
      </c>
    </row>
    <row r="1104" spans="1:24" s="3" customFormat="1" ht="16.5" customHeight="1">
      <c r="A1104" s="38">
        <v>592</v>
      </c>
      <c r="B1104" s="39">
        <v>40712</v>
      </c>
      <c r="C1104" s="38">
        <v>10303937</v>
      </c>
      <c r="D1104" s="40" t="s">
        <v>1779</v>
      </c>
      <c r="E1104" s="38">
        <v>6</v>
      </c>
      <c r="F1104" s="38">
        <v>118</v>
      </c>
      <c r="G1104" s="38" t="s">
        <v>23</v>
      </c>
      <c r="H1104" s="42">
        <v>16205.1</v>
      </c>
      <c r="I1104" s="55"/>
      <c r="J1104" s="44">
        <v>42275</v>
      </c>
      <c r="K1104" s="42">
        <v>0</v>
      </c>
      <c r="L1104" s="42">
        <v>12213.14</v>
      </c>
      <c r="M1104" s="44">
        <v>45138</v>
      </c>
      <c r="N1104" s="42">
        <f>H1104-K1104-L1104</f>
        <v>3991.9600000000009</v>
      </c>
      <c r="O1104" s="42">
        <v>0</v>
      </c>
      <c r="P1104" s="45">
        <v>0.13</v>
      </c>
      <c r="Q1104" s="42">
        <v>0</v>
      </c>
      <c r="R1104" s="42">
        <v>0</v>
      </c>
      <c r="S1104" s="42">
        <v>3991.96</v>
      </c>
      <c r="T1104" s="38">
        <v>5000</v>
      </c>
      <c r="U1104" s="14">
        <f>S1104/H1104</f>
        <v>0.24633973255333197</v>
      </c>
      <c r="V1104" s="19"/>
      <c r="W1104" s="19"/>
      <c r="X1104" s="37" t="s">
        <v>3467</v>
      </c>
    </row>
    <row r="1105" spans="1:24" s="3" customFormat="1" ht="16.5" customHeight="1">
      <c r="A1105" s="38">
        <v>428</v>
      </c>
      <c r="B1105" s="39">
        <v>40712</v>
      </c>
      <c r="C1105" s="38">
        <v>10303423</v>
      </c>
      <c r="D1105" s="40" t="s">
        <v>1033</v>
      </c>
      <c r="E1105" s="38">
        <v>8</v>
      </c>
      <c r="F1105" s="38">
        <v>118</v>
      </c>
      <c r="G1105" s="38" t="s">
        <v>23</v>
      </c>
      <c r="H1105" s="42">
        <v>13640</v>
      </c>
      <c r="I1105" s="55"/>
      <c r="J1105" s="44">
        <v>42275</v>
      </c>
      <c r="K1105" s="42">
        <v>0</v>
      </c>
      <c r="L1105" s="42">
        <v>10279.92</v>
      </c>
      <c r="M1105" s="44">
        <v>45138</v>
      </c>
      <c r="N1105" s="42">
        <f>H1105-K1105-L1105</f>
        <v>3360.08</v>
      </c>
      <c r="O1105" s="42">
        <v>0</v>
      </c>
      <c r="P1105" s="45">
        <v>0.13</v>
      </c>
      <c r="Q1105" s="42">
        <v>0</v>
      </c>
      <c r="R1105" s="42">
        <v>0</v>
      </c>
      <c r="S1105" s="42">
        <v>3360.08</v>
      </c>
      <c r="T1105" s="38">
        <v>2101</v>
      </c>
      <c r="U1105" s="14">
        <f>S1105/H1105</f>
        <v>0.24634017595307917</v>
      </c>
      <c r="V1105" s="19"/>
      <c r="W1105" s="19"/>
      <c r="X1105" s="37" t="s">
        <v>3467</v>
      </c>
    </row>
    <row r="1106" spans="1:24" s="3" customFormat="1" ht="16.5" customHeight="1">
      <c r="A1106" s="38">
        <v>507</v>
      </c>
      <c r="B1106" s="39">
        <v>40712</v>
      </c>
      <c r="C1106" s="38">
        <v>10303656</v>
      </c>
      <c r="D1106" s="40" t="s">
        <v>404</v>
      </c>
      <c r="E1106" s="38">
        <v>1</v>
      </c>
      <c r="F1106" s="38">
        <v>118</v>
      </c>
      <c r="G1106" s="38" t="s">
        <v>23</v>
      </c>
      <c r="H1106" s="42">
        <v>2999.75</v>
      </c>
      <c r="I1106" s="55"/>
      <c r="J1106" s="44">
        <v>42274</v>
      </c>
      <c r="K1106" s="42">
        <v>0</v>
      </c>
      <c r="L1106" s="42">
        <v>2260.79</v>
      </c>
      <c r="M1106" s="44">
        <v>45138</v>
      </c>
      <c r="N1106" s="42">
        <f>H1106-K1106-L1106</f>
        <v>738.96</v>
      </c>
      <c r="O1106" s="42">
        <v>0</v>
      </c>
      <c r="P1106" s="45">
        <v>0.13</v>
      </c>
      <c r="Q1106" s="42">
        <v>0</v>
      </c>
      <c r="R1106" s="42">
        <v>0</v>
      </c>
      <c r="S1106" s="42">
        <v>738.96</v>
      </c>
      <c r="T1106" s="38">
        <v>2001</v>
      </c>
      <c r="U1106" s="14">
        <f>S1106/H1106</f>
        <v>0.24634052837736478</v>
      </c>
      <c r="V1106" s="19"/>
      <c r="W1106" s="19"/>
      <c r="X1106" s="37" t="s">
        <v>3467</v>
      </c>
    </row>
    <row r="1107" spans="1:24" s="3" customFormat="1" ht="16.5" customHeight="1">
      <c r="A1107" s="38">
        <v>418</v>
      </c>
      <c r="B1107" s="39">
        <v>40712</v>
      </c>
      <c r="C1107" s="38">
        <v>10303412</v>
      </c>
      <c r="D1107" s="40" t="s">
        <v>901</v>
      </c>
      <c r="E1107" s="38">
        <v>5</v>
      </c>
      <c r="F1107" s="38">
        <v>118</v>
      </c>
      <c r="G1107" s="38" t="s">
        <v>23</v>
      </c>
      <c r="H1107" s="42">
        <v>4700.8500000000004</v>
      </c>
      <c r="I1107" s="55"/>
      <c r="J1107" s="44">
        <v>42275</v>
      </c>
      <c r="K1107" s="42">
        <v>0</v>
      </c>
      <c r="L1107" s="42">
        <v>3542.84</v>
      </c>
      <c r="M1107" s="44">
        <v>45138</v>
      </c>
      <c r="N1107" s="42">
        <f>H1107-K1107-L1107</f>
        <v>1158.0100000000002</v>
      </c>
      <c r="O1107" s="42">
        <v>0</v>
      </c>
      <c r="P1107" s="45">
        <v>0.13</v>
      </c>
      <c r="Q1107" s="42">
        <v>0</v>
      </c>
      <c r="R1107" s="42">
        <v>0</v>
      </c>
      <c r="S1107" s="42">
        <v>1158.01</v>
      </c>
      <c r="T1107" s="38">
        <v>2101</v>
      </c>
      <c r="U1107" s="14">
        <f>S1107/H1107</f>
        <v>0.24634055543146449</v>
      </c>
      <c r="V1107" s="19"/>
      <c r="W1107" s="19"/>
      <c r="X1107" s="37" t="s">
        <v>3467</v>
      </c>
    </row>
    <row r="1108" spans="1:24" s="3" customFormat="1" ht="16.5" customHeight="1">
      <c r="A1108" s="38">
        <v>372</v>
      </c>
      <c r="B1108" s="39">
        <v>40712</v>
      </c>
      <c r="C1108" s="38">
        <v>10303344</v>
      </c>
      <c r="D1108" s="40" t="s">
        <v>1673</v>
      </c>
      <c r="E1108" s="38">
        <v>22</v>
      </c>
      <c r="F1108" s="38">
        <v>118</v>
      </c>
      <c r="G1108" s="38" t="s">
        <v>23</v>
      </c>
      <c r="H1108" s="42">
        <v>11500</v>
      </c>
      <c r="I1108" s="55"/>
      <c r="J1108" s="44">
        <v>42275</v>
      </c>
      <c r="K1108" s="42">
        <v>0</v>
      </c>
      <c r="L1108" s="42">
        <v>8667.08</v>
      </c>
      <c r="M1108" s="44">
        <v>45138</v>
      </c>
      <c r="N1108" s="42">
        <f>H1108-K1108-L1108</f>
        <v>2832.92</v>
      </c>
      <c r="O1108" s="42">
        <v>0</v>
      </c>
      <c r="P1108" s="45">
        <v>0.13</v>
      </c>
      <c r="Q1108" s="42">
        <v>0</v>
      </c>
      <c r="R1108" s="42">
        <v>0</v>
      </c>
      <c r="S1108" s="42">
        <v>2832.92</v>
      </c>
      <c r="T1108" s="38">
        <v>1601</v>
      </c>
      <c r="U1108" s="14">
        <f>S1108/H1108</f>
        <v>0.24634086956521739</v>
      </c>
      <c r="V1108" s="19"/>
      <c r="W1108" s="19"/>
      <c r="X1108" s="37" t="s">
        <v>3467</v>
      </c>
    </row>
    <row r="1109" spans="1:24" s="3" customFormat="1" ht="16.5" customHeight="1">
      <c r="A1109" s="38">
        <v>596</v>
      </c>
      <c r="B1109" s="39">
        <v>40712</v>
      </c>
      <c r="C1109" s="38">
        <v>10303942</v>
      </c>
      <c r="D1109" s="40" t="s">
        <v>1781</v>
      </c>
      <c r="E1109" s="38">
        <v>2</v>
      </c>
      <c r="F1109" s="38">
        <v>118</v>
      </c>
      <c r="G1109" s="38" t="s">
        <v>23</v>
      </c>
      <c r="H1109" s="42">
        <v>3726.5</v>
      </c>
      <c r="I1109" s="55"/>
      <c r="J1109" s="44">
        <v>42275</v>
      </c>
      <c r="K1109" s="42">
        <v>0</v>
      </c>
      <c r="L1109" s="42">
        <v>2808.51</v>
      </c>
      <c r="M1109" s="44">
        <v>45138</v>
      </c>
      <c r="N1109" s="42">
        <f>H1109-K1109-L1109</f>
        <v>917.98999999999978</v>
      </c>
      <c r="O1109" s="42">
        <v>0</v>
      </c>
      <c r="P1109" s="45">
        <v>0.13</v>
      </c>
      <c r="Q1109" s="42">
        <v>0</v>
      </c>
      <c r="R1109" s="42">
        <v>0</v>
      </c>
      <c r="S1109" s="42">
        <v>917.99</v>
      </c>
      <c r="T1109" s="38">
        <v>5000</v>
      </c>
      <c r="U1109" s="14">
        <f>S1109/H1109</f>
        <v>0.24634107070978131</v>
      </c>
      <c r="V1109" s="19"/>
      <c r="W1109" s="19"/>
      <c r="X1109" s="37" t="s">
        <v>3467</v>
      </c>
    </row>
    <row r="1110" spans="1:24" s="3" customFormat="1" ht="16.5" customHeight="1">
      <c r="A1110" s="38">
        <v>238</v>
      </c>
      <c r="B1110" s="39">
        <v>40712</v>
      </c>
      <c r="C1110" s="38">
        <v>10302523</v>
      </c>
      <c r="D1110" s="40" t="s">
        <v>271</v>
      </c>
      <c r="E1110" s="38">
        <v>4</v>
      </c>
      <c r="F1110" s="38">
        <v>118</v>
      </c>
      <c r="G1110" s="38" t="s">
        <v>23</v>
      </c>
      <c r="H1110" s="42">
        <v>11965.8</v>
      </c>
      <c r="I1110" s="55"/>
      <c r="J1110" s="44">
        <v>42275</v>
      </c>
      <c r="K1110" s="42">
        <v>0</v>
      </c>
      <c r="L1110" s="42">
        <v>9018.1299999999992</v>
      </c>
      <c r="M1110" s="44">
        <v>45138</v>
      </c>
      <c r="N1110" s="42">
        <f>H1110-K1110-L1110</f>
        <v>2947.67</v>
      </c>
      <c r="O1110" s="42">
        <v>0</v>
      </c>
      <c r="P1110" s="45">
        <v>0.13</v>
      </c>
      <c r="Q1110" s="42">
        <v>0</v>
      </c>
      <c r="R1110" s="42">
        <v>0</v>
      </c>
      <c r="S1110" s="42">
        <v>2947.67</v>
      </c>
      <c r="T1110" s="38">
        <v>2101</v>
      </c>
      <c r="U1110" s="14">
        <f>S1110/H1110</f>
        <v>0.24634123919838208</v>
      </c>
      <c r="V1110" s="19"/>
      <c r="W1110" s="19"/>
      <c r="X1110" s="37" t="s">
        <v>3467</v>
      </c>
    </row>
    <row r="1111" spans="1:24" s="3" customFormat="1" ht="16.5" customHeight="1">
      <c r="A1111" s="38">
        <v>388</v>
      </c>
      <c r="B1111" s="39">
        <v>40712</v>
      </c>
      <c r="C1111" s="38">
        <v>10303361</v>
      </c>
      <c r="D1111" s="40" t="s">
        <v>330</v>
      </c>
      <c r="E1111" s="38">
        <v>30</v>
      </c>
      <c r="F1111" s="38">
        <v>118</v>
      </c>
      <c r="G1111" s="38" t="s">
        <v>23</v>
      </c>
      <c r="H1111" s="42">
        <v>2490</v>
      </c>
      <c r="I1111" s="55"/>
      <c r="J1111" s="44">
        <v>42275</v>
      </c>
      <c r="K1111" s="42">
        <v>0</v>
      </c>
      <c r="L1111" s="42">
        <v>1876.61</v>
      </c>
      <c r="M1111" s="44">
        <v>45138</v>
      </c>
      <c r="N1111" s="42">
        <f>H1111-K1111-L1111</f>
        <v>613.3900000000001</v>
      </c>
      <c r="O1111" s="42">
        <v>0</v>
      </c>
      <c r="P1111" s="45">
        <v>0.13</v>
      </c>
      <c r="Q1111" s="42">
        <v>0</v>
      </c>
      <c r="R1111" s="42">
        <v>0</v>
      </c>
      <c r="S1111" s="42">
        <v>613.39</v>
      </c>
      <c r="T1111" s="38">
        <v>2107</v>
      </c>
      <c r="U1111" s="14">
        <f>S1111/H1111</f>
        <v>0.24634136546184737</v>
      </c>
      <c r="V1111" s="19"/>
      <c r="W1111" s="19"/>
      <c r="X1111" s="37" t="s">
        <v>3467</v>
      </c>
    </row>
    <row r="1112" spans="1:24" s="3" customFormat="1" ht="16.5" customHeight="1">
      <c r="A1112" s="38">
        <v>283</v>
      </c>
      <c r="B1112" s="39">
        <v>40712</v>
      </c>
      <c r="C1112" s="38">
        <v>10302587</v>
      </c>
      <c r="D1112" s="40" t="s">
        <v>383</v>
      </c>
      <c r="E1112" s="38">
        <v>3</v>
      </c>
      <c r="F1112" s="38">
        <v>118</v>
      </c>
      <c r="G1112" s="38" t="s">
        <v>23</v>
      </c>
      <c r="H1112" s="42">
        <v>2692.32</v>
      </c>
      <c r="I1112" s="55"/>
      <c r="J1112" s="44">
        <v>42275</v>
      </c>
      <c r="K1112" s="42">
        <v>0</v>
      </c>
      <c r="L1112" s="42">
        <v>2029.09</v>
      </c>
      <c r="M1112" s="44">
        <v>45138</v>
      </c>
      <c r="N1112" s="42">
        <f>H1112-K1112-L1112</f>
        <v>663.23000000000025</v>
      </c>
      <c r="O1112" s="42">
        <v>0</v>
      </c>
      <c r="P1112" s="45">
        <v>0.13</v>
      </c>
      <c r="Q1112" s="42">
        <v>0</v>
      </c>
      <c r="R1112" s="42">
        <v>0</v>
      </c>
      <c r="S1112" s="42">
        <v>663.23</v>
      </c>
      <c r="T1112" s="38">
        <v>2101</v>
      </c>
      <c r="U1112" s="14">
        <f>S1112/H1112</f>
        <v>0.24634144529625007</v>
      </c>
      <c r="V1112" s="19"/>
      <c r="W1112" s="19"/>
      <c r="X1112" s="37" t="s">
        <v>3467</v>
      </c>
    </row>
    <row r="1113" spans="1:24" s="3" customFormat="1" ht="16.5" customHeight="1">
      <c r="A1113" s="38">
        <v>229</v>
      </c>
      <c r="B1113" s="39">
        <v>40712</v>
      </c>
      <c r="C1113" s="38">
        <v>10302513</v>
      </c>
      <c r="D1113" s="40" t="s">
        <v>844</v>
      </c>
      <c r="E1113" s="38">
        <v>1</v>
      </c>
      <c r="F1113" s="38">
        <v>118</v>
      </c>
      <c r="G1113" s="38" t="s">
        <v>23</v>
      </c>
      <c r="H1113" s="42">
        <v>3162.39</v>
      </c>
      <c r="I1113" s="55"/>
      <c r="J1113" s="44">
        <v>42275</v>
      </c>
      <c r="K1113" s="42">
        <v>0</v>
      </c>
      <c r="L1113" s="42">
        <v>2383.36</v>
      </c>
      <c r="M1113" s="44">
        <v>45138</v>
      </c>
      <c r="N1113" s="42">
        <f>H1113-K1113-L1113</f>
        <v>779.02999999999975</v>
      </c>
      <c r="O1113" s="42">
        <v>0</v>
      </c>
      <c r="P1113" s="45">
        <v>0.13</v>
      </c>
      <c r="Q1113" s="42">
        <v>0</v>
      </c>
      <c r="R1113" s="42">
        <v>0</v>
      </c>
      <c r="S1113" s="42">
        <v>779.03</v>
      </c>
      <c r="T1113" s="38">
        <v>2101</v>
      </c>
      <c r="U1113" s="14">
        <f>S1113/H1113</f>
        <v>0.24634216526108418</v>
      </c>
      <c r="V1113" s="19"/>
      <c r="W1113" s="19"/>
      <c r="X1113" s="37" t="s">
        <v>3467</v>
      </c>
    </row>
    <row r="1114" spans="1:24" s="3" customFormat="1" ht="16.5" customHeight="1">
      <c r="A1114" s="38">
        <v>392</v>
      </c>
      <c r="B1114" s="39">
        <v>40712</v>
      </c>
      <c r="C1114" s="38">
        <v>10303366</v>
      </c>
      <c r="D1114" s="40" t="s">
        <v>333</v>
      </c>
      <c r="E1114" s="38">
        <v>30</v>
      </c>
      <c r="F1114" s="38">
        <v>118</v>
      </c>
      <c r="G1114" s="38" t="s">
        <v>23</v>
      </c>
      <c r="H1114" s="42">
        <v>1050</v>
      </c>
      <c r="I1114" s="55"/>
      <c r="J1114" s="44">
        <v>42275</v>
      </c>
      <c r="K1114" s="42">
        <v>0</v>
      </c>
      <c r="L1114" s="42">
        <v>791.34</v>
      </c>
      <c r="M1114" s="44">
        <v>45138</v>
      </c>
      <c r="N1114" s="42">
        <f>H1114-K1114-L1114</f>
        <v>258.65999999999997</v>
      </c>
      <c r="O1114" s="42">
        <v>0</v>
      </c>
      <c r="P1114" s="45">
        <v>0.13</v>
      </c>
      <c r="Q1114" s="42">
        <v>0</v>
      </c>
      <c r="R1114" s="42">
        <v>0</v>
      </c>
      <c r="S1114" s="42">
        <v>258.66000000000003</v>
      </c>
      <c r="T1114" s="38">
        <v>2101</v>
      </c>
      <c r="U1114" s="14">
        <f>S1114/H1114</f>
        <v>0.24634285714285717</v>
      </c>
      <c r="V1114" s="19"/>
      <c r="W1114" s="19"/>
      <c r="X1114" s="37" t="s">
        <v>3467</v>
      </c>
    </row>
    <row r="1115" spans="1:24" s="3" customFormat="1" ht="16.5" customHeight="1">
      <c r="A1115" s="38">
        <v>499</v>
      </c>
      <c r="B1115" s="39">
        <v>40712</v>
      </c>
      <c r="C1115" s="38">
        <v>10303645</v>
      </c>
      <c r="D1115" s="40" t="s">
        <v>1729</v>
      </c>
      <c r="E1115" s="38">
        <v>6</v>
      </c>
      <c r="F1115" s="38">
        <v>118</v>
      </c>
      <c r="G1115" s="38" t="s">
        <v>23</v>
      </c>
      <c r="H1115" s="42">
        <v>4102.5600000000004</v>
      </c>
      <c r="I1115" s="55"/>
      <c r="J1115" s="44">
        <v>42275</v>
      </c>
      <c r="K1115" s="42">
        <v>0</v>
      </c>
      <c r="L1115" s="42">
        <v>3091.92</v>
      </c>
      <c r="M1115" s="44">
        <v>45138</v>
      </c>
      <c r="N1115" s="42">
        <f>H1115-K1115-L1115</f>
        <v>1010.6400000000003</v>
      </c>
      <c r="O1115" s="42">
        <v>0</v>
      </c>
      <c r="P1115" s="45">
        <v>0.13</v>
      </c>
      <c r="Q1115" s="42">
        <v>0</v>
      </c>
      <c r="R1115" s="42">
        <v>0</v>
      </c>
      <c r="S1115" s="42">
        <v>1010.64</v>
      </c>
      <c r="T1115" s="38">
        <v>2101</v>
      </c>
      <c r="U1115" s="14">
        <f>S1115/H1115</f>
        <v>0.24634374634374631</v>
      </c>
      <c r="V1115" s="19"/>
      <c r="W1115" s="19"/>
      <c r="X1115" s="37" t="s">
        <v>3467</v>
      </c>
    </row>
    <row r="1116" spans="1:24" s="3" customFormat="1" ht="16.5" customHeight="1">
      <c r="A1116" s="38">
        <v>288</v>
      </c>
      <c r="B1116" s="39">
        <v>40712</v>
      </c>
      <c r="C1116" s="38">
        <v>10302590</v>
      </c>
      <c r="D1116" s="40" t="s">
        <v>1031</v>
      </c>
      <c r="E1116" s="38">
        <v>1</v>
      </c>
      <c r="F1116" s="38">
        <v>118</v>
      </c>
      <c r="G1116" s="38" t="s">
        <v>23</v>
      </c>
      <c r="H1116" s="42">
        <v>3247.86</v>
      </c>
      <c r="I1116" s="55"/>
      <c r="J1116" s="44">
        <v>42275</v>
      </c>
      <c r="K1116" s="42">
        <v>0</v>
      </c>
      <c r="L1116" s="42">
        <v>2447.77</v>
      </c>
      <c r="M1116" s="44">
        <v>45138</v>
      </c>
      <c r="N1116" s="42">
        <f>H1116-K1116-L1116</f>
        <v>800.09000000000015</v>
      </c>
      <c r="O1116" s="42">
        <v>0</v>
      </c>
      <c r="P1116" s="45">
        <v>0.13</v>
      </c>
      <c r="Q1116" s="42">
        <v>0</v>
      </c>
      <c r="R1116" s="42">
        <v>0</v>
      </c>
      <c r="S1116" s="42">
        <v>800.09</v>
      </c>
      <c r="T1116" s="38">
        <v>2101</v>
      </c>
      <c r="U1116" s="14">
        <f>S1116/H1116</f>
        <v>0.24634374634374634</v>
      </c>
      <c r="V1116" s="19"/>
      <c r="W1116" s="19"/>
      <c r="X1116" s="37" t="s">
        <v>3467</v>
      </c>
    </row>
    <row r="1117" spans="1:24" s="3" customFormat="1" ht="16.5" customHeight="1">
      <c r="A1117" s="38">
        <v>220</v>
      </c>
      <c r="B1117" s="39">
        <v>40712</v>
      </c>
      <c r="C1117" s="38">
        <v>10302504</v>
      </c>
      <c r="D1117" s="40" t="s">
        <v>1605</v>
      </c>
      <c r="E1117" s="38">
        <v>5</v>
      </c>
      <c r="F1117" s="38">
        <v>118</v>
      </c>
      <c r="G1117" s="38" t="s">
        <v>23</v>
      </c>
      <c r="H1117" s="42">
        <v>8119.65</v>
      </c>
      <c r="I1117" s="55"/>
      <c r="J1117" s="44">
        <v>42275</v>
      </c>
      <c r="K1117" s="42">
        <v>0</v>
      </c>
      <c r="L1117" s="42">
        <v>6119.41</v>
      </c>
      <c r="M1117" s="44">
        <v>45138</v>
      </c>
      <c r="N1117" s="42">
        <f>H1117-K1117-L1117</f>
        <v>2000.2399999999998</v>
      </c>
      <c r="O1117" s="42">
        <v>0</v>
      </c>
      <c r="P1117" s="45">
        <v>0.13</v>
      </c>
      <c r="Q1117" s="42">
        <v>0</v>
      </c>
      <c r="R1117" s="42">
        <v>0</v>
      </c>
      <c r="S1117" s="42">
        <v>2000.24</v>
      </c>
      <c r="T1117" s="38">
        <v>5000</v>
      </c>
      <c r="U1117" s="14">
        <f>S1117/H1117</f>
        <v>0.24634559371401477</v>
      </c>
      <c r="V1117" s="19"/>
      <c r="W1117" s="19"/>
      <c r="X1117" s="37" t="s">
        <v>3467</v>
      </c>
    </row>
    <row r="1118" spans="1:24" s="3" customFormat="1" ht="16.5" customHeight="1">
      <c r="A1118" s="38">
        <v>245</v>
      </c>
      <c r="B1118" s="39">
        <v>40712</v>
      </c>
      <c r="C1118" s="38">
        <v>10302528</v>
      </c>
      <c r="D1118" s="40" t="s">
        <v>866</v>
      </c>
      <c r="E1118" s="38">
        <v>2</v>
      </c>
      <c r="F1118" s="38">
        <v>118</v>
      </c>
      <c r="G1118" s="38" t="s">
        <v>23</v>
      </c>
      <c r="H1118" s="42">
        <v>5128.2</v>
      </c>
      <c r="I1118" s="55"/>
      <c r="J1118" s="44">
        <v>42275</v>
      </c>
      <c r="K1118" s="42">
        <v>0</v>
      </c>
      <c r="L1118" s="42">
        <v>3864.89</v>
      </c>
      <c r="M1118" s="44">
        <v>45138</v>
      </c>
      <c r="N1118" s="42">
        <f>H1118-K1118-L1118</f>
        <v>1263.31</v>
      </c>
      <c r="O1118" s="42">
        <v>0</v>
      </c>
      <c r="P1118" s="45">
        <v>0.13</v>
      </c>
      <c r="Q1118" s="42">
        <v>0</v>
      </c>
      <c r="R1118" s="42">
        <v>0</v>
      </c>
      <c r="S1118" s="42">
        <v>1263.31</v>
      </c>
      <c r="T1118" s="38">
        <v>2101</v>
      </c>
      <c r="U1118" s="14">
        <f>S1118/H1118</f>
        <v>0.24634569634569634</v>
      </c>
      <c r="V1118" s="19"/>
      <c r="W1118" s="19"/>
      <c r="X1118" s="37" t="s">
        <v>3467</v>
      </c>
    </row>
    <row r="1119" spans="1:24" s="3" customFormat="1" ht="16.5" customHeight="1">
      <c r="A1119" s="38">
        <v>463</v>
      </c>
      <c r="B1119" s="39">
        <v>40712</v>
      </c>
      <c r="C1119" s="38">
        <v>10303605</v>
      </c>
      <c r="D1119" s="40" t="s">
        <v>1707</v>
      </c>
      <c r="E1119" s="38">
        <v>1</v>
      </c>
      <c r="F1119" s="38">
        <v>118</v>
      </c>
      <c r="G1119" s="38" t="s">
        <v>23</v>
      </c>
      <c r="H1119" s="42">
        <v>555.55999999999995</v>
      </c>
      <c r="I1119" s="55"/>
      <c r="J1119" s="44">
        <v>42275</v>
      </c>
      <c r="K1119" s="42">
        <v>0</v>
      </c>
      <c r="L1119" s="42">
        <v>418.7</v>
      </c>
      <c r="M1119" s="44">
        <v>45138</v>
      </c>
      <c r="N1119" s="42">
        <f>H1119-K1119-L1119</f>
        <v>136.85999999999996</v>
      </c>
      <c r="O1119" s="42">
        <v>0</v>
      </c>
      <c r="P1119" s="45">
        <v>0.13</v>
      </c>
      <c r="Q1119" s="42">
        <v>0</v>
      </c>
      <c r="R1119" s="42">
        <v>0</v>
      </c>
      <c r="S1119" s="42">
        <v>136.86000000000001</v>
      </c>
      <c r="T1119" s="38">
        <v>5000</v>
      </c>
      <c r="U1119" s="14">
        <f>S1119/H1119</f>
        <v>0.24634602923176618</v>
      </c>
      <c r="V1119" s="19"/>
      <c r="W1119" s="19"/>
      <c r="X1119" s="37" t="s">
        <v>3467</v>
      </c>
    </row>
    <row r="1120" spans="1:24" s="3" customFormat="1" ht="16.5" customHeight="1">
      <c r="A1120" s="38">
        <v>231</v>
      </c>
      <c r="B1120" s="39">
        <v>40712</v>
      </c>
      <c r="C1120" s="38">
        <v>10302515</v>
      </c>
      <c r="D1120" s="40" t="s">
        <v>1613</v>
      </c>
      <c r="E1120" s="38">
        <v>1</v>
      </c>
      <c r="F1120" s="38">
        <v>118</v>
      </c>
      <c r="G1120" s="38" t="s">
        <v>23</v>
      </c>
      <c r="H1120" s="42">
        <v>4102.5600000000004</v>
      </c>
      <c r="I1120" s="55"/>
      <c r="J1120" s="44">
        <v>42275</v>
      </c>
      <c r="K1120" s="42">
        <v>0</v>
      </c>
      <c r="L1120" s="42">
        <v>3091.91</v>
      </c>
      <c r="M1120" s="44">
        <v>45138</v>
      </c>
      <c r="N1120" s="42">
        <f>H1120-K1120-L1120</f>
        <v>1010.6500000000005</v>
      </c>
      <c r="O1120" s="42">
        <v>0</v>
      </c>
      <c r="P1120" s="45">
        <v>0.13</v>
      </c>
      <c r="Q1120" s="42">
        <v>0</v>
      </c>
      <c r="R1120" s="42">
        <v>0</v>
      </c>
      <c r="S1120" s="42">
        <v>1010.65</v>
      </c>
      <c r="T1120" s="38">
        <v>2101</v>
      </c>
      <c r="U1120" s="14">
        <f>S1120/H1120</f>
        <v>0.24634618384618381</v>
      </c>
      <c r="V1120" s="19"/>
      <c r="W1120" s="19"/>
      <c r="X1120" s="37" t="s">
        <v>3467</v>
      </c>
    </row>
    <row r="1121" spans="1:24" s="3" customFormat="1" ht="16.5" customHeight="1">
      <c r="A1121" s="38">
        <v>260</v>
      </c>
      <c r="B1121" s="39">
        <v>40712</v>
      </c>
      <c r="C1121" s="38">
        <v>10302567</v>
      </c>
      <c r="D1121" s="40" t="s">
        <v>1624</v>
      </c>
      <c r="E1121" s="38">
        <v>1</v>
      </c>
      <c r="F1121" s="38">
        <v>118</v>
      </c>
      <c r="G1121" s="38" t="s">
        <v>23</v>
      </c>
      <c r="H1121" s="42">
        <v>3897.44</v>
      </c>
      <c r="I1121" s="55"/>
      <c r="J1121" s="44">
        <v>42275</v>
      </c>
      <c r="K1121" s="42">
        <v>0</v>
      </c>
      <c r="L1121" s="42">
        <v>2937.32</v>
      </c>
      <c r="M1121" s="44">
        <v>45138</v>
      </c>
      <c r="N1121" s="42">
        <f>H1121-K1121-L1121</f>
        <v>960.11999999999989</v>
      </c>
      <c r="O1121" s="42">
        <v>0</v>
      </c>
      <c r="P1121" s="45">
        <v>0.13</v>
      </c>
      <c r="Q1121" s="42">
        <v>0</v>
      </c>
      <c r="R1121" s="42">
        <v>0</v>
      </c>
      <c r="S1121" s="42">
        <v>960.12</v>
      </c>
      <c r="T1121" s="38">
        <v>2101</v>
      </c>
      <c r="U1121" s="14">
        <f>S1121/H1121</f>
        <v>0.246346319635453</v>
      </c>
      <c r="V1121" s="19"/>
      <c r="W1121" s="19"/>
      <c r="X1121" s="37" t="s">
        <v>3467</v>
      </c>
    </row>
    <row r="1122" spans="1:24" s="3" customFormat="1" ht="16.5" customHeight="1">
      <c r="A1122" s="38">
        <v>400</v>
      </c>
      <c r="B1122" s="39">
        <v>40712</v>
      </c>
      <c r="C1122" s="38">
        <v>10303373</v>
      </c>
      <c r="D1122" s="40" t="s">
        <v>101</v>
      </c>
      <c r="E1122" s="38">
        <v>1</v>
      </c>
      <c r="F1122" s="38">
        <v>118</v>
      </c>
      <c r="G1122" s="38" t="s">
        <v>23</v>
      </c>
      <c r="H1122" s="42">
        <v>3280</v>
      </c>
      <c r="I1122" s="55"/>
      <c r="J1122" s="44">
        <v>42275</v>
      </c>
      <c r="K1122" s="42">
        <v>0</v>
      </c>
      <c r="L1122" s="42">
        <v>2471.98</v>
      </c>
      <c r="M1122" s="44">
        <v>45138</v>
      </c>
      <c r="N1122" s="42">
        <f>H1122-K1122-L1122</f>
        <v>808.02</v>
      </c>
      <c r="O1122" s="42">
        <v>0</v>
      </c>
      <c r="P1122" s="45">
        <v>0.13</v>
      </c>
      <c r="Q1122" s="42">
        <v>0</v>
      </c>
      <c r="R1122" s="42">
        <v>0</v>
      </c>
      <c r="S1122" s="42">
        <v>808.02</v>
      </c>
      <c r="T1122" s="38">
        <v>2001</v>
      </c>
      <c r="U1122" s="14">
        <f>S1122/H1122</f>
        <v>0.24634756097560975</v>
      </c>
      <c r="V1122" s="19"/>
      <c r="W1122" s="19"/>
      <c r="X1122" s="37" t="s">
        <v>3467</v>
      </c>
    </row>
    <row r="1123" spans="1:24" s="3" customFormat="1" ht="16.5" customHeight="1">
      <c r="A1123" s="38">
        <v>560</v>
      </c>
      <c r="B1123" s="39">
        <v>40712</v>
      </c>
      <c r="C1123" s="38">
        <v>10303905</v>
      </c>
      <c r="D1123" s="40" t="s">
        <v>863</v>
      </c>
      <c r="E1123" s="38">
        <v>11</v>
      </c>
      <c r="F1123" s="38">
        <v>118</v>
      </c>
      <c r="G1123" s="38" t="s">
        <v>23</v>
      </c>
      <c r="H1123" s="42">
        <v>7323.91</v>
      </c>
      <c r="I1123" s="55"/>
      <c r="J1123" s="44">
        <v>42275</v>
      </c>
      <c r="K1123" s="42">
        <v>0</v>
      </c>
      <c r="L1123" s="42">
        <v>5519.68</v>
      </c>
      <c r="M1123" s="44">
        <v>45138</v>
      </c>
      <c r="N1123" s="42">
        <f>H1123-K1123-L1123</f>
        <v>1804.2299999999996</v>
      </c>
      <c r="O1123" s="42">
        <v>0</v>
      </c>
      <c r="P1123" s="45">
        <v>0.13</v>
      </c>
      <c r="Q1123" s="42">
        <v>0</v>
      </c>
      <c r="R1123" s="42">
        <v>0</v>
      </c>
      <c r="S1123" s="42">
        <v>1804.23</v>
      </c>
      <c r="T1123" s="38">
        <v>2101</v>
      </c>
      <c r="U1123" s="14">
        <f>S1123/H1123</f>
        <v>0.24634792071448175</v>
      </c>
      <c r="V1123" s="19"/>
      <c r="W1123" s="19"/>
      <c r="X1123" s="37" t="s">
        <v>3467</v>
      </c>
    </row>
    <row r="1124" spans="1:24" s="3" customFormat="1" ht="16.5" customHeight="1">
      <c r="A1124" s="38">
        <v>361</v>
      </c>
      <c r="B1124" s="39">
        <v>40712</v>
      </c>
      <c r="C1124" s="38">
        <v>10303332</v>
      </c>
      <c r="D1124" s="40" t="s">
        <v>1668</v>
      </c>
      <c r="E1124" s="38">
        <v>1</v>
      </c>
      <c r="F1124" s="38">
        <v>118</v>
      </c>
      <c r="G1124" s="38" t="s">
        <v>23</v>
      </c>
      <c r="H1124" s="42">
        <v>1290</v>
      </c>
      <c r="I1124" s="55"/>
      <c r="J1124" s="44">
        <v>42275</v>
      </c>
      <c r="K1124" s="42">
        <v>0</v>
      </c>
      <c r="L1124" s="42">
        <v>972.21</v>
      </c>
      <c r="M1124" s="44">
        <v>45138</v>
      </c>
      <c r="N1124" s="42">
        <f>H1124-K1124-L1124</f>
        <v>317.78999999999996</v>
      </c>
      <c r="O1124" s="42">
        <v>0</v>
      </c>
      <c r="P1124" s="45">
        <v>0.13</v>
      </c>
      <c r="Q1124" s="42">
        <v>0</v>
      </c>
      <c r="R1124" s="42">
        <v>0</v>
      </c>
      <c r="S1124" s="42">
        <v>317.79000000000002</v>
      </c>
      <c r="T1124" s="38">
        <v>5000</v>
      </c>
      <c r="U1124" s="14">
        <f>S1124/H1124</f>
        <v>0.24634883720930234</v>
      </c>
      <c r="V1124" s="19"/>
      <c r="W1124" s="19"/>
      <c r="X1124" s="37" t="s">
        <v>3467</v>
      </c>
    </row>
    <row r="1125" spans="1:24" s="3" customFormat="1" ht="16.5" customHeight="1">
      <c r="A1125" s="38">
        <v>501</v>
      </c>
      <c r="B1125" s="39">
        <v>40712</v>
      </c>
      <c r="C1125" s="38">
        <v>10303647</v>
      </c>
      <c r="D1125" s="40" t="s">
        <v>1731</v>
      </c>
      <c r="E1125" s="38">
        <v>4</v>
      </c>
      <c r="F1125" s="38">
        <v>118</v>
      </c>
      <c r="G1125" s="38" t="s">
        <v>23</v>
      </c>
      <c r="H1125" s="42">
        <v>3213.68</v>
      </c>
      <c r="I1125" s="55"/>
      <c r="J1125" s="44">
        <v>42275</v>
      </c>
      <c r="K1125" s="42">
        <v>0</v>
      </c>
      <c r="L1125" s="42">
        <v>2421.9899999999998</v>
      </c>
      <c r="M1125" s="44">
        <v>45138</v>
      </c>
      <c r="N1125" s="42">
        <f>H1125-K1125-L1125</f>
        <v>791.69</v>
      </c>
      <c r="O1125" s="42">
        <v>0</v>
      </c>
      <c r="P1125" s="45">
        <v>0.13</v>
      </c>
      <c r="Q1125" s="42">
        <v>0</v>
      </c>
      <c r="R1125" s="42">
        <v>0</v>
      </c>
      <c r="S1125" s="42">
        <v>791.69</v>
      </c>
      <c r="T1125" s="38">
        <v>5000</v>
      </c>
      <c r="U1125" s="14">
        <f>S1125/H1125</f>
        <v>0.24634997884045706</v>
      </c>
      <c r="V1125" s="19"/>
      <c r="W1125" s="19"/>
      <c r="X1125" s="37" t="s">
        <v>3467</v>
      </c>
    </row>
    <row r="1126" spans="1:24" s="3" customFormat="1" ht="16.5" customHeight="1">
      <c r="A1126" s="38">
        <v>435</v>
      </c>
      <c r="B1126" s="39">
        <v>40712</v>
      </c>
      <c r="C1126" s="38">
        <v>10303586</v>
      </c>
      <c r="D1126" s="40" t="s">
        <v>1073</v>
      </c>
      <c r="E1126" s="38">
        <v>2</v>
      </c>
      <c r="F1126" s="38">
        <v>118</v>
      </c>
      <c r="G1126" s="38" t="s">
        <v>23</v>
      </c>
      <c r="H1126" s="42">
        <v>4403.42</v>
      </c>
      <c r="I1126" s="55"/>
      <c r="J1126" s="44">
        <v>42275</v>
      </c>
      <c r="K1126" s="42">
        <v>0</v>
      </c>
      <c r="L1126" s="42">
        <v>3318.63</v>
      </c>
      <c r="M1126" s="44">
        <v>45138</v>
      </c>
      <c r="N1126" s="42">
        <f>H1126-K1126-L1126</f>
        <v>1084.79</v>
      </c>
      <c r="O1126" s="42">
        <v>0</v>
      </c>
      <c r="P1126" s="45">
        <v>0.13</v>
      </c>
      <c r="Q1126" s="42">
        <v>0</v>
      </c>
      <c r="R1126" s="42">
        <v>0</v>
      </c>
      <c r="S1126" s="42">
        <v>1084.79</v>
      </c>
      <c r="T1126" s="38">
        <v>5000</v>
      </c>
      <c r="U1126" s="14">
        <f>S1126/H1126</f>
        <v>0.24635169936095125</v>
      </c>
      <c r="V1126" s="19"/>
      <c r="W1126" s="19"/>
      <c r="X1126" s="37" t="s">
        <v>3467</v>
      </c>
    </row>
    <row r="1127" spans="1:24" s="3" customFormat="1" ht="16.5" customHeight="1">
      <c r="A1127" s="38">
        <v>473</v>
      </c>
      <c r="B1127" s="39">
        <v>40712</v>
      </c>
      <c r="C1127" s="38">
        <v>10303616</v>
      </c>
      <c r="D1127" s="40" t="s">
        <v>453</v>
      </c>
      <c r="E1127" s="38">
        <v>1</v>
      </c>
      <c r="F1127" s="38">
        <v>118</v>
      </c>
      <c r="G1127" s="38" t="s">
        <v>23</v>
      </c>
      <c r="H1127" s="42">
        <v>4017.09</v>
      </c>
      <c r="I1127" s="55"/>
      <c r="J1127" s="44">
        <v>42275</v>
      </c>
      <c r="K1127" s="42">
        <v>0</v>
      </c>
      <c r="L1127" s="42">
        <v>3027.47</v>
      </c>
      <c r="M1127" s="44">
        <v>45138</v>
      </c>
      <c r="N1127" s="42">
        <f>H1127-K1127-L1127</f>
        <v>989.62000000000035</v>
      </c>
      <c r="O1127" s="42">
        <v>0</v>
      </c>
      <c r="P1127" s="45">
        <v>0.13</v>
      </c>
      <c r="Q1127" s="42">
        <v>0</v>
      </c>
      <c r="R1127" s="42">
        <v>0</v>
      </c>
      <c r="S1127" s="42">
        <v>989.62</v>
      </c>
      <c r="T1127" s="38">
        <v>2101</v>
      </c>
      <c r="U1127" s="14">
        <f>S1127/H1127</f>
        <v>0.24635245911841655</v>
      </c>
      <c r="V1127" s="19"/>
      <c r="W1127" s="19"/>
      <c r="X1127" s="37" t="s">
        <v>3467</v>
      </c>
    </row>
    <row r="1128" spans="1:24" s="3" customFormat="1" ht="16.5" customHeight="1">
      <c r="A1128" s="38">
        <v>358</v>
      </c>
      <c r="B1128" s="39">
        <v>40712</v>
      </c>
      <c r="C1128" s="38">
        <v>10303329</v>
      </c>
      <c r="D1128" s="40" t="s">
        <v>588</v>
      </c>
      <c r="E1128" s="38">
        <v>2</v>
      </c>
      <c r="F1128" s="38">
        <v>118</v>
      </c>
      <c r="G1128" s="38" t="s">
        <v>23</v>
      </c>
      <c r="H1128" s="42">
        <v>2824</v>
      </c>
      <c r="I1128" s="55"/>
      <c r="J1128" s="44">
        <v>42275</v>
      </c>
      <c r="K1128" s="42">
        <v>0</v>
      </c>
      <c r="L1128" s="42">
        <v>2128.3000000000002</v>
      </c>
      <c r="M1128" s="44">
        <v>45138</v>
      </c>
      <c r="N1128" s="42">
        <f>H1128-K1128-L1128</f>
        <v>695.69999999999982</v>
      </c>
      <c r="O1128" s="42">
        <v>0</v>
      </c>
      <c r="P1128" s="45">
        <v>0.13</v>
      </c>
      <c r="Q1128" s="42">
        <v>0</v>
      </c>
      <c r="R1128" s="42">
        <v>0</v>
      </c>
      <c r="S1128" s="42">
        <v>695.7</v>
      </c>
      <c r="T1128" s="38">
        <v>5000</v>
      </c>
      <c r="U1128" s="14">
        <f>S1128/H1128</f>
        <v>0.24635269121813033</v>
      </c>
      <c r="V1128" s="19"/>
      <c r="W1128" s="19"/>
      <c r="X1128" s="37" t="s">
        <v>3467</v>
      </c>
    </row>
    <row r="1129" spans="1:24" s="3" customFormat="1" ht="16.5" customHeight="1">
      <c r="A1129" s="38">
        <v>590</v>
      </c>
      <c r="B1129" s="39">
        <v>40712</v>
      </c>
      <c r="C1129" s="38">
        <v>10303934</v>
      </c>
      <c r="D1129" s="40" t="s">
        <v>1778</v>
      </c>
      <c r="E1129" s="38">
        <v>1</v>
      </c>
      <c r="F1129" s="38">
        <v>118</v>
      </c>
      <c r="G1129" s="38" t="s">
        <v>23</v>
      </c>
      <c r="H1129" s="42">
        <v>2051.2800000000002</v>
      </c>
      <c r="I1129" s="55"/>
      <c r="J1129" s="44">
        <v>42275</v>
      </c>
      <c r="K1129" s="42">
        <v>0</v>
      </c>
      <c r="L1129" s="42">
        <v>1545.94</v>
      </c>
      <c r="M1129" s="44">
        <v>45138</v>
      </c>
      <c r="N1129" s="42">
        <f>H1129-K1129-L1129</f>
        <v>505.34000000000015</v>
      </c>
      <c r="O1129" s="42">
        <v>0</v>
      </c>
      <c r="P1129" s="45">
        <v>0.13</v>
      </c>
      <c r="Q1129" s="42">
        <v>0</v>
      </c>
      <c r="R1129" s="42">
        <v>0</v>
      </c>
      <c r="S1129" s="42">
        <v>505.34</v>
      </c>
      <c r="T1129" s="38">
        <v>5000</v>
      </c>
      <c r="U1129" s="14">
        <f>S1129/H1129</f>
        <v>0.24635349635349632</v>
      </c>
      <c r="V1129" s="19"/>
      <c r="W1129" s="19"/>
      <c r="X1129" s="37" t="s">
        <v>3467</v>
      </c>
    </row>
    <row r="1130" spans="1:24" s="3" customFormat="1" ht="16.5" customHeight="1">
      <c r="A1130" s="38">
        <v>489</v>
      </c>
      <c r="B1130" s="39">
        <v>40712</v>
      </c>
      <c r="C1130" s="38">
        <v>10303633</v>
      </c>
      <c r="D1130" s="40" t="s">
        <v>1721</v>
      </c>
      <c r="E1130" s="38">
        <v>1</v>
      </c>
      <c r="F1130" s="38">
        <v>118</v>
      </c>
      <c r="G1130" s="38" t="s">
        <v>23</v>
      </c>
      <c r="H1130" s="42">
        <v>1082.9100000000001</v>
      </c>
      <c r="I1130" s="55"/>
      <c r="J1130" s="44">
        <v>42275</v>
      </c>
      <c r="K1130" s="42">
        <v>0</v>
      </c>
      <c r="L1130" s="42">
        <v>816.13</v>
      </c>
      <c r="M1130" s="44">
        <v>45138</v>
      </c>
      <c r="N1130" s="42">
        <f>H1130-K1130-L1130</f>
        <v>266.78000000000009</v>
      </c>
      <c r="O1130" s="42">
        <v>0</v>
      </c>
      <c r="P1130" s="45">
        <v>0.13</v>
      </c>
      <c r="Q1130" s="42">
        <v>0</v>
      </c>
      <c r="R1130" s="42">
        <v>0</v>
      </c>
      <c r="S1130" s="42">
        <v>266.77999999999997</v>
      </c>
      <c r="T1130" s="38">
        <v>1601</v>
      </c>
      <c r="U1130" s="14">
        <f>S1130/H1130</f>
        <v>0.24635472938656025</v>
      </c>
      <c r="V1130" s="19"/>
      <c r="W1130" s="19"/>
      <c r="X1130" s="37" t="s">
        <v>3467</v>
      </c>
    </row>
    <row r="1131" spans="1:24" s="3" customFormat="1" ht="16.5" customHeight="1">
      <c r="A1131" s="38">
        <v>221</v>
      </c>
      <c r="B1131" s="39">
        <v>40712</v>
      </c>
      <c r="C1131" s="38">
        <v>10302505</v>
      </c>
      <c r="D1131" s="40" t="s">
        <v>1606</v>
      </c>
      <c r="E1131" s="38">
        <v>3</v>
      </c>
      <c r="F1131" s="38">
        <v>118</v>
      </c>
      <c r="G1131" s="38" t="s">
        <v>23</v>
      </c>
      <c r="H1131" s="42">
        <v>3846.15</v>
      </c>
      <c r="I1131" s="55"/>
      <c r="J1131" s="44">
        <v>42275</v>
      </c>
      <c r="K1131" s="42">
        <v>0</v>
      </c>
      <c r="L1131" s="42">
        <v>2898.63</v>
      </c>
      <c r="M1131" s="44">
        <v>45138</v>
      </c>
      <c r="N1131" s="42">
        <f>H1131-K1131-L1131</f>
        <v>947.52</v>
      </c>
      <c r="O1131" s="42">
        <v>0</v>
      </c>
      <c r="P1131" s="45">
        <v>0.13</v>
      </c>
      <c r="Q1131" s="42">
        <v>0</v>
      </c>
      <c r="R1131" s="42">
        <v>0</v>
      </c>
      <c r="S1131" s="42">
        <v>947.52</v>
      </c>
      <c r="T1131" s="38">
        <v>5000</v>
      </c>
      <c r="U1131" s="14">
        <f>S1131/H1131</f>
        <v>0.24635544635544634</v>
      </c>
      <c r="V1131" s="19"/>
      <c r="W1131" s="19"/>
      <c r="X1131" s="37" t="s">
        <v>3467</v>
      </c>
    </row>
    <row r="1132" spans="1:24" s="3" customFormat="1" ht="16.5" customHeight="1">
      <c r="A1132" s="38">
        <v>394</v>
      </c>
      <c r="B1132" s="39">
        <v>40712</v>
      </c>
      <c r="C1132" s="38">
        <v>10303367</v>
      </c>
      <c r="D1132" s="40" t="s">
        <v>1641</v>
      </c>
      <c r="E1132" s="38">
        <v>14</v>
      </c>
      <c r="F1132" s="38">
        <v>118</v>
      </c>
      <c r="G1132" s="38" t="s">
        <v>23</v>
      </c>
      <c r="H1132" s="42">
        <v>280</v>
      </c>
      <c r="I1132" s="55"/>
      <c r="J1132" s="44">
        <v>42275</v>
      </c>
      <c r="K1132" s="42">
        <v>0</v>
      </c>
      <c r="L1132" s="42">
        <v>211.02</v>
      </c>
      <c r="M1132" s="44">
        <v>45138</v>
      </c>
      <c r="N1132" s="42">
        <f>H1132-K1132-L1132</f>
        <v>68.97999999999999</v>
      </c>
      <c r="O1132" s="42">
        <v>0</v>
      </c>
      <c r="P1132" s="45">
        <v>0.13</v>
      </c>
      <c r="Q1132" s="42">
        <v>0</v>
      </c>
      <c r="R1132" s="42">
        <v>0</v>
      </c>
      <c r="S1132" s="42">
        <v>68.98</v>
      </c>
      <c r="T1132" s="38">
        <v>2101</v>
      </c>
      <c r="U1132" s="14">
        <f>S1132/H1132</f>
        <v>0.24635714285714286</v>
      </c>
      <c r="V1132" s="19"/>
      <c r="W1132" s="19"/>
      <c r="X1132" s="37" t="s">
        <v>3467</v>
      </c>
    </row>
    <row r="1133" spans="1:24" s="3" customFormat="1" ht="16.5" customHeight="1">
      <c r="A1133" s="38">
        <v>241</v>
      </c>
      <c r="B1133" s="39">
        <v>40712</v>
      </c>
      <c r="C1133" s="38">
        <v>10302525</v>
      </c>
      <c r="D1133" s="40" t="s">
        <v>1617</v>
      </c>
      <c r="E1133" s="38">
        <v>1</v>
      </c>
      <c r="F1133" s="38">
        <v>118</v>
      </c>
      <c r="G1133" s="38" t="s">
        <v>23</v>
      </c>
      <c r="H1133" s="42">
        <v>2905.98</v>
      </c>
      <c r="I1133" s="55"/>
      <c r="J1133" s="44">
        <v>42275</v>
      </c>
      <c r="K1133" s="42">
        <v>0</v>
      </c>
      <c r="L1133" s="42">
        <v>2190.0700000000002</v>
      </c>
      <c r="M1133" s="44">
        <v>45138</v>
      </c>
      <c r="N1133" s="42">
        <f>H1133-K1133-L1133</f>
        <v>715.90999999999985</v>
      </c>
      <c r="O1133" s="42">
        <v>0</v>
      </c>
      <c r="P1133" s="45">
        <v>0.13</v>
      </c>
      <c r="Q1133" s="42">
        <v>0</v>
      </c>
      <c r="R1133" s="42">
        <v>0</v>
      </c>
      <c r="S1133" s="42">
        <v>715.91</v>
      </c>
      <c r="T1133" s="38">
        <v>2106</v>
      </c>
      <c r="U1133" s="14">
        <f>S1133/H1133</f>
        <v>0.2463575110633934</v>
      </c>
      <c r="V1133" s="19"/>
      <c r="W1133" s="19"/>
      <c r="X1133" s="37" t="s">
        <v>3467</v>
      </c>
    </row>
    <row r="1134" spans="1:24" s="3" customFormat="1" ht="16.5" customHeight="1">
      <c r="A1134" s="38">
        <v>477</v>
      </c>
      <c r="B1134" s="39">
        <v>40712</v>
      </c>
      <c r="C1134" s="38">
        <v>10303620</v>
      </c>
      <c r="D1134" s="40" t="s">
        <v>126</v>
      </c>
      <c r="E1134" s="38">
        <v>2</v>
      </c>
      <c r="F1134" s="38">
        <v>118</v>
      </c>
      <c r="G1134" s="38" t="s">
        <v>23</v>
      </c>
      <c r="H1134" s="42">
        <v>1300</v>
      </c>
      <c r="I1134" s="55"/>
      <c r="J1134" s="44">
        <v>42275</v>
      </c>
      <c r="K1134" s="42">
        <v>0</v>
      </c>
      <c r="L1134" s="42">
        <v>979.73</v>
      </c>
      <c r="M1134" s="44">
        <v>45138</v>
      </c>
      <c r="N1134" s="42">
        <f>H1134-K1134-L1134</f>
        <v>320.27</v>
      </c>
      <c r="O1134" s="42">
        <v>0</v>
      </c>
      <c r="P1134" s="45">
        <v>0.13</v>
      </c>
      <c r="Q1134" s="42">
        <v>0</v>
      </c>
      <c r="R1134" s="42">
        <v>0</v>
      </c>
      <c r="S1134" s="42">
        <v>320.27</v>
      </c>
      <c r="T1134" s="38">
        <v>5000</v>
      </c>
      <c r="U1134" s="14">
        <f>S1134/H1134</f>
        <v>0.24636153846153844</v>
      </c>
      <c r="V1134" s="19"/>
      <c r="W1134" s="19"/>
      <c r="X1134" s="37" t="s">
        <v>3467</v>
      </c>
    </row>
    <row r="1135" spans="1:24" s="3" customFormat="1" ht="16.5" customHeight="1">
      <c r="A1135" s="38">
        <v>386</v>
      </c>
      <c r="B1135" s="39">
        <v>40712</v>
      </c>
      <c r="C1135" s="38">
        <v>10303359</v>
      </c>
      <c r="D1135" s="40" t="s">
        <v>1680</v>
      </c>
      <c r="E1135" s="38">
        <v>22</v>
      </c>
      <c r="F1135" s="38">
        <v>118</v>
      </c>
      <c r="G1135" s="38" t="s">
        <v>23</v>
      </c>
      <c r="H1135" s="42">
        <v>896</v>
      </c>
      <c r="I1135" s="55"/>
      <c r="J1135" s="44">
        <v>42275</v>
      </c>
      <c r="K1135" s="42">
        <v>0</v>
      </c>
      <c r="L1135" s="42">
        <v>675.26</v>
      </c>
      <c r="M1135" s="44">
        <v>45138</v>
      </c>
      <c r="N1135" s="42">
        <f>H1135-K1135-L1135</f>
        <v>220.74</v>
      </c>
      <c r="O1135" s="42">
        <v>0</v>
      </c>
      <c r="P1135" s="45">
        <v>0.13</v>
      </c>
      <c r="Q1135" s="42">
        <v>0</v>
      </c>
      <c r="R1135" s="42">
        <v>0</v>
      </c>
      <c r="S1135" s="42">
        <v>220.74</v>
      </c>
      <c r="T1135" s="38">
        <v>1601</v>
      </c>
      <c r="U1135" s="14">
        <f>S1135/H1135</f>
        <v>0.24636160714285715</v>
      </c>
      <c r="V1135" s="19"/>
      <c r="W1135" s="19"/>
      <c r="X1135" s="37" t="s">
        <v>3467</v>
      </c>
    </row>
    <row r="1136" spans="1:24" s="3" customFormat="1" ht="16.5" customHeight="1">
      <c r="A1136" s="38">
        <v>488</v>
      </c>
      <c r="B1136" s="39">
        <v>40712</v>
      </c>
      <c r="C1136" s="38">
        <v>10303632</v>
      </c>
      <c r="D1136" s="40" t="s">
        <v>1720</v>
      </c>
      <c r="E1136" s="38">
        <v>1</v>
      </c>
      <c r="F1136" s="38">
        <v>118</v>
      </c>
      <c r="G1136" s="38" t="s">
        <v>23</v>
      </c>
      <c r="H1136" s="42">
        <v>2521.37</v>
      </c>
      <c r="I1136" s="55"/>
      <c r="J1136" s="44">
        <v>42275</v>
      </c>
      <c r="K1136" s="42">
        <v>0</v>
      </c>
      <c r="L1136" s="42">
        <v>1900.2</v>
      </c>
      <c r="M1136" s="44">
        <v>45138</v>
      </c>
      <c r="N1136" s="42">
        <f>H1136-K1136-L1136</f>
        <v>621.16999999999985</v>
      </c>
      <c r="O1136" s="42">
        <v>0</v>
      </c>
      <c r="P1136" s="45">
        <v>0.13</v>
      </c>
      <c r="Q1136" s="42">
        <v>0</v>
      </c>
      <c r="R1136" s="42">
        <v>0</v>
      </c>
      <c r="S1136" s="42">
        <v>621.16999999999996</v>
      </c>
      <c r="T1136" s="38">
        <v>1601</v>
      </c>
      <c r="U1136" s="14">
        <f>S1136/H1136</f>
        <v>0.2463620967965828</v>
      </c>
      <c r="V1136" s="19"/>
      <c r="W1136" s="19"/>
      <c r="X1136" s="37" t="s">
        <v>3467</v>
      </c>
    </row>
    <row r="1137" spans="1:24" s="3" customFormat="1" ht="16.5" customHeight="1">
      <c r="A1137" s="38">
        <v>383</v>
      </c>
      <c r="B1137" s="39">
        <v>40712</v>
      </c>
      <c r="C1137" s="38">
        <v>10303355</v>
      </c>
      <c r="D1137" s="40" t="s">
        <v>238</v>
      </c>
      <c r="E1137" s="38">
        <v>8</v>
      </c>
      <c r="F1137" s="38">
        <v>118</v>
      </c>
      <c r="G1137" s="38" t="s">
        <v>23</v>
      </c>
      <c r="H1137" s="42">
        <v>2032</v>
      </c>
      <c r="I1137" s="55"/>
      <c r="J1137" s="44">
        <v>42275</v>
      </c>
      <c r="K1137" s="42">
        <v>0</v>
      </c>
      <c r="L1137" s="42">
        <v>1531.39</v>
      </c>
      <c r="M1137" s="44">
        <v>45138</v>
      </c>
      <c r="N1137" s="42">
        <f>H1137-K1137-L1137</f>
        <v>500.6099999999999</v>
      </c>
      <c r="O1137" s="42">
        <v>0</v>
      </c>
      <c r="P1137" s="45">
        <v>0.13</v>
      </c>
      <c r="Q1137" s="42">
        <v>0</v>
      </c>
      <c r="R1137" s="42">
        <v>0</v>
      </c>
      <c r="S1137" s="42">
        <v>500.61</v>
      </c>
      <c r="T1137" s="38">
        <v>2101</v>
      </c>
      <c r="U1137" s="14">
        <f>S1137/H1137</f>
        <v>0.24636318897637796</v>
      </c>
      <c r="V1137" s="19"/>
      <c r="W1137" s="19"/>
      <c r="X1137" s="37" t="s">
        <v>3467</v>
      </c>
    </row>
    <row r="1138" spans="1:24" s="3" customFormat="1" ht="16.5" customHeight="1">
      <c r="A1138" s="38">
        <v>419</v>
      </c>
      <c r="B1138" s="39">
        <v>40712</v>
      </c>
      <c r="C1138" s="38">
        <v>10303413</v>
      </c>
      <c r="D1138" s="40" t="s">
        <v>589</v>
      </c>
      <c r="E1138" s="38">
        <v>2</v>
      </c>
      <c r="F1138" s="38">
        <v>118</v>
      </c>
      <c r="G1138" s="38" t="s">
        <v>23</v>
      </c>
      <c r="H1138" s="42">
        <v>4856</v>
      </c>
      <c r="I1138" s="55"/>
      <c r="J1138" s="44">
        <v>42275</v>
      </c>
      <c r="K1138" s="42">
        <v>0</v>
      </c>
      <c r="L1138" s="42">
        <v>3659.66</v>
      </c>
      <c r="M1138" s="44">
        <v>45138</v>
      </c>
      <c r="N1138" s="42">
        <f>H1138-K1138-L1138</f>
        <v>1196.3400000000001</v>
      </c>
      <c r="O1138" s="42">
        <v>0</v>
      </c>
      <c r="P1138" s="45">
        <v>0.13</v>
      </c>
      <c r="Q1138" s="42">
        <v>0</v>
      </c>
      <c r="R1138" s="42">
        <v>0</v>
      </c>
      <c r="S1138" s="42">
        <v>1196.3399999999999</v>
      </c>
      <c r="T1138" s="38">
        <v>2004</v>
      </c>
      <c r="U1138" s="14">
        <f>S1138/H1138</f>
        <v>0.24636326194398681</v>
      </c>
      <c r="V1138" s="19"/>
      <c r="W1138" s="19"/>
      <c r="X1138" s="37" t="s">
        <v>3467</v>
      </c>
    </row>
    <row r="1139" spans="1:24" s="3" customFormat="1" ht="16.5" customHeight="1">
      <c r="A1139" s="38">
        <v>433</v>
      </c>
      <c r="B1139" s="39">
        <v>40712</v>
      </c>
      <c r="C1139" s="38">
        <v>10303426</v>
      </c>
      <c r="D1139" s="40" t="s">
        <v>231</v>
      </c>
      <c r="E1139" s="38">
        <v>1</v>
      </c>
      <c r="F1139" s="38">
        <v>118</v>
      </c>
      <c r="G1139" s="38" t="s">
        <v>23</v>
      </c>
      <c r="H1139" s="42">
        <v>1620</v>
      </c>
      <c r="I1139" s="55"/>
      <c r="J1139" s="44">
        <v>42275</v>
      </c>
      <c r="K1139" s="42">
        <v>0</v>
      </c>
      <c r="L1139" s="42">
        <v>1220.8900000000001</v>
      </c>
      <c r="M1139" s="44">
        <v>45138</v>
      </c>
      <c r="N1139" s="42">
        <f>H1139-K1139-L1139</f>
        <v>399.1099999999999</v>
      </c>
      <c r="O1139" s="42">
        <v>0</v>
      </c>
      <c r="P1139" s="45">
        <v>0.13</v>
      </c>
      <c r="Q1139" s="42">
        <v>0</v>
      </c>
      <c r="R1139" s="42">
        <v>0</v>
      </c>
      <c r="S1139" s="42">
        <v>399.11</v>
      </c>
      <c r="T1139" s="38">
        <v>2101</v>
      </c>
      <c r="U1139" s="14">
        <f>S1139/H1139</f>
        <v>0.24636419753086419</v>
      </c>
      <c r="V1139" s="19"/>
      <c r="W1139" s="19"/>
      <c r="X1139" s="37" t="s">
        <v>3467</v>
      </c>
    </row>
    <row r="1140" spans="1:24" s="3" customFormat="1" ht="16.5" customHeight="1">
      <c r="A1140" s="38">
        <v>355</v>
      </c>
      <c r="B1140" s="39">
        <v>40712</v>
      </c>
      <c r="C1140" s="38">
        <v>10303326</v>
      </c>
      <c r="D1140" s="40" t="s">
        <v>924</v>
      </c>
      <c r="E1140" s="38">
        <v>2</v>
      </c>
      <c r="F1140" s="38">
        <v>118</v>
      </c>
      <c r="G1140" s="38" t="s">
        <v>23</v>
      </c>
      <c r="H1140" s="42">
        <v>3010</v>
      </c>
      <c r="I1140" s="55"/>
      <c r="J1140" s="44">
        <v>42275</v>
      </c>
      <c r="K1140" s="42">
        <v>0</v>
      </c>
      <c r="L1140" s="42">
        <v>2268.44</v>
      </c>
      <c r="M1140" s="44">
        <v>45138</v>
      </c>
      <c r="N1140" s="42">
        <f>H1140-K1140-L1140</f>
        <v>741.56</v>
      </c>
      <c r="O1140" s="42">
        <v>0</v>
      </c>
      <c r="P1140" s="45">
        <v>0.13</v>
      </c>
      <c r="Q1140" s="42">
        <v>0</v>
      </c>
      <c r="R1140" s="42">
        <v>0</v>
      </c>
      <c r="S1140" s="42">
        <v>741.56</v>
      </c>
      <c r="T1140" s="38">
        <v>5000</v>
      </c>
      <c r="U1140" s="14">
        <f>S1140/H1140</f>
        <v>0.24636544850498338</v>
      </c>
      <c r="V1140" s="19"/>
      <c r="W1140" s="19"/>
      <c r="X1140" s="37" t="s">
        <v>3467</v>
      </c>
    </row>
    <row r="1141" spans="1:24" s="3" customFormat="1" ht="16.5" customHeight="1">
      <c r="A1141" s="38">
        <v>246</v>
      </c>
      <c r="B1141" s="39">
        <v>40712</v>
      </c>
      <c r="C1141" s="38">
        <v>10302529</v>
      </c>
      <c r="D1141" s="40" t="s">
        <v>867</v>
      </c>
      <c r="E1141" s="38">
        <v>1</v>
      </c>
      <c r="F1141" s="38">
        <v>118</v>
      </c>
      <c r="G1141" s="38" t="s">
        <v>23</v>
      </c>
      <c r="H1141" s="42">
        <v>2564.1</v>
      </c>
      <c r="I1141" s="55"/>
      <c r="J1141" s="44">
        <v>42275</v>
      </c>
      <c r="K1141" s="42">
        <v>0</v>
      </c>
      <c r="L1141" s="42">
        <v>1932.39</v>
      </c>
      <c r="M1141" s="44">
        <v>45138</v>
      </c>
      <c r="N1141" s="42">
        <f>H1141-K1141-L1141</f>
        <v>631.70999999999981</v>
      </c>
      <c r="O1141" s="42">
        <v>0</v>
      </c>
      <c r="P1141" s="45">
        <v>0.13</v>
      </c>
      <c r="Q1141" s="42">
        <v>0</v>
      </c>
      <c r="R1141" s="42">
        <v>0</v>
      </c>
      <c r="S1141" s="42">
        <v>631.71</v>
      </c>
      <c r="T1141" s="38">
        <v>2109</v>
      </c>
      <c r="U1141" s="14">
        <f>S1141/H1141</f>
        <v>0.24636714636714638</v>
      </c>
      <c r="V1141" s="19"/>
      <c r="W1141" s="19"/>
      <c r="X1141" s="37" t="s">
        <v>3467</v>
      </c>
    </row>
    <row r="1142" spans="1:24" s="3" customFormat="1" ht="16.5" customHeight="1">
      <c r="A1142" s="38">
        <v>294</v>
      </c>
      <c r="B1142" s="39">
        <v>40712</v>
      </c>
      <c r="C1142" s="38">
        <v>10302596</v>
      </c>
      <c r="D1142" s="40" t="s">
        <v>1643</v>
      </c>
      <c r="E1142" s="38">
        <v>1</v>
      </c>
      <c r="F1142" s="38">
        <v>118</v>
      </c>
      <c r="G1142" s="38" t="s">
        <v>23</v>
      </c>
      <c r="H1142" s="42">
        <v>2564.1</v>
      </c>
      <c r="I1142" s="55"/>
      <c r="J1142" s="44">
        <v>42275</v>
      </c>
      <c r="K1142" s="42">
        <v>0</v>
      </c>
      <c r="L1142" s="42">
        <v>1932.39</v>
      </c>
      <c r="M1142" s="44">
        <v>45138</v>
      </c>
      <c r="N1142" s="42">
        <f>H1142-K1142-L1142</f>
        <v>631.70999999999981</v>
      </c>
      <c r="O1142" s="42">
        <v>0</v>
      </c>
      <c r="P1142" s="45">
        <v>0.13</v>
      </c>
      <c r="Q1142" s="42">
        <v>0</v>
      </c>
      <c r="R1142" s="42">
        <v>0</v>
      </c>
      <c r="S1142" s="42">
        <v>631.71</v>
      </c>
      <c r="T1142" s="38">
        <v>5000</v>
      </c>
      <c r="U1142" s="14">
        <f>S1142/H1142</f>
        <v>0.24636714636714638</v>
      </c>
      <c r="V1142" s="19"/>
      <c r="W1142" s="19"/>
      <c r="X1142" s="37" t="s">
        <v>3467</v>
      </c>
    </row>
    <row r="1143" spans="1:24" s="3" customFormat="1" ht="16.5" customHeight="1">
      <c r="A1143" s="38">
        <v>464</v>
      </c>
      <c r="B1143" s="39">
        <v>40712</v>
      </c>
      <c r="C1143" s="38">
        <v>10303606</v>
      </c>
      <c r="D1143" s="40" t="s">
        <v>1708</v>
      </c>
      <c r="E1143" s="38">
        <v>2</v>
      </c>
      <c r="F1143" s="38">
        <v>118</v>
      </c>
      <c r="G1143" s="38" t="s">
        <v>23</v>
      </c>
      <c r="H1143" s="42">
        <v>1111.1199999999999</v>
      </c>
      <c r="I1143" s="55"/>
      <c r="J1143" s="44">
        <v>42275</v>
      </c>
      <c r="K1143" s="42">
        <v>0</v>
      </c>
      <c r="L1143" s="42">
        <v>837.37</v>
      </c>
      <c r="M1143" s="44">
        <v>45138</v>
      </c>
      <c r="N1143" s="42">
        <f>H1143-K1143-L1143</f>
        <v>273.74999999999989</v>
      </c>
      <c r="O1143" s="42">
        <v>0</v>
      </c>
      <c r="P1143" s="45">
        <v>0.13</v>
      </c>
      <c r="Q1143" s="42">
        <v>0</v>
      </c>
      <c r="R1143" s="42">
        <v>0</v>
      </c>
      <c r="S1143" s="42">
        <v>273.75</v>
      </c>
      <c r="T1143" s="38">
        <v>5000</v>
      </c>
      <c r="U1143" s="14">
        <f>S1143/H1143</f>
        <v>0.24637302901576791</v>
      </c>
      <c r="V1143" s="19"/>
      <c r="W1143" s="19"/>
      <c r="X1143" s="37" t="s">
        <v>3467</v>
      </c>
    </row>
    <row r="1144" spans="1:24" s="3" customFormat="1" ht="16.5" customHeight="1">
      <c r="A1144" s="38">
        <v>422</v>
      </c>
      <c r="B1144" s="39">
        <v>40712</v>
      </c>
      <c r="C1144" s="38">
        <v>10303416</v>
      </c>
      <c r="D1144" s="40" t="s">
        <v>1690</v>
      </c>
      <c r="E1144" s="38">
        <v>1</v>
      </c>
      <c r="F1144" s="38">
        <v>118</v>
      </c>
      <c r="G1144" s="38" t="s">
        <v>23</v>
      </c>
      <c r="H1144" s="42">
        <v>1010</v>
      </c>
      <c r="I1144" s="55"/>
      <c r="J1144" s="44">
        <v>42275</v>
      </c>
      <c r="K1144" s="42">
        <v>0</v>
      </c>
      <c r="L1144" s="42">
        <v>761.16</v>
      </c>
      <c r="M1144" s="44">
        <v>45138</v>
      </c>
      <c r="N1144" s="42">
        <f>H1144-K1144-L1144</f>
        <v>248.84000000000003</v>
      </c>
      <c r="O1144" s="42">
        <v>0</v>
      </c>
      <c r="P1144" s="45">
        <v>0.13</v>
      </c>
      <c r="Q1144" s="42">
        <v>0</v>
      </c>
      <c r="R1144" s="42">
        <v>0</v>
      </c>
      <c r="S1144" s="42">
        <v>248.84</v>
      </c>
      <c r="T1144" s="38">
        <v>5000</v>
      </c>
      <c r="U1144" s="14">
        <f>S1144/H1144</f>
        <v>0.24637623762376237</v>
      </c>
      <c r="V1144" s="19"/>
      <c r="W1144" s="19"/>
      <c r="X1144" s="37" t="s">
        <v>3467</v>
      </c>
    </row>
    <row r="1145" spans="1:24" s="3" customFormat="1" ht="16.5" customHeight="1">
      <c r="A1145" s="38">
        <v>458</v>
      </c>
      <c r="B1145" s="39">
        <v>40712</v>
      </c>
      <c r="C1145" s="38">
        <v>10303602</v>
      </c>
      <c r="D1145" s="40" t="s">
        <v>1704</v>
      </c>
      <c r="E1145" s="38">
        <v>2</v>
      </c>
      <c r="F1145" s="38">
        <v>118</v>
      </c>
      <c r="G1145" s="38" t="s">
        <v>23</v>
      </c>
      <c r="H1145" s="42">
        <v>820.52</v>
      </c>
      <c r="I1145" s="55"/>
      <c r="J1145" s="44">
        <v>42275</v>
      </c>
      <c r="K1145" s="42">
        <v>0</v>
      </c>
      <c r="L1145" s="42">
        <v>618.36</v>
      </c>
      <c r="M1145" s="44">
        <v>45138</v>
      </c>
      <c r="N1145" s="42">
        <f>H1145-K1145-L1145</f>
        <v>202.15999999999997</v>
      </c>
      <c r="O1145" s="42">
        <v>0</v>
      </c>
      <c r="P1145" s="45">
        <v>0.13</v>
      </c>
      <c r="Q1145" s="42">
        <v>0</v>
      </c>
      <c r="R1145" s="42">
        <v>0</v>
      </c>
      <c r="S1145" s="42">
        <v>202.16</v>
      </c>
      <c r="T1145" s="38">
        <v>5000</v>
      </c>
      <c r="U1145" s="14">
        <f>S1145/H1145</f>
        <v>0.24638034417198851</v>
      </c>
      <c r="V1145" s="19"/>
      <c r="W1145" s="19"/>
      <c r="X1145" s="37" t="s">
        <v>3467</v>
      </c>
    </row>
    <row r="1146" spans="1:24" s="3" customFormat="1" ht="16.5" customHeight="1">
      <c r="A1146" s="38">
        <v>502</v>
      </c>
      <c r="B1146" s="39">
        <v>40712</v>
      </c>
      <c r="C1146" s="38">
        <v>10303648</v>
      </c>
      <c r="D1146" s="40" t="s">
        <v>1732</v>
      </c>
      <c r="E1146" s="38">
        <v>1</v>
      </c>
      <c r="F1146" s="38">
        <v>118</v>
      </c>
      <c r="G1146" s="38" t="s">
        <v>23</v>
      </c>
      <c r="H1146" s="42">
        <v>811.97</v>
      </c>
      <c r="I1146" s="55"/>
      <c r="J1146" s="44">
        <v>42275</v>
      </c>
      <c r="K1146" s="42">
        <v>0</v>
      </c>
      <c r="L1146" s="42">
        <v>611.91</v>
      </c>
      <c r="M1146" s="44">
        <v>45138</v>
      </c>
      <c r="N1146" s="42">
        <f>H1146-K1146-L1146</f>
        <v>200.06000000000006</v>
      </c>
      <c r="O1146" s="42">
        <v>0</v>
      </c>
      <c r="P1146" s="45">
        <v>0.13</v>
      </c>
      <c r="Q1146" s="42">
        <v>0</v>
      </c>
      <c r="R1146" s="42">
        <v>0</v>
      </c>
      <c r="S1146" s="42">
        <v>200.06</v>
      </c>
      <c r="T1146" s="38">
        <v>5000</v>
      </c>
      <c r="U1146" s="14">
        <f>S1146/H1146</f>
        <v>0.24638841336502579</v>
      </c>
      <c r="V1146" s="19"/>
      <c r="W1146" s="19"/>
      <c r="X1146" s="37" t="s">
        <v>3467</v>
      </c>
    </row>
    <row r="1147" spans="1:24" s="3" customFormat="1" ht="16.5" customHeight="1">
      <c r="A1147" s="38">
        <v>505</v>
      </c>
      <c r="B1147" s="39">
        <v>40712</v>
      </c>
      <c r="C1147" s="38">
        <v>10303654</v>
      </c>
      <c r="D1147" s="40" t="s">
        <v>404</v>
      </c>
      <c r="E1147" s="38">
        <v>1</v>
      </c>
      <c r="F1147" s="38">
        <v>118</v>
      </c>
      <c r="G1147" s="38" t="s">
        <v>23</v>
      </c>
      <c r="H1147" s="42">
        <v>1799.85</v>
      </c>
      <c r="I1147" s="55"/>
      <c r="J1147" s="44">
        <v>42274</v>
      </c>
      <c r="K1147" s="42">
        <v>0</v>
      </c>
      <c r="L1147" s="42">
        <v>1356.38</v>
      </c>
      <c r="M1147" s="44">
        <v>45138</v>
      </c>
      <c r="N1147" s="42">
        <f>H1147-K1147-L1147</f>
        <v>443.4699999999998</v>
      </c>
      <c r="O1147" s="42">
        <v>0</v>
      </c>
      <c r="P1147" s="45">
        <v>0.13</v>
      </c>
      <c r="Q1147" s="42">
        <v>0</v>
      </c>
      <c r="R1147" s="42">
        <v>0</v>
      </c>
      <c r="S1147" s="42">
        <v>443.47</v>
      </c>
      <c r="T1147" s="38">
        <v>2201</v>
      </c>
      <c r="U1147" s="14">
        <f>S1147/H1147</f>
        <v>0.24639275495180157</v>
      </c>
      <c r="V1147" s="19"/>
      <c r="W1147" s="19"/>
      <c r="X1147" s="37" t="s">
        <v>3467</v>
      </c>
    </row>
    <row r="1148" spans="1:24" s="3" customFormat="1" ht="16.5" customHeight="1">
      <c r="A1148" s="38">
        <v>508</v>
      </c>
      <c r="B1148" s="39">
        <v>40712</v>
      </c>
      <c r="C1148" s="38">
        <v>10303657</v>
      </c>
      <c r="D1148" s="40" t="s">
        <v>404</v>
      </c>
      <c r="E1148" s="38">
        <v>1</v>
      </c>
      <c r="F1148" s="38">
        <v>118</v>
      </c>
      <c r="G1148" s="38" t="s">
        <v>23</v>
      </c>
      <c r="H1148" s="42">
        <v>1799.85</v>
      </c>
      <c r="I1148" s="55"/>
      <c r="J1148" s="44">
        <v>42274</v>
      </c>
      <c r="K1148" s="42">
        <v>0</v>
      </c>
      <c r="L1148" s="42">
        <v>1356.38</v>
      </c>
      <c r="M1148" s="44">
        <v>45138</v>
      </c>
      <c r="N1148" s="42">
        <f>H1148-K1148-L1148</f>
        <v>443.4699999999998</v>
      </c>
      <c r="O1148" s="42">
        <v>0</v>
      </c>
      <c r="P1148" s="45">
        <v>0.13</v>
      </c>
      <c r="Q1148" s="42">
        <v>0</v>
      </c>
      <c r="R1148" s="42">
        <v>0</v>
      </c>
      <c r="S1148" s="42">
        <v>443.47</v>
      </c>
      <c r="T1148" s="38">
        <v>1601</v>
      </c>
      <c r="U1148" s="14">
        <f>S1148/H1148</f>
        <v>0.24639275495180157</v>
      </c>
      <c r="V1148" s="19"/>
      <c r="W1148" s="19"/>
      <c r="X1148" s="37" t="s">
        <v>3467</v>
      </c>
    </row>
    <row r="1149" spans="1:24" s="3" customFormat="1" ht="16.5" customHeight="1">
      <c r="A1149" s="38">
        <v>353</v>
      </c>
      <c r="B1149" s="39">
        <v>40712</v>
      </c>
      <c r="C1149" s="38">
        <v>10303324</v>
      </c>
      <c r="D1149" s="40" t="s">
        <v>1666</v>
      </c>
      <c r="E1149" s="38">
        <v>1</v>
      </c>
      <c r="F1149" s="38">
        <v>118</v>
      </c>
      <c r="G1149" s="38" t="s">
        <v>23</v>
      </c>
      <c r="H1149" s="42">
        <v>1570</v>
      </c>
      <c r="I1149" s="55"/>
      <c r="J1149" s="44">
        <v>42275</v>
      </c>
      <c r="K1149" s="42">
        <v>0</v>
      </c>
      <c r="L1149" s="42">
        <v>1183.1600000000001</v>
      </c>
      <c r="M1149" s="44">
        <v>45138</v>
      </c>
      <c r="N1149" s="42">
        <f>H1149-K1149-L1149</f>
        <v>386.83999999999992</v>
      </c>
      <c r="O1149" s="42">
        <v>0</v>
      </c>
      <c r="P1149" s="45">
        <v>0.13</v>
      </c>
      <c r="Q1149" s="42">
        <v>0</v>
      </c>
      <c r="R1149" s="42">
        <v>0</v>
      </c>
      <c r="S1149" s="42">
        <v>386.84</v>
      </c>
      <c r="T1149" s="38">
        <v>2001</v>
      </c>
      <c r="U1149" s="14">
        <f>S1149/H1149</f>
        <v>0.24639490445859871</v>
      </c>
      <c r="V1149" s="19"/>
      <c r="W1149" s="19"/>
      <c r="X1149" s="37" t="s">
        <v>3467</v>
      </c>
    </row>
    <row r="1150" spans="1:24" s="3" customFormat="1" ht="16.5" customHeight="1">
      <c r="A1150" s="38">
        <v>255</v>
      </c>
      <c r="B1150" s="39">
        <v>40712</v>
      </c>
      <c r="C1150" s="38">
        <v>10302537</v>
      </c>
      <c r="D1150" s="40" t="s">
        <v>1622</v>
      </c>
      <c r="E1150" s="38">
        <v>1</v>
      </c>
      <c r="F1150" s="38">
        <v>118</v>
      </c>
      <c r="G1150" s="38" t="s">
        <v>23</v>
      </c>
      <c r="H1150" s="42">
        <v>1623.93</v>
      </c>
      <c r="I1150" s="55"/>
      <c r="J1150" s="44">
        <v>42275</v>
      </c>
      <c r="K1150" s="42">
        <v>0</v>
      </c>
      <c r="L1150" s="42">
        <v>1223.78</v>
      </c>
      <c r="M1150" s="44">
        <v>45138</v>
      </c>
      <c r="N1150" s="42">
        <f>H1150-K1150-L1150</f>
        <v>400.15000000000009</v>
      </c>
      <c r="O1150" s="42">
        <v>0</v>
      </c>
      <c r="P1150" s="45">
        <v>0.13</v>
      </c>
      <c r="Q1150" s="42">
        <v>0</v>
      </c>
      <c r="R1150" s="42">
        <v>0</v>
      </c>
      <c r="S1150" s="42">
        <v>400.15</v>
      </c>
      <c r="T1150" s="38">
        <v>2101</v>
      </c>
      <c r="U1150" s="14">
        <f>S1150/H1150</f>
        <v>0.24640840430314112</v>
      </c>
      <c r="V1150" s="19"/>
      <c r="W1150" s="19"/>
      <c r="X1150" s="37" t="s">
        <v>3467</v>
      </c>
    </row>
    <row r="1151" spans="1:24" s="3" customFormat="1" ht="16.5" customHeight="1">
      <c r="A1151" s="38">
        <v>257</v>
      </c>
      <c r="B1151" s="39">
        <v>40712</v>
      </c>
      <c r="C1151" s="38">
        <v>10302539</v>
      </c>
      <c r="D1151" s="40" t="s">
        <v>852</v>
      </c>
      <c r="E1151" s="38">
        <v>1</v>
      </c>
      <c r="F1151" s="38">
        <v>118</v>
      </c>
      <c r="G1151" s="38" t="s">
        <v>23</v>
      </c>
      <c r="H1151" s="42">
        <v>1623.93</v>
      </c>
      <c r="I1151" s="55"/>
      <c r="J1151" s="44">
        <v>42275</v>
      </c>
      <c r="K1151" s="42">
        <v>0</v>
      </c>
      <c r="L1151" s="42">
        <v>1223.78</v>
      </c>
      <c r="M1151" s="44">
        <v>45138</v>
      </c>
      <c r="N1151" s="42">
        <f>H1151-K1151-L1151</f>
        <v>400.15000000000009</v>
      </c>
      <c r="O1151" s="42">
        <v>0</v>
      </c>
      <c r="P1151" s="45">
        <v>0.13</v>
      </c>
      <c r="Q1151" s="42">
        <v>0</v>
      </c>
      <c r="R1151" s="42">
        <v>0</v>
      </c>
      <c r="S1151" s="42">
        <v>400.15</v>
      </c>
      <c r="T1151" s="38">
        <v>2101</v>
      </c>
      <c r="U1151" s="14">
        <f>S1151/H1151</f>
        <v>0.24640840430314112</v>
      </c>
      <c r="V1151" s="19"/>
      <c r="W1151" s="19"/>
      <c r="X1151" s="37" t="s">
        <v>3467</v>
      </c>
    </row>
    <row r="1152" spans="1:24" s="3" customFormat="1" ht="16.5" customHeight="1">
      <c r="A1152" s="38">
        <v>258</v>
      </c>
      <c r="B1152" s="39">
        <v>40712</v>
      </c>
      <c r="C1152" s="38">
        <v>10302540</v>
      </c>
      <c r="D1152" s="40" t="s">
        <v>1623</v>
      </c>
      <c r="E1152" s="38">
        <v>1</v>
      </c>
      <c r="F1152" s="38">
        <v>118</v>
      </c>
      <c r="G1152" s="38" t="s">
        <v>23</v>
      </c>
      <c r="H1152" s="42">
        <v>1623.93</v>
      </c>
      <c r="I1152" s="55"/>
      <c r="J1152" s="44">
        <v>42275</v>
      </c>
      <c r="K1152" s="42">
        <v>0</v>
      </c>
      <c r="L1152" s="42">
        <v>1223.78</v>
      </c>
      <c r="M1152" s="44">
        <v>45138</v>
      </c>
      <c r="N1152" s="42">
        <f>H1152-K1152-L1152</f>
        <v>400.15000000000009</v>
      </c>
      <c r="O1152" s="42">
        <v>0</v>
      </c>
      <c r="P1152" s="45">
        <v>0.13</v>
      </c>
      <c r="Q1152" s="42">
        <v>0</v>
      </c>
      <c r="R1152" s="42">
        <v>0</v>
      </c>
      <c r="S1152" s="42">
        <v>400.15</v>
      </c>
      <c r="T1152" s="38">
        <v>2101</v>
      </c>
      <c r="U1152" s="14">
        <f>S1152/H1152</f>
        <v>0.24640840430314112</v>
      </c>
      <c r="V1152" s="19"/>
      <c r="W1152" s="19"/>
      <c r="X1152" s="37" t="s">
        <v>3467</v>
      </c>
    </row>
    <row r="1153" spans="1:37" s="3" customFormat="1" ht="16.5" customHeight="1">
      <c r="A1153" s="38">
        <v>365</v>
      </c>
      <c r="B1153" s="39">
        <v>40712</v>
      </c>
      <c r="C1153" s="38">
        <v>10303336</v>
      </c>
      <c r="D1153" s="40" t="s">
        <v>1672</v>
      </c>
      <c r="E1153" s="38">
        <v>1</v>
      </c>
      <c r="F1153" s="38">
        <v>118</v>
      </c>
      <c r="G1153" s="38" t="s">
        <v>23</v>
      </c>
      <c r="H1153" s="42">
        <v>975</v>
      </c>
      <c r="I1153" s="55"/>
      <c r="J1153" s="44">
        <v>42275</v>
      </c>
      <c r="K1153" s="42">
        <v>0</v>
      </c>
      <c r="L1153" s="42">
        <v>734.75</v>
      </c>
      <c r="M1153" s="44">
        <v>45138</v>
      </c>
      <c r="N1153" s="42">
        <f>H1153-K1153-L1153</f>
        <v>240.25</v>
      </c>
      <c r="O1153" s="42">
        <v>0</v>
      </c>
      <c r="P1153" s="45">
        <v>0.13</v>
      </c>
      <c r="Q1153" s="42">
        <v>0</v>
      </c>
      <c r="R1153" s="42">
        <v>0</v>
      </c>
      <c r="S1153" s="42">
        <v>240.25</v>
      </c>
      <c r="T1153" s="38">
        <v>1601</v>
      </c>
      <c r="U1153" s="14">
        <f>S1153/H1153</f>
        <v>0.24641025641025641</v>
      </c>
      <c r="V1153" s="19"/>
      <c r="W1153" s="19"/>
      <c r="X1153" s="37" t="s">
        <v>3467</v>
      </c>
    </row>
    <row r="1154" spans="1:37" s="3" customFormat="1" ht="16.5" customHeight="1">
      <c r="A1154" s="38">
        <v>379</v>
      </c>
      <c r="B1154" s="39">
        <v>40712</v>
      </c>
      <c r="C1154" s="38">
        <v>10303351</v>
      </c>
      <c r="D1154" s="40" t="s">
        <v>1676</v>
      </c>
      <c r="E1154" s="38">
        <v>2</v>
      </c>
      <c r="F1154" s="38">
        <v>118</v>
      </c>
      <c r="G1154" s="38" t="s">
        <v>23</v>
      </c>
      <c r="H1154" s="42">
        <v>812</v>
      </c>
      <c r="I1154" s="55"/>
      <c r="J1154" s="44">
        <v>42275</v>
      </c>
      <c r="K1154" s="42">
        <v>0</v>
      </c>
      <c r="L1154" s="42">
        <v>611.91</v>
      </c>
      <c r="M1154" s="44">
        <v>45138</v>
      </c>
      <c r="N1154" s="42">
        <f>H1154-K1154-L1154</f>
        <v>200.09000000000003</v>
      </c>
      <c r="O1154" s="42">
        <v>0</v>
      </c>
      <c r="P1154" s="45">
        <v>0.13</v>
      </c>
      <c r="Q1154" s="42">
        <v>0</v>
      </c>
      <c r="R1154" s="42">
        <v>0</v>
      </c>
      <c r="S1154" s="42">
        <v>200.09</v>
      </c>
      <c r="T1154" s="38">
        <v>2101</v>
      </c>
      <c r="U1154" s="14">
        <f>S1154/H1154</f>
        <v>0.24641625615763546</v>
      </c>
      <c r="V1154" s="19"/>
      <c r="W1154" s="19"/>
      <c r="X1154" s="37" t="s">
        <v>3467</v>
      </c>
    </row>
    <row r="1155" spans="1:37" s="3" customFormat="1" ht="16.5" customHeight="1">
      <c r="A1155" s="38">
        <v>384</v>
      </c>
      <c r="B1155" s="39">
        <v>40712</v>
      </c>
      <c r="C1155" s="38">
        <v>10303356</v>
      </c>
      <c r="D1155" s="40" t="s">
        <v>1678</v>
      </c>
      <c r="E1155" s="38">
        <v>10</v>
      </c>
      <c r="F1155" s="38">
        <v>118</v>
      </c>
      <c r="G1155" s="38" t="s">
        <v>23</v>
      </c>
      <c r="H1155" s="42">
        <v>1245</v>
      </c>
      <c r="I1155" s="55"/>
      <c r="J1155" s="44">
        <v>42275</v>
      </c>
      <c r="K1155" s="42">
        <v>0</v>
      </c>
      <c r="L1155" s="42">
        <v>938.19</v>
      </c>
      <c r="M1155" s="44">
        <v>45138</v>
      </c>
      <c r="N1155" s="42">
        <f>H1155-K1155-L1155</f>
        <v>306.80999999999995</v>
      </c>
      <c r="O1155" s="42">
        <v>0</v>
      </c>
      <c r="P1155" s="45">
        <v>0.13</v>
      </c>
      <c r="Q1155" s="42">
        <v>0</v>
      </c>
      <c r="R1155" s="42">
        <v>0</v>
      </c>
      <c r="S1155" s="42">
        <v>306.81</v>
      </c>
      <c r="T1155" s="38">
        <v>1601</v>
      </c>
      <c r="U1155" s="14">
        <f>S1155/H1155</f>
        <v>0.24643373493975904</v>
      </c>
      <c r="V1155" s="19"/>
      <c r="W1155" s="19"/>
      <c r="X1155" s="37" t="s">
        <v>3467</v>
      </c>
    </row>
    <row r="1156" spans="1:37" s="3" customFormat="1" ht="16.5" customHeight="1">
      <c r="A1156" s="38">
        <v>375</v>
      </c>
      <c r="B1156" s="39">
        <v>40712</v>
      </c>
      <c r="C1156" s="38">
        <v>10303347</v>
      </c>
      <c r="D1156" s="40" t="s">
        <v>1675</v>
      </c>
      <c r="E1156" s="38">
        <v>1</v>
      </c>
      <c r="F1156" s="38">
        <v>118</v>
      </c>
      <c r="G1156" s="38" t="s">
        <v>23</v>
      </c>
      <c r="H1156" s="42">
        <v>450</v>
      </c>
      <c r="I1156" s="55"/>
      <c r="J1156" s="44">
        <v>42275</v>
      </c>
      <c r="K1156" s="42">
        <v>0</v>
      </c>
      <c r="L1156" s="42">
        <v>339.1</v>
      </c>
      <c r="M1156" s="44">
        <v>45138</v>
      </c>
      <c r="N1156" s="42">
        <f>H1156-K1156-L1156</f>
        <v>110.89999999999998</v>
      </c>
      <c r="O1156" s="42">
        <v>0</v>
      </c>
      <c r="P1156" s="45">
        <v>0.13</v>
      </c>
      <c r="Q1156" s="42">
        <v>0</v>
      </c>
      <c r="R1156" s="42">
        <v>0</v>
      </c>
      <c r="S1156" s="42">
        <v>110.9</v>
      </c>
      <c r="T1156" s="38">
        <v>1601</v>
      </c>
      <c r="U1156" s="14">
        <f>S1156/H1156</f>
        <v>0.24644444444444447</v>
      </c>
      <c r="V1156" s="19"/>
      <c r="W1156" s="19"/>
      <c r="X1156" s="37" t="s">
        <v>3467</v>
      </c>
    </row>
    <row r="1157" spans="1:37" s="3" customFormat="1" ht="16.5" customHeight="1">
      <c r="A1157" s="38">
        <v>373</v>
      </c>
      <c r="B1157" s="39">
        <v>40712</v>
      </c>
      <c r="C1157" s="38">
        <v>10303345</v>
      </c>
      <c r="D1157" s="40" t="s">
        <v>332</v>
      </c>
      <c r="E1157" s="38">
        <v>1</v>
      </c>
      <c r="F1157" s="38">
        <v>118</v>
      </c>
      <c r="G1157" s="38" t="s">
        <v>23</v>
      </c>
      <c r="H1157" s="42">
        <v>508</v>
      </c>
      <c r="I1157" s="55"/>
      <c r="J1157" s="44">
        <v>42275</v>
      </c>
      <c r="K1157" s="42">
        <v>0</v>
      </c>
      <c r="L1157" s="42">
        <v>382.79</v>
      </c>
      <c r="M1157" s="44">
        <v>45138</v>
      </c>
      <c r="N1157" s="42">
        <f>H1157-K1157-L1157</f>
        <v>125.20999999999998</v>
      </c>
      <c r="O1157" s="42">
        <v>0</v>
      </c>
      <c r="P1157" s="45">
        <v>0.13</v>
      </c>
      <c r="Q1157" s="42">
        <v>0</v>
      </c>
      <c r="R1157" s="42">
        <v>0</v>
      </c>
      <c r="S1157" s="42">
        <v>125.21</v>
      </c>
      <c r="T1157" s="38">
        <v>5000</v>
      </c>
      <c r="U1157" s="14">
        <f>S1157/H1157</f>
        <v>0.2464763779527559</v>
      </c>
      <c r="V1157" s="19"/>
      <c r="W1157" s="19"/>
      <c r="X1157" s="37" t="s">
        <v>3467</v>
      </c>
    </row>
    <row r="1158" spans="1:37" s="3" customFormat="1" ht="16.5" customHeight="1">
      <c r="A1158" s="38">
        <v>281</v>
      </c>
      <c r="B1158" s="39">
        <v>40712</v>
      </c>
      <c r="C1158" s="38">
        <v>10302585</v>
      </c>
      <c r="D1158" s="40" t="s">
        <v>1637</v>
      </c>
      <c r="E1158" s="38">
        <v>1</v>
      </c>
      <c r="F1158" s="38">
        <v>118</v>
      </c>
      <c r="G1158" s="38" t="s">
        <v>23</v>
      </c>
      <c r="H1158" s="42">
        <v>324.79000000000002</v>
      </c>
      <c r="I1158" s="55"/>
      <c r="J1158" s="44">
        <v>42275</v>
      </c>
      <c r="K1158" s="42">
        <v>0</v>
      </c>
      <c r="L1158" s="42">
        <v>244.7</v>
      </c>
      <c r="M1158" s="44">
        <v>45138</v>
      </c>
      <c r="N1158" s="42">
        <f>H1158-K1158-L1158</f>
        <v>80.090000000000032</v>
      </c>
      <c r="O1158" s="42">
        <v>0</v>
      </c>
      <c r="P1158" s="45">
        <v>0.13</v>
      </c>
      <c r="Q1158" s="42">
        <v>0</v>
      </c>
      <c r="R1158" s="42">
        <v>0</v>
      </c>
      <c r="S1158" s="42">
        <v>80.09</v>
      </c>
      <c r="T1158" s="38">
        <v>2101</v>
      </c>
      <c r="U1158" s="14">
        <f>S1158/H1158</f>
        <v>0.24659010437513471</v>
      </c>
      <c r="V1158" s="19"/>
      <c r="W1158" s="19"/>
      <c r="X1158" s="37" t="s">
        <v>3467</v>
      </c>
    </row>
    <row r="1159" spans="1:37" s="3" customFormat="1" ht="16.5" customHeight="1">
      <c r="A1159" s="38">
        <v>474</v>
      </c>
      <c r="B1159" s="39">
        <v>10736</v>
      </c>
      <c r="C1159" s="38">
        <v>10284207</v>
      </c>
      <c r="D1159" s="40" t="s">
        <v>1411</v>
      </c>
      <c r="E1159" s="38">
        <v>2</v>
      </c>
      <c r="F1159" s="38">
        <v>107</v>
      </c>
      <c r="G1159" s="38" t="s">
        <v>23</v>
      </c>
      <c r="H1159" s="42">
        <v>5128.2</v>
      </c>
      <c r="I1159" s="55"/>
      <c r="J1159" s="44">
        <v>42610</v>
      </c>
      <c r="K1159" s="42">
        <v>0</v>
      </c>
      <c r="L1159" s="42">
        <v>3686.19</v>
      </c>
      <c r="M1159" s="44">
        <v>45138</v>
      </c>
      <c r="N1159" s="42">
        <f>H1159-K1159-L1159</f>
        <v>1442.0099999999998</v>
      </c>
      <c r="O1159" s="42">
        <v>200</v>
      </c>
      <c r="P1159" s="45">
        <v>0.13</v>
      </c>
      <c r="Q1159" s="42">
        <v>23.01</v>
      </c>
      <c r="R1159" s="42">
        <v>176.99</v>
      </c>
      <c r="S1159" s="42">
        <v>1265.02</v>
      </c>
      <c r="T1159" s="38">
        <v>5000</v>
      </c>
      <c r="U1159" s="14">
        <f>S1159/H1159</f>
        <v>0.24667914667914667</v>
      </c>
      <c r="V1159" s="19"/>
      <c r="W1159" s="19"/>
      <c r="X1159" s="37" t="s">
        <v>3461</v>
      </c>
    </row>
    <row r="1160" spans="1:37" s="3" customFormat="1" ht="16.5" customHeight="1">
      <c r="A1160" s="38">
        <v>313</v>
      </c>
      <c r="B1160" s="39">
        <v>40712</v>
      </c>
      <c r="C1160" s="38">
        <v>10302611</v>
      </c>
      <c r="D1160" s="40" t="s">
        <v>1651</v>
      </c>
      <c r="E1160" s="38">
        <v>1</v>
      </c>
      <c r="F1160" s="38">
        <v>118</v>
      </c>
      <c r="G1160" s="38" t="s">
        <v>23</v>
      </c>
      <c r="H1160" s="42">
        <v>38.46</v>
      </c>
      <c r="I1160" s="55"/>
      <c r="J1160" s="44">
        <v>42275</v>
      </c>
      <c r="K1160" s="42">
        <v>0</v>
      </c>
      <c r="L1160" s="42">
        <v>28.97</v>
      </c>
      <c r="M1160" s="44">
        <v>45138</v>
      </c>
      <c r="N1160" s="42">
        <f>H1160-K1160-L1160</f>
        <v>9.490000000000002</v>
      </c>
      <c r="O1160" s="42">
        <v>0</v>
      </c>
      <c r="P1160" s="45">
        <v>0.13</v>
      </c>
      <c r="Q1160" s="42">
        <v>0</v>
      </c>
      <c r="R1160" s="42">
        <v>0</v>
      </c>
      <c r="S1160" s="42">
        <v>9.49</v>
      </c>
      <c r="T1160" s="38">
        <v>2101</v>
      </c>
      <c r="U1160" s="14">
        <f>S1160/H1160</f>
        <v>0.24674986999479978</v>
      </c>
      <c r="V1160" s="19"/>
      <c r="W1160" s="19"/>
      <c r="X1160" s="37" t="s">
        <v>3467</v>
      </c>
    </row>
    <row r="1161" spans="1:37" s="3" customFormat="1" ht="16.5" customHeight="1">
      <c r="A1161" s="38">
        <v>237</v>
      </c>
      <c r="B1161" s="39">
        <v>10744</v>
      </c>
      <c r="C1161" s="38">
        <v>10294249</v>
      </c>
      <c r="D1161" s="40" t="s">
        <v>580</v>
      </c>
      <c r="E1161" s="58">
        <v>4</v>
      </c>
      <c r="F1161" s="38">
        <v>109</v>
      </c>
      <c r="G1161" s="38" t="s">
        <v>23</v>
      </c>
      <c r="H1161" s="42">
        <v>1320</v>
      </c>
      <c r="I1161" s="57"/>
      <c r="J1161" s="44">
        <v>42519</v>
      </c>
      <c r="K1161" s="42">
        <v>0</v>
      </c>
      <c r="L1161" s="42">
        <v>993.64</v>
      </c>
      <c r="M1161" s="44">
        <v>45199</v>
      </c>
      <c r="N1161" s="42">
        <f>H1161-K1161-L1161</f>
        <v>326.36</v>
      </c>
      <c r="O1161" s="42">
        <v>0</v>
      </c>
      <c r="P1161" s="45">
        <v>0.13</v>
      </c>
      <c r="Q1161" s="42">
        <v>0</v>
      </c>
      <c r="R1161" s="42">
        <v>0</v>
      </c>
      <c r="S1161" s="42">
        <f>N1161</f>
        <v>326.36</v>
      </c>
      <c r="T1161" s="38">
        <v>5000</v>
      </c>
      <c r="U1161" s="14">
        <f>S1161/H1161</f>
        <v>0.24724242424242426</v>
      </c>
      <c r="V1161" s="19"/>
      <c r="W1161" s="19"/>
      <c r="X1161" s="37" t="s">
        <v>3463</v>
      </c>
    </row>
    <row r="1162" spans="1:37" s="3" customFormat="1" ht="16.5" customHeight="1">
      <c r="A1162" s="38">
        <v>405</v>
      </c>
      <c r="B1162" s="39">
        <v>10736</v>
      </c>
      <c r="C1162" s="38">
        <v>10284291</v>
      </c>
      <c r="D1162" s="40" t="s">
        <v>1351</v>
      </c>
      <c r="E1162" s="38">
        <v>1</v>
      </c>
      <c r="F1162" s="38">
        <v>120</v>
      </c>
      <c r="G1162" s="38" t="s">
        <v>21</v>
      </c>
      <c r="H1162" s="42">
        <v>5390</v>
      </c>
      <c r="I1162" s="55"/>
      <c r="J1162" s="44">
        <v>42305</v>
      </c>
      <c r="K1162" s="42">
        <v>0</v>
      </c>
      <c r="L1162" s="42">
        <v>3968.36</v>
      </c>
      <c r="M1162" s="44">
        <v>45138</v>
      </c>
      <c r="N1162" s="42">
        <f>H1162-K1162-L1162</f>
        <v>1421.6399999999999</v>
      </c>
      <c r="O1162" s="42">
        <v>100</v>
      </c>
      <c r="P1162" s="45">
        <v>0.13</v>
      </c>
      <c r="Q1162" s="42">
        <v>11.5</v>
      </c>
      <c r="R1162" s="42">
        <v>88.5</v>
      </c>
      <c r="S1162" s="42">
        <v>1333.14</v>
      </c>
      <c r="T1162" s="38">
        <v>5000</v>
      </c>
      <c r="U1162" s="14">
        <f>S1162/H1162</f>
        <v>0.24733580705009278</v>
      </c>
      <c r="V1162" s="19"/>
      <c r="W1162" s="19"/>
      <c r="X1162" s="37" t="s">
        <v>3461</v>
      </c>
    </row>
    <row r="1163" spans="1:37" s="3" customFormat="1" ht="16.5" customHeight="1">
      <c r="A1163" s="38">
        <v>368</v>
      </c>
      <c r="B1163" s="39">
        <v>10741</v>
      </c>
      <c r="C1163" s="38">
        <v>10282314</v>
      </c>
      <c r="D1163" s="40" t="s">
        <v>503</v>
      </c>
      <c r="E1163" s="58">
        <v>200</v>
      </c>
      <c r="F1163" s="38">
        <v>112</v>
      </c>
      <c r="G1163" s="38" t="s">
        <v>23</v>
      </c>
      <c r="H1163" s="42">
        <v>77470</v>
      </c>
      <c r="I1163" s="57"/>
      <c r="J1163" s="44">
        <v>42457</v>
      </c>
      <c r="K1163" s="42">
        <v>0</v>
      </c>
      <c r="L1163" s="42">
        <v>58304.79</v>
      </c>
      <c r="M1163" s="44">
        <v>45199</v>
      </c>
      <c r="N1163" s="42">
        <f>H1163-K1163-L1163</f>
        <v>19165.21</v>
      </c>
      <c r="O1163" s="42">
        <v>0</v>
      </c>
      <c r="P1163" s="45">
        <v>0.13</v>
      </c>
      <c r="Q1163" s="42">
        <v>0</v>
      </c>
      <c r="R1163" s="42">
        <v>0</v>
      </c>
      <c r="S1163" s="42">
        <v>19165.21</v>
      </c>
      <c r="T1163" s="38">
        <v>5000</v>
      </c>
      <c r="U1163" s="14">
        <f>S1163/H1163</f>
        <v>0.24738879566283722</v>
      </c>
      <c r="V1163" s="19"/>
      <c r="W1163" s="19"/>
      <c r="X1163" s="37" t="s">
        <v>3462</v>
      </c>
    </row>
    <row r="1164" spans="1:37" s="3" customFormat="1" ht="16.5" customHeight="1">
      <c r="A1164" s="38">
        <v>45</v>
      </c>
      <c r="B1164" s="39">
        <v>10752</v>
      </c>
      <c r="C1164" s="38">
        <v>10306330</v>
      </c>
      <c r="D1164" s="40" t="s">
        <v>2044</v>
      </c>
      <c r="E1164" s="31">
        <v>1</v>
      </c>
      <c r="F1164" s="38">
        <v>120</v>
      </c>
      <c r="G1164" s="38" t="s">
        <v>23</v>
      </c>
      <c r="H1164" s="42">
        <v>1324.79</v>
      </c>
      <c r="I1164" s="49"/>
      <c r="J1164" s="44">
        <v>42193</v>
      </c>
      <c r="K1164" s="42">
        <v>0</v>
      </c>
      <c r="L1164" s="42">
        <v>996.37</v>
      </c>
      <c r="M1164" s="44">
        <v>45107</v>
      </c>
      <c r="N1164" s="42">
        <f>H1164-K1164-L1164</f>
        <v>328.41999999999996</v>
      </c>
      <c r="O1164" s="42">
        <v>0</v>
      </c>
      <c r="P1164" s="45">
        <v>0.13</v>
      </c>
      <c r="Q1164" s="42">
        <v>0</v>
      </c>
      <c r="R1164" s="42">
        <v>0</v>
      </c>
      <c r="S1164" s="42">
        <f>N1164-R1164</f>
        <v>328.41999999999996</v>
      </c>
      <c r="T1164" s="38">
        <v>2101</v>
      </c>
      <c r="U1164" s="14">
        <f>S1164/H1164</f>
        <v>0.24790344130013056</v>
      </c>
      <c r="V1164" s="19"/>
      <c r="W1164" s="19"/>
      <c r="X1164" s="37" t="s">
        <v>3473</v>
      </c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</row>
    <row r="1165" spans="1:37" s="3" customFormat="1" ht="16.5" customHeight="1">
      <c r="A1165" s="38">
        <v>352</v>
      </c>
      <c r="B1165" s="39">
        <v>10729</v>
      </c>
      <c r="C1165" s="38">
        <v>10292968</v>
      </c>
      <c r="D1165" s="40" t="s">
        <v>662</v>
      </c>
      <c r="E1165" s="58">
        <v>1</v>
      </c>
      <c r="F1165" s="38">
        <v>120</v>
      </c>
      <c r="G1165" s="38" t="s">
        <v>21</v>
      </c>
      <c r="H1165" s="42">
        <v>32478.63</v>
      </c>
      <c r="I1165" s="37"/>
      <c r="J1165" s="44">
        <v>42366</v>
      </c>
      <c r="K1165" s="42">
        <v>0</v>
      </c>
      <c r="L1165" s="42">
        <v>24426.5</v>
      </c>
      <c r="M1165" s="44">
        <v>45259</v>
      </c>
      <c r="N1165" s="42">
        <v>8052.13</v>
      </c>
      <c r="O1165" s="42">
        <v>0</v>
      </c>
      <c r="P1165" s="45">
        <f>IF(J1165&lt;DATEVALUE("2009-1-1"),3%,13%)</f>
        <v>0.13</v>
      </c>
      <c r="Q1165" s="42">
        <f>IF(P1165=13%,ROUND(O1165/(1+P1165)*P1165,2),ROUND(O1165/(1+0.03)*0.02,2))</f>
        <v>0</v>
      </c>
      <c r="R1165" s="42">
        <f>O1165-Q1165</f>
        <v>0</v>
      </c>
      <c r="S1165" s="42">
        <f>N1165-R1165</f>
        <v>8052.13</v>
      </c>
      <c r="T1165" s="38">
        <v>2101</v>
      </c>
      <c r="U1165" s="14">
        <f>S1165/H1165</f>
        <v>0.24792086365711855</v>
      </c>
      <c r="V1165" s="19"/>
      <c r="W1165" s="19"/>
      <c r="X1165" s="37" t="s">
        <v>3459</v>
      </c>
    </row>
    <row r="1166" spans="1:37" s="3" customFormat="1" ht="16.5" customHeight="1">
      <c r="A1166" s="38">
        <v>44</v>
      </c>
      <c r="B1166" s="39">
        <v>10752</v>
      </c>
      <c r="C1166" s="38">
        <v>10306066</v>
      </c>
      <c r="D1166" s="40" t="s">
        <v>2044</v>
      </c>
      <c r="E1166" s="31">
        <v>8</v>
      </c>
      <c r="F1166" s="38">
        <v>120</v>
      </c>
      <c r="G1166" s="38" t="s">
        <v>23</v>
      </c>
      <c r="H1166" s="42">
        <v>9435.92</v>
      </c>
      <c r="I1166" s="49"/>
      <c r="J1166" s="44">
        <v>42193</v>
      </c>
      <c r="K1166" s="42">
        <v>0</v>
      </c>
      <c r="L1166" s="42">
        <v>7096.55</v>
      </c>
      <c r="M1166" s="44">
        <v>45107</v>
      </c>
      <c r="N1166" s="42">
        <f>H1166-K1166-L1166</f>
        <v>2339.37</v>
      </c>
      <c r="O1166" s="42">
        <v>0</v>
      </c>
      <c r="P1166" s="45">
        <v>0.13</v>
      </c>
      <c r="Q1166" s="42">
        <v>0</v>
      </c>
      <c r="R1166" s="42">
        <v>0</v>
      </c>
      <c r="S1166" s="42">
        <f>N1166-R1166</f>
        <v>2339.37</v>
      </c>
      <c r="T1166" s="38">
        <v>2101</v>
      </c>
      <c r="U1166" s="14">
        <f>S1166/H1166</f>
        <v>0.2479217712740252</v>
      </c>
      <c r="V1166" s="19"/>
      <c r="W1166" s="19"/>
      <c r="X1166" s="37" t="s">
        <v>3473</v>
      </c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</row>
    <row r="1167" spans="1:37" s="3" customFormat="1" ht="16.5" customHeight="1">
      <c r="A1167" s="38">
        <v>582</v>
      </c>
      <c r="B1167" s="39">
        <v>40712</v>
      </c>
      <c r="C1167" s="38">
        <v>10303925</v>
      </c>
      <c r="D1167" s="40" t="s">
        <v>132</v>
      </c>
      <c r="E1167" s="38">
        <v>2</v>
      </c>
      <c r="F1167" s="38">
        <v>118</v>
      </c>
      <c r="G1167" s="38" t="s">
        <v>23</v>
      </c>
      <c r="H1167" s="42">
        <v>2119.66</v>
      </c>
      <c r="I1167" s="55"/>
      <c r="J1167" s="44">
        <v>42276</v>
      </c>
      <c r="K1167" s="42">
        <v>0</v>
      </c>
      <c r="L1167" s="42">
        <v>1590.69</v>
      </c>
      <c r="M1167" s="44">
        <v>45138</v>
      </c>
      <c r="N1167" s="42">
        <f>H1167-K1167-L1167</f>
        <v>528.9699999999998</v>
      </c>
      <c r="O1167" s="42">
        <v>0</v>
      </c>
      <c r="P1167" s="45">
        <v>0.13</v>
      </c>
      <c r="Q1167" s="42">
        <v>0</v>
      </c>
      <c r="R1167" s="42">
        <v>0</v>
      </c>
      <c r="S1167" s="42">
        <v>528.97</v>
      </c>
      <c r="T1167" s="38">
        <v>5000</v>
      </c>
      <c r="U1167" s="14">
        <f>S1167/H1167</f>
        <v>0.24955417378258779</v>
      </c>
      <c r="V1167" s="19"/>
      <c r="W1167" s="19"/>
      <c r="X1167" s="37" t="s">
        <v>3467</v>
      </c>
    </row>
    <row r="1168" spans="1:37" s="3" customFormat="1" ht="16.5" customHeight="1">
      <c r="A1168" s="38">
        <v>312</v>
      </c>
      <c r="B1168" s="39">
        <v>40712</v>
      </c>
      <c r="C1168" s="38">
        <v>10302610</v>
      </c>
      <c r="D1168" s="40" t="s">
        <v>526</v>
      </c>
      <c r="E1168" s="38">
        <v>23</v>
      </c>
      <c r="F1168" s="38">
        <v>118</v>
      </c>
      <c r="G1168" s="38" t="s">
        <v>23</v>
      </c>
      <c r="H1168" s="42">
        <v>5700.78</v>
      </c>
      <c r="I1168" s="55"/>
      <c r="J1168" s="44">
        <v>42276</v>
      </c>
      <c r="K1168" s="42">
        <v>0</v>
      </c>
      <c r="L1168" s="42">
        <v>4278.0600000000004</v>
      </c>
      <c r="M1168" s="44">
        <v>45138</v>
      </c>
      <c r="N1168" s="42">
        <f>H1168-K1168-L1168</f>
        <v>1422.7199999999993</v>
      </c>
      <c r="O1168" s="42">
        <v>0</v>
      </c>
      <c r="P1168" s="45">
        <v>0.13</v>
      </c>
      <c r="Q1168" s="42">
        <v>0</v>
      </c>
      <c r="R1168" s="42">
        <v>0</v>
      </c>
      <c r="S1168" s="42">
        <v>1422.72</v>
      </c>
      <c r="T1168" s="38">
        <v>2101</v>
      </c>
      <c r="U1168" s="14">
        <f>S1168/H1168</f>
        <v>0.24956584888383695</v>
      </c>
      <c r="V1168" s="19"/>
      <c r="W1168" s="19"/>
      <c r="X1168" s="37" t="s">
        <v>3467</v>
      </c>
    </row>
    <row r="1169" spans="1:24" s="3" customFormat="1" ht="16.5" customHeight="1">
      <c r="A1169" s="38">
        <v>415</v>
      </c>
      <c r="B1169" s="39">
        <v>40712</v>
      </c>
      <c r="C1169" s="38">
        <v>10303411</v>
      </c>
      <c r="D1169" s="40" t="s">
        <v>423</v>
      </c>
      <c r="E1169" s="38">
        <v>5</v>
      </c>
      <c r="F1169" s="38">
        <v>118</v>
      </c>
      <c r="G1169" s="38" t="s">
        <v>23</v>
      </c>
      <c r="H1169" s="42">
        <v>5128.2</v>
      </c>
      <c r="I1169" s="55"/>
      <c r="J1169" s="44">
        <v>42276</v>
      </c>
      <c r="K1169" s="42">
        <v>0</v>
      </c>
      <c r="L1169" s="42">
        <v>3848.34</v>
      </c>
      <c r="M1169" s="44">
        <v>45138</v>
      </c>
      <c r="N1169" s="42">
        <f>H1169-K1169-L1169</f>
        <v>1279.8599999999997</v>
      </c>
      <c r="O1169" s="42">
        <v>0</v>
      </c>
      <c r="P1169" s="45">
        <v>0.13</v>
      </c>
      <c r="Q1169" s="42">
        <v>0</v>
      </c>
      <c r="R1169" s="42">
        <v>0</v>
      </c>
      <c r="S1169" s="42">
        <v>1279.8599999999999</v>
      </c>
      <c r="T1169" s="38">
        <v>2101</v>
      </c>
      <c r="U1169" s="14">
        <f>S1169/H1169</f>
        <v>0.24957294957294957</v>
      </c>
      <c r="V1169" s="19"/>
      <c r="W1169" s="19"/>
      <c r="X1169" s="37" t="s">
        <v>3467</v>
      </c>
    </row>
    <row r="1170" spans="1:24" s="3" customFormat="1" ht="16.5" customHeight="1">
      <c r="A1170" s="38">
        <v>249</v>
      </c>
      <c r="B1170" s="39">
        <v>40712</v>
      </c>
      <c r="C1170" s="38">
        <v>10302532</v>
      </c>
      <c r="D1170" s="40" t="s">
        <v>1620</v>
      </c>
      <c r="E1170" s="38">
        <v>2</v>
      </c>
      <c r="F1170" s="38">
        <v>118</v>
      </c>
      <c r="G1170" s="38" t="s">
        <v>23</v>
      </c>
      <c r="H1170" s="42">
        <v>4529.92</v>
      </c>
      <c r="I1170" s="55"/>
      <c r="J1170" s="44">
        <v>42276</v>
      </c>
      <c r="K1170" s="42">
        <v>0</v>
      </c>
      <c r="L1170" s="42">
        <v>3399.37</v>
      </c>
      <c r="M1170" s="44">
        <v>45138</v>
      </c>
      <c r="N1170" s="42">
        <f>H1170-K1170-L1170</f>
        <v>1130.5500000000002</v>
      </c>
      <c r="O1170" s="42">
        <v>0</v>
      </c>
      <c r="P1170" s="45">
        <v>0.13</v>
      </c>
      <c r="Q1170" s="42">
        <v>0</v>
      </c>
      <c r="R1170" s="42">
        <v>0</v>
      </c>
      <c r="S1170" s="42">
        <v>1130.55</v>
      </c>
      <c r="T1170" s="38">
        <v>2101</v>
      </c>
      <c r="U1170" s="14">
        <f>S1170/H1170</f>
        <v>0.24957394391070922</v>
      </c>
      <c r="V1170" s="19"/>
      <c r="W1170" s="19"/>
      <c r="X1170" s="37" t="s">
        <v>3467</v>
      </c>
    </row>
    <row r="1171" spans="1:24" s="3" customFormat="1" ht="16.5" customHeight="1">
      <c r="A1171" s="38">
        <v>407</v>
      </c>
      <c r="B1171" s="39">
        <v>40712</v>
      </c>
      <c r="C1171" s="38">
        <v>10303406</v>
      </c>
      <c r="D1171" s="40" t="s">
        <v>636</v>
      </c>
      <c r="E1171" s="38">
        <v>18</v>
      </c>
      <c r="F1171" s="38">
        <v>118</v>
      </c>
      <c r="G1171" s="38" t="s">
        <v>23</v>
      </c>
      <c r="H1171" s="42">
        <v>23846.22</v>
      </c>
      <c r="I1171" s="55"/>
      <c r="J1171" s="44">
        <v>42276</v>
      </c>
      <c r="K1171" s="42">
        <v>0</v>
      </c>
      <c r="L1171" s="42">
        <v>17894.82</v>
      </c>
      <c r="M1171" s="44">
        <v>45138</v>
      </c>
      <c r="N1171" s="42">
        <f>H1171-K1171-L1171</f>
        <v>5951.4000000000015</v>
      </c>
      <c r="O1171" s="42">
        <v>0</v>
      </c>
      <c r="P1171" s="45">
        <v>0.13</v>
      </c>
      <c r="Q1171" s="42">
        <v>0</v>
      </c>
      <c r="R1171" s="42">
        <v>0</v>
      </c>
      <c r="S1171" s="42">
        <v>5951.4</v>
      </c>
      <c r="T1171" s="38">
        <v>2101</v>
      </c>
      <c r="U1171" s="14">
        <f>S1171/H1171</f>
        <v>0.24957414634269076</v>
      </c>
      <c r="V1171" s="19"/>
      <c r="W1171" s="19"/>
      <c r="X1171" s="37" t="s">
        <v>3467</v>
      </c>
    </row>
    <row r="1172" spans="1:24" s="3" customFormat="1" ht="16.5" customHeight="1">
      <c r="A1172" s="38">
        <v>479</v>
      </c>
      <c r="B1172" s="39">
        <v>40712</v>
      </c>
      <c r="C1172" s="38">
        <v>10303622</v>
      </c>
      <c r="D1172" s="40" t="s">
        <v>593</v>
      </c>
      <c r="E1172" s="38">
        <v>38</v>
      </c>
      <c r="F1172" s="38">
        <v>118</v>
      </c>
      <c r="G1172" s="38" t="s">
        <v>23</v>
      </c>
      <c r="H1172" s="42">
        <v>18240</v>
      </c>
      <c r="I1172" s="55"/>
      <c r="J1172" s="44">
        <v>42276</v>
      </c>
      <c r="K1172" s="42">
        <v>0</v>
      </c>
      <c r="L1172" s="42">
        <v>13687.75</v>
      </c>
      <c r="M1172" s="44">
        <v>45138</v>
      </c>
      <c r="N1172" s="42">
        <f>H1172-K1172-L1172</f>
        <v>4552.25</v>
      </c>
      <c r="O1172" s="42">
        <v>0</v>
      </c>
      <c r="P1172" s="45">
        <v>0.13</v>
      </c>
      <c r="Q1172" s="42">
        <v>0</v>
      </c>
      <c r="R1172" s="42">
        <v>0</v>
      </c>
      <c r="S1172" s="42">
        <v>4552.25</v>
      </c>
      <c r="T1172" s="38">
        <v>5000</v>
      </c>
      <c r="U1172" s="14">
        <f>S1172/H1172</f>
        <v>0.2495751096491228</v>
      </c>
      <c r="V1172" s="19"/>
      <c r="W1172" s="19"/>
      <c r="X1172" s="37" t="s">
        <v>3467</v>
      </c>
    </row>
    <row r="1173" spans="1:24" s="3" customFormat="1" ht="16.5" customHeight="1">
      <c r="A1173" s="38">
        <v>445</v>
      </c>
      <c r="B1173" s="39">
        <v>40712</v>
      </c>
      <c r="C1173" s="38">
        <v>10303592</v>
      </c>
      <c r="D1173" s="40" t="s">
        <v>1700</v>
      </c>
      <c r="E1173" s="38">
        <v>21</v>
      </c>
      <c r="F1173" s="38">
        <v>118</v>
      </c>
      <c r="G1173" s="38" t="s">
        <v>23</v>
      </c>
      <c r="H1173" s="42">
        <v>6820.59</v>
      </c>
      <c r="I1173" s="55"/>
      <c r="J1173" s="44">
        <v>42276</v>
      </c>
      <c r="K1173" s="42">
        <v>0</v>
      </c>
      <c r="L1173" s="42">
        <v>5118.34</v>
      </c>
      <c r="M1173" s="44">
        <v>45138</v>
      </c>
      <c r="N1173" s="42">
        <f>H1173-K1173-L1173</f>
        <v>1702.25</v>
      </c>
      <c r="O1173" s="42">
        <v>0</v>
      </c>
      <c r="P1173" s="45">
        <v>0.13</v>
      </c>
      <c r="Q1173" s="42">
        <v>0</v>
      </c>
      <c r="R1173" s="42">
        <v>0</v>
      </c>
      <c r="S1173" s="42">
        <v>1702.25</v>
      </c>
      <c r="T1173" s="38">
        <v>2205</v>
      </c>
      <c r="U1173" s="14">
        <f>S1173/H1173</f>
        <v>0.24957518337856402</v>
      </c>
      <c r="V1173" s="19"/>
      <c r="W1173" s="19"/>
      <c r="X1173" s="37" t="s">
        <v>3467</v>
      </c>
    </row>
    <row r="1174" spans="1:24" s="3" customFormat="1" ht="16.5" customHeight="1">
      <c r="A1174" s="38">
        <v>360</v>
      </c>
      <c r="B1174" s="39">
        <v>40712</v>
      </c>
      <c r="C1174" s="38">
        <v>10303331</v>
      </c>
      <c r="D1174" s="40" t="s">
        <v>1124</v>
      </c>
      <c r="E1174" s="38">
        <v>60</v>
      </c>
      <c r="F1174" s="38">
        <v>118</v>
      </c>
      <c r="G1174" s="38" t="s">
        <v>23</v>
      </c>
      <c r="H1174" s="42">
        <v>78000</v>
      </c>
      <c r="I1174" s="55"/>
      <c r="J1174" s="44">
        <v>42276</v>
      </c>
      <c r="K1174" s="42">
        <v>0</v>
      </c>
      <c r="L1174" s="42">
        <v>58533.120000000003</v>
      </c>
      <c r="M1174" s="44">
        <v>45138</v>
      </c>
      <c r="N1174" s="42">
        <f>H1174-K1174-L1174</f>
        <v>19466.879999999997</v>
      </c>
      <c r="O1174" s="42">
        <v>0</v>
      </c>
      <c r="P1174" s="45">
        <v>0.13</v>
      </c>
      <c r="Q1174" s="42">
        <v>0</v>
      </c>
      <c r="R1174" s="42">
        <v>0</v>
      </c>
      <c r="S1174" s="42">
        <v>19466.88</v>
      </c>
      <c r="T1174" s="38">
        <v>5000</v>
      </c>
      <c r="U1174" s="14">
        <f>S1174/H1174</f>
        <v>0.24957538461538462</v>
      </c>
      <c r="V1174" s="19"/>
      <c r="W1174" s="19"/>
      <c r="X1174" s="37" t="s">
        <v>3467</v>
      </c>
    </row>
    <row r="1175" spans="1:24" s="3" customFormat="1" ht="16.5" customHeight="1">
      <c r="A1175" s="38">
        <v>302</v>
      </c>
      <c r="B1175" s="39">
        <v>40712</v>
      </c>
      <c r="C1175" s="38">
        <v>10302605</v>
      </c>
      <c r="D1175" s="40" t="s">
        <v>811</v>
      </c>
      <c r="E1175" s="38">
        <v>590</v>
      </c>
      <c r="F1175" s="38">
        <v>118</v>
      </c>
      <c r="G1175" s="38" t="s">
        <v>23</v>
      </c>
      <c r="H1175" s="42">
        <v>26726.47</v>
      </c>
      <c r="I1175" s="55"/>
      <c r="J1175" s="44">
        <v>42276</v>
      </c>
      <c r="K1175" s="42">
        <v>0</v>
      </c>
      <c r="L1175" s="42">
        <v>20056.2</v>
      </c>
      <c r="M1175" s="44">
        <v>45138</v>
      </c>
      <c r="N1175" s="42">
        <f>H1175-K1175-L1175</f>
        <v>6670.27</v>
      </c>
      <c r="O1175" s="42">
        <v>0</v>
      </c>
      <c r="P1175" s="45">
        <v>0.13</v>
      </c>
      <c r="Q1175" s="42">
        <v>0</v>
      </c>
      <c r="R1175" s="42">
        <v>0</v>
      </c>
      <c r="S1175" s="42">
        <v>6670.27</v>
      </c>
      <c r="T1175" s="38">
        <v>5000</v>
      </c>
      <c r="U1175" s="14">
        <f>S1175/H1175</f>
        <v>0.24957542092165558</v>
      </c>
      <c r="V1175" s="19"/>
      <c r="W1175" s="19"/>
      <c r="X1175" s="37" t="s">
        <v>3467</v>
      </c>
    </row>
    <row r="1176" spans="1:24" s="3" customFormat="1" ht="16.5" customHeight="1">
      <c r="A1176" s="38">
        <v>403</v>
      </c>
      <c r="B1176" s="39">
        <v>40712</v>
      </c>
      <c r="C1176" s="38">
        <v>10303404</v>
      </c>
      <c r="D1176" s="40" t="s">
        <v>114</v>
      </c>
      <c r="E1176" s="38">
        <v>38</v>
      </c>
      <c r="F1176" s="38">
        <v>118</v>
      </c>
      <c r="G1176" s="38" t="s">
        <v>23</v>
      </c>
      <c r="H1176" s="42">
        <v>58461.48</v>
      </c>
      <c r="I1176" s="55"/>
      <c r="J1176" s="44">
        <v>42276</v>
      </c>
      <c r="K1176" s="42">
        <v>0</v>
      </c>
      <c r="L1176" s="42">
        <v>43870.91</v>
      </c>
      <c r="M1176" s="44">
        <v>45138</v>
      </c>
      <c r="N1176" s="42">
        <f>H1176-K1176-L1176</f>
        <v>14590.57</v>
      </c>
      <c r="O1176" s="42">
        <v>0</v>
      </c>
      <c r="P1176" s="45">
        <v>0.13</v>
      </c>
      <c r="Q1176" s="42">
        <v>0</v>
      </c>
      <c r="R1176" s="42">
        <v>0</v>
      </c>
      <c r="S1176" s="42">
        <v>14590.57</v>
      </c>
      <c r="T1176" s="38">
        <v>2101</v>
      </c>
      <c r="U1176" s="14">
        <f>S1176/H1176</f>
        <v>0.24957578904947325</v>
      </c>
      <c r="V1176" s="19"/>
      <c r="W1176" s="19"/>
      <c r="X1176" s="37" t="s">
        <v>3467</v>
      </c>
    </row>
    <row r="1177" spans="1:24" s="3" customFormat="1" ht="16.5" customHeight="1">
      <c r="A1177" s="38">
        <v>243</v>
      </c>
      <c r="B1177" s="39">
        <v>40712</v>
      </c>
      <c r="C1177" s="38">
        <v>10302526</v>
      </c>
      <c r="D1177" s="40" t="s">
        <v>1136</v>
      </c>
      <c r="E1177" s="38">
        <v>5</v>
      </c>
      <c r="F1177" s="38">
        <v>118</v>
      </c>
      <c r="G1177" s="38" t="s">
        <v>23</v>
      </c>
      <c r="H1177" s="42">
        <v>13675.2</v>
      </c>
      <c r="I1177" s="55"/>
      <c r="J1177" s="44">
        <v>42276</v>
      </c>
      <c r="K1177" s="42">
        <v>0</v>
      </c>
      <c r="L1177" s="42">
        <v>10262.200000000001</v>
      </c>
      <c r="M1177" s="44">
        <v>45138</v>
      </c>
      <c r="N1177" s="42">
        <f>H1177-K1177-L1177</f>
        <v>3413</v>
      </c>
      <c r="O1177" s="42">
        <v>0</v>
      </c>
      <c r="P1177" s="45">
        <v>0.13</v>
      </c>
      <c r="Q1177" s="42">
        <v>0</v>
      </c>
      <c r="R1177" s="42">
        <v>0</v>
      </c>
      <c r="S1177" s="42">
        <v>3413</v>
      </c>
      <c r="T1177" s="38">
        <v>2101</v>
      </c>
      <c r="U1177" s="14">
        <f>S1177/H1177</f>
        <v>0.24957587457587457</v>
      </c>
      <c r="V1177" s="19"/>
      <c r="W1177" s="19"/>
      <c r="X1177" s="37" t="s">
        <v>3467</v>
      </c>
    </row>
    <row r="1178" spans="1:24" s="3" customFormat="1" ht="16.5" customHeight="1">
      <c r="A1178" s="38">
        <v>593</v>
      </c>
      <c r="B1178" s="39">
        <v>40712</v>
      </c>
      <c r="C1178" s="38">
        <v>10303938</v>
      </c>
      <c r="D1178" s="40" t="s">
        <v>135</v>
      </c>
      <c r="E1178" s="38">
        <v>5</v>
      </c>
      <c r="F1178" s="38">
        <v>118</v>
      </c>
      <c r="G1178" s="38" t="s">
        <v>23</v>
      </c>
      <c r="H1178" s="42">
        <v>16623.95</v>
      </c>
      <c r="I1178" s="55"/>
      <c r="J1178" s="44">
        <v>42276</v>
      </c>
      <c r="K1178" s="42">
        <v>0</v>
      </c>
      <c r="L1178" s="42">
        <v>12475.01</v>
      </c>
      <c r="M1178" s="44">
        <v>45138</v>
      </c>
      <c r="N1178" s="42">
        <f>H1178-K1178-L1178</f>
        <v>4148.9400000000005</v>
      </c>
      <c r="O1178" s="42">
        <v>0</v>
      </c>
      <c r="P1178" s="45">
        <v>0.13</v>
      </c>
      <c r="Q1178" s="42">
        <v>0</v>
      </c>
      <c r="R1178" s="42">
        <v>0</v>
      </c>
      <c r="S1178" s="42">
        <v>4148.9399999999996</v>
      </c>
      <c r="T1178" s="38">
        <v>5000</v>
      </c>
      <c r="U1178" s="14">
        <f>S1178/H1178</f>
        <v>0.24957606345062391</v>
      </c>
      <c r="V1178" s="19"/>
      <c r="W1178" s="19"/>
      <c r="X1178" s="37" t="s">
        <v>3467</v>
      </c>
    </row>
    <row r="1179" spans="1:24" s="3" customFormat="1" ht="16.5" customHeight="1">
      <c r="A1179" s="38">
        <v>660</v>
      </c>
      <c r="B1179" s="39">
        <v>40712</v>
      </c>
      <c r="C1179" s="38">
        <v>10302588</v>
      </c>
      <c r="D1179" s="40" t="s">
        <v>503</v>
      </c>
      <c r="E1179" s="38">
        <v>368</v>
      </c>
      <c r="F1179" s="38">
        <v>118</v>
      </c>
      <c r="G1179" s="38" t="s">
        <v>23</v>
      </c>
      <c r="H1179" s="42">
        <v>134618.07999999999</v>
      </c>
      <c r="I1179" s="55"/>
      <c r="J1179" s="44">
        <v>42276</v>
      </c>
      <c r="K1179" s="42">
        <v>0</v>
      </c>
      <c r="L1179" s="42">
        <v>101020.59</v>
      </c>
      <c r="M1179" s="44">
        <v>45138</v>
      </c>
      <c r="N1179" s="42">
        <f>H1179-K1179-L1179</f>
        <v>33597.489999999991</v>
      </c>
      <c r="O1179" s="42">
        <v>0</v>
      </c>
      <c r="P1179" s="45">
        <v>0.13</v>
      </c>
      <c r="Q1179" s="42">
        <v>0</v>
      </c>
      <c r="R1179" s="42">
        <v>0</v>
      </c>
      <c r="S1179" s="42">
        <v>33597.49</v>
      </c>
      <c r="T1179" s="38">
        <v>5000</v>
      </c>
      <c r="U1179" s="14">
        <f>S1179/H1179</f>
        <v>0.24957635705397077</v>
      </c>
      <c r="V1179" s="19"/>
      <c r="W1179" s="19"/>
      <c r="X1179" s="37" t="s">
        <v>3467</v>
      </c>
    </row>
    <row r="1180" spans="1:24" s="3" customFormat="1" ht="16.5" customHeight="1">
      <c r="A1180" s="38">
        <v>442</v>
      </c>
      <c r="B1180" s="39">
        <v>40712</v>
      </c>
      <c r="C1180" s="38">
        <v>10303590</v>
      </c>
      <c r="D1180" s="40" t="s">
        <v>1632</v>
      </c>
      <c r="E1180" s="38">
        <v>27</v>
      </c>
      <c r="F1180" s="38">
        <v>118</v>
      </c>
      <c r="G1180" s="38" t="s">
        <v>23</v>
      </c>
      <c r="H1180" s="42">
        <v>122769.27</v>
      </c>
      <c r="I1180" s="55"/>
      <c r="J1180" s="44">
        <v>42276</v>
      </c>
      <c r="K1180" s="42">
        <v>0</v>
      </c>
      <c r="L1180" s="42">
        <v>92128.960000000006</v>
      </c>
      <c r="M1180" s="44">
        <v>45138</v>
      </c>
      <c r="N1180" s="42">
        <f>H1180-K1180-L1180</f>
        <v>30640.309999999998</v>
      </c>
      <c r="O1180" s="42">
        <v>0</v>
      </c>
      <c r="P1180" s="45">
        <v>0.13</v>
      </c>
      <c r="Q1180" s="42">
        <v>0</v>
      </c>
      <c r="R1180" s="42">
        <v>0</v>
      </c>
      <c r="S1180" s="42">
        <v>30640.31</v>
      </c>
      <c r="T1180" s="38">
        <v>5000</v>
      </c>
      <c r="U1180" s="14">
        <f>S1180/H1180</f>
        <v>0.24957638014789857</v>
      </c>
      <c r="V1180" s="19"/>
      <c r="W1180" s="19"/>
      <c r="X1180" s="37" t="s">
        <v>3467</v>
      </c>
    </row>
    <row r="1181" spans="1:24" s="3" customFormat="1" ht="16.5" customHeight="1">
      <c r="A1181" s="38">
        <v>490</v>
      </c>
      <c r="B1181" s="39">
        <v>40712</v>
      </c>
      <c r="C1181" s="38">
        <v>10303636</v>
      </c>
      <c r="D1181" s="40" t="s">
        <v>1722</v>
      </c>
      <c r="E1181" s="38">
        <v>668</v>
      </c>
      <c r="F1181" s="38">
        <v>118</v>
      </c>
      <c r="G1181" s="38" t="s">
        <v>23</v>
      </c>
      <c r="H1181" s="42">
        <v>18269.8</v>
      </c>
      <c r="I1181" s="55"/>
      <c r="J1181" s="44">
        <v>42276</v>
      </c>
      <c r="K1181" s="42">
        <v>0</v>
      </c>
      <c r="L1181" s="42">
        <v>13710.08</v>
      </c>
      <c r="M1181" s="44">
        <v>45138</v>
      </c>
      <c r="N1181" s="42">
        <f>H1181-K1181-L1181</f>
        <v>4559.7199999999993</v>
      </c>
      <c r="O1181" s="42">
        <v>0</v>
      </c>
      <c r="P1181" s="45">
        <v>0.13</v>
      </c>
      <c r="Q1181" s="42">
        <v>0</v>
      </c>
      <c r="R1181" s="42">
        <v>0</v>
      </c>
      <c r="S1181" s="42">
        <v>4559.72</v>
      </c>
      <c r="T1181" s="38">
        <v>5000</v>
      </c>
      <c r="U1181" s="14">
        <f>S1181/H1181</f>
        <v>0.24957689739351283</v>
      </c>
      <c r="V1181" s="19"/>
      <c r="W1181" s="19"/>
      <c r="X1181" s="37" t="s">
        <v>3467</v>
      </c>
    </row>
    <row r="1182" spans="1:24" s="3" customFormat="1" ht="16.5" customHeight="1">
      <c r="A1182" s="38">
        <v>219</v>
      </c>
      <c r="B1182" s="39">
        <v>40712</v>
      </c>
      <c r="C1182" s="38">
        <v>10302503</v>
      </c>
      <c r="D1182" s="40" t="s">
        <v>1604</v>
      </c>
      <c r="E1182" s="38">
        <v>7</v>
      </c>
      <c r="F1182" s="38">
        <v>118</v>
      </c>
      <c r="G1182" s="38" t="s">
        <v>23</v>
      </c>
      <c r="H1182" s="42">
        <v>11367.51</v>
      </c>
      <c r="I1182" s="55"/>
      <c r="J1182" s="44">
        <v>42276</v>
      </c>
      <c r="K1182" s="42">
        <v>0</v>
      </c>
      <c r="L1182" s="42">
        <v>8530.44</v>
      </c>
      <c r="M1182" s="44">
        <v>45138</v>
      </c>
      <c r="N1182" s="42">
        <f>H1182-K1182-L1182</f>
        <v>2837.0699999999997</v>
      </c>
      <c r="O1182" s="42">
        <v>0</v>
      </c>
      <c r="P1182" s="45">
        <v>0.13</v>
      </c>
      <c r="Q1182" s="42">
        <v>0</v>
      </c>
      <c r="R1182" s="42">
        <v>0</v>
      </c>
      <c r="S1182" s="42">
        <v>2837.07</v>
      </c>
      <c r="T1182" s="38">
        <v>5000</v>
      </c>
      <c r="U1182" s="14">
        <f>S1182/H1182</f>
        <v>0.24957708416355034</v>
      </c>
      <c r="V1182" s="19"/>
      <c r="W1182" s="19"/>
      <c r="X1182" s="37" t="s">
        <v>3467</v>
      </c>
    </row>
    <row r="1183" spans="1:24" s="3" customFormat="1" ht="16.5" customHeight="1">
      <c r="A1183" s="38">
        <v>399</v>
      </c>
      <c r="B1183" s="39">
        <v>40712</v>
      </c>
      <c r="C1183" s="38">
        <v>10303372</v>
      </c>
      <c r="D1183" s="40" t="s">
        <v>86</v>
      </c>
      <c r="E1183" s="38">
        <v>10</v>
      </c>
      <c r="F1183" s="38">
        <v>118</v>
      </c>
      <c r="G1183" s="38" t="s">
        <v>23</v>
      </c>
      <c r="H1183" s="42">
        <v>33280</v>
      </c>
      <c r="I1183" s="55"/>
      <c r="J1183" s="44">
        <v>42276</v>
      </c>
      <c r="K1183" s="42">
        <v>0</v>
      </c>
      <c r="L1183" s="42">
        <v>24974.07</v>
      </c>
      <c r="M1183" s="44">
        <v>45138</v>
      </c>
      <c r="N1183" s="42">
        <f>H1183-K1183-L1183</f>
        <v>8305.93</v>
      </c>
      <c r="O1183" s="42">
        <v>0</v>
      </c>
      <c r="P1183" s="45">
        <v>0.13</v>
      </c>
      <c r="Q1183" s="42">
        <v>0</v>
      </c>
      <c r="R1183" s="42">
        <v>0</v>
      </c>
      <c r="S1183" s="42">
        <v>8305.93</v>
      </c>
      <c r="T1183" s="38">
        <v>2102</v>
      </c>
      <c r="U1183" s="14">
        <f>S1183/H1183</f>
        <v>0.24957722355769232</v>
      </c>
      <c r="V1183" s="19"/>
      <c r="W1183" s="19"/>
      <c r="X1183" s="37" t="s">
        <v>3467</v>
      </c>
    </row>
    <row r="1184" spans="1:24" s="3" customFormat="1" ht="16.5" customHeight="1">
      <c r="A1184" s="38">
        <v>307</v>
      </c>
      <c r="B1184" s="39">
        <v>40712</v>
      </c>
      <c r="C1184" s="38">
        <v>10302607</v>
      </c>
      <c r="D1184" s="40" t="s">
        <v>615</v>
      </c>
      <c r="E1184" s="38">
        <v>6</v>
      </c>
      <c r="F1184" s="38">
        <v>118</v>
      </c>
      <c r="G1184" s="38" t="s">
        <v>23</v>
      </c>
      <c r="H1184" s="42">
        <v>3487.2</v>
      </c>
      <c r="I1184" s="55"/>
      <c r="J1184" s="44">
        <v>42276</v>
      </c>
      <c r="K1184" s="42">
        <v>0</v>
      </c>
      <c r="L1184" s="42">
        <v>2616.87</v>
      </c>
      <c r="M1184" s="44">
        <v>45138</v>
      </c>
      <c r="N1184" s="42">
        <f>H1184-K1184-L1184</f>
        <v>870.32999999999993</v>
      </c>
      <c r="O1184" s="42">
        <v>0</v>
      </c>
      <c r="P1184" s="45">
        <v>0.13</v>
      </c>
      <c r="Q1184" s="42">
        <v>0</v>
      </c>
      <c r="R1184" s="42">
        <v>0</v>
      </c>
      <c r="S1184" s="42">
        <v>870.33</v>
      </c>
      <c r="T1184" s="38">
        <v>5000</v>
      </c>
      <c r="U1184" s="14">
        <f>S1184/H1184</f>
        <v>0.24957845836200965</v>
      </c>
      <c r="V1184" s="19"/>
      <c r="W1184" s="19"/>
      <c r="X1184" s="37" t="s">
        <v>3467</v>
      </c>
    </row>
    <row r="1185" spans="1:37" s="3" customFormat="1" ht="16.5" customHeight="1">
      <c r="A1185" s="38">
        <v>397</v>
      </c>
      <c r="B1185" s="39">
        <v>40712</v>
      </c>
      <c r="C1185" s="38">
        <v>10303371</v>
      </c>
      <c r="D1185" s="40" t="s">
        <v>1684</v>
      </c>
      <c r="E1185" s="38">
        <v>4</v>
      </c>
      <c r="F1185" s="38">
        <v>118</v>
      </c>
      <c r="G1185" s="38" t="s">
        <v>23</v>
      </c>
      <c r="H1185" s="42">
        <v>14852</v>
      </c>
      <c r="I1185" s="55"/>
      <c r="J1185" s="44">
        <v>42276</v>
      </c>
      <c r="K1185" s="42">
        <v>0</v>
      </c>
      <c r="L1185" s="42">
        <v>11145.26</v>
      </c>
      <c r="M1185" s="44">
        <v>45138</v>
      </c>
      <c r="N1185" s="42">
        <f>H1185-K1185-L1185</f>
        <v>3706.74</v>
      </c>
      <c r="O1185" s="42">
        <v>0</v>
      </c>
      <c r="P1185" s="45">
        <v>0.13</v>
      </c>
      <c r="Q1185" s="42">
        <v>0</v>
      </c>
      <c r="R1185" s="42">
        <v>0</v>
      </c>
      <c r="S1185" s="42">
        <v>3706.74</v>
      </c>
      <c r="T1185" s="38">
        <v>2101</v>
      </c>
      <c r="U1185" s="14">
        <f>S1185/H1185</f>
        <v>0.2495785079450579</v>
      </c>
      <c r="V1185" s="19"/>
      <c r="W1185" s="19"/>
      <c r="X1185" s="37" t="s">
        <v>3467</v>
      </c>
    </row>
    <row r="1186" spans="1:37" s="3" customFormat="1" ht="16.5" customHeight="1">
      <c r="A1186" s="38">
        <v>579</v>
      </c>
      <c r="B1186" s="39">
        <v>40712</v>
      </c>
      <c r="C1186" s="38">
        <v>10303922</v>
      </c>
      <c r="D1186" s="40" t="s">
        <v>1774</v>
      </c>
      <c r="E1186" s="38">
        <v>4</v>
      </c>
      <c r="F1186" s="38">
        <v>118</v>
      </c>
      <c r="G1186" s="38" t="s">
        <v>23</v>
      </c>
      <c r="H1186" s="42">
        <v>2495.7199999999998</v>
      </c>
      <c r="I1186" s="55"/>
      <c r="J1186" s="44">
        <v>42276</v>
      </c>
      <c r="K1186" s="42">
        <v>0</v>
      </c>
      <c r="L1186" s="42">
        <v>1872.84</v>
      </c>
      <c r="M1186" s="44">
        <v>45138</v>
      </c>
      <c r="N1186" s="42">
        <f>H1186-K1186-L1186</f>
        <v>622.87999999999988</v>
      </c>
      <c r="O1186" s="42">
        <v>0</v>
      </c>
      <c r="P1186" s="45">
        <v>0.13</v>
      </c>
      <c r="Q1186" s="42">
        <v>0</v>
      </c>
      <c r="R1186" s="42">
        <v>0</v>
      </c>
      <c r="S1186" s="42">
        <v>622.88</v>
      </c>
      <c r="T1186" s="38">
        <v>5000</v>
      </c>
      <c r="U1186" s="14">
        <f>S1186/H1186</f>
        <v>0.24957927972689245</v>
      </c>
      <c r="V1186" s="19"/>
      <c r="W1186" s="19"/>
      <c r="X1186" s="37" t="s">
        <v>3467</v>
      </c>
    </row>
    <row r="1187" spans="1:37" s="3" customFormat="1" ht="16.5" customHeight="1">
      <c r="A1187" s="38">
        <v>401</v>
      </c>
      <c r="B1187" s="39">
        <v>40712</v>
      </c>
      <c r="C1187" s="38">
        <v>10303374</v>
      </c>
      <c r="D1187" s="40" t="s">
        <v>1686</v>
      </c>
      <c r="E1187" s="38">
        <v>3</v>
      </c>
      <c r="F1187" s="38">
        <v>118</v>
      </c>
      <c r="G1187" s="38" t="s">
        <v>23</v>
      </c>
      <c r="H1187" s="42">
        <v>8658</v>
      </c>
      <c r="I1187" s="55"/>
      <c r="J1187" s="44">
        <v>42276</v>
      </c>
      <c r="K1187" s="42">
        <v>0</v>
      </c>
      <c r="L1187" s="42">
        <v>6497.14</v>
      </c>
      <c r="M1187" s="44">
        <v>45138</v>
      </c>
      <c r="N1187" s="42">
        <f>H1187-K1187-L1187</f>
        <v>2160.8599999999997</v>
      </c>
      <c r="O1187" s="42">
        <v>0</v>
      </c>
      <c r="P1187" s="45">
        <v>0.13</v>
      </c>
      <c r="Q1187" s="42">
        <v>0</v>
      </c>
      <c r="R1187" s="42">
        <v>0</v>
      </c>
      <c r="S1187" s="42">
        <v>2160.86</v>
      </c>
      <c r="T1187" s="38">
        <v>2102</v>
      </c>
      <c r="U1187" s="14">
        <f>S1187/H1187</f>
        <v>0.2495795795795796</v>
      </c>
      <c r="V1187" s="19"/>
      <c r="W1187" s="19"/>
      <c r="X1187" s="37" t="s">
        <v>3467</v>
      </c>
    </row>
    <row r="1188" spans="1:37" s="3" customFormat="1" ht="16.5" customHeight="1">
      <c r="A1188" s="38">
        <v>232</v>
      </c>
      <c r="B1188" s="39">
        <v>40712</v>
      </c>
      <c r="C1188" s="38">
        <v>10302516</v>
      </c>
      <c r="D1188" s="40" t="s">
        <v>1614</v>
      </c>
      <c r="E1188" s="38">
        <v>4</v>
      </c>
      <c r="F1188" s="38">
        <v>118</v>
      </c>
      <c r="G1188" s="38" t="s">
        <v>23</v>
      </c>
      <c r="H1188" s="42">
        <v>16068.36</v>
      </c>
      <c r="I1188" s="55"/>
      <c r="J1188" s="44">
        <v>42276</v>
      </c>
      <c r="K1188" s="42">
        <v>0</v>
      </c>
      <c r="L1188" s="42">
        <v>12058.02</v>
      </c>
      <c r="M1188" s="44">
        <v>45138</v>
      </c>
      <c r="N1188" s="42">
        <f>H1188-K1188-L1188</f>
        <v>4010.34</v>
      </c>
      <c r="O1188" s="42">
        <v>0</v>
      </c>
      <c r="P1188" s="45">
        <v>0.13</v>
      </c>
      <c r="Q1188" s="42">
        <v>0</v>
      </c>
      <c r="R1188" s="42">
        <v>0</v>
      </c>
      <c r="S1188" s="42">
        <v>4010.34</v>
      </c>
      <c r="T1188" s="38">
        <v>2101</v>
      </c>
      <c r="U1188" s="14">
        <f>S1188/H1188</f>
        <v>0.24957991979268576</v>
      </c>
      <c r="V1188" s="19"/>
      <c r="W1188" s="19"/>
      <c r="X1188" s="37" t="s">
        <v>3467</v>
      </c>
    </row>
    <row r="1189" spans="1:37" s="3" customFormat="1" ht="16.5" customHeight="1">
      <c r="A1189" s="38">
        <v>382</v>
      </c>
      <c r="B1189" s="39">
        <v>40712</v>
      </c>
      <c r="C1189" s="38">
        <v>10303354</v>
      </c>
      <c r="D1189" s="40" t="s">
        <v>887</v>
      </c>
      <c r="E1189" s="38">
        <v>5</v>
      </c>
      <c r="F1189" s="38">
        <v>118</v>
      </c>
      <c r="G1189" s="38" t="s">
        <v>23</v>
      </c>
      <c r="H1189" s="42">
        <v>1430</v>
      </c>
      <c r="I1189" s="55"/>
      <c r="J1189" s="44">
        <v>42276</v>
      </c>
      <c r="K1189" s="42">
        <v>0</v>
      </c>
      <c r="L1189" s="42">
        <v>1073.0999999999999</v>
      </c>
      <c r="M1189" s="44">
        <v>45138</v>
      </c>
      <c r="N1189" s="42">
        <f>H1189-K1189-L1189</f>
        <v>356.90000000000009</v>
      </c>
      <c r="O1189" s="42">
        <v>0</v>
      </c>
      <c r="P1189" s="45">
        <v>0.13</v>
      </c>
      <c r="Q1189" s="42">
        <v>0</v>
      </c>
      <c r="R1189" s="42">
        <v>0</v>
      </c>
      <c r="S1189" s="42">
        <v>356.9</v>
      </c>
      <c r="T1189" s="38">
        <v>2107</v>
      </c>
      <c r="U1189" s="14">
        <f>S1189/H1189</f>
        <v>0.24958041958041957</v>
      </c>
      <c r="V1189" s="19"/>
      <c r="W1189" s="19"/>
      <c r="X1189" s="37" t="s">
        <v>3467</v>
      </c>
    </row>
    <row r="1190" spans="1:37" s="3" customFormat="1" ht="16.5" customHeight="1">
      <c r="A1190" s="38">
        <v>233</v>
      </c>
      <c r="B1190" s="39">
        <v>40712</v>
      </c>
      <c r="C1190" s="38">
        <v>10302517</v>
      </c>
      <c r="D1190" s="40" t="s">
        <v>706</v>
      </c>
      <c r="E1190" s="38">
        <v>4</v>
      </c>
      <c r="F1190" s="38">
        <v>118</v>
      </c>
      <c r="G1190" s="38" t="s">
        <v>23</v>
      </c>
      <c r="H1190" s="42">
        <v>15384.6</v>
      </c>
      <c r="I1190" s="55"/>
      <c r="J1190" s="44">
        <v>42276</v>
      </c>
      <c r="K1190" s="42">
        <v>0</v>
      </c>
      <c r="L1190" s="42">
        <v>11544.9</v>
      </c>
      <c r="M1190" s="44">
        <v>45138</v>
      </c>
      <c r="N1190" s="42">
        <f>H1190-K1190-L1190</f>
        <v>3839.7000000000007</v>
      </c>
      <c r="O1190" s="42">
        <v>0</v>
      </c>
      <c r="P1190" s="45">
        <v>0.13</v>
      </c>
      <c r="Q1190" s="42">
        <v>0</v>
      </c>
      <c r="R1190" s="42">
        <v>0</v>
      </c>
      <c r="S1190" s="42">
        <v>3839.7</v>
      </c>
      <c r="T1190" s="38">
        <v>2101</v>
      </c>
      <c r="U1190" s="14">
        <f>S1190/H1190</f>
        <v>0.24958074958074955</v>
      </c>
      <c r="V1190" s="19"/>
      <c r="W1190" s="19"/>
      <c r="X1190" s="37" t="s">
        <v>3467</v>
      </c>
    </row>
    <row r="1191" spans="1:37" s="3" customFormat="1" ht="16.5" customHeight="1">
      <c r="A1191" s="38">
        <v>564</v>
      </c>
      <c r="B1191" s="39">
        <v>40712</v>
      </c>
      <c r="C1191" s="38">
        <v>10303909</v>
      </c>
      <c r="D1191" s="40" t="s">
        <v>1768</v>
      </c>
      <c r="E1191" s="38">
        <v>2</v>
      </c>
      <c r="F1191" s="38">
        <v>118</v>
      </c>
      <c r="G1191" s="38" t="s">
        <v>23</v>
      </c>
      <c r="H1191" s="42">
        <v>8034.18</v>
      </c>
      <c r="I1191" s="55"/>
      <c r="J1191" s="44">
        <v>42276</v>
      </c>
      <c r="K1191" s="42">
        <v>0</v>
      </c>
      <c r="L1191" s="42">
        <v>6028.98</v>
      </c>
      <c r="M1191" s="44">
        <v>45138</v>
      </c>
      <c r="N1191" s="42">
        <f>H1191-K1191-L1191</f>
        <v>2005.2000000000007</v>
      </c>
      <c r="O1191" s="42">
        <v>0</v>
      </c>
      <c r="P1191" s="45">
        <v>0.13</v>
      </c>
      <c r="Q1191" s="42">
        <v>0</v>
      </c>
      <c r="R1191" s="42">
        <v>0</v>
      </c>
      <c r="S1191" s="42">
        <v>2005.2</v>
      </c>
      <c r="T1191" s="38">
        <v>2106</v>
      </c>
      <c r="U1191" s="14">
        <f>S1191/H1191</f>
        <v>0.24958365383897299</v>
      </c>
      <c r="V1191" s="19"/>
      <c r="W1191" s="19"/>
      <c r="X1191" s="37" t="s">
        <v>3467</v>
      </c>
    </row>
    <row r="1192" spans="1:37" s="3" customFormat="1" ht="16.5" customHeight="1">
      <c r="A1192" s="38">
        <v>251</v>
      </c>
      <c r="B1192" s="39">
        <v>40712</v>
      </c>
      <c r="C1192" s="38">
        <v>10302534</v>
      </c>
      <c r="D1192" s="40" t="s">
        <v>297</v>
      </c>
      <c r="E1192" s="38">
        <v>4</v>
      </c>
      <c r="F1192" s="38">
        <v>118</v>
      </c>
      <c r="G1192" s="38" t="s">
        <v>23</v>
      </c>
      <c r="H1192" s="42">
        <v>7521.36</v>
      </c>
      <c r="I1192" s="55"/>
      <c r="J1192" s="44">
        <v>42276</v>
      </c>
      <c r="K1192" s="42">
        <v>0</v>
      </c>
      <c r="L1192" s="42">
        <v>5644.15</v>
      </c>
      <c r="M1192" s="44">
        <v>45138</v>
      </c>
      <c r="N1192" s="42">
        <f>H1192-K1192-L1192</f>
        <v>1877.21</v>
      </c>
      <c r="O1192" s="42">
        <v>0</v>
      </c>
      <c r="P1192" s="45">
        <v>0.13</v>
      </c>
      <c r="Q1192" s="42">
        <v>0</v>
      </c>
      <c r="R1192" s="42">
        <v>0</v>
      </c>
      <c r="S1192" s="42">
        <v>1877.21</v>
      </c>
      <c r="T1192" s="38">
        <v>2109</v>
      </c>
      <c r="U1192" s="14">
        <f>S1192/H1192</f>
        <v>0.24958385185657914</v>
      </c>
      <c r="V1192" s="19"/>
      <c r="W1192" s="19"/>
      <c r="X1192" s="37" t="s">
        <v>3467</v>
      </c>
    </row>
    <row r="1193" spans="1:37" s="3" customFormat="1" ht="16.5" customHeight="1">
      <c r="A1193" s="38">
        <v>491</v>
      </c>
      <c r="B1193" s="39">
        <v>40712</v>
      </c>
      <c r="C1193" s="38">
        <v>10303637</v>
      </c>
      <c r="D1193" s="40" t="s">
        <v>1723</v>
      </c>
      <c r="E1193" s="38">
        <v>2</v>
      </c>
      <c r="F1193" s="38">
        <v>118</v>
      </c>
      <c r="G1193" s="38" t="s">
        <v>23</v>
      </c>
      <c r="H1193" s="42">
        <v>1521.36</v>
      </c>
      <c r="I1193" s="55"/>
      <c r="J1193" s="44">
        <v>42276</v>
      </c>
      <c r="K1193" s="42">
        <v>0</v>
      </c>
      <c r="L1193" s="42">
        <v>1141.6500000000001</v>
      </c>
      <c r="M1193" s="44">
        <v>45138</v>
      </c>
      <c r="N1193" s="42">
        <f>H1193-K1193-L1193</f>
        <v>379.70999999999981</v>
      </c>
      <c r="O1193" s="42">
        <v>0</v>
      </c>
      <c r="P1193" s="45">
        <v>0.13</v>
      </c>
      <c r="Q1193" s="42">
        <v>0</v>
      </c>
      <c r="R1193" s="42">
        <v>0</v>
      </c>
      <c r="S1193" s="42">
        <v>379.71</v>
      </c>
      <c r="T1193" s="38">
        <v>2101</v>
      </c>
      <c r="U1193" s="14">
        <f>S1193/H1193</f>
        <v>0.24958589682915286</v>
      </c>
      <c r="V1193" s="19"/>
      <c r="W1193" s="19"/>
      <c r="X1193" s="37" t="s">
        <v>3467</v>
      </c>
    </row>
    <row r="1194" spans="1:37" s="3" customFormat="1" ht="16.5" customHeight="1">
      <c r="A1194" s="38">
        <v>256</v>
      </c>
      <c r="B1194" s="39">
        <v>40712</v>
      </c>
      <c r="C1194" s="38">
        <v>10302538</v>
      </c>
      <c r="D1194" s="40" t="s">
        <v>853</v>
      </c>
      <c r="E1194" s="38">
        <v>3</v>
      </c>
      <c r="F1194" s="38">
        <v>118</v>
      </c>
      <c r="G1194" s="38" t="s">
        <v>23</v>
      </c>
      <c r="H1194" s="42">
        <v>4871.79</v>
      </c>
      <c r="I1194" s="55"/>
      <c r="J1194" s="44">
        <v>42276</v>
      </c>
      <c r="K1194" s="42">
        <v>0</v>
      </c>
      <c r="L1194" s="42">
        <v>3655.85</v>
      </c>
      <c r="M1194" s="44">
        <v>45138</v>
      </c>
      <c r="N1194" s="42">
        <f>H1194-K1194-L1194</f>
        <v>1215.94</v>
      </c>
      <c r="O1194" s="42">
        <v>0</v>
      </c>
      <c r="P1194" s="45">
        <v>0.13</v>
      </c>
      <c r="Q1194" s="42">
        <v>0</v>
      </c>
      <c r="R1194" s="42">
        <v>0</v>
      </c>
      <c r="S1194" s="42">
        <v>1215.94</v>
      </c>
      <c r="T1194" s="38">
        <v>2101</v>
      </c>
      <c r="U1194" s="14">
        <f>S1194/H1194</f>
        <v>0.24958793379846012</v>
      </c>
      <c r="V1194" s="19"/>
      <c r="W1194" s="19"/>
      <c r="X1194" s="37" t="s">
        <v>3467</v>
      </c>
    </row>
    <row r="1195" spans="1:37" s="3" customFormat="1" ht="16.5" customHeight="1">
      <c r="A1195" s="38">
        <v>310</v>
      </c>
      <c r="B1195" s="39">
        <v>40712</v>
      </c>
      <c r="C1195" s="38">
        <v>10302608</v>
      </c>
      <c r="D1195" s="40" t="s">
        <v>590</v>
      </c>
      <c r="E1195" s="38">
        <v>1</v>
      </c>
      <c r="F1195" s="38">
        <v>118</v>
      </c>
      <c r="G1195" s="38" t="s">
        <v>23</v>
      </c>
      <c r="H1195" s="42">
        <v>555.55999999999995</v>
      </c>
      <c r="I1195" s="55"/>
      <c r="J1195" s="44">
        <v>42276</v>
      </c>
      <c r="K1195" s="42">
        <v>0</v>
      </c>
      <c r="L1195" s="42">
        <v>416.89</v>
      </c>
      <c r="M1195" s="44">
        <v>45138</v>
      </c>
      <c r="N1195" s="42">
        <f>H1195-K1195-L1195</f>
        <v>138.66999999999996</v>
      </c>
      <c r="O1195" s="42">
        <v>0</v>
      </c>
      <c r="P1195" s="45">
        <v>0.13</v>
      </c>
      <c r="Q1195" s="42">
        <v>0</v>
      </c>
      <c r="R1195" s="42">
        <v>0</v>
      </c>
      <c r="S1195" s="42">
        <v>138.66999999999999</v>
      </c>
      <c r="T1195" s="38">
        <v>5000</v>
      </c>
      <c r="U1195" s="14">
        <f>S1195/H1195</f>
        <v>0.24960400316797465</v>
      </c>
      <c r="V1195" s="19"/>
      <c r="W1195" s="19"/>
      <c r="X1195" s="37" t="s">
        <v>3467</v>
      </c>
    </row>
    <row r="1196" spans="1:37" s="3" customFormat="1" ht="16.5" customHeight="1">
      <c r="A1196" s="38">
        <v>363</v>
      </c>
      <c r="B1196" s="39">
        <v>40712</v>
      </c>
      <c r="C1196" s="38">
        <v>10303334</v>
      </c>
      <c r="D1196" s="40" t="s">
        <v>1670</v>
      </c>
      <c r="E1196" s="38">
        <v>1</v>
      </c>
      <c r="F1196" s="38">
        <v>118</v>
      </c>
      <c r="G1196" s="38" t="s">
        <v>23</v>
      </c>
      <c r="H1196" s="42">
        <v>1251</v>
      </c>
      <c r="I1196" s="55"/>
      <c r="J1196" s="44">
        <v>42276</v>
      </c>
      <c r="K1196" s="42">
        <v>0</v>
      </c>
      <c r="L1196" s="42">
        <v>938.72</v>
      </c>
      <c r="M1196" s="44">
        <v>45138</v>
      </c>
      <c r="N1196" s="42">
        <f>H1196-K1196-L1196</f>
        <v>312.27999999999997</v>
      </c>
      <c r="O1196" s="42">
        <v>0</v>
      </c>
      <c r="P1196" s="45">
        <v>0.13</v>
      </c>
      <c r="Q1196" s="42">
        <v>0</v>
      </c>
      <c r="R1196" s="42">
        <v>0</v>
      </c>
      <c r="S1196" s="42">
        <v>312.27999999999997</v>
      </c>
      <c r="T1196" s="38">
        <v>2106</v>
      </c>
      <c r="U1196" s="14">
        <f>S1196/H1196</f>
        <v>0.24962430055955234</v>
      </c>
      <c r="V1196" s="19"/>
      <c r="W1196" s="19"/>
      <c r="X1196" s="37" t="s">
        <v>3467</v>
      </c>
    </row>
    <row r="1197" spans="1:37" s="3" customFormat="1" ht="16.5" customHeight="1">
      <c r="A1197" s="38">
        <v>500</v>
      </c>
      <c r="B1197" s="39">
        <v>40712</v>
      </c>
      <c r="C1197" s="38">
        <v>10303646</v>
      </c>
      <c r="D1197" s="40" t="s">
        <v>1730</v>
      </c>
      <c r="E1197" s="38">
        <v>1</v>
      </c>
      <c r="F1197" s="38">
        <v>118</v>
      </c>
      <c r="G1197" s="38" t="s">
        <v>23</v>
      </c>
      <c r="H1197" s="42">
        <v>641.03</v>
      </c>
      <c r="I1197" s="55"/>
      <c r="J1197" s="44">
        <v>42276</v>
      </c>
      <c r="K1197" s="42">
        <v>0</v>
      </c>
      <c r="L1197" s="42">
        <v>480.99</v>
      </c>
      <c r="M1197" s="44">
        <v>45138</v>
      </c>
      <c r="N1197" s="42">
        <f>H1197-K1197-L1197</f>
        <v>160.03999999999996</v>
      </c>
      <c r="O1197" s="42">
        <v>0</v>
      </c>
      <c r="P1197" s="45">
        <v>0.13</v>
      </c>
      <c r="Q1197" s="42">
        <v>0</v>
      </c>
      <c r="R1197" s="42">
        <v>0</v>
      </c>
      <c r="S1197" s="42">
        <v>160.04</v>
      </c>
      <c r="T1197" s="38">
        <v>2101</v>
      </c>
      <c r="U1197" s="14">
        <f>S1197/H1197</f>
        <v>0.24966070230722431</v>
      </c>
      <c r="V1197" s="19"/>
      <c r="W1197" s="19"/>
      <c r="X1197" s="37" t="s">
        <v>3467</v>
      </c>
    </row>
    <row r="1198" spans="1:37" s="3" customFormat="1" ht="16.5" customHeight="1">
      <c r="A1198" s="38">
        <v>721</v>
      </c>
      <c r="B1198" s="39">
        <v>10729</v>
      </c>
      <c r="C1198" s="38">
        <v>10335517</v>
      </c>
      <c r="D1198" s="40" t="s">
        <v>2341</v>
      </c>
      <c r="E1198" s="58">
        <v>1</v>
      </c>
      <c r="F1198" s="38">
        <v>36</v>
      </c>
      <c r="G1198" s="38" t="s">
        <v>33</v>
      </c>
      <c r="H1198" s="42">
        <v>67262.13</v>
      </c>
      <c r="I1198" s="37"/>
      <c r="J1198" s="44">
        <v>44439</v>
      </c>
      <c r="K1198" s="42">
        <v>1868.39</v>
      </c>
      <c r="L1198" s="42">
        <v>48578.18</v>
      </c>
      <c r="M1198" s="44">
        <v>45259</v>
      </c>
      <c r="N1198" s="42">
        <v>16815.560000000001</v>
      </c>
      <c r="O1198" s="42">
        <v>0</v>
      </c>
      <c r="P1198" s="45">
        <f>IF(J1198&lt;DATEVALUE("2009-1-1"),3%,13%)</f>
        <v>0.13</v>
      </c>
      <c r="Q1198" s="42">
        <f>IF(P1198=13%,ROUND(O1198/(1+P1198)*P1198,2),ROUND(O1198/(1+0.03)*0.02,2))</f>
        <v>0</v>
      </c>
      <c r="R1198" s="42">
        <f>O1198-Q1198</f>
        <v>0</v>
      </c>
      <c r="S1198" s="42">
        <f>N1198-R1198</f>
        <v>16815.560000000001</v>
      </c>
      <c r="T1198" s="38">
        <v>2506</v>
      </c>
      <c r="U1198" s="14">
        <f>S1198/H1198</f>
        <v>0.25000040884818842</v>
      </c>
      <c r="V1198" s="19"/>
      <c r="W1198" s="19"/>
      <c r="X1198" s="37" t="s">
        <v>3459</v>
      </c>
    </row>
    <row r="1199" spans="1:37" s="3" customFormat="1" ht="16.5" customHeight="1">
      <c r="A1199" s="38">
        <v>110</v>
      </c>
      <c r="B1199" s="39">
        <v>10709</v>
      </c>
      <c r="C1199" s="38">
        <v>10309384</v>
      </c>
      <c r="D1199" s="40" t="s">
        <v>127</v>
      </c>
      <c r="E1199" s="38">
        <v>4</v>
      </c>
      <c r="F1199" s="38">
        <v>111</v>
      </c>
      <c r="G1199" s="38" t="s">
        <v>23</v>
      </c>
      <c r="H1199" s="42">
        <v>1280</v>
      </c>
      <c r="I1199" s="57"/>
      <c r="J1199" s="44">
        <v>42486</v>
      </c>
      <c r="K1199" s="42">
        <v>0</v>
      </c>
      <c r="L1199" s="42">
        <v>959.64</v>
      </c>
      <c r="M1199" s="44">
        <v>45199</v>
      </c>
      <c r="N1199" s="42">
        <v>320.36</v>
      </c>
      <c r="O1199" s="42">
        <v>0</v>
      </c>
      <c r="P1199" s="45">
        <v>0.13</v>
      </c>
      <c r="Q1199" s="42">
        <v>0</v>
      </c>
      <c r="R1199" s="42">
        <v>0</v>
      </c>
      <c r="S1199" s="42">
        <v>320.36</v>
      </c>
      <c r="T1199" s="38">
        <v>5000</v>
      </c>
      <c r="U1199" s="14">
        <f>S1199/H1199</f>
        <v>0.25028125000000001</v>
      </c>
      <c r="V1199" s="19"/>
      <c r="W1199" s="19"/>
      <c r="X1199" s="37" t="s">
        <v>3456</v>
      </c>
    </row>
    <row r="1200" spans="1:37" s="3" customFormat="1" ht="16.5" customHeight="1">
      <c r="A1200" s="38">
        <v>90</v>
      </c>
      <c r="B1200" s="39">
        <v>10746</v>
      </c>
      <c r="C1200" s="38">
        <v>10310614</v>
      </c>
      <c r="D1200" s="40" t="s">
        <v>1617</v>
      </c>
      <c r="E1200" s="38">
        <v>1</v>
      </c>
      <c r="F1200" s="38">
        <v>103</v>
      </c>
      <c r="G1200" s="38" t="s">
        <v>23</v>
      </c>
      <c r="H1200" s="42">
        <v>2847.86</v>
      </c>
      <c r="I1200" s="2"/>
      <c r="J1200" s="44">
        <v>42726</v>
      </c>
      <c r="K1200" s="42">
        <v>0</v>
      </c>
      <c r="L1200" s="42">
        <v>1953.19</v>
      </c>
      <c r="M1200" s="44">
        <v>45077</v>
      </c>
      <c r="N1200" s="42">
        <f>H1200-K1200-L1200</f>
        <v>894.67000000000007</v>
      </c>
      <c r="O1200" s="42">
        <v>200</v>
      </c>
      <c r="P1200" s="45">
        <v>0.13</v>
      </c>
      <c r="Q1200" s="42">
        <v>23.01</v>
      </c>
      <c r="R1200" s="42">
        <v>176.99</v>
      </c>
      <c r="S1200" s="42">
        <f>N1200-R1200</f>
        <v>717.68000000000006</v>
      </c>
      <c r="T1200" s="38">
        <v>2101</v>
      </c>
      <c r="U1200" s="14">
        <f>S1200/H1200</f>
        <v>0.25200676999571608</v>
      </c>
      <c r="V1200" s="19"/>
      <c r="W1200" s="19"/>
      <c r="X1200" s="37" t="s">
        <v>3463</v>
      </c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</row>
    <row r="1201" spans="1:37" s="3" customFormat="1" ht="16.5" customHeight="1">
      <c r="A1201" s="38">
        <v>1153</v>
      </c>
      <c r="B1201" s="39">
        <v>10800</v>
      </c>
      <c r="C1201" s="38">
        <v>10314473</v>
      </c>
      <c r="D1201" s="40" t="s">
        <v>2053</v>
      </c>
      <c r="E1201" s="58">
        <v>1</v>
      </c>
      <c r="F1201" s="38">
        <v>87</v>
      </c>
      <c r="G1201" s="38" t="s">
        <v>23</v>
      </c>
      <c r="H1201" s="42">
        <v>681</v>
      </c>
      <c r="I1201" s="37"/>
      <c r="J1201" s="44">
        <v>43214</v>
      </c>
      <c r="K1201" s="42">
        <v>0</v>
      </c>
      <c r="L1201" s="42">
        <v>488.19</v>
      </c>
      <c r="M1201" s="44">
        <v>45281</v>
      </c>
      <c r="N1201" s="42">
        <v>192.81</v>
      </c>
      <c r="O1201" s="42">
        <v>21.07</v>
      </c>
      <c r="P1201" s="45">
        <f>IF(J1201&lt;DATEVALUE("2009-1-1"),3%,13%)</f>
        <v>0.13</v>
      </c>
      <c r="Q1201" s="42">
        <f>IF(P1201=13%,ROUND(O1201/(1+P1201)*P1201,2),ROUND(O1201/(1+0.03)*0.02,2))</f>
        <v>2.42</v>
      </c>
      <c r="R1201" s="42">
        <f>O1201-Q1201</f>
        <v>18.649999999999999</v>
      </c>
      <c r="S1201" s="42">
        <f>N1201-R1201</f>
        <v>174.16</v>
      </c>
      <c r="T1201" s="38">
        <v>2505</v>
      </c>
      <c r="U1201" s="14">
        <f>S1201/H1201</f>
        <v>0.25574155653450809</v>
      </c>
      <c r="V1201" s="19"/>
      <c r="W1201" s="19"/>
      <c r="X1201" s="37" t="s">
        <v>3465</v>
      </c>
    </row>
    <row r="1202" spans="1:37" s="3" customFormat="1" ht="16.5" customHeight="1">
      <c r="A1202" s="38">
        <v>110</v>
      </c>
      <c r="B1202" s="39">
        <v>10741</v>
      </c>
      <c r="C1202" s="38">
        <v>10282191</v>
      </c>
      <c r="D1202" s="40" t="s">
        <v>2266</v>
      </c>
      <c r="E1202" s="38">
        <v>1</v>
      </c>
      <c r="F1202" s="38">
        <v>60</v>
      </c>
      <c r="G1202" s="38" t="s">
        <v>83</v>
      </c>
      <c r="H1202" s="42">
        <v>2752.14</v>
      </c>
      <c r="I1202" s="2"/>
      <c r="J1202" s="44">
        <v>43643</v>
      </c>
      <c r="K1202" s="42">
        <v>0</v>
      </c>
      <c r="L1202" s="42">
        <v>2048.16</v>
      </c>
      <c r="M1202" s="44">
        <v>45077</v>
      </c>
      <c r="N1202" s="42">
        <f>H1202-K1202-L1202</f>
        <v>703.98</v>
      </c>
      <c r="O1202" s="42">
        <v>0</v>
      </c>
      <c r="P1202" s="45">
        <v>0.13</v>
      </c>
      <c r="Q1202" s="42">
        <v>0</v>
      </c>
      <c r="R1202" s="42">
        <v>0</v>
      </c>
      <c r="S1202" s="42">
        <f>N1202-R1202</f>
        <v>703.98</v>
      </c>
      <c r="T1202" s="38">
        <v>5000</v>
      </c>
      <c r="U1202" s="14">
        <f>S1202/H1202</f>
        <v>0.25579367328696945</v>
      </c>
      <c r="V1202" s="19"/>
      <c r="W1202" s="19"/>
      <c r="X1202" s="37" t="s">
        <v>3462</v>
      </c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</row>
    <row r="1203" spans="1:37" s="3" customFormat="1" ht="16.5" customHeight="1">
      <c r="A1203" s="38">
        <v>472</v>
      </c>
      <c r="B1203" s="39">
        <v>40712</v>
      </c>
      <c r="C1203" s="38">
        <v>10303615</v>
      </c>
      <c r="D1203" s="40" t="s">
        <v>1715</v>
      </c>
      <c r="E1203" s="38">
        <v>1</v>
      </c>
      <c r="F1203" s="38">
        <v>120</v>
      </c>
      <c r="G1203" s="38" t="s">
        <v>21</v>
      </c>
      <c r="H1203" s="42">
        <v>14358.97</v>
      </c>
      <c r="I1203" s="55"/>
      <c r="J1203" s="44">
        <v>42277</v>
      </c>
      <c r="K1203" s="42">
        <v>0</v>
      </c>
      <c r="L1203" s="42">
        <v>10685.6</v>
      </c>
      <c r="M1203" s="44">
        <v>45138</v>
      </c>
      <c r="N1203" s="42">
        <f>H1203-K1203-L1203</f>
        <v>3673.369999999999</v>
      </c>
      <c r="O1203" s="42">
        <v>0</v>
      </c>
      <c r="P1203" s="45">
        <v>0.13</v>
      </c>
      <c r="Q1203" s="42">
        <v>0</v>
      </c>
      <c r="R1203" s="42">
        <v>0</v>
      </c>
      <c r="S1203" s="42">
        <v>3673.37</v>
      </c>
      <c r="T1203" s="38">
        <v>2106</v>
      </c>
      <c r="U1203" s="14">
        <f>S1203/H1203</f>
        <v>0.25582405980373246</v>
      </c>
      <c r="V1203" s="19"/>
      <c r="W1203" s="19"/>
      <c r="X1203" s="37" t="s">
        <v>3467</v>
      </c>
    </row>
    <row r="1204" spans="1:37" s="3" customFormat="1" ht="16.5" customHeight="1">
      <c r="A1204" s="38">
        <v>222</v>
      </c>
      <c r="B1204" s="39">
        <v>40712</v>
      </c>
      <c r="C1204" s="38">
        <v>10302507</v>
      </c>
      <c r="D1204" s="40" t="s">
        <v>1607</v>
      </c>
      <c r="E1204" s="38">
        <v>1</v>
      </c>
      <c r="F1204" s="38">
        <v>120</v>
      </c>
      <c r="G1204" s="38" t="s">
        <v>21</v>
      </c>
      <c r="H1204" s="42">
        <v>14529.91</v>
      </c>
      <c r="I1204" s="55"/>
      <c r="J1204" s="44">
        <v>42277</v>
      </c>
      <c r="K1204" s="42">
        <v>0</v>
      </c>
      <c r="L1204" s="42">
        <v>10812.71</v>
      </c>
      <c r="M1204" s="44">
        <v>45138</v>
      </c>
      <c r="N1204" s="42">
        <f>H1204-K1204-L1204</f>
        <v>3717.2000000000007</v>
      </c>
      <c r="O1204" s="42">
        <v>0</v>
      </c>
      <c r="P1204" s="45">
        <v>0.13</v>
      </c>
      <c r="Q1204" s="42">
        <v>0</v>
      </c>
      <c r="R1204" s="42">
        <v>0</v>
      </c>
      <c r="S1204" s="42">
        <v>3717.2</v>
      </c>
      <c r="T1204" s="38">
        <v>2101</v>
      </c>
      <c r="U1204" s="14">
        <f>S1204/H1204</f>
        <v>0.25583090328845809</v>
      </c>
      <c r="V1204" s="19"/>
      <c r="W1204" s="19"/>
      <c r="X1204" s="37" t="s">
        <v>3467</v>
      </c>
    </row>
    <row r="1205" spans="1:37" s="3" customFormat="1" ht="16.5" customHeight="1">
      <c r="A1205" s="38">
        <v>625</v>
      </c>
      <c r="B1205" s="39">
        <v>40712</v>
      </c>
      <c r="C1205" s="38">
        <v>10303986</v>
      </c>
      <c r="D1205" s="40" t="s">
        <v>584</v>
      </c>
      <c r="E1205" s="38">
        <v>1</v>
      </c>
      <c r="F1205" s="38">
        <v>120</v>
      </c>
      <c r="G1205" s="38" t="s">
        <v>21</v>
      </c>
      <c r="H1205" s="42">
        <v>6270.49</v>
      </c>
      <c r="I1205" s="55"/>
      <c r="J1205" s="44">
        <v>42277</v>
      </c>
      <c r="K1205" s="42">
        <v>0</v>
      </c>
      <c r="L1205" s="42">
        <v>4666.3</v>
      </c>
      <c r="M1205" s="44">
        <v>45138</v>
      </c>
      <c r="N1205" s="42">
        <f>H1205-K1205-L1205</f>
        <v>1604.1899999999996</v>
      </c>
      <c r="O1205" s="42">
        <v>0</v>
      </c>
      <c r="P1205" s="45">
        <v>0.13</v>
      </c>
      <c r="Q1205" s="42">
        <v>0</v>
      </c>
      <c r="R1205" s="42">
        <v>0</v>
      </c>
      <c r="S1205" s="42">
        <v>1604.19</v>
      </c>
      <c r="T1205" s="38">
        <v>2101</v>
      </c>
      <c r="U1205" s="14">
        <f>S1205/H1205</f>
        <v>0.25583168141564694</v>
      </c>
      <c r="V1205" s="19"/>
      <c r="W1205" s="19"/>
      <c r="X1205" s="37" t="s">
        <v>3467</v>
      </c>
    </row>
    <row r="1206" spans="1:37" s="3" customFormat="1" ht="16.5" customHeight="1">
      <c r="A1206" s="38">
        <v>608</v>
      </c>
      <c r="B1206" s="39">
        <v>40712</v>
      </c>
      <c r="C1206" s="38">
        <v>10303951</v>
      </c>
      <c r="D1206" s="40" t="s">
        <v>1783</v>
      </c>
      <c r="E1206" s="38">
        <v>1</v>
      </c>
      <c r="F1206" s="38">
        <v>120</v>
      </c>
      <c r="G1206" s="38" t="s">
        <v>21</v>
      </c>
      <c r="H1206" s="42">
        <v>75687.92</v>
      </c>
      <c r="I1206" s="55"/>
      <c r="J1206" s="44">
        <v>42277</v>
      </c>
      <c r="K1206" s="42">
        <v>0</v>
      </c>
      <c r="L1206" s="42">
        <v>56324.53</v>
      </c>
      <c r="M1206" s="44">
        <v>45138</v>
      </c>
      <c r="N1206" s="42">
        <f>H1206-K1206-L1206</f>
        <v>19363.39</v>
      </c>
      <c r="O1206" s="42">
        <v>0</v>
      </c>
      <c r="P1206" s="45">
        <v>0.13</v>
      </c>
      <c r="Q1206" s="42">
        <v>0</v>
      </c>
      <c r="R1206" s="42">
        <v>0</v>
      </c>
      <c r="S1206" s="42">
        <v>19363.39</v>
      </c>
      <c r="T1206" s="38">
        <v>2205</v>
      </c>
      <c r="U1206" s="14">
        <f>S1206/H1206</f>
        <v>0.25583197424371024</v>
      </c>
      <c r="V1206" s="19"/>
      <c r="W1206" s="19"/>
      <c r="X1206" s="37" t="s">
        <v>3467</v>
      </c>
    </row>
    <row r="1207" spans="1:37" s="3" customFormat="1" ht="16.5" customHeight="1">
      <c r="A1207" s="38">
        <v>568</v>
      </c>
      <c r="B1207" s="39">
        <v>40712</v>
      </c>
      <c r="C1207" s="38">
        <v>10303912</v>
      </c>
      <c r="D1207" s="40" t="s">
        <v>1770</v>
      </c>
      <c r="E1207" s="38">
        <v>1</v>
      </c>
      <c r="F1207" s="38">
        <v>120</v>
      </c>
      <c r="G1207" s="38" t="s">
        <v>21</v>
      </c>
      <c r="H1207" s="42">
        <v>53508.26</v>
      </c>
      <c r="I1207" s="55"/>
      <c r="J1207" s="44">
        <v>42277</v>
      </c>
      <c r="K1207" s="42">
        <v>0</v>
      </c>
      <c r="L1207" s="42">
        <v>39819.120000000003</v>
      </c>
      <c r="M1207" s="44">
        <v>45138</v>
      </c>
      <c r="N1207" s="42">
        <f>H1207-K1207-L1207</f>
        <v>13689.14</v>
      </c>
      <c r="O1207" s="42">
        <v>0</v>
      </c>
      <c r="P1207" s="45">
        <v>0.13</v>
      </c>
      <c r="Q1207" s="42">
        <v>0</v>
      </c>
      <c r="R1207" s="42">
        <v>0</v>
      </c>
      <c r="S1207" s="42">
        <v>13689.14</v>
      </c>
      <c r="T1207" s="38">
        <v>1601</v>
      </c>
      <c r="U1207" s="14">
        <f>S1207/H1207</f>
        <v>0.25583227711011347</v>
      </c>
      <c r="V1207" s="19"/>
      <c r="W1207" s="19"/>
      <c r="X1207" s="37" t="s">
        <v>3467</v>
      </c>
    </row>
    <row r="1208" spans="1:37" s="3" customFormat="1" ht="16.5" customHeight="1">
      <c r="A1208" s="38">
        <v>321</v>
      </c>
      <c r="B1208" s="39">
        <v>40712</v>
      </c>
      <c r="C1208" s="38">
        <v>10302618</v>
      </c>
      <c r="D1208" s="40" t="s">
        <v>1655</v>
      </c>
      <c r="E1208" s="38">
        <v>2</v>
      </c>
      <c r="F1208" s="38">
        <v>120</v>
      </c>
      <c r="G1208" s="38" t="s">
        <v>21</v>
      </c>
      <c r="H1208" s="42">
        <v>17606.84</v>
      </c>
      <c r="I1208" s="55"/>
      <c r="J1208" s="44">
        <v>42277</v>
      </c>
      <c r="K1208" s="42">
        <v>0</v>
      </c>
      <c r="L1208" s="42">
        <v>13102.44</v>
      </c>
      <c r="M1208" s="44">
        <v>45138</v>
      </c>
      <c r="N1208" s="42">
        <f>H1208-K1208-L1208</f>
        <v>4504.3999999999996</v>
      </c>
      <c r="O1208" s="42">
        <v>0</v>
      </c>
      <c r="P1208" s="45">
        <v>0.13</v>
      </c>
      <c r="Q1208" s="42">
        <v>0</v>
      </c>
      <c r="R1208" s="42">
        <v>0</v>
      </c>
      <c r="S1208" s="42">
        <v>4504.3999999999996</v>
      </c>
      <c r="T1208" s="38">
        <v>2101</v>
      </c>
      <c r="U1208" s="14">
        <f>S1208/H1208</f>
        <v>0.25583239241113109</v>
      </c>
      <c r="V1208" s="19"/>
      <c r="W1208" s="19"/>
      <c r="X1208" s="37" t="s">
        <v>3467</v>
      </c>
    </row>
    <row r="1209" spans="1:37" s="3" customFormat="1" ht="16.5" customHeight="1">
      <c r="A1209" s="38">
        <v>619</v>
      </c>
      <c r="B1209" s="39">
        <v>40712</v>
      </c>
      <c r="C1209" s="38">
        <v>10303983</v>
      </c>
      <c r="D1209" s="40" t="s">
        <v>584</v>
      </c>
      <c r="E1209" s="38">
        <v>1</v>
      </c>
      <c r="F1209" s="38">
        <v>120</v>
      </c>
      <c r="G1209" s="38" t="s">
        <v>21</v>
      </c>
      <c r="H1209" s="42">
        <v>15049.17</v>
      </c>
      <c r="I1209" s="55"/>
      <c r="J1209" s="44">
        <v>42277</v>
      </c>
      <c r="K1209" s="42">
        <v>0</v>
      </c>
      <c r="L1209" s="42">
        <v>11199.1</v>
      </c>
      <c r="M1209" s="44">
        <v>45138</v>
      </c>
      <c r="N1209" s="42">
        <f>H1209-K1209-L1209</f>
        <v>3850.0699999999997</v>
      </c>
      <c r="O1209" s="42">
        <v>0</v>
      </c>
      <c r="P1209" s="45">
        <v>0.13</v>
      </c>
      <c r="Q1209" s="42">
        <v>0</v>
      </c>
      <c r="R1209" s="42">
        <v>0</v>
      </c>
      <c r="S1209" s="42">
        <v>3850.07</v>
      </c>
      <c r="T1209" s="38">
        <v>2205</v>
      </c>
      <c r="U1209" s="14">
        <f>S1209/H1209</f>
        <v>0.25583271369783184</v>
      </c>
      <c r="V1209" s="19"/>
      <c r="W1209" s="19"/>
      <c r="X1209" s="37" t="s">
        <v>3467</v>
      </c>
    </row>
    <row r="1210" spans="1:37" s="3" customFormat="1" ht="16.5" customHeight="1">
      <c r="A1210" s="38">
        <v>440</v>
      </c>
      <c r="B1210" s="39">
        <v>40712</v>
      </c>
      <c r="C1210" s="38">
        <v>10303589</v>
      </c>
      <c r="D1210" s="40" t="s">
        <v>1697</v>
      </c>
      <c r="E1210" s="38">
        <v>4</v>
      </c>
      <c r="F1210" s="38">
        <v>120</v>
      </c>
      <c r="G1210" s="38" t="s">
        <v>21</v>
      </c>
      <c r="H1210" s="42">
        <v>172000</v>
      </c>
      <c r="I1210" s="55"/>
      <c r="J1210" s="44">
        <v>42277</v>
      </c>
      <c r="K1210" s="42">
        <v>0</v>
      </c>
      <c r="L1210" s="42">
        <v>127996.76</v>
      </c>
      <c r="M1210" s="44">
        <v>45138</v>
      </c>
      <c r="N1210" s="42">
        <f>H1210-K1210-L1210</f>
        <v>44003.240000000005</v>
      </c>
      <c r="O1210" s="42">
        <v>0</v>
      </c>
      <c r="P1210" s="45">
        <v>0.13</v>
      </c>
      <c r="Q1210" s="42">
        <v>0</v>
      </c>
      <c r="R1210" s="42">
        <v>0</v>
      </c>
      <c r="S1210" s="42">
        <v>44003.24</v>
      </c>
      <c r="T1210" s="38">
        <v>5000</v>
      </c>
      <c r="U1210" s="14">
        <f>S1210/H1210</f>
        <v>0.25583279069767439</v>
      </c>
      <c r="V1210" s="19"/>
      <c r="W1210" s="19"/>
      <c r="X1210" s="37" t="s">
        <v>3467</v>
      </c>
    </row>
    <row r="1211" spans="1:37" s="3" customFormat="1" ht="16.5" customHeight="1">
      <c r="A1211" s="38">
        <v>372</v>
      </c>
      <c r="B1211" s="39">
        <v>10741</v>
      </c>
      <c r="C1211" s="38">
        <v>10282486</v>
      </c>
      <c r="D1211" s="40" t="s">
        <v>492</v>
      </c>
      <c r="E1211" s="58">
        <v>1</v>
      </c>
      <c r="F1211" s="38">
        <v>120</v>
      </c>
      <c r="G1211" s="38" t="s">
        <v>262</v>
      </c>
      <c r="H1211" s="42">
        <v>190254</v>
      </c>
      <c r="I1211" s="57"/>
      <c r="J1211" s="44">
        <v>42335</v>
      </c>
      <c r="K1211" s="42">
        <v>0</v>
      </c>
      <c r="L1211" s="42">
        <v>141580.76</v>
      </c>
      <c r="M1211" s="44">
        <v>45199</v>
      </c>
      <c r="N1211" s="42">
        <f>H1211-K1211-L1211</f>
        <v>48673.239999999991</v>
      </c>
      <c r="O1211" s="42">
        <v>0</v>
      </c>
      <c r="P1211" s="45">
        <v>0.13</v>
      </c>
      <c r="Q1211" s="42">
        <v>0</v>
      </c>
      <c r="R1211" s="42">
        <v>0</v>
      </c>
      <c r="S1211" s="42">
        <v>48673.24</v>
      </c>
      <c r="T1211" s="38">
        <v>5000</v>
      </c>
      <c r="U1211" s="14">
        <f>S1211/H1211</f>
        <v>0.25583293912348753</v>
      </c>
      <c r="V1211" s="19"/>
      <c r="W1211" s="19"/>
      <c r="X1211" s="37" t="s">
        <v>3462</v>
      </c>
    </row>
    <row r="1212" spans="1:37" s="3" customFormat="1" ht="16.5" customHeight="1">
      <c r="A1212" s="38">
        <v>572</v>
      </c>
      <c r="B1212" s="39">
        <v>40712</v>
      </c>
      <c r="C1212" s="38">
        <v>10303915</v>
      </c>
      <c r="D1212" s="40" t="s">
        <v>584</v>
      </c>
      <c r="E1212" s="38">
        <v>1</v>
      </c>
      <c r="F1212" s="38">
        <v>120</v>
      </c>
      <c r="G1212" s="38" t="s">
        <v>21</v>
      </c>
      <c r="H1212" s="42">
        <v>139644.25</v>
      </c>
      <c r="I1212" s="55"/>
      <c r="J1212" s="44">
        <v>42277</v>
      </c>
      <c r="K1212" s="42">
        <v>0</v>
      </c>
      <c r="L1212" s="42">
        <v>103918.62</v>
      </c>
      <c r="M1212" s="44">
        <v>45138</v>
      </c>
      <c r="N1212" s="42">
        <f>H1212-K1212-L1212</f>
        <v>35725.630000000005</v>
      </c>
      <c r="O1212" s="42">
        <v>0</v>
      </c>
      <c r="P1212" s="45">
        <v>0.13</v>
      </c>
      <c r="Q1212" s="42">
        <v>0</v>
      </c>
      <c r="R1212" s="42">
        <v>0</v>
      </c>
      <c r="S1212" s="42">
        <v>35725.629999999997</v>
      </c>
      <c r="T1212" s="38">
        <v>2001</v>
      </c>
      <c r="U1212" s="14">
        <f>S1212/H1212</f>
        <v>0.25583316176641713</v>
      </c>
      <c r="V1212" s="19"/>
      <c r="W1212" s="19"/>
      <c r="X1212" s="37" t="s">
        <v>3467</v>
      </c>
    </row>
    <row r="1213" spans="1:37" s="3" customFormat="1" ht="16.5" customHeight="1">
      <c r="A1213" s="38">
        <v>569</v>
      </c>
      <c r="B1213" s="39">
        <v>40712</v>
      </c>
      <c r="C1213" s="38">
        <v>10303913</v>
      </c>
      <c r="D1213" s="40" t="s">
        <v>1771</v>
      </c>
      <c r="E1213" s="38">
        <v>1</v>
      </c>
      <c r="F1213" s="38">
        <v>120</v>
      </c>
      <c r="G1213" s="38" t="s">
        <v>21</v>
      </c>
      <c r="H1213" s="42">
        <v>240914.27</v>
      </c>
      <c r="I1213" s="55"/>
      <c r="J1213" s="44">
        <v>42277</v>
      </c>
      <c r="K1213" s="42">
        <v>0</v>
      </c>
      <c r="L1213" s="42">
        <v>179280.4</v>
      </c>
      <c r="M1213" s="44">
        <v>45138</v>
      </c>
      <c r="N1213" s="42">
        <f>H1213-K1213-L1213</f>
        <v>61633.869999999995</v>
      </c>
      <c r="O1213" s="42">
        <v>0</v>
      </c>
      <c r="P1213" s="45">
        <v>0.13</v>
      </c>
      <c r="Q1213" s="42">
        <v>0</v>
      </c>
      <c r="R1213" s="42">
        <v>0</v>
      </c>
      <c r="S1213" s="42">
        <v>61633.87</v>
      </c>
      <c r="T1213" s="38">
        <v>2101</v>
      </c>
      <c r="U1213" s="14">
        <f>S1213/H1213</f>
        <v>0.25583320572915835</v>
      </c>
      <c r="V1213" s="19"/>
      <c r="W1213" s="19"/>
      <c r="X1213" s="37" t="s">
        <v>3467</v>
      </c>
    </row>
    <row r="1214" spans="1:37" s="3" customFormat="1" ht="16.5" customHeight="1">
      <c r="A1214" s="38">
        <v>566</v>
      </c>
      <c r="B1214" s="39">
        <v>40712</v>
      </c>
      <c r="C1214" s="38">
        <v>10303910</v>
      </c>
      <c r="D1214" s="40" t="s">
        <v>1618</v>
      </c>
      <c r="E1214" s="38">
        <v>1</v>
      </c>
      <c r="F1214" s="38">
        <v>120</v>
      </c>
      <c r="G1214" s="38" t="s">
        <v>21</v>
      </c>
      <c r="H1214" s="42">
        <v>105470.89</v>
      </c>
      <c r="I1214" s="55"/>
      <c r="J1214" s="44">
        <v>42277</v>
      </c>
      <c r="K1214" s="42">
        <v>0</v>
      </c>
      <c r="L1214" s="42">
        <v>78487.929999999993</v>
      </c>
      <c r="M1214" s="44">
        <v>45138</v>
      </c>
      <c r="N1214" s="42">
        <f>H1214-K1214-L1214</f>
        <v>26982.960000000006</v>
      </c>
      <c r="O1214" s="42">
        <v>0</v>
      </c>
      <c r="P1214" s="45">
        <v>0.13</v>
      </c>
      <c r="Q1214" s="42">
        <v>0</v>
      </c>
      <c r="R1214" s="42">
        <v>0</v>
      </c>
      <c r="S1214" s="42">
        <v>26982.959999999999</v>
      </c>
      <c r="T1214" s="38">
        <v>5000</v>
      </c>
      <c r="U1214" s="14">
        <f>S1214/H1214</f>
        <v>0.25583324460426948</v>
      </c>
      <c r="V1214" s="19"/>
      <c r="W1214" s="19"/>
      <c r="X1214" s="37" t="s">
        <v>3467</v>
      </c>
    </row>
    <row r="1215" spans="1:37" s="3" customFormat="1" ht="16.5" customHeight="1">
      <c r="A1215" s="38">
        <v>627</v>
      </c>
      <c r="B1215" s="39">
        <v>40712</v>
      </c>
      <c r="C1215" s="38">
        <v>10303987</v>
      </c>
      <c r="D1215" s="40" t="s">
        <v>584</v>
      </c>
      <c r="E1215" s="38">
        <v>1</v>
      </c>
      <c r="F1215" s="38">
        <v>120</v>
      </c>
      <c r="G1215" s="38" t="s">
        <v>21</v>
      </c>
      <c r="H1215" s="42">
        <v>39564.199999999997</v>
      </c>
      <c r="I1215" s="55"/>
      <c r="J1215" s="44">
        <v>42277</v>
      </c>
      <c r="K1215" s="42">
        <v>0</v>
      </c>
      <c r="L1215" s="42">
        <v>29442.36</v>
      </c>
      <c r="M1215" s="44">
        <v>45138</v>
      </c>
      <c r="N1215" s="42">
        <f>H1215-K1215-L1215</f>
        <v>10121.839999999997</v>
      </c>
      <c r="O1215" s="42">
        <v>0</v>
      </c>
      <c r="P1215" s="45">
        <v>0.13</v>
      </c>
      <c r="Q1215" s="42">
        <v>0</v>
      </c>
      <c r="R1215" s="42">
        <v>0</v>
      </c>
      <c r="S1215" s="42">
        <v>10121.84</v>
      </c>
      <c r="T1215" s="38">
        <v>2201</v>
      </c>
      <c r="U1215" s="14">
        <f>S1215/H1215</f>
        <v>0.2558333038453956</v>
      </c>
      <c r="V1215" s="19"/>
      <c r="W1215" s="19"/>
      <c r="X1215" s="37" t="s">
        <v>3467</v>
      </c>
    </row>
    <row r="1216" spans="1:37" s="3" customFormat="1" ht="16.5" customHeight="1">
      <c r="A1216" s="38">
        <v>405</v>
      </c>
      <c r="B1216" s="39">
        <v>40712</v>
      </c>
      <c r="C1216" s="38">
        <v>10303405</v>
      </c>
      <c r="D1216" s="40" t="s">
        <v>854</v>
      </c>
      <c r="E1216" s="38">
        <v>39</v>
      </c>
      <c r="F1216" s="38">
        <v>120</v>
      </c>
      <c r="G1216" s="38" t="s">
        <v>21</v>
      </c>
      <c r="H1216" s="42">
        <v>56666.61</v>
      </c>
      <c r="I1216" s="55"/>
      <c r="J1216" s="44">
        <v>42277</v>
      </c>
      <c r="K1216" s="42">
        <v>0</v>
      </c>
      <c r="L1216" s="42">
        <v>42169.4</v>
      </c>
      <c r="M1216" s="44">
        <v>45138</v>
      </c>
      <c r="N1216" s="42">
        <f>H1216-K1216-L1216</f>
        <v>14497.21</v>
      </c>
      <c r="O1216" s="42">
        <v>0</v>
      </c>
      <c r="P1216" s="45">
        <v>0.13</v>
      </c>
      <c r="Q1216" s="42">
        <v>0</v>
      </c>
      <c r="R1216" s="42">
        <v>0</v>
      </c>
      <c r="S1216" s="42">
        <v>14497.21</v>
      </c>
      <c r="T1216" s="38">
        <v>2101</v>
      </c>
      <c r="U1216" s="14">
        <f>S1216/H1216</f>
        <v>0.25583337348043228</v>
      </c>
      <c r="V1216" s="19"/>
      <c r="W1216" s="19"/>
      <c r="X1216" s="37" t="s">
        <v>3467</v>
      </c>
    </row>
    <row r="1217" spans="1:37" s="3" customFormat="1" ht="16.5" customHeight="1">
      <c r="A1217" s="38">
        <v>611</v>
      </c>
      <c r="B1217" s="39">
        <v>40712</v>
      </c>
      <c r="C1217" s="38">
        <v>10303954</v>
      </c>
      <c r="D1217" s="40" t="s">
        <v>1783</v>
      </c>
      <c r="E1217" s="38">
        <v>1</v>
      </c>
      <c r="F1217" s="38">
        <v>120</v>
      </c>
      <c r="G1217" s="38" t="s">
        <v>21</v>
      </c>
      <c r="H1217" s="42">
        <v>303097.28000000003</v>
      </c>
      <c r="I1217" s="55"/>
      <c r="J1217" s="44">
        <v>42277</v>
      </c>
      <c r="K1217" s="42">
        <v>0</v>
      </c>
      <c r="L1217" s="42">
        <v>225554.88</v>
      </c>
      <c r="M1217" s="44">
        <v>45138</v>
      </c>
      <c r="N1217" s="42">
        <f>H1217-K1217-L1217</f>
        <v>77542.400000000023</v>
      </c>
      <c r="O1217" s="42">
        <v>0</v>
      </c>
      <c r="P1217" s="45">
        <v>0.13</v>
      </c>
      <c r="Q1217" s="42">
        <v>0</v>
      </c>
      <c r="R1217" s="42">
        <v>0</v>
      </c>
      <c r="S1217" s="42">
        <v>77542.399999999994</v>
      </c>
      <c r="T1217" s="38">
        <v>2001</v>
      </c>
      <c r="U1217" s="14">
        <f>S1217/H1217</f>
        <v>0.25583337468419376</v>
      </c>
      <c r="V1217" s="19"/>
      <c r="W1217" s="19"/>
      <c r="X1217" s="37" t="s">
        <v>3467</v>
      </c>
    </row>
    <row r="1218" spans="1:37" s="3" customFormat="1" ht="16.5" customHeight="1">
      <c r="A1218" s="38">
        <v>514</v>
      </c>
      <c r="B1218" s="39">
        <v>40712</v>
      </c>
      <c r="C1218" s="38">
        <v>10303669</v>
      </c>
      <c r="D1218" s="40" t="s">
        <v>1740</v>
      </c>
      <c r="E1218" s="38">
        <v>1</v>
      </c>
      <c r="F1218" s="38">
        <v>120</v>
      </c>
      <c r="G1218" s="38" t="s">
        <v>75</v>
      </c>
      <c r="H1218" s="42">
        <v>608095.66</v>
      </c>
      <c r="I1218" s="55"/>
      <c r="J1218" s="44">
        <v>42274</v>
      </c>
      <c r="K1218" s="42">
        <v>0</v>
      </c>
      <c r="L1218" s="42">
        <v>452524.46</v>
      </c>
      <c r="M1218" s="44">
        <v>45138</v>
      </c>
      <c r="N1218" s="42">
        <f>H1218-K1218-L1218</f>
        <v>155571.20000000001</v>
      </c>
      <c r="O1218" s="42">
        <v>0</v>
      </c>
      <c r="P1218" s="45">
        <v>0.13</v>
      </c>
      <c r="Q1218" s="42">
        <v>0</v>
      </c>
      <c r="R1218" s="42">
        <v>0</v>
      </c>
      <c r="S1218" s="42">
        <v>155571.20000000001</v>
      </c>
      <c r="T1218" s="38">
        <v>5000</v>
      </c>
      <c r="U1218" s="14">
        <f>S1218/H1218</f>
        <v>0.25583343252277119</v>
      </c>
      <c r="V1218" s="19"/>
      <c r="W1218" s="19"/>
      <c r="X1218" s="37" t="s">
        <v>3467</v>
      </c>
    </row>
    <row r="1219" spans="1:37" s="3" customFormat="1" ht="16.5" customHeight="1">
      <c r="A1219" s="38">
        <v>607</v>
      </c>
      <c r="B1219" s="39">
        <v>40712</v>
      </c>
      <c r="C1219" s="38">
        <v>10303950</v>
      </c>
      <c r="D1219" s="40" t="s">
        <v>1783</v>
      </c>
      <c r="E1219" s="38">
        <v>1</v>
      </c>
      <c r="F1219" s="38">
        <v>120</v>
      </c>
      <c r="G1219" s="38" t="s">
        <v>21</v>
      </c>
      <c r="H1219" s="42">
        <v>198896.79</v>
      </c>
      <c r="I1219" s="55"/>
      <c r="J1219" s="44">
        <v>42277</v>
      </c>
      <c r="K1219" s="42">
        <v>0</v>
      </c>
      <c r="L1219" s="42">
        <v>148012.34</v>
      </c>
      <c r="M1219" s="44">
        <v>45138</v>
      </c>
      <c r="N1219" s="42">
        <f>H1219-K1219-L1219</f>
        <v>50884.450000000012</v>
      </c>
      <c r="O1219" s="42">
        <v>0</v>
      </c>
      <c r="P1219" s="45">
        <v>0.13</v>
      </c>
      <c r="Q1219" s="42">
        <v>0</v>
      </c>
      <c r="R1219" s="42">
        <v>0</v>
      </c>
      <c r="S1219" s="42">
        <v>50884.45</v>
      </c>
      <c r="T1219" s="38">
        <v>2201</v>
      </c>
      <c r="U1219" s="14">
        <f>S1219/H1219</f>
        <v>0.25583344004697106</v>
      </c>
      <c r="V1219" s="19"/>
      <c r="W1219" s="19"/>
      <c r="X1219" s="37" t="s">
        <v>3467</v>
      </c>
    </row>
    <row r="1220" spans="1:37" s="3" customFormat="1" ht="16.5" customHeight="1">
      <c r="A1220" s="38">
        <v>279</v>
      </c>
      <c r="B1220" s="39">
        <v>40712</v>
      </c>
      <c r="C1220" s="38">
        <v>10302583</v>
      </c>
      <c r="D1220" s="40" t="s">
        <v>1636</v>
      </c>
      <c r="E1220" s="38">
        <v>1</v>
      </c>
      <c r="F1220" s="38">
        <v>120</v>
      </c>
      <c r="G1220" s="38" t="s">
        <v>21</v>
      </c>
      <c r="H1220" s="42">
        <v>82905.98</v>
      </c>
      <c r="I1220" s="55"/>
      <c r="J1220" s="44">
        <v>42277</v>
      </c>
      <c r="K1220" s="42">
        <v>0</v>
      </c>
      <c r="L1220" s="42">
        <v>61695.85</v>
      </c>
      <c r="M1220" s="44">
        <v>45138</v>
      </c>
      <c r="N1220" s="42">
        <f>H1220-K1220-L1220</f>
        <v>21210.129999999997</v>
      </c>
      <c r="O1220" s="42">
        <v>0</v>
      </c>
      <c r="P1220" s="45">
        <v>0.13</v>
      </c>
      <c r="Q1220" s="42">
        <v>0</v>
      </c>
      <c r="R1220" s="42">
        <v>0</v>
      </c>
      <c r="S1220" s="42">
        <v>21210.13</v>
      </c>
      <c r="T1220" s="38">
        <v>2101</v>
      </c>
      <c r="U1220" s="14">
        <f>S1220/H1220</f>
        <v>0.25583353577148477</v>
      </c>
      <c r="V1220" s="19"/>
      <c r="W1220" s="19"/>
      <c r="X1220" s="37" t="s">
        <v>3467</v>
      </c>
    </row>
    <row r="1221" spans="1:37" s="3" customFormat="1" ht="16.5" customHeight="1">
      <c r="A1221" s="38">
        <v>638</v>
      </c>
      <c r="B1221" s="39">
        <v>40712</v>
      </c>
      <c r="C1221" s="38">
        <v>10319404</v>
      </c>
      <c r="D1221" s="40" t="s">
        <v>1740</v>
      </c>
      <c r="E1221" s="38">
        <v>1</v>
      </c>
      <c r="F1221" s="38">
        <v>120</v>
      </c>
      <c r="G1221" s="38" t="s">
        <v>75</v>
      </c>
      <c r="H1221" s="42">
        <v>589886.34</v>
      </c>
      <c r="I1221" s="55"/>
      <c r="J1221" s="44">
        <v>42274</v>
      </c>
      <c r="K1221" s="42">
        <v>0</v>
      </c>
      <c r="L1221" s="42">
        <v>438973.63</v>
      </c>
      <c r="M1221" s="44">
        <v>45138</v>
      </c>
      <c r="N1221" s="42">
        <f>H1221-K1221-L1221</f>
        <v>150912.70999999996</v>
      </c>
      <c r="O1221" s="42">
        <v>0</v>
      </c>
      <c r="P1221" s="45">
        <v>0.13</v>
      </c>
      <c r="Q1221" s="42">
        <v>0</v>
      </c>
      <c r="R1221" s="42">
        <v>0</v>
      </c>
      <c r="S1221" s="42">
        <v>150912.71</v>
      </c>
      <c r="T1221" s="38">
        <v>1802</v>
      </c>
      <c r="U1221" s="14">
        <f>S1221/H1221</f>
        <v>0.2558335390509297</v>
      </c>
      <c r="V1221" s="19"/>
      <c r="W1221" s="19"/>
      <c r="X1221" s="37" t="s">
        <v>3467</v>
      </c>
    </row>
    <row r="1222" spans="1:37" s="3" customFormat="1" ht="16.5" customHeight="1">
      <c r="A1222" s="38">
        <v>278</v>
      </c>
      <c r="B1222" s="39">
        <v>40712</v>
      </c>
      <c r="C1222" s="38">
        <v>10302582</v>
      </c>
      <c r="D1222" s="40" t="s">
        <v>1635</v>
      </c>
      <c r="E1222" s="38">
        <v>2</v>
      </c>
      <c r="F1222" s="38">
        <v>120</v>
      </c>
      <c r="G1222" s="38" t="s">
        <v>21</v>
      </c>
      <c r="H1222" s="42">
        <v>111111.12</v>
      </c>
      <c r="I1222" s="55"/>
      <c r="J1222" s="44">
        <v>42277</v>
      </c>
      <c r="K1222" s="42">
        <v>0</v>
      </c>
      <c r="L1222" s="42">
        <v>82685.16</v>
      </c>
      <c r="M1222" s="44">
        <v>45138</v>
      </c>
      <c r="N1222" s="42">
        <f>H1222-K1222-L1222</f>
        <v>28425.959999999992</v>
      </c>
      <c r="O1222" s="42">
        <v>0</v>
      </c>
      <c r="P1222" s="45">
        <v>0.13</v>
      </c>
      <c r="Q1222" s="42">
        <v>0</v>
      </c>
      <c r="R1222" s="42">
        <v>0</v>
      </c>
      <c r="S1222" s="42">
        <v>28425.96</v>
      </c>
      <c r="T1222" s="38">
        <v>2101</v>
      </c>
      <c r="U1222" s="14">
        <f>S1222/H1222</f>
        <v>0.25583361953331046</v>
      </c>
      <c r="V1222" s="19"/>
      <c r="W1222" s="19"/>
      <c r="X1222" s="37" t="s">
        <v>3467</v>
      </c>
    </row>
    <row r="1223" spans="1:37" s="3" customFormat="1" ht="16.5" customHeight="1">
      <c r="A1223" s="38">
        <v>617</v>
      </c>
      <c r="B1223" s="39">
        <v>40712</v>
      </c>
      <c r="C1223" s="38">
        <v>10303982</v>
      </c>
      <c r="D1223" s="40" t="s">
        <v>584</v>
      </c>
      <c r="E1223" s="38">
        <v>1</v>
      </c>
      <c r="F1223" s="38">
        <v>120</v>
      </c>
      <c r="G1223" s="38" t="s">
        <v>21</v>
      </c>
      <c r="H1223" s="42">
        <v>60265.41</v>
      </c>
      <c r="I1223" s="55"/>
      <c r="J1223" s="44">
        <v>42277</v>
      </c>
      <c r="K1223" s="42">
        <v>0</v>
      </c>
      <c r="L1223" s="42">
        <v>44847.49</v>
      </c>
      <c r="M1223" s="44">
        <v>45138</v>
      </c>
      <c r="N1223" s="42">
        <f>H1223-K1223-L1223</f>
        <v>15417.920000000006</v>
      </c>
      <c r="O1223" s="42">
        <v>0</v>
      </c>
      <c r="P1223" s="45">
        <v>0.13</v>
      </c>
      <c r="Q1223" s="42">
        <v>0</v>
      </c>
      <c r="R1223" s="42">
        <v>0</v>
      </c>
      <c r="S1223" s="42">
        <v>15417.92</v>
      </c>
      <c r="T1223" s="38">
        <v>2001</v>
      </c>
      <c r="U1223" s="14">
        <f>S1223/H1223</f>
        <v>0.25583365316854229</v>
      </c>
      <c r="V1223" s="19"/>
      <c r="W1223" s="19"/>
      <c r="X1223" s="37" t="s">
        <v>3467</v>
      </c>
    </row>
    <row r="1224" spans="1:37" s="3" customFormat="1" ht="16.5" customHeight="1">
      <c r="A1224" s="38">
        <v>610</v>
      </c>
      <c r="B1224" s="39">
        <v>40712</v>
      </c>
      <c r="C1224" s="38">
        <v>10303953</v>
      </c>
      <c r="D1224" s="40" t="s">
        <v>1783</v>
      </c>
      <c r="E1224" s="38">
        <v>1</v>
      </c>
      <c r="F1224" s="38">
        <v>120</v>
      </c>
      <c r="G1224" s="38" t="s">
        <v>21</v>
      </c>
      <c r="H1224" s="42">
        <v>213585.09</v>
      </c>
      <c r="I1224" s="55"/>
      <c r="J1224" s="44">
        <v>42277</v>
      </c>
      <c r="K1224" s="42">
        <v>0</v>
      </c>
      <c r="L1224" s="42">
        <v>158942.82</v>
      </c>
      <c r="M1224" s="44">
        <v>45138</v>
      </c>
      <c r="N1224" s="42">
        <f>H1224-K1224-L1224</f>
        <v>54642.26999999999</v>
      </c>
      <c r="O1224" s="42">
        <v>0</v>
      </c>
      <c r="P1224" s="45">
        <v>0.13</v>
      </c>
      <c r="Q1224" s="42">
        <v>0</v>
      </c>
      <c r="R1224" s="42">
        <v>0</v>
      </c>
      <c r="S1224" s="42">
        <v>54642.27</v>
      </c>
      <c r="T1224" s="38">
        <v>1601</v>
      </c>
      <c r="U1224" s="14">
        <f>S1224/H1224</f>
        <v>0.25583372884315098</v>
      </c>
      <c r="V1224" s="19"/>
      <c r="W1224" s="19"/>
      <c r="X1224" s="37" t="s">
        <v>3467</v>
      </c>
    </row>
    <row r="1225" spans="1:37" s="3" customFormat="1" ht="16.5" customHeight="1">
      <c r="A1225" s="38">
        <v>621</v>
      </c>
      <c r="B1225" s="39">
        <v>40712</v>
      </c>
      <c r="C1225" s="38">
        <v>10303984</v>
      </c>
      <c r="D1225" s="40" t="s">
        <v>584</v>
      </c>
      <c r="E1225" s="38">
        <v>1</v>
      </c>
      <c r="F1225" s="38">
        <v>120</v>
      </c>
      <c r="G1225" s="38" t="s">
        <v>21</v>
      </c>
      <c r="H1225" s="42">
        <v>42467.53</v>
      </c>
      <c r="I1225" s="55"/>
      <c r="J1225" s="44">
        <v>42277</v>
      </c>
      <c r="K1225" s="42">
        <v>0</v>
      </c>
      <c r="L1225" s="42">
        <v>31602.9</v>
      </c>
      <c r="M1225" s="44">
        <v>45138</v>
      </c>
      <c r="N1225" s="42">
        <f>H1225-K1225-L1225</f>
        <v>10864.629999999997</v>
      </c>
      <c r="O1225" s="42">
        <v>0</v>
      </c>
      <c r="P1225" s="45">
        <v>0.13</v>
      </c>
      <c r="Q1225" s="42">
        <v>0</v>
      </c>
      <c r="R1225" s="42">
        <v>0</v>
      </c>
      <c r="S1225" s="42">
        <v>10864.63</v>
      </c>
      <c r="T1225" s="38">
        <v>1601</v>
      </c>
      <c r="U1225" s="14">
        <f>S1225/H1225</f>
        <v>0.25583380997199506</v>
      </c>
      <c r="V1225" s="19"/>
      <c r="W1225" s="19"/>
      <c r="X1225" s="37" t="s">
        <v>3467</v>
      </c>
    </row>
    <row r="1226" spans="1:37" s="3" customFormat="1" ht="16.5" customHeight="1">
      <c r="A1226" s="38">
        <v>471</v>
      </c>
      <c r="B1226" s="39">
        <v>40712</v>
      </c>
      <c r="C1226" s="38">
        <v>10303614</v>
      </c>
      <c r="D1226" s="40" t="s">
        <v>1714</v>
      </c>
      <c r="E1226" s="38">
        <v>3</v>
      </c>
      <c r="F1226" s="38">
        <v>120</v>
      </c>
      <c r="G1226" s="38" t="s">
        <v>21</v>
      </c>
      <c r="H1226" s="42">
        <v>57948.72</v>
      </c>
      <c r="I1226" s="55"/>
      <c r="J1226" s="44">
        <v>42277</v>
      </c>
      <c r="K1226" s="42">
        <v>0</v>
      </c>
      <c r="L1226" s="42">
        <v>43123.47</v>
      </c>
      <c r="M1226" s="44">
        <v>45138</v>
      </c>
      <c r="N1226" s="42">
        <f>H1226-K1226-L1226</f>
        <v>14825.25</v>
      </c>
      <c r="O1226" s="42">
        <v>0</v>
      </c>
      <c r="P1226" s="45">
        <v>0.13</v>
      </c>
      <c r="Q1226" s="42">
        <v>0</v>
      </c>
      <c r="R1226" s="42">
        <v>0</v>
      </c>
      <c r="S1226" s="42">
        <v>14825.25</v>
      </c>
      <c r="T1226" s="38">
        <v>2106</v>
      </c>
      <c r="U1226" s="14">
        <f>S1226/H1226</f>
        <v>0.25583395112092205</v>
      </c>
      <c r="V1226" s="19"/>
      <c r="W1226" s="19"/>
      <c r="X1226" s="37" t="s">
        <v>3467</v>
      </c>
    </row>
    <row r="1227" spans="1:37" s="3" customFormat="1" ht="16.5" customHeight="1">
      <c r="A1227" s="38">
        <v>275</v>
      </c>
      <c r="B1227" s="39">
        <v>40712</v>
      </c>
      <c r="C1227" s="38">
        <v>10302579</v>
      </c>
      <c r="D1227" s="40" t="s">
        <v>1633</v>
      </c>
      <c r="E1227" s="38">
        <v>1</v>
      </c>
      <c r="F1227" s="38">
        <v>120</v>
      </c>
      <c r="G1227" s="38" t="s">
        <v>21</v>
      </c>
      <c r="H1227" s="42">
        <v>28717.95</v>
      </c>
      <c r="I1227" s="55"/>
      <c r="J1227" s="44">
        <v>42277</v>
      </c>
      <c r="K1227" s="42">
        <v>0</v>
      </c>
      <c r="L1227" s="42">
        <v>21370.92</v>
      </c>
      <c r="M1227" s="44">
        <v>45138</v>
      </c>
      <c r="N1227" s="42">
        <f>H1227-K1227-L1227</f>
        <v>7347.0300000000025</v>
      </c>
      <c r="O1227" s="42">
        <v>0</v>
      </c>
      <c r="P1227" s="45">
        <v>0.13</v>
      </c>
      <c r="Q1227" s="42">
        <v>0</v>
      </c>
      <c r="R1227" s="42">
        <v>0</v>
      </c>
      <c r="S1227" s="42">
        <v>7347.03</v>
      </c>
      <c r="T1227" s="38">
        <v>2101</v>
      </c>
      <c r="U1227" s="14">
        <f>S1227/H1227</f>
        <v>0.25583406893597904</v>
      </c>
      <c r="V1227" s="19"/>
      <c r="W1227" s="19"/>
      <c r="X1227" s="37" t="s">
        <v>3467</v>
      </c>
    </row>
    <row r="1228" spans="1:37" s="3" customFormat="1" ht="16.5" customHeight="1">
      <c r="A1228" s="38">
        <v>567</v>
      </c>
      <c r="B1228" s="39">
        <v>40712</v>
      </c>
      <c r="C1228" s="38">
        <v>10303911</v>
      </c>
      <c r="D1228" s="40" t="s">
        <v>1769</v>
      </c>
      <c r="E1228" s="38">
        <v>1</v>
      </c>
      <c r="F1228" s="38">
        <v>120</v>
      </c>
      <c r="G1228" s="38" t="s">
        <v>21</v>
      </c>
      <c r="H1228" s="42">
        <v>127018.46</v>
      </c>
      <c r="I1228" s="55"/>
      <c r="J1228" s="44">
        <v>42277</v>
      </c>
      <c r="K1228" s="42">
        <v>0</v>
      </c>
      <c r="L1228" s="42">
        <v>94522.8</v>
      </c>
      <c r="M1228" s="44">
        <v>45138</v>
      </c>
      <c r="N1228" s="42">
        <f>H1228-K1228-L1228</f>
        <v>32495.660000000003</v>
      </c>
      <c r="O1228" s="42">
        <v>0</v>
      </c>
      <c r="P1228" s="45">
        <v>0.13</v>
      </c>
      <c r="Q1228" s="42">
        <v>0</v>
      </c>
      <c r="R1228" s="42">
        <v>0</v>
      </c>
      <c r="S1228" s="42">
        <v>32495.66</v>
      </c>
      <c r="T1228" s="38">
        <v>5000</v>
      </c>
      <c r="U1228" s="14">
        <f>S1228/H1228</f>
        <v>0.25583415198074355</v>
      </c>
      <c r="V1228" s="19"/>
      <c r="W1228" s="19"/>
      <c r="X1228" s="37" t="s">
        <v>3467</v>
      </c>
    </row>
    <row r="1229" spans="1:37" s="3" customFormat="1" ht="16.5" customHeight="1">
      <c r="A1229" s="38">
        <v>296</v>
      </c>
      <c r="B1229" s="39">
        <v>40712</v>
      </c>
      <c r="C1229" s="38">
        <v>10302598</v>
      </c>
      <c r="D1229" s="40" t="s">
        <v>1645</v>
      </c>
      <c r="E1229" s="38">
        <v>7</v>
      </c>
      <c r="F1229" s="38">
        <v>120</v>
      </c>
      <c r="G1229" s="38" t="s">
        <v>21</v>
      </c>
      <c r="H1229" s="42">
        <v>43178.66</v>
      </c>
      <c r="I1229" s="55"/>
      <c r="J1229" s="44">
        <v>42277</v>
      </c>
      <c r="K1229" s="42">
        <v>0</v>
      </c>
      <c r="L1229" s="42">
        <v>32132.07</v>
      </c>
      <c r="M1229" s="44">
        <v>45138</v>
      </c>
      <c r="N1229" s="42">
        <f>H1229-K1229-L1229</f>
        <v>11046.590000000004</v>
      </c>
      <c r="O1229" s="42">
        <v>0</v>
      </c>
      <c r="P1229" s="45">
        <v>0.13</v>
      </c>
      <c r="Q1229" s="42">
        <v>0</v>
      </c>
      <c r="R1229" s="42">
        <v>0</v>
      </c>
      <c r="S1229" s="42">
        <v>11046.59</v>
      </c>
      <c r="T1229" s="38">
        <v>2101</v>
      </c>
      <c r="U1229" s="14">
        <f>S1229/H1229</f>
        <v>0.25583447934697368</v>
      </c>
      <c r="V1229" s="19"/>
      <c r="W1229" s="19"/>
      <c r="X1229" s="37" t="s">
        <v>3467</v>
      </c>
    </row>
    <row r="1230" spans="1:37" s="3" customFormat="1" ht="16.5" customHeight="1">
      <c r="A1230" s="38">
        <v>81</v>
      </c>
      <c r="B1230" s="39">
        <v>10741</v>
      </c>
      <c r="C1230" s="38">
        <v>10282470</v>
      </c>
      <c r="D1230" s="40" t="s">
        <v>2243</v>
      </c>
      <c r="E1230" s="38">
        <v>1</v>
      </c>
      <c r="F1230" s="38">
        <v>120</v>
      </c>
      <c r="G1230" s="38" t="s">
        <v>21</v>
      </c>
      <c r="H1230" s="42">
        <v>28717.95</v>
      </c>
      <c r="I1230" s="2"/>
      <c r="J1230" s="44">
        <v>42214</v>
      </c>
      <c r="K1230" s="42">
        <v>0</v>
      </c>
      <c r="L1230" s="42">
        <v>21370.9</v>
      </c>
      <c r="M1230" s="44">
        <v>45077</v>
      </c>
      <c r="N1230" s="42">
        <f>H1230-K1230-L1230</f>
        <v>7347.0499999999993</v>
      </c>
      <c r="O1230" s="42">
        <v>0</v>
      </c>
      <c r="P1230" s="45">
        <v>0.13</v>
      </c>
      <c r="Q1230" s="42">
        <v>0</v>
      </c>
      <c r="R1230" s="42">
        <v>0</v>
      </c>
      <c r="S1230" s="42">
        <f>N1230-R1230</f>
        <v>7347.0499999999993</v>
      </c>
      <c r="T1230" s="38">
        <v>5000</v>
      </c>
      <c r="U1230" s="14">
        <f>S1230/H1230</f>
        <v>0.25583476536451938</v>
      </c>
      <c r="V1230" s="19"/>
      <c r="W1230" s="19"/>
      <c r="X1230" s="37" t="s">
        <v>3462</v>
      </c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</row>
    <row r="1231" spans="1:37" s="3" customFormat="1" ht="16.5" customHeight="1">
      <c r="A1231" s="38">
        <v>474</v>
      </c>
      <c r="B1231" s="39">
        <v>40712</v>
      </c>
      <c r="C1231" s="38">
        <v>10303617</v>
      </c>
      <c r="D1231" s="40" t="s">
        <v>1716</v>
      </c>
      <c r="E1231" s="38">
        <v>2</v>
      </c>
      <c r="F1231" s="38">
        <v>120</v>
      </c>
      <c r="G1231" s="38" t="s">
        <v>21</v>
      </c>
      <c r="H1231" s="42">
        <v>35042.74</v>
      </c>
      <c r="I1231" s="55"/>
      <c r="J1231" s="44">
        <v>42277</v>
      </c>
      <c r="K1231" s="42">
        <v>0</v>
      </c>
      <c r="L1231" s="42">
        <v>26077.58</v>
      </c>
      <c r="M1231" s="44">
        <v>45138</v>
      </c>
      <c r="N1231" s="42">
        <f>H1231-K1231-L1231</f>
        <v>8965.1599999999962</v>
      </c>
      <c r="O1231" s="42">
        <v>0</v>
      </c>
      <c r="P1231" s="45">
        <v>0.13</v>
      </c>
      <c r="Q1231" s="42">
        <v>0</v>
      </c>
      <c r="R1231" s="42">
        <v>0</v>
      </c>
      <c r="S1231" s="42">
        <v>8965.16</v>
      </c>
      <c r="T1231" s="38">
        <v>2106</v>
      </c>
      <c r="U1231" s="14">
        <f>S1231/H1231</f>
        <v>0.25583501746724147</v>
      </c>
      <c r="V1231" s="19"/>
      <c r="W1231" s="19"/>
      <c r="X1231" s="37" t="s">
        <v>3467</v>
      </c>
    </row>
    <row r="1232" spans="1:37" s="3" customFormat="1" ht="16.5" customHeight="1">
      <c r="A1232" s="38">
        <v>623</v>
      </c>
      <c r="B1232" s="39">
        <v>40712</v>
      </c>
      <c r="C1232" s="38">
        <v>10303985</v>
      </c>
      <c r="D1232" s="40" t="s">
        <v>584</v>
      </c>
      <c r="E1232" s="38">
        <v>1</v>
      </c>
      <c r="F1232" s="38">
        <v>120</v>
      </c>
      <c r="G1232" s="38" t="s">
        <v>21</v>
      </c>
      <c r="H1232" s="42">
        <v>7359.66</v>
      </c>
      <c r="I1232" s="55"/>
      <c r="J1232" s="44">
        <v>42277</v>
      </c>
      <c r="K1232" s="42">
        <v>0</v>
      </c>
      <c r="L1232" s="42">
        <v>5476.8</v>
      </c>
      <c r="M1232" s="44">
        <v>45138</v>
      </c>
      <c r="N1232" s="42">
        <f>H1232-K1232-L1232</f>
        <v>1882.8599999999997</v>
      </c>
      <c r="O1232" s="42">
        <v>0</v>
      </c>
      <c r="P1232" s="45">
        <v>0.13</v>
      </c>
      <c r="Q1232" s="42">
        <v>0</v>
      </c>
      <c r="R1232" s="42">
        <v>0</v>
      </c>
      <c r="S1232" s="42">
        <v>1882.86</v>
      </c>
      <c r="T1232" s="38">
        <v>5000</v>
      </c>
      <c r="U1232" s="14">
        <f>S1232/H1232</f>
        <v>0.25583518803857785</v>
      </c>
      <c r="V1232" s="19"/>
      <c r="W1232" s="19"/>
      <c r="X1232" s="37" t="s">
        <v>3467</v>
      </c>
    </row>
    <row r="1233" spans="1:37" s="3" customFormat="1" ht="16.5" customHeight="1">
      <c r="A1233" s="38">
        <v>271</v>
      </c>
      <c r="B1233" s="39">
        <v>40712</v>
      </c>
      <c r="C1233" s="38">
        <v>10302576</v>
      </c>
      <c r="D1233" s="40" t="s">
        <v>1630</v>
      </c>
      <c r="E1233" s="38">
        <v>1</v>
      </c>
      <c r="F1233" s="38">
        <v>120</v>
      </c>
      <c r="G1233" s="38" t="s">
        <v>21</v>
      </c>
      <c r="H1233" s="42">
        <v>18803.419999999998</v>
      </c>
      <c r="I1233" s="55"/>
      <c r="J1233" s="44">
        <v>42277</v>
      </c>
      <c r="K1233" s="42">
        <v>0</v>
      </c>
      <c r="L1233" s="42">
        <v>13992.84</v>
      </c>
      <c r="M1233" s="44">
        <v>45138</v>
      </c>
      <c r="N1233" s="42">
        <f>H1233-K1233-L1233</f>
        <v>4810.5799999999981</v>
      </c>
      <c r="O1233" s="42">
        <v>0</v>
      </c>
      <c r="P1233" s="45">
        <v>0.13</v>
      </c>
      <c r="Q1233" s="42">
        <v>0</v>
      </c>
      <c r="R1233" s="42">
        <v>0</v>
      </c>
      <c r="S1233" s="42">
        <v>4810.58</v>
      </c>
      <c r="T1233" s="38">
        <v>2101</v>
      </c>
      <c r="U1233" s="14">
        <f>S1233/H1233</f>
        <v>0.25583537462865802</v>
      </c>
      <c r="V1233" s="19"/>
      <c r="W1233" s="19"/>
      <c r="X1233" s="37" t="s">
        <v>3467</v>
      </c>
    </row>
    <row r="1234" spans="1:37" s="3" customFormat="1" ht="16.5" customHeight="1">
      <c r="A1234" s="38">
        <v>315</v>
      </c>
      <c r="B1234" s="39">
        <v>40712</v>
      </c>
      <c r="C1234" s="38">
        <v>10302613</v>
      </c>
      <c r="D1234" s="40" t="s">
        <v>368</v>
      </c>
      <c r="E1234" s="38">
        <v>2</v>
      </c>
      <c r="F1234" s="38">
        <v>120</v>
      </c>
      <c r="G1234" s="38" t="s">
        <v>21</v>
      </c>
      <c r="H1234" s="42">
        <v>37606.839999999997</v>
      </c>
      <c r="I1234" s="55"/>
      <c r="J1234" s="44">
        <v>42277</v>
      </c>
      <c r="K1234" s="42">
        <v>0</v>
      </c>
      <c r="L1234" s="42">
        <v>27985.68</v>
      </c>
      <c r="M1234" s="44">
        <v>45138</v>
      </c>
      <c r="N1234" s="42">
        <f>H1234-K1234-L1234</f>
        <v>9621.1599999999962</v>
      </c>
      <c r="O1234" s="42">
        <v>0</v>
      </c>
      <c r="P1234" s="45">
        <v>0.13</v>
      </c>
      <c r="Q1234" s="42">
        <v>0</v>
      </c>
      <c r="R1234" s="42">
        <v>0</v>
      </c>
      <c r="S1234" s="42">
        <v>9621.16</v>
      </c>
      <c r="T1234" s="38">
        <v>2101</v>
      </c>
      <c r="U1234" s="14">
        <f>S1234/H1234</f>
        <v>0.25583537462865802</v>
      </c>
      <c r="V1234" s="19"/>
      <c r="W1234" s="19"/>
      <c r="X1234" s="37" t="s">
        <v>3467</v>
      </c>
    </row>
    <row r="1235" spans="1:37" s="3" customFormat="1" ht="16.5" customHeight="1">
      <c r="A1235" s="38">
        <v>130</v>
      </c>
      <c r="B1235" s="39">
        <v>10741</v>
      </c>
      <c r="C1235" s="38">
        <v>10282465</v>
      </c>
      <c r="D1235" s="40" t="s">
        <v>2338</v>
      </c>
      <c r="E1235" s="38">
        <v>2</v>
      </c>
      <c r="F1235" s="38">
        <v>120</v>
      </c>
      <c r="G1235" s="38" t="s">
        <v>21</v>
      </c>
      <c r="H1235" s="42">
        <v>22529.919999999998</v>
      </c>
      <c r="I1235" s="2"/>
      <c r="J1235" s="44">
        <v>42214</v>
      </c>
      <c r="K1235" s="42">
        <v>0</v>
      </c>
      <c r="L1235" s="42">
        <v>16765.95</v>
      </c>
      <c r="M1235" s="44">
        <v>45077</v>
      </c>
      <c r="N1235" s="42">
        <f>H1235-K1235-L1235</f>
        <v>5763.9699999999975</v>
      </c>
      <c r="O1235" s="42">
        <v>0</v>
      </c>
      <c r="P1235" s="45">
        <v>0.13</v>
      </c>
      <c r="Q1235" s="42">
        <v>0</v>
      </c>
      <c r="R1235" s="42">
        <v>0</v>
      </c>
      <c r="S1235" s="42">
        <f>N1235-R1235</f>
        <v>5763.9699999999975</v>
      </c>
      <c r="T1235" s="38">
        <v>2107</v>
      </c>
      <c r="U1235" s="14">
        <f>S1235/H1235</f>
        <v>0.25583623909894032</v>
      </c>
      <c r="V1235" s="19"/>
      <c r="W1235" s="19"/>
      <c r="X1235" s="37" t="s">
        <v>3462</v>
      </c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</row>
    <row r="1236" spans="1:37" s="3" customFormat="1" ht="16.5" customHeight="1">
      <c r="A1236" s="38">
        <v>131</v>
      </c>
      <c r="B1236" s="39">
        <v>10741</v>
      </c>
      <c r="C1236" s="38">
        <v>10282466</v>
      </c>
      <c r="D1236" s="40" t="s">
        <v>2338</v>
      </c>
      <c r="E1236" s="38">
        <v>3</v>
      </c>
      <c r="F1236" s="38">
        <v>120</v>
      </c>
      <c r="G1236" s="38" t="s">
        <v>21</v>
      </c>
      <c r="H1236" s="42">
        <v>33794.879999999997</v>
      </c>
      <c r="I1236" s="2"/>
      <c r="J1236" s="44">
        <v>42214</v>
      </c>
      <c r="K1236" s="42">
        <v>0</v>
      </c>
      <c r="L1236" s="42">
        <v>25148.92</v>
      </c>
      <c r="M1236" s="44">
        <v>45077</v>
      </c>
      <c r="N1236" s="42">
        <f>H1236-K1236-L1236</f>
        <v>8645.9599999999991</v>
      </c>
      <c r="O1236" s="42">
        <v>0</v>
      </c>
      <c r="P1236" s="45">
        <v>0.13</v>
      </c>
      <c r="Q1236" s="42">
        <v>0</v>
      </c>
      <c r="R1236" s="42">
        <v>0</v>
      </c>
      <c r="S1236" s="42">
        <f>N1236-R1236</f>
        <v>8645.9599999999991</v>
      </c>
      <c r="T1236" s="38">
        <v>2109</v>
      </c>
      <c r="U1236" s="14">
        <f>S1236/H1236</f>
        <v>0.25583638705034606</v>
      </c>
      <c r="V1236" s="19"/>
      <c r="W1236" s="19"/>
      <c r="X1236" s="37" t="s">
        <v>3462</v>
      </c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</row>
    <row r="1237" spans="1:37" s="3" customFormat="1" ht="16.5" customHeight="1">
      <c r="A1237" s="38">
        <v>314</v>
      </c>
      <c r="B1237" s="39">
        <v>40712</v>
      </c>
      <c r="C1237" s="38">
        <v>10302612</v>
      </c>
      <c r="D1237" s="40" t="s">
        <v>662</v>
      </c>
      <c r="E1237" s="38">
        <v>2</v>
      </c>
      <c r="F1237" s="38">
        <v>120</v>
      </c>
      <c r="G1237" s="38" t="s">
        <v>21</v>
      </c>
      <c r="H1237" s="42">
        <v>64957.26</v>
      </c>
      <c r="I1237" s="55"/>
      <c r="J1237" s="44">
        <v>42277</v>
      </c>
      <c r="K1237" s="42">
        <v>0</v>
      </c>
      <c r="L1237" s="42">
        <v>48338.82</v>
      </c>
      <c r="M1237" s="44">
        <v>45138</v>
      </c>
      <c r="N1237" s="42">
        <f>H1237-K1237-L1237</f>
        <v>16618.440000000002</v>
      </c>
      <c r="O1237" s="42">
        <v>0</v>
      </c>
      <c r="P1237" s="45">
        <v>0.13</v>
      </c>
      <c r="Q1237" s="42">
        <v>0</v>
      </c>
      <c r="R1237" s="42">
        <v>0</v>
      </c>
      <c r="S1237" s="42">
        <v>16618.439999999999</v>
      </c>
      <c r="T1237" s="38">
        <v>2101</v>
      </c>
      <c r="U1237" s="14">
        <f>S1237/H1237</f>
        <v>0.25583653005068252</v>
      </c>
      <c r="V1237" s="19"/>
      <c r="W1237" s="19"/>
      <c r="X1237" s="37" t="s">
        <v>3467</v>
      </c>
    </row>
    <row r="1238" spans="1:37" s="3" customFormat="1" ht="16.5" customHeight="1">
      <c r="A1238" s="38">
        <v>16</v>
      </c>
      <c r="B1238" s="39">
        <v>50098</v>
      </c>
      <c r="C1238" s="38">
        <v>10307927</v>
      </c>
      <c r="D1238" s="40" t="s">
        <v>287</v>
      </c>
      <c r="E1238" s="38">
        <v>1</v>
      </c>
      <c r="F1238" s="38">
        <v>120</v>
      </c>
      <c r="G1238" s="38" t="s">
        <v>21</v>
      </c>
      <c r="H1238" s="42">
        <v>11264.96</v>
      </c>
      <c r="I1238" s="2"/>
      <c r="J1238" s="44">
        <v>42184</v>
      </c>
      <c r="K1238" s="42">
        <v>0</v>
      </c>
      <c r="L1238" s="42">
        <v>8382.9699999999993</v>
      </c>
      <c r="M1238" s="44">
        <v>45046</v>
      </c>
      <c r="N1238" s="42">
        <f>H1238-K1238-L1238</f>
        <v>2881.99</v>
      </c>
      <c r="O1238" s="42">
        <v>0</v>
      </c>
      <c r="P1238" s="45">
        <v>0.13</v>
      </c>
      <c r="Q1238" s="42">
        <v>0</v>
      </c>
      <c r="R1238" s="42">
        <v>0</v>
      </c>
      <c r="S1238" s="42">
        <v>2881.99</v>
      </c>
      <c r="T1238" s="38">
        <v>2107</v>
      </c>
      <c r="U1238" s="14">
        <f>S1238/H1238</f>
        <v>0.25583668295315742</v>
      </c>
      <c r="V1238" s="19"/>
      <c r="W1238" s="19"/>
      <c r="X1238" s="37" t="s">
        <v>3456</v>
      </c>
    </row>
    <row r="1239" spans="1:37" s="3" customFormat="1" ht="16.5" customHeight="1">
      <c r="A1239" s="38">
        <v>17</v>
      </c>
      <c r="B1239" s="39">
        <v>50098</v>
      </c>
      <c r="C1239" s="38">
        <v>10307928</v>
      </c>
      <c r="D1239" s="40" t="s">
        <v>287</v>
      </c>
      <c r="E1239" s="38">
        <v>1</v>
      </c>
      <c r="F1239" s="38">
        <v>120</v>
      </c>
      <c r="G1239" s="38" t="s">
        <v>21</v>
      </c>
      <c r="H1239" s="42">
        <v>11264.96</v>
      </c>
      <c r="I1239" s="2"/>
      <c r="J1239" s="44">
        <v>42184</v>
      </c>
      <c r="K1239" s="42">
        <v>0</v>
      </c>
      <c r="L1239" s="42">
        <v>8382.9699999999993</v>
      </c>
      <c r="M1239" s="44">
        <v>45046</v>
      </c>
      <c r="N1239" s="42">
        <f>H1239-K1239-L1239</f>
        <v>2881.99</v>
      </c>
      <c r="O1239" s="42">
        <v>0</v>
      </c>
      <c r="P1239" s="45">
        <v>0.13</v>
      </c>
      <c r="Q1239" s="42">
        <v>0</v>
      </c>
      <c r="R1239" s="42">
        <v>0</v>
      </c>
      <c r="S1239" s="42">
        <v>2881.99</v>
      </c>
      <c r="T1239" s="38">
        <v>2109</v>
      </c>
      <c r="U1239" s="14">
        <f>S1239/H1239</f>
        <v>0.25583668295315742</v>
      </c>
      <c r="V1239" s="19"/>
      <c r="W1239" s="19"/>
      <c r="X1239" s="37" t="s">
        <v>3456</v>
      </c>
    </row>
    <row r="1240" spans="1:37" s="3" customFormat="1" ht="16.5" customHeight="1">
      <c r="A1240" s="38">
        <v>109</v>
      </c>
      <c r="B1240" s="39">
        <v>10724</v>
      </c>
      <c r="C1240" s="38">
        <v>10276422</v>
      </c>
      <c r="D1240" s="40" t="s">
        <v>287</v>
      </c>
      <c r="E1240" s="58">
        <v>2</v>
      </c>
      <c r="F1240" s="38">
        <v>120</v>
      </c>
      <c r="G1240" s="38" t="s">
        <v>21</v>
      </c>
      <c r="H1240" s="42">
        <v>22529.919999999998</v>
      </c>
      <c r="I1240" s="57"/>
      <c r="J1240" s="44">
        <v>42334</v>
      </c>
      <c r="K1240" s="42">
        <v>0</v>
      </c>
      <c r="L1240" s="42">
        <v>16765.939999999999</v>
      </c>
      <c r="M1240" s="44">
        <v>45199</v>
      </c>
      <c r="N1240" s="42">
        <f>H1240-K1240-L1240</f>
        <v>5763.98</v>
      </c>
      <c r="O1240" s="42">
        <v>0</v>
      </c>
      <c r="P1240" s="45">
        <v>0.13</v>
      </c>
      <c r="Q1240" s="42">
        <v>0</v>
      </c>
      <c r="R1240" s="42">
        <v>0</v>
      </c>
      <c r="S1240" s="42">
        <f>N1240-R1240</f>
        <v>5763.98</v>
      </c>
      <c r="T1240" s="38">
        <v>5000</v>
      </c>
      <c r="U1240" s="14">
        <f>S1240/H1240</f>
        <v>0.25583668295315742</v>
      </c>
      <c r="V1240" s="19"/>
      <c r="W1240" s="19"/>
      <c r="X1240" s="37" t="s">
        <v>3459</v>
      </c>
    </row>
    <row r="1241" spans="1:37" s="3" customFormat="1" ht="16.5" customHeight="1">
      <c r="A1241" s="38">
        <v>570</v>
      </c>
      <c r="B1241" s="39">
        <v>40712</v>
      </c>
      <c r="C1241" s="38">
        <v>10303914</v>
      </c>
      <c r="D1241" s="40" t="s">
        <v>1772</v>
      </c>
      <c r="E1241" s="38">
        <v>1</v>
      </c>
      <c r="F1241" s="38">
        <v>120</v>
      </c>
      <c r="G1241" s="38" t="s">
        <v>21</v>
      </c>
      <c r="H1241" s="42">
        <v>45173.61</v>
      </c>
      <c r="I1241" s="55"/>
      <c r="J1241" s="44">
        <v>42277</v>
      </c>
      <c r="K1241" s="42">
        <v>0</v>
      </c>
      <c r="L1241" s="42">
        <v>33616.54</v>
      </c>
      <c r="M1241" s="44">
        <v>45138</v>
      </c>
      <c r="N1241" s="42">
        <f>H1241-K1241-L1241</f>
        <v>11557.07</v>
      </c>
      <c r="O1241" s="42">
        <v>0</v>
      </c>
      <c r="P1241" s="45">
        <v>0.13</v>
      </c>
      <c r="Q1241" s="42">
        <v>0</v>
      </c>
      <c r="R1241" s="42">
        <v>0</v>
      </c>
      <c r="S1241" s="42">
        <v>11557.07</v>
      </c>
      <c r="T1241" s="38">
        <v>2001</v>
      </c>
      <c r="U1241" s="14">
        <f>S1241/H1241</f>
        <v>0.25583675955939761</v>
      </c>
      <c r="V1241" s="19"/>
      <c r="W1241" s="19"/>
      <c r="X1241" s="37" t="s">
        <v>3467</v>
      </c>
    </row>
    <row r="1242" spans="1:37" s="3" customFormat="1" ht="16.5" customHeight="1">
      <c r="A1242" s="38">
        <v>295</v>
      </c>
      <c r="B1242" s="39">
        <v>40712</v>
      </c>
      <c r="C1242" s="38">
        <v>10302597</v>
      </c>
      <c r="D1242" s="40" t="s">
        <v>1644</v>
      </c>
      <c r="E1242" s="38">
        <v>1</v>
      </c>
      <c r="F1242" s="38">
        <v>120</v>
      </c>
      <c r="G1242" s="38" t="s">
        <v>21</v>
      </c>
      <c r="H1242" s="42">
        <v>42094.02</v>
      </c>
      <c r="I1242" s="55"/>
      <c r="J1242" s="44">
        <v>42277</v>
      </c>
      <c r="K1242" s="42">
        <v>0</v>
      </c>
      <c r="L1242" s="42">
        <v>31324.82</v>
      </c>
      <c r="M1242" s="44">
        <v>45138</v>
      </c>
      <c r="N1242" s="42">
        <f>H1242-K1242-L1242</f>
        <v>10769.199999999997</v>
      </c>
      <c r="O1242" s="42">
        <v>0</v>
      </c>
      <c r="P1242" s="45">
        <v>0.13</v>
      </c>
      <c r="Q1242" s="42">
        <v>0</v>
      </c>
      <c r="R1242" s="42">
        <v>0</v>
      </c>
      <c r="S1242" s="42">
        <v>10769.2</v>
      </c>
      <c r="T1242" s="38">
        <v>5000</v>
      </c>
      <c r="U1242" s="14">
        <f>S1242/H1242</f>
        <v>0.25583681482547882</v>
      </c>
      <c r="V1242" s="19"/>
      <c r="W1242" s="19"/>
      <c r="X1242" s="37" t="s">
        <v>3467</v>
      </c>
    </row>
    <row r="1243" spans="1:37" s="3" customFormat="1" ht="16.5" customHeight="1">
      <c r="A1243" s="38">
        <v>273</v>
      </c>
      <c r="B1243" s="39">
        <v>40712</v>
      </c>
      <c r="C1243" s="38">
        <v>10302578</v>
      </c>
      <c r="D1243" s="40" t="s">
        <v>1631</v>
      </c>
      <c r="E1243" s="38">
        <v>2</v>
      </c>
      <c r="F1243" s="38">
        <v>120</v>
      </c>
      <c r="G1243" s="38" t="s">
        <v>21</v>
      </c>
      <c r="H1243" s="42">
        <v>55555.56</v>
      </c>
      <c r="I1243" s="55"/>
      <c r="J1243" s="44">
        <v>42277</v>
      </c>
      <c r="K1243" s="42">
        <v>0</v>
      </c>
      <c r="L1243" s="42">
        <v>41342.400000000001</v>
      </c>
      <c r="M1243" s="44">
        <v>45138</v>
      </c>
      <c r="N1243" s="42">
        <f>H1243-K1243-L1243</f>
        <v>14213.159999999996</v>
      </c>
      <c r="O1243" s="42">
        <v>0</v>
      </c>
      <c r="P1243" s="45">
        <v>0.13</v>
      </c>
      <c r="Q1243" s="42">
        <v>0</v>
      </c>
      <c r="R1243" s="42">
        <v>0</v>
      </c>
      <c r="S1243" s="42">
        <v>14213.16</v>
      </c>
      <c r="T1243" s="38">
        <v>2101</v>
      </c>
      <c r="U1243" s="14">
        <f>S1243/H1243</f>
        <v>0.25583685953305124</v>
      </c>
      <c r="V1243" s="19"/>
      <c r="W1243" s="19"/>
      <c r="X1243" s="37" t="s">
        <v>3467</v>
      </c>
    </row>
    <row r="1244" spans="1:37" s="3" customFormat="1" ht="16.5" customHeight="1">
      <c r="A1244" s="38">
        <v>218</v>
      </c>
      <c r="B1244" s="39">
        <v>40712</v>
      </c>
      <c r="C1244" s="38">
        <v>10302502</v>
      </c>
      <c r="D1244" s="40" t="s">
        <v>1603</v>
      </c>
      <c r="E1244" s="38">
        <v>1</v>
      </c>
      <c r="F1244" s="38">
        <v>120</v>
      </c>
      <c r="G1244" s="38" t="s">
        <v>21</v>
      </c>
      <c r="H1244" s="42">
        <v>29914.53</v>
      </c>
      <c r="I1244" s="55"/>
      <c r="J1244" s="44">
        <v>42277</v>
      </c>
      <c r="K1244" s="42">
        <v>0</v>
      </c>
      <c r="L1244" s="42">
        <v>22261.29</v>
      </c>
      <c r="M1244" s="44">
        <v>45138</v>
      </c>
      <c r="N1244" s="42">
        <f>H1244-K1244-L1244</f>
        <v>7653.239999999998</v>
      </c>
      <c r="O1244" s="42">
        <v>0</v>
      </c>
      <c r="P1244" s="45">
        <v>0.13</v>
      </c>
      <c r="Q1244" s="42">
        <v>0</v>
      </c>
      <c r="R1244" s="42">
        <v>0</v>
      </c>
      <c r="S1244" s="42">
        <v>7653.24</v>
      </c>
      <c r="T1244" s="38">
        <v>5000</v>
      </c>
      <c r="U1244" s="14">
        <f>S1244/H1244</f>
        <v>0.25583687926903748</v>
      </c>
      <c r="V1244" s="19"/>
      <c r="W1244" s="19"/>
      <c r="X1244" s="37" t="s">
        <v>3467</v>
      </c>
    </row>
    <row r="1245" spans="1:37" s="3" customFormat="1" ht="16.5" customHeight="1">
      <c r="A1245" s="38">
        <v>276</v>
      </c>
      <c r="B1245" s="39">
        <v>40712</v>
      </c>
      <c r="C1245" s="38">
        <v>10302580</v>
      </c>
      <c r="D1245" s="40" t="s">
        <v>1634</v>
      </c>
      <c r="E1245" s="38">
        <v>1</v>
      </c>
      <c r="F1245" s="38">
        <v>120</v>
      </c>
      <c r="G1245" s="38" t="s">
        <v>21</v>
      </c>
      <c r="H1245" s="42">
        <v>29914.53</v>
      </c>
      <c r="I1245" s="55"/>
      <c r="J1245" s="44">
        <v>42277</v>
      </c>
      <c r="K1245" s="42">
        <v>0</v>
      </c>
      <c r="L1245" s="42">
        <v>22261.29</v>
      </c>
      <c r="M1245" s="44">
        <v>45138</v>
      </c>
      <c r="N1245" s="42">
        <f>H1245-K1245-L1245</f>
        <v>7653.239999999998</v>
      </c>
      <c r="O1245" s="42">
        <v>0</v>
      </c>
      <c r="P1245" s="45">
        <v>0.13</v>
      </c>
      <c r="Q1245" s="42">
        <v>0</v>
      </c>
      <c r="R1245" s="42">
        <v>0</v>
      </c>
      <c r="S1245" s="42">
        <v>7653.24</v>
      </c>
      <c r="T1245" s="38">
        <v>2101</v>
      </c>
      <c r="U1245" s="14">
        <f>S1245/H1245</f>
        <v>0.25583687926903748</v>
      </c>
      <c r="V1245" s="19"/>
      <c r="W1245" s="19"/>
      <c r="X1245" s="37" t="s">
        <v>3467</v>
      </c>
    </row>
    <row r="1246" spans="1:37" s="3" customFormat="1" ht="16.5" customHeight="1">
      <c r="A1246" s="38">
        <v>82</v>
      </c>
      <c r="B1246" s="39">
        <v>10741</v>
      </c>
      <c r="C1246" s="38">
        <v>10282469</v>
      </c>
      <c r="D1246" s="40" t="s">
        <v>2244</v>
      </c>
      <c r="E1246" s="38">
        <v>1</v>
      </c>
      <c r="F1246" s="38">
        <v>120</v>
      </c>
      <c r="G1246" s="38" t="s">
        <v>21</v>
      </c>
      <c r="H1246" s="42">
        <v>32478.63</v>
      </c>
      <c r="I1246" s="2"/>
      <c r="J1246" s="44">
        <v>42214</v>
      </c>
      <c r="K1246" s="42">
        <v>0</v>
      </c>
      <c r="L1246" s="42">
        <v>24169.39</v>
      </c>
      <c r="M1246" s="44">
        <v>45077</v>
      </c>
      <c r="N1246" s="42">
        <f>H1246-K1246-L1246</f>
        <v>8309.2400000000016</v>
      </c>
      <c r="O1246" s="42">
        <v>0</v>
      </c>
      <c r="P1246" s="45">
        <v>0.13</v>
      </c>
      <c r="Q1246" s="42">
        <v>0</v>
      </c>
      <c r="R1246" s="42">
        <v>0</v>
      </c>
      <c r="S1246" s="42">
        <f>N1246-R1246</f>
        <v>8309.2400000000016</v>
      </c>
      <c r="T1246" s="38">
        <v>5000</v>
      </c>
      <c r="U1246" s="14">
        <f>S1246/H1246</f>
        <v>0.25583714584020328</v>
      </c>
      <c r="V1246" s="19"/>
      <c r="W1246" s="19"/>
      <c r="X1246" s="37" t="s">
        <v>3462</v>
      </c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</row>
    <row r="1247" spans="1:37" s="3" customFormat="1" ht="16.5" customHeight="1">
      <c r="A1247" s="38">
        <v>606</v>
      </c>
      <c r="B1247" s="39">
        <v>40712</v>
      </c>
      <c r="C1247" s="38">
        <v>10303949</v>
      </c>
      <c r="D1247" s="40" t="s">
        <v>1782</v>
      </c>
      <c r="E1247" s="38">
        <v>1</v>
      </c>
      <c r="F1247" s="38">
        <v>120</v>
      </c>
      <c r="G1247" s="38" t="s">
        <v>21</v>
      </c>
      <c r="H1247" s="42">
        <v>41213.629999999997</v>
      </c>
      <c r="I1247" s="55"/>
      <c r="J1247" s="44">
        <v>42277</v>
      </c>
      <c r="K1247" s="42">
        <v>0</v>
      </c>
      <c r="L1247" s="42">
        <v>30669.64</v>
      </c>
      <c r="M1247" s="44">
        <v>45138</v>
      </c>
      <c r="N1247" s="42">
        <f>H1247-K1247-L1247</f>
        <v>10543.989999999998</v>
      </c>
      <c r="O1247" s="42">
        <v>0</v>
      </c>
      <c r="P1247" s="45">
        <v>0.13</v>
      </c>
      <c r="Q1247" s="42">
        <v>0</v>
      </c>
      <c r="R1247" s="42">
        <v>0</v>
      </c>
      <c r="S1247" s="42">
        <v>10543.99</v>
      </c>
      <c r="T1247" s="38">
        <v>5000</v>
      </c>
      <c r="U1247" s="14">
        <f>S1247/H1247</f>
        <v>0.25583744989218371</v>
      </c>
      <c r="V1247" s="19"/>
      <c r="W1247" s="19"/>
      <c r="X1247" s="37" t="s">
        <v>3467</v>
      </c>
    </row>
    <row r="1248" spans="1:37" s="3" customFormat="1" ht="16.5" customHeight="1">
      <c r="A1248" s="38">
        <v>318</v>
      </c>
      <c r="B1248" s="39">
        <v>40712</v>
      </c>
      <c r="C1248" s="38">
        <v>10302615</v>
      </c>
      <c r="D1248" s="40" t="s">
        <v>1295</v>
      </c>
      <c r="E1248" s="38">
        <v>1</v>
      </c>
      <c r="F1248" s="38">
        <v>120</v>
      </c>
      <c r="G1248" s="38" t="s">
        <v>21</v>
      </c>
      <c r="H1248" s="42">
        <v>14700.85</v>
      </c>
      <c r="I1248" s="55"/>
      <c r="J1248" s="44">
        <v>42277</v>
      </c>
      <c r="K1248" s="42">
        <v>0</v>
      </c>
      <c r="L1248" s="42">
        <v>10939.82</v>
      </c>
      <c r="M1248" s="44">
        <v>45138</v>
      </c>
      <c r="N1248" s="42">
        <f>H1248-K1248-L1248</f>
        <v>3761.0300000000007</v>
      </c>
      <c r="O1248" s="42">
        <v>0</v>
      </c>
      <c r="P1248" s="45">
        <v>0.13</v>
      </c>
      <c r="Q1248" s="42">
        <v>0</v>
      </c>
      <c r="R1248" s="42">
        <v>0</v>
      </c>
      <c r="S1248" s="42">
        <v>3761.03</v>
      </c>
      <c r="T1248" s="38">
        <v>2101</v>
      </c>
      <c r="U1248" s="14">
        <f>S1248/H1248</f>
        <v>0.25583758762248443</v>
      </c>
      <c r="V1248" s="19"/>
      <c r="W1248" s="19"/>
      <c r="X1248" s="37" t="s">
        <v>3467</v>
      </c>
    </row>
    <row r="1249" spans="1:37" s="3" customFormat="1" ht="16.5" customHeight="1">
      <c r="A1249" s="38">
        <v>436</v>
      </c>
      <c r="B1249" s="39">
        <v>40712</v>
      </c>
      <c r="C1249" s="38">
        <v>10303587</v>
      </c>
      <c r="D1249" s="40" t="s">
        <v>172</v>
      </c>
      <c r="E1249" s="38">
        <v>2</v>
      </c>
      <c r="F1249" s="38">
        <v>120</v>
      </c>
      <c r="G1249" s="38" t="s">
        <v>21</v>
      </c>
      <c r="H1249" s="42">
        <v>13931.62</v>
      </c>
      <c r="I1249" s="55"/>
      <c r="J1249" s="44">
        <v>42277</v>
      </c>
      <c r="K1249" s="42">
        <v>0</v>
      </c>
      <c r="L1249" s="42">
        <v>10367.36</v>
      </c>
      <c r="M1249" s="44">
        <v>45138</v>
      </c>
      <c r="N1249" s="42">
        <f>H1249-K1249-L1249</f>
        <v>3564.26</v>
      </c>
      <c r="O1249" s="42">
        <v>0</v>
      </c>
      <c r="P1249" s="45">
        <v>0.13</v>
      </c>
      <c r="Q1249" s="42">
        <v>0</v>
      </c>
      <c r="R1249" s="42">
        <v>0</v>
      </c>
      <c r="S1249" s="42">
        <v>3564.26</v>
      </c>
      <c r="T1249" s="38">
        <v>5000</v>
      </c>
      <c r="U1249" s="14">
        <f>S1249/H1249</f>
        <v>0.25583959367252335</v>
      </c>
      <c r="V1249" s="19"/>
      <c r="W1249" s="19"/>
      <c r="X1249" s="37" t="s">
        <v>3467</v>
      </c>
    </row>
    <row r="1250" spans="1:37" s="3" customFormat="1" ht="16.5" customHeight="1">
      <c r="A1250" s="38">
        <v>320</v>
      </c>
      <c r="B1250" s="39">
        <v>40712</v>
      </c>
      <c r="C1250" s="38">
        <v>10302617</v>
      </c>
      <c r="D1250" s="40" t="s">
        <v>1654</v>
      </c>
      <c r="E1250" s="38">
        <v>1</v>
      </c>
      <c r="F1250" s="38">
        <v>120</v>
      </c>
      <c r="G1250" s="38" t="s">
        <v>21</v>
      </c>
      <c r="H1250" s="42">
        <v>11410.26</v>
      </c>
      <c r="I1250" s="55"/>
      <c r="J1250" s="44">
        <v>42277</v>
      </c>
      <c r="K1250" s="42">
        <v>0</v>
      </c>
      <c r="L1250" s="42">
        <v>8491.06</v>
      </c>
      <c r="M1250" s="44">
        <v>45138</v>
      </c>
      <c r="N1250" s="42">
        <f>H1250-K1250-L1250</f>
        <v>2919.2000000000007</v>
      </c>
      <c r="O1250" s="42">
        <v>0</v>
      </c>
      <c r="P1250" s="45">
        <v>0.13</v>
      </c>
      <c r="Q1250" s="42">
        <v>0</v>
      </c>
      <c r="R1250" s="42">
        <v>0</v>
      </c>
      <c r="S1250" s="42">
        <v>2919.2</v>
      </c>
      <c r="T1250" s="38">
        <v>2101</v>
      </c>
      <c r="U1250" s="14">
        <f>S1250/H1250</f>
        <v>0.25583991951103652</v>
      </c>
      <c r="V1250" s="19"/>
      <c r="W1250" s="19"/>
      <c r="X1250" s="37" t="s">
        <v>3467</v>
      </c>
    </row>
    <row r="1251" spans="1:37" s="3" customFormat="1" ht="16.5" customHeight="1">
      <c r="A1251" s="38">
        <v>609</v>
      </c>
      <c r="B1251" s="39">
        <v>40712</v>
      </c>
      <c r="C1251" s="38">
        <v>10303952</v>
      </c>
      <c r="D1251" s="40" t="s">
        <v>1782</v>
      </c>
      <c r="E1251" s="38">
        <v>1</v>
      </c>
      <c r="F1251" s="38">
        <v>120</v>
      </c>
      <c r="G1251" s="38" t="s">
        <v>21</v>
      </c>
      <c r="H1251" s="42">
        <v>31536.63</v>
      </c>
      <c r="I1251" s="55"/>
      <c r="J1251" s="44">
        <v>42277</v>
      </c>
      <c r="K1251" s="42">
        <v>0</v>
      </c>
      <c r="L1251" s="42">
        <v>23468.3</v>
      </c>
      <c r="M1251" s="44">
        <v>45138</v>
      </c>
      <c r="N1251" s="42">
        <f>H1251-K1251-L1251</f>
        <v>8068.3300000000017</v>
      </c>
      <c r="O1251" s="42">
        <v>0</v>
      </c>
      <c r="P1251" s="45">
        <v>0.13</v>
      </c>
      <c r="Q1251" s="42">
        <v>0</v>
      </c>
      <c r="R1251" s="42">
        <v>0</v>
      </c>
      <c r="S1251" s="42">
        <v>8068.33</v>
      </c>
      <c r="T1251" s="38">
        <v>2101</v>
      </c>
      <c r="U1251" s="14">
        <f>S1251/H1251</f>
        <v>0.25583995499836221</v>
      </c>
      <c r="V1251" s="19"/>
      <c r="W1251" s="19"/>
      <c r="X1251" s="37" t="s">
        <v>3467</v>
      </c>
    </row>
    <row r="1252" spans="1:37" s="3" customFormat="1" ht="16.5" customHeight="1">
      <c r="A1252" s="38">
        <v>265</v>
      </c>
      <c r="B1252" s="39">
        <v>40712</v>
      </c>
      <c r="C1252" s="38">
        <v>10302570</v>
      </c>
      <c r="D1252" s="40" t="s">
        <v>1627</v>
      </c>
      <c r="E1252" s="38">
        <v>2</v>
      </c>
      <c r="F1252" s="38">
        <v>120</v>
      </c>
      <c r="G1252" s="38" t="s">
        <v>21</v>
      </c>
      <c r="H1252" s="42">
        <v>12820.52</v>
      </c>
      <c r="I1252" s="55"/>
      <c r="J1252" s="44">
        <v>42277</v>
      </c>
      <c r="K1252" s="42">
        <v>0</v>
      </c>
      <c r="L1252" s="42">
        <v>9540.51</v>
      </c>
      <c r="M1252" s="44">
        <v>45138</v>
      </c>
      <c r="N1252" s="42">
        <f>H1252-K1252-L1252</f>
        <v>3280.01</v>
      </c>
      <c r="O1252" s="42">
        <v>0</v>
      </c>
      <c r="P1252" s="45">
        <v>0.13</v>
      </c>
      <c r="Q1252" s="42">
        <v>0</v>
      </c>
      <c r="R1252" s="42">
        <v>0</v>
      </c>
      <c r="S1252" s="42">
        <v>3280.01</v>
      </c>
      <c r="T1252" s="38">
        <v>2101</v>
      </c>
      <c r="U1252" s="14">
        <f>S1252/H1252</f>
        <v>0.25584063672924345</v>
      </c>
      <c r="V1252" s="19"/>
      <c r="W1252" s="19"/>
      <c r="X1252" s="37" t="s">
        <v>3467</v>
      </c>
    </row>
    <row r="1253" spans="1:37" s="3" customFormat="1" ht="16.5" customHeight="1">
      <c r="A1253" s="38">
        <v>263</v>
      </c>
      <c r="B1253" s="39">
        <v>40712</v>
      </c>
      <c r="C1253" s="38">
        <v>10302569</v>
      </c>
      <c r="D1253" s="40" t="s">
        <v>1626</v>
      </c>
      <c r="E1253" s="38">
        <v>1</v>
      </c>
      <c r="F1253" s="38">
        <v>120</v>
      </c>
      <c r="G1253" s="38" t="s">
        <v>21</v>
      </c>
      <c r="H1253" s="42">
        <v>6068.38</v>
      </c>
      <c r="I1253" s="55"/>
      <c r="J1253" s="44">
        <v>42277</v>
      </c>
      <c r="K1253" s="42">
        <v>0</v>
      </c>
      <c r="L1253" s="42">
        <v>4515.84</v>
      </c>
      <c r="M1253" s="44">
        <v>45138</v>
      </c>
      <c r="N1253" s="42">
        <f>H1253-K1253-L1253</f>
        <v>1552.54</v>
      </c>
      <c r="O1253" s="42">
        <v>0</v>
      </c>
      <c r="P1253" s="45">
        <v>0.13</v>
      </c>
      <c r="Q1253" s="42">
        <v>0</v>
      </c>
      <c r="R1253" s="42">
        <v>0</v>
      </c>
      <c r="S1253" s="42">
        <v>1552.54</v>
      </c>
      <c r="T1253" s="38">
        <v>2101</v>
      </c>
      <c r="U1253" s="14">
        <f>S1253/H1253</f>
        <v>0.25584093283545195</v>
      </c>
      <c r="V1253" s="19"/>
      <c r="W1253" s="19"/>
      <c r="X1253" s="37" t="s">
        <v>3467</v>
      </c>
    </row>
    <row r="1254" spans="1:37" s="3" customFormat="1" ht="16.5" customHeight="1">
      <c r="A1254" s="38">
        <v>269</v>
      </c>
      <c r="B1254" s="39">
        <v>40712</v>
      </c>
      <c r="C1254" s="38">
        <v>10302574</v>
      </c>
      <c r="D1254" s="40" t="s">
        <v>1629</v>
      </c>
      <c r="E1254" s="38">
        <v>1</v>
      </c>
      <c r="F1254" s="38">
        <v>120</v>
      </c>
      <c r="G1254" s="38" t="s">
        <v>21</v>
      </c>
      <c r="H1254" s="42">
        <v>16666.669999999998</v>
      </c>
      <c r="I1254" s="55"/>
      <c r="J1254" s="44">
        <v>42277</v>
      </c>
      <c r="K1254" s="42">
        <v>0</v>
      </c>
      <c r="L1254" s="42">
        <v>12402.62</v>
      </c>
      <c r="M1254" s="44">
        <v>45138</v>
      </c>
      <c r="N1254" s="42">
        <f>H1254-K1254-L1254</f>
        <v>4264.0499999999975</v>
      </c>
      <c r="O1254" s="42">
        <v>0</v>
      </c>
      <c r="P1254" s="45">
        <v>0.13</v>
      </c>
      <c r="Q1254" s="42">
        <v>0</v>
      </c>
      <c r="R1254" s="42">
        <v>0</v>
      </c>
      <c r="S1254" s="42">
        <v>4264.05</v>
      </c>
      <c r="T1254" s="38">
        <v>2101</v>
      </c>
      <c r="U1254" s="14">
        <f>S1254/H1254</f>
        <v>0.25584294883141029</v>
      </c>
      <c r="V1254" s="19"/>
      <c r="W1254" s="19"/>
      <c r="X1254" s="37" t="s">
        <v>3467</v>
      </c>
    </row>
    <row r="1255" spans="1:37" s="3" customFormat="1" ht="16.5" customHeight="1">
      <c r="A1255" s="38">
        <v>261</v>
      </c>
      <c r="B1255" s="39">
        <v>40712</v>
      </c>
      <c r="C1255" s="38">
        <v>10302568</v>
      </c>
      <c r="D1255" s="40" t="s">
        <v>1625</v>
      </c>
      <c r="E1255" s="38">
        <v>1</v>
      </c>
      <c r="F1255" s="38">
        <v>120</v>
      </c>
      <c r="G1255" s="38" t="s">
        <v>21</v>
      </c>
      <c r="H1255" s="42">
        <v>5555.56</v>
      </c>
      <c r="I1255" s="55"/>
      <c r="J1255" s="44">
        <v>42277</v>
      </c>
      <c r="K1255" s="42">
        <v>0</v>
      </c>
      <c r="L1255" s="42">
        <v>4134.17</v>
      </c>
      <c r="M1255" s="44">
        <v>45138</v>
      </c>
      <c r="N1255" s="42">
        <f>H1255-K1255-L1255</f>
        <v>1421.3900000000003</v>
      </c>
      <c r="O1255" s="42">
        <v>0</v>
      </c>
      <c r="P1255" s="45">
        <v>0.13</v>
      </c>
      <c r="Q1255" s="42">
        <v>0</v>
      </c>
      <c r="R1255" s="42">
        <v>0</v>
      </c>
      <c r="S1255" s="42">
        <v>1421.39</v>
      </c>
      <c r="T1255" s="38">
        <v>2101</v>
      </c>
      <c r="U1255" s="14">
        <f>S1255/H1255</f>
        <v>0.25584999532000374</v>
      </c>
      <c r="V1255" s="19"/>
      <c r="W1255" s="19"/>
      <c r="X1255" s="37" t="s">
        <v>3467</v>
      </c>
    </row>
    <row r="1256" spans="1:37" s="3" customFormat="1" ht="16.5" customHeight="1">
      <c r="A1256" s="38">
        <v>323</v>
      </c>
      <c r="B1256" s="39">
        <v>40712</v>
      </c>
      <c r="C1256" s="38">
        <v>10302620</v>
      </c>
      <c r="D1256" s="40" t="s">
        <v>702</v>
      </c>
      <c r="E1256" s="38">
        <v>1</v>
      </c>
      <c r="F1256" s="38">
        <v>120</v>
      </c>
      <c r="G1256" s="38" t="s">
        <v>21</v>
      </c>
      <c r="H1256" s="42">
        <v>7521.37</v>
      </c>
      <c r="I1256" s="55"/>
      <c r="J1256" s="44">
        <v>42277</v>
      </c>
      <c r="K1256" s="42">
        <v>0</v>
      </c>
      <c r="L1256" s="42">
        <v>5597.02</v>
      </c>
      <c r="M1256" s="44">
        <v>45138</v>
      </c>
      <c r="N1256" s="42">
        <f>H1256-K1256-L1256</f>
        <v>1924.3499999999995</v>
      </c>
      <c r="O1256" s="42">
        <v>0</v>
      </c>
      <c r="P1256" s="45">
        <v>0.13</v>
      </c>
      <c r="Q1256" s="42">
        <v>0</v>
      </c>
      <c r="R1256" s="42">
        <v>0</v>
      </c>
      <c r="S1256" s="42">
        <v>1924.35</v>
      </c>
      <c r="T1256" s="38">
        <v>2101</v>
      </c>
      <c r="U1256" s="14">
        <f>S1256/H1256</f>
        <v>0.25585099523092203</v>
      </c>
      <c r="V1256" s="19"/>
      <c r="W1256" s="19"/>
      <c r="X1256" s="37" t="s">
        <v>3467</v>
      </c>
    </row>
    <row r="1257" spans="1:37" s="3" customFormat="1" ht="16.5" customHeight="1">
      <c r="A1257" s="38">
        <v>266</v>
      </c>
      <c r="B1257" s="39">
        <v>40712</v>
      </c>
      <c r="C1257" s="38">
        <v>10302571</v>
      </c>
      <c r="D1257" s="40" t="s">
        <v>1628</v>
      </c>
      <c r="E1257" s="38">
        <v>1</v>
      </c>
      <c r="F1257" s="38">
        <v>120</v>
      </c>
      <c r="G1257" s="38" t="s">
        <v>21</v>
      </c>
      <c r="H1257" s="42">
        <v>7264.96</v>
      </c>
      <c r="I1257" s="55"/>
      <c r="J1257" s="44">
        <v>42277</v>
      </c>
      <c r="K1257" s="42">
        <v>0</v>
      </c>
      <c r="L1257" s="42">
        <v>5406.2</v>
      </c>
      <c r="M1257" s="44">
        <v>45138</v>
      </c>
      <c r="N1257" s="42">
        <f>H1257-K1257-L1257</f>
        <v>1858.7600000000002</v>
      </c>
      <c r="O1257" s="42">
        <v>0</v>
      </c>
      <c r="P1257" s="45">
        <v>0.13</v>
      </c>
      <c r="Q1257" s="42">
        <v>0</v>
      </c>
      <c r="R1257" s="42">
        <v>0</v>
      </c>
      <c r="S1257" s="42">
        <v>1858.76</v>
      </c>
      <c r="T1257" s="38">
        <v>2101</v>
      </c>
      <c r="U1257" s="14">
        <f>S1257/H1257</f>
        <v>0.25585275073778796</v>
      </c>
      <c r="V1257" s="19"/>
      <c r="W1257" s="19"/>
      <c r="X1257" s="37" t="s">
        <v>3467</v>
      </c>
    </row>
    <row r="1258" spans="1:37" s="3" customFormat="1" ht="16.5" customHeight="1">
      <c r="A1258" s="38">
        <v>116</v>
      </c>
      <c r="B1258" s="39">
        <v>10734</v>
      </c>
      <c r="C1258" s="38">
        <v>10299032</v>
      </c>
      <c r="D1258" s="40" t="s">
        <v>438</v>
      </c>
      <c r="E1258" s="58">
        <v>5</v>
      </c>
      <c r="F1258" s="38">
        <v>109</v>
      </c>
      <c r="G1258" s="38" t="s">
        <v>23</v>
      </c>
      <c r="H1258" s="42">
        <v>1273.5</v>
      </c>
      <c r="I1258" s="57"/>
      <c r="J1258" s="44">
        <v>42549</v>
      </c>
      <c r="K1258" s="42">
        <v>0</v>
      </c>
      <c r="L1258" s="42">
        <v>947.35</v>
      </c>
      <c r="M1258" s="44">
        <v>45199</v>
      </c>
      <c r="N1258" s="42">
        <f>H1258-L1258</f>
        <v>326.14999999999998</v>
      </c>
      <c r="O1258" s="42">
        <v>0</v>
      </c>
      <c r="P1258" s="45">
        <v>0.13</v>
      </c>
      <c r="Q1258" s="42">
        <v>0</v>
      </c>
      <c r="R1258" s="42">
        <v>0</v>
      </c>
      <c r="S1258" s="42">
        <f>N1258</f>
        <v>326.14999999999998</v>
      </c>
      <c r="T1258" s="38">
        <v>5000</v>
      </c>
      <c r="U1258" s="14">
        <f>S1258/H1258</f>
        <v>0.25610522182960344</v>
      </c>
      <c r="V1258" s="19"/>
      <c r="W1258" s="19"/>
      <c r="X1258" s="37" t="s">
        <v>3460</v>
      </c>
    </row>
    <row r="1259" spans="1:37" s="3" customFormat="1" ht="16.5" customHeight="1">
      <c r="A1259" s="38">
        <v>58</v>
      </c>
      <c r="B1259" s="39">
        <v>50100</v>
      </c>
      <c r="C1259" s="38">
        <v>10308677</v>
      </c>
      <c r="D1259" s="40" t="s">
        <v>1009</v>
      </c>
      <c r="E1259" s="58">
        <v>4</v>
      </c>
      <c r="F1259" s="38">
        <v>60</v>
      </c>
      <c r="G1259" s="38" t="s">
        <v>23</v>
      </c>
      <c r="H1259" s="42">
        <v>2732.9</v>
      </c>
      <c r="I1259" s="37"/>
      <c r="J1259" s="44">
        <v>43827</v>
      </c>
      <c r="K1259" s="42">
        <v>0</v>
      </c>
      <c r="L1259" s="42">
        <v>1990.43</v>
      </c>
      <c r="M1259" s="44">
        <v>45216</v>
      </c>
      <c r="N1259" s="42">
        <v>742.47</v>
      </c>
      <c r="O1259" s="42">
        <v>48</v>
      </c>
      <c r="P1259" s="45">
        <f>IF(J1259&lt;DATEVALUE("2009-1-1"),3%,13%)</f>
        <v>0.13</v>
      </c>
      <c r="Q1259" s="42">
        <f>IF(P1259=13%,ROUND(O1259/(1+P1259)*P1259,2),ROUND(O1259/(1+0.03)*0.02,2))</f>
        <v>5.52</v>
      </c>
      <c r="R1259" s="42">
        <f>O1259-Q1259</f>
        <v>42.480000000000004</v>
      </c>
      <c r="S1259" s="42">
        <f>N1259-R1259</f>
        <v>699.99</v>
      </c>
      <c r="T1259" s="38">
        <v>5000</v>
      </c>
      <c r="U1259" s="14">
        <f>S1259/H1259</f>
        <v>0.25613450912949615</v>
      </c>
      <c r="V1259" s="19"/>
      <c r="W1259" s="19"/>
      <c r="X1259" s="37" t="s">
        <v>3477</v>
      </c>
    </row>
    <row r="1260" spans="1:37" s="3" customFormat="1" ht="16.5" customHeight="1">
      <c r="A1260" s="38">
        <v>93</v>
      </c>
      <c r="B1260" s="39">
        <v>10704</v>
      </c>
      <c r="C1260" s="38">
        <v>10280433</v>
      </c>
      <c r="D1260" s="40" t="s">
        <v>84</v>
      </c>
      <c r="E1260" s="38">
        <v>1</v>
      </c>
      <c r="F1260" s="38">
        <v>109</v>
      </c>
      <c r="G1260" s="38" t="s">
        <v>23</v>
      </c>
      <c r="H1260" s="42">
        <v>752.14</v>
      </c>
      <c r="I1260" s="57"/>
      <c r="J1260" s="44">
        <v>42549</v>
      </c>
      <c r="K1260" s="42">
        <v>0</v>
      </c>
      <c r="L1260" s="42">
        <v>559.48</v>
      </c>
      <c r="M1260" s="44">
        <v>45199</v>
      </c>
      <c r="N1260" s="42">
        <v>192.66</v>
      </c>
      <c r="O1260" s="42">
        <v>0</v>
      </c>
      <c r="P1260" s="45">
        <v>0.13</v>
      </c>
      <c r="Q1260" s="42">
        <v>0</v>
      </c>
      <c r="R1260" s="42">
        <v>0</v>
      </c>
      <c r="S1260" s="42">
        <v>192.66</v>
      </c>
      <c r="T1260" s="38">
        <v>1601</v>
      </c>
      <c r="U1260" s="14">
        <f>S1260/H1260</f>
        <v>0.25614912117424948</v>
      </c>
      <c r="V1260" s="19"/>
      <c r="W1260" s="19"/>
      <c r="X1260" s="37" t="s">
        <v>3455</v>
      </c>
    </row>
    <row r="1261" spans="1:37" s="3" customFormat="1" ht="16.5" customHeight="1">
      <c r="A1261" s="38">
        <v>473</v>
      </c>
      <c r="B1261" s="39">
        <v>10736</v>
      </c>
      <c r="C1261" s="38">
        <v>10284206</v>
      </c>
      <c r="D1261" s="40" t="s">
        <v>1410</v>
      </c>
      <c r="E1261" s="38">
        <v>1</v>
      </c>
      <c r="F1261" s="38">
        <v>107</v>
      </c>
      <c r="G1261" s="38" t="s">
        <v>23</v>
      </c>
      <c r="H1261" s="42">
        <v>1794.87</v>
      </c>
      <c r="I1261" s="55"/>
      <c r="J1261" s="44">
        <v>42610</v>
      </c>
      <c r="K1261" s="42">
        <v>0</v>
      </c>
      <c r="L1261" s="42">
        <v>1290.22</v>
      </c>
      <c r="M1261" s="44">
        <v>45138</v>
      </c>
      <c r="N1261" s="42">
        <f>H1261-K1261-L1261</f>
        <v>504.64999999999986</v>
      </c>
      <c r="O1261" s="42">
        <v>50</v>
      </c>
      <c r="P1261" s="45">
        <v>0.13</v>
      </c>
      <c r="Q1261" s="42">
        <v>5.75</v>
      </c>
      <c r="R1261" s="42">
        <v>44.25</v>
      </c>
      <c r="S1261" s="42">
        <v>460.4</v>
      </c>
      <c r="T1261" s="38">
        <v>5000</v>
      </c>
      <c r="U1261" s="14">
        <f>S1261/H1261</f>
        <v>0.25650882793739938</v>
      </c>
      <c r="V1261" s="19"/>
      <c r="W1261" s="19"/>
      <c r="X1261" s="37" t="s">
        <v>3461</v>
      </c>
    </row>
    <row r="1262" spans="1:37" s="3" customFormat="1" ht="16.5" customHeight="1">
      <c r="A1262" s="38">
        <v>48</v>
      </c>
      <c r="B1262" s="39">
        <v>40712</v>
      </c>
      <c r="C1262" s="38">
        <v>10302498</v>
      </c>
      <c r="D1262" s="40" t="s">
        <v>2192</v>
      </c>
      <c r="E1262" s="38">
        <v>20</v>
      </c>
      <c r="F1262" s="38">
        <v>118</v>
      </c>
      <c r="G1262" s="38" t="s">
        <v>23</v>
      </c>
      <c r="H1262" s="42">
        <v>89059.8</v>
      </c>
      <c r="I1262" s="2"/>
      <c r="J1262" s="44">
        <v>42275</v>
      </c>
      <c r="K1262" s="42">
        <v>0</v>
      </c>
      <c r="L1262" s="42">
        <v>65664.320000000007</v>
      </c>
      <c r="M1262" s="44">
        <v>45077</v>
      </c>
      <c r="N1262" s="42">
        <f>H1262-K1262-L1262</f>
        <v>23395.479999999996</v>
      </c>
      <c r="O1262" s="42">
        <v>581.69000000000005</v>
      </c>
      <c r="P1262" s="45">
        <v>0.13</v>
      </c>
      <c r="Q1262" s="42">
        <f>O1262-R1262</f>
        <v>66.920000000000073</v>
      </c>
      <c r="R1262" s="42">
        <v>514.77</v>
      </c>
      <c r="S1262" s="42">
        <f>N1262-R1262</f>
        <v>22880.709999999995</v>
      </c>
      <c r="T1262" s="38">
        <v>5000</v>
      </c>
      <c r="U1262" s="14">
        <f>S1262/H1262</f>
        <v>0.25691400609478121</v>
      </c>
      <c r="V1262" s="19"/>
      <c r="W1262" s="19"/>
      <c r="X1262" s="37" t="s">
        <v>3467</v>
      </c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</row>
    <row r="1263" spans="1:37" s="3" customFormat="1" ht="16.5" customHeight="1">
      <c r="A1263" s="38">
        <v>53</v>
      </c>
      <c r="B1263" s="39">
        <v>40712</v>
      </c>
      <c r="C1263" s="38">
        <v>10302600</v>
      </c>
      <c r="D1263" s="40" t="s">
        <v>2195</v>
      </c>
      <c r="E1263" s="38">
        <v>6</v>
      </c>
      <c r="F1263" s="38">
        <v>118</v>
      </c>
      <c r="G1263" s="38" t="s">
        <v>23</v>
      </c>
      <c r="H1263" s="42">
        <v>29476.92</v>
      </c>
      <c r="I1263" s="2"/>
      <c r="J1263" s="44">
        <v>42275</v>
      </c>
      <c r="K1263" s="42">
        <v>0</v>
      </c>
      <c r="L1263" s="42">
        <v>21733.5</v>
      </c>
      <c r="M1263" s="44">
        <v>45077</v>
      </c>
      <c r="N1263" s="42">
        <f>H1263-K1263-L1263</f>
        <v>7743.4199999999983</v>
      </c>
      <c r="O1263" s="42">
        <v>192.53</v>
      </c>
      <c r="P1263" s="45">
        <v>0.13</v>
      </c>
      <c r="Q1263" s="42">
        <f>O1263-R1263</f>
        <v>22.150000000000006</v>
      </c>
      <c r="R1263" s="42">
        <v>170.38</v>
      </c>
      <c r="S1263" s="42">
        <f>N1263-R1263</f>
        <v>7573.0399999999981</v>
      </c>
      <c r="T1263" s="38">
        <v>5000</v>
      </c>
      <c r="U1263" s="14">
        <f>S1263/H1263</f>
        <v>0.25691422305993972</v>
      </c>
      <c r="V1263" s="19"/>
      <c r="W1263" s="19"/>
      <c r="X1263" s="37" t="s">
        <v>3467</v>
      </c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</row>
    <row r="1264" spans="1:37" s="3" customFormat="1" ht="16.5" customHeight="1">
      <c r="A1264" s="38">
        <v>52</v>
      </c>
      <c r="B1264" s="39">
        <v>40712</v>
      </c>
      <c r="C1264" s="38">
        <v>10302599</v>
      </c>
      <c r="D1264" s="40" t="s">
        <v>2195</v>
      </c>
      <c r="E1264" s="38">
        <v>24</v>
      </c>
      <c r="F1264" s="38">
        <v>118</v>
      </c>
      <c r="G1264" s="38" t="s">
        <v>23</v>
      </c>
      <c r="H1264" s="42">
        <v>52471.68</v>
      </c>
      <c r="I1264" s="2"/>
      <c r="J1264" s="44">
        <v>42275</v>
      </c>
      <c r="K1264" s="42">
        <v>0</v>
      </c>
      <c r="L1264" s="42">
        <v>38687.660000000003</v>
      </c>
      <c r="M1264" s="44">
        <v>45077</v>
      </c>
      <c r="N1264" s="42">
        <f>H1264-K1264-L1264</f>
        <v>13784.019999999997</v>
      </c>
      <c r="O1264" s="42">
        <v>342.71</v>
      </c>
      <c r="P1264" s="45">
        <v>0.13</v>
      </c>
      <c r="Q1264" s="42">
        <f>O1264-R1264</f>
        <v>39.430000000000007</v>
      </c>
      <c r="R1264" s="42">
        <v>303.27999999999997</v>
      </c>
      <c r="S1264" s="42">
        <f>N1264-R1264</f>
        <v>13480.739999999996</v>
      </c>
      <c r="T1264" s="38">
        <v>5000</v>
      </c>
      <c r="U1264" s="14">
        <f>S1264/H1264</f>
        <v>0.25691458706868153</v>
      </c>
      <c r="V1264" s="19"/>
      <c r="W1264" s="19"/>
      <c r="X1264" s="37" t="s">
        <v>3467</v>
      </c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</row>
    <row r="1265" spans="1:37" s="3" customFormat="1" ht="16.5" customHeight="1">
      <c r="A1265" s="38">
        <v>56</v>
      </c>
      <c r="B1265" s="39">
        <v>40712</v>
      </c>
      <c r="C1265" s="38">
        <v>10302604</v>
      </c>
      <c r="D1265" s="40" t="s">
        <v>2198</v>
      </c>
      <c r="E1265" s="38">
        <v>13</v>
      </c>
      <c r="F1265" s="38">
        <v>118</v>
      </c>
      <c r="G1265" s="38" t="s">
        <v>23</v>
      </c>
      <c r="H1265" s="42">
        <v>28422.16</v>
      </c>
      <c r="I1265" s="2"/>
      <c r="J1265" s="44">
        <v>42275</v>
      </c>
      <c r="K1265" s="42">
        <v>0</v>
      </c>
      <c r="L1265" s="42">
        <v>20955.8</v>
      </c>
      <c r="M1265" s="44">
        <v>45077</v>
      </c>
      <c r="N1265" s="42">
        <f>H1265-K1265-L1265</f>
        <v>7466.3600000000006</v>
      </c>
      <c r="O1265" s="42">
        <v>185.64</v>
      </c>
      <c r="P1265" s="45">
        <v>0.13</v>
      </c>
      <c r="Q1265" s="42">
        <f>O1265-R1265</f>
        <v>21.359999999999985</v>
      </c>
      <c r="R1265" s="42">
        <v>164.28</v>
      </c>
      <c r="S1265" s="42">
        <f>N1265-R1265</f>
        <v>7302.0800000000008</v>
      </c>
      <c r="T1265" s="38">
        <v>5000</v>
      </c>
      <c r="U1265" s="14">
        <f>S1265/H1265</f>
        <v>0.25691502686636064</v>
      </c>
      <c r="V1265" s="19"/>
      <c r="W1265" s="19"/>
      <c r="X1265" s="37" t="s">
        <v>3467</v>
      </c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</row>
    <row r="1266" spans="1:37" s="3" customFormat="1" ht="16.5" customHeight="1">
      <c r="A1266" s="38">
        <v>55</v>
      </c>
      <c r="B1266" s="39">
        <v>40712</v>
      </c>
      <c r="C1266" s="38">
        <v>10302603</v>
      </c>
      <c r="D1266" s="40" t="s">
        <v>2197</v>
      </c>
      <c r="E1266" s="38">
        <v>4</v>
      </c>
      <c r="F1266" s="38">
        <v>118</v>
      </c>
      <c r="G1266" s="38" t="s">
        <v>23</v>
      </c>
      <c r="H1266" s="42">
        <v>5094</v>
      </c>
      <c r="I1266" s="2"/>
      <c r="J1266" s="44">
        <v>42275</v>
      </c>
      <c r="K1266" s="42">
        <v>0</v>
      </c>
      <c r="L1266" s="42">
        <v>3755.8</v>
      </c>
      <c r="M1266" s="44">
        <v>45077</v>
      </c>
      <c r="N1266" s="42">
        <f>H1266-K1266-L1266</f>
        <v>1338.1999999999998</v>
      </c>
      <c r="O1266" s="42">
        <v>33.270000000000003</v>
      </c>
      <c r="P1266" s="45">
        <v>0.13</v>
      </c>
      <c r="Q1266" s="42">
        <f>O1266-R1266</f>
        <v>3.8300000000000018</v>
      </c>
      <c r="R1266" s="42">
        <v>29.44</v>
      </c>
      <c r="S1266" s="42">
        <f>N1266-R1266</f>
        <v>1308.7599999999998</v>
      </c>
      <c r="T1266" s="38">
        <v>5000</v>
      </c>
      <c r="U1266" s="14">
        <f>S1266/H1266</f>
        <v>0.25692186886533169</v>
      </c>
      <c r="V1266" s="19"/>
      <c r="W1266" s="19"/>
      <c r="X1266" s="37" t="s">
        <v>3467</v>
      </c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</row>
    <row r="1267" spans="1:37" s="3" customFormat="1" ht="16.5" customHeight="1">
      <c r="A1267" s="38">
        <v>152</v>
      </c>
      <c r="B1267" s="39">
        <v>40712</v>
      </c>
      <c r="C1267" s="38">
        <v>10303972</v>
      </c>
      <c r="D1267" s="40" t="s">
        <v>2351</v>
      </c>
      <c r="E1267" s="38">
        <v>3</v>
      </c>
      <c r="F1267" s="38">
        <v>118</v>
      </c>
      <c r="G1267" s="38" t="s">
        <v>23</v>
      </c>
      <c r="H1267" s="42">
        <v>2179.5</v>
      </c>
      <c r="I1267" s="2"/>
      <c r="J1267" s="44">
        <v>42275</v>
      </c>
      <c r="K1267" s="42">
        <v>0</v>
      </c>
      <c r="L1267" s="42">
        <v>1606.93</v>
      </c>
      <c r="M1267" s="44">
        <v>45077</v>
      </c>
      <c r="N1267" s="42">
        <f>H1267-K1267-L1267</f>
        <v>572.56999999999994</v>
      </c>
      <c r="O1267" s="42">
        <v>14.24</v>
      </c>
      <c r="P1267" s="45">
        <v>0.13</v>
      </c>
      <c r="Q1267" s="42">
        <f>O1267-R1267</f>
        <v>1.6400000000000006</v>
      </c>
      <c r="R1267" s="42">
        <v>12.6</v>
      </c>
      <c r="S1267" s="42">
        <f>N1267-R1267</f>
        <v>559.96999999999991</v>
      </c>
      <c r="T1267" s="38">
        <v>5000</v>
      </c>
      <c r="U1267" s="14">
        <f>S1267/H1267</f>
        <v>0.25692590043587976</v>
      </c>
      <c r="V1267" s="19"/>
      <c r="W1267" s="19"/>
      <c r="X1267" s="37" t="s">
        <v>3467</v>
      </c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</row>
    <row r="1268" spans="1:37" s="3" customFormat="1" ht="16.5" customHeight="1">
      <c r="A1268" s="38">
        <v>64</v>
      </c>
      <c r="B1268" s="39">
        <v>10703</v>
      </c>
      <c r="C1268" s="38">
        <v>10300452</v>
      </c>
      <c r="D1268" s="40" t="s">
        <v>79</v>
      </c>
      <c r="E1268" s="38">
        <v>1</v>
      </c>
      <c r="F1268" s="38">
        <v>108</v>
      </c>
      <c r="G1268" s="38" t="s">
        <v>23</v>
      </c>
      <c r="H1268" s="42">
        <v>1777.78</v>
      </c>
      <c r="I1268" s="57"/>
      <c r="J1268" s="44">
        <v>42576</v>
      </c>
      <c r="K1268" s="42">
        <v>0</v>
      </c>
      <c r="L1268" s="42">
        <v>1317.37</v>
      </c>
      <c r="M1268" s="44">
        <v>45199</v>
      </c>
      <c r="N1268" s="42">
        <v>460.41</v>
      </c>
      <c r="O1268" s="42">
        <v>0</v>
      </c>
      <c r="P1268" s="45">
        <v>0.13</v>
      </c>
      <c r="Q1268" s="42">
        <v>0</v>
      </c>
      <c r="R1268" s="42">
        <v>0</v>
      </c>
      <c r="S1268" s="42">
        <v>460.41</v>
      </c>
      <c r="T1268" s="38">
        <v>1601</v>
      </c>
      <c r="U1268" s="14">
        <f>S1268/H1268</f>
        <v>0.2589803012746234</v>
      </c>
      <c r="V1268" s="19"/>
      <c r="W1268" s="19"/>
      <c r="X1268" s="37" t="s">
        <v>3456</v>
      </c>
    </row>
    <row r="1269" spans="1:37" s="3" customFormat="1" ht="16.5" customHeight="1">
      <c r="A1269" s="38">
        <v>757</v>
      </c>
      <c r="B1269" s="39">
        <v>40709</v>
      </c>
      <c r="C1269" s="38">
        <v>10285667</v>
      </c>
      <c r="D1269" s="40" t="s">
        <v>943</v>
      </c>
      <c r="E1269" s="58">
        <v>23</v>
      </c>
      <c r="F1269" s="38">
        <v>108</v>
      </c>
      <c r="G1269" s="38" t="s">
        <v>23</v>
      </c>
      <c r="H1269" s="42">
        <v>4796.58</v>
      </c>
      <c r="I1269" s="57"/>
      <c r="J1269" s="44">
        <v>42576</v>
      </c>
      <c r="K1269" s="42">
        <v>0</v>
      </c>
      <c r="L1269" s="42">
        <v>3554.31</v>
      </c>
      <c r="M1269" s="44">
        <v>45199</v>
      </c>
      <c r="N1269" s="42">
        <f>H1269-K1269-L1269</f>
        <v>1242.27</v>
      </c>
      <c r="O1269" s="42">
        <v>0</v>
      </c>
      <c r="P1269" s="45">
        <v>0.13</v>
      </c>
      <c r="Q1269" s="42">
        <v>0</v>
      </c>
      <c r="R1269" s="42">
        <v>0</v>
      </c>
      <c r="S1269" s="42">
        <f>N1269-R1269</f>
        <v>1242.27</v>
      </c>
      <c r="T1269" s="38">
        <v>5000</v>
      </c>
      <c r="U1269" s="14">
        <f>S1269/H1269</f>
        <v>0.25899078093141364</v>
      </c>
      <c r="V1269" s="19"/>
      <c r="W1269" s="19"/>
      <c r="X1269" s="37" t="s">
        <v>3467</v>
      </c>
    </row>
    <row r="1270" spans="1:37" s="3" customFormat="1" ht="16.5" customHeight="1">
      <c r="A1270" s="38">
        <v>180</v>
      </c>
      <c r="B1270" s="39">
        <v>10742</v>
      </c>
      <c r="C1270" s="38">
        <v>10287799</v>
      </c>
      <c r="D1270" s="40" t="s">
        <v>529</v>
      </c>
      <c r="E1270" s="58">
        <v>9</v>
      </c>
      <c r="F1270" s="38">
        <v>108</v>
      </c>
      <c r="G1270" s="38" t="s">
        <v>23</v>
      </c>
      <c r="H1270" s="42">
        <v>1876.95</v>
      </c>
      <c r="I1270" s="57"/>
      <c r="J1270" s="44">
        <v>42576</v>
      </c>
      <c r="K1270" s="42">
        <v>0</v>
      </c>
      <c r="L1270" s="42">
        <v>1390.82</v>
      </c>
      <c r="M1270" s="44">
        <v>45199</v>
      </c>
      <c r="N1270" s="42">
        <f>H1270-K1270-L1270</f>
        <v>486.13000000000011</v>
      </c>
      <c r="O1270" s="42">
        <v>0</v>
      </c>
      <c r="P1270" s="45">
        <v>0.13</v>
      </c>
      <c r="Q1270" s="42">
        <v>0</v>
      </c>
      <c r="R1270" s="42">
        <v>0</v>
      </c>
      <c r="S1270" s="42">
        <f>N1270</f>
        <v>486.13000000000011</v>
      </c>
      <c r="T1270" s="38">
        <v>5000</v>
      </c>
      <c r="U1270" s="14">
        <f>S1270/H1270</f>
        <v>0.25899997336103792</v>
      </c>
      <c r="V1270" s="19"/>
      <c r="W1270" s="19"/>
      <c r="X1270" s="37" t="s">
        <v>3463</v>
      </c>
    </row>
    <row r="1271" spans="1:37" s="3" customFormat="1" ht="16.5" customHeight="1">
      <c r="A1271" s="38">
        <v>142</v>
      </c>
      <c r="B1271" s="39">
        <v>10741</v>
      </c>
      <c r="C1271" s="38">
        <v>10282471</v>
      </c>
      <c r="D1271" s="40" t="s">
        <v>519</v>
      </c>
      <c r="E1271" s="38">
        <v>15</v>
      </c>
      <c r="F1271" s="38">
        <v>119</v>
      </c>
      <c r="G1271" s="38" t="s">
        <v>23</v>
      </c>
      <c r="H1271" s="42">
        <v>37179</v>
      </c>
      <c r="I1271" s="2"/>
      <c r="J1271" s="44">
        <v>42241</v>
      </c>
      <c r="K1271" s="42">
        <v>0</v>
      </c>
      <c r="L1271" s="42">
        <v>27539.79</v>
      </c>
      <c r="M1271" s="44">
        <v>45077</v>
      </c>
      <c r="N1271" s="42">
        <f>H1271-K1271-L1271</f>
        <v>9639.2099999999991</v>
      </c>
      <c r="O1271" s="42">
        <v>0</v>
      </c>
      <c r="P1271" s="45">
        <v>0.13</v>
      </c>
      <c r="Q1271" s="42">
        <v>0</v>
      </c>
      <c r="R1271" s="42">
        <v>0</v>
      </c>
      <c r="S1271" s="42">
        <f>N1271-R1271</f>
        <v>9639.2099999999991</v>
      </c>
      <c r="T1271" s="38">
        <v>5000</v>
      </c>
      <c r="U1271" s="14">
        <f>S1271/H1271</f>
        <v>0.25926490760913418</v>
      </c>
      <c r="V1271" s="19"/>
      <c r="W1271" s="19"/>
      <c r="X1271" s="37" t="s">
        <v>3462</v>
      </c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</row>
    <row r="1272" spans="1:37" s="3" customFormat="1" ht="16.5" customHeight="1">
      <c r="A1272" s="38">
        <v>153</v>
      </c>
      <c r="B1272" s="39">
        <v>40712</v>
      </c>
      <c r="C1272" s="38">
        <v>10303973</v>
      </c>
      <c r="D1272" s="40" t="s">
        <v>290</v>
      </c>
      <c r="E1272" s="38">
        <v>40</v>
      </c>
      <c r="F1272" s="38">
        <v>118</v>
      </c>
      <c r="G1272" s="38" t="s">
        <v>23</v>
      </c>
      <c r="H1272" s="42">
        <v>99144</v>
      </c>
      <c r="I1272" s="2"/>
      <c r="J1272" s="44">
        <v>42276</v>
      </c>
      <c r="K1272" s="42">
        <v>0</v>
      </c>
      <c r="L1272" s="42">
        <v>72803.62</v>
      </c>
      <c r="M1272" s="44">
        <v>45077</v>
      </c>
      <c r="N1272" s="42">
        <f>H1272-K1272-L1272</f>
        <v>26340.380000000005</v>
      </c>
      <c r="O1272" s="42">
        <v>654.9</v>
      </c>
      <c r="P1272" s="45">
        <v>0.13</v>
      </c>
      <c r="Q1272" s="42">
        <f>O1272-R1272</f>
        <v>75.340000000000032</v>
      </c>
      <c r="R1272" s="42">
        <v>579.55999999999995</v>
      </c>
      <c r="S1272" s="42">
        <f>N1272-R1272</f>
        <v>25760.820000000003</v>
      </c>
      <c r="T1272" s="38">
        <v>5000</v>
      </c>
      <c r="U1272" s="14">
        <f>S1272/H1272</f>
        <v>0.25983236504478335</v>
      </c>
      <c r="V1272" s="19"/>
      <c r="W1272" s="19"/>
      <c r="X1272" s="37" t="s">
        <v>3467</v>
      </c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</row>
    <row r="1273" spans="1:37" s="3" customFormat="1" ht="16.5" customHeight="1">
      <c r="A1273" s="38">
        <v>410</v>
      </c>
      <c r="B1273" s="39">
        <v>10729</v>
      </c>
      <c r="C1273" s="38">
        <v>10292251</v>
      </c>
      <c r="D1273" s="40" t="s">
        <v>425</v>
      </c>
      <c r="E1273" s="58">
        <v>1</v>
      </c>
      <c r="F1273" s="38">
        <v>63</v>
      </c>
      <c r="G1273" s="38" t="s">
        <v>21</v>
      </c>
      <c r="H1273" s="42">
        <v>14888.97</v>
      </c>
      <c r="I1273" s="37"/>
      <c r="J1273" s="44">
        <v>43765</v>
      </c>
      <c r="K1273" s="42">
        <v>0</v>
      </c>
      <c r="L1273" s="42">
        <v>11001.41</v>
      </c>
      <c r="M1273" s="44">
        <v>45259</v>
      </c>
      <c r="N1273" s="42">
        <v>3887.56</v>
      </c>
      <c r="O1273" s="42">
        <v>0</v>
      </c>
      <c r="P1273" s="45">
        <f>IF(J1273&lt;DATEVALUE("2009-1-1"),3%,13%)</f>
        <v>0.13</v>
      </c>
      <c r="Q1273" s="42">
        <f>IF(P1273=13%,ROUND(O1273/(1+P1273)*P1273,2),ROUND(O1273/(1+0.03)*0.02,2))</f>
        <v>0</v>
      </c>
      <c r="R1273" s="42">
        <f>O1273-Q1273</f>
        <v>0</v>
      </c>
      <c r="S1273" s="42">
        <f>N1273-R1273</f>
        <v>3887.56</v>
      </c>
      <c r="T1273" s="38">
        <v>5000</v>
      </c>
      <c r="U1273" s="14">
        <f>S1273/H1273</f>
        <v>0.2611033536906851</v>
      </c>
      <c r="V1273" s="19"/>
      <c r="W1273" s="19"/>
      <c r="X1273" s="37" t="s">
        <v>3459</v>
      </c>
    </row>
    <row r="1274" spans="1:37" s="3" customFormat="1" ht="16.5" customHeight="1">
      <c r="A1274" s="38">
        <v>409</v>
      </c>
      <c r="B1274" s="39">
        <v>10743</v>
      </c>
      <c r="C1274" s="38">
        <v>10301047</v>
      </c>
      <c r="D1274" s="40" t="s">
        <v>554</v>
      </c>
      <c r="E1274" s="58">
        <v>4</v>
      </c>
      <c r="F1274" s="38">
        <v>100</v>
      </c>
      <c r="G1274" s="38" t="s">
        <v>23</v>
      </c>
      <c r="H1274" s="42">
        <v>16030.76</v>
      </c>
      <c r="I1274" s="37"/>
      <c r="J1274" s="44">
        <v>42821</v>
      </c>
      <c r="K1274" s="42">
        <v>0</v>
      </c>
      <c r="L1274" s="42">
        <v>11844.95</v>
      </c>
      <c r="M1274" s="44">
        <v>45246</v>
      </c>
      <c r="N1274" s="42">
        <v>4185.8100000000004</v>
      </c>
      <c r="O1274" s="42">
        <v>0</v>
      </c>
      <c r="P1274" s="45">
        <f>IF(J1274&lt;DATEVALUE("2009-1-1"),3%,13%)</f>
        <v>0.13</v>
      </c>
      <c r="Q1274" s="42">
        <f>IF(P1274=13%,ROUND(O1274/(1+P1274)*P1274,2),ROUND(O1274/(1+0.03)*0.02,2))</f>
        <v>0</v>
      </c>
      <c r="R1274" s="42">
        <f>O1274-Q1274</f>
        <v>0</v>
      </c>
      <c r="S1274" s="42">
        <f>N1274-R1274</f>
        <v>4185.8100000000004</v>
      </c>
      <c r="T1274" s="38">
        <v>5000</v>
      </c>
      <c r="U1274" s="14">
        <f>S1274/H1274</f>
        <v>0.26111113883558862</v>
      </c>
      <c r="V1274" s="19"/>
      <c r="W1274" s="19"/>
      <c r="X1274" s="37" t="s">
        <v>3463</v>
      </c>
    </row>
    <row r="1275" spans="1:37" s="3" customFormat="1" ht="16.5" customHeight="1">
      <c r="A1275" s="38">
        <v>466</v>
      </c>
      <c r="B1275" s="39">
        <v>10736</v>
      </c>
      <c r="C1275" s="38">
        <v>10284130</v>
      </c>
      <c r="D1275" s="40" t="s">
        <v>1404</v>
      </c>
      <c r="E1275" s="38">
        <v>20</v>
      </c>
      <c r="F1275" s="38">
        <v>113</v>
      </c>
      <c r="G1275" s="38" t="s">
        <v>23</v>
      </c>
      <c r="H1275" s="42">
        <v>29530.73</v>
      </c>
      <c r="I1275" s="55"/>
      <c r="J1275" s="44">
        <v>42423</v>
      </c>
      <c r="K1275" s="42">
        <v>0</v>
      </c>
      <c r="L1275" s="42">
        <v>21788.7</v>
      </c>
      <c r="M1275" s="44">
        <v>45138</v>
      </c>
      <c r="N1275" s="42">
        <f>H1275-K1275-L1275</f>
        <v>7742.0299999999988</v>
      </c>
      <c r="O1275" s="42">
        <v>0</v>
      </c>
      <c r="P1275" s="45">
        <v>0.13</v>
      </c>
      <c r="Q1275" s="42">
        <v>0</v>
      </c>
      <c r="R1275" s="42">
        <v>0</v>
      </c>
      <c r="S1275" s="42">
        <v>7742.03</v>
      </c>
      <c r="T1275" s="38">
        <v>5000</v>
      </c>
      <c r="U1275" s="14">
        <f>S1275/H1275</f>
        <v>0.26216859522267144</v>
      </c>
      <c r="V1275" s="19"/>
      <c r="W1275" s="19"/>
      <c r="X1275" s="37" t="s">
        <v>3461</v>
      </c>
    </row>
    <row r="1276" spans="1:37" s="3" customFormat="1" ht="16.5" customHeight="1">
      <c r="A1276" s="38">
        <v>697</v>
      </c>
      <c r="B1276" s="39">
        <v>40708</v>
      </c>
      <c r="C1276" s="38">
        <v>10278839</v>
      </c>
      <c r="D1276" s="40" t="s">
        <v>1178</v>
      </c>
      <c r="E1276" s="46">
        <v>4.4999999999999998E-2</v>
      </c>
      <c r="F1276" s="38">
        <v>120</v>
      </c>
      <c r="G1276" s="38" t="s">
        <v>21</v>
      </c>
      <c r="H1276" s="42">
        <v>16793.87</v>
      </c>
      <c r="I1276" s="56"/>
      <c r="J1276" s="44">
        <v>42396</v>
      </c>
      <c r="K1276" s="42">
        <v>0</v>
      </c>
      <c r="L1276" s="42">
        <v>12098.59</v>
      </c>
      <c r="M1276" s="44">
        <v>45169</v>
      </c>
      <c r="N1276" s="42">
        <f>H1276-K1276-L1276</f>
        <v>4695.2799999999988</v>
      </c>
      <c r="O1276" s="42">
        <v>320</v>
      </c>
      <c r="P1276" s="45">
        <v>0.13</v>
      </c>
      <c r="Q1276" s="42">
        <v>36.81</v>
      </c>
      <c r="R1276" s="42">
        <v>283.19</v>
      </c>
      <c r="S1276" s="42">
        <v>4412.09</v>
      </c>
      <c r="T1276" s="38">
        <v>5000</v>
      </c>
      <c r="U1276" s="14">
        <f>S1276/H1276</f>
        <v>0.26272026638291235</v>
      </c>
      <c r="V1276" s="19"/>
      <c r="W1276" s="19"/>
      <c r="X1276" s="37" t="s">
        <v>3467</v>
      </c>
    </row>
    <row r="1277" spans="1:37" s="3" customFormat="1" ht="16.5" customHeight="1">
      <c r="A1277" s="38">
        <v>425</v>
      </c>
      <c r="B1277" s="39">
        <v>10741</v>
      </c>
      <c r="C1277" s="38">
        <v>10282302</v>
      </c>
      <c r="D1277" s="40" t="s">
        <v>2951</v>
      </c>
      <c r="E1277" s="58">
        <v>1</v>
      </c>
      <c r="F1277" s="38">
        <v>120</v>
      </c>
      <c r="G1277" s="38" t="s">
        <v>21</v>
      </c>
      <c r="H1277" s="42">
        <v>14102.56</v>
      </c>
      <c r="I1277" s="37"/>
      <c r="J1277" s="44">
        <v>42395</v>
      </c>
      <c r="K1277" s="42">
        <v>0</v>
      </c>
      <c r="L1277" s="42">
        <v>10383.15</v>
      </c>
      <c r="M1277" s="44">
        <v>45213</v>
      </c>
      <c r="N1277" s="42">
        <v>3719.41</v>
      </c>
      <c r="O1277" s="42">
        <v>0</v>
      </c>
      <c r="P1277" s="45">
        <f>IF(J1277&lt;DATEVALUE("2009-1-1"),3%,13%)</f>
        <v>0.13</v>
      </c>
      <c r="Q1277" s="42">
        <f>IF(P1277=13%,ROUND(O1277/(1+P1277)*P1277,2),ROUND(O1277/(1+0.03)*0.02,2))</f>
        <v>0</v>
      </c>
      <c r="R1277" s="42">
        <f>O1277-Q1277</f>
        <v>0</v>
      </c>
      <c r="S1277" s="42">
        <f>N1277-R1277</f>
        <v>3719.41</v>
      </c>
      <c r="T1277" s="38">
        <v>2103</v>
      </c>
      <c r="U1277" s="14">
        <f>S1277/H1277</f>
        <v>0.26374005854256249</v>
      </c>
      <c r="V1277" s="19"/>
      <c r="W1277" s="19"/>
      <c r="X1277" s="37" t="s">
        <v>3462</v>
      </c>
    </row>
    <row r="1278" spans="1:37" s="3" customFormat="1" ht="16.5" customHeight="1">
      <c r="A1278" s="38">
        <v>2</v>
      </c>
      <c r="B1278" s="39">
        <v>10724</v>
      </c>
      <c r="C1278" s="38">
        <v>10276651</v>
      </c>
      <c r="D1278" s="40" t="s">
        <v>2896</v>
      </c>
      <c r="E1278" s="41">
        <v>58</v>
      </c>
      <c r="F1278" s="38">
        <v>120</v>
      </c>
      <c r="G1278" s="38" t="s">
        <v>23</v>
      </c>
      <c r="H1278" s="42">
        <v>32190</v>
      </c>
      <c r="I1278" s="2"/>
      <c r="J1278" s="44">
        <v>42120</v>
      </c>
      <c r="K1278" s="42">
        <v>0</v>
      </c>
      <c r="L1278" s="42">
        <v>23699.93</v>
      </c>
      <c r="M1278" s="44">
        <v>44957</v>
      </c>
      <c r="N1278" s="42">
        <f>H1278-K1278-L1278</f>
        <v>8490.07</v>
      </c>
      <c r="O1278" s="42">
        <v>0</v>
      </c>
      <c r="P1278" s="45">
        <v>0.13</v>
      </c>
      <c r="Q1278" s="42">
        <v>0</v>
      </c>
      <c r="R1278" s="42">
        <v>0</v>
      </c>
      <c r="S1278" s="42">
        <f>N1278-R1278</f>
        <v>8490.07</v>
      </c>
      <c r="T1278" s="38">
        <v>5000</v>
      </c>
      <c r="U1278" s="14">
        <f>S1278/H1278</f>
        <v>0.26374867971419697</v>
      </c>
      <c r="V1278" s="19"/>
      <c r="W1278" s="19"/>
      <c r="X1278" s="37" t="s">
        <v>3459</v>
      </c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</row>
    <row r="1279" spans="1:37" s="3" customFormat="1" ht="16.5" customHeight="1">
      <c r="A1279" s="38">
        <v>80</v>
      </c>
      <c r="B1279" s="39">
        <v>10741</v>
      </c>
      <c r="C1279" s="38">
        <v>10282473</v>
      </c>
      <c r="D1279" s="40" t="s">
        <v>2242</v>
      </c>
      <c r="E1279" s="38">
        <v>1</v>
      </c>
      <c r="F1279" s="38">
        <v>120</v>
      </c>
      <c r="G1279" s="38" t="s">
        <v>21</v>
      </c>
      <c r="H1279" s="42">
        <v>27777.78</v>
      </c>
      <c r="I1279" s="2"/>
      <c r="J1279" s="44">
        <v>42243</v>
      </c>
      <c r="K1279" s="42">
        <v>0</v>
      </c>
      <c r="L1279" s="42">
        <v>20451.41</v>
      </c>
      <c r="M1279" s="44">
        <v>45077</v>
      </c>
      <c r="N1279" s="42">
        <f>H1279-K1279-L1279</f>
        <v>7326.369999999999</v>
      </c>
      <c r="O1279" s="42">
        <v>0</v>
      </c>
      <c r="P1279" s="45">
        <v>0.13</v>
      </c>
      <c r="Q1279" s="42">
        <v>0</v>
      </c>
      <c r="R1279" s="42">
        <v>0</v>
      </c>
      <c r="S1279" s="42">
        <f>N1279-R1279</f>
        <v>7326.369999999999</v>
      </c>
      <c r="T1279" s="38">
        <v>2102</v>
      </c>
      <c r="U1279" s="14">
        <f>S1279/H1279</f>
        <v>0.26374929890005605</v>
      </c>
      <c r="V1279" s="19"/>
      <c r="W1279" s="19"/>
      <c r="X1279" s="37" t="s">
        <v>3462</v>
      </c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</row>
    <row r="1280" spans="1:37" s="3" customFormat="1" ht="16.5" customHeight="1">
      <c r="A1280" s="38">
        <v>80</v>
      </c>
      <c r="B1280" s="39">
        <v>10709</v>
      </c>
      <c r="C1280" s="38">
        <v>10309996</v>
      </c>
      <c r="D1280" s="40" t="s">
        <v>102</v>
      </c>
      <c r="E1280" s="38">
        <v>1</v>
      </c>
      <c r="F1280" s="38">
        <v>120</v>
      </c>
      <c r="G1280" s="38" t="s">
        <v>21</v>
      </c>
      <c r="H1280" s="42">
        <v>19829.060000000001</v>
      </c>
      <c r="I1280" s="57"/>
      <c r="J1280" s="44">
        <v>42359</v>
      </c>
      <c r="K1280" s="42">
        <v>0</v>
      </c>
      <c r="L1280" s="42">
        <v>14599.14</v>
      </c>
      <c r="M1280" s="44">
        <v>45199</v>
      </c>
      <c r="N1280" s="42">
        <v>5229.92</v>
      </c>
      <c r="O1280" s="42">
        <v>0</v>
      </c>
      <c r="P1280" s="45">
        <v>0.13</v>
      </c>
      <c r="Q1280" s="42">
        <v>0</v>
      </c>
      <c r="R1280" s="42">
        <v>0</v>
      </c>
      <c r="S1280" s="42">
        <v>5229.92</v>
      </c>
      <c r="T1280" s="38">
        <v>2101</v>
      </c>
      <c r="U1280" s="14">
        <f>S1280/H1280</f>
        <v>0.26375027358835967</v>
      </c>
      <c r="V1280" s="19"/>
      <c r="W1280" s="19"/>
      <c r="X1280" s="37" t="s">
        <v>3456</v>
      </c>
    </row>
    <row r="1281" spans="1:37" s="3" customFormat="1" ht="16.5" customHeight="1">
      <c r="A1281" s="38">
        <v>438</v>
      </c>
      <c r="B1281" s="39">
        <v>10729</v>
      </c>
      <c r="C1281" s="38">
        <v>10292975</v>
      </c>
      <c r="D1281" s="40" t="s">
        <v>3162</v>
      </c>
      <c r="E1281" s="58">
        <v>1</v>
      </c>
      <c r="F1281" s="38">
        <v>120</v>
      </c>
      <c r="G1281" s="38" t="s">
        <v>21</v>
      </c>
      <c r="H1281" s="42">
        <v>79011.899999999994</v>
      </c>
      <c r="I1281" s="37"/>
      <c r="J1281" s="44">
        <v>42425</v>
      </c>
      <c r="K1281" s="42">
        <v>0</v>
      </c>
      <c r="L1281" s="42">
        <v>58172.47</v>
      </c>
      <c r="M1281" s="44">
        <v>45259</v>
      </c>
      <c r="N1281" s="42">
        <v>20839.43</v>
      </c>
      <c r="O1281" s="42">
        <v>0</v>
      </c>
      <c r="P1281" s="45">
        <f>IF(J1281&lt;DATEVALUE("2009-1-1"),3%,13%)</f>
        <v>0.13</v>
      </c>
      <c r="Q1281" s="42">
        <f>IF(P1281=13%,ROUND(O1281/(1+P1281)*P1281,2),ROUND(O1281/(1+0.03)*0.02,2))</f>
        <v>0</v>
      </c>
      <c r="R1281" s="42">
        <f>O1281-Q1281</f>
        <v>0</v>
      </c>
      <c r="S1281" s="42">
        <f>N1281-R1281</f>
        <v>20839.43</v>
      </c>
      <c r="T1281" s="38">
        <v>5000</v>
      </c>
      <c r="U1281" s="14">
        <f>S1281/H1281</f>
        <v>0.2637505236552975</v>
      </c>
      <c r="V1281" s="19"/>
      <c r="W1281" s="19"/>
      <c r="X1281" s="37" t="s">
        <v>3459</v>
      </c>
    </row>
    <row r="1282" spans="1:37" s="3" customFormat="1" ht="16.5" customHeight="1">
      <c r="A1282" s="38">
        <v>79</v>
      </c>
      <c r="B1282" s="39">
        <v>10709</v>
      </c>
      <c r="C1282" s="38">
        <v>10309680</v>
      </c>
      <c r="D1282" s="40" t="s">
        <v>101</v>
      </c>
      <c r="E1282" s="38">
        <v>1</v>
      </c>
      <c r="F1282" s="38">
        <v>120</v>
      </c>
      <c r="G1282" s="38" t="s">
        <v>21</v>
      </c>
      <c r="H1282" s="42">
        <v>8429.06</v>
      </c>
      <c r="I1282" s="57"/>
      <c r="J1282" s="44">
        <v>42359</v>
      </c>
      <c r="K1282" s="42">
        <v>0</v>
      </c>
      <c r="L1282" s="42">
        <v>6205.89</v>
      </c>
      <c r="M1282" s="44">
        <v>45199</v>
      </c>
      <c r="N1282" s="42">
        <v>2223.17</v>
      </c>
      <c r="O1282" s="42">
        <v>0</v>
      </c>
      <c r="P1282" s="45">
        <v>0.13</v>
      </c>
      <c r="Q1282" s="42">
        <v>0</v>
      </c>
      <c r="R1282" s="42">
        <v>0</v>
      </c>
      <c r="S1282" s="42">
        <v>2223.17</v>
      </c>
      <c r="T1282" s="38">
        <v>2101</v>
      </c>
      <c r="U1282" s="14">
        <f>S1282/H1282</f>
        <v>0.26375064360676043</v>
      </c>
      <c r="V1282" s="19"/>
      <c r="W1282" s="19"/>
      <c r="X1282" s="37" t="s">
        <v>3456</v>
      </c>
    </row>
    <row r="1283" spans="1:37" s="3" customFormat="1" ht="16.5" customHeight="1">
      <c r="A1283" s="38">
        <v>174</v>
      </c>
      <c r="B1283" s="39">
        <v>10741</v>
      </c>
      <c r="C1283" s="38">
        <v>10282475</v>
      </c>
      <c r="D1283" s="40" t="s">
        <v>425</v>
      </c>
      <c r="E1283" s="38">
        <v>1</v>
      </c>
      <c r="F1283" s="38">
        <v>120</v>
      </c>
      <c r="G1283" s="38" t="s">
        <v>21</v>
      </c>
      <c r="H1283" s="42">
        <v>26391.040000000001</v>
      </c>
      <c r="I1283" s="49"/>
      <c r="J1283" s="44">
        <v>42275</v>
      </c>
      <c r="K1283" s="42">
        <v>0</v>
      </c>
      <c r="L1283" s="42">
        <v>19430.38</v>
      </c>
      <c r="M1283" s="44">
        <v>45107</v>
      </c>
      <c r="N1283" s="42">
        <f>H1283-K1283-L1283</f>
        <v>6960.66</v>
      </c>
      <c r="O1283" s="42">
        <v>0</v>
      </c>
      <c r="P1283" s="45">
        <v>0.13</v>
      </c>
      <c r="Q1283" s="42">
        <v>0</v>
      </c>
      <c r="R1283" s="42">
        <v>0</v>
      </c>
      <c r="S1283" s="42">
        <f>N1283-R1283</f>
        <v>6960.66</v>
      </c>
      <c r="T1283" s="38">
        <v>5000</v>
      </c>
      <c r="U1283" s="14">
        <f>S1283/H1283</f>
        <v>0.26375087908623529</v>
      </c>
      <c r="V1283" s="19"/>
      <c r="W1283" s="19"/>
      <c r="X1283" s="37" t="s">
        <v>3462</v>
      </c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</row>
    <row r="1284" spans="1:37" s="3" customFormat="1" ht="16.5" customHeight="1">
      <c r="A1284" s="38">
        <v>83</v>
      </c>
      <c r="B1284" s="39">
        <v>10709</v>
      </c>
      <c r="C1284" s="38">
        <v>10310003</v>
      </c>
      <c r="D1284" s="40" t="s">
        <v>104</v>
      </c>
      <c r="E1284" s="38">
        <v>2</v>
      </c>
      <c r="F1284" s="38">
        <v>120</v>
      </c>
      <c r="G1284" s="38" t="s">
        <v>21</v>
      </c>
      <c r="H1284" s="42">
        <v>17264.96</v>
      </c>
      <c r="I1284" s="57"/>
      <c r="J1284" s="44">
        <v>42359</v>
      </c>
      <c r="K1284" s="42">
        <v>0</v>
      </c>
      <c r="L1284" s="42">
        <v>12711.29</v>
      </c>
      <c r="M1284" s="44">
        <v>45199</v>
      </c>
      <c r="N1284" s="42">
        <v>4553.67</v>
      </c>
      <c r="O1284" s="42">
        <v>0</v>
      </c>
      <c r="P1284" s="45">
        <v>0.13</v>
      </c>
      <c r="Q1284" s="42">
        <v>0</v>
      </c>
      <c r="R1284" s="42">
        <v>0</v>
      </c>
      <c r="S1284" s="42">
        <v>4553.67</v>
      </c>
      <c r="T1284" s="38">
        <v>5000</v>
      </c>
      <c r="U1284" s="14">
        <f>S1284/H1284</f>
        <v>0.26375213148481086</v>
      </c>
      <c r="V1284" s="19"/>
      <c r="W1284" s="19"/>
      <c r="X1284" s="37" t="s">
        <v>3456</v>
      </c>
    </row>
    <row r="1285" spans="1:37" s="3" customFormat="1" ht="16.5" customHeight="1">
      <c r="A1285" s="38">
        <v>81</v>
      </c>
      <c r="B1285" s="39">
        <v>10709</v>
      </c>
      <c r="C1285" s="38">
        <v>10309999</v>
      </c>
      <c r="D1285" s="40" t="s">
        <v>103</v>
      </c>
      <c r="E1285" s="38">
        <v>1</v>
      </c>
      <c r="F1285" s="38">
        <v>120</v>
      </c>
      <c r="G1285" s="38" t="s">
        <v>21</v>
      </c>
      <c r="H1285" s="42">
        <v>15256.41</v>
      </c>
      <c r="I1285" s="57"/>
      <c r="J1285" s="44">
        <v>42359</v>
      </c>
      <c r="K1285" s="42">
        <v>0</v>
      </c>
      <c r="L1285" s="42">
        <v>11232.48</v>
      </c>
      <c r="M1285" s="44">
        <v>45199</v>
      </c>
      <c r="N1285" s="42">
        <v>4023.93</v>
      </c>
      <c r="O1285" s="42">
        <v>0</v>
      </c>
      <c r="P1285" s="45">
        <v>0.13</v>
      </c>
      <c r="Q1285" s="42">
        <v>0</v>
      </c>
      <c r="R1285" s="42">
        <v>0</v>
      </c>
      <c r="S1285" s="42">
        <v>4023.93</v>
      </c>
      <c r="T1285" s="38">
        <v>2101</v>
      </c>
      <c r="U1285" s="14">
        <f>S1285/H1285</f>
        <v>0.26375339939081344</v>
      </c>
      <c r="V1285" s="19"/>
      <c r="W1285" s="19"/>
      <c r="X1285" s="37" t="s">
        <v>3456</v>
      </c>
    </row>
    <row r="1286" spans="1:37" s="3" customFormat="1" ht="16.5" customHeight="1">
      <c r="A1286" s="38">
        <v>176</v>
      </c>
      <c r="B1286" s="39">
        <v>10736</v>
      </c>
      <c r="C1286" s="38">
        <v>10284298</v>
      </c>
      <c r="D1286" s="40" t="s">
        <v>1938</v>
      </c>
      <c r="E1286" s="31">
        <v>5</v>
      </c>
      <c r="F1286" s="38">
        <v>115</v>
      </c>
      <c r="G1286" s="38" t="s">
        <v>23</v>
      </c>
      <c r="H1286" s="42">
        <v>11324.8</v>
      </c>
      <c r="I1286" s="49"/>
      <c r="J1286" s="44">
        <v>42365</v>
      </c>
      <c r="K1286" s="42">
        <v>0</v>
      </c>
      <c r="L1286" s="42">
        <v>8330.44</v>
      </c>
      <c r="M1286" s="44">
        <v>45107</v>
      </c>
      <c r="N1286" s="42">
        <f>H1286-K1286-L1286</f>
        <v>2994.3599999999988</v>
      </c>
      <c r="O1286" s="42">
        <v>0</v>
      </c>
      <c r="P1286" s="45">
        <v>0.13</v>
      </c>
      <c r="Q1286" s="42">
        <v>0</v>
      </c>
      <c r="R1286" s="42">
        <v>0</v>
      </c>
      <c r="S1286" s="42">
        <f>N1286-R1286</f>
        <v>2994.3599999999988</v>
      </c>
      <c r="T1286" s="38">
        <v>5000</v>
      </c>
      <c r="U1286" s="14">
        <f>S1286/H1286</f>
        <v>0.26440731845153986</v>
      </c>
      <c r="V1286" s="19"/>
      <c r="W1286" s="19"/>
      <c r="X1286" s="37" t="s">
        <v>3461</v>
      </c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</row>
    <row r="1287" spans="1:37" s="3" customFormat="1" ht="16.5" customHeight="1">
      <c r="A1287" s="38">
        <v>173</v>
      </c>
      <c r="B1287" s="39">
        <v>10736</v>
      </c>
      <c r="C1287" s="38">
        <v>10284294</v>
      </c>
      <c r="D1287" s="40" t="s">
        <v>1938</v>
      </c>
      <c r="E1287" s="31">
        <v>4</v>
      </c>
      <c r="F1287" s="38">
        <v>115</v>
      </c>
      <c r="G1287" s="38" t="s">
        <v>23</v>
      </c>
      <c r="H1287" s="42">
        <v>9059.84</v>
      </c>
      <c r="I1287" s="49"/>
      <c r="J1287" s="44">
        <v>42365</v>
      </c>
      <c r="K1287" s="42">
        <v>0</v>
      </c>
      <c r="L1287" s="42">
        <v>6664.26</v>
      </c>
      <c r="M1287" s="44">
        <v>45107</v>
      </c>
      <c r="N1287" s="42">
        <f>H1287-K1287-L1287</f>
        <v>2395.58</v>
      </c>
      <c r="O1287" s="42">
        <v>0</v>
      </c>
      <c r="P1287" s="45">
        <v>0.13</v>
      </c>
      <c r="Q1287" s="42">
        <v>0</v>
      </c>
      <c r="R1287" s="42">
        <v>0</v>
      </c>
      <c r="S1287" s="42">
        <f>N1287-R1287</f>
        <v>2395.58</v>
      </c>
      <c r="T1287" s="38">
        <v>5000</v>
      </c>
      <c r="U1287" s="14">
        <f>S1287/H1287</f>
        <v>0.2644174731562588</v>
      </c>
      <c r="V1287" s="19"/>
      <c r="W1287" s="19"/>
      <c r="X1287" s="37" t="s">
        <v>3461</v>
      </c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</row>
    <row r="1288" spans="1:37" s="3" customFormat="1" ht="16.5" customHeight="1">
      <c r="A1288" s="38">
        <v>30</v>
      </c>
      <c r="B1288" s="39">
        <v>10727</v>
      </c>
      <c r="C1288" s="38">
        <v>10311861</v>
      </c>
      <c r="D1288" s="40" t="s">
        <v>333</v>
      </c>
      <c r="E1288" s="58">
        <v>24</v>
      </c>
      <c r="F1288" s="38">
        <v>106</v>
      </c>
      <c r="G1288" s="38" t="s">
        <v>23</v>
      </c>
      <c r="H1288" s="42">
        <v>856.32</v>
      </c>
      <c r="I1288" s="57"/>
      <c r="J1288" s="44">
        <v>42625</v>
      </c>
      <c r="K1288" s="42">
        <v>0</v>
      </c>
      <c r="L1288" s="42">
        <v>629.58000000000004</v>
      </c>
      <c r="M1288" s="44">
        <v>45199</v>
      </c>
      <c r="N1288" s="42">
        <f>H1288-K1288-L1288</f>
        <v>226.74</v>
      </c>
      <c r="O1288" s="42">
        <v>0</v>
      </c>
      <c r="P1288" s="45">
        <v>0.13</v>
      </c>
      <c r="Q1288" s="42">
        <v>0</v>
      </c>
      <c r="R1288" s="42">
        <v>0</v>
      </c>
      <c r="S1288" s="42">
        <f>N1288</f>
        <v>226.74</v>
      </c>
      <c r="T1288" s="38">
        <v>2101</v>
      </c>
      <c r="U1288" s="14">
        <f>S1288/H1288</f>
        <v>0.26478419282511212</v>
      </c>
      <c r="V1288" s="19"/>
      <c r="W1288" s="19"/>
      <c r="X1288" s="37" t="s">
        <v>3471</v>
      </c>
    </row>
    <row r="1289" spans="1:37" s="3" customFormat="1" ht="16.5" customHeight="1">
      <c r="A1289" s="38">
        <v>29</v>
      </c>
      <c r="B1289" s="39">
        <v>10727</v>
      </c>
      <c r="C1289" s="38">
        <v>10311844</v>
      </c>
      <c r="D1289" s="40" t="s">
        <v>332</v>
      </c>
      <c r="E1289" s="58">
        <v>2</v>
      </c>
      <c r="F1289" s="38">
        <v>106</v>
      </c>
      <c r="G1289" s="38" t="s">
        <v>23</v>
      </c>
      <c r="H1289" s="42">
        <v>4564.4399999999996</v>
      </c>
      <c r="I1289" s="57"/>
      <c r="J1289" s="44">
        <v>42625</v>
      </c>
      <c r="K1289" s="42">
        <v>0</v>
      </c>
      <c r="L1289" s="42">
        <v>3355.84</v>
      </c>
      <c r="M1289" s="44">
        <v>45199</v>
      </c>
      <c r="N1289" s="42">
        <f>H1289-K1289-L1289</f>
        <v>1208.5999999999995</v>
      </c>
      <c r="O1289" s="42">
        <v>0</v>
      </c>
      <c r="P1289" s="45">
        <v>0.13</v>
      </c>
      <c r="Q1289" s="42">
        <v>0</v>
      </c>
      <c r="R1289" s="42">
        <v>0</v>
      </c>
      <c r="S1289" s="42">
        <f>N1289</f>
        <v>1208.5999999999995</v>
      </c>
      <c r="T1289" s="38">
        <v>5000</v>
      </c>
      <c r="U1289" s="14">
        <f>S1289/H1289</f>
        <v>0.26478604166118946</v>
      </c>
      <c r="V1289" s="19"/>
      <c r="W1289" s="19"/>
      <c r="X1289" s="37" t="s">
        <v>3471</v>
      </c>
    </row>
    <row r="1290" spans="1:37" s="3" customFormat="1" ht="16.5" customHeight="1">
      <c r="A1290" s="38">
        <v>27</v>
      </c>
      <c r="B1290" s="39">
        <v>10727</v>
      </c>
      <c r="C1290" s="38">
        <v>10311834</v>
      </c>
      <c r="D1290" s="40" t="s">
        <v>330</v>
      </c>
      <c r="E1290" s="58">
        <v>31</v>
      </c>
      <c r="F1290" s="38">
        <v>106</v>
      </c>
      <c r="G1290" s="38" t="s">
        <v>23</v>
      </c>
      <c r="H1290" s="42">
        <v>2417.69</v>
      </c>
      <c r="I1290" s="57"/>
      <c r="J1290" s="44">
        <v>42625</v>
      </c>
      <c r="K1290" s="42">
        <v>0</v>
      </c>
      <c r="L1290" s="42">
        <v>1777.51</v>
      </c>
      <c r="M1290" s="44">
        <v>45199</v>
      </c>
      <c r="N1290" s="42">
        <f>H1290-K1290-L1290</f>
        <v>640.18000000000006</v>
      </c>
      <c r="O1290" s="42">
        <v>0</v>
      </c>
      <c r="P1290" s="45">
        <v>0.13</v>
      </c>
      <c r="Q1290" s="42">
        <v>0</v>
      </c>
      <c r="R1290" s="42">
        <v>0</v>
      </c>
      <c r="S1290" s="42">
        <f>N1290</f>
        <v>640.18000000000006</v>
      </c>
      <c r="T1290" s="38">
        <v>2107</v>
      </c>
      <c r="U1290" s="14">
        <f>S1290/H1290</f>
        <v>0.26478994412021395</v>
      </c>
      <c r="V1290" s="19"/>
      <c r="W1290" s="19"/>
      <c r="X1290" s="37" t="s">
        <v>3471</v>
      </c>
    </row>
    <row r="1291" spans="1:37" s="3" customFormat="1" ht="16.5" customHeight="1">
      <c r="A1291" s="38">
        <v>26</v>
      </c>
      <c r="B1291" s="39">
        <v>10727</v>
      </c>
      <c r="C1291" s="38">
        <v>10311832</v>
      </c>
      <c r="D1291" s="40" t="s">
        <v>329</v>
      </c>
      <c r="E1291" s="58">
        <v>1</v>
      </c>
      <c r="F1291" s="38">
        <v>106</v>
      </c>
      <c r="G1291" s="38" t="s">
        <v>23</v>
      </c>
      <c r="H1291" s="42">
        <v>3009.91</v>
      </c>
      <c r="I1291" s="57"/>
      <c r="J1291" s="44">
        <v>42625</v>
      </c>
      <c r="K1291" s="42">
        <v>0</v>
      </c>
      <c r="L1291" s="42">
        <v>2212.88</v>
      </c>
      <c r="M1291" s="44">
        <v>45199</v>
      </c>
      <c r="N1291" s="42">
        <f>H1291-K1291-L1291</f>
        <v>797.02999999999975</v>
      </c>
      <c r="O1291" s="42">
        <v>0</v>
      </c>
      <c r="P1291" s="45">
        <v>0.13</v>
      </c>
      <c r="Q1291" s="42">
        <v>0</v>
      </c>
      <c r="R1291" s="42">
        <v>0</v>
      </c>
      <c r="S1291" s="42">
        <f>N1291</f>
        <v>797.02999999999975</v>
      </c>
      <c r="T1291" s="38">
        <v>2102</v>
      </c>
      <c r="U1291" s="14">
        <f>S1291/H1291</f>
        <v>0.26480193759946302</v>
      </c>
      <c r="V1291" s="19"/>
      <c r="W1291" s="19"/>
      <c r="X1291" s="37" t="s">
        <v>3471</v>
      </c>
    </row>
    <row r="1292" spans="1:37" s="3" customFormat="1" ht="16.5" customHeight="1">
      <c r="A1292" s="38">
        <v>23</v>
      </c>
      <c r="B1292" s="39">
        <v>10727</v>
      </c>
      <c r="C1292" s="38">
        <v>10311801</v>
      </c>
      <c r="D1292" s="40" t="s">
        <v>326</v>
      </c>
      <c r="E1292" s="58">
        <v>2</v>
      </c>
      <c r="F1292" s="38">
        <v>106</v>
      </c>
      <c r="G1292" s="38" t="s">
        <v>23</v>
      </c>
      <c r="H1292" s="42">
        <v>3517.94</v>
      </c>
      <c r="I1292" s="57"/>
      <c r="J1292" s="44">
        <v>42625</v>
      </c>
      <c r="K1292" s="42">
        <v>0</v>
      </c>
      <c r="L1292" s="42">
        <v>2586.38</v>
      </c>
      <c r="M1292" s="44">
        <v>45199</v>
      </c>
      <c r="N1292" s="42">
        <f>H1292-K1292-L1292</f>
        <v>931.56</v>
      </c>
      <c r="O1292" s="42">
        <v>0</v>
      </c>
      <c r="P1292" s="45">
        <v>0.13</v>
      </c>
      <c r="Q1292" s="42">
        <v>0</v>
      </c>
      <c r="R1292" s="42">
        <v>0</v>
      </c>
      <c r="S1292" s="42">
        <f>N1292</f>
        <v>931.56</v>
      </c>
      <c r="T1292" s="38">
        <v>2101</v>
      </c>
      <c r="U1292" s="14">
        <f>S1292/H1292</f>
        <v>0.26480269703292264</v>
      </c>
      <c r="V1292" s="19"/>
      <c r="W1292" s="19"/>
      <c r="X1292" s="37" t="s">
        <v>3471</v>
      </c>
    </row>
    <row r="1293" spans="1:37" s="3" customFormat="1" ht="16.5" customHeight="1">
      <c r="A1293" s="38">
        <v>128</v>
      </c>
      <c r="B1293" s="39">
        <v>10726</v>
      </c>
      <c r="C1293" s="38">
        <v>10299134</v>
      </c>
      <c r="D1293" s="40" t="s">
        <v>303</v>
      </c>
      <c r="E1293" s="58">
        <v>10</v>
      </c>
      <c r="F1293" s="38">
        <v>106</v>
      </c>
      <c r="G1293" s="38" t="s">
        <v>23</v>
      </c>
      <c r="H1293" s="42">
        <v>2085.5</v>
      </c>
      <c r="I1293" s="57"/>
      <c r="J1293" s="44">
        <v>42640</v>
      </c>
      <c r="K1293" s="42">
        <v>0</v>
      </c>
      <c r="L1293" s="42">
        <v>1533.25</v>
      </c>
      <c r="M1293" s="44">
        <v>45199</v>
      </c>
      <c r="N1293" s="42">
        <f>H1293-L1293</f>
        <v>552.25</v>
      </c>
      <c r="O1293" s="42">
        <v>0</v>
      </c>
      <c r="P1293" s="45">
        <v>0.13</v>
      </c>
      <c r="Q1293" s="42">
        <v>0</v>
      </c>
      <c r="R1293" s="42">
        <v>0</v>
      </c>
      <c r="S1293" s="42">
        <f>N1293</f>
        <v>552.25</v>
      </c>
      <c r="T1293" s="38">
        <v>5000</v>
      </c>
      <c r="U1293" s="14">
        <f>S1293/H1293</f>
        <v>0.26480460321265886</v>
      </c>
      <c r="V1293" s="19"/>
      <c r="W1293" s="19"/>
      <c r="X1293" s="37" t="s">
        <v>3459</v>
      </c>
    </row>
    <row r="1294" spans="1:37" s="3" customFormat="1" ht="16.5" customHeight="1">
      <c r="A1294" s="38">
        <v>16</v>
      </c>
      <c r="B1294" s="39">
        <v>10727</v>
      </c>
      <c r="C1294" s="38">
        <v>10311289</v>
      </c>
      <c r="D1294" s="40" t="s">
        <v>321</v>
      </c>
      <c r="E1294" s="58">
        <v>402</v>
      </c>
      <c r="F1294" s="38">
        <v>106</v>
      </c>
      <c r="G1294" s="38" t="s">
        <v>23</v>
      </c>
      <c r="H1294" s="42">
        <v>30222.36</v>
      </c>
      <c r="I1294" s="57"/>
      <c r="J1294" s="44">
        <v>42625</v>
      </c>
      <c r="K1294" s="42">
        <v>0</v>
      </c>
      <c r="L1294" s="42">
        <v>22219.33</v>
      </c>
      <c r="M1294" s="44">
        <v>45199</v>
      </c>
      <c r="N1294" s="42">
        <f>H1294-K1294-L1294</f>
        <v>8003.0299999999988</v>
      </c>
      <c r="O1294" s="42">
        <v>0</v>
      </c>
      <c r="P1294" s="45">
        <v>0.13</v>
      </c>
      <c r="Q1294" s="42">
        <v>0</v>
      </c>
      <c r="R1294" s="42">
        <v>0</v>
      </c>
      <c r="S1294" s="42">
        <f>N1294</f>
        <v>8003.0299999999988</v>
      </c>
      <c r="T1294" s="38">
        <v>2001</v>
      </c>
      <c r="U1294" s="14">
        <f>S1294/H1294</f>
        <v>0.26480493250692527</v>
      </c>
      <c r="V1294" s="19"/>
      <c r="W1294" s="19"/>
      <c r="X1294" s="37" t="s">
        <v>3471</v>
      </c>
    </row>
    <row r="1295" spans="1:37" s="3" customFormat="1" ht="16.5" customHeight="1">
      <c r="A1295" s="38">
        <v>24</v>
      </c>
      <c r="B1295" s="39">
        <v>10727</v>
      </c>
      <c r="C1295" s="38">
        <v>10311823</v>
      </c>
      <c r="D1295" s="40" t="s">
        <v>327</v>
      </c>
      <c r="E1295" s="58">
        <v>7</v>
      </c>
      <c r="F1295" s="38">
        <v>106</v>
      </c>
      <c r="G1295" s="38" t="s">
        <v>23</v>
      </c>
      <c r="H1295" s="42">
        <v>7268.66</v>
      </c>
      <c r="I1295" s="57"/>
      <c r="J1295" s="44">
        <v>42625</v>
      </c>
      <c r="K1295" s="42">
        <v>0</v>
      </c>
      <c r="L1295" s="42">
        <v>5343.88</v>
      </c>
      <c r="M1295" s="44">
        <v>45199</v>
      </c>
      <c r="N1295" s="42">
        <f>H1295-K1295-L1295</f>
        <v>1924.7799999999997</v>
      </c>
      <c r="O1295" s="42">
        <v>0</v>
      </c>
      <c r="P1295" s="45">
        <v>0.13</v>
      </c>
      <c r="Q1295" s="42">
        <v>0</v>
      </c>
      <c r="R1295" s="42">
        <v>0</v>
      </c>
      <c r="S1295" s="42">
        <f>N1295</f>
        <v>1924.7799999999997</v>
      </c>
      <c r="T1295" s="38">
        <v>2101</v>
      </c>
      <c r="U1295" s="14">
        <f>S1295/H1295</f>
        <v>0.26480534238773029</v>
      </c>
      <c r="V1295" s="19"/>
      <c r="W1295" s="19"/>
      <c r="X1295" s="37" t="s">
        <v>3471</v>
      </c>
    </row>
    <row r="1296" spans="1:37" s="3" customFormat="1" ht="16.5" customHeight="1">
      <c r="A1296" s="38">
        <v>19</v>
      </c>
      <c r="B1296" s="39">
        <v>10727</v>
      </c>
      <c r="C1296" s="38">
        <v>10311322</v>
      </c>
      <c r="D1296" s="40" t="s">
        <v>323</v>
      </c>
      <c r="E1296" s="58">
        <v>27</v>
      </c>
      <c r="F1296" s="38">
        <v>106</v>
      </c>
      <c r="G1296" s="38" t="s">
        <v>23</v>
      </c>
      <c r="H1296" s="42">
        <v>10458.450000000001</v>
      </c>
      <c r="I1296" s="57"/>
      <c r="J1296" s="44">
        <v>42625</v>
      </c>
      <c r="K1296" s="42">
        <v>0</v>
      </c>
      <c r="L1296" s="42">
        <v>7688.99</v>
      </c>
      <c r="M1296" s="44">
        <v>45199</v>
      </c>
      <c r="N1296" s="42">
        <f>H1296-K1296-L1296</f>
        <v>2769.4600000000009</v>
      </c>
      <c r="O1296" s="42">
        <v>0</v>
      </c>
      <c r="P1296" s="45">
        <v>0.13</v>
      </c>
      <c r="Q1296" s="42">
        <v>0</v>
      </c>
      <c r="R1296" s="42">
        <v>0</v>
      </c>
      <c r="S1296" s="42">
        <f>N1296</f>
        <v>2769.4600000000009</v>
      </c>
      <c r="T1296" s="38">
        <v>5000</v>
      </c>
      <c r="U1296" s="14">
        <f>S1296/H1296</f>
        <v>0.26480597029196495</v>
      </c>
      <c r="V1296" s="19"/>
      <c r="W1296" s="19"/>
      <c r="X1296" s="37" t="s">
        <v>3471</v>
      </c>
    </row>
    <row r="1297" spans="1:37" s="3" customFormat="1" ht="16.5" customHeight="1">
      <c r="A1297" s="38">
        <v>25</v>
      </c>
      <c r="B1297" s="39">
        <v>10727</v>
      </c>
      <c r="C1297" s="38">
        <v>10311828</v>
      </c>
      <c r="D1297" s="40" t="s">
        <v>328</v>
      </c>
      <c r="E1297" s="58">
        <v>1</v>
      </c>
      <c r="F1297" s="38">
        <v>106</v>
      </c>
      <c r="G1297" s="38" t="s">
        <v>23</v>
      </c>
      <c r="H1297" s="42">
        <v>3509.15</v>
      </c>
      <c r="I1297" s="57"/>
      <c r="J1297" s="44">
        <v>42625</v>
      </c>
      <c r="K1297" s="42">
        <v>0</v>
      </c>
      <c r="L1297" s="42">
        <v>2579.9</v>
      </c>
      <c r="M1297" s="44">
        <v>45199</v>
      </c>
      <c r="N1297" s="42">
        <f>H1297-K1297-L1297</f>
        <v>929.25</v>
      </c>
      <c r="O1297" s="42">
        <v>0</v>
      </c>
      <c r="P1297" s="45">
        <v>0.13</v>
      </c>
      <c r="Q1297" s="42">
        <v>0</v>
      </c>
      <c r="R1297" s="42">
        <v>0</v>
      </c>
      <c r="S1297" s="42">
        <f>N1297</f>
        <v>929.25</v>
      </c>
      <c r="T1297" s="38">
        <v>2102</v>
      </c>
      <c r="U1297" s="14">
        <f>S1297/H1297</f>
        <v>0.26480771696849664</v>
      </c>
      <c r="V1297" s="19"/>
      <c r="W1297" s="19"/>
      <c r="X1297" s="37" t="s">
        <v>3471</v>
      </c>
    </row>
    <row r="1298" spans="1:37" s="3" customFormat="1" ht="16.5" customHeight="1">
      <c r="A1298" s="38">
        <v>18</v>
      </c>
      <c r="B1298" s="39">
        <v>10727</v>
      </c>
      <c r="C1298" s="38">
        <v>10311318</v>
      </c>
      <c r="D1298" s="40" t="s">
        <v>322</v>
      </c>
      <c r="E1298" s="41">
        <v>2</v>
      </c>
      <c r="F1298" s="38">
        <v>106</v>
      </c>
      <c r="G1298" s="38" t="s">
        <v>23</v>
      </c>
      <c r="H1298" s="42">
        <v>2324.7800000000002</v>
      </c>
      <c r="I1298" s="57"/>
      <c r="J1298" s="44">
        <v>42625</v>
      </c>
      <c r="K1298" s="42">
        <v>0</v>
      </c>
      <c r="L1298" s="42">
        <v>1709.16</v>
      </c>
      <c r="M1298" s="44">
        <v>45199</v>
      </c>
      <c r="N1298" s="42">
        <f>H1298-K1298-L1298</f>
        <v>615.62000000000012</v>
      </c>
      <c r="O1298" s="42">
        <v>0</v>
      </c>
      <c r="P1298" s="45">
        <v>0.13</v>
      </c>
      <c r="Q1298" s="42">
        <v>0</v>
      </c>
      <c r="R1298" s="42">
        <v>0</v>
      </c>
      <c r="S1298" s="42">
        <f>N1298</f>
        <v>615.62000000000012</v>
      </c>
      <c r="T1298" s="38">
        <v>5000</v>
      </c>
      <c r="U1298" s="14">
        <f>S1298/H1298</f>
        <v>0.26480785278607011</v>
      </c>
      <c r="V1298" s="19"/>
      <c r="W1298" s="19"/>
      <c r="X1298" s="37" t="s">
        <v>3471</v>
      </c>
    </row>
    <row r="1299" spans="1:37" s="3" customFormat="1" ht="16.5" customHeight="1">
      <c r="A1299" s="38">
        <v>46</v>
      </c>
      <c r="B1299" s="39">
        <v>10711</v>
      </c>
      <c r="C1299" s="38">
        <v>10283920</v>
      </c>
      <c r="D1299" s="40" t="s">
        <v>184</v>
      </c>
      <c r="E1299" s="38">
        <v>28</v>
      </c>
      <c r="F1299" s="38">
        <v>106</v>
      </c>
      <c r="G1299" s="38" t="s">
        <v>23</v>
      </c>
      <c r="H1299" s="42">
        <v>7131.6</v>
      </c>
      <c r="I1299" s="57"/>
      <c r="J1299" s="44">
        <v>42640</v>
      </c>
      <c r="K1299" s="42">
        <v>0</v>
      </c>
      <c r="L1299" s="42">
        <v>5243.09</v>
      </c>
      <c r="M1299" s="44">
        <v>45199</v>
      </c>
      <c r="N1299" s="42">
        <v>1888.51</v>
      </c>
      <c r="O1299" s="42">
        <v>0</v>
      </c>
      <c r="P1299" s="45">
        <v>0.13</v>
      </c>
      <c r="Q1299" s="42">
        <v>0</v>
      </c>
      <c r="R1299" s="42">
        <v>0</v>
      </c>
      <c r="S1299" s="42">
        <v>1888.51</v>
      </c>
      <c r="T1299" s="38">
        <v>5000</v>
      </c>
      <c r="U1299" s="14">
        <f>S1299/H1299</f>
        <v>0.26480873857198944</v>
      </c>
      <c r="V1299" s="19"/>
      <c r="W1299" s="19"/>
      <c r="X1299" s="37" t="s">
        <v>3457</v>
      </c>
    </row>
    <row r="1300" spans="1:37" s="3" customFormat="1" ht="16.5" customHeight="1">
      <c r="A1300" s="38">
        <v>20</v>
      </c>
      <c r="B1300" s="39">
        <v>10727</v>
      </c>
      <c r="C1300" s="38">
        <v>10311357</v>
      </c>
      <c r="D1300" s="40" t="s">
        <v>324</v>
      </c>
      <c r="E1300" s="58">
        <v>8</v>
      </c>
      <c r="F1300" s="38">
        <v>106</v>
      </c>
      <c r="G1300" s="38" t="s">
        <v>23</v>
      </c>
      <c r="H1300" s="42">
        <v>2393.1999999999998</v>
      </c>
      <c r="I1300" s="57"/>
      <c r="J1300" s="44">
        <v>42625</v>
      </c>
      <c r="K1300" s="42">
        <v>0</v>
      </c>
      <c r="L1300" s="42">
        <v>1759.44</v>
      </c>
      <c r="M1300" s="44">
        <v>45199</v>
      </c>
      <c r="N1300" s="42">
        <f>H1300-K1300-L1300</f>
        <v>633.75999999999976</v>
      </c>
      <c r="O1300" s="42">
        <v>0</v>
      </c>
      <c r="P1300" s="45">
        <v>0.13</v>
      </c>
      <c r="Q1300" s="42">
        <v>0</v>
      </c>
      <c r="R1300" s="42">
        <v>0</v>
      </c>
      <c r="S1300" s="42">
        <f>N1300</f>
        <v>633.75999999999976</v>
      </c>
      <c r="T1300" s="38">
        <v>5000</v>
      </c>
      <c r="U1300" s="14">
        <f>S1300/H1300</f>
        <v>0.26481698144743432</v>
      </c>
      <c r="V1300" s="19"/>
      <c r="W1300" s="19"/>
      <c r="X1300" s="37" t="s">
        <v>3471</v>
      </c>
    </row>
    <row r="1301" spans="1:37" s="3" customFormat="1" ht="16.5" customHeight="1">
      <c r="A1301" s="38">
        <v>17</v>
      </c>
      <c r="B1301" s="39">
        <v>10727</v>
      </c>
      <c r="C1301" s="38">
        <v>10311312</v>
      </c>
      <c r="D1301" s="40" t="s">
        <v>58</v>
      </c>
      <c r="E1301" s="58">
        <v>1</v>
      </c>
      <c r="F1301" s="38">
        <v>106</v>
      </c>
      <c r="G1301" s="38" t="s">
        <v>23</v>
      </c>
      <c r="H1301" s="42">
        <v>427.35</v>
      </c>
      <c r="I1301" s="57"/>
      <c r="J1301" s="44">
        <v>42625</v>
      </c>
      <c r="K1301" s="42">
        <v>0</v>
      </c>
      <c r="L1301" s="42">
        <v>314.18</v>
      </c>
      <c r="M1301" s="44">
        <v>45199</v>
      </c>
      <c r="N1301" s="42">
        <f>H1301-K1301-L1301</f>
        <v>113.17000000000002</v>
      </c>
      <c r="O1301" s="42">
        <v>0</v>
      </c>
      <c r="P1301" s="45">
        <v>0.13</v>
      </c>
      <c r="Q1301" s="42">
        <v>0</v>
      </c>
      <c r="R1301" s="42">
        <v>0</v>
      </c>
      <c r="S1301" s="42">
        <f>N1301</f>
        <v>113.17000000000002</v>
      </c>
      <c r="T1301" s="38">
        <v>2102</v>
      </c>
      <c r="U1301" s="14">
        <f>S1301/H1301</f>
        <v>0.26481806481806486</v>
      </c>
      <c r="V1301" s="19"/>
      <c r="W1301" s="19"/>
      <c r="X1301" s="37" t="s">
        <v>3471</v>
      </c>
    </row>
    <row r="1302" spans="1:37" s="3" customFormat="1" ht="16.5" customHeight="1">
      <c r="A1302" s="38">
        <v>31</v>
      </c>
      <c r="B1302" s="39">
        <v>10727</v>
      </c>
      <c r="C1302" s="38">
        <v>10311862</v>
      </c>
      <c r="D1302" s="40" t="s">
        <v>334</v>
      </c>
      <c r="E1302" s="58">
        <v>5</v>
      </c>
      <c r="F1302" s="38">
        <v>106</v>
      </c>
      <c r="G1302" s="38" t="s">
        <v>23</v>
      </c>
      <c r="H1302" s="42">
        <v>1468.8</v>
      </c>
      <c r="I1302" s="57"/>
      <c r="J1302" s="44">
        <v>42625</v>
      </c>
      <c r="K1302" s="42">
        <v>0</v>
      </c>
      <c r="L1302" s="42">
        <v>1079.8</v>
      </c>
      <c r="M1302" s="44">
        <v>45199</v>
      </c>
      <c r="N1302" s="42">
        <f>H1302-K1302-L1302</f>
        <v>389</v>
      </c>
      <c r="O1302" s="42">
        <v>0</v>
      </c>
      <c r="P1302" s="45">
        <v>0.13</v>
      </c>
      <c r="Q1302" s="42">
        <v>0</v>
      </c>
      <c r="R1302" s="42">
        <v>0</v>
      </c>
      <c r="S1302" s="42">
        <f>N1302</f>
        <v>389</v>
      </c>
      <c r="T1302" s="38">
        <v>5000</v>
      </c>
      <c r="U1302" s="14">
        <f>S1302/H1302</f>
        <v>0.26484204793028321</v>
      </c>
      <c r="V1302" s="19"/>
      <c r="W1302" s="19"/>
      <c r="X1302" s="37" t="s">
        <v>3471</v>
      </c>
    </row>
    <row r="1303" spans="1:37" s="3" customFormat="1" ht="16.5" customHeight="1">
      <c r="A1303" s="38">
        <v>1147</v>
      </c>
      <c r="B1303" s="39">
        <v>10800</v>
      </c>
      <c r="C1303" s="38">
        <v>10315661</v>
      </c>
      <c r="D1303" s="40" t="s">
        <v>2053</v>
      </c>
      <c r="E1303" s="58">
        <v>1</v>
      </c>
      <c r="F1303" s="38">
        <v>86</v>
      </c>
      <c r="G1303" s="38" t="s">
        <v>23</v>
      </c>
      <c r="H1303" s="42">
        <v>681</v>
      </c>
      <c r="I1303" s="37"/>
      <c r="J1303" s="44">
        <v>43247</v>
      </c>
      <c r="K1303" s="42">
        <v>0</v>
      </c>
      <c r="L1303" s="42">
        <v>478.1</v>
      </c>
      <c r="M1303" s="44">
        <v>45237</v>
      </c>
      <c r="N1303" s="42">
        <v>202.9</v>
      </c>
      <c r="O1303" s="42">
        <v>25.42</v>
      </c>
      <c r="P1303" s="45">
        <f>IF(J1303&lt;DATEVALUE("2009-1-1"),3%,13%)</f>
        <v>0.13</v>
      </c>
      <c r="Q1303" s="42">
        <f>IF(P1303=13%,ROUND(O1303/(1+P1303)*P1303,2),ROUND(O1303/(1+0.03)*0.02,2))</f>
        <v>2.92</v>
      </c>
      <c r="R1303" s="42">
        <f>O1303-Q1303</f>
        <v>22.5</v>
      </c>
      <c r="S1303" s="42">
        <f>N1303-R1303</f>
        <v>180.4</v>
      </c>
      <c r="T1303" s="38">
        <v>2505</v>
      </c>
      <c r="U1303" s="14">
        <f>S1303/H1303</f>
        <v>0.26490455212922176</v>
      </c>
      <c r="V1303" s="19"/>
      <c r="W1303" s="19"/>
      <c r="X1303" s="37" t="s">
        <v>3465</v>
      </c>
    </row>
    <row r="1304" spans="1:37" s="3" customFormat="1" ht="16.5" customHeight="1">
      <c r="A1304" s="38">
        <v>33</v>
      </c>
      <c r="B1304" s="39">
        <v>10501</v>
      </c>
      <c r="C1304" s="38">
        <v>10369708</v>
      </c>
      <c r="D1304" s="40" t="s">
        <v>1136</v>
      </c>
      <c r="E1304" s="38">
        <v>1</v>
      </c>
      <c r="F1304" s="38">
        <v>91</v>
      </c>
      <c r="G1304" s="38" t="s">
        <v>23</v>
      </c>
      <c r="H1304" s="42">
        <v>3300</v>
      </c>
      <c r="I1304" s="2"/>
      <c r="J1304" s="44">
        <v>43094</v>
      </c>
      <c r="K1304" s="42">
        <v>0</v>
      </c>
      <c r="L1304" s="42">
        <v>2127.41</v>
      </c>
      <c r="M1304" s="44">
        <v>45077</v>
      </c>
      <c r="N1304" s="42">
        <f>H1304-K1304-L1304</f>
        <v>1172.5900000000001</v>
      </c>
      <c r="O1304" s="42">
        <v>336.43</v>
      </c>
      <c r="P1304" s="45">
        <v>0.13</v>
      </c>
      <c r="Q1304" s="42">
        <v>38.700000000000003</v>
      </c>
      <c r="R1304" s="42">
        <v>297.73</v>
      </c>
      <c r="S1304" s="42">
        <v>874.86</v>
      </c>
      <c r="T1304" s="38">
        <v>2101</v>
      </c>
      <c r="U1304" s="14">
        <f>S1304/H1304</f>
        <v>0.26510909090909091</v>
      </c>
      <c r="V1304" s="19"/>
      <c r="W1304" s="19"/>
      <c r="X1304" s="37" t="s">
        <v>3479</v>
      </c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</row>
    <row r="1305" spans="1:37" s="3" customFormat="1" ht="16.5" customHeight="1">
      <c r="A1305" s="38">
        <v>47</v>
      </c>
      <c r="B1305" s="39">
        <v>40712</v>
      </c>
      <c r="C1305" s="38">
        <v>10302497</v>
      </c>
      <c r="D1305" s="40" t="s">
        <v>838</v>
      </c>
      <c r="E1305" s="38">
        <v>5</v>
      </c>
      <c r="F1305" s="38">
        <v>120</v>
      </c>
      <c r="G1305" s="38" t="s">
        <v>21</v>
      </c>
      <c r="H1305" s="42">
        <v>47495.75</v>
      </c>
      <c r="I1305" s="2"/>
      <c r="J1305" s="44">
        <v>42277</v>
      </c>
      <c r="K1305" s="42">
        <v>0</v>
      </c>
      <c r="L1305" s="42">
        <v>34592.76</v>
      </c>
      <c r="M1305" s="44">
        <v>45077</v>
      </c>
      <c r="N1305" s="42">
        <f>H1305-K1305-L1305</f>
        <v>12902.989999999998</v>
      </c>
      <c r="O1305" s="42">
        <v>320.81</v>
      </c>
      <c r="P1305" s="45">
        <v>0.13</v>
      </c>
      <c r="Q1305" s="42">
        <f>O1305-R1305</f>
        <v>36.910000000000025</v>
      </c>
      <c r="R1305" s="42">
        <v>283.89999999999998</v>
      </c>
      <c r="S1305" s="42">
        <f>N1305-R1305</f>
        <v>12619.089999999998</v>
      </c>
      <c r="T1305" s="38">
        <v>5000</v>
      </c>
      <c r="U1305" s="14">
        <f>S1305/H1305</f>
        <v>0.26568882478958639</v>
      </c>
      <c r="V1305" s="19"/>
      <c r="W1305" s="19"/>
      <c r="X1305" s="37" t="s">
        <v>3467</v>
      </c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</row>
    <row r="1306" spans="1:37" s="3" customFormat="1" ht="16.5" customHeight="1">
      <c r="A1306" s="38">
        <v>101</v>
      </c>
      <c r="B1306" s="39">
        <v>40712</v>
      </c>
      <c r="C1306" s="38">
        <v>10303670</v>
      </c>
      <c r="D1306" s="40" t="s">
        <v>1824</v>
      </c>
      <c r="E1306" s="38">
        <v>98</v>
      </c>
      <c r="F1306" s="38">
        <v>120</v>
      </c>
      <c r="G1306" s="38" t="s">
        <v>21</v>
      </c>
      <c r="H1306" s="42">
        <v>152628.71</v>
      </c>
      <c r="I1306" s="2"/>
      <c r="J1306" s="44">
        <v>42276</v>
      </c>
      <c r="K1306" s="42">
        <v>0</v>
      </c>
      <c r="L1306" s="42">
        <v>111164.56</v>
      </c>
      <c r="M1306" s="44">
        <v>45077</v>
      </c>
      <c r="N1306" s="42">
        <f>H1306-K1306-L1306</f>
        <v>41464.149999999994</v>
      </c>
      <c r="O1306" s="42">
        <v>1030.93</v>
      </c>
      <c r="P1306" s="45">
        <v>0.13</v>
      </c>
      <c r="Q1306" s="42">
        <f>O1306-R1306</f>
        <v>118.60000000000002</v>
      </c>
      <c r="R1306" s="42">
        <v>912.33</v>
      </c>
      <c r="S1306" s="42">
        <f>N1306-R1306</f>
        <v>40551.819999999992</v>
      </c>
      <c r="T1306" s="38">
        <v>5000</v>
      </c>
      <c r="U1306" s="14">
        <f>S1306/H1306</f>
        <v>0.26568933197430544</v>
      </c>
      <c r="V1306" s="19"/>
      <c r="W1306" s="19"/>
      <c r="X1306" s="37" t="s">
        <v>3467</v>
      </c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</row>
    <row r="1307" spans="1:37" s="3" customFormat="1" ht="16.5" customHeight="1">
      <c r="A1307" s="38">
        <v>46</v>
      </c>
      <c r="B1307" s="39">
        <v>40712</v>
      </c>
      <c r="C1307" s="38">
        <v>10302496</v>
      </c>
      <c r="D1307" s="40" t="s">
        <v>2191</v>
      </c>
      <c r="E1307" s="38">
        <v>1</v>
      </c>
      <c r="F1307" s="38">
        <v>120</v>
      </c>
      <c r="G1307" s="38" t="s">
        <v>21</v>
      </c>
      <c r="H1307" s="42">
        <v>7521.37</v>
      </c>
      <c r="I1307" s="2"/>
      <c r="J1307" s="44">
        <v>42277</v>
      </c>
      <c r="K1307" s="42">
        <v>0</v>
      </c>
      <c r="L1307" s="42">
        <v>5478.06</v>
      </c>
      <c r="M1307" s="44">
        <v>45077</v>
      </c>
      <c r="N1307" s="42">
        <f>H1307-K1307-L1307</f>
        <v>2043.3099999999995</v>
      </c>
      <c r="O1307" s="42">
        <v>50.8</v>
      </c>
      <c r="P1307" s="45">
        <v>0.13</v>
      </c>
      <c r="Q1307" s="42">
        <f>O1307-R1307</f>
        <v>5.8399999999999963</v>
      </c>
      <c r="R1307" s="42">
        <v>44.96</v>
      </c>
      <c r="S1307" s="42">
        <f>N1307-R1307</f>
        <v>1998.3499999999995</v>
      </c>
      <c r="T1307" s="38">
        <v>5000</v>
      </c>
      <c r="U1307" s="14">
        <f>S1307/H1307</f>
        <v>0.26568962835228149</v>
      </c>
      <c r="V1307" s="19"/>
      <c r="W1307" s="19"/>
      <c r="X1307" s="37" t="s">
        <v>3467</v>
      </c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</row>
    <row r="1308" spans="1:37" s="3" customFormat="1" ht="16.5" customHeight="1">
      <c r="A1308" s="38">
        <v>50</v>
      </c>
      <c r="B1308" s="39">
        <v>40712</v>
      </c>
      <c r="C1308" s="38">
        <v>10302500</v>
      </c>
      <c r="D1308" s="40" t="s">
        <v>2194</v>
      </c>
      <c r="E1308" s="38">
        <v>2</v>
      </c>
      <c r="F1308" s="38">
        <v>120</v>
      </c>
      <c r="G1308" s="38" t="s">
        <v>21</v>
      </c>
      <c r="H1308" s="42">
        <v>25606.84</v>
      </c>
      <c r="I1308" s="2"/>
      <c r="J1308" s="44">
        <v>42277</v>
      </c>
      <c r="K1308" s="42">
        <v>0</v>
      </c>
      <c r="L1308" s="42">
        <v>18650.28</v>
      </c>
      <c r="M1308" s="44">
        <v>45077</v>
      </c>
      <c r="N1308" s="42">
        <f>H1308-K1308-L1308</f>
        <v>6956.5600000000013</v>
      </c>
      <c r="O1308" s="42">
        <v>172.96</v>
      </c>
      <c r="P1308" s="45">
        <v>0.13</v>
      </c>
      <c r="Q1308" s="42">
        <f>O1308-R1308</f>
        <v>19.900000000000006</v>
      </c>
      <c r="R1308" s="42">
        <v>153.06</v>
      </c>
      <c r="S1308" s="42">
        <f>N1308-R1308</f>
        <v>6803.5000000000009</v>
      </c>
      <c r="T1308" s="38">
        <v>5000</v>
      </c>
      <c r="U1308" s="14">
        <f>S1308/H1308</f>
        <v>0.26569072950820954</v>
      </c>
      <c r="V1308" s="19"/>
      <c r="W1308" s="19"/>
      <c r="X1308" s="37" t="s">
        <v>3467</v>
      </c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</row>
    <row r="1309" spans="1:37" s="3" customFormat="1" ht="16.5" customHeight="1">
      <c r="A1309" s="38">
        <v>54</v>
      </c>
      <c r="B1309" s="39">
        <v>40712</v>
      </c>
      <c r="C1309" s="38">
        <v>10302601</v>
      </c>
      <c r="D1309" s="40" t="s">
        <v>2196</v>
      </c>
      <c r="E1309" s="38">
        <v>4</v>
      </c>
      <c r="F1309" s="38">
        <v>120</v>
      </c>
      <c r="G1309" s="38" t="s">
        <v>21</v>
      </c>
      <c r="H1309" s="42">
        <v>45059.839999999997</v>
      </c>
      <c r="I1309" s="2"/>
      <c r="J1309" s="44">
        <v>42277</v>
      </c>
      <c r="K1309" s="42">
        <v>0</v>
      </c>
      <c r="L1309" s="42">
        <v>32818.449999999997</v>
      </c>
      <c r="M1309" s="44">
        <v>45077</v>
      </c>
      <c r="N1309" s="42">
        <f>H1309-K1309-L1309</f>
        <v>12241.39</v>
      </c>
      <c r="O1309" s="42">
        <v>304.36</v>
      </c>
      <c r="P1309" s="45">
        <v>0.13</v>
      </c>
      <c r="Q1309" s="42">
        <f>O1309-R1309</f>
        <v>35.009999999999991</v>
      </c>
      <c r="R1309" s="42">
        <v>269.35000000000002</v>
      </c>
      <c r="S1309" s="42">
        <f>N1309-R1309</f>
        <v>11972.039999999999</v>
      </c>
      <c r="T1309" s="38">
        <v>5000</v>
      </c>
      <c r="U1309" s="14">
        <f>S1309/H1309</f>
        <v>0.26569202198676251</v>
      </c>
      <c r="V1309" s="19"/>
      <c r="W1309" s="19"/>
      <c r="X1309" s="37" t="s">
        <v>3467</v>
      </c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</row>
    <row r="1310" spans="1:37" s="3" customFormat="1" ht="16.5" customHeight="1">
      <c r="A1310" s="38">
        <v>103</v>
      </c>
      <c r="B1310" s="39">
        <v>10701</v>
      </c>
      <c r="C1310" s="38">
        <v>10276130</v>
      </c>
      <c r="D1310" s="40" t="s">
        <v>853</v>
      </c>
      <c r="E1310" s="58">
        <v>1</v>
      </c>
      <c r="F1310" s="38">
        <v>102</v>
      </c>
      <c r="G1310" s="38" t="s">
        <v>23</v>
      </c>
      <c r="H1310" s="42">
        <v>1623.93</v>
      </c>
      <c r="I1310" s="37"/>
      <c r="J1310" s="44">
        <v>42758</v>
      </c>
      <c r="K1310" s="42">
        <v>0</v>
      </c>
      <c r="L1310" s="42">
        <v>1191.68</v>
      </c>
      <c r="M1310" s="44">
        <v>45200</v>
      </c>
      <c r="N1310" s="42">
        <v>432.25</v>
      </c>
      <c r="O1310" s="42">
        <v>0</v>
      </c>
      <c r="P1310" s="45">
        <f>IF(J1310&lt;DATEVALUE("2009-1-1"),3%,13%)</f>
        <v>0.13</v>
      </c>
      <c r="Q1310" s="42">
        <f>IF(P1310=13%,ROUND(O1310/(1+P1310)*P1310,2),ROUND(O1310/(1+0.03)*0.02,2))</f>
        <v>0</v>
      </c>
      <c r="R1310" s="42">
        <f>O1310-Q1310</f>
        <v>0</v>
      </c>
      <c r="S1310" s="42">
        <f>N1310-R1310</f>
        <v>432.25</v>
      </c>
      <c r="T1310" s="38">
        <v>5000</v>
      </c>
      <c r="U1310" s="14">
        <f>S1310/H1310</f>
        <v>0.26617526617526616</v>
      </c>
      <c r="V1310" s="19"/>
      <c r="W1310" s="19"/>
      <c r="X1310" s="37" t="s">
        <v>3455</v>
      </c>
    </row>
    <row r="1311" spans="1:37" s="3" customFormat="1" ht="16.5" customHeight="1">
      <c r="A1311" s="38">
        <v>5</v>
      </c>
      <c r="B1311" s="39">
        <v>20701</v>
      </c>
      <c r="C1311" s="38">
        <v>10280586</v>
      </c>
      <c r="D1311" s="40" t="s">
        <v>809</v>
      </c>
      <c r="E1311" s="58">
        <v>3</v>
      </c>
      <c r="F1311" s="38">
        <v>102</v>
      </c>
      <c r="G1311" s="38" t="s">
        <v>23</v>
      </c>
      <c r="H1311" s="42">
        <v>6025.65</v>
      </c>
      <c r="I1311" s="57"/>
      <c r="J1311" s="44">
        <v>42733</v>
      </c>
      <c r="K1311" s="42">
        <v>0</v>
      </c>
      <c r="L1311" s="42">
        <v>4416.97</v>
      </c>
      <c r="M1311" s="44">
        <v>45199</v>
      </c>
      <c r="N1311" s="42">
        <f>H1311-K1311-L1311</f>
        <v>1608.6799999999994</v>
      </c>
      <c r="O1311" s="42">
        <v>0</v>
      </c>
      <c r="P1311" s="45">
        <v>0.13</v>
      </c>
      <c r="Q1311" s="42">
        <v>0</v>
      </c>
      <c r="R1311" s="42">
        <v>0</v>
      </c>
      <c r="S1311" s="42">
        <f>N1311</f>
        <v>1608.6799999999994</v>
      </c>
      <c r="T1311" s="38">
        <v>5000</v>
      </c>
      <c r="U1311" s="14">
        <f>S1311/H1311</f>
        <v>0.26697202791400088</v>
      </c>
      <c r="V1311" s="19"/>
      <c r="W1311" s="19"/>
      <c r="X1311" s="37" t="s">
        <v>3466</v>
      </c>
    </row>
    <row r="1312" spans="1:37" s="3" customFormat="1" ht="16.5" customHeight="1">
      <c r="A1312" s="38">
        <v>35</v>
      </c>
      <c r="B1312" s="39">
        <v>10755</v>
      </c>
      <c r="C1312" s="38">
        <v>10287649</v>
      </c>
      <c r="D1312" s="40" t="s">
        <v>1907</v>
      </c>
      <c r="E1312" s="38">
        <v>5</v>
      </c>
      <c r="F1312" s="38">
        <v>116</v>
      </c>
      <c r="G1312" s="38" t="s">
        <v>23</v>
      </c>
      <c r="H1312" s="42">
        <v>12393</v>
      </c>
      <c r="I1312" s="48"/>
      <c r="J1312" s="44">
        <v>42334</v>
      </c>
      <c r="K1312" s="42">
        <v>0</v>
      </c>
      <c r="L1312" s="42">
        <v>9081.18</v>
      </c>
      <c r="M1312" s="44">
        <v>45107</v>
      </c>
      <c r="N1312" s="42">
        <f>H1312-K1312-L1312</f>
        <v>3311.8199999999997</v>
      </c>
      <c r="O1312" s="42">
        <v>0</v>
      </c>
      <c r="P1312" s="45">
        <v>0.13</v>
      </c>
      <c r="Q1312" s="42">
        <v>0</v>
      </c>
      <c r="R1312" s="42">
        <v>0</v>
      </c>
      <c r="S1312" s="42">
        <f>N1312-R1312</f>
        <v>3311.8199999999997</v>
      </c>
      <c r="T1312" s="38">
        <v>5000</v>
      </c>
      <c r="U1312" s="14">
        <f>S1312/H1312</f>
        <v>0.26723311546840955</v>
      </c>
      <c r="V1312" s="19"/>
      <c r="W1312" s="19"/>
      <c r="X1312" s="37" t="s">
        <v>3464</v>
      </c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</row>
    <row r="1313" spans="1:37" s="3" customFormat="1" ht="16.5" customHeight="1">
      <c r="A1313" s="38">
        <v>241</v>
      </c>
      <c r="B1313" s="39">
        <v>10748</v>
      </c>
      <c r="C1313" s="38">
        <v>10310194</v>
      </c>
      <c r="D1313" s="40" t="s">
        <v>139</v>
      </c>
      <c r="E1313" s="41">
        <v>1</v>
      </c>
      <c r="F1313" s="38">
        <v>105</v>
      </c>
      <c r="G1313" s="38" t="s">
        <v>23</v>
      </c>
      <c r="H1313" s="42">
        <v>641.03</v>
      </c>
      <c r="I1313" s="57"/>
      <c r="J1313" s="44">
        <v>42667</v>
      </c>
      <c r="K1313" s="42">
        <v>0</v>
      </c>
      <c r="L1313" s="42">
        <v>469.43</v>
      </c>
      <c r="M1313" s="44">
        <v>45199</v>
      </c>
      <c r="N1313" s="42">
        <f>H1313-L1313</f>
        <v>171.59999999999997</v>
      </c>
      <c r="O1313" s="42">
        <v>0</v>
      </c>
      <c r="P1313" s="45">
        <v>0.13</v>
      </c>
      <c r="Q1313" s="42">
        <v>0</v>
      </c>
      <c r="R1313" s="42">
        <v>0</v>
      </c>
      <c r="S1313" s="42">
        <f>N1313</f>
        <v>171.59999999999997</v>
      </c>
      <c r="T1313" s="38">
        <v>5000</v>
      </c>
      <c r="U1313" s="14">
        <f>S1313/H1313</f>
        <v>0.26769417967957815</v>
      </c>
      <c r="V1313" s="19"/>
      <c r="W1313" s="19"/>
      <c r="X1313" s="37" t="s">
        <v>3459</v>
      </c>
    </row>
    <row r="1314" spans="1:37" s="3" customFormat="1" ht="16.5" customHeight="1">
      <c r="A1314" s="38">
        <v>242</v>
      </c>
      <c r="B1314" s="39">
        <v>10748</v>
      </c>
      <c r="C1314" s="38">
        <v>10310522</v>
      </c>
      <c r="D1314" s="40" t="s">
        <v>138</v>
      </c>
      <c r="E1314" s="41">
        <v>1</v>
      </c>
      <c r="F1314" s="38">
        <v>105</v>
      </c>
      <c r="G1314" s="38" t="s">
        <v>23</v>
      </c>
      <c r="H1314" s="42">
        <v>615.38</v>
      </c>
      <c r="I1314" s="57"/>
      <c r="J1314" s="44">
        <v>42667</v>
      </c>
      <c r="K1314" s="42">
        <v>0</v>
      </c>
      <c r="L1314" s="42">
        <v>450.64</v>
      </c>
      <c r="M1314" s="44">
        <v>45199</v>
      </c>
      <c r="N1314" s="42">
        <f>H1314-L1314</f>
        <v>164.74</v>
      </c>
      <c r="O1314" s="42">
        <v>0</v>
      </c>
      <c r="P1314" s="45">
        <v>0.13</v>
      </c>
      <c r="Q1314" s="42">
        <v>0</v>
      </c>
      <c r="R1314" s="42">
        <v>0</v>
      </c>
      <c r="S1314" s="42">
        <f>N1314</f>
        <v>164.74</v>
      </c>
      <c r="T1314" s="38">
        <v>5000</v>
      </c>
      <c r="U1314" s="14">
        <f>S1314/H1314</f>
        <v>0.26770450778380839</v>
      </c>
      <c r="V1314" s="19"/>
      <c r="W1314" s="19"/>
      <c r="X1314" s="37" t="s">
        <v>3459</v>
      </c>
    </row>
    <row r="1315" spans="1:37" s="3" customFormat="1" ht="16.5" customHeight="1">
      <c r="A1315" s="38">
        <v>115</v>
      </c>
      <c r="B1315" s="39">
        <v>10736</v>
      </c>
      <c r="C1315" s="38">
        <v>10284118</v>
      </c>
      <c r="D1315" s="40" t="s">
        <v>1907</v>
      </c>
      <c r="E1315" s="31">
        <v>6</v>
      </c>
      <c r="F1315" s="38">
        <v>114</v>
      </c>
      <c r="G1315" s="38" t="s">
        <v>23</v>
      </c>
      <c r="H1315" s="42">
        <v>14871.6</v>
      </c>
      <c r="I1315" s="49"/>
      <c r="J1315" s="44">
        <v>42393</v>
      </c>
      <c r="K1315" s="42">
        <v>0</v>
      </c>
      <c r="L1315" s="42">
        <v>10890.39</v>
      </c>
      <c r="M1315" s="44">
        <v>45107</v>
      </c>
      <c r="N1315" s="42">
        <f>H1315-K1315-L1315</f>
        <v>3981.2100000000009</v>
      </c>
      <c r="O1315" s="42">
        <v>0</v>
      </c>
      <c r="P1315" s="45">
        <v>0.13</v>
      </c>
      <c r="Q1315" s="42">
        <v>0</v>
      </c>
      <c r="R1315" s="42">
        <v>0</v>
      </c>
      <c r="S1315" s="42">
        <f>N1315-R1315</f>
        <v>3981.2100000000009</v>
      </c>
      <c r="T1315" s="38">
        <v>5000</v>
      </c>
      <c r="U1315" s="14">
        <f>S1315/H1315</f>
        <v>0.26770555959009124</v>
      </c>
      <c r="V1315" s="19"/>
      <c r="W1315" s="19"/>
      <c r="X1315" s="37" t="s">
        <v>3461</v>
      </c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</row>
    <row r="1316" spans="1:37" s="3" customFormat="1" ht="16.5" customHeight="1">
      <c r="A1316" s="38">
        <v>239</v>
      </c>
      <c r="B1316" s="39">
        <v>10748</v>
      </c>
      <c r="C1316" s="38">
        <v>10310192</v>
      </c>
      <c r="D1316" s="40" t="s">
        <v>631</v>
      </c>
      <c r="E1316" s="41">
        <v>1</v>
      </c>
      <c r="F1316" s="38">
        <v>105</v>
      </c>
      <c r="G1316" s="38" t="s">
        <v>23</v>
      </c>
      <c r="H1316" s="42">
        <v>1299.1500000000001</v>
      </c>
      <c r="I1316" s="57"/>
      <c r="J1316" s="44">
        <v>42667</v>
      </c>
      <c r="K1316" s="42">
        <v>0</v>
      </c>
      <c r="L1316" s="42">
        <v>951.36</v>
      </c>
      <c r="M1316" s="44">
        <v>45199</v>
      </c>
      <c r="N1316" s="42">
        <f>H1316-L1316</f>
        <v>347.79000000000008</v>
      </c>
      <c r="O1316" s="42">
        <v>0</v>
      </c>
      <c r="P1316" s="45">
        <v>0.13</v>
      </c>
      <c r="Q1316" s="42">
        <v>0</v>
      </c>
      <c r="R1316" s="42">
        <v>0</v>
      </c>
      <c r="S1316" s="42">
        <f>N1316</f>
        <v>347.79000000000008</v>
      </c>
      <c r="T1316" s="38">
        <v>5000</v>
      </c>
      <c r="U1316" s="14">
        <f>S1316/H1316</f>
        <v>0.26770580764345925</v>
      </c>
      <c r="V1316" s="19"/>
      <c r="W1316" s="19"/>
      <c r="X1316" s="37" t="s">
        <v>3459</v>
      </c>
    </row>
    <row r="1317" spans="1:37" s="3" customFormat="1" ht="16.5" customHeight="1">
      <c r="A1317" s="38">
        <v>245</v>
      </c>
      <c r="B1317" s="39">
        <v>10748</v>
      </c>
      <c r="C1317" s="38">
        <v>10310786</v>
      </c>
      <c r="D1317" s="40" t="s">
        <v>409</v>
      </c>
      <c r="E1317" s="58">
        <v>12</v>
      </c>
      <c r="F1317" s="38">
        <v>105</v>
      </c>
      <c r="G1317" s="38" t="s">
        <v>23</v>
      </c>
      <c r="H1317" s="42">
        <v>4648.2</v>
      </c>
      <c r="I1317" s="57"/>
      <c r="J1317" s="44">
        <v>42667</v>
      </c>
      <c r="K1317" s="42">
        <v>0</v>
      </c>
      <c r="L1317" s="42">
        <v>3403.84</v>
      </c>
      <c r="M1317" s="44">
        <v>45199</v>
      </c>
      <c r="N1317" s="42">
        <f>H1317-L1317</f>
        <v>1244.3599999999997</v>
      </c>
      <c r="O1317" s="42">
        <v>0</v>
      </c>
      <c r="P1317" s="45">
        <v>0.13</v>
      </c>
      <c r="Q1317" s="42">
        <v>0</v>
      </c>
      <c r="R1317" s="42">
        <v>0</v>
      </c>
      <c r="S1317" s="42">
        <f>N1317</f>
        <v>1244.3599999999997</v>
      </c>
      <c r="T1317" s="38">
        <v>5000</v>
      </c>
      <c r="U1317" s="14">
        <f>S1317/H1317</f>
        <v>0.26770792995137899</v>
      </c>
      <c r="V1317" s="19"/>
      <c r="W1317" s="19"/>
      <c r="X1317" s="37" t="s">
        <v>3459</v>
      </c>
    </row>
    <row r="1318" spans="1:37" s="3" customFormat="1" ht="16.5" customHeight="1">
      <c r="A1318" s="38">
        <v>794</v>
      </c>
      <c r="B1318" s="39">
        <v>40710</v>
      </c>
      <c r="C1318" s="38">
        <v>10294656</v>
      </c>
      <c r="D1318" s="40" t="s">
        <v>969</v>
      </c>
      <c r="E1318" s="58">
        <v>20</v>
      </c>
      <c r="F1318" s="38">
        <v>105</v>
      </c>
      <c r="G1318" s="38" t="s">
        <v>23</v>
      </c>
      <c r="H1318" s="42">
        <v>3951.13</v>
      </c>
      <c r="I1318" s="57"/>
      <c r="J1318" s="44">
        <v>42668</v>
      </c>
      <c r="K1318" s="42">
        <v>0</v>
      </c>
      <c r="L1318" s="42">
        <v>2893.38</v>
      </c>
      <c r="M1318" s="44">
        <v>45199</v>
      </c>
      <c r="N1318" s="42">
        <f>H1318-K1318-L1318</f>
        <v>1057.75</v>
      </c>
      <c r="O1318" s="42">
        <v>0</v>
      </c>
      <c r="P1318" s="45">
        <v>0.13</v>
      </c>
      <c r="Q1318" s="42">
        <v>0</v>
      </c>
      <c r="R1318" s="42">
        <v>0</v>
      </c>
      <c r="S1318" s="42">
        <f>N1318</f>
        <v>1057.75</v>
      </c>
      <c r="T1318" s="38">
        <v>5000</v>
      </c>
      <c r="U1318" s="14">
        <f>S1318/H1318</f>
        <v>0.26770822524189281</v>
      </c>
      <c r="V1318" s="19"/>
      <c r="W1318" s="19"/>
      <c r="X1318" s="37" t="s">
        <v>3467</v>
      </c>
    </row>
    <row r="1319" spans="1:37" s="3" customFormat="1" ht="16.5" customHeight="1">
      <c r="A1319" s="38">
        <v>113</v>
      </c>
      <c r="B1319" s="39">
        <v>10736</v>
      </c>
      <c r="C1319" s="38">
        <v>10284116</v>
      </c>
      <c r="D1319" s="40" t="s">
        <v>1905</v>
      </c>
      <c r="E1319" s="31">
        <v>2</v>
      </c>
      <c r="F1319" s="38">
        <v>114</v>
      </c>
      <c r="G1319" s="38" t="s">
        <v>23</v>
      </c>
      <c r="H1319" s="42">
        <v>9743.58</v>
      </c>
      <c r="I1319" s="49"/>
      <c r="J1319" s="44">
        <v>42393</v>
      </c>
      <c r="K1319" s="42">
        <v>0</v>
      </c>
      <c r="L1319" s="42">
        <v>7135.14</v>
      </c>
      <c r="M1319" s="44">
        <v>45107</v>
      </c>
      <c r="N1319" s="42">
        <f>H1319-K1319-L1319</f>
        <v>2608.4399999999996</v>
      </c>
      <c r="O1319" s="42">
        <v>0</v>
      </c>
      <c r="P1319" s="45">
        <v>0.13</v>
      </c>
      <c r="Q1319" s="42">
        <v>0</v>
      </c>
      <c r="R1319" s="42">
        <v>0</v>
      </c>
      <c r="S1319" s="42">
        <f>N1319-R1319</f>
        <v>2608.4399999999996</v>
      </c>
      <c r="T1319" s="38">
        <v>5000</v>
      </c>
      <c r="U1319" s="14">
        <f>S1319/H1319</f>
        <v>0.26770858349805715</v>
      </c>
      <c r="V1319" s="19"/>
      <c r="W1319" s="19"/>
      <c r="X1319" s="37" t="s">
        <v>3461</v>
      </c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</row>
    <row r="1320" spans="1:37" s="3" customFormat="1" ht="16.5" customHeight="1">
      <c r="A1320" s="38">
        <v>237</v>
      </c>
      <c r="B1320" s="39">
        <v>10748</v>
      </c>
      <c r="C1320" s="38">
        <v>10310190</v>
      </c>
      <c r="D1320" s="40" t="s">
        <v>141</v>
      </c>
      <c r="E1320" s="41">
        <v>1</v>
      </c>
      <c r="F1320" s="38">
        <v>105</v>
      </c>
      <c r="G1320" s="38" t="s">
        <v>23</v>
      </c>
      <c r="H1320" s="42">
        <v>1692.31</v>
      </c>
      <c r="I1320" s="57"/>
      <c r="J1320" s="44">
        <v>42667</v>
      </c>
      <c r="K1320" s="42">
        <v>0</v>
      </c>
      <c r="L1320" s="42">
        <v>1239.26</v>
      </c>
      <c r="M1320" s="44">
        <v>45199</v>
      </c>
      <c r="N1320" s="42">
        <f>H1320-L1320</f>
        <v>453.04999999999995</v>
      </c>
      <c r="O1320" s="42">
        <v>0</v>
      </c>
      <c r="P1320" s="45">
        <v>0.13</v>
      </c>
      <c r="Q1320" s="42">
        <v>0</v>
      </c>
      <c r="R1320" s="42">
        <v>0</v>
      </c>
      <c r="S1320" s="42">
        <f>N1320</f>
        <v>453.04999999999995</v>
      </c>
      <c r="T1320" s="38">
        <v>5000</v>
      </c>
      <c r="U1320" s="14">
        <f>S1320/H1320</f>
        <v>0.26771099857591102</v>
      </c>
      <c r="V1320" s="19"/>
      <c r="W1320" s="19"/>
      <c r="X1320" s="37" t="s">
        <v>3459</v>
      </c>
    </row>
    <row r="1321" spans="1:37" s="3" customFormat="1" ht="16.5" customHeight="1">
      <c r="A1321" s="38">
        <v>238</v>
      </c>
      <c r="B1321" s="39">
        <v>10748</v>
      </c>
      <c r="C1321" s="38">
        <v>10310191</v>
      </c>
      <c r="D1321" s="40" t="s">
        <v>140</v>
      </c>
      <c r="E1321" s="41">
        <v>1</v>
      </c>
      <c r="F1321" s="38">
        <v>105</v>
      </c>
      <c r="G1321" s="38" t="s">
        <v>23</v>
      </c>
      <c r="H1321" s="42">
        <v>1692.31</v>
      </c>
      <c r="I1321" s="57"/>
      <c r="J1321" s="44">
        <v>42667</v>
      </c>
      <c r="K1321" s="42">
        <v>0</v>
      </c>
      <c r="L1321" s="42">
        <v>1239.26</v>
      </c>
      <c r="M1321" s="44">
        <v>45199</v>
      </c>
      <c r="N1321" s="42">
        <f>H1321-L1321</f>
        <v>453.04999999999995</v>
      </c>
      <c r="O1321" s="42">
        <v>0</v>
      </c>
      <c r="P1321" s="45">
        <v>0.13</v>
      </c>
      <c r="Q1321" s="42">
        <v>0</v>
      </c>
      <c r="R1321" s="42">
        <v>0</v>
      </c>
      <c r="S1321" s="42">
        <f>N1321</f>
        <v>453.04999999999995</v>
      </c>
      <c r="T1321" s="38">
        <v>5000</v>
      </c>
      <c r="U1321" s="14">
        <f>S1321/H1321</f>
        <v>0.26771099857591102</v>
      </c>
      <c r="V1321" s="19"/>
      <c r="W1321" s="19"/>
      <c r="X1321" s="37" t="s">
        <v>3459</v>
      </c>
    </row>
    <row r="1322" spans="1:37" s="3" customFormat="1" ht="16.5" customHeight="1">
      <c r="A1322" s="38">
        <v>243</v>
      </c>
      <c r="B1322" s="39">
        <v>10748</v>
      </c>
      <c r="C1322" s="38">
        <v>10310525</v>
      </c>
      <c r="D1322" s="40" t="s">
        <v>633</v>
      </c>
      <c r="E1322" s="41">
        <v>1</v>
      </c>
      <c r="F1322" s="38">
        <v>105</v>
      </c>
      <c r="G1322" s="38" t="s">
        <v>23</v>
      </c>
      <c r="H1322" s="42">
        <v>555.55999999999995</v>
      </c>
      <c r="I1322" s="57"/>
      <c r="J1322" s="44">
        <v>42667</v>
      </c>
      <c r="K1322" s="42">
        <v>0</v>
      </c>
      <c r="L1322" s="42">
        <v>406.83</v>
      </c>
      <c r="M1322" s="44">
        <v>45199</v>
      </c>
      <c r="N1322" s="42">
        <f>H1322-L1322</f>
        <v>148.72999999999996</v>
      </c>
      <c r="O1322" s="42">
        <v>0</v>
      </c>
      <c r="P1322" s="45">
        <v>0.13</v>
      </c>
      <c r="Q1322" s="42">
        <v>0</v>
      </c>
      <c r="R1322" s="42">
        <v>0</v>
      </c>
      <c r="S1322" s="42">
        <f>N1322</f>
        <v>148.72999999999996</v>
      </c>
      <c r="T1322" s="38">
        <v>5000</v>
      </c>
      <c r="U1322" s="14">
        <f>S1322/H1322</f>
        <v>0.2677118583051335</v>
      </c>
      <c r="V1322" s="19"/>
      <c r="W1322" s="19"/>
      <c r="X1322" s="37" t="s">
        <v>3459</v>
      </c>
    </row>
    <row r="1323" spans="1:37" s="3" customFormat="1" ht="16.5" customHeight="1">
      <c r="A1323" s="38">
        <v>240</v>
      </c>
      <c r="B1323" s="39">
        <v>10748</v>
      </c>
      <c r="C1323" s="38">
        <v>10310193</v>
      </c>
      <c r="D1323" s="40" t="s">
        <v>632</v>
      </c>
      <c r="E1323" s="41">
        <v>1</v>
      </c>
      <c r="F1323" s="38">
        <v>105</v>
      </c>
      <c r="G1323" s="38" t="s">
        <v>23</v>
      </c>
      <c r="H1323" s="42">
        <v>470.09</v>
      </c>
      <c r="I1323" s="57"/>
      <c r="J1323" s="44">
        <v>42667</v>
      </c>
      <c r="K1323" s="42">
        <v>0</v>
      </c>
      <c r="L1323" s="42">
        <v>344.24</v>
      </c>
      <c r="M1323" s="44">
        <v>45199</v>
      </c>
      <c r="N1323" s="42">
        <f>H1323-L1323</f>
        <v>125.84999999999997</v>
      </c>
      <c r="O1323" s="42">
        <v>0</v>
      </c>
      <c r="P1323" s="45">
        <v>0.13</v>
      </c>
      <c r="Q1323" s="42">
        <v>0</v>
      </c>
      <c r="R1323" s="42">
        <v>0</v>
      </c>
      <c r="S1323" s="42">
        <f>N1323</f>
        <v>125.84999999999997</v>
      </c>
      <c r="T1323" s="38">
        <v>5000</v>
      </c>
      <c r="U1323" s="14">
        <f>S1323/H1323</f>
        <v>0.26771469293114081</v>
      </c>
      <c r="V1323" s="19"/>
      <c r="W1323" s="19"/>
      <c r="X1323" s="37" t="s">
        <v>3459</v>
      </c>
    </row>
    <row r="1324" spans="1:37" s="3" customFormat="1" ht="16.5" customHeight="1">
      <c r="A1324" s="38">
        <v>116</v>
      </c>
      <c r="B1324" s="39">
        <v>10736</v>
      </c>
      <c r="C1324" s="38">
        <v>10284120</v>
      </c>
      <c r="D1324" s="40" t="s">
        <v>76</v>
      </c>
      <c r="E1324" s="31">
        <v>5</v>
      </c>
      <c r="F1324" s="38">
        <v>114</v>
      </c>
      <c r="G1324" s="38" t="s">
        <v>23</v>
      </c>
      <c r="H1324" s="42">
        <v>5982.9</v>
      </c>
      <c r="I1324" s="49"/>
      <c r="J1324" s="44">
        <v>42393</v>
      </c>
      <c r="K1324" s="42">
        <v>0</v>
      </c>
      <c r="L1324" s="42">
        <v>4381.1499999999996</v>
      </c>
      <c r="M1324" s="44">
        <v>45107</v>
      </c>
      <c r="N1324" s="42">
        <f>H1324-K1324-L1324</f>
        <v>1601.75</v>
      </c>
      <c r="O1324" s="42">
        <v>0</v>
      </c>
      <c r="P1324" s="45">
        <v>0.13</v>
      </c>
      <c r="Q1324" s="42">
        <v>0</v>
      </c>
      <c r="R1324" s="42">
        <v>0</v>
      </c>
      <c r="S1324" s="42">
        <f>N1324-R1324</f>
        <v>1601.75</v>
      </c>
      <c r="T1324" s="38">
        <v>5000</v>
      </c>
      <c r="U1324" s="14">
        <f>S1324/H1324</f>
        <v>0.26772133914991059</v>
      </c>
      <c r="V1324" s="19"/>
      <c r="W1324" s="19"/>
      <c r="X1324" s="37" t="s">
        <v>3461</v>
      </c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</row>
    <row r="1325" spans="1:37" s="3" customFormat="1" ht="16.5" customHeight="1">
      <c r="A1325" s="38">
        <v>672</v>
      </c>
      <c r="B1325" s="39">
        <v>10737</v>
      </c>
      <c r="C1325" s="38">
        <v>10288864</v>
      </c>
      <c r="D1325" s="40" t="s">
        <v>145</v>
      </c>
      <c r="E1325" s="58">
        <v>16</v>
      </c>
      <c r="F1325" s="38">
        <v>104</v>
      </c>
      <c r="G1325" s="38" t="s">
        <v>23</v>
      </c>
      <c r="H1325" s="42">
        <v>10317.44</v>
      </c>
      <c r="I1325" s="57"/>
      <c r="J1325" s="44">
        <v>42701</v>
      </c>
      <c r="K1325" s="42">
        <v>0</v>
      </c>
      <c r="L1325" s="42">
        <v>7525.36</v>
      </c>
      <c r="M1325" s="44">
        <v>45199</v>
      </c>
      <c r="N1325" s="42">
        <f>H1325-L1325</f>
        <v>2792.0800000000008</v>
      </c>
      <c r="O1325" s="42">
        <v>0</v>
      </c>
      <c r="P1325" s="45">
        <v>0.13</v>
      </c>
      <c r="Q1325" s="42">
        <v>0</v>
      </c>
      <c r="R1325" s="42">
        <v>0</v>
      </c>
      <c r="S1325" s="42">
        <f>N1325</f>
        <v>2792.0800000000008</v>
      </c>
      <c r="T1325" s="38">
        <v>5000</v>
      </c>
      <c r="U1325" s="14">
        <f>S1325/H1325</f>
        <v>0.27061751752372687</v>
      </c>
      <c r="V1325" s="19"/>
      <c r="W1325" s="19"/>
      <c r="X1325" s="37" t="s">
        <v>3461</v>
      </c>
    </row>
    <row r="1326" spans="1:37" s="3" customFormat="1" ht="16.5" customHeight="1">
      <c r="A1326" s="38">
        <v>732</v>
      </c>
      <c r="B1326" s="39">
        <v>10800</v>
      </c>
      <c r="C1326" s="38">
        <v>10315977</v>
      </c>
      <c r="D1326" s="40" t="s">
        <v>1163</v>
      </c>
      <c r="E1326" s="38">
        <v>1</v>
      </c>
      <c r="F1326" s="38">
        <v>87</v>
      </c>
      <c r="G1326" s="38" t="s">
        <v>23</v>
      </c>
      <c r="H1326" s="42">
        <v>2508.5500000000002</v>
      </c>
      <c r="I1326" s="2"/>
      <c r="J1326" s="44">
        <v>43214</v>
      </c>
      <c r="K1326" s="42">
        <v>0</v>
      </c>
      <c r="L1326" s="42">
        <v>1521.18</v>
      </c>
      <c r="M1326" s="44">
        <v>45016</v>
      </c>
      <c r="N1326" s="42">
        <f>H1326-K1326-L1326</f>
        <v>987.37000000000012</v>
      </c>
      <c r="O1326" s="42">
        <v>346.67</v>
      </c>
      <c r="P1326" s="45">
        <v>0.13</v>
      </c>
      <c r="Q1326" s="42">
        <v>39.880000000000003</v>
      </c>
      <c r="R1326" s="42">
        <v>306.79000000000002</v>
      </c>
      <c r="S1326" s="42">
        <f>N1326-R1326</f>
        <v>680.58000000000015</v>
      </c>
      <c r="T1326" s="38">
        <v>2505</v>
      </c>
      <c r="U1326" s="14">
        <f>S1326/H1326</f>
        <v>0.27130413984174129</v>
      </c>
      <c r="V1326" s="19"/>
      <c r="W1326" s="19"/>
      <c r="X1326" s="37" t="s">
        <v>3465</v>
      </c>
    </row>
    <row r="1327" spans="1:37" s="3" customFormat="1" ht="16.5" customHeight="1">
      <c r="A1327" s="38">
        <v>55</v>
      </c>
      <c r="B1327" s="39">
        <v>50100</v>
      </c>
      <c r="C1327" s="38">
        <v>10308926</v>
      </c>
      <c r="D1327" s="40" t="s">
        <v>384</v>
      </c>
      <c r="E1327" s="58">
        <v>127</v>
      </c>
      <c r="F1327" s="38">
        <v>60</v>
      </c>
      <c r="G1327" s="38" t="s">
        <v>23</v>
      </c>
      <c r="H1327" s="42">
        <v>1156.6400000000001</v>
      </c>
      <c r="I1327" s="37"/>
      <c r="J1327" s="44">
        <v>43828</v>
      </c>
      <c r="K1327" s="42">
        <v>0</v>
      </c>
      <c r="L1327" s="42">
        <v>842.45</v>
      </c>
      <c r="M1327" s="44">
        <v>45200</v>
      </c>
      <c r="N1327" s="42">
        <v>314.19</v>
      </c>
      <c r="O1327" s="42">
        <v>0</v>
      </c>
      <c r="P1327" s="45">
        <f>IF(J1327&lt;DATEVALUE("2009-1-1"),3%,13%)</f>
        <v>0.13</v>
      </c>
      <c r="Q1327" s="42">
        <f>IF(P1327=13%,ROUND(O1327/(1+P1327)*P1327,2),ROUND(O1327/(1+0.03)*0.02,2))</f>
        <v>0</v>
      </c>
      <c r="R1327" s="42">
        <f>O1327-Q1327</f>
        <v>0</v>
      </c>
      <c r="S1327" s="42">
        <f>N1327-R1327</f>
        <v>314.19</v>
      </c>
      <c r="T1327" s="38">
        <v>5000</v>
      </c>
      <c r="U1327" s="14">
        <f>S1327/H1327</f>
        <v>0.27164026836353572</v>
      </c>
      <c r="V1327" s="19"/>
      <c r="W1327" s="19"/>
      <c r="X1327" s="37" t="s">
        <v>3477</v>
      </c>
    </row>
    <row r="1328" spans="1:37" s="3" customFormat="1" ht="16.5" customHeight="1">
      <c r="A1328" s="38">
        <v>750</v>
      </c>
      <c r="B1328" s="39">
        <v>40709</v>
      </c>
      <c r="C1328" s="38">
        <v>10285517</v>
      </c>
      <c r="D1328" s="40" t="s">
        <v>937</v>
      </c>
      <c r="E1328" s="58">
        <v>1</v>
      </c>
      <c r="F1328" s="38">
        <v>120</v>
      </c>
      <c r="G1328" s="38" t="s">
        <v>262</v>
      </c>
      <c r="H1328" s="42">
        <v>73000</v>
      </c>
      <c r="I1328" s="57"/>
      <c r="J1328" s="44">
        <v>42396</v>
      </c>
      <c r="K1328" s="42">
        <v>0</v>
      </c>
      <c r="L1328" s="42">
        <v>53168.44</v>
      </c>
      <c r="M1328" s="44">
        <v>45199</v>
      </c>
      <c r="N1328" s="42">
        <f>H1328-K1328-L1328</f>
        <v>19831.559999999998</v>
      </c>
      <c r="O1328" s="42">
        <v>0</v>
      </c>
      <c r="P1328" s="45">
        <v>0.13</v>
      </c>
      <c r="Q1328" s="42">
        <v>0</v>
      </c>
      <c r="R1328" s="42">
        <v>0</v>
      </c>
      <c r="S1328" s="42">
        <f>N1328-R1328</f>
        <v>19831.559999999998</v>
      </c>
      <c r="T1328" s="38">
        <v>5000</v>
      </c>
      <c r="U1328" s="14">
        <f>S1328/H1328</f>
        <v>0.271665205479452</v>
      </c>
      <c r="V1328" s="19"/>
      <c r="W1328" s="19"/>
      <c r="X1328" s="37" t="s">
        <v>3467</v>
      </c>
    </row>
    <row r="1329" spans="1:37" s="3" customFormat="1" ht="16.5" customHeight="1">
      <c r="A1329" s="38">
        <v>150</v>
      </c>
      <c r="B1329" s="39">
        <v>40712</v>
      </c>
      <c r="C1329" s="38">
        <v>10303970</v>
      </c>
      <c r="D1329" s="40" t="s">
        <v>2349</v>
      </c>
      <c r="E1329" s="38">
        <v>1</v>
      </c>
      <c r="F1329" s="38">
        <v>120</v>
      </c>
      <c r="G1329" s="38" t="s">
        <v>21</v>
      </c>
      <c r="H1329" s="42">
        <v>703689.75</v>
      </c>
      <c r="I1329" s="2"/>
      <c r="J1329" s="44">
        <v>42277</v>
      </c>
      <c r="K1329" s="42">
        <v>0</v>
      </c>
      <c r="L1329" s="42">
        <v>512520.74</v>
      </c>
      <c r="M1329" s="44">
        <v>45077</v>
      </c>
      <c r="N1329" s="42">
        <f>H1329-K1329-L1329</f>
        <v>191169.01</v>
      </c>
      <c r="O1329" s="42">
        <v>0</v>
      </c>
      <c r="P1329" s="45">
        <v>0.13</v>
      </c>
      <c r="Q1329" s="42">
        <v>0</v>
      </c>
      <c r="R1329" s="42">
        <v>0</v>
      </c>
      <c r="S1329" s="42">
        <f>N1329-R1329</f>
        <v>191169.01</v>
      </c>
      <c r="T1329" s="38">
        <v>5000</v>
      </c>
      <c r="U1329" s="14">
        <f>S1329/H1329</f>
        <v>0.27166661159978528</v>
      </c>
      <c r="V1329" s="19"/>
      <c r="W1329" s="19"/>
      <c r="X1329" s="37" t="s">
        <v>3467</v>
      </c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</row>
    <row r="1330" spans="1:37" s="3" customFormat="1" ht="16.5" customHeight="1">
      <c r="A1330" s="38">
        <v>182</v>
      </c>
      <c r="B1330" s="39">
        <v>40712</v>
      </c>
      <c r="C1330" s="38">
        <v>10319403</v>
      </c>
      <c r="D1330" s="40" t="s">
        <v>2298</v>
      </c>
      <c r="E1330" s="38">
        <v>1</v>
      </c>
      <c r="F1330" s="38">
        <v>120</v>
      </c>
      <c r="G1330" s="38" t="s">
        <v>2908</v>
      </c>
      <c r="H1330" s="42">
        <v>2892613.65</v>
      </c>
      <c r="I1330" s="2"/>
      <c r="J1330" s="44">
        <v>42274</v>
      </c>
      <c r="K1330" s="42">
        <v>0</v>
      </c>
      <c r="L1330" s="42">
        <v>2106786.96</v>
      </c>
      <c r="M1330" s="44">
        <v>45077</v>
      </c>
      <c r="N1330" s="42">
        <f>H1330-K1330-L1330</f>
        <v>785826.69</v>
      </c>
      <c r="O1330" s="42">
        <v>0</v>
      </c>
      <c r="P1330" s="45">
        <v>0.13</v>
      </c>
      <c r="Q1330" s="42">
        <v>0</v>
      </c>
      <c r="R1330" s="42">
        <v>0</v>
      </c>
      <c r="S1330" s="42">
        <f>N1330-R1330</f>
        <v>785826.69</v>
      </c>
      <c r="T1330" s="38">
        <v>1802</v>
      </c>
      <c r="U1330" s="14">
        <f>S1330/H1330</f>
        <v>0.27166666035749365</v>
      </c>
      <c r="V1330" s="19"/>
      <c r="W1330" s="19"/>
      <c r="X1330" s="37" t="s">
        <v>3467</v>
      </c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</row>
    <row r="1331" spans="1:37" s="3" customFormat="1" ht="16.5" customHeight="1">
      <c r="A1331" s="38">
        <v>100</v>
      </c>
      <c r="B1331" s="39">
        <v>40712</v>
      </c>
      <c r="C1331" s="38">
        <v>10303668</v>
      </c>
      <c r="D1331" s="40" t="s">
        <v>2298</v>
      </c>
      <c r="E1331" s="38">
        <v>1</v>
      </c>
      <c r="F1331" s="38">
        <v>120</v>
      </c>
      <c r="G1331" s="38" t="s">
        <v>2908</v>
      </c>
      <c r="H1331" s="42">
        <v>2981906.35</v>
      </c>
      <c r="I1331" s="2"/>
      <c r="J1331" s="44">
        <v>42274</v>
      </c>
      <c r="K1331" s="42">
        <v>0</v>
      </c>
      <c r="L1331" s="42">
        <v>2171821.81</v>
      </c>
      <c r="M1331" s="44">
        <v>45077</v>
      </c>
      <c r="N1331" s="42">
        <f>H1331-K1331-L1331</f>
        <v>810084.54</v>
      </c>
      <c r="O1331" s="42">
        <v>0</v>
      </c>
      <c r="P1331" s="45">
        <v>0.13</v>
      </c>
      <c r="Q1331" s="42">
        <v>0</v>
      </c>
      <c r="R1331" s="42">
        <v>0</v>
      </c>
      <c r="S1331" s="42">
        <f>N1331-R1331</f>
        <v>810084.54</v>
      </c>
      <c r="T1331" s="38">
        <v>5000</v>
      </c>
      <c r="U1331" s="14">
        <f>S1331/H1331</f>
        <v>0.27166666049052818</v>
      </c>
      <c r="V1331" s="19"/>
      <c r="W1331" s="19"/>
      <c r="X1331" s="37" t="s">
        <v>3467</v>
      </c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</row>
    <row r="1332" spans="1:37" s="3" customFormat="1" ht="16.5" customHeight="1">
      <c r="A1332" s="38">
        <v>179</v>
      </c>
      <c r="B1332" s="39">
        <v>40712</v>
      </c>
      <c r="C1332" s="38">
        <v>10319209</v>
      </c>
      <c r="D1332" s="40" t="s">
        <v>2295</v>
      </c>
      <c r="E1332" s="38">
        <v>1</v>
      </c>
      <c r="F1332" s="38">
        <v>120</v>
      </c>
      <c r="G1332" s="38" t="s">
        <v>2908</v>
      </c>
      <c r="H1332" s="42">
        <v>9296943.5800000001</v>
      </c>
      <c r="I1332" s="2"/>
      <c r="J1332" s="44">
        <v>42274</v>
      </c>
      <c r="K1332" s="42">
        <v>0</v>
      </c>
      <c r="L1332" s="42">
        <v>6771273.8899999997</v>
      </c>
      <c r="M1332" s="44">
        <v>45077</v>
      </c>
      <c r="N1332" s="42">
        <f>H1332-K1332-L1332</f>
        <v>2525669.6900000004</v>
      </c>
      <c r="O1332" s="42">
        <v>0</v>
      </c>
      <c r="P1332" s="45">
        <v>0.13</v>
      </c>
      <c r="Q1332" s="42">
        <v>0</v>
      </c>
      <c r="R1332" s="42">
        <v>0</v>
      </c>
      <c r="S1332" s="42">
        <f>N1332-R1332</f>
        <v>2525669.6900000004</v>
      </c>
      <c r="T1332" s="38">
        <v>1802</v>
      </c>
      <c r="U1332" s="14">
        <f>S1332/H1332</f>
        <v>0.27166666854183497</v>
      </c>
      <c r="V1332" s="19"/>
      <c r="W1332" s="19"/>
      <c r="X1332" s="37" t="s">
        <v>3467</v>
      </c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</row>
    <row r="1333" spans="1:37" s="3" customFormat="1" ht="16.5" customHeight="1">
      <c r="A1333" s="38">
        <v>102</v>
      </c>
      <c r="B1333" s="39">
        <v>40712</v>
      </c>
      <c r="C1333" s="38">
        <v>10303671</v>
      </c>
      <c r="D1333" s="40" t="s">
        <v>1355</v>
      </c>
      <c r="E1333" s="38">
        <v>1</v>
      </c>
      <c r="F1333" s="38">
        <v>120</v>
      </c>
      <c r="G1333" s="38" t="s">
        <v>21</v>
      </c>
      <c r="H1333" s="42">
        <v>5549916.6799999997</v>
      </c>
      <c r="I1333" s="2"/>
      <c r="J1333" s="44">
        <v>42276</v>
      </c>
      <c r="K1333" s="42">
        <v>0</v>
      </c>
      <c r="L1333" s="42">
        <v>4042189.28</v>
      </c>
      <c r="M1333" s="44">
        <v>45077</v>
      </c>
      <c r="N1333" s="42">
        <f>H1333-K1333-L1333</f>
        <v>1507727.4</v>
      </c>
      <c r="O1333" s="42">
        <v>0</v>
      </c>
      <c r="P1333" s="45">
        <v>0.13</v>
      </c>
      <c r="Q1333" s="42">
        <v>0</v>
      </c>
      <c r="R1333" s="42">
        <v>0</v>
      </c>
      <c r="S1333" s="42">
        <f>N1333-R1333</f>
        <v>1507727.4</v>
      </c>
      <c r="T1333" s="38">
        <v>5000</v>
      </c>
      <c r="U1333" s="14">
        <f>S1333/H1333</f>
        <v>0.27166667302111641</v>
      </c>
      <c r="V1333" s="19"/>
      <c r="W1333" s="19"/>
      <c r="X1333" s="37" t="s">
        <v>3467</v>
      </c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</row>
    <row r="1334" spans="1:37" s="3" customFormat="1" ht="16.5" customHeight="1">
      <c r="A1334" s="38">
        <v>98</v>
      </c>
      <c r="B1334" s="39">
        <v>40712</v>
      </c>
      <c r="C1334" s="38">
        <v>10303666</v>
      </c>
      <c r="D1334" s="40" t="s">
        <v>2296</v>
      </c>
      <c r="E1334" s="38">
        <v>1</v>
      </c>
      <c r="F1334" s="38">
        <v>120</v>
      </c>
      <c r="G1334" s="38" t="s">
        <v>2908</v>
      </c>
      <c r="H1334" s="42">
        <v>6037032.2199999997</v>
      </c>
      <c r="I1334" s="2"/>
      <c r="J1334" s="44">
        <v>42274</v>
      </c>
      <c r="K1334" s="42">
        <v>0</v>
      </c>
      <c r="L1334" s="42">
        <v>4396971.74</v>
      </c>
      <c r="M1334" s="44">
        <v>45077</v>
      </c>
      <c r="N1334" s="42">
        <f>H1334-K1334-L1334</f>
        <v>1640060.4799999995</v>
      </c>
      <c r="O1334" s="42">
        <v>0</v>
      </c>
      <c r="P1334" s="45">
        <v>0.13</v>
      </c>
      <c r="Q1334" s="42">
        <v>0</v>
      </c>
      <c r="R1334" s="42">
        <v>0</v>
      </c>
      <c r="S1334" s="42">
        <f>N1334-R1334</f>
        <v>1640060.4799999995</v>
      </c>
      <c r="T1334" s="38">
        <v>5000</v>
      </c>
      <c r="U1334" s="14">
        <f>S1334/H1334</f>
        <v>0.27166667664397515</v>
      </c>
      <c r="V1334" s="19"/>
      <c r="W1334" s="19"/>
      <c r="X1334" s="37" t="s">
        <v>3467</v>
      </c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</row>
    <row r="1335" spans="1:37" s="3" customFormat="1" ht="16.5" customHeight="1">
      <c r="A1335" s="38">
        <v>97</v>
      </c>
      <c r="B1335" s="39">
        <v>40712</v>
      </c>
      <c r="C1335" s="38">
        <v>10303665</v>
      </c>
      <c r="D1335" s="40" t="s">
        <v>2295</v>
      </c>
      <c r="E1335" s="38">
        <v>1</v>
      </c>
      <c r="F1335" s="38">
        <v>120</v>
      </c>
      <c r="G1335" s="38" t="s">
        <v>2908</v>
      </c>
      <c r="H1335" s="42">
        <v>9583932.8900000006</v>
      </c>
      <c r="I1335" s="2"/>
      <c r="J1335" s="44">
        <v>42274</v>
      </c>
      <c r="K1335" s="42">
        <v>0</v>
      </c>
      <c r="L1335" s="42">
        <v>6980297.6900000004</v>
      </c>
      <c r="M1335" s="44">
        <v>45077</v>
      </c>
      <c r="N1335" s="42">
        <f>H1335-K1335-L1335</f>
        <v>2603635.2000000002</v>
      </c>
      <c r="O1335" s="42">
        <v>0</v>
      </c>
      <c r="P1335" s="45">
        <v>0.13</v>
      </c>
      <c r="Q1335" s="42">
        <v>0</v>
      </c>
      <c r="R1335" s="42">
        <v>0</v>
      </c>
      <c r="S1335" s="42">
        <f>N1335-R1335</f>
        <v>2603635.2000000002</v>
      </c>
      <c r="T1335" s="38">
        <v>5000</v>
      </c>
      <c r="U1335" s="14">
        <f>S1335/H1335</f>
        <v>0.27166667691472118</v>
      </c>
      <c r="V1335" s="19"/>
      <c r="W1335" s="19"/>
      <c r="X1335" s="37" t="s">
        <v>3467</v>
      </c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</row>
    <row r="1336" spans="1:37" s="3" customFormat="1" ht="16.5" customHeight="1">
      <c r="A1336" s="38">
        <v>180</v>
      </c>
      <c r="B1336" s="39">
        <v>40712</v>
      </c>
      <c r="C1336" s="38">
        <v>10319210</v>
      </c>
      <c r="D1336" s="40" t="s">
        <v>2296</v>
      </c>
      <c r="E1336" s="38">
        <v>1</v>
      </c>
      <c r="F1336" s="38">
        <v>120</v>
      </c>
      <c r="G1336" s="38" t="s">
        <v>2908</v>
      </c>
      <c r="H1336" s="42">
        <v>5856254.2599999998</v>
      </c>
      <c r="I1336" s="2"/>
      <c r="J1336" s="44">
        <v>42274</v>
      </c>
      <c r="K1336" s="42">
        <v>0</v>
      </c>
      <c r="L1336" s="42">
        <v>4265305.08</v>
      </c>
      <c r="M1336" s="44">
        <v>45077</v>
      </c>
      <c r="N1336" s="42">
        <f>H1336-K1336-L1336</f>
        <v>1590949.1799999997</v>
      </c>
      <c r="O1336" s="42">
        <v>0</v>
      </c>
      <c r="P1336" s="45">
        <v>0.13</v>
      </c>
      <c r="Q1336" s="42">
        <v>0</v>
      </c>
      <c r="R1336" s="42">
        <v>0</v>
      </c>
      <c r="S1336" s="42">
        <f>N1336-R1336</f>
        <v>1590949.1799999997</v>
      </c>
      <c r="T1336" s="38">
        <v>1802</v>
      </c>
      <c r="U1336" s="14">
        <f>S1336/H1336</f>
        <v>0.27166668477266553</v>
      </c>
      <c r="V1336" s="19"/>
      <c r="W1336" s="19"/>
      <c r="X1336" s="37" t="s">
        <v>3467</v>
      </c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</row>
    <row r="1337" spans="1:37" s="3" customFormat="1" ht="16.5" customHeight="1">
      <c r="A1337" s="38">
        <v>99</v>
      </c>
      <c r="B1337" s="39">
        <v>40712</v>
      </c>
      <c r="C1337" s="38">
        <v>10303667</v>
      </c>
      <c r="D1337" s="40" t="s">
        <v>2297</v>
      </c>
      <c r="E1337" s="38">
        <v>1</v>
      </c>
      <c r="F1337" s="38">
        <v>120</v>
      </c>
      <c r="G1337" s="38" t="s">
        <v>2908</v>
      </c>
      <c r="H1337" s="42">
        <v>438309.55</v>
      </c>
      <c r="I1337" s="2"/>
      <c r="J1337" s="44">
        <v>42274</v>
      </c>
      <c r="K1337" s="42">
        <v>0</v>
      </c>
      <c r="L1337" s="42">
        <v>319235.40000000002</v>
      </c>
      <c r="M1337" s="44">
        <v>45077</v>
      </c>
      <c r="N1337" s="42">
        <f>H1337-K1337-L1337</f>
        <v>119074.14999999997</v>
      </c>
      <c r="O1337" s="42">
        <v>0</v>
      </c>
      <c r="P1337" s="45">
        <v>0.13</v>
      </c>
      <c r="Q1337" s="42">
        <v>0</v>
      </c>
      <c r="R1337" s="42">
        <v>0</v>
      </c>
      <c r="S1337" s="42">
        <f>N1337-R1337</f>
        <v>119074.14999999997</v>
      </c>
      <c r="T1337" s="38">
        <v>5000</v>
      </c>
      <c r="U1337" s="14">
        <f>S1337/H1337</f>
        <v>0.27166679347963091</v>
      </c>
      <c r="V1337" s="19"/>
      <c r="W1337" s="19"/>
      <c r="X1337" s="37" t="s">
        <v>3467</v>
      </c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</row>
    <row r="1338" spans="1:37" s="3" customFormat="1" ht="16.5" customHeight="1">
      <c r="A1338" s="38">
        <v>172</v>
      </c>
      <c r="B1338" s="39">
        <v>10741</v>
      </c>
      <c r="C1338" s="38">
        <v>10282479</v>
      </c>
      <c r="D1338" s="40" t="s">
        <v>425</v>
      </c>
      <c r="E1338" s="38">
        <v>1</v>
      </c>
      <c r="F1338" s="38">
        <v>120</v>
      </c>
      <c r="G1338" s="38" t="s">
        <v>21</v>
      </c>
      <c r="H1338" s="42">
        <v>150749.01999999999</v>
      </c>
      <c r="I1338" s="49"/>
      <c r="J1338" s="44">
        <v>42305</v>
      </c>
      <c r="K1338" s="42">
        <v>0</v>
      </c>
      <c r="L1338" s="42">
        <v>109795.5</v>
      </c>
      <c r="M1338" s="44">
        <v>45107</v>
      </c>
      <c r="N1338" s="42">
        <f>H1338-K1338-L1338</f>
        <v>40953.51999999999</v>
      </c>
      <c r="O1338" s="42">
        <v>0</v>
      </c>
      <c r="P1338" s="45">
        <v>0.13</v>
      </c>
      <c r="Q1338" s="42">
        <v>0</v>
      </c>
      <c r="R1338" s="42">
        <v>0</v>
      </c>
      <c r="S1338" s="42">
        <f>N1338-R1338</f>
        <v>40953.51999999999</v>
      </c>
      <c r="T1338" s="38">
        <v>5000</v>
      </c>
      <c r="U1338" s="14">
        <f>S1338/H1338</f>
        <v>0.27166690702201574</v>
      </c>
      <c r="V1338" s="19"/>
      <c r="W1338" s="19"/>
      <c r="X1338" s="37" t="s">
        <v>3462</v>
      </c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</row>
    <row r="1339" spans="1:37" s="3" customFormat="1" ht="16.5" customHeight="1">
      <c r="A1339" s="38">
        <v>181</v>
      </c>
      <c r="B1339" s="39">
        <v>40712</v>
      </c>
      <c r="C1339" s="38">
        <v>10319211</v>
      </c>
      <c r="D1339" s="40" t="s">
        <v>2297</v>
      </c>
      <c r="E1339" s="38">
        <v>1</v>
      </c>
      <c r="F1339" s="38">
        <v>120</v>
      </c>
      <c r="G1339" s="38" t="s">
        <v>2908</v>
      </c>
      <c r="H1339" s="42">
        <v>425184.45</v>
      </c>
      <c r="I1339" s="2"/>
      <c r="J1339" s="44">
        <v>42274</v>
      </c>
      <c r="K1339" s="42">
        <v>0</v>
      </c>
      <c r="L1339" s="42">
        <v>309675.89</v>
      </c>
      <c r="M1339" s="44">
        <v>45077</v>
      </c>
      <c r="N1339" s="42">
        <f>H1339-K1339-L1339</f>
        <v>115508.56</v>
      </c>
      <c r="O1339" s="42">
        <v>0</v>
      </c>
      <c r="P1339" s="45">
        <v>0.13</v>
      </c>
      <c r="Q1339" s="42">
        <v>0</v>
      </c>
      <c r="R1339" s="42">
        <v>0</v>
      </c>
      <c r="S1339" s="42">
        <f>N1339-R1339</f>
        <v>115508.56</v>
      </c>
      <c r="T1339" s="38">
        <v>1802</v>
      </c>
      <c r="U1339" s="14">
        <f>S1339/H1339</f>
        <v>0.27166694360529881</v>
      </c>
      <c r="V1339" s="19"/>
      <c r="W1339" s="19"/>
      <c r="X1339" s="37" t="s">
        <v>3467</v>
      </c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</row>
    <row r="1340" spans="1:37" s="3" customFormat="1" ht="16.5" customHeight="1">
      <c r="A1340" s="38">
        <v>20</v>
      </c>
      <c r="B1340" s="39">
        <v>10701</v>
      </c>
      <c r="C1340" s="38">
        <v>10317790</v>
      </c>
      <c r="D1340" s="40" t="s">
        <v>1182</v>
      </c>
      <c r="E1340" s="38">
        <v>1</v>
      </c>
      <c r="F1340" s="38">
        <v>120</v>
      </c>
      <c r="G1340" s="38" t="s">
        <v>75</v>
      </c>
      <c r="H1340" s="42">
        <v>18579.669999999998</v>
      </c>
      <c r="I1340" s="53"/>
      <c r="J1340" s="44">
        <v>42335</v>
      </c>
      <c r="K1340" s="42">
        <v>0</v>
      </c>
      <c r="L1340" s="42">
        <v>13532.17</v>
      </c>
      <c r="M1340" s="44">
        <v>45138</v>
      </c>
      <c r="N1340" s="42">
        <f>H1340-K1340-L1340</f>
        <v>5047.4999999999982</v>
      </c>
      <c r="O1340" s="42">
        <v>0</v>
      </c>
      <c r="P1340" s="45">
        <v>0.13</v>
      </c>
      <c r="Q1340" s="42">
        <v>0</v>
      </c>
      <c r="R1340" s="42">
        <v>0</v>
      </c>
      <c r="S1340" s="42">
        <v>5047.5</v>
      </c>
      <c r="T1340" s="38">
        <v>1802</v>
      </c>
      <c r="U1340" s="14">
        <f>S1340/H1340</f>
        <v>0.27166790368181998</v>
      </c>
      <c r="V1340" s="19"/>
      <c r="W1340" s="19"/>
      <c r="X1340" s="37" t="s">
        <v>3455</v>
      </c>
    </row>
    <row r="1341" spans="1:37" s="3" customFormat="1" ht="16.5" customHeight="1">
      <c r="A1341" s="38">
        <v>311</v>
      </c>
      <c r="B1341" s="39">
        <v>10741</v>
      </c>
      <c r="C1341" s="38">
        <v>10282493</v>
      </c>
      <c r="D1341" s="40" t="s">
        <v>1089</v>
      </c>
      <c r="E1341" s="38">
        <v>1</v>
      </c>
      <c r="F1341" s="38">
        <v>120</v>
      </c>
      <c r="G1341" s="38" t="s">
        <v>262</v>
      </c>
      <c r="H1341" s="42">
        <v>90694</v>
      </c>
      <c r="I1341" s="56"/>
      <c r="J1341" s="44">
        <v>42367</v>
      </c>
      <c r="K1341" s="42">
        <v>0</v>
      </c>
      <c r="L1341" s="42">
        <v>66055.33</v>
      </c>
      <c r="M1341" s="44">
        <v>45169</v>
      </c>
      <c r="N1341" s="42">
        <f>H1341-K1341-L1341</f>
        <v>24638.67</v>
      </c>
      <c r="O1341" s="42">
        <v>0</v>
      </c>
      <c r="P1341" s="45">
        <v>0.13</v>
      </c>
      <c r="Q1341" s="42">
        <v>0</v>
      </c>
      <c r="R1341" s="42">
        <v>0</v>
      </c>
      <c r="S1341" s="42">
        <f>N1341-R1341</f>
        <v>24638.67</v>
      </c>
      <c r="T1341" s="38">
        <v>5000</v>
      </c>
      <c r="U1341" s="14">
        <f>S1341/H1341</f>
        <v>0.27166813681169644</v>
      </c>
      <c r="V1341" s="19"/>
      <c r="W1341" s="19"/>
      <c r="X1341" s="37" t="s">
        <v>3462</v>
      </c>
    </row>
    <row r="1342" spans="1:37" s="3" customFormat="1" ht="16.5" customHeight="1">
      <c r="A1342" s="38">
        <v>190</v>
      </c>
      <c r="B1342" s="39">
        <v>10730</v>
      </c>
      <c r="C1342" s="38">
        <v>10290555</v>
      </c>
      <c r="D1342" s="40" t="s">
        <v>368</v>
      </c>
      <c r="E1342" s="58">
        <v>1</v>
      </c>
      <c r="F1342" s="38">
        <v>120</v>
      </c>
      <c r="G1342" s="38" t="s">
        <v>21</v>
      </c>
      <c r="H1342" s="42">
        <v>18803.419999999998</v>
      </c>
      <c r="I1342" s="57"/>
      <c r="J1342" s="44">
        <v>42395</v>
      </c>
      <c r="K1342" s="42">
        <v>0</v>
      </c>
      <c r="L1342" s="42">
        <v>13695.12</v>
      </c>
      <c r="M1342" s="44">
        <v>45199</v>
      </c>
      <c r="N1342" s="42">
        <f>H1342-K1342-L1342</f>
        <v>5108.2999999999975</v>
      </c>
      <c r="O1342" s="42">
        <v>0</v>
      </c>
      <c r="P1342" s="45">
        <v>0.13</v>
      </c>
      <c r="Q1342" s="42">
        <v>0</v>
      </c>
      <c r="R1342" s="42">
        <v>0</v>
      </c>
      <c r="S1342" s="42">
        <f>N1342-R1342</f>
        <v>5108.2999999999975</v>
      </c>
      <c r="T1342" s="38">
        <v>2103</v>
      </c>
      <c r="U1342" s="14">
        <f>S1342/H1342</f>
        <v>0.2716686645301758</v>
      </c>
      <c r="V1342" s="19"/>
      <c r="W1342" s="19"/>
      <c r="X1342" s="37" t="s">
        <v>3459</v>
      </c>
    </row>
    <row r="1343" spans="1:37" s="3" customFormat="1" ht="16.5" customHeight="1">
      <c r="A1343" s="38">
        <v>353</v>
      </c>
      <c r="B1343" s="39">
        <v>10729</v>
      </c>
      <c r="C1343" s="38">
        <v>10292977</v>
      </c>
      <c r="D1343" s="40" t="s">
        <v>287</v>
      </c>
      <c r="E1343" s="58">
        <v>5</v>
      </c>
      <c r="F1343" s="38">
        <v>120</v>
      </c>
      <c r="G1343" s="38" t="s">
        <v>21</v>
      </c>
      <c r="H1343" s="42">
        <v>56324.800000000003</v>
      </c>
      <c r="I1343" s="37"/>
      <c r="J1343" s="44">
        <v>42459</v>
      </c>
      <c r="K1343" s="42">
        <v>0</v>
      </c>
      <c r="L1343" s="42">
        <v>41023.040000000001</v>
      </c>
      <c r="M1343" s="44">
        <v>45259</v>
      </c>
      <c r="N1343" s="42">
        <v>15301.76</v>
      </c>
      <c r="O1343" s="42">
        <v>0</v>
      </c>
      <c r="P1343" s="45">
        <f>IF(J1343&lt;DATEVALUE("2009-1-1"),3%,13%)</f>
        <v>0.13</v>
      </c>
      <c r="Q1343" s="42">
        <f>IF(P1343=13%,ROUND(O1343/(1+P1343)*P1343,2),ROUND(O1343/(1+0.03)*0.02,2))</f>
        <v>0</v>
      </c>
      <c r="R1343" s="42">
        <f>O1343-Q1343</f>
        <v>0</v>
      </c>
      <c r="S1343" s="42">
        <f>N1343-R1343</f>
        <v>15301.76</v>
      </c>
      <c r="T1343" s="38">
        <v>2101</v>
      </c>
      <c r="U1343" s="14">
        <f>S1343/H1343</f>
        <v>0.27167002812260316</v>
      </c>
      <c r="V1343" s="19"/>
      <c r="W1343" s="19"/>
      <c r="X1343" s="37" t="s">
        <v>3459</v>
      </c>
    </row>
    <row r="1344" spans="1:37" s="3" customFormat="1" ht="16.5" customHeight="1">
      <c r="A1344" s="38">
        <v>195</v>
      </c>
      <c r="B1344" s="39">
        <v>40712</v>
      </c>
      <c r="C1344" s="38">
        <v>10325901</v>
      </c>
      <c r="D1344" s="40" t="s">
        <v>2367</v>
      </c>
      <c r="E1344" s="38">
        <v>1</v>
      </c>
      <c r="F1344" s="38">
        <v>36</v>
      </c>
      <c r="G1344" s="38" t="s">
        <v>33</v>
      </c>
      <c r="H1344" s="42">
        <v>9989.3799999999992</v>
      </c>
      <c r="I1344" s="2"/>
      <c r="J1344" s="44">
        <v>44286</v>
      </c>
      <c r="K1344" s="42">
        <v>277.48</v>
      </c>
      <c r="L1344" s="42">
        <v>6937.03</v>
      </c>
      <c r="M1344" s="44">
        <v>45077</v>
      </c>
      <c r="N1344" s="42">
        <f>H1344-K1344-L1344</f>
        <v>2774.87</v>
      </c>
      <c r="O1344" s="42">
        <v>68.989999999999995</v>
      </c>
      <c r="P1344" s="45">
        <v>0.13</v>
      </c>
      <c r="Q1344" s="42">
        <f>O1344-R1344</f>
        <v>7.9399999999999977</v>
      </c>
      <c r="R1344" s="42">
        <v>61.05</v>
      </c>
      <c r="S1344" s="42">
        <f>N1344-R1344</f>
        <v>2713.8199999999997</v>
      </c>
      <c r="T1344" s="38">
        <v>5000</v>
      </c>
      <c r="U1344" s="14">
        <f>S1344/H1344</f>
        <v>0.27167051408595927</v>
      </c>
      <c r="V1344" s="19"/>
      <c r="W1344" s="19"/>
      <c r="X1344" s="37" t="s">
        <v>3467</v>
      </c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</row>
    <row r="1345" spans="1:37" s="3" customFormat="1" ht="16.5" customHeight="1">
      <c r="A1345" s="38">
        <v>47</v>
      </c>
      <c r="B1345" s="39">
        <v>10711</v>
      </c>
      <c r="C1345" s="38">
        <v>10283940</v>
      </c>
      <c r="D1345" s="40" t="s">
        <v>185</v>
      </c>
      <c r="E1345" s="38">
        <v>1</v>
      </c>
      <c r="F1345" s="38">
        <v>103</v>
      </c>
      <c r="G1345" s="38" t="s">
        <v>23</v>
      </c>
      <c r="H1345" s="42">
        <v>1196.58</v>
      </c>
      <c r="I1345" s="57"/>
      <c r="J1345" s="44">
        <v>42731</v>
      </c>
      <c r="K1345" s="42">
        <v>0</v>
      </c>
      <c r="L1345" s="42">
        <v>869.33</v>
      </c>
      <c r="M1345" s="44">
        <v>45199</v>
      </c>
      <c r="N1345" s="42">
        <v>327.25</v>
      </c>
      <c r="O1345" s="42">
        <v>0</v>
      </c>
      <c r="P1345" s="45">
        <v>0.13</v>
      </c>
      <c r="Q1345" s="42">
        <v>0</v>
      </c>
      <c r="R1345" s="42">
        <v>0</v>
      </c>
      <c r="S1345" s="42">
        <v>327.25</v>
      </c>
      <c r="T1345" s="38">
        <v>5000</v>
      </c>
      <c r="U1345" s="14">
        <f>S1345/H1345</f>
        <v>0.27348777348777348</v>
      </c>
      <c r="V1345" s="19"/>
      <c r="W1345" s="19"/>
      <c r="X1345" s="37" t="s">
        <v>3457</v>
      </c>
    </row>
    <row r="1346" spans="1:37" s="3" customFormat="1" ht="16.5" customHeight="1">
      <c r="A1346" s="38">
        <v>268</v>
      </c>
      <c r="B1346" s="39">
        <v>10746</v>
      </c>
      <c r="C1346" s="38">
        <v>10310618</v>
      </c>
      <c r="D1346" s="40" t="s">
        <v>604</v>
      </c>
      <c r="E1346" s="58">
        <v>1</v>
      </c>
      <c r="F1346" s="38">
        <v>103</v>
      </c>
      <c r="G1346" s="38" t="s">
        <v>23</v>
      </c>
      <c r="H1346" s="42">
        <v>2429.06</v>
      </c>
      <c r="I1346" s="57"/>
      <c r="J1346" s="44">
        <v>42726</v>
      </c>
      <c r="K1346" s="42">
        <v>0</v>
      </c>
      <c r="L1346" s="42">
        <v>1764.69</v>
      </c>
      <c r="M1346" s="44">
        <v>45199</v>
      </c>
      <c r="N1346" s="42">
        <f>H1346-K1346-L1346</f>
        <v>664.36999999999989</v>
      </c>
      <c r="O1346" s="42">
        <v>0</v>
      </c>
      <c r="P1346" s="45">
        <v>0.13</v>
      </c>
      <c r="Q1346" s="42">
        <v>0</v>
      </c>
      <c r="R1346" s="42">
        <v>0</v>
      </c>
      <c r="S1346" s="42">
        <f>N1346-R1346</f>
        <v>664.36999999999989</v>
      </c>
      <c r="T1346" s="38">
        <v>2101</v>
      </c>
      <c r="U1346" s="14">
        <f>S1346/H1346</f>
        <v>0.27350909405284346</v>
      </c>
      <c r="V1346" s="19"/>
      <c r="W1346" s="19"/>
      <c r="X1346" s="37" t="s">
        <v>3463</v>
      </c>
    </row>
    <row r="1347" spans="1:37" s="3" customFormat="1" ht="16.5" customHeight="1">
      <c r="A1347" s="38">
        <v>266</v>
      </c>
      <c r="B1347" s="39">
        <v>10746</v>
      </c>
      <c r="C1347" s="38">
        <v>10310420</v>
      </c>
      <c r="D1347" s="40" t="s">
        <v>602</v>
      </c>
      <c r="E1347" s="58">
        <v>10</v>
      </c>
      <c r="F1347" s="38">
        <v>103</v>
      </c>
      <c r="G1347" s="38" t="s">
        <v>23</v>
      </c>
      <c r="H1347" s="42">
        <v>5128.2</v>
      </c>
      <c r="I1347" s="57"/>
      <c r="J1347" s="44">
        <v>42726</v>
      </c>
      <c r="K1347" s="42">
        <v>0</v>
      </c>
      <c r="L1347" s="42">
        <v>3725.57</v>
      </c>
      <c r="M1347" s="44">
        <v>45199</v>
      </c>
      <c r="N1347" s="42">
        <f>H1347-K1347-L1347</f>
        <v>1402.6299999999997</v>
      </c>
      <c r="O1347" s="42">
        <v>0</v>
      </c>
      <c r="P1347" s="45">
        <v>0.13</v>
      </c>
      <c r="Q1347" s="42">
        <v>0</v>
      </c>
      <c r="R1347" s="42">
        <v>0</v>
      </c>
      <c r="S1347" s="42">
        <f>N1347-R1347</f>
        <v>1402.6299999999997</v>
      </c>
      <c r="T1347" s="38">
        <v>5000</v>
      </c>
      <c r="U1347" s="14">
        <f>S1347/H1347</f>
        <v>0.27351312351312346</v>
      </c>
      <c r="V1347" s="19"/>
      <c r="W1347" s="19"/>
      <c r="X1347" s="37" t="s">
        <v>3463</v>
      </c>
    </row>
    <row r="1348" spans="1:37" s="3" customFormat="1" ht="16.5" customHeight="1">
      <c r="A1348" s="38">
        <v>267</v>
      </c>
      <c r="B1348" s="39">
        <v>10746</v>
      </c>
      <c r="C1348" s="38">
        <v>10310617</v>
      </c>
      <c r="D1348" s="40" t="s">
        <v>603</v>
      </c>
      <c r="E1348" s="58">
        <v>1</v>
      </c>
      <c r="F1348" s="38">
        <v>103</v>
      </c>
      <c r="G1348" s="38" t="s">
        <v>23</v>
      </c>
      <c r="H1348" s="42">
        <v>2512.8200000000002</v>
      </c>
      <c r="I1348" s="57"/>
      <c r="J1348" s="44">
        <v>42726</v>
      </c>
      <c r="K1348" s="42">
        <v>0</v>
      </c>
      <c r="L1348" s="42">
        <v>1825.53</v>
      </c>
      <c r="M1348" s="44">
        <v>45199</v>
      </c>
      <c r="N1348" s="42">
        <f>H1348-K1348-L1348</f>
        <v>687.29000000000019</v>
      </c>
      <c r="O1348" s="42">
        <v>0</v>
      </c>
      <c r="P1348" s="45">
        <v>0.13</v>
      </c>
      <c r="Q1348" s="42">
        <v>0</v>
      </c>
      <c r="R1348" s="42">
        <v>0</v>
      </c>
      <c r="S1348" s="42">
        <f>N1348-R1348</f>
        <v>687.29000000000019</v>
      </c>
      <c r="T1348" s="38">
        <v>2101</v>
      </c>
      <c r="U1348" s="14">
        <f>S1348/H1348</f>
        <v>0.2735134231660048</v>
      </c>
      <c r="V1348" s="19"/>
      <c r="W1348" s="19"/>
      <c r="X1348" s="37" t="s">
        <v>3463</v>
      </c>
    </row>
    <row r="1349" spans="1:37" s="3" customFormat="1" ht="16.5" customHeight="1">
      <c r="A1349" s="38">
        <v>287</v>
      </c>
      <c r="B1349" s="39">
        <v>10746</v>
      </c>
      <c r="C1349" s="38">
        <v>10311030</v>
      </c>
      <c r="D1349" s="40" t="s">
        <v>622</v>
      </c>
      <c r="E1349" s="58">
        <v>11</v>
      </c>
      <c r="F1349" s="38">
        <v>103</v>
      </c>
      <c r="G1349" s="38" t="s">
        <v>23</v>
      </c>
      <c r="H1349" s="42">
        <v>21453.74</v>
      </c>
      <c r="I1349" s="57"/>
      <c r="J1349" s="44">
        <v>42726</v>
      </c>
      <c r="K1349" s="42">
        <v>0</v>
      </c>
      <c r="L1349" s="42">
        <v>15585.85</v>
      </c>
      <c r="M1349" s="44">
        <v>45199</v>
      </c>
      <c r="N1349" s="42">
        <f>H1349-K1349-L1349</f>
        <v>5867.8900000000012</v>
      </c>
      <c r="O1349" s="42">
        <v>0</v>
      </c>
      <c r="P1349" s="45">
        <v>0.13</v>
      </c>
      <c r="Q1349" s="42">
        <v>0</v>
      </c>
      <c r="R1349" s="42">
        <v>0</v>
      </c>
      <c r="S1349" s="42">
        <f>N1349-R1349</f>
        <v>5867.8900000000012</v>
      </c>
      <c r="T1349" s="38">
        <v>2101</v>
      </c>
      <c r="U1349" s="14">
        <f>S1349/H1349</f>
        <v>0.27351361580777994</v>
      </c>
      <c r="V1349" s="19"/>
      <c r="W1349" s="19"/>
      <c r="X1349" s="37" t="s">
        <v>3463</v>
      </c>
    </row>
    <row r="1350" spans="1:37" s="3" customFormat="1" ht="16.5" customHeight="1">
      <c r="A1350" s="38">
        <v>270</v>
      </c>
      <c r="B1350" s="39">
        <v>10746</v>
      </c>
      <c r="C1350" s="38">
        <v>10310632</v>
      </c>
      <c r="D1350" s="40" t="s">
        <v>606</v>
      </c>
      <c r="E1350" s="58">
        <v>1</v>
      </c>
      <c r="F1350" s="38">
        <v>103</v>
      </c>
      <c r="G1350" s="38" t="s">
        <v>23</v>
      </c>
      <c r="H1350" s="42">
        <v>1806.38</v>
      </c>
      <c r="I1350" s="57"/>
      <c r="J1350" s="44">
        <v>42726</v>
      </c>
      <c r="K1350" s="42">
        <v>0</v>
      </c>
      <c r="L1350" s="42">
        <v>1312.31</v>
      </c>
      <c r="M1350" s="44">
        <v>45199</v>
      </c>
      <c r="N1350" s="42">
        <f>H1350-K1350-L1350</f>
        <v>494.07000000000016</v>
      </c>
      <c r="O1350" s="42">
        <v>0</v>
      </c>
      <c r="P1350" s="45">
        <v>0.13</v>
      </c>
      <c r="Q1350" s="42">
        <v>0</v>
      </c>
      <c r="R1350" s="42">
        <v>0</v>
      </c>
      <c r="S1350" s="42">
        <f>N1350-R1350</f>
        <v>494.07000000000016</v>
      </c>
      <c r="T1350" s="38">
        <v>2101</v>
      </c>
      <c r="U1350" s="14">
        <f>S1350/H1350</f>
        <v>0.27351387858590115</v>
      </c>
      <c r="V1350" s="19"/>
      <c r="W1350" s="19"/>
      <c r="X1350" s="37" t="s">
        <v>3463</v>
      </c>
    </row>
    <row r="1351" spans="1:37" s="3" customFormat="1" ht="16.5" customHeight="1">
      <c r="A1351" s="38">
        <v>265</v>
      </c>
      <c r="B1351" s="39">
        <v>10746</v>
      </c>
      <c r="C1351" s="38">
        <v>10310418</v>
      </c>
      <c r="D1351" s="40" t="s">
        <v>601</v>
      </c>
      <c r="E1351" s="58">
        <v>110</v>
      </c>
      <c r="F1351" s="38">
        <v>103</v>
      </c>
      <c r="G1351" s="38" t="s">
        <v>23</v>
      </c>
      <c r="H1351" s="42">
        <v>9401.7000000000007</v>
      </c>
      <c r="I1351" s="57"/>
      <c r="J1351" s="44">
        <v>42726</v>
      </c>
      <c r="K1351" s="42">
        <v>0</v>
      </c>
      <c r="L1351" s="42">
        <v>6830.19</v>
      </c>
      <c r="M1351" s="44">
        <v>45199</v>
      </c>
      <c r="N1351" s="42">
        <f>H1351-K1351-L1351</f>
        <v>2571.5100000000011</v>
      </c>
      <c r="O1351" s="42">
        <v>0</v>
      </c>
      <c r="P1351" s="45">
        <v>0.13</v>
      </c>
      <c r="Q1351" s="42">
        <v>0</v>
      </c>
      <c r="R1351" s="42">
        <v>0</v>
      </c>
      <c r="S1351" s="42">
        <f>N1351-R1351</f>
        <v>2571.5100000000011</v>
      </c>
      <c r="T1351" s="38">
        <v>5000</v>
      </c>
      <c r="U1351" s="14">
        <f>S1351/H1351</f>
        <v>0.27351542806088269</v>
      </c>
      <c r="V1351" s="19"/>
      <c r="W1351" s="19"/>
      <c r="X1351" s="37" t="s">
        <v>3463</v>
      </c>
    </row>
    <row r="1352" spans="1:37" s="3" customFormat="1" ht="16.5" customHeight="1">
      <c r="A1352" s="38">
        <v>285</v>
      </c>
      <c r="B1352" s="39">
        <v>10746</v>
      </c>
      <c r="C1352" s="38">
        <v>10311026</v>
      </c>
      <c r="D1352" s="40" t="s">
        <v>620</v>
      </c>
      <c r="E1352" s="58">
        <v>1</v>
      </c>
      <c r="F1352" s="38">
        <v>103</v>
      </c>
      <c r="G1352" s="38" t="s">
        <v>23</v>
      </c>
      <c r="H1352" s="42">
        <v>2232.42</v>
      </c>
      <c r="I1352" s="57"/>
      <c r="J1352" s="44">
        <v>42726</v>
      </c>
      <c r="K1352" s="42">
        <v>0</v>
      </c>
      <c r="L1352" s="42">
        <v>1621.81</v>
      </c>
      <c r="M1352" s="44">
        <v>45199</v>
      </c>
      <c r="N1352" s="42">
        <f>H1352-K1352-L1352</f>
        <v>610.61000000000013</v>
      </c>
      <c r="O1352" s="42">
        <v>0</v>
      </c>
      <c r="P1352" s="45">
        <v>0.13</v>
      </c>
      <c r="Q1352" s="42">
        <v>0</v>
      </c>
      <c r="R1352" s="42">
        <v>0</v>
      </c>
      <c r="S1352" s="42">
        <f>N1352-R1352</f>
        <v>610.61000000000013</v>
      </c>
      <c r="T1352" s="38">
        <v>2101</v>
      </c>
      <c r="U1352" s="14">
        <f>S1352/H1352</f>
        <v>0.27351931984124855</v>
      </c>
      <c r="V1352" s="19"/>
      <c r="W1352" s="19"/>
      <c r="X1352" s="37" t="s">
        <v>3463</v>
      </c>
    </row>
    <row r="1353" spans="1:37" s="3" customFormat="1" ht="16.5" customHeight="1">
      <c r="A1353" s="38">
        <v>280</v>
      </c>
      <c r="B1353" s="39">
        <v>10746</v>
      </c>
      <c r="C1353" s="38">
        <v>10310967</v>
      </c>
      <c r="D1353" s="40" t="s">
        <v>616</v>
      </c>
      <c r="E1353" s="58">
        <v>1</v>
      </c>
      <c r="F1353" s="38">
        <v>103</v>
      </c>
      <c r="G1353" s="38" t="s">
        <v>23</v>
      </c>
      <c r="H1353" s="42">
        <v>502.56</v>
      </c>
      <c r="I1353" s="57"/>
      <c r="J1353" s="44">
        <v>42726</v>
      </c>
      <c r="K1353" s="42">
        <v>0</v>
      </c>
      <c r="L1353" s="42">
        <v>365.1</v>
      </c>
      <c r="M1353" s="44">
        <v>45199</v>
      </c>
      <c r="N1353" s="42">
        <f>H1353-K1353-L1353</f>
        <v>137.45999999999998</v>
      </c>
      <c r="O1353" s="42">
        <v>0</v>
      </c>
      <c r="P1353" s="45">
        <v>0.13</v>
      </c>
      <c r="Q1353" s="42">
        <v>0</v>
      </c>
      <c r="R1353" s="42">
        <v>0</v>
      </c>
      <c r="S1353" s="42">
        <f>N1353-R1353</f>
        <v>137.45999999999998</v>
      </c>
      <c r="T1353" s="38">
        <v>2101</v>
      </c>
      <c r="U1353" s="14">
        <f>S1353/H1353</f>
        <v>0.2735195797516714</v>
      </c>
      <c r="V1353" s="19"/>
      <c r="W1353" s="19"/>
      <c r="X1353" s="37" t="s">
        <v>3463</v>
      </c>
    </row>
    <row r="1354" spans="1:37" s="3" customFormat="1" ht="16.5" customHeight="1">
      <c r="A1354" s="38">
        <v>271</v>
      </c>
      <c r="B1354" s="39">
        <v>10746</v>
      </c>
      <c r="C1354" s="38">
        <v>10310634</v>
      </c>
      <c r="D1354" s="40" t="s">
        <v>607</v>
      </c>
      <c r="E1354" s="58">
        <v>6</v>
      </c>
      <c r="F1354" s="38">
        <v>103</v>
      </c>
      <c r="G1354" s="38" t="s">
        <v>23</v>
      </c>
      <c r="H1354" s="42">
        <v>10404.18</v>
      </c>
      <c r="I1354" s="57"/>
      <c r="J1354" s="44">
        <v>42726</v>
      </c>
      <c r="K1354" s="42">
        <v>0</v>
      </c>
      <c r="L1354" s="42">
        <v>7558.4</v>
      </c>
      <c r="M1354" s="44">
        <v>45199</v>
      </c>
      <c r="N1354" s="42">
        <f>H1354-K1354-L1354</f>
        <v>2845.7800000000007</v>
      </c>
      <c r="O1354" s="42">
        <v>0</v>
      </c>
      <c r="P1354" s="45">
        <v>0.13</v>
      </c>
      <c r="Q1354" s="42">
        <v>0</v>
      </c>
      <c r="R1354" s="42">
        <v>0</v>
      </c>
      <c r="S1354" s="42">
        <f>N1354-R1354</f>
        <v>2845.7800000000007</v>
      </c>
      <c r="T1354" s="38">
        <v>2101</v>
      </c>
      <c r="U1354" s="14">
        <f>S1354/H1354</f>
        <v>0.27352275719951025</v>
      </c>
      <c r="V1354" s="19"/>
      <c r="W1354" s="19"/>
      <c r="X1354" s="37" t="s">
        <v>3463</v>
      </c>
    </row>
    <row r="1355" spans="1:37" s="3" customFormat="1" ht="16.5" customHeight="1">
      <c r="A1355" s="38">
        <v>284</v>
      </c>
      <c r="B1355" s="39">
        <v>10746</v>
      </c>
      <c r="C1355" s="38">
        <v>10311024</v>
      </c>
      <c r="D1355" s="40" t="s">
        <v>619</v>
      </c>
      <c r="E1355" s="58">
        <v>1</v>
      </c>
      <c r="F1355" s="38">
        <v>103</v>
      </c>
      <c r="G1355" s="38" t="s">
        <v>23</v>
      </c>
      <c r="H1355" s="42">
        <v>2634.34</v>
      </c>
      <c r="I1355" s="57"/>
      <c r="J1355" s="44">
        <v>42726</v>
      </c>
      <c r="K1355" s="42">
        <v>0</v>
      </c>
      <c r="L1355" s="42">
        <v>1913.72</v>
      </c>
      <c r="M1355" s="44">
        <v>45199</v>
      </c>
      <c r="N1355" s="42">
        <f>H1355-K1355-L1355</f>
        <v>720.62000000000012</v>
      </c>
      <c r="O1355" s="42">
        <v>0</v>
      </c>
      <c r="P1355" s="45">
        <v>0.13</v>
      </c>
      <c r="Q1355" s="42">
        <v>0</v>
      </c>
      <c r="R1355" s="42">
        <v>0</v>
      </c>
      <c r="S1355" s="42">
        <f>N1355-R1355</f>
        <v>720.62000000000012</v>
      </c>
      <c r="T1355" s="38">
        <v>2101</v>
      </c>
      <c r="U1355" s="14">
        <f>S1355/H1355</f>
        <v>0.27354859281641702</v>
      </c>
      <c r="V1355" s="19"/>
      <c r="W1355" s="19"/>
      <c r="X1355" s="37" t="s">
        <v>3463</v>
      </c>
    </row>
    <row r="1356" spans="1:37" s="3" customFormat="1" ht="16.5" customHeight="1">
      <c r="A1356" s="38">
        <v>286</v>
      </c>
      <c r="B1356" s="39">
        <v>10746</v>
      </c>
      <c r="C1356" s="38">
        <v>10311027</v>
      </c>
      <c r="D1356" s="40" t="s">
        <v>621</v>
      </c>
      <c r="E1356" s="58">
        <v>1</v>
      </c>
      <c r="F1356" s="38">
        <v>103</v>
      </c>
      <c r="G1356" s="38" t="s">
        <v>23</v>
      </c>
      <c r="H1356" s="42">
        <v>2213.9299999999998</v>
      </c>
      <c r="I1356" s="57"/>
      <c r="J1356" s="44">
        <v>42726</v>
      </c>
      <c r="K1356" s="42">
        <v>0</v>
      </c>
      <c r="L1356" s="42">
        <v>1608.31</v>
      </c>
      <c r="M1356" s="44">
        <v>45199</v>
      </c>
      <c r="N1356" s="42">
        <f>H1356-K1356-L1356</f>
        <v>605.61999999999989</v>
      </c>
      <c r="O1356" s="42">
        <v>0</v>
      </c>
      <c r="P1356" s="45">
        <v>0.13</v>
      </c>
      <c r="Q1356" s="42">
        <v>0</v>
      </c>
      <c r="R1356" s="42">
        <v>0</v>
      </c>
      <c r="S1356" s="42">
        <f>N1356-R1356</f>
        <v>605.61999999999989</v>
      </c>
      <c r="T1356" s="38">
        <v>2101</v>
      </c>
      <c r="U1356" s="14">
        <f>S1356/H1356</f>
        <v>0.2735497508954664</v>
      </c>
      <c r="V1356" s="19"/>
      <c r="W1356" s="19"/>
      <c r="X1356" s="37" t="s">
        <v>3463</v>
      </c>
    </row>
    <row r="1357" spans="1:37" s="3" customFormat="1" ht="16.5" customHeight="1">
      <c r="A1357" s="38">
        <v>278</v>
      </c>
      <c r="B1357" s="39">
        <v>10746</v>
      </c>
      <c r="C1357" s="38">
        <v>10310962</v>
      </c>
      <c r="D1357" s="40" t="s">
        <v>614</v>
      </c>
      <c r="E1357" s="58">
        <v>1</v>
      </c>
      <c r="F1357" s="38">
        <v>103</v>
      </c>
      <c r="G1357" s="38" t="s">
        <v>23</v>
      </c>
      <c r="H1357" s="42">
        <v>586.32000000000005</v>
      </c>
      <c r="I1357" s="57"/>
      <c r="J1357" s="44">
        <v>42726</v>
      </c>
      <c r="K1357" s="42">
        <v>0</v>
      </c>
      <c r="L1357" s="42">
        <v>425.9</v>
      </c>
      <c r="M1357" s="44">
        <v>45199</v>
      </c>
      <c r="N1357" s="42">
        <f>H1357-K1357-L1357</f>
        <v>160.42000000000007</v>
      </c>
      <c r="O1357" s="42">
        <v>0</v>
      </c>
      <c r="P1357" s="45">
        <v>0.13</v>
      </c>
      <c r="Q1357" s="42">
        <v>0</v>
      </c>
      <c r="R1357" s="42">
        <v>0</v>
      </c>
      <c r="S1357" s="42">
        <f>N1357-R1357</f>
        <v>160.42000000000007</v>
      </c>
      <c r="T1357" s="38">
        <v>2101</v>
      </c>
      <c r="U1357" s="14">
        <f>S1357/H1357</f>
        <v>0.27360485741574575</v>
      </c>
      <c r="V1357" s="19"/>
      <c r="W1357" s="19"/>
      <c r="X1357" s="37" t="s">
        <v>3463</v>
      </c>
    </row>
    <row r="1358" spans="1:37" s="3" customFormat="1" ht="16.5" customHeight="1">
      <c r="A1358" s="38">
        <v>575</v>
      </c>
      <c r="B1358" s="39">
        <v>10736</v>
      </c>
      <c r="C1358" s="38">
        <v>10284126</v>
      </c>
      <c r="D1358" s="40" t="s">
        <v>1480</v>
      </c>
      <c r="E1358" s="38">
        <v>1</v>
      </c>
      <c r="F1358" s="38">
        <v>120</v>
      </c>
      <c r="G1358" s="38" t="s">
        <v>262</v>
      </c>
      <c r="H1358" s="42">
        <v>98003</v>
      </c>
      <c r="I1358" s="55"/>
      <c r="J1358" s="44">
        <v>42395</v>
      </c>
      <c r="K1358" s="42">
        <v>0</v>
      </c>
      <c r="L1358" s="42">
        <v>69827.199999999997</v>
      </c>
      <c r="M1358" s="44">
        <v>45138</v>
      </c>
      <c r="N1358" s="42">
        <f>H1358-K1358-L1358</f>
        <v>28175.800000000003</v>
      </c>
      <c r="O1358" s="42">
        <v>1500</v>
      </c>
      <c r="P1358" s="45">
        <v>0.13</v>
      </c>
      <c r="Q1358" s="42">
        <v>172.57</v>
      </c>
      <c r="R1358" s="42">
        <v>1327.43</v>
      </c>
      <c r="S1358" s="42">
        <v>26848.37</v>
      </c>
      <c r="T1358" s="38">
        <v>5000</v>
      </c>
      <c r="U1358" s="14">
        <f>S1358/H1358</f>
        <v>0.27395457281919938</v>
      </c>
      <c r="V1358" s="19"/>
      <c r="W1358" s="19"/>
      <c r="X1358" s="37" t="s">
        <v>3461</v>
      </c>
    </row>
    <row r="1359" spans="1:37" s="3" customFormat="1" ht="16.5" customHeight="1">
      <c r="A1359" s="38">
        <v>478</v>
      </c>
      <c r="B1359" s="39">
        <v>10736</v>
      </c>
      <c r="C1359" s="38">
        <v>10284230</v>
      </c>
      <c r="D1359" s="40" t="s">
        <v>1415</v>
      </c>
      <c r="E1359" s="38">
        <v>1</v>
      </c>
      <c r="F1359" s="38">
        <v>97</v>
      </c>
      <c r="G1359" s="38" t="s">
        <v>23</v>
      </c>
      <c r="H1359" s="42">
        <v>2298</v>
      </c>
      <c r="I1359" s="55"/>
      <c r="J1359" s="44">
        <v>42913</v>
      </c>
      <c r="K1359" s="42">
        <v>0</v>
      </c>
      <c r="L1359" s="42">
        <v>1579.17</v>
      </c>
      <c r="M1359" s="44">
        <v>45138</v>
      </c>
      <c r="N1359" s="42">
        <f>H1359-K1359-L1359</f>
        <v>718.82999999999993</v>
      </c>
      <c r="O1359" s="42">
        <v>100</v>
      </c>
      <c r="P1359" s="45">
        <v>0.13</v>
      </c>
      <c r="Q1359" s="42">
        <v>11.5</v>
      </c>
      <c r="R1359" s="42">
        <v>88.5</v>
      </c>
      <c r="S1359" s="42">
        <v>630.33000000000004</v>
      </c>
      <c r="T1359" s="38">
        <v>5000</v>
      </c>
      <c r="U1359" s="14">
        <f>S1359/H1359</f>
        <v>0.27429503916449088</v>
      </c>
      <c r="V1359" s="19"/>
      <c r="W1359" s="19"/>
      <c r="X1359" s="37" t="s">
        <v>3461</v>
      </c>
    </row>
    <row r="1360" spans="1:37" s="3" customFormat="1" ht="16.5" customHeight="1">
      <c r="A1360" s="38">
        <v>203</v>
      </c>
      <c r="B1360" s="39">
        <v>10741</v>
      </c>
      <c r="C1360" s="38">
        <v>10282307</v>
      </c>
      <c r="D1360" s="40" t="s">
        <v>322</v>
      </c>
      <c r="E1360" s="38">
        <v>10</v>
      </c>
      <c r="F1360" s="38">
        <v>112</v>
      </c>
      <c r="G1360" s="38" t="s">
        <v>23</v>
      </c>
      <c r="H1360" s="42">
        <v>11623.9</v>
      </c>
      <c r="I1360" s="49"/>
      <c r="J1360" s="44">
        <v>42457</v>
      </c>
      <c r="K1360" s="42">
        <v>0</v>
      </c>
      <c r="L1360" s="42">
        <v>8435.32</v>
      </c>
      <c r="M1360" s="44">
        <v>45107</v>
      </c>
      <c r="N1360" s="42">
        <f>H1360-K1360-L1360</f>
        <v>3188.58</v>
      </c>
      <c r="O1360" s="42">
        <v>0</v>
      </c>
      <c r="P1360" s="45">
        <v>0.13</v>
      </c>
      <c r="Q1360" s="42">
        <v>0</v>
      </c>
      <c r="R1360" s="42">
        <v>0</v>
      </c>
      <c r="S1360" s="42">
        <f>N1360-R1360</f>
        <v>3188.58</v>
      </c>
      <c r="T1360" s="38">
        <v>5000</v>
      </c>
      <c r="U1360" s="14">
        <f>S1360/H1360</f>
        <v>0.27431240805581603</v>
      </c>
      <c r="V1360" s="19"/>
      <c r="W1360" s="19"/>
      <c r="X1360" s="37" t="s">
        <v>3462</v>
      </c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</row>
    <row r="1361" spans="1:37" s="3" customFormat="1" ht="16.5" customHeight="1">
      <c r="A1361" s="38">
        <v>20</v>
      </c>
      <c r="B1361" s="39">
        <v>10702</v>
      </c>
      <c r="C1361" s="38">
        <v>10291460</v>
      </c>
      <c r="D1361" s="40" t="s">
        <v>2083</v>
      </c>
      <c r="E1361" s="38">
        <v>240</v>
      </c>
      <c r="F1361" s="38">
        <v>113</v>
      </c>
      <c r="G1361" s="38" t="s">
        <v>23</v>
      </c>
      <c r="H1361" s="42">
        <v>86400</v>
      </c>
      <c r="I1361" s="2"/>
      <c r="J1361" s="44">
        <v>42423</v>
      </c>
      <c r="K1361" s="42">
        <v>0</v>
      </c>
      <c r="L1361" s="42">
        <v>62221.19</v>
      </c>
      <c r="M1361" s="44">
        <v>45077</v>
      </c>
      <c r="N1361" s="42">
        <f>H1361-K1361-L1361</f>
        <v>24178.809999999998</v>
      </c>
      <c r="O1361" s="42">
        <v>500</v>
      </c>
      <c r="P1361" s="45">
        <v>0.13</v>
      </c>
      <c r="Q1361" s="42">
        <v>57.52</v>
      </c>
      <c r="R1361" s="42">
        <v>442.48</v>
      </c>
      <c r="S1361" s="42">
        <v>23736.33</v>
      </c>
      <c r="T1361" s="38">
        <v>5000</v>
      </c>
      <c r="U1361" s="14">
        <f>S1361/H1361</f>
        <v>0.2747260416666667</v>
      </c>
      <c r="V1361" s="19"/>
      <c r="W1361" s="19"/>
      <c r="X1361" s="37" t="s">
        <v>3456</v>
      </c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</row>
    <row r="1362" spans="1:37" s="3" customFormat="1" ht="16.5" customHeight="1">
      <c r="A1362" s="38">
        <v>301</v>
      </c>
      <c r="B1362" s="39">
        <v>10736</v>
      </c>
      <c r="C1362" s="38">
        <v>10284419</v>
      </c>
      <c r="D1362" s="40" t="s">
        <v>1267</v>
      </c>
      <c r="E1362" s="38">
        <v>69</v>
      </c>
      <c r="F1362" s="38">
        <v>76</v>
      </c>
      <c r="G1362" s="38" t="s">
        <v>21</v>
      </c>
      <c r="H1362" s="42">
        <v>24382.71</v>
      </c>
      <c r="I1362" s="55"/>
      <c r="J1362" s="44">
        <v>43369</v>
      </c>
      <c r="K1362" s="42">
        <v>0</v>
      </c>
      <c r="L1362" s="42">
        <v>17677.330000000002</v>
      </c>
      <c r="M1362" s="44">
        <v>45138</v>
      </c>
      <c r="N1362" s="42">
        <f>H1362-K1362-L1362</f>
        <v>6705.3799999999974</v>
      </c>
      <c r="O1362" s="42">
        <v>0</v>
      </c>
      <c r="P1362" s="45">
        <v>0.13</v>
      </c>
      <c r="Q1362" s="42">
        <v>0</v>
      </c>
      <c r="R1362" s="42">
        <v>0</v>
      </c>
      <c r="S1362" s="42">
        <v>6705.38</v>
      </c>
      <c r="T1362" s="38">
        <v>1601</v>
      </c>
      <c r="U1362" s="14">
        <f>S1362/H1362</f>
        <v>0.27500552645706733</v>
      </c>
      <c r="V1362" s="19"/>
      <c r="W1362" s="19"/>
      <c r="X1362" s="37" t="s">
        <v>3461</v>
      </c>
    </row>
    <row r="1363" spans="1:37" s="3" customFormat="1" ht="16.5" customHeight="1">
      <c r="A1363" s="38">
        <v>3</v>
      </c>
      <c r="B1363" s="39">
        <v>10747</v>
      </c>
      <c r="C1363" s="38">
        <v>10307448</v>
      </c>
      <c r="D1363" s="40" t="s">
        <v>655</v>
      </c>
      <c r="E1363" s="38">
        <v>1</v>
      </c>
      <c r="F1363" s="38">
        <v>108</v>
      </c>
      <c r="G1363" s="38" t="s">
        <v>23</v>
      </c>
      <c r="H1363" s="42">
        <v>1794.87</v>
      </c>
      <c r="I1363" s="2"/>
      <c r="J1363" s="44">
        <v>42576</v>
      </c>
      <c r="K1363" s="42">
        <v>0</v>
      </c>
      <c r="L1363" s="42">
        <v>1210.5899999999999</v>
      </c>
      <c r="M1363" s="44">
        <v>44985</v>
      </c>
      <c r="N1363" s="42">
        <f>H1363-K1363-L1363</f>
        <v>584.28</v>
      </c>
      <c r="O1363" s="42">
        <v>100</v>
      </c>
      <c r="P1363" s="45">
        <v>0.13</v>
      </c>
      <c r="Q1363" s="42">
        <v>11.5</v>
      </c>
      <c r="R1363" s="42">
        <v>88.5</v>
      </c>
      <c r="S1363" s="42">
        <f>N1363-R1363</f>
        <v>495.78</v>
      </c>
      <c r="T1363" s="38">
        <v>2104</v>
      </c>
      <c r="U1363" s="14">
        <f>S1363/H1363</f>
        <v>0.27622056193484767</v>
      </c>
      <c r="V1363" s="19"/>
      <c r="W1363" s="19"/>
      <c r="X1363" s="37" t="s">
        <v>3472</v>
      </c>
    </row>
    <row r="1364" spans="1:37" s="3" customFormat="1" ht="16.5" customHeight="1">
      <c r="A1364" s="38">
        <v>758</v>
      </c>
      <c r="B1364" s="39">
        <v>40709</v>
      </c>
      <c r="C1364" s="38">
        <v>10285684</v>
      </c>
      <c r="D1364" s="40" t="s">
        <v>944</v>
      </c>
      <c r="E1364" s="58">
        <v>48</v>
      </c>
      <c r="F1364" s="38">
        <v>102</v>
      </c>
      <c r="G1364" s="38" t="s">
        <v>23</v>
      </c>
      <c r="H1364" s="42">
        <v>16615.2</v>
      </c>
      <c r="I1364" s="57"/>
      <c r="J1364" s="44">
        <v>42758</v>
      </c>
      <c r="K1364" s="42">
        <v>0</v>
      </c>
      <c r="L1364" s="42">
        <v>12022.46</v>
      </c>
      <c r="M1364" s="44">
        <v>45199</v>
      </c>
      <c r="N1364" s="42">
        <f>H1364-K1364-L1364</f>
        <v>4592.7400000000016</v>
      </c>
      <c r="O1364" s="42">
        <v>0</v>
      </c>
      <c r="P1364" s="45">
        <v>0.13</v>
      </c>
      <c r="Q1364" s="42">
        <v>0</v>
      </c>
      <c r="R1364" s="42">
        <v>0</v>
      </c>
      <c r="S1364" s="42">
        <f>N1364-R1364</f>
        <v>4592.7400000000016</v>
      </c>
      <c r="T1364" s="38">
        <v>5000</v>
      </c>
      <c r="U1364" s="14">
        <f>S1364/H1364</f>
        <v>0.27641797871828216</v>
      </c>
      <c r="V1364" s="19"/>
      <c r="W1364" s="19"/>
      <c r="X1364" s="37" t="s">
        <v>3467</v>
      </c>
    </row>
    <row r="1365" spans="1:37" s="3" customFormat="1" ht="16.5" customHeight="1">
      <c r="A1365" s="38">
        <v>117</v>
      </c>
      <c r="B1365" s="39">
        <v>10736</v>
      </c>
      <c r="C1365" s="38">
        <v>10284124</v>
      </c>
      <c r="D1365" s="40" t="s">
        <v>209</v>
      </c>
      <c r="E1365" s="38">
        <v>430</v>
      </c>
      <c r="F1365" s="38">
        <v>114</v>
      </c>
      <c r="G1365" s="38" t="s">
        <v>23</v>
      </c>
      <c r="H1365" s="42">
        <v>18924.3</v>
      </c>
      <c r="I1365" s="49"/>
      <c r="J1365" s="44">
        <v>42394</v>
      </c>
      <c r="K1365" s="42">
        <v>0</v>
      </c>
      <c r="L1365" s="42">
        <v>13687.78</v>
      </c>
      <c r="M1365" s="44">
        <v>45107</v>
      </c>
      <c r="N1365" s="42">
        <f>H1365-K1365-L1365</f>
        <v>5236.5199999999986</v>
      </c>
      <c r="O1365" s="42">
        <v>0</v>
      </c>
      <c r="P1365" s="45">
        <v>0.13</v>
      </c>
      <c r="Q1365" s="42">
        <v>0</v>
      </c>
      <c r="R1365" s="42">
        <v>0</v>
      </c>
      <c r="S1365" s="42">
        <f>N1365-R1365</f>
        <v>5236.5199999999986</v>
      </c>
      <c r="T1365" s="38">
        <v>5000</v>
      </c>
      <c r="U1365" s="14">
        <f>S1365/H1365</f>
        <v>0.2767087818307678</v>
      </c>
      <c r="V1365" s="19"/>
      <c r="W1365" s="19"/>
      <c r="X1365" s="37" t="s">
        <v>3461</v>
      </c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</row>
    <row r="1366" spans="1:37" s="3" customFormat="1" ht="16.5" customHeight="1">
      <c r="A1366" s="38">
        <v>591</v>
      </c>
      <c r="B1366" s="39">
        <v>10729</v>
      </c>
      <c r="C1366" s="38">
        <v>10292822</v>
      </c>
      <c r="D1366" s="40" t="s">
        <v>305</v>
      </c>
      <c r="E1366" s="58">
        <v>30</v>
      </c>
      <c r="F1366" s="38">
        <v>94</v>
      </c>
      <c r="G1366" s="38" t="s">
        <v>23</v>
      </c>
      <c r="H1366" s="42">
        <v>25614.6</v>
      </c>
      <c r="I1366" s="37"/>
      <c r="J1366" s="44">
        <v>43002</v>
      </c>
      <c r="K1366" s="42">
        <v>0</v>
      </c>
      <c r="L1366" s="42">
        <v>18520.759999999998</v>
      </c>
      <c r="M1366" s="44">
        <v>45259</v>
      </c>
      <c r="N1366" s="42">
        <v>7093.84</v>
      </c>
      <c r="O1366" s="42">
        <v>0</v>
      </c>
      <c r="P1366" s="45">
        <f>IF(J1366&lt;DATEVALUE("2009-1-1"),3%,13%)</f>
        <v>0.13</v>
      </c>
      <c r="Q1366" s="42">
        <f>IF(P1366=13%,ROUND(O1366/(1+P1366)*P1366,2),ROUND(O1366/(1+0.03)*0.02,2))</f>
        <v>0</v>
      </c>
      <c r="R1366" s="42">
        <f>O1366-Q1366</f>
        <v>0</v>
      </c>
      <c r="S1366" s="42">
        <f>N1366-R1366</f>
        <v>7093.84</v>
      </c>
      <c r="T1366" s="38">
        <v>2108</v>
      </c>
      <c r="U1366" s="14">
        <f>S1366/H1366</f>
        <v>0.27694517970220112</v>
      </c>
      <c r="V1366" s="19"/>
      <c r="W1366" s="19"/>
      <c r="X1366" s="37" t="s">
        <v>3459</v>
      </c>
    </row>
    <row r="1367" spans="1:37" s="3" customFormat="1" ht="16.5" customHeight="1">
      <c r="A1367" s="38">
        <v>592</v>
      </c>
      <c r="B1367" s="39">
        <v>10729</v>
      </c>
      <c r="C1367" s="38">
        <v>10292823</v>
      </c>
      <c r="D1367" s="40" t="s">
        <v>304</v>
      </c>
      <c r="E1367" s="58">
        <v>30</v>
      </c>
      <c r="F1367" s="38">
        <v>94</v>
      </c>
      <c r="G1367" s="38" t="s">
        <v>23</v>
      </c>
      <c r="H1367" s="42">
        <v>22238.400000000001</v>
      </c>
      <c r="I1367" s="37"/>
      <c r="J1367" s="44">
        <v>43002</v>
      </c>
      <c r="K1367" s="42">
        <v>0</v>
      </c>
      <c r="L1367" s="42">
        <v>16079.56</v>
      </c>
      <c r="M1367" s="44">
        <v>45259</v>
      </c>
      <c r="N1367" s="42">
        <v>6158.84</v>
      </c>
      <c r="O1367" s="42">
        <v>0</v>
      </c>
      <c r="P1367" s="45">
        <f>IF(J1367&lt;DATEVALUE("2009-1-1"),3%,13%)</f>
        <v>0.13</v>
      </c>
      <c r="Q1367" s="42">
        <f>IF(P1367=13%,ROUND(O1367/(1+P1367)*P1367,2),ROUND(O1367/(1+0.03)*0.02,2))</f>
        <v>0</v>
      </c>
      <c r="R1367" s="42">
        <f>O1367-Q1367</f>
        <v>0</v>
      </c>
      <c r="S1367" s="42">
        <f>N1367-R1367</f>
        <v>6158.84</v>
      </c>
      <c r="T1367" s="38">
        <v>2108</v>
      </c>
      <c r="U1367" s="14">
        <f>S1367/H1367</f>
        <v>0.27694618317864594</v>
      </c>
      <c r="V1367" s="19"/>
      <c r="W1367" s="19"/>
      <c r="X1367" s="37" t="s">
        <v>3459</v>
      </c>
    </row>
    <row r="1368" spans="1:37" s="3" customFormat="1" ht="16.5" customHeight="1">
      <c r="A1368" s="38">
        <v>402</v>
      </c>
      <c r="B1368" s="39">
        <v>10877</v>
      </c>
      <c r="C1368" s="38">
        <v>10324462</v>
      </c>
      <c r="D1368" s="40" t="s">
        <v>795</v>
      </c>
      <c r="E1368" s="58">
        <v>1</v>
      </c>
      <c r="F1368" s="38">
        <v>109</v>
      </c>
      <c r="G1368" s="38" t="s">
        <v>23</v>
      </c>
      <c r="H1368" s="42">
        <v>1581.2</v>
      </c>
      <c r="I1368" s="57"/>
      <c r="J1368" s="44">
        <v>42550</v>
      </c>
      <c r="K1368" s="42">
        <v>0</v>
      </c>
      <c r="L1368" s="42">
        <v>1143.21</v>
      </c>
      <c r="M1368" s="44">
        <v>45199</v>
      </c>
      <c r="N1368" s="42">
        <f>H1368-K1368-L1368</f>
        <v>437.99</v>
      </c>
      <c r="O1368" s="42">
        <v>0</v>
      </c>
      <c r="P1368" s="45">
        <v>0.13</v>
      </c>
      <c r="Q1368" s="42">
        <v>0</v>
      </c>
      <c r="R1368" s="42">
        <v>0</v>
      </c>
      <c r="S1368" s="42">
        <f>N1368-R1368</f>
        <v>437.99</v>
      </c>
      <c r="T1368" s="38">
        <v>1601</v>
      </c>
      <c r="U1368" s="14">
        <f>S1368/H1368</f>
        <v>0.27699848216544398</v>
      </c>
      <c r="V1368" s="19"/>
      <c r="W1368" s="19"/>
      <c r="X1368" s="37" t="s">
        <v>3462</v>
      </c>
    </row>
    <row r="1369" spans="1:37" s="3" customFormat="1" ht="16.5" customHeight="1">
      <c r="A1369" s="38">
        <v>103</v>
      </c>
      <c r="B1369" s="39">
        <v>50099</v>
      </c>
      <c r="C1369" s="38">
        <v>10297298</v>
      </c>
      <c r="D1369" s="40" t="s">
        <v>2563</v>
      </c>
      <c r="E1369" s="38">
        <v>1</v>
      </c>
      <c r="F1369" s="38">
        <v>109</v>
      </c>
      <c r="G1369" s="38" t="s">
        <v>23</v>
      </c>
      <c r="H1369" s="42">
        <v>1709.5</v>
      </c>
      <c r="I1369" s="2"/>
      <c r="J1369" s="44">
        <v>42519</v>
      </c>
      <c r="K1369" s="42">
        <v>0</v>
      </c>
      <c r="L1369" s="42">
        <v>1190.51</v>
      </c>
      <c r="M1369" s="44">
        <v>45016</v>
      </c>
      <c r="N1369" s="42">
        <f>H1369-K1369-L1369</f>
        <v>518.99</v>
      </c>
      <c r="O1369" s="42">
        <v>50</v>
      </c>
      <c r="P1369" s="45">
        <v>0.13</v>
      </c>
      <c r="Q1369" s="42">
        <v>5.75</v>
      </c>
      <c r="R1369" s="42">
        <v>44.25</v>
      </c>
      <c r="S1369" s="42">
        <v>474.74</v>
      </c>
      <c r="T1369" s="38">
        <v>2107</v>
      </c>
      <c r="U1369" s="14">
        <f>S1369/H1369</f>
        <v>0.27770693185141854</v>
      </c>
      <c r="V1369" s="19"/>
      <c r="W1369" s="19"/>
      <c r="X1369" s="37" t="s">
        <v>3468</v>
      </c>
    </row>
    <row r="1370" spans="1:37" s="3" customFormat="1" ht="16.5" customHeight="1">
      <c r="A1370" s="38">
        <v>573</v>
      </c>
      <c r="B1370" s="39">
        <v>10736</v>
      </c>
      <c r="C1370" s="38">
        <v>10284110</v>
      </c>
      <c r="D1370" s="40" t="s">
        <v>1479</v>
      </c>
      <c r="E1370" s="38">
        <v>1</v>
      </c>
      <c r="F1370" s="38">
        <v>120</v>
      </c>
      <c r="G1370" s="38" t="s">
        <v>262</v>
      </c>
      <c r="H1370" s="42">
        <v>95000</v>
      </c>
      <c r="I1370" s="55"/>
      <c r="J1370" s="44">
        <v>42367</v>
      </c>
      <c r="K1370" s="42">
        <v>0</v>
      </c>
      <c r="L1370" s="42">
        <v>68439.48</v>
      </c>
      <c r="M1370" s="44">
        <v>45138</v>
      </c>
      <c r="N1370" s="42">
        <f>H1370-K1370-L1370</f>
        <v>26560.520000000004</v>
      </c>
      <c r="O1370" s="42">
        <v>200</v>
      </c>
      <c r="P1370" s="45">
        <v>0.13</v>
      </c>
      <c r="Q1370" s="42">
        <v>23.01</v>
      </c>
      <c r="R1370" s="42">
        <v>176.99</v>
      </c>
      <c r="S1370" s="42">
        <v>26383.53</v>
      </c>
      <c r="T1370" s="38">
        <v>5000</v>
      </c>
      <c r="U1370" s="14">
        <f>S1370/H1370</f>
        <v>0.27772136842105261</v>
      </c>
      <c r="V1370" s="19"/>
      <c r="W1370" s="19"/>
      <c r="X1370" s="37" t="s">
        <v>3461</v>
      </c>
    </row>
    <row r="1371" spans="1:37" s="3" customFormat="1" ht="16.5" customHeight="1">
      <c r="A1371" s="38">
        <v>715</v>
      </c>
      <c r="B1371" s="39">
        <v>10729</v>
      </c>
      <c r="C1371" s="38">
        <v>10337267</v>
      </c>
      <c r="D1371" s="40" t="s">
        <v>3298</v>
      </c>
      <c r="E1371" s="58">
        <v>1</v>
      </c>
      <c r="F1371" s="38">
        <v>36</v>
      </c>
      <c r="G1371" s="38" t="s">
        <v>33</v>
      </c>
      <c r="H1371" s="42">
        <v>2350.4299999999998</v>
      </c>
      <c r="I1371" s="37"/>
      <c r="J1371" s="44">
        <v>44469</v>
      </c>
      <c r="K1371" s="42">
        <v>65.290000000000006</v>
      </c>
      <c r="L1371" s="42">
        <v>1632.23</v>
      </c>
      <c r="M1371" s="44">
        <v>45259</v>
      </c>
      <c r="N1371" s="42">
        <v>652.91</v>
      </c>
      <c r="O1371" s="42">
        <v>0</v>
      </c>
      <c r="P1371" s="45">
        <f>IF(J1371&lt;DATEVALUE("2009-1-1"),3%,13%)</f>
        <v>0.13</v>
      </c>
      <c r="Q1371" s="42">
        <f>IF(P1371=13%,ROUND(O1371/(1+P1371)*P1371,2),ROUND(O1371/(1+0.03)*0.02,2))</f>
        <v>0</v>
      </c>
      <c r="R1371" s="42">
        <f>O1371-Q1371</f>
        <v>0</v>
      </c>
      <c r="S1371" s="42">
        <f>N1371-R1371</f>
        <v>652.91</v>
      </c>
      <c r="T1371" s="38">
        <v>2404</v>
      </c>
      <c r="U1371" s="14">
        <f>S1371/H1371</f>
        <v>0.27778321413528589</v>
      </c>
      <c r="V1371" s="19"/>
      <c r="W1371" s="19"/>
      <c r="X1371" s="37" t="s">
        <v>3459</v>
      </c>
    </row>
    <row r="1372" spans="1:37" s="3" customFormat="1" ht="16.5" customHeight="1">
      <c r="A1372" s="38">
        <v>574</v>
      </c>
      <c r="B1372" s="39">
        <v>10736</v>
      </c>
      <c r="C1372" s="38">
        <v>10284111</v>
      </c>
      <c r="D1372" s="40" t="s">
        <v>1262</v>
      </c>
      <c r="E1372" s="38">
        <v>1</v>
      </c>
      <c r="F1372" s="38">
        <v>120</v>
      </c>
      <c r="G1372" s="38" t="s">
        <v>262</v>
      </c>
      <c r="H1372" s="42">
        <v>50000</v>
      </c>
      <c r="I1372" s="55"/>
      <c r="J1372" s="44">
        <v>42367</v>
      </c>
      <c r="K1372" s="42">
        <v>0</v>
      </c>
      <c r="L1372" s="42">
        <v>36020.730000000003</v>
      </c>
      <c r="M1372" s="44">
        <v>45138</v>
      </c>
      <c r="N1372" s="42">
        <f>H1372-K1372-L1372</f>
        <v>13979.269999999997</v>
      </c>
      <c r="O1372" s="42">
        <v>100</v>
      </c>
      <c r="P1372" s="45">
        <v>0.13</v>
      </c>
      <c r="Q1372" s="42">
        <v>11.5</v>
      </c>
      <c r="R1372" s="42">
        <v>88.5</v>
      </c>
      <c r="S1372" s="42">
        <v>13890.77</v>
      </c>
      <c r="T1372" s="38">
        <v>5000</v>
      </c>
      <c r="U1372" s="14">
        <f>S1372/H1372</f>
        <v>0.27781539999999999</v>
      </c>
      <c r="V1372" s="19"/>
      <c r="W1372" s="19"/>
      <c r="X1372" s="37" t="s">
        <v>3461</v>
      </c>
    </row>
    <row r="1373" spans="1:37" s="3" customFormat="1" ht="16.5" customHeight="1">
      <c r="A1373" s="38">
        <v>471</v>
      </c>
      <c r="B1373" s="39">
        <v>10736</v>
      </c>
      <c r="C1373" s="38">
        <v>10284197</v>
      </c>
      <c r="D1373" s="40" t="s">
        <v>1408</v>
      </c>
      <c r="E1373" s="38">
        <v>3</v>
      </c>
      <c r="F1373" s="38">
        <v>108</v>
      </c>
      <c r="G1373" s="38" t="s">
        <v>23</v>
      </c>
      <c r="H1373" s="42">
        <v>4743.6000000000004</v>
      </c>
      <c r="I1373" s="55"/>
      <c r="J1373" s="44">
        <v>42576</v>
      </c>
      <c r="K1373" s="42">
        <v>0</v>
      </c>
      <c r="L1373" s="42">
        <v>3424.89</v>
      </c>
      <c r="M1373" s="44">
        <v>45138</v>
      </c>
      <c r="N1373" s="42">
        <f>H1373-K1373-L1373</f>
        <v>1318.7100000000005</v>
      </c>
      <c r="O1373" s="42">
        <v>0</v>
      </c>
      <c r="P1373" s="45">
        <v>0.13</v>
      </c>
      <c r="Q1373" s="42">
        <v>0</v>
      </c>
      <c r="R1373" s="42">
        <v>0</v>
      </c>
      <c r="S1373" s="42">
        <v>1318.71</v>
      </c>
      <c r="T1373" s="38">
        <v>5000</v>
      </c>
      <c r="U1373" s="14">
        <f>S1373/H1373</f>
        <v>0.27799772324816596</v>
      </c>
      <c r="V1373" s="19"/>
      <c r="W1373" s="19"/>
      <c r="X1373" s="37" t="s">
        <v>3461</v>
      </c>
    </row>
    <row r="1374" spans="1:37" s="3" customFormat="1" ht="16.5" customHeight="1">
      <c r="A1374" s="38">
        <v>470</v>
      </c>
      <c r="B1374" s="39">
        <v>10736</v>
      </c>
      <c r="C1374" s="38">
        <v>10284194</v>
      </c>
      <c r="D1374" s="40" t="s">
        <v>1407</v>
      </c>
      <c r="E1374" s="38">
        <v>3</v>
      </c>
      <c r="F1374" s="38">
        <v>108</v>
      </c>
      <c r="G1374" s="38" t="s">
        <v>23</v>
      </c>
      <c r="H1374" s="42">
        <v>6494.88</v>
      </c>
      <c r="I1374" s="55"/>
      <c r="J1374" s="44">
        <v>42576</v>
      </c>
      <c r="K1374" s="42">
        <v>0</v>
      </c>
      <c r="L1374" s="42">
        <v>4689.26</v>
      </c>
      <c r="M1374" s="44">
        <v>45138</v>
      </c>
      <c r="N1374" s="42">
        <f>H1374-K1374-L1374</f>
        <v>1805.62</v>
      </c>
      <c r="O1374" s="42">
        <v>0</v>
      </c>
      <c r="P1374" s="45">
        <v>0.13</v>
      </c>
      <c r="Q1374" s="42">
        <v>0</v>
      </c>
      <c r="R1374" s="42">
        <v>0</v>
      </c>
      <c r="S1374" s="42">
        <v>1805.62</v>
      </c>
      <c r="T1374" s="38">
        <v>5000</v>
      </c>
      <c r="U1374" s="14">
        <f>S1374/H1374</f>
        <v>0.27800667602788653</v>
      </c>
      <c r="V1374" s="19"/>
      <c r="W1374" s="19"/>
      <c r="X1374" s="37" t="s">
        <v>3461</v>
      </c>
    </row>
    <row r="1375" spans="1:37" s="3" customFormat="1" ht="16.5" customHeight="1">
      <c r="A1375" s="38">
        <v>519</v>
      </c>
      <c r="B1375" s="39">
        <v>40712</v>
      </c>
      <c r="C1375" s="38">
        <v>10303679</v>
      </c>
      <c r="D1375" s="40" t="s">
        <v>1743</v>
      </c>
      <c r="E1375" s="38">
        <v>9</v>
      </c>
      <c r="F1375" s="38">
        <v>108</v>
      </c>
      <c r="G1375" s="38" t="s">
        <v>23</v>
      </c>
      <c r="H1375" s="42">
        <v>3191.94</v>
      </c>
      <c r="I1375" s="55"/>
      <c r="J1375" s="44">
        <v>42576</v>
      </c>
      <c r="K1375" s="42">
        <v>0</v>
      </c>
      <c r="L1375" s="42">
        <v>2304.48</v>
      </c>
      <c r="M1375" s="44">
        <v>45138</v>
      </c>
      <c r="N1375" s="42">
        <f>H1375-K1375-L1375</f>
        <v>887.46</v>
      </c>
      <c r="O1375" s="42">
        <v>0</v>
      </c>
      <c r="P1375" s="45">
        <v>0.13</v>
      </c>
      <c r="Q1375" s="42">
        <v>0</v>
      </c>
      <c r="R1375" s="42">
        <v>0</v>
      </c>
      <c r="S1375" s="42">
        <v>887.46</v>
      </c>
      <c r="T1375" s="38">
        <v>5000</v>
      </c>
      <c r="U1375" s="14">
        <f>S1375/H1375</f>
        <v>0.27803154194627722</v>
      </c>
      <c r="V1375" s="19"/>
      <c r="W1375" s="19"/>
      <c r="X1375" s="37" t="s">
        <v>3467</v>
      </c>
    </row>
    <row r="1376" spans="1:37" s="3" customFormat="1" ht="16.5" customHeight="1">
      <c r="A1376" s="38">
        <v>1150</v>
      </c>
      <c r="B1376" s="39">
        <v>10800</v>
      </c>
      <c r="C1376" s="38">
        <v>10317205</v>
      </c>
      <c r="D1376" s="40" t="s">
        <v>3022</v>
      </c>
      <c r="E1376" s="58">
        <v>1</v>
      </c>
      <c r="F1376" s="38">
        <v>79</v>
      </c>
      <c r="G1376" s="38" t="s">
        <v>23</v>
      </c>
      <c r="H1376" s="42">
        <v>637.88</v>
      </c>
      <c r="I1376" s="37"/>
      <c r="J1376" s="44">
        <v>43460</v>
      </c>
      <c r="K1376" s="42">
        <v>0</v>
      </c>
      <c r="L1376" s="42">
        <v>438.33</v>
      </c>
      <c r="M1376" s="44">
        <v>45237</v>
      </c>
      <c r="N1376" s="42">
        <v>199.55</v>
      </c>
      <c r="O1376" s="42">
        <v>25</v>
      </c>
      <c r="P1376" s="45">
        <f>IF(J1376&lt;DATEVALUE("2009-1-1"),3%,13%)</f>
        <v>0.13</v>
      </c>
      <c r="Q1376" s="42">
        <f>IF(P1376=13%,ROUND(O1376/(1+P1376)*P1376,2),ROUND(O1376/(1+0.03)*0.02,2))</f>
        <v>2.88</v>
      </c>
      <c r="R1376" s="42">
        <f>O1376-Q1376</f>
        <v>22.12</v>
      </c>
      <c r="S1376" s="42">
        <f>N1376-R1376</f>
        <v>177.43</v>
      </c>
      <c r="T1376" s="38">
        <v>2505</v>
      </c>
      <c r="U1376" s="14">
        <f>S1376/H1376</f>
        <v>0.27815576597479152</v>
      </c>
      <c r="V1376" s="19"/>
      <c r="W1376" s="19"/>
      <c r="X1376" s="37" t="s">
        <v>3465</v>
      </c>
    </row>
    <row r="1377" spans="1:37" s="3" customFormat="1" ht="16.5" customHeight="1">
      <c r="A1377" s="38">
        <v>1149</v>
      </c>
      <c r="B1377" s="39">
        <v>10800</v>
      </c>
      <c r="C1377" s="38">
        <v>10317203</v>
      </c>
      <c r="D1377" s="40" t="s">
        <v>3021</v>
      </c>
      <c r="E1377" s="58">
        <v>1</v>
      </c>
      <c r="F1377" s="38">
        <v>79</v>
      </c>
      <c r="G1377" s="38" t="s">
        <v>23</v>
      </c>
      <c r="H1377" s="42">
        <v>4683.3599999999997</v>
      </c>
      <c r="I1377" s="37"/>
      <c r="J1377" s="44">
        <v>43460</v>
      </c>
      <c r="K1377" s="42">
        <v>0</v>
      </c>
      <c r="L1377" s="42">
        <v>3217.58</v>
      </c>
      <c r="M1377" s="44">
        <v>45237</v>
      </c>
      <c r="N1377" s="42">
        <v>1465.78</v>
      </c>
      <c r="O1377" s="42">
        <v>183.61</v>
      </c>
      <c r="P1377" s="45">
        <f>IF(J1377&lt;DATEVALUE("2009-1-1"),3%,13%)</f>
        <v>0.13</v>
      </c>
      <c r="Q1377" s="42">
        <f>IF(P1377=13%,ROUND(O1377/(1+P1377)*P1377,2),ROUND(O1377/(1+0.03)*0.02,2))</f>
        <v>21.12</v>
      </c>
      <c r="R1377" s="42">
        <f>O1377-Q1377</f>
        <v>162.49</v>
      </c>
      <c r="S1377" s="42">
        <f>N1377-R1377</f>
        <v>1303.29</v>
      </c>
      <c r="T1377" s="38">
        <v>2505</v>
      </c>
      <c r="U1377" s="14">
        <f>S1377/H1377</f>
        <v>0.27828097775955724</v>
      </c>
      <c r="V1377" s="19"/>
      <c r="W1377" s="19"/>
      <c r="X1377" s="37" t="s">
        <v>3465</v>
      </c>
    </row>
    <row r="1378" spans="1:37" s="3" customFormat="1" ht="16.5" customHeight="1">
      <c r="A1378" s="38">
        <v>406</v>
      </c>
      <c r="B1378" s="39">
        <v>10736</v>
      </c>
      <c r="C1378" s="38">
        <v>10284296</v>
      </c>
      <c r="D1378" s="40" t="s">
        <v>1352</v>
      </c>
      <c r="E1378" s="38">
        <v>1</v>
      </c>
      <c r="F1378" s="38">
        <v>120</v>
      </c>
      <c r="G1378" s="38" t="s">
        <v>21</v>
      </c>
      <c r="H1378" s="42">
        <v>166666.67000000001</v>
      </c>
      <c r="I1378" s="55"/>
      <c r="J1378" s="44">
        <v>42367</v>
      </c>
      <c r="K1378" s="42">
        <v>0</v>
      </c>
      <c r="L1378" s="42">
        <v>120069.29</v>
      </c>
      <c r="M1378" s="44">
        <v>45138</v>
      </c>
      <c r="N1378" s="42">
        <f>H1378-K1378-L1378</f>
        <v>46597.380000000019</v>
      </c>
      <c r="O1378" s="42">
        <v>200</v>
      </c>
      <c r="P1378" s="45">
        <v>0.13</v>
      </c>
      <c r="Q1378" s="42">
        <v>23.01</v>
      </c>
      <c r="R1378" s="42">
        <v>176.99</v>
      </c>
      <c r="S1378" s="42">
        <v>46420.39</v>
      </c>
      <c r="T1378" s="38">
        <v>5000</v>
      </c>
      <c r="U1378" s="14">
        <f>S1378/H1378</f>
        <v>0.27852233442955326</v>
      </c>
      <c r="V1378" s="19"/>
      <c r="W1378" s="19"/>
      <c r="X1378" s="37" t="s">
        <v>3461</v>
      </c>
    </row>
    <row r="1379" spans="1:37" s="3" customFormat="1" ht="16.5" customHeight="1">
      <c r="A1379" s="38">
        <v>172</v>
      </c>
      <c r="B1379" s="39">
        <v>50098</v>
      </c>
      <c r="C1379" s="38">
        <v>10307846</v>
      </c>
      <c r="D1379" s="40" t="s">
        <v>403</v>
      </c>
      <c r="E1379" s="38">
        <v>1</v>
      </c>
      <c r="F1379" s="38">
        <v>120</v>
      </c>
      <c r="G1379" s="38" t="s">
        <v>75</v>
      </c>
      <c r="H1379" s="42">
        <v>55000</v>
      </c>
      <c r="I1379" s="57"/>
      <c r="J1379" s="44">
        <v>42425</v>
      </c>
      <c r="K1379" s="42">
        <v>0</v>
      </c>
      <c r="L1379" s="42">
        <v>39623.019999999997</v>
      </c>
      <c r="M1379" s="44">
        <v>45199</v>
      </c>
      <c r="N1379" s="42">
        <v>15376.98</v>
      </c>
      <c r="O1379" s="42">
        <v>20</v>
      </c>
      <c r="P1379" s="45">
        <v>0.13</v>
      </c>
      <c r="Q1379" s="42">
        <v>2.2999999999999998</v>
      </c>
      <c r="R1379" s="42">
        <v>17.7</v>
      </c>
      <c r="S1379" s="42">
        <v>15359.28</v>
      </c>
      <c r="T1379" s="38">
        <v>5000</v>
      </c>
      <c r="U1379" s="14">
        <f>S1379/H1379</f>
        <v>0.27925963636363638</v>
      </c>
      <c r="V1379" s="19"/>
      <c r="W1379" s="19"/>
      <c r="X1379" s="37" t="s">
        <v>3456</v>
      </c>
    </row>
    <row r="1380" spans="1:37" s="3" customFormat="1" ht="16.5" customHeight="1">
      <c r="A1380" s="38">
        <v>439</v>
      </c>
      <c r="B1380" s="39">
        <v>10729</v>
      </c>
      <c r="C1380" s="38">
        <v>10292983</v>
      </c>
      <c r="D1380" s="40" t="s">
        <v>3163</v>
      </c>
      <c r="E1380" s="58">
        <v>1</v>
      </c>
      <c r="F1380" s="38">
        <v>120</v>
      </c>
      <c r="G1380" s="38" t="s">
        <v>21</v>
      </c>
      <c r="H1380" s="42">
        <v>25255.02</v>
      </c>
      <c r="I1380" s="37"/>
      <c r="J1380" s="44">
        <v>42488</v>
      </c>
      <c r="K1380" s="42">
        <v>0</v>
      </c>
      <c r="L1380" s="42">
        <v>18194.25</v>
      </c>
      <c r="M1380" s="44">
        <v>45259</v>
      </c>
      <c r="N1380" s="42">
        <v>7060.77</v>
      </c>
      <c r="O1380" s="42">
        <v>0</v>
      </c>
      <c r="P1380" s="45">
        <f>IF(J1380&lt;DATEVALUE("2009-1-1"),3%,13%)</f>
        <v>0.13</v>
      </c>
      <c r="Q1380" s="42">
        <f>IF(P1380=13%,ROUND(O1380/(1+P1380)*P1380,2),ROUND(O1380/(1+0.03)*0.02,2))</f>
        <v>0</v>
      </c>
      <c r="R1380" s="42">
        <f>O1380-Q1380</f>
        <v>0</v>
      </c>
      <c r="S1380" s="42">
        <f>N1380-R1380</f>
        <v>7060.77</v>
      </c>
      <c r="T1380" s="38">
        <v>5000</v>
      </c>
      <c r="U1380" s="14">
        <f>S1380/H1380</f>
        <v>0.2795788718440928</v>
      </c>
      <c r="V1380" s="19"/>
      <c r="W1380" s="19"/>
      <c r="X1380" s="37" t="s">
        <v>3459</v>
      </c>
    </row>
    <row r="1381" spans="1:37" s="3" customFormat="1" ht="16.5" customHeight="1">
      <c r="A1381" s="38">
        <v>96</v>
      </c>
      <c r="B1381" s="39">
        <v>10741</v>
      </c>
      <c r="C1381" s="38">
        <v>10282478</v>
      </c>
      <c r="D1381" s="40" t="s">
        <v>2257</v>
      </c>
      <c r="E1381" s="38">
        <v>2</v>
      </c>
      <c r="F1381" s="38">
        <v>120</v>
      </c>
      <c r="G1381" s="38" t="s">
        <v>21</v>
      </c>
      <c r="H1381" s="42">
        <v>50146</v>
      </c>
      <c r="I1381" s="2"/>
      <c r="J1381" s="44">
        <v>42305</v>
      </c>
      <c r="K1381" s="42">
        <v>0</v>
      </c>
      <c r="L1381" s="42">
        <v>36126.03</v>
      </c>
      <c r="M1381" s="44">
        <v>45077</v>
      </c>
      <c r="N1381" s="42">
        <f>H1381-K1381-L1381</f>
        <v>14019.970000000001</v>
      </c>
      <c r="O1381" s="42">
        <v>0</v>
      </c>
      <c r="P1381" s="45">
        <v>0.13</v>
      </c>
      <c r="Q1381" s="42">
        <v>0</v>
      </c>
      <c r="R1381" s="42">
        <v>0</v>
      </c>
      <c r="S1381" s="42">
        <f>N1381-R1381</f>
        <v>14019.970000000001</v>
      </c>
      <c r="T1381" s="38">
        <v>5000</v>
      </c>
      <c r="U1381" s="14">
        <f>S1381/H1381</f>
        <v>0.27958301758864118</v>
      </c>
      <c r="V1381" s="19"/>
      <c r="W1381" s="19"/>
      <c r="X1381" s="37" t="s">
        <v>3462</v>
      </c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</row>
    <row r="1382" spans="1:37" s="3" customFormat="1" ht="16.5" customHeight="1">
      <c r="A1382" s="38">
        <v>160</v>
      </c>
      <c r="B1382" s="39">
        <v>10741</v>
      </c>
      <c r="C1382" s="38">
        <v>10282489</v>
      </c>
      <c r="D1382" s="40" t="s">
        <v>2005</v>
      </c>
      <c r="E1382" s="38">
        <v>1</v>
      </c>
      <c r="F1382" s="38">
        <v>120</v>
      </c>
      <c r="G1382" s="38" t="s">
        <v>262</v>
      </c>
      <c r="H1382" s="42">
        <v>27159</v>
      </c>
      <c r="I1382" s="49"/>
      <c r="J1382" s="44">
        <v>42335</v>
      </c>
      <c r="K1382" s="42">
        <v>0</v>
      </c>
      <c r="L1382" s="42">
        <v>19565.8</v>
      </c>
      <c r="M1382" s="44">
        <v>45107</v>
      </c>
      <c r="N1382" s="42">
        <f>H1382-K1382-L1382</f>
        <v>7593.2000000000007</v>
      </c>
      <c r="O1382" s="42">
        <v>0</v>
      </c>
      <c r="P1382" s="45">
        <v>0.13</v>
      </c>
      <c r="Q1382" s="42">
        <v>0</v>
      </c>
      <c r="R1382" s="42">
        <v>0</v>
      </c>
      <c r="S1382" s="42">
        <f>N1382-R1382</f>
        <v>7593.2000000000007</v>
      </c>
      <c r="T1382" s="38">
        <v>5000</v>
      </c>
      <c r="U1382" s="14">
        <f>S1382/H1382</f>
        <v>0.27958319525755737</v>
      </c>
      <c r="V1382" s="19"/>
      <c r="W1382" s="19"/>
      <c r="X1382" s="37" t="s">
        <v>3462</v>
      </c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</row>
    <row r="1383" spans="1:37" s="3" customFormat="1" ht="16.5" customHeight="1">
      <c r="A1383" s="38">
        <v>656</v>
      </c>
      <c r="B1383" s="39">
        <v>10729</v>
      </c>
      <c r="C1383" s="38">
        <v>10292899</v>
      </c>
      <c r="D1383" s="40" t="s">
        <v>997</v>
      </c>
      <c r="E1383" s="58">
        <v>71</v>
      </c>
      <c r="F1383" s="38">
        <v>89</v>
      </c>
      <c r="G1383" s="38" t="s">
        <v>23</v>
      </c>
      <c r="H1383" s="42">
        <v>22319.91</v>
      </c>
      <c r="I1383" s="37"/>
      <c r="J1383" s="44">
        <v>43156</v>
      </c>
      <c r="K1383" s="42">
        <v>0</v>
      </c>
      <c r="L1383" s="42">
        <v>16051.53</v>
      </c>
      <c r="M1383" s="44">
        <v>45259</v>
      </c>
      <c r="N1383" s="42">
        <v>6268.38</v>
      </c>
      <c r="O1383" s="42">
        <v>0</v>
      </c>
      <c r="P1383" s="45">
        <f>IF(J1383&lt;DATEVALUE("2009-1-1"),3%,13%)</f>
        <v>0.13</v>
      </c>
      <c r="Q1383" s="42">
        <f>IF(P1383=13%,ROUND(O1383/(1+P1383)*P1383,2),ROUND(O1383/(1+0.03)*0.02,2))</f>
        <v>0</v>
      </c>
      <c r="R1383" s="42">
        <f>O1383-Q1383</f>
        <v>0</v>
      </c>
      <c r="S1383" s="42">
        <f>N1383-R1383</f>
        <v>6268.38</v>
      </c>
      <c r="T1383" s="38">
        <v>5000</v>
      </c>
      <c r="U1383" s="14">
        <f>S1383/H1383</f>
        <v>0.28084253027901995</v>
      </c>
      <c r="V1383" s="19"/>
      <c r="W1383" s="19"/>
      <c r="X1383" s="37" t="s">
        <v>3459</v>
      </c>
    </row>
    <row r="1384" spans="1:37" s="3" customFormat="1" ht="16.5" customHeight="1">
      <c r="A1384" s="38">
        <v>1096</v>
      </c>
      <c r="B1384" s="39">
        <v>10800</v>
      </c>
      <c r="C1384" s="38">
        <v>10314465</v>
      </c>
      <c r="D1384" s="40" t="s">
        <v>1163</v>
      </c>
      <c r="E1384" s="38">
        <v>1</v>
      </c>
      <c r="F1384" s="38">
        <v>87</v>
      </c>
      <c r="G1384" s="38" t="s">
        <v>23</v>
      </c>
      <c r="H1384" s="42">
        <v>2508.5500000000002</v>
      </c>
      <c r="I1384" s="53"/>
      <c r="J1384" s="44">
        <v>43214</v>
      </c>
      <c r="K1384" s="42">
        <v>0</v>
      </c>
      <c r="L1384" s="42">
        <v>1644.3</v>
      </c>
      <c r="M1384" s="44">
        <v>45138</v>
      </c>
      <c r="N1384" s="42">
        <f>H1384-K1384-L1384</f>
        <v>864.25000000000023</v>
      </c>
      <c r="O1384" s="42">
        <v>177.55</v>
      </c>
      <c r="P1384" s="45">
        <v>0.13</v>
      </c>
      <c r="Q1384" s="42">
        <v>20.420000000000002</v>
      </c>
      <c r="R1384" s="42">
        <v>157.13</v>
      </c>
      <c r="S1384" s="42">
        <f>N1384-R1384</f>
        <v>707.12000000000023</v>
      </c>
      <c r="T1384" s="38">
        <v>2505</v>
      </c>
      <c r="U1384" s="14">
        <f>S1384/H1384</f>
        <v>0.28188395686751316</v>
      </c>
      <c r="V1384" s="19"/>
      <c r="W1384" s="19"/>
      <c r="X1384" s="37" t="s">
        <v>3465</v>
      </c>
    </row>
    <row r="1385" spans="1:37" s="3" customFormat="1" ht="16.5" customHeight="1">
      <c r="A1385" s="38">
        <v>207</v>
      </c>
      <c r="B1385" s="39">
        <v>10743</v>
      </c>
      <c r="C1385" s="38">
        <v>10301047</v>
      </c>
      <c r="D1385" s="40" t="s">
        <v>554</v>
      </c>
      <c r="E1385" s="58">
        <v>4</v>
      </c>
      <c r="F1385" s="38">
        <v>100</v>
      </c>
      <c r="G1385" s="38" t="s">
        <v>23</v>
      </c>
      <c r="H1385" s="42">
        <v>16030.76</v>
      </c>
      <c r="I1385" s="57"/>
      <c r="J1385" s="44">
        <v>42821</v>
      </c>
      <c r="K1385" s="42">
        <v>0</v>
      </c>
      <c r="L1385" s="42">
        <v>11506.52</v>
      </c>
      <c r="M1385" s="44">
        <v>45199</v>
      </c>
      <c r="N1385" s="42">
        <f>H1385-L1385</f>
        <v>4524.24</v>
      </c>
      <c r="O1385" s="42">
        <v>0</v>
      </c>
      <c r="P1385" s="45">
        <v>0.13</v>
      </c>
      <c r="Q1385" s="42">
        <v>0</v>
      </c>
      <c r="R1385" s="42">
        <v>0</v>
      </c>
      <c r="S1385" s="42">
        <f>N1385</f>
        <v>4524.24</v>
      </c>
      <c r="T1385" s="38">
        <v>5000</v>
      </c>
      <c r="U1385" s="14">
        <f>S1385/H1385</f>
        <v>0.28222242738335546</v>
      </c>
      <c r="V1385" s="19"/>
      <c r="W1385" s="19"/>
      <c r="X1385" s="37" t="s">
        <v>3463</v>
      </c>
    </row>
    <row r="1386" spans="1:37" s="3" customFormat="1" ht="16.5" customHeight="1">
      <c r="A1386" s="38">
        <v>576</v>
      </c>
      <c r="B1386" s="39">
        <v>10736</v>
      </c>
      <c r="C1386" s="38">
        <v>10284127</v>
      </c>
      <c r="D1386" s="40" t="s">
        <v>1248</v>
      </c>
      <c r="E1386" s="38">
        <v>1</v>
      </c>
      <c r="F1386" s="38">
        <v>120</v>
      </c>
      <c r="G1386" s="38" t="s">
        <v>262</v>
      </c>
      <c r="H1386" s="42">
        <v>104903.95</v>
      </c>
      <c r="I1386" s="55"/>
      <c r="J1386" s="44">
        <v>42425</v>
      </c>
      <c r="K1386" s="42">
        <v>0</v>
      </c>
      <c r="L1386" s="42">
        <v>73913.56</v>
      </c>
      <c r="M1386" s="44">
        <v>45138</v>
      </c>
      <c r="N1386" s="42">
        <f>H1386-K1386-L1386</f>
        <v>30990.39</v>
      </c>
      <c r="O1386" s="42">
        <v>1500</v>
      </c>
      <c r="P1386" s="45">
        <v>0.13</v>
      </c>
      <c r="Q1386" s="42">
        <v>172.57</v>
      </c>
      <c r="R1386" s="42">
        <v>1327.43</v>
      </c>
      <c r="S1386" s="42">
        <v>29662.959999999999</v>
      </c>
      <c r="T1386" s="38">
        <v>5000</v>
      </c>
      <c r="U1386" s="14">
        <f>S1386/H1386</f>
        <v>0.28276304181110434</v>
      </c>
      <c r="V1386" s="19"/>
      <c r="W1386" s="19"/>
      <c r="X1386" s="37" t="s">
        <v>3461</v>
      </c>
    </row>
    <row r="1387" spans="1:37" s="3" customFormat="1" ht="16.5" customHeight="1">
      <c r="A1387" s="38">
        <v>53</v>
      </c>
      <c r="B1387" s="39">
        <v>50100</v>
      </c>
      <c r="C1387" s="38">
        <v>10308695</v>
      </c>
      <c r="D1387" s="40" t="s">
        <v>385</v>
      </c>
      <c r="E1387" s="58">
        <v>3</v>
      </c>
      <c r="F1387" s="38">
        <v>61</v>
      </c>
      <c r="G1387" s="38" t="s">
        <v>23</v>
      </c>
      <c r="H1387" s="42">
        <v>177.64</v>
      </c>
      <c r="I1387" s="37"/>
      <c r="J1387" s="44">
        <v>43828</v>
      </c>
      <c r="K1387" s="42">
        <v>0</v>
      </c>
      <c r="L1387" s="42">
        <v>127.26</v>
      </c>
      <c r="M1387" s="44">
        <v>45200</v>
      </c>
      <c r="N1387" s="42">
        <v>50.38</v>
      </c>
      <c r="O1387" s="42">
        <v>0</v>
      </c>
      <c r="P1387" s="45">
        <f>IF(J1387&lt;DATEVALUE("2009-1-1"),3%,13%)</f>
        <v>0.13</v>
      </c>
      <c r="Q1387" s="42">
        <f>IF(P1387=13%,ROUND(O1387/(1+P1387)*P1387,2),ROUND(O1387/(1+0.03)*0.02,2))</f>
        <v>0</v>
      </c>
      <c r="R1387" s="42">
        <f>O1387-Q1387</f>
        <v>0</v>
      </c>
      <c r="S1387" s="42">
        <f>N1387-R1387</f>
        <v>50.38</v>
      </c>
      <c r="T1387" s="38">
        <v>5000</v>
      </c>
      <c r="U1387" s="14">
        <f>S1387/H1387</f>
        <v>0.28360729565413201</v>
      </c>
      <c r="V1387" s="19"/>
      <c r="W1387" s="19"/>
      <c r="X1387" s="37" t="s">
        <v>3477</v>
      </c>
    </row>
    <row r="1388" spans="1:37" s="3" customFormat="1" ht="16.5" customHeight="1">
      <c r="A1388" s="38">
        <v>54</v>
      </c>
      <c r="B1388" s="39">
        <v>50100</v>
      </c>
      <c r="C1388" s="38">
        <v>10308914</v>
      </c>
      <c r="D1388" s="40" t="s">
        <v>2948</v>
      </c>
      <c r="E1388" s="58">
        <v>128</v>
      </c>
      <c r="F1388" s="38">
        <v>61</v>
      </c>
      <c r="G1388" s="38" t="s">
        <v>23</v>
      </c>
      <c r="H1388" s="42">
        <v>1865.7</v>
      </c>
      <c r="I1388" s="37"/>
      <c r="J1388" s="44">
        <v>43828</v>
      </c>
      <c r="K1388" s="42">
        <v>0</v>
      </c>
      <c r="L1388" s="42">
        <v>1336.5</v>
      </c>
      <c r="M1388" s="44">
        <v>45200</v>
      </c>
      <c r="N1388" s="42">
        <v>529.20000000000005</v>
      </c>
      <c r="O1388" s="42">
        <v>0</v>
      </c>
      <c r="P1388" s="45">
        <f>IF(J1388&lt;DATEVALUE("2009-1-1"),3%,13%)</f>
        <v>0.13</v>
      </c>
      <c r="Q1388" s="42">
        <f>IF(P1388=13%,ROUND(O1388/(1+P1388)*P1388,2),ROUND(O1388/(1+0.03)*0.02,2))</f>
        <v>0</v>
      </c>
      <c r="R1388" s="42">
        <f>O1388-Q1388</f>
        <v>0</v>
      </c>
      <c r="S1388" s="42">
        <f>N1388-R1388</f>
        <v>529.20000000000005</v>
      </c>
      <c r="T1388" s="38">
        <v>5000</v>
      </c>
      <c r="U1388" s="14">
        <f>S1388/H1388</f>
        <v>0.28364688856729381</v>
      </c>
      <c r="V1388" s="19"/>
      <c r="W1388" s="19"/>
      <c r="X1388" s="37" t="s">
        <v>3477</v>
      </c>
    </row>
    <row r="1389" spans="1:37" s="3" customFormat="1" ht="16.5" customHeight="1">
      <c r="A1389" s="38">
        <v>167</v>
      </c>
      <c r="B1389" s="39">
        <v>10746</v>
      </c>
      <c r="C1389" s="38">
        <v>10311026</v>
      </c>
      <c r="D1389" s="40" t="s">
        <v>620</v>
      </c>
      <c r="E1389" s="38">
        <v>1</v>
      </c>
      <c r="F1389" s="38">
        <v>103</v>
      </c>
      <c r="G1389" s="38" t="s">
        <v>23</v>
      </c>
      <c r="H1389" s="42">
        <v>2232.42</v>
      </c>
      <c r="I1389" s="56"/>
      <c r="J1389" s="44">
        <v>42726</v>
      </c>
      <c r="K1389" s="42">
        <v>0</v>
      </c>
      <c r="L1389" s="42">
        <v>1599.13</v>
      </c>
      <c r="M1389" s="44">
        <v>45169</v>
      </c>
      <c r="N1389" s="42">
        <f>H1389-K1389-L1389</f>
        <v>633.29</v>
      </c>
      <c r="O1389" s="42">
        <v>0</v>
      </c>
      <c r="P1389" s="45">
        <v>0.13</v>
      </c>
      <c r="Q1389" s="42">
        <v>0</v>
      </c>
      <c r="R1389" s="42">
        <v>0</v>
      </c>
      <c r="S1389" s="42">
        <v>633.29</v>
      </c>
      <c r="T1389" s="38">
        <v>2101</v>
      </c>
      <c r="U1389" s="14">
        <f>S1389/H1389</f>
        <v>0.28367869845280008</v>
      </c>
      <c r="V1389" s="19"/>
      <c r="W1389" s="19"/>
      <c r="X1389" s="37" t="s">
        <v>3463</v>
      </c>
    </row>
    <row r="1390" spans="1:37" s="3" customFormat="1" ht="16.5" customHeight="1">
      <c r="A1390" s="38">
        <v>6</v>
      </c>
      <c r="B1390" s="39">
        <v>10709</v>
      </c>
      <c r="C1390" s="38">
        <v>10309713</v>
      </c>
      <c r="D1390" s="40" t="s">
        <v>2848</v>
      </c>
      <c r="E1390" s="38">
        <v>1</v>
      </c>
      <c r="F1390" s="38">
        <v>115</v>
      </c>
      <c r="G1390" s="38" t="s">
        <v>23</v>
      </c>
      <c r="H1390" s="42">
        <v>4786.32</v>
      </c>
      <c r="I1390" s="2"/>
      <c r="J1390" s="44">
        <v>42359</v>
      </c>
      <c r="K1390" s="42">
        <v>0</v>
      </c>
      <c r="L1390" s="42">
        <v>3356.57</v>
      </c>
      <c r="M1390" s="44">
        <v>44985</v>
      </c>
      <c r="N1390" s="42">
        <f>H1390-K1390-L1390</f>
        <v>1429.7499999999995</v>
      </c>
      <c r="O1390" s="42">
        <v>80</v>
      </c>
      <c r="P1390" s="45">
        <v>0.13</v>
      </c>
      <c r="Q1390" s="42">
        <v>9.1999999999999993</v>
      </c>
      <c r="R1390" s="42">
        <v>70.8</v>
      </c>
      <c r="S1390" s="42">
        <f>N1390-R1390</f>
        <v>1358.9499999999996</v>
      </c>
      <c r="T1390" s="38">
        <v>5000</v>
      </c>
      <c r="U1390" s="14">
        <f>S1390/H1390</f>
        <v>0.28392376606662312</v>
      </c>
      <c r="V1390" s="19"/>
      <c r="W1390" s="19"/>
      <c r="X1390" s="37" t="s">
        <v>3456</v>
      </c>
    </row>
    <row r="1391" spans="1:37" s="3" customFormat="1" ht="16.5" customHeight="1">
      <c r="A1391" s="38">
        <v>9</v>
      </c>
      <c r="B1391" s="39">
        <v>10727</v>
      </c>
      <c r="C1391" s="38">
        <v>10311494</v>
      </c>
      <c r="D1391" s="40" t="s">
        <v>1227</v>
      </c>
      <c r="E1391" s="38">
        <v>6</v>
      </c>
      <c r="F1391" s="38">
        <v>106</v>
      </c>
      <c r="G1391" s="38" t="s">
        <v>23</v>
      </c>
      <c r="H1391" s="42">
        <v>4338.4799999999996</v>
      </c>
      <c r="I1391" s="55"/>
      <c r="J1391" s="44">
        <v>42625</v>
      </c>
      <c r="K1391" s="42">
        <v>0</v>
      </c>
      <c r="L1391" s="42">
        <v>3104.89</v>
      </c>
      <c r="M1391" s="44">
        <v>45138</v>
      </c>
      <c r="N1391" s="42">
        <f>H1391-K1391-L1391</f>
        <v>1233.5899999999997</v>
      </c>
      <c r="O1391" s="42">
        <v>0</v>
      </c>
      <c r="P1391" s="45">
        <v>0.13</v>
      </c>
      <c r="Q1391" s="42">
        <v>0</v>
      </c>
      <c r="R1391" s="42">
        <v>0</v>
      </c>
      <c r="S1391" s="42">
        <v>1233.5899999999999</v>
      </c>
      <c r="T1391" s="38">
        <v>5000</v>
      </c>
      <c r="U1391" s="14">
        <f>S1391/H1391</f>
        <v>0.28433691062307537</v>
      </c>
      <c r="V1391" s="19"/>
      <c r="W1391" s="19"/>
      <c r="X1391" s="37" t="s">
        <v>3471</v>
      </c>
    </row>
    <row r="1392" spans="1:37" s="3" customFormat="1" ht="16.5" customHeight="1">
      <c r="A1392" s="38">
        <v>28</v>
      </c>
      <c r="B1392" s="39">
        <v>10746</v>
      </c>
      <c r="C1392" s="38">
        <v>10310612</v>
      </c>
      <c r="D1392" s="40" t="s">
        <v>271</v>
      </c>
      <c r="E1392" s="38">
        <v>1</v>
      </c>
      <c r="F1392" s="38">
        <v>103</v>
      </c>
      <c r="G1392" s="38" t="s">
        <v>23</v>
      </c>
      <c r="H1392" s="42">
        <v>2948.72</v>
      </c>
      <c r="I1392" s="2"/>
      <c r="J1392" s="44">
        <v>42726</v>
      </c>
      <c r="K1392" s="42">
        <v>0</v>
      </c>
      <c r="L1392" s="42">
        <v>1932.48</v>
      </c>
      <c r="M1392" s="44">
        <v>44985</v>
      </c>
      <c r="N1392" s="42">
        <f>H1392-K1392-L1392</f>
        <v>1016.2399999999998</v>
      </c>
      <c r="O1392" s="42">
        <v>200</v>
      </c>
      <c r="P1392" s="45">
        <v>0.13</v>
      </c>
      <c r="Q1392" s="42">
        <v>23.01</v>
      </c>
      <c r="R1392" s="42">
        <v>176.99</v>
      </c>
      <c r="S1392" s="42">
        <f>N1392-R1392</f>
        <v>839.24999999999977</v>
      </c>
      <c r="T1392" s="38">
        <v>2101</v>
      </c>
      <c r="U1392" s="14">
        <f>S1392/H1392</f>
        <v>0.28461501939824729</v>
      </c>
      <c r="V1392" s="19"/>
      <c r="W1392" s="19"/>
      <c r="X1392" s="37" t="s">
        <v>3463</v>
      </c>
    </row>
    <row r="1393" spans="1:37" s="3" customFormat="1" ht="16.5" customHeight="1">
      <c r="A1393" s="38">
        <v>476</v>
      </c>
      <c r="B1393" s="39">
        <v>10736</v>
      </c>
      <c r="C1393" s="38">
        <v>10284219</v>
      </c>
      <c r="D1393" s="40" t="s">
        <v>1413</v>
      </c>
      <c r="E1393" s="38">
        <v>2</v>
      </c>
      <c r="F1393" s="38">
        <v>102</v>
      </c>
      <c r="G1393" s="38" t="s">
        <v>23</v>
      </c>
      <c r="H1393" s="42">
        <v>9200</v>
      </c>
      <c r="I1393" s="55"/>
      <c r="J1393" s="44">
        <v>42733</v>
      </c>
      <c r="K1393" s="42">
        <v>0</v>
      </c>
      <c r="L1393" s="42">
        <v>6553.66</v>
      </c>
      <c r="M1393" s="44">
        <v>45138</v>
      </c>
      <c r="N1393" s="42">
        <f>H1393-K1393-L1393</f>
        <v>2646.34</v>
      </c>
      <c r="O1393" s="42">
        <v>30</v>
      </c>
      <c r="P1393" s="45">
        <v>0.13</v>
      </c>
      <c r="Q1393" s="42">
        <v>3.45</v>
      </c>
      <c r="R1393" s="42">
        <v>26.55</v>
      </c>
      <c r="S1393" s="42">
        <v>2619.79</v>
      </c>
      <c r="T1393" s="38">
        <v>5000</v>
      </c>
      <c r="U1393" s="14">
        <f>S1393/H1393</f>
        <v>0.28475978260869567</v>
      </c>
      <c r="V1393" s="19"/>
      <c r="W1393" s="19"/>
      <c r="X1393" s="37" t="s">
        <v>3461</v>
      </c>
    </row>
    <row r="1394" spans="1:37" s="3" customFormat="1" ht="16.5" customHeight="1">
      <c r="A1394" s="38">
        <v>93</v>
      </c>
      <c r="B1394" s="39">
        <v>10732</v>
      </c>
      <c r="C1394" s="38">
        <v>10320903</v>
      </c>
      <c r="D1394" s="40" t="s">
        <v>423</v>
      </c>
      <c r="E1394" s="58">
        <v>1</v>
      </c>
      <c r="F1394" s="38">
        <v>99</v>
      </c>
      <c r="G1394" s="38" t="s">
        <v>23</v>
      </c>
      <c r="H1394" s="42">
        <v>1198.5899999999999</v>
      </c>
      <c r="I1394" s="57"/>
      <c r="J1394" s="44">
        <v>42849</v>
      </c>
      <c r="K1394" s="42">
        <v>0</v>
      </c>
      <c r="L1394" s="42">
        <v>856.84</v>
      </c>
      <c r="M1394" s="44">
        <v>45199</v>
      </c>
      <c r="N1394" s="42">
        <f>H1394-L1394</f>
        <v>341.74999999999989</v>
      </c>
      <c r="O1394" s="42">
        <v>0</v>
      </c>
      <c r="P1394" s="45">
        <v>0.13</v>
      </c>
      <c r="Q1394" s="42">
        <v>0</v>
      </c>
      <c r="R1394" s="42">
        <v>0</v>
      </c>
      <c r="S1394" s="42">
        <f>N1394</f>
        <v>341.74999999999989</v>
      </c>
      <c r="T1394" s="38">
        <v>5000</v>
      </c>
      <c r="U1394" s="14">
        <f>S1394/H1394</f>
        <v>0.28512669052803702</v>
      </c>
      <c r="V1394" s="19"/>
      <c r="W1394" s="19"/>
      <c r="X1394" s="37" t="s">
        <v>3460</v>
      </c>
    </row>
    <row r="1395" spans="1:37" s="3" customFormat="1" ht="16.5" customHeight="1">
      <c r="A1395" s="38">
        <v>237</v>
      </c>
      <c r="B1395" s="39">
        <v>10736</v>
      </c>
      <c r="C1395" s="38">
        <v>10323317</v>
      </c>
      <c r="D1395" s="40" t="s">
        <v>1617</v>
      </c>
      <c r="E1395" s="38">
        <v>1</v>
      </c>
      <c r="F1395" s="50">
        <v>42</v>
      </c>
      <c r="G1395" s="51" t="s">
        <v>23</v>
      </c>
      <c r="H1395" s="42">
        <v>1111.54</v>
      </c>
      <c r="I1395" s="49"/>
      <c r="J1395" s="44">
        <v>44196</v>
      </c>
      <c r="K1395" s="42">
        <v>26.46</v>
      </c>
      <c r="L1395" s="42">
        <v>767.57</v>
      </c>
      <c r="M1395" s="44">
        <v>45107</v>
      </c>
      <c r="N1395" s="42">
        <f>H1395-K1395-L1395</f>
        <v>317.50999999999988</v>
      </c>
      <c r="O1395" s="42">
        <v>0</v>
      </c>
      <c r="P1395" s="45">
        <v>0.13</v>
      </c>
      <c r="Q1395" s="42">
        <v>0</v>
      </c>
      <c r="R1395" s="42">
        <v>0</v>
      </c>
      <c r="S1395" s="42">
        <f>N1395-R1395</f>
        <v>317.50999999999988</v>
      </c>
      <c r="T1395" s="38">
        <v>5000</v>
      </c>
      <c r="U1395" s="14">
        <f>S1395/H1395</f>
        <v>0.28564873958651948</v>
      </c>
      <c r="V1395" s="19"/>
      <c r="W1395" s="19"/>
      <c r="X1395" s="37" t="s">
        <v>3461</v>
      </c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</row>
    <row r="1396" spans="1:37" s="3" customFormat="1" ht="16.5" customHeight="1">
      <c r="A1396" s="38">
        <v>388</v>
      </c>
      <c r="B1396" s="39">
        <v>10736</v>
      </c>
      <c r="C1396" s="38">
        <v>10284202</v>
      </c>
      <c r="D1396" s="40" t="s">
        <v>1189</v>
      </c>
      <c r="E1396" s="38">
        <v>2</v>
      </c>
      <c r="F1396" s="38">
        <v>120</v>
      </c>
      <c r="G1396" s="38" t="s">
        <v>21</v>
      </c>
      <c r="H1396" s="42">
        <v>10780</v>
      </c>
      <c r="I1396" s="55"/>
      <c r="J1396" s="44">
        <v>42578</v>
      </c>
      <c r="K1396" s="42">
        <v>0</v>
      </c>
      <c r="L1396" s="42">
        <v>7168.65</v>
      </c>
      <c r="M1396" s="44">
        <v>45138</v>
      </c>
      <c r="N1396" s="42">
        <f>H1396-K1396-L1396</f>
        <v>3611.3500000000004</v>
      </c>
      <c r="O1396" s="42">
        <v>600</v>
      </c>
      <c r="P1396" s="45">
        <v>0.13</v>
      </c>
      <c r="Q1396" s="42">
        <v>69.03</v>
      </c>
      <c r="R1396" s="42">
        <v>530.97</v>
      </c>
      <c r="S1396" s="42">
        <v>3080.38</v>
      </c>
      <c r="T1396" s="38">
        <v>5000</v>
      </c>
      <c r="U1396" s="14">
        <f>S1396/H1396</f>
        <v>0.28574953617810761</v>
      </c>
      <c r="V1396" s="19"/>
      <c r="W1396" s="19"/>
      <c r="X1396" s="37" t="s">
        <v>3461</v>
      </c>
    </row>
    <row r="1397" spans="1:37" s="3" customFormat="1" ht="16.5" customHeight="1">
      <c r="A1397" s="38">
        <v>15</v>
      </c>
      <c r="B1397" s="39">
        <v>10727</v>
      </c>
      <c r="C1397" s="38">
        <v>10311263</v>
      </c>
      <c r="D1397" s="40" t="s">
        <v>209</v>
      </c>
      <c r="E1397" s="58">
        <v>345</v>
      </c>
      <c r="F1397" s="38">
        <v>106</v>
      </c>
      <c r="G1397" s="38" t="s">
        <v>23</v>
      </c>
      <c r="H1397" s="42">
        <v>14593.5</v>
      </c>
      <c r="I1397" s="57"/>
      <c r="J1397" s="44">
        <v>42624</v>
      </c>
      <c r="K1397" s="42">
        <v>0</v>
      </c>
      <c r="L1397" s="42">
        <v>10413.19</v>
      </c>
      <c r="M1397" s="44">
        <v>45199</v>
      </c>
      <c r="N1397" s="42">
        <f>H1397-K1397-L1397</f>
        <v>4180.3099999999995</v>
      </c>
      <c r="O1397" s="42">
        <v>0</v>
      </c>
      <c r="P1397" s="45">
        <v>0.13</v>
      </c>
      <c r="Q1397" s="42">
        <v>0</v>
      </c>
      <c r="R1397" s="42">
        <v>0</v>
      </c>
      <c r="S1397" s="42">
        <f>N1397</f>
        <v>4180.3099999999995</v>
      </c>
      <c r="T1397" s="38">
        <v>5000</v>
      </c>
      <c r="U1397" s="14">
        <f>S1397/H1397</f>
        <v>0.28645013190804119</v>
      </c>
      <c r="V1397" s="19"/>
      <c r="W1397" s="19"/>
      <c r="X1397" s="37" t="s">
        <v>3471</v>
      </c>
    </row>
    <row r="1398" spans="1:37" s="3" customFormat="1" ht="16.5" customHeight="1">
      <c r="A1398" s="38">
        <v>74</v>
      </c>
      <c r="B1398" s="39">
        <v>10746</v>
      </c>
      <c r="C1398" s="38">
        <v>10310408</v>
      </c>
      <c r="D1398" s="40" t="s">
        <v>2393</v>
      </c>
      <c r="E1398" s="38">
        <v>1</v>
      </c>
      <c r="F1398" s="38">
        <v>103</v>
      </c>
      <c r="G1398" s="38" t="s">
        <v>23</v>
      </c>
      <c r="H1398" s="42">
        <v>1881</v>
      </c>
      <c r="I1398" s="2"/>
      <c r="J1398" s="44">
        <v>42726</v>
      </c>
      <c r="K1398" s="42">
        <v>0</v>
      </c>
      <c r="L1398" s="42">
        <v>1270.93</v>
      </c>
      <c r="M1398" s="44">
        <v>45046</v>
      </c>
      <c r="N1398" s="42">
        <f>H1398-K1398-L1398</f>
        <v>610.06999999999994</v>
      </c>
      <c r="O1398" s="42">
        <v>80</v>
      </c>
      <c r="P1398" s="45">
        <v>0.13</v>
      </c>
      <c r="Q1398" s="42">
        <v>9.1999999999999993</v>
      </c>
      <c r="R1398" s="42">
        <v>70.8</v>
      </c>
      <c r="S1398" s="42">
        <v>539.27</v>
      </c>
      <c r="T1398" s="38">
        <v>5000</v>
      </c>
      <c r="U1398" s="14">
        <f>S1398/H1398</f>
        <v>0.28669324827219561</v>
      </c>
      <c r="V1398" s="19"/>
      <c r="W1398" s="19"/>
      <c r="X1398" s="37" t="s">
        <v>3463</v>
      </c>
    </row>
    <row r="1399" spans="1:37" s="3" customFormat="1" ht="16.5" customHeight="1">
      <c r="A1399" s="38">
        <v>219</v>
      </c>
      <c r="B1399" s="39">
        <v>10736</v>
      </c>
      <c r="C1399" s="38">
        <v>10284422</v>
      </c>
      <c r="D1399" s="40" t="s">
        <v>1976</v>
      </c>
      <c r="E1399" s="31">
        <v>19</v>
      </c>
      <c r="F1399" s="38">
        <v>76</v>
      </c>
      <c r="G1399" s="38" t="s">
        <v>21</v>
      </c>
      <c r="H1399" s="42">
        <v>6714.06</v>
      </c>
      <c r="I1399" s="49"/>
      <c r="J1399" s="44">
        <v>43369</v>
      </c>
      <c r="K1399" s="42">
        <v>0</v>
      </c>
      <c r="L1399" s="42">
        <v>4783.87</v>
      </c>
      <c r="M1399" s="44">
        <v>45107</v>
      </c>
      <c r="N1399" s="42">
        <f>H1399-K1399-L1399</f>
        <v>1930.1900000000005</v>
      </c>
      <c r="O1399" s="42">
        <v>0</v>
      </c>
      <c r="P1399" s="45">
        <v>0.13</v>
      </c>
      <c r="Q1399" s="42">
        <v>0</v>
      </c>
      <c r="R1399" s="42">
        <v>0</v>
      </c>
      <c r="S1399" s="42">
        <f>N1399-R1399</f>
        <v>1930.1900000000005</v>
      </c>
      <c r="T1399" s="38">
        <v>2101</v>
      </c>
      <c r="U1399" s="14">
        <f>S1399/H1399</f>
        <v>0.2874847707646343</v>
      </c>
      <c r="V1399" s="19"/>
      <c r="W1399" s="19"/>
      <c r="X1399" s="37" t="s">
        <v>3461</v>
      </c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</row>
    <row r="1400" spans="1:37" s="3" customFormat="1" ht="16.5" customHeight="1">
      <c r="A1400" s="38">
        <v>44</v>
      </c>
      <c r="B1400" s="39">
        <v>50100</v>
      </c>
      <c r="C1400" s="38">
        <v>10309249</v>
      </c>
      <c r="D1400" s="40" t="s">
        <v>702</v>
      </c>
      <c r="E1400" s="58">
        <v>1</v>
      </c>
      <c r="F1400" s="38">
        <v>60</v>
      </c>
      <c r="G1400" s="38" t="s">
        <v>23</v>
      </c>
      <c r="H1400" s="42">
        <v>4031.08</v>
      </c>
      <c r="I1400" s="57"/>
      <c r="J1400" s="44">
        <v>43827</v>
      </c>
      <c r="K1400" s="42">
        <v>0</v>
      </c>
      <c r="L1400" s="42">
        <v>2872.17</v>
      </c>
      <c r="M1400" s="44">
        <v>45199</v>
      </c>
      <c r="N1400" s="42">
        <v>1158.9100000000001</v>
      </c>
      <c r="O1400" s="42">
        <v>0</v>
      </c>
      <c r="P1400" s="45">
        <v>0.13</v>
      </c>
      <c r="Q1400" s="42">
        <v>0</v>
      </c>
      <c r="R1400" s="42">
        <v>0</v>
      </c>
      <c r="S1400" s="42">
        <v>1158.9100000000001</v>
      </c>
      <c r="T1400" s="38">
        <v>5000</v>
      </c>
      <c r="U1400" s="14">
        <f>S1400/H1400</f>
        <v>0.28749367415184024</v>
      </c>
      <c r="V1400" s="19"/>
      <c r="W1400" s="19"/>
      <c r="X1400" s="37" t="s">
        <v>3477</v>
      </c>
    </row>
    <row r="1401" spans="1:37" s="3" customFormat="1" ht="16.5" customHeight="1">
      <c r="A1401" s="38">
        <v>37</v>
      </c>
      <c r="B1401" s="39">
        <v>50100</v>
      </c>
      <c r="C1401" s="38">
        <v>10308937</v>
      </c>
      <c r="D1401" s="40" t="s">
        <v>1031</v>
      </c>
      <c r="E1401" s="58">
        <v>1</v>
      </c>
      <c r="F1401" s="38">
        <v>60</v>
      </c>
      <c r="G1401" s="38" t="s">
        <v>23</v>
      </c>
      <c r="H1401" s="42">
        <v>1730.89</v>
      </c>
      <c r="I1401" s="57"/>
      <c r="J1401" s="44">
        <v>43827</v>
      </c>
      <c r="K1401" s="42">
        <v>0</v>
      </c>
      <c r="L1401" s="42">
        <v>1233.27</v>
      </c>
      <c r="M1401" s="44">
        <v>45199</v>
      </c>
      <c r="N1401" s="42">
        <v>497.62</v>
      </c>
      <c r="O1401" s="42">
        <v>0</v>
      </c>
      <c r="P1401" s="45">
        <v>0.13</v>
      </c>
      <c r="Q1401" s="42">
        <v>0</v>
      </c>
      <c r="R1401" s="42">
        <v>0</v>
      </c>
      <c r="S1401" s="42">
        <v>497.62</v>
      </c>
      <c r="T1401" s="38">
        <v>5000</v>
      </c>
      <c r="U1401" s="14">
        <f>S1401/H1401</f>
        <v>0.2874937171050731</v>
      </c>
      <c r="V1401" s="19"/>
      <c r="W1401" s="19"/>
      <c r="X1401" s="37" t="s">
        <v>3477</v>
      </c>
    </row>
    <row r="1402" spans="1:37" s="3" customFormat="1" ht="16.5" customHeight="1">
      <c r="A1402" s="38">
        <v>211</v>
      </c>
      <c r="B1402" s="39">
        <v>10743</v>
      </c>
      <c r="C1402" s="38">
        <v>10301311</v>
      </c>
      <c r="D1402" s="40" t="s">
        <v>558</v>
      </c>
      <c r="E1402" s="58">
        <v>1</v>
      </c>
      <c r="F1402" s="38">
        <v>120</v>
      </c>
      <c r="G1402" s="38" t="s">
        <v>21</v>
      </c>
      <c r="H1402" s="42">
        <v>17350.43</v>
      </c>
      <c r="I1402" s="57"/>
      <c r="J1402" s="44">
        <v>42459</v>
      </c>
      <c r="K1402" s="42">
        <v>0</v>
      </c>
      <c r="L1402" s="42">
        <v>12362.25</v>
      </c>
      <c r="M1402" s="44">
        <v>45199</v>
      </c>
      <c r="N1402" s="42">
        <f>H1402-L1402</f>
        <v>4988.18</v>
      </c>
      <c r="O1402" s="42">
        <v>0</v>
      </c>
      <c r="P1402" s="45">
        <v>0.13</v>
      </c>
      <c r="Q1402" s="42">
        <v>0</v>
      </c>
      <c r="R1402" s="42">
        <v>0</v>
      </c>
      <c r="S1402" s="42">
        <f>N1402</f>
        <v>4988.18</v>
      </c>
      <c r="T1402" s="38">
        <v>5000</v>
      </c>
      <c r="U1402" s="14">
        <f>S1402/H1402</f>
        <v>0.28749604476661389</v>
      </c>
      <c r="V1402" s="19"/>
      <c r="W1402" s="19"/>
      <c r="X1402" s="37" t="s">
        <v>3463</v>
      </c>
    </row>
    <row r="1403" spans="1:37" s="3" customFormat="1" ht="16.5" customHeight="1">
      <c r="A1403" s="38">
        <v>53</v>
      </c>
      <c r="B1403" s="39">
        <v>50099</v>
      </c>
      <c r="C1403" s="38">
        <v>10297025</v>
      </c>
      <c r="D1403" s="40" t="s">
        <v>2543</v>
      </c>
      <c r="E1403" s="38">
        <v>1</v>
      </c>
      <c r="F1403" s="38">
        <v>120</v>
      </c>
      <c r="G1403" s="38" t="s">
        <v>21</v>
      </c>
      <c r="H1403" s="42">
        <v>28075.68</v>
      </c>
      <c r="I1403" s="2"/>
      <c r="J1403" s="44">
        <v>42272</v>
      </c>
      <c r="K1403" s="42">
        <v>0</v>
      </c>
      <c r="L1403" s="42">
        <v>20003.98</v>
      </c>
      <c r="M1403" s="44">
        <v>45016</v>
      </c>
      <c r="N1403" s="42">
        <f>H1403-K1403-L1403</f>
        <v>8071.7000000000007</v>
      </c>
      <c r="O1403" s="42">
        <v>0</v>
      </c>
      <c r="P1403" s="45">
        <v>0.13</v>
      </c>
      <c r="Q1403" s="42">
        <v>0</v>
      </c>
      <c r="R1403" s="42">
        <v>0</v>
      </c>
      <c r="S1403" s="42">
        <v>8071.7</v>
      </c>
      <c r="T1403" s="38">
        <v>5000</v>
      </c>
      <c r="U1403" s="14">
        <f>S1403/H1403</f>
        <v>0.28749793415511216</v>
      </c>
      <c r="V1403" s="19"/>
      <c r="W1403" s="19"/>
      <c r="X1403" s="37" t="s">
        <v>3468</v>
      </c>
    </row>
    <row r="1404" spans="1:37" s="3" customFormat="1" ht="16.5" customHeight="1">
      <c r="A1404" s="38">
        <v>455</v>
      </c>
      <c r="B1404" s="39">
        <v>10877</v>
      </c>
      <c r="C1404" s="38">
        <v>10324469</v>
      </c>
      <c r="D1404" s="40" t="s">
        <v>2193</v>
      </c>
      <c r="E1404" s="58">
        <v>1</v>
      </c>
      <c r="F1404" s="38">
        <v>120</v>
      </c>
      <c r="G1404" s="38" t="s">
        <v>21</v>
      </c>
      <c r="H1404" s="42">
        <v>12974.36</v>
      </c>
      <c r="I1404" s="37"/>
      <c r="J1404" s="44">
        <v>42551</v>
      </c>
      <c r="K1404" s="42">
        <v>0</v>
      </c>
      <c r="L1404" s="42">
        <v>9244.25</v>
      </c>
      <c r="M1404" s="44">
        <v>45261</v>
      </c>
      <c r="N1404" s="42">
        <v>3730.11</v>
      </c>
      <c r="O1404" s="42">
        <v>0</v>
      </c>
      <c r="P1404" s="45">
        <f>IF(J1404&lt;DATEVALUE("2009-1-1"),3%,13%)</f>
        <v>0.13</v>
      </c>
      <c r="Q1404" s="42">
        <f>IF(P1404=13%,ROUND(O1404/(1+P1404)*P1404,2),ROUND(O1404/(1+0.03)*0.02,2))</f>
        <v>0</v>
      </c>
      <c r="R1404" s="42">
        <f>O1404-Q1404</f>
        <v>0</v>
      </c>
      <c r="S1404" s="42">
        <f>N1404-R1404</f>
        <v>3730.11</v>
      </c>
      <c r="T1404" s="38">
        <v>5000</v>
      </c>
      <c r="U1404" s="14">
        <f>S1404/H1404</f>
        <v>0.28749857411078467</v>
      </c>
      <c r="V1404" s="19"/>
      <c r="W1404" s="19"/>
      <c r="X1404" s="37" t="s">
        <v>3462</v>
      </c>
    </row>
    <row r="1405" spans="1:37" s="3" customFormat="1" ht="16.5" customHeight="1">
      <c r="A1405" s="38">
        <v>459</v>
      </c>
      <c r="B1405" s="39">
        <v>10877</v>
      </c>
      <c r="C1405" s="38">
        <v>10324469</v>
      </c>
      <c r="D1405" s="40" t="s">
        <v>2193</v>
      </c>
      <c r="E1405" s="58">
        <v>1</v>
      </c>
      <c r="F1405" s="38">
        <v>120</v>
      </c>
      <c r="G1405" s="38" t="s">
        <v>21</v>
      </c>
      <c r="H1405" s="42">
        <v>12974.36</v>
      </c>
      <c r="I1405" s="37"/>
      <c r="J1405" s="44">
        <v>42551</v>
      </c>
      <c r="K1405" s="42">
        <v>0</v>
      </c>
      <c r="L1405" s="42">
        <v>9244.25</v>
      </c>
      <c r="M1405" s="44">
        <v>45275</v>
      </c>
      <c r="N1405" s="42">
        <v>3730.11</v>
      </c>
      <c r="O1405" s="42">
        <v>0</v>
      </c>
      <c r="P1405" s="45">
        <f>IF(J1405&lt;DATEVALUE("2009-1-1"),3%,13%)</f>
        <v>0.13</v>
      </c>
      <c r="Q1405" s="42">
        <f>IF(P1405=13%,ROUND(O1405/(1+P1405)*P1405,2),ROUND(O1405/(1+0.03)*0.02,2))</f>
        <v>0</v>
      </c>
      <c r="R1405" s="42">
        <f>O1405-Q1405</f>
        <v>0</v>
      </c>
      <c r="S1405" s="42">
        <f>N1405-R1405</f>
        <v>3730.11</v>
      </c>
      <c r="T1405" s="38">
        <v>5000</v>
      </c>
      <c r="U1405" s="14">
        <f>S1405/H1405</f>
        <v>0.28749857411078467</v>
      </c>
      <c r="V1405" s="19"/>
      <c r="W1405" s="19"/>
      <c r="X1405" s="37" t="s">
        <v>3462</v>
      </c>
    </row>
    <row r="1406" spans="1:37" s="3" customFormat="1" ht="16.5" customHeight="1">
      <c r="A1406" s="38">
        <v>12</v>
      </c>
      <c r="B1406" s="39">
        <v>40708</v>
      </c>
      <c r="C1406" s="38">
        <v>10278681</v>
      </c>
      <c r="D1406" s="40" t="s">
        <v>732</v>
      </c>
      <c r="E1406" s="38">
        <v>1</v>
      </c>
      <c r="F1406" s="38">
        <v>120</v>
      </c>
      <c r="G1406" s="38" t="s">
        <v>262</v>
      </c>
      <c r="H1406" s="42">
        <v>78641.399999999994</v>
      </c>
      <c r="I1406" s="2"/>
      <c r="J1406" s="44">
        <v>42272</v>
      </c>
      <c r="K1406" s="42">
        <v>0</v>
      </c>
      <c r="L1406" s="42">
        <v>56032.04</v>
      </c>
      <c r="M1406" s="44">
        <v>45016</v>
      </c>
      <c r="N1406" s="42">
        <f>H1406-K1406-L1406</f>
        <v>22609.359999999993</v>
      </c>
      <c r="O1406" s="42">
        <v>0</v>
      </c>
      <c r="P1406" s="45">
        <v>0.13</v>
      </c>
      <c r="Q1406" s="42">
        <v>0</v>
      </c>
      <c r="R1406" s="42">
        <v>0</v>
      </c>
      <c r="S1406" s="42">
        <v>22609.360000000001</v>
      </c>
      <c r="T1406" s="38">
        <v>2101</v>
      </c>
      <c r="U1406" s="14">
        <f>S1406/H1406</f>
        <v>0.28749945957218465</v>
      </c>
      <c r="V1406" s="19"/>
      <c r="W1406" s="19"/>
      <c r="X1406" s="37" t="s">
        <v>3467</v>
      </c>
    </row>
    <row r="1407" spans="1:37" s="3" customFormat="1" ht="16.5" customHeight="1">
      <c r="A1407" s="38">
        <v>212</v>
      </c>
      <c r="B1407" s="39">
        <v>10743</v>
      </c>
      <c r="C1407" s="38">
        <v>10301312</v>
      </c>
      <c r="D1407" s="40" t="s">
        <v>551</v>
      </c>
      <c r="E1407" s="58">
        <v>1</v>
      </c>
      <c r="F1407" s="38">
        <v>120</v>
      </c>
      <c r="G1407" s="38" t="s">
        <v>21</v>
      </c>
      <c r="H1407" s="42">
        <v>5616</v>
      </c>
      <c r="I1407" s="57"/>
      <c r="J1407" s="44">
        <v>42459</v>
      </c>
      <c r="K1407" s="42">
        <v>0</v>
      </c>
      <c r="L1407" s="42">
        <v>4001.4</v>
      </c>
      <c r="M1407" s="44">
        <v>45199</v>
      </c>
      <c r="N1407" s="42">
        <f>H1407-L1407</f>
        <v>1614.6</v>
      </c>
      <c r="O1407" s="42">
        <v>0</v>
      </c>
      <c r="P1407" s="45">
        <v>0.13</v>
      </c>
      <c r="Q1407" s="42">
        <v>0</v>
      </c>
      <c r="R1407" s="42">
        <v>0</v>
      </c>
      <c r="S1407" s="42">
        <f>N1407</f>
        <v>1614.6</v>
      </c>
      <c r="T1407" s="38">
        <v>5000</v>
      </c>
      <c r="U1407" s="14">
        <f>S1407/H1407</f>
        <v>0.28749999999999998</v>
      </c>
      <c r="V1407" s="19"/>
      <c r="W1407" s="19"/>
      <c r="X1407" s="37" t="s">
        <v>3463</v>
      </c>
    </row>
    <row r="1408" spans="1:37" s="3" customFormat="1" ht="16.5" customHeight="1">
      <c r="A1408" s="38">
        <v>517</v>
      </c>
      <c r="B1408" s="39">
        <v>40712</v>
      </c>
      <c r="C1408" s="38">
        <v>10303676</v>
      </c>
      <c r="D1408" s="40" t="s">
        <v>508</v>
      </c>
      <c r="E1408" s="38">
        <v>1</v>
      </c>
      <c r="F1408" s="38">
        <v>120</v>
      </c>
      <c r="G1408" s="38" t="s">
        <v>75</v>
      </c>
      <c r="H1408" s="42">
        <v>651609.35</v>
      </c>
      <c r="I1408" s="55"/>
      <c r="J1408" s="44">
        <v>42396</v>
      </c>
      <c r="K1408" s="42">
        <v>0</v>
      </c>
      <c r="L1408" s="42">
        <v>464271.48</v>
      </c>
      <c r="M1408" s="44">
        <v>45138</v>
      </c>
      <c r="N1408" s="42">
        <f>H1408-K1408-L1408</f>
        <v>187337.87</v>
      </c>
      <c r="O1408" s="42">
        <v>0</v>
      </c>
      <c r="P1408" s="45">
        <v>0.13</v>
      </c>
      <c r="Q1408" s="42">
        <v>0</v>
      </c>
      <c r="R1408" s="42">
        <v>0</v>
      </c>
      <c r="S1408" s="42">
        <v>187337.87</v>
      </c>
      <c r="T1408" s="38">
        <v>5000</v>
      </c>
      <c r="U1408" s="14">
        <f>S1408/H1408</f>
        <v>0.28750027911662102</v>
      </c>
      <c r="V1408" s="19"/>
      <c r="W1408" s="19"/>
      <c r="X1408" s="37" t="s">
        <v>3467</v>
      </c>
    </row>
    <row r="1409" spans="1:37" s="3" customFormat="1" ht="16.5" customHeight="1">
      <c r="A1409" s="38">
        <v>518</v>
      </c>
      <c r="B1409" s="39">
        <v>40712</v>
      </c>
      <c r="C1409" s="38">
        <v>10303677</v>
      </c>
      <c r="D1409" s="40" t="s">
        <v>1742</v>
      </c>
      <c r="E1409" s="38">
        <v>1</v>
      </c>
      <c r="F1409" s="38">
        <v>120</v>
      </c>
      <c r="G1409" s="38" t="s">
        <v>21</v>
      </c>
      <c r="H1409" s="42">
        <v>256384.62</v>
      </c>
      <c r="I1409" s="55"/>
      <c r="J1409" s="44">
        <v>42396</v>
      </c>
      <c r="K1409" s="42">
        <v>0</v>
      </c>
      <c r="L1409" s="42">
        <v>182673.94</v>
      </c>
      <c r="M1409" s="44">
        <v>45138</v>
      </c>
      <c r="N1409" s="42">
        <f>H1409-K1409-L1409</f>
        <v>73710.679999999993</v>
      </c>
      <c r="O1409" s="42">
        <v>0</v>
      </c>
      <c r="P1409" s="45">
        <v>0.13</v>
      </c>
      <c r="Q1409" s="42">
        <v>0</v>
      </c>
      <c r="R1409" s="42">
        <v>0</v>
      </c>
      <c r="S1409" s="42">
        <v>73710.679999999993</v>
      </c>
      <c r="T1409" s="38">
        <v>5000</v>
      </c>
      <c r="U1409" s="14">
        <f>S1409/H1409</f>
        <v>0.28750039686467932</v>
      </c>
      <c r="V1409" s="19"/>
      <c r="W1409" s="19"/>
      <c r="X1409" s="37" t="s">
        <v>3467</v>
      </c>
    </row>
    <row r="1410" spans="1:37" s="3" customFormat="1" ht="16.5" customHeight="1">
      <c r="A1410" s="38">
        <v>175</v>
      </c>
      <c r="B1410" s="39">
        <v>10736</v>
      </c>
      <c r="C1410" s="38">
        <v>10284297</v>
      </c>
      <c r="D1410" s="40" t="s">
        <v>1939</v>
      </c>
      <c r="E1410" s="31">
        <v>1</v>
      </c>
      <c r="F1410" s="38">
        <v>120</v>
      </c>
      <c r="G1410" s="38" t="s">
        <v>262</v>
      </c>
      <c r="H1410" s="42">
        <v>141983</v>
      </c>
      <c r="I1410" s="49"/>
      <c r="J1410" s="44">
        <v>42367</v>
      </c>
      <c r="K1410" s="42">
        <v>0</v>
      </c>
      <c r="L1410" s="42">
        <v>101162.8</v>
      </c>
      <c r="M1410" s="44">
        <v>45107</v>
      </c>
      <c r="N1410" s="42">
        <f>H1410-K1410-L1410</f>
        <v>40820.199999999997</v>
      </c>
      <c r="O1410" s="42">
        <v>0</v>
      </c>
      <c r="P1410" s="45">
        <v>0.13</v>
      </c>
      <c r="Q1410" s="42">
        <v>0</v>
      </c>
      <c r="R1410" s="42">
        <v>0</v>
      </c>
      <c r="S1410" s="42">
        <f>N1410-R1410</f>
        <v>40820.199999999997</v>
      </c>
      <c r="T1410" s="38">
        <v>5000</v>
      </c>
      <c r="U1410" s="14">
        <f>S1410/H1410</f>
        <v>0.28750061627096202</v>
      </c>
      <c r="V1410" s="19"/>
      <c r="W1410" s="19"/>
      <c r="X1410" s="37" t="s">
        <v>3461</v>
      </c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</row>
    <row r="1411" spans="1:37" s="3" customFormat="1" ht="16.5" customHeight="1">
      <c r="A1411" s="38">
        <v>91</v>
      </c>
      <c r="B1411" s="39">
        <v>10741</v>
      </c>
      <c r="C1411" s="38">
        <v>10282485</v>
      </c>
      <c r="D1411" s="40" t="s">
        <v>2252</v>
      </c>
      <c r="E1411" s="38">
        <v>1</v>
      </c>
      <c r="F1411" s="38">
        <v>120</v>
      </c>
      <c r="G1411" s="38" t="s">
        <v>262</v>
      </c>
      <c r="H1411" s="42">
        <v>80922</v>
      </c>
      <c r="I1411" s="2"/>
      <c r="J1411" s="44">
        <v>42335</v>
      </c>
      <c r="K1411" s="42">
        <v>0</v>
      </c>
      <c r="L1411" s="42">
        <v>57656.85</v>
      </c>
      <c r="M1411" s="44">
        <v>45077</v>
      </c>
      <c r="N1411" s="42">
        <f>H1411-K1411-L1411</f>
        <v>23265.15</v>
      </c>
      <c r="O1411" s="42">
        <v>0</v>
      </c>
      <c r="P1411" s="45">
        <v>0.13</v>
      </c>
      <c r="Q1411" s="42">
        <v>0</v>
      </c>
      <c r="R1411" s="42">
        <v>0</v>
      </c>
      <c r="S1411" s="42">
        <f>N1411-R1411</f>
        <v>23265.15</v>
      </c>
      <c r="T1411" s="38">
        <v>5000</v>
      </c>
      <c r="U1411" s="14">
        <f>S1411/H1411</f>
        <v>0.28750092681841777</v>
      </c>
      <c r="V1411" s="19"/>
      <c r="W1411" s="19"/>
      <c r="X1411" s="37" t="s">
        <v>3462</v>
      </c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</row>
    <row r="1412" spans="1:37" s="3" customFormat="1" ht="16.5" customHeight="1">
      <c r="A1412" s="38">
        <v>28</v>
      </c>
      <c r="B1412" s="39">
        <v>10709</v>
      </c>
      <c r="C1412" s="38">
        <v>10309669</v>
      </c>
      <c r="D1412" s="40" t="s">
        <v>1824</v>
      </c>
      <c r="E1412" s="38">
        <v>1</v>
      </c>
      <c r="F1412" s="38">
        <v>120</v>
      </c>
      <c r="G1412" s="38" t="s">
        <v>21</v>
      </c>
      <c r="H1412" s="42">
        <v>151811.96</v>
      </c>
      <c r="I1412" s="48"/>
      <c r="J1412" s="44">
        <v>42359</v>
      </c>
      <c r="K1412" s="42">
        <v>0</v>
      </c>
      <c r="L1412" s="42">
        <v>108165.85</v>
      </c>
      <c r="M1412" s="44">
        <v>45107</v>
      </c>
      <c r="N1412" s="42">
        <f>H1412-K1412-L1412</f>
        <v>43646.109999999986</v>
      </c>
      <c r="O1412" s="42">
        <v>0</v>
      </c>
      <c r="P1412" s="45">
        <v>0.13</v>
      </c>
      <c r="Q1412" s="42">
        <v>0</v>
      </c>
      <c r="R1412" s="42">
        <v>0</v>
      </c>
      <c r="S1412" s="42">
        <f>N1412-R1412</f>
        <v>43646.109999999986</v>
      </c>
      <c r="T1412" s="38">
        <v>5000</v>
      </c>
      <c r="U1412" s="14">
        <f>S1412/H1412</f>
        <v>0.28750112968701536</v>
      </c>
      <c r="V1412" s="19"/>
      <c r="W1412" s="19"/>
      <c r="X1412" s="37" t="s">
        <v>3456</v>
      </c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</row>
    <row r="1413" spans="1:37" s="3" customFormat="1" ht="16.5" customHeight="1">
      <c r="A1413" s="38">
        <v>83</v>
      </c>
      <c r="B1413" s="39">
        <v>10741</v>
      </c>
      <c r="C1413" s="38">
        <v>10282487</v>
      </c>
      <c r="D1413" s="40" t="s">
        <v>1560</v>
      </c>
      <c r="E1413" s="38">
        <v>1</v>
      </c>
      <c r="F1413" s="38">
        <v>120</v>
      </c>
      <c r="G1413" s="38" t="s">
        <v>21</v>
      </c>
      <c r="H1413" s="42">
        <v>29500</v>
      </c>
      <c r="I1413" s="2"/>
      <c r="J1413" s="44">
        <v>42335</v>
      </c>
      <c r="K1413" s="42">
        <v>0</v>
      </c>
      <c r="L1413" s="42">
        <v>21018.7</v>
      </c>
      <c r="M1413" s="44">
        <v>45077</v>
      </c>
      <c r="N1413" s="42">
        <f>H1413-K1413-L1413</f>
        <v>8481.2999999999993</v>
      </c>
      <c r="O1413" s="42">
        <v>0</v>
      </c>
      <c r="P1413" s="45">
        <v>0.13</v>
      </c>
      <c r="Q1413" s="42">
        <v>0</v>
      </c>
      <c r="R1413" s="42">
        <v>0</v>
      </c>
      <c r="S1413" s="42">
        <f>N1413-R1413</f>
        <v>8481.2999999999993</v>
      </c>
      <c r="T1413" s="38">
        <v>5000</v>
      </c>
      <c r="U1413" s="14">
        <f>S1413/H1413</f>
        <v>0.28750169491525424</v>
      </c>
      <c r="V1413" s="19"/>
      <c r="W1413" s="19"/>
      <c r="X1413" s="37" t="s">
        <v>3462</v>
      </c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</row>
    <row r="1414" spans="1:37" s="3" customFormat="1" ht="16.5" customHeight="1">
      <c r="A1414" s="38">
        <v>128</v>
      </c>
      <c r="B1414" s="39">
        <v>10733</v>
      </c>
      <c r="C1414" s="38">
        <v>10290799</v>
      </c>
      <c r="D1414" s="40" t="s">
        <v>209</v>
      </c>
      <c r="E1414" s="58">
        <v>100</v>
      </c>
      <c r="F1414" s="38">
        <v>90</v>
      </c>
      <c r="G1414" s="38" t="s">
        <v>23</v>
      </c>
      <c r="H1414" s="42">
        <v>4230</v>
      </c>
      <c r="I1414" s="37"/>
      <c r="J1414" s="44">
        <v>43124</v>
      </c>
      <c r="K1414" s="42">
        <v>0</v>
      </c>
      <c r="L1414" s="42">
        <v>3013.86</v>
      </c>
      <c r="M1414" s="44">
        <v>45244</v>
      </c>
      <c r="N1414" s="42">
        <v>1216.1400000000001</v>
      </c>
      <c r="O1414" s="42">
        <v>0</v>
      </c>
      <c r="P1414" s="45">
        <f>IF(J1414&lt;DATEVALUE("2009-1-1"),3%,13%)</f>
        <v>0.13</v>
      </c>
      <c r="Q1414" s="42">
        <f>IF(P1414=13%,ROUND(O1414/(1+P1414)*P1414,2),ROUND(O1414/(1+0.03)*0.02,2))</f>
        <v>0</v>
      </c>
      <c r="R1414" s="42">
        <f>O1414-Q1414</f>
        <v>0</v>
      </c>
      <c r="S1414" s="42">
        <f>N1414-R1414</f>
        <v>1216.1400000000001</v>
      </c>
      <c r="T1414" s="38">
        <v>5000</v>
      </c>
      <c r="U1414" s="14">
        <f>S1414/H1414</f>
        <v>0.2875035460992908</v>
      </c>
      <c r="V1414" s="19"/>
      <c r="W1414" s="19"/>
      <c r="X1414" s="37" t="s">
        <v>3460</v>
      </c>
    </row>
    <row r="1415" spans="1:37" s="3" customFormat="1" ht="16.5" customHeight="1">
      <c r="A1415" s="38">
        <v>522</v>
      </c>
      <c r="B1415" s="39">
        <v>40712</v>
      </c>
      <c r="C1415" s="38">
        <v>10303681</v>
      </c>
      <c r="D1415" s="40" t="s">
        <v>529</v>
      </c>
      <c r="E1415" s="38">
        <v>73</v>
      </c>
      <c r="F1415" s="38">
        <v>105</v>
      </c>
      <c r="G1415" s="38" t="s">
        <v>23</v>
      </c>
      <c r="H1415" s="42">
        <v>15224.15</v>
      </c>
      <c r="I1415" s="55"/>
      <c r="J1415" s="44">
        <v>42668</v>
      </c>
      <c r="K1415" s="42">
        <v>0</v>
      </c>
      <c r="L1415" s="42">
        <v>10847.15</v>
      </c>
      <c r="M1415" s="44">
        <v>45138</v>
      </c>
      <c r="N1415" s="42">
        <f>H1415-K1415-L1415</f>
        <v>4377</v>
      </c>
      <c r="O1415" s="42">
        <v>0</v>
      </c>
      <c r="P1415" s="45">
        <v>0.13</v>
      </c>
      <c r="Q1415" s="42">
        <v>0</v>
      </c>
      <c r="R1415" s="42">
        <v>0</v>
      </c>
      <c r="S1415" s="42">
        <v>4377</v>
      </c>
      <c r="T1415" s="38">
        <v>5000</v>
      </c>
      <c r="U1415" s="14">
        <f>S1415/H1415</f>
        <v>0.28750373584075301</v>
      </c>
      <c r="V1415" s="19"/>
      <c r="W1415" s="19"/>
      <c r="X1415" s="37" t="s">
        <v>3467</v>
      </c>
    </row>
    <row r="1416" spans="1:37" s="3" customFormat="1" ht="16.5" customHeight="1">
      <c r="A1416" s="38">
        <v>50</v>
      </c>
      <c r="B1416" s="39">
        <v>10723</v>
      </c>
      <c r="C1416" s="38">
        <v>10294754</v>
      </c>
      <c r="D1416" s="40" t="s">
        <v>114</v>
      </c>
      <c r="E1416" s="58">
        <v>4</v>
      </c>
      <c r="F1416" s="38">
        <v>60</v>
      </c>
      <c r="G1416" s="38" t="s">
        <v>23</v>
      </c>
      <c r="H1416" s="42">
        <v>3097.29</v>
      </c>
      <c r="I1416" s="57"/>
      <c r="J1416" s="44">
        <v>43827</v>
      </c>
      <c r="K1416" s="42">
        <v>0</v>
      </c>
      <c r="L1416" s="42">
        <v>2206.8000000000002</v>
      </c>
      <c r="M1416" s="44">
        <v>45199</v>
      </c>
      <c r="N1416" s="42">
        <f>H1416-K1416-L1416</f>
        <v>890.48999999999978</v>
      </c>
      <c r="O1416" s="42">
        <v>0</v>
      </c>
      <c r="P1416" s="45">
        <v>0.13</v>
      </c>
      <c r="Q1416" s="42">
        <v>0</v>
      </c>
      <c r="R1416" s="42">
        <v>0</v>
      </c>
      <c r="S1416" s="42">
        <f>N1416</f>
        <v>890.48999999999978</v>
      </c>
      <c r="T1416" s="38">
        <v>5000</v>
      </c>
      <c r="U1416" s="14">
        <f>S1416/H1416</f>
        <v>0.28750617475276768</v>
      </c>
      <c r="V1416" s="19"/>
      <c r="W1416" s="19"/>
      <c r="X1416" s="37" t="s">
        <v>3470</v>
      </c>
    </row>
    <row r="1417" spans="1:37" s="3" customFormat="1" ht="16.5" customHeight="1">
      <c r="A1417" s="38">
        <v>516</v>
      </c>
      <c r="B1417" s="39">
        <v>40712</v>
      </c>
      <c r="C1417" s="38">
        <v>10303675</v>
      </c>
      <c r="D1417" s="40" t="s">
        <v>1741</v>
      </c>
      <c r="E1417" s="38">
        <v>1</v>
      </c>
      <c r="F1417" s="38">
        <v>120</v>
      </c>
      <c r="G1417" s="38" t="s">
        <v>21</v>
      </c>
      <c r="H1417" s="42">
        <v>11958.58</v>
      </c>
      <c r="I1417" s="55"/>
      <c r="J1417" s="44">
        <v>42396</v>
      </c>
      <c r="K1417" s="42">
        <v>0</v>
      </c>
      <c r="L1417" s="42">
        <v>8520.4</v>
      </c>
      <c r="M1417" s="44">
        <v>45138</v>
      </c>
      <c r="N1417" s="42">
        <f>H1417-K1417-L1417</f>
        <v>3438.1800000000003</v>
      </c>
      <c r="O1417" s="42">
        <v>0</v>
      </c>
      <c r="P1417" s="45">
        <v>0.13</v>
      </c>
      <c r="Q1417" s="42">
        <v>0</v>
      </c>
      <c r="R1417" s="42">
        <v>0</v>
      </c>
      <c r="S1417" s="42">
        <v>3438.18</v>
      </c>
      <c r="T1417" s="38">
        <v>5000</v>
      </c>
      <c r="U1417" s="14">
        <f>S1417/H1417</f>
        <v>0.28750737963871964</v>
      </c>
      <c r="V1417" s="19"/>
      <c r="W1417" s="19"/>
      <c r="X1417" s="37" t="s">
        <v>3467</v>
      </c>
    </row>
    <row r="1418" spans="1:37" s="3" customFormat="1" ht="16.5" customHeight="1">
      <c r="A1418" s="38">
        <v>205</v>
      </c>
      <c r="B1418" s="39">
        <v>10731</v>
      </c>
      <c r="C1418" s="38">
        <v>10288797</v>
      </c>
      <c r="D1418" s="40" t="s">
        <v>383</v>
      </c>
      <c r="E1418" s="58">
        <v>2</v>
      </c>
      <c r="F1418" s="38">
        <v>60</v>
      </c>
      <c r="G1418" s="38" t="s">
        <v>23</v>
      </c>
      <c r="H1418" s="42">
        <v>970.75</v>
      </c>
      <c r="I1418" s="57"/>
      <c r="J1418" s="44">
        <v>43827</v>
      </c>
      <c r="K1418" s="42">
        <v>0</v>
      </c>
      <c r="L1418" s="42">
        <v>691.65</v>
      </c>
      <c r="M1418" s="44">
        <v>45199</v>
      </c>
      <c r="N1418" s="42">
        <f>H1418-K1418-L1418</f>
        <v>279.10000000000002</v>
      </c>
      <c r="O1418" s="42">
        <v>0</v>
      </c>
      <c r="P1418" s="45">
        <v>0.13</v>
      </c>
      <c r="Q1418" s="42">
        <v>0</v>
      </c>
      <c r="R1418" s="42">
        <v>0</v>
      </c>
      <c r="S1418" s="42">
        <f>N1418-R1418</f>
        <v>279.10000000000002</v>
      </c>
      <c r="T1418" s="38">
        <v>5000</v>
      </c>
      <c r="U1418" s="14">
        <f>S1418/H1418</f>
        <v>0.2875096574813289</v>
      </c>
      <c r="V1418" s="19"/>
      <c r="W1418" s="19"/>
      <c r="X1418" s="37" t="s">
        <v>3459</v>
      </c>
    </row>
    <row r="1419" spans="1:37" s="3" customFormat="1" ht="16.5" customHeight="1">
      <c r="A1419" s="38">
        <v>207</v>
      </c>
      <c r="B1419" s="39">
        <v>10731</v>
      </c>
      <c r="C1419" s="38">
        <v>10288800</v>
      </c>
      <c r="D1419" s="40" t="s">
        <v>385</v>
      </c>
      <c r="E1419" s="58">
        <v>10</v>
      </c>
      <c r="F1419" s="38">
        <v>60</v>
      </c>
      <c r="G1419" s="38" t="s">
        <v>23</v>
      </c>
      <c r="H1419" s="42">
        <v>597.12</v>
      </c>
      <c r="I1419" s="57"/>
      <c r="J1419" s="44">
        <v>43827</v>
      </c>
      <c r="K1419" s="42">
        <v>0</v>
      </c>
      <c r="L1419" s="42">
        <v>425.44</v>
      </c>
      <c r="M1419" s="44">
        <v>45199</v>
      </c>
      <c r="N1419" s="42">
        <f>H1419-K1419-L1419</f>
        <v>171.68</v>
      </c>
      <c r="O1419" s="42">
        <v>0</v>
      </c>
      <c r="P1419" s="45">
        <v>0.13</v>
      </c>
      <c r="Q1419" s="42">
        <v>0</v>
      </c>
      <c r="R1419" s="42">
        <v>0</v>
      </c>
      <c r="S1419" s="42">
        <f>N1419-R1419</f>
        <v>171.68</v>
      </c>
      <c r="T1419" s="38">
        <v>5000</v>
      </c>
      <c r="U1419" s="14">
        <f>S1419/H1419</f>
        <v>0.287513397642015</v>
      </c>
      <c r="V1419" s="19"/>
      <c r="W1419" s="19"/>
      <c r="X1419" s="37" t="s">
        <v>3459</v>
      </c>
    </row>
    <row r="1420" spans="1:37" s="3" customFormat="1" ht="16.5" customHeight="1">
      <c r="A1420" s="38">
        <v>150</v>
      </c>
      <c r="B1420" s="39">
        <v>10736</v>
      </c>
      <c r="C1420" s="38">
        <v>10284200</v>
      </c>
      <c r="D1420" s="40" t="s">
        <v>1925</v>
      </c>
      <c r="E1420" s="38">
        <v>3</v>
      </c>
      <c r="F1420" s="38">
        <v>108</v>
      </c>
      <c r="G1420" s="38" t="s">
        <v>23</v>
      </c>
      <c r="H1420" s="42">
        <v>3530.76</v>
      </c>
      <c r="I1420" s="49"/>
      <c r="J1420" s="44">
        <v>42576</v>
      </c>
      <c r="K1420" s="42">
        <v>0</v>
      </c>
      <c r="L1420" s="42">
        <v>2515.6</v>
      </c>
      <c r="M1420" s="44">
        <v>45107</v>
      </c>
      <c r="N1420" s="42">
        <f>H1420-K1420-L1420</f>
        <v>1015.1600000000003</v>
      </c>
      <c r="O1420" s="42">
        <v>0</v>
      </c>
      <c r="P1420" s="45">
        <v>0.13</v>
      </c>
      <c r="Q1420" s="42">
        <v>0</v>
      </c>
      <c r="R1420" s="42">
        <v>0</v>
      </c>
      <c r="S1420" s="42">
        <f>N1420-R1420</f>
        <v>1015.1600000000003</v>
      </c>
      <c r="T1420" s="38">
        <v>5000</v>
      </c>
      <c r="U1420" s="14">
        <f>S1420/H1420</f>
        <v>0.28751883447189847</v>
      </c>
      <c r="V1420" s="19"/>
      <c r="W1420" s="19"/>
      <c r="X1420" s="37" t="s">
        <v>3461</v>
      </c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</row>
    <row r="1421" spans="1:37" s="3" customFormat="1" ht="16.5" customHeight="1">
      <c r="A1421" s="38">
        <v>36</v>
      </c>
      <c r="B1421" s="39">
        <v>50100</v>
      </c>
      <c r="C1421" s="38">
        <v>10308927</v>
      </c>
      <c r="D1421" s="40" t="s">
        <v>590</v>
      </c>
      <c r="E1421" s="58">
        <v>6</v>
      </c>
      <c r="F1421" s="38">
        <v>60</v>
      </c>
      <c r="G1421" s="38" t="s">
        <v>23</v>
      </c>
      <c r="H1421" s="42">
        <v>1749.09</v>
      </c>
      <c r="I1421" s="57"/>
      <c r="J1421" s="44">
        <v>43827</v>
      </c>
      <c r="K1421" s="42">
        <v>0</v>
      </c>
      <c r="L1421" s="42">
        <v>1246.18</v>
      </c>
      <c r="M1421" s="44">
        <v>45199</v>
      </c>
      <c r="N1421" s="42">
        <v>502.91</v>
      </c>
      <c r="O1421" s="42">
        <v>0</v>
      </c>
      <c r="P1421" s="45">
        <v>0.13</v>
      </c>
      <c r="Q1421" s="42">
        <v>0</v>
      </c>
      <c r="R1421" s="42">
        <v>0</v>
      </c>
      <c r="S1421" s="42">
        <v>502.91</v>
      </c>
      <c r="T1421" s="38">
        <v>5000</v>
      </c>
      <c r="U1421" s="14">
        <f>S1421/H1421</f>
        <v>0.28752665671863659</v>
      </c>
      <c r="V1421" s="19"/>
      <c r="W1421" s="19"/>
      <c r="X1421" s="37" t="s">
        <v>3477</v>
      </c>
    </row>
    <row r="1422" spans="1:37" s="3" customFormat="1" ht="16.5" customHeight="1">
      <c r="A1422" s="38">
        <v>208</v>
      </c>
      <c r="B1422" s="39">
        <v>10731</v>
      </c>
      <c r="C1422" s="38">
        <v>10288801</v>
      </c>
      <c r="D1422" s="40" t="s">
        <v>40</v>
      </c>
      <c r="E1422" s="58">
        <v>13</v>
      </c>
      <c r="F1422" s="38">
        <v>60</v>
      </c>
      <c r="G1422" s="38" t="s">
        <v>23</v>
      </c>
      <c r="H1422" s="42">
        <v>673.04</v>
      </c>
      <c r="I1422" s="57"/>
      <c r="J1422" s="44">
        <v>43827</v>
      </c>
      <c r="K1422" s="42">
        <v>0</v>
      </c>
      <c r="L1422" s="42">
        <v>479.52</v>
      </c>
      <c r="M1422" s="44">
        <v>45199</v>
      </c>
      <c r="N1422" s="42">
        <f>H1422-K1422-L1422</f>
        <v>193.51999999999998</v>
      </c>
      <c r="O1422" s="42">
        <v>0</v>
      </c>
      <c r="P1422" s="45">
        <v>0.13</v>
      </c>
      <c r="Q1422" s="42">
        <v>0</v>
      </c>
      <c r="R1422" s="42">
        <v>0</v>
      </c>
      <c r="S1422" s="42">
        <f>N1422-R1422</f>
        <v>193.51999999999998</v>
      </c>
      <c r="T1422" s="38">
        <v>5000</v>
      </c>
      <c r="U1422" s="14">
        <f>S1422/H1422</f>
        <v>0.28753120171163676</v>
      </c>
      <c r="V1422" s="19"/>
      <c r="W1422" s="19"/>
      <c r="X1422" s="37" t="s">
        <v>3459</v>
      </c>
    </row>
    <row r="1423" spans="1:37" s="3" customFormat="1" ht="16.5" customHeight="1">
      <c r="A1423" s="38">
        <v>206</v>
      </c>
      <c r="B1423" s="39">
        <v>10731</v>
      </c>
      <c r="C1423" s="38">
        <v>10288799</v>
      </c>
      <c r="D1423" s="40" t="s">
        <v>384</v>
      </c>
      <c r="E1423" s="58">
        <v>4</v>
      </c>
      <c r="F1423" s="38">
        <v>60</v>
      </c>
      <c r="G1423" s="38" t="s">
        <v>23</v>
      </c>
      <c r="H1423" s="42">
        <v>36.549999999999997</v>
      </c>
      <c r="I1423" s="57"/>
      <c r="J1423" s="44">
        <v>43827</v>
      </c>
      <c r="K1423" s="42">
        <v>0</v>
      </c>
      <c r="L1423" s="42">
        <v>26.04</v>
      </c>
      <c r="M1423" s="44">
        <v>45199</v>
      </c>
      <c r="N1423" s="42">
        <f>H1423-K1423-L1423</f>
        <v>10.509999999999998</v>
      </c>
      <c r="O1423" s="42">
        <v>0</v>
      </c>
      <c r="P1423" s="45">
        <v>0.13</v>
      </c>
      <c r="Q1423" s="42">
        <v>0</v>
      </c>
      <c r="R1423" s="42">
        <v>0</v>
      </c>
      <c r="S1423" s="42">
        <f>N1423-R1423</f>
        <v>10.509999999999998</v>
      </c>
      <c r="T1423" s="38">
        <v>5000</v>
      </c>
      <c r="U1423" s="14">
        <f>S1423/H1423</f>
        <v>0.28755129958960324</v>
      </c>
      <c r="V1423" s="19"/>
      <c r="W1423" s="19"/>
      <c r="X1423" s="37" t="s">
        <v>3459</v>
      </c>
    </row>
    <row r="1424" spans="1:37" s="3" customFormat="1" ht="16.5" customHeight="1">
      <c r="A1424" s="38">
        <v>45</v>
      </c>
      <c r="B1424" s="39">
        <v>50100</v>
      </c>
      <c r="C1424" s="38">
        <v>10309264</v>
      </c>
      <c r="D1424" s="40" t="s">
        <v>423</v>
      </c>
      <c r="E1424" s="58">
        <v>1</v>
      </c>
      <c r="F1424" s="38">
        <v>60</v>
      </c>
      <c r="G1424" s="38" t="s">
        <v>23</v>
      </c>
      <c r="H1424" s="42">
        <v>126.57</v>
      </c>
      <c r="I1424" s="57"/>
      <c r="J1424" s="44">
        <v>43827</v>
      </c>
      <c r="K1424" s="42">
        <v>0</v>
      </c>
      <c r="L1424" s="42">
        <v>90.16</v>
      </c>
      <c r="M1424" s="44">
        <v>45199</v>
      </c>
      <c r="N1424" s="42">
        <v>36.409999999999997</v>
      </c>
      <c r="O1424" s="42">
        <v>0</v>
      </c>
      <c r="P1424" s="45">
        <v>0.13</v>
      </c>
      <c r="Q1424" s="42">
        <v>0</v>
      </c>
      <c r="R1424" s="42">
        <v>0</v>
      </c>
      <c r="S1424" s="42">
        <v>36.409999999999997</v>
      </c>
      <c r="T1424" s="38">
        <v>5000</v>
      </c>
      <c r="U1424" s="14">
        <f>S1424/H1424</f>
        <v>0.28766690368965786</v>
      </c>
      <c r="V1424" s="19"/>
      <c r="W1424" s="19"/>
      <c r="X1424" s="37" t="s">
        <v>3477</v>
      </c>
    </row>
    <row r="1425" spans="1:24" s="3" customFormat="1" ht="16.5" customHeight="1">
      <c r="A1425" s="38">
        <v>795</v>
      </c>
      <c r="B1425" s="39">
        <v>40710</v>
      </c>
      <c r="C1425" s="38">
        <v>10294987</v>
      </c>
      <c r="D1425" s="40" t="s">
        <v>970</v>
      </c>
      <c r="E1425" s="58">
        <v>3</v>
      </c>
      <c r="F1425" s="38">
        <v>98</v>
      </c>
      <c r="G1425" s="38" t="s">
        <v>23</v>
      </c>
      <c r="H1425" s="42">
        <v>13264.96</v>
      </c>
      <c r="I1425" s="57"/>
      <c r="J1425" s="44">
        <v>42879</v>
      </c>
      <c r="K1425" s="42">
        <v>0</v>
      </c>
      <c r="L1425" s="42">
        <v>9444.26</v>
      </c>
      <c r="M1425" s="44">
        <v>45199</v>
      </c>
      <c r="N1425" s="42">
        <f>H1425-K1425-L1425</f>
        <v>3820.6999999999989</v>
      </c>
      <c r="O1425" s="42">
        <v>0</v>
      </c>
      <c r="P1425" s="45">
        <v>0.13</v>
      </c>
      <c r="Q1425" s="42">
        <v>0</v>
      </c>
      <c r="R1425" s="42">
        <v>0</v>
      </c>
      <c r="S1425" s="42">
        <f>N1425</f>
        <v>3820.6999999999989</v>
      </c>
      <c r="T1425" s="38">
        <v>5000</v>
      </c>
      <c r="U1425" s="14">
        <f>S1425/H1425</f>
        <v>0.28802951535473903</v>
      </c>
      <c r="V1425" s="19"/>
      <c r="W1425" s="19"/>
      <c r="X1425" s="37" t="s">
        <v>3467</v>
      </c>
    </row>
    <row r="1426" spans="1:24" s="3" customFormat="1" ht="16.5" customHeight="1">
      <c r="A1426" s="38">
        <v>163</v>
      </c>
      <c r="B1426" s="39">
        <v>10700</v>
      </c>
      <c r="C1426" s="38">
        <v>10275293</v>
      </c>
      <c r="D1426" s="40" t="s">
        <v>3416</v>
      </c>
      <c r="E1426" s="58">
        <v>8</v>
      </c>
      <c r="F1426" s="38">
        <v>85</v>
      </c>
      <c r="G1426" s="38" t="s">
        <v>23</v>
      </c>
      <c r="H1426" s="42">
        <v>2575.04</v>
      </c>
      <c r="I1426" s="37"/>
      <c r="J1426" s="44">
        <v>43277</v>
      </c>
      <c r="K1426" s="42">
        <v>0</v>
      </c>
      <c r="L1426" s="42">
        <v>1833.03</v>
      </c>
      <c r="M1426" s="44">
        <v>45271</v>
      </c>
      <c r="N1426" s="42">
        <v>742.01</v>
      </c>
      <c r="O1426" s="42">
        <v>0</v>
      </c>
      <c r="P1426" s="45">
        <f>IF(J1426&lt;DATEVALUE("2009-1-1"),3%,13%)</f>
        <v>0.13</v>
      </c>
      <c r="Q1426" s="42">
        <f>IF(P1426=13%,ROUND(O1426/(1+P1426)*P1426,2),ROUND(O1426/(1+0.03)*0.02,2))</f>
        <v>0</v>
      </c>
      <c r="R1426" s="42">
        <f>O1426-Q1426</f>
        <v>0</v>
      </c>
      <c r="S1426" s="42">
        <f>N1426-R1426</f>
        <v>742.01</v>
      </c>
      <c r="T1426" s="38">
        <v>2506</v>
      </c>
      <c r="U1426" s="14">
        <f>S1426/H1426</f>
        <v>0.28815474711072447</v>
      </c>
      <c r="V1426" s="19"/>
      <c r="W1426" s="19"/>
      <c r="X1426" s="37" t="s">
        <v>3455</v>
      </c>
    </row>
    <row r="1427" spans="1:24" s="3" customFormat="1" ht="16.5" customHeight="1">
      <c r="A1427" s="38">
        <v>161</v>
      </c>
      <c r="B1427" s="39">
        <v>10700</v>
      </c>
      <c r="C1427" s="38">
        <v>10275291</v>
      </c>
      <c r="D1427" s="40" t="s">
        <v>3414</v>
      </c>
      <c r="E1427" s="58">
        <v>8</v>
      </c>
      <c r="F1427" s="38">
        <v>85</v>
      </c>
      <c r="G1427" s="38" t="s">
        <v>23</v>
      </c>
      <c r="H1427" s="42">
        <v>3498.8</v>
      </c>
      <c r="I1427" s="37"/>
      <c r="J1427" s="44">
        <v>43277</v>
      </c>
      <c r="K1427" s="42">
        <v>0</v>
      </c>
      <c r="L1427" s="42">
        <v>2490.6</v>
      </c>
      <c r="M1427" s="44">
        <v>45271</v>
      </c>
      <c r="N1427" s="42">
        <v>1008.2</v>
      </c>
      <c r="O1427" s="42">
        <v>0</v>
      </c>
      <c r="P1427" s="45">
        <f>IF(J1427&lt;DATEVALUE("2009-1-1"),3%,13%)</f>
        <v>0.13</v>
      </c>
      <c r="Q1427" s="42">
        <f>IF(P1427=13%,ROUND(O1427/(1+P1427)*P1427,2),ROUND(O1427/(1+0.03)*0.02,2))</f>
        <v>0</v>
      </c>
      <c r="R1427" s="42">
        <f>O1427-Q1427</f>
        <v>0</v>
      </c>
      <c r="S1427" s="42">
        <f>N1427-R1427</f>
        <v>1008.2</v>
      </c>
      <c r="T1427" s="38">
        <v>2506</v>
      </c>
      <c r="U1427" s="14">
        <f>S1427/H1427</f>
        <v>0.28815593917914711</v>
      </c>
      <c r="V1427" s="19"/>
      <c r="W1427" s="19"/>
      <c r="X1427" s="37" t="s">
        <v>3455</v>
      </c>
    </row>
    <row r="1428" spans="1:24" s="3" customFormat="1" ht="16.5" customHeight="1">
      <c r="A1428" s="38">
        <v>160</v>
      </c>
      <c r="B1428" s="39">
        <v>10700</v>
      </c>
      <c r="C1428" s="38">
        <v>10275290</v>
      </c>
      <c r="D1428" s="40" t="s">
        <v>3413</v>
      </c>
      <c r="E1428" s="58">
        <v>8</v>
      </c>
      <c r="F1428" s="38">
        <v>85</v>
      </c>
      <c r="G1428" s="38" t="s">
        <v>23</v>
      </c>
      <c r="H1428" s="42">
        <v>3600.72</v>
      </c>
      <c r="I1428" s="37"/>
      <c r="J1428" s="44">
        <v>43277</v>
      </c>
      <c r="K1428" s="42">
        <v>0</v>
      </c>
      <c r="L1428" s="42">
        <v>2563.15</v>
      </c>
      <c r="M1428" s="44">
        <v>45271</v>
      </c>
      <c r="N1428" s="42">
        <v>1037.57</v>
      </c>
      <c r="O1428" s="42">
        <v>0</v>
      </c>
      <c r="P1428" s="45">
        <f>IF(J1428&lt;DATEVALUE("2009-1-1"),3%,13%)</f>
        <v>0.13</v>
      </c>
      <c r="Q1428" s="42">
        <f>IF(P1428=13%,ROUND(O1428/(1+P1428)*P1428,2),ROUND(O1428/(1+0.03)*0.02,2))</f>
        <v>0</v>
      </c>
      <c r="R1428" s="42">
        <f>O1428-Q1428</f>
        <v>0</v>
      </c>
      <c r="S1428" s="42">
        <f>N1428-R1428</f>
        <v>1037.57</v>
      </c>
      <c r="T1428" s="38">
        <v>2506</v>
      </c>
      <c r="U1428" s="14">
        <f>S1428/H1428</f>
        <v>0.28815625763736141</v>
      </c>
      <c r="V1428" s="19"/>
      <c r="W1428" s="19"/>
      <c r="X1428" s="37" t="s">
        <v>3455</v>
      </c>
    </row>
    <row r="1429" spans="1:24" s="3" customFormat="1" ht="16.5" customHeight="1">
      <c r="A1429" s="38">
        <v>164</v>
      </c>
      <c r="B1429" s="39">
        <v>10700</v>
      </c>
      <c r="C1429" s="38">
        <v>10275294</v>
      </c>
      <c r="D1429" s="40" t="s">
        <v>3417</v>
      </c>
      <c r="E1429" s="58">
        <v>8</v>
      </c>
      <c r="F1429" s="38">
        <v>85</v>
      </c>
      <c r="G1429" s="38" t="s">
        <v>23</v>
      </c>
      <c r="H1429" s="42">
        <v>2007.52</v>
      </c>
      <c r="I1429" s="37"/>
      <c r="J1429" s="44">
        <v>43277</v>
      </c>
      <c r="K1429" s="42">
        <v>0</v>
      </c>
      <c r="L1429" s="42">
        <v>1429.04</v>
      </c>
      <c r="M1429" s="44">
        <v>45271</v>
      </c>
      <c r="N1429" s="42">
        <v>578.48</v>
      </c>
      <c r="O1429" s="42">
        <v>0</v>
      </c>
      <c r="P1429" s="45">
        <f>IF(J1429&lt;DATEVALUE("2009-1-1"),3%,13%)</f>
        <v>0.13</v>
      </c>
      <c r="Q1429" s="42">
        <f>IF(P1429=13%,ROUND(O1429/(1+P1429)*P1429,2),ROUND(O1429/(1+0.03)*0.02,2))</f>
        <v>0</v>
      </c>
      <c r="R1429" s="42">
        <f>O1429-Q1429</f>
        <v>0</v>
      </c>
      <c r="S1429" s="42">
        <f>N1429-R1429</f>
        <v>578.48</v>
      </c>
      <c r="T1429" s="38">
        <v>2506</v>
      </c>
      <c r="U1429" s="14">
        <f>S1429/H1429</f>
        <v>0.28815653144177894</v>
      </c>
      <c r="V1429" s="19"/>
      <c r="W1429" s="19"/>
      <c r="X1429" s="37" t="s">
        <v>3455</v>
      </c>
    </row>
    <row r="1430" spans="1:24" s="3" customFormat="1" ht="16.5" customHeight="1">
      <c r="A1430" s="38">
        <v>153</v>
      </c>
      <c r="B1430" s="39">
        <v>10700</v>
      </c>
      <c r="C1430" s="38">
        <v>10275281</v>
      </c>
      <c r="D1430" s="40" t="s">
        <v>3407</v>
      </c>
      <c r="E1430" s="58">
        <v>8</v>
      </c>
      <c r="F1430" s="38">
        <v>85</v>
      </c>
      <c r="G1430" s="38" t="s">
        <v>23</v>
      </c>
      <c r="H1430" s="42">
        <v>5376</v>
      </c>
      <c r="I1430" s="37"/>
      <c r="J1430" s="44">
        <v>43277</v>
      </c>
      <c r="K1430" s="42">
        <v>0</v>
      </c>
      <c r="L1430" s="42">
        <v>3826.87</v>
      </c>
      <c r="M1430" s="44">
        <v>45271</v>
      </c>
      <c r="N1430" s="42">
        <v>1549.13</v>
      </c>
      <c r="O1430" s="42">
        <v>0</v>
      </c>
      <c r="P1430" s="45">
        <f>IF(J1430&lt;DATEVALUE("2009-1-1"),3%,13%)</f>
        <v>0.13</v>
      </c>
      <c r="Q1430" s="42">
        <f>IF(P1430=13%,ROUND(O1430/(1+P1430)*P1430,2),ROUND(O1430/(1+0.03)*0.02,2))</f>
        <v>0</v>
      </c>
      <c r="R1430" s="42">
        <f>O1430-Q1430</f>
        <v>0</v>
      </c>
      <c r="S1430" s="42">
        <f>N1430-R1430</f>
        <v>1549.13</v>
      </c>
      <c r="T1430" s="38">
        <v>2506</v>
      </c>
      <c r="U1430" s="14">
        <f>S1430/H1430</f>
        <v>0.28815662202380954</v>
      </c>
      <c r="V1430" s="19"/>
      <c r="W1430" s="19"/>
      <c r="X1430" s="37" t="s">
        <v>3455</v>
      </c>
    </row>
    <row r="1431" spans="1:24" s="3" customFormat="1" ht="16.5" customHeight="1">
      <c r="A1431" s="38">
        <v>154</v>
      </c>
      <c r="B1431" s="39">
        <v>10700</v>
      </c>
      <c r="C1431" s="38">
        <v>10275282</v>
      </c>
      <c r="D1431" s="40" t="s">
        <v>3408</v>
      </c>
      <c r="E1431" s="58">
        <v>4</v>
      </c>
      <c r="F1431" s="38">
        <v>85</v>
      </c>
      <c r="G1431" s="38" t="s">
        <v>23</v>
      </c>
      <c r="H1431" s="42">
        <v>2728</v>
      </c>
      <c r="I1431" s="37"/>
      <c r="J1431" s="44">
        <v>43277</v>
      </c>
      <c r="K1431" s="42">
        <v>0</v>
      </c>
      <c r="L1431" s="42">
        <v>1941.9</v>
      </c>
      <c r="M1431" s="44">
        <v>45271</v>
      </c>
      <c r="N1431" s="42">
        <v>786.1</v>
      </c>
      <c r="O1431" s="42">
        <v>0</v>
      </c>
      <c r="P1431" s="45">
        <f>IF(J1431&lt;DATEVALUE("2009-1-1"),3%,13%)</f>
        <v>0.13</v>
      </c>
      <c r="Q1431" s="42">
        <f>IF(P1431=13%,ROUND(O1431/(1+P1431)*P1431,2),ROUND(O1431/(1+0.03)*0.02,2))</f>
        <v>0</v>
      </c>
      <c r="R1431" s="42">
        <f>O1431-Q1431</f>
        <v>0</v>
      </c>
      <c r="S1431" s="42">
        <f>N1431-R1431</f>
        <v>786.1</v>
      </c>
      <c r="T1431" s="38">
        <v>2506</v>
      </c>
      <c r="U1431" s="14">
        <f>S1431/H1431</f>
        <v>0.28815982404692081</v>
      </c>
      <c r="V1431" s="19"/>
      <c r="W1431" s="19"/>
      <c r="X1431" s="37" t="s">
        <v>3455</v>
      </c>
    </row>
    <row r="1432" spans="1:24" s="3" customFormat="1" ht="16.5" customHeight="1">
      <c r="A1432" s="38">
        <v>155</v>
      </c>
      <c r="B1432" s="39">
        <v>10700</v>
      </c>
      <c r="C1432" s="38">
        <v>10275283</v>
      </c>
      <c r="D1432" s="40" t="s">
        <v>3409</v>
      </c>
      <c r="E1432" s="58">
        <v>4</v>
      </c>
      <c r="F1432" s="38">
        <v>85</v>
      </c>
      <c r="G1432" s="38" t="s">
        <v>23</v>
      </c>
      <c r="H1432" s="42">
        <v>2728</v>
      </c>
      <c r="I1432" s="37"/>
      <c r="J1432" s="44">
        <v>43277</v>
      </c>
      <c r="K1432" s="42">
        <v>0</v>
      </c>
      <c r="L1432" s="42">
        <v>1941.9</v>
      </c>
      <c r="M1432" s="44">
        <v>45271</v>
      </c>
      <c r="N1432" s="42">
        <v>786.1</v>
      </c>
      <c r="O1432" s="42">
        <v>0</v>
      </c>
      <c r="P1432" s="45">
        <f>IF(J1432&lt;DATEVALUE("2009-1-1"),3%,13%)</f>
        <v>0.13</v>
      </c>
      <c r="Q1432" s="42">
        <f>IF(P1432=13%,ROUND(O1432/(1+P1432)*P1432,2),ROUND(O1432/(1+0.03)*0.02,2))</f>
        <v>0</v>
      </c>
      <c r="R1432" s="42">
        <f>O1432-Q1432</f>
        <v>0</v>
      </c>
      <c r="S1432" s="42">
        <f>N1432-R1432</f>
        <v>786.1</v>
      </c>
      <c r="T1432" s="38">
        <v>2506</v>
      </c>
      <c r="U1432" s="14">
        <f>S1432/H1432</f>
        <v>0.28815982404692081</v>
      </c>
      <c r="V1432" s="19"/>
      <c r="W1432" s="19"/>
      <c r="X1432" s="37" t="s">
        <v>3455</v>
      </c>
    </row>
    <row r="1433" spans="1:24" s="3" customFormat="1" ht="16.5" customHeight="1">
      <c r="A1433" s="38">
        <v>159</v>
      </c>
      <c r="B1433" s="39">
        <v>10700</v>
      </c>
      <c r="C1433" s="38">
        <v>10275289</v>
      </c>
      <c r="D1433" s="40" t="s">
        <v>3412</v>
      </c>
      <c r="E1433" s="58">
        <v>8</v>
      </c>
      <c r="F1433" s="38">
        <v>85</v>
      </c>
      <c r="G1433" s="38" t="s">
        <v>23</v>
      </c>
      <c r="H1433" s="42">
        <v>3942.56</v>
      </c>
      <c r="I1433" s="37"/>
      <c r="J1433" s="44">
        <v>43277</v>
      </c>
      <c r="K1433" s="42">
        <v>0</v>
      </c>
      <c r="L1433" s="42">
        <v>2806.47</v>
      </c>
      <c r="M1433" s="44">
        <v>45271</v>
      </c>
      <c r="N1433" s="42">
        <v>1136.0899999999999</v>
      </c>
      <c r="O1433" s="42">
        <v>0</v>
      </c>
      <c r="P1433" s="45">
        <f>IF(J1433&lt;DATEVALUE("2009-1-1"),3%,13%)</f>
        <v>0.13</v>
      </c>
      <c r="Q1433" s="42">
        <f>IF(P1433=13%,ROUND(O1433/(1+P1433)*P1433,2),ROUND(O1433/(1+0.03)*0.02,2))</f>
        <v>0</v>
      </c>
      <c r="R1433" s="42">
        <f>O1433-Q1433</f>
        <v>0</v>
      </c>
      <c r="S1433" s="42">
        <f>N1433-R1433</f>
        <v>1136.0899999999999</v>
      </c>
      <c r="T1433" s="38">
        <v>2506</v>
      </c>
      <c r="U1433" s="14">
        <f>S1433/H1433</f>
        <v>0.28816048455825655</v>
      </c>
      <c r="V1433" s="19"/>
      <c r="W1433" s="19"/>
      <c r="X1433" s="37" t="s">
        <v>3455</v>
      </c>
    </row>
    <row r="1434" spans="1:24" s="3" customFormat="1" ht="16.5" customHeight="1">
      <c r="A1434" s="38">
        <v>156</v>
      </c>
      <c r="B1434" s="39">
        <v>10700</v>
      </c>
      <c r="C1434" s="38">
        <v>10275284</v>
      </c>
      <c r="D1434" s="40" t="s">
        <v>3410</v>
      </c>
      <c r="E1434" s="58">
        <v>8</v>
      </c>
      <c r="F1434" s="38">
        <v>85</v>
      </c>
      <c r="G1434" s="38" t="s">
        <v>23</v>
      </c>
      <c r="H1434" s="42">
        <v>10406.32</v>
      </c>
      <c r="I1434" s="37"/>
      <c r="J1434" s="44">
        <v>43277</v>
      </c>
      <c r="K1434" s="42">
        <v>0</v>
      </c>
      <c r="L1434" s="42">
        <v>7407.62</v>
      </c>
      <c r="M1434" s="44">
        <v>45271</v>
      </c>
      <c r="N1434" s="42">
        <v>2998.7</v>
      </c>
      <c r="O1434" s="42">
        <v>0</v>
      </c>
      <c r="P1434" s="45">
        <f>IF(J1434&lt;DATEVALUE("2009-1-1"),3%,13%)</f>
        <v>0.13</v>
      </c>
      <c r="Q1434" s="42">
        <f>IF(P1434=13%,ROUND(O1434/(1+P1434)*P1434,2),ROUND(O1434/(1+0.03)*0.02,2))</f>
        <v>0</v>
      </c>
      <c r="R1434" s="42">
        <f>O1434-Q1434</f>
        <v>0</v>
      </c>
      <c r="S1434" s="42">
        <f>N1434-R1434</f>
        <v>2998.7</v>
      </c>
      <c r="T1434" s="38">
        <v>2506</v>
      </c>
      <c r="U1434" s="14">
        <f>S1434/H1434</f>
        <v>0.28816142498020431</v>
      </c>
      <c r="V1434" s="19"/>
      <c r="W1434" s="19"/>
      <c r="X1434" s="37" t="s">
        <v>3455</v>
      </c>
    </row>
    <row r="1435" spans="1:24" s="3" customFormat="1" ht="16.5" customHeight="1">
      <c r="A1435" s="38">
        <v>157</v>
      </c>
      <c r="B1435" s="39">
        <v>10700</v>
      </c>
      <c r="C1435" s="38">
        <v>10275286</v>
      </c>
      <c r="D1435" s="40" t="s">
        <v>26</v>
      </c>
      <c r="E1435" s="58">
        <v>8</v>
      </c>
      <c r="F1435" s="38">
        <v>85</v>
      </c>
      <c r="G1435" s="38" t="s">
        <v>23</v>
      </c>
      <c r="H1435" s="42">
        <v>426.08</v>
      </c>
      <c r="I1435" s="37"/>
      <c r="J1435" s="44">
        <v>43277</v>
      </c>
      <c r="K1435" s="42">
        <v>0</v>
      </c>
      <c r="L1435" s="42">
        <v>303.3</v>
      </c>
      <c r="M1435" s="44">
        <v>45271</v>
      </c>
      <c r="N1435" s="42">
        <v>122.78</v>
      </c>
      <c r="O1435" s="42">
        <v>0</v>
      </c>
      <c r="P1435" s="45">
        <f>IF(J1435&lt;DATEVALUE("2009-1-1"),3%,13%)</f>
        <v>0.13</v>
      </c>
      <c r="Q1435" s="42">
        <f>IF(P1435=13%,ROUND(O1435/(1+P1435)*P1435,2),ROUND(O1435/(1+0.03)*0.02,2))</f>
        <v>0</v>
      </c>
      <c r="R1435" s="42">
        <f>O1435-Q1435</f>
        <v>0</v>
      </c>
      <c r="S1435" s="42">
        <f>N1435-R1435</f>
        <v>122.78</v>
      </c>
      <c r="T1435" s="38">
        <v>2506</v>
      </c>
      <c r="U1435" s="14">
        <f>S1435/H1435</f>
        <v>0.288161847540368</v>
      </c>
      <c r="V1435" s="19"/>
      <c r="W1435" s="19"/>
      <c r="X1435" s="37" t="s">
        <v>3455</v>
      </c>
    </row>
    <row r="1436" spans="1:24" s="3" customFormat="1" ht="16.5" customHeight="1">
      <c r="A1436" s="38">
        <v>162</v>
      </c>
      <c r="B1436" s="39">
        <v>10700</v>
      </c>
      <c r="C1436" s="38">
        <v>10275292</v>
      </c>
      <c r="D1436" s="40" t="s">
        <v>3415</v>
      </c>
      <c r="E1436" s="58">
        <v>8</v>
      </c>
      <c r="F1436" s="38">
        <v>85</v>
      </c>
      <c r="G1436" s="38" t="s">
        <v>23</v>
      </c>
      <c r="H1436" s="42">
        <v>3984</v>
      </c>
      <c r="I1436" s="37"/>
      <c r="J1436" s="44">
        <v>43277</v>
      </c>
      <c r="K1436" s="42">
        <v>0</v>
      </c>
      <c r="L1436" s="42">
        <v>2835.96</v>
      </c>
      <c r="M1436" s="44">
        <v>45271</v>
      </c>
      <c r="N1436" s="42">
        <v>1148.04</v>
      </c>
      <c r="O1436" s="42">
        <v>0</v>
      </c>
      <c r="P1436" s="45">
        <f>IF(J1436&lt;DATEVALUE("2009-1-1"),3%,13%)</f>
        <v>0.13</v>
      </c>
      <c r="Q1436" s="42">
        <f>IF(P1436=13%,ROUND(O1436/(1+P1436)*P1436,2),ROUND(O1436/(1+0.03)*0.02,2))</f>
        <v>0</v>
      </c>
      <c r="R1436" s="42">
        <f>O1436-Q1436</f>
        <v>0</v>
      </c>
      <c r="S1436" s="42">
        <f>N1436-R1436</f>
        <v>1148.04</v>
      </c>
      <c r="T1436" s="38">
        <v>2506</v>
      </c>
      <c r="U1436" s="14">
        <f>S1436/H1436</f>
        <v>0.28816265060240964</v>
      </c>
      <c r="V1436" s="19"/>
      <c r="W1436" s="19"/>
      <c r="X1436" s="37" t="s">
        <v>3455</v>
      </c>
    </row>
    <row r="1437" spans="1:24" s="3" customFormat="1" ht="16.5" customHeight="1">
      <c r="A1437" s="38">
        <v>152</v>
      </c>
      <c r="B1437" s="39">
        <v>10700</v>
      </c>
      <c r="C1437" s="38">
        <v>10275280</v>
      </c>
      <c r="D1437" s="40" t="s">
        <v>3406</v>
      </c>
      <c r="E1437" s="58">
        <v>8</v>
      </c>
      <c r="F1437" s="38">
        <v>85</v>
      </c>
      <c r="G1437" s="38" t="s">
        <v>23</v>
      </c>
      <c r="H1437" s="42">
        <v>2791.76</v>
      </c>
      <c r="I1437" s="37"/>
      <c r="J1437" s="44">
        <v>43277</v>
      </c>
      <c r="K1437" s="42">
        <v>0</v>
      </c>
      <c r="L1437" s="42">
        <v>1987.27</v>
      </c>
      <c r="M1437" s="44">
        <v>45271</v>
      </c>
      <c r="N1437" s="42">
        <v>804.49</v>
      </c>
      <c r="O1437" s="42">
        <v>0</v>
      </c>
      <c r="P1437" s="45">
        <f>IF(J1437&lt;DATEVALUE("2009-1-1"),3%,13%)</f>
        <v>0.13</v>
      </c>
      <c r="Q1437" s="42">
        <f>IF(P1437=13%,ROUND(O1437/(1+P1437)*P1437,2),ROUND(O1437/(1+0.03)*0.02,2))</f>
        <v>0</v>
      </c>
      <c r="R1437" s="42">
        <f>O1437-Q1437</f>
        <v>0</v>
      </c>
      <c r="S1437" s="42">
        <f>N1437-R1437</f>
        <v>804.49</v>
      </c>
      <c r="T1437" s="38">
        <v>2506</v>
      </c>
      <c r="U1437" s="14">
        <f>S1437/H1437</f>
        <v>0.28816588818523081</v>
      </c>
      <c r="V1437" s="19"/>
      <c r="W1437" s="19"/>
      <c r="X1437" s="37" t="s">
        <v>3455</v>
      </c>
    </row>
    <row r="1438" spans="1:24" s="3" customFormat="1" ht="16.5" customHeight="1">
      <c r="A1438" s="38">
        <v>158</v>
      </c>
      <c r="B1438" s="39">
        <v>10700</v>
      </c>
      <c r="C1438" s="38">
        <v>10275288</v>
      </c>
      <c r="D1438" s="40" t="s">
        <v>3411</v>
      </c>
      <c r="E1438" s="58">
        <v>16</v>
      </c>
      <c r="F1438" s="38">
        <v>85</v>
      </c>
      <c r="G1438" s="38" t="s">
        <v>23</v>
      </c>
      <c r="H1438" s="42">
        <v>2735.04</v>
      </c>
      <c r="I1438" s="37"/>
      <c r="J1438" s="44">
        <v>43277</v>
      </c>
      <c r="K1438" s="42">
        <v>0</v>
      </c>
      <c r="L1438" s="42">
        <v>1946.87</v>
      </c>
      <c r="M1438" s="44">
        <v>45271</v>
      </c>
      <c r="N1438" s="42">
        <v>788.17</v>
      </c>
      <c r="O1438" s="42">
        <v>0</v>
      </c>
      <c r="P1438" s="45">
        <f>IF(J1438&lt;DATEVALUE("2009-1-1"),3%,13%)</f>
        <v>0.13</v>
      </c>
      <c r="Q1438" s="42">
        <f>IF(P1438=13%,ROUND(O1438/(1+P1438)*P1438,2),ROUND(O1438/(1+0.03)*0.02,2))</f>
        <v>0</v>
      </c>
      <c r="R1438" s="42">
        <f>O1438-Q1438</f>
        <v>0</v>
      </c>
      <c r="S1438" s="42">
        <f>N1438-R1438</f>
        <v>788.17</v>
      </c>
      <c r="T1438" s="38">
        <v>2506</v>
      </c>
      <c r="U1438" s="14">
        <f>S1438/H1438</f>
        <v>0.2881749444249444</v>
      </c>
      <c r="V1438" s="19"/>
      <c r="W1438" s="19"/>
      <c r="X1438" s="37" t="s">
        <v>3455</v>
      </c>
    </row>
    <row r="1439" spans="1:24" s="3" customFormat="1" ht="16.5" customHeight="1">
      <c r="A1439" s="38">
        <v>189</v>
      </c>
      <c r="B1439" s="39">
        <v>10703</v>
      </c>
      <c r="C1439" s="38">
        <v>10300455</v>
      </c>
      <c r="D1439" s="40" t="s">
        <v>2479</v>
      </c>
      <c r="E1439" s="58">
        <v>1</v>
      </c>
      <c r="F1439" s="38">
        <v>120</v>
      </c>
      <c r="G1439" s="38" t="s">
        <v>21</v>
      </c>
      <c r="H1439" s="42">
        <v>6965.81</v>
      </c>
      <c r="I1439" s="37"/>
      <c r="J1439" s="44">
        <v>42703</v>
      </c>
      <c r="K1439" s="42">
        <v>0</v>
      </c>
      <c r="L1439" s="42">
        <v>4687.37</v>
      </c>
      <c r="M1439" s="44">
        <v>45274</v>
      </c>
      <c r="N1439" s="42">
        <v>2278.44</v>
      </c>
      <c r="O1439" s="42">
        <v>300</v>
      </c>
      <c r="P1439" s="45">
        <f>IF(J1439&lt;DATEVALUE("2009-1-1"),3%,13%)</f>
        <v>0.13</v>
      </c>
      <c r="Q1439" s="42">
        <f>IF(P1439=13%,ROUND(O1439/(1+P1439)*P1439,2),ROUND(O1439/(1+0.03)*0.02,2))</f>
        <v>34.51</v>
      </c>
      <c r="R1439" s="42">
        <f>O1439-Q1439</f>
        <v>265.49</v>
      </c>
      <c r="S1439" s="42">
        <f>N1439-R1439</f>
        <v>2012.95</v>
      </c>
      <c r="T1439" s="38">
        <v>5000</v>
      </c>
      <c r="U1439" s="14">
        <f>S1439/H1439</f>
        <v>0.28897572572321095</v>
      </c>
      <c r="V1439" s="19"/>
      <c r="W1439" s="19"/>
      <c r="X1439" s="37" t="s">
        <v>3456</v>
      </c>
    </row>
    <row r="1440" spans="1:24" s="3" customFormat="1" ht="16.5" customHeight="1">
      <c r="A1440" s="38">
        <v>19</v>
      </c>
      <c r="B1440" s="39">
        <v>10724</v>
      </c>
      <c r="C1440" s="38">
        <v>10276431</v>
      </c>
      <c r="D1440" s="40" t="s">
        <v>2475</v>
      </c>
      <c r="E1440" s="38">
        <v>2</v>
      </c>
      <c r="F1440" s="38">
        <v>115</v>
      </c>
      <c r="G1440" s="38" t="s">
        <v>23</v>
      </c>
      <c r="H1440" s="42">
        <v>6039.32</v>
      </c>
      <c r="I1440" s="2"/>
      <c r="J1440" s="44">
        <v>42364</v>
      </c>
      <c r="K1440" s="42">
        <v>0</v>
      </c>
      <c r="L1440" s="42">
        <v>4287.13</v>
      </c>
      <c r="M1440" s="44">
        <v>45016</v>
      </c>
      <c r="N1440" s="42">
        <f>H1440-K1440-L1440</f>
        <v>1752.1899999999996</v>
      </c>
      <c r="O1440" s="42">
        <v>0</v>
      </c>
      <c r="P1440" s="45">
        <v>0.13</v>
      </c>
      <c r="Q1440" s="42">
        <v>0</v>
      </c>
      <c r="R1440" s="42">
        <v>0</v>
      </c>
      <c r="S1440" s="42">
        <v>1752.19</v>
      </c>
      <c r="T1440" s="38">
        <v>1601</v>
      </c>
      <c r="U1440" s="14">
        <f>S1440/H1440</f>
        <v>0.29013034580052061</v>
      </c>
      <c r="V1440" s="19"/>
      <c r="W1440" s="19"/>
      <c r="X1440" s="37" t="s">
        <v>3459</v>
      </c>
    </row>
    <row r="1441" spans="1:37" s="3" customFormat="1" ht="16.5" customHeight="1">
      <c r="A1441" s="38">
        <v>244</v>
      </c>
      <c r="B1441" s="39">
        <v>10748</v>
      </c>
      <c r="C1441" s="38">
        <v>10310781</v>
      </c>
      <c r="D1441" s="40" t="s">
        <v>29</v>
      </c>
      <c r="E1441" s="58">
        <v>51</v>
      </c>
      <c r="F1441" s="38">
        <v>105</v>
      </c>
      <c r="G1441" s="38" t="s">
        <v>23</v>
      </c>
      <c r="H1441" s="42">
        <v>2232.4899999999998</v>
      </c>
      <c r="I1441" s="57"/>
      <c r="J1441" s="44">
        <v>42668</v>
      </c>
      <c r="K1441" s="42">
        <v>0</v>
      </c>
      <c r="L1441" s="42">
        <v>1583.71</v>
      </c>
      <c r="M1441" s="44">
        <v>45199</v>
      </c>
      <c r="N1441" s="42">
        <f>H1441-L1441</f>
        <v>648.77999999999975</v>
      </c>
      <c r="O1441" s="42">
        <v>0</v>
      </c>
      <c r="P1441" s="45">
        <v>0.13</v>
      </c>
      <c r="Q1441" s="42">
        <v>0</v>
      </c>
      <c r="R1441" s="42">
        <v>0</v>
      </c>
      <c r="S1441" s="42">
        <f>N1441</f>
        <v>648.77999999999975</v>
      </c>
      <c r="T1441" s="38">
        <v>5000</v>
      </c>
      <c r="U1441" s="14">
        <f>S1441/H1441</f>
        <v>0.29060824460579882</v>
      </c>
      <c r="V1441" s="19"/>
      <c r="W1441" s="19"/>
      <c r="X1441" s="37" t="s">
        <v>3459</v>
      </c>
    </row>
    <row r="1442" spans="1:37" s="3" customFormat="1" ht="16.5" customHeight="1">
      <c r="A1442" s="38">
        <v>164</v>
      </c>
      <c r="B1442" s="39">
        <v>50098</v>
      </c>
      <c r="C1442" s="38">
        <v>10308422</v>
      </c>
      <c r="D1442" s="40" t="s">
        <v>1017</v>
      </c>
      <c r="E1442" s="38">
        <v>2</v>
      </c>
      <c r="F1442" s="38">
        <v>97</v>
      </c>
      <c r="G1442" s="38" t="s">
        <v>23</v>
      </c>
      <c r="H1442" s="42">
        <v>4191.12</v>
      </c>
      <c r="I1442" s="57"/>
      <c r="J1442" s="44">
        <v>42913</v>
      </c>
      <c r="K1442" s="42">
        <v>0</v>
      </c>
      <c r="L1442" s="42">
        <v>2971.81</v>
      </c>
      <c r="M1442" s="44">
        <v>45199</v>
      </c>
      <c r="N1442" s="42">
        <v>1219.31</v>
      </c>
      <c r="O1442" s="42">
        <v>0</v>
      </c>
      <c r="P1442" s="45">
        <v>0.13</v>
      </c>
      <c r="Q1442" s="42">
        <v>0</v>
      </c>
      <c r="R1442" s="42">
        <v>0</v>
      </c>
      <c r="S1442" s="42">
        <v>1219.31</v>
      </c>
      <c r="T1442" s="38">
        <v>5000</v>
      </c>
      <c r="U1442" s="14">
        <f>S1442/H1442</f>
        <v>0.29092700757792667</v>
      </c>
      <c r="V1442" s="19"/>
      <c r="W1442" s="19"/>
      <c r="X1442" s="37" t="s">
        <v>3456</v>
      </c>
    </row>
    <row r="1443" spans="1:37" s="3" customFormat="1" ht="16.5" customHeight="1">
      <c r="A1443" s="38">
        <v>165</v>
      </c>
      <c r="B1443" s="39">
        <v>50098</v>
      </c>
      <c r="C1443" s="38">
        <v>10308423</v>
      </c>
      <c r="D1443" s="40" t="s">
        <v>1018</v>
      </c>
      <c r="E1443" s="38">
        <v>10</v>
      </c>
      <c r="F1443" s="38">
        <v>97</v>
      </c>
      <c r="G1443" s="38" t="s">
        <v>23</v>
      </c>
      <c r="H1443" s="42">
        <v>49368.04</v>
      </c>
      <c r="I1443" s="57"/>
      <c r="J1443" s="44">
        <v>42913</v>
      </c>
      <c r="K1443" s="42">
        <v>0</v>
      </c>
      <c r="L1443" s="42">
        <v>35005.339999999997</v>
      </c>
      <c r="M1443" s="44">
        <v>45199</v>
      </c>
      <c r="N1443" s="42">
        <v>14362.7</v>
      </c>
      <c r="O1443" s="42">
        <v>0</v>
      </c>
      <c r="P1443" s="45">
        <v>0.13</v>
      </c>
      <c r="Q1443" s="42">
        <v>0</v>
      </c>
      <c r="R1443" s="42">
        <v>0</v>
      </c>
      <c r="S1443" s="42">
        <v>14362.7</v>
      </c>
      <c r="T1443" s="38">
        <v>5000</v>
      </c>
      <c r="U1443" s="14">
        <f>S1443/H1443</f>
        <v>0.29093113682455291</v>
      </c>
      <c r="V1443" s="19"/>
      <c r="W1443" s="19"/>
      <c r="X1443" s="37" t="s">
        <v>3456</v>
      </c>
    </row>
    <row r="1444" spans="1:37" s="3" customFormat="1" ht="16.5" customHeight="1">
      <c r="A1444" s="38">
        <v>163</v>
      </c>
      <c r="B1444" s="39">
        <v>50098</v>
      </c>
      <c r="C1444" s="38">
        <v>10308421</v>
      </c>
      <c r="D1444" s="40" t="s">
        <v>904</v>
      </c>
      <c r="E1444" s="38">
        <v>5</v>
      </c>
      <c r="F1444" s="38">
        <v>97</v>
      </c>
      <c r="G1444" s="38" t="s">
        <v>23</v>
      </c>
      <c r="H1444" s="42">
        <v>6150.8</v>
      </c>
      <c r="I1444" s="57"/>
      <c r="J1444" s="44">
        <v>42913</v>
      </c>
      <c r="K1444" s="42">
        <v>0</v>
      </c>
      <c r="L1444" s="42">
        <v>4361.25</v>
      </c>
      <c r="M1444" s="44">
        <v>45199</v>
      </c>
      <c r="N1444" s="42">
        <v>1789.55</v>
      </c>
      <c r="O1444" s="42">
        <v>0</v>
      </c>
      <c r="P1444" s="45">
        <v>0.13</v>
      </c>
      <c r="Q1444" s="42">
        <v>0</v>
      </c>
      <c r="R1444" s="42">
        <v>0</v>
      </c>
      <c r="S1444" s="42">
        <v>1789.55</v>
      </c>
      <c r="T1444" s="38">
        <v>5000</v>
      </c>
      <c r="U1444" s="14">
        <f>S1444/H1444</f>
        <v>0.29094589321714248</v>
      </c>
      <c r="V1444" s="19"/>
      <c r="W1444" s="19"/>
      <c r="X1444" s="37" t="s">
        <v>3456</v>
      </c>
    </row>
    <row r="1445" spans="1:37" s="3" customFormat="1" ht="16.5" customHeight="1">
      <c r="A1445" s="38">
        <v>279</v>
      </c>
      <c r="B1445" s="39">
        <v>10746</v>
      </c>
      <c r="C1445" s="38">
        <v>10310964</v>
      </c>
      <c r="D1445" s="40" t="s">
        <v>615</v>
      </c>
      <c r="E1445" s="41">
        <v>1</v>
      </c>
      <c r="F1445" s="38">
        <v>103</v>
      </c>
      <c r="G1445" s="38" t="s">
        <v>23</v>
      </c>
      <c r="H1445" s="42">
        <v>569.57000000000005</v>
      </c>
      <c r="I1445" s="57"/>
      <c r="J1445" s="44">
        <v>42727</v>
      </c>
      <c r="K1445" s="42">
        <v>0</v>
      </c>
      <c r="L1445" s="42">
        <v>399.38</v>
      </c>
      <c r="M1445" s="44">
        <v>45199</v>
      </c>
      <c r="N1445" s="42">
        <f>H1445-K1445-L1445</f>
        <v>170.19000000000005</v>
      </c>
      <c r="O1445" s="42">
        <v>5</v>
      </c>
      <c r="P1445" s="45">
        <v>0.13</v>
      </c>
      <c r="Q1445" s="42">
        <v>0.57999999999999996</v>
      </c>
      <c r="R1445" s="42">
        <v>4.42</v>
      </c>
      <c r="S1445" s="42">
        <f>N1445-R1445</f>
        <v>165.77000000000007</v>
      </c>
      <c r="T1445" s="38">
        <v>2101</v>
      </c>
      <c r="U1445" s="14">
        <f>S1445/H1445</f>
        <v>0.29104412100356419</v>
      </c>
      <c r="V1445" s="19"/>
      <c r="W1445" s="19"/>
      <c r="X1445" s="37" t="s">
        <v>3463</v>
      </c>
    </row>
    <row r="1446" spans="1:37" s="3" customFormat="1" ht="16.5" customHeight="1">
      <c r="A1446" s="38">
        <v>915</v>
      </c>
      <c r="B1446" s="39">
        <v>10800</v>
      </c>
      <c r="C1446" s="38">
        <v>10316839</v>
      </c>
      <c r="D1446" s="40" t="s">
        <v>2835</v>
      </c>
      <c r="E1446" s="38">
        <v>1</v>
      </c>
      <c r="F1446" s="38">
        <v>84</v>
      </c>
      <c r="G1446" s="38" t="s">
        <v>23</v>
      </c>
      <c r="H1446" s="42">
        <v>2530.1799999999998</v>
      </c>
      <c r="I1446" s="2"/>
      <c r="J1446" s="44">
        <v>43309</v>
      </c>
      <c r="K1446" s="42">
        <v>0</v>
      </c>
      <c r="L1446" s="42">
        <v>1506.29</v>
      </c>
      <c r="M1446" s="44">
        <v>45016</v>
      </c>
      <c r="N1446" s="42">
        <f>H1446-K1446-L1446</f>
        <v>1023.8899999999999</v>
      </c>
      <c r="O1446" s="42">
        <v>323.89</v>
      </c>
      <c r="P1446" s="45">
        <v>0.13</v>
      </c>
      <c r="Q1446" s="42">
        <v>37.26</v>
      </c>
      <c r="R1446" s="42">
        <v>286.63</v>
      </c>
      <c r="S1446" s="42">
        <f>N1446-R1446</f>
        <v>737.25999999999988</v>
      </c>
      <c r="T1446" s="38">
        <v>2505</v>
      </c>
      <c r="U1446" s="14">
        <f>S1446/H1446</f>
        <v>0.29138638357745295</v>
      </c>
      <c r="V1446" s="19"/>
      <c r="W1446" s="19"/>
      <c r="X1446" s="37" t="s">
        <v>3465</v>
      </c>
    </row>
    <row r="1447" spans="1:37" s="3" customFormat="1" ht="16.5" customHeight="1">
      <c r="A1447" s="38">
        <v>147</v>
      </c>
      <c r="B1447" s="39">
        <v>10743</v>
      </c>
      <c r="C1447" s="38">
        <v>10301047</v>
      </c>
      <c r="D1447" s="40" t="s">
        <v>554</v>
      </c>
      <c r="E1447" s="38">
        <v>3</v>
      </c>
      <c r="F1447" s="38">
        <v>100</v>
      </c>
      <c r="G1447" s="38" t="s">
        <v>23</v>
      </c>
      <c r="H1447" s="42">
        <v>12023.07</v>
      </c>
      <c r="I1447" s="56"/>
      <c r="J1447" s="44">
        <v>42821</v>
      </c>
      <c r="K1447" s="42">
        <v>0</v>
      </c>
      <c r="L1447" s="42">
        <v>8502.98</v>
      </c>
      <c r="M1447" s="44">
        <v>45169</v>
      </c>
      <c r="N1447" s="42">
        <f>H1447-K1447-L1447</f>
        <v>3520.09</v>
      </c>
      <c r="O1447" s="42">
        <v>0</v>
      </c>
      <c r="P1447" s="45">
        <v>0.13</v>
      </c>
      <c r="Q1447" s="42">
        <v>0</v>
      </c>
      <c r="R1447" s="42">
        <v>0</v>
      </c>
      <c r="S1447" s="42">
        <f>N1447-R1447</f>
        <v>3520.09</v>
      </c>
      <c r="T1447" s="38">
        <v>5000</v>
      </c>
      <c r="U1447" s="14">
        <f>S1447/H1447</f>
        <v>0.29277796769044845</v>
      </c>
      <c r="V1447" s="19"/>
      <c r="W1447" s="19"/>
      <c r="X1447" s="37" t="s">
        <v>3463</v>
      </c>
    </row>
    <row r="1448" spans="1:37" s="3" customFormat="1" ht="16.5" customHeight="1">
      <c r="A1448" s="38">
        <v>279</v>
      </c>
      <c r="B1448" s="39">
        <v>10736</v>
      </c>
      <c r="C1448" s="38">
        <v>10319102</v>
      </c>
      <c r="D1448" s="40" t="s">
        <v>1248</v>
      </c>
      <c r="E1448" s="38">
        <v>1</v>
      </c>
      <c r="F1448" s="38">
        <v>120</v>
      </c>
      <c r="G1448" s="38" t="s">
        <v>279</v>
      </c>
      <c r="H1448" s="42">
        <v>85001.81</v>
      </c>
      <c r="I1448" s="55"/>
      <c r="J1448" s="44">
        <v>42425</v>
      </c>
      <c r="K1448" s="42">
        <v>0</v>
      </c>
      <c r="L1448" s="42">
        <v>59890.82</v>
      </c>
      <c r="M1448" s="44">
        <v>45138</v>
      </c>
      <c r="N1448" s="42">
        <f>H1448-K1448-L1448</f>
        <v>25110.989999999998</v>
      </c>
      <c r="O1448" s="42">
        <v>200</v>
      </c>
      <c r="P1448" s="45">
        <v>0.13</v>
      </c>
      <c r="Q1448" s="42">
        <v>23.01</v>
      </c>
      <c r="R1448" s="42">
        <v>176.99</v>
      </c>
      <c r="S1448" s="42">
        <v>24934</v>
      </c>
      <c r="T1448" s="38">
        <v>1802</v>
      </c>
      <c r="U1448" s="14">
        <f>S1448/H1448</f>
        <v>0.2933349301620754</v>
      </c>
      <c r="V1448" s="19"/>
      <c r="W1448" s="19"/>
      <c r="X1448" s="37" t="s">
        <v>3461</v>
      </c>
    </row>
    <row r="1449" spans="1:37" s="3" customFormat="1" ht="16.5" customHeight="1">
      <c r="A1449" s="38">
        <v>183</v>
      </c>
      <c r="B1449" s="39">
        <v>10741</v>
      </c>
      <c r="C1449" s="38">
        <v>10281794</v>
      </c>
      <c r="D1449" s="40" t="s">
        <v>1408</v>
      </c>
      <c r="E1449" s="38">
        <v>3</v>
      </c>
      <c r="F1449" s="38">
        <v>106</v>
      </c>
      <c r="G1449" s="38" t="s">
        <v>23</v>
      </c>
      <c r="H1449" s="42">
        <v>4743.6000000000004</v>
      </c>
      <c r="I1449" s="49"/>
      <c r="J1449" s="44">
        <v>42640</v>
      </c>
      <c r="K1449" s="42">
        <v>0</v>
      </c>
      <c r="L1449" s="42">
        <v>3348.54</v>
      </c>
      <c r="M1449" s="44">
        <v>45107</v>
      </c>
      <c r="N1449" s="42">
        <f>H1449-K1449-L1449</f>
        <v>1395.0600000000004</v>
      </c>
      <c r="O1449" s="42">
        <v>0</v>
      </c>
      <c r="P1449" s="45">
        <v>0.13</v>
      </c>
      <c r="Q1449" s="42">
        <v>0</v>
      </c>
      <c r="R1449" s="42">
        <v>0</v>
      </c>
      <c r="S1449" s="42">
        <f>N1449-R1449</f>
        <v>1395.0600000000004</v>
      </c>
      <c r="T1449" s="38">
        <v>5000</v>
      </c>
      <c r="U1449" s="14">
        <f>S1449/H1449</f>
        <v>0.2940930938527701</v>
      </c>
      <c r="V1449" s="19"/>
      <c r="W1449" s="19"/>
      <c r="X1449" s="37" t="s">
        <v>3462</v>
      </c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</row>
    <row r="1450" spans="1:37" s="3" customFormat="1" ht="16.5" customHeight="1">
      <c r="A1450" s="38">
        <v>196</v>
      </c>
      <c r="B1450" s="39">
        <v>10741</v>
      </c>
      <c r="C1450" s="38">
        <v>10281795</v>
      </c>
      <c r="D1450" s="40" t="s">
        <v>79</v>
      </c>
      <c r="E1450" s="38">
        <v>3</v>
      </c>
      <c r="F1450" s="38">
        <v>106</v>
      </c>
      <c r="G1450" s="38" t="s">
        <v>23</v>
      </c>
      <c r="H1450" s="42">
        <v>5333.34</v>
      </c>
      <c r="I1450" s="49"/>
      <c r="J1450" s="44">
        <v>42640</v>
      </c>
      <c r="K1450" s="42">
        <v>0</v>
      </c>
      <c r="L1450" s="42">
        <v>3764.78</v>
      </c>
      <c r="M1450" s="44">
        <v>45107</v>
      </c>
      <c r="N1450" s="42">
        <f>H1450-K1450-L1450</f>
        <v>1568.56</v>
      </c>
      <c r="O1450" s="42">
        <v>0</v>
      </c>
      <c r="P1450" s="45">
        <v>0.13</v>
      </c>
      <c r="Q1450" s="42">
        <v>0</v>
      </c>
      <c r="R1450" s="42">
        <v>0</v>
      </c>
      <c r="S1450" s="42">
        <f>N1450-R1450</f>
        <v>1568.56</v>
      </c>
      <c r="T1450" s="38">
        <v>5000</v>
      </c>
      <c r="U1450" s="14">
        <f>S1450/H1450</f>
        <v>0.29410463236920953</v>
      </c>
      <c r="V1450" s="19"/>
      <c r="W1450" s="19"/>
      <c r="X1450" s="37" t="s">
        <v>3462</v>
      </c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</row>
    <row r="1451" spans="1:37" s="3" customFormat="1" ht="16.5" customHeight="1">
      <c r="A1451" s="38">
        <v>127</v>
      </c>
      <c r="B1451" s="39">
        <v>10734</v>
      </c>
      <c r="C1451" s="38">
        <v>10299379</v>
      </c>
      <c r="D1451" s="40" t="s">
        <v>76</v>
      </c>
      <c r="E1451" s="58">
        <v>6</v>
      </c>
      <c r="F1451" s="38">
        <v>87</v>
      </c>
      <c r="G1451" s="38" t="s">
        <v>23</v>
      </c>
      <c r="H1451" s="42">
        <v>7179.48</v>
      </c>
      <c r="I1451" s="37"/>
      <c r="J1451" s="44">
        <v>43215</v>
      </c>
      <c r="K1451" s="42">
        <v>0</v>
      </c>
      <c r="L1451" s="42">
        <v>5058.58</v>
      </c>
      <c r="M1451" s="44">
        <v>45231</v>
      </c>
      <c r="N1451" s="42">
        <v>2120.9</v>
      </c>
      <c r="O1451" s="42">
        <v>0</v>
      </c>
      <c r="P1451" s="45">
        <f>IF(J1451&lt;DATEVALUE("2009-1-1"),3%,13%)</f>
        <v>0.13</v>
      </c>
      <c r="Q1451" s="42">
        <f>IF(P1451=13%,ROUND(O1451/(1+P1451)*P1451,2),ROUND(O1451/(1+0.03)*0.02,2))</f>
        <v>0</v>
      </c>
      <c r="R1451" s="42">
        <f>O1451-Q1451</f>
        <v>0</v>
      </c>
      <c r="S1451" s="42">
        <f>N1451-R1451</f>
        <v>2120.9</v>
      </c>
      <c r="T1451" s="38">
        <v>5000</v>
      </c>
      <c r="U1451" s="14">
        <f>S1451/H1451</f>
        <v>0.29541136683993829</v>
      </c>
      <c r="V1451" s="19"/>
      <c r="W1451" s="19"/>
      <c r="X1451" s="37" t="s">
        <v>3460</v>
      </c>
    </row>
    <row r="1452" spans="1:37" s="3" customFormat="1" ht="16.5" customHeight="1">
      <c r="A1452" s="38">
        <v>10</v>
      </c>
      <c r="B1452" s="39">
        <v>10727</v>
      </c>
      <c r="C1452" s="38">
        <v>10311263</v>
      </c>
      <c r="D1452" s="40" t="s">
        <v>209</v>
      </c>
      <c r="E1452" s="38">
        <v>100</v>
      </c>
      <c r="F1452" s="38">
        <v>106</v>
      </c>
      <c r="G1452" s="38" t="s">
        <v>23</v>
      </c>
      <c r="H1452" s="42">
        <v>4230</v>
      </c>
      <c r="I1452" s="56"/>
      <c r="J1452" s="44">
        <v>42624</v>
      </c>
      <c r="K1452" s="42">
        <v>0</v>
      </c>
      <c r="L1452" s="42">
        <v>2980.4</v>
      </c>
      <c r="M1452" s="44">
        <v>45169</v>
      </c>
      <c r="N1452" s="42">
        <f>H1452-K1452-L1452</f>
        <v>1249.5999999999999</v>
      </c>
      <c r="O1452" s="42">
        <v>0</v>
      </c>
      <c r="P1452" s="45">
        <v>0.13</v>
      </c>
      <c r="Q1452" s="42">
        <v>0</v>
      </c>
      <c r="R1452" s="42">
        <v>0</v>
      </c>
      <c r="S1452" s="42">
        <v>1249.5999999999999</v>
      </c>
      <c r="T1452" s="38">
        <v>5000</v>
      </c>
      <c r="U1452" s="14">
        <f>S1452/H1452</f>
        <v>0.29541371158392432</v>
      </c>
      <c r="V1452" s="19"/>
      <c r="W1452" s="19"/>
      <c r="X1452" s="37" t="s">
        <v>3471</v>
      </c>
    </row>
    <row r="1453" spans="1:37" s="3" customFormat="1" ht="16.5" customHeight="1">
      <c r="A1453" s="38">
        <v>328</v>
      </c>
      <c r="B1453" s="39">
        <v>10729</v>
      </c>
      <c r="C1453" s="38">
        <v>10292987</v>
      </c>
      <c r="D1453" s="40" t="s">
        <v>425</v>
      </c>
      <c r="E1453" s="58">
        <v>1</v>
      </c>
      <c r="F1453" s="38">
        <v>120</v>
      </c>
      <c r="G1453" s="38" t="s">
        <v>21</v>
      </c>
      <c r="H1453" s="42">
        <v>21234.67</v>
      </c>
      <c r="I1453" s="37"/>
      <c r="J1453" s="44">
        <v>42551</v>
      </c>
      <c r="K1453" s="42">
        <v>0</v>
      </c>
      <c r="L1453" s="42">
        <v>14961.65</v>
      </c>
      <c r="M1453" s="44">
        <v>45259</v>
      </c>
      <c r="N1453" s="42">
        <v>6273.02</v>
      </c>
      <c r="O1453" s="42">
        <v>0</v>
      </c>
      <c r="P1453" s="45">
        <f>IF(J1453&lt;DATEVALUE("2009-1-1"),3%,13%)</f>
        <v>0.13</v>
      </c>
      <c r="Q1453" s="42">
        <f>IF(P1453=13%,ROUND(O1453/(1+P1453)*P1453,2),ROUND(O1453/(1+0.03)*0.02,2))</f>
        <v>0</v>
      </c>
      <c r="R1453" s="42">
        <f>O1453-Q1453</f>
        <v>0</v>
      </c>
      <c r="S1453" s="42">
        <f>N1453-R1453</f>
        <v>6273.02</v>
      </c>
      <c r="T1453" s="38">
        <v>1601</v>
      </c>
      <c r="U1453" s="14">
        <f>S1453/H1453</f>
        <v>0.2954140563521826</v>
      </c>
      <c r="V1453" s="19"/>
      <c r="W1453" s="19"/>
      <c r="X1453" s="37" t="s">
        <v>3459</v>
      </c>
    </row>
    <row r="1454" spans="1:37" s="3" customFormat="1" ht="16.5" customHeight="1">
      <c r="A1454" s="38">
        <v>448</v>
      </c>
      <c r="B1454" s="39">
        <v>10877</v>
      </c>
      <c r="C1454" s="38">
        <v>10324469</v>
      </c>
      <c r="D1454" s="40" t="s">
        <v>2193</v>
      </c>
      <c r="E1454" s="58">
        <v>1</v>
      </c>
      <c r="F1454" s="38">
        <v>120</v>
      </c>
      <c r="G1454" s="38" t="s">
        <v>21</v>
      </c>
      <c r="H1454" s="42">
        <v>12974.36</v>
      </c>
      <c r="I1454" s="37"/>
      <c r="J1454" s="44">
        <v>42551</v>
      </c>
      <c r="K1454" s="42">
        <v>0</v>
      </c>
      <c r="L1454" s="42">
        <v>9141.5400000000009</v>
      </c>
      <c r="M1454" s="44">
        <v>45249</v>
      </c>
      <c r="N1454" s="42">
        <v>3832.82</v>
      </c>
      <c r="O1454" s="42">
        <v>0</v>
      </c>
      <c r="P1454" s="45">
        <f>IF(J1454&lt;DATEVALUE("2009-1-1"),3%,13%)</f>
        <v>0.13</v>
      </c>
      <c r="Q1454" s="42">
        <f>IF(P1454=13%,ROUND(O1454/(1+P1454)*P1454,2),ROUND(O1454/(1+0.03)*0.02,2))</f>
        <v>0</v>
      </c>
      <c r="R1454" s="42">
        <f>O1454-Q1454</f>
        <v>0</v>
      </c>
      <c r="S1454" s="42">
        <f>N1454-R1454</f>
        <v>3832.82</v>
      </c>
      <c r="T1454" s="38">
        <v>5000</v>
      </c>
      <c r="U1454" s="14">
        <f>S1454/H1454</f>
        <v>0.29541495688419311</v>
      </c>
      <c r="V1454" s="19"/>
      <c r="W1454" s="19"/>
      <c r="X1454" s="37" t="s">
        <v>3462</v>
      </c>
    </row>
    <row r="1455" spans="1:37" s="3" customFormat="1" ht="16.5" customHeight="1">
      <c r="A1455" s="38">
        <v>49</v>
      </c>
      <c r="B1455" s="39">
        <v>10741</v>
      </c>
      <c r="C1455" s="38">
        <v>10282492</v>
      </c>
      <c r="D1455" s="40" t="s">
        <v>2220</v>
      </c>
      <c r="E1455" s="38">
        <v>5</v>
      </c>
      <c r="F1455" s="38">
        <v>120</v>
      </c>
      <c r="G1455" s="38" t="s">
        <v>21</v>
      </c>
      <c r="H1455" s="42">
        <v>125365</v>
      </c>
      <c r="I1455" s="2"/>
      <c r="J1455" s="44">
        <v>42367</v>
      </c>
      <c r="K1455" s="42">
        <v>0</v>
      </c>
      <c r="L1455" s="42">
        <v>88329.98</v>
      </c>
      <c r="M1455" s="44">
        <v>45077</v>
      </c>
      <c r="N1455" s="42">
        <f>H1455-K1455-L1455</f>
        <v>37035.020000000004</v>
      </c>
      <c r="O1455" s="42">
        <v>0</v>
      </c>
      <c r="P1455" s="45">
        <v>0.13</v>
      </c>
      <c r="Q1455" s="42">
        <v>0</v>
      </c>
      <c r="R1455" s="42">
        <v>0</v>
      </c>
      <c r="S1455" s="42">
        <f>N1455-R1455</f>
        <v>37035.020000000004</v>
      </c>
      <c r="T1455" s="38">
        <v>5000</v>
      </c>
      <c r="U1455" s="14">
        <f>S1455/H1455</f>
        <v>0.29541754078091975</v>
      </c>
      <c r="V1455" s="19"/>
      <c r="W1455" s="19"/>
      <c r="X1455" s="37" t="s">
        <v>3462</v>
      </c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</row>
    <row r="1456" spans="1:37" s="3" customFormat="1" ht="16.5" customHeight="1">
      <c r="A1456" s="38">
        <v>114</v>
      </c>
      <c r="B1456" s="39">
        <v>10736</v>
      </c>
      <c r="C1456" s="38">
        <v>10284117</v>
      </c>
      <c r="D1456" s="40" t="s">
        <v>1906</v>
      </c>
      <c r="E1456" s="31">
        <v>1</v>
      </c>
      <c r="F1456" s="38">
        <v>120</v>
      </c>
      <c r="G1456" s="38" t="s">
        <v>21</v>
      </c>
      <c r="H1456" s="42">
        <v>5196.58</v>
      </c>
      <c r="I1456" s="49"/>
      <c r="J1456" s="44">
        <v>42395</v>
      </c>
      <c r="K1456" s="42">
        <v>0</v>
      </c>
      <c r="L1456" s="42">
        <v>3661.41</v>
      </c>
      <c r="M1456" s="44">
        <v>45107</v>
      </c>
      <c r="N1456" s="42">
        <f>H1456-K1456-L1456</f>
        <v>1535.17</v>
      </c>
      <c r="O1456" s="42">
        <v>0</v>
      </c>
      <c r="P1456" s="45">
        <v>0.13</v>
      </c>
      <c r="Q1456" s="42">
        <v>0</v>
      </c>
      <c r="R1456" s="42">
        <v>0</v>
      </c>
      <c r="S1456" s="42">
        <f>N1456-R1456</f>
        <v>1535.17</v>
      </c>
      <c r="T1456" s="38">
        <v>5000</v>
      </c>
      <c r="U1456" s="14">
        <f>S1456/H1456</f>
        <v>0.29541929499786401</v>
      </c>
      <c r="V1456" s="19"/>
      <c r="W1456" s="19"/>
      <c r="X1456" s="37" t="s">
        <v>3461</v>
      </c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</row>
    <row r="1457" spans="1:24" s="3" customFormat="1" ht="16.5" customHeight="1">
      <c r="A1457" s="38">
        <v>446</v>
      </c>
      <c r="B1457" s="39">
        <v>10736</v>
      </c>
      <c r="C1457" s="38">
        <v>10283035</v>
      </c>
      <c r="D1457" s="40" t="s">
        <v>1384</v>
      </c>
      <c r="E1457" s="38">
        <v>6</v>
      </c>
      <c r="F1457" s="38">
        <v>60</v>
      </c>
      <c r="G1457" s="38" t="s">
        <v>23</v>
      </c>
      <c r="H1457" s="42">
        <v>4242.4799999999996</v>
      </c>
      <c r="I1457" s="55"/>
      <c r="J1457" s="44">
        <v>43977</v>
      </c>
      <c r="K1457" s="42">
        <v>0</v>
      </c>
      <c r="L1457" s="42">
        <v>2552.4899999999998</v>
      </c>
      <c r="M1457" s="44">
        <v>45138</v>
      </c>
      <c r="N1457" s="42">
        <f>H1457-K1457-L1457</f>
        <v>1689.9899999999998</v>
      </c>
      <c r="O1457" s="42">
        <v>492</v>
      </c>
      <c r="P1457" s="45">
        <v>0.13</v>
      </c>
      <c r="Q1457" s="42">
        <v>56.6</v>
      </c>
      <c r="R1457" s="42">
        <v>435.4</v>
      </c>
      <c r="S1457" s="42">
        <v>1254.5899999999999</v>
      </c>
      <c r="T1457" s="38">
        <v>5000</v>
      </c>
      <c r="U1457" s="14">
        <f>S1457/H1457</f>
        <v>0.29572089909675475</v>
      </c>
      <c r="V1457" s="19"/>
      <c r="W1457" s="19"/>
      <c r="X1457" s="37" t="s">
        <v>3461</v>
      </c>
    </row>
    <row r="1458" spans="1:24" s="3" customFormat="1" ht="16.5" customHeight="1">
      <c r="A1458" s="38">
        <v>130</v>
      </c>
      <c r="B1458" s="39">
        <v>10726</v>
      </c>
      <c r="C1458" s="38">
        <v>10299261</v>
      </c>
      <c r="D1458" s="40" t="s">
        <v>305</v>
      </c>
      <c r="E1458" s="58">
        <v>6</v>
      </c>
      <c r="F1458" s="38">
        <v>95</v>
      </c>
      <c r="G1458" s="38" t="s">
        <v>23</v>
      </c>
      <c r="H1458" s="42">
        <v>5122.92</v>
      </c>
      <c r="I1458" s="57"/>
      <c r="J1458" s="44">
        <v>42974</v>
      </c>
      <c r="K1458" s="42">
        <v>0</v>
      </c>
      <c r="L1458" s="42">
        <v>3602.79</v>
      </c>
      <c r="M1458" s="44">
        <v>45199</v>
      </c>
      <c r="N1458" s="42">
        <f>H1458-L1458</f>
        <v>1520.13</v>
      </c>
      <c r="O1458" s="42">
        <v>0</v>
      </c>
      <c r="P1458" s="45">
        <v>0.13</v>
      </c>
      <c r="Q1458" s="42">
        <v>0</v>
      </c>
      <c r="R1458" s="42">
        <v>0</v>
      </c>
      <c r="S1458" s="42">
        <f>N1458</f>
        <v>1520.13</v>
      </c>
      <c r="T1458" s="38">
        <v>5000</v>
      </c>
      <c r="U1458" s="14">
        <f>S1458/H1458</f>
        <v>0.29673116113466541</v>
      </c>
      <c r="V1458" s="19"/>
      <c r="W1458" s="19"/>
      <c r="X1458" s="37" t="s">
        <v>3459</v>
      </c>
    </row>
    <row r="1459" spans="1:24" s="3" customFormat="1" ht="16.5" customHeight="1">
      <c r="A1459" s="38">
        <v>89</v>
      </c>
      <c r="B1459" s="39">
        <v>10717</v>
      </c>
      <c r="C1459" s="38">
        <v>10312159</v>
      </c>
      <c r="D1459" s="40" t="s">
        <v>126</v>
      </c>
      <c r="E1459" s="38">
        <v>4</v>
      </c>
      <c r="F1459" s="38">
        <v>95</v>
      </c>
      <c r="G1459" s="38" t="s">
        <v>23</v>
      </c>
      <c r="H1459" s="42">
        <v>2051.2800000000002</v>
      </c>
      <c r="I1459" s="57"/>
      <c r="J1459" s="44">
        <v>42973</v>
      </c>
      <c r="K1459" s="42">
        <v>0</v>
      </c>
      <c r="L1459" s="42">
        <v>1442.6</v>
      </c>
      <c r="M1459" s="44">
        <v>45199</v>
      </c>
      <c r="N1459" s="42">
        <v>608.67999999999995</v>
      </c>
      <c r="O1459" s="42">
        <v>0</v>
      </c>
      <c r="P1459" s="45">
        <v>0.13</v>
      </c>
      <c r="Q1459" s="42">
        <v>0</v>
      </c>
      <c r="R1459" s="42">
        <v>0</v>
      </c>
      <c r="S1459" s="42">
        <v>608.67999999999995</v>
      </c>
      <c r="T1459" s="38">
        <v>5000</v>
      </c>
      <c r="U1459" s="14">
        <f>S1459/H1459</f>
        <v>0.29673179673179667</v>
      </c>
      <c r="V1459" s="19"/>
      <c r="W1459" s="19"/>
      <c r="X1459" s="37" t="s">
        <v>3457</v>
      </c>
    </row>
    <row r="1460" spans="1:24" s="3" customFormat="1" ht="16.5" customHeight="1">
      <c r="A1460" s="38">
        <v>93</v>
      </c>
      <c r="B1460" s="39">
        <v>10717</v>
      </c>
      <c r="C1460" s="38">
        <v>10312163</v>
      </c>
      <c r="D1460" s="40" t="s">
        <v>236</v>
      </c>
      <c r="E1460" s="38">
        <v>5</v>
      </c>
      <c r="F1460" s="38">
        <v>95</v>
      </c>
      <c r="G1460" s="38" t="s">
        <v>23</v>
      </c>
      <c r="H1460" s="42">
        <v>1965.8</v>
      </c>
      <c r="I1460" s="57"/>
      <c r="J1460" s="44">
        <v>42973</v>
      </c>
      <c r="K1460" s="42">
        <v>0</v>
      </c>
      <c r="L1460" s="42">
        <v>1382.48</v>
      </c>
      <c r="M1460" s="44">
        <v>45199</v>
      </c>
      <c r="N1460" s="42">
        <v>583.32000000000005</v>
      </c>
      <c r="O1460" s="42">
        <v>0</v>
      </c>
      <c r="P1460" s="45">
        <v>0.13</v>
      </c>
      <c r="Q1460" s="42">
        <v>0</v>
      </c>
      <c r="R1460" s="42">
        <v>0</v>
      </c>
      <c r="S1460" s="42">
        <v>583.32000000000005</v>
      </c>
      <c r="T1460" s="38">
        <v>5000</v>
      </c>
      <c r="U1460" s="14">
        <f>S1460/H1460</f>
        <v>0.29673415403398112</v>
      </c>
      <c r="V1460" s="19"/>
      <c r="W1460" s="19"/>
      <c r="X1460" s="37" t="s">
        <v>3457</v>
      </c>
    </row>
    <row r="1461" spans="1:24" s="3" customFormat="1" ht="16.5" customHeight="1">
      <c r="A1461" s="38">
        <v>85</v>
      </c>
      <c r="B1461" s="39">
        <v>10717</v>
      </c>
      <c r="C1461" s="38">
        <v>10311934</v>
      </c>
      <c r="D1461" s="40" t="s">
        <v>128</v>
      </c>
      <c r="E1461" s="38">
        <v>1</v>
      </c>
      <c r="F1461" s="38">
        <v>95</v>
      </c>
      <c r="G1461" s="38" t="s">
        <v>23</v>
      </c>
      <c r="H1461" s="42">
        <v>1709.4</v>
      </c>
      <c r="I1461" s="57"/>
      <c r="J1461" s="44">
        <v>42973</v>
      </c>
      <c r="K1461" s="42">
        <v>0</v>
      </c>
      <c r="L1461" s="42">
        <v>1202.1600000000001</v>
      </c>
      <c r="M1461" s="44">
        <v>45199</v>
      </c>
      <c r="N1461" s="42">
        <v>507.24</v>
      </c>
      <c r="O1461" s="42">
        <v>0</v>
      </c>
      <c r="P1461" s="45">
        <v>0.13</v>
      </c>
      <c r="Q1461" s="42">
        <v>0</v>
      </c>
      <c r="R1461" s="42">
        <v>0</v>
      </c>
      <c r="S1461" s="42">
        <v>507.24</v>
      </c>
      <c r="T1461" s="38">
        <v>5000</v>
      </c>
      <c r="U1461" s="14">
        <f>S1461/H1461</f>
        <v>0.29673569673569672</v>
      </c>
      <c r="V1461" s="19"/>
      <c r="W1461" s="19"/>
      <c r="X1461" s="37" t="s">
        <v>3457</v>
      </c>
    </row>
    <row r="1462" spans="1:24" s="3" customFormat="1" ht="16.5" customHeight="1">
      <c r="A1462" s="38">
        <v>257</v>
      </c>
      <c r="B1462" s="39">
        <v>10745</v>
      </c>
      <c r="C1462" s="38">
        <v>10308620</v>
      </c>
      <c r="D1462" s="40" t="s">
        <v>76</v>
      </c>
      <c r="E1462" s="58">
        <v>2</v>
      </c>
      <c r="F1462" s="38">
        <v>95</v>
      </c>
      <c r="G1462" s="38" t="s">
        <v>23</v>
      </c>
      <c r="H1462" s="42">
        <v>2393.16</v>
      </c>
      <c r="I1462" s="57"/>
      <c r="J1462" s="44">
        <v>42974</v>
      </c>
      <c r="K1462" s="42">
        <v>0</v>
      </c>
      <c r="L1462" s="42">
        <v>1683.02</v>
      </c>
      <c r="M1462" s="44">
        <v>45199</v>
      </c>
      <c r="N1462" s="42">
        <f>H1462-K1462-L1462</f>
        <v>710.13999999999987</v>
      </c>
      <c r="O1462" s="42">
        <v>0</v>
      </c>
      <c r="P1462" s="45">
        <v>0.13</v>
      </c>
      <c r="Q1462" s="42">
        <v>0</v>
      </c>
      <c r="R1462" s="42">
        <v>0</v>
      </c>
      <c r="S1462" s="42">
        <f>N1462-R1462</f>
        <v>710.13999999999987</v>
      </c>
      <c r="T1462" s="38">
        <v>5000</v>
      </c>
      <c r="U1462" s="14">
        <f>S1462/H1462</f>
        <v>0.29673736816593954</v>
      </c>
      <c r="V1462" s="19"/>
      <c r="W1462" s="19"/>
      <c r="X1462" s="37" t="s">
        <v>3463</v>
      </c>
    </row>
    <row r="1463" spans="1:24" s="3" customFormat="1" ht="16.5" customHeight="1">
      <c r="A1463" s="38">
        <v>94</v>
      </c>
      <c r="B1463" s="39">
        <v>10717</v>
      </c>
      <c r="C1463" s="38">
        <v>10312171</v>
      </c>
      <c r="D1463" s="40" t="s">
        <v>237</v>
      </c>
      <c r="E1463" s="38">
        <v>8</v>
      </c>
      <c r="F1463" s="38">
        <v>95</v>
      </c>
      <c r="G1463" s="38" t="s">
        <v>23</v>
      </c>
      <c r="H1463" s="42">
        <v>3829.04</v>
      </c>
      <c r="I1463" s="57"/>
      <c r="J1463" s="44">
        <v>42973</v>
      </c>
      <c r="K1463" s="42">
        <v>0</v>
      </c>
      <c r="L1463" s="42">
        <v>2692.82</v>
      </c>
      <c r="M1463" s="44">
        <v>45199</v>
      </c>
      <c r="N1463" s="42">
        <v>1136.22</v>
      </c>
      <c r="O1463" s="42">
        <v>0</v>
      </c>
      <c r="P1463" s="45">
        <v>0.13</v>
      </c>
      <c r="Q1463" s="42">
        <v>0</v>
      </c>
      <c r="R1463" s="42">
        <v>0</v>
      </c>
      <c r="S1463" s="42">
        <v>1136.22</v>
      </c>
      <c r="T1463" s="38">
        <v>5000</v>
      </c>
      <c r="U1463" s="14">
        <f>S1463/H1463</f>
        <v>0.29673756346238223</v>
      </c>
      <c r="V1463" s="19"/>
      <c r="W1463" s="19"/>
      <c r="X1463" s="37" t="s">
        <v>3457</v>
      </c>
    </row>
    <row r="1464" spans="1:24" s="3" customFormat="1" ht="16.5" customHeight="1">
      <c r="A1464" s="38">
        <v>86</v>
      </c>
      <c r="B1464" s="39">
        <v>10717</v>
      </c>
      <c r="C1464" s="38">
        <v>10311942</v>
      </c>
      <c r="D1464" s="40" t="s">
        <v>230</v>
      </c>
      <c r="E1464" s="38">
        <v>1</v>
      </c>
      <c r="F1464" s="38">
        <v>95</v>
      </c>
      <c r="G1464" s="38" t="s">
        <v>23</v>
      </c>
      <c r="H1464" s="42">
        <v>2692.31</v>
      </c>
      <c r="I1464" s="57"/>
      <c r="J1464" s="44">
        <v>42973</v>
      </c>
      <c r="K1464" s="42">
        <v>0</v>
      </c>
      <c r="L1464" s="42">
        <v>1893.4</v>
      </c>
      <c r="M1464" s="44">
        <v>45199</v>
      </c>
      <c r="N1464" s="42">
        <v>798.91</v>
      </c>
      <c r="O1464" s="42">
        <v>0</v>
      </c>
      <c r="P1464" s="45">
        <v>0.13</v>
      </c>
      <c r="Q1464" s="42">
        <v>0</v>
      </c>
      <c r="R1464" s="42">
        <v>0</v>
      </c>
      <c r="S1464" s="42">
        <v>798.91</v>
      </c>
      <c r="T1464" s="38">
        <v>5000</v>
      </c>
      <c r="U1464" s="14">
        <f>S1464/H1464</f>
        <v>0.29673774565336086</v>
      </c>
      <c r="V1464" s="19"/>
      <c r="W1464" s="19"/>
      <c r="X1464" s="37" t="s">
        <v>3457</v>
      </c>
    </row>
    <row r="1465" spans="1:24" s="3" customFormat="1" ht="16.5" customHeight="1">
      <c r="A1465" s="38">
        <v>95</v>
      </c>
      <c r="B1465" s="39">
        <v>10717</v>
      </c>
      <c r="C1465" s="38">
        <v>10312172</v>
      </c>
      <c r="D1465" s="40" t="s">
        <v>238</v>
      </c>
      <c r="E1465" s="38">
        <v>22</v>
      </c>
      <c r="F1465" s="38">
        <v>95</v>
      </c>
      <c r="G1465" s="38" t="s">
        <v>23</v>
      </c>
      <c r="H1465" s="42">
        <v>14666.74</v>
      </c>
      <c r="I1465" s="57"/>
      <c r="J1465" s="44">
        <v>42973</v>
      </c>
      <c r="K1465" s="42">
        <v>0</v>
      </c>
      <c r="L1465" s="42">
        <v>10314.540000000001</v>
      </c>
      <c r="M1465" s="44">
        <v>45199</v>
      </c>
      <c r="N1465" s="42">
        <v>4352.2</v>
      </c>
      <c r="O1465" s="42">
        <v>0</v>
      </c>
      <c r="P1465" s="45">
        <v>0.13</v>
      </c>
      <c r="Q1465" s="42">
        <v>0</v>
      </c>
      <c r="R1465" s="42">
        <v>0</v>
      </c>
      <c r="S1465" s="42">
        <v>4352.2</v>
      </c>
      <c r="T1465" s="38">
        <v>5000</v>
      </c>
      <c r="U1465" s="14">
        <f>S1465/H1465</f>
        <v>0.29673942539378212</v>
      </c>
      <c r="V1465" s="19"/>
      <c r="W1465" s="19"/>
      <c r="X1465" s="37" t="s">
        <v>3457</v>
      </c>
    </row>
    <row r="1466" spans="1:24" s="3" customFormat="1" ht="16.5" customHeight="1">
      <c r="A1466" s="38">
        <v>90</v>
      </c>
      <c r="B1466" s="39">
        <v>10717</v>
      </c>
      <c r="C1466" s="38">
        <v>10312160</v>
      </c>
      <c r="D1466" s="40" t="s">
        <v>233</v>
      </c>
      <c r="E1466" s="38">
        <v>22</v>
      </c>
      <c r="F1466" s="38">
        <v>95</v>
      </c>
      <c r="G1466" s="38" t="s">
        <v>23</v>
      </c>
      <c r="H1466" s="42">
        <v>3384.7</v>
      </c>
      <c r="I1466" s="57"/>
      <c r="J1466" s="44">
        <v>42973</v>
      </c>
      <c r="K1466" s="42">
        <v>0</v>
      </c>
      <c r="L1466" s="42">
        <v>2380.3200000000002</v>
      </c>
      <c r="M1466" s="44">
        <v>45199</v>
      </c>
      <c r="N1466" s="42">
        <v>1004.38</v>
      </c>
      <c r="O1466" s="42">
        <v>0</v>
      </c>
      <c r="P1466" s="45">
        <v>0.13</v>
      </c>
      <c r="Q1466" s="42">
        <v>0</v>
      </c>
      <c r="R1466" s="42">
        <v>0</v>
      </c>
      <c r="S1466" s="42">
        <v>1004.38</v>
      </c>
      <c r="T1466" s="38">
        <v>5000</v>
      </c>
      <c r="U1466" s="14">
        <f>S1466/H1466</f>
        <v>0.29674121783319057</v>
      </c>
      <c r="V1466" s="19"/>
      <c r="W1466" s="19"/>
      <c r="X1466" s="37" t="s">
        <v>3457</v>
      </c>
    </row>
    <row r="1467" spans="1:24" s="3" customFormat="1" ht="16.5" customHeight="1">
      <c r="A1467" s="38">
        <v>91</v>
      </c>
      <c r="B1467" s="39">
        <v>10717</v>
      </c>
      <c r="C1467" s="38">
        <v>10312161</v>
      </c>
      <c r="D1467" s="40" t="s">
        <v>234</v>
      </c>
      <c r="E1467" s="38">
        <v>4</v>
      </c>
      <c r="F1467" s="38">
        <v>95</v>
      </c>
      <c r="G1467" s="38" t="s">
        <v>23</v>
      </c>
      <c r="H1467" s="42">
        <v>1025.6400000000001</v>
      </c>
      <c r="I1467" s="57"/>
      <c r="J1467" s="44">
        <v>42973</v>
      </c>
      <c r="K1467" s="42">
        <v>0</v>
      </c>
      <c r="L1467" s="42">
        <v>721.29</v>
      </c>
      <c r="M1467" s="44">
        <v>45199</v>
      </c>
      <c r="N1467" s="42">
        <v>304.35000000000002</v>
      </c>
      <c r="O1467" s="42">
        <v>0</v>
      </c>
      <c r="P1467" s="45">
        <v>0.13</v>
      </c>
      <c r="Q1467" s="42">
        <v>0</v>
      </c>
      <c r="R1467" s="42">
        <v>0</v>
      </c>
      <c r="S1467" s="42">
        <v>304.35000000000002</v>
      </c>
      <c r="T1467" s="38">
        <v>5000</v>
      </c>
      <c r="U1467" s="14">
        <f>S1467/H1467</f>
        <v>0.29674154674154674</v>
      </c>
      <c r="V1467" s="19"/>
      <c r="W1467" s="19"/>
      <c r="X1467" s="37" t="s">
        <v>3457</v>
      </c>
    </row>
    <row r="1468" spans="1:24" s="3" customFormat="1" ht="16.5" customHeight="1">
      <c r="A1468" s="38">
        <v>92</v>
      </c>
      <c r="B1468" s="39">
        <v>10717</v>
      </c>
      <c r="C1468" s="38">
        <v>10312162</v>
      </c>
      <c r="D1468" s="40" t="s">
        <v>235</v>
      </c>
      <c r="E1468" s="38">
        <v>5</v>
      </c>
      <c r="F1468" s="38">
        <v>95</v>
      </c>
      <c r="G1468" s="38" t="s">
        <v>23</v>
      </c>
      <c r="H1468" s="42">
        <v>1111.0999999999999</v>
      </c>
      <c r="I1468" s="57"/>
      <c r="J1468" s="44">
        <v>42973</v>
      </c>
      <c r="K1468" s="42">
        <v>0</v>
      </c>
      <c r="L1468" s="42">
        <v>781.39</v>
      </c>
      <c r="M1468" s="44">
        <v>45199</v>
      </c>
      <c r="N1468" s="42">
        <v>329.71</v>
      </c>
      <c r="O1468" s="42">
        <v>0</v>
      </c>
      <c r="P1468" s="45">
        <v>0.13</v>
      </c>
      <c r="Q1468" s="42">
        <v>0</v>
      </c>
      <c r="R1468" s="42">
        <v>0</v>
      </c>
      <c r="S1468" s="42">
        <v>329.71</v>
      </c>
      <c r="T1468" s="38">
        <v>5000</v>
      </c>
      <c r="U1468" s="14">
        <f>S1468/H1468</f>
        <v>0.29674196741967418</v>
      </c>
      <c r="V1468" s="19"/>
      <c r="W1468" s="19"/>
      <c r="X1468" s="37" t="s">
        <v>3457</v>
      </c>
    </row>
    <row r="1469" spans="1:24" s="3" customFormat="1" ht="16.5" customHeight="1">
      <c r="A1469" s="38">
        <v>96</v>
      </c>
      <c r="B1469" s="39">
        <v>10717</v>
      </c>
      <c r="C1469" s="38">
        <v>10312174</v>
      </c>
      <c r="D1469" s="40" t="s">
        <v>236</v>
      </c>
      <c r="E1469" s="38">
        <v>5</v>
      </c>
      <c r="F1469" s="38">
        <v>95</v>
      </c>
      <c r="G1469" s="38" t="s">
        <v>23</v>
      </c>
      <c r="H1469" s="42">
        <v>1965.8</v>
      </c>
      <c r="I1469" s="57"/>
      <c r="J1469" s="44">
        <v>42973</v>
      </c>
      <c r="K1469" s="42">
        <v>0</v>
      </c>
      <c r="L1469" s="42">
        <v>1382.46</v>
      </c>
      <c r="M1469" s="44">
        <v>45199</v>
      </c>
      <c r="N1469" s="42">
        <v>583.34</v>
      </c>
      <c r="O1469" s="42">
        <v>0</v>
      </c>
      <c r="P1469" s="45">
        <v>0.13</v>
      </c>
      <c r="Q1469" s="42">
        <v>0</v>
      </c>
      <c r="R1469" s="42">
        <v>0</v>
      </c>
      <c r="S1469" s="42">
        <v>583.34</v>
      </c>
      <c r="T1469" s="38">
        <v>5000</v>
      </c>
      <c r="U1469" s="14">
        <f>S1469/H1469</f>
        <v>0.29674432800895312</v>
      </c>
      <c r="V1469" s="19"/>
      <c r="W1469" s="19"/>
      <c r="X1469" s="37" t="s">
        <v>3457</v>
      </c>
    </row>
    <row r="1470" spans="1:24" s="3" customFormat="1" ht="16.5" customHeight="1">
      <c r="A1470" s="38">
        <v>87</v>
      </c>
      <c r="B1470" s="39">
        <v>10717</v>
      </c>
      <c r="C1470" s="38">
        <v>10311959</v>
      </c>
      <c r="D1470" s="40" t="s">
        <v>231</v>
      </c>
      <c r="E1470" s="38">
        <v>2</v>
      </c>
      <c r="F1470" s="38">
        <v>95</v>
      </c>
      <c r="G1470" s="38" t="s">
        <v>23</v>
      </c>
      <c r="H1470" s="42">
        <v>3453</v>
      </c>
      <c r="I1470" s="57"/>
      <c r="J1470" s="44">
        <v>42973</v>
      </c>
      <c r="K1470" s="42">
        <v>0</v>
      </c>
      <c r="L1470" s="42">
        <v>2428.33</v>
      </c>
      <c r="M1470" s="44">
        <v>45199</v>
      </c>
      <c r="N1470" s="42">
        <v>1024.67</v>
      </c>
      <c r="O1470" s="42">
        <v>0</v>
      </c>
      <c r="P1470" s="45">
        <v>0.13</v>
      </c>
      <c r="Q1470" s="42">
        <v>0</v>
      </c>
      <c r="R1470" s="42">
        <v>0</v>
      </c>
      <c r="S1470" s="42">
        <v>1024.67</v>
      </c>
      <c r="T1470" s="38">
        <v>5000</v>
      </c>
      <c r="U1470" s="14">
        <f>S1470/H1470</f>
        <v>0.29674775557486244</v>
      </c>
      <c r="V1470" s="19"/>
      <c r="W1470" s="19"/>
      <c r="X1470" s="37" t="s">
        <v>3457</v>
      </c>
    </row>
    <row r="1471" spans="1:24" s="3" customFormat="1" ht="16.5" customHeight="1">
      <c r="A1471" s="38">
        <v>129</v>
      </c>
      <c r="B1471" s="39">
        <v>10726</v>
      </c>
      <c r="C1471" s="38">
        <v>10299260</v>
      </c>
      <c r="D1471" s="40" t="s">
        <v>304</v>
      </c>
      <c r="E1471" s="58">
        <v>6</v>
      </c>
      <c r="F1471" s="38">
        <v>95</v>
      </c>
      <c r="G1471" s="38" t="s">
        <v>23</v>
      </c>
      <c r="H1471" s="42">
        <v>4447.68</v>
      </c>
      <c r="I1471" s="57"/>
      <c r="J1471" s="44">
        <v>42974</v>
      </c>
      <c r="K1471" s="42">
        <v>0</v>
      </c>
      <c r="L1471" s="42">
        <v>3127.82</v>
      </c>
      <c r="M1471" s="44">
        <v>45199</v>
      </c>
      <c r="N1471" s="42">
        <f>H1471-L1471</f>
        <v>1319.8600000000001</v>
      </c>
      <c r="O1471" s="42">
        <v>0</v>
      </c>
      <c r="P1471" s="45">
        <v>0.13</v>
      </c>
      <c r="Q1471" s="42">
        <v>0</v>
      </c>
      <c r="R1471" s="42">
        <v>0</v>
      </c>
      <c r="S1471" s="42">
        <f>N1471</f>
        <v>1319.8600000000001</v>
      </c>
      <c r="T1471" s="38">
        <v>5000</v>
      </c>
      <c r="U1471" s="14">
        <f>S1471/H1471</f>
        <v>0.296752464206058</v>
      </c>
      <c r="V1471" s="19"/>
      <c r="W1471" s="19"/>
      <c r="X1471" s="37" t="s">
        <v>3459</v>
      </c>
    </row>
    <row r="1472" spans="1:24" s="3" customFormat="1" ht="16.5" customHeight="1">
      <c r="A1472" s="38">
        <v>603</v>
      </c>
      <c r="B1472" s="39">
        <v>10729</v>
      </c>
      <c r="C1472" s="38">
        <v>10292915</v>
      </c>
      <c r="D1472" s="40" t="s">
        <v>3237</v>
      </c>
      <c r="E1472" s="58">
        <v>1</v>
      </c>
      <c r="F1472" s="38">
        <v>82</v>
      </c>
      <c r="G1472" s="38" t="s">
        <v>23</v>
      </c>
      <c r="H1472" s="42">
        <v>1879.49</v>
      </c>
      <c r="I1472" s="37"/>
      <c r="J1472" s="44">
        <v>43341</v>
      </c>
      <c r="K1472" s="42">
        <v>0</v>
      </c>
      <c r="L1472" s="42">
        <v>1320.7</v>
      </c>
      <c r="M1472" s="44">
        <v>45259</v>
      </c>
      <c r="N1472" s="42">
        <v>558.79</v>
      </c>
      <c r="O1472" s="42">
        <v>0</v>
      </c>
      <c r="P1472" s="45">
        <f>IF(J1472&lt;DATEVALUE("2009-1-1"),3%,13%)</f>
        <v>0.13</v>
      </c>
      <c r="Q1472" s="42">
        <f>IF(P1472=13%,ROUND(O1472/(1+P1472)*P1472,2),ROUND(O1472/(1+0.03)*0.02,2))</f>
        <v>0</v>
      </c>
      <c r="R1472" s="42">
        <f>O1472-Q1472</f>
        <v>0</v>
      </c>
      <c r="S1472" s="42">
        <f>N1472-R1472</f>
        <v>558.79</v>
      </c>
      <c r="T1472" s="38">
        <v>2506</v>
      </c>
      <c r="U1472" s="14">
        <f>S1472/H1472</f>
        <v>0.29730937647978972</v>
      </c>
      <c r="V1472" s="19"/>
      <c r="W1472" s="19"/>
      <c r="X1472" s="37" t="s">
        <v>3459</v>
      </c>
    </row>
    <row r="1473" spans="1:37" s="3" customFormat="1" ht="16.5" customHeight="1">
      <c r="A1473" s="38">
        <v>356</v>
      </c>
      <c r="B1473" s="39">
        <v>10736</v>
      </c>
      <c r="C1473" s="38">
        <v>10283110</v>
      </c>
      <c r="D1473" s="40" t="s">
        <v>584</v>
      </c>
      <c r="E1473" s="38">
        <v>1</v>
      </c>
      <c r="F1473" s="38">
        <v>72</v>
      </c>
      <c r="G1473" s="38" t="s">
        <v>21</v>
      </c>
      <c r="H1473" s="42">
        <v>39416.85</v>
      </c>
      <c r="I1473" s="55"/>
      <c r="J1473" s="44">
        <v>43829</v>
      </c>
      <c r="K1473" s="42">
        <v>0</v>
      </c>
      <c r="L1473" s="42">
        <v>22363.48</v>
      </c>
      <c r="M1473" s="44">
        <v>45138</v>
      </c>
      <c r="N1473" s="42">
        <f>H1473-K1473-L1473</f>
        <v>17053.37</v>
      </c>
      <c r="O1473" s="42">
        <v>6000</v>
      </c>
      <c r="P1473" s="45">
        <v>0.13</v>
      </c>
      <c r="Q1473" s="42">
        <v>690.27</v>
      </c>
      <c r="R1473" s="42">
        <v>5309.73</v>
      </c>
      <c r="S1473" s="42">
        <v>11743.64</v>
      </c>
      <c r="T1473" s="38">
        <v>2201</v>
      </c>
      <c r="U1473" s="14">
        <f>S1473/H1473</f>
        <v>0.29793451277816468</v>
      </c>
      <c r="V1473" s="19"/>
      <c r="W1473" s="19"/>
      <c r="X1473" s="37" t="s">
        <v>3461</v>
      </c>
    </row>
    <row r="1474" spans="1:37" s="3" customFormat="1" ht="16.5" customHeight="1">
      <c r="A1474" s="38">
        <v>291</v>
      </c>
      <c r="B1474" s="39">
        <v>10729</v>
      </c>
      <c r="C1474" s="38">
        <v>10292902</v>
      </c>
      <c r="D1474" s="40" t="s">
        <v>3054</v>
      </c>
      <c r="E1474" s="58">
        <v>24</v>
      </c>
      <c r="F1474" s="38">
        <v>86</v>
      </c>
      <c r="G1474" s="38" t="s">
        <v>23</v>
      </c>
      <c r="H1474" s="42">
        <v>76923.12</v>
      </c>
      <c r="I1474" s="37"/>
      <c r="J1474" s="44">
        <v>43247</v>
      </c>
      <c r="K1474" s="42">
        <v>0</v>
      </c>
      <c r="L1474" s="42">
        <v>53995.7</v>
      </c>
      <c r="M1474" s="44">
        <v>45247</v>
      </c>
      <c r="N1474" s="42">
        <v>22927.42</v>
      </c>
      <c r="O1474" s="42">
        <v>0</v>
      </c>
      <c r="P1474" s="45">
        <f>IF(J1474&lt;DATEVALUE("2009-1-1"),3%,13%)</f>
        <v>0.13</v>
      </c>
      <c r="Q1474" s="42">
        <f>IF(P1474=13%,ROUND(O1474/(1+P1474)*P1474,2),ROUND(O1474/(1+0.03)*0.02,2))</f>
        <v>0</v>
      </c>
      <c r="R1474" s="42">
        <f>O1474-Q1474</f>
        <v>0</v>
      </c>
      <c r="S1474" s="42">
        <f>N1474-R1474</f>
        <v>22927.42</v>
      </c>
      <c r="T1474" s="38">
        <v>2101</v>
      </c>
      <c r="U1474" s="14">
        <f>S1474/H1474</f>
        <v>0.29805629308847587</v>
      </c>
      <c r="V1474" s="19"/>
      <c r="W1474" s="19"/>
      <c r="X1474" s="37" t="s">
        <v>3459</v>
      </c>
    </row>
    <row r="1475" spans="1:37" s="3" customFormat="1" ht="16.5" customHeight="1">
      <c r="A1475" s="38">
        <v>489</v>
      </c>
      <c r="B1475" s="39">
        <v>10729</v>
      </c>
      <c r="C1475" s="38">
        <v>10292903</v>
      </c>
      <c r="D1475" s="40" t="s">
        <v>2869</v>
      </c>
      <c r="E1475" s="58">
        <v>2</v>
      </c>
      <c r="F1475" s="38">
        <v>86</v>
      </c>
      <c r="G1475" s="38" t="s">
        <v>23</v>
      </c>
      <c r="H1475" s="42">
        <v>4191.12</v>
      </c>
      <c r="I1475" s="37"/>
      <c r="J1475" s="44">
        <v>43247</v>
      </c>
      <c r="K1475" s="42">
        <v>0</v>
      </c>
      <c r="L1475" s="42">
        <v>2941.88</v>
      </c>
      <c r="M1475" s="44">
        <v>45259</v>
      </c>
      <c r="N1475" s="42">
        <v>1249.24</v>
      </c>
      <c r="O1475" s="42">
        <v>0</v>
      </c>
      <c r="P1475" s="45">
        <f>IF(J1475&lt;DATEVALUE("2009-1-1"),3%,13%)</f>
        <v>0.13</v>
      </c>
      <c r="Q1475" s="42">
        <f>IF(P1475=13%,ROUND(O1475/(1+P1475)*P1475,2),ROUND(O1475/(1+0.03)*0.02,2))</f>
        <v>0</v>
      </c>
      <c r="R1475" s="42">
        <f>O1475-Q1475</f>
        <v>0</v>
      </c>
      <c r="S1475" s="42">
        <f>N1475-R1475</f>
        <v>1249.24</v>
      </c>
      <c r="T1475" s="38">
        <v>1603</v>
      </c>
      <c r="U1475" s="14">
        <f>S1475/H1475</f>
        <v>0.29806829677985835</v>
      </c>
      <c r="V1475" s="19"/>
      <c r="W1475" s="19"/>
      <c r="X1475" s="37" t="s">
        <v>3459</v>
      </c>
    </row>
    <row r="1476" spans="1:37" s="3" customFormat="1" ht="16.5" customHeight="1">
      <c r="A1476" s="38">
        <v>490</v>
      </c>
      <c r="B1476" s="39">
        <v>10729</v>
      </c>
      <c r="C1476" s="38">
        <v>10292904</v>
      </c>
      <c r="D1476" s="40" t="s">
        <v>3195</v>
      </c>
      <c r="E1476" s="58">
        <v>2</v>
      </c>
      <c r="F1476" s="38">
        <v>86</v>
      </c>
      <c r="G1476" s="38" t="s">
        <v>23</v>
      </c>
      <c r="H1476" s="42">
        <v>3633.34</v>
      </c>
      <c r="I1476" s="37"/>
      <c r="J1476" s="44">
        <v>43247</v>
      </c>
      <c r="K1476" s="42">
        <v>0</v>
      </c>
      <c r="L1476" s="42">
        <v>2550.27</v>
      </c>
      <c r="M1476" s="44">
        <v>45259</v>
      </c>
      <c r="N1476" s="42">
        <v>1083.07</v>
      </c>
      <c r="O1476" s="42">
        <v>0</v>
      </c>
      <c r="P1476" s="45">
        <f>IF(J1476&lt;DATEVALUE("2009-1-1"),3%,13%)</f>
        <v>0.13</v>
      </c>
      <c r="Q1476" s="42">
        <f>IF(P1476=13%,ROUND(O1476/(1+P1476)*P1476,2),ROUND(O1476/(1+0.03)*0.02,2))</f>
        <v>0</v>
      </c>
      <c r="R1476" s="42">
        <f>O1476-Q1476</f>
        <v>0</v>
      </c>
      <c r="S1476" s="42">
        <f>N1476-R1476</f>
        <v>1083.07</v>
      </c>
      <c r="T1476" s="38">
        <v>1603</v>
      </c>
      <c r="U1476" s="14">
        <f>S1476/H1476</f>
        <v>0.29809211359245208</v>
      </c>
      <c r="V1476" s="19"/>
      <c r="W1476" s="19"/>
      <c r="X1476" s="37" t="s">
        <v>3459</v>
      </c>
    </row>
    <row r="1477" spans="1:37" s="3" customFormat="1" ht="16.5" customHeight="1">
      <c r="A1477" s="38">
        <v>39</v>
      </c>
      <c r="B1477" s="39">
        <v>10501</v>
      </c>
      <c r="C1477" s="38">
        <v>10369635</v>
      </c>
      <c r="D1477" s="40" t="s">
        <v>2072</v>
      </c>
      <c r="E1477" s="38">
        <v>3</v>
      </c>
      <c r="F1477" s="38">
        <v>78</v>
      </c>
      <c r="G1477" s="38" t="s">
        <v>23</v>
      </c>
      <c r="H1477" s="42">
        <v>4679.01</v>
      </c>
      <c r="I1477" s="2"/>
      <c r="J1477" s="44">
        <v>43493</v>
      </c>
      <c r="K1477" s="42">
        <v>0</v>
      </c>
      <c r="L1477" s="42">
        <v>2807.74</v>
      </c>
      <c r="M1477" s="44">
        <v>45077</v>
      </c>
      <c r="N1477" s="42">
        <f>H1477-K1477-L1477</f>
        <v>1871.2700000000004</v>
      </c>
      <c r="O1477" s="42">
        <v>536.88</v>
      </c>
      <c r="P1477" s="45">
        <v>0.13</v>
      </c>
      <c r="Q1477" s="42">
        <v>61.76</v>
      </c>
      <c r="R1477" s="42">
        <v>475.12</v>
      </c>
      <c r="S1477" s="42">
        <v>1396.15</v>
      </c>
      <c r="T1477" s="38">
        <v>2104</v>
      </c>
      <c r="U1477" s="14">
        <f>S1477/H1477</f>
        <v>0.29838576963930402</v>
      </c>
      <c r="V1477" s="19"/>
      <c r="W1477" s="19"/>
      <c r="X1477" s="37" t="s">
        <v>3479</v>
      </c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</row>
    <row r="1478" spans="1:37" s="3" customFormat="1" ht="16.5" customHeight="1">
      <c r="A1478" s="38">
        <v>264</v>
      </c>
      <c r="B1478" s="39">
        <v>10746</v>
      </c>
      <c r="C1478" s="38">
        <v>10310356</v>
      </c>
      <c r="D1478" s="40" t="s">
        <v>209</v>
      </c>
      <c r="E1478" s="58">
        <v>128</v>
      </c>
      <c r="F1478" s="38">
        <v>103</v>
      </c>
      <c r="G1478" s="38" t="s">
        <v>23</v>
      </c>
      <c r="H1478" s="42">
        <v>5414.4</v>
      </c>
      <c r="I1478" s="57"/>
      <c r="J1478" s="44">
        <v>42727</v>
      </c>
      <c r="K1478" s="42">
        <v>0</v>
      </c>
      <c r="L1478" s="42">
        <v>3796.59</v>
      </c>
      <c r="M1478" s="44">
        <v>45199</v>
      </c>
      <c r="N1478" s="42">
        <f>H1478-K1478-L1478</f>
        <v>1617.8099999999995</v>
      </c>
      <c r="O1478" s="42">
        <v>0</v>
      </c>
      <c r="P1478" s="45">
        <v>0.13</v>
      </c>
      <c r="Q1478" s="42">
        <v>0</v>
      </c>
      <c r="R1478" s="42">
        <v>0</v>
      </c>
      <c r="S1478" s="42">
        <f>N1478-R1478</f>
        <v>1617.8099999999995</v>
      </c>
      <c r="T1478" s="38">
        <v>5000</v>
      </c>
      <c r="U1478" s="14">
        <f>S1478/H1478</f>
        <v>0.29879765070921976</v>
      </c>
      <c r="V1478" s="19"/>
      <c r="W1478" s="19"/>
      <c r="X1478" s="37" t="s">
        <v>3463</v>
      </c>
    </row>
    <row r="1479" spans="1:37" s="3" customFormat="1" ht="16.5" customHeight="1">
      <c r="A1479" s="38">
        <v>108</v>
      </c>
      <c r="B1479" s="39">
        <v>10746</v>
      </c>
      <c r="C1479" s="38">
        <v>10310609</v>
      </c>
      <c r="D1479" s="40" t="s">
        <v>1646</v>
      </c>
      <c r="E1479" s="38">
        <v>1</v>
      </c>
      <c r="F1479" s="38">
        <v>103</v>
      </c>
      <c r="G1479" s="38" t="s">
        <v>23</v>
      </c>
      <c r="H1479" s="42">
        <v>3434.19</v>
      </c>
      <c r="I1479" s="49"/>
      <c r="J1479" s="44">
        <v>42726</v>
      </c>
      <c r="K1479" s="42">
        <v>0</v>
      </c>
      <c r="L1479" s="42">
        <v>2390.1799999999998</v>
      </c>
      <c r="M1479" s="44">
        <v>45107</v>
      </c>
      <c r="N1479" s="42">
        <f>H1479-K1479-L1479</f>
        <v>1044.0100000000002</v>
      </c>
      <c r="O1479" s="42">
        <v>20</v>
      </c>
      <c r="P1479" s="45">
        <v>0.13</v>
      </c>
      <c r="Q1479" s="42">
        <v>2.2999999999999998</v>
      </c>
      <c r="R1479" s="42">
        <v>17.7</v>
      </c>
      <c r="S1479" s="42">
        <f>N1479-R1479</f>
        <v>1026.3100000000002</v>
      </c>
      <c r="T1479" s="38">
        <v>2101</v>
      </c>
      <c r="U1479" s="14">
        <f>S1479/H1479</f>
        <v>0.29885067512280922</v>
      </c>
      <c r="V1479" s="19"/>
      <c r="W1479" s="19"/>
      <c r="X1479" s="37" t="s">
        <v>3463</v>
      </c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</row>
    <row r="1480" spans="1:37" s="3" customFormat="1" ht="16.5" customHeight="1">
      <c r="A1480" s="38">
        <v>130</v>
      </c>
      <c r="B1480" s="39">
        <v>10709</v>
      </c>
      <c r="C1480" s="38">
        <v>10310241</v>
      </c>
      <c r="D1480" s="40" t="s">
        <v>146</v>
      </c>
      <c r="E1480" s="38">
        <v>1</v>
      </c>
      <c r="F1480" s="38">
        <v>94</v>
      </c>
      <c r="G1480" s="38" t="s">
        <v>23</v>
      </c>
      <c r="H1480" s="42">
        <v>3008.55</v>
      </c>
      <c r="I1480" s="57"/>
      <c r="J1480" s="44">
        <v>43002</v>
      </c>
      <c r="K1480" s="42">
        <v>0</v>
      </c>
      <c r="L1480" s="42">
        <v>2107.11</v>
      </c>
      <c r="M1480" s="44">
        <v>45199</v>
      </c>
      <c r="N1480" s="42">
        <v>901.44</v>
      </c>
      <c r="O1480" s="42">
        <v>0</v>
      </c>
      <c r="P1480" s="45">
        <v>0.13</v>
      </c>
      <c r="Q1480" s="42">
        <v>0</v>
      </c>
      <c r="R1480" s="42">
        <v>0</v>
      </c>
      <c r="S1480" s="42">
        <v>901.44</v>
      </c>
      <c r="T1480" s="38">
        <v>5000</v>
      </c>
      <c r="U1480" s="14">
        <f>S1480/H1480</f>
        <v>0.29962606571271877</v>
      </c>
      <c r="V1480" s="19"/>
      <c r="W1480" s="19"/>
      <c r="X1480" s="37" t="s">
        <v>3456</v>
      </c>
    </row>
    <row r="1481" spans="1:37" s="3" customFormat="1" ht="16.5" customHeight="1">
      <c r="A1481" s="38">
        <v>819</v>
      </c>
      <c r="B1481" s="39">
        <v>40711</v>
      </c>
      <c r="C1481" s="38">
        <v>10306589</v>
      </c>
      <c r="D1481" s="40" t="s">
        <v>982</v>
      </c>
      <c r="E1481" s="58">
        <v>2</v>
      </c>
      <c r="F1481" s="38">
        <v>94</v>
      </c>
      <c r="G1481" s="38" t="s">
        <v>23</v>
      </c>
      <c r="H1481" s="42">
        <v>3873.08</v>
      </c>
      <c r="I1481" s="57"/>
      <c r="J1481" s="44">
        <v>43002</v>
      </c>
      <c r="K1481" s="42">
        <v>0</v>
      </c>
      <c r="L1481" s="42">
        <v>2712.56</v>
      </c>
      <c r="M1481" s="44">
        <v>45199</v>
      </c>
      <c r="N1481" s="42">
        <f>H1481-K1481-L1481</f>
        <v>1160.52</v>
      </c>
      <c r="O1481" s="42">
        <v>0</v>
      </c>
      <c r="P1481" s="45">
        <v>0.13</v>
      </c>
      <c r="Q1481" s="42">
        <v>0</v>
      </c>
      <c r="R1481" s="42">
        <v>0</v>
      </c>
      <c r="S1481" s="42">
        <f>N1481-R1481</f>
        <v>1160.52</v>
      </c>
      <c r="T1481" s="38">
        <v>2109</v>
      </c>
      <c r="U1481" s="14">
        <f>S1481/H1481</f>
        <v>0.29963749780536419</v>
      </c>
      <c r="V1481" s="19"/>
      <c r="W1481" s="19"/>
      <c r="X1481" s="37" t="s">
        <v>3467</v>
      </c>
    </row>
    <row r="1482" spans="1:37" s="3" customFormat="1" ht="16.5" customHeight="1">
      <c r="A1482" s="38">
        <v>352</v>
      </c>
      <c r="B1482" s="39">
        <v>10739</v>
      </c>
      <c r="C1482" s="38">
        <v>10278483</v>
      </c>
      <c r="D1482" s="40" t="s">
        <v>488</v>
      </c>
      <c r="E1482" s="58">
        <v>1</v>
      </c>
      <c r="F1482" s="38">
        <v>94</v>
      </c>
      <c r="G1482" s="38" t="s">
        <v>23</v>
      </c>
      <c r="H1482" s="42">
        <v>1384.82</v>
      </c>
      <c r="I1482" s="57"/>
      <c r="J1482" s="44">
        <v>43002</v>
      </c>
      <c r="K1482" s="42">
        <v>0</v>
      </c>
      <c r="L1482" s="42">
        <v>969.74</v>
      </c>
      <c r="M1482" s="44">
        <v>45199</v>
      </c>
      <c r="N1482" s="42">
        <f>H1482-L1482</f>
        <v>415.07999999999993</v>
      </c>
      <c r="O1482" s="42">
        <v>0</v>
      </c>
      <c r="P1482" s="45">
        <v>0.13</v>
      </c>
      <c r="Q1482" s="42">
        <v>0</v>
      </c>
      <c r="R1482" s="42">
        <v>0</v>
      </c>
      <c r="S1482" s="42">
        <f>N1482-R1482</f>
        <v>415.07999999999993</v>
      </c>
      <c r="T1482" s="38">
        <v>5000</v>
      </c>
      <c r="U1482" s="14">
        <f>S1482/H1482</f>
        <v>0.29973570572348751</v>
      </c>
      <c r="V1482" s="19"/>
      <c r="W1482" s="19"/>
      <c r="X1482" s="37" t="s">
        <v>3462</v>
      </c>
    </row>
    <row r="1483" spans="1:37" s="3" customFormat="1" ht="16.5" customHeight="1">
      <c r="A1483" s="38">
        <v>33</v>
      </c>
      <c r="B1483" s="39">
        <v>10734</v>
      </c>
      <c r="C1483" s="38">
        <v>10299025</v>
      </c>
      <c r="D1483" s="40" t="s">
        <v>270</v>
      </c>
      <c r="E1483" s="38">
        <v>7</v>
      </c>
      <c r="F1483" s="38">
        <v>112</v>
      </c>
      <c r="G1483" s="38" t="s">
        <v>23</v>
      </c>
      <c r="H1483" s="42">
        <v>13321.06</v>
      </c>
      <c r="I1483" s="2"/>
      <c r="J1483" s="44">
        <v>42457</v>
      </c>
      <c r="K1483" s="42">
        <v>0</v>
      </c>
      <c r="L1483" s="42">
        <v>9308.4599999999991</v>
      </c>
      <c r="M1483" s="44">
        <v>45016</v>
      </c>
      <c r="N1483" s="42">
        <f>H1483-K1483-L1483</f>
        <v>4012.6000000000004</v>
      </c>
      <c r="O1483" s="42">
        <v>0</v>
      </c>
      <c r="P1483" s="45">
        <v>0.13</v>
      </c>
      <c r="Q1483" s="42">
        <v>0</v>
      </c>
      <c r="R1483" s="42">
        <v>0</v>
      </c>
      <c r="S1483" s="42">
        <v>4012.6</v>
      </c>
      <c r="T1483" s="38">
        <v>2101</v>
      </c>
      <c r="U1483" s="14">
        <f>S1483/H1483</f>
        <v>0.30122227510423344</v>
      </c>
      <c r="V1483" s="19"/>
      <c r="W1483" s="19"/>
      <c r="X1483" s="37" t="s">
        <v>3460</v>
      </c>
    </row>
    <row r="1484" spans="1:37" s="3" customFormat="1" ht="16.5" customHeight="1">
      <c r="A1484" s="38">
        <v>384</v>
      </c>
      <c r="B1484" s="39">
        <v>10736</v>
      </c>
      <c r="C1484" s="38">
        <v>10284190</v>
      </c>
      <c r="D1484" s="40" t="s">
        <v>1337</v>
      </c>
      <c r="E1484" s="38">
        <v>3</v>
      </c>
      <c r="F1484" s="38">
        <v>120</v>
      </c>
      <c r="G1484" s="38" t="s">
        <v>21</v>
      </c>
      <c r="H1484" s="42">
        <v>82050</v>
      </c>
      <c r="I1484" s="55"/>
      <c r="J1484" s="44">
        <v>42521</v>
      </c>
      <c r="K1484" s="42">
        <v>0</v>
      </c>
      <c r="L1484" s="42">
        <v>55862.3</v>
      </c>
      <c r="M1484" s="44">
        <v>45138</v>
      </c>
      <c r="N1484" s="42">
        <f>H1484-K1484-L1484</f>
        <v>26187.699999999997</v>
      </c>
      <c r="O1484" s="42">
        <v>1500</v>
      </c>
      <c r="P1484" s="45">
        <v>0.13</v>
      </c>
      <c r="Q1484" s="42">
        <v>172.57</v>
      </c>
      <c r="R1484" s="42">
        <v>1327.43</v>
      </c>
      <c r="S1484" s="42">
        <v>24860.27</v>
      </c>
      <c r="T1484" s="38">
        <v>5000</v>
      </c>
      <c r="U1484" s="14">
        <f>S1484/H1484</f>
        <v>0.30298927483241928</v>
      </c>
      <c r="V1484" s="19"/>
      <c r="W1484" s="19"/>
      <c r="X1484" s="37" t="s">
        <v>3461</v>
      </c>
    </row>
    <row r="1485" spans="1:37" s="3" customFormat="1" ht="16.5" customHeight="1">
      <c r="A1485" s="38">
        <v>32</v>
      </c>
      <c r="B1485" s="39">
        <v>10711</v>
      </c>
      <c r="C1485" s="38">
        <v>10283904</v>
      </c>
      <c r="D1485" s="40" t="s">
        <v>171</v>
      </c>
      <c r="E1485" s="38">
        <v>80</v>
      </c>
      <c r="F1485" s="38">
        <v>120</v>
      </c>
      <c r="G1485" s="38" t="s">
        <v>21</v>
      </c>
      <c r="H1485" s="42">
        <v>1720</v>
      </c>
      <c r="I1485" s="57"/>
      <c r="J1485" s="44">
        <v>42521</v>
      </c>
      <c r="K1485" s="42">
        <v>0</v>
      </c>
      <c r="L1485" s="42">
        <v>1198.3699999999999</v>
      </c>
      <c r="M1485" s="44">
        <v>45199</v>
      </c>
      <c r="N1485" s="42">
        <v>521.63</v>
      </c>
      <c r="O1485" s="42">
        <v>0</v>
      </c>
      <c r="P1485" s="45">
        <v>0.13</v>
      </c>
      <c r="Q1485" s="42">
        <v>0</v>
      </c>
      <c r="R1485" s="42">
        <v>0</v>
      </c>
      <c r="S1485" s="42">
        <v>521.63</v>
      </c>
      <c r="T1485" s="38">
        <v>5000</v>
      </c>
      <c r="U1485" s="14">
        <f>S1485/H1485</f>
        <v>0.30327325581395348</v>
      </c>
      <c r="V1485" s="19"/>
      <c r="W1485" s="19"/>
      <c r="X1485" s="37" t="s">
        <v>3457</v>
      </c>
    </row>
    <row r="1486" spans="1:37" s="3" customFormat="1" ht="16.5" customHeight="1">
      <c r="A1486" s="38">
        <v>678</v>
      </c>
      <c r="B1486" s="39">
        <v>10738</v>
      </c>
      <c r="C1486" s="38">
        <v>10285414</v>
      </c>
      <c r="D1486" s="40" t="s">
        <v>470</v>
      </c>
      <c r="E1486" s="58">
        <v>1</v>
      </c>
      <c r="F1486" s="38">
        <v>120</v>
      </c>
      <c r="G1486" s="38" t="s">
        <v>21</v>
      </c>
      <c r="H1486" s="42">
        <v>17350.43</v>
      </c>
      <c r="I1486" s="57"/>
      <c r="J1486" s="44">
        <v>42521</v>
      </c>
      <c r="K1486" s="42">
        <v>0</v>
      </c>
      <c r="L1486" s="42">
        <v>12087.54</v>
      </c>
      <c r="M1486" s="44">
        <v>45199</v>
      </c>
      <c r="N1486" s="42">
        <f>H1486-K1486-L1486</f>
        <v>5262.8899999999994</v>
      </c>
      <c r="O1486" s="42">
        <v>0</v>
      </c>
      <c r="P1486" s="45">
        <v>0.13</v>
      </c>
      <c r="Q1486" s="42">
        <v>0</v>
      </c>
      <c r="R1486" s="42">
        <v>0</v>
      </c>
      <c r="S1486" s="42">
        <f>N1486-R1486</f>
        <v>5262.8899999999994</v>
      </c>
      <c r="T1486" s="38">
        <v>5000</v>
      </c>
      <c r="U1486" s="14">
        <f>S1486/H1486</f>
        <v>0.30332908175762785</v>
      </c>
      <c r="V1486" s="19"/>
      <c r="W1486" s="19"/>
      <c r="X1486" s="37" t="s">
        <v>3461</v>
      </c>
    </row>
    <row r="1487" spans="1:37" s="3" customFormat="1" ht="16.5" customHeight="1">
      <c r="A1487" s="38">
        <v>432</v>
      </c>
      <c r="B1487" s="39">
        <v>10877</v>
      </c>
      <c r="C1487" s="38">
        <v>10324469</v>
      </c>
      <c r="D1487" s="40" t="s">
        <v>2193</v>
      </c>
      <c r="E1487" s="58">
        <v>1</v>
      </c>
      <c r="F1487" s="38">
        <v>120</v>
      </c>
      <c r="G1487" s="38" t="s">
        <v>21</v>
      </c>
      <c r="H1487" s="42">
        <v>12974.36</v>
      </c>
      <c r="I1487" s="37"/>
      <c r="J1487" s="44">
        <v>42551</v>
      </c>
      <c r="K1487" s="42">
        <v>0</v>
      </c>
      <c r="L1487" s="42">
        <v>9038.82</v>
      </c>
      <c r="M1487" s="44">
        <v>45217</v>
      </c>
      <c r="N1487" s="42">
        <v>3935.54</v>
      </c>
      <c r="O1487" s="42">
        <v>0</v>
      </c>
      <c r="P1487" s="45">
        <f>IF(J1487&lt;DATEVALUE("2009-1-1"),3%,13%)</f>
        <v>0.13</v>
      </c>
      <c r="Q1487" s="42">
        <f>IF(P1487=13%,ROUND(O1487/(1+P1487)*P1487,2),ROUND(O1487/(1+0.03)*0.02,2))</f>
        <v>0</v>
      </c>
      <c r="R1487" s="42">
        <f>O1487-Q1487</f>
        <v>0</v>
      </c>
      <c r="S1487" s="42">
        <f>N1487-R1487</f>
        <v>3935.54</v>
      </c>
      <c r="T1487" s="38">
        <v>5000</v>
      </c>
      <c r="U1487" s="14">
        <f>S1487/H1487</f>
        <v>0.30333211040852881</v>
      </c>
      <c r="V1487" s="19"/>
      <c r="W1487" s="19"/>
      <c r="X1487" s="37" t="s">
        <v>3462</v>
      </c>
    </row>
    <row r="1488" spans="1:37" s="3" customFormat="1" ht="16.5" customHeight="1">
      <c r="A1488" s="38">
        <v>602</v>
      </c>
      <c r="B1488" s="39">
        <v>10729</v>
      </c>
      <c r="C1488" s="38">
        <v>10292913</v>
      </c>
      <c r="D1488" s="40" t="s">
        <v>1231</v>
      </c>
      <c r="E1488" s="58">
        <v>30</v>
      </c>
      <c r="F1488" s="38">
        <v>84</v>
      </c>
      <c r="G1488" s="38" t="s">
        <v>23</v>
      </c>
      <c r="H1488" s="42">
        <v>58974.3</v>
      </c>
      <c r="I1488" s="37"/>
      <c r="J1488" s="44">
        <v>43309</v>
      </c>
      <c r="K1488" s="42">
        <v>0</v>
      </c>
      <c r="L1488" s="42">
        <v>41085.449999999997</v>
      </c>
      <c r="M1488" s="44">
        <v>45259</v>
      </c>
      <c r="N1488" s="42">
        <v>17888.849999999999</v>
      </c>
      <c r="O1488" s="42">
        <v>0</v>
      </c>
      <c r="P1488" s="45">
        <f>IF(J1488&lt;DATEVALUE("2009-1-1"),3%,13%)</f>
        <v>0.13</v>
      </c>
      <c r="Q1488" s="42">
        <f>IF(P1488=13%,ROUND(O1488/(1+P1488)*P1488,2),ROUND(O1488/(1+0.03)*0.02,2))</f>
        <v>0</v>
      </c>
      <c r="R1488" s="42">
        <f>O1488-Q1488</f>
        <v>0</v>
      </c>
      <c r="S1488" s="42">
        <f>N1488-R1488</f>
        <v>17888.849999999999</v>
      </c>
      <c r="T1488" s="38">
        <v>2506</v>
      </c>
      <c r="U1488" s="14">
        <f>S1488/H1488</f>
        <v>0.30333297724602071</v>
      </c>
      <c r="V1488" s="19"/>
      <c r="W1488" s="19"/>
      <c r="X1488" s="37" t="s">
        <v>3459</v>
      </c>
    </row>
    <row r="1489" spans="1:37" s="3" customFormat="1" ht="16.5" customHeight="1">
      <c r="A1489" s="38">
        <v>379</v>
      </c>
      <c r="B1489" s="39">
        <v>10736</v>
      </c>
      <c r="C1489" s="38">
        <v>10284131</v>
      </c>
      <c r="D1489" s="40" t="s">
        <v>301</v>
      </c>
      <c r="E1489" s="38">
        <v>1</v>
      </c>
      <c r="F1489" s="38">
        <v>120</v>
      </c>
      <c r="G1489" s="38" t="s">
        <v>21</v>
      </c>
      <c r="H1489" s="42">
        <v>117800.9</v>
      </c>
      <c r="I1489" s="55"/>
      <c r="J1489" s="44">
        <v>42459</v>
      </c>
      <c r="K1489" s="42">
        <v>0</v>
      </c>
      <c r="L1489" s="42">
        <v>82067.92</v>
      </c>
      <c r="M1489" s="44">
        <v>45138</v>
      </c>
      <c r="N1489" s="42">
        <f>H1489-K1489-L1489</f>
        <v>35732.979999999996</v>
      </c>
      <c r="O1489" s="42">
        <v>0</v>
      </c>
      <c r="P1489" s="45">
        <v>0.13</v>
      </c>
      <c r="Q1489" s="42">
        <v>0</v>
      </c>
      <c r="R1489" s="42">
        <v>0</v>
      </c>
      <c r="S1489" s="42">
        <v>35732.980000000003</v>
      </c>
      <c r="T1489" s="38">
        <v>5000</v>
      </c>
      <c r="U1489" s="14">
        <f>S1489/H1489</f>
        <v>0.30333367571894615</v>
      </c>
      <c r="V1489" s="19"/>
      <c r="W1489" s="19"/>
      <c r="X1489" s="37" t="s">
        <v>3461</v>
      </c>
    </row>
    <row r="1490" spans="1:37" s="3" customFormat="1" ht="16.5" customHeight="1">
      <c r="A1490" s="38">
        <v>79</v>
      </c>
      <c r="B1490" s="39">
        <v>10741</v>
      </c>
      <c r="C1490" s="38">
        <v>10282304</v>
      </c>
      <c r="D1490" s="40" t="s">
        <v>2241</v>
      </c>
      <c r="E1490" s="38">
        <v>1</v>
      </c>
      <c r="F1490" s="38">
        <v>120</v>
      </c>
      <c r="G1490" s="38" t="s">
        <v>21</v>
      </c>
      <c r="H1490" s="42">
        <v>23931</v>
      </c>
      <c r="I1490" s="2"/>
      <c r="J1490" s="44">
        <v>42396</v>
      </c>
      <c r="K1490" s="42">
        <v>0</v>
      </c>
      <c r="L1490" s="42">
        <v>16671.8</v>
      </c>
      <c r="M1490" s="44">
        <v>45077</v>
      </c>
      <c r="N1490" s="42">
        <f>H1490-K1490-L1490</f>
        <v>7259.2000000000007</v>
      </c>
      <c r="O1490" s="42">
        <v>0</v>
      </c>
      <c r="P1490" s="45">
        <v>0.13</v>
      </c>
      <c r="Q1490" s="42">
        <v>0</v>
      </c>
      <c r="R1490" s="42">
        <v>0</v>
      </c>
      <c r="S1490" s="42">
        <f>N1490-R1490</f>
        <v>7259.2000000000007</v>
      </c>
      <c r="T1490" s="38">
        <v>2102</v>
      </c>
      <c r="U1490" s="14">
        <f>S1490/H1490</f>
        <v>0.30333876561781792</v>
      </c>
      <c r="V1490" s="19"/>
      <c r="W1490" s="19"/>
      <c r="X1490" s="37" t="s">
        <v>3462</v>
      </c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</row>
    <row r="1491" spans="1:37" s="3" customFormat="1" ht="16.5" customHeight="1">
      <c r="A1491" s="38">
        <v>657</v>
      </c>
      <c r="B1491" s="39">
        <v>10729</v>
      </c>
      <c r="C1491" s="38">
        <v>10292908</v>
      </c>
      <c r="D1491" s="40" t="s">
        <v>3264</v>
      </c>
      <c r="E1491" s="58">
        <v>8</v>
      </c>
      <c r="F1491" s="38">
        <v>84</v>
      </c>
      <c r="G1491" s="38" t="s">
        <v>23</v>
      </c>
      <c r="H1491" s="42">
        <v>10940.16</v>
      </c>
      <c r="I1491" s="37"/>
      <c r="J1491" s="44">
        <v>43309</v>
      </c>
      <c r="K1491" s="42">
        <v>0</v>
      </c>
      <c r="L1491" s="42">
        <v>7621.58</v>
      </c>
      <c r="M1491" s="44">
        <v>45259</v>
      </c>
      <c r="N1491" s="42">
        <v>3318.58</v>
      </c>
      <c r="O1491" s="42">
        <v>0</v>
      </c>
      <c r="P1491" s="45">
        <f>IF(J1491&lt;DATEVALUE("2009-1-1"),3%,13%)</f>
        <v>0.13</v>
      </c>
      <c r="Q1491" s="42">
        <f>IF(P1491=13%,ROUND(O1491/(1+P1491)*P1491,2),ROUND(O1491/(1+0.03)*0.02,2))</f>
        <v>0</v>
      </c>
      <c r="R1491" s="42">
        <f>O1491-Q1491</f>
        <v>0</v>
      </c>
      <c r="S1491" s="42">
        <f>N1491-R1491</f>
        <v>3318.58</v>
      </c>
      <c r="T1491" s="38">
        <v>5000</v>
      </c>
      <c r="U1491" s="14">
        <f>S1491/H1491</f>
        <v>0.30333925646425647</v>
      </c>
      <c r="V1491" s="19"/>
      <c r="W1491" s="19"/>
      <c r="X1491" s="37" t="s">
        <v>3459</v>
      </c>
    </row>
    <row r="1492" spans="1:37" s="3" customFormat="1" ht="16.5" customHeight="1">
      <c r="A1492" s="38">
        <v>601</v>
      </c>
      <c r="B1492" s="39">
        <v>10729</v>
      </c>
      <c r="C1492" s="38">
        <v>10292910</v>
      </c>
      <c r="D1492" s="40" t="s">
        <v>378</v>
      </c>
      <c r="E1492" s="58">
        <v>3</v>
      </c>
      <c r="F1492" s="38">
        <v>84</v>
      </c>
      <c r="G1492" s="38" t="s">
        <v>23</v>
      </c>
      <c r="H1492" s="42">
        <v>5413.41</v>
      </c>
      <c r="I1492" s="37"/>
      <c r="J1492" s="44">
        <v>43309</v>
      </c>
      <c r="K1492" s="42">
        <v>0</v>
      </c>
      <c r="L1492" s="42">
        <v>3771.3</v>
      </c>
      <c r="M1492" s="44">
        <v>45259</v>
      </c>
      <c r="N1492" s="42">
        <v>1642.11</v>
      </c>
      <c r="O1492" s="42">
        <v>0</v>
      </c>
      <c r="P1492" s="45">
        <f>IF(J1492&lt;DATEVALUE("2009-1-1"),3%,13%)</f>
        <v>0.13</v>
      </c>
      <c r="Q1492" s="42">
        <f>IF(P1492=13%,ROUND(O1492/(1+P1492)*P1492,2),ROUND(O1492/(1+0.03)*0.02,2))</f>
        <v>0</v>
      </c>
      <c r="R1492" s="42">
        <f>O1492-Q1492</f>
        <v>0</v>
      </c>
      <c r="S1492" s="42">
        <f>N1492-R1492</f>
        <v>1642.11</v>
      </c>
      <c r="T1492" s="38">
        <v>2506</v>
      </c>
      <c r="U1492" s="14">
        <f>S1492/H1492</f>
        <v>0.30334114726207695</v>
      </c>
      <c r="V1492" s="19"/>
      <c r="W1492" s="19"/>
      <c r="X1492" s="37" t="s">
        <v>3459</v>
      </c>
    </row>
    <row r="1493" spans="1:37" s="3" customFormat="1" ht="16.5" customHeight="1">
      <c r="A1493" s="38">
        <v>293</v>
      </c>
      <c r="B1493" s="39">
        <v>10729</v>
      </c>
      <c r="C1493" s="38">
        <v>10292912</v>
      </c>
      <c r="D1493" s="40" t="s">
        <v>3056</v>
      </c>
      <c r="E1493" s="58">
        <v>1</v>
      </c>
      <c r="F1493" s="38">
        <v>84</v>
      </c>
      <c r="G1493" s="38" t="s">
        <v>23</v>
      </c>
      <c r="H1493" s="42">
        <v>2435.9</v>
      </c>
      <c r="I1493" s="37"/>
      <c r="J1493" s="44">
        <v>43309</v>
      </c>
      <c r="K1493" s="42">
        <v>0</v>
      </c>
      <c r="L1493" s="42">
        <v>1696.94</v>
      </c>
      <c r="M1493" s="44">
        <v>45247</v>
      </c>
      <c r="N1493" s="42">
        <v>738.96</v>
      </c>
      <c r="O1493" s="42">
        <v>0</v>
      </c>
      <c r="P1493" s="45">
        <f>IF(J1493&lt;DATEVALUE("2009-1-1"),3%,13%)</f>
        <v>0.13</v>
      </c>
      <c r="Q1493" s="42">
        <f>IF(P1493=13%,ROUND(O1493/(1+P1493)*P1493,2),ROUND(O1493/(1+0.03)*0.02,2))</f>
        <v>0</v>
      </c>
      <c r="R1493" s="42">
        <f>O1493-Q1493</f>
        <v>0</v>
      </c>
      <c r="S1493" s="42">
        <f>N1493-R1493</f>
        <v>738.96</v>
      </c>
      <c r="T1493" s="38">
        <v>2506</v>
      </c>
      <c r="U1493" s="14">
        <f>S1493/H1493</f>
        <v>0.30336220698715055</v>
      </c>
      <c r="V1493" s="19"/>
      <c r="W1493" s="19"/>
      <c r="X1493" s="37" t="s">
        <v>3459</v>
      </c>
    </row>
    <row r="1494" spans="1:37" s="3" customFormat="1" ht="16.5" customHeight="1">
      <c r="A1494" s="38">
        <v>107</v>
      </c>
      <c r="B1494" s="39">
        <v>10746</v>
      </c>
      <c r="C1494" s="38">
        <v>10311026</v>
      </c>
      <c r="D1494" s="40" t="s">
        <v>620</v>
      </c>
      <c r="E1494" s="38">
        <v>2</v>
      </c>
      <c r="F1494" s="38">
        <v>103</v>
      </c>
      <c r="G1494" s="38" t="s">
        <v>23</v>
      </c>
      <c r="H1494" s="42">
        <v>4464.84</v>
      </c>
      <c r="I1494" s="49"/>
      <c r="J1494" s="44">
        <v>42726</v>
      </c>
      <c r="K1494" s="42">
        <v>0</v>
      </c>
      <c r="L1494" s="42">
        <v>3107.54</v>
      </c>
      <c r="M1494" s="44">
        <v>45107</v>
      </c>
      <c r="N1494" s="42">
        <f>H1494-K1494-L1494</f>
        <v>1357.3000000000002</v>
      </c>
      <c r="O1494" s="42">
        <v>0</v>
      </c>
      <c r="P1494" s="45">
        <v>0.13</v>
      </c>
      <c r="Q1494" s="42">
        <v>0</v>
      </c>
      <c r="R1494" s="42">
        <v>0</v>
      </c>
      <c r="S1494" s="42">
        <f>N1494-R1494</f>
        <v>1357.3000000000002</v>
      </c>
      <c r="T1494" s="38">
        <v>2101</v>
      </c>
      <c r="U1494" s="14">
        <f>S1494/H1494</f>
        <v>0.30399745567590331</v>
      </c>
      <c r="V1494" s="19"/>
      <c r="W1494" s="19"/>
      <c r="X1494" s="37" t="s">
        <v>3463</v>
      </c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</row>
    <row r="1495" spans="1:37" s="3" customFormat="1" ht="16.5" customHeight="1">
      <c r="A1495" s="38">
        <v>820</v>
      </c>
      <c r="B1495" s="39">
        <v>40711</v>
      </c>
      <c r="C1495" s="38">
        <v>10306600</v>
      </c>
      <c r="D1495" s="40" t="s">
        <v>983</v>
      </c>
      <c r="E1495" s="58">
        <v>2</v>
      </c>
      <c r="F1495" s="38">
        <v>92</v>
      </c>
      <c r="G1495" s="38" t="s">
        <v>23</v>
      </c>
      <c r="H1495" s="42">
        <v>1569.92</v>
      </c>
      <c r="I1495" s="57"/>
      <c r="J1495" s="44">
        <v>43065</v>
      </c>
      <c r="K1495" s="42">
        <v>0</v>
      </c>
      <c r="L1495" s="42">
        <v>1090.42</v>
      </c>
      <c r="M1495" s="44">
        <v>45199</v>
      </c>
      <c r="N1495" s="42">
        <f>H1495-K1495-L1495</f>
        <v>479.5</v>
      </c>
      <c r="O1495" s="42">
        <v>0</v>
      </c>
      <c r="P1495" s="45">
        <v>0.13</v>
      </c>
      <c r="Q1495" s="42">
        <v>0</v>
      </c>
      <c r="R1495" s="42">
        <v>0</v>
      </c>
      <c r="S1495" s="42">
        <f>N1495-R1495</f>
        <v>479.5</v>
      </c>
      <c r="T1495" s="38">
        <v>5000</v>
      </c>
      <c r="U1495" s="14">
        <f>S1495/H1495</f>
        <v>0.30542957602935178</v>
      </c>
      <c r="V1495" s="19"/>
      <c r="W1495" s="19"/>
      <c r="X1495" s="37" t="s">
        <v>3467</v>
      </c>
    </row>
    <row r="1496" spans="1:37" s="3" customFormat="1" ht="16.5" customHeight="1">
      <c r="A1496" s="38">
        <v>154</v>
      </c>
      <c r="B1496" s="39">
        <v>10728</v>
      </c>
      <c r="C1496" s="38">
        <v>10283273</v>
      </c>
      <c r="D1496" s="40" t="s">
        <v>344</v>
      </c>
      <c r="E1496" s="58">
        <v>410</v>
      </c>
      <c r="F1496" s="38">
        <v>92</v>
      </c>
      <c r="G1496" s="38" t="s">
        <v>23</v>
      </c>
      <c r="H1496" s="42">
        <v>10749.35</v>
      </c>
      <c r="I1496" s="57"/>
      <c r="J1496" s="44">
        <v>43065</v>
      </c>
      <c r="K1496" s="42">
        <v>0</v>
      </c>
      <c r="L1496" s="42">
        <v>7466.02</v>
      </c>
      <c r="M1496" s="44">
        <v>45199</v>
      </c>
      <c r="N1496" s="42">
        <f>H1496-L1496</f>
        <v>3283.33</v>
      </c>
      <c r="O1496" s="42">
        <v>0</v>
      </c>
      <c r="P1496" s="45">
        <v>0.13</v>
      </c>
      <c r="Q1496" s="42">
        <v>0</v>
      </c>
      <c r="R1496" s="42">
        <v>0</v>
      </c>
      <c r="S1496" s="42">
        <f>N1496</f>
        <v>3283.33</v>
      </c>
      <c r="T1496" s="38">
        <v>5000</v>
      </c>
      <c r="U1496" s="14">
        <f>S1496/H1496</f>
        <v>0.3054445152497593</v>
      </c>
      <c r="V1496" s="19"/>
      <c r="W1496" s="19"/>
      <c r="X1496" s="37" t="s">
        <v>3459</v>
      </c>
    </row>
    <row r="1497" spans="1:37" s="3" customFormat="1" ht="16.5" customHeight="1">
      <c r="A1497" s="38">
        <v>155</v>
      </c>
      <c r="B1497" s="39">
        <v>10728</v>
      </c>
      <c r="C1497" s="38">
        <v>10283275</v>
      </c>
      <c r="D1497" s="40" t="s">
        <v>345</v>
      </c>
      <c r="E1497" s="58">
        <v>1000</v>
      </c>
      <c r="F1497" s="38">
        <v>92</v>
      </c>
      <c r="G1497" s="38" t="s">
        <v>23</v>
      </c>
      <c r="H1497" s="42">
        <v>38730.879999999997</v>
      </c>
      <c r="I1497" s="57"/>
      <c r="J1497" s="44">
        <v>43065</v>
      </c>
      <c r="K1497" s="42">
        <v>0</v>
      </c>
      <c r="L1497" s="42">
        <v>26900.720000000001</v>
      </c>
      <c r="M1497" s="44">
        <v>45199</v>
      </c>
      <c r="N1497" s="42">
        <f>H1497-L1497</f>
        <v>11830.159999999996</v>
      </c>
      <c r="O1497" s="42">
        <v>0</v>
      </c>
      <c r="P1497" s="45">
        <v>0.13</v>
      </c>
      <c r="Q1497" s="42">
        <v>0</v>
      </c>
      <c r="R1497" s="42">
        <v>0</v>
      </c>
      <c r="S1497" s="42">
        <f>N1497</f>
        <v>11830.159999999996</v>
      </c>
      <c r="T1497" s="38">
        <v>5000</v>
      </c>
      <c r="U1497" s="14">
        <f>S1497/H1497</f>
        <v>0.3054451641687459</v>
      </c>
      <c r="V1497" s="19"/>
      <c r="W1497" s="19"/>
      <c r="X1497" s="37" t="s">
        <v>3459</v>
      </c>
    </row>
    <row r="1498" spans="1:37" s="3" customFormat="1" ht="16.5" customHeight="1">
      <c r="A1498" s="38">
        <v>157</v>
      </c>
      <c r="B1498" s="39">
        <v>10728</v>
      </c>
      <c r="C1498" s="38">
        <v>10319048</v>
      </c>
      <c r="D1498" s="40" t="s">
        <v>345</v>
      </c>
      <c r="E1498" s="58">
        <v>1000</v>
      </c>
      <c r="F1498" s="38">
        <v>92</v>
      </c>
      <c r="G1498" s="38" t="s">
        <v>23</v>
      </c>
      <c r="H1498" s="42">
        <v>16829.12</v>
      </c>
      <c r="I1498" s="57"/>
      <c r="J1498" s="44">
        <v>43065</v>
      </c>
      <c r="K1498" s="42">
        <v>0</v>
      </c>
      <c r="L1498" s="42">
        <v>11688.74</v>
      </c>
      <c r="M1498" s="44">
        <v>45199</v>
      </c>
      <c r="N1498" s="42">
        <f>H1498-L1498</f>
        <v>5140.3799999999992</v>
      </c>
      <c r="O1498" s="42">
        <v>0</v>
      </c>
      <c r="P1498" s="45">
        <v>0.13</v>
      </c>
      <c r="Q1498" s="42">
        <v>0</v>
      </c>
      <c r="R1498" s="42">
        <v>0</v>
      </c>
      <c r="S1498" s="42">
        <f>N1498</f>
        <v>5140.3799999999992</v>
      </c>
      <c r="T1498" s="38">
        <v>1802</v>
      </c>
      <c r="U1498" s="14">
        <f>S1498/H1498</f>
        <v>0.30544556102755221</v>
      </c>
      <c r="V1498" s="19"/>
      <c r="W1498" s="19"/>
      <c r="X1498" s="37" t="s">
        <v>3459</v>
      </c>
    </row>
    <row r="1499" spans="1:37" s="3" customFormat="1" ht="16.5" customHeight="1">
      <c r="A1499" s="38">
        <v>156</v>
      </c>
      <c r="B1499" s="39">
        <v>10728</v>
      </c>
      <c r="C1499" s="38">
        <v>10319046</v>
      </c>
      <c r="D1499" s="40" t="s">
        <v>344</v>
      </c>
      <c r="E1499" s="58">
        <v>410</v>
      </c>
      <c r="F1499" s="38">
        <v>92</v>
      </c>
      <c r="G1499" s="38" t="s">
        <v>23</v>
      </c>
      <c r="H1499" s="42">
        <v>4670.75</v>
      </c>
      <c r="I1499" s="57"/>
      <c r="J1499" s="44">
        <v>43065</v>
      </c>
      <c r="K1499" s="42">
        <v>0</v>
      </c>
      <c r="L1499" s="42">
        <v>3244.08</v>
      </c>
      <c r="M1499" s="44">
        <v>45199</v>
      </c>
      <c r="N1499" s="42">
        <f>H1499-L1499</f>
        <v>1426.67</v>
      </c>
      <c r="O1499" s="42">
        <v>0</v>
      </c>
      <c r="P1499" s="45">
        <v>0.13</v>
      </c>
      <c r="Q1499" s="42">
        <v>0</v>
      </c>
      <c r="R1499" s="42">
        <v>0</v>
      </c>
      <c r="S1499" s="42">
        <f>N1499</f>
        <v>1426.67</v>
      </c>
      <c r="T1499" s="38">
        <v>1802</v>
      </c>
      <c r="U1499" s="14">
        <f>S1499/H1499</f>
        <v>0.30544773323342078</v>
      </c>
      <c r="V1499" s="19"/>
      <c r="W1499" s="19"/>
      <c r="X1499" s="37" t="s">
        <v>3459</v>
      </c>
    </row>
    <row r="1500" spans="1:37" s="3" customFormat="1" ht="16.5" customHeight="1">
      <c r="A1500" s="38">
        <v>357</v>
      </c>
      <c r="B1500" s="39">
        <v>40704</v>
      </c>
      <c r="C1500" s="38">
        <v>10303204</v>
      </c>
      <c r="D1500" s="40" t="s">
        <v>877</v>
      </c>
      <c r="E1500" s="58">
        <v>4</v>
      </c>
      <c r="F1500" s="38">
        <v>92</v>
      </c>
      <c r="G1500" s="38" t="s">
        <v>23</v>
      </c>
      <c r="H1500" s="42">
        <v>5470.08</v>
      </c>
      <c r="I1500" s="57"/>
      <c r="J1500" s="44">
        <v>43065</v>
      </c>
      <c r="K1500" s="42">
        <v>0</v>
      </c>
      <c r="L1500" s="42">
        <v>3799.13</v>
      </c>
      <c r="M1500" s="44">
        <v>45199</v>
      </c>
      <c r="N1500" s="42">
        <f>H1500-K1500-L1500</f>
        <v>1670.9499999999998</v>
      </c>
      <c r="O1500" s="42">
        <v>0</v>
      </c>
      <c r="P1500" s="45">
        <v>0.13</v>
      </c>
      <c r="Q1500" s="42">
        <v>0</v>
      </c>
      <c r="R1500" s="42">
        <v>0</v>
      </c>
      <c r="S1500" s="42">
        <f>N1500-R1500</f>
        <v>1670.9499999999998</v>
      </c>
      <c r="T1500" s="38">
        <v>5000</v>
      </c>
      <c r="U1500" s="14">
        <f>S1500/H1500</f>
        <v>0.30547085234585231</v>
      </c>
      <c r="V1500" s="19"/>
      <c r="W1500" s="19"/>
      <c r="X1500" s="37" t="s">
        <v>3463</v>
      </c>
    </row>
    <row r="1501" spans="1:37" s="3" customFormat="1" ht="16.5" customHeight="1">
      <c r="A1501" s="38">
        <v>319</v>
      </c>
      <c r="B1501" s="39">
        <v>10741</v>
      </c>
      <c r="C1501" s="38">
        <v>10332873</v>
      </c>
      <c r="D1501" s="40" t="s">
        <v>1096</v>
      </c>
      <c r="E1501" s="38">
        <v>1</v>
      </c>
      <c r="F1501" s="38">
        <v>36</v>
      </c>
      <c r="G1501" s="38" t="s">
        <v>33</v>
      </c>
      <c r="H1501" s="42">
        <v>3770.49</v>
      </c>
      <c r="I1501" s="56"/>
      <c r="J1501" s="44">
        <v>44408</v>
      </c>
      <c r="K1501" s="42">
        <v>104.74</v>
      </c>
      <c r="L1501" s="42">
        <v>2513.6799999999998</v>
      </c>
      <c r="M1501" s="44">
        <v>45169</v>
      </c>
      <c r="N1501" s="42">
        <f>H1501-K1501-L1501</f>
        <v>1152.0700000000002</v>
      </c>
      <c r="O1501" s="42">
        <v>0</v>
      </c>
      <c r="P1501" s="45">
        <v>0.13</v>
      </c>
      <c r="Q1501" s="42">
        <v>0</v>
      </c>
      <c r="R1501" s="42">
        <v>0</v>
      </c>
      <c r="S1501" s="42">
        <f>N1501-R1501</f>
        <v>1152.0700000000002</v>
      </c>
      <c r="T1501" s="38">
        <v>5000</v>
      </c>
      <c r="U1501" s="14">
        <f>S1501/H1501</f>
        <v>0.30554914613220041</v>
      </c>
      <c r="V1501" s="19"/>
      <c r="W1501" s="19"/>
      <c r="X1501" s="37" t="s">
        <v>3462</v>
      </c>
    </row>
    <row r="1502" spans="1:37" s="3" customFormat="1" ht="16.5" customHeight="1">
      <c r="A1502" s="38">
        <v>299</v>
      </c>
      <c r="B1502" s="39">
        <v>10736</v>
      </c>
      <c r="C1502" s="38">
        <v>10283104</v>
      </c>
      <c r="D1502" s="40" t="s">
        <v>301</v>
      </c>
      <c r="E1502" s="38">
        <v>1</v>
      </c>
      <c r="F1502" s="38">
        <v>66</v>
      </c>
      <c r="G1502" s="38" t="s">
        <v>21</v>
      </c>
      <c r="H1502" s="42">
        <v>142241.73000000001</v>
      </c>
      <c r="I1502" s="55"/>
      <c r="J1502" s="44">
        <v>43765</v>
      </c>
      <c r="K1502" s="42">
        <v>0</v>
      </c>
      <c r="L1502" s="42">
        <v>92133.87</v>
      </c>
      <c r="M1502" s="44">
        <v>45138</v>
      </c>
      <c r="N1502" s="42">
        <f>H1502-K1502-L1502</f>
        <v>50107.860000000015</v>
      </c>
      <c r="O1502" s="42">
        <v>7360</v>
      </c>
      <c r="P1502" s="45">
        <v>0.13</v>
      </c>
      <c r="Q1502" s="42">
        <f>IF(P1502=13%,ROUND(O1502/(1+P1502)*P1502,2),ROUND(O1502/(1+0.03)*0.02,2))</f>
        <v>846.73</v>
      </c>
      <c r="R1502" s="42">
        <f>O1502-Q1502</f>
        <v>6513.27</v>
      </c>
      <c r="S1502" s="42">
        <f>N1502-R1502</f>
        <v>43594.590000000011</v>
      </c>
      <c r="T1502" s="38">
        <v>1601</v>
      </c>
      <c r="U1502" s="14">
        <f>S1502/H1502</f>
        <v>0.30648242256333641</v>
      </c>
      <c r="V1502" s="19"/>
      <c r="W1502" s="19"/>
      <c r="X1502" s="37" t="s">
        <v>3461</v>
      </c>
    </row>
    <row r="1503" spans="1:37" s="3" customFormat="1" ht="16.5" customHeight="1">
      <c r="A1503" s="38">
        <v>5</v>
      </c>
      <c r="B1503" s="39">
        <v>10709</v>
      </c>
      <c r="C1503" s="38">
        <v>10309712</v>
      </c>
      <c r="D1503" s="40" t="s">
        <v>2848</v>
      </c>
      <c r="E1503" s="38">
        <v>3</v>
      </c>
      <c r="F1503" s="38">
        <v>120</v>
      </c>
      <c r="G1503" s="38" t="s">
        <v>21</v>
      </c>
      <c r="H1503" s="42">
        <v>18333.330000000002</v>
      </c>
      <c r="I1503" s="2"/>
      <c r="J1503" s="44">
        <v>42359</v>
      </c>
      <c r="K1503" s="42">
        <v>0</v>
      </c>
      <c r="L1503" s="42">
        <v>12481.96</v>
      </c>
      <c r="M1503" s="44">
        <v>44985</v>
      </c>
      <c r="N1503" s="42">
        <f>H1503-K1503-L1503</f>
        <v>5851.3700000000026</v>
      </c>
      <c r="O1503" s="42">
        <v>240</v>
      </c>
      <c r="P1503" s="45">
        <v>0.13</v>
      </c>
      <c r="Q1503" s="42">
        <v>27.61</v>
      </c>
      <c r="R1503" s="42">
        <v>212.39</v>
      </c>
      <c r="S1503" s="42">
        <f>N1503-R1503</f>
        <v>5638.9800000000023</v>
      </c>
      <c r="T1503" s="38">
        <v>5000</v>
      </c>
      <c r="U1503" s="14">
        <f>S1503/H1503</f>
        <v>0.30758078319650611</v>
      </c>
      <c r="V1503" s="19"/>
      <c r="W1503" s="19"/>
      <c r="X1503" s="37" t="s">
        <v>3456</v>
      </c>
    </row>
    <row r="1504" spans="1:37" s="3" customFormat="1" ht="16.5" customHeight="1">
      <c r="A1504" s="38">
        <v>223</v>
      </c>
      <c r="B1504" s="39">
        <v>10744</v>
      </c>
      <c r="C1504" s="38">
        <v>10293943</v>
      </c>
      <c r="D1504" s="40" t="s">
        <v>567</v>
      </c>
      <c r="E1504" s="58">
        <v>4</v>
      </c>
      <c r="F1504" s="38">
        <v>91</v>
      </c>
      <c r="G1504" s="38" t="s">
        <v>23</v>
      </c>
      <c r="H1504" s="42">
        <v>2690.48</v>
      </c>
      <c r="I1504" s="57"/>
      <c r="J1504" s="44">
        <v>43094</v>
      </c>
      <c r="K1504" s="42">
        <v>0</v>
      </c>
      <c r="L1504" s="42">
        <v>1860.9</v>
      </c>
      <c r="M1504" s="44">
        <v>45199</v>
      </c>
      <c r="N1504" s="42">
        <f>H1504-K1504-L1504</f>
        <v>829.57999999999993</v>
      </c>
      <c r="O1504" s="42">
        <v>0</v>
      </c>
      <c r="P1504" s="45">
        <v>0.13</v>
      </c>
      <c r="Q1504" s="42">
        <v>0</v>
      </c>
      <c r="R1504" s="42">
        <v>0</v>
      </c>
      <c r="S1504" s="42">
        <f>N1504</f>
        <v>829.57999999999993</v>
      </c>
      <c r="T1504" s="38">
        <v>1601</v>
      </c>
      <c r="U1504" s="14">
        <f>S1504/H1504</f>
        <v>0.30833903244030803</v>
      </c>
      <c r="V1504" s="19"/>
      <c r="W1504" s="19"/>
      <c r="X1504" s="37" t="s">
        <v>3463</v>
      </c>
    </row>
    <row r="1505" spans="1:37" s="3" customFormat="1" ht="16.5" customHeight="1">
      <c r="A1505" s="38">
        <v>115</v>
      </c>
      <c r="B1505" s="39">
        <v>10724</v>
      </c>
      <c r="C1505" s="38">
        <v>10276736</v>
      </c>
      <c r="D1505" s="40" t="s">
        <v>292</v>
      </c>
      <c r="E1505" s="58">
        <v>30</v>
      </c>
      <c r="F1505" s="38">
        <v>91</v>
      </c>
      <c r="G1505" s="38" t="s">
        <v>23</v>
      </c>
      <c r="H1505" s="42">
        <v>67948.800000000003</v>
      </c>
      <c r="I1505" s="57"/>
      <c r="J1505" s="44">
        <v>43094</v>
      </c>
      <c r="K1505" s="42">
        <v>0</v>
      </c>
      <c r="L1505" s="42">
        <v>46997.04</v>
      </c>
      <c r="M1505" s="44">
        <v>45199</v>
      </c>
      <c r="N1505" s="42">
        <f>H1505-K1505-L1505</f>
        <v>20951.760000000002</v>
      </c>
      <c r="O1505" s="42">
        <v>0</v>
      </c>
      <c r="P1505" s="45">
        <v>0.13</v>
      </c>
      <c r="Q1505" s="42">
        <v>0</v>
      </c>
      <c r="R1505" s="42">
        <v>0</v>
      </c>
      <c r="S1505" s="42">
        <f>N1505-R1505</f>
        <v>20951.760000000002</v>
      </c>
      <c r="T1505" s="38">
        <v>5000</v>
      </c>
      <c r="U1505" s="14">
        <f>S1505/H1505</f>
        <v>0.30834628426109073</v>
      </c>
      <c r="V1505" s="19"/>
      <c r="W1505" s="19"/>
      <c r="X1505" s="37" t="s">
        <v>3459</v>
      </c>
    </row>
    <row r="1506" spans="1:37" s="3" customFormat="1" ht="16.5" customHeight="1">
      <c r="A1506" s="38">
        <v>358</v>
      </c>
      <c r="B1506" s="39">
        <v>40704</v>
      </c>
      <c r="C1506" s="38">
        <v>10303206</v>
      </c>
      <c r="D1506" s="40" t="s">
        <v>878</v>
      </c>
      <c r="E1506" s="58">
        <v>20</v>
      </c>
      <c r="F1506" s="38">
        <v>91</v>
      </c>
      <c r="G1506" s="38" t="s">
        <v>23</v>
      </c>
      <c r="H1506" s="42">
        <v>10256.6</v>
      </c>
      <c r="I1506" s="57"/>
      <c r="J1506" s="44">
        <v>43094</v>
      </c>
      <c r="K1506" s="42">
        <v>0</v>
      </c>
      <c r="L1506" s="42">
        <v>7094</v>
      </c>
      <c r="M1506" s="44">
        <v>45199</v>
      </c>
      <c r="N1506" s="42">
        <f>H1506-K1506-L1506</f>
        <v>3162.6000000000004</v>
      </c>
      <c r="O1506" s="42">
        <v>0</v>
      </c>
      <c r="P1506" s="45">
        <v>0.13</v>
      </c>
      <c r="Q1506" s="42">
        <v>0</v>
      </c>
      <c r="R1506" s="42">
        <v>0</v>
      </c>
      <c r="S1506" s="42">
        <f>N1506-R1506</f>
        <v>3162.6000000000004</v>
      </c>
      <c r="T1506" s="38">
        <v>5000</v>
      </c>
      <c r="U1506" s="14">
        <f>S1506/H1506</f>
        <v>0.30834779556578207</v>
      </c>
      <c r="V1506" s="19"/>
      <c r="W1506" s="19"/>
      <c r="X1506" s="37" t="s">
        <v>3463</v>
      </c>
    </row>
    <row r="1507" spans="1:37" s="3" customFormat="1" ht="16.5" customHeight="1">
      <c r="A1507" s="38">
        <v>361</v>
      </c>
      <c r="B1507" s="39">
        <v>40704</v>
      </c>
      <c r="C1507" s="38">
        <v>10303211</v>
      </c>
      <c r="D1507" s="40" t="s">
        <v>29</v>
      </c>
      <c r="E1507" s="58">
        <v>196</v>
      </c>
      <c r="F1507" s="38">
        <v>91</v>
      </c>
      <c r="G1507" s="38" t="s">
        <v>23</v>
      </c>
      <c r="H1507" s="42">
        <v>8308.44</v>
      </c>
      <c r="I1507" s="57"/>
      <c r="J1507" s="44">
        <v>43094</v>
      </c>
      <c r="K1507" s="42">
        <v>0</v>
      </c>
      <c r="L1507" s="42">
        <v>5746.52</v>
      </c>
      <c r="M1507" s="44">
        <v>45199</v>
      </c>
      <c r="N1507" s="42">
        <f>H1507-K1507-L1507</f>
        <v>2561.92</v>
      </c>
      <c r="O1507" s="42">
        <v>0</v>
      </c>
      <c r="P1507" s="45">
        <v>0.13</v>
      </c>
      <c r="Q1507" s="42">
        <v>0</v>
      </c>
      <c r="R1507" s="42">
        <v>0</v>
      </c>
      <c r="S1507" s="42">
        <f>N1507-R1507</f>
        <v>2561.92</v>
      </c>
      <c r="T1507" s="38">
        <v>5000</v>
      </c>
      <c r="U1507" s="14">
        <f>S1507/H1507</f>
        <v>0.30835150762357311</v>
      </c>
      <c r="V1507" s="19"/>
      <c r="W1507" s="19"/>
      <c r="X1507" s="37" t="s">
        <v>3463</v>
      </c>
    </row>
    <row r="1508" spans="1:37" s="3" customFormat="1" ht="16.5" customHeight="1">
      <c r="A1508" s="38">
        <v>103</v>
      </c>
      <c r="B1508" s="39">
        <v>10724</v>
      </c>
      <c r="C1508" s="38">
        <v>10276735</v>
      </c>
      <c r="D1508" s="40" t="s">
        <v>283</v>
      </c>
      <c r="E1508" s="58">
        <v>5</v>
      </c>
      <c r="F1508" s="38">
        <v>91</v>
      </c>
      <c r="G1508" s="38" t="s">
        <v>23</v>
      </c>
      <c r="H1508" s="42">
        <v>6367.5</v>
      </c>
      <c r="I1508" s="57"/>
      <c r="J1508" s="44">
        <v>43094</v>
      </c>
      <c r="K1508" s="42">
        <v>0</v>
      </c>
      <c r="L1508" s="42">
        <v>4403.9799999999996</v>
      </c>
      <c r="M1508" s="44">
        <v>45199</v>
      </c>
      <c r="N1508" s="42">
        <f>H1508-K1508-L1508</f>
        <v>1963.5200000000004</v>
      </c>
      <c r="O1508" s="42">
        <v>0</v>
      </c>
      <c r="P1508" s="45">
        <v>0.13</v>
      </c>
      <c r="Q1508" s="42">
        <v>0</v>
      </c>
      <c r="R1508" s="42">
        <v>0</v>
      </c>
      <c r="S1508" s="42">
        <f>N1508-R1508</f>
        <v>1963.5200000000004</v>
      </c>
      <c r="T1508" s="38">
        <v>5000</v>
      </c>
      <c r="U1508" s="14">
        <f>S1508/H1508</f>
        <v>0.3083659206910091</v>
      </c>
      <c r="V1508" s="19"/>
      <c r="W1508" s="19"/>
      <c r="X1508" s="37" t="s">
        <v>3459</v>
      </c>
    </row>
    <row r="1509" spans="1:37" s="3" customFormat="1" ht="16.5" customHeight="1">
      <c r="A1509" s="38">
        <v>659</v>
      </c>
      <c r="B1509" s="39">
        <v>10729</v>
      </c>
      <c r="C1509" s="38">
        <v>10292924</v>
      </c>
      <c r="D1509" s="40" t="s">
        <v>3266</v>
      </c>
      <c r="E1509" s="58">
        <v>2</v>
      </c>
      <c r="F1509" s="38">
        <v>82</v>
      </c>
      <c r="G1509" s="38" t="s">
        <v>23</v>
      </c>
      <c r="H1509" s="42">
        <v>2735.04</v>
      </c>
      <c r="I1509" s="37"/>
      <c r="J1509" s="44">
        <v>43367</v>
      </c>
      <c r="K1509" s="42">
        <v>0</v>
      </c>
      <c r="L1509" s="42">
        <v>1891.06</v>
      </c>
      <c r="M1509" s="44">
        <v>45259</v>
      </c>
      <c r="N1509" s="42">
        <v>843.98</v>
      </c>
      <c r="O1509" s="42">
        <v>0</v>
      </c>
      <c r="P1509" s="45">
        <f>IF(J1509&lt;DATEVALUE("2009-1-1"),3%,13%)</f>
        <v>0.13</v>
      </c>
      <c r="Q1509" s="42">
        <f>IF(P1509=13%,ROUND(O1509/(1+P1509)*P1509,2),ROUND(O1509/(1+0.03)*0.02,2))</f>
        <v>0</v>
      </c>
      <c r="R1509" s="42">
        <f>O1509-Q1509</f>
        <v>0</v>
      </c>
      <c r="S1509" s="42">
        <f>N1509-R1509</f>
        <v>843.98</v>
      </c>
      <c r="T1509" s="38">
        <v>5000</v>
      </c>
      <c r="U1509" s="14">
        <f>S1509/H1509</f>
        <v>0.30858049608049609</v>
      </c>
      <c r="V1509" s="19"/>
      <c r="W1509" s="19"/>
      <c r="X1509" s="37" t="s">
        <v>3459</v>
      </c>
    </row>
    <row r="1510" spans="1:37" s="3" customFormat="1" ht="16.5" customHeight="1">
      <c r="A1510" s="38">
        <v>658</v>
      </c>
      <c r="B1510" s="39">
        <v>10729</v>
      </c>
      <c r="C1510" s="38">
        <v>10292923</v>
      </c>
      <c r="D1510" s="40" t="s">
        <v>3265</v>
      </c>
      <c r="E1510" s="58">
        <v>1</v>
      </c>
      <c r="F1510" s="38">
        <v>82</v>
      </c>
      <c r="G1510" s="38" t="s">
        <v>23</v>
      </c>
      <c r="H1510" s="42">
        <v>1965.81</v>
      </c>
      <c r="I1510" s="37"/>
      <c r="J1510" s="44">
        <v>43367</v>
      </c>
      <c r="K1510" s="42">
        <v>0</v>
      </c>
      <c r="L1510" s="42">
        <v>1359.13</v>
      </c>
      <c r="M1510" s="44">
        <v>45259</v>
      </c>
      <c r="N1510" s="42">
        <v>606.67999999999995</v>
      </c>
      <c r="O1510" s="42">
        <v>0</v>
      </c>
      <c r="P1510" s="45">
        <f>IF(J1510&lt;DATEVALUE("2009-1-1"),3%,13%)</f>
        <v>0.13</v>
      </c>
      <c r="Q1510" s="42">
        <f>IF(P1510=13%,ROUND(O1510/(1+P1510)*P1510,2),ROUND(O1510/(1+0.03)*0.02,2))</f>
        <v>0</v>
      </c>
      <c r="R1510" s="42">
        <f>O1510-Q1510</f>
        <v>0</v>
      </c>
      <c r="S1510" s="42">
        <f>N1510-R1510</f>
        <v>606.67999999999995</v>
      </c>
      <c r="T1510" s="38">
        <v>5000</v>
      </c>
      <c r="U1510" s="14">
        <f>S1510/H1510</f>
        <v>0.30861578687665642</v>
      </c>
      <c r="V1510" s="19"/>
      <c r="W1510" s="19"/>
      <c r="X1510" s="37" t="s">
        <v>3459</v>
      </c>
    </row>
    <row r="1511" spans="1:37" s="3" customFormat="1" ht="16.5" customHeight="1">
      <c r="A1511" s="38">
        <v>523</v>
      </c>
      <c r="B1511" s="39">
        <v>40712</v>
      </c>
      <c r="C1511" s="38">
        <v>10303684</v>
      </c>
      <c r="D1511" s="40" t="s">
        <v>1744</v>
      </c>
      <c r="E1511" s="38">
        <v>1</v>
      </c>
      <c r="F1511" s="38">
        <v>98</v>
      </c>
      <c r="G1511" s="38" t="s">
        <v>23</v>
      </c>
      <c r="H1511" s="42">
        <v>1176.92</v>
      </c>
      <c r="I1511" s="55"/>
      <c r="J1511" s="44">
        <v>42879</v>
      </c>
      <c r="K1511" s="42">
        <v>0</v>
      </c>
      <c r="L1511" s="42">
        <v>812.37</v>
      </c>
      <c r="M1511" s="44">
        <v>45138</v>
      </c>
      <c r="N1511" s="42">
        <f>H1511-K1511-L1511</f>
        <v>364.55000000000007</v>
      </c>
      <c r="O1511" s="42">
        <v>0</v>
      </c>
      <c r="P1511" s="45">
        <v>0.13</v>
      </c>
      <c r="Q1511" s="42">
        <v>0</v>
      </c>
      <c r="R1511" s="42">
        <v>0</v>
      </c>
      <c r="S1511" s="42">
        <v>364.55</v>
      </c>
      <c r="T1511" s="38">
        <v>5000</v>
      </c>
      <c r="U1511" s="14">
        <f>S1511/H1511</f>
        <v>0.30974917581483874</v>
      </c>
      <c r="V1511" s="19"/>
      <c r="W1511" s="19"/>
      <c r="X1511" s="37" t="s">
        <v>3467</v>
      </c>
    </row>
    <row r="1512" spans="1:37" s="3" customFormat="1" ht="16.5" customHeight="1">
      <c r="A1512" s="38">
        <v>154</v>
      </c>
      <c r="B1512" s="39">
        <v>10736</v>
      </c>
      <c r="C1512" s="38">
        <v>10284222</v>
      </c>
      <c r="D1512" s="40" t="s">
        <v>1926</v>
      </c>
      <c r="E1512" s="31">
        <v>1</v>
      </c>
      <c r="F1512" s="38">
        <v>101</v>
      </c>
      <c r="G1512" s="38" t="s">
        <v>23</v>
      </c>
      <c r="H1512" s="42">
        <v>2094.02</v>
      </c>
      <c r="I1512" s="49"/>
      <c r="J1512" s="44">
        <v>42792</v>
      </c>
      <c r="K1512" s="42">
        <v>0</v>
      </c>
      <c r="L1512" s="42">
        <v>1443.69</v>
      </c>
      <c r="M1512" s="44">
        <v>45107</v>
      </c>
      <c r="N1512" s="42">
        <f>H1512-K1512-L1512</f>
        <v>650.32999999999993</v>
      </c>
      <c r="O1512" s="42">
        <v>0</v>
      </c>
      <c r="P1512" s="45">
        <v>0.13</v>
      </c>
      <c r="Q1512" s="42">
        <v>0</v>
      </c>
      <c r="R1512" s="42">
        <v>0</v>
      </c>
      <c r="S1512" s="42">
        <f>N1512-R1512</f>
        <v>650.32999999999993</v>
      </c>
      <c r="T1512" s="38">
        <v>5000</v>
      </c>
      <c r="U1512" s="14">
        <f>S1512/H1512</f>
        <v>0.31056532411342774</v>
      </c>
      <c r="V1512" s="19"/>
      <c r="W1512" s="19"/>
      <c r="X1512" s="37" t="s">
        <v>3461</v>
      </c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</row>
    <row r="1513" spans="1:37" s="3" customFormat="1" ht="16.5" customHeight="1">
      <c r="A1513" s="38">
        <v>153</v>
      </c>
      <c r="B1513" s="39">
        <v>10736</v>
      </c>
      <c r="C1513" s="38">
        <v>10284221</v>
      </c>
      <c r="D1513" s="40" t="s">
        <v>1194</v>
      </c>
      <c r="E1513" s="31">
        <v>5</v>
      </c>
      <c r="F1513" s="38">
        <v>101</v>
      </c>
      <c r="G1513" s="38" t="s">
        <v>23</v>
      </c>
      <c r="H1513" s="42">
        <v>10470.1</v>
      </c>
      <c r="I1513" s="49"/>
      <c r="J1513" s="44">
        <v>42792</v>
      </c>
      <c r="K1513" s="42">
        <v>0</v>
      </c>
      <c r="L1513" s="42">
        <v>7218.25</v>
      </c>
      <c r="M1513" s="44">
        <v>45107</v>
      </c>
      <c r="N1513" s="42">
        <f>H1513-K1513-L1513</f>
        <v>3251.8500000000004</v>
      </c>
      <c r="O1513" s="42">
        <v>0</v>
      </c>
      <c r="P1513" s="45">
        <v>0.13</v>
      </c>
      <c r="Q1513" s="42">
        <v>0</v>
      </c>
      <c r="R1513" s="42">
        <v>0</v>
      </c>
      <c r="S1513" s="42">
        <f>N1513-R1513</f>
        <v>3251.8500000000004</v>
      </c>
      <c r="T1513" s="38">
        <v>5000</v>
      </c>
      <c r="U1513" s="14">
        <f>S1513/H1513</f>
        <v>0.31058442612773518</v>
      </c>
      <c r="V1513" s="19"/>
      <c r="W1513" s="19"/>
      <c r="X1513" s="37" t="s">
        <v>3461</v>
      </c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</row>
    <row r="1514" spans="1:37" s="3" customFormat="1" ht="16.5" customHeight="1">
      <c r="A1514" s="38">
        <v>660</v>
      </c>
      <c r="B1514" s="39">
        <v>10729</v>
      </c>
      <c r="C1514" s="38">
        <v>10292927</v>
      </c>
      <c r="D1514" s="40" t="s">
        <v>3267</v>
      </c>
      <c r="E1514" s="58">
        <v>8</v>
      </c>
      <c r="F1514" s="38">
        <v>81</v>
      </c>
      <c r="G1514" s="38" t="s">
        <v>23</v>
      </c>
      <c r="H1514" s="42">
        <v>6324.78</v>
      </c>
      <c r="I1514" s="37"/>
      <c r="J1514" s="44">
        <v>43400</v>
      </c>
      <c r="K1514" s="42">
        <v>0</v>
      </c>
      <c r="L1514" s="42">
        <v>4356.24</v>
      </c>
      <c r="M1514" s="44">
        <v>45259</v>
      </c>
      <c r="N1514" s="42">
        <v>1968.54</v>
      </c>
      <c r="O1514" s="42">
        <v>0</v>
      </c>
      <c r="P1514" s="45">
        <f>IF(J1514&lt;DATEVALUE("2009-1-1"),3%,13%)</f>
        <v>0.13</v>
      </c>
      <c r="Q1514" s="42">
        <f>IF(P1514=13%,ROUND(O1514/(1+P1514)*P1514,2),ROUND(O1514/(1+0.03)*0.02,2))</f>
        <v>0</v>
      </c>
      <c r="R1514" s="42">
        <f>O1514-Q1514</f>
        <v>0</v>
      </c>
      <c r="S1514" s="42">
        <f>N1514-R1514</f>
        <v>1968.54</v>
      </c>
      <c r="T1514" s="38">
        <v>5000</v>
      </c>
      <c r="U1514" s="14">
        <f>S1514/H1514</f>
        <v>0.31124244637758153</v>
      </c>
      <c r="V1514" s="19"/>
      <c r="W1514" s="19"/>
      <c r="X1514" s="37" t="s">
        <v>3459</v>
      </c>
    </row>
    <row r="1515" spans="1:37" s="3" customFormat="1" ht="16.5" customHeight="1">
      <c r="A1515" s="38">
        <v>9</v>
      </c>
      <c r="B1515" s="39">
        <v>10873</v>
      </c>
      <c r="C1515" s="38">
        <v>10312852</v>
      </c>
      <c r="D1515" s="40" t="s">
        <v>1592</v>
      </c>
      <c r="E1515" s="38">
        <v>1</v>
      </c>
      <c r="F1515" s="38">
        <v>120</v>
      </c>
      <c r="G1515" s="38" t="s">
        <v>21</v>
      </c>
      <c r="H1515" s="42">
        <v>31000</v>
      </c>
      <c r="I1515" s="55"/>
      <c r="J1515" s="44">
        <v>42488</v>
      </c>
      <c r="K1515" s="42">
        <v>0</v>
      </c>
      <c r="L1515" s="42">
        <v>21351.35</v>
      </c>
      <c r="M1515" s="44">
        <v>45138</v>
      </c>
      <c r="N1515" s="42">
        <f>H1515-K1515-L1515</f>
        <v>9648.6500000000015</v>
      </c>
      <c r="O1515" s="42">
        <v>0</v>
      </c>
      <c r="P1515" s="45">
        <v>0.13</v>
      </c>
      <c r="Q1515" s="42">
        <v>0</v>
      </c>
      <c r="R1515" s="42">
        <v>0</v>
      </c>
      <c r="S1515" s="42">
        <f>N1515-R1515</f>
        <v>9648.6500000000015</v>
      </c>
      <c r="T1515" s="38">
        <v>1802</v>
      </c>
      <c r="U1515" s="14">
        <f>S1515/H1515</f>
        <v>0.31124677419354846</v>
      </c>
      <c r="V1515" s="19"/>
      <c r="W1515" s="19"/>
      <c r="X1515" s="37" t="s">
        <v>3480</v>
      </c>
    </row>
    <row r="1516" spans="1:37" s="3" customFormat="1" ht="16.5" customHeight="1">
      <c r="A1516" s="38">
        <v>662</v>
      </c>
      <c r="B1516" s="39">
        <v>10729</v>
      </c>
      <c r="C1516" s="38">
        <v>10292929</v>
      </c>
      <c r="D1516" s="40" t="s">
        <v>3268</v>
      </c>
      <c r="E1516" s="58">
        <v>36</v>
      </c>
      <c r="F1516" s="38">
        <v>81</v>
      </c>
      <c r="G1516" s="38" t="s">
        <v>23</v>
      </c>
      <c r="H1516" s="42">
        <v>76923</v>
      </c>
      <c r="I1516" s="37"/>
      <c r="J1516" s="44">
        <v>43400</v>
      </c>
      <c r="K1516" s="42">
        <v>0</v>
      </c>
      <c r="L1516" s="42">
        <v>52980.77</v>
      </c>
      <c r="M1516" s="44">
        <v>45259</v>
      </c>
      <c r="N1516" s="42">
        <v>23942.23</v>
      </c>
      <c r="O1516" s="42">
        <v>0</v>
      </c>
      <c r="P1516" s="45">
        <f>IF(J1516&lt;DATEVALUE("2009-1-1"),3%,13%)</f>
        <v>0.13</v>
      </c>
      <c r="Q1516" s="42">
        <f>IF(P1516=13%,ROUND(O1516/(1+P1516)*P1516,2),ROUND(O1516/(1+0.03)*0.02,2))</f>
        <v>0</v>
      </c>
      <c r="R1516" s="42">
        <f>O1516-Q1516</f>
        <v>0</v>
      </c>
      <c r="S1516" s="42">
        <f>N1516-R1516</f>
        <v>23942.23</v>
      </c>
      <c r="T1516" s="38">
        <v>5000</v>
      </c>
      <c r="U1516" s="14">
        <f>S1516/H1516</f>
        <v>0.31124930124930122</v>
      </c>
      <c r="V1516" s="19"/>
      <c r="W1516" s="19"/>
      <c r="X1516" s="37" t="s">
        <v>3459</v>
      </c>
    </row>
    <row r="1517" spans="1:37" s="3" customFormat="1" ht="16.5" customHeight="1">
      <c r="A1517" s="38">
        <v>7</v>
      </c>
      <c r="B1517" s="39">
        <v>10877</v>
      </c>
      <c r="C1517" s="38">
        <v>10324440</v>
      </c>
      <c r="D1517" s="40" t="s">
        <v>2409</v>
      </c>
      <c r="E1517" s="38">
        <v>1</v>
      </c>
      <c r="F1517" s="38">
        <v>120</v>
      </c>
      <c r="G1517" s="38" t="s">
        <v>262</v>
      </c>
      <c r="H1517" s="42">
        <v>309962.65999999997</v>
      </c>
      <c r="I1517" s="2"/>
      <c r="J1517" s="44">
        <v>42396</v>
      </c>
      <c r="K1517" s="42">
        <v>0</v>
      </c>
      <c r="L1517" s="42">
        <v>213486.74</v>
      </c>
      <c r="M1517" s="44">
        <v>45046</v>
      </c>
      <c r="N1517" s="42">
        <f>H1517-K1517-L1517</f>
        <v>96475.919999999984</v>
      </c>
      <c r="O1517" s="42">
        <v>0</v>
      </c>
      <c r="P1517" s="45">
        <v>0.13</v>
      </c>
      <c r="Q1517" s="42">
        <v>0</v>
      </c>
      <c r="R1517" s="42">
        <v>0</v>
      </c>
      <c r="S1517" s="42">
        <f>N1517-R1517</f>
        <v>96475.919999999984</v>
      </c>
      <c r="T1517" s="38">
        <v>5000</v>
      </c>
      <c r="U1517" s="14">
        <f>S1517/H1517</f>
        <v>0.31125013574215676</v>
      </c>
      <c r="V1517" s="19"/>
      <c r="W1517" s="19"/>
      <c r="X1517" s="37" t="s">
        <v>3462</v>
      </c>
    </row>
    <row r="1518" spans="1:37" s="3" customFormat="1" ht="16.5" customHeight="1">
      <c r="A1518" s="38">
        <v>639</v>
      </c>
      <c r="B1518" s="39">
        <v>40712</v>
      </c>
      <c r="C1518" s="38">
        <v>10319406</v>
      </c>
      <c r="D1518" s="40" t="s">
        <v>1792</v>
      </c>
      <c r="E1518" s="38">
        <v>1</v>
      </c>
      <c r="F1518" s="38">
        <v>120</v>
      </c>
      <c r="G1518" s="38" t="s">
        <v>75</v>
      </c>
      <c r="H1518" s="42">
        <v>380865.01</v>
      </c>
      <c r="I1518" s="55"/>
      <c r="J1518" s="44">
        <v>42488</v>
      </c>
      <c r="K1518" s="42">
        <v>0</v>
      </c>
      <c r="L1518" s="42">
        <v>262320.71999999997</v>
      </c>
      <c r="M1518" s="44">
        <v>45138</v>
      </c>
      <c r="N1518" s="42">
        <f>H1518-K1518-L1518</f>
        <v>118544.29000000004</v>
      </c>
      <c r="O1518" s="42">
        <v>0</v>
      </c>
      <c r="P1518" s="45">
        <v>0.13</v>
      </c>
      <c r="Q1518" s="42">
        <v>0</v>
      </c>
      <c r="R1518" s="42">
        <v>0</v>
      </c>
      <c r="S1518" s="42">
        <v>118544.29</v>
      </c>
      <c r="T1518" s="38">
        <v>1802</v>
      </c>
      <c r="U1518" s="14">
        <f>S1518/H1518</f>
        <v>0.31125014608194118</v>
      </c>
      <c r="V1518" s="19"/>
      <c r="W1518" s="19"/>
      <c r="X1518" s="37" t="s">
        <v>3467</v>
      </c>
    </row>
    <row r="1519" spans="1:37" s="3" customFormat="1" ht="16.5" customHeight="1">
      <c r="A1519" s="38">
        <v>10</v>
      </c>
      <c r="B1519" s="39">
        <v>10873</v>
      </c>
      <c r="C1519" s="38">
        <v>10312853</v>
      </c>
      <c r="D1519" s="40" t="s">
        <v>1593</v>
      </c>
      <c r="E1519" s="38">
        <v>1</v>
      </c>
      <c r="F1519" s="38">
        <v>120</v>
      </c>
      <c r="G1519" s="38" t="s">
        <v>21</v>
      </c>
      <c r="H1519" s="42">
        <v>150700</v>
      </c>
      <c r="I1519" s="55"/>
      <c r="J1519" s="44">
        <v>42488</v>
      </c>
      <c r="K1519" s="42">
        <v>0</v>
      </c>
      <c r="L1519" s="42">
        <v>103794.57</v>
      </c>
      <c r="M1519" s="44">
        <v>45138</v>
      </c>
      <c r="N1519" s="42">
        <f>H1519-K1519-L1519</f>
        <v>46905.429999999993</v>
      </c>
      <c r="O1519" s="42">
        <v>0</v>
      </c>
      <c r="P1519" s="45">
        <v>0.13</v>
      </c>
      <c r="Q1519" s="42">
        <v>0</v>
      </c>
      <c r="R1519" s="42">
        <v>0</v>
      </c>
      <c r="S1519" s="42">
        <f>N1519-R1519</f>
        <v>46905.429999999993</v>
      </c>
      <c r="T1519" s="38">
        <v>1802</v>
      </c>
      <c r="U1519" s="14">
        <f>S1519/H1519</f>
        <v>0.31125036496350361</v>
      </c>
      <c r="V1519" s="19"/>
      <c r="W1519" s="19"/>
      <c r="X1519" s="37" t="s">
        <v>3480</v>
      </c>
    </row>
    <row r="1520" spans="1:37" s="3" customFormat="1" ht="16.5" customHeight="1">
      <c r="A1520" s="38">
        <v>640</v>
      </c>
      <c r="B1520" s="39">
        <v>40712</v>
      </c>
      <c r="C1520" s="38">
        <v>10319407</v>
      </c>
      <c r="D1520" s="40" t="s">
        <v>1793</v>
      </c>
      <c r="E1520" s="38">
        <v>1</v>
      </c>
      <c r="F1520" s="38">
        <v>120</v>
      </c>
      <c r="G1520" s="38" t="s">
        <v>21</v>
      </c>
      <c r="H1520" s="42">
        <v>113570.59</v>
      </c>
      <c r="I1520" s="55"/>
      <c r="J1520" s="44">
        <v>42488</v>
      </c>
      <c r="K1520" s="42">
        <v>0</v>
      </c>
      <c r="L1520" s="42">
        <v>78221.7</v>
      </c>
      <c r="M1520" s="44">
        <v>45138</v>
      </c>
      <c r="N1520" s="42">
        <f>H1520-K1520-L1520</f>
        <v>35348.89</v>
      </c>
      <c r="O1520" s="42">
        <v>0</v>
      </c>
      <c r="P1520" s="45">
        <v>0.13</v>
      </c>
      <c r="Q1520" s="42">
        <v>0</v>
      </c>
      <c r="R1520" s="42">
        <v>0</v>
      </c>
      <c r="S1520" s="42">
        <v>35348.89</v>
      </c>
      <c r="T1520" s="38">
        <v>1802</v>
      </c>
      <c r="U1520" s="14">
        <f>S1520/H1520</f>
        <v>0.31125038621354351</v>
      </c>
      <c r="V1520" s="19"/>
      <c r="W1520" s="19"/>
      <c r="X1520" s="37" t="s">
        <v>3467</v>
      </c>
    </row>
    <row r="1521" spans="1:37" s="3" customFormat="1" ht="16.5" customHeight="1">
      <c r="A1521" s="38">
        <v>663</v>
      </c>
      <c r="B1521" s="39">
        <v>10729</v>
      </c>
      <c r="C1521" s="38">
        <v>10292930</v>
      </c>
      <c r="D1521" s="40" t="s">
        <v>3269</v>
      </c>
      <c r="E1521" s="58">
        <v>4</v>
      </c>
      <c r="F1521" s="38">
        <v>81</v>
      </c>
      <c r="G1521" s="38" t="s">
        <v>23</v>
      </c>
      <c r="H1521" s="42">
        <v>9401.7199999999993</v>
      </c>
      <c r="I1521" s="37"/>
      <c r="J1521" s="44">
        <v>43400</v>
      </c>
      <c r="K1521" s="42">
        <v>0</v>
      </c>
      <c r="L1521" s="42">
        <v>6475.43</v>
      </c>
      <c r="M1521" s="44">
        <v>45259</v>
      </c>
      <c r="N1521" s="42">
        <v>2926.29</v>
      </c>
      <c r="O1521" s="42">
        <v>0</v>
      </c>
      <c r="P1521" s="45">
        <f>IF(J1521&lt;DATEVALUE("2009-1-1"),3%,13%)</f>
        <v>0.13</v>
      </c>
      <c r="Q1521" s="42">
        <f>IF(P1521=13%,ROUND(O1521/(1+P1521)*P1521,2),ROUND(O1521/(1+0.03)*0.02,2))</f>
        <v>0</v>
      </c>
      <c r="R1521" s="42">
        <f>O1521-Q1521</f>
        <v>0</v>
      </c>
      <c r="S1521" s="42">
        <f>N1521-R1521</f>
        <v>2926.29</v>
      </c>
      <c r="T1521" s="38">
        <v>5000</v>
      </c>
      <c r="U1521" s="14">
        <f>S1521/H1521</f>
        <v>0.31125049459035159</v>
      </c>
      <c r="V1521" s="19"/>
      <c r="W1521" s="19"/>
      <c r="X1521" s="37" t="s">
        <v>3459</v>
      </c>
    </row>
    <row r="1522" spans="1:37" s="3" customFormat="1" ht="16.5" customHeight="1">
      <c r="A1522" s="38">
        <v>701</v>
      </c>
      <c r="B1522" s="39">
        <v>40708</v>
      </c>
      <c r="C1522" s="38">
        <v>10278826</v>
      </c>
      <c r="D1522" s="40" t="s">
        <v>904</v>
      </c>
      <c r="E1522" s="58">
        <v>16</v>
      </c>
      <c r="F1522" s="38">
        <v>90</v>
      </c>
      <c r="G1522" s="38" t="s">
        <v>23</v>
      </c>
      <c r="H1522" s="42">
        <v>19682.560000000001</v>
      </c>
      <c r="I1522" s="57"/>
      <c r="J1522" s="44">
        <v>43124</v>
      </c>
      <c r="K1522" s="42">
        <v>0</v>
      </c>
      <c r="L1522" s="42">
        <v>13556.34</v>
      </c>
      <c r="M1522" s="44">
        <v>45199</v>
      </c>
      <c r="N1522" s="42">
        <f>H1522-L1522</f>
        <v>6126.2200000000012</v>
      </c>
      <c r="O1522" s="42">
        <v>0</v>
      </c>
      <c r="P1522" s="45">
        <v>0.13</v>
      </c>
      <c r="Q1522" s="42">
        <v>0</v>
      </c>
      <c r="R1522" s="42">
        <v>0</v>
      </c>
      <c r="S1522" s="42">
        <f>N1522</f>
        <v>6126.2200000000012</v>
      </c>
      <c r="T1522" s="38">
        <v>5000</v>
      </c>
      <c r="U1522" s="14">
        <f>S1522/H1522</f>
        <v>0.31125117870846075</v>
      </c>
      <c r="V1522" s="19"/>
      <c r="W1522" s="19"/>
      <c r="X1522" s="37" t="s">
        <v>3467</v>
      </c>
    </row>
    <row r="1523" spans="1:37" s="3" customFormat="1" ht="16.5" customHeight="1">
      <c r="A1523" s="38">
        <v>661</v>
      </c>
      <c r="B1523" s="39">
        <v>10729</v>
      </c>
      <c r="C1523" s="38">
        <v>10292928</v>
      </c>
      <c r="D1523" s="40" t="s">
        <v>400</v>
      </c>
      <c r="E1523" s="58">
        <v>40</v>
      </c>
      <c r="F1523" s="38">
        <v>81</v>
      </c>
      <c r="G1523" s="38" t="s">
        <v>23</v>
      </c>
      <c r="H1523" s="42">
        <v>6837.6</v>
      </c>
      <c r="I1523" s="37"/>
      <c r="J1523" s="44">
        <v>43400</v>
      </c>
      <c r="K1523" s="42">
        <v>0</v>
      </c>
      <c r="L1523" s="42">
        <v>4709.3</v>
      </c>
      <c r="M1523" s="44">
        <v>45259</v>
      </c>
      <c r="N1523" s="42">
        <v>2128.3000000000002</v>
      </c>
      <c r="O1523" s="42">
        <v>0</v>
      </c>
      <c r="P1523" s="45">
        <f>IF(J1523&lt;DATEVALUE("2009-1-1"),3%,13%)</f>
        <v>0.13</v>
      </c>
      <c r="Q1523" s="42">
        <f>IF(P1523=13%,ROUND(O1523/(1+P1523)*P1523,2),ROUND(O1523/(1+0.03)*0.02,2))</f>
        <v>0</v>
      </c>
      <c r="R1523" s="42">
        <f>O1523-Q1523</f>
        <v>0</v>
      </c>
      <c r="S1523" s="42">
        <f>N1523-R1523</f>
        <v>2128.3000000000002</v>
      </c>
      <c r="T1523" s="38">
        <v>5000</v>
      </c>
      <c r="U1523" s="14">
        <f>S1523/H1523</f>
        <v>0.31126418626418628</v>
      </c>
      <c r="V1523" s="19"/>
      <c r="W1523" s="19"/>
      <c r="X1523" s="37" t="s">
        <v>3459</v>
      </c>
    </row>
    <row r="1524" spans="1:37" s="3" customFormat="1" ht="16.5" customHeight="1">
      <c r="A1524" s="38">
        <v>604</v>
      </c>
      <c r="B1524" s="39">
        <v>10729</v>
      </c>
      <c r="C1524" s="38">
        <v>10292932</v>
      </c>
      <c r="D1524" s="40" t="s">
        <v>3238</v>
      </c>
      <c r="E1524" s="58">
        <v>1</v>
      </c>
      <c r="F1524" s="38">
        <v>81</v>
      </c>
      <c r="G1524" s="38" t="s">
        <v>23</v>
      </c>
      <c r="H1524" s="42">
        <v>4700</v>
      </c>
      <c r="I1524" s="37"/>
      <c r="J1524" s="44">
        <v>43400</v>
      </c>
      <c r="K1524" s="42">
        <v>0</v>
      </c>
      <c r="L1524" s="42">
        <v>3237.02</v>
      </c>
      <c r="M1524" s="44">
        <v>45259</v>
      </c>
      <c r="N1524" s="42">
        <v>1462.98</v>
      </c>
      <c r="O1524" s="42">
        <v>0</v>
      </c>
      <c r="P1524" s="45">
        <f>IF(J1524&lt;DATEVALUE("2009-1-1"),3%,13%)</f>
        <v>0.13</v>
      </c>
      <c r="Q1524" s="42">
        <f>IF(P1524=13%,ROUND(O1524/(1+P1524)*P1524,2),ROUND(O1524/(1+0.03)*0.02,2))</f>
        <v>0</v>
      </c>
      <c r="R1524" s="42">
        <f>O1524-Q1524</f>
        <v>0</v>
      </c>
      <c r="S1524" s="42">
        <f>N1524-R1524</f>
        <v>1462.98</v>
      </c>
      <c r="T1524" s="38">
        <v>2506</v>
      </c>
      <c r="U1524" s="14">
        <f>S1524/H1524</f>
        <v>0.31127234042553192</v>
      </c>
      <c r="V1524" s="19"/>
      <c r="W1524" s="19"/>
      <c r="X1524" s="37" t="s">
        <v>3459</v>
      </c>
    </row>
    <row r="1525" spans="1:37" s="3" customFormat="1" ht="16.5" customHeight="1">
      <c r="A1525" s="38">
        <v>71</v>
      </c>
      <c r="B1525" s="39">
        <v>10744</v>
      </c>
      <c r="C1525" s="38">
        <v>10293988</v>
      </c>
      <c r="D1525" s="40" t="s">
        <v>2391</v>
      </c>
      <c r="E1525" s="38">
        <v>8</v>
      </c>
      <c r="F1525" s="38">
        <v>120</v>
      </c>
      <c r="G1525" s="38" t="s">
        <v>21</v>
      </c>
      <c r="H1525" s="42">
        <v>6008.96</v>
      </c>
      <c r="I1525" s="2"/>
      <c r="J1525" s="44">
        <v>43311</v>
      </c>
      <c r="K1525" s="42">
        <v>0</v>
      </c>
      <c r="L1525" s="42">
        <v>2711.59</v>
      </c>
      <c r="M1525" s="44">
        <v>45046</v>
      </c>
      <c r="N1525" s="42">
        <f>H1525-K1525-L1525</f>
        <v>3297.37</v>
      </c>
      <c r="O1525" s="42">
        <v>1600</v>
      </c>
      <c r="P1525" s="45">
        <v>0.13</v>
      </c>
      <c r="Q1525" s="42">
        <v>184.07</v>
      </c>
      <c r="R1525" s="42">
        <v>1415.93</v>
      </c>
      <c r="S1525" s="42">
        <v>1881.44</v>
      </c>
      <c r="T1525" s="38">
        <v>5000</v>
      </c>
      <c r="U1525" s="14">
        <f>S1525/H1525</f>
        <v>0.31310576206198742</v>
      </c>
      <c r="V1525" s="19"/>
      <c r="W1525" s="19"/>
      <c r="X1525" s="37" t="s">
        <v>3463</v>
      </c>
    </row>
    <row r="1526" spans="1:37" s="3" customFormat="1" ht="16.5" customHeight="1">
      <c r="A1526" s="38">
        <v>8</v>
      </c>
      <c r="B1526" s="39">
        <v>10727</v>
      </c>
      <c r="C1526" s="38">
        <v>10311263</v>
      </c>
      <c r="D1526" s="40" t="s">
        <v>209</v>
      </c>
      <c r="E1526" s="38">
        <v>100</v>
      </c>
      <c r="F1526" s="38">
        <v>106</v>
      </c>
      <c r="G1526" s="38" t="s">
        <v>23</v>
      </c>
      <c r="H1526" s="42">
        <v>4230</v>
      </c>
      <c r="I1526" s="49"/>
      <c r="J1526" s="44">
        <v>42624</v>
      </c>
      <c r="K1526" s="42">
        <v>0</v>
      </c>
      <c r="L1526" s="42">
        <v>2904.59</v>
      </c>
      <c r="M1526" s="44">
        <v>45107</v>
      </c>
      <c r="N1526" s="42">
        <f>H1526-K1526-L1526</f>
        <v>1325.4099999999999</v>
      </c>
      <c r="O1526" s="42">
        <v>0</v>
      </c>
      <c r="P1526" s="45">
        <v>0.13</v>
      </c>
      <c r="Q1526" s="42">
        <v>0</v>
      </c>
      <c r="R1526" s="42">
        <v>0</v>
      </c>
      <c r="S1526" s="42">
        <f>N1526-R1526</f>
        <v>1325.4099999999999</v>
      </c>
      <c r="T1526" s="38">
        <v>5000</v>
      </c>
      <c r="U1526" s="14">
        <f>S1526/H1526</f>
        <v>0.31333569739952716</v>
      </c>
      <c r="V1526" s="19"/>
      <c r="W1526" s="19"/>
      <c r="X1526" s="37" t="s">
        <v>3471</v>
      </c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</row>
    <row r="1527" spans="1:37" s="3" customFormat="1" ht="16.5" customHeight="1">
      <c r="A1527" s="38">
        <v>34</v>
      </c>
      <c r="B1527" s="39">
        <v>10755</v>
      </c>
      <c r="C1527" s="38">
        <v>10286992</v>
      </c>
      <c r="D1527" s="40" t="s">
        <v>409</v>
      </c>
      <c r="E1527" s="38">
        <v>4</v>
      </c>
      <c r="F1527" s="38">
        <v>63</v>
      </c>
      <c r="G1527" s="38" t="s">
        <v>23</v>
      </c>
      <c r="H1527" s="42">
        <v>835.8</v>
      </c>
      <c r="I1527" s="48"/>
      <c r="J1527" s="44">
        <v>43948</v>
      </c>
      <c r="K1527" s="42">
        <v>0</v>
      </c>
      <c r="L1527" s="42">
        <v>477.98</v>
      </c>
      <c r="M1527" s="44">
        <v>45107</v>
      </c>
      <c r="N1527" s="42">
        <f>H1527-K1527-L1527</f>
        <v>357.81999999999994</v>
      </c>
      <c r="O1527" s="42">
        <v>108</v>
      </c>
      <c r="P1527" s="45">
        <v>0.13</v>
      </c>
      <c r="Q1527" s="42">
        <v>12.42</v>
      </c>
      <c r="R1527" s="42">
        <v>95.58</v>
      </c>
      <c r="S1527" s="42">
        <f>N1527-R1527</f>
        <v>262.23999999999995</v>
      </c>
      <c r="T1527" s="38">
        <v>5000</v>
      </c>
      <c r="U1527" s="14">
        <f>S1527/H1527</f>
        <v>0.31375927255324237</v>
      </c>
      <c r="V1527" s="19"/>
      <c r="W1527" s="19"/>
      <c r="X1527" s="37" t="s">
        <v>3464</v>
      </c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</row>
    <row r="1528" spans="1:37" s="3" customFormat="1" ht="16.5" customHeight="1">
      <c r="A1528" s="38">
        <v>599</v>
      </c>
      <c r="B1528" s="39">
        <v>10729</v>
      </c>
      <c r="C1528" s="38">
        <v>10292828</v>
      </c>
      <c r="D1528" s="40" t="s">
        <v>833</v>
      </c>
      <c r="E1528" s="58">
        <v>1</v>
      </c>
      <c r="F1528" s="38">
        <v>80</v>
      </c>
      <c r="G1528" s="38" t="s">
        <v>23</v>
      </c>
      <c r="H1528" s="42">
        <v>2200</v>
      </c>
      <c r="I1528" s="37"/>
      <c r="J1528" s="44">
        <v>43432</v>
      </c>
      <c r="K1528" s="42">
        <v>0</v>
      </c>
      <c r="L1528" s="42">
        <v>1509.5</v>
      </c>
      <c r="M1528" s="44">
        <v>45259</v>
      </c>
      <c r="N1528" s="42">
        <v>690.5</v>
      </c>
      <c r="O1528" s="42">
        <v>0</v>
      </c>
      <c r="P1528" s="45">
        <f>IF(J1528&lt;DATEVALUE("2009-1-1"),3%,13%)</f>
        <v>0.13</v>
      </c>
      <c r="Q1528" s="42">
        <f>IF(P1528=13%,ROUND(O1528/(1+P1528)*P1528,2),ROUND(O1528/(1+0.03)*0.02,2))</f>
        <v>0</v>
      </c>
      <c r="R1528" s="42">
        <f>O1528-Q1528</f>
        <v>0</v>
      </c>
      <c r="S1528" s="42">
        <f>N1528-R1528</f>
        <v>690.5</v>
      </c>
      <c r="T1528" s="38">
        <v>2506</v>
      </c>
      <c r="U1528" s="14">
        <f>S1528/H1528</f>
        <v>0.31386363636363634</v>
      </c>
      <c r="V1528" s="19"/>
      <c r="W1528" s="19"/>
      <c r="X1528" s="37" t="s">
        <v>3459</v>
      </c>
    </row>
    <row r="1529" spans="1:37" s="3" customFormat="1" ht="16.5" customHeight="1">
      <c r="A1529" s="38">
        <v>493</v>
      </c>
      <c r="B1529" s="39">
        <v>10729</v>
      </c>
      <c r="C1529" s="38">
        <v>10292834</v>
      </c>
      <c r="D1529" s="40" t="s">
        <v>3198</v>
      </c>
      <c r="E1529" s="58">
        <v>180</v>
      </c>
      <c r="F1529" s="38">
        <v>80</v>
      </c>
      <c r="G1529" s="38" t="s">
        <v>23</v>
      </c>
      <c r="H1529" s="42">
        <v>19044</v>
      </c>
      <c r="I1529" s="37"/>
      <c r="J1529" s="44">
        <v>43432</v>
      </c>
      <c r="K1529" s="42">
        <v>0</v>
      </c>
      <c r="L1529" s="42">
        <v>13066.36</v>
      </c>
      <c r="M1529" s="44">
        <v>45259</v>
      </c>
      <c r="N1529" s="42">
        <v>5977.64</v>
      </c>
      <c r="O1529" s="42">
        <v>0</v>
      </c>
      <c r="P1529" s="45">
        <f>IF(J1529&lt;DATEVALUE("2009-1-1"),3%,13%)</f>
        <v>0.13</v>
      </c>
      <c r="Q1529" s="42">
        <f>IF(P1529=13%,ROUND(O1529/(1+P1529)*P1529,2),ROUND(O1529/(1+0.03)*0.02,2))</f>
        <v>0</v>
      </c>
      <c r="R1529" s="42">
        <f>O1529-Q1529</f>
        <v>0</v>
      </c>
      <c r="S1529" s="42">
        <f>N1529-R1529</f>
        <v>5977.64</v>
      </c>
      <c r="T1529" s="38">
        <v>2004</v>
      </c>
      <c r="U1529" s="14">
        <f>S1529/H1529</f>
        <v>0.31388573829027516</v>
      </c>
      <c r="V1529" s="19"/>
      <c r="W1529" s="19"/>
      <c r="X1529" s="37" t="s">
        <v>3459</v>
      </c>
    </row>
    <row r="1530" spans="1:37" s="3" customFormat="1" ht="16.5" customHeight="1">
      <c r="A1530" s="38">
        <v>107</v>
      </c>
      <c r="B1530" s="39">
        <v>40712</v>
      </c>
      <c r="C1530" s="38">
        <v>10303682</v>
      </c>
      <c r="D1530" s="40" t="s">
        <v>2198</v>
      </c>
      <c r="E1530" s="38">
        <v>2</v>
      </c>
      <c r="F1530" s="38">
        <v>101</v>
      </c>
      <c r="G1530" s="38" t="s">
        <v>23</v>
      </c>
      <c r="H1530" s="42">
        <v>4372.6400000000003</v>
      </c>
      <c r="I1530" s="2"/>
      <c r="J1530" s="44">
        <v>42792</v>
      </c>
      <c r="K1530" s="42">
        <v>0</v>
      </c>
      <c r="L1530" s="42">
        <v>2968.99</v>
      </c>
      <c r="M1530" s="44">
        <v>45077</v>
      </c>
      <c r="N1530" s="42">
        <f>H1530-K1530-L1530</f>
        <v>1403.6500000000005</v>
      </c>
      <c r="O1530" s="42">
        <v>34.9</v>
      </c>
      <c r="P1530" s="45">
        <v>0.13</v>
      </c>
      <c r="Q1530" s="42">
        <f>O1530-R1530</f>
        <v>4.0199999999999996</v>
      </c>
      <c r="R1530" s="42">
        <v>30.88</v>
      </c>
      <c r="S1530" s="42">
        <f>N1530-R1530</f>
        <v>1372.7700000000004</v>
      </c>
      <c r="T1530" s="38">
        <v>2001</v>
      </c>
      <c r="U1530" s="14">
        <f>S1530/H1530</f>
        <v>0.31394535109224642</v>
      </c>
      <c r="V1530" s="19"/>
      <c r="W1530" s="19"/>
      <c r="X1530" s="37" t="s">
        <v>3467</v>
      </c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</row>
    <row r="1531" spans="1:37" s="3" customFormat="1" ht="16.5" customHeight="1">
      <c r="A1531" s="38">
        <v>133</v>
      </c>
      <c r="B1531" s="39">
        <v>10746</v>
      </c>
      <c r="C1531" s="38">
        <v>10310964</v>
      </c>
      <c r="D1531" s="40" t="s">
        <v>615</v>
      </c>
      <c r="E1531" s="38">
        <v>1</v>
      </c>
      <c r="F1531" s="38">
        <v>103</v>
      </c>
      <c r="G1531" s="38" t="s">
        <v>23</v>
      </c>
      <c r="H1531" s="42">
        <v>569.57000000000005</v>
      </c>
      <c r="I1531" s="55"/>
      <c r="J1531" s="44">
        <v>42727</v>
      </c>
      <c r="K1531" s="42">
        <v>0</v>
      </c>
      <c r="L1531" s="42">
        <v>388.88</v>
      </c>
      <c r="M1531" s="44">
        <v>45138</v>
      </c>
      <c r="N1531" s="42">
        <f>H1531-K1531-L1531</f>
        <v>180.69000000000005</v>
      </c>
      <c r="O1531" s="42">
        <v>2</v>
      </c>
      <c r="P1531" s="45">
        <v>0.13</v>
      </c>
      <c r="Q1531" s="42">
        <v>0.23</v>
      </c>
      <c r="R1531" s="42">
        <v>1.77</v>
      </c>
      <c r="S1531" s="42">
        <v>178.92</v>
      </c>
      <c r="T1531" s="38">
        <v>2101</v>
      </c>
      <c r="U1531" s="14">
        <f>S1531/H1531</f>
        <v>0.31413171339782636</v>
      </c>
      <c r="V1531" s="19"/>
      <c r="W1531" s="19"/>
      <c r="X1531" s="37" t="s">
        <v>3463</v>
      </c>
    </row>
    <row r="1532" spans="1:37" s="3" customFormat="1" ht="16.5" customHeight="1">
      <c r="A1532" s="38">
        <v>364</v>
      </c>
      <c r="B1532" s="39">
        <v>10741</v>
      </c>
      <c r="C1532" s="38">
        <v>10282157</v>
      </c>
      <c r="D1532" s="40" t="s">
        <v>499</v>
      </c>
      <c r="E1532" s="58">
        <v>1</v>
      </c>
      <c r="F1532" s="38">
        <v>89</v>
      </c>
      <c r="G1532" s="38" t="s">
        <v>23</v>
      </c>
      <c r="H1532" s="42">
        <v>2200</v>
      </c>
      <c r="I1532" s="57"/>
      <c r="J1532" s="44">
        <v>43156</v>
      </c>
      <c r="K1532" s="42">
        <v>0</v>
      </c>
      <c r="L1532" s="42">
        <v>1508.89</v>
      </c>
      <c r="M1532" s="44">
        <v>45199</v>
      </c>
      <c r="N1532" s="42">
        <f>H1532-K1532-L1532</f>
        <v>691.1099999999999</v>
      </c>
      <c r="O1532" s="42">
        <v>0</v>
      </c>
      <c r="P1532" s="45">
        <v>0.13</v>
      </c>
      <c r="Q1532" s="42">
        <v>0</v>
      </c>
      <c r="R1532" s="42">
        <v>0</v>
      </c>
      <c r="S1532" s="42">
        <v>691.11</v>
      </c>
      <c r="T1532" s="38">
        <v>5000</v>
      </c>
      <c r="U1532" s="14">
        <f>S1532/H1532</f>
        <v>0.31414090909090908</v>
      </c>
      <c r="V1532" s="19"/>
      <c r="W1532" s="19"/>
      <c r="X1532" s="37" t="s">
        <v>3462</v>
      </c>
    </row>
    <row r="1533" spans="1:37" s="3" customFormat="1" ht="16.5" customHeight="1">
      <c r="A1533" s="38">
        <v>92</v>
      </c>
      <c r="B1533" s="39">
        <v>10732</v>
      </c>
      <c r="C1533" s="38">
        <v>10320847</v>
      </c>
      <c r="D1533" s="40" t="s">
        <v>209</v>
      </c>
      <c r="E1533" s="58">
        <v>238</v>
      </c>
      <c r="F1533" s="38">
        <v>89</v>
      </c>
      <c r="G1533" s="38" t="s">
        <v>23</v>
      </c>
      <c r="H1533" s="42">
        <v>10067.4</v>
      </c>
      <c r="I1533" s="57"/>
      <c r="J1533" s="44">
        <v>43156</v>
      </c>
      <c r="K1533" s="42">
        <v>0</v>
      </c>
      <c r="L1533" s="42">
        <v>6904.68</v>
      </c>
      <c r="M1533" s="44">
        <v>45199</v>
      </c>
      <c r="N1533" s="42">
        <f>H1533-L1533</f>
        <v>3162.7199999999993</v>
      </c>
      <c r="O1533" s="42">
        <v>0</v>
      </c>
      <c r="P1533" s="45">
        <v>0.13</v>
      </c>
      <c r="Q1533" s="42">
        <v>0</v>
      </c>
      <c r="R1533" s="42">
        <v>0</v>
      </c>
      <c r="S1533" s="42">
        <f>N1533</f>
        <v>3162.7199999999993</v>
      </c>
      <c r="T1533" s="38">
        <v>5000</v>
      </c>
      <c r="U1533" s="14">
        <f>S1533/H1533</f>
        <v>0.31415459800941647</v>
      </c>
      <c r="V1533" s="19"/>
      <c r="W1533" s="19"/>
      <c r="X1533" s="37" t="s">
        <v>3460</v>
      </c>
    </row>
    <row r="1534" spans="1:37" s="3" customFormat="1" ht="16.5" customHeight="1">
      <c r="A1534" s="38">
        <v>904</v>
      </c>
      <c r="B1534" s="39">
        <v>10728</v>
      </c>
      <c r="C1534" s="38">
        <v>10282119</v>
      </c>
      <c r="D1534" s="40" t="s">
        <v>229</v>
      </c>
      <c r="E1534" s="58">
        <v>1</v>
      </c>
      <c r="F1534" s="38">
        <v>74</v>
      </c>
      <c r="G1534" s="38" t="s">
        <v>23</v>
      </c>
      <c r="H1534" s="42">
        <v>2094.02</v>
      </c>
      <c r="I1534" s="37"/>
      <c r="J1534" s="44">
        <v>43613</v>
      </c>
      <c r="K1534" s="42">
        <v>0</v>
      </c>
      <c r="L1534" s="42">
        <v>1432.86</v>
      </c>
      <c r="M1534" s="44">
        <v>45279</v>
      </c>
      <c r="N1534" s="42">
        <v>661.16</v>
      </c>
      <c r="O1534" s="42">
        <v>0</v>
      </c>
      <c r="P1534" s="45">
        <f>IF(J1534&lt;DATEVALUE("2009-1-1"),3%,13%)</f>
        <v>0.13</v>
      </c>
      <c r="Q1534" s="42">
        <f>IF(P1534=13%,ROUND(O1534/(1+P1534)*P1534,2),ROUND(O1534/(1+0.03)*0.02,2))</f>
        <v>0</v>
      </c>
      <c r="R1534" s="42">
        <f>O1534-Q1534</f>
        <v>0</v>
      </c>
      <c r="S1534" s="42">
        <f>N1534-R1534</f>
        <v>661.16</v>
      </c>
      <c r="T1534" s="38">
        <v>5000</v>
      </c>
      <c r="U1534" s="14">
        <f>S1534/H1534</f>
        <v>0.31573719448715865</v>
      </c>
      <c r="V1534" s="19"/>
      <c r="W1534" s="19"/>
      <c r="X1534" s="37" t="s">
        <v>3459</v>
      </c>
    </row>
    <row r="1535" spans="1:37" s="3" customFormat="1" ht="16.5" customHeight="1">
      <c r="A1535" s="38">
        <v>433</v>
      </c>
      <c r="B1535" s="39">
        <v>10745</v>
      </c>
      <c r="C1535" s="38">
        <v>10308403</v>
      </c>
      <c r="D1535" s="40" t="s">
        <v>229</v>
      </c>
      <c r="E1535" s="58">
        <v>1</v>
      </c>
      <c r="F1535" s="38">
        <v>74</v>
      </c>
      <c r="G1535" s="38" t="s">
        <v>23</v>
      </c>
      <c r="H1535" s="42">
        <v>2094.02</v>
      </c>
      <c r="I1535" s="37"/>
      <c r="J1535" s="44">
        <v>43613</v>
      </c>
      <c r="K1535" s="42">
        <v>0</v>
      </c>
      <c r="L1535" s="42">
        <v>1432.86</v>
      </c>
      <c r="M1535" s="44">
        <v>45285</v>
      </c>
      <c r="N1535" s="42">
        <v>661.16</v>
      </c>
      <c r="O1535" s="42">
        <v>0</v>
      </c>
      <c r="P1535" s="45">
        <f>IF(J1535&lt;DATEVALUE("2009-1-1"),3%,13%)</f>
        <v>0.13</v>
      </c>
      <c r="Q1535" s="42">
        <f>IF(P1535=13%,ROUND(O1535/(1+P1535)*P1535,2),ROUND(O1535/(1+0.03)*0.02,2))</f>
        <v>0</v>
      </c>
      <c r="R1535" s="42">
        <f>O1535-Q1535</f>
        <v>0</v>
      </c>
      <c r="S1535" s="42">
        <f>N1535-R1535</f>
        <v>661.16</v>
      </c>
      <c r="T1535" s="38">
        <v>5000</v>
      </c>
      <c r="U1535" s="14">
        <f>S1535/H1535</f>
        <v>0.31573719448715865</v>
      </c>
      <c r="V1535" s="19"/>
      <c r="W1535" s="19"/>
      <c r="X1535" s="37" t="s">
        <v>3463</v>
      </c>
    </row>
    <row r="1536" spans="1:37" s="3" customFormat="1" ht="16.5" customHeight="1">
      <c r="A1536" s="38">
        <v>278</v>
      </c>
      <c r="B1536" s="39">
        <v>10730</v>
      </c>
      <c r="C1536" s="38">
        <v>10290426</v>
      </c>
      <c r="D1536" s="40" t="s">
        <v>2473</v>
      </c>
      <c r="E1536" s="58">
        <v>19</v>
      </c>
      <c r="F1536" s="38">
        <v>84</v>
      </c>
      <c r="G1536" s="38" t="s">
        <v>23</v>
      </c>
      <c r="H1536" s="42">
        <v>29149.61</v>
      </c>
      <c r="I1536" s="37"/>
      <c r="J1536" s="44">
        <v>43309</v>
      </c>
      <c r="K1536" s="42">
        <v>0</v>
      </c>
      <c r="L1536" s="42">
        <v>19938.37</v>
      </c>
      <c r="M1536" s="44">
        <v>45223</v>
      </c>
      <c r="N1536" s="42">
        <v>9211.24</v>
      </c>
      <c r="O1536" s="42">
        <v>0</v>
      </c>
      <c r="P1536" s="45">
        <f>IF(J1536&lt;DATEVALUE("2009-1-1"),3%,13%)</f>
        <v>0.13</v>
      </c>
      <c r="Q1536" s="42">
        <f>IF(P1536=13%,ROUND(O1536/(1+P1536)*P1536,2),ROUND(O1536/(1+0.03)*0.02,2))</f>
        <v>0</v>
      </c>
      <c r="R1536" s="42">
        <f>O1536-Q1536</f>
        <v>0</v>
      </c>
      <c r="S1536" s="42">
        <f>N1536-R1536</f>
        <v>9211.24</v>
      </c>
      <c r="T1536" s="38">
        <v>2005</v>
      </c>
      <c r="U1536" s="14">
        <f>S1536/H1536</f>
        <v>0.31599873891966307</v>
      </c>
      <c r="V1536" s="19"/>
      <c r="W1536" s="19"/>
      <c r="X1536" s="37" t="s">
        <v>3459</v>
      </c>
    </row>
    <row r="1537" spans="1:37" s="3" customFormat="1" ht="16.5" customHeight="1">
      <c r="A1537" s="38">
        <v>118</v>
      </c>
      <c r="B1537" s="39">
        <v>10733</v>
      </c>
      <c r="C1537" s="38">
        <v>10290723</v>
      </c>
      <c r="D1537" s="40" t="s">
        <v>427</v>
      </c>
      <c r="E1537" s="58">
        <v>400</v>
      </c>
      <c r="F1537" s="38">
        <v>84</v>
      </c>
      <c r="G1537" s="38" t="s">
        <v>23</v>
      </c>
      <c r="H1537" s="42">
        <v>9652</v>
      </c>
      <c r="I1537" s="37"/>
      <c r="J1537" s="44">
        <v>43309</v>
      </c>
      <c r="K1537" s="42">
        <v>0</v>
      </c>
      <c r="L1537" s="42">
        <v>6601.98</v>
      </c>
      <c r="M1537" s="44">
        <v>45211</v>
      </c>
      <c r="N1537" s="42">
        <v>3050.02</v>
      </c>
      <c r="O1537" s="42">
        <v>0</v>
      </c>
      <c r="P1537" s="45">
        <f>IF(J1537&lt;DATEVALUE("2009-1-1"),3%,13%)</f>
        <v>0.13</v>
      </c>
      <c r="Q1537" s="42">
        <f>IF(P1537=13%,ROUND(O1537/(1+P1537)*P1537,2),ROUND(O1537/(1+0.03)*0.02,2))</f>
        <v>0</v>
      </c>
      <c r="R1537" s="42">
        <f>O1537-Q1537</f>
        <v>0</v>
      </c>
      <c r="S1537" s="42">
        <f>N1537-R1537</f>
        <v>3050.02</v>
      </c>
      <c r="T1537" s="38">
        <v>2506</v>
      </c>
      <c r="U1537" s="14">
        <f>S1537/H1537</f>
        <v>0.31599875673435557</v>
      </c>
      <c r="V1537" s="19"/>
      <c r="W1537" s="19"/>
      <c r="X1537" s="37" t="s">
        <v>3460</v>
      </c>
    </row>
    <row r="1538" spans="1:37" s="3" customFormat="1" ht="16.5" customHeight="1">
      <c r="A1538" s="38">
        <v>246</v>
      </c>
      <c r="B1538" s="39">
        <v>10726</v>
      </c>
      <c r="C1538" s="38">
        <v>10300032</v>
      </c>
      <c r="D1538" s="40" t="s">
        <v>1231</v>
      </c>
      <c r="E1538" s="58">
        <v>6</v>
      </c>
      <c r="F1538" s="38">
        <v>84</v>
      </c>
      <c r="G1538" s="38" t="s">
        <v>23</v>
      </c>
      <c r="H1538" s="42">
        <v>11794.86</v>
      </c>
      <c r="I1538" s="37"/>
      <c r="J1538" s="44">
        <v>43309</v>
      </c>
      <c r="K1538" s="42">
        <v>0</v>
      </c>
      <c r="L1538" s="42">
        <v>8067.69</v>
      </c>
      <c r="M1538" s="44">
        <v>45209</v>
      </c>
      <c r="N1538" s="42">
        <v>3727.17</v>
      </c>
      <c r="O1538" s="42">
        <v>0</v>
      </c>
      <c r="P1538" s="45">
        <f>IF(J1538&lt;DATEVALUE("2009-1-1"),3%,13%)</f>
        <v>0.13</v>
      </c>
      <c r="Q1538" s="42">
        <f>IF(P1538=13%,ROUND(O1538/(1+P1538)*P1538,2),ROUND(O1538/(1+0.03)*0.02,2))</f>
        <v>0</v>
      </c>
      <c r="R1538" s="42">
        <f>O1538-Q1538</f>
        <v>0</v>
      </c>
      <c r="S1538" s="42">
        <f>N1538-R1538</f>
        <v>3727.17</v>
      </c>
      <c r="T1538" s="38">
        <v>2506</v>
      </c>
      <c r="U1538" s="14">
        <f>S1538/H1538</f>
        <v>0.31599951165168555</v>
      </c>
      <c r="V1538" s="19"/>
      <c r="W1538" s="19"/>
      <c r="X1538" s="37" t="s">
        <v>3459</v>
      </c>
    </row>
    <row r="1539" spans="1:37" s="3" customFormat="1" ht="16.5" customHeight="1">
      <c r="A1539" s="38">
        <v>53</v>
      </c>
      <c r="B1539" s="39">
        <v>10745</v>
      </c>
      <c r="C1539" s="38">
        <v>10308623</v>
      </c>
      <c r="D1539" s="40" t="s">
        <v>904</v>
      </c>
      <c r="E1539" s="38">
        <v>5</v>
      </c>
      <c r="F1539" s="38">
        <v>94</v>
      </c>
      <c r="G1539" s="38" t="s">
        <v>23</v>
      </c>
      <c r="H1539" s="42">
        <v>6150.8</v>
      </c>
      <c r="I1539" s="2"/>
      <c r="J1539" s="44">
        <v>43002</v>
      </c>
      <c r="K1539" s="42">
        <v>0</v>
      </c>
      <c r="L1539" s="42">
        <v>3888.98</v>
      </c>
      <c r="M1539" s="44">
        <v>45016</v>
      </c>
      <c r="N1539" s="42">
        <f>H1539-K1539-L1539</f>
        <v>2261.8200000000002</v>
      </c>
      <c r="O1539" s="42">
        <v>356</v>
      </c>
      <c r="P1539" s="45">
        <v>0.13</v>
      </c>
      <c r="Q1539" s="42">
        <v>40.96</v>
      </c>
      <c r="R1539" s="42">
        <v>315.04000000000002</v>
      </c>
      <c r="S1539" s="42">
        <v>1946.78</v>
      </c>
      <c r="T1539" s="38">
        <v>2001</v>
      </c>
      <c r="U1539" s="14">
        <f>S1539/H1539</f>
        <v>0.316508421668726</v>
      </c>
      <c r="V1539" s="19"/>
      <c r="W1539" s="19"/>
      <c r="X1539" s="37" t="s">
        <v>3463</v>
      </c>
    </row>
    <row r="1540" spans="1:37" s="3" customFormat="1" ht="16.5" customHeight="1">
      <c r="A1540" s="38">
        <v>480</v>
      </c>
      <c r="B1540" s="39">
        <v>10736</v>
      </c>
      <c r="C1540" s="38">
        <v>10284240</v>
      </c>
      <c r="D1540" s="40" t="s">
        <v>1417</v>
      </c>
      <c r="E1540" s="38">
        <v>18</v>
      </c>
      <c r="F1540" s="38">
        <v>95</v>
      </c>
      <c r="G1540" s="38" t="s">
        <v>23</v>
      </c>
      <c r="H1540" s="42">
        <v>31538.52</v>
      </c>
      <c r="I1540" s="55"/>
      <c r="J1540" s="44">
        <v>42974</v>
      </c>
      <c r="K1540" s="42">
        <v>0</v>
      </c>
      <c r="L1540" s="42">
        <v>21472.43</v>
      </c>
      <c r="M1540" s="44">
        <v>45138</v>
      </c>
      <c r="N1540" s="42">
        <f>H1540-K1540-L1540</f>
        <v>10066.09</v>
      </c>
      <c r="O1540" s="42">
        <v>90</v>
      </c>
      <c r="P1540" s="45">
        <v>0.13</v>
      </c>
      <c r="Q1540" s="42">
        <v>10.35</v>
      </c>
      <c r="R1540" s="42">
        <v>79.650000000000006</v>
      </c>
      <c r="S1540" s="42">
        <v>9986.44</v>
      </c>
      <c r="T1540" s="38">
        <v>5000</v>
      </c>
      <c r="U1540" s="14">
        <f>S1540/H1540</f>
        <v>0.31664263256487624</v>
      </c>
      <c r="V1540" s="19"/>
      <c r="W1540" s="19"/>
      <c r="X1540" s="37" t="s">
        <v>3461</v>
      </c>
    </row>
    <row r="1541" spans="1:37" s="3" customFormat="1" ht="16.5" customHeight="1">
      <c r="A1541" s="38">
        <v>1071</v>
      </c>
      <c r="B1541" s="39">
        <v>10800</v>
      </c>
      <c r="C1541" s="38">
        <v>10314615</v>
      </c>
      <c r="D1541" s="40" t="s">
        <v>2047</v>
      </c>
      <c r="E1541" s="38">
        <v>1</v>
      </c>
      <c r="F1541" s="38">
        <v>120</v>
      </c>
      <c r="G1541" s="38" t="s">
        <v>21</v>
      </c>
      <c r="H1541" s="42">
        <v>150630.28</v>
      </c>
      <c r="I1541" s="48"/>
      <c r="J1541" s="44">
        <v>43216</v>
      </c>
      <c r="K1541" s="42">
        <v>0</v>
      </c>
      <c r="L1541" s="42">
        <v>73934.36</v>
      </c>
      <c r="M1541" s="44">
        <v>45107</v>
      </c>
      <c r="N1541" s="42">
        <f>H1541-K1541-L1541</f>
        <v>76695.92</v>
      </c>
      <c r="O1541" s="42">
        <v>32750.76</v>
      </c>
      <c r="P1541" s="45">
        <v>0.13</v>
      </c>
      <c r="Q1541" s="42">
        <v>3767.79</v>
      </c>
      <c r="R1541" s="42">
        <v>28982.97</v>
      </c>
      <c r="S1541" s="42">
        <f>N1541-R1541</f>
        <v>47712.95</v>
      </c>
      <c r="T1541" s="38">
        <v>2505</v>
      </c>
      <c r="U1541" s="14">
        <f>S1541/H1541</f>
        <v>0.31675536950472372</v>
      </c>
      <c r="V1541" s="19"/>
      <c r="W1541" s="19"/>
      <c r="X1541" s="37" t="s">
        <v>3465</v>
      </c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</row>
    <row r="1542" spans="1:37" s="3" customFormat="1" ht="16.5" customHeight="1">
      <c r="A1542" s="38">
        <v>674</v>
      </c>
      <c r="B1542" s="39">
        <v>10738</v>
      </c>
      <c r="C1542" s="38">
        <v>10285177</v>
      </c>
      <c r="D1542" s="40" t="s">
        <v>466</v>
      </c>
      <c r="E1542" s="58">
        <v>2</v>
      </c>
      <c r="F1542" s="38">
        <v>88</v>
      </c>
      <c r="G1542" s="38" t="s">
        <v>23</v>
      </c>
      <c r="H1542" s="42">
        <v>5396.04</v>
      </c>
      <c r="I1542" s="57"/>
      <c r="J1542" s="44">
        <v>43186</v>
      </c>
      <c r="K1542" s="42">
        <v>0</v>
      </c>
      <c r="L1542" s="42">
        <v>3685.14</v>
      </c>
      <c r="M1542" s="44">
        <v>45199</v>
      </c>
      <c r="N1542" s="42">
        <f>H1542-K1542-L1542</f>
        <v>1710.9</v>
      </c>
      <c r="O1542" s="42">
        <v>0</v>
      </c>
      <c r="P1542" s="45">
        <v>0.13</v>
      </c>
      <c r="Q1542" s="42">
        <v>0</v>
      </c>
      <c r="R1542" s="42">
        <v>0</v>
      </c>
      <c r="S1542" s="42">
        <f>N1542-R1542</f>
        <v>1710.9</v>
      </c>
      <c r="T1542" s="38">
        <v>5000</v>
      </c>
      <c r="U1542" s="14">
        <f>S1542/H1542</f>
        <v>0.31706584828874512</v>
      </c>
      <c r="V1542" s="19"/>
      <c r="W1542" s="19"/>
      <c r="X1542" s="37" t="s">
        <v>3461</v>
      </c>
    </row>
    <row r="1543" spans="1:37" s="3" customFormat="1" ht="16.5" customHeight="1">
      <c r="A1543" s="38">
        <v>18</v>
      </c>
      <c r="B1543" s="39">
        <v>40708</v>
      </c>
      <c r="C1543" s="38">
        <v>10278851</v>
      </c>
      <c r="D1543" s="40" t="s">
        <v>2415</v>
      </c>
      <c r="E1543" s="46">
        <v>3.85E-2</v>
      </c>
      <c r="F1543" s="38">
        <v>120</v>
      </c>
      <c r="G1543" s="38" t="s">
        <v>262</v>
      </c>
      <c r="H1543" s="42">
        <v>51975</v>
      </c>
      <c r="I1543" s="2"/>
      <c r="J1543" s="44">
        <v>42425</v>
      </c>
      <c r="K1543" s="42">
        <v>0</v>
      </c>
      <c r="L1543" s="42">
        <v>35386.31</v>
      </c>
      <c r="M1543" s="44">
        <v>45046</v>
      </c>
      <c r="N1543" s="42">
        <f>H1543-K1543-L1543</f>
        <v>16588.690000000002</v>
      </c>
      <c r="O1543" s="42">
        <v>120</v>
      </c>
      <c r="P1543" s="45">
        <v>0.13</v>
      </c>
      <c r="Q1543" s="42">
        <v>13.81</v>
      </c>
      <c r="R1543" s="42">
        <v>106.19</v>
      </c>
      <c r="S1543" s="42">
        <v>16482.5</v>
      </c>
      <c r="T1543" s="38">
        <v>5000</v>
      </c>
      <c r="U1543" s="14">
        <f>S1543/H1543</f>
        <v>0.31712361712361714</v>
      </c>
      <c r="V1543" s="19"/>
      <c r="W1543" s="19"/>
      <c r="X1543" s="37" t="s">
        <v>3467</v>
      </c>
    </row>
    <row r="1544" spans="1:37" s="3" customFormat="1" ht="16.5" customHeight="1">
      <c r="A1544" s="38">
        <v>531</v>
      </c>
      <c r="B1544" s="39">
        <v>10736</v>
      </c>
      <c r="C1544" s="38">
        <v>10337841</v>
      </c>
      <c r="D1544" s="40" t="s">
        <v>1454</v>
      </c>
      <c r="E1544" s="38">
        <v>2</v>
      </c>
      <c r="F1544" s="38">
        <v>36</v>
      </c>
      <c r="G1544" s="38" t="s">
        <v>33</v>
      </c>
      <c r="H1544" s="42">
        <v>4933.29</v>
      </c>
      <c r="I1544" s="55"/>
      <c r="J1544" s="44">
        <v>44469</v>
      </c>
      <c r="K1544" s="42">
        <v>137.04</v>
      </c>
      <c r="L1544" s="42">
        <v>2877.77</v>
      </c>
      <c r="M1544" s="44">
        <v>45138</v>
      </c>
      <c r="N1544" s="42">
        <f>H1544-K1544-L1544</f>
        <v>1918.48</v>
      </c>
      <c r="O1544" s="42">
        <v>400</v>
      </c>
      <c r="P1544" s="45">
        <v>0.13</v>
      </c>
      <c r="Q1544" s="42">
        <v>46.02</v>
      </c>
      <c r="R1544" s="42">
        <v>353.98</v>
      </c>
      <c r="S1544" s="42">
        <v>1564.5</v>
      </c>
      <c r="T1544" s="38">
        <v>5000</v>
      </c>
      <c r="U1544" s="14">
        <f>S1544/H1544</f>
        <v>0.31713116398995395</v>
      </c>
      <c r="V1544" s="19"/>
      <c r="W1544" s="19"/>
      <c r="X1544" s="37" t="s">
        <v>3461</v>
      </c>
    </row>
    <row r="1545" spans="1:37" s="3" customFormat="1" ht="16.5" customHeight="1">
      <c r="A1545" s="38">
        <v>123</v>
      </c>
      <c r="B1545" s="39">
        <v>10741</v>
      </c>
      <c r="C1545" s="38">
        <v>10281803</v>
      </c>
      <c r="D1545" s="40" t="s">
        <v>2334</v>
      </c>
      <c r="E1545" s="38">
        <v>34</v>
      </c>
      <c r="F1545" s="38">
        <v>102</v>
      </c>
      <c r="G1545" s="38" t="s">
        <v>23</v>
      </c>
      <c r="H1545" s="42">
        <v>136261.46</v>
      </c>
      <c r="I1545" s="2"/>
      <c r="J1545" s="44">
        <v>42758</v>
      </c>
      <c r="K1545" s="42">
        <v>0</v>
      </c>
      <c r="L1545" s="42">
        <v>92987.12</v>
      </c>
      <c r="M1545" s="44">
        <v>45077</v>
      </c>
      <c r="N1545" s="42">
        <f>H1545-K1545-L1545</f>
        <v>43274.34</v>
      </c>
      <c r="O1545" s="42">
        <v>0</v>
      </c>
      <c r="P1545" s="45">
        <v>0.13</v>
      </c>
      <c r="Q1545" s="42">
        <v>0</v>
      </c>
      <c r="R1545" s="42">
        <v>0</v>
      </c>
      <c r="S1545" s="42">
        <f>N1545-R1545</f>
        <v>43274.34</v>
      </c>
      <c r="T1545" s="38">
        <v>5000</v>
      </c>
      <c r="U1545" s="14">
        <f>S1545/H1545</f>
        <v>0.3175831229167807</v>
      </c>
      <c r="V1545" s="19"/>
      <c r="W1545" s="19"/>
      <c r="X1545" s="37" t="s">
        <v>3462</v>
      </c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</row>
    <row r="1546" spans="1:37" s="3" customFormat="1" ht="16.5" customHeight="1">
      <c r="A1546" s="38">
        <v>44</v>
      </c>
      <c r="B1546" s="39">
        <v>10501</v>
      </c>
      <c r="C1546" s="38">
        <v>10369723</v>
      </c>
      <c r="D1546" s="40" t="s">
        <v>123</v>
      </c>
      <c r="E1546" s="38">
        <v>7</v>
      </c>
      <c r="F1546" s="38">
        <v>79</v>
      </c>
      <c r="G1546" s="38" t="s">
        <v>23</v>
      </c>
      <c r="H1546" s="42">
        <v>12631.29</v>
      </c>
      <c r="I1546" s="2"/>
      <c r="J1546" s="44">
        <v>43461</v>
      </c>
      <c r="K1546" s="42">
        <v>0</v>
      </c>
      <c r="L1546" s="42">
        <v>7245.21</v>
      </c>
      <c r="M1546" s="44">
        <v>45077</v>
      </c>
      <c r="N1546" s="42">
        <f>H1546-K1546-L1546</f>
        <v>5386.0800000000008</v>
      </c>
      <c r="O1546" s="42">
        <v>1545.31</v>
      </c>
      <c r="P1546" s="45">
        <v>0.13</v>
      </c>
      <c r="Q1546" s="42">
        <v>177.78</v>
      </c>
      <c r="R1546" s="42">
        <v>1367.53</v>
      </c>
      <c r="S1546" s="42">
        <v>4018.55</v>
      </c>
      <c r="T1546" s="38">
        <v>2506</v>
      </c>
      <c r="U1546" s="14">
        <f>S1546/H1546</f>
        <v>0.318142485842697</v>
      </c>
      <c r="V1546" s="19"/>
      <c r="W1546" s="19"/>
      <c r="X1546" s="37" t="s">
        <v>3479</v>
      </c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</row>
    <row r="1547" spans="1:37" s="3" customFormat="1" ht="16.5" customHeight="1">
      <c r="A1547" s="38">
        <v>109</v>
      </c>
      <c r="B1547" s="39">
        <v>10746</v>
      </c>
      <c r="C1547" s="38">
        <v>10310966</v>
      </c>
      <c r="D1547" s="40" t="s">
        <v>590</v>
      </c>
      <c r="E1547" s="38">
        <v>1</v>
      </c>
      <c r="F1547" s="38">
        <v>103</v>
      </c>
      <c r="G1547" s="38" t="s">
        <v>23</v>
      </c>
      <c r="H1547" s="42">
        <v>544.15</v>
      </c>
      <c r="I1547" s="49"/>
      <c r="J1547" s="44">
        <v>42727</v>
      </c>
      <c r="K1547" s="42">
        <v>0</v>
      </c>
      <c r="L1547" s="42">
        <v>366.5</v>
      </c>
      <c r="M1547" s="44">
        <v>45107</v>
      </c>
      <c r="N1547" s="42">
        <f>H1547-K1547-L1547</f>
        <v>177.64999999999998</v>
      </c>
      <c r="O1547" s="42">
        <v>5</v>
      </c>
      <c r="P1547" s="45">
        <v>0.13</v>
      </c>
      <c r="Q1547" s="42">
        <v>0.57999999999999996</v>
      </c>
      <c r="R1547" s="42">
        <v>4.42</v>
      </c>
      <c r="S1547" s="42">
        <f>N1547-R1547</f>
        <v>173.23</v>
      </c>
      <c r="T1547" s="38">
        <v>2101</v>
      </c>
      <c r="U1547" s="14">
        <f>S1547/H1547</f>
        <v>0.31834971974639348</v>
      </c>
      <c r="V1547" s="19"/>
      <c r="W1547" s="19"/>
      <c r="X1547" s="37" t="s">
        <v>3463</v>
      </c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</row>
    <row r="1548" spans="1:37" s="3" customFormat="1" ht="16.5" customHeight="1">
      <c r="A1548" s="38">
        <v>600</v>
      </c>
      <c r="B1548" s="39">
        <v>10729</v>
      </c>
      <c r="C1548" s="38">
        <v>10292852</v>
      </c>
      <c r="D1548" s="40" t="s">
        <v>343</v>
      </c>
      <c r="E1548" s="58">
        <v>4</v>
      </c>
      <c r="F1548" s="38">
        <v>78</v>
      </c>
      <c r="G1548" s="38" t="s">
        <v>23</v>
      </c>
      <c r="H1548" s="42">
        <v>1520</v>
      </c>
      <c r="I1548" s="37"/>
      <c r="J1548" s="44">
        <v>43493</v>
      </c>
      <c r="K1548" s="42">
        <v>0</v>
      </c>
      <c r="L1548" s="42">
        <v>1034.93</v>
      </c>
      <c r="M1548" s="44">
        <v>45259</v>
      </c>
      <c r="N1548" s="42">
        <v>485.07</v>
      </c>
      <c r="O1548" s="42">
        <v>0</v>
      </c>
      <c r="P1548" s="45">
        <f>IF(J1548&lt;DATEVALUE("2009-1-1"),3%,13%)</f>
        <v>0.13</v>
      </c>
      <c r="Q1548" s="42">
        <f>IF(P1548=13%,ROUND(O1548/(1+P1548)*P1548,2),ROUND(O1548/(1+0.03)*0.02,2))</f>
        <v>0</v>
      </c>
      <c r="R1548" s="42">
        <f>O1548-Q1548</f>
        <v>0</v>
      </c>
      <c r="S1548" s="42">
        <f>N1548-R1548</f>
        <v>485.07</v>
      </c>
      <c r="T1548" s="38">
        <v>2506</v>
      </c>
      <c r="U1548" s="14">
        <f>S1548/H1548</f>
        <v>0.31912499999999999</v>
      </c>
      <c r="V1548" s="19"/>
      <c r="W1548" s="19"/>
      <c r="X1548" s="37" t="s">
        <v>3459</v>
      </c>
    </row>
    <row r="1549" spans="1:37" s="3" customFormat="1" ht="16.5" customHeight="1">
      <c r="A1549" s="38">
        <v>121</v>
      </c>
      <c r="B1549" s="39">
        <v>10736</v>
      </c>
      <c r="C1549" s="38">
        <v>10284135</v>
      </c>
      <c r="D1549" s="40" t="s">
        <v>1909</v>
      </c>
      <c r="E1549" s="31">
        <v>1</v>
      </c>
      <c r="F1549" s="38">
        <v>120</v>
      </c>
      <c r="G1549" s="38" t="s">
        <v>21</v>
      </c>
      <c r="H1549" s="42">
        <v>12820.5</v>
      </c>
      <c r="I1549" s="49"/>
      <c r="J1549" s="44">
        <v>42488</v>
      </c>
      <c r="K1549" s="42">
        <v>0</v>
      </c>
      <c r="L1549" s="42">
        <v>8728.7199999999993</v>
      </c>
      <c r="M1549" s="44">
        <v>45107</v>
      </c>
      <c r="N1549" s="42">
        <f>H1549-K1549-L1549</f>
        <v>4091.7800000000007</v>
      </c>
      <c r="O1549" s="42">
        <v>0</v>
      </c>
      <c r="P1549" s="45">
        <v>0.13</v>
      </c>
      <c r="Q1549" s="42">
        <v>0</v>
      </c>
      <c r="R1549" s="42">
        <v>0</v>
      </c>
      <c r="S1549" s="42">
        <f>N1549-R1549</f>
        <v>4091.7800000000007</v>
      </c>
      <c r="T1549" s="38">
        <v>5000</v>
      </c>
      <c r="U1549" s="14">
        <f>S1549/H1549</f>
        <v>0.31915915915915921</v>
      </c>
      <c r="V1549" s="19"/>
      <c r="W1549" s="19"/>
      <c r="X1549" s="37" t="s">
        <v>3461</v>
      </c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</row>
    <row r="1550" spans="1:37" s="3" customFormat="1" ht="16.5" customHeight="1">
      <c r="A1550" s="38">
        <v>40</v>
      </c>
      <c r="B1550" s="39">
        <v>10723</v>
      </c>
      <c r="C1550" s="38">
        <v>10295418</v>
      </c>
      <c r="D1550" s="40" t="s">
        <v>1840</v>
      </c>
      <c r="E1550" s="38">
        <v>1</v>
      </c>
      <c r="F1550" s="38">
        <v>120</v>
      </c>
      <c r="G1550" s="38" t="s">
        <v>262</v>
      </c>
      <c r="H1550" s="42">
        <v>130000</v>
      </c>
      <c r="I1550" s="49"/>
      <c r="J1550" s="44">
        <v>42488</v>
      </c>
      <c r="K1550" s="42">
        <v>0</v>
      </c>
      <c r="L1550" s="42">
        <v>88508.43</v>
      </c>
      <c r="M1550" s="44">
        <v>45107</v>
      </c>
      <c r="N1550" s="42">
        <f>H1550-K1550-L1550</f>
        <v>41491.570000000007</v>
      </c>
      <c r="O1550" s="42">
        <v>0</v>
      </c>
      <c r="P1550" s="45">
        <v>0.13</v>
      </c>
      <c r="Q1550" s="42">
        <v>0</v>
      </c>
      <c r="R1550" s="42">
        <v>0</v>
      </c>
      <c r="S1550" s="42">
        <f>N1550-R1550</f>
        <v>41491.570000000007</v>
      </c>
      <c r="T1550" s="38">
        <v>5000</v>
      </c>
      <c r="U1550" s="14">
        <f>S1550/H1550</f>
        <v>0.31916592307692315</v>
      </c>
      <c r="V1550" s="19"/>
      <c r="W1550" s="19"/>
      <c r="X1550" s="37" t="s">
        <v>3470</v>
      </c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</row>
    <row r="1551" spans="1:37" s="3" customFormat="1" ht="16.5" customHeight="1">
      <c r="A1551" s="38">
        <v>393</v>
      </c>
      <c r="B1551" s="39">
        <v>40704</v>
      </c>
      <c r="C1551" s="38">
        <v>10303584</v>
      </c>
      <c r="D1551" s="40" t="s">
        <v>301</v>
      </c>
      <c r="E1551" s="58">
        <v>1</v>
      </c>
      <c r="F1551" s="38">
        <v>120</v>
      </c>
      <c r="G1551" s="38" t="s">
        <v>21</v>
      </c>
      <c r="H1551" s="42">
        <v>28783.67</v>
      </c>
      <c r="I1551" s="57"/>
      <c r="J1551" s="44">
        <v>42578</v>
      </c>
      <c r="K1551" s="42">
        <v>0</v>
      </c>
      <c r="L1551" s="42">
        <v>19596.82</v>
      </c>
      <c r="M1551" s="44">
        <v>45199</v>
      </c>
      <c r="N1551" s="42">
        <f>H1551-K1551-L1551</f>
        <v>9186.8499999999985</v>
      </c>
      <c r="O1551" s="42">
        <v>0</v>
      </c>
      <c r="P1551" s="45">
        <v>0.13</v>
      </c>
      <c r="Q1551" s="42">
        <v>0</v>
      </c>
      <c r="R1551" s="42">
        <v>0</v>
      </c>
      <c r="S1551" s="42">
        <f>N1551-R1551</f>
        <v>9186.8499999999985</v>
      </c>
      <c r="T1551" s="38">
        <v>1602</v>
      </c>
      <c r="U1551" s="14">
        <f>S1551/H1551</f>
        <v>0.31916882037627581</v>
      </c>
      <c r="V1551" s="19"/>
      <c r="W1551" s="19"/>
      <c r="X1551" s="37" t="s">
        <v>3463</v>
      </c>
    </row>
    <row r="1552" spans="1:37" s="3" customFormat="1" ht="16.5" customHeight="1">
      <c r="A1552" s="38">
        <v>443</v>
      </c>
      <c r="B1552" s="39">
        <v>10739</v>
      </c>
      <c r="C1552" s="38">
        <v>10278561</v>
      </c>
      <c r="D1552" s="40" t="s">
        <v>3027</v>
      </c>
      <c r="E1552" s="58">
        <v>1</v>
      </c>
      <c r="F1552" s="38">
        <v>120</v>
      </c>
      <c r="G1552" s="38" t="s">
        <v>21</v>
      </c>
      <c r="H1552" s="42">
        <v>11264.96</v>
      </c>
      <c r="I1552" s="37"/>
      <c r="J1552" s="44">
        <v>42642</v>
      </c>
      <c r="K1552" s="42">
        <v>0</v>
      </c>
      <c r="L1552" s="42">
        <v>7669.52</v>
      </c>
      <c r="M1552" s="44">
        <v>45237</v>
      </c>
      <c r="N1552" s="42">
        <v>3595.44</v>
      </c>
      <c r="O1552" s="42">
        <v>0</v>
      </c>
      <c r="P1552" s="45">
        <f>IF(J1552&lt;DATEVALUE("2009-1-1"),3%,13%)</f>
        <v>0.13</v>
      </c>
      <c r="Q1552" s="42">
        <f>IF(P1552=13%,ROUND(O1552/(1+P1552)*P1552,2),ROUND(O1552/(1+0.03)*0.02,2))</f>
        <v>0</v>
      </c>
      <c r="R1552" s="42">
        <f>O1552-Q1552</f>
        <v>0</v>
      </c>
      <c r="S1552" s="42">
        <f>N1552-R1552</f>
        <v>3595.44</v>
      </c>
      <c r="T1552" s="38">
        <v>5000</v>
      </c>
      <c r="U1552" s="14">
        <f>S1552/H1552</f>
        <v>0.31917024117262738</v>
      </c>
      <c r="V1552" s="19"/>
      <c r="W1552" s="19"/>
      <c r="X1552" s="37" t="s">
        <v>3462</v>
      </c>
    </row>
    <row r="1553" spans="1:37" s="3" customFormat="1" ht="16.5" customHeight="1">
      <c r="A1553" s="38">
        <v>349</v>
      </c>
      <c r="B1553" s="39">
        <v>10729</v>
      </c>
      <c r="C1553" s="38">
        <v>10292803</v>
      </c>
      <c r="D1553" s="40" t="s">
        <v>1295</v>
      </c>
      <c r="E1553" s="58">
        <v>1</v>
      </c>
      <c r="F1553" s="38">
        <v>120</v>
      </c>
      <c r="G1553" s="38" t="s">
        <v>21</v>
      </c>
      <c r="H1553" s="42">
        <v>14700.85</v>
      </c>
      <c r="I1553" s="37"/>
      <c r="J1553" s="44">
        <v>42642</v>
      </c>
      <c r="K1553" s="42">
        <v>0</v>
      </c>
      <c r="L1553" s="42">
        <v>10008.76</v>
      </c>
      <c r="M1553" s="44">
        <v>45259</v>
      </c>
      <c r="N1553" s="42">
        <v>4692.09</v>
      </c>
      <c r="O1553" s="42">
        <v>0</v>
      </c>
      <c r="P1553" s="45">
        <f>IF(J1553&lt;DATEVALUE("2009-1-1"),3%,13%)</f>
        <v>0.13</v>
      </c>
      <c r="Q1553" s="42">
        <f>IF(P1553=13%,ROUND(O1553/(1+P1553)*P1553,2),ROUND(O1553/(1+0.03)*0.02,2))</f>
        <v>0</v>
      </c>
      <c r="R1553" s="42">
        <f>O1553-Q1553</f>
        <v>0</v>
      </c>
      <c r="S1553" s="42">
        <f>N1553-R1553</f>
        <v>4692.09</v>
      </c>
      <c r="T1553" s="38">
        <v>2101</v>
      </c>
      <c r="U1553" s="14">
        <f>S1553/H1553</f>
        <v>0.31917134043269607</v>
      </c>
      <c r="V1553" s="19"/>
      <c r="W1553" s="19"/>
      <c r="X1553" s="37" t="s">
        <v>3459</v>
      </c>
    </row>
    <row r="1554" spans="1:37" s="3" customFormat="1" ht="16.5" customHeight="1">
      <c r="A1554" s="38">
        <v>121</v>
      </c>
      <c r="B1554" s="39">
        <v>10725</v>
      </c>
      <c r="C1554" s="38">
        <v>10302249</v>
      </c>
      <c r="D1554" s="40" t="s">
        <v>297</v>
      </c>
      <c r="E1554" s="58">
        <v>1</v>
      </c>
      <c r="F1554" s="38">
        <v>87</v>
      </c>
      <c r="G1554" s="38" t="s">
        <v>23</v>
      </c>
      <c r="H1554" s="42">
        <v>2345.0700000000002</v>
      </c>
      <c r="I1554" s="57"/>
      <c r="J1554" s="44">
        <v>43215</v>
      </c>
      <c r="K1554" s="42">
        <v>0</v>
      </c>
      <c r="L1554" s="42">
        <v>1594.76</v>
      </c>
      <c r="M1554" s="44">
        <v>45199</v>
      </c>
      <c r="N1554" s="42">
        <f>H1554-K1554-L1554</f>
        <v>750.31000000000017</v>
      </c>
      <c r="O1554" s="42">
        <v>0</v>
      </c>
      <c r="P1554" s="45">
        <v>0.13</v>
      </c>
      <c r="Q1554" s="42">
        <v>0</v>
      </c>
      <c r="R1554" s="42">
        <v>0</v>
      </c>
      <c r="S1554" s="42">
        <f>N1554</f>
        <v>750.31000000000017</v>
      </c>
      <c r="T1554" s="38">
        <v>2103</v>
      </c>
      <c r="U1554" s="14">
        <f>S1554/H1554</f>
        <v>0.31995206966103362</v>
      </c>
      <c r="V1554" s="19"/>
      <c r="W1554" s="19"/>
      <c r="X1554" s="37" t="s">
        <v>3459</v>
      </c>
    </row>
    <row r="1555" spans="1:37" s="3" customFormat="1" ht="16.5" customHeight="1">
      <c r="A1555" s="38">
        <v>122</v>
      </c>
      <c r="B1555" s="39">
        <v>10725</v>
      </c>
      <c r="C1555" s="38">
        <v>10302255</v>
      </c>
      <c r="D1555" s="40" t="s">
        <v>298</v>
      </c>
      <c r="E1555" s="58">
        <v>24</v>
      </c>
      <c r="F1555" s="38">
        <v>87</v>
      </c>
      <c r="G1555" s="38" t="s">
        <v>23</v>
      </c>
      <c r="H1555" s="42">
        <v>51282</v>
      </c>
      <c r="I1555" s="57"/>
      <c r="J1555" s="44">
        <v>43215</v>
      </c>
      <c r="K1555" s="42">
        <v>0</v>
      </c>
      <c r="L1555" s="42">
        <v>34873.82</v>
      </c>
      <c r="M1555" s="44">
        <v>45199</v>
      </c>
      <c r="N1555" s="42">
        <f>H1555-K1555-L1555</f>
        <v>16408.18</v>
      </c>
      <c r="O1555" s="42">
        <v>0</v>
      </c>
      <c r="P1555" s="45">
        <v>0.13</v>
      </c>
      <c r="Q1555" s="42">
        <v>0</v>
      </c>
      <c r="R1555" s="42">
        <v>0</v>
      </c>
      <c r="S1555" s="42">
        <f>N1555</f>
        <v>16408.18</v>
      </c>
      <c r="T1555" s="38">
        <v>2506</v>
      </c>
      <c r="U1555" s="14">
        <f>S1555/H1555</f>
        <v>0.31995982995982997</v>
      </c>
      <c r="V1555" s="19"/>
      <c r="W1555" s="19"/>
      <c r="X1555" s="37" t="s">
        <v>3459</v>
      </c>
    </row>
    <row r="1556" spans="1:37" s="3" customFormat="1" ht="16.5" customHeight="1">
      <c r="A1556" s="38">
        <v>440</v>
      </c>
      <c r="B1556" s="39">
        <v>10736</v>
      </c>
      <c r="C1556" s="38">
        <v>10284603</v>
      </c>
      <c r="D1556" s="40" t="s">
        <v>1378</v>
      </c>
      <c r="E1556" s="38">
        <v>1</v>
      </c>
      <c r="F1556" s="38">
        <v>79</v>
      </c>
      <c r="G1556" s="38" t="s">
        <v>23</v>
      </c>
      <c r="H1556" s="42">
        <v>1794.87</v>
      </c>
      <c r="I1556" s="55"/>
      <c r="J1556" s="44">
        <v>43460</v>
      </c>
      <c r="K1556" s="42">
        <v>0</v>
      </c>
      <c r="L1556" s="42">
        <v>1131.06</v>
      </c>
      <c r="M1556" s="44">
        <v>45138</v>
      </c>
      <c r="N1556" s="42">
        <f>H1556-K1556-L1556</f>
        <v>663.81</v>
      </c>
      <c r="O1556" s="42">
        <v>100</v>
      </c>
      <c r="P1556" s="45">
        <v>0.13</v>
      </c>
      <c r="Q1556" s="42">
        <v>11.5</v>
      </c>
      <c r="R1556" s="42">
        <v>88.5</v>
      </c>
      <c r="S1556" s="42">
        <v>575.30999999999995</v>
      </c>
      <c r="T1556" s="38">
        <v>2104</v>
      </c>
      <c r="U1556" s="14">
        <f>S1556/H1556</f>
        <v>0.32053017767303482</v>
      </c>
      <c r="V1556" s="19"/>
      <c r="W1556" s="19"/>
      <c r="X1556" s="37" t="s">
        <v>3461</v>
      </c>
    </row>
    <row r="1557" spans="1:37" s="3" customFormat="1" ht="16.5" customHeight="1">
      <c r="A1557" s="38">
        <v>144</v>
      </c>
      <c r="B1557" s="39">
        <v>10741</v>
      </c>
      <c r="C1557" s="38">
        <v>10281809</v>
      </c>
      <c r="D1557" s="40" t="s">
        <v>2344</v>
      </c>
      <c r="E1557" s="38">
        <v>3</v>
      </c>
      <c r="F1557" s="38">
        <v>101</v>
      </c>
      <c r="G1557" s="38" t="s">
        <v>23</v>
      </c>
      <c r="H1557" s="42">
        <v>4615.38</v>
      </c>
      <c r="I1557" s="2"/>
      <c r="J1557" s="44">
        <v>42792</v>
      </c>
      <c r="K1557" s="42">
        <v>0</v>
      </c>
      <c r="L1557" s="42">
        <v>3133.79</v>
      </c>
      <c r="M1557" s="44">
        <v>45077</v>
      </c>
      <c r="N1557" s="42">
        <f>H1557-K1557-L1557</f>
        <v>1481.5900000000001</v>
      </c>
      <c r="O1557" s="42">
        <v>0</v>
      </c>
      <c r="P1557" s="45">
        <v>0.13</v>
      </c>
      <c r="Q1557" s="42">
        <v>0</v>
      </c>
      <c r="R1557" s="42">
        <v>0</v>
      </c>
      <c r="S1557" s="42">
        <f>N1557-R1557</f>
        <v>1481.5900000000001</v>
      </c>
      <c r="T1557" s="38">
        <v>5000</v>
      </c>
      <c r="U1557" s="14">
        <f>S1557/H1557</f>
        <v>0.32101148767815435</v>
      </c>
      <c r="V1557" s="19"/>
      <c r="W1557" s="19"/>
      <c r="X1557" s="37" t="s">
        <v>3462</v>
      </c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</row>
    <row r="1558" spans="1:37" s="3" customFormat="1" ht="16.5" customHeight="1">
      <c r="A1558" s="38">
        <v>140</v>
      </c>
      <c r="B1558" s="39">
        <v>10741</v>
      </c>
      <c r="C1558" s="38">
        <v>10281806</v>
      </c>
      <c r="D1558" s="40" t="s">
        <v>2343</v>
      </c>
      <c r="E1558" s="38">
        <v>58</v>
      </c>
      <c r="F1558" s="38">
        <v>101</v>
      </c>
      <c r="G1558" s="38" t="s">
        <v>23</v>
      </c>
      <c r="H1558" s="42">
        <v>34700.82</v>
      </c>
      <c r="I1558" s="2"/>
      <c r="J1558" s="44">
        <v>42792</v>
      </c>
      <c r="K1558" s="42">
        <v>0</v>
      </c>
      <c r="L1558" s="42">
        <v>23561.360000000001</v>
      </c>
      <c r="M1558" s="44">
        <v>45077</v>
      </c>
      <c r="N1558" s="42">
        <f>H1558-K1558-L1558</f>
        <v>11139.46</v>
      </c>
      <c r="O1558" s="42">
        <v>0</v>
      </c>
      <c r="P1558" s="45">
        <v>0.13</v>
      </c>
      <c r="Q1558" s="42">
        <v>0</v>
      </c>
      <c r="R1558" s="42">
        <v>0</v>
      </c>
      <c r="S1558" s="42">
        <f>N1558-R1558</f>
        <v>11139.46</v>
      </c>
      <c r="T1558" s="38">
        <v>5000</v>
      </c>
      <c r="U1558" s="14">
        <f>S1558/H1558</f>
        <v>0.32101431608820769</v>
      </c>
      <c r="V1558" s="19"/>
      <c r="W1558" s="19"/>
      <c r="X1558" s="37" t="s">
        <v>3462</v>
      </c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</row>
    <row r="1559" spans="1:37" s="3" customFormat="1" ht="16.5" customHeight="1">
      <c r="A1559" s="38">
        <v>145</v>
      </c>
      <c r="B1559" s="39">
        <v>10741</v>
      </c>
      <c r="C1559" s="38">
        <v>10281807</v>
      </c>
      <c r="D1559" s="40" t="s">
        <v>2345</v>
      </c>
      <c r="E1559" s="38">
        <v>2</v>
      </c>
      <c r="F1559" s="38">
        <v>101</v>
      </c>
      <c r="G1559" s="38" t="s">
        <v>23</v>
      </c>
      <c r="H1559" s="42">
        <v>4273.5</v>
      </c>
      <c r="I1559" s="2"/>
      <c r="J1559" s="44">
        <v>42792</v>
      </c>
      <c r="K1559" s="42">
        <v>0</v>
      </c>
      <c r="L1559" s="42">
        <v>2901.61</v>
      </c>
      <c r="M1559" s="44">
        <v>45077</v>
      </c>
      <c r="N1559" s="42">
        <f>H1559-K1559-L1559</f>
        <v>1371.8899999999999</v>
      </c>
      <c r="O1559" s="42">
        <v>0</v>
      </c>
      <c r="P1559" s="45">
        <v>0.13</v>
      </c>
      <c r="Q1559" s="42">
        <v>0</v>
      </c>
      <c r="R1559" s="42">
        <v>0</v>
      </c>
      <c r="S1559" s="42">
        <f>N1559-R1559</f>
        <v>1371.8899999999999</v>
      </c>
      <c r="T1559" s="38">
        <v>5000</v>
      </c>
      <c r="U1559" s="14">
        <f>S1559/H1559</f>
        <v>0.32102258102258097</v>
      </c>
      <c r="V1559" s="19"/>
      <c r="W1559" s="19"/>
      <c r="X1559" s="37" t="s">
        <v>3462</v>
      </c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</row>
    <row r="1560" spans="1:37" s="3" customFormat="1" ht="16.5" customHeight="1">
      <c r="A1560" s="38">
        <v>4</v>
      </c>
      <c r="B1560" s="39">
        <v>10752</v>
      </c>
      <c r="C1560" s="38">
        <v>10305396</v>
      </c>
      <c r="D1560" s="40" t="s">
        <v>303</v>
      </c>
      <c r="E1560" s="38">
        <v>10</v>
      </c>
      <c r="F1560" s="38">
        <v>109</v>
      </c>
      <c r="G1560" s="38" t="s">
        <v>23</v>
      </c>
      <c r="H1560" s="42">
        <v>2085.5</v>
      </c>
      <c r="I1560" s="2"/>
      <c r="J1560" s="44">
        <v>42549</v>
      </c>
      <c r="K1560" s="42">
        <v>0</v>
      </c>
      <c r="L1560" s="42">
        <v>1414.65</v>
      </c>
      <c r="M1560" s="44">
        <v>44985</v>
      </c>
      <c r="N1560" s="42">
        <f>H1560-K1560-L1560</f>
        <v>670.84999999999991</v>
      </c>
      <c r="O1560" s="42">
        <v>0</v>
      </c>
      <c r="P1560" s="45">
        <v>0.13</v>
      </c>
      <c r="Q1560" s="42">
        <v>0</v>
      </c>
      <c r="R1560" s="42">
        <v>0</v>
      </c>
      <c r="S1560" s="42">
        <f>N1560-R1560</f>
        <v>670.84999999999991</v>
      </c>
      <c r="T1560" s="38">
        <v>1602</v>
      </c>
      <c r="U1560" s="14">
        <f>S1560/H1560</f>
        <v>0.32167345960201388</v>
      </c>
      <c r="V1560" s="19"/>
      <c r="W1560" s="19"/>
      <c r="X1560" s="37" t="s">
        <v>3473</v>
      </c>
    </row>
    <row r="1561" spans="1:37" s="3" customFormat="1" ht="16.5" customHeight="1">
      <c r="A1561" s="38">
        <v>292</v>
      </c>
      <c r="B1561" s="39">
        <v>10729</v>
      </c>
      <c r="C1561" s="38">
        <v>10292856</v>
      </c>
      <c r="D1561" s="40" t="s">
        <v>3055</v>
      </c>
      <c r="E1561" s="58">
        <v>1</v>
      </c>
      <c r="F1561" s="38">
        <v>77</v>
      </c>
      <c r="G1561" s="38" t="s">
        <v>23</v>
      </c>
      <c r="H1561" s="42">
        <v>1094.01</v>
      </c>
      <c r="I1561" s="37"/>
      <c r="J1561" s="44">
        <v>43521</v>
      </c>
      <c r="K1561" s="42">
        <v>0</v>
      </c>
      <c r="L1561" s="42">
        <v>741.99</v>
      </c>
      <c r="M1561" s="44">
        <v>45247</v>
      </c>
      <c r="N1561" s="42">
        <v>352.02</v>
      </c>
      <c r="O1561" s="42">
        <v>0</v>
      </c>
      <c r="P1561" s="45">
        <f>IF(J1561&lt;DATEVALUE("2009-1-1"),3%,13%)</f>
        <v>0.13</v>
      </c>
      <c r="Q1561" s="42">
        <f>IF(P1561=13%,ROUND(O1561/(1+P1561)*P1561,2),ROUND(O1561/(1+0.03)*0.02,2))</f>
        <v>0</v>
      </c>
      <c r="R1561" s="42">
        <f>O1561-Q1561</f>
        <v>0</v>
      </c>
      <c r="S1561" s="42">
        <f>N1561-R1561</f>
        <v>352.02</v>
      </c>
      <c r="T1561" s="38">
        <v>2506</v>
      </c>
      <c r="U1561" s="14">
        <f>S1561/H1561</f>
        <v>0.32177036772972822</v>
      </c>
      <c r="V1561" s="19"/>
      <c r="W1561" s="19"/>
      <c r="X1561" s="37" t="s">
        <v>3459</v>
      </c>
    </row>
    <row r="1562" spans="1:37" s="3" customFormat="1" ht="16.5" customHeight="1">
      <c r="A1562" s="38">
        <v>23</v>
      </c>
      <c r="B1562" s="39">
        <v>40709</v>
      </c>
      <c r="C1562" s="38">
        <v>10285524</v>
      </c>
      <c r="D1562" s="40" t="s">
        <v>2416</v>
      </c>
      <c r="E1562" s="38">
        <v>1</v>
      </c>
      <c r="F1562" s="38">
        <v>120</v>
      </c>
      <c r="G1562" s="38" t="s">
        <v>21</v>
      </c>
      <c r="H1562" s="42">
        <v>5811.97</v>
      </c>
      <c r="I1562" s="2"/>
      <c r="J1562" s="44">
        <v>42459</v>
      </c>
      <c r="K1562" s="42">
        <v>0</v>
      </c>
      <c r="L1562" s="42">
        <v>3910.92</v>
      </c>
      <c r="M1562" s="44">
        <v>45046</v>
      </c>
      <c r="N1562" s="42">
        <f>H1562-K1562-L1562</f>
        <v>1901.0500000000002</v>
      </c>
      <c r="O1562" s="42">
        <v>32</v>
      </c>
      <c r="P1562" s="45">
        <v>0.13</v>
      </c>
      <c r="Q1562" s="42">
        <v>3.68</v>
      </c>
      <c r="R1562" s="42">
        <v>28.32</v>
      </c>
      <c r="S1562" s="42">
        <v>1872.73</v>
      </c>
      <c r="T1562" s="38">
        <v>5000</v>
      </c>
      <c r="U1562" s="14">
        <f>S1562/H1562</f>
        <v>0.32221948840066278</v>
      </c>
      <c r="V1562" s="19"/>
      <c r="W1562" s="19"/>
      <c r="X1562" s="37" t="s">
        <v>3467</v>
      </c>
    </row>
    <row r="1563" spans="1:37" s="3" customFormat="1" ht="16.5" customHeight="1">
      <c r="A1563" s="38">
        <v>6</v>
      </c>
      <c r="B1563" s="39">
        <v>10727</v>
      </c>
      <c r="C1563" s="38">
        <v>10311263</v>
      </c>
      <c r="D1563" s="40" t="s">
        <v>209</v>
      </c>
      <c r="E1563" s="38">
        <v>100</v>
      </c>
      <c r="F1563" s="38">
        <v>106</v>
      </c>
      <c r="G1563" s="38" t="s">
        <v>23</v>
      </c>
      <c r="H1563" s="42">
        <v>4230</v>
      </c>
      <c r="I1563" s="2"/>
      <c r="J1563" s="44">
        <v>42624</v>
      </c>
      <c r="K1563" s="42">
        <v>0</v>
      </c>
      <c r="L1563" s="42">
        <v>2866.67</v>
      </c>
      <c r="M1563" s="44">
        <v>45077</v>
      </c>
      <c r="N1563" s="42">
        <f>H1563-K1563-L1563</f>
        <v>1363.33</v>
      </c>
      <c r="O1563" s="42">
        <v>0</v>
      </c>
      <c r="P1563" s="45">
        <v>0.13</v>
      </c>
      <c r="Q1563" s="42">
        <v>0</v>
      </c>
      <c r="R1563" s="42">
        <v>0</v>
      </c>
      <c r="S1563" s="42">
        <f>N1563-R1563</f>
        <v>1363.33</v>
      </c>
      <c r="T1563" s="38">
        <v>5000</v>
      </c>
      <c r="U1563" s="14">
        <f>S1563/H1563</f>
        <v>0.32230023640661937</v>
      </c>
      <c r="V1563" s="19"/>
      <c r="W1563" s="19"/>
      <c r="X1563" s="37" t="s">
        <v>3471</v>
      </c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</row>
    <row r="1564" spans="1:37" s="3" customFormat="1" ht="16.5" customHeight="1">
      <c r="A1564" s="38">
        <v>117</v>
      </c>
      <c r="B1564" s="39">
        <v>10743</v>
      </c>
      <c r="C1564" s="38">
        <v>10301074</v>
      </c>
      <c r="D1564" s="40" t="s">
        <v>1549</v>
      </c>
      <c r="E1564" s="38">
        <v>4</v>
      </c>
      <c r="F1564" s="38">
        <v>94</v>
      </c>
      <c r="G1564" s="38" t="s">
        <v>23</v>
      </c>
      <c r="H1564" s="42">
        <v>9592</v>
      </c>
      <c r="I1564" s="55"/>
      <c r="J1564" s="44">
        <v>43002</v>
      </c>
      <c r="K1564" s="42">
        <v>0</v>
      </c>
      <c r="L1564" s="42">
        <v>6500.12</v>
      </c>
      <c r="M1564" s="44">
        <v>45138</v>
      </c>
      <c r="N1564" s="42">
        <f>H1564-K1564-L1564</f>
        <v>3091.88</v>
      </c>
      <c r="O1564" s="42">
        <v>0</v>
      </c>
      <c r="P1564" s="45">
        <v>0.13</v>
      </c>
      <c r="Q1564" s="42">
        <v>0</v>
      </c>
      <c r="R1564" s="42">
        <v>0</v>
      </c>
      <c r="S1564" s="42">
        <v>3091.88</v>
      </c>
      <c r="T1564" s="38">
        <v>5000</v>
      </c>
      <c r="U1564" s="14">
        <f>S1564/H1564</f>
        <v>0.32233944954128441</v>
      </c>
      <c r="V1564" s="19"/>
      <c r="W1564" s="19"/>
      <c r="X1564" s="37" t="s">
        <v>3463</v>
      </c>
    </row>
    <row r="1565" spans="1:37" s="3" customFormat="1" ht="16.5" customHeight="1">
      <c r="A1565" s="38">
        <v>105</v>
      </c>
      <c r="B1565" s="39">
        <v>10704</v>
      </c>
      <c r="C1565" s="38">
        <v>10279062</v>
      </c>
      <c r="D1565" s="40" t="s">
        <v>2075</v>
      </c>
      <c r="E1565" s="58">
        <v>1</v>
      </c>
      <c r="F1565" s="38">
        <v>67</v>
      </c>
      <c r="G1565" s="38" t="s">
        <v>23</v>
      </c>
      <c r="H1565" s="42">
        <v>1530.97</v>
      </c>
      <c r="I1565" s="37"/>
      <c r="J1565" s="44">
        <v>43827</v>
      </c>
      <c r="K1565" s="42">
        <v>0</v>
      </c>
      <c r="L1565" s="42">
        <v>975.05</v>
      </c>
      <c r="M1565" s="44">
        <v>45200</v>
      </c>
      <c r="N1565" s="42">
        <v>555.91999999999996</v>
      </c>
      <c r="O1565" s="42">
        <v>70</v>
      </c>
      <c r="P1565" s="45">
        <f>IF(J1565&lt;DATEVALUE("2009-1-1"),3%,13%)</f>
        <v>0.13</v>
      </c>
      <c r="Q1565" s="42">
        <f>IF(P1565=13%,ROUND(O1565/(1+P1565)*P1565,2),ROUND(O1565/(1+0.03)*0.02,2))</f>
        <v>8.0500000000000007</v>
      </c>
      <c r="R1565" s="42">
        <f>O1565-Q1565</f>
        <v>61.95</v>
      </c>
      <c r="S1565" s="42">
        <f>N1565-R1565</f>
        <v>493.96999999999997</v>
      </c>
      <c r="T1565" s="38">
        <v>5000</v>
      </c>
      <c r="U1565" s="14">
        <f>S1565/H1565</f>
        <v>0.32265165222048764</v>
      </c>
      <c r="V1565" s="19"/>
      <c r="W1565" s="19"/>
      <c r="X1565" s="37" t="s">
        <v>3455</v>
      </c>
    </row>
    <row r="1566" spans="1:37" s="3" customFormat="1" ht="16.5" customHeight="1">
      <c r="A1566" s="38">
        <v>209</v>
      </c>
      <c r="B1566" s="39">
        <v>10743</v>
      </c>
      <c r="C1566" s="38">
        <v>10301113</v>
      </c>
      <c r="D1566" s="40" t="s">
        <v>556</v>
      </c>
      <c r="E1566" s="58">
        <v>7</v>
      </c>
      <c r="F1566" s="38">
        <v>86</v>
      </c>
      <c r="G1566" s="38" t="s">
        <v>23</v>
      </c>
      <c r="H1566" s="42">
        <v>7690.62</v>
      </c>
      <c r="I1566" s="57"/>
      <c r="J1566" s="44">
        <v>43247</v>
      </c>
      <c r="K1566" s="42">
        <v>0</v>
      </c>
      <c r="L1566" s="42">
        <v>5207.59</v>
      </c>
      <c r="M1566" s="44">
        <v>45199</v>
      </c>
      <c r="N1566" s="42">
        <f>H1566-L1566</f>
        <v>2483.0299999999997</v>
      </c>
      <c r="O1566" s="42">
        <v>0</v>
      </c>
      <c r="P1566" s="45">
        <v>0.13</v>
      </c>
      <c r="Q1566" s="42">
        <v>0</v>
      </c>
      <c r="R1566" s="42">
        <v>0</v>
      </c>
      <c r="S1566" s="42">
        <f>N1566</f>
        <v>2483.0299999999997</v>
      </c>
      <c r="T1566" s="38">
        <v>5000</v>
      </c>
      <c r="U1566" s="14">
        <f>S1566/H1566</f>
        <v>0.32286473652319314</v>
      </c>
      <c r="V1566" s="19"/>
      <c r="W1566" s="19"/>
      <c r="X1566" s="37" t="s">
        <v>3463</v>
      </c>
    </row>
    <row r="1567" spans="1:37" s="3" customFormat="1" ht="16.5" customHeight="1">
      <c r="A1567" s="38">
        <v>102</v>
      </c>
      <c r="B1567" s="39">
        <v>10709</v>
      </c>
      <c r="C1567" s="38">
        <v>10310258</v>
      </c>
      <c r="D1567" s="40" t="s">
        <v>122</v>
      </c>
      <c r="E1567" s="38">
        <v>12</v>
      </c>
      <c r="F1567" s="38">
        <v>82</v>
      </c>
      <c r="G1567" s="38" t="s">
        <v>23</v>
      </c>
      <c r="H1567" s="42">
        <v>2051.2800000000002</v>
      </c>
      <c r="I1567" s="57"/>
      <c r="J1567" s="44">
        <v>43341</v>
      </c>
      <c r="K1567" s="42">
        <v>0</v>
      </c>
      <c r="L1567" s="42">
        <v>1388.06</v>
      </c>
      <c r="M1567" s="44">
        <v>45199</v>
      </c>
      <c r="N1567" s="42">
        <v>663.22</v>
      </c>
      <c r="O1567" s="42">
        <v>0</v>
      </c>
      <c r="P1567" s="45">
        <v>0.13</v>
      </c>
      <c r="Q1567" s="42">
        <v>0</v>
      </c>
      <c r="R1567" s="42">
        <v>0</v>
      </c>
      <c r="S1567" s="42">
        <v>663.22</v>
      </c>
      <c r="T1567" s="38">
        <v>2506</v>
      </c>
      <c r="U1567" s="14">
        <f>S1567/H1567</f>
        <v>0.32332007332007329</v>
      </c>
      <c r="V1567" s="19"/>
      <c r="W1567" s="19"/>
      <c r="X1567" s="37" t="s">
        <v>3456</v>
      </c>
    </row>
    <row r="1568" spans="1:37" s="3" customFormat="1" ht="16.5" customHeight="1">
      <c r="A1568" s="38">
        <v>842</v>
      </c>
      <c r="B1568" s="39">
        <v>40711</v>
      </c>
      <c r="C1568" s="38">
        <v>10307186</v>
      </c>
      <c r="D1568" s="40" t="s">
        <v>1002</v>
      </c>
      <c r="E1568" s="58">
        <v>2</v>
      </c>
      <c r="F1568" s="38">
        <v>82</v>
      </c>
      <c r="G1568" s="38" t="s">
        <v>23</v>
      </c>
      <c r="H1568" s="42">
        <v>4400</v>
      </c>
      <c r="I1568" s="57"/>
      <c r="J1568" s="44">
        <v>43341</v>
      </c>
      <c r="K1568" s="42">
        <v>0</v>
      </c>
      <c r="L1568" s="42">
        <v>2977.36</v>
      </c>
      <c r="M1568" s="44">
        <v>45199</v>
      </c>
      <c r="N1568" s="42">
        <f>H1568-K1568-L1568</f>
        <v>1422.6399999999999</v>
      </c>
      <c r="O1568" s="42">
        <v>0</v>
      </c>
      <c r="P1568" s="45">
        <v>0.13</v>
      </c>
      <c r="Q1568" s="42">
        <v>0</v>
      </c>
      <c r="R1568" s="42">
        <v>0</v>
      </c>
      <c r="S1568" s="42">
        <f>N1568-R1568</f>
        <v>1422.6399999999999</v>
      </c>
      <c r="T1568" s="38">
        <v>2506</v>
      </c>
      <c r="U1568" s="14">
        <f>S1568/H1568</f>
        <v>0.32332727272727269</v>
      </c>
      <c r="V1568" s="19"/>
      <c r="W1568" s="19"/>
      <c r="X1568" s="37" t="s">
        <v>3467</v>
      </c>
    </row>
    <row r="1569" spans="1:37" s="3" customFormat="1" ht="16.5" customHeight="1">
      <c r="A1569" s="38">
        <v>61</v>
      </c>
      <c r="B1569" s="39">
        <v>10702</v>
      </c>
      <c r="C1569" s="38">
        <v>10291516</v>
      </c>
      <c r="D1569" s="40" t="s">
        <v>77</v>
      </c>
      <c r="E1569" s="38">
        <v>1</v>
      </c>
      <c r="F1569" s="38">
        <v>82</v>
      </c>
      <c r="G1569" s="38" t="s">
        <v>23</v>
      </c>
      <c r="H1569" s="42">
        <v>521</v>
      </c>
      <c r="I1569" s="57"/>
      <c r="J1569" s="44">
        <v>43341</v>
      </c>
      <c r="K1569" s="42">
        <v>0</v>
      </c>
      <c r="L1569" s="42">
        <v>352.53</v>
      </c>
      <c r="M1569" s="44">
        <v>45199</v>
      </c>
      <c r="N1569" s="42">
        <v>168.47</v>
      </c>
      <c r="O1569" s="42">
        <v>0</v>
      </c>
      <c r="P1569" s="45">
        <v>0.13</v>
      </c>
      <c r="Q1569" s="42">
        <v>0</v>
      </c>
      <c r="R1569" s="42">
        <v>0</v>
      </c>
      <c r="S1569" s="42">
        <v>168.47</v>
      </c>
      <c r="T1569" s="38">
        <v>2506</v>
      </c>
      <c r="U1569" s="14">
        <f>S1569/H1569</f>
        <v>0.32335892514395392</v>
      </c>
      <c r="V1569" s="19"/>
      <c r="W1569" s="19"/>
      <c r="X1569" s="37" t="s">
        <v>3456</v>
      </c>
    </row>
    <row r="1570" spans="1:37" s="3" customFormat="1" ht="16.5" customHeight="1">
      <c r="A1570" s="38">
        <v>225</v>
      </c>
      <c r="B1570" s="39">
        <v>10731</v>
      </c>
      <c r="C1570" s="38">
        <v>10289284</v>
      </c>
      <c r="D1570" s="40" t="s">
        <v>398</v>
      </c>
      <c r="E1570" s="58">
        <v>1</v>
      </c>
      <c r="F1570" s="38">
        <v>82</v>
      </c>
      <c r="G1570" s="38" t="s">
        <v>23</v>
      </c>
      <c r="H1570" s="42">
        <v>1879.49</v>
      </c>
      <c r="I1570" s="57"/>
      <c r="J1570" s="44">
        <v>43341</v>
      </c>
      <c r="K1570" s="42">
        <v>0</v>
      </c>
      <c r="L1570" s="42">
        <v>1271.72</v>
      </c>
      <c r="M1570" s="44">
        <v>45199</v>
      </c>
      <c r="N1570" s="42">
        <f>H1570-K1570-L1570</f>
        <v>607.77</v>
      </c>
      <c r="O1570" s="42">
        <v>0</v>
      </c>
      <c r="P1570" s="45">
        <v>0.13</v>
      </c>
      <c r="Q1570" s="42">
        <v>0</v>
      </c>
      <c r="R1570" s="42">
        <v>0</v>
      </c>
      <c r="S1570" s="42">
        <f>N1570-R1570</f>
        <v>607.77</v>
      </c>
      <c r="T1570" s="38">
        <v>2506</v>
      </c>
      <c r="U1570" s="14">
        <f>S1570/H1570</f>
        <v>0.32336963750804737</v>
      </c>
      <c r="V1570" s="19"/>
      <c r="W1570" s="19"/>
      <c r="X1570" s="37" t="s">
        <v>3459</v>
      </c>
    </row>
    <row r="1571" spans="1:37" s="3" customFormat="1" ht="16.5" customHeight="1">
      <c r="A1571" s="38">
        <v>291</v>
      </c>
      <c r="B1571" s="39">
        <v>40704</v>
      </c>
      <c r="C1571" s="38">
        <v>10302845</v>
      </c>
      <c r="D1571" s="40" t="s">
        <v>583</v>
      </c>
      <c r="E1571" s="58">
        <v>17</v>
      </c>
      <c r="F1571" s="38">
        <v>66</v>
      </c>
      <c r="G1571" s="38" t="s">
        <v>23</v>
      </c>
      <c r="H1571" s="42">
        <v>1686.68</v>
      </c>
      <c r="I1571" s="57"/>
      <c r="J1571" s="44">
        <v>43764</v>
      </c>
      <c r="K1571" s="42">
        <v>0</v>
      </c>
      <c r="L1571" s="42">
        <v>1141.06</v>
      </c>
      <c r="M1571" s="44">
        <v>45199</v>
      </c>
      <c r="N1571" s="42">
        <f>H1571-K1571-L1571</f>
        <v>545.62000000000012</v>
      </c>
      <c r="O1571" s="42">
        <v>0</v>
      </c>
      <c r="P1571" s="45">
        <v>0.13</v>
      </c>
      <c r="Q1571" s="42">
        <v>0</v>
      </c>
      <c r="R1571" s="42">
        <v>0</v>
      </c>
      <c r="S1571" s="42">
        <f>N1571-R1571</f>
        <v>545.62000000000012</v>
      </c>
      <c r="T1571" s="38">
        <v>2101</v>
      </c>
      <c r="U1571" s="14">
        <f>S1571/H1571</f>
        <v>0.32348756136315132</v>
      </c>
      <c r="V1571" s="19"/>
      <c r="W1571" s="19"/>
      <c r="X1571" s="37" t="s">
        <v>3463</v>
      </c>
    </row>
    <row r="1572" spans="1:37" s="3" customFormat="1" ht="16.5" customHeight="1">
      <c r="A1572" s="38">
        <v>598</v>
      </c>
      <c r="B1572" s="39">
        <v>10729</v>
      </c>
      <c r="C1572" s="38">
        <v>10292627</v>
      </c>
      <c r="D1572" s="40" t="s">
        <v>77</v>
      </c>
      <c r="E1572" s="58">
        <v>1</v>
      </c>
      <c r="F1572" s="38">
        <v>76</v>
      </c>
      <c r="G1572" s="38" t="s">
        <v>23</v>
      </c>
      <c r="H1572" s="42">
        <v>521</v>
      </c>
      <c r="I1572" s="37"/>
      <c r="J1572" s="44">
        <v>43550</v>
      </c>
      <c r="K1572" s="42">
        <v>0</v>
      </c>
      <c r="L1572" s="42">
        <v>351.97</v>
      </c>
      <c r="M1572" s="44">
        <v>45259</v>
      </c>
      <c r="N1572" s="42">
        <v>169.03</v>
      </c>
      <c r="O1572" s="42">
        <v>0</v>
      </c>
      <c r="P1572" s="45">
        <f>IF(J1572&lt;DATEVALUE("2009-1-1"),3%,13%)</f>
        <v>0.13</v>
      </c>
      <c r="Q1572" s="42">
        <f>IF(P1572=13%,ROUND(O1572/(1+P1572)*P1572,2),ROUND(O1572/(1+0.03)*0.02,2))</f>
        <v>0</v>
      </c>
      <c r="R1572" s="42">
        <f>O1572-Q1572</f>
        <v>0</v>
      </c>
      <c r="S1572" s="42">
        <f>N1572-R1572</f>
        <v>169.03</v>
      </c>
      <c r="T1572" s="38">
        <v>2506</v>
      </c>
      <c r="U1572" s="14">
        <f>S1572/H1572</f>
        <v>0.3244337811900192</v>
      </c>
      <c r="V1572" s="19"/>
      <c r="W1572" s="19"/>
      <c r="X1572" s="37" t="s">
        <v>3459</v>
      </c>
    </row>
    <row r="1573" spans="1:37" s="3" customFormat="1" ht="16.5" customHeight="1">
      <c r="A1573" s="38">
        <v>41</v>
      </c>
      <c r="B1573" s="39">
        <v>10700</v>
      </c>
      <c r="C1573" s="38">
        <v>10275285</v>
      </c>
      <c r="D1573" s="40" t="s">
        <v>25</v>
      </c>
      <c r="E1573" s="38">
        <v>13</v>
      </c>
      <c r="F1573" s="38">
        <v>85</v>
      </c>
      <c r="G1573" s="38" t="s">
        <v>23</v>
      </c>
      <c r="H1573" s="42">
        <v>286</v>
      </c>
      <c r="I1573" s="57"/>
      <c r="J1573" s="44">
        <v>43277</v>
      </c>
      <c r="K1573" s="42">
        <v>0</v>
      </c>
      <c r="L1573" s="42">
        <v>192.84</v>
      </c>
      <c r="M1573" s="44">
        <v>45199</v>
      </c>
      <c r="N1573" s="42">
        <v>93.16</v>
      </c>
      <c r="O1573" s="42">
        <v>0</v>
      </c>
      <c r="P1573" s="45">
        <v>0.13</v>
      </c>
      <c r="Q1573" s="42">
        <v>0</v>
      </c>
      <c r="R1573" s="42">
        <v>0</v>
      </c>
      <c r="S1573" s="42">
        <v>93.16</v>
      </c>
      <c r="T1573" s="38">
        <v>2506</v>
      </c>
      <c r="U1573" s="14">
        <f>S1573/H1573</f>
        <v>0.32573426573426573</v>
      </c>
      <c r="V1573" s="19"/>
      <c r="W1573" s="19"/>
      <c r="X1573" s="37" t="s">
        <v>3455</v>
      </c>
    </row>
    <row r="1574" spans="1:37" s="3" customFormat="1" ht="16.5" customHeight="1">
      <c r="A1574" s="38">
        <v>175</v>
      </c>
      <c r="B1574" s="39">
        <v>10730</v>
      </c>
      <c r="C1574" s="38">
        <v>10290249</v>
      </c>
      <c r="D1574" s="40" t="s">
        <v>360</v>
      </c>
      <c r="E1574" s="58">
        <v>1</v>
      </c>
      <c r="F1574" s="38">
        <v>85</v>
      </c>
      <c r="G1574" s="38" t="s">
        <v>23</v>
      </c>
      <c r="H1574" s="42">
        <v>1410.26</v>
      </c>
      <c r="I1574" s="57"/>
      <c r="J1574" s="44">
        <v>43277</v>
      </c>
      <c r="K1574" s="42">
        <v>0</v>
      </c>
      <c r="L1574" s="42">
        <v>950.87</v>
      </c>
      <c r="M1574" s="44">
        <v>45199</v>
      </c>
      <c r="N1574" s="42">
        <f>H1574-K1574-L1574</f>
        <v>459.39</v>
      </c>
      <c r="O1574" s="42">
        <v>0</v>
      </c>
      <c r="P1574" s="45">
        <v>0.13</v>
      </c>
      <c r="Q1574" s="42">
        <v>0</v>
      </c>
      <c r="R1574" s="42">
        <v>0</v>
      </c>
      <c r="S1574" s="42">
        <f>N1574-R1574</f>
        <v>459.39</v>
      </c>
      <c r="T1574" s="38">
        <v>2006</v>
      </c>
      <c r="U1574" s="14">
        <f>S1574/H1574</f>
        <v>0.3257484435494164</v>
      </c>
      <c r="V1574" s="19"/>
      <c r="W1574" s="19"/>
      <c r="X1574" s="37" t="s">
        <v>3459</v>
      </c>
    </row>
    <row r="1575" spans="1:37" s="3" customFormat="1" ht="16.5" customHeight="1">
      <c r="A1575" s="38">
        <v>78</v>
      </c>
      <c r="B1575" s="39">
        <v>10701</v>
      </c>
      <c r="C1575" s="38">
        <v>10275960</v>
      </c>
      <c r="D1575" s="40" t="s">
        <v>60</v>
      </c>
      <c r="E1575" s="38">
        <v>14</v>
      </c>
      <c r="F1575" s="38">
        <v>85</v>
      </c>
      <c r="G1575" s="38" t="s">
        <v>23</v>
      </c>
      <c r="H1575" s="42">
        <v>2100</v>
      </c>
      <c r="I1575" s="57"/>
      <c r="J1575" s="44">
        <v>43277</v>
      </c>
      <c r="K1575" s="42">
        <v>0</v>
      </c>
      <c r="L1575" s="42">
        <v>1415.92</v>
      </c>
      <c r="M1575" s="44">
        <v>45199</v>
      </c>
      <c r="N1575" s="42">
        <v>684.08</v>
      </c>
      <c r="O1575" s="42">
        <v>0</v>
      </c>
      <c r="P1575" s="45">
        <v>0.13</v>
      </c>
      <c r="Q1575" s="42">
        <v>0</v>
      </c>
      <c r="R1575" s="42">
        <v>0</v>
      </c>
      <c r="S1575" s="42">
        <v>684.08</v>
      </c>
      <c r="T1575" s="38">
        <v>2506</v>
      </c>
      <c r="U1575" s="14">
        <f>S1575/H1575</f>
        <v>0.32575238095238096</v>
      </c>
      <c r="V1575" s="19"/>
      <c r="W1575" s="19"/>
      <c r="X1575" s="37" t="s">
        <v>3455</v>
      </c>
    </row>
    <row r="1576" spans="1:37" s="3" customFormat="1" ht="16.5" customHeight="1">
      <c r="A1576" s="38">
        <v>40</v>
      </c>
      <c r="B1576" s="39">
        <v>10700</v>
      </c>
      <c r="C1576" s="38">
        <v>10275301</v>
      </c>
      <c r="D1576" s="40" t="s">
        <v>24</v>
      </c>
      <c r="E1576" s="38">
        <v>1</v>
      </c>
      <c r="F1576" s="38">
        <v>85</v>
      </c>
      <c r="G1576" s="38" t="s">
        <v>23</v>
      </c>
      <c r="H1576" s="42">
        <v>3197.79</v>
      </c>
      <c r="I1576" s="57"/>
      <c r="J1576" s="44">
        <v>43277</v>
      </c>
      <c r="K1576" s="42">
        <v>0</v>
      </c>
      <c r="L1576" s="42">
        <v>2156.1</v>
      </c>
      <c r="M1576" s="44">
        <v>45199</v>
      </c>
      <c r="N1576" s="42">
        <v>1041.69</v>
      </c>
      <c r="O1576" s="42">
        <v>0</v>
      </c>
      <c r="P1576" s="45">
        <v>0.13</v>
      </c>
      <c r="Q1576" s="42">
        <v>0</v>
      </c>
      <c r="R1576" s="42">
        <v>0</v>
      </c>
      <c r="S1576" s="42">
        <v>1041.69</v>
      </c>
      <c r="T1576" s="38">
        <v>2107</v>
      </c>
      <c r="U1576" s="14">
        <f>S1576/H1576</f>
        <v>0.32575309823346749</v>
      </c>
      <c r="V1576" s="19"/>
      <c r="W1576" s="19"/>
      <c r="X1576" s="37" t="s">
        <v>3455</v>
      </c>
    </row>
    <row r="1577" spans="1:37" s="3" customFormat="1" ht="16.5" customHeight="1">
      <c r="A1577" s="38">
        <v>43</v>
      </c>
      <c r="B1577" s="39">
        <v>10700</v>
      </c>
      <c r="C1577" s="38">
        <v>10275287</v>
      </c>
      <c r="D1577" s="40" t="s">
        <v>27</v>
      </c>
      <c r="E1577" s="38">
        <v>12</v>
      </c>
      <c r="F1577" s="38">
        <v>85</v>
      </c>
      <c r="G1577" s="38" t="s">
        <v>23</v>
      </c>
      <c r="H1577" s="42">
        <v>1931.28</v>
      </c>
      <c r="I1577" s="57"/>
      <c r="J1577" s="44">
        <v>43277</v>
      </c>
      <c r="K1577" s="42">
        <v>0</v>
      </c>
      <c r="L1577" s="42">
        <v>1302.1500000000001</v>
      </c>
      <c r="M1577" s="44">
        <v>45199</v>
      </c>
      <c r="N1577" s="42">
        <v>629.13</v>
      </c>
      <c r="O1577" s="42">
        <v>0</v>
      </c>
      <c r="P1577" s="45">
        <v>0.13</v>
      </c>
      <c r="Q1577" s="42">
        <v>0</v>
      </c>
      <c r="R1577" s="42">
        <v>0</v>
      </c>
      <c r="S1577" s="42">
        <v>629.13</v>
      </c>
      <c r="T1577" s="38">
        <v>2506</v>
      </c>
      <c r="U1577" s="14">
        <f>S1577/H1577</f>
        <v>0.32575804647694795</v>
      </c>
      <c r="V1577" s="19"/>
      <c r="W1577" s="19"/>
      <c r="X1577" s="37" t="s">
        <v>3455</v>
      </c>
    </row>
    <row r="1578" spans="1:37" s="3" customFormat="1" ht="16.5" customHeight="1">
      <c r="A1578" s="38">
        <v>42</v>
      </c>
      <c r="B1578" s="39">
        <v>10700</v>
      </c>
      <c r="C1578" s="38">
        <v>10275286</v>
      </c>
      <c r="D1578" s="40" t="s">
        <v>26</v>
      </c>
      <c r="E1578" s="38">
        <v>4</v>
      </c>
      <c r="F1578" s="38">
        <v>85</v>
      </c>
      <c r="G1578" s="38" t="s">
        <v>23</v>
      </c>
      <c r="H1578" s="42">
        <v>213.04</v>
      </c>
      <c r="I1578" s="57"/>
      <c r="J1578" s="44">
        <v>43277</v>
      </c>
      <c r="K1578" s="42">
        <v>0</v>
      </c>
      <c r="L1578" s="42">
        <v>143.63999999999999</v>
      </c>
      <c r="M1578" s="44">
        <v>45199</v>
      </c>
      <c r="N1578" s="42">
        <v>69.400000000000006</v>
      </c>
      <c r="O1578" s="42">
        <v>0</v>
      </c>
      <c r="P1578" s="45">
        <v>0.13</v>
      </c>
      <c r="Q1578" s="42">
        <v>0</v>
      </c>
      <c r="R1578" s="42">
        <v>0</v>
      </c>
      <c r="S1578" s="42">
        <v>69.400000000000006</v>
      </c>
      <c r="T1578" s="38">
        <v>2506</v>
      </c>
      <c r="U1578" s="14">
        <f>S1578/H1578</f>
        <v>0.32576042057829518</v>
      </c>
      <c r="V1578" s="19"/>
      <c r="W1578" s="19"/>
      <c r="X1578" s="37" t="s">
        <v>3455</v>
      </c>
    </row>
    <row r="1579" spans="1:37" s="3" customFormat="1" ht="16.5" customHeight="1">
      <c r="A1579" s="38">
        <v>197</v>
      </c>
      <c r="B1579" s="39">
        <v>40712</v>
      </c>
      <c r="C1579" s="38">
        <v>10327025</v>
      </c>
      <c r="D1579" s="40" t="s">
        <v>2369</v>
      </c>
      <c r="E1579" s="38">
        <v>1</v>
      </c>
      <c r="F1579" s="38">
        <v>36</v>
      </c>
      <c r="G1579" s="38" t="s">
        <v>33</v>
      </c>
      <c r="H1579" s="42">
        <v>2093.81</v>
      </c>
      <c r="I1579" s="2"/>
      <c r="J1579" s="44">
        <v>44347</v>
      </c>
      <c r="K1579" s="42">
        <v>58.16</v>
      </c>
      <c r="L1579" s="42">
        <v>1337.69</v>
      </c>
      <c r="M1579" s="44">
        <v>45077</v>
      </c>
      <c r="N1579" s="42">
        <f>H1579-K1579-L1579</f>
        <v>697.95999999999981</v>
      </c>
      <c r="O1579" s="42">
        <v>17.350000000000001</v>
      </c>
      <c r="P1579" s="45">
        <v>0.13</v>
      </c>
      <c r="Q1579" s="42">
        <f>O1579-R1579</f>
        <v>2.0000000000000018</v>
      </c>
      <c r="R1579" s="42">
        <v>15.35</v>
      </c>
      <c r="S1579" s="42">
        <f>N1579-R1579</f>
        <v>682.60999999999979</v>
      </c>
      <c r="T1579" s="38">
        <v>1001</v>
      </c>
      <c r="U1579" s="14">
        <f>S1579/H1579</f>
        <v>0.32601334409521388</v>
      </c>
      <c r="V1579" s="19"/>
      <c r="W1579" s="19"/>
      <c r="X1579" s="37" t="s">
        <v>3467</v>
      </c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</row>
    <row r="1580" spans="1:37" s="3" customFormat="1" ht="16.5" customHeight="1">
      <c r="A1580" s="38">
        <v>101</v>
      </c>
      <c r="B1580" s="39">
        <v>10730</v>
      </c>
      <c r="C1580" s="38">
        <v>10290212</v>
      </c>
      <c r="D1580" s="40" t="s">
        <v>1060</v>
      </c>
      <c r="E1580" s="38">
        <v>6</v>
      </c>
      <c r="F1580" s="38">
        <v>89</v>
      </c>
      <c r="G1580" s="38" t="s">
        <v>23</v>
      </c>
      <c r="H1580" s="42">
        <v>10471.799999999999</v>
      </c>
      <c r="I1580" s="56"/>
      <c r="J1580" s="44">
        <v>43156</v>
      </c>
      <c r="K1580" s="42">
        <v>0</v>
      </c>
      <c r="L1580" s="42">
        <v>7056.34</v>
      </c>
      <c r="M1580" s="44">
        <v>45169</v>
      </c>
      <c r="N1580" s="42">
        <f>H1580-K1580-L1580</f>
        <v>3415.4599999999991</v>
      </c>
      <c r="O1580" s="42">
        <v>0</v>
      </c>
      <c r="P1580" s="45">
        <v>0.13</v>
      </c>
      <c r="Q1580" s="42">
        <v>0</v>
      </c>
      <c r="R1580" s="42">
        <v>0</v>
      </c>
      <c r="S1580" s="42">
        <v>3415.46</v>
      </c>
      <c r="T1580" s="38">
        <v>2108</v>
      </c>
      <c r="U1580" s="14">
        <f>S1580/H1580</f>
        <v>0.32615787161710502</v>
      </c>
      <c r="V1580" s="19"/>
      <c r="W1580" s="19"/>
      <c r="X1580" s="37" t="s">
        <v>3459</v>
      </c>
    </row>
    <row r="1581" spans="1:37" s="3" customFormat="1" ht="16.5" customHeight="1">
      <c r="A1581" s="38">
        <v>1118</v>
      </c>
      <c r="B1581" s="39">
        <v>10800</v>
      </c>
      <c r="C1581" s="38">
        <v>10315474</v>
      </c>
      <c r="D1581" s="40" t="s">
        <v>1163</v>
      </c>
      <c r="E1581" s="38">
        <v>1</v>
      </c>
      <c r="F1581" s="38">
        <v>89</v>
      </c>
      <c r="G1581" s="38" t="s">
        <v>23</v>
      </c>
      <c r="H1581" s="42">
        <v>2508.5500000000002</v>
      </c>
      <c r="I1581" s="53"/>
      <c r="J1581" s="44">
        <v>43156</v>
      </c>
      <c r="K1581" s="42">
        <v>0</v>
      </c>
      <c r="L1581" s="42">
        <v>1690.35</v>
      </c>
      <c r="M1581" s="44">
        <v>45169</v>
      </c>
      <c r="N1581" s="42">
        <f>H1581-K1581-L1581</f>
        <v>818.20000000000027</v>
      </c>
      <c r="O1581" s="42">
        <v>0</v>
      </c>
      <c r="P1581" s="45">
        <v>0.13</v>
      </c>
      <c r="Q1581" s="42">
        <v>0</v>
      </c>
      <c r="R1581" s="42">
        <v>0</v>
      </c>
      <c r="S1581" s="42">
        <f>N1581-R1581</f>
        <v>818.20000000000027</v>
      </c>
      <c r="T1581" s="38">
        <v>2505</v>
      </c>
      <c r="U1581" s="14">
        <f>S1581/H1581</f>
        <v>0.32616451735066082</v>
      </c>
      <c r="V1581" s="19"/>
      <c r="W1581" s="19"/>
      <c r="X1581" s="37" t="s">
        <v>3465</v>
      </c>
    </row>
    <row r="1582" spans="1:37" s="3" customFormat="1" ht="16.5" customHeight="1">
      <c r="A1582" s="38">
        <v>385</v>
      </c>
      <c r="B1582" s="39">
        <v>10736</v>
      </c>
      <c r="C1582" s="38">
        <v>10284191</v>
      </c>
      <c r="D1582" s="40" t="s">
        <v>662</v>
      </c>
      <c r="E1582" s="38">
        <v>1</v>
      </c>
      <c r="F1582" s="38">
        <v>120</v>
      </c>
      <c r="G1582" s="38" t="s">
        <v>21</v>
      </c>
      <c r="H1582" s="42">
        <v>32478.63</v>
      </c>
      <c r="I1582" s="55"/>
      <c r="J1582" s="44">
        <v>42551</v>
      </c>
      <c r="K1582" s="42">
        <v>0</v>
      </c>
      <c r="L1582" s="42">
        <v>21855.29</v>
      </c>
      <c r="M1582" s="44">
        <v>45138</v>
      </c>
      <c r="N1582" s="42">
        <f>H1582-K1582-L1582</f>
        <v>10623.34</v>
      </c>
      <c r="O1582" s="42">
        <v>30</v>
      </c>
      <c r="P1582" s="45">
        <v>0.13</v>
      </c>
      <c r="Q1582" s="42">
        <v>3.45</v>
      </c>
      <c r="R1582" s="42">
        <v>26.55</v>
      </c>
      <c r="S1582" s="42">
        <v>10596.79</v>
      </c>
      <c r="T1582" s="38">
        <v>5000</v>
      </c>
      <c r="U1582" s="14">
        <f>S1582/H1582</f>
        <v>0.32626961174162827</v>
      </c>
      <c r="V1582" s="19"/>
      <c r="W1582" s="19"/>
      <c r="X1582" s="37" t="s">
        <v>3461</v>
      </c>
    </row>
    <row r="1583" spans="1:37" s="3" customFormat="1" ht="16.5" customHeight="1">
      <c r="A1583" s="38">
        <v>19</v>
      </c>
      <c r="B1583" s="39">
        <v>10747</v>
      </c>
      <c r="C1583" s="38">
        <v>10307569</v>
      </c>
      <c r="D1583" s="40" t="s">
        <v>270</v>
      </c>
      <c r="E1583" s="58">
        <v>2</v>
      </c>
      <c r="F1583" s="38">
        <v>55</v>
      </c>
      <c r="G1583" s="38" t="s">
        <v>23</v>
      </c>
      <c r="H1583" s="42">
        <v>101.52</v>
      </c>
      <c r="I1583" s="57"/>
      <c r="J1583" s="44">
        <v>44004</v>
      </c>
      <c r="K1583" s="42">
        <v>0</v>
      </c>
      <c r="L1583" s="42">
        <v>68.39</v>
      </c>
      <c r="M1583" s="44">
        <v>45199</v>
      </c>
      <c r="N1583" s="42">
        <f>H1583-L1583</f>
        <v>33.129999999999995</v>
      </c>
      <c r="O1583" s="42">
        <v>0</v>
      </c>
      <c r="P1583" s="45">
        <v>0.13</v>
      </c>
      <c r="Q1583" s="42">
        <v>0</v>
      </c>
      <c r="R1583" s="42">
        <v>0</v>
      </c>
      <c r="S1583" s="42">
        <f>N1583-R1583</f>
        <v>33.129999999999995</v>
      </c>
      <c r="T1583" s="38">
        <v>5000</v>
      </c>
      <c r="U1583" s="14">
        <f>S1583/H1583</f>
        <v>0.32633963750985023</v>
      </c>
      <c r="V1583" s="19"/>
      <c r="W1583" s="19"/>
      <c r="X1583" s="37" t="s">
        <v>3472</v>
      </c>
    </row>
    <row r="1584" spans="1:37" s="3" customFormat="1" ht="16.5" customHeight="1">
      <c r="A1584" s="38">
        <v>106</v>
      </c>
      <c r="B1584" s="39">
        <v>10746</v>
      </c>
      <c r="C1584" s="38">
        <v>10310964</v>
      </c>
      <c r="D1584" s="40" t="s">
        <v>615</v>
      </c>
      <c r="E1584" s="38">
        <v>1</v>
      </c>
      <c r="F1584" s="38">
        <v>103</v>
      </c>
      <c r="G1584" s="38" t="s">
        <v>23</v>
      </c>
      <c r="H1584" s="42">
        <v>569.57000000000005</v>
      </c>
      <c r="I1584" s="49"/>
      <c r="J1584" s="44">
        <v>42727</v>
      </c>
      <c r="K1584" s="42">
        <v>0</v>
      </c>
      <c r="L1584" s="42">
        <v>383.63</v>
      </c>
      <c r="M1584" s="44">
        <v>45107</v>
      </c>
      <c r="N1584" s="42">
        <f>H1584-K1584-L1584</f>
        <v>185.94000000000005</v>
      </c>
      <c r="O1584" s="42">
        <v>0</v>
      </c>
      <c r="P1584" s="45">
        <v>0.13</v>
      </c>
      <c r="Q1584" s="42">
        <v>0</v>
      </c>
      <c r="R1584" s="42">
        <v>0</v>
      </c>
      <c r="S1584" s="42">
        <f>N1584-R1584</f>
        <v>185.94000000000005</v>
      </c>
      <c r="T1584" s="38">
        <v>2101</v>
      </c>
      <c r="U1584" s="14">
        <f>S1584/H1584</f>
        <v>0.32645680074442129</v>
      </c>
      <c r="V1584" s="19"/>
      <c r="W1584" s="19"/>
      <c r="X1584" s="37" t="s">
        <v>3463</v>
      </c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</row>
    <row r="1585" spans="1:37" s="3" customFormat="1" ht="16.5" customHeight="1">
      <c r="A1585" s="38">
        <v>585</v>
      </c>
      <c r="B1585" s="39">
        <v>10736</v>
      </c>
      <c r="C1585" s="38">
        <v>10284203</v>
      </c>
      <c r="D1585" s="40" t="s">
        <v>1486</v>
      </c>
      <c r="E1585" s="38">
        <v>1</v>
      </c>
      <c r="F1585" s="38">
        <v>120</v>
      </c>
      <c r="G1585" s="38" t="s">
        <v>262</v>
      </c>
      <c r="H1585" s="42">
        <v>161912</v>
      </c>
      <c r="I1585" s="55"/>
      <c r="J1585" s="44">
        <v>42612</v>
      </c>
      <c r="K1585" s="42">
        <v>0</v>
      </c>
      <c r="L1585" s="42">
        <v>106389.57</v>
      </c>
      <c r="M1585" s="44">
        <v>45138</v>
      </c>
      <c r="N1585" s="42">
        <f>H1585-K1585-L1585</f>
        <v>55522.429999999993</v>
      </c>
      <c r="O1585" s="42">
        <v>3000</v>
      </c>
      <c r="P1585" s="45">
        <v>0.13</v>
      </c>
      <c r="Q1585" s="42">
        <v>345.13</v>
      </c>
      <c r="R1585" s="42">
        <v>2654.87</v>
      </c>
      <c r="S1585" s="42">
        <v>52867.56</v>
      </c>
      <c r="T1585" s="38">
        <v>5000</v>
      </c>
      <c r="U1585" s="14">
        <f>S1585/H1585</f>
        <v>0.32652033203221503</v>
      </c>
      <c r="V1585" s="19"/>
      <c r="W1585" s="19"/>
      <c r="X1585" s="37" t="s">
        <v>3461</v>
      </c>
    </row>
    <row r="1586" spans="1:37" s="3" customFormat="1" ht="16.5" customHeight="1">
      <c r="A1586" s="38">
        <v>46</v>
      </c>
      <c r="B1586" s="39">
        <v>10501</v>
      </c>
      <c r="C1586" s="38">
        <v>10369737</v>
      </c>
      <c r="D1586" s="40" t="s">
        <v>2075</v>
      </c>
      <c r="E1586" s="38">
        <v>2</v>
      </c>
      <c r="F1586" s="38">
        <v>67</v>
      </c>
      <c r="G1586" s="38" t="s">
        <v>23</v>
      </c>
      <c r="H1586" s="42">
        <v>3061.95</v>
      </c>
      <c r="I1586" s="2"/>
      <c r="J1586" s="44">
        <v>43827</v>
      </c>
      <c r="K1586" s="42">
        <v>0</v>
      </c>
      <c r="L1586" s="42">
        <v>1721.81</v>
      </c>
      <c r="M1586" s="44">
        <v>45077</v>
      </c>
      <c r="N1586" s="42">
        <f>H1586-K1586-L1586</f>
        <v>1340.1399999999999</v>
      </c>
      <c r="O1586" s="42">
        <v>384.5</v>
      </c>
      <c r="P1586" s="45">
        <v>0.13</v>
      </c>
      <c r="Q1586" s="42">
        <v>44.23</v>
      </c>
      <c r="R1586" s="42">
        <v>340.27</v>
      </c>
      <c r="S1586" s="42">
        <v>999.87</v>
      </c>
      <c r="T1586" s="38">
        <v>5000</v>
      </c>
      <c r="U1586" s="14">
        <f>S1586/H1586</f>
        <v>0.32654680840640771</v>
      </c>
      <c r="V1586" s="19"/>
      <c r="W1586" s="19"/>
      <c r="X1586" s="37" t="s">
        <v>3479</v>
      </c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</row>
    <row r="1587" spans="1:37" s="3" customFormat="1" ht="16.5" customHeight="1">
      <c r="A1587" s="38">
        <v>410</v>
      </c>
      <c r="B1587" s="39">
        <v>10744</v>
      </c>
      <c r="C1587" s="38">
        <v>10292943</v>
      </c>
      <c r="D1587" s="40" t="s">
        <v>444</v>
      </c>
      <c r="E1587" s="58">
        <v>2</v>
      </c>
      <c r="F1587" s="38">
        <v>75</v>
      </c>
      <c r="G1587" s="38" t="s">
        <v>23</v>
      </c>
      <c r="H1587" s="42">
        <v>884.62</v>
      </c>
      <c r="I1587" s="37"/>
      <c r="J1587" s="44">
        <v>43582</v>
      </c>
      <c r="K1587" s="42">
        <v>0</v>
      </c>
      <c r="L1587" s="42">
        <v>595.36</v>
      </c>
      <c r="M1587" s="44">
        <v>45249</v>
      </c>
      <c r="N1587" s="42">
        <v>289.26</v>
      </c>
      <c r="O1587" s="42">
        <v>0</v>
      </c>
      <c r="P1587" s="45">
        <f>IF(J1587&lt;DATEVALUE("2009-1-1"),3%,13%)</f>
        <v>0.13</v>
      </c>
      <c r="Q1587" s="42">
        <f>IF(P1587=13%,ROUND(O1587/(1+P1587)*P1587,2),ROUND(O1587/(1+0.03)*0.02,2))</f>
        <v>0</v>
      </c>
      <c r="R1587" s="42">
        <f>O1587-Q1587</f>
        <v>0</v>
      </c>
      <c r="S1587" s="42">
        <f>N1587-R1587</f>
        <v>289.26</v>
      </c>
      <c r="T1587" s="38">
        <v>5000</v>
      </c>
      <c r="U1587" s="14">
        <f>S1587/H1587</f>
        <v>0.3269878591937781</v>
      </c>
      <c r="V1587" s="19"/>
      <c r="W1587" s="19"/>
      <c r="X1587" s="37" t="s">
        <v>3463</v>
      </c>
    </row>
    <row r="1588" spans="1:37" s="3" customFormat="1" ht="16.5" customHeight="1">
      <c r="A1588" s="38">
        <v>468</v>
      </c>
      <c r="B1588" s="39">
        <v>10736</v>
      </c>
      <c r="C1588" s="38">
        <v>10284151</v>
      </c>
      <c r="D1588" s="40" t="s">
        <v>1405</v>
      </c>
      <c r="E1588" s="38">
        <v>18</v>
      </c>
      <c r="F1588" s="38">
        <v>91</v>
      </c>
      <c r="G1588" s="38" t="s">
        <v>23</v>
      </c>
      <c r="H1588" s="42">
        <v>32953.86</v>
      </c>
      <c r="I1588" s="55"/>
      <c r="J1588" s="44">
        <v>43094</v>
      </c>
      <c r="K1588" s="42">
        <v>0</v>
      </c>
      <c r="L1588" s="42">
        <v>22018.639999999999</v>
      </c>
      <c r="M1588" s="44">
        <v>45138</v>
      </c>
      <c r="N1588" s="42">
        <f>H1588-K1588-L1588</f>
        <v>10935.220000000001</v>
      </c>
      <c r="O1588" s="42">
        <v>180</v>
      </c>
      <c r="P1588" s="45">
        <v>0.13</v>
      </c>
      <c r="Q1588" s="42">
        <v>20.71</v>
      </c>
      <c r="R1588" s="42">
        <v>159.29</v>
      </c>
      <c r="S1588" s="42">
        <v>10775.93</v>
      </c>
      <c r="T1588" s="38">
        <v>5000</v>
      </c>
      <c r="U1588" s="14">
        <f>S1588/H1588</f>
        <v>0.32700053954225694</v>
      </c>
      <c r="V1588" s="19"/>
      <c r="W1588" s="19"/>
      <c r="X1588" s="37" t="s">
        <v>3461</v>
      </c>
    </row>
    <row r="1589" spans="1:37" s="3" customFormat="1" ht="16.5" customHeight="1">
      <c r="A1589" s="38">
        <v>160</v>
      </c>
      <c r="B1589" s="39">
        <v>10736</v>
      </c>
      <c r="C1589" s="38">
        <v>10284237</v>
      </c>
      <c r="D1589" s="40" t="s">
        <v>24</v>
      </c>
      <c r="E1589" s="31">
        <v>4</v>
      </c>
      <c r="F1589" s="38">
        <v>96</v>
      </c>
      <c r="G1589" s="38" t="s">
        <v>23</v>
      </c>
      <c r="H1589" s="42">
        <v>12791.16</v>
      </c>
      <c r="I1589" s="49"/>
      <c r="J1589" s="44">
        <v>42941</v>
      </c>
      <c r="K1589" s="42">
        <v>0</v>
      </c>
      <c r="L1589" s="42">
        <v>8607.39</v>
      </c>
      <c r="M1589" s="44">
        <v>45107</v>
      </c>
      <c r="N1589" s="42">
        <f>H1589-K1589-L1589</f>
        <v>4183.7700000000004</v>
      </c>
      <c r="O1589" s="42">
        <v>0</v>
      </c>
      <c r="P1589" s="45">
        <v>0.13</v>
      </c>
      <c r="Q1589" s="42">
        <v>0</v>
      </c>
      <c r="R1589" s="42">
        <v>0</v>
      </c>
      <c r="S1589" s="42">
        <f>N1589-R1589</f>
        <v>4183.7700000000004</v>
      </c>
      <c r="T1589" s="38">
        <v>5000</v>
      </c>
      <c r="U1589" s="14">
        <f>S1589/H1589</f>
        <v>0.32708292289362345</v>
      </c>
      <c r="V1589" s="19"/>
      <c r="W1589" s="19"/>
      <c r="X1589" s="37" t="s">
        <v>3461</v>
      </c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</row>
    <row r="1590" spans="1:37" s="3" customFormat="1" ht="16.5" customHeight="1">
      <c r="A1590" s="38">
        <v>412</v>
      </c>
      <c r="B1590" s="39">
        <v>10744</v>
      </c>
      <c r="C1590" s="38">
        <v>10292945</v>
      </c>
      <c r="D1590" s="40" t="s">
        <v>325</v>
      </c>
      <c r="E1590" s="58">
        <v>9</v>
      </c>
      <c r="F1590" s="38">
        <v>75</v>
      </c>
      <c r="G1590" s="38" t="s">
        <v>23</v>
      </c>
      <c r="H1590" s="42">
        <v>2675.56</v>
      </c>
      <c r="I1590" s="37"/>
      <c r="J1590" s="44">
        <v>43582</v>
      </c>
      <c r="K1590" s="42">
        <v>0</v>
      </c>
      <c r="L1590" s="42">
        <v>1800.43</v>
      </c>
      <c r="M1590" s="44">
        <v>45249</v>
      </c>
      <c r="N1590" s="42">
        <v>875.13</v>
      </c>
      <c r="O1590" s="42">
        <v>0</v>
      </c>
      <c r="P1590" s="45">
        <f>IF(J1590&lt;DATEVALUE("2009-1-1"),3%,13%)</f>
        <v>0.13</v>
      </c>
      <c r="Q1590" s="42">
        <f>IF(P1590=13%,ROUND(O1590/(1+P1590)*P1590,2),ROUND(O1590/(1+0.03)*0.02,2))</f>
        <v>0</v>
      </c>
      <c r="R1590" s="42">
        <f>O1590-Q1590</f>
        <v>0</v>
      </c>
      <c r="S1590" s="42">
        <f>N1590-R1590</f>
        <v>875.13</v>
      </c>
      <c r="T1590" s="38">
        <v>5000</v>
      </c>
      <c r="U1590" s="14">
        <f>S1590/H1590</f>
        <v>0.3270829284336737</v>
      </c>
      <c r="V1590" s="19"/>
      <c r="W1590" s="19"/>
      <c r="X1590" s="37" t="s">
        <v>3463</v>
      </c>
    </row>
    <row r="1591" spans="1:37" s="3" customFormat="1" ht="16.5" customHeight="1">
      <c r="A1591" s="38">
        <v>10</v>
      </c>
      <c r="B1591" s="39">
        <v>40708</v>
      </c>
      <c r="C1591" s="38">
        <v>10278852</v>
      </c>
      <c r="D1591" s="40" t="s">
        <v>2524</v>
      </c>
      <c r="E1591" s="38">
        <v>1</v>
      </c>
      <c r="F1591" s="38">
        <v>120</v>
      </c>
      <c r="G1591" s="38" t="s">
        <v>262</v>
      </c>
      <c r="H1591" s="42">
        <v>673978.8</v>
      </c>
      <c r="I1591" s="2"/>
      <c r="J1591" s="44">
        <v>42425</v>
      </c>
      <c r="K1591" s="42">
        <v>0</v>
      </c>
      <c r="L1591" s="42">
        <v>453531.66</v>
      </c>
      <c r="M1591" s="44">
        <v>45016</v>
      </c>
      <c r="N1591" s="42">
        <f>H1591-K1591-L1591</f>
        <v>220447.14000000007</v>
      </c>
      <c r="O1591" s="42">
        <v>0</v>
      </c>
      <c r="P1591" s="45">
        <v>0.13</v>
      </c>
      <c r="Q1591" s="42">
        <v>0</v>
      </c>
      <c r="R1591" s="42">
        <v>0</v>
      </c>
      <c r="S1591" s="42">
        <v>220447.14</v>
      </c>
      <c r="T1591" s="38">
        <v>5000</v>
      </c>
      <c r="U1591" s="14">
        <f>S1591/H1591</f>
        <v>0.32708319608866038</v>
      </c>
      <c r="V1591" s="19"/>
      <c r="W1591" s="19"/>
      <c r="X1591" s="37" t="s">
        <v>3467</v>
      </c>
    </row>
    <row r="1592" spans="1:37" s="3" customFormat="1" ht="16.5" customHeight="1">
      <c r="A1592" s="38">
        <v>411</v>
      </c>
      <c r="B1592" s="39">
        <v>10744</v>
      </c>
      <c r="C1592" s="38">
        <v>10292944</v>
      </c>
      <c r="D1592" s="40" t="s">
        <v>143</v>
      </c>
      <c r="E1592" s="58">
        <v>9</v>
      </c>
      <c r="F1592" s="38">
        <v>75</v>
      </c>
      <c r="G1592" s="38" t="s">
        <v>23</v>
      </c>
      <c r="H1592" s="42">
        <v>2826.11</v>
      </c>
      <c r="I1592" s="37"/>
      <c r="J1592" s="44">
        <v>43582</v>
      </c>
      <c r="K1592" s="42">
        <v>0</v>
      </c>
      <c r="L1592" s="42">
        <v>1901.73</v>
      </c>
      <c r="M1592" s="44">
        <v>45249</v>
      </c>
      <c r="N1592" s="42">
        <v>924.38</v>
      </c>
      <c r="O1592" s="42">
        <v>0</v>
      </c>
      <c r="P1592" s="45">
        <f>IF(J1592&lt;DATEVALUE("2009-1-1"),3%,13%)</f>
        <v>0.13</v>
      </c>
      <c r="Q1592" s="42">
        <f>IF(P1592=13%,ROUND(O1592/(1+P1592)*P1592,2),ROUND(O1592/(1+0.03)*0.02,2))</f>
        <v>0</v>
      </c>
      <c r="R1592" s="42">
        <f>O1592-Q1592</f>
        <v>0</v>
      </c>
      <c r="S1592" s="42">
        <f>N1592-R1592</f>
        <v>924.38</v>
      </c>
      <c r="T1592" s="38">
        <v>5000</v>
      </c>
      <c r="U1592" s="14">
        <f>S1592/H1592</f>
        <v>0.32708564068631441</v>
      </c>
      <c r="V1592" s="19"/>
      <c r="W1592" s="19"/>
      <c r="X1592" s="37" t="s">
        <v>3463</v>
      </c>
    </row>
    <row r="1593" spans="1:37" s="3" customFormat="1" ht="16.5" customHeight="1">
      <c r="A1593" s="38">
        <v>161</v>
      </c>
      <c r="B1593" s="39">
        <v>10736</v>
      </c>
      <c r="C1593" s="38">
        <v>10284238</v>
      </c>
      <c r="D1593" s="40" t="s">
        <v>232</v>
      </c>
      <c r="E1593" s="31">
        <v>2</v>
      </c>
      <c r="F1593" s="38">
        <v>96</v>
      </c>
      <c r="G1593" s="38" t="s">
        <v>23</v>
      </c>
      <c r="H1593" s="42">
        <v>512.82000000000005</v>
      </c>
      <c r="I1593" s="49"/>
      <c r="J1593" s="44">
        <v>42941</v>
      </c>
      <c r="K1593" s="42">
        <v>0</v>
      </c>
      <c r="L1593" s="42">
        <v>344.97</v>
      </c>
      <c r="M1593" s="44">
        <v>45107</v>
      </c>
      <c r="N1593" s="42">
        <f>H1593-K1593-L1593</f>
        <v>167.85000000000002</v>
      </c>
      <c r="O1593" s="42">
        <v>0</v>
      </c>
      <c r="P1593" s="45">
        <v>0.13</v>
      </c>
      <c r="Q1593" s="42">
        <v>0</v>
      </c>
      <c r="R1593" s="42">
        <v>0</v>
      </c>
      <c r="S1593" s="42">
        <f>N1593-R1593</f>
        <v>167.85000000000002</v>
      </c>
      <c r="T1593" s="38">
        <v>5000</v>
      </c>
      <c r="U1593" s="14">
        <f>S1593/H1593</f>
        <v>0.32730782730782731</v>
      </c>
      <c r="V1593" s="19"/>
      <c r="W1593" s="19"/>
      <c r="X1593" s="37" t="s">
        <v>3461</v>
      </c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</row>
    <row r="1594" spans="1:37" s="3" customFormat="1" ht="16.5" customHeight="1">
      <c r="A1594" s="38">
        <v>489</v>
      </c>
      <c r="B1594" s="39">
        <v>10736</v>
      </c>
      <c r="C1594" s="38">
        <v>10284403</v>
      </c>
      <c r="D1594" s="40" t="s">
        <v>1424</v>
      </c>
      <c r="E1594" s="38">
        <v>1</v>
      </c>
      <c r="F1594" s="38">
        <v>84</v>
      </c>
      <c r="G1594" s="38" t="s">
        <v>23</v>
      </c>
      <c r="H1594" s="42">
        <v>3399</v>
      </c>
      <c r="I1594" s="55"/>
      <c r="J1594" s="44">
        <v>43309</v>
      </c>
      <c r="K1594" s="42">
        <v>0</v>
      </c>
      <c r="L1594" s="42">
        <v>2195.66</v>
      </c>
      <c r="M1594" s="44">
        <v>45138</v>
      </c>
      <c r="N1594" s="42">
        <f>H1594-K1594-L1594</f>
        <v>1203.3400000000001</v>
      </c>
      <c r="O1594" s="42">
        <v>100</v>
      </c>
      <c r="P1594" s="45">
        <v>0.13</v>
      </c>
      <c r="Q1594" s="42">
        <v>11.5</v>
      </c>
      <c r="R1594" s="42">
        <v>88.5</v>
      </c>
      <c r="S1594" s="42">
        <v>1114.8399999999999</v>
      </c>
      <c r="T1594" s="38">
        <v>5000</v>
      </c>
      <c r="U1594" s="14">
        <f>S1594/H1594</f>
        <v>0.3279905854663136</v>
      </c>
      <c r="V1594" s="19"/>
      <c r="W1594" s="19"/>
      <c r="X1594" s="37" t="s">
        <v>3461</v>
      </c>
    </row>
    <row r="1595" spans="1:37" s="3" customFormat="1" ht="16.5" customHeight="1">
      <c r="A1595" s="38">
        <v>469</v>
      </c>
      <c r="B1595" s="39">
        <v>10736</v>
      </c>
      <c r="C1595" s="38">
        <v>10284152</v>
      </c>
      <c r="D1595" s="40" t="s">
        <v>1406</v>
      </c>
      <c r="E1595" s="38">
        <v>15</v>
      </c>
      <c r="F1595" s="38">
        <v>91</v>
      </c>
      <c r="G1595" s="38" t="s">
        <v>23</v>
      </c>
      <c r="H1595" s="42">
        <v>35153.85</v>
      </c>
      <c r="I1595" s="55"/>
      <c r="J1595" s="44">
        <v>43094</v>
      </c>
      <c r="K1595" s="42">
        <v>0</v>
      </c>
      <c r="L1595" s="42">
        <v>23488.52</v>
      </c>
      <c r="M1595" s="44">
        <v>45138</v>
      </c>
      <c r="N1595" s="42">
        <f>H1595-K1595-L1595</f>
        <v>11665.329999999998</v>
      </c>
      <c r="O1595" s="42">
        <v>150</v>
      </c>
      <c r="P1595" s="45">
        <v>0.13</v>
      </c>
      <c r="Q1595" s="42">
        <v>17.260000000000002</v>
      </c>
      <c r="R1595" s="42">
        <v>132.74</v>
      </c>
      <c r="S1595" s="42">
        <v>11532.59</v>
      </c>
      <c r="T1595" s="38">
        <v>5000</v>
      </c>
      <c r="U1595" s="14">
        <f>S1595/H1595</f>
        <v>0.32806051115311696</v>
      </c>
      <c r="V1595" s="19"/>
      <c r="W1595" s="19"/>
      <c r="X1595" s="37" t="s">
        <v>3461</v>
      </c>
    </row>
    <row r="1596" spans="1:37" s="3" customFormat="1" ht="16.5" customHeight="1">
      <c r="A1596" s="38">
        <v>176</v>
      </c>
      <c r="B1596" s="39">
        <v>10730</v>
      </c>
      <c r="C1596" s="38">
        <v>10290267</v>
      </c>
      <c r="D1596" s="40" t="s">
        <v>361</v>
      </c>
      <c r="E1596" s="58">
        <v>2</v>
      </c>
      <c r="F1596" s="38">
        <v>84</v>
      </c>
      <c r="G1596" s="38" t="s">
        <v>23</v>
      </c>
      <c r="H1596" s="42">
        <v>749</v>
      </c>
      <c r="I1596" s="57"/>
      <c r="J1596" s="44">
        <v>43309</v>
      </c>
      <c r="K1596" s="42">
        <v>0</v>
      </c>
      <c r="L1596" s="42">
        <v>502.88</v>
      </c>
      <c r="M1596" s="44">
        <v>45199</v>
      </c>
      <c r="N1596" s="42">
        <f>H1596-K1596-L1596</f>
        <v>246.12</v>
      </c>
      <c r="O1596" s="42">
        <v>0</v>
      </c>
      <c r="P1596" s="45">
        <v>0.13</v>
      </c>
      <c r="Q1596" s="42">
        <v>0</v>
      </c>
      <c r="R1596" s="42">
        <v>0</v>
      </c>
      <c r="S1596" s="42">
        <f>N1596-R1596</f>
        <v>246.12</v>
      </c>
      <c r="T1596" s="38">
        <v>1601</v>
      </c>
      <c r="U1596" s="14">
        <f>S1596/H1596</f>
        <v>0.32859813084112149</v>
      </c>
      <c r="V1596" s="19"/>
      <c r="W1596" s="19"/>
      <c r="X1596" s="37" t="s">
        <v>3459</v>
      </c>
    </row>
    <row r="1597" spans="1:37" s="3" customFormat="1" ht="16.5" customHeight="1">
      <c r="A1597" s="38">
        <v>180</v>
      </c>
      <c r="B1597" s="39">
        <v>10730</v>
      </c>
      <c r="C1597" s="38">
        <v>10290271</v>
      </c>
      <c r="D1597" s="40" t="s">
        <v>361</v>
      </c>
      <c r="E1597" s="58">
        <v>2</v>
      </c>
      <c r="F1597" s="38">
        <v>84</v>
      </c>
      <c r="G1597" s="38" t="s">
        <v>23</v>
      </c>
      <c r="H1597" s="42">
        <v>749</v>
      </c>
      <c r="I1597" s="57"/>
      <c r="J1597" s="44">
        <v>43309</v>
      </c>
      <c r="K1597" s="42">
        <v>0</v>
      </c>
      <c r="L1597" s="42">
        <v>502.88</v>
      </c>
      <c r="M1597" s="44">
        <v>45199</v>
      </c>
      <c r="N1597" s="42">
        <f>H1597-K1597-L1597</f>
        <v>246.12</v>
      </c>
      <c r="O1597" s="42">
        <v>0</v>
      </c>
      <c r="P1597" s="45">
        <v>0.13</v>
      </c>
      <c r="Q1597" s="42">
        <v>0</v>
      </c>
      <c r="R1597" s="42">
        <v>0</v>
      </c>
      <c r="S1597" s="42">
        <f>N1597-R1597</f>
        <v>246.12</v>
      </c>
      <c r="T1597" s="38">
        <v>1601</v>
      </c>
      <c r="U1597" s="14">
        <f>S1597/H1597</f>
        <v>0.32859813084112149</v>
      </c>
      <c r="V1597" s="19"/>
      <c r="W1597" s="19"/>
      <c r="X1597" s="37" t="s">
        <v>3459</v>
      </c>
    </row>
    <row r="1598" spans="1:37" s="3" customFormat="1" ht="16.5" customHeight="1">
      <c r="A1598" s="38">
        <v>181</v>
      </c>
      <c r="B1598" s="39">
        <v>10730</v>
      </c>
      <c r="C1598" s="38">
        <v>10290272</v>
      </c>
      <c r="D1598" s="40" t="s">
        <v>361</v>
      </c>
      <c r="E1598" s="58">
        <v>2</v>
      </c>
      <c r="F1598" s="38">
        <v>84</v>
      </c>
      <c r="G1598" s="38" t="s">
        <v>23</v>
      </c>
      <c r="H1598" s="42">
        <v>749</v>
      </c>
      <c r="I1598" s="57"/>
      <c r="J1598" s="44">
        <v>43309</v>
      </c>
      <c r="K1598" s="42">
        <v>0</v>
      </c>
      <c r="L1598" s="42">
        <v>502.88</v>
      </c>
      <c r="M1598" s="44">
        <v>45199</v>
      </c>
      <c r="N1598" s="42">
        <f>H1598-K1598-L1598</f>
        <v>246.12</v>
      </c>
      <c r="O1598" s="42">
        <v>0</v>
      </c>
      <c r="P1598" s="45">
        <v>0.13</v>
      </c>
      <c r="Q1598" s="42">
        <v>0</v>
      </c>
      <c r="R1598" s="42">
        <v>0</v>
      </c>
      <c r="S1598" s="42">
        <f>N1598-R1598</f>
        <v>246.12</v>
      </c>
      <c r="T1598" s="38">
        <v>1601</v>
      </c>
      <c r="U1598" s="14">
        <f>S1598/H1598</f>
        <v>0.32859813084112149</v>
      </c>
      <c r="V1598" s="19"/>
      <c r="W1598" s="19"/>
      <c r="X1598" s="37" t="s">
        <v>3459</v>
      </c>
    </row>
    <row r="1599" spans="1:37" s="3" customFormat="1" ht="16.5" customHeight="1">
      <c r="A1599" s="38">
        <v>182</v>
      </c>
      <c r="B1599" s="39">
        <v>10730</v>
      </c>
      <c r="C1599" s="38">
        <v>10290273</v>
      </c>
      <c r="D1599" s="40" t="s">
        <v>361</v>
      </c>
      <c r="E1599" s="58">
        <v>1</v>
      </c>
      <c r="F1599" s="38">
        <v>84</v>
      </c>
      <c r="G1599" s="38" t="s">
        <v>23</v>
      </c>
      <c r="H1599" s="42">
        <v>374.5</v>
      </c>
      <c r="I1599" s="57"/>
      <c r="J1599" s="44">
        <v>43309</v>
      </c>
      <c r="K1599" s="42">
        <v>0</v>
      </c>
      <c r="L1599" s="42">
        <v>251.44</v>
      </c>
      <c r="M1599" s="44">
        <v>45199</v>
      </c>
      <c r="N1599" s="42">
        <f>H1599-K1599-L1599</f>
        <v>123.06</v>
      </c>
      <c r="O1599" s="42">
        <v>0</v>
      </c>
      <c r="P1599" s="45">
        <v>0.13</v>
      </c>
      <c r="Q1599" s="42">
        <v>0</v>
      </c>
      <c r="R1599" s="42">
        <v>0</v>
      </c>
      <c r="S1599" s="42">
        <f>N1599-R1599</f>
        <v>123.06</v>
      </c>
      <c r="T1599" s="38">
        <v>1602</v>
      </c>
      <c r="U1599" s="14">
        <f>S1599/H1599</f>
        <v>0.32859813084112149</v>
      </c>
      <c r="V1599" s="19"/>
      <c r="W1599" s="19"/>
      <c r="X1599" s="37" t="s">
        <v>3459</v>
      </c>
    </row>
    <row r="1600" spans="1:37" s="3" customFormat="1" ht="16.5" customHeight="1">
      <c r="A1600" s="38">
        <v>185</v>
      </c>
      <c r="B1600" s="39">
        <v>10730</v>
      </c>
      <c r="C1600" s="38">
        <v>10290276</v>
      </c>
      <c r="D1600" s="40" t="s">
        <v>362</v>
      </c>
      <c r="E1600" s="58">
        <v>3</v>
      </c>
      <c r="F1600" s="38">
        <v>84</v>
      </c>
      <c r="G1600" s="38" t="s">
        <v>23</v>
      </c>
      <c r="H1600" s="42">
        <v>879.23</v>
      </c>
      <c r="I1600" s="57"/>
      <c r="J1600" s="44">
        <v>43309</v>
      </c>
      <c r="K1600" s="42">
        <v>0</v>
      </c>
      <c r="L1600" s="42">
        <v>590.29999999999995</v>
      </c>
      <c r="M1600" s="44">
        <v>45199</v>
      </c>
      <c r="N1600" s="42">
        <f>H1600-K1600-L1600</f>
        <v>288.93000000000006</v>
      </c>
      <c r="O1600" s="42">
        <v>0</v>
      </c>
      <c r="P1600" s="45">
        <v>0.13</v>
      </c>
      <c r="Q1600" s="42">
        <v>0</v>
      </c>
      <c r="R1600" s="42">
        <v>0</v>
      </c>
      <c r="S1600" s="42">
        <f>N1600-R1600</f>
        <v>288.93000000000006</v>
      </c>
      <c r="T1600" s="38">
        <v>1602</v>
      </c>
      <c r="U1600" s="14">
        <f>S1600/H1600</f>
        <v>0.32861708540427426</v>
      </c>
      <c r="V1600" s="19"/>
      <c r="W1600" s="19"/>
      <c r="X1600" s="37" t="s">
        <v>3459</v>
      </c>
    </row>
    <row r="1601" spans="1:24" s="3" customFormat="1" ht="16.5" customHeight="1">
      <c r="A1601" s="38">
        <v>120</v>
      </c>
      <c r="B1601" s="39">
        <v>10725</v>
      </c>
      <c r="C1601" s="38">
        <v>10302115</v>
      </c>
      <c r="D1601" s="40" t="s">
        <v>296</v>
      </c>
      <c r="E1601" s="58">
        <v>1</v>
      </c>
      <c r="F1601" s="38">
        <v>84</v>
      </c>
      <c r="G1601" s="38" t="s">
        <v>23</v>
      </c>
      <c r="H1601" s="42">
        <v>2200</v>
      </c>
      <c r="I1601" s="57"/>
      <c r="J1601" s="44">
        <v>43309</v>
      </c>
      <c r="K1601" s="42">
        <v>0</v>
      </c>
      <c r="L1601" s="42">
        <v>1477.01</v>
      </c>
      <c r="M1601" s="44">
        <v>45199</v>
      </c>
      <c r="N1601" s="42">
        <f>H1601-K1601-L1601</f>
        <v>722.99</v>
      </c>
      <c r="O1601" s="42">
        <v>0</v>
      </c>
      <c r="P1601" s="45">
        <v>0.13</v>
      </c>
      <c r="Q1601" s="42">
        <v>0</v>
      </c>
      <c r="R1601" s="42">
        <v>0</v>
      </c>
      <c r="S1601" s="42">
        <f>N1601</f>
        <v>722.99</v>
      </c>
      <c r="T1601" s="38">
        <v>2506</v>
      </c>
      <c r="U1601" s="14">
        <f>S1601/H1601</f>
        <v>0.32863181818181819</v>
      </c>
      <c r="V1601" s="19"/>
      <c r="W1601" s="19"/>
      <c r="X1601" s="37" t="s">
        <v>3459</v>
      </c>
    </row>
    <row r="1602" spans="1:24" s="3" customFormat="1" ht="16.5" customHeight="1">
      <c r="A1602" s="38">
        <v>177</v>
      </c>
      <c r="B1602" s="39">
        <v>10730</v>
      </c>
      <c r="C1602" s="38">
        <v>10290268</v>
      </c>
      <c r="D1602" s="40" t="s">
        <v>362</v>
      </c>
      <c r="E1602" s="58">
        <v>6</v>
      </c>
      <c r="F1602" s="38">
        <v>84</v>
      </c>
      <c r="G1602" s="38" t="s">
        <v>23</v>
      </c>
      <c r="H1602" s="42">
        <v>1758</v>
      </c>
      <c r="I1602" s="57"/>
      <c r="J1602" s="44">
        <v>43309</v>
      </c>
      <c r="K1602" s="42">
        <v>0</v>
      </c>
      <c r="L1602" s="42">
        <v>1180.25</v>
      </c>
      <c r="M1602" s="44">
        <v>45199</v>
      </c>
      <c r="N1602" s="42">
        <f>H1602-K1602-L1602</f>
        <v>577.75</v>
      </c>
      <c r="O1602" s="42">
        <v>0</v>
      </c>
      <c r="P1602" s="45">
        <v>0.13</v>
      </c>
      <c r="Q1602" s="42">
        <v>0</v>
      </c>
      <c r="R1602" s="42">
        <v>0</v>
      </c>
      <c r="S1602" s="42">
        <f>N1602-R1602</f>
        <v>577.75</v>
      </c>
      <c r="T1602" s="38">
        <v>1601</v>
      </c>
      <c r="U1602" s="14">
        <f>S1602/H1602</f>
        <v>0.32864050056882821</v>
      </c>
      <c r="V1602" s="19"/>
      <c r="W1602" s="19"/>
      <c r="X1602" s="37" t="s">
        <v>3459</v>
      </c>
    </row>
    <row r="1603" spans="1:24" s="3" customFormat="1" ht="16.5" customHeight="1">
      <c r="A1603" s="38">
        <v>690</v>
      </c>
      <c r="B1603" s="39">
        <v>10738</v>
      </c>
      <c r="C1603" s="38">
        <v>10286512</v>
      </c>
      <c r="D1603" s="40" t="s">
        <v>479</v>
      </c>
      <c r="E1603" s="58">
        <v>1</v>
      </c>
      <c r="F1603" s="38">
        <v>84</v>
      </c>
      <c r="G1603" s="38" t="s">
        <v>23</v>
      </c>
      <c r="H1603" s="42">
        <v>1880.34</v>
      </c>
      <c r="I1603" s="57"/>
      <c r="J1603" s="44">
        <v>43309</v>
      </c>
      <c r="K1603" s="42">
        <v>0</v>
      </c>
      <c r="L1603" s="42">
        <v>1262.3800000000001</v>
      </c>
      <c r="M1603" s="44">
        <v>45199</v>
      </c>
      <c r="N1603" s="42">
        <f>H1603-K1603-L1603</f>
        <v>617.95999999999981</v>
      </c>
      <c r="O1603" s="42">
        <v>0</v>
      </c>
      <c r="P1603" s="45">
        <v>0.13</v>
      </c>
      <c r="Q1603" s="42">
        <v>0</v>
      </c>
      <c r="R1603" s="42">
        <v>0</v>
      </c>
      <c r="S1603" s="42">
        <f>N1603-R1603</f>
        <v>617.95999999999981</v>
      </c>
      <c r="T1603" s="38">
        <v>2102</v>
      </c>
      <c r="U1603" s="14">
        <f>S1603/H1603</f>
        <v>0.32864269227905585</v>
      </c>
      <c r="V1603" s="19"/>
      <c r="W1603" s="19"/>
      <c r="X1603" s="37" t="s">
        <v>3461</v>
      </c>
    </row>
    <row r="1604" spans="1:24" s="3" customFormat="1" ht="16.5" customHeight="1">
      <c r="A1604" s="38">
        <v>178</v>
      </c>
      <c r="B1604" s="39">
        <v>10730</v>
      </c>
      <c r="C1604" s="38">
        <v>10290269</v>
      </c>
      <c r="D1604" s="40" t="s">
        <v>363</v>
      </c>
      <c r="E1604" s="58">
        <v>2</v>
      </c>
      <c r="F1604" s="38">
        <v>84</v>
      </c>
      <c r="G1604" s="38" t="s">
        <v>23</v>
      </c>
      <c r="H1604" s="42">
        <v>1869.8</v>
      </c>
      <c r="I1604" s="57"/>
      <c r="J1604" s="44">
        <v>43309</v>
      </c>
      <c r="K1604" s="42">
        <v>0</v>
      </c>
      <c r="L1604" s="42">
        <v>1255.29</v>
      </c>
      <c r="M1604" s="44">
        <v>45199</v>
      </c>
      <c r="N1604" s="42">
        <f>H1604-K1604-L1604</f>
        <v>614.51</v>
      </c>
      <c r="O1604" s="42">
        <v>0</v>
      </c>
      <c r="P1604" s="45">
        <v>0.13</v>
      </c>
      <c r="Q1604" s="42">
        <v>0</v>
      </c>
      <c r="R1604" s="42">
        <v>0</v>
      </c>
      <c r="S1604" s="42">
        <f>N1604-R1604</f>
        <v>614.51</v>
      </c>
      <c r="T1604" s="38">
        <v>1601</v>
      </c>
      <c r="U1604" s="14">
        <f>S1604/H1604</f>
        <v>0.32865012300780833</v>
      </c>
      <c r="V1604" s="19"/>
      <c r="W1604" s="19"/>
      <c r="X1604" s="37" t="s">
        <v>3459</v>
      </c>
    </row>
    <row r="1605" spans="1:24" s="3" customFormat="1" ht="16.5" customHeight="1">
      <c r="A1605" s="38">
        <v>179</v>
      </c>
      <c r="B1605" s="39">
        <v>10730</v>
      </c>
      <c r="C1605" s="38">
        <v>10290270</v>
      </c>
      <c r="D1605" s="40" t="s">
        <v>363</v>
      </c>
      <c r="E1605" s="58">
        <v>2</v>
      </c>
      <c r="F1605" s="38">
        <v>84</v>
      </c>
      <c r="G1605" s="38" t="s">
        <v>23</v>
      </c>
      <c r="H1605" s="42">
        <v>1869.8</v>
      </c>
      <c r="I1605" s="57"/>
      <c r="J1605" s="44">
        <v>43309</v>
      </c>
      <c r="K1605" s="42">
        <v>0</v>
      </c>
      <c r="L1605" s="42">
        <v>1255.29</v>
      </c>
      <c r="M1605" s="44">
        <v>45199</v>
      </c>
      <c r="N1605" s="42">
        <f>H1605-K1605-L1605</f>
        <v>614.51</v>
      </c>
      <c r="O1605" s="42">
        <v>0</v>
      </c>
      <c r="P1605" s="45">
        <v>0.13</v>
      </c>
      <c r="Q1605" s="42">
        <v>0</v>
      </c>
      <c r="R1605" s="42">
        <v>0</v>
      </c>
      <c r="S1605" s="42">
        <f>N1605-R1605</f>
        <v>614.51</v>
      </c>
      <c r="T1605" s="38">
        <v>1601</v>
      </c>
      <c r="U1605" s="14">
        <f>S1605/H1605</f>
        <v>0.32865012300780833</v>
      </c>
      <c r="V1605" s="19"/>
      <c r="W1605" s="19"/>
      <c r="X1605" s="37" t="s">
        <v>3459</v>
      </c>
    </row>
    <row r="1606" spans="1:24" s="3" customFormat="1" ht="16.5" customHeight="1">
      <c r="A1606" s="38">
        <v>350</v>
      </c>
      <c r="B1606" s="39">
        <v>10739</v>
      </c>
      <c r="C1606" s="38">
        <v>10278289</v>
      </c>
      <c r="D1606" s="40" t="s">
        <v>123</v>
      </c>
      <c r="E1606" s="58">
        <v>3</v>
      </c>
      <c r="F1606" s="38">
        <v>84</v>
      </c>
      <c r="G1606" s="38" t="s">
        <v>23</v>
      </c>
      <c r="H1606" s="42">
        <v>5413.41</v>
      </c>
      <c r="I1606" s="57"/>
      <c r="J1606" s="44">
        <v>43309</v>
      </c>
      <c r="K1606" s="42">
        <v>0</v>
      </c>
      <c r="L1606" s="42">
        <v>3634.22</v>
      </c>
      <c r="M1606" s="44">
        <v>45199</v>
      </c>
      <c r="N1606" s="42">
        <f>H1606-L1606</f>
        <v>1779.19</v>
      </c>
      <c r="O1606" s="42">
        <v>0</v>
      </c>
      <c r="P1606" s="45">
        <v>0.13</v>
      </c>
      <c r="Q1606" s="42">
        <v>0</v>
      </c>
      <c r="R1606" s="42">
        <v>0</v>
      </c>
      <c r="S1606" s="42">
        <f>N1606-R1606</f>
        <v>1779.19</v>
      </c>
      <c r="T1606" s="38">
        <v>2506</v>
      </c>
      <c r="U1606" s="14">
        <f>S1606/H1606</f>
        <v>0.32866344873194531</v>
      </c>
      <c r="V1606" s="19"/>
      <c r="W1606" s="19"/>
      <c r="X1606" s="37" t="s">
        <v>3462</v>
      </c>
    </row>
    <row r="1607" spans="1:24" s="3" customFormat="1" ht="16.5" customHeight="1">
      <c r="A1607" s="38">
        <v>103</v>
      </c>
      <c r="B1607" s="39">
        <v>10732</v>
      </c>
      <c r="C1607" s="38">
        <v>10321089</v>
      </c>
      <c r="D1607" s="40" t="s">
        <v>428</v>
      </c>
      <c r="E1607" s="58">
        <v>10</v>
      </c>
      <c r="F1607" s="38">
        <v>84</v>
      </c>
      <c r="G1607" s="38" t="s">
        <v>23</v>
      </c>
      <c r="H1607" s="42">
        <v>5210</v>
      </c>
      <c r="I1607" s="57"/>
      <c r="J1607" s="44">
        <v>43309</v>
      </c>
      <c r="K1607" s="42">
        <v>0</v>
      </c>
      <c r="L1607" s="42">
        <v>3497.65</v>
      </c>
      <c r="M1607" s="44">
        <v>45199</v>
      </c>
      <c r="N1607" s="42">
        <f>H1607-L1607</f>
        <v>1712.35</v>
      </c>
      <c r="O1607" s="42">
        <v>0</v>
      </c>
      <c r="P1607" s="45">
        <v>0.13</v>
      </c>
      <c r="Q1607" s="42">
        <v>0</v>
      </c>
      <c r="R1607" s="42">
        <v>0</v>
      </c>
      <c r="S1607" s="42">
        <f>N1607</f>
        <v>1712.35</v>
      </c>
      <c r="T1607" s="38">
        <v>2506</v>
      </c>
      <c r="U1607" s="14">
        <f>S1607/H1607</f>
        <v>0.32866602687140112</v>
      </c>
      <c r="V1607" s="19"/>
      <c r="W1607" s="19"/>
      <c r="X1607" s="37" t="s">
        <v>3460</v>
      </c>
    </row>
    <row r="1608" spans="1:24" s="3" customFormat="1" ht="16.5" customHeight="1">
      <c r="A1608" s="38">
        <v>102</v>
      </c>
      <c r="B1608" s="39">
        <v>10732</v>
      </c>
      <c r="C1608" s="38">
        <v>10321086</v>
      </c>
      <c r="D1608" s="40" t="s">
        <v>378</v>
      </c>
      <c r="E1608" s="58">
        <v>2</v>
      </c>
      <c r="F1608" s="38">
        <v>84</v>
      </c>
      <c r="G1608" s="38" t="s">
        <v>23</v>
      </c>
      <c r="H1608" s="42">
        <v>3608.94</v>
      </c>
      <c r="I1608" s="57"/>
      <c r="J1608" s="44">
        <v>43309</v>
      </c>
      <c r="K1608" s="42">
        <v>0</v>
      </c>
      <c r="L1608" s="42">
        <v>2422.8000000000002</v>
      </c>
      <c r="M1608" s="44">
        <v>45199</v>
      </c>
      <c r="N1608" s="42">
        <f>H1608-L1608</f>
        <v>1186.1399999999999</v>
      </c>
      <c r="O1608" s="42">
        <v>0</v>
      </c>
      <c r="P1608" s="45">
        <v>0.13</v>
      </c>
      <c r="Q1608" s="42">
        <v>0</v>
      </c>
      <c r="R1608" s="42">
        <v>0</v>
      </c>
      <c r="S1608" s="42">
        <f>N1608</f>
        <v>1186.1399999999999</v>
      </c>
      <c r="T1608" s="38">
        <v>2506</v>
      </c>
      <c r="U1608" s="14">
        <f>S1608/H1608</f>
        <v>0.32866714326090207</v>
      </c>
      <c r="V1608" s="19"/>
      <c r="W1608" s="19"/>
      <c r="X1608" s="37" t="s">
        <v>3460</v>
      </c>
    </row>
    <row r="1609" spans="1:24" s="3" customFormat="1" ht="16.5" customHeight="1">
      <c r="A1609" s="38">
        <v>101</v>
      </c>
      <c r="B1609" s="39">
        <v>10732</v>
      </c>
      <c r="C1609" s="38">
        <v>10321084</v>
      </c>
      <c r="D1609" s="40" t="s">
        <v>427</v>
      </c>
      <c r="E1609" s="58">
        <v>37</v>
      </c>
      <c r="F1609" s="38">
        <v>84</v>
      </c>
      <c r="G1609" s="38" t="s">
        <v>23</v>
      </c>
      <c r="H1609" s="42">
        <v>892.81</v>
      </c>
      <c r="I1609" s="57"/>
      <c r="J1609" s="44">
        <v>43309</v>
      </c>
      <c r="K1609" s="42">
        <v>0</v>
      </c>
      <c r="L1609" s="42">
        <v>599.37</v>
      </c>
      <c r="M1609" s="44">
        <v>45199</v>
      </c>
      <c r="N1609" s="42">
        <f>H1609-L1609</f>
        <v>293.43999999999994</v>
      </c>
      <c r="O1609" s="42">
        <v>0</v>
      </c>
      <c r="P1609" s="45">
        <v>0.13</v>
      </c>
      <c r="Q1609" s="42">
        <v>0</v>
      </c>
      <c r="R1609" s="42">
        <v>0</v>
      </c>
      <c r="S1609" s="42">
        <f>N1609</f>
        <v>293.43999999999994</v>
      </c>
      <c r="T1609" s="38">
        <v>2506</v>
      </c>
      <c r="U1609" s="14">
        <f>S1609/H1609</f>
        <v>0.32867015378411973</v>
      </c>
      <c r="V1609" s="19"/>
      <c r="W1609" s="19"/>
      <c r="X1609" s="37" t="s">
        <v>3460</v>
      </c>
    </row>
    <row r="1610" spans="1:24" s="3" customFormat="1" ht="16.5" customHeight="1">
      <c r="A1610" s="38">
        <v>200</v>
      </c>
      <c r="B1610" s="39">
        <v>10731</v>
      </c>
      <c r="C1610" s="38">
        <v>10288708</v>
      </c>
      <c r="D1610" s="40" t="s">
        <v>378</v>
      </c>
      <c r="E1610" s="58">
        <v>2</v>
      </c>
      <c r="F1610" s="38">
        <v>84</v>
      </c>
      <c r="G1610" s="38" t="s">
        <v>23</v>
      </c>
      <c r="H1610" s="42">
        <v>3608.94</v>
      </c>
      <c r="I1610" s="57"/>
      <c r="J1610" s="44">
        <v>43309</v>
      </c>
      <c r="K1610" s="42">
        <v>0</v>
      </c>
      <c r="L1610" s="42">
        <v>2422.7800000000002</v>
      </c>
      <c r="M1610" s="44">
        <v>45199</v>
      </c>
      <c r="N1610" s="42">
        <f>H1610-K1610-L1610</f>
        <v>1186.1599999999999</v>
      </c>
      <c r="O1610" s="42">
        <v>0</v>
      </c>
      <c r="P1610" s="45">
        <v>0.13</v>
      </c>
      <c r="Q1610" s="42">
        <v>0</v>
      </c>
      <c r="R1610" s="42">
        <v>0</v>
      </c>
      <c r="S1610" s="42">
        <f>N1610-R1610</f>
        <v>1186.1599999999999</v>
      </c>
      <c r="T1610" s="38">
        <v>2506</v>
      </c>
      <c r="U1610" s="14">
        <f>S1610/H1610</f>
        <v>0.32867268505433722</v>
      </c>
      <c r="V1610" s="19"/>
      <c r="W1610" s="19"/>
      <c r="X1610" s="37" t="s">
        <v>3459</v>
      </c>
    </row>
    <row r="1611" spans="1:24" s="3" customFormat="1" ht="16.5" customHeight="1">
      <c r="A1611" s="38">
        <v>163</v>
      </c>
      <c r="B1611" s="39">
        <v>10730</v>
      </c>
      <c r="C1611" s="38">
        <v>10289532</v>
      </c>
      <c r="D1611" s="40" t="s">
        <v>349</v>
      </c>
      <c r="E1611" s="58">
        <v>2</v>
      </c>
      <c r="F1611" s="38">
        <v>84</v>
      </c>
      <c r="G1611" s="38" t="s">
        <v>23</v>
      </c>
      <c r="H1611" s="42">
        <v>4400</v>
      </c>
      <c r="I1611" s="57"/>
      <c r="J1611" s="44">
        <v>43309</v>
      </c>
      <c r="K1611" s="42">
        <v>0</v>
      </c>
      <c r="L1611" s="42">
        <v>2953.76</v>
      </c>
      <c r="M1611" s="44">
        <v>45199</v>
      </c>
      <c r="N1611" s="42">
        <f>H1611-K1611-L1611</f>
        <v>1446.2399999999998</v>
      </c>
      <c r="O1611" s="42">
        <v>0</v>
      </c>
      <c r="P1611" s="45">
        <v>0.13</v>
      </c>
      <c r="Q1611" s="42">
        <v>0</v>
      </c>
      <c r="R1611" s="42">
        <v>0</v>
      </c>
      <c r="S1611" s="42">
        <f>N1611-R1611</f>
        <v>1446.2399999999998</v>
      </c>
      <c r="T1611" s="38">
        <v>2506</v>
      </c>
      <c r="U1611" s="14">
        <f>S1611/H1611</f>
        <v>0.32869090909090903</v>
      </c>
      <c r="V1611" s="19"/>
      <c r="W1611" s="19"/>
      <c r="X1611" s="37" t="s">
        <v>3459</v>
      </c>
    </row>
    <row r="1612" spans="1:24" s="3" customFormat="1" ht="16.5" customHeight="1">
      <c r="A1612" s="38">
        <v>38</v>
      </c>
      <c r="B1612" s="39">
        <v>10711</v>
      </c>
      <c r="C1612" s="38">
        <v>10282955</v>
      </c>
      <c r="D1612" s="40" t="s">
        <v>177</v>
      </c>
      <c r="E1612" s="38">
        <v>1</v>
      </c>
      <c r="F1612" s="38">
        <v>84</v>
      </c>
      <c r="G1612" s="38" t="s">
        <v>23</v>
      </c>
      <c r="H1612" s="42">
        <v>2435.9</v>
      </c>
      <c r="I1612" s="57"/>
      <c r="J1612" s="44">
        <v>43309</v>
      </c>
      <c r="K1612" s="42">
        <v>0</v>
      </c>
      <c r="L1612" s="42">
        <v>1635.24</v>
      </c>
      <c r="M1612" s="44">
        <v>45199</v>
      </c>
      <c r="N1612" s="42">
        <v>800.66</v>
      </c>
      <c r="O1612" s="42">
        <v>0</v>
      </c>
      <c r="P1612" s="45">
        <v>0.13</v>
      </c>
      <c r="Q1612" s="42">
        <v>0</v>
      </c>
      <c r="R1612" s="42">
        <v>0</v>
      </c>
      <c r="S1612" s="42">
        <v>800.66</v>
      </c>
      <c r="T1612" s="38">
        <v>2506</v>
      </c>
      <c r="U1612" s="14">
        <f>S1612/H1612</f>
        <v>0.32869165400878525</v>
      </c>
      <c r="V1612" s="19"/>
      <c r="W1612" s="19"/>
      <c r="X1612" s="37" t="s">
        <v>3457</v>
      </c>
    </row>
    <row r="1613" spans="1:24" s="3" customFormat="1" ht="16.5" customHeight="1">
      <c r="A1613" s="38">
        <v>700</v>
      </c>
      <c r="B1613" s="39">
        <v>40708</v>
      </c>
      <c r="C1613" s="38">
        <v>10278738</v>
      </c>
      <c r="D1613" s="40" t="s">
        <v>903</v>
      </c>
      <c r="E1613" s="58">
        <v>1</v>
      </c>
      <c r="F1613" s="38">
        <v>84</v>
      </c>
      <c r="G1613" s="38" t="s">
        <v>23</v>
      </c>
      <c r="H1613" s="42">
        <v>918.32</v>
      </c>
      <c r="I1613" s="57"/>
      <c r="J1613" s="44">
        <v>43309</v>
      </c>
      <c r="K1613" s="42">
        <v>0</v>
      </c>
      <c r="L1613" s="42">
        <v>616.44000000000005</v>
      </c>
      <c r="M1613" s="44">
        <v>45199</v>
      </c>
      <c r="N1613" s="42">
        <f>H1613-L1613</f>
        <v>301.88</v>
      </c>
      <c r="O1613" s="42">
        <v>0</v>
      </c>
      <c r="P1613" s="45">
        <v>0.13</v>
      </c>
      <c r="Q1613" s="42">
        <v>0</v>
      </c>
      <c r="R1613" s="42">
        <v>0</v>
      </c>
      <c r="S1613" s="42">
        <f>N1613</f>
        <v>301.88</v>
      </c>
      <c r="T1613" s="38">
        <v>2506</v>
      </c>
      <c r="U1613" s="14">
        <f>S1613/H1613</f>
        <v>0.32873072567296802</v>
      </c>
      <c r="V1613" s="19"/>
      <c r="W1613" s="19"/>
      <c r="X1613" s="37" t="s">
        <v>3467</v>
      </c>
    </row>
    <row r="1614" spans="1:24" s="3" customFormat="1" ht="16.5" customHeight="1">
      <c r="A1614" s="38">
        <v>183</v>
      </c>
      <c r="B1614" s="39">
        <v>10730</v>
      </c>
      <c r="C1614" s="38">
        <v>10290274</v>
      </c>
      <c r="D1614" s="40" t="s">
        <v>362</v>
      </c>
      <c r="E1614" s="58">
        <v>4</v>
      </c>
      <c r="F1614" s="38">
        <v>84</v>
      </c>
      <c r="G1614" s="38" t="s">
        <v>23</v>
      </c>
      <c r="H1614" s="42">
        <v>1171.8800000000001</v>
      </c>
      <c r="I1614" s="57"/>
      <c r="J1614" s="44">
        <v>43309</v>
      </c>
      <c r="K1614" s="42">
        <v>0</v>
      </c>
      <c r="L1614" s="42">
        <v>786.62</v>
      </c>
      <c r="M1614" s="44">
        <v>45199</v>
      </c>
      <c r="N1614" s="42">
        <f>H1614-K1614-L1614</f>
        <v>385.2600000000001</v>
      </c>
      <c r="O1614" s="42">
        <v>0</v>
      </c>
      <c r="P1614" s="45">
        <v>0.13</v>
      </c>
      <c r="Q1614" s="42">
        <v>0</v>
      </c>
      <c r="R1614" s="42">
        <v>0</v>
      </c>
      <c r="S1614" s="42">
        <f>N1614-R1614</f>
        <v>385.2600000000001</v>
      </c>
      <c r="T1614" s="38">
        <v>1601</v>
      </c>
      <c r="U1614" s="14">
        <f>S1614/H1614</f>
        <v>0.3287537973171315</v>
      </c>
      <c r="V1614" s="19"/>
      <c r="W1614" s="19"/>
      <c r="X1614" s="37" t="s">
        <v>3459</v>
      </c>
    </row>
    <row r="1615" spans="1:24" s="3" customFormat="1" ht="16.5" customHeight="1">
      <c r="A1615" s="38">
        <v>184</v>
      </c>
      <c r="B1615" s="39">
        <v>10730</v>
      </c>
      <c r="C1615" s="38">
        <v>10290275</v>
      </c>
      <c r="D1615" s="40" t="s">
        <v>362</v>
      </c>
      <c r="E1615" s="58">
        <v>4</v>
      </c>
      <c r="F1615" s="38">
        <v>84</v>
      </c>
      <c r="G1615" s="38" t="s">
        <v>23</v>
      </c>
      <c r="H1615" s="42">
        <v>1171.8800000000001</v>
      </c>
      <c r="I1615" s="57"/>
      <c r="J1615" s="44">
        <v>43309</v>
      </c>
      <c r="K1615" s="42">
        <v>0</v>
      </c>
      <c r="L1615" s="42">
        <v>786.62</v>
      </c>
      <c r="M1615" s="44">
        <v>45199</v>
      </c>
      <c r="N1615" s="42">
        <f>H1615-K1615-L1615</f>
        <v>385.2600000000001</v>
      </c>
      <c r="O1615" s="42">
        <v>0</v>
      </c>
      <c r="P1615" s="45">
        <v>0.13</v>
      </c>
      <c r="Q1615" s="42">
        <v>0</v>
      </c>
      <c r="R1615" s="42">
        <v>0</v>
      </c>
      <c r="S1615" s="42">
        <f>N1615-R1615</f>
        <v>385.2600000000001</v>
      </c>
      <c r="T1615" s="38">
        <v>1601</v>
      </c>
      <c r="U1615" s="14">
        <f>S1615/H1615</f>
        <v>0.3287537973171315</v>
      </c>
      <c r="V1615" s="19"/>
      <c r="W1615" s="19"/>
      <c r="X1615" s="37" t="s">
        <v>3459</v>
      </c>
    </row>
    <row r="1616" spans="1:24" s="3" customFormat="1" ht="16.5" customHeight="1">
      <c r="A1616" s="38">
        <v>131</v>
      </c>
      <c r="B1616" s="39">
        <v>10746</v>
      </c>
      <c r="C1616" s="38">
        <v>10310333</v>
      </c>
      <c r="D1616" s="40" t="s">
        <v>1439</v>
      </c>
      <c r="E1616" s="38">
        <v>0.16666700000000001</v>
      </c>
      <c r="F1616" s="38">
        <v>120</v>
      </c>
      <c r="G1616" s="38" t="s">
        <v>21</v>
      </c>
      <c r="H1616" s="42">
        <v>27076.98</v>
      </c>
      <c r="I1616" s="55"/>
      <c r="J1616" s="44">
        <v>42728</v>
      </c>
      <c r="K1616" s="42">
        <v>0</v>
      </c>
      <c r="L1616" s="42">
        <v>16934.38</v>
      </c>
      <c r="M1616" s="44">
        <v>45138</v>
      </c>
      <c r="N1616" s="42">
        <f>H1616-K1616-L1616</f>
        <v>10142.599999999999</v>
      </c>
      <c r="O1616" s="42">
        <v>1400</v>
      </c>
      <c r="P1616" s="45">
        <v>0.13</v>
      </c>
      <c r="Q1616" s="42">
        <v>161.06</v>
      </c>
      <c r="R1616" s="42">
        <v>1238.94</v>
      </c>
      <c r="S1616" s="42">
        <v>8903.66</v>
      </c>
      <c r="T1616" s="38">
        <v>5000</v>
      </c>
      <c r="U1616" s="14">
        <f>S1616/H1616</f>
        <v>0.32882766098730359</v>
      </c>
      <c r="V1616" s="19"/>
      <c r="W1616" s="19"/>
      <c r="X1616" s="37" t="s">
        <v>3463</v>
      </c>
    </row>
    <row r="1617" spans="1:37" s="3" customFormat="1" ht="16.5" customHeight="1">
      <c r="A1617" s="38">
        <v>56</v>
      </c>
      <c r="B1617" s="39">
        <v>10745</v>
      </c>
      <c r="C1617" s="38">
        <v>10308801</v>
      </c>
      <c r="D1617" s="40" t="s">
        <v>1669</v>
      </c>
      <c r="E1617" s="38">
        <v>1</v>
      </c>
      <c r="F1617" s="38">
        <v>102</v>
      </c>
      <c r="G1617" s="38" t="s">
        <v>23</v>
      </c>
      <c r="H1617" s="42">
        <v>1307.6500000000001</v>
      </c>
      <c r="I1617" s="2"/>
      <c r="J1617" s="44">
        <v>42733</v>
      </c>
      <c r="K1617" s="42">
        <v>0</v>
      </c>
      <c r="L1617" s="42">
        <v>877.47</v>
      </c>
      <c r="M1617" s="44">
        <v>45016</v>
      </c>
      <c r="N1617" s="42">
        <f>H1617-K1617-L1617</f>
        <v>430.18000000000006</v>
      </c>
      <c r="O1617" s="42">
        <v>0</v>
      </c>
      <c r="P1617" s="45">
        <v>0.13</v>
      </c>
      <c r="Q1617" s="42">
        <v>0</v>
      </c>
      <c r="R1617" s="42">
        <v>0</v>
      </c>
      <c r="S1617" s="42">
        <v>430.18</v>
      </c>
      <c r="T1617" s="38">
        <v>1601</v>
      </c>
      <c r="U1617" s="14">
        <f>S1617/H1617</f>
        <v>0.32897181967651895</v>
      </c>
      <c r="V1617" s="19"/>
      <c r="W1617" s="19"/>
      <c r="X1617" s="37" t="s">
        <v>3463</v>
      </c>
    </row>
    <row r="1618" spans="1:37" s="3" customFormat="1" ht="16.5" customHeight="1">
      <c r="A1618" s="38">
        <v>102</v>
      </c>
      <c r="B1618" s="39">
        <v>10730</v>
      </c>
      <c r="C1618" s="38">
        <v>10290234</v>
      </c>
      <c r="D1618" s="40" t="s">
        <v>370</v>
      </c>
      <c r="E1618" s="38">
        <v>9</v>
      </c>
      <c r="F1618" s="38">
        <v>87</v>
      </c>
      <c r="G1618" s="38" t="s">
        <v>23</v>
      </c>
      <c r="H1618" s="42">
        <v>19230.650000000001</v>
      </c>
      <c r="I1618" s="56"/>
      <c r="J1618" s="44">
        <v>43215</v>
      </c>
      <c r="K1618" s="42">
        <v>0</v>
      </c>
      <c r="L1618" s="42">
        <v>12841.73</v>
      </c>
      <c r="M1618" s="44">
        <v>45169</v>
      </c>
      <c r="N1618" s="42">
        <f>H1618-K1618-L1618</f>
        <v>6388.9200000000019</v>
      </c>
      <c r="O1618" s="42">
        <v>60</v>
      </c>
      <c r="P1618" s="45">
        <v>0.13</v>
      </c>
      <c r="Q1618" s="42">
        <v>6.9</v>
      </c>
      <c r="R1618" s="42">
        <v>53.1</v>
      </c>
      <c r="S1618" s="42">
        <v>6335.82</v>
      </c>
      <c r="T1618" s="38">
        <v>2109</v>
      </c>
      <c r="U1618" s="14">
        <f>S1618/H1618</f>
        <v>0.32946468268103257</v>
      </c>
      <c r="V1618" s="19"/>
      <c r="W1618" s="19"/>
      <c r="X1618" s="37" t="s">
        <v>3459</v>
      </c>
    </row>
    <row r="1619" spans="1:37" s="3" customFormat="1" ht="16.5" customHeight="1">
      <c r="A1619" s="38">
        <v>84</v>
      </c>
      <c r="B1619" s="39">
        <v>10717</v>
      </c>
      <c r="C1619" s="38">
        <v>10311932</v>
      </c>
      <c r="D1619" s="40" t="s">
        <v>107</v>
      </c>
      <c r="E1619" s="38">
        <v>5</v>
      </c>
      <c r="F1619" s="38">
        <v>95</v>
      </c>
      <c r="G1619" s="38" t="s">
        <v>23</v>
      </c>
      <c r="H1619" s="42">
        <v>2136.75</v>
      </c>
      <c r="I1619" s="57"/>
      <c r="J1619" s="44">
        <v>42974</v>
      </c>
      <c r="K1619" s="42">
        <v>0</v>
      </c>
      <c r="L1619" s="42">
        <v>1432.55</v>
      </c>
      <c r="M1619" s="44">
        <v>45199</v>
      </c>
      <c r="N1619" s="42">
        <v>704.2</v>
      </c>
      <c r="O1619" s="42">
        <v>0</v>
      </c>
      <c r="P1619" s="45">
        <v>0.13</v>
      </c>
      <c r="Q1619" s="42">
        <v>0</v>
      </c>
      <c r="R1619" s="42">
        <v>0</v>
      </c>
      <c r="S1619" s="42">
        <v>704.2</v>
      </c>
      <c r="T1619" s="38">
        <v>5000</v>
      </c>
      <c r="U1619" s="14">
        <f>S1619/H1619</f>
        <v>0.32956592956592956</v>
      </c>
      <c r="V1619" s="19"/>
      <c r="W1619" s="19"/>
      <c r="X1619" s="37" t="s">
        <v>3457</v>
      </c>
    </row>
    <row r="1620" spans="1:37" s="3" customFormat="1" ht="16.5" customHeight="1">
      <c r="A1620" s="38">
        <v>650</v>
      </c>
      <c r="B1620" s="39">
        <v>10729</v>
      </c>
      <c r="C1620" s="38">
        <v>10292654</v>
      </c>
      <c r="D1620" s="40" t="s">
        <v>3262</v>
      </c>
      <c r="E1620" s="58">
        <v>4</v>
      </c>
      <c r="F1620" s="38">
        <v>74</v>
      </c>
      <c r="G1620" s="38" t="s">
        <v>23</v>
      </c>
      <c r="H1620" s="42">
        <v>5440</v>
      </c>
      <c r="I1620" s="37"/>
      <c r="J1620" s="44">
        <v>43613</v>
      </c>
      <c r="K1620" s="42">
        <v>0</v>
      </c>
      <c r="L1620" s="42">
        <v>3646.38</v>
      </c>
      <c r="M1620" s="44">
        <v>45259</v>
      </c>
      <c r="N1620" s="42">
        <v>1793.62</v>
      </c>
      <c r="O1620" s="42">
        <v>0</v>
      </c>
      <c r="P1620" s="45">
        <f>IF(J1620&lt;DATEVALUE("2009-1-1"),3%,13%)</f>
        <v>0.13</v>
      </c>
      <c r="Q1620" s="42">
        <f>IF(P1620=13%,ROUND(O1620/(1+P1620)*P1620,2),ROUND(O1620/(1+0.03)*0.02,2))</f>
        <v>0</v>
      </c>
      <c r="R1620" s="42">
        <f>O1620-Q1620</f>
        <v>0</v>
      </c>
      <c r="S1620" s="42">
        <f>N1620-R1620</f>
        <v>1793.62</v>
      </c>
      <c r="T1620" s="38">
        <v>5000</v>
      </c>
      <c r="U1620" s="14">
        <f>S1620/H1620</f>
        <v>0.32970955882352937</v>
      </c>
      <c r="V1620" s="19"/>
      <c r="W1620" s="19"/>
      <c r="X1620" s="37" t="s">
        <v>3459</v>
      </c>
    </row>
    <row r="1621" spans="1:37" s="3" customFormat="1" ht="16.5" customHeight="1">
      <c r="A1621" s="38">
        <v>104</v>
      </c>
      <c r="B1621" s="39">
        <v>10713</v>
      </c>
      <c r="C1621" s="38">
        <v>10297393</v>
      </c>
      <c r="D1621" s="40" t="s">
        <v>229</v>
      </c>
      <c r="E1621" s="58">
        <v>2</v>
      </c>
      <c r="F1621" s="38">
        <v>74</v>
      </c>
      <c r="G1621" s="38" t="s">
        <v>23</v>
      </c>
      <c r="H1621" s="42">
        <v>4188.03</v>
      </c>
      <c r="I1621" s="37"/>
      <c r="J1621" s="44">
        <v>43613</v>
      </c>
      <c r="K1621" s="42">
        <v>0</v>
      </c>
      <c r="L1621" s="42">
        <v>2807.14</v>
      </c>
      <c r="M1621" s="44">
        <v>45231</v>
      </c>
      <c r="N1621" s="42">
        <v>1380.89</v>
      </c>
      <c r="O1621" s="42">
        <v>0</v>
      </c>
      <c r="P1621" s="45">
        <f>IF(J1621&lt;DATEVALUE("2009-1-1"),3%,13%)</f>
        <v>0.13</v>
      </c>
      <c r="Q1621" s="42">
        <f>IF(P1621=13%,ROUND(O1621/(1+P1621)*P1621,2),ROUND(O1621/(1+0.03)*0.02,2))</f>
        <v>0</v>
      </c>
      <c r="R1621" s="42">
        <f>O1621-Q1621</f>
        <v>0</v>
      </c>
      <c r="S1621" s="42">
        <f>N1621-R1621</f>
        <v>1380.89</v>
      </c>
      <c r="T1621" s="38">
        <v>5000</v>
      </c>
      <c r="U1621" s="14">
        <f>S1621/H1621</f>
        <v>0.32972304400875835</v>
      </c>
      <c r="V1621" s="19"/>
      <c r="W1621" s="19"/>
      <c r="X1621" s="37" t="s">
        <v>3457</v>
      </c>
    </row>
    <row r="1622" spans="1:37" s="3" customFormat="1" ht="16.5" customHeight="1">
      <c r="A1622" s="38">
        <v>36</v>
      </c>
      <c r="B1622" s="39">
        <v>10727</v>
      </c>
      <c r="C1622" s="38">
        <v>10311088</v>
      </c>
      <c r="D1622" s="40" t="s">
        <v>229</v>
      </c>
      <c r="E1622" s="58">
        <v>3</v>
      </c>
      <c r="F1622" s="38">
        <v>74</v>
      </c>
      <c r="G1622" s="38" t="s">
        <v>23</v>
      </c>
      <c r="H1622" s="42">
        <v>6282.05</v>
      </c>
      <c r="I1622" s="37"/>
      <c r="J1622" s="44">
        <v>43613</v>
      </c>
      <c r="K1622" s="42">
        <v>0</v>
      </c>
      <c r="L1622" s="42">
        <v>4210.71</v>
      </c>
      <c r="M1622" s="44">
        <v>45253</v>
      </c>
      <c r="N1622" s="42">
        <v>2071.34</v>
      </c>
      <c r="O1622" s="42">
        <v>0</v>
      </c>
      <c r="P1622" s="45">
        <f>IF(J1622&lt;DATEVALUE("2009-1-1"),3%,13%)</f>
        <v>0.13</v>
      </c>
      <c r="Q1622" s="42">
        <f>IF(P1622=13%,ROUND(O1622/(1+P1622)*P1622,2),ROUND(O1622/(1+0.03)*0.02,2))</f>
        <v>0</v>
      </c>
      <c r="R1622" s="42">
        <f>O1622-Q1622</f>
        <v>0</v>
      </c>
      <c r="S1622" s="42">
        <f>N1622-R1622</f>
        <v>2071.34</v>
      </c>
      <c r="T1622" s="38">
        <v>5000</v>
      </c>
      <c r="U1622" s="14">
        <f>S1622/H1622</f>
        <v>0.32972357749460768</v>
      </c>
      <c r="V1622" s="19"/>
      <c r="W1622" s="19"/>
      <c r="X1622" s="37" t="s">
        <v>3471</v>
      </c>
    </row>
    <row r="1623" spans="1:37" s="3" customFormat="1" ht="16.5" customHeight="1">
      <c r="A1623" s="38">
        <v>42</v>
      </c>
      <c r="B1623" s="39">
        <v>10719</v>
      </c>
      <c r="C1623" s="38">
        <v>10280892</v>
      </c>
      <c r="D1623" s="40" t="s">
        <v>476</v>
      </c>
      <c r="E1623" s="58">
        <v>1</v>
      </c>
      <c r="F1623" s="38">
        <v>74</v>
      </c>
      <c r="G1623" s="38" t="s">
        <v>23</v>
      </c>
      <c r="H1623" s="42">
        <v>2094.02</v>
      </c>
      <c r="I1623" s="37"/>
      <c r="J1623" s="44">
        <v>43613</v>
      </c>
      <c r="K1623" s="42">
        <v>0</v>
      </c>
      <c r="L1623" s="42">
        <v>1403.57</v>
      </c>
      <c r="M1623" s="44">
        <v>45236</v>
      </c>
      <c r="N1623" s="42">
        <v>690.45</v>
      </c>
      <c r="O1623" s="42">
        <v>0</v>
      </c>
      <c r="P1623" s="45">
        <f>IF(J1623&lt;DATEVALUE("2009-1-1"),3%,13%)</f>
        <v>0.13</v>
      </c>
      <c r="Q1623" s="42">
        <f>IF(P1623=13%,ROUND(O1623/(1+P1623)*P1623,2),ROUND(O1623/(1+0.03)*0.02,2))</f>
        <v>0</v>
      </c>
      <c r="R1623" s="42">
        <f>O1623-Q1623</f>
        <v>0</v>
      </c>
      <c r="S1623" s="42">
        <f>N1623-R1623</f>
        <v>690.45</v>
      </c>
      <c r="T1623" s="38">
        <v>5000</v>
      </c>
      <c r="U1623" s="14">
        <f>S1623/H1623</f>
        <v>0.32972464446375871</v>
      </c>
      <c r="V1623" s="19"/>
      <c r="W1623" s="19"/>
      <c r="X1623" s="37" t="s">
        <v>3478</v>
      </c>
    </row>
    <row r="1624" spans="1:37" s="3" customFormat="1" ht="16.5" customHeight="1">
      <c r="A1624" s="38">
        <v>386</v>
      </c>
      <c r="B1624" s="39">
        <v>10736</v>
      </c>
      <c r="C1624" s="38">
        <v>10284198</v>
      </c>
      <c r="D1624" s="40" t="s">
        <v>1338</v>
      </c>
      <c r="E1624" s="38">
        <v>1</v>
      </c>
      <c r="F1624" s="38">
        <v>120</v>
      </c>
      <c r="G1624" s="38" t="s">
        <v>21</v>
      </c>
      <c r="H1624" s="42">
        <v>17350.43</v>
      </c>
      <c r="I1624" s="55"/>
      <c r="J1624" s="44">
        <v>42578</v>
      </c>
      <c r="K1624" s="42">
        <v>0</v>
      </c>
      <c r="L1624" s="42">
        <v>11538.1</v>
      </c>
      <c r="M1624" s="44">
        <v>45138</v>
      </c>
      <c r="N1624" s="42">
        <f>H1624-K1624-L1624</f>
        <v>5812.33</v>
      </c>
      <c r="O1624" s="42">
        <v>100</v>
      </c>
      <c r="P1624" s="45">
        <v>0.13</v>
      </c>
      <c r="Q1624" s="42">
        <v>11.5</v>
      </c>
      <c r="R1624" s="42">
        <v>88.5</v>
      </c>
      <c r="S1624" s="42">
        <v>5723.83</v>
      </c>
      <c r="T1624" s="38">
        <v>5000</v>
      </c>
      <c r="U1624" s="14">
        <f>S1624/H1624</f>
        <v>0.3298955703115139</v>
      </c>
      <c r="V1624" s="19"/>
      <c r="W1624" s="19"/>
      <c r="X1624" s="37" t="s">
        <v>3461</v>
      </c>
    </row>
    <row r="1625" spans="1:37" s="3" customFormat="1" ht="16.5" customHeight="1">
      <c r="A1625" s="38">
        <v>192</v>
      </c>
      <c r="B1625" s="39">
        <v>10741</v>
      </c>
      <c r="C1625" s="38">
        <v>10281814</v>
      </c>
      <c r="D1625" s="40" t="s">
        <v>2018</v>
      </c>
      <c r="E1625" s="38">
        <v>1</v>
      </c>
      <c r="F1625" s="38">
        <v>95</v>
      </c>
      <c r="G1625" s="38" t="s">
        <v>23</v>
      </c>
      <c r="H1625" s="42">
        <v>2999.4</v>
      </c>
      <c r="I1625" s="49"/>
      <c r="J1625" s="44">
        <v>42974</v>
      </c>
      <c r="K1625" s="42">
        <v>0</v>
      </c>
      <c r="L1625" s="42">
        <v>2008.47</v>
      </c>
      <c r="M1625" s="44">
        <v>45107</v>
      </c>
      <c r="N1625" s="42">
        <f>H1625-K1625-L1625</f>
        <v>990.93000000000006</v>
      </c>
      <c r="O1625" s="42">
        <v>0</v>
      </c>
      <c r="P1625" s="45">
        <v>0.13</v>
      </c>
      <c r="Q1625" s="42">
        <v>0</v>
      </c>
      <c r="R1625" s="42">
        <v>0</v>
      </c>
      <c r="S1625" s="42">
        <f>N1625-R1625</f>
        <v>990.93000000000006</v>
      </c>
      <c r="T1625" s="38">
        <v>5000</v>
      </c>
      <c r="U1625" s="14">
        <f>S1625/H1625</f>
        <v>0.33037607521504303</v>
      </c>
      <c r="V1625" s="19"/>
      <c r="W1625" s="19"/>
      <c r="X1625" s="37" t="s">
        <v>3462</v>
      </c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</row>
    <row r="1626" spans="1:37" s="3" customFormat="1" ht="16.5" customHeight="1">
      <c r="A1626" s="38">
        <v>1072</v>
      </c>
      <c r="B1626" s="39">
        <v>10800</v>
      </c>
      <c r="C1626" s="38">
        <v>10315257</v>
      </c>
      <c r="D1626" s="40" t="s">
        <v>2048</v>
      </c>
      <c r="E1626" s="38">
        <v>1</v>
      </c>
      <c r="F1626" s="38">
        <v>120</v>
      </c>
      <c r="G1626" s="38" t="s">
        <v>21</v>
      </c>
      <c r="H1626" s="42">
        <v>8803.42</v>
      </c>
      <c r="I1626" s="48"/>
      <c r="J1626" s="44">
        <v>43311</v>
      </c>
      <c r="K1626" s="42">
        <v>0</v>
      </c>
      <c r="L1626" s="42">
        <v>4111.96</v>
      </c>
      <c r="M1626" s="44">
        <v>45107</v>
      </c>
      <c r="N1626" s="42">
        <f>H1626-K1626-L1626</f>
        <v>4691.46</v>
      </c>
      <c r="O1626" s="42">
        <v>2003.35</v>
      </c>
      <c r="P1626" s="45">
        <v>0.13</v>
      </c>
      <c r="Q1626" s="42">
        <v>230.47</v>
      </c>
      <c r="R1626" s="42">
        <v>1772.88</v>
      </c>
      <c r="S1626" s="42">
        <f>N1626-R1626</f>
        <v>2918.58</v>
      </c>
      <c r="T1626" s="38">
        <v>2505</v>
      </c>
      <c r="U1626" s="14">
        <f>S1626/H1626</f>
        <v>0.33152797435542097</v>
      </c>
      <c r="V1626" s="19"/>
      <c r="W1626" s="19"/>
      <c r="X1626" s="37" t="s">
        <v>3465</v>
      </c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</row>
    <row r="1627" spans="1:37" s="3" customFormat="1" ht="16.5" customHeight="1">
      <c r="A1627" s="38">
        <v>89</v>
      </c>
      <c r="B1627" s="39">
        <v>10732</v>
      </c>
      <c r="C1627" s="38">
        <v>10320812</v>
      </c>
      <c r="D1627" s="40" t="s">
        <v>420</v>
      </c>
      <c r="E1627" s="58">
        <v>7</v>
      </c>
      <c r="F1627" s="38">
        <v>94</v>
      </c>
      <c r="G1627" s="38" t="s">
        <v>23</v>
      </c>
      <c r="H1627" s="42">
        <v>3597.71</v>
      </c>
      <c r="I1627" s="57"/>
      <c r="J1627" s="44">
        <v>43003</v>
      </c>
      <c r="K1627" s="42">
        <v>0</v>
      </c>
      <c r="L1627" s="42">
        <v>2399.14</v>
      </c>
      <c r="M1627" s="44">
        <v>45199</v>
      </c>
      <c r="N1627" s="42">
        <f>H1627-L1627</f>
        <v>1198.5700000000002</v>
      </c>
      <c r="O1627" s="42">
        <v>0</v>
      </c>
      <c r="P1627" s="45">
        <v>0.13</v>
      </c>
      <c r="Q1627" s="42">
        <v>0</v>
      </c>
      <c r="R1627" s="42">
        <v>0</v>
      </c>
      <c r="S1627" s="42">
        <f>N1627</f>
        <v>1198.5700000000002</v>
      </c>
      <c r="T1627" s="38">
        <v>5000</v>
      </c>
      <c r="U1627" s="14">
        <f>S1627/H1627</f>
        <v>0.33314803027481377</v>
      </c>
      <c r="V1627" s="19"/>
      <c r="W1627" s="19"/>
      <c r="X1627" s="37" t="s">
        <v>3460</v>
      </c>
    </row>
    <row r="1628" spans="1:37" s="3" customFormat="1" ht="16.5" customHeight="1">
      <c r="A1628" s="38">
        <v>1092</v>
      </c>
      <c r="B1628" s="39">
        <v>10800</v>
      </c>
      <c r="C1628" s="38">
        <v>10318106</v>
      </c>
      <c r="D1628" s="40" t="s">
        <v>2063</v>
      </c>
      <c r="E1628" s="38">
        <v>1</v>
      </c>
      <c r="F1628" s="38">
        <v>240</v>
      </c>
      <c r="G1628" s="38" t="s">
        <v>262</v>
      </c>
      <c r="H1628" s="42">
        <v>533705.44999999995</v>
      </c>
      <c r="I1628" s="48"/>
      <c r="J1628" s="44">
        <v>39868</v>
      </c>
      <c r="K1628" s="42">
        <v>0</v>
      </c>
      <c r="L1628" s="42">
        <v>355852.87</v>
      </c>
      <c r="M1628" s="44">
        <v>45107</v>
      </c>
      <c r="N1628" s="42">
        <f>H1628-K1628-L1628</f>
        <v>177852.57999999996</v>
      </c>
      <c r="O1628" s="42">
        <v>0</v>
      </c>
      <c r="P1628" s="45">
        <v>0.13</v>
      </c>
      <c r="Q1628" s="42">
        <v>0</v>
      </c>
      <c r="R1628" s="42">
        <v>0</v>
      </c>
      <c r="S1628" s="42">
        <f>N1628-R1628</f>
        <v>177852.57999999996</v>
      </c>
      <c r="T1628" s="38">
        <v>1001</v>
      </c>
      <c r="U1628" s="14">
        <f>S1628/H1628</f>
        <v>0.33324107895094562</v>
      </c>
      <c r="V1628" s="19"/>
      <c r="W1628" s="19"/>
      <c r="X1628" s="37" t="s">
        <v>3465</v>
      </c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</row>
    <row r="1629" spans="1:37" s="3" customFormat="1" ht="16.5" customHeight="1">
      <c r="A1629" s="38">
        <v>671</v>
      </c>
      <c r="B1629" s="39">
        <v>10729</v>
      </c>
      <c r="C1629" s="38">
        <v>10321268</v>
      </c>
      <c r="D1629" s="40" t="s">
        <v>2507</v>
      </c>
      <c r="E1629" s="58">
        <v>10</v>
      </c>
      <c r="F1629" s="38">
        <v>60</v>
      </c>
      <c r="G1629" s="38" t="s">
        <v>23</v>
      </c>
      <c r="H1629" s="42">
        <v>11861.15</v>
      </c>
      <c r="I1629" s="37"/>
      <c r="J1629" s="44">
        <v>44043</v>
      </c>
      <c r="K1629" s="42">
        <v>197.69</v>
      </c>
      <c r="L1629" s="42">
        <v>7709.8300000000008</v>
      </c>
      <c r="M1629" s="44">
        <v>45259</v>
      </c>
      <c r="N1629" s="42">
        <v>3953.63</v>
      </c>
      <c r="O1629" s="42">
        <v>0</v>
      </c>
      <c r="P1629" s="45">
        <f>IF(J1629&lt;DATEVALUE("2009-1-1"),3%,13%)</f>
        <v>0.13</v>
      </c>
      <c r="Q1629" s="42">
        <f>IF(P1629=13%,ROUND(O1629/(1+P1629)*P1629,2),ROUND(O1629/(1+0.03)*0.02,2))</f>
        <v>0</v>
      </c>
      <c r="R1629" s="42">
        <f>O1629-Q1629</f>
        <v>0</v>
      </c>
      <c r="S1629" s="42">
        <f>N1629-R1629</f>
        <v>3953.63</v>
      </c>
      <c r="T1629" s="38">
        <v>5000</v>
      </c>
      <c r="U1629" s="14">
        <f>S1629/H1629</f>
        <v>0.33332602656572086</v>
      </c>
      <c r="V1629" s="19"/>
      <c r="W1629" s="19"/>
      <c r="X1629" s="37" t="s">
        <v>3459</v>
      </c>
    </row>
    <row r="1630" spans="1:37" s="3" customFormat="1" ht="16.5" customHeight="1">
      <c r="A1630" s="38">
        <v>868</v>
      </c>
      <c r="B1630" s="39">
        <v>10729</v>
      </c>
      <c r="C1630" s="38">
        <v>10321346</v>
      </c>
      <c r="D1630" s="40" t="s">
        <v>3372</v>
      </c>
      <c r="E1630" s="58">
        <v>10</v>
      </c>
      <c r="F1630" s="38">
        <v>60</v>
      </c>
      <c r="G1630" s="38" t="s">
        <v>262</v>
      </c>
      <c r="H1630" s="42">
        <v>4373.9399999999996</v>
      </c>
      <c r="I1630" s="37"/>
      <c r="J1630" s="44">
        <v>44043</v>
      </c>
      <c r="K1630" s="42">
        <v>72.900000000000006</v>
      </c>
      <c r="L1630" s="42">
        <v>2843.0699999999997</v>
      </c>
      <c r="M1630" s="44">
        <v>45259</v>
      </c>
      <c r="N1630" s="42">
        <v>1457.97</v>
      </c>
      <c r="O1630" s="42">
        <v>0</v>
      </c>
      <c r="P1630" s="45">
        <f>IF(J1630&lt;DATEVALUE("2009-1-1"),3%,13%)</f>
        <v>0.13</v>
      </c>
      <c r="Q1630" s="42">
        <f>IF(P1630=13%,ROUND(O1630/(1+P1630)*P1630,2),ROUND(O1630/(1+0.03)*0.02,2))</f>
        <v>0</v>
      </c>
      <c r="R1630" s="42">
        <f>O1630-Q1630</f>
        <v>0</v>
      </c>
      <c r="S1630" s="42">
        <f>N1630-R1630</f>
        <v>1457.97</v>
      </c>
      <c r="T1630" s="38">
        <v>5000</v>
      </c>
      <c r="U1630" s="14">
        <f>S1630/H1630</f>
        <v>0.33333104706511751</v>
      </c>
      <c r="V1630" s="19"/>
      <c r="W1630" s="19"/>
      <c r="X1630" s="37" t="s">
        <v>3459</v>
      </c>
    </row>
    <row r="1631" spans="1:37" s="3" customFormat="1" ht="16.5" customHeight="1">
      <c r="A1631" s="38">
        <v>138</v>
      </c>
      <c r="B1631" s="39">
        <v>10741</v>
      </c>
      <c r="C1631" s="38">
        <v>10327063</v>
      </c>
      <c r="D1631" s="40" t="s">
        <v>2301</v>
      </c>
      <c r="E1631" s="38">
        <v>1</v>
      </c>
      <c r="F1631" s="38">
        <v>36</v>
      </c>
      <c r="G1631" s="38" t="s">
        <v>33</v>
      </c>
      <c r="H1631" s="42">
        <v>43584.78</v>
      </c>
      <c r="I1631" s="2"/>
      <c r="J1631" s="44">
        <v>44347</v>
      </c>
      <c r="K1631" s="42">
        <v>1210.69</v>
      </c>
      <c r="L1631" s="42">
        <v>27845.85</v>
      </c>
      <c r="M1631" s="44">
        <v>45077</v>
      </c>
      <c r="N1631" s="42">
        <f>H1631-K1631-L1631</f>
        <v>14528.239999999998</v>
      </c>
      <c r="O1631" s="42">
        <v>0</v>
      </c>
      <c r="P1631" s="45">
        <v>0.13</v>
      </c>
      <c r="Q1631" s="42">
        <v>0</v>
      </c>
      <c r="R1631" s="42">
        <v>0</v>
      </c>
      <c r="S1631" s="42">
        <f>N1631-R1631</f>
        <v>14528.239999999998</v>
      </c>
      <c r="T1631" s="38">
        <v>1005</v>
      </c>
      <c r="U1631" s="14">
        <f>S1631/H1631</f>
        <v>0.33333287445755144</v>
      </c>
      <c r="V1631" s="19"/>
      <c r="W1631" s="19"/>
      <c r="X1631" s="37" t="s">
        <v>3462</v>
      </c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</row>
    <row r="1632" spans="1:37" s="3" customFormat="1" ht="16.5" customHeight="1">
      <c r="A1632" s="38">
        <v>133</v>
      </c>
      <c r="B1632" s="39">
        <v>10741</v>
      </c>
      <c r="C1632" s="38">
        <v>10327062</v>
      </c>
      <c r="D1632" s="40" t="s">
        <v>2340</v>
      </c>
      <c r="E1632" s="38">
        <v>1</v>
      </c>
      <c r="F1632" s="38">
        <v>36</v>
      </c>
      <c r="G1632" s="38" t="s">
        <v>33</v>
      </c>
      <c r="H1632" s="42">
        <v>110442.48</v>
      </c>
      <c r="I1632" s="2"/>
      <c r="J1632" s="44">
        <v>44347</v>
      </c>
      <c r="K1632" s="42">
        <v>3067.85</v>
      </c>
      <c r="L1632" s="42">
        <v>70560.509999999995</v>
      </c>
      <c r="M1632" s="44">
        <v>45077</v>
      </c>
      <c r="N1632" s="42">
        <f>H1632-K1632-L1632</f>
        <v>36814.119999999995</v>
      </c>
      <c r="O1632" s="42">
        <v>0</v>
      </c>
      <c r="P1632" s="45">
        <v>0.13</v>
      </c>
      <c r="Q1632" s="42">
        <v>0</v>
      </c>
      <c r="R1632" s="42">
        <v>0</v>
      </c>
      <c r="S1632" s="42">
        <f>N1632-R1632</f>
        <v>36814.119999999995</v>
      </c>
      <c r="T1632" s="38">
        <v>2506</v>
      </c>
      <c r="U1632" s="14">
        <f>S1632/H1632</f>
        <v>0.33333297115385307</v>
      </c>
      <c r="V1632" s="19"/>
      <c r="W1632" s="19"/>
      <c r="X1632" s="37" t="s">
        <v>3462</v>
      </c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</row>
    <row r="1633" spans="1:37" s="3" customFormat="1" ht="16.5" customHeight="1">
      <c r="A1633" s="38">
        <v>867</v>
      </c>
      <c r="B1633" s="39">
        <v>10729</v>
      </c>
      <c r="C1633" s="38">
        <v>10321345</v>
      </c>
      <c r="D1633" s="40" t="s">
        <v>3372</v>
      </c>
      <c r="E1633" s="58">
        <v>16</v>
      </c>
      <c r="F1633" s="38">
        <v>60</v>
      </c>
      <c r="G1633" s="38" t="s">
        <v>262</v>
      </c>
      <c r="H1633" s="42">
        <v>7250.64</v>
      </c>
      <c r="I1633" s="37"/>
      <c r="J1633" s="44">
        <v>44043</v>
      </c>
      <c r="K1633" s="42">
        <v>120.84</v>
      </c>
      <c r="L1633" s="42">
        <v>4712.82</v>
      </c>
      <c r="M1633" s="44">
        <v>45259</v>
      </c>
      <c r="N1633" s="42">
        <v>2416.98</v>
      </c>
      <c r="O1633" s="42">
        <v>0</v>
      </c>
      <c r="P1633" s="45">
        <f>IF(J1633&lt;DATEVALUE("2009-1-1"),3%,13%)</f>
        <v>0.13</v>
      </c>
      <c r="Q1633" s="42">
        <f>IF(P1633=13%,ROUND(O1633/(1+P1633)*P1633,2),ROUND(O1633/(1+0.03)*0.02,2))</f>
        <v>0</v>
      </c>
      <c r="R1633" s="42">
        <f>O1633-Q1633</f>
        <v>0</v>
      </c>
      <c r="S1633" s="42">
        <f>N1633-R1633</f>
        <v>2416.98</v>
      </c>
      <c r="T1633" s="38">
        <v>5000</v>
      </c>
      <c r="U1633" s="14">
        <f>S1633/H1633</f>
        <v>0.333347125219291</v>
      </c>
      <c r="V1633" s="19"/>
      <c r="W1633" s="19"/>
      <c r="X1633" s="37" t="s">
        <v>3459</v>
      </c>
    </row>
    <row r="1634" spans="1:37" s="3" customFormat="1" ht="16.5" customHeight="1">
      <c r="A1634" s="38">
        <v>866</v>
      </c>
      <c r="B1634" s="39">
        <v>10729</v>
      </c>
      <c r="C1634" s="38">
        <v>10321344</v>
      </c>
      <c r="D1634" s="40" t="s">
        <v>3372</v>
      </c>
      <c r="E1634" s="58">
        <v>2</v>
      </c>
      <c r="F1634" s="38">
        <v>60</v>
      </c>
      <c r="G1634" s="38" t="s">
        <v>262</v>
      </c>
      <c r="H1634" s="42">
        <v>1015.46</v>
      </c>
      <c r="I1634" s="37"/>
      <c r="J1634" s="44">
        <v>44043</v>
      </c>
      <c r="K1634" s="42">
        <v>16.920000000000002</v>
      </c>
      <c r="L1634" s="42">
        <v>659.95</v>
      </c>
      <c r="M1634" s="44">
        <v>45259</v>
      </c>
      <c r="N1634" s="42">
        <v>338.59</v>
      </c>
      <c r="O1634" s="42">
        <v>0</v>
      </c>
      <c r="P1634" s="45">
        <f>IF(J1634&lt;DATEVALUE("2009-1-1"),3%,13%)</f>
        <v>0.13</v>
      </c>
      <c r="Q1634" s="42">
        <f>IF(P1634=13%,ROUND(O1634/(1+P1634)*P1634,2),ROUND(O1634/(1+0.03)*0.02,2))</f>
        <v>0</v>
      </c>
      <c r="R1634" s="42">
        <f>O1634-Q1634</f>
        <v>0</v>
      </c>
      <c r="S1634" s="42">
        <f>N1634-R1634</f>
        <v>338.59</v>
      </c>
      <c r="T1634" s="38">
        <v>5000</v>
      </c>
      <c r="U1634" s="14">
        <f>S1634/H1634</f>
        <v>0.33343509345518285</v>
      </c>
      <c r="V1634" s="19"/>
      <c r="W1634" s="19"/>
      <c r="X1634" s="37" t="s">
        <v>3459</v>
      </c>
    </row>
    <row r="1635" spans="1:37" s="3" customFormat="1" ht="16.5" customHeight="1">
      <c r="A1635" s="38">
        <v>27</v>
      </c>
      <c r="B1635" s="39">
        <v>10746</v>
      </c>
      <c r="C1635" s="38">
        <v>10311030</v>
      </c>
      <c r="D1635" s="40" t="s">
        <v>622</v>
      </c>
      <c r="E1635" s="38">
        <v>10</v>
      </c>
      <c r="F1635" s="38">
        <v>103</v>
      </c>
      <c r="G1635" s="38" t="s">
        <v>23</v>
      </c>
      <c r="H1635" s="42">
        <v>19503.400000000001</v>
      </c>
      <c r="I1635" s="2"/>
      <c r="J1635" s="44">
        <v>42726</v>
      </c>
      <c r="K1635" s="42">
        <v>0</v>
      </c>
      <c r="L1635" s="42">
        <v>12781.91</v>
      </c>
      <c r="M1635" s="44">
        <v>44985</v>
      </c>
      <c r="N1635" s="42">
        <f>H1635-K1635-L1635</f>
        <v>6721.4900000000016</v>
      </c>
      <c r="O1635" s="42">
        <v>245</v>
      </c>
      <c r="P1635" s="45">
        <v>0.13</v>
      </c>
      <c r="Q1635" s="42">
        <v>28.19</v>
      </c>
      <c r="R1635" s="42">
        <v>216.81</v>
      </c>
      <c r="S1635" s="42">
        <f>N1635-R1635</f>
        <v>6504.6800000000012</v>
      </c>
      <c r="T1635" s="38">
        <v>2101</v>
      </c>
      <c r="U1635" s="14">
        <f>S1635/H1635</f>
        <v>0.33351518196827223</v>
      </c>
      <c r="V1635" s="19"/>
      <c r="W1635" s="19"/>
      <c r="X1635" s="37" t="s">
        <v>3463</v>
      </c>
    </row>
    <row r="1636" spans="1:37" s="3" customFormat="1" ht="16.5" customHeight="1">
      <c r="A1636" s="38">
        <v>54</v>
      </c>
      <c r="B1636" s="39">
        <v>10745</v>
      </c>
      <c r="C1636" s="38">
        <v>10308625</v>
      </c>
      <c r="D1636" s="40" t="s">
        <v>2502</v>
      </c>
      <c r="E1636" s="38">
        <v>96</v>
      </c>
      <c r="F1636" s="38">
        <v>120</v>
      </c>
      <c r="G1636" s="38" t="s">
        <v>21</v>
      </c>
      <c r="H1636" s="42">
        <v>11651.52</v>
      </c>
      <c r="I1636" s="2"/>
      <c r="J1636" s="44">
        <v>43034</v>
      </c>
      <c r="K1636" s="42">
        <v>0</v>
      </c>
      <c r="L1636" s="42">
        <v>5995.63</v>
      </c>
      <c r="M1636" s="44">
        <v>45016</v>
      </c>
      <c r="N1636" s="42">
        <f>H1636-K1636-L1636</f>
        <v>5655.89</v>
      </c>
      <c r="O1636" s="42">
        <v>1996.8</v>
      </c>
      <c r="P1636" s="45">
        <v>0.13</v>
      </c>
      <c r="Q1636" s="42">
        <v>229.72</v>
      </c>
      <c r="R1636" s="42">
        <v>1767.08</v>
      </c>
      <c r="S1636" s="42">
        <v>3888.81</v>
      </c>
      <c r="T1636" s="38">
        <v>2001</v>
      </c>
      <c r="U1636" s="14">
        <f>S1636/H1636</f>
        <v>0.33375988712202354</v>
      </c>
      <c r="V1636" s="19"/>
      <c r="W1636" s="19"/>
      <c r="X1636" s="37" t="s">
        <v>3463</v>
      </c>
    </row>
    <row r="1637" spans="1:37" s="3" customFormat="1" ht="16.5" customHeight="1">
      <c r="A1637" s="38">
        <v>258</v>
      </c>
      <c r="B1637" s="39">
        <v>10745</v>
      </c>
      <c r="C1637" s="38">
        <v>10308713</v>
      </c>
      <c r="D1637" s="40" t="s">
        <v>595</v>
      </c>
      <c r="E1637" s="58">
        <v>40</v>
      </c>
      <c r="F1637" s="38">
        <v>82</v>
      </c>
      <c r="G1637" s="38" t="s">
        <v>23</v>
      </c>
      <c r="H1637" s="42">
        <v>1536.4</v>
      </c>
      <c r="I1637" s="57"/>
      <c r="J1637" s="44">
        <v>43367</v>
      </c>
      <c r="K1637" s="42">
        <v>0</v>
      </c>
      <c r="L1637" s="42">
        <v>1022.56</v>
      </c>
      <c r="M1637" s="44">
        <v>45199</v>
      </c>
      <c r="N1637" s="42">
        <f>H1637-K1637-L1637</f>
        <v>513.84000000000015</v>
      </c>
      <c r="O1637" s="42">
        <v>0</v>
      </c>
      <c r="P1637" s="45">
        <v>0.13</v>
      </c>
      <c r="Q1637" s="42">
        <v>0</v>
      </c>
      <c r="R1637" s="42">
        <v>0</v>
      </c>
      <c r="S1637" s="42">
        <f>N1637-R1637</f>
        <v>513.84000000000015</v>
      </c>
      <c r="T1637" s="38">
        <v>2506</v>
      </c>
      <c r="U1637" s="14">
        <f>S1637/H1637</f>
        <v>0.33444415516792508</v>
      </c>
      <c r="V1637" s="19"/>
      <c r="W1637" s="19"/>
      <c r="X1637" s="37" t="s">
        <v>3463</v>
      </c>
    </row>
    <row r="1638" spans="1:37" s="3" customFormat="1" ht="16.5" customHeight="1">
      <c r="A1638" s="38">
        <v>671</v>
      </c>
      <c r="B1638" s="39">
        <v>10737</v>
      </c>
      <c r="C1638" s="38">
        <v>10288846</v>
      </c>
      <c r="D1638" s="40" t="s">
        <v>464</v>
      </c>
      <c r="E1638" s="58">
        <v>300</v>
      </c>
      <c r="F1638" s="38">
        <v>82</v>
      </c>
      <c r="G1638" s="38" t="s">
        <v>23</v>
      </c>
      <c r="H1638" s="42">
        <v>7239</v>
      </c>
      <c r="I1638" s="57"/>
      <c r="J1638" s="44">
        <v>43367</v>
      </c>
      <c r="K1638" s="42">
        <v>0</v>
      </c>
      <c r="L1638" s="42">
        <v>4817.8</v>
      </c>
      <c r="M1638" s="44">
        <v>45199</v>
      </c>
      <c r="N1638" s="42">
        <f>H1638-L1638</f>
        <v>2421.1999999999998</v>
      </c>
      <c r="O1638" s="42">
        <v>0</v>
      </c>
      <c r="P1638" s="45">
        <v>0.13</v>
      </c>
      <c r="Q1638" s="42">
        <v>0</v>
      </c>
      <c r="R1638" s="42">
        <v>0</v>
      </c>
      <c r="S1638" s="42">
        <f>N1638</f>
        <v>2421.1999999999998</v>
      </c>
      <c r="T1638" s="38">
        <v>2506</v>
      </c>
      <c r="U1638" s="14">
        <f>S1638/H1638</f>
        <v>0.3344660864760326</v>
      </c>
      <c r="V1638" s="19"/>
      <c r="W1638" s="19"/>
      <c r="X1638" s="37" t="s">
        <v>3461</v>
      </c>
    </row>
    <row r="1639" spans="1:37" s="3" customFormat="1" ht="16.5" customHeight="1">
      <c r="A1639" s="38">
        <v>6</v>
      </c>
      <c r="B1639" s="39">
        <v>20701</v>
      </c>
      <c r="C1639" s="38">
        <v>10280673</v>
      </c>
      <c r="D1639" s="40" t="s">
        <v>661</v>
      </c>
      <c r="E1639" s="58">
        <v>4</v>
      </c>
      <c r="F1639" s="38">
        <v>82</v>
      </c>
      <c r="G1639" s="38" t="s">
        <v>23</v>
      </c>
      <c r="H1639" s="42">
        <v>2084</v>
      </c>
      <c r="I1639" s="57"/>
      <c r="J1639" s="44">
        <v>43367</v>
      </c>
      <c r="K1639" s="42">
        <v>0</v>
      </c>
      <c r="L1639" s="42">
        <v>1386.96</v>
      </c>
      <c r="M1639" s="44">
        <v>45199</v>
      </c>
      <c r="N1639" s="42">
        <f>H1639-K1639-L1639</f>
        <v>697.04</v>
      </c>
      <c r="O1639" s="42">
        <v>0</v>
      </c>
      <c r="P1639" s="45">
        <v>0.13</v>
      </c>
      <c r="Q1639" s="42">
        <v>0</v>
      </c>
      <c r="R1639" s="42">
        <v>0</v>
      </c>
      <c r="S1639" s="42">
        <f>N1639</f>
        <v>697.04</v>
      </c>
      <c r="T1639" s="38">
        <v>2506</v>
      </c>
      <c r="U1639" s="14">
        <f>S1639/H1639</f>
        <v>0.33447216890595005</v>
      </c>
      <c r="V1639" s="19"/>
      <c r="W1639" s="19"/>
      <c r="X1639" s="37" t="s">
        <v>3466</v>
      </c>
    </row>
    <row r="1640" spans="1:37" s="3" customFormat="1" ht="16.5" customHeight="1">
      <c r="A1640" s="38">
        <v>756</v>
      </c>
      <c r="B1640" s="39">
        <v>40709</v>
      </c>
      <c r="C1640" s="38">
        <v>10285660</v>
      </c>
      <c r="D1640" s="40" t="s">
        <v>942</v>
      </c>
      <c r="E1640" s="58">
        <v>1</v>
      </c>
      <c r="F1640" s="38">
        <v>82</v>
      </c>
      <c r="G1640" s="38" t="s">
        <v>23</v>
      </c>
      <c r="H1640" s="42">
        <v>1965.81</v>
      </c>
      <c r="I1640" s="57"/>
      <c r="J1640" s="44">
        <v>43367</v>
      </c>
      <c r="K1640" s="42">
        <v>0</v>
      </c>
      <c r="L1640" s="42">
        <v>1308.3</v>
      </c>
      <c r="M1640" s="44">
        <v>45199</v>
      </c>
      <c r="N1640" s="42">
        <f>H1640-K1640-L1640</f>
        <v>657.51</v>
      </c>
      <c r="O1640" s="42">
        <v>0</v>
      </c>
      <c r="P1640" s="45">
        <v>0.13</v>
      </c>
      <c r="Q1640" s="42">
        <v>0</v>
      </c>
      <c r="R1640" s="42">
        <v>0</v>
      </c>
      <c r="S1640" s="42">
        <f>N1640-R1640</f>
        <v>657.51</v>
      </c>
      <c r="T1640" s="38">
        <v>2506</v>
      </c>
      <c r="U1640" s="14">
        <f>S1640/H1640</f>
        <v>0.33447281273368229</v>
      </c>
      <c r="V1640" s="19"/>
      <c r="W1640" s="19"/>
      <c r="X1640" s="37" t="s">
        <v>3467</v>
      </c>
    </row>
    <row r="1641" spans="1:37" s="3" customFormat="1" ht="16.5" customHeight="1">
      <c r="A1641" s="38">
        <v>670</v>
      </c>
      <c r="B1641" s="39">
        <v>10737</v>
      </c>
      <c r="C1641" s="38">
        <v>10288839</v>
      </c>
      <c r="D1641" s="40" t="s">
        <v>463</v>
      </c>
      <c r="E1641" s="58">
        <v>1</v>
      </c>
      <c r="F1641" s="38">
        <v>82</v>
      </c>
      <c r="G1641" s="38" t="s">
        <v>23</v>
      </c>
      <c r="H1641" s="42">
        <v>2186.3200000000002</v>
      </c>
      <c r="I1641" s="57"/>
      <c r="J1641" s="44">
        <v>43367</v>
      </c>
      <c r="K1641" s="42">
        <v>0</v>
      </c>
      <c r="L1641" s="42">
        <v>1455.05</v>
      </c>
      <c r="M1641" s="44">
        <v>45199</v>
      </c>
      <c r="N1641" s="42">
        <f>H1641-L1641</f>
        <v>731.27000000000021</v>
      </c>
      <c r="O1641" s="42">
        <v>0</v>
      </c>
      <c r="P1641" s="45">
        <v>0.13</v>
      </c>
      <c r="Q1641" s="42">
        <v>0</v>
      </c>
      <c r="R1641" s="42">
        <v>0</v>
      </c>
      <c r="S1641" s="42">
        <f>N1641</f>
        <v>731.27000000000021</v>
      </c>
      <c r="T1641" s="38">
        <v>2101</v>
      </c>
      <c r="U1641" s="14">
        <f>S1641/H1641</f>
        <v>0.3344752826667643</v>
      </c>
      <c r="V1641" s="19"/>
      <c r="W1641" s="19"/>
      <c r="X1641" s="37" t="s">
        <v>3461</v>
      </c>
    </row>
    <row r="1642" spans="1:37" s="3" customFormat="1" ht="16.5" customHeight="1">
      <c r="A1642" s="38">
        <v>20</v>
      </c>
      <c r="B1642" s="39">
        <v>10747</v>
      </c>
      <c r="C1642" s="38">
        <v>10308022</v>
      </c>
      <c r="D1642" s="40" t="s">
        <v>630</v>
      </c>
      <c r="E1642" s="58">
        <v>1</v>
      </c>
      <c r="F1642" s="38">
        <v>82</v>
      </c>
      <c r="G1642" s="38" t="s">
        <v>23</v>
      </c>
      <c r="H1642" s="42">
        <v>1745.3</v>
      </c>
      <c r="I1642" s="57"/>
      <c r="J1642" s="44">
        <v>43367</v>
      </c>
      <c r="K1642" s="42">
        <v>0</v>
      </c>
      <c r="L1642" s="42">
        <v>1161.54</v>
      </c>
      <c r="M1642" s="44">
        <v>45199</v>
      </c>
      <c r="N1642" s="42">
        <f>H1642-L1642</f>
        <v>583.76</v>
      </c>
      <c r="O1642" s="42">
        <v>0</v>
      </c>
      <c r="P1642" s="45">
        <v>0.13</v>
      </c>
      <c r="Q1642" s="42">
        <v>0</v>
      </c>
      <c r="R1642" s="42">
        <v>0</v>
      </c>
      <c r="S1642" s="42">
        <f>N1642-R1642</f>
        <v>583.76</v>
      </c>
      <c r="T1642" s="38">
        <v>2108</v>
      </c>
      <c r="U1642" s="14">
        <f>S1642/H1642</f>
        <v>0.33447544834698906</v>
      </c>
      <c r="V1642" s="19"/>
      <c r="W1642" s="19"/>
      <c r="X1642" s="37" t="s">
        <v>3472</v>
      </c>
    </row>
    <row r="1643" spans="1:37" s="3" customFormat="1" ht="16.5" customHeight="1">
      <c r="A1643" s="38">
        <v>14</v>
      </c>
      <c r="B1643" s="39">
        <v>10712</v>
      </c>
      <c r="C1643" s="38">
        <v>10284502</v>
      </c>
      <c r="D1643" s="40" t="s">
        <v>198</v>
      </c>
      <c r="E1643" s="38">
        <v>20</v>
      </c>
      <c r="F1643" s="38">
        <v>78</v>
      </c>
      <c r="G1643" s="38" t="s">
        <v>23</v>
      </c>
      <c r="H1643" s="42">
        <v>1293</v>
      </c>
      <c r="I1643" s="57"/>
      <c r="J1643" s="44">
        <v>43463</v>
      </c>
      <c r="K1643" s="42">
        <v>0</v>
      </c>
      <c r="L1643" s="42">
        <v>860.37</v>
      </c>
      <c r="M1643" s="44">
        <v>45199</v>
      </c>
      <c r="N1643" s="42">
        <v>432.63</v>
      </c>
      <c r="O1643" s="42">
        <v>0</v>
      </c>
      <c r="P1643" s="45">
        <v>0.13</v>
      </c>
      <c r="Q1643" s="42">
        <v>0</v>
      </c>
      <c r="R1643" s="42">
        <v>0</v>
      </c>
      <c r="S1643" s="42">
        <v>432.63</v>
      </c>
      <c r="T1643" s="38">
        <v>5000</v>
      </c>
      <c r="U1643" s="14">
        <f>S1643/H1643</f>
        <v>0.33459396751740139</v>
      </c>
      <c r="V1643" s="19"/>
      <c r="W1643" s="19"/>
      <c r="X1643" s="37" t="s">
        <v>3458</v>
      </c>
    </row>
    <row r="1644" spans="1:37" s="3" customFormat="1" ht="16.5" customHeight="1">
      <c r="A1644" s="38">
        <v>43</v>
      </c>
      <c r="B1644" s="39">
        <v>10744</v>
      </c>
      <c r="C1644" s="38">
        <v>10293918</v>
      </c>
      <c r="D1644" s="40" t="s">
        <v>2499</v>
      </c>
      <c r="E1644" s="38">
        <v>3</v>
      </c>
      <c r="F1644" s="38">
        <v>99</v>
      </c>
      <c r="G1644" s="38" t="s">
        <v>23</v>
      </c>
      <c r="H1644" s="42">
        <v>1227.9000000000001</v>
      </c>
      <c r="I1644" s="2"/>
      <c r="J1644" s="44">
        <v>42853</v>
      </c>
      <c r="K1644" s="42">
        <v>0</v>
      </c>
      <c r="L1644" s="42">
        <v>798.98</v>
      </c>
      <c r="M1644" s="44">
        <v>45016</v>
      </c>
      <c r="N1644" s="42">
        <f>H1644-K1644-L1644</f>
        <v>428.92000000000007</v>
      </c>
      <c r="O1644" s="42">
        <v>20</v>
      </c>
      <c r="P1644" s="45">
        <v>0.13</v>
      </c>
      <c r="Q1644" s="42">
        <v>2.2999999999999998</v>
      </c>
      <c r="R1644" s="42">
        <v>17.7</v>
      </c>
      <c r="S1644" s="42">
        <v>411.22</v>
      </c>
      <c r="T1644" s="38">
        <v>2106</v>
      </c>
      <c r="U1644" s="14">
        <f>S1644/H1644</f>
        <v>0.33489697858131767</v>
      </c>
      <c r="V1644" s="19"/>
      <c r="W1644" s="19"/>
      <c r="X1644" s="37" t="s">
        <v>3463</v>
      </c>
    </row>
    <row r="1645" spans="1:37" s="3" customFormat="1" ht="16.5" customHeight="1">
      <c r="A1645" s="38">
        <v>38</v>
      </c>
      <c r="B1645" s="39">
        <v>10744</v>
      </c>
      <c r="C1645" s="38">
        <v>10293913</v>
      </c>
      <c r="D1645" s="40" t="s">
        <v>2498</v>
      </c>
      <c r="E1645" s="38">
        <v>1</v>
      </c>
      <c r="F1645" s="38">
        <v>99</v>
      </c>
      <c r="G1645" s="38" t="s">
        <v>23</v>
      </c>
      <c r="H1645" s="42">
        <v>311.23</v>
      </c>
      <c r="I1645" s="2"/>
      <c r="J1645" s="44">
        <v>42853</v>
      </c>
      <c r="K1645" s="42">
        <v>0</v>
      </c>
      <c r="L1645" s="42">
        <v>202.55</v>
      </c>
      <c r="M1645" s="44">
        <v>45016</v>
      </c>
      <c r="N1645" s="42">
        <f>H1645-K1645-L1645</f>
        <v>108.68</v>
      </c>
      <c r="O1645" s="42">
        <v>5</v>
      </c>
      <c r="P1645" s="45">
        <v>0.13</v>
      </c>
      <c r="Q1645" s="42">
        <v>0.57999999999999996</v>
      </c>
      <c r="R1645" s="42">
        <v>4.42</v>
      </c>
      <c r="S1645" s="42">
        <v>104.26</v>
      </c>
      <c r="T1645" s="38">
        <v>2106</v>
      </c>
      <c r="U1645" s="14">
        <f>S1645/H1645</f>
        <v>0.33499341323137227</v>
      </c>
      <c r="V1645" s="19"/>
      <c r="W1645" s="19"/>
      <c r="X1645" s="37" t="s">
        <v>3463</v>
      </c>
    </row>
    <row r="1646" spans="1:37" s="3" customFormat="1" ht="16.5" customHeight="1">
      <c r="A1646" s="38">
        <v>45</v>
      </c>
      <c r="B1646" s="39">
        <v>10744</v>
      </c>
      <c r="C1646" s="38">
        <v>10293919</v>
      </c>
      <c r="D1646" s="40" t="s">
        <v>1677</v>
      </c>
      <c r="E1646" s="38">
        <v>1</v>
      </c>
      <c r="F1646" s="38">
        <v>99</v>
      </c>
      <c r="G1646" s="38" t="s">
        <v>23</v>
      </c>
      <c r="H1646" s="42">
        <v>311.23</v>
      </c>
      <c r="I1646" s="2"/>
      <c r="J1646" s="44">
        <v>42853</v>
      </c>
      <c r="K1646" s="42">
        <v>0</v>
      </c>
      <c r="L1646" s="42">
        <v>202.55</v>
      </c>
      <c r="M1646" s="44">
        <v>45016</v>
      </c>
      <c r="N1646" s="42">
        <f>H1646-K1646-L1646</f>
        <v>108.68</v>
      </c>
      <c r="O1646" s="42">
        <v>5</v>
      </c>
      <c r="P1646" s="45">
        <v>0.13</v>
      </c>
      <c r="Q1646" s="42">
        <v>0.57999999999999996</v>
      </c>
      <c r="R1646" s="42">
        <v>4.42</v>
      </c>
      <c r="S1646" s="42">
        <v>104.26</v>
      </c>
      <c r="T1646" s="38">
        <v>5000</v>
      </c>
      <c r="U1646" s="14">
        <f>S1646/H1646</f>
        <v>0.33499341323137227</v>
      </c>
      <c r="V1646" s="19"/>
      <c r="W1646" s="19"/>
      <c r="X1646" s="37" t="s">
        <v>3463</v>
      </c>
    </row>
    <row r="1647" spans="1:37" s="3" customFormat="1" ht="16.5" customHeight="1">
      <c r="A1647" s="38">
        <v>293</v>
      </c>
      <c r="B1647" s="39">
        <v>10741</v>
      </c>
      <c r="C1647" s="38">
        <v>10282386</v>
      </c>
      <c r="D1647" s="40" t="s">
        <v>759</v>
      </c>
      <c r="E1647" s="38">
        <v>1</v>
      </c>
      <c r="F1647" s="38">
        <v>120</v>
      </c>
      <c r="G1647" s="38" t="s">
        <v>21</v>
      </c>
      <c r="H1647" s="42">
        <v>43000</v>
      </c>
      <c r="I1647" s="56"/>
      <c r="J1647" s="44">
        <v>42612</v>
      </c>
      <c r="K1647" s="42">
        <v>0</v>
      </c>
      <c r="L1647" s="42">
        <v>28595.1</v>
      </c>
      <c r="M1647" s="44">
        <v>45169</v>
      </c>
      <c r="N1647" s="42">
        <f>H1647-K1647-L1647</f>
        <v>14404.900000000001</v>
      </c>
      <c r="O1647" s="42">
        <v>0</v>
      </c>
      <c r="P1647" s="45">
        <v>0.13</v>
      </c>
      <c r="Q1647" s="42">
        <v>0</v>
      </c>
      <c r="R1647" s="42">
        <v>0</v>
      </c>
      <c r="S1647" s="42">
        <f>N1647-R1647</f>
        <v>14404.900000000001</v>
      </c>
      <c r="T1647" s="38">
        <v>5000</v>
      </c>
      <c r="U1647" s="14">
        <f>S1647/H1647</f>
        <v>0.33499767441860467</v>
      </c>
      <c r="V1647" s="19"/>
      <c r="W1647" s="19"/>
      <c r="X1647" s="37" t="s">
        <v>3462</v>
      </c>
    </row>
    <row r="1648" spans="1:37" s="3" customFormat="1" ht="16.5" customHeight="1">
      <c r="A1648" s="38">
        <v>50</v>
      </c>
      <c r="B1648" s="39">
        <v>10741</v>
      </c>
      <c r="C1648" s="38">
        <v>10282319</v>
      </c>
      <c r="D1648" s="40" t="s">
        <v>2221</v>
      </c>
      <c r="E1648" s="38">
        <v>2</v>
      </c>
      <c r="F1648" s="38">
        <v>120</v>
      </c>
      <c r="G1648" s="38" t="s">
        <v>21</v>
      </c>
      <c r="H1648" s="42">
        <v>50146</v>
      </c>
      <c r="I1648" s="2"/>
      <c r="J1648" s="44">
        <v>42521</v>
      </c>
      <c r="K1648" s="42">
        <v>0</v>
      </c>
      <c r="L1648" s="42">
        <v>33347.11</v>
      </c>
      <c r="M1648" s="44">
        <v>45077</v>
      </c>
      <c r="N1648" s="42">
        <f>H1648-K1648-L1648</f>
        <v>16798.89</v>
      </c>
      <c r="O1648" s="42">
        <v>0</v>
      </c>
      <c r="P1648" s="45">
        <v>0.13</v>
      </c>
      <c r="Q1648" s="42">
        <v>0</v>
      </c>
      <c r="R1648" s="42">
        <v>0</v>
      </c>
      <c r="S1648" s="42">
        <f>N1648-R1648</f>
        <v>16798.89</v>
      </c>
      <c r="T1648" s="38">
        <v>2107</v>
      </c>
      <c r="U1648" s="14">
        <f>S1648/H1648</f>
        <v>0.33499960116459937</v>
      </c>
      <c r="V1648" s="19"/>
      <c r="W1648" s="19"/>
      <c r="X1648" s="37" t="s">
        <v>3462</v>
      </c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</row>
    <row r="1649" spans="1:37" s="3" customFormat="1" ht="16.5" customHeight="1">
      <c r="A1649" s="38">
        <v>3</v>
      </c>
      <c r="B1649" s="39">
        <v>10873</v>
      </c>
      <c r="C1649" s="38">
        <v>10312854</v>
      </c>
      <c r="D1649" s="40" t="s">
        <v>1794</v>
      </c>
      <c r="E1649" s="38">
        <v>1</v>
      </c>
      <c r="F1649" s="38">
        <v>120</v>
      </c>
      <c r="G1649" s="38" t="s">
        <v>21</v>
      </c>
      <c r="H1649" s="42">
        <v>450602.63</v>
      </c>
      <c r="I1649" s="49"/>
      <c r="J1649" s="44">
        <v>42551</v>
      </c>
      <c r="K1649" s="42">
        <v>0</v>
      </c>
      <c r="L1649" s="42">
        <v>299650.68</v>
      </c>
      <c r="M1649" s="44">
        <v>45107</v>
      </c>
      <c r="N1649" s="42">
        <f>H1649-K1649-L1649</f>
        <v>150951.95000000001</v>
      </c>
      <c r="O1649" s="42">
        <v>0</v>
      </c>
      <c r="P1649" s="45">
        <v>0.13</v>
      </c>
      <c r="Q1649" s="42">
        <v>0</v>
      </c>
      <c r="R1649" s="42">
        <v>0</v>
      </c>
      <c r="S1649" s="42">
        <f>N1649-R1649</f>
        <v>150951.95000000001</v>
      </c>
      <c r="T1649" s="38">
        <v>1802</v>
      </c>
      <c r="U1649" s="14">
        <f>S1649/H1649</f>
        <v>0.33500015301730485</v>
      </c>
      <c r="V1649" s="19"/>
      <c r="W1649" s="19"/>
      <c r="X1649" s="37" t="s">
        <v>3480</v>
      </c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</row>
    <row r="1650" spans="1:37" s="3" customFormat="1" ht="16.5" customHeight="1">
      <c r="A1650" s="38">
        <v>11</v>
      </c>
      <c r="B1650" s="39">
        <v>40708</v>
      </c>
      <c r="C1650" s="38">
        <v>10278856</v>
      </c>
      <c r="D1650" s="40" t="s">
        <v>1242</v>
      </c>
      <c r="E1650" s="38">
        <v>1</v>
      </c>
      <c r="F1650" s="38">
        <v>120</v>
      </c>
      <c r="G1650" s="38" t="s">
        <v>262</v>
      </c>
      <c r="H1650" s="42">
        <v>67007</v>
      </c>
      <c r="I1650" s="2"/>
      <c r="J1650" s="44">
        <v>42459</v>
      </c>
      <c r="K1650" s="42">
        <v>0</v>
      </c>
      <c r="L1650" s="42">
        <v>44559.58</v>
      </c>
      <c r="M1650" s="44">
        <v>45016</v>
      </c>
      <c r="N1650" s="42">
        <f>H1650-K1650-L1650</f>
        <v>22447.42</v>
      </c>
      <c r="O1650" s="42">
        <v>0</v>
      </c>
      <c r="P1650" s="45">
        <v>0.13</v>
      </c>
      <c r="Q1650" s="42">
        <v>0</v>
      </c>
      <c r="R1650" s="42">
        <v>0</v>
      </c>
      <c r="S1650" s="42">
        <v>22447.42</v>
      </c>
      <c r="T1650" s="38">
        <v>5000</v>
      </c>
      <c r="U1650" s="14">
        <f>S1650/H1650</f>
        <v>0.3350011192860447</v>
      </c>
      <c r="V1650" s="19"/>
      <c r="W1650" s="19"/>
      <c r="X1650" s="37" t="s">
        <v>3467</v>
      </c>
    </row>
    <row r="1651" spans="1:37" s="3" customFormat="1" ht="16.5" customHeight="1">
      <c r="A1651" s="38">
        <v>521</v>
      </c>
      <c r="B1651" s="39">
        <v>40712</v>
      </c>
      <c r="C1651" s="38">
        <v>10303680</v>
      </c>
      <c r="D1651" s="40" t="s">
        <v>301</v>
      </c>
      <c r="E1651" s="38">
        <v>1</v>
      </c>
      <c r="F1651" s="38">
        <v>120</v>
      </c>
      <c r="G1651" s="38" t="s">
        <v>21</v>
      </c>
      <c r="H1651" s="42">
        <v>19128.68</v>
      </c>
      <c r="I1651" s="55"/>
      <c r="J1651" s="44">
        <v>42578</v>
      </c>
      <c r="K1651" s="42">
        <v>0</v>
      </c>
      <c r="L1651" s="42">
        <v>12720.55</v>
      </c>
      <c r="M1651" s="44">
        <v>45138</v>
      </c>
      <c r="N1651" s="42">
        <f>H1651-K1651-L1651</f>
        <v>6408.130000000001</v>
      </c>
      <c r="O1651" s="42">
        <v>0</v>
      </c>
      <c r="P1651" s="45">
        <v>0.13</v>
      </c>
      <c r="Q1651" s="42">
        <v>0</v>
      </c>
      <c r="R1651" s="42">
        <v>0</v>
      </c>
      <c r="S1651" s="42">
        <v>6408.13</v>
      </c>
      <c r="T1651" s="38">
        <v>5000</v>
      </c>
      <c r="U1651" s="14">
        <f>S1651/H1651</f>
        <v>0.33500116056100054</v>
      </c>
      <c r="V1651" s="19"/>
      <c r="W1651" s="19"/>
      <c r="X1651" s="37" t="s">
        <v>3467</v>
      </c>
    </row>
    <row r="1652" spans="1:37" s="3" customFormat="1" ht="16.5" customHeight="1">
      <c r="A1652" s="38">
        <v>54</v>
      </c>
      <c r="B1652" s="39">
        <v>10733</v>
      </c>
      <c r="C1652" s="38">
        <v>10290799</v>
      </c>
      <c r="D1652" s="40" t="s">
        <v>209</v>
      </c>
      <c r="E1652" s="38">
        <v>250</v>
      </c>
      <c r="F1652" s="38">
        <v>90</v>
      </c>
      <c r="G1652" s="38" t="s">
        <v>23</v>
      </c>
      <c r="H1652" s="42">
        <v>10575</v>
      </c>
      <c r="I1652" s="55"/>
      <c r="J1652" s="44">
        <v>43124</v>
      </c>
      <c r="K1652" s="42">
        <v>0</v>
      </c>
      <c r="L1652" s="42">
        <v>7032.36</v>
      </c>
      <c r="M1652" s="44">
        <v>45138</v>
      </c>
      <c r="N1652" s="42">
        <f>H1652-K1652-L1652</f>
        <v>3542.6400000000003</v>
      </c>
      <c r="O1652" s="42">
        <v>0</v>
      </c>
      <c r="P1652" s="45">
        <v>0.13</v>
      </c>
      <c r="Q1652" s="42">
        <v>0</v>
      </c>
      <c r="R1652" s="42">
        <v>0</v>
      </c>
      <c r="S1652" s="42">
        <v>3542.64</v>
      </c>
      <c r="T1652" s="38">
        <v>5000</v>
      </c>
      <c r="U1652" s="14">
        <f>S1652/H1652</f>
        <v>0.33500141843971631</v>
      </c>
      <c r="V1652" s="19"/>
      <c r="W1652" s="19"/>
      <c r="X1652" s="37" t="s">
        <v>3460</v>
      </c>
    </row>
    <row r="1653" spans="1:37" s="3" customFormat="1" ht="16.5" customHeight="1">
      <c r="A1653" s="38">
        <v>108</v>
      </c>
      <c r="B1653" s="39">
        <v>10724</v>
      </c>
      <c r="C1653" s="38">
        <v>10276450</v>
      </c>
      <c r="D1653" s="40" t="s">
        <v>287</v>
      </c>
      <c r="E1653" s="58">
        <v>2</v>
      </c>
      <c r="F1653" s="38">
        <v>120</v>
      </c>
      <c r="G1653" s="38" t="s">
        <v>21</v>
      </c>
      <c r="H1653" s="42">
        <v>22529.919999999998</v>
      </c>
      <c r="I1653" s="57"/>
      <c r="J1653" s="44">
        <v>42642</v>
      </c>
      <c r="K1653" s="42">
        <v>0</v>
      </c>
      <c r="L1653" s="42">
        <v>14982.32</v>
      </c>
      <c r="M1653" s="44">
        <v>45199</v>
      </c>
      <c r="N1653" s="42">
        <f>H1653-K1653-L1653</f>
        <v>7547.5999999999985</v>
      </c>
      <c r="O1653" s="42">
        <v>0</v>
      </c>
      <c r="P1653" s="45">
        <v>0.13</v>
      </c>
      <c r="Q1653" s="42">
        <v>0</v>
      </c>
      <c r="R1653" s="42">
        <v>0</v>
      </c>
      <c r="S1653" s="42">
        <f>N1653-R1653</f>
        <v>7547.5999999999985</v>
      </c>
      <c r="T1653" s="38">
        <v>2109</v>
      </c>
      <c r="U1653" s="14">
        <f>S1653/H1653</f>
        <v>0.33500340880038632</v>
      </c>
      <c r="V1653" s="19"/>
      <c r="W1653" s="19"/>
      <c r="X1653" s="37" t="s">
        <v>3459</v>
      </c>
    </row>
    <row r="1654" spans="1:37" s="3" customFormat="1" ht="16.5" customHeight="1">
      <c r="A1654" s="38">
        <v>387</v>
      </c>
      <c r="B1654" s="39">
        <v>10736</v>
      </c>
      <c r="C1654" s="38">
        <v>10284199</v>
      </c>
      <c r="D1654" s="40" t="s">
        <v>1339</v>
      </c>
      <c r="E1654" s="38">
        <v>1</v>
      </c>
      <c r="F1654" s="38">
        <v>120</v>
      </c>
      <c r="G1654" s="38" t="s">
        <v>21</v>
      </c>
      <c r="H1654" s="42">
        <v>16285.25</v>
      </c>
      <c r="I1654" s="55"/>
      <c r="J1654" s="44">
        <v>42578</v>
      </c>
      <c r="K1654" s="42">
        <v>0</v>
      </c>
      <c r="L1654" s="42">
        <v>10829.5</v>
      </c>
      <c r="M1654" s="44">
        <v>45138</v>
      </c>
      <c r="N1654" s="42">
        <f>H1654-K1654-L1654</f>
        <v>5455.75</v>
      </c>
      <c r="O1654" s="42">
        <v>0</v>
      </c>
      <c r="P1654" s="45">
        <v>0.13</v>
      </c>
      <c r="Q1654" s="42">
        <v>0</v>
      </c>
      <c r="R1654" s="42">
        <v>0</v>
      </c>
      <c r="S1654" s="42">
        <v>5455.75</v>
      </c>
      <c r="T1654" s="38">
        <v>5000</v>
      </c>
      <c r="U1654" s="14">
        <f>S1654/H1654</f>
        <v>0.33501174375585269</v>
      </c>
      <c r="V1654" s="19"/>
      <c r="W1654" s="19"/>
      <c r="X1654" s="37" t="s">
        <v>3461</v>
      </c>
    </row>
    <row r="1655" spans="1:37" s="3" customFormat="1" ht="16.5" customHeight="1">
      <c r="A1655" s="38">
        <v>77</v>
      </c>
      <c r="B1655" s="39">
        <v>10743</v>
      </c>
      <c r="C1655" s="38">
        <v>10301082</v>
      </c>
      <c r="D1655" s="40" t="s">
        <v>2210</v>
      </c>
      <c r="E1655" s="38">
        <v>30</v>
      </c>
      <c r="F1655" s="38">
        <v>93</v>
      </c>
      <c r="G1655" s="38" t="s">
        <v>23</v>
      </c>
      <c r="H1655" s="42">
        <v>8389.2000000000007</v>
      </c>
      <c r="I1655" s="2"/>
      <c r="J1655" s="44">
        <v>43032</v>
      </c>
      <c r="K1655" s="42">
        <v>0</v>
      </c>
      <c r="L1655" s="42">
        <v>5465.86</v>
      </c>
      <c r="M1655" s="44">
        <v>45077</v>
      </c>
      <c r="N1655" s="42">
        <f>H1655-K1655-L1655</f>
        <v>2923.3400000000011</v>
      </c>
      <c r="O1655" s="42">
        <v>120</v>
      </c>
      <c r="P1655" s="45">
        <v>0.13</v>
      </c>
      <c r="Q1655" s="42">
        <v>13.81</v>
      </c>
      <c r="R1655" s="42">
        <v>106.19</v>
      </c>
      <c r="S1655" s="42">
        <f>N1655-R1655</f>
        <v>2817.150000000001</v>
      </c>
      <c r="T1655" s="38">
        <v>5000</v>
      </c>
      <c r="U1655" s="14">
        <f>S1655/H1655</f>
        <v>0.33580675153769141</v>
      </c>
      <c r="V1655" s="19"/>
      <c r="W1655" s="19"/>
      <c r="X1655" s="37" t="s">
        <v>3463</v>
      </c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</row>
    <row r="1656" spans="1:37" s="3" customFormat="1" ht="16.5" customHeight="1">
      <c r="A1656" s="38">
        <v>289</v>
      </c>
      <c r="B1656" s="39">
        <v>10739</v>
      </c>
      <c r="C1656" s="38">
        <v>10278307</v>
      </c>
      <c r="D1656" s="40" t="s">
        <v>1069</v>
      </c>
      <c r="E1656" s="38">
        <v>302</v>
      </c>
      <c r="F1656" s="38">
        <v>82</v>
      </c>
      <c r="G1656" s="38" t="s">
        <v>23</v>
      </c>
      <c r="H1656" s="42">
        <v>7287.26</v>
      </c>
      <c r="I1656" s="56"/>
      <c r="J1656" s="44">
        <v>43341</v>
      </c>
      <c r="K1656" s="42">
        <v>0</v>
      </c>
      <c r="L1656" s="42">
        <v>4836.3</v>
      </c>
      <c r="M1656" s="44">
        <v>45169</v>
      </c>
      <c r="N1656" s="42">
        <f>H1656-K1656-L1656</f>
        <v>2450.96</v>
      </c>
      <c r="O1656" s="42">
        <v>0</v>
      </c>
      <c r="P1656" s="45">
        <v>0.13</v>
      </c>
      <c r="Q1656" s="42">
        <v>0</v>
      </c>
      <c r="R1656" s="42">
        <v>0</v>
      </c>
      <c r="S1656" s="42">
        <v>2450.96</v>
      </c>
      <c r="T1656" s="38">
        <v>2506</v>
      </c>
      <c r="U1656" s="14">
        <f>S1656/H1656</f>
        <v>0.3363349187486106</v>
      </c>
      <c r="V1656" s="19"/>
      <c r="W1656" s="19"/>
      <c r="X1656" s="37" t="s">
        <v>3462</v>
      </c>
    </row>
    <row r="1657" spans="1:37" s="3" customFormat="1" ht="16.5" customHeight="1">
      <c r="A1657" s="38">
        <v>335</v>
      </c>
      <c r="B1657" s="39">
        <v>10741</v>
      </c>
      <c r="C1657" s="38">
        <v>10282056</v>
      </c>
      <c r="D1657" s="40" t="s">
        <v>1069</v>
      </c>
      <c r="E1657" s="38">
        <v>320</v>
      </c>
      <c r="F1657" s="38">
        <v>82</v>
      </c>
      <c r="G1657" s="38" t="s">
        <v>23</v>
      </c>
      <c r="H1657" s="42">
        <v>7721.6</v>
      </c>
      <c r="I1657" s="56"/>
      <c r="J1657" s="44">
        <v>43341</v>
      </c>
      <c r="K1657" s="42">
        <v>0</v>
      </c>
      <c r="L1657" s="42">
        <v>5124.46</v>
      </c>
      <c r="M1657" s="44">
        <v>45169</v>
      </c>
      <c r="N1657" s="42">
        <f>H1657-K1657-L1657</f>
        <v>2597.1400000000003</v>
      </c>
      <c r="O1657" s="42">
        <v>0</v>
      </c>
      <c r="P1657" s="45">
        <v>0.13</v>
      </c>
      <c r="Q1657" s="42">
        <v>0</v>
      </c>
      <c r="R1657" s="42">
        <v>0</v>
      </c>
      <c r="S1657" s="42">
        <f>N1657-R1657</f>
        <v>2597.1400000000003</v>
      </c>
      <c r="T1657" s="38">
        <v>2506</v>
      </c>
      <c r="U1657" s="14">
        <f>S1657/H1657</f>
        <v>0.33634738914214674</v>
      </c>
      <c r="V1657" s="19"/>
      <c r="W1657" s="19"/>
      <c r="X1657" s="37" t="s">
        <v>3462</v>
      </c>
    </row>
    <row r="1658" spans="1:37" s="3" customFormat="1" ht="16.5" customHeight="1">
      <c r="A1658" s="38">
        <v>698</v>
      </c>
      <c r="B1658" s="39">
        <v>40708</v>
      </c>
      <c r="C1658" s="38">
        <v>10278140</v>
      </c>
      <c r="D1658" s="40" t="s">
        <v>901</v>
      </c>
      <c r="E1658" s="58">
        <v>4</v>
      </c>
      <c r="F1658" s="38">
        <v>63</v>
      </c>
      <c r="G1658" s="38" t="s">
        <v>23</v>
      </c>
      <c r="H1658" s="42">
        <v>1885.13</v>
      </c>
      <c r="I1658" s="57"/>
      <c r="J1658" s="44">
        <v>43858</v>
      </c>
      <c r="K1658" s="42">
        <v>0</v>
      </c>
      <c r="L1658" s="42">
        <v>1250.8599999999999</v>
      </c>
      <c r="M1658" s="44">
        <v>45199</v>
      </c>
      <c r="N1658" s="42">
        <f>H1658-L1658</f>
        <v>634.27000000000021</v>
      </c>
      <c r="O1658" s="42">
        <v>0</v>
      </c>
      <c r="P1658" s="45">
        <v>0.13</v>
      </c>
      <c r="Q1658" s="42">
        <v>0</v>
      </c>
      <c r="R1658" s="42">
        <v>0</v>
      </c>
      <c r="S1658" s="42">
        <f>N1658</f>
        <v>634.27000000000021</v>
      </c>
      <c r="T1658" s="38">
        <v>2101</v>
      </c>
      <c r="U1658" s="14">
        <f>S1658/H1658</f>
        <v>0.33645955451348192</v>
      </c>
      <c r="V1658" s="19"/>
      <c r="W1658" s="19"/>
      <c r="X1658" s="37" t="s">
        <v>3467</v>
      </c>
    </row>
    <row r="1659" spans="1:37" s="3" customFormat="1" ht="16.5" customHeight="1">
      <c r="A1659" s="38">
        <v>732</v>
      </c>
      <c r="B1659" s="39">
        <v>40709</v>
      </c>
      <c r="C1659" s="38">
        <v>10285333</v>
      </c>
      <c r="D1659" s="40" t="s">
        <v>655</v>
      </c>
      <c r="E1659" s="58">
        <v>1</v>
      </c>
      <c r="F1659" s="38">
        <v>63</v>
      </c>
      <c r="G1659" s="38" t="s">
        <v>23</v>
      </c>
      <c r="H1659" s="42">
        <v>954.18</v>
      </c>
      <c r="I1659" s="57"/>
      <c r="J1659" s="44">
        <v>43858</v>
      </c>
      <c r="K1659" s="42">
        <v>0</v>
      </c>
      <c r="L1659" s="42">
        <v>633.13</v>
      </c>
      <c r="M1659" s="44">
        <v>45199</v>
      </c>
      <c r="N1659" s="42">
        <f>H1659-K1659-L1659</f>
        <v>321.04999999999995</v>
      </c>
      <c r="O1659" s="42">
        <v>0</v>
      </c>
      <c r="P1659" s="45">
        <v>0.13</v>
      </c>
      <c r="Q1659" s="42">
        <v>0</v>
      </c>
      <c r="R1659" s="42">
        <v>0</v>
      </c>
      <c r="S1659" s="42">
        <f>N1659-R1659</f>
        <v>321.04999999999995</v>
      </c>
      <c r="T1659" s="38">
        <v>2101</v>
      </c>
      <c r="U1659" s="14">
        <f>S1659/H1659</f>
        <v>0.336466913999455</v>
      </c>
      <c r="V1659" s="19"/>
      <c r="W1659" s="19"/>
      <c r="X1659" s="37" t="s">
        <v>3467</v>
      </c>
    </row>
    <row r="1660" spans="1:37" s="3" customFormat="1" ht="16.5" customHeight="1">
      <c r="A1660" s="38">
        <v>731</v>
      </c>
      <c r="B1660" s="39">
        <v>40709</v>
      </c>
      <c r="C1660" s="38">
        <v>10285327</v>
      </c>
      <c r="D1660" s="40" t="s">
        <v>924</v>
      </c>
      <c r="E1660" s="58">
        <v>1</v>
      </c>
      <c r="F1660" s="38">
        <v>63</v>
      </c>
      <c r="G1660" s="38" t="s">
        <v>23</v>
      </c>
      <c r="H1660" s="42">
        <v>861.61</v>
      </c>
      <c r="I1660" s="57"/>
      <c r="J1660" s="44">
        <v>43858</v>
      </c>
      <c r="K1660" s="42">
        <v>0</v>
      </c>
      <c r="L1660" s="42">
        <v>571.66999999999996</v>
      </c>
      <c r="M1660" s="44">
        <v>45199</v>
      </c>
      <c r="N1660" s="42">
        <f>H1660-K1660-L1660</f>
        <v>289.94000000000005</v>
      </c>
      <c r="O1660" s="42">
        <v>0</v>
      </c>
      <c r="P1660" s="45">
        <v>0.13</v>
      </c>
      <c r="Q1660" s="42">
        <v>0</v>
      </c>
      <c r="R1660" s="42">
        <v>0</v>
      </c>
      <c r="S1660" s="42">
        <f>N1660-R1660</f>
        <v>289.94000000000005</v>
      </c>
      <c r="T1660" s="38">
        <v>5000</v>
      </c>
      <c r="U1660" s="14">
        <f>S1660/H1660</f>
        <v>0.33650955768851343</v>
      </c>
      <c r="V1660" s="19"/>
      <c r="W1660" s="19"/>
      <c r="X1660" s="37" t="s">
        <v>3467</v>
      </c>
    </row>
    <row r="1661" spans="1:37" s="3" customFormat="1" ht="16.5" customHeight="1">
      <c r="A1661" s="38">
        <v>728</v>
      </c>
      <c r="B1661" s="39">
        <v>40709</v>
      </c>
      <c r="C1661" s="38">
        <v>10285320</v>
      </c>
      <c r="D1661" s="40" t="s">
        <v>922</v>
      </c>
      <c r="E1661" s="58">
        <v>1</v>
      </c>
      <c r="F1661" s="38">
        <v>63</v>
      </c>
      <c r="G1661" s="38" t="s">
        <v>23</v>
      </c>
      <c r="H1661" s="42">
        <v>496.08</v>
      </c>
      <c r="I1661" s="57"/>
      <c r="J1661" s="44">
        <v>43858</v>
      </c>
      <c r="K1661" s="42">
        <v>0</v>
      </c>
      <c r="L1661" s="42">
        <v>329.12</v>
      </c>
      <c r="M1661" s="44">
        <v>45199</v>
      </c>
      <c r="N1661" s="42">
        <f>H1661-K1661-L1661</f>
        <v>166.95999999999998</v>
      </c>
      <c r="O1661" s="42">
        <v>0</v>
      </c>
      <c r="P1661" s="45">
        <v>0.13</v>
      </c>
      <c r="Q1661" s="42">
        <v>0</v>
      </c>
      <c r="R1661" s="42">
        <v>0</v>
      </c>
      <c r="S1661" s="42">
        <f>N1661-R1661</f>
        <v>166.95999999999998</v>
      </c>
      <c r="T1661" s="38">
        <v>2101</v>
      </c>
      <c r="U1661" s="14">
        <f>S1661/H1661</f>
        <v>0.33655861957748745</v>
      </c>
      <c r="V1661" s="19"/>
      <c r="W1661" s="19"/>
      <c r="X1661" s="37" t="s">
        <v>3467</v>
      </c>
    </row>
    <row r="1662" spans="1:37" s="3" customFormat="1" ht="16.5" customHeight="1">
      <c r="A1662" s="38">
        <v>389</v>
      </c>
      <c r="B1662" s="39">
        <v>10736</v>
      </c>
      <c r="C1662" s="38">
        <v>10284204</v>
      </c>
      <c r="D1662" s="40" t="s">
        <v>724</v>
      </c>
      <c r="E1662" s="38">
        <v>1</v>
      </c>
      <c r="F1662" s="38">
        <v>120</v>
      </c>
      <c r="G1662" s="38" t="s">
        <v>21</v>
      </c>
      <c r="H1662" s="42">
        <v>14102.56</v>
      </c>
      <c r="I1662" s="55"/>
      <c r="J1662" s="44">
        <v>42612</v>
      </c>
      <c r="K1662" s="42">
        <v>0</v>
      </c>
      <c r="L1662" s="42">
        <v>9266.68</v>
      </c>
      <c r="M1662" s="44">
        <v>45138</v>
      </c>
      <c r="N1662" s="42">
        <f>H1662-K1662-L1662</f>
        <v>4835.8799999999992</v>
      </c>
      <c r="O1662" s="42">
        <v>100</v>
      </c>
      <c r="P1662" s="45">
        <v>0.13</v>
      </c>
      <c r="Q1662" s="42">
        <v>11.5</v>
      </c>
      <c r="R1662" s="42">
        <v>88.5</v>
      </c>
      <c r="S1662" s="42">
        <v>4747.38</v>
      </c>
      <c r="T1662" s="38">
        <v>5000</v>
      </c>
      <c r="U1662" s="14">
        <f>S1662/H1662</f>
        <v>0.33663249792945399</v>
      </c>
      <c r="V1662" s="19"/>
      <c r="W1662" s="19"/>
      <c r="X1662" s="37" t="s">
        <v>3461</v>
      </c>
    </row>
    <row r="1663" spans="1:37" s="3" customFormat="1" ht="16.5" customHeight="1">
      <c r="A1663" s="38">
        <v>733</v>
      </c>
      <c r="B1663" s="39">
        <v>40709</v>
      </c>
      <c r="C1663" s="38">
        <v>10285336</v>
      </c>
      <c r="D1663" s="40" t="s">
        <v>923</v>
      </c>
      <c r="E1663" s="58">
        <v>16</v>
      </c>
      <c r="F1663" s="38">
        <v>63</v>
      </c>
      <c r="G1663" s="38" t="s">
        <v>23</v>
      </c>
      <c r="H1663" s="42">
        <v>407.12</v>
      </c>
      <c r="I1663" s="57"/>
      <c r="J1663" s="44">
        <v>43858</v>
      </c>
      <c r="K1663" s="42">
        <v>0</v>
      </c>
      <c r="L1663" s="42">
        <v>270.05</v>
      </c>
      <c r="M1663" s="44">
        <v>45199</v>
      </c>
      <c r="N1663" s="42">
        <f>H1663-K1663-L1663</f>
        <v>137.07</v>
      </c>
      <c r="O1663" s="42">
        <v>0</v>
      </c>
      <c r="P1663" s="45">
        <v>0.13</v>
      </c>
      <c r="Q1663" s="42">
        <v>0</v>
      </c>
      <c r="R1663" s="42">
        <v>0</v>
      </c>
      <c r="S1663" s="42">
        <f>N1663-R1663</f>
        <v>137.07</v>
      </c>
      <c r="T1663" s="38">
        <v>5000</v>
      </c>
      <c r="U1663" s="14">
        <f>S1663/H1663</f>
        <v>0.33668205934368245</v>
      </c>
      <c r="V1663" s="19"/>
      <c r="W1663" s="19"/>
      <c r="X1663" s="37" t="s">
        <v>3467</v>
      </c>
    </row>
    <row r="1664" spans="1:37" s="3" customFormat="1" ht="16.5" customHeight="1">
      <c r="A1664" s="38">
        <v>42</v>
      </c>
      <c r="B1664" s="39">
        <v>10744</v>
      </c>
      <c r="C1664" s="38">
        <v>10293917</v>
      </c>
      <c r="D1664" s="40" t="s">
        <v>1692</v>
      </c>
      <c r="E1664" s="38">
        <v>3</v>
      </c>
      <c r="F1664" s="38">
        <v>99</v>
      </c>
      <c r="G1664" s="38" t="s">
        <v>23</v>
      </c>
      <c r="H1664" s="42">
        <v>4333.95</v>
      </c>
      <c r="I1664" s="2"/>
      <c r="J1664" s="44">
        <v>42853</v>
      </c>
      <c r="K1664" s="42">
        <v>0</v>
      </c>
      <c r="L1664" s="42">
        <v>2820.32</v>
      </c>
      <c r="M1664" s="44">
        <v>45016</v>
      </c>
      <c r="N1664" s="42">
        <f>H1664-K1664-L1664</f>
        <v>1513.6299999999997</v>
      </c>
      <c r="O1664" s="42">
        <v>60</v>
      </c>
      <c r="P1664" s="45">
        <v>0.13</v>
      </c>
      <c r="Q1664" s="42">
        <v>6.9</v>
      </c>
      <c r="R1664" s="42">
        <v>53.1</v>
      </c>
      <c r="S1664" s="42">
        <v>1460.53</v>
      </c>
      <c r="T1664" s="38">
        <v>2106</v>
      </c>
      <c r="U1664" s="14">
        <f>S1664/H1664</f>
        <v>0.33699742728919346</v>
      </c>
      <c r="V1664" s="19"/>
      <c r="W1664" s="19"/>
      <c r="X1664" s="37" t="s">
        <v>3463</v>
      </c>
    </row>
    <row r="1665" spans="1:37" s="3" customFormat="1" ht="16.5" customHeight="1">
      <c r="A1665" s="38">
        <v>729</v>
      </c>
      <c r="B1665" s="39">
        <v>40709</v>
      </c>
      <c r="C1665" s="38">
        <v>10285325</v>
      </c>
      <c r="D1665" s="40" t="s">
        <v>923</v>
      </c>
      <c r="E1665" s="58">
        <v>2</v>
      </c>
      <c r="F1665" s="38">
        <v>63</v>
      </c>
      <c r="G1665" s="38" t="s">
        <v>23</v>
      </c>
      <c r="H1665" s="42">
        <v>50.89</v>
      </c>
      <c r="I1665" s="57"/>
      <c r="J1665" s="44">
        <v>43858</v>
      </c>
      <c r="K1665" s="42">
        <v>0</v>
      </c>
      <c r="L1665" s="42">
        <v>33.74</v>
      </c>
      <c r="M1665" s="44">
        <v>45199</v>
      </c>
      <c r="N1665" s="42">
        <f>H1665-K1665-L1665</f>
        <v>17.149999999999999</v>
      </c>
      <c r="O1665" s="42">
        <v>0</v>
      </c>
      <c r="P1665" s="45">
        <v>0.13</v>
      </c>
      <c r="Q1665" s="42">
        <v>0</v>
      </c>
      <c r="R1665" s="42">
        <v>0</v>
      </c>
      <c r="S1665" s="42">
        <f>N1665-R1665</f>
        <v>17.149999999999999</v>
      </c>
      <c r="T1665" s="38">
        <v>5000</v>
      </c>
      <c r="U1665" s="14">
        <f>S1665/H1665</f>
        <v>0.33700137551581838</v>
      </c>
      <c r="V1665" s="19"/>
      <c r="W1665" s="19"/>
      <c r="X1665" s="37" t="s">
        <v>3467</v>
      </c>
    </row>
    <row r="1666" spans="1:37" s="3" customFormat="1" ht="16.5" customHeight="1">
      <c r="A1666" s="38">
        <v>275</v>
      </c>
      <c r="B1666" s="39">
        <v>10746</v>
      </c>
      <c r="C1666" s="38">
        <v>10310729</v>
      </c>
      <c r="D1666" s="40" t="s">
        <v>611</v>
      </c>
      <c r="E1666" s="58">
        <v>4</v>
      </c>
      <c r="F1666" s="38">
        <v>81</v>
      </c>
      <c r="G1666" s="38" t="s">
        <v>23</v>
      </c>
      <c r="H1666" s="42">
        <v>5470.08</v>
      </c>
      <c r="I1666" s="57"/>
      <c r="J1666" s="44">
        <v>43400</v>
      </c>
      <c r="K1666" s="42">
        <v>0</v>
      </c>
      <c r="L1666" s="42">
        <v>3624.62</v>
      </c>
      <c r="M1666" s="44">
        <v>45199</v>
      </c>
      <c r="N1666" s="42">
        <f>H1666-K1666-L1666</f>
        <v>1845.46</v>
      </c>
      <c r="O1666" s="42">
        <v>0</v>
      </c>
      <c r="P1666" s="45">
        <v>0.13</v>
      </c>
      <c r="Q1666" s="42">
        <v>0</v>
      </c>
      <c r="R1666" s="42">
        <v>0</v>
      </c>
      <c r="S1666" s="42">
        <f>N1666-R1666</f>
        <v>1845.46</v>
      </c>
      <c r="T1666" s="38">
        <v>5000</v>
      </c>
      <c r="U1666" s="14">
        <f>S1666/H1666</f>
        <v>0.33737349362349361</v>
      </c>
      <c r="V1666" s="19"/>
      <c r="W1666" s="19"/>
      <c r="X1666" s="37" t="s">
        <v>3463</v>
      </c>
    </row>
    <row r="1667" spans="1:37" s="3" customFormat="1" ht="16.5" customHeight="1">
      <c r="A1667" s="38">
        <v>364</v>
      </c>
      <c r="B1667" s="39">
        <v>40704</v>
      </c>
      <c r="C1667" s="38">
        <v>10303488</v>
      </c>
      <c r="D1667" s="40" t="s">
        <v>883</v>
      </c>
      <c r="E1667" s="58">
        <v>9</v>
      </c>
      <c r="F1667" s="38">
        <v>81</v>
      </c>
      <c r="G1667" s="38" t="s">
        <v>23</v>
      </c>
      <c r="H1667" s="42">
        <v>17692.29</v>
      </c>
      <c r="I1667" s="57"/>
      <c r="J1667" s="44">
        <v>43400</v>
      </c>
      <c r="K1667" s="42">
        <v>0</v>
      </c>
      <c r="L1667" s="42">
        <v>11723.35</v>
      </c>
      <c r="M1667" s="44">
        <v>45199</v>
      </c>
      <c r="N1667" s="42">
        <f>H1667-K1667-L1667</f>
        <v>5968.9400000000005</v>
      </c>
      <c r="O1667" s="42">
        <v>0</v>
      </c>
      <c r="P1667" s="45">
        <v>0.13</v>
      </c>
      <c r="Q1667" s="42">
        <v>0</v>
      </c>
      <c r="R1667" s="42">
        <v>0</v>
      </c>
      <c r="S1667" s="42">
        <f>N1667-R1667</f>
        <v>5968.9400000000005</v>
      </c>
      <c r="T1667" s="38">
        <v>2506</v>
      </c>
      <c r="U1667" s="14">
        <f>S1667/H1667</f>
        <v>0.33737520694042433</v>
      </c>
      <c r="V1667" s="19"/>
      <c r="W1667" s="19"/>
      <c r="X1667" s="37" t="s">
        <v>3463</v>
      </c>
    </row>
    <row r="1668" spans="1:37" s="3" customFormat="1" ht="16.5" customHeight="1">
      <c r="A1668" s="38">
        <v>70</v>
      </c>
      <c r="B1668" s="39">
        <v>10708</v>
      </c>
      <c r="C1668" s="38">
        <v>10297170</v>
      </c>
      <c r="D1668" s="40" t="s">
        <v>92</v>
      </c>
      <c r="E1668" s="38">
        <v>4</v>
      </c>
      <c r="F1668" s="38">
        <v>81</v>
      </c>
      <c r="G1668" s="38" t="s">
        <v>23</v>
      </c>
      <c r="H1668" s="42">
        <v>6222.24</v>
      </c>
      <c r="I1668" s="57"/>
      <c r="J1668" s="44">
        <v>43400</v>
      </c>
      <c r="K1668" s="42">
        <v>0</v>
      </c>
      <c r="L1668" s="42">
        <v>4123</v>
      </c>
      <c r="M1668" s="44">
        <v>45199</v>
      </c>
      <c r="N1668" s="42">
        <v>2099.2399999999998</v>
      </c>
      <c r="O1668" s="42">
        <v>0</v>
      </c>
      <c r="P1668" s="45">
        <v>0.13</v>
      </c>
      <c r="Q1668" s="42">
        <v>0</v>
      </c>
      <c r="R1668" s="42">
        <v>0</v>
      </c>
      <c r="S1668" s="42">
        <v>2099.2399999999998</v>
      </c>
      <c r="T1668" s="38">
        <v>1601</v>
      </c>
      <c r="U1668" s="14">
        <f>S1668/H1668</f>
        <v>0.33737689320887654</v>
      </c>
      <c r="V1668" s="19"/>
      <c r="W1668" s="19"/>
      <c r="X1668" s="37" t="s">
        <v>3456</v>
      </c>
    </row>
    <row r="1669" spans="1:37" s="3" customFormat="1" ht="16.5" customHeight="1">
      <c r="A1669" s="38">
        <v>7</v>
      </c>
      <c r="B1669" s="39">
        <v>20701</v>
      </c>
      <c r="C1669" s="38">
        <v>10280678</v>
      </c>
      <c r="D1669" s="40" t="s">
        <v>228</v>
      </c>
      <c r="E1669" s="58">
        <v>6</v>
      </c>
      <c r="F1669" s="38">
        <v>81</v>
      </c>
      <c r="G1669" s="38" t="s">
        <v>23</v>
      </c>
      <c r="H1669" s="42">
        <v>1025.6400000000001</v>
      </c>
      <c r="I1669" s="57"/>
      <c r="J1669" s="44">
        <v>43400</v>
      </c>
      <c r="K1669" s="42">
        <v>0</v>
      </c>
      <c r="L1669" s="42">
        <v>679.61</v>
      </c>
      <c r="M1669" s="44">
        <v>45199</v>
      </c>
      <c r="N1669" s="42">
        <f>H1669-K1669-L1669</f>
        <v>346.03000000000009</v>
      </c>
      <c r="O1669" s="42">
        <v>0</v>
      </c>
      <c r="P1669" s="45">
        <v>0.13</v>
      </c>
      <c r="Q1669" s="42">
        <v>0</v>
      </c>
      <c r="R1669" s="42">
        <v>0</v>
      </c>
      <c r="S1669" s="42">
        <f>N1669</f>
        <v>346.03000000000009</v>
      </c>
      <c r="T1669" s="38">
        <v>2506</v>
      </c>
      <c r="U1669" s="14">
        <f>S1669/H1669</f>
        <v>0.33737958737958745</v>
      </c>
      <c r="V1669" s="19"/>
      <c r="W1669" s="19"/>
      <c r="X1669" s="37" t="s">
        <v>3466</v>
      </c>
    </row>
    <row r="1670" spans="1:37" s="3" customFormat="1" ht="16.5" customHeight="1">
      <c r="A1670" s="38">
        <v>152</v>
      </c>
      <c r="B1670" s="39">
        <v>10728</v>
      </c>
      <c r="C1670" s="38">
        <v>10282913</v>
      </c>
      <c r="D1670" s="40" t="s">
        <v>77</v>
      </c>
      <c r="E1670" s="58">
        <v>2</v>
      </c>
      <c r="F1670" s="38">
        <v>81</v>
      </c>
      <c r="G1670" s="38" t="s">
        <v>23</v>
      </c>
      <c r="H1670" s="42">
        <v>1042</v>
      </c>
      <c r="I1670" s="57"/>
      <c r="J1670" s="44">
        <v>43400</v>
      </c>
      <c r="K1670" s="42">
        <v>0</v>
      </c>
      <c r="L1670" s="42">
        <v>690.45</v>
      </c>
      <c r="M1670" s="44">
        <v>45199</v>
      </c>
      <c r="N1670" s="42">
        <f>H1670-L1670</f>
        <v>351.54999999999995</v>
      </c>
      <c r="O1670" s="42">
        <v>0</v>
      </c>
      <c r="P1670" s="45">
        <v>0.13</v>
      </c>
      <c r="Q1670" s="42">
        <v>0</v>
      </c>
      <c r="R1670" s="42">
        <v>0</v>
      </c>
      <c r="S1670" s="42">
        <f>N1670</f>
        <v>351.54999999999995</v>
      </c>
      <c r="T1670" s="38">
        <v>2506</v>
      </c>
      <c r="U1670" s="14">
        <f>S1670/H1670</f>
        <v>0.33738003838771591</v>
      </c>
      <c r="V1670" s="19"/>
      <c r="W1670" s="19"/>
      <c r="X1670" s="37" t="s">
        <v>3459</v>
      </c>
    </row>
    <row r="1671" spans="1:37" s="3" customFormat="1" ht="16.5" customHeight="1">
      <c r="A1671" s="38">
        <v>80</v>
      </c>
      <c r="B1671" s="39">
        <v>10754</v>
      </c>
      <c r="C1671" s="38">
        <v>10296227</v>
      </c>
      <c r="D1671" s="40" t="s">
        <v>661</v>
      </c>
      <c r="E1671" s="38">
        <v>2</v>
      </c>
      <c r="F1671" s="38">
        <v>81</v>
      </c>
      <c r="G1671" s="38" t="s">
        <v>23</v>
      </c>
      <c r="H1671" s="42">
        <v>1042</v>
      </c>
      <c r="I1671" s="57"/>
      <c r="J1671" s="44">
        <v>43400</v>
      </c>
      <c r="K1671" s="42">
        <v>0</v>
      </c>
      <c r="L1671" s="42">
        <v>690.45</v>
      </c>
      <c r="M1671" s="44">
        <v>45199</v>
      </c>
      <c r="N1671" s="42">
        <f>H1671-K1671-L1671</f>
        <v>351.54999999999995</v>
      </c>
      <c r="O1671" s="42">
        <v>0</v>
      </c>
      <c r="P1671" s="45">
        <v>0.13</v>
      </c>
      <c r="Q1671" s="42">
        <v>0</v>
      </c>
      <c r="R1671" s="42">
        <v>0</v>
      </c>
      <c r="S1671" s="42">
        <f>N1671</f>
        <v>351.54999999999995</v>
      </c>
      <c r="T1671" s="38">
        <v>2506</v>
      </c>
      <c r="U1671" s="14">
        <f>S1671/H1671</f>
        <v>0.33738003838771591</v>
      </c>
      <c r="V1671" s="19"/>
      <c r="W1671" s="19"/>
      <c r="X1671" s="37" t="s">
        <v>3464</v>
      </c>
    </row>
    <row r="1672" spans="1:37" s="3" customFormat="1" ht="16.5" customHeight="1">
      <c r="A1672" s="38">
        <v>151</v>
      </c>
      <c r="B1672" s="39">
        <v>10728</v>
      </c>
      <c r="C1672" s="38">
        <v>10282912</v>
      </c>
      <c r="D1672" s="40" t="s">
        <v>343</v>
      </c>
      <c r="E1672" s="58">
        <v>2</v>
      </c>
      <c r="F1672" s="38">
        <v>81</v>
      </c>
      <c r="G1672" s="38" t="s">
        <v>23</v>
      </c>
      <c r="H1672" s="42">
        <v>760</v>
      </c>
      <c r="I1672" s="57"/>
      <c r="J1672" s="44">
        <v>43400</v>
      </c>
      <c r="K1672" s="42">
        <v>0</v>
      </c>
      <c r="L1672" s="42">
        <v>503.57</v>
      </c>
      <c r="M1672" s="44">
        <v>45199</v>
      </c>
      <c r="N1672" s="42">
        <f>H1672-L1672</f>
        <v>256.43</v>
      </c>
      <c r="O1672" s="42">
        <v>0</v>
      </c>
      <c r="P1672" s="45">
        <v>0.13</v>
      </c>
      <c r="Q1672" s="42">
        <v>0</v>
      </c>
      <c r="R1672" s="42">
        <v>0</v>
      </c>
      <c r="S1672" s="42">
        <f>N1672</f>
        <v>256.43</v>
      </c>
      <c r="T1672" s="38">
        <v>2506</v>
      </c>
      <c r="U1672" s="14">
        <f>S1672/H1672</f>
        <v>0.33740789473684213</v>
      </c>
      <c r="V1672" s="19"/>
      <c r="W1672" s="19"/>
      <c r="X1672" s="37" t="s">
        <v>3459</v>
      </c>
    </row>
    <row r="1673" spans="1:37" s="3" customFormat="1" ht="16.5" customHeight="1">
      <c r="A1673" s="38">
        <v>938</v>
      </c>
      <c r="B1673" s="39">
        <v>10800</v>
      </c>
      <c r="C1673" s="38">
        <v>10314997</v>
      </c>
      <c r="D1673" s="40" t="s">
        <v>2089</v>
      </c>
      <c r="E1673" s="38">
        <v>1</v>
      </c>
      <c r="F1673" s="38">
        <v>120</v>
      </c>
      <c r="G1673" s="38" t="s">
        <v>21</v>
      </c>
      <c r="H1673" s="42">
        <v>159634.1</v>
      </c>
      <c r="I1673" s="2"/>
      <c r="J1673" s="44">
        <v>43131</v>
      </c>
      <c r="K1673" s="42">
        <v>0</v>
      </c>
      <c r="L1673" s="42">
        <v>80881.27</v>
      </c>
      <c r="M1673" s="44">
        <v>45077</v>
      </c>
      <c r="N1673" s="42">
        <f>H1673-K1673-L1673</f>
        <v>78752.83</v>
      </c>
      <c r="O1673" s="42">
        <v>28000</v>
      </c>
      <c r="P1673" s="45">
        <v>0.13</v>
      </c>
      <c r="Q1673" s="42">
        <v>3221.24</v>
      </c>
      <c r="R1673" s="42">
        <v>24778.76</v>
      </c>
      <c r="S1673" s="42">
        <f>N1673-R1673</f>
        <v>53974.070000000007</v>
      </c>
      <c r="T1673" s="38">
        <v>2505</v>
      </c>
      <c r="U1673" s="14">
        <f>S1673/H1673</f>
        <v>0.33811115544861658</v>
      </c>
      <c r="V1673" s="19"/>
      <c r="W1673" s="19"/>
      <c r="X1673" s="37" t="s">
        <v>3465</v>
      </c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</row>
    <row r="1674" spans="1:37" s="3" customFormat="1" ht="16.5" customHeight="1">
      <c r="A1674" s="38">
        <v>118</v>
      </c>
      <c r="B1674" s="39">
        <v>50099</v>
      </c>
      <c r="C1674" s="38">
        <v>10297307</v>
      </c>
      <c r="D1674" s="40" t="s">
        <v>2568</v>
      </c>
      <c r="E1674" s="38">
        <v>40</v>
      </c>
      <c r="F1674" s="38">
        <v>102</v>
      </c>
      <c r="G1674" s="38" t="s">
        <v>23</v>
      </c>
      <c r="H1674" s="42">
        <v>22256</v>
      </c>
      <c r="I1674" s="2"/>
      <c r="J1674" s="44">
        <v>42758</v>
      </c>
      <c r="K1674" s="42">
        <v>0</v>
      </c>
      <c r="L1674" s="42">
        <v>14729.72</v>
      </c>
      <c r="M1674" s="44">
        <v>45016</v>
      </c>
      <c r="N1674" s="42">
        <f>H1674-K1674-L1674</f>
        <v>7526.2800000000007</v>
      </c>
      <c r="O1674" s="42">
        <v>0</v>
      </c>
      <c r="P1674" s="45">
        <v>0.13</v>
      </c>
      <c r="Q1674" s="42">
        <v>0</v>
      </c>
      <c r="R1674" s="42">
        <v>0</v>
      </c>
      <c r="S1674" s="42">
        <v>7526.28</v>
      </c>
      <c r="T1674" s="38">
        <v>2005</v>
      </c>
      <c r="U1674" s="14">
        <f>S1674/H1674</f>
        <v>0.33816858375269587</v>
      </c>
      <c r="V1674" s="19"/>
      <c r="W1674" s="19"/>
      <c r="X1674" s="37" t="s">
        <v>3468</v>
      </c>
    </row>
    <row r="1675" spans="1:37" s="3" customFormat="1" ht="16.5" customHeight="1">
      <c r="A1675" s="38">
        <v>113</v>
      </c>
      <c r="B1675" s="39">
        <v>50099</v>
      </c>
      <c r="C1675" s="38">
        <v>10297304</v>
      </c>
      <c r="D1675" s="40" t="s">
        <v>529</v>
      </c>
      <c r="E1675" s="38">
        <v>40</v>
      </c>
      <c r="F1675" s="38">
        <v>102</v>
      </c>
      <c r="G1675" s="38" t="s">
        <v>23</v>
      </c>
      <c r="H1675" s="42">
        <v>8342</v>
      </c>
      <c r="I1675" s="2"/>
      <c r="J1675" s="44">
        <v>42758</v>
      </c>
      <c r="K1675" s="42">
        <v>0</v>
      </c>
      <c r="L1675" s="42">
        <v>5520.94</v>
      </c>
      <c r="M1675" s="44">
        <v>45016</v>
      </c>
      <c r="N1675" s="42">
        <f>H1675-K1675-L1675</f>
        <v>2821.0600000000004</v>
      </c>
      <c r="O1675" s="42">
        <v>0</v>
      </c>
      <c r="P1675" s="45">
        <v>0.13</v>
      </c>
      <c r="Q1675" s="42">
        <v>0</v>
      </c>
      <c r="R1675" s="42">
        <v>0</v>
      </c>
      <c r="S1675" s="42">
        <v>2821.06</v>
      </c>
      <c r="T1675" s="38">
        <v>5000</v>
      </c>
      <c r="U1675" s="14">
        <f>S1675/H1675</f>
        <v>0.33817549748261805</v>
      </c>
      <c r="V1675" s="19"/>
      <c r="W1675" s="19"/>
      <c r="X1675" s="37" t="s">
        <v>3468</v>
      </c>
    </row>
    <row r="1676" spans="1:37" s="3" customFormat="1" ht="16.5" customHeight="1">
      <c r="A1676" s="38">
        <v>9</v>
      </c>
      <c r="B1676" s="39">
        <v>40708</v>
      </c>
      <c r="C1676" s="38">
        <v>10278855</v>
      </c>
      <c r="D1676" s="40" t="s">
        <v>1242</v>
      </c>
      <c r="E1676" s="38">
        <v>1</v>
      </c>
      <c r="F1676" s="38">
        <v>120</v>
      </c>
      <c r="G1676" s="38" t="s">
        <v>262</v>
      </c>
      <c r="H1676" s="42">
        <v>1159537.1000000001</v>
      </c>
      <c r="I1676" s="2"/>
      <c r="J1676" s="44">
        <v>42459</v>
      </c>
      <c r="K1676" s="42">
        <v>0</v>
      </c>
      <c r="L1676" s="42">
        <v>761912.51</v>
      </c>
      <c r="M1676" s="44">
        <v>44985</v>
      </c>
      <c r="N1676" s="42">
        <f>H1676-K1676-L1676</f>
        <v>397624.59000000008</v>
      </c>
      <c r="O1676" s="42">
        <v>6096</v>
      </c>
      <c r="P1676" s="45">
        <v>0.13</v>
      </c>
      <c r="Q1676" s="42">
        <v>701.31</v>
      </c>
      <c r="R1676" s="42">
        <v>5394.69</v>
      </c>
      <c r="S1676" s="42">
        <f>N1676-R1676</f>
        <v>392229.90000000008</v>
      </c>
      <c r="T1676" s="38">
        <v>5000</v>
      </c>
      <c r="U1676" s="14">
        <f>S1676/H1676</f>
        <v>0.33826420905376814</v>
      </c>
      <c r="V1676" s="19"/>
      <c r="W1676" s="19"/>
      <c r="X1676" s="37" t="s">
        <v>3467</v>
      </c>
    </row>
    <row r="1677" spans="1:37" s="3" customFormat="1" ht="16.5" customHeight="1">
      <c r="A1677" s="38">
        <v>32</v>
      </c>
      <c r="B1677" s="39">
        <v>50100</v>
      </c>
      <c r="C1677" s="38">
        <v>10308865</v>
      </c>
      <c r="D1677" s="40" t="s">
        <v>145</v>
      </c>
      <c r="E1677" s="38">
        <v>28</v>
      </c>
      <c r="F1677" s="38">
        <v>85</v>
      </c>
      <c r="G1677" s="38" t="s">
        <v>23</v>
      </c>
      <c r="H1677" s="42">
        <v>18055.52</v>
      </c>
      <c r="I1677" s="56"/>
      <c r="J1677" s="44">
        <v>43277</v>
      </c>
      <c r="K1677" s="42">
        <v>0</v>
      </c>
      <c r="L1677" s="42">
        <v>11947.33</v>
      </c>
      <c r="M1677" s="44">
        <v>45169</v>
      </c>
      <c r="N1677" s="42">
        <f>H1677-K1677-L1677</f>
        <v>6108.1900000000005</v>
      </c>
      <c r="O1677" s="42">
        <v>0</v>
      </c>
      <c r="P1677" s="45">
        <v>0.13</v>
      </c>
      <c r="Q1677" s="42">
        <v>0</v>
      </c>
      <c r="R1677" s="42">
        <v>0</v>
      </c>
      <c r="S1677" s="42">
        <v>6108.19</v>
      </c>
      <c r="T1677" s="38">
        <v>5000</v>
      </c>
      <c r="U1677" s="14">
        <f>S1677/H1677</f>
        <v>0.33830042003775018</v>
      </c>
      <c r="V1677" s="19"/>
      <c r="W1677" s="19"/>
      <c r="X1677" s="37" t="s">
        <v>3477</v>
      </c>
    </row>
    <row r="1678" spans="1:37" s="3" customFormat="1" ht="16.5" customHeight="1">
      <c r="A1678" s="38">
        <v>41</v>
      </c>
      <c r="B1678" s="39">
        <v>50099</v>
      </c>
      <c r="C1678" s="38">
        <v>10297456</v>
      </c>
      <c r="D1678" s="40" t="s">
        <v>844</v>
      </c>
      <c r="E1678" s="38">
        <v>1</v>
      </c>
      <c r="F1678" s="38">
        <v>60</v>
      </c>
      <c r="G1678" s="38" t="s">
        <v>23</v>
      </c>
      <c r="H1678" s="42">
        <v>2077.02</v>
      </c>
      <c r="I1678" s="2"/>
      <c r="J1678" s="44">
        <v>43827</v>
      </c>
      <c r="K1678" s="42">
        <v>0</v>
      </c>
      <c r="L1678" s="42">
        <v>1282.54</v>
      </c>
      <c r="M1678" s="44">
        <v>45016</v>
      </c>
      <c r="N1678" s="42">
        <f>H1678-K1678-L1678</f>
        <v>794.48</v>
      </c>
      <c r="O1678" s="42">
        <v>100</v>
      </c>
      <c r="P1678" s="45">
        <v>0.13</v>
      </c>
      <c r="Q1678" s="42">
        <v>11.5</v>
      </c>
      <c r="R1678" s="42">
        <v>88.5</v>
      </c>
      <c r="S1678" s="42">
        <v>705.98</v>
      </c>
      <c r="T1678" s="38">
        <v>5000</v>
      </c>
      <c r="U1678" s="14">
        <f>S1678/H1678</f>
        <v>0.33990043427603012</v>
      </c>
      <c r="V1678" s="19"/>
      <c r="W1678" s="19"/>
      <c r="X1678" s="37" t="s">
        <v>3468</v>
      </c>
    </row>
    <row r="1679" spans="1:37" s="3" customFormat="1" ht="16.5" customHeight="1">
      <c r="A1679" s="38">
        <v>1145</v>
      </c>
      <c r="B1679" s="39">
        <v>10800</v>
      </c>
      <c r="C1679" s="38">
        <v>10316791</v>
      </c>
      <c r="D1679" s="40" t="s">
        <v>3018</v>
      </c>
      <c r="E1679" s="58">
        <v>1</v>
      </c>
      <c r="F1679" s="38">
        <v>120</v>
      </c>
      <c r="G1679" s="38" t="s">
        <v>21</v>
      </c>
      <c r="H1679" s="42">
        <v>170438.67</v>
      </c>
      <c r="I1679" s="37"/>
      <c r="J1679" s="44">
        <v>43311</v>
      </c>
      <c r="K1679" s="42">
        <v>0</v>
      </c>
      <c r="L1679" s="42">
        <v>86355.74</v>
      </c>
      <c r="M1679" s="44">
        <v>45237</v>
      </c>
      <c r="N1679" s="42">
        <v>84082.93</v>
      </c>
      <c r="O1679" s="42">
        <v>29521.95</v>
      </c>
      <c r="P1679" s="45">
        <f>IF(J1679&lt;DATEVALUE("2009-1-1"),3%,13%)</f>
        <v>0.13</v>
      </c>
      <c r="Q1679" s="42">
        <f>IF(P1679=13%,ROUND(O1679/(1+P1679)*P1679,2),ROUND(O1679/(1+0.03)*0.02,2))</f>
        <v>3396.33</v>
      </c>
      <c r="R1679" s="42">
        <f>O1679-Q1679</f>
        <v>26125.620000000003</v>
      </c>
      <c r="S1679" s="42">
        <f>N1679-R1679</f>
        <v>57957.30999999999</v>
      </c>
      <c r="T1679" s="38">
        <v>2505</v>
      </c>
      <c r="U1679" s="14">
        <f>S1679/H1679</f>
        <v>0.34004788936689068</v>
      </c>
      <c r="V1679" s="19"/>
      <c r="W1679" s="19"/>
      <c r="X1679" s="37" t="s">
        <v>3465</v>
      </c>
    </row>
    <row r="1680" spans="1:37" s="3" customFormat="1" ht="16.5" customHeight="1">
      <c r="A1680" s="38">
        <v>3</v>
      </c>
      <c r="B1680" s="39">
        <v>10727</v>
      </c>
      <c r="C1680" s="38">
        <v>10311263</v>
      </c>
      <c r="D1680" s="40" t="s">
        <v>209</v>
      </c>
      <c r="E1680" s="38">
        <v>100</v>
      </c>
      <c r="F1680" s="38">
        <v>106</v>
      </c>
      <c r="G1680" s="38" t="s">
        <v>23</v>
      </c>
      <c r="H1680" s="42">
        <v>4230</v>
      </c>
      <c r="I1680" s="2"/>
      <c r="J1680" s="44">
        <v>42624</v>
      </c>
      <c r="K1680" s="42">
        <v>0</v>
      </c>
      <c r="L1680" s="42">
        <v>2790.86</v>
      </c>
      <c r="M1680" s="44">
        <v>45016</v>
      </c>
      <c r="N1680" s="42">
        <f>H1680-K1680-L1680</f>
        <v>1439.1399999999999</v>
      </c>
      <c r="O1680" s="42">
        <v>0</v>
      </c>
      <c r="P1680" s="45">
        <v>0.13</v>
      </c>
      <c r="Q1680" s="42">
        <v>0</v>
      </c>
      <c r="R1680" s="42">
        <v>0</v>
      </c>
      <c r="S1680" s="42">
        <v>1439.14</v>
      </c>
      <c r="T1680" s="38">
        <v>5000</v>
      </c>
      <c r="U1680" s="14">
        <f>S1680/H1680</f>
        <v>0.34022222222222226</v>
      </c>
      <c r="V1680" s="19"/>
      <c r="W1680" s="19"/>
      <c r="X1680" s="37" t="s">
        <v>3471</v>
      </c>
    </row>
    <row r="1681" spans="1:24" s="3" customFormat="1" ht="16.5" customHeight="1">
      <c r="A1681" s="38">
        <v>366</v>
      </c>
      <c r="B1681" s="39">
        <v>40704</v>
      </c>
      <c r="C1681" s="38">
        <v>10303499</v>
      </c>
      <c r="D1681" s="40" t="s">
        <v>178</v>
      </c>
      <c r="E1681" s="58">
        <v>40</v>
      </c>
      <c r="F1681" s="38">
        <v>80</v>
      </c>
      <c r="G1681" s="38" t="s">
        <v>23</v>
      </c>
      <c r="H1681" s="42">
        <v>965.2</v>
      </c>
      <c r="I1681" s="57"/>
      <c r="J1681" s="44">
        <v>43432</v>
      </c>
      <c r="K1681" s="42">
        <v>0</v>
      </c>
      <c r="L1681" s="42">
        <v>636.78</v>
      </c>
      <c r="M1681" s="44">
        <v>45199</v>
      </c>
      <c r="N1681" s="42">
        <f>H1681-K1681-L1681</f>
        <v>328.42000000000007</v>
      </c>
      <c r="O1681" s="42">
        <v>0</v>
      </c>
      <c r="P1681" s="45">
        <v>0.13</v>
      </c>
      <c r="Q1681" s="42">
        <v>0</v>
      </c>
      <c r="R1681" s="42">
        <v>0</v>
      </c>
      <c r="S1681" s="42">
        <f>N1681-R1681</f>
        <v>328.42000000000007</v>
      </c>
      <c r="T1681" s="38">
        <v>2506</v>
      </c>
      <c r="U1681" s="14">
        <f>S1681/H1681</f>
        <v>0.34026108578532954</v>
      </c>
      <c r="V1681" s="19"/>
      <c r="W1681" s="19"/>
      <c r="X1681" s="37" t="s">
        <v>3463</v>
      </c>
    </row>
    <row r="1682" spans="1:24" s="3" customFormat="1" ht="16.5" customHeight="1">
      <c r="A1682" s="38">
        <v>103</v>
      </c>
      <c r="B1682" s="39">
        <v>10709</v>
      </c>
      <c r="C1682" s="38">
        <v>10310278</v>
      </c>
      <c r="D1682" s="40" t="s">
        <v>123</v>
      </c>
      <c r="E1682" s="38">
        <v>4</v>
      </c>
      <c r="F1682" s="38">
        <v>80</v>
      </c>
      <c r="G1682" s="38" t="s">
        <v>23</v>
      </c>
      <c r="H1682" s="42">
        <v>7217.88</v>
      </c>
      <c r="I1682" s="57"/>
      <c r="J1682" s="44">
        <v>43432</v>
      </c>
      <c r="K1682" s="42">
        <v>0</v>
      </c>
      <c r="L1682" s="42">
        <v>4761.82</v>
      </c>
      <c r="M1682" s="44">
        <v>45199</v>
      </c>
      <c r="N1682" s="42">
        <v>2456.06</v>
      </c>
      <c r="O1682" s="42">
        <v>0</v>
      </c>
      <c r="P1682" s="45">
        <v>0.13</v>
      </c>
      <c r="Q1682" s="42">
        <v>0</v>
      </c>
      <c r="R1682" s="42">
        <v>0</v>
      </c>
      <c r="S1682" s="42">
        <v>2456.06</v>
      </c>
      <c r="T1682" s="38">
        <v>2506</v>
      </c>
      <c r="U1682" s="14">
        <f>S1682/H1682</f>
        <v>0.34027442961091064</v>
      </c>
      <c r="V1682" s="19"/>
      <c r="W1682" s="19"/>
      <c r="X1682" s="37" t="s">
        <v>3456</v>
      </c>
    </row>
    <row r="1683" spans="1:24" s="3" customFormat="1" ht="16.5" customHeight="1">
      <c r="A1683" s="38">
        <v>227</v>
      </c>
      <c r="B1683" s="39">
        <v>10731</v>
      </c>
      <c r="C1683" s="38">
        <v>10289311</v>
      </c>
      <c r="D1683" s="40" t="s">
        <v>400</v>
      </c>
      <c r="E1683" s="58">
        <v>3</v>
      </c>
      <c r="F1683" s="38">
        <v>80</v>
      </c>
      <c r="G1683" s="38" t="s">
        <v>23</v>
      </c>
      <c r="H1683" s="42">
        <v>512.82000000000005</v>
      </c>
      <c r="I1683" s="57"/>
      <c r="J1683" s="44">
        <v>43432</v>
      </c>
      <c r="K1683" s="42">
        <v>0</v>
      </c>
      <c r="L1683" s="42">
        <v>338.32</v>
      </c>
      <c r="M1683" s="44">
        <v>45199</v>
      </c>
      <c r="N1683" s="42">
        <f>H1683-K1683-L1683</f>
        <v>174.50000000000006</v>
      </c>
      <c r="O1683" s="42">
        <v>0</v>
      </c>
      <c r="P1683" s="45">
        <v>0.13</v>
      </c>
      <c r="Q1683" s="42">
        <v>0</v>
      </c>
      <c r="R1683" s="42">
        <v>0</v>
      </c>
      <c r="S1683" s="42">
        <f>N1683-R1683</f>
        <v>174.50000000000006</v>
      </c>
      <c r="T1683" s="38">
        <v>5000</v>
      </c>
      <c r="U1683" s="14">
        <f>S1683/H1683</f>
        <v>0.34027534027534034</v>
      </c>
      <c r="V1683" s="19"/>
      <c r="W1683" s="19"/>
      <c r="X1683" s="37" t="s">
        <v>3459</v>
      </c>
    </row>
    <row r="1684" spans="1:24" s="3" customFormat="1" ht="16.5" customHeight="1">
      <c r="A1684" s="38">
        <v>144</v>
      </c>
      <c r="B1684" s="39">
        <v>10726</v>
      </c>
      <c r="C1684" s="38">
        <v>10300052</v>
      </c>
      <c r="D1684" s="40" t="s">
        <v>319</v>
      </c>
      <c r="E1684" s="58">
        <v>50</v>
      </c>
      <c r="F1684" s="38">
        <v>80</v>
      </c>
      <c r="G1684" s="38" t="s">
        <v>23</v>
      </c>
      <c r="H1684" s="42">
        <v>2944.5</v>
      </c>
      <c r="I1684" s="57"/>
      <c r="J1684" s="44">
        <v>43432</v>
      </c>
      <c r="K1684" s="42">
        <v>0</v>
      </c>
      <c r="L1684" s="42">
        <v>1942.55</v>
      </c>
      <c r="M1684" s="44">
        <v>45199</v>
      </c>
      <c r="N1684" s="42">
        <f>H1684-L1684</f>
        <v>1001.95</v>
      </c>
      <c r="O1684" s="42">
        <v>0</v>
      </c>
      <c r="P1684" s="45">
        <v>0.13</v>
      </c>
      <c r="Q1684" s="42">
        <v>0</v>
      </c>
      <c r="R1684" s="42">
        <v>0</v>
      </c>
      <c r="S1684" s="42">
        <f>N1684</f>
        <v>1001.95</v>
      </c>
      <c r="T1684" s="38">
        <v>5000</v>
      </c>
      <c r="U1684" s="14">
        <f>S1684/H1684</f>
        <v>0.34027848531159793</v>
      </c>
      <c r="V1684" s="19"/>
      <c r="W1684" s="19"/>
      <c r="X1684" s="37" t="s">
        <v>3459</v>
      </c>
    </row>
    <row r="1685" spans="1:24" s="3" customFormat="1" ht="16.5" customHeight="1">
      <c r="A1685" s="38">
        <v>143</v>
      </c>
      <c r="B1685" s="39">
        <v>10726</v>
      </c>
      <c r="C1685" s="38">
        <v>10300049</v>
      </c>
      <c r="D1685" s="40" t="s">
        <v>318</v>
      </c>
      <c r="E1685" s="58">
        <v>19</v>
      </c>
      <c r="F1685" s="38">
        <v>80</v>
      </c>
      <c r="G1685" s="38" t="s">
        <v>23</v>
      </c>
      <c r="H1685" s="42">
        <v>1868.08</v>
      </c>
      <c r="I1685" s="57"/>
      <c r="J1685" s="44">
        <v>43432</v>
      </c>
      <c r="K1685" s="42">
        <v>0</v>
      </c>
      <c r="L1685" s="42">
        <v>1232.4000000000001</v>
      </c>
      <c r="M1685" s="44">
        <v>45199</v>
      </c>
      <c r="N1685" s="42">
        <f>H1685-L1685</f>
        <v>635.67999999999984</v>
      </c>
      <c r="O1685" s="42">
        <v>0</v>
      </c>
      <c r="P1685" s="45">
        <v>0.13</v>
      </c>
      <c r="Q1685" s="42">
        <v>0</v>
      </c>
      <c r="R1685" s="42">
        <v>0</v>
      </c>
      <c r="S1685" s="42">
        <f>N1685</f>
        <v>635.67999999999984</v>
      </c>
      <c r="T1685" s="38">
        <v>5000</v>
      </c>
      <c r="U1685" s="14">
        <f>S1685/H1685</f>
        <v>0.34028521262472694</v>
      </c>
      <c r="V1685" s="19"/>
      <c r="W1685" s="19"/>
      <c r="X1685" s="37" t="s">
        <v>3459</v>
      </c>
    </row>
    <row r="1686" spans="1:24" s="3" customFormat="1" ht="16.5" customHeight="1">
      <c r="A1686" s="38">
        <v>365</v>
      </c>
      <c r="B1686" s="39">
        <v>40704</v>
      </c>
      <c r="C1686" s="38">
        <v>10303497</v>
      </c>
      <c r="D1686" s="40" t="s">
        <v>884</v>
      </c>
      <c r="E1686" s="58">
        <v>5</v>
      </c>
      <c r="F1686" s="38">
        <v>80</v>
      </c>
      <c r="G1686" s="38" t="s">
        <v>23</v>
      </c>
      <c r="H1686" s="42">
        <v>2605</v>
      </c>
      <c r="I1686" s="57"/>
      <c r="J1686" s="44">
        <v>43432</v>
      </c>
      <c r="K1686" s="42">
        <v>0</v>
      </c>
      <c r="L1686" s="42">
        <v>1718.55</v>
      </c>
      <c r="M1686" s="44">
        <v>45199</v>
      </c>
      <c r="N1686" s="42">
        <f>H1686-K1686-L1686</f>
        <v>886.45</v>
      </c>
      <c r="O1686" s="42">
        <v>0</v>
      </c>
      <c r="P1686" s="45">
        <v>0.13</v>
      </c>
      <c r="Q1686" s="42">
        <v>0</v>
      </c>
      <c r="R1686" s="42">
        <v>0</v>
      </c>
      <c r="S1686" s="42">
        <f>N1686-R1686</f>
        <v>886.45</v>
      </c>
      <c r="T1686" s="38">
        <v>2506</v>
      </c>
      <c r="U1686" s="14">
        <f>S1686/H1686</f>
        <v>0.34028790786948176</v>
      </c>
      <c r="V1686" s="19"/>
      <c r="W1686" s="19"/>
      <c r="X1686" s="37" t="s">
        <v>3463</v>
      </c>
    </row>
    <row r="1687" spans="1:24" s="3" customFormat="1" ht="16.5" customHeight="1">
      <c r="A1687" s="38">
        <v>39</v>
      </c>
      <c r="B1687" s="39">
        <v>10711</v>
      </c>
      <c r="C1687" s="38">
        <v>10282992</v>
      </c>
      <c r="D1687" s="40" t="s">
        <v>178</v>
      </c>
      <c r="E1687" s="38">
        <v>50</v>
      </c>
      <c r="F1687" s="38">
        <v>80</v>
      </c>
      <c r="G1687" s="38" t="s">
        <v>23</v>
      </c>
      <c r="H1687" s="42">
        <v>1206.5</v>
      </c>
      <c r="I1687" s="57"/>
      <c r="J1687" s="44">
        <v>43432</v>
      </c>
      <c r="K1687" s="42">
        <v>0</v>
      </c>
      <c r="L1687" s="42">
        <v>795.94</v>
      </c>
      <c r="M1687" s="44">
        <v>45199</v>
      </c>
      <c r="N1687" s="42">
        <v>410.56</v>
      </c>
      <c r="O1687" s="42">
        <v>0</v>
      </c>
      <c r="P1687" s="45">
        <v>0.13</v>
      </c>
      <c r="Q1687" s="42">
        <v>0</v>
      </c>
      <c r="R1687" s="42">
        <v>0</v>
      </c>
      <c r="S1687" s="42">
        <v>410.56</v>
      </c>
      <c r="T1687" s="38">
        <v>2506</v>
      </c>
      <c r="U1687" s="14">
        <f>S1687/H1687</f>
        <v>0.34029009531703275</v>
      </c>
      <c r="V1687" s="19"/>
      <c r="W1687" s="19"/>
      <c r="X1687" s="37" t="s">
        <v>3457</v>
      </c>
    </row>
    <row r="1688" spans="1:24" s="3" customFormat="1" ht="16.5" customHeight="1">
      <c r="A1688" s="38">
        <v>82</v>
      </c>
      <c r="B1688" s="39">
        <v>10717</v>
      </c>
      <c r="C1688" s="38">
        <v>10312311</v>
      </c>
      <c r="D1688" s="40" t="s">
        <v>228</v>
      </c>
      <c r="E1688" s="38">
        <v>12</v>
      </c>
      <c r="F1688" s="38">
        <v>80</v>
      </c>
      <c r="G1688" s="38" t="s">
        <v>23</v>
      </c>
      <c r="H1688" s="42">
        <v>2051.2800000000002</v>
      </c>
      <c r="I1688" s="57"/>
      <c r="J1688" s="44">
        <v>43432</v>
      </c>
      <c r="K1688" s="42">
        <v>0</v>
      </c>
      <c r="L1688" s="42">
        <v>1353.21</v>
      </c>
      <c r="M1688" s="44">
        <v>45199</v>
      </c>
      <c r="N1688" s="42">
        <v>698.07</v>
      </c>
      <c r="O1688" s="42">
        <v>0</v>
      </c>
      <c r="P1688" s="45">
        <v>0.13</v>
      </c>
      <c r="Q1688" s="42">
        <v>0</v>
      </c>
      <c r="R1688" s="42">
        <v>0</v>
      </c>
      <c r="S1688" s="42">
        <v>698.07</v>
      </c>
      <c r="T1688" s="38">
        <v>2506</v>
      </c>
      <c r="U1688" s="14">
        <f>S1688/H1688</f>
        <v>0.34030946530946532</v>
      </c>
      <c r="V1688" s="19"/>
      <c r="W1688" s="19"/>
      <c r="X1688" s="37" t="s">
        <v>3457</v>
      </c>
    </row>
    <row r="1689" spans="1:24" s="3" customFormat="1" ht="16.5" customHeight="1">
      <c r="A1689" s="38">
        <v>39</v>
      </c>
      <c r="B1689" s="39">
        <v>10744</v>
      </c>
      <c r="C1689" s="38">
        <v>10293914</v>
      </c>
      <c r="D1689" s="40" t="s">
        <v>862</v>
      </c>
      <c r="E1689" s="38">
        <v>4</v>
      </c>
      <c r="F1689" s="38">
        <v>99</v>
      </c>
      <c r="G1689" s="38" t="s">
        <v>23</v>
      </c>
      <c r="H1689" s="42">
        <v>2965.12</v>
      </c>
      <c r="I1689" s="2"/>
      <c r="J1689" s="44">
        <v>42853</v>
      </c>
      <c r="K1689" s="42">
        <v>0</v>
      </c>
      <c r="L1689" s="42">
        <v>1929.51</v>
      </c>
      <c r="M1689" s="44">
        <v>45016</v>
      </c>
      <c r="N1689" s="42">
        <f>H1689-K1689-L1689</f>
        <v>1035.6099999999999</v>
      </c>
      <c r="O1689" s="42">
        <v>30</v>
      </c>
      <c r="P1689" s="45">
        <v>0.13</v>
      </c>
      <c r="Q1689" s="42">
        <v>3.45</v>
      </c>
      <c r="R1689" s="42">
        <v>26.55</v>
      </c>
      <c r="S1689" s="42">
        <v>1009.06</v>
      </c>
      <c r="T1689" s="38">
        <v>2106</v>
      </c>
      <c r="U1689" s="14">
        <f>S1689/H1689</f>
        <v>0.34031000431685732</v>
      </c>
      <c r="V1689" s="19"/>
      <c r="W1689" s="19"/>
      <c r="X1689" s="37" t="s">
        <v>3463</v>
      </c>
    </row>
    <row r="1690" spans="1:24" s="3" customFormat="1" ht="16.5" customHeight="1">
      <c r="A1690" s="38">
        <v>41</v>
      </c>
      <c r="B1690" s="39">
        <v>10744</v>
      </c>
      <c r="C1690" s="38">
        <v>10293916</v>
      </c>
      <c r="D1690" s="40" t="s">
        <v>1670</v>
      </c>
      <c r="E1690" s="38">
        <v>4</v>
      </c>
      <c r="F1690" s="38">
        <v>99</v>
      </c>
      <c r="G1690" s="38" t="s">
        <v>23</v>
      </c>
      <c r="H1690" s="42">
        <v>5019.76</v>
      </c>
      <c r="I1690" s="2"/>
      <c r="J1690" s="44">
        <v>42853</v>
      </c>
      <c r="K1690" s="42">
        <v>0</v>
      </c>
      <c r="L1690" s="42">
        <v>3266.61</v>
      </c>
      <c r="M1690" s="44">
        <v>45016</v>
      </c>
      <c r="N1690" s="42">
        <f>H1690-K1690-L1690</f>
        <v>1753.15</v>
      </c>
      <c r="O1690" s="42">
        <v>50</v>
      </c>
      <c r="P1690" s="45">
        <v>0.13</v>
      </c>
      <c r="Q1690" s="42">
        <v>5.75</v>
      </c>
      <c r="R1690" s="42">
        <v>44.25</v>
      </c>
      <c r="S1690" s="42">
        <v>1708.9</v>
      </c>
      <c r="T1690" s="38">
        <v>2106</v>
      </c>
      <c r="U1690" s="14">
        <f>S1690/H1690</f>
        <v>0.34043460245111318</v>
      </c>
      <c r="V1690" s="19"/>
      <c r="W1690" s="19"/>
      <c r="X1690" s="37" t="s">
        <v>3463</v>
      </c>
    </row>
    <row r="1691" spans="1:24" s="3" customFormat="1" ht="16.5" customHeight="1">
      <c r="A1691" s="38">
        <v>21</v>
      </c>
      <c r="B1691" s="39">
        <v>10746</v>
      </c>
      <c r="C1691" s="38">
        <v>10310620</v>
      </c>
      <c r="D1691" s="40" t="s">
        <v>1620</v>
      </c>
      <c r="E1691" s="38">
        <v>2</v>
      </c>
      <c r="F1691" s="38">
        <v>103</v>
      </c>
      <c r="G1691" s="38" t="s">
        <v>23</v>
      </c>
      <c r="H1691" s="42">
        <v>4439.32</v>
      </c>
      <c r="I1691" s="2"/>
      <c r="J1691" s="44">
        <v>42726</v>
      </c>
      <c r="K1691" s="42">
        <v>0</v>
      </c>
      <c r="L1691" s="42">
        <v>2909.39</v>
      </c>
      <c r="M1691" s="44">
        <v>44985</v>
      </c>
      <c r="N1691" s="42">
        <f>H1691-K1691-L1691</f>
        <v>1529.9299999999998</v>
      </c>
      <c r="O1691" s="42">
        <v>20</v>
      </c>
      <c r="P1691" s="45">
        <v>0.13</v>
      </c>
      <c r="Q1691" s="42">
        <v>2.2999999999999998</v>
      </c>
      <c r="R1691" s="42">
        <v>17.7</v>
      </c>
      <c r="S1691" s="42">
        <f>N1691-R1691</f>
        <v>1512.2299999999998</v>
      </c>
      <c r="T1691" s="38">
        <v>2101</v>
      </c>
      <c r="U1691" s="14">
        <f>S1691/H1691</f>
        <v>0.34064451312363153</v>
      </c>
      <c r="V1691" s="19"/>
      <c r="W1691" s="19"/>
      <c r="X1691" s="37" t="s">
        <v>3463</v>
      </c>
    </row>
    <row r="1692" spans="1:24" s="3" customFormat="1" ht="16.5" customHeight="1">
      <c r="A1692" s="38">
        <v>438</v>
      </c>
      <c r="B1692" s="39">
        <v>10741</v>
      </c>
      <c r="C1692" s="38">
        <v>10282524</v>
      </c>
      <c r="D1692" s="40" t="s">
        <v>1454</v>
      </c>
      <c r="E1692" s="58">
        <v>8</v>
      </c>
      <c r="F1692" s="38">
        <v>75</v>
      </c>
      <c r="G1692" s="38" t="s">
        <v>23</v>
      </c>
      <c r="H1692" s="42">
        <v>27897.439999999999</v>
      </c>
      <c r="I1692" s="37"/>
      <c r="J1692" s="44">
        <v>43582</v>
      </c>
      <c r="K1692" s="42">
        <v>0</v>
      </c>
      <c r="L1692" s="42">
        <v>18386.16</v>
      </c>
      <c r="M1692" s="44">
        <v>45225</v>
      </c>
      <c r="N1692" s="42">
        <v>9511.2800000000007</v>
      </c>
      <c r="O1692" s="42">
        <v>0</v>
      </c>
      <c r="P1692" s="45">
        <f>IF(J1692&lt;DATEVALUE("2009-1-1"),3%,13%)</f>
        <v>0.13</v>
      </c>
      <c r="Q1692" s="42">
        <f>IF(P1692=13%,ROUND(O1692/(1+P1692)*P1692,2),ROUND(O1692/(1+0.03)*0.02,2))</f>
        <v>0</v>
      </c>
      <c r="R1692" s="42">
        <f>O1692-Q1692</f>
        <v>0</v>
      </c>
      <c r="S1692" s="42">
        <f>N1692-R1692</f>
        <v>9511.2800000000007</v>
      </c>
      <c r="T1692" s="38">
        <v>5000</v>
      </c>
      <c r="U1692" s="14">
        <f>S1692/H1692</f>
        <v>0.3409373763327388</v>
      </c>
      <c r="V1692" s="19"/>
      <c r="W1692" s="19"/>
      <c r="X1692" s="37" t="s">
        <v>3462</v>
      </c>
    </row>
    <row r="1693" spans="1:24" s="3" customFormat="1" ht="16.5" customHeight="1">
      <c r="A1693" s="38">
        <v>334</v>
      </c>
      <c r="B1693" s="39">
        <v>10741</v>
      </c>
      <c r="C1693" s="38">
        <v>10282180</v>
      </c>
      <c r="D1693" s="40" t="s">
        <v>1105</v>
      </c>
      <c r="E1693" s="38">
        <v>1</v>
      </c>
      <c r="F1693" s="38">
        <v>84</v>
      </c>
      <c r="G1693" s="38" t="s">
        <v>23</v>
      </c>
      <c r="H1693" s="42">
        <v>1879.49</v>
      </c>
      <c r="I1693" s="56"/>
      <c r="J1693" s="44">
        <v>43309</v>
      </c>
      <c r="K1693" s="42">
        <v>0</v>
      </c>
      <c r="L1693" s="42">
        <v>1238.02</v>
      </c>
      <c r="M1693" s="44">
        <v>45169</v>
      </c>
      <c r="N1693" s="42">
        <f>H1693-K1693-L1693</f>
        <v>641.47</v>
      </c>
      <c r="O1693" s="42">
        <v>0</v>
      </c>
      <c r="P1693" s="45">
        <v>0.13</v>
      </c>
      <c r="Q1693" s="42">
        <v>0</v>
      </c>
      <c r="R1693" s="42">
        <v>0</v>
      </c>
      <c r="S1693" s="42">
        <f>N1693-R1693</f>
        <v>641.47</v>
      </c>
      <c r="T1693" s="38">
        <v>2506</v>
      </c>
      <c r="U1693" s="14">
        <f>S1693/H1693</f>
        <v>0.34130003351973143</v>
      </c>
      <c r="V1693" s="19"/>
      <c r="W1693" s="19"/>
      <c r="X1693" s="37" t="s">
        <v>3462</v>
      </c>
    </row>
    <row r="1694" spans="1:24" s="3" customFormat="1" ht="16.5" customHeight="1">
      <c r="A1694" s="38">
        <v>98</v>
      </c>
      <c r="B1694" s="39">
        <v>10730</v>
      </c>
      <c r="C1694" s="38">
        <v>10290425</v>
      </c>
      <c r="D1694" s="40" t="s">
        <v>1058</v>
      </c>
      <c r="E1694" s="38">
        <v>8</v>
      </c>
      <c r="F1694" s="38">
        <v>84</v>
      </c>
      <c r="G1694" s="38" t="s">
        <v>23</v>
      </c>
      <c r="H1694" s="42">
        <v>12957.28</v>
      </c>
      <c r="I1694" s="56"/>
      <c r="J1694" s="44">
        <v>43309</v>
      </c>
      <c r="K1694" s="42">
        <v>0</v>
      </c>
      <c r="L1694" s="42">
        <v>8534.57</v>
      </c>
      <c r="M1694" s="44">
        <v>45169</v>
      </c>
      <c r="N1694" s="42">
        <f>H1694-K1694-L1694</f>
        <v>4422.7100000000009</v>
      </c>
      <c r="O1694" s="42">
        <v>0</v>
      </c>
      <c r="P1694" s="45">
        <v>0.13</v>
      </c>
      <c r="Q1694" s="42">
        <v>0</v>
      </c>
      <c r="R1694" s="42">
        <v>0</v>
      </c>
      <c r="S1694" s="42">
        <v>4422.71</v>
      </c>
      <c r="T1694" s="38">
        <v>2005</v>
      </c>
      <c r="U1694" s="14">
        <f>S1694/H1694</f>
        <v>0.34133012484101599</v>
      </c>
      <c r="V1694" s="19"/>
      <c r="W1694" s="19"/>
      <c r="X1694" s="37" t="s">
        <v>3459</v>
      </c>
    </row>
    <row r="1695" spans="1:24" s="3" customFormat="1" ht="16.5" customHeight="1">
      <c r="A1695" s="38">
        <v>28</v>
      </c>
      <c r="B1695" s="39">
        <v>10751</v>
      </c>
      <c r="C1695" s="38">
        <v>10305707</v>
      </c>
      <c r="D1695" s="40" t="s">
        <v>982</v>
      </c>
      <c r="E1695" s="38">
        <v>1</v>
      </c>
      <c r="F1695" s="38">
        <v>84</v>
      </c>
      <c r="G1695" s="38" t="s">
        <v>23</v>
      </c>
      <c r="H1695" s="42">
        <v>2350.4299999999998</v>
      </c>
      <c r="I1695" s="56"/>
      <c r="J1695" s="44">
        <v>43309</v>
      </c>
      <c r="K1695" s="42">
        <v>0</v>
      </c>
      <c r="L1695" s="42">
        <v>1548.15</v>
      </c>
      <c r="M1695" s="44">
        <v>45169</v>
      </c>
      <c r="N1695" s="42">
        <f>H1695-K1695-L1695</f>
        <v>802.27999999999975</v>
      </c>
      <c r="O1695" s="42">
        <v>0</v>
      </c>
      <c r="P1695" s="45">
        <v>0.13</v>
      </c>
      <c r="Q1695" s="42">
        <v>0</v>
      </c>
      <c r="R1695" s="42">
        <v>0</v>
      </c>
      <c r="S1695" s="42">
        <v>802.28</v>
      </c>
      <c r="T1695" s="38">
        <v>5000</v>
      </c>
      <c r="U1695" s="14">
        <f>S1695/H1695</f>
        <v>0.34133328795156631</v>
      </c>
      <c r="V1695" s="19"/>
      <c r="W1695" s="19"/>
      <c r="X1695" s="37" t="s">
        <v>3474</v>
      </c>
    </row>
    <row r="1696" spans="1:24" s="3" customFormat="1" ht="16.5" customHeight="1">
      <c r="A1696" s="38">
        <v>24</v>
      </c>
      <c r="B1696" s="39">
        <v>10746</v>
      </c>
      <c r="C1696" s="38">
        <v>10310614</v>
      </c>
      <c r="D1696" s="40" t="s">
        <v>1617</v>
      </c>
      <c r="E1696" s="38">
        <v>1</v>
      </c>
      <c r="F1696" s="38">
        <v>103</v>
      </c>
      <c r="G1696" s="38" t="s">
        <v>23</v>
      </c>
      <c r="H1696" s="42">
        <v>2847.86</v>
      </c>
      <c r="I1696" s="2"/>
      <c r="J1696" s="44">
        <v>42726</v>
      </c>
      <c r="K1696" s="42">
        <v>0</v>
      </c>
      <c r="L1696" s="42">
        <v>1866.41</v>
      </c>
      <c r="M1696" s="44">
        <v>44985</v>
      </c>
      <c r="N1696" s="42">
        <f>H1696-K1696-L1696</f>
        <v>981.45</v>
      </c>
      <c r="O1696" s="42">
        <v>10</v>
      </c>
      <c r="P1696" s="45">
        <v>0.13</v>
      </c>
      <c r="Q1696" s="42">
        <v>1.1499999999999999</v>
      </c>
      <c r="R1696" s="42">
        <v>8.85</v>
      </c>
      <c r="S1696" s="42">
        <f>N1696-R1696</f>
        <v>972.6</v>
      </c>
      <c r="T1696" s="38">
        <v>2101</v>
      </c>
      <c r="U1696" s="14">
        <f>S1696/H1696</f>
        <v>0.34151959717120928</v>
      </c>
      <c r="V1696" s="19"/>
      <c r="W1696" s="19"/>
      <c r="X1696" s="37" t="s">
        <v>3463</v>
      </c>
    </row>
    <row r="1697" spans="1:24" s="3" customFormat="1" ht="16.5" customHeight="1">
      <c r="A1697" s="38">
        <v>26</v>
      </c>
      <c r="B1697" s="39">
        <v>10746</v>
      </c>
      <c r="C1697" s="38">
        <v>10310378</v>
      </c>
      <c r="D1697" s="40" t="s">
        <v>113</v>
      </c>
      <c r="E1697" s="38">
        <v>1</v>
      </c>
      <c r="F1697" s="38">
        <v>103</v>
      </c>
      <c r="G1697" s="38" t="s">
        <v>23</v>
      </c>
      <c r="H1697" s="42">
        <v>1794.87</v>
      </c>
      <c r="I1697" s="2"/>
      <c r="J1697" s="44">
        <v>42726</v>
      </c>
      <c r="K1697" s="42">
        <v>0</v>
      </c>
      <c r="L1697" s="42">
        <v>1176.3</v>
      </c>
      <c r="M1697" s="44">
        <v>44985</v>
      </c>
      <c r="N1697" s="42">
        <f>H1697-K1697-L1697</f>
        <v>618.56999999999994</v>
      </c>
      <c r="O1697" s="42">
        <v>5</v>
      </c>
      <c r="P1697" s="45">
        <v>0.13</v>
      </c>
      <c r="Q1697" s="42">
        <v>0.57999999999999996</v>
      </c>
      <c r="R1697" s="42">
        <v>4.42</v>
      </c>
      <c r="S1697" s="42">
        <f>N1697-R1697</f>
        <v>614.15</v>
      </c>
      <c r="T1697" s="38">
        <v>2101</v>
      </c>
      <c r="U1697" s="14">
        <f>S1697/H1697</f>
        <v>0.34216962788391359</v>
      </c>
      <c r="V1697" s="19"/>
      <c r="W1697" s="19"/>
      <c r="X1697" s="37" t="s">
        <v>3463</v>
      </c>
    </row>
    <row r="1698" spans="1:24" s="3" customFormat="1" ht="16.5" customHeight="1">
      <c r="A1698" s="38">
        <v>280</v>
      </c>
      <c r="B1698" s="39">
        <v>10736</v>
      </c>
      <c r="C1698" s="38">
        <v>10319104</v>
      </c>
      <c r="D1698" s="40" t="s">
        <v>1249</v>
      </c>
      <c r="E1698" s="38">
        <v>1</v>
      </c>
      <c r="F1698" s="38">
        <v>120</v>
      </c>
      <c r="G1698" s="38" t="s">
        <v>279</v>
      </c>
      <c r="H1698" s="42">
        <v>21848.53</v>
      </c>
      <c r="I1698" s="55"/>
      <c r="J1698" s="44">
        <v>42612</v>
      </c>
      <c r="K1698" s="42">
        <v>0</v>
      </c>
      <c r="L1698" s="42">
        <v>14356.37</v>
      </c>
      <c r="M1698" s="44">
        <v>45138</v>
      </c>
      <c r="N1698" s="42">
        <f>H1698-K1698-L1698</f>
        <v>7492.159999999998</v>
      </c>
      <c r="O1698" s="42">
        <v>3</v>
      </c>
      <c r="P1698" s="45">
        <v>0.13</v>
      </c>
      <c r="Q1698" s="42">
        <v>0.35</v>
      </c>
      <c r="R1698" s="42">
        <v>2.65</v>
      </c>
      <c r="S1698" s="42">
        <v>7489.51</v>
      </c>
      <c r="T1698" s="38">
        <v>1802</v>
      </c>
      <c r="U1698" s="14">
        <f>S1698/H1698</f>
        <v>0.34279239839018921</v>
      </c>
      <c r="V1698" s="19"/>
      <c r="W1698" s="19"/>
      <c r="X1698" s="37" t="s">
        <v>3461</v>
      </c>
    </row>
    <row r="1699" spans="1:24" s="3" customFormat="1" ht="16.5" customHeight="1">
      <c r="A1699" s="38">
        <v>19</v>
      </c>
      <c r="B1699" s="39">
        <v>10755</v>
      </c>
      <c r="C1699" s="38">
        <v>10286992</v>
      </c>
      <c r="D1699" s="40" t="s">
        <v>409</v>
      </c>
      <c r="E1699" s="38">
        <v>22</v>
      </c>
      <c r="F1699" s="38">
        <v>63</v>
      </c>
      <c r="G1699" s="38" t="s">
        <v>23</v>
      </c>
      <c r="H1699" s="42">
        <v>4596.8999999999996</v>
      </c>
      <c r="I1699" s="2"/>
      <c r="J1699" s="44">
        <v>43948</v>
      </c>
      <c r="K1699" s="42">
        <v>0</v>
      </c>
      <c r="L1699" s="42">
        <v>2489.87</v>
      </c>
      <c r="M1699" s="44">
        <v>45046</v>
      </c>
      <c r="N1699" s="42">
        <f>H1699-K1699-L1699</f>
        <v>2107.0299999999997</v>
      </c>
      <c r="O1699" s="42">
        <v>600</v>
      </c>
      <c r="P1699" s="45">
        <v>0.13</v>
      </c>
      <c r="Q1699" s="42">
        <v>69.03</v>
      </c>
      <c r="R1699" s="42">
        <v>530.97</v>
      </c>
      <c r="S1699" s="42">
        <v>1576.06</v>
      </c>
      <c r="T1699" s="38">
        <v>5000</v>
      </c>
      <c r="U1699" s="14">
        <f>S1699/H1699</f>
        <v>0.34285279209902325</v>
      </c>
      <c r="V1699" s="19"/>
      <c r="W1699" s="19"/>
      <c r="X1699" s="37" t="s">
        <v>3464</v>
      </c>
    </row>
    <row r="1700" spans="1:24" s="3" customFormat="1" ht="16.5" customHeight="1">
      <c r="A1700" s="38">
        <v>586</v>
      </c>
      <c r="B1700" s="39">
        <v>10736</v>
      </c>
      <c r="C1700" s="38">
        <v>10284205</v>
      </c>
      <c r="D1700" s="40" t="s">
        <v>1249</v>
      </c>
      <c r="E1700" s="38">
        <v>1</v>
      </c>
      <c r="F1700" s="38">
        <v>120</v>
      </c>
      <c r="G1700" s="38" t="s">
        <v>262</v>
      </c>
      <c r="H1700" s="42">
        <v>26964.09</v>
      </c>
      <c r="I1700" s="55"/>
      <c r="J1700" s="44">
        <v>42612</v>
      </c>
      <c r="K1700" s="42">
        <v>0</v>
      </c>
      <c r="L1700" s="42">
        <v>17717.740000000002</v>
      </c>
      <c r="M1700" s="44">
        <v>45138</v>
      </c>
      <c r="N1700" s="42">
        <f>H1700-K1700-L1700</f>
        <v>9246.3499999999985</v>
      </c>
      <c r="O1700" s="42">
        <v>0</v>
      </c>
      <c r="P1700" s="45">
        <v>0.13</v>
      </c>
      <c r="Q1700" s="42">
        <v>0</v>
      </c>
      <c r="R1700" s="42">
        <v>0</v>
      </c>
      <c r="S1700" s="42">
        <v>9246.35</v>
      </c>
      <c r="T1700" s="38">
        <v>5000</v>
      </c>
      <c r="U1700" s="14">
        <f>S1700/H1700</f>
        <v>0.34291348233891816</v>
      </c>
      <c r="V1700" s="19"/>
      <c r="W1700" s="19"/>
      <c r="X1700" s="37" t="s">
        <v>3461</v>
      </c>
    </row>
    <row r="1701" spans="1:24" s="3" customFormat="1" ht="16.5" customHeight="1">
      <c r="A1701" s="38">
        <v>84</v>
      </c>
      <c r="B1701" s="39">
        <v>10709</v>
      </c>
      <c r="C1701" s="38">
        <v>10310519</v>
      </c>
      <c r="D1701" s="40" t="s">
        <v>105</v>
      </c>
      <c r="E1701" s="38">
        <v>1</v>
      </c>
      <c r="F1701" s="38">
        <v>120</v>
      </c>
      <c r="G1701" s="38" t="s">
        <v>21</v>
      </c>
      <c r="H1701" s="42">
        <v>51282.03</v>
      </c>
      <c r="I1701" s="57"/>
      <c r="J1701" s="44">
        <v>42670</v>
      </c>
      <c r="K1701" s="42">
        <v>0</v>
      </c>
      <c r="L1701" s="42">
        <v>33696.629999999997</v>
      </c>
      <c r="M1701" s="44">
        <v>45199</v>
      </c>
      <c r="N1701" s="42">
        <v>17585.400000000001</v>
      </c>
      <c r="O1701" s="42">
        <v>0</v>
      </c>
      <c r="P1701" s="45">
        <v>0.13</v>
      </c>
      <c r="Q1701" s="42">
        <v>0</v>
      </c>
      <c r="R1701" s="42">
        <v>0</v>
      </c>
      <c r="S1701" s="42">
        <v>17585.400000000001</v>
      </c>
      <c r="T1701" s="38">
        <v>5000</v>
      </c>
      <c r="U1701" s="14">
        <f>S1701/H1701</f>
        <v>0.34291544230990861</v>
      </c>
      <c r="V1701" s="19"/>
      <c r="W1701" s="19"/>
      <c r="X1701" s="37" t="s">
        <v>3456</v>
      </c>
    </row>
    <row r="1702" spans="1:24" s="3" customFormat="1" ht="16.5" customHeight="1">
      <c r="A1702" s="38">
        <v>41</v>
      </c>
      <c r="B1702" s="39">
        <v>10734</v>
      </c>
      <c r="C1702" s="38">
        <v>10299028</v>
      </c>
      <c r="D1702" s="40" t="s">
        <v>301</v>
      </c>
      <c r="E1702" s="38">
        <v>1</v>
      </c>
      <c r="F1702" s="38">
        <v>120</v>
      </c>
      <c r="G1702" s="38" t="s">
        <v>21</v>
      </c>
      <c r="H1702" s="42">
        <v>29023.51</v>
      </c>
      <c r="I1702" s="2"/>
      <c r="J1702" s="44">
        <v>42521</v>
      </c>
      <c r="K1702" s="42">
        <v>0</v>
      </c>
      <c r="L1702" s="42">
        <v>19070.86</v>
      </c>
      <c r="M1702" s="44">
        <v>45046</v>
      </c>
      <c r="N1702" s="42">
        <f>H1702-K1702-L1702</f>
        <v>9952.6499999999978</v>
      </c>
      <c r="O1702" s="42">
        <v>0</v>
      </c>
      <c r="P1702" s="45">
        <v>0.13</v>
      </c>
      <c r="Q1702" s="42">
        <v>0</v>
      </c>
      <c r="R1702" s="42">
        <v>0</v>
      </c>
      <c r="S1702" s="42">
        <v>9952.65</v>
      </c>
      <c r="T1702" s="38">
        <v>1601</v>
      </c>
      <c r="U1702" s="14">
        <f>S1702/H1702</f>
        <v>0.34291682846078919</v>
      </c>
      <c r="V1702" s="19"/>
      <c r="W1702" s="19"/>
      <c r="X1702" s="37" t="s">
        <v>3460</v>
      </c>
    </row>
    <row r="1703" spans="1:24" s="3" customFormat="1" ht="16.5" customHeight="1">
      <c r="A1703" s="38">
        <v>307</v>
      </c>
      <c r="B1703" s="39">
        <v>10729</v>
      </c>
      <c r="C1703" s="38">
        <v>10319706</v>
      </c>
      <c r="D1703" s="40" t="s">
        <v>1497</v>
      </c>
      <c r="E1703" s="58">
        <v>1</v>
      </c>
      <c r="F1703" s="38">
        <v>120</v>
      </c>
      <c r="G1703" s="38" t="s">
        <v>279</v>
      </c>
      <c r="H1703" s="42">
        <v>527000</v>
      </c>
      <c r="I1703" s="37"/>
      <c r="J1703" s="44">
        <v>42735</v>
      </c>
      <c r="K1703" s="42">
        <v>0</v>
      </c>
      <c r="L1703" s="42">
        <v>346282.8</v>
      </c>
      <c r="M1703" s="44">
        <v>45259</v>
      </c>
      <c r="N1703" s="42">
        <v>180717.2</v>
      </c>
      <c r="O1703" s="42">
        <v>0</v>
      </c>
      <c r="P1703" s="45">
        <f>IF(J1703&lt;DATEVALUE("2009-1-1"),3%,13%)</f>
        <v>0.13</v>
      </c>
      <c r="Q1703" s="42">
        <f>IF(P1703=13%,ROUND(O1703/(1+P1703)*P1703,2),ROUND(O1703/(1+0.03)*0.02,2))</f>
        <v>0</v>
      </c>
      <c r="R1703" s="42">
        <f>O1703-Q1703</f>
        <v>0</v>
      </c>
      <c r="S1703" s="42">
        <f>N1703-R1703</f>
        <v>180717.2</v>
      </c>
      <c r="T1703" s="38">
        <v>1802</v>
      </c>
      <c r="U1703" s="14">
        <f>S1703/H1703</f>
        <v>0.34291688804554082</v>
      </c>
      <c r="V1703" s="19"/>
      <c r="W1703" s="19"/>
      <c r="X1703" s="37" t="s">
        <v>3459</v>
      </c>
    </row>
    <row r="1704" spans="1:24" s="3" customFormat="1" ht="16.5" customHeight="1">
      <c r="A1704" s="38">
        <v>177</v>
      </c>
      <c r="B1704" s="39">
        <v>10703</v>
      </c>
      <c r="C1704" s="38">
        <v>10300456</v>
      </c>
      <c r="D1704" s="40" t="s">
        <v>2919</v>
      </c>
      <c r="E1704" s="58">
        <v>1</v>
      </c>
      <c r="F1704" s="38">
        <v>120</v>
      </c>
      <c r="G1704" s="38" t="s">
        <v>75</v>
      </c>
      <c r="H1704" s="42">
        <v>34059.199999999997</v>
      </c>
      <c r="I1704" s="37"/>
      <c r="J1704" s="44">
        <v>42735</v>
      </c>
      <c r="K1704" s="42">
        <v>0</v>
      </c>
      <c r="L1704" s="42">
        <v>22110.23</v>
      </c>
      <c r="M1704" s="44">
        <v>45200</v>
      </c>
      <c r="N1704" s="42">
        <v>11948.97</v>
      </c>
      <c r="O1704" s="42">
        <v>300</v>
      </c>
      <c r="P1704" s="45">
        <f>IF(J1704&lt;DATEVALUE("2009-1-1"),3%,13%)</f>
        <v>0.13</v>
      </c>
      <c r="Q1704" s="42">
        <f>IF(P1704=13%,ROUND(O1704/(1+P1704)*P1704,2),ROUND(O1704/(1+0.03)*0.02,2))</f>
        <v>34.51</v>
      </c>
      <c r="R1704" s="42">
        <f>O1704-Q1704</f>
        <v>265.49</v>
      </c>
      <c r="S1704" s="42">
        <f>N1704-R1704</f>
        <v>11683.48</v>
      </c>
      <c r="T1704" s="38">
        <v>5000</v>
      </c>
      <c r="U1704" s="14">
        <f>S1704/H1704</f>
        <v>0.3430344811387232</v>
      </c>
      <c r="V1704" s="19"/>
      <c r="W1704" s="19"/>
      <c r="X1704" s="37" t="s">
        <v>3456</v>
      </c>
    </row>
    <row r="1705" spans="1:24" s="3" customFormat="1" ht="16.5" customHeight="1">
      <c r="A1705" s="38">
        <v>116</v>
      </c>
      <c r="B1705" s="39">
        <v>10756</v>
      </c>
      <c r="C1705" s="38">
        <v>10310138</v>
      </c>
      <c r="D1705" s="40" t="s">
        <v>400</v>
      </c>
      <c r="E1705" s="38">
        <v>2</v>
      </c>
      <c r="F1705" s="38">
        <v>79</v>
      </c>
      <c r="G1705" s="38" t="s">
        <v>23</v>
      </c>
      <c r="H1705" s="42">
        <v>341.88</v>
      </c>
      <c r="I1705" s="57"/>
      <c r="J1705" s="44">
        <v>43460</v>
      </c>
      <c r="K1705" s="42">
        <v>0</v>
      </c>
      <c r="L1705" s="42">
        <v>224.6</v>
      </c>
      <c r="M1705" s="44">
        <v>45199</v>
      </c>
      <c r="N1705" s="42">
        <v>117.28</v>
      </c>
      <c r="O1705" s="42">
        <v>0</v>
      </c>
      <c r="P1705" s="45">
        <v>0.13</v>
      </c>
      <c r="Q1705" s="42">
        <v>0</v>
      </c>
      <c r="R1705" s="42">
        <v>0</v>
      </c>
      <c r="S1705" s="42">
        <v>117.28</v>
      </c>
      <c r="T1705" s="38">
        <v>5000</v>
      </c>
      <c r="U1705" s="14">
        <f>S1705/H1705</f>
        <v>0.34304434304434306</v>
      </c>
      <c r="V1705" s="19"/>
      <c r="W1705" s="19"/>
      <c r="X1705" s="37" t="s">
        <v>3464</v>
      </c>
    </row>
    <row r="1706" spans="1:24" s="3" customFormat="1" ht="16.5" customHeight="1">
      <c r="A1706" s="38">
        <v>18</v>
      </c>
      <c r="B1706" s="39">
        <v>10746</v>
      </c>
      <c r="C1706" s="38">
        <v>10311030</v>
      </c>
      <c r="D1706" s="40" t="s">
        <v>622</v>
      </c>
      <c r="E1706" s="38">
        <v>12</v>
      </c>
      <c r="F1706" s="38">
        <v>103</v>
      </c>
      <c r="G1706" s="38" t="s">
        <v>23</v>
      </c>
      <c r="H1706" s="42">
        <v>23404.080000000002</v>
      </c>
      <c r="I1706" s="2"/>
      <c r="J1706" s="44">
        <v>42726</v>
      </c>
      <c r="K1706" s="42">
        <v>0</v>
      </c>
      <c r="L1706" s="42">
        <v>15338.29</v>
      </c>
      <c r="M1706" s="44">
        <v>44985</v>
      </c>
      <c r="N1706" s="42">
        <f>H1706-K1706-L1706</f>
        <v>8065.7900000000009</v>
      </c>
      <c r="O1706" s="42">
        <v>40</v>
      </c>
      <c r="P1706" s="45">
        <v>0.13</v>
      </c>
      <c r="Q1706" s="42">
        <v>4.5999999999999996</v>
      </c>
      <c r="R1706" s="42">
        <v>35.4</v>
      </c>
      <c r="S1706" s="42">
        <f>N1706-R1706</f>
        <v>8030.3900000000012</v>
      </c>
      <c r="T1706" s="38">
        <v>2101</v>
      </c>
      <c r="U1706" s="14">
        <f>S1706/H1706</f>
        <v>0.34311923391135224</v>
      </c>
      <c r="V1706" s="19"/>
      <c r="W1706" s="19"/>
      <c r="X1706" s="37" t="s">
        <v>3463</v>
      </c>
    </row>
    <row r="1707" spans="1:24" s="3" customFormat="1" ht="16.5" customHeight="1">
      <c r="A1707" s="38">
        <v>105</v>
      </c>
      <c r="B1707" s="39">
        <v>10709</v>
      </c>
      <c r="C1707" s="38">
        <v>10310290</v>
      </c>
      <c r="D1707" s="40" t="s">
        <v>124</v>
      </c>
      <c r="E1707" s="38">
        <v>12</v>
      </c>
      <c r="F1707" s="38">
        <v>79</v>
      </c>
      <c r="G1707" s="38" t="s">
        <v>23</v>
      </c>
      <c r="H1707" s="42">
        <v>2051.2800000000002</v>
      </c>
      <c r="I1707" s="57"/>
      <c r="J1707" s="44">
        <v>43460</v>
      </c>
      <c r="K1707" s="42">
        <v>0</v>
      </c>
      <c r="L1707" s="42">
        <v>1347.4</v>
      </c>
      <c r="M1707" s="44">
        <v>45199</v>
      </c>
      <c r="N1707" s="42">
        <v>703.88</v>
      </c>
      <c r="O1707" s="42">
        <v>0</v>
      </c>
      <c r="P1707" s="45">
        <v>0.13</v>
      </c>
      <c r="Q1707" s="42">
        <v>0</v>
      </c>
      <c r="R1707" s="42">
        <v>0</v>
      </c>
      <c r="S1707" s="42">
        <v>703.88</v>
      </c>
      <c r="T1707" s="38">
        <v>2506</v>
      </c>
      <c r="U1707" s="14">
        <f>S1707/H1707</f>
        <v>0.34314184314184309</v>
      </c>
      <c r="V1707" s="19"/>
      <c r="W1707" s="19"/>
      <c r="X1707" s="37" t="s">
        <v>3456</v>
      </c>
    </row>
    <row r="1708" spans="1:24" s="3" customFormat="1" ht="16.5" customHeight="1">
      <c r="A1708" s="38">
        <v>230</v>
      </c>
      <c r="B1708" s="39">
        <v>10744</v>
      </c>
      <c r="C1708" s="38">
        <v>10294131</v>
      </c>
      <c r="D1708" s="40" t="s">
        <v>573</v>
      </c>
      <c r="E1708" s="58">
        <v>1</v>
      </c>
      <c r="F1708" s="38">
        <v>79</v>
      </c>
      <c r="G1708" s="38" t="s">
        <v>23</v>
      </c>
      <c r="H1708" s="42">
        <v>1342</v>
      </c>
      <c r="I1708" s="57"/>
      <c r="J1708" s="44">
        <v>43460</v>
      </c>
      <c r="K1708" s="42">
        <v>0</v>
      </c>
      <c r="L1708" s="42">
        <v>881.48</v>
      </c>
      <c r="M1708" s="44">
        <v>45199</v>
      </c>
      <c r="N1708" s="42">
        <f>H1708-K1708-L1708</f>
        <v>460.52</v>
      </c>
      <c r="O1708" s="42">
        <v>0</v>
      </c>
      <c r="P1708" s="45">
        <v>0.13</v>
      </c>
      <c r="Q1708" s="42">
        <v>0</v>
      </c>
      <c r="R1708" s="42">
        <v>0</v>
      </c>
      <c r="S1708" s="42">
        <f>N1708</f>
        <v>460.52</v>
      </c>
      <c r="T1708" s="38">
        <v>1601</v>
      </c>
      <c r="U1708" s="14">
        <f>S1708/H1708</f>
        <v>0.34315946348733234</v>
      </c>
      <c r="V1708" s="19"/>
      <c r="W1708" s="19"/>
      <c r="X1708" s="37" t="s">
        <v>3463</v>
      </c>
    </row>
    <row r="1709" spans="1:24" s="3" customFormat="1" ht="16.5" customHeight="1">
      <c r="A1709" s="38">
        <v>288</v>
      </c>
      <c r="B1709" s="39">
        <v>40704</v>
      </c>
      <c r="C1709" s="38">
        <v>10302457</v>
      </c>
      <c r="D1709" s="40" t="s">
        <v>833</v>
      </c>
      <c r="E1709" s="58">
        <v>2</v>
      </c>
      <c r="F1709" s="38">
        <v>79</v>
      </c>
      <c r="G1709" s="38" t="s">
        <v>23</v>
      </c>
      <c r="H1709" s="42">
        <v>4400</v>
      </c>
      <c r="I1709" s="57"/>
      <c r="J1709" s="44">
        <v>43460</v>
      </c>
      <c r="K1709" s="42">
        <v>0</v>
      </c>
      <c r="L1709" s="42">
        <v>2890.07</v>
      </c>
      <c r="M1709" s="44">
        <v>45199</v>
      </c>
      <c r="N1709" s="42">
        <f>H1709-K1709-L1709</f>
        <v>1509.9299999999998</v>
      </c>
      <c r="O1709" s="42">
        <v>0</v>
      </c>
      <c r="P1709" s="45">
        <v>0.13</v>
      </c>
      <c r="Q1709" s="42">
        <v>0</v>
      </c>
      <c r="R1709" s="42">
        <v>0</v>
      </c>
      <c r="S1709" s="42">
        <f>N1709-R1709</f>
        <v>1509.9299999999998</v>
      </c>
      <c r="T1709" s="38">
        <v>2506</v>
      </c>
      <c r="U1709" s="14">
        <f>S1709/H1709</f>
        <v>0.34316590909090905</v>
      </c>
      <c r="V1709" s="19"/>
      <c r="W1709" s="19"/>
      <c r="X1709" s="37" t="s">
        <v>3463</v>
      </c>
    </row>
    <row r="1710" spans="1:24" s="3" customFormat="1" ht="16.5" customHeight="1">
      <c r="A1710" s="38">
        <v>21</v>
      </c>
      <c r="B1710" s="39">
        <v>10712</v>
      </c>
      <c r="C1710" s="38">
        <v>10284787</v>
      </c>
      <c r="D1710" s="40" t="s">
        <v>205</v>
      </c>
      <c r="E1710" s="38">
        <v>4</v>
      </c>
      <c r="F1710" s="38">
        <v>79</v>
      </c>
      <c r="G1710" s="38" t="s">
        <v>23</v>
      </c>
      <c r="H1710" s="42">
        <v>2710.2</v>
      </c>
      <c r="I1710" s="57"/>
      <c r="J1710" s="44">
        <v>43460</v>
      </c>
      <c r="K1710" s="42">
        <v>0</v>
      </c>
      <c r="L1710" s="42">
        <v>1780.11</v>
      </c>
      <c r="M1710" s="44">
        <v>45199</v>
      </c>
      <c r="N1710" s="42">
        <v>930.09</v>
      </c>
      <c r="O1710" s="42">
        <v>0</v>
      </c>
      <c r="P1710" s="45">
        <v>0.13</v>
      </c>
      <c r="Q1710" s="42">
        <v>0</v>
      </c>
      <c r="R1710" s="42">
        <v>0</v>
      </c>
      <c r="S1710" s="42">
        <v>930.09</v>
      </c>
      <c r="T1710" s="38">
        <v>5000</v>
      </c>
      <c r="U1710" s="14">
        <f>S1710/H1710</f>
        <v>0.34318131503210098</v>
      </c>
      <c r="V1710" s="19"/>
      <c r="W1710" s="19"/>
      <c r="X1710" s="37" t="s">
        <v>3458</v>
      </c>
    </row>
    <row r="1711" spans="1:24" s="3" customFormat="1" ht="16.5" customHeight="1">
      <c r="A1711" s="38">
        <v>210</v>
      </c>
      <c r="B1711" s="39">
        <v>10743</v>
      </c>
      <c r="C1711" s="38">
        <v>10301290</v>
      </c>
      <c r="D1711" s="40" t="s">
        <v>557</v>
      </c>
      <c r="E1711" s="58">
        <v>1</v>
      </c>
      <c r="F1711" s="38">
        <v>79</v>
      </c>
      <c r="G1711" s="38" t="s">
        <v>23</v>
      </c>
      <c r="H1711" s="42">
        <v>3504.27</v>
      </c>
      <c r="I1711" s="57"/>
      <c r="J1711" s="44">
        <v>43460</v>
      </c>
      <c r="K1711" s="42">
        <v>0</v>
      </c>
      <c r="L1711" s="42">
        <v>2301.66</v>
      </c>
      <c r="M1711" s="44">
        <v>45199</v>
      </c>
      <c r="N1711" s="42">
        <f>H1711-L1711</f>
        <v>1202.6100000000001</v>
      </c>
      <c r="O1711" s="42">
        <v>0</v>
      </c>
      <c r="P1711" s="45">
        <v>0.13</v>
      </c>
      <c r="Q1711" s="42">
        <v>0</v>
      </c>
      <c r="R1711" s="42">
        <v>0</v>
      </c>
      <c r="S1711" s="42">
        <f>N1711</f>
        <v>1202.6100000000001</v>
      </c>
      <c r="T1711" s="38">
        <v>2101</v>
      </c>
      <c r="U1711" s="14">
        <f>S1711/H1711</f>
        <v>0.34318417245246519</v>
      </c>
      <c r="V1711" s="19"/>
      <c r="W1711" s="19"/>
      <c r="X1711" s="37" t="s">
        <v>3463</v>
      </c>
    </row>
    <row r="1712" spans="1:24" s="3" customFormat="1" ht="16.5" customHeight="1">
      <c r="A1712" s="38">
        <v>20</v>
      </c>
      <c r="B1712" s="39">
        <v>10712</v>
      </c>
      <c r="C1712" s="38">
        <v>10284786</v>
      </c>
      <c r="D1712" s="40" t="s">
        <v>204</v>
      </c>
      <c r="E1712" s="38">
        <v>3</v>
      </c>
      <c r="F1712" s="38">
        <v>79</v>
      </c>
      <c r="G1712" s="38" t="s">
        <v>23</v>
      </c>
      <c r="H1712" s="42">
        <v>785.7</v>
      </c>
      <c r="I1712" s="57"/>
      <c r="J1712" s="44">
        <v>43460</v>
      </c>
      <c r="K1712" s="42">
        <v>0</v>
      </c>
      <c r="L1712" s="42">
        <v>516.05999999999995</v>
      </c>
      <c r="M1712" s="44">
        <v>45199</v>
      </c>
      <c r="N1712" s="42">
        <v>269.64</v>
      </c>
      <c r="O1712" s="42">
        <v>0</v>
      </c>
      <c r="P1712" s="45">
        <v>0.13</v>
      </c>
      <c r="Q1712" s="42">
        <v>0</v>
      </c>
      <c r="R1712" s="42">
        <v>0</v>
      </c>
      <c r="S1712" s="42">
        <v>269.64</v>
      </c>
      <c r="T1712" s="38">
        <v>5000</v>
      </c>
      <c r="U1712" s="14">
        <f>S1712/H1712</f>
        <v>0.34318442153493695</v>
      </c>
      <c r="V1712" s="19"/>
      <c r="W1712" s="19"/>
      <c r="X1712" s="37" t="s">
        <v>3458</v>
      </c>
    </row>
    <row r="1713" spans="1:37" s="3" customFormat="1" ht="16.5" customHeight="1">
      <c r="A1713" s="38">
        <v>104</v>
      </c>
      <c r="B1713" s="39">
        <v>10709</v>
      </c>
      <c r="C1713" s="38">
        <v>10310289</v>
      </c>
      <c r="D1713" s="40" t="s">
        <v>77</v>
      </c>
      <c r="E1713" s="38">
        <v>2</v>
      </c>
      <c r="F1713" s="38">
        <v>79</v>
      </c>
      <c r="G1713" s="38" t="s">
        <v>23</v>
      </c>
      <c r="H1713" s="42">
        <v>1042</v>
      </c>
      <c r="I1713" s="57"/>
      <c r="J1713" s="44">
        <v>43460</v>
      </c>
      <c r="K1713" s="42">
        <v>0</v>
      </c>
      <c r="L1713" s="42">
        <v>684.4</v>
      </c>
      <c r="M1713" s="44">
        <v>45199</v>
      </c>
      <c r="N1713" s="42">
        <v>357.6</v>
      </c>
      <c r="O1713" s="42">
        <v>0</v>
      </c>
      <c r="P1713" s="45">
        <v>0.13</v>
      </c>
      <c r="Q1713" s="42">
        <v>0</v>
      </c>
      <c r="R1713" s="42">
        <v>0</v>
      </c>
      <c r="S1713" s="42">
        <v>357.6</v>
      </c>
      <c r="T1713" s="38">
        <v>2506</v>
      </c>
      <c r="U1713" s="14">
        <f>S1713/H1713</f>
        <v>0.3431861804222649</v>
      </c>
      <c r="V1713" s="19"/>
      <c r="W1713" s="19"/>
      <c r="X1713" s="37" t="s">
        <v>3456</v>
      </c>
    </row>
    <row r="1714" spans="1:37" s="3" customFormat="1" ht="16.5" customHeight="1">
      <c r="A1714" s="38">
        <v>19</v>
      </c>
      <c r="B1714" s="39">
        <v>10712</v>
      </c>
      <c r="C1714" s="38">
        <v>10284782</v>
      </c>
      <c r="D1714" s="40" t="s">
        <v>203</v>
      </c>
      <c r="E1714" s="38">
        <v>15</v>
      </c>
      <c r="F1714" s="38">
        <v>79</v>
      </c>
      <c r="G1714" s="38" t="s">
        <v>23</v>
      </c>
      <c r="H1714" s="42">
        <v>697.05</v>
      </c>
      <c r="I1714" s="57"/>
      <c r="J1714" s="44">
        <v>43460</v>
      </c>
      <c r="K1714" s="42">
        <v>0</v>
      </c>
      <c r="L1714" s="42">
        <v>457.83</v>
      </c>
      <c r="M1714" s="44">
        <v>45199</v>
      </c>
      <c r="N1714" s="42">
        <v>239.22</v>
      </c>
      <c r="O1714" s="42">
        <v>0</v>
      </c>
      <c r="P1714" s="45">
        <v>0.13</v>
      </c>
      <c r="Q1714" s="42">
        <v>0</v>
      </c>
      <c r="R1714" s="42">
        <v>0</v>
      </c>
      <c r="S1714" s="42">
        <v>239.22</v>
      </c>
      <c r="T1714" s="38">
        <v>5000</v>
      </c>
      <c r="U1714" s="14">
        <f>S1714/H1714</f>
        <v>0.34318915429309232</v>
      </c>
      <c r="V1714" s="19"/>
      <c r="W1714" s="19"/>
      <c r="X1714" s="37" t="s">
        <v>3458</v>
      </c>
    </row>
    <row r="1715" spans="1:37" s="3" customFormat="1" ht="16.5" customHeight="1">
      <c r="A1715" s="38">
        <v>276</v>
      </c>
      <c r="B1715" s="39">
        <v>10746</v>
      </c>
      <c r="C1715" s="38">
        <v>10310877</v>
      </c>
      <c r="D1715" s="40" t="s">
        <v>612</v>
      </c>
      <c r="E1715" s="58">
        <v>3</v>
      </c>
      <c r="F1715" s="38">
        <v>79</v>
      </c>
      <c r="G1715" s="38" t="s">
        <v>23</v>
      </c>
      <c r="H1715" s="42">
        <v>1563</v>
      </c>
      <c r="I1715" s="57"/>
      <c r="J1715" s="44">
        <v>43460</v>
      </c>
      <c r="K1715" s="42">
        <v>0</v>
      </c>
      <c r="L1715" s="42">
        <v>1026.5899999999999</v>
      </c>
      <c r="M1715" s="44">
        <v>45199</v>
      </c>
      <c r="N1715" s="42">
        <f>H1715-K1715-L1715</f>
        <v>536.41000000000008</v>
      </c>
      <c r="O1715" s="42">
        <v>0</v>
      </c>
      <c r="P1715" s="45">
        <v>0.13</v>
      </c>
      <c r="Q1715" s="42">
        <v>0</v>
      </c>
      <c r="R1715" s="42">
        <v>0</v>
      </c>
      <c r="S1715" s="42">
        <f>N1715-R1715</f>
        <v>536.41000000000008</v>
      </c>
      <c r="T1715" s="38">
        <v>2506</v>
      </c>
      <c r="U1715" s="14">
        <f>S1715/H1715</f>
        <v>0.34319257837492007</v>
      </c>
      <c r="V1715" s="19"/>
      <c r="W1715" s="19"/>
      <c r="X1715" s="37" t="s">
        <v>3463</v>
      </c>
    </row>
    <row r="1716" spans="1:37" s="3" customFormat="1" ht="16.5" customHeight="1">
      <c r="A1716" s="38">
        <v>229</v>
      </c>
      <c r="B1716" s="39">
        <v>10744</v>
      </c>
      <c r="C1716" s="38">
        <v>10294119</v>
      </c>
      <c r="D1716" s="40" t="s">
        <v>343</v>
      </c>
      <c r="E1716" s="58">
        <v>2</v>
      </c>
      <c r="F1716" s="38">
        <v>79</v>
      </c>
      <c r="G1716" s="38" t="s">
        <v>23</v>
      </c>
      <c r="H1716" s="42">
        <v>760</v>
      </c>
      <c r="I1716" s="57"/>
      <c r="J1716" s="44">
        <v>43460</v>
      </c>
      <c r="K1716" s="42">
        <v>0</v>
      </c>
      <c r="L1716" s="42">
        <v>499.16</v>
      </c>
      <c r="M1716" s="44">
        <v>45199</v>
      </c>
      <c r="N1716" s="42">
        <f>H1716-K1716-L1716</f>
        <v>260.83999999999997</v>
      </c>
      <c r="O1716" s="42">
        <v>0</v>
      </c>
      <c r="P1716" s="45">
        <v>0.13</v>
      </c>
      <c r="Q1716" s="42">
        <v>0</v>
      </c>
      <c r="R1716" s="42">
        <v>0</v>
      </c>
      <c r="S1716" s="42">
        <f>N1716</f>
        <v>260.83999999999997</v>
      </c>
      <c r="T1716" s="38">
        <v>2506</v>
      </c>
      <c r="U1716" s="14">
        <f>S1716/H1716</f>
        <v>0.34321052631578947</v>
      </c>
      <c r="V1716" s="19"/>
      <c r="W1716" s="19"/>
      <c r="X1716" s="37" t="s">
        <v>3463</v>
      </c>
    </row>
    <row r="1717" spans="1:37" s="3" customFormat="1" ht="16.5" customHeight="1">
      <c r="A1717" s="38">
        <v>125</v>
      </c>
      <c r="B1717" s="39">
        <v>10736</v>
      </c>
      <c r="C1717" s="38">
        <v>10284148</v>
      </c>
      <c r="D1717" s="40" t="s">
        <v>1912</v>
      </c>
      <c r="E1717" s="38">
        <v>87</v>
      </c>
      <c r="F1717" s="38">
        <v>91</v>
      </c>
      <c r="G1717" s="38" t="s">
        <v>23</v>
      </c>
      <c r="H1717" s="42">
        <v>19534.11</v>
      </c>
      <c r="I1717" s="49"/>
      <c r="J1717" s="44">
        <v>43094</v>
      </c>
      <c r="K1717" s="42">
        <v>0</v>
      </c>
      <c r="L1717" s="42">
        <v>12822.65</v>
      </c>
      <c r="M1717" s="44">
        <v>45107</v>
      </c>
      <c r="N1717" s="42">
        <f>H1717-K1717-L1717</f>
        <v>6711.4600000000009</v>
      </c>
      <c r="O1717" s="42">
        <v>0</v>
      </c>
      <c r="P1717" s="45">
        <v>0.13</v>
      </c>
      <c r="Q1717" s="42">
        <v>0</v>
      </c>
      <c r="R1717" s="42">
        <v>0</v>
      </c>
      <c r="S1717" s="42">
        <f>N1717-R1717</f>
        <v>6711.4600000000009</v>
      </c>
      <c r="T1717" s="38">
        <v>5000</v>
      </c>
      <c r="U1717" s="14">
        <f>S1717/H1717</f>
        <v>0.34357644141453081</v>
      </c>
      <c r="V1717" s="19"/>
      <c r="W1717" s="19"/>
      <c r="X1717" s="37" t="s">
        <v>3461</v>
      </c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</row>
    <row r="1718" spans="1:37" s="3" customFormat="1" ht="16.5" customHeight="1">
      <c r="A1718" s="38">
        <v>127</v>
      </c>
      <c r="B1718" s="39">
        <v>10736</v>
      </c>
      <c r="C1718" s="38">
        <v>10284150</v>
      </c>
      <c r="D1718" s="40" t="s">
        <v>1914</v>
      </c>
      <c r="E1718" s="31">
        <v>17</v>
      </c>
      <c r="F1718" s="38">
        <v>91</v>
      </c>
      <c r="G1718" s="38" t="s">
        <v>23</v>
      </c>
      <c r="H1718" s="42">
        <v>38388.04</v>
      </c>
      <c r="I1718" s="49"/>
      <c r="J1718" s="44">
        <v>43094</v>
      </c>
      <c r="K1718" s="42">
        <v>0</v>
      </c>
      <c r="L1718" s="42">
        <v>25198.75</v>
      </c>
      <c r="M1718" s="44">
        <v>45107</v>
      </c>
      <c r="N1718" s="42">
        <f>H1718-K1718-L1718</f>
        <v>13189.29</v>
      </c>
      <c r="O1718" s="42">
        <v>0</v>
      </c>
      <c r="P1718" s="45">
        <v>0.13</v>
      </c>
      <c r="Q1718" s="42">
        <v>0</v>
      </c>
      <c r="R1718" s="42">
        <v>0</v>
      </c>
      <c r="S1718" s="42">
        <f>N1718-R1718</f>
        <v>13189.29</v>
      </c>
      <c r="T1718" s="38">
        <v>5000</v>
      </c>
      <c r="U1718" s="14">
        <f>S1718/H1718</f>
        <v>0.34357810401364591</v>
      </c>
      <c r="V1718" s="19"/>
      <c r="W1718" s="19"/>
      <c r="X1718" s="37" t="s">
        <v>3461</v>
      </c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</row>
    <row r="1719" spans="1:37" s="3" customFormat="1" ht="16.5" customHeight="1">
      <c r="A1719" s="38">
        <v>126</v>
      </c>
      <c r="B1719" s="39">
        <v>10736</v>
      </c>
      <c r="C1719" s="38">
        <v>10284149</v>
      </c>
      <c r="D1719" s="40" t="s">
        <v>1913</v>
      </c>
      <c r="E1719" s="38">
        <v>87</v>
      </c>
      <c r="F1719" s="38">
        <v>91</v>
      </c>
      <c r="G1719" s="38" t="s">
        <v>23</v>
      </c>
      <c r="H1719" s="42">
        <v>24328.68</v>
      </c>
      <c r="I1719" s="49"/>
      <c r="J1719" s="44">
        <v>43094</v>
      </c>
      <c r="K1719" s="42">
        <v>0</v>
      </c>
      <c r="L1719" s="42">
        <v>15969.83</v>
      </c>
      <c r="M1719" s="44">
        <v>45107</v>
      </c>
      <c r="N1719" s="42">
        <f>H1719-K1719-L1719</f>
        <v>8358.85</v>
      </c>
      <c r="O1719" s="42">
        <v>0</v>
      </c>
      <c r="P1719" s="45">
        <v>0.13</v>
      </c>
      <c r="Q1719" s="42">
        <v>0</v>
      </c>
      <c r="R1719" s="42">
        <v>0</v>
      </c>
      <c r="S1719" s="42">
        <f>N1719-R1719</f>
        <v>8358.85</v>
      </c>
      <c r="T1719" s="38">
        <v>5000</v>
      </c>
      <c r="U1719" s="14">
        <f>S1719/H1719</f>
        <v>0.34358008737013274</v>
      </c>
      <c r="V1719" s="19"/>
      <c r="W1719" s="19"/>
      <c r="X1719" s="37" t="s">
        <v>3461</v>
      </c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</row>
    <row r="1720" spans="1:37" s="3" customFormat="1" ht="16.5" customHeight="1">
      <c r="A1720" s="38">
        <v>205</v>
      </c>
      <c r="B1720" s="39">
        <v>40708</v>
      </c>
      <c r="C1720" s="38">
        <v>10277602</v>
      </c>
      <c r="D1720" s="40" t="s">
        <v>1695</v>
      </c>
      <c r="E1720" s="38">
        <v>18</v>
      </c>
      <c r="F1720" s="38">
        <v>63</v>
      </c>
      <c r="G1720" s="38" t="s">
        <v>83</v>
      </c>
      <c r="H1720" s="42">
        <v>8367.34</v>
      </c>
      <c r="I1720" s="49"/>
      <c r="J1720" s="44">
        <v>43860</v>
      </c>
      <c r="K1720" s="42">
        <v>0</v>
      </c>
      <c r="L1720" s="42">
        <v>5173.01</v>
      </c>
      <c r="M1720" s="44">
        <v>45107</v>
      </c>
      <c r="N1720" s="42">
        <f>H1720-K1720-L1720</f>
        <v>3194.33</v>
      </c>
      <c r="O1720" s="42">
        <v>360</v>
      </c>
      <c r="P1720" s="45">
        <v>0.13</v>
      </c>
      <c r="Q1720" s="42">
        <v>41.42</v>
      </c>
      <c r="R1720" s="42">
        <v>318.58</v>
      </c>
      <c r="S1720" s="42">
        <f>N1720-R1720</f>
        <v>2875.75</v>
      </c>
      <c r="T1720" s="38">
        <v>5000</v>
      </c>
      <c r="U1720" s="14">
        <f>S1720/H1720</f>
        <v>0.34368748013108108</v>
      </c>
      <c r="V1720" s="19"/>
      <c r="W1720" s="19"/>
      <c r="X1720" s="37" t="s">
        <v>3467</v>
      </c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</row>
    <row r="1721" spans="1:37" s="3" customFormat="1" ht="16.5" customHeight="1">
      <c r="A1721" s="38">
        <v>693</v>
      </c>
      <c r="B1721" s="39">
        <v>10738</v>
      </c>
      <c r="C1721" s="38">
        <v>10286074</v>
      </c>
      <c r="D1721" s="40" t="s">
        <v>476</v>
      </c>
      <c r="E1721" s="58">
        <v>1</v>
      </c>
      <c r="F1721" s="38">
        <v>74</v>
      </c>
      <c r="G1721" s="38" t="s">
        <v>23</v>
      </c>
      <c r="H1721" s="42">
        <v>2094.02</v>
      </c>
      <c r="I1721" s="37"/>
      <c r="J1721" s="44">
        <v>43613</v>
      </c>
      <c r="K1721" s="42">
        <v>0</v>
      </c>
      <c r="L1721" s="42">
        <v>1374.29</v>
      </c>
      <c r="M1721" s="44">
        <v>45207</v>
      </c>
      <c r="N1721" s="42">
        <v>719.73</v>
      </c>
      <c r="O1721" s="42">
        <v>0</v>
      </c>
      <c r="P1721" s="45">
        <f>IF(J1721&lt;DATEVALUE("2009-1-1"),3%,13%)</f>
        <v>0.13</v>
      </c>
      <c r="Q1721" s="42">
        <f>IF(P1721=13%,ROUND(O1721/(1+P1721)*P1721,2),ROUND(O1721/(1+0.03)*0.02,2))</f>
        <v>0</v>
      </c>
      <c r="R1721" s="42">
        <f>O1721-Q1721</f>
        <v>0</v>
      </c>
      <c r="S1721" s="42">
        <f>N1721-R1721</f>
        <v>719.73</v>
      </c>
      <c r="T1721" s="38">
        <v>5000</v>
      </c>
      <c r="U1721" s="14">
        <f>S1721/H1721</f>
        <v>0.34370731893678191</v>
      </c>
      <c r="V1721" s="19"/>
      <c r="W1721" s="19"/>
      <c r="X1721" s="37" t="s">
        <v>3461</v>
      </c>
    </row>
    <row r="1722" spans="1:37" s="3" customFormat="1" ht="16.5" customHeight="1">
      <c r="A1722" s="38">
        <v>119</v>
      </c>
      <c r="B1722" s="39">
        <v>10733</v>
      </c>
      <c r="C1722" s="38">
        <v>10290080</v>
      </c>
      <c r="D1722" s="40" t="s">
        <v>229</v>
      </c>
      <c r="E1722" s="58">
        <v>1</v>
      </c>
      <c r="F1722" s="38">
        <v>74</v>
      </c>
      <c r="G1722" s="38" t="s">
        <v>23</v>
      </c>
      <c r="H1722" s="42">
        <v>2094.02</v>
      </c>
      <c r="I1722" s="37"/>
      <c r="J1722" s="44">
        <v>43613</v>
      </c>
      <c r="K1722" s="42">
        <v>0</v>
      </c>
      <c r="L1722" s="42">
        <v>1374.29</v>
      </c>
      <c r="M1722" s="44">
        <v>45211</v>
      </c>
      <c r="N1722" s="42">
        <v>719.73</v>
      </c>
      <c r="O1722" s="42">
        <v>0</v>
      </c>
      <c r="P1722" s="45">
        <f>IF(J1722&lt;DATEVALUE("2009-1-1"),3%,13%)</f>
        <v>0.13</v>
      </c>
      <c r="Q1722" s="42">
        <f>IF(P1722=13%,ROUND(O1722/(1+P1722)*P1722,2),ROUND(O1722/(1+0.03)*0.02,2))</f>
        <v>0</v>
      </c>
      <c r="R1722" s="42">
        <f>O1722-Q1722</f>
        <v>0</v>
      </c>
      <c r="S1722" s="42">
        <f>N1722-R1722</f>
        <v>719.73</v>
      </c>
      <c r="T1722" s="38">
        <v>5000</v>
      </c>
      <c r="U1722" s="14">
        <f>S1722/H1722</f>
        <v>0.34370731893678191</v>
      </c>
      <c r="V1722" s="19"/>
      <c r="W1722" s="19"/>
      <c r="X1722" s="37" t="s">
        <v>3460</v>
      </c>
    </row>
    <row r="1723" spans="1:37" s="3" customFormat="1" ht="16.5" customHeight="1">
      <c r="A1723" s="38">
        <v>405</v>
      </c>
      <c r="B1723" s="39">
        <v>10745</v>
      </c>
      <c r="C1723" s="38">
        <v>10308403</v>
      </c>
      <c r="D1723" s="40" t="s">
        <v>229</v>
      </c>
      <c r="E1723" s="58">
        <v>1</v>
      </c>
      <c r="F1723" s="38">
        <v>74</v>
      </c>
      <c r="G1723" s="38" t="s">
        <v>23</v>
      </c>
      <c r="H1723" s="42">
        <v>2094.02</v>
      </c>
      <c r="I1723" s="37"/>
      <c r="J1723" s="44">
        <v>43613</v>
      </c>
      <c r="K1723" s="42">
        <v>0</v>
      </c>
      <c r="L1723" s="42">
        <v>1374.29</v>
      </c>
      <c r="M1723" s="44">
        <v>45219</v>
      </c>
      <c r="N1723" s="42">
        <v>719.73</v>
      </c>
      <c r="O1723" s="42">
        <v>0</v>
      </c>
      <c r="P1723" s="45">
        <f>IF(J1723&lt;DATEVALUE("2009-1-1"),3%,13%)</f>
        <v>0.13</v>
      </c>
      <c r="Q1723" s="42">
        <f>IF(P1723=13%,ROUND(O1723/(1+P1723)*P1723,2),ROUND(O1723/(1+0.03)*0.02,2))</f>
        <v>0</v>
      </c>
      <c r="R1723" s="42">
        <f>O1723-Q1723</f>
        <v>0</v>
      </c>
      <c r="S1723" s="42">
        <f>N1723-R1723</f>
        <v>719.73</v>
      </c>
      <c r="T1723" s="38">
        <v>5000</v>
      </c>
      <c r="U1723" s="14">
        <f>S1723/H1723</f>
        <v>0.34370731893678191</v>
      </c>
      <c r="V1723" s="19"/>
      <c r="W1723" s="19"/>
      <c r="X1723" s="37" t="s">
        <v>3463</v>
      </c>
    </row>
    <row r="1724" spans="1:37" s="3" customFormat="1" ht="16.5" customHeight="1">
      <c r="A1724" s="38">
        <v>696</v>
      </c>
      <c r="B1724" s="39">
        <v>10737</v>
      </c>
      <c r="C1724" s="38">
        <v>10287871</v>
      </c>
      <c r="D1724" s="40" t="s">
        <v>476</v>
      </c>
      <c r="E1724" s="58">
        <v>4</v>
      </c>
      <c r="F1724" s="38">
        <v>74</v>
      </c>
      <c r="G1724" s="38" t="s">
        <v>23</v>
      </c>
      <c r="H1724" s="42">
        <v>8376.07</v>
      </c>
      <c r="I1724" s="37"/>
      <c r="J1724" s="44">
        <v>43613</v>
      </c>
      <c r="K1724" s="42">
        <v>0</v>
      </c>
      <c r="L1724" s="42">
        <v>5497.15</v>
      </c>
      <c r="M1724" s="44">
        <v>45210</v>
      </c>
      <c r="N1724" s="42">
        <v>2878.92</v>
      </c>
      <c r="O1724" s="42">
        <v>0</v>
      </c>
      <c r="P1724" s="45">
        <f>IF(J1724&lt;DATEVALUE("2009-1-1"),3%,13%)</f>
        <v>0.13</v>
      </c>
      <c r="Q1724" s="42">
        <f>IF(P1724=13%,ROUND(O1724/(1+P1724)*P1724,2),ROUND(O1724/(1+0.03)*0.02,2))</f>
        <v>0</v>
      </c>
      <c r="R1724" s="42">
        <f>O1724-Q1724</f>
        <v>0</v>
      </c>
      <c r="S1724" s="42">
        <f>N1724-R1724</f>
        <v>2878.92</v>
      </c>
      <c r="T1724" s="38">
        <v>5000</v>
      </c>
      <c r="U1724" s="14">
        <f>S1724/H1724</f>
        <v>0.34370772928115456</v>
      </c>
      <c r="V1724" s="19"/>
      <c r="W1724" s="19"/>
      <c r="X1724" s="37" t="s">
        <v>3461</v>
      </c>
    </row>
    <row r="1725" spans="1:37" s="3" customFormat="1" ht="16.5" customHeight="1">
      <c r="A1725" s="38">
        <v>41</v>
      </c>
      <c r="B1725" s="39">
        <v>10719</v>
      </c>
      <c r="C1725" s="38">
        <v>10280892</v>
      </c>
      <c r="D1725" s="40" t="s">
        <v>476</v>
      </c>
      <c r="E1725" s="58">
        <v>2</v>
      </c>
      <c r="F1725" s="38">
        <v>74</v>
      </c>
      <c r="G1725" s="38" t="s">
        <v>23</v>
      </c>
      <c r="H1725" s="42">
        <v>4188.03</v>
      </c>
      <c r="I1725" s="37"/>
      <c r="J1725" s="44">
        <v>43613</v>
      </c>
      <c r="K1725" s="42">
        <v>0</v>
      </c>
      <c r="L1725" s="42">
        <v>2748.57</v>
      </c>
      <c r="M1725" s="44">
        <v>45215</v>
      </c>
      <c r="N1725" s="42">
        <v>1439.46</v>
      </c>
      <c r="O1725" s="42">
        <v>0</v>
      </c>
      <c r="P1725" s="45">
        <f>IF(J1725&lt;DATEVALUE("2009-1-1"),3%,13%)</f>
        <v>0.13</v>
      </c>
      <c r="Q1725" s="42">
        <f>IF(P1725=13%,ROUND(O1725/(1+P1725)*P1725,2),ROUND(O1725/(1+0.03)*0.02,2))</f>
        <v>0</v>
      </c>
      <c r="R1725" s="42">
        <f>O1725-Q1725</f>
        <v>0</v>
      </c>
      <c r="S1725" s="42">
        <f>N1725-R1725</f>
        <v>1439.46</v>
      </c>
      <c r="T1725" s="38">
        <v>5000</v>
      </c>
      <c r="U1725" s="14">
        <f>S1725/H1725</f>
        <v>0.34370813962650698</v>
      </c>
      <c r="V1725" s="19"/>
      <c r="W1725" s="19"/>
      <c r="X1725" s="37" t="s">
        <v>3478</v>
      </c>
    </row>
    <row r="1726" spans="1:37" s="3" customFormat="1" ht="16.5" customHeight="1">
      <c r="A1726" s="38">
        <v>25</v>
      </c>
      <c r="B1726" s="39">
        <v>10746</v>
      </c>
      <c r="C1726" s="38">
        <v>10311030</v>
      </c>
      <c r="D1726" s="40" t="s">
        <v>622</v>
      </c>
      <c r="E1726" s="38">
        <v>6</v>
      </c>
      <c r="F1726" s="38">
        <v>103</v>
      </c>
      <c r="G1726" s="38" t="s">
        <v>23</v>
      </c>
      <c r="H1726" s="42">
        <v>11702.04</v>
      </c>
      <c r="I1726" s="2"/>
      <c r="J1726" s="44">
        <v>42726</v>
      </c>
      <c r="K1726" s="42">
        <v>0</v>
      </c>
      <c r="L1726" s="42">
        <v>7669.14</v>
      </c>
      <c r="M1726" s="44">
        <v>44985</v>
      </c>
      <c r="N1726" s="42">
        <f>H1726-K1726-L1726</f>
        <v>4032.9000000000005</v>
      </c>
      <c r="O1726" s="42">
        <v>10</v>
      </c>
      <c r="P1726" s="45">
        <v>0.13</v>
      </c>
      <c r="Q1726" s="42">
        <v>1.1499999999999999</v>
      </c>
      <c r="R1726" s="42">
        <v>8.85</v>
      </c>
      <c r="S1726" s="42">
        <f>N1726-R1726</f>
        <v>4024.0500000000006</v>
      </c>
      <c r="T1726" s="38">
        <v>2101</v>
      </c>
      <c r="U1726" s="14">
        <f>S1726/H1726</f>
        <v>0.34387593957976559</v>
      </c>
      <c r="V1726" s="19"/>
      <c r="W1726" s="19"/>
      <c r="X1726" s="37" t="s">
        <v>3463</v>
      </c>
    </row>
    <row r="1727" spans="1:37" s="3" customFormat="1" ht="16.5" customHeight="1">
      <c r="A1727" s="38">
        <v>497</v>
      </c>
      <c r="B1727" s="39">
        <v>10736</v>
      </c>
      <c r="C1727" s="38">
        <v>10337959</v>
      </c>
      <c r="D1727" s="40" t="s">
        <v>825</v>
      </c>
      <c r="E1727" s="38">
        <v>8</v>
      </c>
      <c r="F1727" s="38">
        <v>44</v>
      </c>
      <c r="G1727" s="38" t="s">
        <v>266</v>
      </c>
      <c r="H1727" s="42">
        <v>3719.37</v>
      </c>
      <c r="I1727" s="55"/>
      <c r="J1727" s="44">
        <v>44469</v>
      </c>
      <c r="K1727" s="42">
        <v>84.53</v>
      </c>
      <c r="L1727" s="42">
        <v>1775.14</v>
      </c>
      <c r="M1727" s="44">
        <v>45138</v>
      </c>
      <c r="N1727" s="42">
        <f>H1727-K1727-L1727</f>
        <v>1859.6999999999996</v>
      </c>
      <c r="O1727" s="42">
        <v>656</v>
      </c>
      <c r="P1727" s="45">
        <v>0.13</v>
      </c>
      <c r="Q1727" s="42">
        <v>75.47</v>
      </c>
      <c r="R1727" s="42">
        <v>580.53</v>
      </c>
      <c r="S1727" s="42">
        <v>1279.17</v>
      </c>
      <c r="T1727" s="38">
        <v>5000</v>
      </c>
      <c r="U1727" s="14">
        <f>S1727/H1727</f>
        <v>0.3439211479363441</v>
      </c>
      <c r="V1727" s="19"/>
      <c r="W1727" s="19"/>
      <c r="X1727" s="37" t="s">
        <v>3461</v>
      </c>
    </row>
    <row r="1728" spans="1:37" s="3" customFormat="1" ht="16.5" customHeight="1">
      <c r="A1728" s="38">
        <v>22</v>
      </c>
      <c r="B1728" s="39">
        <v>10746</v>
      </c>
      <c r="C1728" s="38">
        <v>10311014</v>
      </c>
      <c r="D1728" s="40" t="s">
        <v>270</v>
      </c>
      <c r="E1728" s="38">
        <v>6</v>
      </c>
      <c r="F1728" s="38">
        <v>103</v>
      </c>
      <c r="G1728" s="38" t="s">
        <v>23</v>
      </c>
      <c r="H1728" s="42">
        <v>13739.76</v>
      </c>
      <c r="I1728" s="2"/>
      <c r="J1728" s="44">
        <v>42726</v>
      </c>
      <c r="K1728" s="42">
        <v>0</v>
      </c>
      <c r="L1728" s="42">
        <v>9004.6</v>
      </c>
      <c r="M1728" s="44">
        <v>44985</v>
      </c>
      <c r="N1728" s="42">
        <f>H1728-K1728-L1728</f>
        <v>4735.16</v>
      </c>
      <c r="O1728" s="42">
        <v>10</v>
      </c>
      <c r="P1728" s="45">
        <v>0.13</v>
      </c>
      <c r="Q1728" s="42">
        <v>1.1499999999999999</v>
      </c>
      <c r="R1728" s="42">
        <v>8.85</v>
      </c>
      <c r="S1728" s="42">
        <f>N1728-R1728</f>
        <v>4726.3099999999995</v>
      </c>
      <c r="T1728" s="38">
        <v>2101</v>
      </c>
      <c r="U1728" s="14">
        <f>S1728/H1728</f>
        <v>0.34398781346981311</v>
      </c>
      <c r="V1728" s="19"/>
      <c r="W1728" s="19"/>
      <c r="X1728" s="37" t="s">
        <v>3463</v>
      </c>
    </row>
    <row r="1729" spans="1:37" s="3" customFormat="1" ht="16.5" customHeight="1">
      <c r="A1729" s="38">
        <v>87</v>
      </c>
      <c r="B1729" s="39">
        <v>10745</v>
      </c>
      <c r="C1729" s="38">
        <v>10308641</v>
      </c>
      <c r="D1729" s="40" t="s">
        <v>2213</v>
      </c>
      <c r="E1729" s="38">
        <v>23</v>
      </c>
      <c r="F1729" s="38">
        <v>90</v>
      </c>
      <c r="G1729" s="38" t="s">
        <v>23</v>
      </c>
      <c r="H1729" s="42">
        <v>11998.63</v>
      </c>
      <c r="I1729" s="2"/>
      <c r="J1729" s="44">
        <v>43124</v>
      </c>
      <c r="K1729" s="42">
        <v>0</v>
      </c>
      <c r="L1729" s="42">
        <v>7694.11</v>
      </c>
      <c r="M1729" s="44">
        <v>45077</v>
      </c>
      <c r="N1729" s="42">
        <f>H1729-K1729-L1729</f>
        <v>4304.5199999999995</v>
      </c>
      <c r="O1729" s="42">
        <v>200</v>
      </c>
      <c r="P1729" s="45">
        <v>0.13</v>
      </c>
      <c r="Q1729" s="42">
        <v>23.01</v>
      </c>
      <c r="R1729" s="42">
        <v>176.99</v>
      </c>
      <c r="S1729" s="42">
        <f>N1729-R1729</f>
        <v>4127.53</v>
      </c>
      <c r="T1729" s="38">
        <v>5000</v>
      </c>
      <c r="U1729" s="14">
        <f>S1729/H1729</f>
        <v>0.34400010667884584</v>
      </c>
      <c r="V1729" s="19"/>
      <c r="W1729" s="19"/>
      <c r="X1729" s="37" t="s">
        <v>3463</v>
      </c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</row>
    <row r="1730" spans="1:37" s="3" customFormat="1" ht="16.5" customHeight="1">
      <c r="A1730" s="38">
        <v>40</v>
      </c>
      <c r="B1730" s="39">
        <v>10744</v>
      </c>
      <c r="C1730" s="38">
        <v>10293915</v>
      </c>
      <c r="D1730" s="40" t="s">
        <v>863</v>
      </c>
      <c r="E1730" s="38">
        <v>4</v>
      </c>
      <c r="F1730" s="38">
        <v>99</v>
      </c>
      <c r="G1730" s="38" t="s">
        <v>23</v>
      </c>
      <c r="H1730" s="42">
        <v>3415.28</v>
      </c>
      <c r="I1730" s="2"/>
      <c r="J1730" s="44">
        <v>42853</v>
      </c>
      <c r="K1730" s="42">
        <v>0</v>
      </c>
      <c r="L1730" s="42">
        <v>2222.4699999999998</v>
      </c>
      <c r="M1730" s="44">
        <v>45016</v>
      </c>
      <c r="N1730" s="42">
        <f>H1730-K1730-L1730</f>
        <v>1192.8100000000004</v>
      </c>
      <c r="O1730" s="42">
        <v>20</v>
      </c>
      <c r="P1730" s="45">
        <v>0.13</v>
      </c>
      <c r="Q1730" s="42">
        <v>2.2999999999999998</v>
      </c>
      <c r="R1730" s="42">
        <v>17.7</v>
      </c>
      <c r="S1730" s="42">
        <v>1175.1099999999999</v>
      </c>
      <c r="T1730" s="38">
        <v>2106</v>
      </c>
      <c r="U1730" s="14">
        <f>S1730/H1730</f>
        <v>0.3440742779508561</v>
      </c>
      <c r="V1730" s="19"/>
      <c r="W1730" s="19"/>
      <c r="X1730" s="37" t="s">
        <v>3463</v>
      </c>
    </row>
    <row r="1731" spans="1:37" s="3" customFormat="1" ht="16.5" customHeight="1">
      <c r="A1731" s="38">
        <v>37</v>
      </c>
      <c r="B1731" s="39">
        <v>10754</v>
      </c>
      <c r="C1731" s="38">
        <v>10296184</v>
      </c>
      <c r="D1731" s="40" t="s">
        <v>1194</v>
      </c>
      <c r="E1731" s="38">
        <v>12</v>
      </c>
      <c r="F1731" s="38">
        <v>87</v>
      </c>
      <c r="G1731" s="38" t="s">
        <v>23</v>
      </c>
      <c r="H1731" s="42">
        <v>38461.56</v>
      </c>
      <c r="I1731" s="53"/>
      <c r="J1731" s="44">
        <v>43215</v>
      </c>
      <c r="K1731" s="42">
        <v>0</v>
      </c>
      <c r="L1731" s="42">
        <v>25211.57</v>
      </c>
      <c r="M1731" s="44">
        <v>45138</v>
      </c>
      <c r="N1731" s="42">
        <f>H1731-K1731-L1731</f>
        <v>13249.989999999998</v>
      </c>
      <c r="O1731" s="42">
        <v>0</v>
      </c>
      <c r="P1731" s="45">
        <v>0.13</v>
      </c>
      <c r="Q1731" s="42">
        <v>0</v>
      </c>
      <c r="R1731" s="42">
        <v>0</v>
      </c>
      <c r="S1731" s="42">
        <v>13249.99</v>
      </c>
      <c r="T1731" s="38">
        <v>2101</v>
      </c>
      <c r="U1731" s="14">
        <f>S1731/H1731</f>
        <v>0.34449954708025365</v>
      </c>
      <c r="V1731" s="19"/>
      <c r="W1731" s="19"/>
      <c r="X1731" s="37" t="s">
        <v>3464</v>
      </c>
    </row>
    <row r="1732" spans="1:37" s="3" customFormat="1" ht="16.5" customHeight="1">
      <c r="A1732" s="38">
        <v>95</v>
      </c>
      <c r="B1732" s="39">
        <v>10730</v>
      </c>
      <c r="C1732" s="38">
        <v>10289729</v>
      </c>
      <c r="D1732" s="40" t="s">
        <v>1055</v>
      </c>
      <c r="E1732" s="38">
        <v>2</v>
      </c>
      <c r="F1732" s="38">
        <v>79</v>
      </c>
      <c r="G1732" s="38" t="s">
        <v>23</v>
      </c>
      <c r="H1732" s="42">
        <v>3686.68</v>
      </c>
      <c r="I1732" s="56"/>
      <c r="J1732" s="44">
        <v>43460</v>
      </c>
      <c r="K1732" s="42">
        <v>0</v>
      </c>
      <c r="L1732" s="42">
        <v>2372.35</v>
      </c>
      <c r="M1732" s="44">
        <v>45169</v>
      </c>
      <c r="N1732" s="42">
        <f>H1732-K1732-L1732</f>
        <v>1314.33</v>
      </c>
      <c r="O1732" s="42">
        <v>50</v>
      </c>
      <c r="P1732" s="45">
        <v>0.13</v>
      </c>
      <c r="Q1732" s="42">
        <v>5.75</v>
      </c>
      <c r="R1732" s="42">
        <v>44.25</v>
      </c>
      <c r="S1732" s="42">
        <v>1270.08</v>
      </c>
      <c r="T1732" s="38">
        <v>2106</v>
      </c>
      <c r="U1732" s="14">
        <f>S1732/H1732</f>
        <v>0.34450508316425621</v>
      </c>
      <c r="V1732" s="19"/>
      <c r="W1732" s="19"/>
      <c r="X1732" s="37" t="s">
        <v>3459</v>
      </c>
    </row>
    <row r="1733" spans="1:37" s="3" customFormat="1" ht="16.5" customHeight="1">
      <c r="A1733" s="38">
        <v>176</v>
      </c>
      <c r="B1733" s="39">
        <v>10703</v>
      </c>
      <c r="C1733" s="38">
        <v>10319892</v>
      </c>
      <c r="D1733" s="40" t="s">
        <v>2919</v>
      </c>
      <c r="E1733" s="58">
        <v>1</v>
      </c>
      <c r="F1733" s="38">
        <v>120</v>
      </c>
      <c r="G1733" s="38" t="s">
        <v>75</v>
      </c>
      <c r="H1733" s="42">
        <v>15159.3</v>
      </c>
      <c r="I1733" s="37"/>
      <c r="J1733" s="44">
        <v>42735</v>
      </c>
      <c r="K1733" s="42">
        <v>0</v>
      </c>
      <c r="L1733" s="42">
        <v>9840.86</v>
      </c>
      <c r="M1733" s="44">
        <v>45200</v>
      </c>
      <c r="N1733" s="42">
        <v>5318.44</v>
      </c>
      <c r="O1733" s="42">
        <v>100</v>
      </c>
      <c r="P1733" s="45">
        <f>IF(J1733&lt;DATEVALUE("2009-1-1"),3%,13%)</f>
        <v>0.13</v>
      </c>
      <c r="Q1733" s="42">
        <f>IF(P1733=13%,ROUND(O1733/(1+P1733)*P1733,2),ROUND(O1733/(1+0.03)*0.02,2))</f>
        <v>11.5</v>
      </c>
      <c r="R1733" s="42">
        <f>O1733-Q1733</f>
        <v>88.5</v>
      </c>
      <c r="S1733" s="42">
        <f>N1733-R1733</f>
        <v>5229.9399999999996</v>
      </c>
      <c r="T1733" s="38">
        <v>1802</v>
      </c>
      <c r="U1733" s="14">
        <f>S1733/H1733</f>
        <v>0.34499877962702763</v>
      </c>
      <c r="V1733" s="19"/>
      <c r="W1733" s="19"/>
      <c r="X1733" s="37" t="s">
        <v>3456</v>
      </c>
    </row>
    <row r="1734" spans="1:37" s="3" customFormat="1" ht="16.5" customHeight="1">
      <c r="A1734" s="38">
        <v>48</v>
      </c>
      <c r="B1734" s="39">
        <v>10741</v>
      </c>
      <c r="C1734" s="38">
        <v>10281816</v>
      </c>
      <c r="D1734" s="40" t="s">
        <v>2219</v>
      </c>
      <c r="E1734" s="38">
        <v>28</v>
      </c>
      <c r="F1734" s="38">
        <v>94</v>
      </c>
      <c r="G1734" s="38" t="s">
        <v>23</v>
      </c>
      <c r="H1734" s="42">
        <v>54223.12</v>
      </c>
      <c r="I1734" s="2"/>
      <c r="J1734" s="44">
        <v>43002</v>
      </c>
      <c r="K1734" s="42">
        <v>0</v>
      </c>
      <c r="L1734" s="42">
        <v>35514.6</v>
      </c>
      <c r="M1734" s="44">
        <v>45077</v>
      </c>
      <c r="N1734" s="42">
        <f>H1734-K1734-L1734</f>
        <v>18708.520000000004</v>
      </c>
      <c r="O1734" s="42">
        <v>0</v>
      </c>
      <c r="P1734" s="45">
        <v>0.13</v>
      </c>
      <c r="Q1734" s="42">
        <v>0</v>
      </c>
      <c r="R1734" s="42">
        <v>0</v>
      </c>
      <c r="S1734" s="42">
        <f>N1734-R1734</f>
        <v>18708.520000000004</v>
      </c>
      <c r="T1734" s="38">
        <v>2109</v>
      </c>
      <c r="U1734" s="14">
        <f>S1734/H1734</f>
        <v>0.34502846756143879</v>
      </c>
      <c r="V1734" s="19"/>
      <c r="W1734" s="19"/>
      <c r="X1734" s="37" t="s">
        <v>3462</v>
      </c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</row>
    <row r="1735" spans="1:37" s="3" customFormat="1" ht="16.5" customHeight="1">
      <c r="A1735" s="38">
        <v>61</v>
      </c>
      <c r="B1735" s="39">
        <v>10741</v>
      </c>
      <c r="C1735" s="38">
        <v>10281817</v>
      </c>
      <c r="D1735" s="40" t="s">
        <v>1010</v>
      </c>
      <c r="E1735" s="38">
        <v>1</v>
      </c>
      <c r="F1735" s="38">
        <v>94</v>
      </c>
      <c r="G1735" s="38" t="s">
        <v>23</v>
      </c>
      <c r="H1735" s="42">
        <v>4700</v>
      </c>
      <c r="I1735" s="2"/>
      <c r="J1735" s="44">
        <v>43002</v>
      </c>
      <c r="K1735" s="42">
        <v>0</v>
      </c>
      <c r="L1735" s="42">
        <v>3078.33</v>
      </c>
      <c r="M1735" s="44">
        <v>45077</v>
      </c>
      <c r="N1735" s="42">
        <f>H1735-K1735-L1735</f>
        <v>1621.67</v>
      </c>
      <c r="O1735" s="42">
        <v>0</v>
      </c>
      <c r="P1735" s="45">
        <v>0.13</v>
      </c>
      <c r="Q1735" s="42">
        <v>0</v>
      </c>
      <c r="R1735" s="42">
        <v>0</v>
      </c>
      <c r="S1735" s="42">
        <f>N1735-R1735</f>
        <v>1621.67</v>
      </c>
      <c r="T1735" s="38">
        <v>2107</v>
      </c>
      <c r="U1735" s="14">
        <f>S1735/H1735</f>
        <v>0.34503617021276595</v>
      </c>
      <c r="V1735" s="19"/>
      <c r="W1735" s="19"/>
      <c r="X1735" s="37" t="s">
        <v>3462</v>
      </c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</row>
    <row r="1736" spans="1:37" s="3" customFormat="1" ht="16.5" customHeight="1">
      <c r="A1736" s="38">
        <v>46</v>
      </c>
      <c r="B1736" s="39">
        <v>10744</v>
      </c>
      <c r="C1736" s="38">
        <v>10293920</v>
      </c>
      <c r="D1736" s="40" t="s">
        <v>1692</v>
      </c>
      <c r="E1736" s="38">
        <v>3</v>
      </c>
      <c r="F1736" s="38">
        <v>99</v>
      </c>
      <c r="G1736" s="38" t="s">
        <v>23</v>
      </c>
      <c r="H1736" s="42">
        <v>4333.95</v>
      </c>
      <c r="I1736" s="2"/>
      <c r="J1736" s="44">
        <v>42853</v>
      </c>
      <c r="K1736" s="42">
        <v>0</v>
      </c>
      <c r="L1736" s="42">
        <v>2820.32</v>
      </c>
      <c r="M1736" s="44">
        <v>45016</v>
      </c>
      <c r="N1736" s="42">
        <f>H1736-K1736-L1736</f>
        <v>1513.6299999999997</v>
      </c>
      <c r="O1736" s="42">
        <v>20</v>
      </c>
      <c r="P1736" s="45">
        <v>0.13</v>
      </c>
      <c r="Q1736" s="42">
        <v>2.2999999999999998</v>
      </c>
      <c r="R1736" s="42">
        <v>17.7</v>
      </c>
      <c r="S1736" s="42">
        <v>1495.93</v>
      </c>
      <c r="T1736" s="38">
        <v>5000</v>
      </c>
      <c r="U1736" s="14">
        <f>S1736/H1736</f>
        <v>0.34516549567946103</v>
      </c>
      <c r="V1736" s="19"/>
      <c r="W1736" s="19"/>
      <c r="X1736" s="37" t="s">
        <v>3463</v>
      </c>
    </row>
    <row r="1737" spans="1:37" s="3" customFormat="1" ht="16.5" customHeight="1">
      <c r="A1737" s="38">
        <v>44</v>
      </c>
      <c r="B1737" s="39">
        <v>50099</v>
      </c>
      <c r="C1737" s="38">
        <v>10297814</v>
      </c>
      <c r="D1737" s="40" t="s">
        <v>1620</v>
      </c>
      <c r="E1737" s="38">
        <v>2</v>
      </c>
      <c r="F1737" s="38">
        <v>60</v>
      </c>
      <c r="G1737" s="38" t="s">
        <v>23</v>
      </c>
      <c r="H1737" s="42">
        <v>2377.64</v>
      </c>
      <c r="I1737" s="2"/>
      <c r="J1737" s="44">
        <v>43827</v>
      </c>
      <c r="K1737" s="42">
        <v>0</v>
      </c>
      <c r="L1737" s="42">
        <v>1468.18</v>
      </c>
      <c r="M1737" s="44">
        <v>45016</v>
      </c>
      <c r="N1737" s="42">
        <f>H1737-K1737-L1737</f>
        <v>909.45999999999981</v>
      </c>
      <c r="O1737" s="42">
        <v>100</v>
      </c>
      <c r="P1737" s="45">
        <v>0.13</v>
      </c>
      <c r="Q1737" s="42">
        <v>11.5</v>
      </c>
      <c r="R1737" s="42">
        <v>88.5</v>
      </c>
      <c r="S1737" s="42">
        <v>820.96</v>
      </c>
      <c r="T1737" s="38">
        <v>5000</v>
      </c>
      <c r="U1737" s="14">
        <f>S1737/H1737</f>
        <v>0.34528355848656656</v>
      </c>
      <c r="V1737" s="19"/>
      <c r="W1737" s="19"/>
      <c r="X1737" s="37" t="s">
        <v>3468</v>
      </c>
    </row>
    <row r="1738" spans="1:37" s="3" customFormat="1" ht="16.5" customHeight="1">
      <c r="A1738" s="38">
        <v>11</v>
      </c>
      <c r="B1738" s="39">
        <v>10712</v>
      </c>
      <c r="C1738" s="38">
        <v>10284750</v>
      </c>
      <c r="D1738" s="40" t="s">
        <v>196</v>
      </c>
      <c r="E1738" s="38">
        <v>17</v>
      </c>
      <c r="F1738" s="38">
        <v>78</v>
      </c>
      <c r="G1738" s="38" t="s">
        <v>23</v>
      </c>
      <c r="H1738" s="42">
        <v>2198.27</v>
      </c>
      <c r="I1738" s="57"/>
      <c r="J1738" s="44">
        <v>43493</v>
      </c>
      <c r="K1738" s="42">
        <v>0</v>
      </c>
      <c r="L1738" s="42">
        <v>1437.54</v>
      </c>
      <c r="M1738" s="44">
        <v>45199</v>
      </c>
      <c r="N1738" s="42">
        <v>760.73</v>
      </c>
      <c r="O1738" s="42">
        <v>0</v>
      </c>
      <c r="P1738" s="45">
        <v>0.13</v>
      </c>
      <c r="Q1738" s="42">
        <v>0</v>
      </c>
      <c r="R1738" s="42">
        <v>0</v>
      </c>
      <c r="S1738" s="42">
        <v>760.73</v>
      </c>
      <c r="T1738" s="38">
        <v>2105</v>
      </c>
      <c r="U1738" s="14">
        <f>S1738/H1738</f>
        <v>0.34605849145009487</v>
      </c>
      <c r="V1738" s="19"/>
      <c r="W1738" s="19"/>
      <c r="X1738" s="37" t="s">
        <v>3458</v>
      </c>
    </row>
    <row r="1739" spans="1:37" s="3" customFormat="1" ht="16.5" customHeight="1">
      <c r="A1739" s="38">
        <v>54</v>
      </c>
      <c r="B1739" s="39">
        <v>10723</v>
      </c>
      <c r="C1739" s="38">
        <v>10295166</v>
      </c>
      <c r="D1739" s="40" t="s">
        <v>76</v>
      </c>
      <c r="E1739" s="58">
        <v>9</v>
      </c>
      <c r="F1739" s="38">
        <v>78</v>
      </c>
      <c r="G1739" s="38" t="s">
        <v>23</v>
      </c>
      <c r="H1739" s="42">
        <v>10769.22</v>
      </c>
      <c r="I1739" s="57"/>
      <c r="J1739" s="44">
        <v>43493</v>
      </c>
      <c r="K1739" s="42">
        <v>0</v>
      </c>
      <c r="L1739" s="42">
        <v>7042.23</v>
      </c>
      <c r="M1739" s="44">
        <v>45199</v>
      </c>
      <c r="N1739" s="42">
        <f>H1739-K1739-L1739</f>
        <v>3726.99</v>
      </c>
      <c r="O1739" s="42">
        <v>0</v>
      </c>
      <c r="P1739" s="45">
        <v>0.13</v>
      </c>
      <c r="Q1739" s="42">
        <v>0</v>
      </c>
      <c r="R1739" s="42">
        <v>0</v>
      </c>
      <c r="S1739" s="42">
        <f>N1739</f>
        <v>3726.99</v>
      </c>
      <c r="T1739" s="38">
        <v>2101</v>
      </c>
      <c r="U1739" s="14">
        <f>S1739/H1739</f>
        <v>0.34607798893513181</v>
      </c>
      <c r="V1739" s="19"/>
      <c r="W1739" s="19"/>
      <c r="X1739" s="37" t="s">
        <v>3470</v>
      </c>
    </row>
    <row r="1740" spans="1:37" s="3" customFormat="1" ht="16.5" customHeight="1">
      <c r="A1740" s="38">
        <v>702</v>
      </c>
      <c r="B1740" s="39">
        <v>40708</v>
      </c>
      <c r="C1740" s="38">
        <v>10279269</v>
      </c>
      <c r="D1740" s="40" t="s">
        <v>806</v>
      </c>
      <c r="E1740" s="58">
        <v>3</v>
      </c>
      <c r="F1740" s="38">
        <v>78</v>
      </c>
      <c r="G1740" s="38" t="s">
        <v>23</v>
      </c>
      <c r="H1740" s="42">
        <v>9743.58</v>
      </c>
      <c r="I1740" s="57"/>
      <c r="J1740" s="44">
        <v>43493</v>
      </c>
      <c r="K1740" s="42">
        <v>0</v>
      </c>
      <c r="L1740" s="42">
        <v>6371.52</v>
      </c>
      <c r="M1740" s="44">
        <v>45199</v>
      </c>
      <c r="N1740" s="42">
        <f>H1740-L1740</f>
        <v>3372.0599999999995</v>
      </c>
      <c r="O1740" s="42">
        <v>0</v>
      </c>
      <c r="P1740" s="45">
        <v>0.13</v>
      </c>
      <c r="Q1740" s="42">
        <v>0</v>
      </c>
      <c r="R1740" s="42">
        <v>0</v>
      </c>
      <c r="S1740" s="42">
        <f>N1740</f>
        <v>3372.0599999999995</v>
      </c>
      <c r="T1740" s="38">
        <v>2101</v>
      </c>
      <c r="U1740" s="14">
        <f>S1740/H1740</f>
        <v>0.34608018818545128</v>
      </c>
      <c r="V1740" s="19"/>
      <c r="W1740" s="19"/>
      <c r="X1740" s="37" t="s">
        <v>3467</v>
      </c>
    </row>
    <row r="1741" spans="1:37" s="3" customFormat="1" ht="16.5" customHeight="1">
      <c r="A1741" s="38">
        <v>17</v>
      </c>
      <c r="B1741" s="39">
        <v>10712</v>
      </c>
      <c r="C1741" s="38">
        <v>10284767</v>
      </c>
      <c r="D1741" s="40" t="s">
        <v>201</v>
      </c>
      <c r="E1741" s="38">
        <v>23</v>
      </c>
      <c r="F1741" s="38">
        <v>78</v>
      </c>
      <c r="G1741" s="38" t="s">
        <v>23</v>
      </c>
      <c r="H1741" s="42">
        <v>1273.46</v>
      </c>
      <c r="I1741" s="57"/>
      <c r="J1741" s="44">
        <v>43493</v>
      </c>
      <c r="K1741" s="42">
        <v>0</v>
      </c>
      <c r="L1741" s="42">
        <v>832.74</v>
      </c>
      <c r="M1741" s="44">
        <v>45199</v>
      </c>
      <c r="N1741" s="42">
        <v>440.72</v>
      </c>
      <c r="O1741" s="42">
        <v>0</v>
      </c>
      <c r="P1741" s="45">
        <v>0.13</v>
      </c>
      <c r="Q1741" s="42">
        <v>0</v>
      </c>
      <c r="R1741" s="42">
        <v>0</v>
      </c>
      <c r="S1741" s="42">
        <v>440.72</v>
      </c>
      <c r="T1741" s="38">
        <v>5000</v>
      </c>
      <c r="U1741" s="14">
        <f>S1741/H1741</f>
        <v>0.34608075636455016</v>
      </c>
      <c r="V1741" s="19"/>
      <c r="W1741" s="19"/>
      <c r="X1741" s="37" t="s">
        <v>3458</v>
      </c>
    </row>
    <row r="1742" spans="1:37" s="3" customFormat="1" ht="16.5" customHeight="1">
      <c r="A1742" s="38">
        <v>18</v>
      </c>
      <c r="B1742" s="39">
        <v>10712</v>
      </c>
      <c r="C1742" s="38">
        <v>10284768</v>
      </c>
      <c r="D1742" s="40" t="s">
        <v>202</v>
      </c>
      <c r="E1742" s="38">
        <v>15</v>
      </c>
      <c r="F1742" s="38">
        <v>78</v>
      </c>
      <c r="G1742" s="38" t="s">
        <v>23</v>
      </c>
      <c r="H1742" s="42">
        <v>2646.11</v>
      </c>
      <c r="I1742" s="57"/>
      <c r="J1742" s="44">
        <v>43493</v>
      </c>
      <c r="K1742" s="42">
        <v>0</v>
      </c>
      <c r="L1742" s="42">
        <v>1730.34</v>
      </c>
      <c r="M1742" s="44">
        <v>45199</v>
      </c>
      <c r="N1742" s="42">
        <v>915.77</v>
      </c>
      <c r="O1742" s="42">
        <v>0</v>
      </c>
      <c r="P1742" s="45">
        <v>0.13</v>
      </c>
      <c r="Q1742" s="42">
        <v>0</v>
      </c>
      <c r="R1742" s="42">
        <v>0</v>
      </c>
      <c r="S1742" s="42">
        <v>915.77</v>
      </c>
      <c r="T1742" s="38">
        <v>5000</v>
      </c>
      <c r="U1742" s="14">
        <f>S1742/H1742</f>
        <v>0.34608160658476023</v>
      </c>
      <c r="V1742" s="19"/>
      <c r="W1742" s="19"/>
      <c r="X1742" s="37" t="s">
        <v>3458</v>
      </c>
    </row>
    <row r="1743" spans="1:37" s="3" customFormat="1" ht="16.5" customHeight="1">
      <c r="A1743" s="38">
        <v>16</v>
      </c>
      <c r="B1743" s="39">
        <v>10712</v>
      </c>
      <c r="C1743" s="38">
        <v>10284766</v>
      </c>
      <c r="D1743" s="40" t="s">
        <v>200</v>
      </c>
      <c r="E1743" s="38">
        <v>6</v>
      </c>
      <c r="F1743" s="38">
        <v>78</v>
      </c>
      <c r="G1743" s="38" t="s">
        <v>23</v>
      </c>
      <c r="H1743" s="42">
        <v>2674.29</v>
      </c>
      <c r="I1743" s="57"/>
      <c r="J1743" s="44">
        <v>43493</v>
      </c>
      <c r="K1743" s="42">
        <v>0</v>
      </c>
      <c r="L1743" s="42">
        <v>1748.76</v>
      </c>
      <c r="M1743" s="44">
        <v>45199</v>
      </c>
      <c r="N1743" s="42">
        <v>925.53</v>
      </c>
      <c r="O1743" s="42">
        <v>0</v>
      </c>
      <c r="P1743" s="45">
        <v>0.13</v>
      </c>
      <c r="Q1743" s="42">
        <v>0</v>
      </c>
      <c r="R1743" s="42">
        <v>0</v>
      </c>
      <c r="S1743" s="42">
        <v>925.53</v>
      </c>
      <c r="T1743" s="38">
        <v>5000</v>
      </c>
      <c r="U1743" s="14">
        <f>S1743/H1743</f>
        <v>0.34608438127503</v>
      </c>
      <c r="V1743" s="19"/>
      <c r="W1743" s="19"/>
      <c r="X1743" s="37" t="s">
        <v>3458</v>
      </c>
    </row>
    <row r="1744" spans="1:37" s="3" customFormat="1" ht="16.5" customHeight="1">
      <c r="A1744" s="38">
        <v>15</v>
      </c>
      <c r="B1744" s="39">
        <v>10712</v>
      </c>
      <c r="C1744" s="38">
        <v>10284765</v>
      </c>
      <c r="D1744" s="40" t="s">
        <v>199</v>
      </c>
      <c r="E1744" s="38">
        <v>65</v>
      </c>
      <c r="F1744" s="38">
        <v>78</v>
      </c>
      <c r="G1744" s="38" t="s">
        <v>23</v>
      </c>
      <c r="H1744" s="42">
        <v>2409.38</v>
      </c>
      <c r="I1744" s="57"/>
      <c r="J1744" s="44">
        <v>43493</v>
      </c>
      <c r="K1744" s="42">
        <v>0</v>
      </c>
      <c r="L1744" s="42">
        <v>1575.53</v>
      </c>
      <c r="M1744" s="44">
        <v>45199</v>
      </c>
      <c r="N1744" s="42">
        <v>833.85</v>
      </c>
      <c r="O1744" s="42">
        <v>0</v>
      </c>
      <c r="P1744" s="45">
        <v>0.13</v>
      </c>
      <c r="Q1744" s="42">
        <v>0</v>
      </c>
      <c r="R1744" s="42">
        <v>0</v>
      </c>
      <c r="S1744" s="42">
        <v>833.85</v>
      </c>
      <c r="T1744" s="38">
        <v>5000</v>
      </c>
      <c r="U1744" s="14">
        <f>S1744/H1744</f>
        <v>0.34608488490815065</v>
      </c>
      <c r="V1744" s="19"/>
      <c r="W1744" s="19"/>
      <c r="X1744" s="37" t="s">
        <v>3458</v>
      </c>
    </row>
    <row r="1745" spans="1:37" s="3" customFormat="1" ht="16.5" customHeight="1">
      <c r="A1745" s="38">
        <v>105</v>
      </c>
      <c r="B1745" s="39">
        <v>10724</v>
      </c>
      <c r="C1745" s="38">
        <v>10277363</v>
      </c>
      <c r="D1745" s="40" t="s">
        <v>284</v>
      </c>
      <c r="E1745" s="58">
        <v>4</v>
      </c>
      <c r="F1745" s="38">
        <v>78</v>
      </c>
      <c r="G1745" s="38" t="s">
        <v>23</v>
      </c>
      <c r="H1745" s="42">
        <v>12820.52</v>
      </c>
      <c r="I1745" s="57"/>
      <c r="J1745" s="44">
        <v>43493</v>
      </c>
      <c r="K1745" s="42">
        <v>0</v>
      </c>
      <c r="L1745" s="42">
        <v>8383.49</v>
      </c>
      <c r="M1745" s="44">
        <v>45199</v>
      </c>
      <c r="N1745" s="42">
        <f>H1745-K1745-L1745</f>
        <v>4437.0300000000007</v>
      </c>
      <c r="O1745" s="42">
        <v>0</v>
      </c>
      <c r="P1745" s="45">
        <v>0.13</v>
      </c>
      <c r="Q1745" s="42">
        <v>0</v>
      </c>
      <c r="R1745" s="42">
        <v>0</v>
      </c>
      <c r="S1745" s="42">
        <f>N1745-R1745</f>
        <v>4437.0300000000007</v>
      </c>
      <c r="T1745" s="38">
        <v>5000</v>
      </c>
      <c r="U1745" s="14">
        <f>S1745/H1745</f>
        <v>0.34608814619063816</v>
      </c>
      <c r="V1745" s="19"/>
      <c r="W1745" s="19"/>
      <c r="X1745" s="37" t="s">
        <v>3459</v>
      </c>
    </row>
    <row r="1746" spans="1:37" s="3" customFormat="1" ht="16.5" customHeight="1">
      <c r="A1746" s="38">
        <v>689</v>
      </c>
      <c r="B1746" s="39">
        <v>10738</v>
      </c>
      <c r="C1746" s="38">
        <v>10286174</v>
      </c>
      <c r="D1746" s="40" t="s">
        <v>478</v>
      </c>
      <c r="E1746" s="58">
        <v>12</v>
      </c>
      <c r="F1746" s="38">
        <v>78</v>
      </c>
      <c r="G1746" s="38" t="s">
        <v>23</v>
      </c>
      <c r="H1746" s="42">
        <v>6666.72</v>
      </c>
      <c r="I1746" s="57"/>
      <c r="J1746" s="44">
        <v>43493</v>
      </c>
      <c r="K1746" s="42">
        <v>0</v>
      </c>
      <c r="L1746" s="42">
        <v>4359.41</v>
      </c>
      <c r="M1746" s="44">
        <v>45199</v>
      </c>
      <c r="N1746" s="42">
        <f>H1746-K1746-L1746</f>
        <v>2307.3100000000004</v>
      </c>
      <c r="O1746" s="42">
        <v>0</v>
      </c>
      <c r="P1746" s="45">
        <v>0.13</v>
      </c>
      <c r="Q1746" s="42">
        <v>0</v>
      </c>
      <c r="R1746" s="42">
        <v>0</v>
      </c>
      <c r="S1746" s="42">
        <f>N1746-R1746</f>
        <v>2307.3100000000004</v>
      </c>
      <c r="T1746" s="38">
        <v>2101</v>
      </c>
      <c r="U1746" s="14">
        <f>S1746/H1746</f>
        <v>0.34609373125015003</v>
      </c>
      <c r="V1746" s="19"/>
      <c r="W1746" s="19"/>
      <c r="X1746" s="37" t="s">
        <v>3461</v>
      </c>
    </row>
    <row r="1747" spans="1:37" s="3" customFormat="1" ht="16.5" customHeight="1">
      <c r="A1747" s="38">
        <v>281</v>
      </c>
      <c r="B1747" s="39">
        <v>10736</v>
      </c>
      <c r="C1747" s="38">
        <v>10319105</v>
      </c>
      <c r="D1747" s="40" t="s">
        <v>1250</v>
      </c>
      <c r="E1747" s="38">
        <v>1</v>
      </c>
      <c r="F1747" s="38">
        <v>120</v>
      </c>
      <c r="G1747" s="38" t="s">
        <v>279</v>
      </c>
      <c r="H1747" s="42">
        <v>19040.439999999999</v>
      </c>
      <c r="I1747" s="55"/>
      <c r="J1747" s="44">
        <v>42642</v>
      </c>
      <c r="K1747" s="42">
        <v>0</v>
      </c>
      <c r="L1747" s="42">
        <v>12360.5</v>
      </c>
      <c r="M1747" s="44">
        <v>45138</v>
      </c>
      <c r="N1747" s="42">
        <f>H1747-K1747-L1747</f>
        <v>6679.9399999999987</v>
      </c>
      <c r="O1747" s="42">
        <v>100</v>
      </c>
      <c r="P1747" s="45">
        <v>0.13</v>
      </c>
      <c r="Q1747" s="42">
        <v>11.5</v>
      </c>
      <c r="R1747" s="42">
        <v>88.5</v>
      </c>
      <c r="S1747" s="42">
        <v>6591.44</v>
      </c>
      <c r="T1747" s="38">
        <v>1802</v>
      </c>
      <c r="U1747" s="14">
        <f>S1747/H1747</f>
        <v>0.34618107564741152</v>
      </c>
      <c r="V1747" s="19"/>
      <c r="W1747" s="19"/>
      <c r="X1747" s="37" t="s">
        <v>3461</v>
      </c>
    </row>
    <row r="1748" spans="1:37" s="3" customFormat="1" ht="16.5" customHeight="1">
      <c r="A1748" s="38">
        <v>207</v>
      </c>
      <c r="B1748" s="39">
        <v>10741</v>
      </c>
      <c r="C1748" s="38">
        <v>10281837</v>
      </c>
      <c r="D1748" s="40" t="s">
        <v>982</v>
      </c>
      <c r="E1748" s="38">
        <v>107</v>
      </c>
      <c r="F1748" s="38">
        <v>90</v>
      </c>
      <c r="G1748" s="38" t="s">
        <v>23</v>
      </c>
      <c r="H1748" s="42">
        <v>251496.01</v>
      </c>
      <c r="I1748" s="49"/>
      <c r="J1748" s="44">
        <v>43124</v>
      </c>
      <c r="K1748" s="42">
        <v>0</v>
      </c>
      <c r="L1748" s="42">
        <v>164258.29999999999</v>
      </c>
      <c r="M1748" s="44">
        <v>45107</v>
      </c>
      <c r="N1748" s="42">
        <f>H1748-K1748-L1748</f>
        <v>87237.710000000021</v>
      </c>
      <c r="O1748" s="42">
        <v>0</v>
      </c>
      <c r="P1748" s="45">
        <v>0.13</v>
      </c>
      <c r="Q1748" s="42">
        <v>0</v>
      </c>
      <c r="R1748" s="42">
        <v>0</v>
      </c>
      <c r="S1748" s="42">
        <f>N1748-R1748</f>
        <v>87237.710000000021</v>
      </c>
      <c r="T1748" s="38">
        <v>2107</v>
      </c>
      <c r="U1748" s="14">
        <f>S1748/H1748</f>
        <v>0.34687512537475251</v>
      </c>
      <c r="V1748" s="19"/>
      <c r="W1748" s="19"/>
      <c r="X1748" s="37" t="s">
        <v>3462</v>
      </c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</row>
    <row r="1749" spans="1:37" s="3" customFormat="1" ht="16.5" customHeight="1">
      <c r="A1749" s="38">
        <v>391</v>
      </c>
      <c r="B1749" s="39">
        <v>10736</v>
      </c>
      <c r="C1749" s="38">
        <v>10284214</v>
      </c>
      <c r="D1749" s="40" t="s">
        <v>1341</v>
      </c>
      <c r="E1749" s="38">
        <v>1</v>
      </c>
      <c r="F1749" s="38">
        <v>120</v>
      </c>
      <c r="G1749" s="38" t="s">
        <v>21</v>
      </c>
      <c r="H1749" s="42">
        <v>17948.72</v>
      </c>
      <c r="I1749" s="55"/>
      <c r="J1749" s="44">
        <v>42670</v>
      </c>
      <c r="K1749" s="42">
        <v>0</v>
      </c>
      <c r="L1749" s="42">
        <v>11509.46</v>
      </c>
      <c r="M1749" s="44">
        <v>45138</v>
      </c>
      <c r="N1749" s="42">
        <f>H1749-K1749-L1749</f>
        <v>6439.260000000002</v>
      </c>
      <c r="O1749" s="42">
        <v>230</v>
      </c>
      <c r="P1749" s="45">
        <v>0.13</v>
      </c>
      <c r="Q1749" s="42">
        <v>26.46</v>
      </c>
      <c r="R1749" s="42">
        <v>203.54</v>
      </c>
      <c r="S1749" s="42">
        <v>6235.72</v>
      </c>
      <c r="T1749" s="38">
        <v>5000</v>
      </c>
      <c r="U1749" s="14">
        <f>S1749/H1749</f>
        <v>0.34741864600929762</v>
      </c>
      <c r="V1749" s="19"/>
      <c r="W1749" s="19"/>
      <c r="X1749" s="37" t="s">
        <v>3461</v>
      </c>
    </row>
    <row r="1750" spans="1:37" s="3" customFormat="1" ht="16.5" customHeight="1">
      <c r="A1750" s="38">
        <v>64</v>
      </c>
      <c r="B1750" s="39">
        <v>10746</v>
      </c>
      <c r="C1750" s="38">
        <v>10310641</v>
      </c>
      <c r="D1750" s="40" t="s">
        <v>2507</v>
      </c>
      <c r="E1750" s="38">
        <v>1</v>
      </c>
      <c r="F1750" s="38">
        <v>103</v>
      </c>
      <c r="G1750" s="38" t="s">
        <v>23</v>
      </c>
      <c r="H1750" s="42">
        <v>1460.73</v>
      </c>
      <c r="I1750" s="2"/>
      <c r="J1750" s="44">
        <v>42727</v>
      </c>
      <c r="K1750" s="42">
        <v>0</v>
      </c>
      <c r="L1750" s="42">
        <v>943.43</v>
      </c>
      <c r="M1750" s="44">
        <v>45016</v>
      </c>
      <c r="N1750" s="42">
        <f>H1750-K1750-L1750</f>
        <v>517.30000000000007</v>
      </c>
      <c r="O1750" s="42">
        <v>10</v>
      </c>
      <c r="P1750" s="45">
        <v>0.13</v>
      </c>
      <c r="Q1750" s="42">
        <v>1.1499999999999999</v>
      </c>
      <c r="R1750" s="42">
        <v>8.85</v>
      </c>
      <c r="S1750" s="42">
        <v>508.45</v>
      </c>
      <c r="T1750" s="38">
        <v>2101</v>
      </c>
      <c r="U1750" s="14">
        <f>S1750/H1750</f>
        <v>0.3480793849650517</v>
      </c>
      <c r="V1750" s="19"/>
      <c r="W1750" s="19"/>
      <c r="X1750" s="37" t="s">
        <v>3463</v>
      </c>
    </row>
    <row r="1751" spans="1:37" s="3" customFormat="1" ht="16.5" customHeight="1">
      <c r="A1751" s="38">
        <v>89</v>
      </c>
      <c r="B1751" s="39">
        <v>10750</v>
      </c>
      <c r="C1751" s="38">
        <v>10299458</v>
      </c>
      <c r="D1751" s="40" t="s">
        <v>640</v>
      </c>
      <c r="E1751" s="58">
        <v>1</v>
      </c>
      <c r="F1751" s="38">
        <v>77</v>
      </c>
      <c r="G1751" s="38" t="s">
        <v>23</v>
      </c>
      <c r="H1751" s="42">
        <v>1094.01</v>
      </c>
      <c r="I1751" s="57"/>
      <c r="J1751" s="44">
        <v>43521</v>
      </c>
      <c r="K1751" s="42">
        <v>0</v>
      </c>
      <c r="L1751" s="42">
        <v>712.25</v>
      </c>
      <c r="M1751" s="44">
        <v>45199</v>
      </c>
      <c r="N1751" s="42">
        <f>H1751-L1751</f>
        <v>381.76</v>
      </c>
      <c r="O1751" s="42">
        <v>0</v>
      </c>
      <c r="P1751" s="45">
        <v>0.13</v>
      </c>
      <c r="Q1751" s="42">
        <v>0</v>
      </c>
      <c r="R1751" s="42">
        <v>0</v>
      </c>
      <c r="S1751" s="42">
        <f>N1751-R1751</f>
        <v>381.76</v>
      </c>
      <c r="T1751" s="38">
        <v>2506</v>
      </c>
      <c r="U1751" s="14">
        <f>S1751/H1751</f>
        <v>0.3489547627535397</v>
      </c>
      <c r="V1751" s="19"/>
      <c r="W1751" s="19"/>
      <c r="X1751" s="37" t="s">
        <v>3473</v>
      </c>
    </row>
    <row r="1752" spans="1:37" s="3" customFormat="1" ht="16.5" customHeight="1">
      <c r="A1752" s="38">
        <v>1</v>
      </c>
      <c r="B1752" s="39">
        <v>10727</v>
      </c>
      <c r="C1752" s="38">
        <v>10311263</v>
      </c>
      <c r="D1752" s="40" t="s">
        <v>209</v>
      </c>
      <c r="E1752" s="38">
        <v>100</v>
      </c>
      <c r="F1752" s="38">
        <v>106</v>
      </c>
      <c r="G1752" s="38" t="s">
        <v>23</v>
      </c>
      <c r="H1752" s="42">
        <v>4230</v>
      </c>
      <c r="I1752" s="2"/>
      <c r="J1752" s="44">
        <v>42624</v>
      </c>
      <c r="K1752" s="42">
        <v>0</v>
      </c>
      <c r="L1752" s="42">
        <v>2752.95</v>
      </c>
      <c r="M1752" s="44">
        <v>44985</v>
      </c>
      <c r="N1752" s="42">
        <f>H1752-K1752-L1752</f>
        <v>1477.0500000000002</v>
      </c>
      <c r="O1752" s="42">
        <v>0</v>
      </c>
      <c r="P1752" s="45">
        <v>0.13</v>
      </c>
      <c r="Q1752" s="42">
        <v>0</v>
      </c>
      <c r="R1752" s="42">
        <v>0</v>
      </c>
      <c r="S1752" s="42">
        <f>N1752-R1752</f>
        <v>1477.0500000000002</v>
      </c>
      <c r="T1752" s="38">
        <v>5000</v>
      </c>
      <c r="U1752" s="14">
        <f>S1752/H1752</f>
        <v>0.34918439716312061</v>
      </c>
      <c r="V1752" s="19"/>
      <c r="W1752" s="19"/>
      <c r="X1752" s="37" t="s">
        <v>3471</v>
      </c>
    </row>
    <row r="1753" spans="1:37" s="3" customFormat="1" ht="16.5" customHeight="1">
      <c r="A1753" s="38">
        <v>1069</v>
      </c>
      <c r="B1753" s="39">
        <v>10800</v>
      </c>
      <c r="C1753" s="38">
        <v>10318123</v>
      </c>
      <c r="D1753" s="40" t="s">
        <v>188</v>
      </c>
      <c r="E1753" s="38">
        <v>1</v>
      </c>
      <c r="F1753" s="38">
        <v>240</v>
      </c>
      <c r="G1753" s="38" t="s">
        <v>33</v>
      </c>
      <c r="H1753" s="42">
        <v>2286.06</v>
      </c>
      <c r="I1753" s="2"/>
      <c r="J1753" s="44">
        <v>39963</v>
      </c>
      <c r="K1753" s="42">
        <v>0</v>
      </c>
      <c r="L1753" s="42">
        <v>1487.71</v>
      </c>
      <c r="M1753" s="44">
        <v>45077</v>
      </c>
      <c r="N1753" s="42">
        <f>H1753-K1753-L1753</f>
        <v>798.34999999999991</v>
      </c>
      <c r="O1753" s="42">
        <v>0</v>
      </c>
      <c r="P1753" s="45">
        <v>0.13</v>
      </c>
      <c r="Q1753" s="42">
        <v>0</v>
      </c>
      <c r="R1753" s="42">
        <v>0</v>
      </c>
      <c r="S1753" s="42">
        <f>N1753-R1753</f>
        <v>798.34999999999991</v>
      </c>
      <c r="T1753" s="38">
        <v>1001</v>
      </c>
      <c r="U1753" s="14">
        <f>S1753/H1753</f>
        <v>0.34922530467266821</v>
      </c>
      <c r="V1753" s="19"/>
      <c r="W1753" s="19"/>
      <c r="X1753" s="37" t="s">
        <v>3465</v>
      </c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</row>
    <row r="1754" spans="1:37" s="3" customFormat="1" ht="16.5" customHeight="1">
      <c r="A1754" s="38">
        <v>62</v>
      </c>
      <c r="B1754" s="39">
        <v>10745</v>
      </c>
      <c r="C1754" s="38">
        <v>10308616</v>
      </c>
      <c r="D1754" s="40" t="s">
        <v>2506</v>
      </c>
      <c r="E1754" s="38">
        <v>58</v>
      </c>
      <c r="F1754" s="38">
        <v>99</v>
      </c>
      <c r="G1754" s="38" t="s">
        <v>23</v>
      </c>
      <c r="H1754" s="42">
        <v>44615.34</v>
      </c>
      <c r="I1754" s="2"/>
      <c r="J1754" s="44">
        <v>42853</v>
      </c>
      <c r="K1754" s="42">
        <v>0</v>
      </c>
      <c r="L1754" s="42">
        <v>29033.43</v>
      </c>
      <c r="M1754" s="44">
        <v>45016</v>
      </c>
      <c r="N1754" s="42">
        <f>H1754-K1754-L1754</f>
        <v>15581.909999999996</v>
      </c>
      <c r="O1754" s="42">
        <v>0</v>
      </c>
      <c r="P1754" s="45">
        <v>0.13</v>
      </c>
      <c r="Q1754" s="42">
        <v>0</v>
      </c>
      <c r="R1754" s="42">
        <v>0</v>
      </c>
      <c r="S1754" s="42">
        <v>15581.91</v>
      </c>
      <c r="T1754" s="38">
        <v>5000</v>
      </c>
      <c r="U1754" s="14">
        <f>S1754/H1754</f>
        <v>0.34925005614660787</v>
      </c>
      <c r="V1754" s="19"/>
      <c r="W1754" s="19"/>
      <c r="X1754" s="37" t="s">
        <v>3463</v>
      </c>
    </row>
    <row r="1755" spans="1:37" s="3" customFormat="1" ht="16.5" customHeight="1">
      <c r="A1755" s="38">
        <v>672</v>
      </c>
      <c r="B1755" s="39">
        <v>10729</v>
      </c>
      <c r="C1755" s="38">
        <v>10321543</v>
      </c>
      <c r="D1755" s="40" t="s">
        <v>3273</v>
      </c>
      <c r="E1755" s="58">
        <v>1</v>
      </c>
      <c r="F1755" s="38">
        <v>60</v>
      </c>
      <c r="G1755" s="38" t="s">
        <v>23</v>
      </c>
      <c r="H1755" s="42">
        <v>21246.77</v>
      </c>
      <c r="I1755" s="37"/>
      <c r="J1755" s="44">
        <v>44074</v>
      </c>
      <c r="K1755" s="42">
        <v>354.11</v>
      </c>
      <c r="L1755" s="42">
        <v>13456.22</v>
      </c>
      <c r="M1755" s="44">
        <v>45259</v>
      </c>
      <c r="N1755" s="42">
        <v>7436.44</v>
      </c>
      <c r="O1755" s="42">
        <v>0</v>
      </c>
      <c r="P1755" s="45">
        <f>IF(J1755&lt;DATEVALUE("2009-1-1"),3%,13%)</f>
        <v>0.13</v>
      </c>
      <c r="Q1755" s="42">
        <f>IF(P1755=13%,ROUND(O1755/(1+P1755)*P1755,2),ROUND(O1755/(1+0.03)*0.02,2))</f>
        <v>0</v>
      </c>
      <c r="R1755" s="42">
        <f>O1755-Q1755</f>
        <v>0</v>
      </c>
      <c r="S1755" s="42">
        <f>N1755-R1755</f>
        <v>7436.44</v>
      </c>
      <c r="T1755" s="38">
        <v>5000</v>
      </c>
      <c r="U1755" s="14">
        <f>S1755/H1755</f>
        <v>0.35000331815141783</v>
      </c>
      <c r="V1755" s="19"/>
      <c r="W1755" s="19"/>
      <c r="X1755" s="37" t="s">
        <v>3459</v>
      </c>
    </row>
    <row r="1756" spans="1:37" s="3" customFormat="1" ht="16.5" customHeight="1">
      <c r="A1756" s="38">
        <v>587</v>
      </c>
      <c r="B1756" s="39">
        <v>10736</v>
      </c>
      <c r="C1756" s="38">
        <v>10284210</v>
      </c>
      <c r="D1756" s="40" t="s">
        <v>1250</v>
      </c>
      <c r="E1756" s="38">
        <v>1</v>
      </c>
      <c r="F1756" s="38">
        <v>120</v>
      </c>
      <c r="G1756" s="38" t="s">
        <v>262</v>
      </c>
      <c r="H1756" s="42">
        <v>23498.53</v>
      </c>
      <c r="I1756" s="55"/>
      <c r="J1756" s="44">
        <v>42642</v>
      </c>
      <c r="K1756" s="42">
        <v>0</v>
      </c>
      <c r="L1756" s="42">
        <v>15254.46</v>
      </c>
      <c r="M1756" s="44">
        <v>45138</v>
      </c>
      <c r="N1756" s="42">
        <f>H1756-K1756-L1756</f>
        <v>8244.07</v>
      </c>
      <c r="O1756" s="42">
        <v>3</v>
      </c>
      <c r="P1756" s="45">
        <v>0.13</v>
      </c>
      <c r="Q1756" s="42">
        <v>0.35</v>
      </c>
      <c r="R1756" s="42">
        <v>2.65</v>
      </c>
      <c r="S1756" s="42">
        <v>8241.42</v>
      </c>
      <c r="T1756" s="38">
        <v>5000</v>
      </c>
      <c r="U1756" s="14">
        <f>S1756/H1756</f>
        <v>0.35072066210099101</v>
      </c>
      <c r="V1756" s="19"/>
      <c r="W1756" s="19"/>
      <c r="X1756" s="37" t="s">
        <v>3461</v>
      </c>
    </row>
    <row r="1757" spans="1:37" s="3" customFormat="1" ht="16.5" customHeight="1">
      <c r="A1757" s="38">
        <v>554</v>
      </c>
      <c r="B1757" s="39">
        <v>10729</v>
      </c>
      <c r="C1757" s="38">
        <v>10292269</v>
      </c>
      <c r="D1757" s="40" t="s">
        <v>1857</v>
      </c>
      <c r="E1757" s="58">
        <v>2</v>
      </c>
      <c r="F1757" s="38">
        <v>66</v>
      </c>
      <c r="G1757" s="38" t="s">
        <v>23</v>
      </c>
      <c r="H1757" s="42">
        <v>4035.4</v>
      </c>
      <c r="I1757" s="37"/>
      <c r="J1757" s="44">
        <v>43858</v>
      </c>
      <c r="K1757" s="42">
        <v>0</v>
      </c>
      <c r="L1757" s="42">
        <v>2619.67</v>
      </c>
      <c r="M1757" s="44">
        <v>45259</v>
      </c>
      <c r="N1757" s="42">
        <v>1415.73</v>
      </c>
      <c r="O1757" s="42">
        <v>0</v>
      </c>
      <c r="P1757" s="45">
        <f>IF(J1757&lt;DATEVALUE("2009-1-1"),3%,13%)</f>
        <v>0.13</v>
      </c>
      <c r="Q1757" s="42">
        <f>IF(P1757=13%,ROUND(O1757/(1+P1757)*P1757,2),ROUND(O1757/(1+0.03)*0.02,2))</f>
        <v>0</v>
      </c>
      <c r="R1757" s="42">
        <f>O1757-Q1757</f>
        <v>0</v>
      </c>
      <c r="S1757" s="42">
        <f>N1757-R1757</f>
        <v>1415.73</v>
      </c>
      <c r="T1757" s="38">
        <v>2104</v>
      </c>
      <c r="U1757" s="14">
        <f>S1757/H1757</f>
        <v>0.3508276750755811</v>
      </c>
      <c r="V1757" s="19"/>
      <c r="W1757" s="19"/>
      <c r="X1757" s="37" t="s">
        <v>3459</v>
      </c>
    </row>
    <row r="1758" spans="1:37" s="3" customFormat="1" ht="16.5" customHeight="1">
      <c r="A1758" s="38">
        <v>694</v>
      </c>
      <c r="B1758" s="39">
        <v>10736</v>
      </c>
      <c r="C1758" s="38">
        <v>10283032</v>
      </c>
      <c r="D1758" s="40" t="s">
        <v>825</v>
      </c>
      <c r="E1758" s="58">
        <v>5</v>
      </c>
      <c r="F1758" s="38">
        <v>60</v>
      </c>
      <c r="G1758" s="38" t="s">
        <v>23</v>
      </c>
      <c r="H1758" s="42">
        <v>3048.67</v>
      </c>
      <c r="I1758" s="37"/>
      <c r="J1758" s="44">
        <v>43977</v>
      </c>
      <c r="K1758" s="42">
        <v>0</v>
      </c>
      <c r="L1758" s="42">
        <v>1979.1</v>
      </c>
      <c r="M1758" s="44">
        <v>45217</v>
      </c>
      <c r="N1758" s="42">
        <v>1069.57</v>
      </c>
      <c r="O1758" s="42">
        <v>0</v>
      </c>
      <c r="P1758" s="45">
        <f>IF(J1758&lt;DATEVALUE("2009-1-1"),3%,13%)</f>
        <v>0.13</v>
      </c>
      <c r="Q1758" s="42">
        <f>IF(P1758=13%,ROUND(O1758/(1+P1758)*P1758,2),ROUND(O1758/(1+0.03)*0.02,2))</f>
        <v>0</v>
      </c>
      <c r="R1758" s="42">
        <f>O1758-Q1758</f>
        <v>0</v>
      </c>
      <c r="S1758" s="42">
        <f>N1758-R1758</f>
        <v>1069.57</v>
      </c>
      <c r="T1758" s="38">
        <v>5000</v>
      </c>
      <c r="U1758" s="14">
        <f>S1758/H1758</f>
        <v>0.35083167413987082</v>
      </c>
      <c r="V1758" s="19"/>
      <c r="W1758" s="19"/>
      <c r="X1758" s="37" t="s">
        <v>3461</v>
      </c>
    </row>
    <row r="1759" spans="1:37" s="3" customFormat="1" ht="16.5" customHeight="1">
      <c r="A1759" s="38">
        <v>82</v>
      </c>
      <c r="B1759" s="39">
        <v>10709</v>
      </c>
      <c r="C1759" s="38">
        <v>10309842</v>
      </c>
      <c r="D1759" s="40" t="s">
        <v>81</v>
      </c>
      <c r="E1759" s="38">
        <v>196</v>
      </c>
      <c r="F1759" s="38">
        <v>60</v>
      </c>
      <c r="G1759" s="38" t="s">
        <v>21</v>
      </c>
      <c r="H1759" s="42">
        <v>80967.490000000005</v>
      </c>
      <c r="I1759" s="57"/>
      <c r="J1759" s="44">
        <v>43950</v>
      </c>
      <c r="K1759" s="42">
        <v>0</v>
      </c>
      <c r="L1759" s="42">
        <v>52561.41</v>
      </c>
      <c r="M1759" s="44">
        <v>45199</v>
      </c>
      <c r="N1759" s="42">
        <v>28406.080000000002</v>
      </c>
      <c r="O1759" s="42">
        <v>0</v>
      </c>
      <c r="P1759" s="45">
        <v>0.13</v>
      </c>
      <c r="Q1759" s="42">
        <v>0</v>
      </c>
      <c r="R1759" s="42">
        <v>0</v>
      </c>
      <c r="S1759" s="42">
        <v>28406.080000000002</v>
      </c>
      <c r="T1759" s="38">
        <v>5000</v>
      </c>
      <c r="U1759" s="14">
        <f>S1759/H1759</f>
        <v>0.35083315538125243</v>
      </c>
      <c r="V1759" s="19"/>
      <c r="W1759" s="19"/>
      <c r="X1759" s="37" t="s">
        <v>3456</v>
      </c>
    </row>
    <row r="1760" spans="1:37" s="3" customFormat="1" ht="16.5" customHeight="1">
      <c r="A1760" s="38">
        <v>855</v>
      </c>
      <c r="B1760" s="39">
        <v>10729</v>
      </c>
      <c r="C1760" s="38">
        <v>10292808</v>
      </c>
      <c r="D1760" s="40" t="s">
        <v>3368</v>
      </c>
      <c r="E1760" s="58">
        <v>1</v>
      </c>
      <c r="F1760" s="38">
        <v>120</v>
      </c>
      <c r="G1760" s="38" t="s">
        <v>262</v>
      </c>
      <c r="H1760" s="42">
        <v>285673</v>
      </c>
      <c r="I1760" s="37"/>
      <c r="J1760" s="44">
        <v>42760</v>
      </c>
      <c r="K1760" s="42">
        <v>0</v>
      </c>
      <c r="L1760" s="42">
        <v>185449.44</v>
      </c>
      <c r="M1760" s="44">
        <v>45259</v>
      </c>
      <c r="N1760" s="42">
        <v>100223.56</v>
      </c>
      <c r="O1760" s="42">
        <v>0</v>
      </c>
      <c r="P1760" s="45">
        <f>IF(J1760&lt;DATEVALUE("2009-1-1"),3%,13%)</f>
        <v>0.13</v>
      </c>
      <c r="Q1760" s="42">
        <f>IF(P1760=13%,ROUND(O1760/(1+P1760)*P1760,2),ROUND(O1760/(1+0.03)*0.02,2))</f>
        <v>0</v>
      </c>
      <c r="R1760" s="42">
        <f>O1760-Q1760</f>
        <v>0</v>
      </c>
      <c r="S1760" s="42">
        <f>N1760-R1760</f>
        <v>100223.56</v>
      </c>
      <c r="T1760" s="38">
        <v>5000</v>
      </c>
      <c r="U1760" s="14">
        <f>S1760/H1760</f>
        <v>0.350833155390954</v>
      </c>
      <c r="V1760" s="19"/>
      <c r="W1760" s="19"/>
      <c r="X1760" s="37" t="s">
        <v>3459</v>
      </c>
    </row>
    <row r="1761" spans="1:37" s="3" customFormat="1" ht="16.5" customHeight="1">
      <c r="A1761" s="38">
        <v>424</v>
      </c>
      <c r="B1761" s="39">
        <v>10729</v>
      </c>
      <c r="C1761" s="38">
        <v>10292806</v>
      </c>
      <c r="D1761" s="40" t="s">
        <v>2026</v>
      </c>
      <c r="E1761" s="58">
        <v>16</v>
      </c>
      <c r="F1761" s="38">
        <v>120</v>
      </c>
      <c r="G1761" s="38" t="s">
        <v>21</v>
      </c>
      <c r="H1761" s="42">
        <v>136228.32</v>
      </c>
      <c r="I1761" s="37"/>
      <c r="J1761" s="44">
        <v>42760</v>
      </c>
      <c r="K1761" s="42">
        <v>0</v>
      </c>
      <c r="L1761" s="42">
        <v>88434.82</v>
      </c>
      <c r="M1761" s="44">
        <v>45259</v>
      </c>
      <c r="N1761" s="42">
        <v>47793.5</v>
      </c>
      <c r="O1761" s="42">
        <v>0</v>
      </c>
      <c r="P1761" s="45">
        <f>IF(J1761&lt;DATEVALUE("2009-1-1"),3%,13%)</f>
        <v>0.13</v>
      </c>
      <c r="Q1761" s="42">
        <f>IF(P1761=13%,ROUND(O1761/(1+P1761)*P1761,2),ROUND(O1761/(1+0.03)*0.02,2))</f>
        <v>0</v>
      </c>
      <c r="R1761" s="42">
        <f>O1761-Q1761</f>
        <v>0</v>
      </c>
      <c r="S1761" s="42">
        <f>N1761-R1761</f>
        <v>47793.5</v>
      </c>
      <c r="T1761" s="38">
        <v>5000</v>
      </c>
      <c r="U1761" s="14">
        <f>S1761/H1761</f>
        <v>0.35083380606910514</v>
      </c>
      <c r="V1761" s="19"/>
      <c r="W1761" s="19"/>
      <c r="X1761" s="37" t="s">
        <v>3459</v>
      </c>
    </row>
    <row r="1762" spans="1:37" s="3" customFormat="1" ht="16.5" customHeight="1">
      <c r="A1762" s="38">
        <v>404</v>
      </c>
      <c r="B1762" s="39">
        <v>10739</v>
      </c>
      <c r="C1762" s="38">
        <v>10278571</v>
      </c>
      <c r="D1762" s="40" t="s">
        <v>2933</v>
      </c>
      <c r="E1762" s="58">
        <v>1</v>
      </c>
      <c r="F1762" s="38">
        <v>120</v>
      </c>
      <c r="G1762" s="38" t="s">
        <v>21</v>
      </c>
      <c r="H1762" s="42">
        <v>11264.96</v>
      </c>
      <c r="I1762" s="37"/>
      <c r="J1762" s="44">
        <v>42735</v>
      </c>
      <c r="K1762" s="42">
        <v>0</v>
      </c>
      <c r="L1762" s="42">
        <v>7312.8</v>
      </c>
      <c r="M1762" s="44">
        <v>45200</v>
      </c>
      <c r="N1762" s="42">
        <v>3952.16</v>
      </c>
      <c r="O1762" s="42">
        <v>0</v>
      </c>
      <c r="P1762" s="45">
        <f>IF(J1762&lt;DATEVALUE("2009-1-1"),3%,13%)</f>
        <v>0.13</v>
      </c>
      <c r="Q1762" s="42">
        <f>IF(P1762=13%,ROUND(O1762/(1+P1762)*P1762,2),ROUND(O1762/(1+0.03)*0.02,2))</f>
        <v>0</v>
      </c>
      <c r="R1762" s="42">
        <f>O1762-Q1762</f>
        <v>0</v>
      </c>
      <c r="S1762" s="42">
        <f>N1762-R1762</f>
        <v>3952.16</v>
      </c>
      <c r="T1762" s="38">
        <v>5000</v>
      </c>
      <c r="U1762" s="14">
        <f>S1762/H1762</f>
        <v>0.35083657642814536</v>
      </c>
      <c r="V1762" s="19"/>
      <c r="W1762" s="19"/>
      <c r="X1762" s="37" t="s">
        <v>3462</v>
      </c>
    </row>
    <row r="1763" spans="1:37" s="3" customFormat="1" ht="16.5" customHeight="1">
      <c r="A1763" s="38">
        <v>647</v>
      </c>
      <c r="B1763" s="39">
        <v>10729</v>
      </c>
      <c r="C1763" s="38">
        <v>10292562</v>
      </c>
      <c r="D1763" s="40" t="s">
        <v>3259</v>
      </c>
      <c r="E1763" s="58">
        <v>1</v>
      </c>
      <c r="F1763" s="38">
        <v>66</v>
      </c>
      <c r="G1763" s="38" t="s">
        <v>23</v>
      </c>
      <c r="H1763" s="42">
        <v>4600</v>
      </c>
      <c r="I1763" s="37"/>
      <c r="J1763" s="44">
        <v>43858</v>
      </c>
      <c r="K1763" s="42">
        <v>0</v>
      </c>
      <c r="L1763" s="42">
        <v>2986.13</v>
      </c>
      <c r="M1763" s="44">
        <v>45259</v>
      </c>
      <c r="N1763" s="42">
        <v>1613.87</v>
      </c>
      <c r="O1763" s="42">
        <v>0</v>
      </c>
      <c r="P1763" s="45">
        <f>IF(J1763&lt;DATEVALUE("2009-1-1"),3%,13%)</f>
        <v>0.13</v>
      </c>
      <c r="Q1763" s="42">
        <f>IF(P1763=13%,ROUND(O1763/(1+P1763)*P1763,2),ROUND(O1763/(1+0.03)*0.02,2))</f>
        <v>0</v>
      </c>
      <c r="R1763" s="42">
        <f>O1763-Q1763</f>
        <v>0</v>
      </c>
      <c r="S1763" s="42">
        <f>N1763-R1763</f>
        <v>1613.87</v>
      </c>
      <c r="T1763" s="38">
        <v>5000</v>
      </c>
      <c r="U1763" s="14">
        <f>S1763/H1763</f>
        <v>0.35084130434782607</v>
      </c>
      <c r="V1763" s="19"/>
      <c r="W1763" s="19"/>
      <c r="X1763" s="37" t="s">
        <v>3459</v>
      </c>
    </row>
    <row r="1764" spans="1:37" s="3" customFormat="1" ht="16.5" customHeight="1">
      <c r="A1764" s="38">
        <v>481</v>
      </c>
      <c r="B1764" s="39">
        <v>10729</v>
      </c>
      <c r="C1764" s="38">
        <v>10292556</v>
      </c>
      <c r="D1764" s="40" t="s">
        <v>1369</v>
      </c>
      <c r="E1764" s="58">
        <v>3</v>
      </c>
      <c r="F1764" s="38">
        <v>66</v>
      </c>
      <c r="G1764" s="38" t="s">
        <v>23</v>
      </c>
      <c r="H1764" s="42">
        <v>8846.34</v>
      </c>
      <c r="I1764" s="37"/>
      <c r="J1764" s="44">
        <v>43858</v>
      </c>
      <c r="K1764" s="42">
        <v>0</v>
      </c>
      <c r="L1764" s="42">
        <v>5742.63</v>
      </c>
      <c r="M1764" s="44">
        <v>45259</v>
      </c>
      <c r="N1764" s="42">
        <v>3103.71</v>
      </c>
      <c r="O1764" s="42">
        <v>0</v>
      </c>
      <c r="P1764" s="45">
        <f>IF(J1764&lt;DATEVALUE("2009-1-1"),3%,13%)</f>
        <v>0.13</v>
      </c>
      <c r="Q1764" s="42">
        <f>IF(P1764=13%,ROUND(O1764/(1+P1764)*P1764,2),ROUND(O1764/(1+0.03)*0.02,2))</f>
        <v>0</v>
      </c>
      <c r="R1764" s="42">
        <f>O1764-Q1764</f>
        <v>0</v>
      </c>
      <c r="S1764" s="42">
        <f>N1764-R1764</f>
        <v>3103.71</v>
      </c>
      <c r="T1764" s="38">
        <v>1601</v>
      </c>
      <c r="U1764" s="14">
        <f>S1764/H1764</f>
        <v>0.35084679087622678</v>
      </c>
      <c r="V1764" s="19"/>
      <c r="W1764" s="19"/>
      <c r="X1764" s="37" t="s">
        <v>3459</v>
      </c>
    </row>
    <row r="1765" spans="1:37" s="3" customFormat="1" ht="16.5" customHeight="1">
      <c r="A1765" s="38">
        <v>44</v>
      </c>
      <c r="B1765" s="39">
        <v>10700</v>
      </c>
      <c r="C1765" s="38">
        <v>10275004</v>
      </c>
      <c r="D1765" s="40" t="s">
        <v>28</v>
      </c>
      <c r="E1765" s="38">
        <v>1</v>
      </c>
      <c r="F1765" s="38">
        <v>60</v>
      </c>
      <c r="G1765" s="38" t="s">
        <v>23</v>
      </c>
      <c r="H1765" s="42">
        <v>707.08</v>
      </c>
      <c r="I1765" s="57"/>
      <c r="J1765" s="44">
        <v>43948</v>
      </c>
      <c r="K1765" s="42">
        <v>0</v>
      </c>
      <c r="L1765" s="42">
        <v>459</v>
      </c>
      <c r="M1765" s="44">
        <v>45199</v>
      </c>
      <c r="N1765" s="42">
        <v>248.08</v>
      </c>
      <c r="O1765" s="42">
        <v>0</v>
      </c>
      <c r="P1765" s="45">
        <v>0.13</v>
      </c>
      <c r="Q1765" s="42">
        <v>0</v>
      </c>
      <c r="R1765" s="42">
        <v>0</v>
      </c>
      <c r="S1765" s="42">
        <v>248.08</v>
      </c>
      <c r="T1765" s="38">
        <v>5000</v>
      </c>
      <c r="U1765" s="14">
        <f>S1765/H1765</f>
        <v>0.35085138881031847</v>
      </c>
      <c r="V1765" s="19"/>
      <c r="W1765" s="19"/>
      <c r="X1765" s="37" t="s">
        <v>3455</v>
      </c>
    </row>
    <row r="1766" spans="1:37" s="3" customFormat="1" ht="16.5" customHeight="1">
      <c r="A1766" s="38">
        <v>22</v>
      </c>
      <c r="B1766" s="39">
        <v>10749</v>
      </c>
      <c r="C1766" s="38">
        <v>10301162</v>
      </c>
      <c r="D1766" s="40" t="s">
        <v>442</v>
      </c>
      <c r="E1766" s="38">
        <v>5</v>
      </c>
      <c r="F1766" s="38">
        <v>63</v>
      </c>
      <c r="G1766" s="38" t="s">
        <v>21</v>
      </c>
      <c r="H1766" s="42">
        <v>4139.21</v>
      </c>
      <c r="I1766" s="2"/>
      <c r="J1766" s="44">
        <v>43735</v>
      </c>
      <c r="K1766" s="42">
        <v>0</v>
      </c>
      <c r="L1766" s="42">
        <v>2684.01</v>
      </c>
      <c r="M1766" s="44">
        <v>45046</v>
      </c>
      <c r="N1766" s="42">
        <f>H1766-K1766-L1766</f>
        <v>1455.1999999999998</v>
      </c>
      <c r="O1766" s="42">
        <v>0</v>
      </c>
      <c r="P1766" s="45">
        <v>0.13</v>
      </c>
      <c r="Q1766" s="42">
        <v>0</v>
      </c>
      <c r="R1766" s="42">
        <v>0</v>
      </c>
      <c r="S1766" s="42">
        <v>1455.2</v>
      </c>
      <c r="T1766" s="38">
        <v>2101</v>
      </c>
      <c r="U1766" s="14">
        <f>S1766/H1766</f>
        <v>0.35156467055307655</v>
      </c>
      <c r="V1766" s="19"/>
      <c r="W1766" s="19"/>
      <c r="X1766" s="37" t="s">
        <v>3473</v>
      </c>
    </row>
    <row r="1767" spans="1:37" s="3" customFormat="1" ht="16.5" customHeight="1">
      <c r="A1767" s="38">
        <v>22</v>
      </c>
      <c r="B1767" s="39">
        <v>10732</v>
      </c>
      <c r="C1767" s="38">
        <v>10320831</v>
      </c>
      <c r="D1767" s="40" t="s">
        <v>360</v>
      </c>
      <c r="E1767" s="38">
        <v>3</v>
      </c>
      <c r="F1767" s="38">
        <v>92</v>
      </c>
      <c r="G1767" s="38" t="s">
        <v>23</v>
      </c>
      <c r="H1767" s="42">
        <v>4230.78</v>
      </c>
      <c r="I1767" s="2"/>
      <c r="J1767" s="44">
        <v>43065</v>
      </c>
      <c r="K1767" s="42">
        <v>0</v>
      </c>
      <c r="L1767" s="42">
        <v>2643.75</v>
      </c>
      <c r="M1767" s="44">
        <v>45016</v>
      </c>
      <c r="N1767" s="42">
        <f>H1767-K1767-L1767</f>
        <v>1587.0299999999997</v>
      </c>
      <c r="O1767" s="42">
        <v>110</v>
      </c>
      <c r="P1767" s="45">
        <v>0.13</v>
      </c>
      <c r="Q1767" s="42">
        <v>12.65</v>
      </c>
      <c r="R1767" s="42">
        <v>97.35</v>
      </c>
      <c r="S1767" s="42">
        <v>1489.68</v>
      </c>
      <c r="T1767" s="38">
        <v>5000</v>
      </c>
      <c r="U1767" s="14">
        <f>S1767/H1767</f>
        <v>0.35210528555018228</v>
      </c>
      <c r="V1767" s="19"/>
      <c r="W1767" s="19"/>
      <c r="X1767" s="37" t="s">
        <v>3460</v>
      </c>
    </row>
    <row r="1768" spans="1:37" s="3" customFormat="1" ht="16.5" customHeight="1">
      <c r="A1768" s="38">
        <v>92</v>
      </c>
      <c r="B1768" s="39">
        <v>50099</v>
      </c>
      <c r="C1768" s="38">
        <v>10297315</v>
      </c>
      <c r="D1768" s="40" t="s">
        <v>2465</v>
      </c>
      <c r="E1768" s="38">
        <v>16</v>
      </c>
      <c r="F1768" s="38">
        <v>98</v>
      </c>
      <c r="G1768" s="38" t="s">
        <v>23</v>
      </c>
      <c r="H1768" s="42">
        <v>8205.2800000000007</v>
      </c>
      <c r="I1768" s="2"/>
      <c r="J1768" s="44">
        <v>42879</v>
      </c>
      <c r="K1768" s="42">
        <v>0</v>
      </c>
      <c r="L1768" s="42">
        <v>5309.32</v>
      </c>
      <c r="M1768" s="44">
        <v>45016</v>
      </c>
      <c r="N1768" s="42">
        <f>H1768-K1768-L1768</f>
        <v>2895.9600000000009</v>
      </c>
      <c r="O1768" s="42">
        <v>0</v>
      </c>
      <c r="P1768" s="45">
        <v>0.13</v>
      </c>
      <c r="Q1768" s="42">
        <v>0</v>
      </c>
      <c r="R1768" s="42">
        <v>0</v>
      </c>
      <c r="S1768" s="42">
        <v>2895.96</v>
      </c>
      <c r="T1768" s="38">
        <v>5000</v>
      </c>
      <c r="U1768" s="14">
        <f>S1768/H1768</f>
        <v>0.35293859563598073</v>
      </c>
      <c r="V1768" s="19"/>
      <c r="W1768" s="19"/>
      <c r="X1768" s="37" t="s">
        <v>3468</v>
      </c>
    </row>
    <row r="1769" spans="1:37" s="3" customFormat="1" ht="16.5" customHeight="1">
      <c r="A1769" s="38">
        <v>11</v>
      </c>
      <c r="B1769" s="39">
        <v>50098</v>
      </c>
      <c r="C1769" s="38">
        <v>10308411</v>
      </c>
      <c r="D1769" s="40" t="s">
        <v>2465</v>
      </c>
      <c r="E1769" s="38">
        <v>120</v>
      </c>
      <c r="F1769" s="38">
        <v>98</v>
      </c>
      <c r="G1769" s="38" t="s">
        <v>23</v>
      </c>
      <c r="H1769" s="42">
        <v>33556.800000000003</v>
      </c>
      <c r="I1769" s="2"/>
      <c r="J1769" s="44">
        <v>42879</v>
      </c>
      <c r="K1769" s="42">
        <v>0</v>
      </c>
      <c r="L1769" s="42">
        <v>21713.119999999999</v>
      </c>
      <c r="M1769" s="44">
        <v>45016</v>
      </c>
      <c r="N1769" s="42">
        <f>H1769-K1769-L1769</f>
        <v>11843.680000000004</v>
      </c>
      <c r="O1769" s="42">
        <v>0</v>
      </c>
      <c r="P1769" s="45">
        <v>0.13</v>
      </c>
      <c r="Q1769" s="42">
        <v>0</v>
      </c>
      <c r="R1769" s="42">
        <v>0</v>
      </c>
      <c r="S1769" s="42">
        <v>11843.68</v>
      </c>
      <c r="T1769" s="38">
        <v>2108</v>
      </c>
      <c r="U1769" s="14">
        <f>S1769/H1769</f>
        <v>0.35294426166976589</v>
      </c>
      <c r="V1769" s="19"/>
      <c r="W1769" s="19"/>
      <c r="X1769" s="37" t="s">
        <v>3456</v>
      </c>
    </row>
    <row r="1770" spans="1:37" s="3" customFormat="1" ht="16.5" customHeight="1">
      <c r="A1770" s="38">
        <v>9</v>
      </c>
      <c r="B1770" s="39">
        <v>50098</v>
      </c>
      <c r="C1770" s="38">
        <v>10308409</v>
      </c>
      <c r="D1770" s="40" t="s">
        <v>2463</v>
      </c>
      <c r="E1770" s="38">
        <v>120</v>
      </c>
      <c r="F1770" s="38">
        <v>98</v>
      </c>
      <c r="G1770" s="38" t="s">
        <v>23</v>
      </c>
      <c r="H1770" s="42">
        <v>14655.6</v>
      </c>
      <c r="I1770" s="2"/>
      <c r="J1770" s="44">
        <v>42879</v>
      </c>
      <c r="K1770" s="42">
        <v>0</v>
      </c>
      <c r="L1770" s="42">
        <v>9482.94</v>
      </c>
      <c r="M1770" s="44">
        <v>45016</v>
      </c>
      <c r="N1770" s="42">
        <f>H1770-K1770-L1770</f>
        <v>5172.66</v>
      </c>
      <c r="O1770" s="42">
        <v>0</v>
      </c>
      <c r="P1770" s="45">
        <v>0.13</v>
      </c>
      <c r="Q1770" s="42">
        <v>0</v>
      </c>
      <c r="R1770" s="42">
        <v>0</v>
      </c>
      <c r="S1770" s="42">
        <v>5172.66</v>
      </c>
      <c r="T1770" s="38">
        <v>2108</v>
      </c>
      <c r="U1770" s="14">
        <f>S1770/H1770</f>
        <v>0.35294767870302135</v>
      </c>
      <c r="V1770" s="19"/>
      <c r="W1770" s="19"/>
      <c r="X1770" s="37" t="s">
        <v>3456</v>
      </c>
    </row>
    <row r="1771" spans="1:37" s="3" customFormat="1" ht="16.5" customHeight="1">
      <c r="A1771" s="38">
        <v>10</v>
      </c>
      <c r="B1771" s="39">
        <v>50098</v>
      </c>
      <c r="C1771" s="38">
        <v>10308410</v>
      </c>
      <c r="D1771" s="40" t="s">
        <v>2464</v>
      </c>
      <c r="E1771" s="38">
        <v>120</v>
      </c>
      <c r="F1771" s="38">
        <v>98</v>
      </c>
      <c r="G1771" s="38" t="s">
        <v>23</v>
      </c>
      <c r="H1771" s="42">
        <v>13327.2</v>
      </c>
      <c r="I1771" s="2"/>
      <c r="J1771" s="44">
        <v>42879</v>
      </c>
      <c r="K1771" s="42">
        <v>0</v>
      </c>
      <c r="L1771" s="42">
        <v>8623.3700000000008</v>
      </c>
      <c r="M1771" s="44">
        <v>45016</v>
      </c>
      <c r="N1771" s="42">
        <f>H1771-K1771-L1771</f>
        <v>4703.83</v>
      </c>
      <c r="O1771" s="42">
        <v>0</v>
      </c>
      <c r="P1771" s="45">
        <v>0.13</v>
      </c>
      <c r="Q1771" s="42">
        <v>0</v>
      </c>
      <c r="R1771" s="42">
        <v>0</v>
      </c>
      <c r="S1771" s="42">
        <v>4703.83</v>
      </c>
      <c r="T1771" s="38">
        <v>2108</v>
      </c>
      <c r="U1771" s="14">
        <f>S1771/H1771</f>
        <v>0.35294960681913679</v>
      </c>
      <c r="V1771" s="19"/>
      <c r="W1771" s="19"/>
      <c r="X1771" s="37" t="s">
        <v>3456</v>
      </c>
    </row>
    <row r="1772" spans="1:37" s="3" customFormat="1" ht="16.5" customHeight="1">
      <c r="A1772" s="38">
        <v>199</v>
      </c>
      <c r="B1772" s="39">
        <v>40712</v>
      </c>
      <c r="C1772" s="38">
        <v>10330494</v>
      </c>
      <c r="D1772" s="40" t="s">
        <v>2370</v>
      </c>
      <c r="E1772" s="38">
        <v>1</v>
      </c>
      <c r="F1772" s="38">
        <v>36</v>
      </c>
      <c r="G1772" s="38" t="s">
        <v>33</v>
      </c>
      <c r="H1772" s="42">
        <v>175385.69</v>
      </c>
      <c r="I1772" s="2"/>
      <c r="J1772" s="44">
        <v>44377</v>
      </c>
      <c r="K1772" s="42">
        <v>4871.82</v>
      </c>
      <c r="L1772" s="42">
        <v>107180.09</v>
      </c>
      <c r="M1772" s="44">
        <v>45077</v>
      </c>
      <c r="N1772" s="42">
        <f>H1772-K1772-L1772</f>
        <v>63333.78</v>
      </c>
      <c r="O1772" s="42">
        <v>1574.68</v>
      </c>
      <c r="P1772" s="45">
        <v>0.13</v>
      </c>
      <c r="Q1772" s="42">
        <f>O1772-R1772</f>
        <v>181.15000000000009</v>
      </c>
      <c r="R1772" s="42">
        <v>1393.53</v>
      </c>
      <c r="S1772" s="42">
        <f>N1772-R1772</f>
        <v>61940.25</v>
      </c>
      <c r="T1772" s="38">
        <v>2506</v>
      </c>
      <c r="U1772" s="14">
        <f>S1772/H1772</f>
        <v>0.35316592818946629</v>
      </c>
      <c r="V1772" s="19"/>
      <c r="W1772" s="19"/>
      <c r="X1772" s="37" t="s">
        <v>3467</v>
      </c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</row>
    <row r="1773" spans="1:37" s="3" customFormat="1" ht="16.5" customHeight="1">
      <c r="A1773" s="38">
        <v>939</v>
      </c>
      <c r="B1773" s="39">
        <v>10800</v>
      </c>
      <c r="C1773" s="38">
        <v>10315918</v>
      </c>
      <c r="D1773" s="40" t="s">
        <v>2090</v>
      </c>
      <c r="E1773" s="38">
        <v>1</v>
      </c>
      <c r="F1773" s="38">
        <v>120</v>
      </c>
      <c r="G1773" s="38" t="s">
        <v>21</v>
      </c>
      <c r="H1773" s="42">
        <v>154764.13</v>
      </c>
      <c r="I1773" s="2"/>
      <c r="J1773" s="44">
        <v>43249</v>
      </c>
      <c r="K1773" s="42">
        <v>0</v>
      </c>
      <c r="L1773" s="42">
        <v>73513.100000000006</v>
      </c>
      <c r="M1773" s="44">
        <v>45077</v>
      </c>
      <c r="N1773" s="42">
        <f>H1773-K1773-L1773</f>
        <v>81251.03</v>
      </c>
      <c r="O1773" s="42">
        <v>30000</v>
      </c>
      <c r="P1773" s="45">
        <v>0.13</v>
      </c>
      <c r="Q1773" s="42">
        <v>3451.33</v>
      </c>
      <c r="R1773" s="42">
        <v>26548.67</v>
      </c>
      <c r="S1773" s="42">
        <f>N1773-R1773</f>
        <v>54702.36</v>
      </c>
      <c r="T1773" s="38">
        <v>2505</v>
      </c>
      <c r="U1773" s="14">
        <f>S1773/H1773</f>
        <v>0.35345632091880719</v>
      </c>
      <c r="V1773" s="19"/>
      <c r="W1773" s="19"/>
      <c r="X1773" s="37" t="s">
        <v>3465</v>
      </c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</row>
    <row r="1774" spans="1:37" s="3" customFormat="1" ht="16.5" customHeight="1">
      <c r="A1774" s="38">
        <v>16</v>
      </c>
      <c r="B1774" s="39">
        <v>10748</v>
      </c>
      <c r="C1774" s="38">
        <v>10310781</v>
      </c>
      <c r="D1774" s="40" t="s">
        <v>29</v>
      </c>
      <c r="E1774" s="38">
        <v>150</v>
      </c>
      <c r="F1774" s="38">
        <v>105</v>
      </c>
      <c r="G1774" s="38" t="s">
        <v>23</v>
      </c>
      <c r="H1774" s="42">
        <v>6566.14</v>
      </c>
      <c r="I1774" s="2"/>
      <c r="J1774" s="44">
        <v>42668</v>
      </c>
      <c r="K1774" s="42">
        <v>0</v>
      </c>
      <c r="L1774" s="42">
        <v>4242.1000000000004</v>
      </c>
      <c r="M1774" s="44">
        <v>44985</v>
      </c>
      <c r="N1774" s="42">
        <f>H1774-K1774-L1774</f>
        <v>2324.04</v>
      </c>
      <c r="O1774" s="42">
        <v>0</v>
      </c>
      <c r="P1774" s="45">
        <v>0.13</v>
      </c>
      <c r="Q1774" s="42">
        <v>0</v>
      </c>
      <c r="R1774" s="42">
        <v>0</v>
      </c>
      <c r="S1774" s="42">
        <f>N1774-R1774</f>
        <v>2324.04</v>
      </c>
      <c r="T1774" s="38">
        <v>5000</v>
      </c>
      <c r="U1774" s="14">
        <f>S1774/H1774</f>
        <v>0.35394310812745383</v>
      </c>
      <c r="V1774" s="19"/>
      <c r="W1774" s="19"/>
      <c r="X1774" s="37" t="s">
        <v>3459</v>
      </c>
    </row>
    <row r="1775" spans="1:37" s="3" customFormat="1" ht="16.5" customHeight="1">
      <c r="A1775" s="38">
        <v>533</v>
      </c>
      <c r="B1775" s="39">
        <v>40712</v>
      </c>
      <c r="C1775" s="38">
        <v>10303703</v>
      </c>
      <c r="D1775" s="40" t="s">
        <v>378</v>
      </c>
      <c r="E1775" s="38">
        <v>4</v>
      </c>
      <c r="F1775" s="38">
        <v>84</v>
      </c>
      <c r="G1775" s="38" t="s">
        <v>23</v>
      </c>
      <c r="H1775" s="42">
        <v>7217.88</v>
      </c>
      <c r="I1775" s="55"/>
      <c r="J1775" s="44">
        <v>43309</v>
      </c>
      <c r="K1775" s="42">
        <v>0</v>
      </c>
      <c r="L1775" s="42">
        <v>4662.79</v>
      </c>
      <c r="M1775" s="44">
        <v>45138</v>
      </c>
      <c r="N1775" s="42">
        <f>H1775-K1775-L1775</f>
        <v>2555.09</v>
      </c>
      <c r="O1775" s="42">
        <v>0</v>
      </c>
      <c r="P1775" s="45">
        <v>0.13</v>
      </c>
      <c r="Q1775" s="42">
        <v>0</v>
      </c>
      <c r="R1775" s="42">
        <v>0</v>
      </c>
      <c r="S1775" s="42">
        <v>2555.09</v>
      </c>
      <c r="T1775" s="38">
        <v>2506</v>
      </c>
      <c r="U1775" s="14">
        <f>S1775/H1775</f>
        <v>0.35399452470808607</v>
      </c>
      <c r="V1775" s="19"/>
      <c r="W1775" s="19"/>
      <c r="X1775" s="37" t="s">
        <v>3467</v>
      </c>
    </row>
    <row r="1776" spans="1:37" s="3" customFormat="1" ht="16.5" customHeight="1">
      <c r="A1776" s="38">
        <v>53</v>
      </c>
      <c r="B1776" s="39">
        <v>10733</v>
      </c>
      <c r="C1776" s="38">
        <v>10290725</v>
      </c>
      <c r="D1776" s="40" t="s">
        <v>1231</v>
      </c>
      <c r="E1776" s="38">
        <v>10</v>
      </c>
      <c r="F1776" s="38">
        <v>84</v>
      </c>
      <c r="G1776" s="38" t="s">
        <v>23</v>
      </c>
      <c r="H1776" s="42">
        <v>19658.099999999999</v>
      </c>
      <c r="I1776" s="55"/>
      <c r="J1776" s="44">
        <v>43309</v>
      </c>
      <c r="K1776" s="42">
        <v>0</v>
      </c>
      <c r="L1776" s="42">
        <v>12699.15</v>
      </c>
      <c r="M1776" s="44">
        <v>45138</v>
      </c>
      <c r="N1776" s="42">
        <f>H1776-K1776-L1776</f>
        <v>6958.9499999999989</v>
      </c>
      <c r="O1776" s="42">
        <v>0</v>
      </c>
      <c r="P1776" s="45">
        <v>0.13</v>
      </c>
      <c r="Q1776" s="42">
        <v>0</v>
      </c>
      <c r="R1776" s="42">
        <v>0</v>
      </c>
      <c r="S1776" s="42">
        <v>6958.95</v>
      </c>
      <c r="T1776" s="38">
        <v>2506</v>
      </c>
      <c r="U1776" s="14">
        <f>S1776/H1776</f>
        <v>0.35399911486868008</v>
      </c>
      <c r="V1776" s="19"/>
      <c r="W1776" s="19"/>
      <c r="X1776" s="37" t="s">
        <v>3460</v>
      </c>
    </row>
    <row r="1777" spans="1:24" s="3" customFormat="1" ht="16.5" customHeight="1">
      <c r="A1777" s="38">
        <v>536</v>
      </c>
      <c r="B1777" s="39">
        <v>40712</v>
      </c>
      <c r="C1777" s="38">
        <v>10303845</v>
      </c>
      <c r="D1777" s="40" t="s">
        <v>1754</v>
      </c>
      <c r="E1777" s="38">
        <v>6</v>
      </c>
      <c r="F1777" s="38">
        <v>84</v>
      </c>
      <c r="G1777" s="38" t="s">
        <v>23</v>
      </c>
      <c r="H1777" s="42">
        <v>3126</v>
      </c>
      <c r="I1777" s="55"/>
      <c r="J1777" s="44">
        <v>43309</v>
      </c>
      <c r="K1777" s="42">
        <v>0</v>
      </c>
      <c r="L1777" s="42">
        <v>2019.35</v>
      </c>
      <c r="M1777" s="44">
        <v>45138</v>
      </c>
      <c r="N1777" s="42">
        <f>H1777-K1777-L1777</f>
        <v>1106.6500000000001</v>
      </c>
      <c r="O1777" s="42">
        <v>0</v>
      </c>
      <c r="P1777" s="45">
        <v>0.13</v>
      </c>
      <c r="Q1777" s="42">
        <v>0</v>
      </c>
      <c r="R1777" s="42">
        <v>0</v>
      </c>
      <c r="S1777" s="42">
        <v>1106.6500000000001</v>
      </c>
      <c r="T1777" s="38">
        <v>2506</v>
      </c>
      <c r="U1777" s="14">
        <f>S1777/H1777</f>
        <v>0.3540147152911069</v>
      </c>
      <c r="V1777" s="19"/>
      <c r="W1777" s="19"/>
      <c r="X1777" s="37" t="s">
        <v>3467</v>
      </c>
    </row>
    <row r="1778" spans="1:24" s="3" customFormat="1" ht="16.5" customHeight="1">
      <c r="A1778" s="38">
        <v>231</v>
      </c>
      <c r="B1778" s="39">
        <v>10741</v>
      </c>
      <c r="C1778" s="38">
        <v>10282179</v>
      </c>
      <c r="D1778" s="40" t="s">
        <v>903</v>
      </c>
      <c r="E1778" s="38">
        <v>1</v>
      </c>
      <c r="F1778" s="38">
        <v>84</v>
      </c>
      <c r="G1778" s="38" t="s">
        <v>23</v>
      </c>
      <c r="H1778" s="42">
        <v>918.32</v>
      </c>
      <c r="I1778" s="55"/>
      <c r="J1778" s="44">
        <v>43309</v>
      </c>
      <c r="K1778" s="42">
        <v>0</v>
      </c>
      <c r="L1778" s="42">
        <v>593.17999999999995</v>
      </c>
      <c r="M1778" s="44">
        <v>45138</v>
      </c>
      <c r="N1778" s="42">
        <f>H1778-K1778-L1778</f>
        <v>325.1400000000001</v>
      </c>
      <c r="O1778" s="42">
        <v>0</v>
      </c>
      <c r="P1778" s="45">
        <v>0.13</v>
      </c>
      <c r="Q1778" s="42">
        <v>0</v>
      </c>
      <c r="R1778" s="42">
        <v>0</v>
      </c>
      <c r="S1778" s="42">
        <f>N1778-R1778</f>
        <v>325.1400000000001</v>
      </c>
      <c r="T1778" s="38">
        <v>2506</v>
      </c>
      <c r="U1778" s="14">
        <f>S1778/H1778</f>
        <v>0.35405958707204471</v>
      </c>
      <c r="V1778" s="19"/>
      <c r="W1778" s="19"/>
      <c r="X1778" s="37" t="s">
        <v>3462</v>
      </c>
    </row>
    <row r="1779" spans="1:24" s="3" customFormat="1" ht="16.5" customHeight="1">
      <c r="A1779" s="38">
        <v>61</v>
      </c>
      <c r="B1779" s="39">
        <v>10713</v>
      </c>
      <c r="C1779" s="38">
        <v>10297377</v>
      </c>
      <c r="D1779" s="40" t="s">
        <v>208</v>
      </c>
      <c r="E1779" s="38">
        <v>1</v>
      </c>
      <c r="F1779" s="38">
        <v>75</v>
      </c>
      <c r="G1779" s="38" t="s">
        <v>23</v>
      </c>
      <c r="H1779" s="42">
        <v>647.99</v>
      </c>
      <c r="I1779" s="57"/>
      <c r="J1779" s="44">
        <v>43582</v>
      </c>
      <c r="K1779" s="42">
        <v>0</v>
      </c>
      <c r="L1779" s="42">
        <v>418.14</v>
      </c>
      <c r="M1779" s="44">
        <v>45199</v>
      </c>
      <c r="N1779" s="42">
        <v>229.85</v>
      </c>
      <c r="O1779" s="42">
        <v>0</v>
      </c>
      <c r="P1779" s="45">
        <v>0.13</v>
      </c>
      <c r="Q1779" s="42">
        <v>0</v>
      </c>
      <c r="R1779" s="42">
        <v>0</v>
      </c>
      <c r="S1779" s="42">
        <v>229.85</v>
      </c>
      <c r="T1779" s="38">
        <v>5000</v>
      </c>
      <c r="U1779" s="14">
        <f>S1779/H1779</f>
        <v>0.35471226407814932</v>
      </c>
      <c r="V1779" s="19"/>
      <c r="W1779" s="19"/>
      <c r="X1779" s="37" t="s">
        <v>3457</v>
      </c>
    </row>
    <row r="1780" spans="1:24" s="3" customFormat="1" ht="16.5" customHeight="1">
      <c r="A1780" s="38">
        <v>117</v>
      </c>
      <c r="B1780" s="39">
        <v>10725</v>
      </c>
      <c r="C1780" s="38">
        <v>10301781</v>
      </c>
      <c r="D1780" s="40" t="s">
        <v>208</v>
      </c>
      <c r="E1780" s="58">
        <v>1</v>
      </c>
      <c r="F1780" s="38">
        <v>75</v>
      </c>
      <c r="G1780" s="38" t="s">
        <v>23</v>
      </c>
      <c r="H1780" s="42">
        <v>647.99</v>
      </c>
      <c r="I1780" s="57"/>
      <c r="J1780" s="44">
        <v>43582</v>
      </c>
      <c r="K1780" s="42">
        <v>0</v>
      </c>
      <c r="L1780" s="42">
        <v>418.14</v>
      </c>
      <c r="M1780" s="44">
        <v>45199</v>
      </c>
      <c r="N1780" s="42">
        <f>H1780-K1780-L1780</f>
        <v>229.85000000000002</v>
      </c>
      <c r="O1780" s="42">
        <v>0</v>
      </c>
      <c r="P1780" s="45">
        <v>0.13</v>
      </c>
      <c r="Q1780" s="42">
        <v>0</v>
      </c>
      <c r="R1780" s="42">
        <v>0</v>
      </c>
      <c r="S1780" s="42">
        <f>N1780</f>
        <v>229.85000000000002</v>
      </c>
      <c r="T1780" s="38">
        <v>5000</v>
      </c>
      <c r="U1780" s="14">
        <f>S1780/H1780</f>
        <v>0.35471226407814938</v>
      </c>
      <c r="V1780" s="19"/>
      <c r="W1780" s="19"/>
      <c r="X1780" s="37" t="s">
        <v>3459</v>
      </c>
    </row>
    <row r="1781" spans="1:24" s="3" customFormat="1" ht="16.5" customHeight="1">
      <c r="A1781" s="38">
        <v>348</v>
      </c>
      <c r="B1781" s="39">
        <v>10739</v>
      </c>
      <c r="C1781" s="38">
        <v>10278106</v>
      </c>
      <c r="D1781" s="40" t="s">
        <v>208</v>
      </c>
      <c r="E1781" s="58">
        <v>1</v>
      </c>
      <c r="F1781" s="38">
        <v>75</v>
      </c>
      <c r="G1781" s="38" t="s">
        <v>23</v>
      </c>
      <c r="H1781" s="42">
        <v>647.99</v>
      </c>
      <c r="I1781" s="57"/>
      <c r="J1781" s="44">
        <v>43582</v>
      </c>
      <c r="K1781" s="42">
        <v>0</v>
      </c>
      <c r="L1781" s="42">
        <v>418.14</v>
      </c>
      <c r="M1781" s="44">
        <v>45199</v>
      </c>
      <c r="N1781" s="42">
        <f>H1781-L1781</f>
        <v>229.85000000000002</v>
      </c>
      <c r="O1781" s="42">
        <v>0</v>
      </c>
      <c r="P1781" s="45">
        <v>0.13</v>
      </c>
      <c r="Q1781" s="42">
        <v>0</v>
      </c>
      <c r="R1781" s="42">
        <v>0</v>
      </c>
      <c r="S1781" s="42">
        <f>N1781-R1781</f>
        <v>229.85000000000002</v>
      </c>
      <c r="T1781" s="38">
        <v>5000</v>
      </c>
      <c r="U1781" s="14">
        <f>S1781/H1781</f>
        <v>0.35471226407814938</v>
      </c>
      <c r="V1781" s="19"/>
      <c r="W1781" s="19"/>
      <c r="X1781" s="37" t="s">
        <v>3462</v>
      </c>
    </row>
    <row r="1782" spans="1:24" s="3" customFormat="1" ht="16.5" customHeight="1">
      <c r="A1782" s="38">
        <v>101</v>
      </c>
      <c r="B1782" s="39">
        <v>10756</v>
      </c>
      <c r="C1782" s="38">
        <v>10308518</v>
      </c>
      <c r="D1782" s="40" t="s">
        <v>325</v>
      </c>
      <c r="E1782" s="38">
        <v>4</v>
      </c>
      <c r="F1782" s="38">
        <v>75</v>
      </c>
      <c r="G1782" s="38" t="s">
        <v>23</v>
      </c>
      <c r="H1782" s="42">
        <v>1145.32</v>
      </c>
      <c r="I1782" s="57"/>
      <c r="J1782" s="44">
        <v>43582</v>
      </c>
      <c r="K1782" s="42">
        <v>0</v>
      </c>
      <c r="L1782" s="42">
        <v>739.03</v>
      </c>
      <c r="M1782" s="44">
        <v>45199</v>
      </c>
      <c r="N1782" s="42">
        <v>406.29</v>
      </c>
      <c r="O1782" s="42">
        <v>0</v>
      </c>
      <c r="P1782" s="45">
        <v>0.13</v>
      </c>
      <c r="Q1782" s="42">
        <v>0</v>
      </c>
      <c r="R1782" s="42">
        <v>0</v>
      </c>
      <c r="S1782" s="42">
        <v>406.29</v>
      </c>
      <c r="T1782" s="38">
        <v>5000</v>
      </c>
      <c r="U1782" s="14">
        <f>S1782/H1782</f>
        <v>0.35473928683686656</v>
      </c>
      <c r="V1782" s="19"/>
      <c r="W1782" s="19"/>
      <c r="X1782" s="37" t="s">
        <v>3464</v>
      </c>
    </row>
    <row r="1783" spans="1:24" s="3" customFormat="1" ht="16.5" customHeight="1">
      <c r="A1783" s="38">
        <v>99</v>
      </c>
      <c r="B1783" s="39">
        <v>10756</v>
      </c>
      <c r="C1783" s="38">
        <v>10308516</v>
      </c>
      <c r="D1783" s="40" t="s">
        <v>444</v>
      </c>
      <c r="E1783" s="38">
        <v>1</v>
      </c>
      <c r="F1783" s="38">
        <v>75</v>
      </c>
      <c r="G1783" s="38" t="s">
        <v>23</v>
      </c>
      <c r="H1783" s="42">
        <v>442.31</v>
      </c>
      <c r="I1783" s="57"/>
      <c r="J1783" s="44">
        <v>43582</v>
      </c>
      <c r="K1783" s="42">
        <v>0</v>
      </c>
      <c r="L1783" s="42">
        <v>285.39999999999998</v>
      </c>
      <c r="M1783" s="44">
        <v>45199</v>
      </c>
      <c r="N1783" s="42">
        <v>156.91</v>
      </c>
      <c r="O1783" s="42">
        <v>0</v>
      </c>
      <c r="P1783" s="45">
        <v>0.13</v>
      </c>
      <c r="Q1783" s="42">
        <v>0</v>
      </c>
      <c r="R1783" s="42">
        <v>0</v>
      </c>
      <c r="S1783" s="42">
        <v>156.91</v>
      </c>
      <c r="T1783" s="38">
        <v>5000</v>
      </c>
      <c r="U1783" s="14">
        <f>S1783/H1783</f>
        <v>0.35475119260247334</v>
      </c>
      <c r="V1783" s="19"/>
      <c r="W1783" s="19"/>
      <c r="X1783" s="37" t="s">
        <v>3464</v>
      </c>
    </row>
    <row r="1784" spans="1:24" s="3" customFormat="1" ht="16.5" customHeight="1">
      <c r="A1784" s="38">
        <v>648</v>
      </c>
      <c r="B1784" s="39">
        <v>10737</v>
      </c>
      <c r="C1784" s="38">
        <v>10287866</v>
      </c>
      <c r="D1784" s="40" t="s">
        <v>325</v>
      </c>
      <c r="E1784" s="58">
        <v>6</v>
      </c>
      <c r="F1784" s="38">
        <v>75</v>
      </c>
      <c r="G1784" s="38" t="s">
        <v>23</v>
      </c>
      <c r="H1784" s="42">
        <v>1436.95</v>
      </c>
      <c r="I1784" s="57"/>
      <c r="J1784" s="44">
        <v>43582</v>
      </c>
      <c r="K1784" s="42">
        <v>0</v>
      </c>
      <c r="L1784" s="42">
        <v>927.19</v>
      </c>
      <c r="M1784" s="44">
        <v>45199</v>
      </c>
      <c r="N1784" s="42">
        <f>H1784-L1784</f>
        <v>509.76</v>
      </c>
      <c r="O1784" s="42">
        <v>0</v>
      </c>
      <c r="P1784" s="45">
        <v>0.13</v>
      </c>
      <c r="Q1784" s="42">
        <v>0</v>
      </c>
      <c r="R1784" s="42">
        <v>0</v>
      </c>
      <c r="S1784" s="42">
        <f>N1784</f>
        <v>509.76</v>
      </c>
      <c r="T1784" s="38">
        <v>5000</v>
      </c>
      <c r="U1784" s="14">
        <f>S1784/H1784</f>
        <v>0.35475138313789623</v>
      </c>
      <c r="V1784" s="19"/>
      <c r="W1784" s="19"/>
      <c r="X1784" s="37" t="s">
        <v>3461</v>
      </c>
    </row>
    <row r="1785" spans="1:24" s="3" customFormat="1" ht="16.5" customHeight="1">
      <c r="A1785" s="38">
        <v>127</v>
      </c>
      <c r="B1785" s="39">
        <v>10709</v>
      </c>
      <c r="C1785" s="38">
        <v>10310145</v>
      </c>
      <c r="D1785" s="40" t="s">
        <v>143</v>
      </c>
      <c r="E1785" s="38">
        <v>4</v>
      </c>
      <c r="F1785" s="38">
        <v>75</v>
      </c>
      <c r="G1785" s="38" t="s">
        <v>23</v>
      </c>
      <c r="H1785" s="42">
        <v>913.99</v>
      </c>
      <c r="I1785" s="57"/>
      <c r="J1785" s="44">
        <v>43582</v>
      </c>
      <c r="K1785" s="42">
        <v>0</v>
      </c>
      <c r="L1785" s="42">
        <v>589.73</v>
      </c>
      <c r="M1785" s="44">
        <v>45199</v>
      </c>
      <c r="N1785" s="42">
        <v>324.26</v>
      </c>
      <c r="O1785" s="42">
        <v>0</v>
      </c>
      <c r="P1785" s="45">
        <v>0.13</v>
      </c>
      <c r="Q1785" s="42">
        <v>0</v>
      </c>
      <c r="R1785" s="42">
        <v>0</v>
      </c>
      <c r="S1785" s="42">
        <v>324.26</v>
      </c>
      <c r="T1785" s="38">
        <v>5000</v>
      </c>
      <c r="U1785" s="14">
        <f>S1785/H1785</f>
        <v>0.35477412225516691</v>
      </c>
      <c r="V1785" s="19"/>
      <c r="W1785" s="19"/>
      <c r="X1785" s="37" t="s">
        <v>3456</v>
      </c>
    </row>
    <row r="1786" spans="1:24" s="3" customFormat="1" ht="16.5" customHeight="1">
      <c r="A1786" s="38">
        <v>681</v>
      </c>
      <c r="B1786" s="39">
        <v>10738</v>
      </c>
      <c r="C1786" s="38">
        <v>10285605</v>
      </c>
      <c r="D1786" s="40" t="s">
        <v>325</v>
      </c>
      <c r="E1786" s="58">
        <v>6</v>
      </c>
      <c r="F1786" s="38">
        <v>75</v>
      </c>
      <c r="G1786" s="38" t="s">
        <v>23</v>
      </c>
      <c r="H1786" s="42">
        <v>1947</v>
      </c>
      <c r="I1786" s="57"/>
      <c r="J1786" s="44">
        <v>43582</v>
      </c>
      <c r="K1786" s="42">
        <v>0</v>
      </c>
      <c r="L1786" s="42">
        <v>1256.25</v>
      </c>
      <c r="M1786" s="44">
        <v>45199</v>
      </c>
      <c r="N1786" s="42">
        <f>H1786-K1786-L1786</f>
        <v>690.75</v>
      </c>
      <c r="O1786" s="42">
        <v>0</v>
      </c>
      <c r="P1786" s="45">
        <v>0.13</v>
      </c>
      <c r="Q1786" s="42">
        <v>0</v>
      </c>
      <c r="R1786" s="42">
        <v>0</v>
      </c>
      <c r="S1786" s="42">
        <f>N1786-R1786</f>
        <v>690.75</v>
      </c>
      <c r="T1786" s="38">
        <v>5000</v>
      </c>
      <c r="U1786" s="14">
        <f>S1786/H1786</f>
        <v>0.35477657935285056</v>
      </c>
      <c r="V1786" s="19"/>
      <c r="W1786" s="19"/>
      <c r="X1786" s="37" t="s">
        <v>3461</v>
      </c>
    </row>
    <row r="1787" spans="1:24" s="3" customFormat="1" ht="16.5" customHeight="1">
      <c r="A1787" s="38">
        <v>22</v>
      </c>
      <c r="B1787" s="39">
        <v>10727</v>
      </c>
      <c r="C1787" s="38">
        <v>10311376</v>
      </c>
      <c r="D1787" s="40" t="s">
        <v>325</v>
      </c>
      <c r="E1787" s="58">
        <v>6</v>
      </c>
      <c r="F1787" s="38">
        <v>75</v>
      </c>
      <c r="G1787" s="38" t="s">
        <v>23</v>
      </c>
      <c r="H1787" s="42">
        <v>1852.98</v>
      </c>
      <c r="I1787" s="57"/>
      <c r="J1787" s="44">
        <v>43582</v>
      </c>
      <c r="K1787" s="42">
        <v>0</v>
      </c>
      <c r="L1787" s="42">
        <v>1195.57</v>
      </c>
      <c r="M1787" s="44">
        <v>45199</v>
      </c>
      <c r="N1787" s="42">
        <f>H1787-K1787-L1787</f>
        <v>657.41000000000008</v>
      </c>
      <c r="O1787" s="42">
        <v>0</v>
      </c>
      <c r="P1787" s="45">
        <v>0.13</v>
      </c>
      <c r="Q1787" s="42">
        <v>0</v>
      </c>
      <c r="R1787" s="42">
        <v>0</v>
      </c>
      <c r="S1787" s="42">
        <f>N1787</f>
        <v>657.41000000000008</v>
      </c>
      <c r="T1787" s="38">
        <v>5000</v>
      </c>
      <c r="U1787" s="14">
        <f>S1787/H1787</f>
        <v>0.35478526481667372</v>
      </c>
      <c r="V1787" s="19"/>
      <c r="W1787" s="19"/>
      <c r="X1787" s="37" t="s">
        <v>3471</v>
      </c>
    </row>
    <row r="1788" spans="1:24" s="3" customFormat="1" ht="16.5" customHeight="1">
      <c r="A1788" s="38">
        <v>647</v>
      </c>
      <c r="B1788" s="39">
        <v>10737</v>
      </c>
      <c r="C1788" s="38">
        <v>10287865</v>
      </c>
      <c r="D1788" s="40" t="s">
        <v>143</v>
      </c>
      <c r="E1788" s="58">
        <v>28</v>
      </c>
      <c r="F1788" s="38">
        <v>75</v>
      </c>
      <c r="G1788" s="38" t="s">
        <v>23</v>
      </c>
      <c r="H1788" s="42">
        <v>6613.16</v>
      </c>
      <c r="I1788" s="57"/>
      <c r="J1788" s="44">
        <v>43582</v>
      </c>
      <c r="K1788" s="42">
        <v>0</v>
      </c>
      <c r="L1788" s="42">
        <v>4266.8900000000003</v>
      </c>
      <c r="M1788" s="44">
        <v>45199</v>
      </c>
      <c r="N1788" s="42">
        <f>H1788-L1788</f>
        <v>2346.2699999999995</v>
      </c>
      <c r="O1788" s="42">
        <v>0</v>
      </c>
      <c r="P1788" s="45">
        <v>0.13</v>
      </c>
      <c r="Q1788" s="42">
        <v>0</v>
      </c>
      <c r="R1788" s="42">
        <v>0</v>
      </c>
      <c r="S1788" s="42">
        <f>N1788</f>
        <v>2346.2699999999995</v>
      </c>
      <c r="T1788" s="38">
        <v>5000</v>
      </c>
      <c r="U1788" s="14">
        <f>S1788/H1788</f>
        <v>0.35478802871849457</v>
      </c>
      <c r="V1788" s="19"/>
      <c r="W1788" s="19"/>
      <c r="X1788" s="37" t="s">
        <v>3461</v>
      </c>
    </row>
    <row r="1789" spans="1:24" s="3" customFormat="1" ht="16.5" customHeight="1">
      <c r="A1789" s="38">
        <v>436</v>
      </c>
      <c r="B1789" s="39">
        <v>10741</v>
      </c>
      <c r="C1789" s="38">
        <v>10282217</v>
      </c>
      <c r="D1789" s="40" t="s">
        <v>406</v>
      </c>
      <c r="E1789" s="58">
        <v>52</v>
      </c>
      <c r="F1789" s="38">
        <v>70</v>
      </c>
      <c r="G1789" s="38" t="s">
        <v>23</v>
      </c>
      <c r="H1789" s="42">
        <v>27071.200000000001</v>
      </c>
      <c r="I1789" s="37"/>
      <c r="J1789" s="44">
        <v>43733</v>
      </c>
      <c r="K1789" s="42">
        <v>0</v>
      </c>
      <c r="L1789" s="42">
        <v>17466.59</v>
      </c>
      <c r="M1789" s="44">
        <v>45219</v>
      </c>
      <c r="N1789" s="42">
        <v>9604.61</v>
      </c>
      <c r="O1789" s="42">
        <v>0</v>
      </c>
      <c r="P1789" s="45">
        <f>IF(J1789&lt;DATEVALUE("2009-1-1"),3%,13%)</f>
        <v>0.13</v>
      </c>
      <c r="Q1789" s="42">
        <f>IF(P1789=13%,ROUND(O1789/(1+P1789)*P1789,2),ROUND(O1789/(1+0.03)*0.02,2))</f>
        <v>0</v>
      </c>
      <c r="R1789" s="42">
        <f>O1789-Q1789</f>
        <v>0</v>
      </c>
      <c r="S1789" s="42">
        <f>N1789-R1789</f>
        <v>9604.61</v>
      </c>
      <c r="T1789" s="38">
        <v>5000</v>
      </c>
      <c r="U1789" s="14">
        <f>S1789/H1789</f>
        <v>0.35479070007978958</v>
      </c>
      <c r="V1789" s="19"/>
      <c r="W1789" s="19"/>
      <c r="X1789" s="37" t="s">
        <v>3462</v>
      </c>
    </row>
    <row r="1790" spans="1:24" s="3" customFormat="1" ht="16.5" customHeight="1">
      <c r="A1790" s="38">
        <v>426</v>
      </c>
      <c r="B1790" s="39">
        <v>10741</v>
      </c>
      <c r="C1790" s="38">
        <v>10282216</v>
      </c>
      <c r="D1790" s="40" t="s">
        <v>2176</v>
      </c>
      <c r="E1790" s="58">
        <v>45</v>
      </c>
      <c r="F1790" s="38">
        <v>70</v>
      </c>
      <c r="G1790" s="38" t="s">
        <v>23</v>
      </c>
      <c r="H1790" s="42">
        <v>23427</v>
      </c>
      <c r="I1790" s="37"/>
      <c r="J1790" s="44">
        <v>43733</v>
      </c>
      <c r="K1790" s="42">
        <v>0</v>
      </c>
      <c r="L1790" s="42">
        <v>15115.28</v>
      </c>
      <c r="M1790" s="44">
        <v>45215</v>
      </c>
      <c r="N1790" s="42">
        <v>8311.7199999999993</v>
      </c>
      <c r="O1790" s="42">
        <v>0</v>
      </c>
      <c r="P1790" s="45">
        <f>IF(J1790&lt;DATEVALUE("2009-1-1"),3%,13%)</f>
        <v>0.13</v>
      </c>
      <c r="Q1790" s="42">
        <f>IF(P1790=13%,ROUND(O1790/(1+P1790)*P1790,2),ROUND(O1790/(1+0.03)*0.02,2))</f>
        <v>0</v>
      </c>
      <c r="R1790" s="42">
        <f>O1790-Q1790</f>
        <v>0</v>
      </c>
      <c r="S1790" s="42">
        <f>N1790-R1790</f>
        <v>8311.7199999999993</v>
      </c>
      <c r="T1790" s="38">
        <v>5000</v>
      </c>
      <c r="U1790" s="14">
        <f>S1790/H1790</f>
        <v>0.35479233363213386</v>
      </c>
      <c r="V1790" s="19"/>
      <c r="W1790" s="19"/>
      <c r="X1790" s="37" t="s">
        <v>3462</v>
      </c>
    </row>
    <row r="1791" spans="1:24" s="3" customFormat="1" ht="16.5" customHeight="1">
      <c r="A1791" s="38">
        <v>704</v>
      </c>
      <c r="B1791" s="39">
        <v>40709</v>
      </c>
      <c r="C1791" s="38">
        <v>10284957</v>
      </c>
      <c r="D1791" s="40" t="s">
        <v>906</v>
      </c>
      <c r="E1791" s="58">
        <v>3</v>
      </c>
      <c r="F1791" s="38">
        <v>75</v>
      </c>
      <c r="G1791" s="38" t="s">
        <v>23</v>
      </c>
      <c r="H1791" s="42">
        <v>6336.21</v>
      </c>
      <c r="I1791" s="57"/>
      <c r="J1791" s="44">
        <v>43582</v>
      </c>
      <c r="K1791" s="42">
        <v>0</v>
      </c>
      <c r="L1791" s="42">
        <v>4088.17</v>
      </c>
      <c r="M1791" s="44">
        <v>45199</v>
      </c>
      <c r="N1791" s="42">
        <f>H1791-K1791-L1791</f>
        <v>2248.04</v>
      </c>
      <c r="O1791" s="42">
        <v>0</v>
      </c>
      <c r="P1791" s="45">
        <v>0.13</v>
      </c>
      <c r="Q1791" s="42">
        <v>0</v>
      </c>
      <c r="R1791" s="42">
        <v>0</v>
      </c>
      <c r="S1791" s="42">
        <f>N1791-R1791</f>
        <v>2248.04</v>
      </c>
      <c r="T1791" s="38">
        <v>5000</v>
      </c>
      <c r="U1791" s="14">
        <f>S1791/H1791</f>
        <v>0.35479253370705832</v>
      </c>
      <c r="V1791" s="19"/>
      <c r="W1791" s="19"/>
      <c r="X1791" s="37" t="s">
        <v>3467</v>
      </c>
    </row>
    <row r="1792" spans="1:24" s="3" customFormat="1" ht="16.5" customHeight="1">
      <c r="A1792" s="38">
        <v>100</v>
      </c>
      <c r="B1792" s="39">
        <v>10756</v>
      </c>
      <c r="C1792" s="38">
        <v>10308517</v>
      </c>
      <c r="D1792" s="40" t="s">
        <v>143</v>
      </c>
      <c r="E1792" s="38">
        <v>2</v>
      </c>
      <c r="F1792" s="38">
        <v>75</v>
      </c>
      <c r="G1792" s="38" t="s">
        <v>23</v>
      </c>
      <c r="H1792" s="42">
        <v>565.96</v>
      </c>
      <c r="I1792" s="57"/>
      <c r="J1792" s="44">
        <v>43582</v>
      </c>
      <c r="K1792" s="42">
        <v>0</v>
      </c>
      <c r="L1792" s="42">
        <v>365.16</v>
      </c>
      <c r="M1792" s="44">
        <v>45199</v>
      </c>
      <c r="N1792" s="42">
        <v>200.8</v>
      </c>
      <c r="O1792" s="42">
        <v>0</v>
      </c>
      <c r="P1792" s="45">
        <v>0.13</v>
      </c>
      <c r="Q1792" s="42">
        <v>0</v>
      </c>
      <c r="R1792" s="42">
        <v>0</v>
      </c>
      <c r="S1792" s="42">
        <v>200.8</v>
      </c>
      <c r="T1792" s="38">
        <v>5000</v>
      </c>
      <c r="U1792" s="14">
        <f>S1792/H1792</f>
        <v>0.35479539190048764</v>
      </c>
      <c r="V1792" s="19"/>
      <c r="W1792" s="19"/>
      <c r="X1792" s="37" t="s">
        <v>3464</v>
      </c>
    </row>
    <row r="1793" spans="1:37" s="3" customFormat="1" ht="16.5" customHeight="1">
      <c r="A1793" s="38">
        <v>781</v>
      </c>
      <c r="B1793" s="39">
        <v>40710</v>
      </c>
      <c r="C1793" s="38">
        <v>10294147</v>
      </c>
      <c r="D1793" s="40" t="s">
        <v>143</v>
      </c>
      <c r="E1793" s="58">
        <v>7</v>
      </c>
      <c r="F1793" s="38">
        <v>75</v>
      </c>
      <c r="G1793" s="38" t="s">
        <v>23</v>
      </c>
      <c r="H1793" s="42">
        <v>1671.01</v>
      </c>
      <c r="I1793" s="57"/>
      <c r="J1793" s="44">
        <v>43582</v>
      </c>
      <c r="K1793" s="42">
        <v>0</v>
      </c>
      <c r="L1793" s="42">
        <v>1078.1400000000001</v>
      </c>
      <c r="M1793" s="44">
        <v>45199</v>
      </c>
      <c r="N1793" s="42">
        <f>H1793-K1793-L1793</f>
        <v>592.86999999999989</v>
      </c>
      <c r="O1793" s="42">
        <v>0</v>
      </c>
      <c r="P1793" s="45">
        <v>0.13</v>
      </c>
      <c r="Q1793" s="42">
        <v>0</v>
      </c>
      <c r="R1793" s="42">
        <v>0</v>
      </c>
      <c r="S1793" s="42">
        <f>N1793</f>
        <v>592.86999999999989</v>
      </c>
      <c r="T1793" s="38">
        <v>5000</v>
      </c>
      <c r="U1793" s="14">
        <f>S1793/H1793</f>
        <v>0.3547973979808618</v>
      </c>
      <c r="V1793" s="19"/>
      <c r="W1793" s="19"/>
      <c r="X1793" s="37" t="s">
        <v>3467</v>
      </c>
    </row>
    <row r="1794" spans="1:37" s="3" customFormat="1" ht="16.5" customHeight="1">
      <c r="A1794" s="38">
        <v>680</v>
      </c>
      <c r="B1794" s="39">
        <v>10738</v>
      </c>
      <c r="C1794" s="38">
        <v>10285604</v>
      </c>
      <c r="D1794" s="40" t="s">
        <v>143</v>
      </c>
      <c r="E1794" s="58">
        <v>16</v>
      </c>
      <c r="F1794" s="38">
        <v>75</v>
      </c>
      <c r="G1794" s="38" t="s">
        <v>23</v>
      </c>
      <c r="H1794" s="42">
        <v>3620.62</v>
      </c>
      <c r="I1794" s="57"/>
      <c r="J1794" s="44">
        <v>43582</v>
      </c>
      <c r="K1794" s="42">
        <v>0</v>
      </c>
      <c r="L1794" s="42">
        <v>2336.0300000000002</v>
      </c>
      <c r="M1794" s="44">
        <v>45199</v>
      </c>
      <c r="N1794" s="42">
        <f>H1794-K1794-L1794</f>
        <v>1284.5899999999997</v>
      </c>
      <c r="O1794" s="42">
        <v>0</v>
      </c>
      <c r="P1794" s="45">
        <v>0.13</v>
      </c>
      <c r="Q1794" s="42">
        <v>0</v>
      </c>
      <c r="R1794" s="42">
        <v>0</v>
      </c>
      <c r="S1794" s="42">
        <f>N1794-R1794</f>
        <v>1284.5899999999997</v>
      </c>
      <c r="T1794" s="38">
        <v>5000</v>
      </c>
      <c r="U1794" s="14">
        <f>S1794/H1794</f>
        <v>0.35479834945396083</v>
      </c>
      <c r="V1794" s="19"/>
      <c r="W1794" s="19"/>
      <c r="X1794" s="37" t="s">
        <v>3461</v>
      </c>
    </row>
    <row r="1795" spans="1:37" s="3" customFormat="1" ht="16.5" customHeight="1">
      <c r="A1795" s="38">
        <v>21</v>
      </c>
      <c r="B1795" s="39">
        <v>10727</v>
      </c>
      <c r="C1795" s="38">
        <v>10311375</v>
      </c>
      <c r="D1795" s="40" t="s">
        <v>143</v>
      </c>
      <c r="E1795" s="58">
        <v>3</v>
      </c>
      <c r="F1795" s="38">
        <v>75</v>
      </c>
      <c r="G1795" s="38" t="s">
        <v>23</v>
      </c>
      <c r="H1795" s="42">
        <v>986.22</v>
      </c>
      <c r="I1795" s="57"/>
      <c r="J1795" s="44">
        <v>43582</v>
      </c>
      <c r="K1795" s="42">
        <v>0</v>
      </c>
      <c r="L1795" s="42">
        <v>636.30999999999995</v>
      </c>
      <c r="M1795" s="44">
        <v>45199</v>
      </c>
      <c r="N1795" s="42">
        <f>H1795-K1795-L1795</f>
        <v>349.91000000000008</v>
      </c>
      <c r="O1795" s="42">
        <v>0</v>
      </c>
      <c r="P1795" s="45">
        <v>0.13</v>
      </c>
      <c r="Q1795" s="42">
        <v>0</v>
      </c>
      <c r="R1795" s="42">
        <v>0</v>
      </c>
      <c r="S1795" s="42">
        <f>N1795</f>
        <v>349.91000000000008</v>
      </c>
      <c r="T1795" s="38">
        <v>5000</v>
      </c>
      <c r="U1795" s="14">
        <f>S1795/H1795</f>
        <v>0.35479913203950442</v>
      </c>
      <c r="V1795" s="19"/>
      <c r="W1795" s="19"/>
      <c r="X1795" s="37" t="s">
        <v>3471</v>
      </c>
    </row>
    <row r="1796" spans="1:37" s="3" customFormat="1" ht="16.5" customHeight="1">
      <c r="A1796" s="38">
        <v>118</v>
      </c>
      <c r="B1796" s="39">
        <v>10725</v>
      </c>
      <c r="C1796" s="38">
        <v>10301782</v>
      </c>
      <c r="D1796" s="40" t="s">
        <v>294</v>
      </c>
      <c r="E1796" s="58">
        <v>1</v>
      </c>
      <c r="F1796" s="38">
        <v>75</v>
      </c>
      <c r="G1796" s="38" t="s">
        <v>23</v>
      </c>
      <c r="H1796" s="42">
        <v>2005.17</v>
      </c>
      <c r="I1796" s="57"/>
      <c r="J1796" s="44">
        <v>43582</v>
      </c>
      <c r="K1796" s="42">
        <v>0</v>
      </c>
      <c r="L1796" s="42">
        <v>1293.72</v>
      </c>
      <c r="M1796" s="44">
        <v>45199</v>
      </c>
      <c r="N1796" s="42">
        <f>H1796-K1796-L1796</f>
        <v>711.45</v>
      </c>
      <c r="O1796" s="42">
        <v>0</v>
      </c>
      <c r="P1796" s="45">
        <v>0.13</v>
      </c>
      <c r="Q1796" s="42">
        <v>0</v>
      </c>
      <c r="R1796" s="42">
        <v>0</v>
      </c>
      <c r="S1796" s="42">
        <f>N1796</f>
        <v>711.45</v>
      </c>
      <c r="T1796" s="38">
        <v>5000</v>
      </c>
      <c r="U1796" s="14">
        <f>S1796/H1796</f>
        <v>0.35480782178069692</v>
      </c>
      <c r="V1796" s="19"/>
      <c r="W1796" s="19"/>
      <c r="X1796" s="37" t="s">
        <v>3459</v>
      </c>
    </row>
    <row r="1797" spans="1:37" s="3" customFormat="1" ht="16.5" customHeight="1">
      <c r="A1797" s="38">
        <v>646</v>
      </c>
      <c r="B1797" s="39">
        <v>10737</v>
      </c>
      <c r="C1797" s="38">
        <v>10287864</v>
      </c>
      <c r="D1797" s="40" t="s">
        <v>444</v>
      </c>
      <c r="E1797" s="58">
        <v>2</v>
      </c>
      <c r="F1797" s="38">
        <v>75</v>
      </c>
      <c r="G1797" s="38" t="s">
        <v>23</v>
      </c>
      <c r="H1797" s="42">
        <v>737.18</v>
      </c>
      <c r="I1797" s="57"/>
      <c r="J1797" s="44">
        <v>43582</v>
      </c>
      <c r="K1797" s="42">
        <v>0</v>
      </c>
      <c r="L1797" s="42">
        <v>475.57</v>
      </c>
      <c r="M1797" s="44">
        <v>45199</v>
      </c>
      <c r="N1797" s="42">
        <f>H1797-L1797</f>
        <v>261.60999999999996</v>
      </c>
      <c r="O1797" s="42">
        <v>0</v>
      </c>
      <c r="P1797" s="45">
        <v>0.13</v>
      </c>
      <c r="Q1797" s="42">
        <v>0</v>
      </c>
      <c r="R1797" s="42">
        <v>0</v>
      </c>
      <c r="S1797" s="42">
        <f>N1797</f>
        <v>261.60999999999996</v>
      </c>
      <c r="T1797" s="38">
        <v>5000</v>
      </c>
      <c r="U1797" s="14">
        <f>S1797/H1797</f>
        <v>0.35487940530128326</v>
      </c>
      <c r="V1797" s="19"/>
      <c r="W1797" s="19"/>
      <c r="X1797" s="37" t="s">
        <v>3461</v>
      </c>
    </row>
    <row r="1798" spans="1:37" s="3" customFormat="1" ht="16.5" customHeight="1">
      <c r="A1798" s="38">
        <v>35</v>
      </c>
      <c r="B1798" s="39">
        <v>10711</v>
      </c>
      <c r="C1798" s="38">
        <v>10283547</v>
      </c>
      <c r="D1798" s="40" t="s">
        <v>174</v>
      </c>
      <c r="E1798" s="38">
        <v>1</v>
      </c>
      <c r="F1798" s="38">
        <v>59</v>
      </c>
      <c r="G1798" s="38" t="s">
        <v>23</v>
      </c>
      <c r="H1798" s="42">
        <v>342.01</v>
      </c>
      <c r="I1798" s="57"/>
      <c r="J1798" s="44">
        <v>43977</v>
      </c>
      <c r="K1798" s="42">
        <v>0</v>
      </c>
      <c r="L1798" s="42">
        <v>220.35</v>
      </c>
      <c r="M1798" s="44">
        <v>45199</v>
      </c>
      <c r="N1798" s="42">
        <v>121.66</v>
      </c>
      <c r="O1798" s="42">
        <v>0</v>
      </c>
      <c r="P1798" s="45">
        <v>0.13</v>
      </c>
      <c r="Q1798" s="42">
        <v>0</v>
      </c>
      <c r="R1798" s="42">
        <v>0</v>
      </c>
      <c r="S1798" s="42">
        <v>121.66</v>
      </c>
      <c r="T1798" s="38">
        <v>2101</v>
      </c>
      <c r="U1798" s="14">
        <f>S1798/H1798</f>
        <v>0.35572059296511799</v>
      </c>
      <c r="V1798" s="19"/>
      <c r="W1798" s="19"/>
      <c r="X1798" s="37" t="s">
        <v>3457</v>
      </c>
    </row>
    <row r="1799" spans="1:37" s="3" customFormat="1" ht="16.5" customHeight="1">
      <c r="A1799" s="38">
        <v>72</v>
      </c>
      <c r="B1799" s="39">
        <v>10708</v>
      </c>
      <c r="C1799" s="38">
        <v>10296702</v>
      </c>
      <c r="D1799" s="40" t="s">
        <v>94</v>
      </c>
      <c r="E1799" s="38">
        <v>10</v>
      </c>
      <c r="F1799" s="38">
        <v>69</v>
      </c>
      <c r="G1799" s="38" t="s">
        <v>23</v>
      </c>
      <c r="H1799" s="42">
        <v>2293.39</v>
      </c>
      <c r="I1799" s="57"/>
      <c r="J1799" s="44">
        <v>43763</v>
      </c>
      <c r="K1799" s="42">
        <v>0</v>
      </c>
      <c r="L1799" s="42">
        <v>1477.02</v>
      </c>
      <c r="M1799" s="44">
        <v>45199</v>
      </c>
      <c r="N1799" s="42">
        <v>816.37</v>
      </c>
      <c r="O1799" s="42">
        <v>0</v>
      </c>
      <c r="P1799" s="45">
        <v>0.13</v>
      </c>
      <c r="Q1799" s="42">
        <v>0</v>
      </c>
      <c r="R1799" s="42">
        <v>0</v>
      </c>
      <c r="S1799" s="42">
        <v>816.37</v>
      </c>
      <c r="T1799" s="38">
        <v>5000</v>
      </c>
      <c r="U1799" s="14">
        <f>S1799/H1799</f>
        <v>0.35596649501393135</v>
      </c>
      <c r="V1799" s="19"/>
      <c r="W1799" s="19"/>
      <c r="X1799" s="37" t="s">
        <v>3456</v>
      </c>
    </row>
    <row r="1800" spans="1:37" s="3" customFormat="1" ht="16.5" customHeight="1">
      <c r="A1800" s="38">
        <v>1068</v>
      </c>
      <c r="B1800" s="39">
        <v>10800</v>
      </c>
      <c r="C1800" s="38">
        <v>10316931</v>
      </c>
      <c r="D1800" s="40" t="s">
        <v>188</v>
      </c>
      <c r="E1800" s="38">
        <v>1</v>
      </c>
      <c r="F1800" s="38">
        <v>240</v>
      </c>
      <c r="G1800" s="38" t="s">
        <v>33</v>
      </c>
      <c r="H1800" s="42">
        <v>6351.75</v>
      </c>
      <c r="I1800" s="2"/>
      <c r="J1800" s="44">
        <v>40022</v>
      </c>
      <c r="K1800" s="42">
        <v>0</v>
      </c>
      <c r="L1800" s="42">
        <v>4089.98</v>
      </c>
      <c r="M1800" s="44">
        <v>45077</v>
      </c>
      <c r="N1800" s="42">
        <f>H1800-K1800-L1800</f>
        <v>2261.77</v>
      </c>
      <c r="O1800" s="42">
        <v>0</v>
      </c>
      <c r="P1800" s="45">
        <v>0.13</v>
      </c>
      <c r="Q1800" s="42">
        <v>0</v>
      </c>
      <c r="R1800" s="42">
        <v>0</v>
      </c>
      <c r="S1800" s="42">
        <f>N1800-R1800</f>
        <v>2261.77</v>
      </c>
      <c r="T1800" s="38">
        <v>1001</v>
      </c>
      <c r="U1800" s="14">
        <f>S1800/H1800</f>
        <v>0.35608611799897666</v>
      </c>
      <c r="V1800" s="19"/>
      <c r="W1800" s="19"/>
      <c r="X1800" s="37" t="s">
        <v>3465</v>
      </c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</row>
    <row r="1801" spans="1:37" s="3" customFormat="1" ht="16.5" customHeight="1">
      <c r="A1801" s="38">
        <v>1070</v>
      </c>
      <c r="B1801" s="39">
        <v>10800</v>
      </c>
      <c r="C1801" s="38">
        <v>10318132</v>
      </c>
      <c r="D1801" s="40" t="s">
        <v>188</v>
      </c>
      <c r="E1801" s="38">
        <v>1</v>
      </c>
      <c r="F1801" s="38">
        <v>240</v>
      </c>
      <c r="G1801" s="38" t="s">
        <v>33</v>
      </c>
      <c r="H1801" s="42">
        <v>5844.52</v>
      </c>
      <c r="I1801" s="2"/>
      <c r="J1801" s="44">
        <v>40022</v>
      </c>
      <c r="K1801" s="42">
        <v>0</v>
      </c>
      <c r="L1801" s="42">
        <v>3763.25</v>
      </c>
      <c r="M1801" s="44">
        <v>45077</v>
      </c>
      <c r="N1801" s="42">
        <f>H1801-K1801-L1801</f>
        <v>2081.2700000000004</v>
      </c>
      <c r="O1801" s="42">
        <v>0</v>
      </c>
      <c r="P1801" s="45">
        <v>0.13</v>
      </c>
      <c r="Q1801" s="42">
        <v>0</v>
      </c>
      <c r="R1801" s="42">
        <v>0</v>
      </c>
      <c r="S1801" s="42">
        <f>N1801-R1801</f>
        <v>2081.2700000000004</v>
      </c>
      <c r="T1801" s="38">
        <v>1001</v>
      </c>
      <c r="U1801" s="14">
        <f>S1801/H1801</f>
        <v>0.35610623284717996</v>
      </c>
      <c r="V1801" s="19"/>
      <c r="W1801" s="19"/>
      <c r="X1801" s="37" t="s">
        <v>3465</v>
      </c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</row>
    <row r="1802" spans="1:37" s="3" customFormat="1" ht="16.5" customHeight="1">
      <c r="A1802" s="38">
        <v>45</v>
      </c>
      <c r="B1802" s="39">
        <v>50099</v>
      </c>
      <c r="C1802" s="38">
        <v>10297840</v>
      </c>
      <c r="D1802" s="40" t="s">
        <v>901</v>
      </c>
      <c r="E1802" s="38">
        <v>1</v>
      </c>
      <c r="F1802" s="38">
        <v>60</v>
      </c>
      <c r="G1802" s="38" t="s">
        <v>23</v>
      </c>
      <c r="H1802" s="42">
        <v>501.04</v>
      </c>
      <c r="I1802" s="2"/>
      <c r="J1802" s="44">
        <v>43827</v>
      </c>
      <c r="K1802" s="42">
        <v>0</v>
      </c>
      <c r="L1802" s="42">
        <v>309.31</v>
      </c>
      <c r="M1802" s="44">
        <v>45016</v>
      </c>
      <c r="N1802" s="42">
        <f>H1802-K1802-L1802</f>
        <v>191.73000000000002</v>
      </c>
      <c r="O1802" s="42">
        <v>15</v>
      </c>
      <c r="P1802" s="45">
        <v>0.13</v>
      </c>
      <c r="Q1802" s="42">
        <v>1.73</v>
      </c>
      <c r="R1802" s="42">
        <v>13.27</v>
      </c>
      <c r="S1802" s="42">
        <v>178.46</v>
      </c>
      <c r="T1802" s="38">
        <v>5000</v>
      </c>
      <c r="U1802" s="14">
        <f>S1802/H1802</f>
        <v>0.35617914737346318</v>
      </c>
      <c r="V1802" s="19"/>
      <c r="W1802" s="19"/>
      <c r="X1802" s="37" t="s">
        <v>3468</v>
      </c>
    </row>
    <row r="1803" spans="1:37" s="3" customFormat="1" ht="16.5" customHeight="1">
      <c r="A1803" s="38">
        <v>282</v>
      </c>
      <c r="B1803" s="39">
        <v>10736</v>
      </c>
      <c r="C1803" s="38">
        <v>10319106</v>
      </c>
      <c r="D1803" s="40" t="s">
        <v>1251</v>
      </c>
      <c r="E1803" s="38">
        <v>1</v>
      </c>
      <c r="F1803" s="38">
        <v>120</v>
      </c>
      <c r="G1803" s="38" t="s">
        <v>279</v>
      </c>
      <c r="H1803" s="42">
        <v>36990.120000000003</v>
      </c>
      <c r="I1803" s="55"/>
      <c r="J1803" s="44">
        <v>42670</v>
      </c>
      <c r="K1803" s="42">
        <v>0</v>
      </c>
      <c r="L1803" s="42">
        <v>23719.95</v>
      </c>
      <c r="M1803" s="44">
        <v>45138</v>
      </c>
      <c r="N1803" s="42">
        <f>H1803-K1803-L1803</f>
        <v>13270.170000000002</v>
      </c>
      <c r="O1803" s="42">
        <v>100</v>
      </c>
      <c r="P1803" s="45">
        <v>0.13</v>
      </c>
      <c r="Q1803" s="42">
        <v>11.5</v>
      </c>
      <c r="R1803" s="42">
        <v>88.5</v>
      </c>
      <c r="S1803" s="42">
        <v>13181.67</v>
      </c>
      <c r="T1803" s="38">
        <v>1802</v>
      </c>
      <c r="U1803" s="14">
        <f>S1803/H1803</f>
        <v>0.3563565081702898</v>
      </c>
      <c r="V1803" s="19"/>
      <c r="W1803" s="19"/>
      <c r="X1803" s="37" t="s">
        <v>3461</v>
      </c>
    </row>
    <row r="1804" spans="1:37" s="3" customFormat="1" ht="16.5" customHeight="1">
      <c r="A1804" s="38">
        <v>284</v>
      </c>
      <c r="B1804" s="39">
        <v>10736</v>
      </c>
      <c r="C1804" s="38">
        <v>10319108</v>
      </c>
      <c r="D1804" s="40" t="s">
        <v>1253</v>
      </c>
      <c r="E1804" s="38">
        <v>1</v>
      </c>
      <c r="F1804" s="38">
        <v>120</v>
      </c>
      <c r="G1804" s="38" t="s">
        <v>279</v>
      </c>
      <c r="H1804" s="42">
        <v>39854.300000000003</v>
      </c>
      <c r="I1804" s="55"/>
      <c r="J1804" s="44">
        <v>42670</v>
      </c>
      <c r="K1804" s="42">
        <v>0</v>
      </c>
      <c r="L1804" s="42">
        <v>25556.43</v>
      </c>
      <c r="M1804" s="44">
        <v>45138</v>
      </c>
      <c r="N1804" s="42">
        <f>H1804-K1804-L1804</f>
        <v>14297.870000000003</v>
      </c>
      <c r="O1804" s="42">
        <v>100</v>
      </c>
      <c r="P1804" s="45">
        <v>0.13</v>
      </c>
      <c r="Q1804" s="42">
        <v>11.5</v>
      </c>
      <c r="R1804" s="42">
        <v>88.5</v>
      </c>
      <c r="S1804" s="42">
        <v>14209.37</v>
      </c>
      <c r="T1804" s="38">
        <v>1802</v>
      </c>
      <c r="U1804" s="14">
        <f>S1804/H1804</f>
        <v>0.35653292116534474</v>
      </c>
      <c r="V1804" s="19"/>
      <c r="W1804" s="19"/>
      <c r="X1804" s="37" t="s">
        <v>3461</v>
      </c>
    </row>
    <row r="1805" spans="1:37" s="3" customFormat="1" ht="16.5" customHeight="1">
      <c r="A1805" s="38">
        <v>140</v>
      </c>
      <c r="B1805" s="39">
        <v>10736</v>
      </c>
      <c r="C1805" s="38">
        <v>10284178</v>
      </c>
      <c r="D1805" s="40" t="s">
        <v>1921</v>
      </c>
      <c r="E1805" s="38">
        <v>1</v>
      </c>
      <c r="F1805" s="38">
        <v>87</v>
      </c>
      <c r="G1805" s="38" t="s">
        <v>23</v>
      </c>
      <c r="H1805" s="42">
        <v>1176.92</v>
      </c>
      <c r="I1805" s="49"/>
      <c r="J1805" s="44">
        <v>43215</v>
      </c>
      <c r="K1805" s="42">
        <v>0</v>
      </c>
      <c r="L1805" s="42">
        <v>756.98</v>
      </c>
      <c r="M1805" s="44">
        <v>45107</v>
      </c>
      <c r="N1805" s="42">
        <f>H1805-K1805-L1805</f>
        <v>419.94000000000005</v>
      </c>
      <c r="O1805" s="42">
        <v>0</v>
      </c>
      <c r="P1805" s="45">
        <v>0.13</v>
      </c>
      <c r="Q1805" s="42">
        <v>0</v>
      </c>
      <c r="R1805" s="42">
        <v>0</v>
      </c>
      <c r="S1805" s="42">
        <f>N1805-R1805</f>
        <v>419.94000000000005</v>
      </c>
      <c r="T1805" s="38">
        <v>5000</v>
      </c>
      <c r="U1805" s="14">
        <f>S1805/H1805</f>
        <v>0.3568126975495361</v>
      </c>
      <c r="V1805" s="19"/>
      <c r="W1805" s="19"/>
      <c r="X1805" s="37" t="s">
        <v>3461</v>
      </c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</row>
    <row r="1806" spans="1:37" s="3" customFormat="1" ht="16.5" customHeight="1">
      <c r="A1806" s="38">
        <v>588</v>
      </c>
      <c r="B1806" s="39">
        <v>10736</v>
      </c>
      <c r="C1806" s="38">
        <v>10284211</v>
      </c>
      <c r="D1806" s="40" t="s">
        <v>1251</v>
      </c>
      <c r="E1806" s="38">
        <v>1</v>
      </c>
      <c r="F1806" s="38">
        <v>120</v>
      </c>
      <c r="G1806" s="38" t="s">
        <v>262</v>
      </c>
      <c r="H1806" s="42">
        <v>45650.9</v>
      </c>
      <c r="I1806" s="55"/>
      <c r="J1806" s="44">
        <v>42670</v>
      </c>
      <c r="K1806" s="42">
        <v>0</v>
      </c>
      <c r="L1806" s="42">
        <v>29273.52</v>
      </c>
      <c r="M1806" s="44">
        <v>45138</v>
      </c>
      <c r="N1806" s="42">
        <f>H1806-K1806-L1806</f>
        <v>16377.380000000001</v>
      </c>
      <c r="O1806" s="42">
        <v>100</v>
      </c>
      <c r="P1806" s="45">
        <v>0.13</v>
      </c>
      <c r="Q1806" s="42">
        <v>11.5</v>
      </c>
      <c r="R1806" s="42">
        <v>88.5</v>
      </c>
      <c r="S1806" s="42">
        <v>16288.88</v>
      </c>
      <c r="T1806" s="38">
        <v>5000</v>
      </c>
      <c r="U1806" s="14">
        <f>S1806/H1806</f>
        <v>0.35681399490481019</v>
      </c>
      <c r="V1806" s="19"/>
      <c r="W1806" s="19"/>
      <c r="X1806" s="37" t="s">
        <v>3461</v>
      </c>
    </row>
    <row r="1807" spans="1:37" s="3" customFormat="1" ht="16.5" customHeight="1">
      <c r="A1807" s="38">
        <v>327</v>
      </c>
      <c r="B1807" s="39">
        <v>40712</v>
      </c>
      <c r="C1807" s="38">
        <v>10302630</v>
      </c>
      <c r="D1807" s="40" t="s">
        <v>863</v>
      </c>
      <c r="E1807" s="38">
        <v>36</v>
      </c>
      <c r="F1807" s="38">
        <v>65</v>
      </c>
      <c r="G1807" s="38" t="s">
        <v>23</v>
      </c>
      <c r="H1807" s="42">
        <v>16277.2</v>
      </c>
      <c r="I1807" s="55"/>
      <c r="J1807" s="44">
        <v>43797</v>
      </c>
      <c r="K1807" s="42">
        <v>0</v>
      </c>
      <c r="L1807" s="42">
        <v>10467.549999999999</v>
      </c>
      <c r="M1807" s="44">
        <v>45138</v>
      </c>
      <c r="N1807" s="42">
        <f>H1807-K1807-L1807</f>
        <v>5809.6500000000015</v>
      </c>
      <c r="O1807" s="42">
        <v>0</v>
      </c>
      <c r="P1807" s="45">
        <v>0.13</v>
      </c>
      <c r="Q1807" s="42">
        <v>0</v>
      </c>
      <c r="R1807" s="42">
        <v>0</v>
      </c>
      <c r="S1807" s="42">
        <v>5809.65</v>
      </c>
      <c r="T1807" s="38">
        <v>5000</v>
      </c>
      <c r="U1807" s="14">
        <f>S1807/H1807</f>
        <v>0.35691949475339735</v>
      </c>
      <c r="V1807" s="19"/>
      <c r="W1807" s="19"/>
      <c r="X1807" s="37" t="s">
        <v>3467</v>
      </c>
    </row>
    <row r="1808" spans="1:37" s="3" customFormat="1" ht="16.5" customHeight="1">
      <c r="A1808" s="38">
        <v>325</v>
      </c>
      <c r="B1808" s="39">
        <v>40712</v>
      </c>
      <c r="C1808" s="38">
        <v>10302628</v>
      </c>
      <c r="D1808" s="40" t="s">
        <v>40</v>
      </c>
      <c r="E1808" s="38">
        <v>216</v>
      </c>
      <c r="F1808" s="38">
        <v>65</v>
      </c>
      <c r="G1808" s="38" t="s">
        <v>23</v>
      </c>
      <c r="H1808" s="42">
        <v>10179.620000000001</v>
      </c>
      <c r="I1808" s="55"/>
      <c r="J1808" s="44">
        <v>43797</v>
      </c>
      <c r="K1808" s="42">
        <v>0</v>
      </c>
      <c r="L1808" s="42">
        <v>6546.29</v>
      </c>
      <c r="M1808" s="44">
        <v>45138</v>
      </c>
      <c r="N1808" s="42">
        <f>H1808-K1808-L1808</f>
        <v>3633.3300000000008</v>
      </c>
      <c r="O1808" s="42">
        <v>0</v>
      </c>
      <c r="P1808" s="45">
        <v>0.13</v>
      </c>
      <c r="Q1808" s="42">
        <v>0</v>
      </c>
      <c r="R1808" s="42">
        <v>0</v>
      </c>
      <c r="S1808" s="42">
        <v>3633.33</v>
      </c>
      <c r="T1808" s="38">
        <v>5000</v>
      </c>
      <c r="U1808" s="14">
        <f>S1808/H1808</f>
        <v>0.35692196761765171</v>
      </c>
      <c r="V1808" s="19"/>
      <c r="W1808" s="19"/>
      <c r="X1808" s="37" t="s">
        <v>3467</v>
      </c>
    </row>
    <row r="1809" spans="1:24" s="3" customFormat="1" ht="16.5" customHeight="1">
      <c r="A1809" s="38">
        <v>333</v>
      </c>
      <c r="B1809" s="39">
        <v>40712</v>
      </c>
      <c r="C1809" s="38">
        <v>10302636</v>
      </c>
      <c r="D1809" s="40" t="s">
        <v>227</v>
      </c>
      <c r="E1809" s="38">
        <v>2</v>
      </c>
      <c r="F1809" s="38">
        <v>65</v>
      </c>
      <c r="G1809" s="38" t="s">
        <v>23</v>
      </c>
      <c r="H1809" s="42">
        <v>479.6</v>
      </c>
      <c r="I1809" s="55"/>
      <c r="J1809" s="44">
        <v>43797</v>
      </c>
      <c r="K1809" s="42">
        <v>0</v>
      </c>
      <c r="L1809" s="42">
        <v>308.42</v>
      </c>
      <c r="M1809" s="44">
        <v>45138</v>
      </c>
      <c r="N1809" s="42">
        <f>H1809-K1809-L1809</f>
        <v>171.18</v>
      </c>
      <c r="O1809" s="42">
        <v>0</v>
      </c>
      <c r="P1809" s="45">
        <v>0.13</v>
      </c>
      <c r="Q1809" s="42">
        <v>0</v>
      </c>
      <c r="R1809" s="42">
        <v>0</v>
      </c>
      <c r="S1809" s="42">
        <v>171.18</v>
      </c>
      <c r="T1809" s="38">
        <v>5000</v>
      </c>
      <c r="U1809" s="14">
        <f>S1809/H1809</f>
        <v>0.35692243536280233</v>
      </c>
      <c r="V1809" s="19"/>
      <c r="W1809" s="19"/>
      <c r="X1809" s="37" t="s">
        <v>3467</v>
      </c>
    </row>
    <row r="1810" spans="1:24" s="3" customFormat="1" ht="16.5" customHeight="1">
      <c r="A1810" s="38">
        <v>326</v>
      </c>
      <c r="B1810" s="39">
        <v>40712</v>
      </c>
      <c r="C1810" s="38">
        <v>10302629</v>
      </c>
      <c r="D1810" s="40" t="s">
        <v>862</v>
      </c>
      <c r="E1810" s="38">
        <v>36</v>
      </c>
      <c r="F1810" s="38">
        <v>65</v>
      </c>
      <c r="G1810" s="38" t="s">
        <v>23</v>
      </c>
      <c r="H1810" s="42">
        <v>19954.7</v>
      </c>
      <c r="I1810" s="55"/>
      <c r="J1810" s="44">
        <v>43797</v>
      </c>
      <c r="K1810" s="42">
        <v>0</v>
      </c>
      <c r="L1810" s="42">
        <v>12832.39</v>
      </c>
      <c r="M1810" s="44">
        <v>45138</v>
      </c>
      <c r="N1810" s="42">
        <f>H1810-K1810-L1810</f>
        <v>7122.3100000000013</v>
      </c>
      <c r="O1810" s="42">
        <v>0</v>
      </c>
      <c r="P1810" s="45">
        <v>0.13</v>
      </c>
      <c r="Q1810" s="42">
        <v>0</v>
      </c>
      <c r="R1810" s="42">
        <v>0</v>
      </c>
      <c r="S1810" s="42">
        <v>7122.31</v>
      </c>
      <c r="T1810" s="38">
        <v>5000</v>
      </c>
      <c r="U1810" s="14">
        <f>S1810/H1810</f>
        <v>0.35692393270758266</v>
      </c>
      <c r="V1810" s="19"/>
      <c r="W1810" s="19"/>
      <c r="X1810" s="37" t="s">
        <v>3467</v>
      </c>
    </row>
    <row r="1811" spans="1:24" s="3" customFormat="1" ht="16.5" customHeight="1">
      <c r="A1811" s="38">
        <v>331</v>
      </c>
      <c r="B1811" s="39">
        <v>40712</v>
      </c>
      <c r="C1811" s="38">
        <v>10302634</v>
      </c>
      <c r="D1811" s="40" t="s">
        <v>327</v>
      </c>
      <c r="E1811" s="38">
        <v>2</v>
      </c>
      <c r="F1811" s="38">
        <v>65</v>
      </c>
      <c r="G1811" s="38" t="s">
        <v>23</v>
      </c>
      <c r="H1811" s="42">
        <v>968.13</v>
      </c>
      <c r="I1811" s="55"/>
      <c r="J1811" s="44">
        <v>43797</v>
      </c>
      <c r="K1811" s="42">
        <v>0</v>
      </c>
      <c r="L1811" s="42">
        <v>622.58000000000004</v>
      </c>
      <c r="M1811" s="44">
        <v>45138</v>
      </c>
      <c r="N1811" s="42">
        <f>H1811-K1811-L1811</f>
        <v>345.54999999999995</v>
      </c>
      <c r="O1811" s="42">
        <v>0</v>
      </c>
      <c r="P1811" s="45">
        <v>0.13</v>
      </c>
      <c r="Q1811" s="42">
        <v>0</v>
      </c>
      <c r="R1811" s="42">
        <v>0</v>
      </c>
      <c r="S1811" s="42">
        <v>345.55</v>
      </c>
      <c r="T1811" s="38">
        <v>5000</v>
      </c>
      <c r="U1811" s="14">
        <f>S1811/H1811</f>
        <v>0.35692520632559677</v>
      </c>
      <c r="V1811" s="19"/>
      <c r="W1811" s="19"/>
      <c r="X1811" s="37" t="s">
        <v>3467</v>
      </c>
    </row>
    <row r="1812" spans="1:24" s="3" customFormat="1" ht="16.5" customHeight="1">
      <c r="A1812" s="38">
        <v>334</v>
      </c>
      <c r="B1812" s="39">
        <v>40712</v>
      </c>
      <c r="C1812" s="38">
        <v>10302637</v>
      </c>
      <c r="D1812" s="40" t="s">
        <v>1657</v>
      </c>
      <c r="E1812" s="38">
        <v>44</v>
      </c>
      <c r="F1812" s="38">
        <v>65</v>
      </c>
      <c r="G1812" s="38" t="s">
        <v>23</v>
      </c>
      <c r="H1812" s="42">
        <v>510.77</v>
      </c>
      <c r="I1812" s="55"/>
      <c r="J1812" s="44">
        <v>43797</v>
      </c>
      <c r="K1812" s="42">
        <v>0</v>
      </c>
      <c r="L1812" s="42">
        <v>328.46</v>
      </c>
      <c r="M1812" s="44">
        <v>45138</v>
      </c>
      <c r="N1812" s="42">
        <f>H1812-K1812-L1812</f>
        <v>182.31</v>
      </c>
      <c r="O1812" s="42">
        <v>0</v>
      </c>
      <c r="P1812" s="45">
        <v>0.13</v>
      </c>
      <c r="Q1812" s="42">
        <v>0</v>
      </c>
      <c r="R1812" s="42">
        <v>0</v>
      </c>
      <c r="S1812" s="42">
        <v>182.31</v>
      </c>
      <c r="T1812" s="38">
        <v>5000</v>
      </c>
      <c r="U1812" s="14">
        <f>S1812/H1812</f>
        <v>0.35693169136793468</v>
      </c>
      <c r="V1812" s="19"/>
      <c r="W1812" s="19"/>
      <c r="X1812" s="37" t="s">
        <v>3467</v>
      </c>
    </row>
    <row r="1813" spans="1:24" s="3" customFormat="1" ht="16.5" customHeight="1">
      <c r="A1813" s="38">
        <v>328</v>
      </c>
      <c r="B1813" s="39">
        <v>40712</v>
      </c>
      <c r="C1813" s="38">
        <v>10302631</v>
      </c>
      <c r="D1813" s="40" t="s">
        <v>678</v>
      </c>
      <c r="E1813" s="38">
        <v>11</v>
      </c>
      <c r="F1813" s="38">
        <v>65</v>
      </c>
      <c r="G1813" s="38" t="s">
        <v>23</v>
      </c>
      <c r="H1813" s="42">
        <v>4647.99</v>
      </c>
      <c r="I1813" s="55"/>
      <c r="J1813" s="44">
        <v>43797</v>
      </c>
      <c r="K1813" s="42">
        <v>0</v>
      </c>
      <c r="L1813" s="42">
        <v>2988.95</v>
      </c>
      <c r="M1813" s="44">
        <v>45138</v>
      </c>
      <c r="N1813" s="42">
        <f>H1813-K1813-L1813</f>
        <v>1659.04</v>
      </c>
      <c r="O1813" s="42">
        <v>0</v>
      </c>
      <c r="P1813" s="45">
        <v>0.13</v>
      </c>
      <c r="Q1813" s="42">
        <v>0</v>
      </c>
      <c r="R1813" s="42">
        <v>0</v>
      </c>
      <c r="S1813" s="42">
        <v>1659.04</v>
      </c>
      <c r="T1813" s="38">
        <v>5000</v>
      </c>
      <c r="U1813" s="14">
        <f>S1813/H1813</f>
        <v>0.35693708463228191</v>
      </c>
      <c r="V1813" s="19"/>
      <c r="W1813" s="19"/>
      <c r="X1813" s="37" t="s">
        <v>3467</v>
      </c>
    </row>
    <row r="1814" spans="1:24" s="3" customFormat="1" ht="16.5" customHeight="1">
      <c r="A1814" s="38">
        <v>335</v>
      </c>
      <c r="B1814" s="39">
        <v>40712</v>
      </c>
      <c r="C1814" s="38">
        <v>10302638</v>
      </c>
      <c r="D1814" s="40" t="s">
        <v>1658</v>
      </c>
      <c r="E1814" s="38">
        <v>51</v>
      </c>
      <c r="F1814" s="38">
        <v>65</v>
      </c>
      <c r="G1814" s="38" t="s">
        <v>23</v>
      </c>
      <c r="H1814" s="42">
        <v>3162.53</v>
      </c>
      <c r="I1814" s="55"/>
      <c r="J1814" s="44">
        <v>43797</v>
      </c>
      <c r="K1814" s="42">
        <v>0</v>
      </c>
      <c r="L1814" s="42">
        <v>2033.7</v>
      </c>
      <c r="M1814" s="44">
        <v>45138</v>
      </c>
      <c r="N1814" s="42">
        <f>H1814-K1814-L1814</f>
        <v>1128.8300000000002</v>
      </c>
      <c r="O1814" s="42">
        <v>0</v>
      </c>
      <c r="P1814" s="45">
        <v>0.13</v>
      </c>
      <c r="Q1814" s="42">
        <v>0</v>
      </c>
      <c r="R1814" s="42">
        <v>0</v>
      </c>
      <c r="S1814" s="42">
        <v>1128.83</v>
      </c>
      <c r="T1814" s="38">
        <v>5000</v>
      </c>
      <c r="U1814" s="14">
        <f>S1814/H1814</f>
        <v>0.35693890650839671</v>
      </c>
      <c r="V1814" s="19"/>
      <c r="W1814" s="19"/>
      <c r="X1814" s="37" t="s">
        <v>3467</v>
      </c>
    </row>
    <row r="1815" spans="1:24" s="3" customFormat="1" ht="16.5" customHeight="1">
      <c r="A1815" s="38">
        <v>329</v>
      </c>
      <c r="B1815" s="39">
        <v>40712</v>
      </c>
      <c r="C1815" s="38">
        <v>10302632</v>
      </c>
      <c r="D1815" s="40" t="s">
        <v>327</v>
      </c>
      <c r="E1815" s="38">
        <v>11</v>
      </c>
      <c r="F1815" s="38">
        <v>65</v>
      </c>
      <c r="G1815" s="38" t="s">
        <v>23</v>
      </c>
      <c r="H1815" s="42">
        <v>5324.73</v>
      </c>
      <c r="I1815" s="55"/>
      <c r="J1815" s="44">
        <v>43797</v>
      </c>
      <c r="K1815" s="42">
        <v>0</v>
      </c>
      <c r="L1815" s="42">
        <v>3424.12</v>
      </c>
      <c r="M1815" s="44">
        <v>45138</v>
      </c>
      <c r="N1815" s="42">
        <f>H1815-K1815-L1815</f>
        <v>1900.6099999999997</v>
      </c>
      <c r="O1815" s="42">
        <v>0</v>
      </c>
      <c r="P1815" s="45">
        <v>0.13</v>
      </c>
      <c r="Q1815" s="42">
        <v>0</v>
      </c>
      <c r="R1815" s="42">
        <v>0</v>
      </c>
      <c r="S1815" s="42">
        <v>1900.61</v>
      </c>
      <c r="T1815" s="38">
        <v>5000</v>
      </c>
      <c r="U1815" s="14">
        <f>S1815/H1815</f>
        <v>0.35694016410221741</v>
      </c>
      <c r="V1815" s="19"/>
      <c r="W1815" s="19"/>
      <c r="X1815" s="37" t="s">
        <v>3467</v>
      </c>
    </row>
    <row r="1816" spans="1:24" s="3" customFormat="1" ht="16.5" customHeight="1">
      <c r="A1816" s="38">
        <v>330</v>
      </c>
      <c r="B1816" s="39">
        <v>40712</v>
      </c>
      <c r="C1816" s="38">
        <v>10302633</v>
      </c>
      <c r="D1816" s="40" t="s">
        <v>227</v>
      </c>
      <c r="E1816" s="38">
        <v>11</v>
      </c>
      <c r="F1816" s="38">
        <v>65</v>
      </c>
      <c r="G1816" s="38" t="s">
        <v>23</v>
      </c>
      <c r="H1816" s="42">
        <v>2637.8</v>
      </c>
      <c r="I1816" s="55"/>
      <c r="J1816" s="44">
        <v>43797</v>
      </c>
      <c r="K1816" s="42">
        <v>0</v>
      </c>
      <c r="L1816" s="42">
        <v>1696.23</v>
      </c>
      <c r="M1816" s="44">
        <v>45138</v>
      </c>
      <c r="N1816" s="42">
        <f>H1816-K1816-L1816</f>
        <v>941.57000000000016</v>
      </c>
      <c r="O1816" s="42">
        <v>0</v>
      </c>
      <c r="P1816" s="45">
        <v>0.13</v>
      </c>
      <c r="Q1816" s="42">
        <v>0</v>
      </c>
      <c r="R1816" s="42">
        <v>0</v>
      </c>
      <c r="S1816" s="42">
        <v>941.57</v>
      </c>
      <c r="T1816" s="38">
        <v>5000</v>
      </c>
      <c r="U1816" s="14">
        <f>S1816/H1816</f>
        <v>0.35695276366669193</v>
      </c>
      <c r="V1816" s="19"/>
      <c r="W1816" s="19"/>
      <c r="X1816" s="37" t="s">
        <v>3467</v>
      </c>
    </row>
    <row r="1817" spans="1:24" s="3" customFormat="1" ht="16.5" customHeight="1">
      <c r="A1817" s="38">
        <v>332</v>
      </c>
      <c r="B1817" s="39">
        <v>40712</v>
      </c>
      <c r="C1817" s="38">
        <v>10302635</v>
      </c>
      <c r="D1817" s="40" t="s">
        <v>678</v>
      </c>
      <c r="E1817" s="38">
        <v>2</v>
      </c>
      <c r="F1817" s="38">
        <v>65</v>
      </c>
      <c r="G1817" s="38" t="s">
        <v>23</v>
      </c>
      <c r="H1817" s="42">
        <v>845.09</v>
      </c>
      <c r="I1817" s="55"/>
      <c r="J1817" s="44">
        <v>43797</v>
      </c>
      <c r="K1817" s="42">
        <v>0</v>
      </c>
      <c r="L1817" s="42">
        <v>543.41</v>
      </c>
      <c r="M1817" s="44">
        <v>45138</v>
      </c>
      <c r="N1817" s="42">
        <f>H1817-K1817-L1817</f>
        <v>301.68000000000006</v>
      </c>
      <c r="O1817" s="42">
        <v>0</v>
      </c>
      <c r="P1817" s="45">
        <v>0.13</v>
      </c>
      <c r="Q1817" s="42">
        <v>0</v>
      </c>
      <c r="R1817" s="42">
        <v>0</v>
      </c>
      <c r="S1817" s="42">
        <v>301.68</v>
      </c>
      <c r="T1817" s="38">
        <v>5000</v>
      </c>
      <c r="U1817" s="14">
        <f>S1817/H1817</f>
        <v>0.35697972996958904</v>
      </c>
      <c r="V1817" s="19"/>
      <c r="W1817" s="19"/>
      <c r="X1817" s="37" t="s">
        <v>3467</v>
      </c>
    </row>
    <row r="1818" spans="1:24" s="3" customFormat="1" ht="16.5" customHeight="1">
      <c r="A1818" s="38">
        <v>111</v>
      </c>
      <c r="B1818" s="39">
        <v>10742</v>
      </c>
      <c r="C1818" s="38">
        <v>10286807</v>
      </c>
      <c r="D1818" s="40" t="s">
        <v>1546</v>
      </c>
      <c r="E1818" s="38">
        <v>102</v>
      </c>
      <c r="F1818" s="38">
        <v>60</v>
      </c>
      <c r="G1818" s="38" t="s">
        <v>23</v>
      </c>
      <c r="H1818" s="42">
        <v>26636.32</v>
      </c>
      <c r="I1818" s="55"/>
      <c r="J1818" s="44">
        <v>43948</v>
      </c>
      <c r="K1818" s="42">
        <v>0</v>
      </c>
      <c r="L1818" s="42">
        <v>16447.96</v>
      </c>
      <c r="M1818" s="44">
        <v>45138</v>
      </c>
      <c r="N1818" s="42">
        <f>H1818-K1818-L1818</f>
        <v>10188.36</v>
      </c>
      <c r="O1818" s="42">
        <v>765</v>
      </c>
      <c r="P1818" s="45">
        <v>0.13</v>
      </c>
      <c r="Q1818" s="42">
        <v>88.01</v>
      </c>
      <c r="R1818" s="42">
        <v>676.99</v>
      </c>
      <c r="S1818" s="42">
        <v>9511.3700000000008</v>
      </c>
      <c r="T1818" s="38">
        <v>5000</v>
      </c>
      <c r="U1818" s="14">
        <f>S1818/H1818</f>
        <v>0.35708273515260369</v>
      </c>
      <c r="V1818" s="19"/>
      <c r="W1818" s="19"/>
      <c r="X1818" s="37" t="s">
        <v>3463</v>
      </c>
    </row>
    <row r="1819" spans="1:24" s="3" customFormat="1" ht="16.5" customHeight="1">
      <c r="A1819" s="38">
        <v>469</v>
      </c>
      <c r="B1819" s="39">
        <v>10729</v>
      </c>
      <c r="C1819" s="38">
        <v>10322579</v>
      </c>
      <c r="D1819" s="40" t="s">
        <v>405</v>
      </c>
      <c r="E1819" s="58">
        <v>150</v>
      </c>
      <c r="F1819" s="38">
        <v>56</v>
      </c>
      <c r="G1819" s="38" t="s">
        <v>302</v>
      </c>
      <c r="H1819" s="42">
        <v>9906.35</v>
      </c>
      <c r="I1819" s="37"/>
      <c r="J1819" s="44">
        <v>44165</v>
      </c>
      <c r="K1819" s="42">
        <v>176.9</v>
      </c>
      <c r="L1819" s="42">
        <v>6191.47</v>
      </c>
      <c r="M1819" s="44">
        <v>45259</v>
      </c>
      <c r="N1819" s="42">
        <v>3537.98</v>
      </c>
      <c r="O1819" s="42">
        <v>0</v>
      </c>
      <c r="P1819" s="45">
        <f>IF(J1819&lt;DATEVALUE("2009-1-1"),3%,13%)</f>
        <v>0.13</v>
      </c>
      <c r="Q1819" s="42">
        <f>IF(P1819=13%,ROUND(O1819/(1+P1819)*P1819,2),ROUND(O1819/(1+0.03)*0.02,2))</f>
        <v>0</v>
      </c>
      <c r="R1819" s="42">
        <f>O1819-Q1819</f>
        <v>0</v>
      </c>
      <c r="S1819" s="42">
        <f>N1819-R1819</f>
        <v>3537.98</v>
      </c>
      <c r="T1819" s="38">
        <v>5000</v>
      </c>
      <c r="U1819" s="14">
        <f>S1819/H1819</f>
        <v>0.35714264083138592</v>
      </c>
      <c r="V1819" s="19"/>
      <c r="W1819" s="19"/>
      <c r="X1819" s="37" t="s">
        <v>3459</v>
      </c>
    </row>
    <row r="1820" spans="1:24" s="3" customFormat="1" ht="16.5" customHeight="1">
      <c r="A1820" s="38">
        <v>467</v>
      </c>
      <c r="B1820" s="39">
        <v>10729</v>
      </c>
      <c r="C1820" s="38">
        <v>10322557</v>
      </c>
      <c r="D1820" s="40" t="s">
        <v>3184</v>
      </c>
      <c r="E1820" s="58">
        <v>80</v>
      </c>
      <c r="F1820" s="38">
        <v>56</v>
      </c>
      <c r="G1820" s="38" t="s">
        <v>302</v>
      </c>
      <c r="H1820" s="42">
        <v>5323.38</v>
      </c>
      <c r="I1820" s="37"/>
      <c r="J1820" s="44">
        <v>44165</v>
      </c>
      <c r="K1820" s="42">
        <v>95.06</v>
      </c>
      <c r="L1820" s="42">
        <v>3327.1</v>
      </c>
      <c r="M1820" s="44">
        <v>45259</v>
      </c>
      <c r="N1820" s="42">
        <v>1901.22</v>
      </c>
      <c r="O1820" s="42">
        <v>0</v>
      </c>
      <c r="P1820" s="45">
        <f>IF(J1820&lt;DATEVALUE("2009-1-1"),3%,13%)</f>
        <v>0.13</v>
      </c>
      <c r="Q1820" s="42">
        <f>IF(P1820=13%,ROUND(O1820/(1+P1820)*P1820,2),ROUND(O1820/(1+0.03)*0.02,2))</f>
        <v>0</v>
      </c>
      <c r="R1820" s="42">
        <f>O1820-Q1820</f>
        <v>0</v>
      </c>
      <c r="S1820" s="42">
        <f>N1820-R1820</f>
        <v>1901.22</v>
      </c>
      <c r="T1820" s="38">
        <v>5000</v>
      </c>
      <c r="U1820" s="14">
        <f>S1820/H1820</f>
        <v>0.35714527236455035</v>
      </c>
      <c r="V1820" s="19"/>
      <c r="W1820" s="19"/>
      <c r="X1820" s="37" t="s">
        <v>3459</v>
      </c>
    </row>
    <row r="1821" spans="1:24" s="3" customFormat="1" ht="16.5" customHeight="1">
      <c r="A1821" s="38">
        <v>468</v>
      </c>
      <c r="B1821" s="39">
        <v>10729</v>
      </c>
      <c r="C1821" s="38">
        <v>10322569</v>
      </c>
      <c r="D1821" s="40" t="s">
        <v>3184</v>
      </c>
      <c r="E1821" s="58">
        <v>130</v>
      </c>
      <c r="F1821" s="38">
        <v>56</v>
      </c>
      <c r="G1821" s="38" t="s">
        <v>302</v>
      </c>
      <c r="H1821" s="42">
        <v>8650.51</v>
      </c>
      <c r="I1821" s="37"/>
      <c r="J1821" s="44">
        <v>44165</v>
      </c>
      <c r="K1821" s="42">
        <v>154.47</v>
      </c>
      <c r="L1821" s="42">
        <v>5406.49</v>
      </c>
      <c r="M1821" s="44">
        <v>45259</v>
      </c>
      <c r="N1821" s="42">
        <v>3089.55</v>
      </c>
      <c r="O1821" s="42">
        <v>0</v>
      </c>
      <c r="P1821" s="45">
        <f>IF(J1821&lt;DATEVALUE("2009-1-1"),3%,13%)</f>
        <v>0.13</v>
      </c>
      <c r="Q1821" s="42">
        <f>IF(P1821=13%,ROUND(O1821/(1+P1821)*P1821,2),ROUND(O1821/(1+0.03)*0.02,2))</f>
        <v>0</v>
      </c>
      <c r="R1821" s="42">
        <f>O1821-Q1821</f>
        <v>0</v>
      </c>
      <c r="S1821" s="42">
        <f>N1821-R1821</f>
        <v>3089.55</v>
      </c>
      <c r="T1821" s="38">
        <v>5000</v>
      </c>
      <c r="U1821" s="14">
        <f>S1821/H1821</f>
        <v>0.35715235286705643</v>
      </c>
      <c r="V1821" s="19"/>
      <c r="W1821" s="19"/>
      <c r="X1821" s="37" t="s">
        <v>3459</v>
      </c>
    </row>
    <row r="1822" spans="1:24" s="3" customFormat="1" ht="16.5" customHeight="1">
      <c r="A1822" s="38">
        <v>697</v>
      </c>
      <c r="B1822" s="39">
        <v>10729</v>
      </c>
      <c r="C1822" s="38">
        <v>10323467</v>
      </c>
      <c r="D1822" s="40" t="s">
        <v>3292</v>
      </c>
      <c r="E1822" s="58">
        <v>220</v>
      </c>
      <c r="F1822" s="38">
        <v>56</v>
      </c>
      <c r="G1822" s="38" t="s">
        <v>266</v>
      </c>
      <c r="H1822" s="42">
        <v>2011.11</v>
      </c>
      <c r="I1822" s="37"/>
      <c r="J1822" s="44">
        <v>44165</v>
      </c>
      <c r="K1822" s="42">
        <v>35.909999999999997</v>
      </c>
      <c r="L1822" s="42">
        <v>1256.8799999999999</v>
      </c>
      <c r="M1822" s="44">
        <v>45259</v>
      </c>
      <c r="N1822" s="42">
        <v>718.32</v>
      </c>
      <c r="O1822" s="42">
        <v>0</v>
      </c>
      <c r="P1822" s="45">
        <f>IF(J1822&lt;DATEVALUE("2009-1-1"),3%,13%)</f>
        <v>0.13</v>
      </c>
      <c r="Q1822" s="42">
        <f>IF(P1822=13%,ROUND(O1822/(1+P1822)*P1822,2),ROUND(O1822/(1+0.03)*0.02,2))</f>
        <v>0</v>
      </c>
      <c r="R1822" s="42">
        <f>O1822-Q1822</f>
        <v>0</v>
      </c>
      <c r="S1822" s="42">
        <f>N1822-R1822</f>
        <v>718.32</v>
      </c>
      <c r="T1822" s="38">
        <v>5000</v>
      </c>
      <c r="U1822" s="14">
        <f>S1822/H1822</f>
        <v>0.35717588794247956</v>
      </c>
      <c r="V1822" s="19"/>
      <c r="W1822" s="19"/>
      <c r="X1822" s="37" t="s">
        <v>3459</v>
      </c>
    </row>
    <row r="1823" spans="1:24" s="3" customFormat="1" ht="16.5" customHeight="1">
      <c r="A1823" s="38">
        <v>83</v>
      </c>
      <c r="B1823" s="39">
        <v>10717</v>
      </c>
      <c r="C1823" s="38">
        <v>10311636</v>
      </c>
      <c r="D1823" s="40" t="s">
        <v>229</v>
      </c>
      <c r="E1823" s="38">
        <v>1</v>
      </c>
      <c r="F1823" s="38">
        <v>74</v>
      </c>
      <c r="G1823" s="38" t="s">
        <v>23</v>
      </c>
      <c r="H1823" s="42">
        <v>2094.02</v>
      </c>
      <c r="I1823" s="57"/>
      <c r="J1823" s="44">
        <v>43613</v>
      </c>
      <c r="K1823" s="42">
        <v>0</v>
      </c>
      <c r="L1823" s="42">
        <v>1345</v>
      </c>
      <c r="M1823" s="44">
        <v>45199</v>
      </c>
      <c r="N1823" s="42">
        <v>749.02</v>
      </c>
      <c r="O1823" s="42">
        <v>0</v>
      </c>
      <c r="P1823" s="45">
        <v>0.13</v>
      </c>
      <c r="Q1823" s="42">
        <v>0</v>
      </c>
      <c r="R1823" s="42">
        <v>0</v>
      </c>
      <c r="S1823" s="42">
        <v>749.02</v>
      </c>
      <c r="T1823" s="38">
        <v>5000</v>
      </c>
      <c r="U1823" s="14">
        <f>S1823/H1823</f>
        <v>0.35769476891338192</v>
      </c>
      <c r="V1823" s="19"/>
      <c r="W1823" s="19"/>
      <c r="X1823" s="37" t="s">
        <v>3457</v>
      </c>
    </row>
    <row r="1824" spans="1:24" s="3" customFormat="1" ht="16.5" customHeight="1">
      <c r="A1824" s="38">
        <v>687</v>
      </c>
      <c r="B1824" s="39">
        <v>10738</v>
      </c>
      <c r="C1824" s="38">
        <v>10286074</v>
      </c>
      <c r="D1824" s="40" t="s">
        <v>476</v>
      </c>
      <c r="E1824" s="41">
        <v>1</v>
      </c>
      <c r="F1824" s="38">
        <v>74</v>
      </c>
      <c r="G1824" s="38" t="s">
        <v>23</v>
      </c>
      <c r="H1824" s="42">
        <v>2094.02</v>
      </c>
      <c r="I1824" s="57"/>
      <c r="J1824" s="44">
        <v>43613</v>
      </c>
      <c r="K1824" s="42">
        <v>0</v>
      </c>
      <c r="L1824" s="42">
        <v>1345</v>
      </c>
      <c r="M1824" s="44">
        <v>45199</v>
      </c>
      <c r="N1824" s="42">
        <f>H1824-K1824-L1824</f>
        <v>749.02</v>
      </c>
      <c r="O1824" s="42">
        <v>0</v>
      </c>
      <c r="P1824" s="45">
        <v>0.13</v>
      </c>
      <c r="Q1824" s="42">
        <v>0</v>
      </c>
      <c r="R1824" s="42">
        <v>0</v>
      </c>
      <c r="S1824" s="42">
        <f>N1824-R1824</f>
        <v>749.02</v>
      </c>
      <c r="T1824" s="38">
        <v>5000</v>
      </c>
      <c r="U1824" s="14">
        <f>S1824/H1824</f>
        <v>0.35769476891338192</v>
      </c>
      <c r="V1824" s="19"/>
      <c r="W1824" s="19"/>
      <c r="X1824" s="37" t="s">
        <v>3461</v>
      </c>
    </row>
    <row r="1825" spans="1:37" s="3" customFormat="1" ht="16.5" customHeight="1">
      <c r="A1825" s="38">
        <v>349</v>
      </c>
      <c r="B1825" s="39">
        <v>10739</v>
      </c>
      <c r="C1825" s="38">
        <v>10278117</v>
      </c>
      <c r="D1825" s="40" t="s">
        <v>229</v>
      </c>
      <c r="E1825" s="58">
        <v>1</v>
      </c>
      <c r="F1825" s="38">
        <v>74</v>
      </c>
      <c r="G1825" s="38" t="s">
        <v>23</v>
      </c>
      <c r="H1825" s="42">
        <v>2094.02</v>
      </c>
      <c r="I1825" s="57"/>
      <c r="J1825" s="44">
        <v>43613</v>
      </c>
      <c r="K1825" s="42">
        <v>0</v>
      </c>
      <c r="L1825" s="42">
        <v>1345</v>
      </c>
      <c r="M1825" s="44">
        <v>45199</v>
      </c>
      <c r="N1825" s="42">
        <f>H1825-L1825</f>
        <v>749.02</v>
      </c>
      <c r="O1825" s="42">
        <v>0</v>
      </c>
      <c r="P1825" s="45">
        <v>0.13</v>
      </c>
      <c r="Q1825" s="42">
        <v>0</v>
      </c>
      <c r="R1825" s="42">
        <v>0</v>
      </c>
      <c r="S1825" s="42">
        <f>N1825-R1825</f>
        <v>749.02</v>
      </c>
      <c r="T1825" s="38">
        <v>5000</v>
      </c>
      <c r="U1825" s="14">
        <f>S1825/H1825</f>
        <v>0.35769476891338192</v>
      </c>
      <c r="V1825" s="19"/>
      <c r="W1825" s="19"/>
      <c r="X1825" s="37" t="s">
        <v>3462</v>
      </c>
    </row>
    <row r="1826" spans="1:37" s="3" customFormat="1" ht="16.5" customHeight="1">
      <c r="A1826" s="38">
        <v>128</v>
      </c>
      <c r="B1826" s="39">
        <v>10709</v>
      </c>
      <c r="C1826" s="38">
        <v>10310154</v>
      </c>
      <c r="D1826" s="40" t="s">
        <v>144</v>
      </c>
      <c r="E1826" s="38">
        <v>1</v>
      </c>
      <c r="F1826" s="38">
        <v>74</v>
      </c>
      <c r="G1826" s="38" t="s">
        <v>23</v>
      </c>
      <c r="H1826" s="42">
        <v>3487.18</v>
      </c>
      <c r="I1826" s="57"/>
      <c r="J1826" s="44">
        <v>43613</v>
      </c>
      <c r="K1826" s="42">
        <v>0</v>
      </c>
      <c r="L1826" s="42">
        <v>2239.83</v>
      </c>
      <c r="M1826" s="44">
        <v>45199</v>
      </c>
      <c r="N1826" s="42">
        <v>1247.3499999999999</v>
      </c>
      <c r="O1826" s="42">
        <v>0</v>
      </c>
      <c r="P1826" s="45">
        <v>0.13</v>
      </c>
      <c r="Q1826" s="42">
        <v>0</v>
      </c>
      <c r="R1826" s="42">
        <v>0</v>
      </c>
      <c r="S1826" s="42">
        <v>1247.3499999999999</v>
      </c>
      <c r="T1826" s="38">
        <v>5000</v>
      </c>
      <c r="U1826" s="14">
        <f>S1826/H1826</f>
        <v>0.35769590328001422</v>
      </c>
      <c r="V1826" s="19"/>
      <c r="W1826" s="19"/>
      <c r="X1826" s="37" t="s">
        <v>3456</v>
      </c>
    </row>
    <row r="1827" spans="1:37" s="3" customFormat="1" ht="16.5" customHeight="1">
      <c r="A1827" s="38">
        <v>129</v>
      </c>
      <c r="B1827" s="39">
        <v>10709</v>
      </c>
      <c r="C1827" s="38">
        <v>10310161</v>
      </c>
      <c r="D1827" s="40" t="s">
        <v>145</v>
      </c>
      <c r="E1827" s="38">
        <v>2</v>
      </c>
      <c r="F1827" s="38">
        <v>74</v>
      </c>
      <c r="G1827" s="38" t="s">
        <v>23</v>
      </c>
      <c r="H1827" s="42">
        <v>1516.41</v>
      </c>
      <c r="I1827" s="57"/>
      <c r="J1827" s="44">
        <v>43613</v>
      </c>
      <c r="K1827" s="42">
        <v>0</v>
      </c>
      <c r="L1827" s="42">
        <v>973.99</v>
      </c>
      <c r="M1827" s="44">
        <v>45199</v>
      </c>
      <c r="N1827" s="42">
        <v>542.41999999999996</v>
      </c>
      <c r="O1827" s="42">
        <v>0</v>
      </c>
      <c r="P1827" s="45">
        <v>0.13</v>
      </c>
      <c r="Q1827" s="42">
        <v>0</v>
      </c>
      <c r="R1827" s="42">
        <v>0</v>
      </c>
      <c r="S1827" s="42">
        <v>542.41999999999996</v>
      </c>
      <c r="T1827" s="38">
        <v>5000</v>
      </c>
      <c r="U1827" s="14">
        <f>S1827/H1827</f>
        <v>0.35770009430167299</v>
      </c>
      <c r="V1827" s="19"/>
      <c r="W1827" s="19"/>
      <c r="X1827" s="37" t="s">
        <v>3456</v>
      </c>
    </row>
    <row r="1828" spans="1:37" s="3" customFormat="1" ht="16.5" customHeight="1">
      <c r="A1828" s="38">
        <v>648</v>
      </c>
      <c r="B1828" s="39">
        <v>10729</v>
      </c>
      <c r="C1828" s="38">
        <v>10292573</v>
      </c>
      <c r="D1828" s="40" t="s">
        <v>3260</v>
      </c>
      <c r="E1828" s="58">
        <v>1</v>
      </c>
      <c r="F1828" s="38">
        <v>63</v>
      </c>
      <c r="G1828" s="38" t="s">
        <v>23</v>
      </c>
      <c r="H1828" s="42">
        <v>3213.35</v>
      </c>
      <c r="I1828" s="37"/>
      <c r="J1828" s="44">
        <v>43948</v>
      </c>
      <c r="K1828" s="42">
        <v>0</v>
      </c>
      <c r="L1828" s="42">
        <v>2063.84</v>
      </c>
      <c r="M1828" s="44">
        <v>45259</v>
      </c>
      <c r="N1828" s="42">
        <v>1149.51</v>
      </c>
      <c r="O1828" s="42">
        <v>0</v>
      </c>
      <c r="P1828" s="45">
        <f>IF(J1828&lt;DATEVALUE("2009-1-1"),3%,13%)</f>
        <v>0.13</v>
      </c>
      <c r="Q1828" s="42">
        <f>IF(P1828=13%,ROUND(O1828/(1+P1828)*P1828,2),ROUND(O1828/(1+0.03)*0.02,2))</f>
        <v>0</v>
      </c>
      <c r="R1828" s="42">
        <f>O1828-Q1828</f>
        <v>0</v>
      </c>
      <c r="S1828" s="42">
        <f>N1828-R1828</f>
        <v>1149.51</v>
      </c>
      <c r="T1828" s="38">
        <v>5000</v>
      </c>
      <c r="U1828" s="14">
        <f>S1828/H1828</f>
        <v>0.35772947235750852</v>
      </c>
      <c r="V1828" s="19"/>
      <c r="W1828" s="19"/>
      <c r="X1828" s="37" t="s">
        <v>3459</v>
      </c>
    </row>
    <row r="1829" spans="1:37" s="3" customFormat="1" ht="16.5" customHeight="1">
      <c r="A1829" s="38">
        <v>590</v>
      </c>
      <c r="B1829" s="39">
        <v>10736</v>
      </c>
      <c r="C1829" s="38">
        <v>10284213</v>
      </c>
      <c r="D1829" s="40" t="s">
        <v>1253</v>
      </c>
      <c r="E1829" s="38">
        <v>1</v>
      </c>
      <c r="F1829" s="38">
        <v>120</v>
      </c>
      <c r="G1829" s="38" t="s">
        <v>262</v>
      </c>
      <c r="H1829" s="42">
        <v>137085.70000000001</v>
      </c>
      <c r="I1829" s="55"/>
      <c r="J1829" s="44">
        <v>42670</v>
      </c>
      <c r="K1829" s="42">
        <v>0</v>
      </c>
      <c r="L1829" s="42">
        <v>87906.14</v>
      </c>
      <c r="M1829" s="44">
        <v>45138</v>
      </c>
      <c r="N1829" s="42">
        <f>H1829-K1829-L1829</f>
        <v>49179.560000000012</v>
      </c>
      <c r="O1829" s="42">
        <v>100</v>
      </c>
      <c r="P1829" s="45">
        <v>0.13</v>
      </c>
      <c r="Q1829" s="42">
        <v>11.5</v>
      </c>
      <c r="R1829" s="42">
        <v>88.5</v>
      </c>
      <c r="S1829" s="42">
        <v>49091.06</v>
      </c>
      <c r="T1829" s="38">
        <v>5000</v>
      </c>
      <c r="U1829" s="14">
        <f>S1829/H1829</f>
        <v>0.35810489350822144</v>
      </c>
      <c r="V1829" s="19"/>
      <c r="W1829" s="19"/>
      <c r="X1829" s="37" t="s">
        <v>3461</v>
      </c>
    </row>
    <row r="1830" spans="1:37" s="3" customFormat="1" ht="16.5" customHeight="1">
      <c r="A1830" s="38">
        <v>507</v>
      </c>
      <c r="B1830" s="39">
        <v>10729</v>
      </c>
      <c r="C1830" s="38">
        <v>10292277</v>
      </c>
      <c r="D1830" s="40" t="s">
        <v>3204</v>
      </c>
      <c r="E1830" s="58">
        <v>5</v>
      </c>
      <c r="F1830" s="38">
        <v>62</v>
      </c>
      <c r="G1830" s="38" t="s">
        <v>23</v>
      </c>
      <c r="H1830" s="42">
        <v>5840.46</v>
      </c>
      <c r="I1830" s="37"/>
      <c r="J1830" s="44">
        <v>43977</v>
      </c>
      <c r="K1830" s="42">
        <v>0</v>
      </c>
      <c r="L1830" s="42">
        <v>3746.29</v>
      </c>
      <c r="M1830" s="44">
        <v>45259</v>
      </c>
      <c r="N1830" s="42">
        <v>2094.17</v>
      </c>
      <c r="O1830" s="42">
        <v>0</v>
      </c>
      <c r="P1830" s="45">
        <f>IF(J1830&lt;DATEVALUE("2009-1-1"),3%,13%)</f>
        <v>0.13</v>
      </c>
      <c r="Q1830" s="42">
        <f>IF(P1830=13%,ROUND(O1830/(1+P1830)*P1830,2),ROUND(O1830/(1+0.03)*0.02,2))</f>
        <v>0</v>
      </c>
      <c r="R1830" s="42">
        <f>O1830-Q1830</f>
        <v>0</v>
      </c>
      <c r="S1830" s="42">
        <f>N1830-R1830</f>
        <v>2094.17</v>
      </c>
      <c r="T1830" s="38">
        <v>2101</v>
      </c>
      <c r="U1830" s="14">
        <f>S1830/H1830</f>
        <v>0.35856251048718768</v>
      </c>
      <c r="V1830" s="19"/>
      <c r="W1830" s="19"/>
      <c r="X1830" s="37" t="s">
        <v>3459</v>
      </c>
    </row>
    <row r="1831" spans="1:37" s="3" customFormat="1" ht="16.5" customHeight="1">
      <c r="A1831" s="38">
        <v>283</v>
      </c>
      <c r="B1831" s="39">
        <v>10736</v>
      </c>
      <c r="C1831" s="38">
        <v>10319107</v>
      </c>
      <c r="D1831" s="40" t="s">
        <v>1252</v>
      </c>
      <c r="E1831" s="38">
        <v>1</v>
      </c>
      <c r="F1831" s="38">
        <v>120</v>
      </c>
      <c r="G1831" s="38" t="s">
        <v>279</v>
      </c>
      <c r="H1831" s="42">
        <v>53469.45</v>
      </c>
      <c r="I1831" s="55"/>
      <c r="J1831" s="44">
        <v>42670</v>
      </c>
      <c r="K1831" s="42">
        <v>0</v>
      </c>
      <c r="L1831" s="42">
        <v>34287.25</v>
      </c>
      <c r="M1831" s="44">
        <v>45138</v>
      </c>
      <c r="N1831" s="42">
        <f>H1831-K1831-L1831</f>
        <v>19182.199999999997</v>
      </c>
      <c r="O1831" s="42">
        <v>5</v>
      </c>
      <c r="P1831" s="45">
        <v>0.13</v>
      </c>
      <c r="Q1831" s="42">
        <v>0.57999999999999996</v>
      </c>
      <c r="R1831" s="42">
        <v>4.42</v>
      </c>
      <c r="S1831" s="42">
        <v>19177.78</v>
      </c>
      <c r="T1831" s="38">
        <v>1802</v>
      </c>
      <c r="U1831" s="14">
        <f>S1831/H1831</f>
        <v>0.35866798704680897</v>
      </c>
      <c r="V1831" s="19"/>
      <c r="W1831" s="19"/>
      <c r="X1831" s="37" t="s">
        <v>3461</v>
      </c>
    </row>
    <row r="1832" spans="1:37" s="3" customFormat="1" ht="16.5" customHeight="1">
      <c r="A1832" s="38">
        <v>589</v>
      </c>
      <c r="B1832" s="39">
        <v>10736</v>
      </c>
      <c r="C1832" s="38">
        <v>10284212</v>
      </c>
      <c r="D1832" s="40" t="s">
        <v>1252</v>
      </c>
      <c r="E1832" s="38">
        <v>1</v>
      </c>
      <c r="F1832" s="38">
        <v>120</v>
      </c>
      <c r="G1832" s="38" t="s">
        <v>262</v>
      </c>
      <c r="H1832" s="42">
        <v>65988.67</v>
      </c>
      <c r="I1832" s="55"/>
      <c r="J1832" s="44">
        <v>42670</v>
      </c>
      <c r="K1832" s="42">
        <v>0</v>
      </c>
      <c r="L1832" s="42">
        <v>42315.21</v>
      </c>
      <c r="M1832" s="44">
        <v>45138</v>
      </c>
      <c r="N1832" s="42">
        <f>H1832-K1832-L1832</f>
        <v>23673.46</v>
      </c>
      <c r="O1832" s="42">
        <v>3</v>
      </c>
      <c r="P1832" s="45">
        <v>0.13</v>
      </c>
      <c r="Q1832" s="42">
        <v>0.35</v>
      </c>
      <c r="R1832" s="42">
        <v>2.65</v>
      </c>
      <c r="S1832" s="42">
        <v>23670.81</v>
      </c>
      <c r="T1832" s="38">
        <v>5000</v>
      </c>
      <c r="U1832" s="14">
        <f>S1832/H1832</f>
        <v>0.35871021495053623</v>
      </c>
      <c r="V1832" s="19"/>
      <c r="W1832" s="19"/>
      <c r="X1832" s="37" t="s">
        <v>3461</v>
      </c>
    </row>
    <row r="1833" spans="1:37" s="3" customFormat="1" ht="16.5" customHeight="1">
      <c r="A1833" s="38">
        <v>277</v>
      </c>
      <c r="B1833" s="39">
        <v>10746</v>
      </c>
      <c r="C1833" s="38">
        <v>10310929</v>
      </c>
      <c r="D1833" s="40" t="s">
        <v>613</v>
      </c>
      <c r="E1833" s="58">
        <v>1</v>
      </c>
      <c r="F1833" s="38">
        <v>120</v>
      </c>
      <c r="G1833" s="38" t="s">
        <v>21</v>
      </c>
      <c r="H1833" s="42">
        <v>9196.5499999999993</v>
      </c>
      <c r="I1833" s="57"/>
      <c r="J1833" s="44">
        <v>42728</v>
      </c>
      <c r="K1833" s="42">
        <v>0</v>
      </c>
      <c r="L1833" s="42">
        <v>5897.4</v>
      </c>
      <c r="M1833" s="44">
        <v>45199</v>
      </c>
      <c r="N1833" s="42">
        <f>H1833-K1833-L1833</f>
        <v>3299.1499999999996</v>
      </c>
      <c r="O1833" s="42">
        <v>0</v>
      </c>
      <c r="P1833" s="45">
        <v>0.13</v>
      </c>
      <c r="Q1833" s="42">
        <v>0</v>
      </c>
      <c r="R1833" s="42">
        <v>0</v>
      </c>
      <c r="S1833" s="42">
        <f>N1833-R1833</f>
        <v>3299.1499999999996</v>
      </c>
      <c r="T1833" s="38">
        <v>2101</v>
      </c>
      <c r="U1833" s="14">
        <f>S1833/H1833</f>
        <v>0.35873778753989266</v>
      </c>
      <c r="V1833" s="19"/>
      <c r="W1833" s="19"/>
      <c r="X1833" s="37" t="s">
        <v>3463</v>
      </c>
    </row>
    <row r="1834" spans="1:37" s="3" customFormat="1" ht="16.5" customHeight="1">
      <c r="A1834" s="38">
        <v>649</v>
      </c>
      <c r="B1834" s="39">
        <v>10729</v>
      </c>
      <c r="C1834" s="38">
        <v>10292575</v>
      </c>
      <c r="D1834" s="40" t="s">
        <v>3261</v>
      </c>
      <c r="E1834" s="58">
        <v>9</v>
      </c>
      <c r="F1834" s="38">
        <v>63</v>
      </c>
      <c r="G1834" s="38" t="s">
        <v>23</v>
      </c>
      <c r="H1834" s="42">
        <v>9557.5499999999993</v>
      </c>
      <c r="I1834" s="37"/>
      <c r="J1834" s="44">
        <v>43948</v>
      </c>
      <c r="K1834" s="42">
        <v>0</v>
      </c>
      <c r="L1834" s="42">
        <v>6128.81</v>
      </c>
      <c r="M1834" s="44">
        <v>45259</v>
      </c>
      <c r="N1834" s="42">
        <v>3428.74</v>
      </c>
      <c r="O1834" s="42">
        <v>0</v>
      </c>
      <c r="P1834" s="45">
        <f>IF(J1834&lt;DATEVALUE("2009-1-1"),3%,13%)</f>
        <v>0.13</v>
      </c>
      <c r="Q1834" s="42">
        <f>IF(P1834=13%,ROUND(O1834/(1+P1834)*P1834,2),ROUND(O1834/(1+0.03)*0.02,2))</f>
        <v>0</v>
      </c>
      <c r="R1834" s="42">
        <f>O1834-Q1834</f>
        <v>0</v>
      </c>
      <c r="S1834" s="42">
        <f>N1834-R1834</f>
        <v>3428.74</v>
      </c>
      <c r="T1834" s="38">
        <v>5000</v>
      </c>
      <c r="U1834" s="14">
        <f>S1834/H1834</f>
        <v>0.35874674995160893</v>
      </c>
      <c r="V1834" s="19"/>
      <c r="W1834" s="19"/>
      <c r="X1834" s="37" t="s">
        <v>3459</v>
      </c>
    </row>
    <row r="1835" spans="1:37" s="3" customFormat="1" ht="16.5" customHeight="1">
      <c r="A1835" s="38">
        <v>356</v>
      </c>
      <c r="B1835" s="39">
        <v>10741</v>
      </c>
      <c r="C1835" s="38">
        <v>10281800</v>
      </c>
      <c r="D1835" s="40" t="s">
        <v>492</v>
      </c>
      <c r="E1835" s="58">
        <v>1</v>
      </c>
      <c r="F1835" s="38">
        <v>120</v>
      </c>
      <c r="G1835" s="38" t="s">
        <v>262</v>
      </c>
      <c r="H1835" s="42">
        <v>135455</v>
      </c>
      <c r="I1835" s="57"/>
      <c r="J1835" s="44">
        <v>42735</v>
      </c>
      <c r="K1835" s="42">
        <v>0</v>
      </c>
      <c r="L1835" s="42">
        <v>86860.43</v>
      </c>
      <c r="M1835" s="44">
        <v>45199</v>
      </c>
      <c r="N1835" s="42">
        <f>H1835-K1835-L1835</f>
        <v>48594.570000000007</v>
      </c>
      <c r="O1835" s="42">
        <v>0</v>
      </c>
      <c r="P1835" s="45">
        <v>0.13</v>
      </c>
      <c r="Q1835" s="42">
        <v>0</v>
      </c>
      <c r="R1835" s="42">
        <v>0</v>
      </c>
      <c r="S1835" s="42">
        <v>48594.57</v>
      </c>
      <c r="T1835" s="38">
        <v>5000</v>
      </c>
      <c r="U1835" s="14">
        <f>S1835/H1835</f>
        <v>0.35875065519914362</v>
      </c>
      <c r="V1835" s="19"/>
      <c r="W1835" s="19"/>
      <c r="X1835" s="37" t="s">
        <v>3462</v>
      </c>
    </row>
    <row r="1836" spans="1:37" s="3" customFormat="1" ht="16.5" customHeight="1">
      <c r="A1836" s="38">
        <v>176</v>
      </c>
      <c r="B1836" s="39">
        <v>10741</v>
      </c>
      <c r="C1836" s="38">
        <v>10281796</v>
      </c>
      <c r="D1836" s="40" t="s">
        <v>425</v>
      </c>
      <c r="E1836" s="38">
        <v>1</v>
      </c>
      <c r="F1836" s="38">
        <v>120</v>
      </c>
      <c r="G1836" s="38" t="s">
        <v>21</v>
      </c>
      <c r="H1836" s="42">
        <v>12391.54</v>
      </c>
      <c r="I1836" s="49"/>
      <c r="J1836" s="44">
        <v>42642</v>
      </c>
      <c r="K1836" s="42">
        <v>0</v>
      </c>
      <c r="L1836" s="42">
        <v>7946.05</v>
      </c>
      <c r="M1836" s="44">
        <v>45107</v>
      </c>
      <c r="N1836" s="42">
        <f>H1836-K1836-L1836</f>
        <v>4445.4900000000007</v>
      </c>
      <c r="O1836" s="42">
        <v>0</v>
      </c>
      <c r="P1836" s="45">
        <v>0.13</v>
      </c>
      <c r="Q1836" s="42">
        <v>0</v>
      </c>
      <c r="R1836" s="42">
        <v>0</v>
      </c>
      <c r="S1836" s="42">
        <f>N1836-R1836</f>
        <v>4445.4900000000007</v>
      </c>
      <c r="T1836" s="38">
        <v>5000</v>
      </c>
      <c r="U1836" s="14">
        <f>S1836/H1836</f>
        <v>0.35875201952299718</v>
      </c>
      <c r="V1836" s="19"/>
      <c r="W1836" s="19"/>
      <c r="X1836" s="37" t="s">
        <v>3462</v>
      </c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</row>
    <row r="1837" spans="1:37" s="3" customFormat="1" ht="16.5" customHeight="1">
      <c r="A1837" s="38">
        <v>120</v>
      </c>
      <c r="B1837" s="39">
        <v>10701</v>
      </c>
      <c r="C1837" s="38">
        <v>10276128</v>
      </c>
      <c r="D1837" s="40" t="s">
        <v>1341</v>
      </c>
      <c r="E1837" s="58">
        <v>1</v>
      </c>
      <c r="F1837" s="38">
        <v>120</v>
      </c>
      <c r="G1837" s="38" t="s">
        <v>21</v>
      </c>
      <c r="H1837" s="42">
        <v>17948.72</v>
      </c>
      <c r="I1837" s="62"/>
      <c r="J1837" s="44">
        <v>42760</v>
      </c>
      <c r="K1837" s="42">
        <v>0</v>
      </c>
      <c r="L1837" s="42">
        <v>11509.57</v>
      </c>
      <c r="M1837" s="44">
        <v>45224</v>
      </c>
      <c r="N1837" s="42">
        <v>6439.15</v>
      </c>
      <c r="O1837" s="42">
        <v>0</v>
      </c>
      <c r="P1837" s="45">
        <f>IF(J1837&lt;DATEVALUE("2009-1-1"),3%,13%)</f>
        <v>0.13</v>
      </c>
      <c r="Q1837" s="42">
        <f>IF(P1837=13%,ROUND(O1837/(1+P1837)*P1837,2),ROUND(O1837/(1+0.03)*0.02,2))</f>
        <v>0</v>
      </c>
      <c r="R1837" s="42">
        <f>O1837-Q1837</f>
        <v>0</v>
      </c>
      <c r="S1837" s="42">
        <f>N1837-R1837</f>
        <v>6439.15</v>
      </c>
      <c r="T1837" s="38">
        <v>2103</v>
      </c>
      <c r="U1837" s="14">
        <f>S1837/H1837</f>
        <v>0.35875260185684543</v>
      </c>
      <c r="V1837" s="19"/>
      <c r="W1837" s="19"/>
      <c r="X1837" s="37" t="s">
        <v>3455</v>
      </c>
    </row>
    <row r="1838" spans="1:37" s="3" customFormat="1" ht="16.5" customHeight="1">
      <c r="A1838" s="38">
        <v>269</v>
      </c>
      <c r="B1838" s="39">
        <v>10746</v>
      </c>
      <c r="C1838" s="38">
        <v>10310631</v>
      </c>
      <c r="D1838" s="40" t="s">
        <v>605</v>
      </c>
      <c r="E1838" s="58">
        <v>1</v>
      </c>
      <c r="F1838" s="38">
        <v>120</v>
      </c>
      <c r="G1838" s="38" t="s">
        <v>21</v>
      </c>
      <c r="H1838" s="42">
        <v>9632.9500000000007</v>
      </c>
      <c r="I1838" s="57"/>
      <c r="J1838" s="44">
        <v>42728</v>
      </c>
      <c r="K1838" s="42">
        <v>0</v>
      </c>
      <c r="L1838" s="42">
        <v>6177.1</v>
      </c>
      <c r="M1838" s="44">
        <v>45199</v>
      </c>
      <c r="N1838" s="42">
        <f>H1838-K1838-L1838</f>
        <v>3455.8500000000004</v>
      </c>
      <c r="O1838" s="42">
        <v>0</v>
      </c>
      <c r="P1838" s="45">
        <v>0.13</v>
      </c>
      <c r="Q1838" s="42">
        <v>0</v>
      </c>
      <c r="R1838" s="42">
        <v>0</v>
      </c>
      <c r="S1838" s="42">
        <f>N1838-R1838</f>
        <v>3455.8500000000004</v>
      </c>
      <c r="T1838" s="38">
        <v>2101</v>
      </c>
      <c r="U1838" s="14">
        <f>S1838/H1838</f>
        <v>0.35875302996486019</v>
      </c>
      <c r="V1838" s="19"/>
      <c r="W1838" s="19"/>
      <c r="X1838" s="37" t="s">
        <v>3463</v>
      </c>
    </row>
    <row r="1839" spans="1:37" s="3" customFormat="1" ht="16.5" customHeight="1">
      <c r="A1839" s="38">
        <v>35</v>
      </c>
      <c r="B1839" s="39">
        <v>10749</v>
      </c>
      <c r="C1839" s="38">
        <v>10301986</v>
      </c>
      <c r="D1839" s="40" t="s">
        <v>2405</v>
      </c>
      <c r="E1839" s="38">
        <v>1</v>
      </c>
      <c r="F1839" s="38">
        <v>120</v>
      </c>
      <c r="G1839" s="38" t="s">
        <v>21</v>
      </c>
      <c r="H1839" s="42">
        <v>17987.62</v>
      </c>
      <c r="I1839" s="2"/>
      <c r="J1839" s="44">
        <v>42578</v>
      </c>
      <c r="K1839" s="42">
        <v>0</v>
      </c>
      <c r="L1839" s="42">
        <v>11534.49</v>
      </c>
      <c r="M1839" s="44">
        <v>45046</v>
      </c>
      <c r="N1839" s="42">
        <f>H1839-K1839-L1839</f>
        <v>6453.1299999999992</v>
      </c>
      <c r="O1839" s="42">
        <v>0</v>
      </c>
      <c r="P1839" s="45">
        <v>0.13</v>
      </c>
      <c r="Q1839" s="42">
        <v>0</v>
      </c>
      <c r="R1839" s="42">
        <v>0</v>
      </c>
      <c r="S1839" s="42">
        <v>6453.13</v>
      </c>
      <c r="T1839" s="38">
        <v>5000</v>
      </c>
      <c r="U1839" s="14">
        <f>S1839/H1839</f>
        <v>0.35875396522719516</v>
      </c>
      <c r="V1839" s="19"/>
      <c r="W1839" s="19"/>
      <c r="X1839" s="37" t="s">
        <v>3473</v>
      </c>
    </row>
    <row r="1840" spans="1:37" s="3" customFormat="1" ht="16.5" customHeight="1">
      <c r="A1840" s="38">
        <v>29</v>
      </c>
      <c r="B1840" s="39">
        <v>10746</v>
      </c>
      <c r="C1840" s="38">
        <v>10310356</v>
      </c>
      <c r="D1840" s="40" t="s">
        <v>209</v>
      </c>
      <c r="E1840" s="38">
        <v>246</v>
      </c>
      <c r="F1840" s="38">
        <v>103</v>
      </c>
      <c r="G1840" s="38" t="s">
        <v>23</v>
      </c>
      <c r="H1840" s="42">
        <v>10405.799999999999</v>
      </c>
      <c r="I1840" s="2"/>
      <c r="J1840" s="44">
        <v>42727</v>
      </c>
      <c r="K1840" s="42">
        <v>0</v>
      </c>
      <c r="L1840" s="42">
        <v>6624.74</v>
      </c>
      <c r="M1840" s="44">
        <v>44985</v>
      </c>
      <c r="N1840" s="42">
        <f>H1840-K1840-L1840</f>
        <v>3781.0599999999995</v>
      </c>
      <c r="O1840" s="42">
        <v>50</v>
      </c>
      <c r="P1840" s="45">
        <v>0.13</v>
      </c>
      <c r="Q1840" s="42">
        <v>5.75</v>
      </c>
      <c r="R1840" s="42">
        <v>44.25</v>
      </c>
      <c r="S1840" s="42">
        <f>N1840-R1840</f>
        <v>3736.8099999999995</v>
      </c>
      <c r="T1840" s="38">
        <v>5000</v>
      </c>
      <c r="U1840" s="14">
        <f>S1840/H1840</f>
        <v>0.35910838186396044</v>
      </c>
      <c r="V1840" s="19"/>
      <c r="W1840" s="19"/>
      <c r="X1840" s="37" t="s">
        <v>3463</v>
      </c>
    </row>
    <row r="1841" spans="1:37" s="3" customFormat="1" ht="16.5" customHeight="1">
      <c r="A1841" s="38">
        <v>11</v>
      </c>
      <c r="B1841" s="39">
        <v>10717</v>
      </c>
      <c r="C1841" s="38">
        <v>10311907</v>
      </c>
      <c r="D1841" s="40" t="s">
        <v>1827</v>
      </c>
      <c r="E1841" s="38">
        <v>6</v>
      </c>
      <c r="F1841" s="38">
        <v>95</v>
      </c>
      <c r="G1841" s="38" t="s">
        <v>23</v>
      </c>
      <c r="H1841" s="42">
        <v>2064</v>
      </c>
      <c r="I1841" s="48"/>
      <c r="J1841" s="44">
        <v>42974</v>
      </c>
      <c r="K1841" s="42">
        <v>0</v>
      </c>
      <c r="L1841" s="42">
        <v>1321.9</v>
      </c>
      <c r="M1841" s="44">
        <v>45107</v>
      </c>
      <c r="N1841" s="42">
        <f>H1841-K1841-L1841</f>
        <v>742.09999999999991</v>
      </c>
      <c r="O1841" s="42">
        <v>0</v>
      </c>
      <c r="P1841" s="45">
        <v>0.13</v>
      </c>
      <c r="Q1841" s="42">
        <v>0</v>
      </c>
      <c r="R1841" s="42">
        <v>0</v>
      </c>
      <c r="S1841" s="42">
        <f>N1841-R1841</f>
        <v>742.09999999999991</v>
      </c>
      <c r="T1841" s="38">
        <v>5000</v>
      </c>
      <c r="U1841" s="14">
        <f>S1841/H1841</f>
        <v>0.3595445736434108</v>
      </c>
      <c r="V1841" s="19"/>
      <c r="W1841" s="19"/>
      <c r="X1841" s="37" t="s">
        <v>3457</v>
      </c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</row>
    <row r="1842" spans="1:37" s="3" customFormat="1" ht="16.5" customHeight="1">
      <c r="A1842" s="38">
        <v>597</v>
      </c>
      <c r="B1842" s="39">
        <v>10729</v>
      </c>
      <c r="C1842" s="38">
        <v>10292280</v>
      </c>
      <c r="D1842" s="40" t="s">
        <v>3236</v>
      </c>
      <c r="E1842" s="58">
        <v>5</v>
      </c>
      <c r="F1842" s="38">
        <v>62</v>
      </c>
      <c r="G1842" s="38" t="s">
        <v>23</v>
      </c>
      <c r="H1842" s="42">
        <v>7593.82</v>
      </c>
      <c r="I1842" s="37"/>
      <c r="J1842" s="44">
        <v>43977</v>
      </c>
      <c r="K1842" s="42">
        <v>0</v>
      </c>
      <c r="L1842" s="42">
        <v>4858.4399999999996</v>
      </c>
      <c r="M1842" s="44">
        <v>45259</v>
      </c>
      <c r="N1842" s="42">
        <v>2735.38</v>
      </c>
      <c r="O1842" s="42">
        <v>0</v>
      </c>
      <c r="P1842" s="45">
        <f>IF(J1842&lt;DATEVALUE("2009-1-1"),3%,13%)</f>
        <v>0.13</v>
      </c>
      <c r="Q1842" s="42">
        <f>IF(P1842=13%,ROUND(O1842/(1+P1842)*P1842,2),ROUND(O1842/(1+0.03)*0.02,2))</f>
        <v>0</v>
      </c>
      <c r="R1842" s="42">
        <f>O1842-Q1842</f>
        <v>0</v>
      </c>
      <c r="S1842" s="42">
        <f>N1842-R1842</f>
        <v>2735.38</v>
      </c>
      <c r="T1842" s="38">
        <v>2506</v>
      </c>
      <c r="U1842" s="14">
        <f>S1842/H1842</f>
        <v>0.36021132973918268</v>
      </c>
      <c r="V1842" s="19"/>
      <c r="W1842" s="19"/>
      <c r="X1842" s="37" t="s">
        <v>3459</v>
      </c>
    </row>
    <row r="1843" spans="1:37" s="3" customFormat="1" ht="16.5" customHeight="1">
      <c r="A1843" s="38">
        <v>540</v>
      </c>
      <c r="B1843" s="39">
        <v>40712</v>
      </c>
      <c r="C1843" s="38">
        <v>10303852</v>
      </c>
      <c r="D1843" s="40" t="s">
        <v>1758</v>
      </c>
      <c r="E1843" s="38">
        <v>1</v>
      </c>
      <c r="F1843" s="38">
        <v>82</v>
      </c>
      <c r="G1843" s="38" t="s">
        <v>23</v>
      </c>
      <c r="H1843" s="42">
        <v>2200</v>
      </c>
      <c r="I1843" s="55"/>
      <c r="J1843" s="44">
        <v>43367</v>
      </c>
      <c r="K1843" s="42">
        <v>0</v>
      </c>
      <c r="L1843" s="42">
        <v>1407.33</v>
      </c>
      <c r="M1843" s="44">
        <v>45138</v>
      </c>
      <c r="N1843" s="42">
        <f>H1843-K1843-L1843</f>
        <v>792.67000000000007</v>
      </c>
      <c r="O1843" s="42">
        <v>0</v>
      </c>
      <c r="P1843" s="45">
        <v>0.13</v>
      </c>
      <c r="Q1843" s="42">
        <v>0</v>
      </c>
      <c r="R1843" s="42">
        <v>0</v>
      </c>
      <c r="S1843" s="42">
        <v>792.67</v>
      </c>
      <c r="T1843" s="38">
        <v>2506</v>
      </c>
      <c r="U1843" s="14">
        <f>S1843/H1843</f>
        <v>0.36030454545454543</v>
      </c>
      <c r="V1843" s="19"/>
      <c r="W1843" s="19"/>
      <c r="X1843" s="37" t="s">
        <v>3467</v>
      </c>
    </row>
    <row r="1844" spans="1:37" s="3" customFormat="1" ht="16.5" customHeight="1">
      <c r="A1844" s="38">
        <v>158</v>
      </c>
      <c r="B1844" s="39">
        <v>10729</v>
      </c>
      <c r="C1844" s="38">
        <v>10292664</v>
      </c>
      <c r="D1844" s="40" t="s">
        <v>346</v>
      </c>
      <c r="E1844" s="41">
        <v>58</v>
      </c>
      <c r="F1844" s="38">
        <v>73</v>
      </c>
      <c r="G1844" s="38" t="s">
        <v>23</v>
      </c>
      <c r="H1844" s="42">
        <v>37777.74</v>
      </c>
      <c r="I1844" s="57"/>
      <c r="J1844" s="44">
        <v>43641</v>
      </c>
      <c r="K1844" s="42">
        <v>0</v>
      </c>
      <c r="L1844" s="42">
        <v>24155.200000000001</v>
      </c>
      <c r="M1844" s="44">
        <v>45199</v>
      </c>
      <c r="N1844" s="42">
        <f>H1844-K1844-L1844</f>
        <v>13622.539999999997</v>
      </c>
      <c r="O1844" s="42">
        <v>0</v>
      </c>
      <c r="P1844" s="45">
        <v>0.13</v>
      </c>
      <c r="Q1844" s="42">
        <v>0</v>
      </c>
      <c r="R1844" s="42">
        <v>0</v>
      </c>
      <c r="S1844" s="42">
        <v>13622.54</v>
      </c>
      <c r="T1844" s="38">
        <v>5000</v>
      </c>
      <c r="U1844" s="14">
        <f>S1844/H1844</f>
        <v>0.36059700765583125</v>
      </c>
      <c r="V1844" s="19"/>
      <c r="W1844" s="19"/>
      <c r="X1844" s="37" t="s">
        <v>3459</v>
      </c>
    </row>
    <row r="1845" spans="1:37" s="3" customFormat="1" ht="16.5" customHeight="1">
      <c r="A1845" s="38">
        <v>222</v>
      </c>
      <c r="B1845" s="39">
        <v>10741</v>
      </c>
      <c r="C1845" s="38">
        <v>10332728</v>
      </c>
      <c r="D1845" s="40" t="s">
        <v>2035</v>
      </c>
      <c r="E1845" s="38">
        <v>3</v>
      </c>
      <c r="F1845" s="38">
        <v>36</v>
      </c>
      <c r="G1845" s="38" t="s">
        <v>33</v>
      </c>
      <c r="H1845" s="42">
        <v>29203.54</v>
      </c>
      <c r="I1845" s="49"/>
      <c r="J1845" s="44">
        <v>44408</v>
      </c>
      <c r="K1845" s="42">
        <v>811.21</v>
      </c>
      <c r="L1845" s="42">
        <v>17846.599999999999</v>
      </c>
      <c r="M1845" s="44">
        <v>45107</v>
      </c>
      <c r="N1845" s="42">
        <f>H1845-K1845-L1845</f>
        <v>10545.730000000003</v>
      </c>
      <c r="O1845" s="42">
        <v>0</v>
      </c>
      <c r="P1845" s="45">
        <v>0.13</v>
      </c>
      <c r="Q1845" s="42">
        <v>0</v>
      </c>
      <c r="R1845" s="42">
        <v>0</v>
      </c>
      <c r="S1845" s="42">
        <f>N1845-R1845</f>
        <v>10545.730000000003</v>
      </c>
      <c r="T1845" s="38">
        <v>2402</v>
      </c>
      <c r="U1845" s="14">
        <f>S1845/H1845</f>
        <v>0.36111135841750702</v>
      </c>
      <c r="V1845" s="19"/>
      <c r="W1845" s="19"/>
      <c r="X1845" s="37" t="s">
        <v>3462</v>
      </c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</row>
    <row r="1846" spans="1:37" s="3" customFormat="1" ht="16.5" customHeight="1">
      <c r="A1846" s="38">
        <v>290</v>
      </c>
      <c r="B1846" s="39">
        <v>40704</v>
      </c>
      <c r="C1846" s="38">
        <v>10302844</v>
      </c>
      <c r="D1846" s="40" t="s">
        <v>835</v>
      </c>
      <c r="E1846" s="58">
        <v>300</v>
      </c>
      <c r="F1846" s="38">
        <v>69</v>
      </c>
      <c r="G1846" s="38" t="s">
        <v>23</v>
      </c>
      <c r="H1846" s="42">
        <v>9462.7900000000009</v>
      </c>
      <c r="I1846" s="57"/>
      <c r="J1846" s="44">
        <v>43763</v>
      </c>
      <c r="K1846" s="42">
        <v>0</v>
      </c>
      <c r="L1846" s="42">
        <v>6042.36</v>
      </c>
      <c r="M1846" s="44">
        <v>45199</v>
      </c>
      <c r="N1846" s="42">
        <f>H1846-K1846-L1846</f>
        <v>3420.4300000000012</v>
      </c>
      <c r="O1846" s="42">
        <v>0</v>
      </c>
      <c r="P1846" s="45">
        <v>0.13</v>
      </c>
      <c r="Q1846" s="42">
        <v>0</v>
      </c>
      <c r="R1846" s="42">
        <v>0</v>
      </c>
      <c r="S1846" s="42">
        <f>N1846-R1846</f>
        <v>3420.4300000000012</v>
      </c>
      <c r="T1846" s="38">
        <v>5000</v>
      </c>
      <c r="U1846" s="14">
        <f>S1846/H1846</f>
        <v>0.36146104901408577</v>
      </c>
      <c r="V1846" s="19"/>
      <c r="W1846" s="19"/>
      <c r="X1846" s="37" t="s">
        <v>3463</v>
      </c>
    </row>
    <row r="1847" spans="1:37" s="3" customFormat="1" ht="16.5" customHeight="1">
      <c r="A1847" s="38">
        <v>445</v>
      </c>
      <c r="B1847" s="39">
        <v>10736</v>
      </c>
      <c r="C1847" s="38">
        <v>10284593</v>
      </c>
      <c r="D1847" s="40" t="s">
        <v>1383</v>
      </c>
      <c r="E1847" s="38">
        <v>18</v>
      </c>
      <c r="F1847" s="38">
        <v>80</v>
      </c>
      <c r="G1847" s="38" t="s">
        <v>23</v>
      </c>
      <c r="H1847" s="42">
        <v>30769.200000000001</v>
      </c>
      <c r="I1847" s="55"/>
      <c r="J1847" s="44">
        <v>43432</v>
      </c>
      <c r="K1847" s="42">
        <v>0</v>
      </c>
      <c r="L1847" s="42">
        <v>19487.09</v>
      </c>
      <c r="M1847" s="44">
        <v>45138</v>
      </c>
      <c r="N1847" s="42">
        <f>H1847-K1847-L1847</f>
        <v>11282.11</v>
      </c>
      <c r="O1847" s="42">
        <v>180</v>
      </c>
      <c r="P1847" s="45">
        <v>0.13</v>
      </c>
      <c r="Q1847" s="42">
        <v>20.71</v>
      </c>
      <c r="R1847" s="42">
        <v>159.29</v>
      </c>
      <c r="S1847" s="42">
        <v>11122.82</v>
      </c>
      <c r="T1847" s="38">
        <v>2506</v>
      </c>
      <c r="U1847" s="14">
        <f>S1847/H1847</f>
        <v>0.36149201149201149</v>
      </c>
      <c r="V1847" s="19"/>
      <c r="W1847" s="19"/>
      <c r="X1847" s="37" t="s">
        <v>3461</v>
      </c>
    </row>
    <row r="1848" spans="1:37" s="3" customFormat="1" ht="16.5" customHeight="1">
      <c r="A1848" s="38">
        <v>667</v>
      </c>
      <c r="B1848" s="39">
        <v>40712</v>
      </c>
      <c r="C1848" s="38">
        <v>10324837</v>
      </c>
      <c r="D1848" s="40" t="s">
        <v>31</v>
      </c>
      <c r="E1848" s="38">
        <v>47</v>
      </c>
      <c r="F1848" s="38">
        <v>47</v>
      </c>
      <c r="G1848" s="38" t="s">
        <v>23</v>
      </c>
      <c r="H1848" s="42">
        <v>881.68</v>
      </c>
      <c r="I1848" s="55"/>
      <c r="J1848" s="44">
        <v>44227</v>
      </c>
      <c r="K1848" s="42">
        <v>18.760000000000002</v>
      </c>
      <c r="L1848" s="42">
        <v>544.02</v>
      </c>
      <c r="M1848" s="44">
        <v>45138</v>
      </c>
      <c r="N1848" s="42">
        <f>H1848-K1848-L1848</f>
        <v>318.89999999999998</v>
      </c>
      <c r="O1848" s="42">
        <v>0</v>
      </c>
      <c r="P1848" s="45">
        <v>0.13</v>
      </c>
      <c r="Q1848" s="42">
        <v>0</v>
      </c>
      <c r="R1848" s="42">
        <v>0</v>
      </c>
      <c r="S1848" s="42">
        <v>318.89999999999998</v>
      </c>
      <c r="T1848" s="38">
        <v>5000</v>
      </c>
      <c r="U1848" s="14">
        <f>S1848/H1848</f>
        <v>0.36169585337083748</v>
      </c>
      <c r="V1848" s="19"/>
      <c r="W1848" s="19"/>
      <c r="X1848" s="37" t="s">
        <v>3467</v>
      </c>
    </row>
    <row r="1849" spans="1:37" s="3" customFormat="1" ht="16.5" customHeight="1">
      <c r="A1849" s="38">
        <v>128</v>
      </c>
      <c r="B1849" s="39">
        <v>50099</v>
      </c>
      <c r="C1849" s="38">
        <v>10297455</v>
      </c>
      <c r="D1849" s="40" t="s">
        <v>1624</v>
      </c>
      <c r="E1849" s="38">
        <v>1</v>
      </c>
      <c r="F1849" s="38">
        <v>60</v>
      </c>
      <c r="G1849" s="38" t="s">
        <v>23</v>
      </c>
      <c r="H1849" s="42">
        <v>3416.14</v>
      </c>
      <c r="I1849" s="2"/>
      <c r="J1849" s="44">
        <v>43827</v>
      </c>
      <c r="K1849" s="42">
        <v>0</v>
      </c>
      <c r="L1849" s="42">
        <v>2109.4899999999998</v>
      </c>
      <c r="M1849" s="44">
        <v>45016</v>
      </c>
      <c r="N1849" s="42">
        <f>H1849-K1849-L1849</f>
        <v>1306.6500000000001</v>
      </c>
      <c r="O1849" s="42">
        <v>80</v>
      </c>
      <c r="P1849" s="45">
        <v>0.13</v>
      </c>
      <c r="Q1849" s="42">
        <v>9.1999999999999993</v>
      </c>
      <c r="R1849" s="42">
        <v>70.8</v>
      </c>
      <c r="S1849" s="42">
        <v>1235.8499999999999</v>
      </c>
      <c r="T1849" s="38">
        <v>5000</v>
      </c>
      <c r="U1849" s="14">
        <f>S1849/H1849</f>
        <v>0.36176796032949465</v>
      </c>
      <c r="V1849" s="19"/>
      <c r="W1849" s="19"/>
      <c r="X1849" s="37" t="s">
        <v>3468</v>
      </c>
    </row>
    <row r="1850" spans="1:37" s="3" customFormat="1" ht="16.5" customHeight="1">
      <c r="A1850" s="38">
        <v>124</v>
      </c>
      <c r="B1850" s="39">
        <v>10741</v>
      </c>
      <c r="C1850" s="38">
        <v>10282161</v>
      </c>
      <c r="D1850" s="40" t="s">
        <v>2335</v>
      </c>
      <c r="E1850" s="38">
        <v>17</v>
      </c>
      <c r="F1850" s="38">
        <v>89</v>
      </c>
      <c r="G1850" s="38" t="s">
        <v>23</v>
      </c>
      <c r="H1850" s="42">
        <v>37167.440000000002</v>
      </c>
      <c r="I1850" s="2"/>
      <c r="J1850" s="44">
        <v>43156</v>
      </c>
      <c r="K1850" s="42">
        <v>0</v>
      </c>
      <c r="L1850" s="42">
        <v>23706.14</v>
      </c>
      <c r="M1850" s="44">
        <v>45077</v>
      </c>
      <c r="N1850" s="42">
        <f>H1850-K1850-L1850</f>
        <v>13461.300000000003</v>
      </c>
      <c r="O1850" s="42">
        <v>0</v>
      </c>
      <c r="P1850" s="45">
        <v>0.13</v>
      </c>
      <c r="Q1850" s="42">
        <v>0</v>
      </c>
      <c r="R1850" s="42">
        <v>0</v>
      </c>
      <c r="S1850" s="42">
        <f>N1850-R1850</f>
        <v>13461.300000000003</v>
      </c>
      <c r="T1850" s="38">
        <v>5000</v>
      </c>
      <c r="U1850" s="14">
        <f>S1850/H1850</f>
        <v>0.36217990800550165</v>
      </c>
      <c r="V1850" s="19"/>
      <c r="W1850" s="19"/>
      <c r="X1850" s="37" t="s">
        <v>3462</v>
      </c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</row>
    <row r="1851" spans="1:37" s="3" customFormat="1" ht="16.5" customHeight="1">
      <c r="A1851" s="38">
        <v>23</v>
      </c>
      <c r="B1851" s="39">
        <v>10746</v>
      </c>
      <c r="C1851" s="38">
        <v>10310645</v>
      </c>
      <c r="D1851" s="40" t="s">
        <v>2867</v>
      </c>
      <c r="E1851" s="38">
        <v>4</v>
      </c>
      <c r="F1851" s="38">
        <v>103</v>
      </c>
      <c r="G1851" s="38" t="s">
        <v>23</v>
      </c>
      <c r="H1851" s="42">
        <v>8294.16</v>
      </c>
      <c r="I1851" s="2"/>
      <c r="J1851" s="44">
        <v>42727</v>
      </c>
      <c r="K1851" s="42">
        <v>0</v>
      </c>
      <c r="L1851" s="42">
        <v>5280.41</v>
      </c>
      <c r="M1851" s="44">
        <v>44985</v>
      </c>
      <c r="N1851" s="42">
        <f>H1851-K1851-L1851</f>
        <v>3013.75</v>
      </c>
      <c r="O1851" s="42">
        <v>10</v>
      </c>
      <c r="P1851" s="45">
        <v>0.13</v>
      </c>
      <c r="Q1851" s="42">
        <v>1.1499999999999999</v>
      </c>
      <c r="R1851" s="42">
        <v>8.85</v>
      </c>
      <c r="S1851" s="42">
        <f>N1851-R1851</f>
        <v>3004.9</v>
      </c>
      <c r="T1851" s="38">
        <v>2101</v>
      </c>
      <c r="U1851" s="14">
        <f>S1851/H1851</f>
        <v>0.36229105780452753</v>
      </c>
      <c r="V1851" s="19"/>
      <c r="W1851" s="19"/>
      <c r="X1851" s="37" t="s">
        <v>3463</v>
      </c>
    </row>
    <row r="1852" spans="1:37" s="3" customFormat="1" ht="16.5" customHeight="1">
      <c r="A1852" s="38">
        <v>211</v>
      </c>
      <c r="B1852" s="39">
        <v>10736</v>
      </c>
      <c r="C1852" s="38">
        <v>10284406</v>
      </c>
      <c r="D1852" s="40" t="s">
        <v>1971</v>
      </c>
      <c r="E1852" s="31">
        <v>2</v>
      </c>
      <c r="F1852" s="38">
        <v>82</v>
      </c>
      <c r="G1852" s="38" t="s">
        <v>23</v>
      </c>
      <c r="H1852" s="42">
        <v>3758.98</v>
      </c>
      <c r="I1852" s="49"/>
      <c r="J1852" s="44">
        <v>43341</v>
      </c>
      <c r="K1852" s="42">
        <v>0</v>
      </c>
      <c r="L1852" s="42">
        <v>2396.83</v>
      </c>
      <c r="M1852" s="44">
        <v>45107</v>
      </c>
      <c r="N1852" s="42">
        <f>H1852-K1852-L1852</f>
        <v>1362.15</v>
      </c>
      <c r="O1852" s="42">
        <v>0</v>
      </c>
      <c r="P1852" s="45">
        <v>0.13</v>
      </c>
      <c r="Q1852" s="42">
        <v>0</v>
      </c>
      <c r="R1852" s="42">
        <v>0</v>
      </c>
      <c r="S1852" s="42">
        <f>N1852-R1852</f>
        <v>1362.15</v>
      </c>
      <c r="T1852" s="38">
        <v>2506</v>
      </c>
      <c r="U1852" s="14">
        <f>S1852/H1852</f>
        <v>0.36237223927767642</v>
      </c>
      <c r="V1852" s="19"/>
      <c r="W1852" s="19"/>
      <c r="X1852" s="37" t="s">
        <v>3461</v>
      </c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</row>
    <row r="1853" spans="1:37" s="3" customFormat="1" ht="16.5" customHeight="1">
      <c r="A1853" s="38">
        <v>284</v>
      </c>
      <c r="B1853" s="39">
        <v>10731</v>
      </c>
      <c r="C1853" s="38">
        <v>10288816</v>
      </c>
      <c r="D1853" s="40" t="s">
        <v>2984</v>
      </c>
      <c r="E1853" s="58">
        <v>2</v>
      </c>
      <c r="F1853" s="38">
        <v>67</v>
      </c>
      <c r="G1853" s="38" t="s">
        <v>23</v>
      </c>
      <c r="H1853" s="42">
        <v>7721.37</v>
      </c>
      <c r="I1853" s="37"/>
      <c r="J1853" s="44">
        <v>43827</v>
      </c>
      <c r="K1853" s="42">
        <v>0</v>
      </c>
      <c r="L1853" s="42">
        <v>4917.62</v>
      </c>
      <c r="M1853" s="44">
        <v>45225</v>
      </c>
      <c r="N1853" s="42">
        <v>2803.75</v>
      </c>
      <c r="O1853" s="42">
        <v>0</v>
      </c>
      <c r="P1853" s="45">
        <f>IF(J1853&lt;DATEVALUE("2009-1-1"),3%,13%)</f>
        <v>0.13</v>
      </c>
      <c r="Q1853" s="42">
        <f>IF(P1853=13%,ROUND(O1853/(1+P1853)*P1853,2),ROUND(O1853/(1+0.03)*0.02,2))</f>
        <v>0</v>
      </c>
      <c r="R1853" s="42">
        <f>O1853-Q1853</f>
        <v>0</v>
      </c>
      <c r="S1853" s="42">
        <f>N1853-R1853</f>
        <v>2803.75</v>
      </c>
      <c r="T1853" s="38">
        <v>5000</v>
      </c>
      <c r="U1853" s="14">
        <f>S1853/H1853</f>
        <v>0.36311561290289157</v>
      </c>
      <c r="V1853" s="19"/>
      <c r="W1853" s="19"/>
      <c r="X1853" s="37" t="s">
        <v>3459</v>
      </c>
    </row>
    <row r="1854" spans="1:37" s="3" customFormat="1" ht="16.5" customHeight="1">
      <c r="A1854" s="38">
        <v>29</v>
      </c>
      <c r="B1854" s="39">
        <v>50100</v>
      </c>
      <c r="C1854" s="38">
        <v>10308895</v>
      </c>
      <c r="D1854" s="40" t="s">
        <v>612</v>
      </c>
      <c r="E1854" s="38">
        <v>3</v>
      </c>
      <c r="F1854" s="38">
        <v>81</v>
      </c>
      <c r="G1854" s="38" t="s">
        <v>23</v>
      </c>
      <c r="H1854" s="42">
        <v>1563</v>
      </c>
      <c r="I1854" s="55"/>
      <c r="J1854" s="44">
        <v>43400</v>
      </c>
      <c r="K1854" s="42">
        <v>0</v>
      </c>
      <c r="L1854" s="42">
        <v>994.85</v>
      </c>
      <c r="M1854" s="44">
        <v>45138</v>
      </c>
      <c r="N1854" s="42">
        <f>H1854-K1854-L1854</f>
        <v>568.15</v>
      </c>
      <c r="O1854" s="42">
        <v>0</v>
      </c>
      <c r="P1854" s="45">
        <v>0.13</v>
      </c>
      <c r="Q1854" s="42">
        <v>0</v>
      </c>
      <c r="R1854" s="42">
        <v>0</v>
      </c>
      <c r="S1854" s="42">
        <v>568.15</v>
      </c>
      <c r="T1854" s="38">
        <v>2506</v>
      </c>
      <c r="U1854" s="14">
        <f>S1854/H1854</f>
        <v>0.36349968010236722</v>
      </c>
      <c r="V1854" s="19"/>
      <c r="W1854" s="19"/>
      <c r="X1854" s="37" t="s">
        <v>3477</v>
      </c>
    </row>
    <row r="1855" spans="1:37" s="3" customFormat="1" ht="16.5" customHeight="1">
      <c r="A1855" s="38">
        <v>33</v>
      </c>
      <c r="B1855" s="39">
        <v>10711</v>
      </c>
      <c r="C1855" s="38">
        <v>10282434</v>
      </c>
      <c r="D1855" s="40" t="s">
        <v>172</v>
      </c>
      <c r="E1855" s="38">
        <v>1</v>
      </c>
      <c r="F1855" s="38">
        <v>67</v>
      </c>
      <c r="G1855" s="38" t="s">
        <v>23</v>
      </c>
      <c r="H1855" s="42">
        <v>2213.91</v>
      </c>
      <c r="I1855" s="57"/>
      <c r="J1855" s="44">
        <v>43827</v>
      </c>
      <c r="K1855" s="42">
        <v>0</v>
      </c>
      <c r="L1855" s="42">
        <v>1407.03</v>
      </c>
      <c r="M1855" s="44">
        <v>45199</v>
      </c>
      <c r="N1855" s="42">
        <v>806.88</v>
      </c>
      <c r="O1855" s="42">
        <v>0</v>
      </c>
      <c r="P1855" s="45">
        <v>0.13</v>
      </c>
      <c r="Q1855" s="42">
        <v>0</v>
      </c>
      <c r="R1855" s="42">
        <v>0</v>
      </c>
      <c r="S1855" s="42">
        <v>806.88</v>
      </c>
      <c r="T1855" s="38">
        <v>2001</v>
      </c>
      <c r="U1855" s="14">
        <f>S1855/H1855</f>
        <v>0.36445925986151201</v>
      </c>
      <c r="V1855" s="19"/>
      <c r="W1855" s="19"/>
      <c r="X1855" s="37" t="s">
        <v>3457</v>
      </c>
    </row>
    <row r="1856" spans="1:37" s="3" customFormat="1" ht="16.5" customHeight="1">
      <c r="A1856" s="38">
        <v>53</v>
      </c>
      <c r="B1856" s="39">
        <v>10723</v>
      </c>
      <c r="C1856" s="38">
        <v>10294007</v>
      </c>
      <c r="D1856" s="40" t="s">
        <v>270</v>
      </c>
      <c r="E1856" s="58">
        <v>5</v>
      </c>
      <c r="F1856" s="38">
        <v>67</v>
      </c>
      <c r="G1856" s="38" t="s">
        <v>23</v>
      </c>
      <c r="H1856" s="42">
        <v>10609.05</v>
      </c>
      <c r="I1856" s="57"/>
      <c r="J1856" s="44">
        <v>43827</v>
      </c>
      <c r="K1856" s="42">
        <v>0</v>
      </c>
      <c r="L1856" s="42">
        <v>6737.47</v>
      </c>
      <c r="M1856" s="44">
        <v>45199</v>
      </c>
      <c r="N1856" s="42">
        <f>H1856-K1856-L1856</f>
        <v>3871.579999999999</v>
      </c>
      <c r="O1856" s="42">
        <v>0</v>
      </c>
      <c r="P1856" s="45">
        <v>0.13</v>
      </c>
      <c r="Q1856" s="42">
        <v>0</v>
      </c>
      <c r="R1856" s="42">
        <v>0</v>
      </c>
      <c r="S1856" s="42">
        <f>N1856</f>
        <v>3871.579999999999</v>
      </c>
      <c r="T1856" s="38">
        <v>5000</v>
      </c>
      <c r="U1856" s="14">
        <f>S1856/H1856</f>
        <v>0.36493182707216942</v>
      </c>
      <c r="V1856" s="19"/>
      <c r="W1856" s="19"/>
      <c r="X1856" s="37" t="s">
        <v>3470</v>
      </c>
    </row>
    <row r="1857" spans="1:37" s="3" customFormat="1" ht="16.5" customHeight="1">
      <c r="A1857" s="38">
        <v>102</v>
      </c>
      <c r="B1857" s="39">
        <v>10741</v>
      </c>
      <c r="C1857" s="38">
        <v>10282164</v>
      </c>
      <c r="D1857" s="40" t="s">
        <v>2259</v>
      </c>
      <c r="E1857" s="38">
        <v>2</v>
      </c>
      <c r="F1857" s="38">
        <v>88</v>
      </c>
      <c r="G1857" s="38" t="s">
        <v>23</v>
      </c>
      <c r="H1857" s="42">
        <v>2538.58</v>
      </c>
      <c r="I1857" s="2"/>
      <c r="J1857" s="44">
        <v>43186</v>
      </c>
      <c r="K1857" s="42">
        <v>0</v>
      </c>
      <c r="L1857" s="42">
        <v>1610.47</v>
      </c>
      <c r="M1857" s="44">
        <v>45077</v>
      </c>
      <c r="N1857" s="42">
        <f>H1857-K1857-L1857</f>
        <v>928.1099999999999</v>
      </c>
      <c r="O1857" s="42">
        <v>0</v>
      </c>
      <c r="P1857" s="45">
        <v>0.13</v>
      </c>
      <c r="Q1857" s="42">
        <v>0</v>
      </c>
      <c r="R1857" s="42">
        <v>0</v>
      </c>
      <c r="S1857" s="42">
        <f>N1857-R1857</f>
        <v>928.1099999999999</v>
      </c>
      <c r="T1857" s="38">
        <v>5000</v>
      </c>
      <c r="U1857" s="14">
        <f>S1857/H1857</f>
        <v>0.36560202948104842</v>
      </c>
      <c r="V1857" s="19"/>
      <c r="W1857" s="19"/>
      <c r="X1857" s="37" t="s">
        <v>3462</v>
      </c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</row>
    <row r="1858" spans="1:37" s="3" customFormat="1" ht="16.5" customHeight="1">
      <c r="A1858" s="38">
        <v>22</v>
      </c>
      <c r="B1858" s="39">
        <v>10704</v>
      </c>
      <c r="C1858" s="38">
        <v>10280382</v>
      </c>
      <c r="D1858" s="40" t="s">
        <v>1069</v>
      </c>
      <c r="E1858" s="38">
        <v>400</v>
      </c>
      <c r="F1858" s="38">
        <v>79</v>
      </c>
      <c r="G1858" s="38" t="s">
        <v>23</v>
      </c>
      <c r="H1858" s="42">
        <v>9652</v>
      </c>
      <c r="I1858" s="53"/>
      <c r="J1858" s="44">
        <v>43460</v>
      </c>
      <c r="K1858" s="42">
        <v>0</v>
      </c>
      <c r="L1858" s="42">
        <v>6082.43</v>
      </c>
      <c r="M1858" s="44">
        <v>45138</v>
      </c>
      <c r="N1858" s="42">
        <f>H1858-K1858-L1858</f>
        <v>3569.5699999999997</v>
      </c>
      <c r="O1858" s="42">
        <v>45</v>
      </c>
      <c r="P1858" s="45">
        <v>0.13</v>
      </c>
      <c r="Q1858" s="42">
        <v>5.18</v>
      </c>
      <c r="R1858" s="42">
        <v>39.82</v>
      </c>
      <c r="S1858" s="42">
        <v>3529.75</v>
      </c>
      <c r="T1858" s="38">
        <v>2506</v>
      </c>
      <c r="U1858" s="14">
        <f>S1858/H1858</f>
        <v>0.36570140903439702</v>
      </c>
      <c r="V1858" s="19"/>
      <c r="W1858" s="19"/>
      <c r="X1858" s="37" t="s">
        <v>3455</v>
      </c>
    </row>
    <row r="1859" spans="1:37" s="3" customFormat="1" ht="16.5" customHeight="1">
      <c r="A1859" s="38">
        <v>143</v>
      </c>
      <c r="B1859" s="39">
        <v>50099</v>
      </c>
      <c r="C1859" s="38">
        <v>10297451</v>
      </c>
      <c r="D1859" s="40" t="s">
        <v>1698</v>
      </c>
      <c r="E1859" s="38">
        <v>1</v>
      </c>
      <c r="F1859" s="38">
        <v>1</v>
      </c>
      <c r="G1859" s="38" t="s">
        <v>21</v>
      </c>
      <c r="H1859" s="42">
        <v>10567.24</v>
      </c>
      <c r="I1859" s="2"/>
      <c r="J1859" s="44">
        <v>43829</v>
      </c>
      <c r="K1859" s="42">
        <v>0</v>
      </c>
      <c r="L1859" s="42">
        <v>6525.14</v>
      </c>
      <c r="M1859" s="44">
        <v>45016</v>
      </c>
      <c r="N1859" s="42">
        <f>H1859-K1859-L1859</f>
        <v>4042.0999999999995</v>
      </c>
      <c r="O1859" s="42">
        <v>200</v>
      </c>
      <c r="P1859" s="45">
        <v>0.13</v>
      </c>
      <c r="Q1859" s="42">
        <v>23.01</v>
      </c>
      <c r="R1859" s="42">
        <v>176.99</v>
      </c>
      <c r="S1859" s="42">
        <v>3865.11</v>
      </c>
      <c r="T1859" s="38">
        <v>5000</v>
      </c>
      <c r="U1859" s="14">
        <f>S1859/H1859</f>
        <v>0.36576343491772689</v>
      </c>
      <c r="V1859" s="19"/>
      <c r="W1859" s="19"/>
      <c r="X1859" s="37" t="s">
        <v>3468</v>
      </c>
    </row>
    <row r="1860" spans="1:37" s="3" customFormat="1" ht="16.5" customHeight="1">
      <c r="A1860" s="38">
        <v>53</v>
      </c>
      <c r="B1860" s="39">
        <v>10724</v>
      </c>
      <c r="C1860" s="38">
        <v>10277431</v>
      </c>
      <c r="D1860" s="40" t="s">
        <v>1102</v>
      </c>
      <c r="E1860" s="46">
        <v>5.0000000000000001E-3</v>
      </c>
      <c r="F1860" s="38">
        <v>82</v>
      </c>
      <c r="G1860" s="38" t="s">
        <v>23</v>
      </c>
      <c r="H1860" s="42">
        <v>7900.61</v>
      </c>
      <c r="I1860" s="2"/>
      <c r="J1860" s="44">
        <v>43341</v>
      </c>
      <c r="K1860" s="42">
        <v>0</v>
      </c>
      <c r="L1860" s="42">
        <v>4831.9799999999996</v>
      </c>
      <c r="M1860" s="44">
        <v>45046</v>
      </c>
      <c r="N1860" s="42">
        <f>H1860-K1860-L1860</f>
        <v>3068.63</v>
      </c>
      <c r="O1860" s="42">
        <v>200</v>
      </c>
      <c r="P1860" s="45">
        <v>0.13</v>
      </c>
      <c r="Q1860" s="42">
        <v>23.01</v>
      </c>
      <c r="R1860" s="42">
        <v>176.99</v>
      </c>
      <c r="S1860" s="42">
        <v>2891.64</v>
      </c>
      <c r="T1860" s="38">
        <v>2506</v>
      </c>
      <c r="U1860" s="14">
        <f>S1860/H1860</f>
        <v>0.3660021188237364</v>
      </c>
      <c r="V1860" s="19"/>
      <c r="W1860" s="19"/>
      <c r="X1860" s="37" t="s">
        <v>3459</v>
      </c>
    </row>
    <row r="1861" spans="1:37" s="3" customFormat="1" ht="16.5" customHeight="1">
      <c r="A1861" s="38">
        <v>397</v>
      </c>
      <c r="B1861" s="39">
        <v>10877</v>
      </c>
      <c r="C1861" s="38">
        <v>10324120</v>
      </c>
      <c r="D1861" s="40" t="s">
        <v>790</v>
      </c>
      <c r="E1861" s="58">
        <v>3</v>
      </c>
      <c r="F1861" s="38">
        <v>86</v>
      </c>
      <c r="G1861" s="38" t="s">
        <v>23</v>
      </c>
      <c r="H1861" s="42">
        <v>1507.74</v>
      </c>
      <c r="I1861" s="57"/>
      <c r="J1861" s="44">
        <v>43248</v>
      </c>
      <c r="K1861" s="42">
        <v>0</v>
      </c>
      <c r="L1861" s="42">
        <v>955.55</v>
      </c>
      <c r="M1861" s="44">
        <v>45199</v>
      </c>
      <c r="N1861" s="42">
        <f>H1861-K1861-L1861</f>
        <v>552.19000000000005</v>
      </c>
      <c r="O1861" s="42">
        <v>0</v>
      </c>
      <c r="P1861" s="45">
        <v>0.13</v>
      </c>
      <c r="Q1861" s="42">
        <v>0</v>
      </c>
      <c r="R1861" s="42">
        <v>0</v>
      </c>
      <c r="S1861" s="42">
        <f>N1861-R1861</f>
        <v>552.19000000000005</v>
      </c>
      <c r="T1861" s="38">
        <v>5000</v>
      </c>
      <c r="U1861" s="14">
        <f>S1861/H1861</f>
        <v>0.36623688434345447</v>
      </c>
      <c r="V1861" s="19"/>
      <c r="W1861" s="19"/>
      <c r="X1861" s="37" t="s">
        <v>3462</v>
      </c>
    </row>
    <row r="1862" spans="1:37" s="3" customFormat="1" ht="16.5" customHeight="1">
      <c r="A1862" s="38">
        <v>43</v>
      </c>
      <c r="B1862" s="39">
        <v>10736</v>
      </c>
      <c r="C1862" s="38">
        <v>10283107</v>
      </c>
      <c r="D1862" s="40" t="s">
        <v>888</v>
      </c>
      <c r="E1862" s="38">
        <v>1</v>
      </c>
      <c r="F1862" s="38">
        <v>66</v>
      </c>
      <c r="G1862" s="38" t="s">
        <v>83</v>
      </c>
      <c r="H1862" s="42">
        <v>347.09</v>
      </c>
      <c r="I1862" s="49"/>
      <c r="J1862" s="44">
        <v>43765</v>
      </c>
      <c r="K1862" s="42">
        <v>0</v>
      </c>
      <c r="L1862" s="42">
        <v>219.93</v>
      </c>
      <c r="M1862" s="44">
        <v>45107</v>
      </c>
      <c r="N1862" s="42">
        <f>H1862-K1862-L1862</f>
        <v>127.15999999999997</v>
      </c>
      <c r="O1862" s="42">
        <v>0</v>
      </c>
      <c r="P1862" s="45">
        <v>0.13</v>
      </c>
      <c r="Q1862" s="42">
        <v>0</v>
      </c>
      <c r="R1862" s="42">
        <v>0</v>
      </c>
      <c r="S1862" s="42">
        <f>N1862-R1862</f>
        <v>127.15999999999997</v>
      </c>
      <c r="T1862" s="38">
        <v>5000</v>
      </c>
      <c r="U1862" s="14">
        <f>S1862/H1862</f>
        <v>0.36636031000605024</v>
      </c>
      <c r="V1862" s="19"/>
      <c r="W1862" s="19"/>
      <c r="X1862" s="37" t="s">
        <v>3461</v>
      </c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</row>
    <row r="1863" spans="1:37" s="3" customFormat="1" ht="16.5" customHeight="1">
      <c r="A1863" s="38">
        <v>804</v>
      </c>
      <c r="B1863" s="39">
        <v>40711</v>
      </c>
      <c r="C1863" s="38">
        <v>10305957</v>
      </c>
      <c r="D1863" s="40" t="s">
        <v>825</v>
      </c>
      <c r="E1863" s="58">
        <v>3</v>
      </c>
      <c r="F1863" s="38">
        <v>60</v>
      </c>
      <c r="G1863" s="38" t="s">
        <v>23</v>
      </c>
      <c r="H1863" s="42">
        <v>1829.2</v>
      </c>
      <c r="I1863" s="57"/>
      <c r="J1863" s="44">
        <v>43977</v>
      </c>
      <c r="K1863" s="42">
        <v>0</v>
      </c>
      <c r="L1863" s="42">
        <v>1158.51</v>
      </c>
      <c r="M1863" s="44">
        <v>45199</v>
      </c>
      <c r="N1863" s="42">
        <f>H1863-K1863-L1863</f>
        <v>670.69</v>
      </c>
      <c r="O1863" s="42">
        <v>0</v>
      </c>
      <c r="P1863" s="45">
        <v>0.13</v>
      </c>
      <c r="Q1863" s="42">
        <v>0</v>
      </c>
      <c r="R1863" s="42">
        <v>0</v>
      </c>
      <c r="S1863" s="42">
        <f>N1863-R1863</f>
        <v>670.69</v>
      </c>
      <c r="T1863" s="38">
        <v>5000</v>
      </c>
      <c r="U1863" s="14">
        <f>S1863/H1863</f>
        <v>0.36665755521539473</v>
      </c>
      <c r="V1863" s="19"/>
      <c r="W1863" s="19"/>
      <c r="X1863" s="37" t="s">
        <v>3467</v>
      </c>
    </row>
    <row r="1864" spans="1:37" s="3" customFormat="1" ht="16.5" customHeight="1">
      <c r="A1864" s="38">
        <v>142</v>
      </c>
      <c r="B1864" s="39">
        <v>10736</v>
      </c>
      <c r="C1864" s="38">
        <v>10284183</v>
      </c>
      <c r="D1864" s="40" t="s">
        <v>982</v>
      </c>
      <c r="E1864" s="31">
        <v>8</v>
      </c>
      <c r="F1864" s="38">
        <v>84</v>
      </c>
      <c r="G1864" s="38" t="s">
        <v>23</v>
      </c>
      <c r="H1864" s="42">
        <v>18803.439999999999</v>
      </c>
      <c r="I1864" s="49"/>
      <c r="J1864" s="44">
        <v>43309</v>
      </c>
      <c r="K1864" s="42">
        <v>0</v>
      </c>
      <c r="L1864" s="42">
        <v>11908.89</v>
      </c>
      <c r="M1864" s="44">
        <v>45107</v>
      </c>
      <c r="N1864" s="42">
        <f>H1864-K1864-L1864</f>
        <v>6894.5499999999993</v>
      </c>
      <c r="O1864" s="42">
        <v>0</v>
      </c>
      <c r="P1864" s="45">
        <v>0.13</v>
      </c>
      <c r="Q1864" s="42">
        <v>0</v>
      </c>
      <c r="R1864" s="42">
        <v>0</v>
      </c>
      <c r="S1864" s="42">
        <f>N1864-R1864</f>
        <v>6894.5499999999993</v>
      </c>
      <c r="T1864" s="38">
        <v>5000</v>
      </c>
      <c r="U1864" s="14">
        <f>S1864/H1864</f>
        <v>0.36666429121479899</v>
      </c>
      <c r="V1864" s="19"/>
      <c r="W1864" s="19"/>
      <c r="X1864" s="37" t="s">
        <v>3461</v>
      </c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</row>
    <row r="1865" spans="1:37" s="3" customFormat="1" ht="16.5" customHeight="1">
      <c r="A1865" s="38">
        <v>856</v>
      </c>
      <c r="B1865" s="39">
        <v>10729</v>
      </c>
      <c r="C1865" s="38">
        <v>10292811</v>
      </c>
      <c r="D1865" s="40" t="s">
        <v>3103</v>
      </c>
      <c r="E1865" s="58">
        <v>1</v>
      </c>
      <c r="F1865" s="38">
        <v>120</v>
      </c>
      <c r="G1865" s="38" t="s">
        <v>262</v>
      </c>
      <c r="H1865" s="42">
        <v>141781.69</v>
      </c>
      <c r="I1865" s="37"/>
      <c r="J1865" s="44">
        <v>42823</v>
      </c>
      <c r="K1865" s="42">
        <v>0</v>
      </c>
      <c r="L1865" s="42">
        <v>89795.12</v>
      </c>
      <c r="M1865" s="44">
        <v>45259</v>
      </c>
      <c r="N1865" s="42">
        <v>51986.57</v>
      </c>
      <c r="O1865" s="42">
        <v>0</v>
      </c>
      <c r="P1865" s="45">
        <f>IF(J1865&lt;DATEVALUE("2009-1-1"),3%,13%)</f>
        <v>0.13</v>
      </c>
      <c r="Q1865" s="42">
        <f>IF(P1865=13%,ROUND(O1865/(1+P1865)*P1865,2),ROUND(O1865/(1+0.03)*0.02,2))</f>
        <v>0</v>
      </c>
      <c r="R1865" s="42">
        <f>O1865-Q1865</f>
        <v>0</v>
      </c>
      <c r="S1865" s="42">
        <f>N1865-R1865</f>
        <v>51986.57</v>
      </c>
      <c r="T1865" s="38">
        <v>5000</v>
      </c>
      <c r="U1865" s="14">
        <f>S1865/H1865</f>
        <v>0.36666631636285335</v>
      </c>
      <c r="V1865" s="19"/>
      <c r="W1865" s="19"/>
      <c r="X1865" s="37" t="s">
        <v>3459</v>
      </c>
    </row>
    <row r="1866" spans="1:37" s="3" customFormat="1" ht="16.5" customHeight="1">
      <c r="A1866" s="38">
        <v>308</v>
      </c>
      <c r="B1866" s="39">
        <v>10741</v>
      </c>
      <c r="C1866" s="38">
        <v>10281801</v>
      </c>
      <c r="D1866" s="40" t="s">
        <v>1086</v>
      </c>
      <c r="E1866" s="38">
        <v>1</v>
      </c>
      <c r="F1866" s="38">
        <v>120</v>
      </c>
      <c r="G1866" s="38" t="s">
        <v>262</v>
      </c>
      <c r="H1866" s="42">
        <v>99662</v>
      </c>
      <c r="I1866" s="56"/>
      <c r="J1866" s="44">
        <v>42735</v>
      </c>
      <c r="K1866" s="42">
        <v>0</v>
      </c>
      <c r="L1866" s="42">
        <v>63119.24</v>
      </c>
      <c r="M1866" s="44">
        <v>45169</v>
      </c>
      <c r="N1866" s="42">
        <f>H1866-K1866-L1866</f>
        <v>36542.76</v>
      </c>
      <c r="O1866" s="42">
        <v>0</v>
      </c>
      <c r="P1866" s="45">
        <v>0.13</v>
      </c>
      <c r="Q1866" s="42">
        <v>0</v>
      </c>
      <c r="R1866" s="42">
        <v>0</v>
      </c>
      <c r="S1866" s="42">
        <f>N1866-R1866</f>
        <v>36542.76</v>
      </c>
      <c r="T1866" s="38">
        <v>5000</v>
      </c>
      <c r="U1866" s="14">
        <f>S1866/H1866</f>
        <v>0.36666693423772351</v>
      </c>
      <c r="V1866" s="19"/>
      <c r="W1866" s="19"/>
      <c r="X1866" s="37" t="s">
        <v>3462</v>
      </c>
    </row>
    <row r="1867" spans="1:37" s="3" customFormat="1" ht="16.5" customHeight="1">
      <c r="A1867" s="38">
        <v>144</v>
      </c>
      <c r="B1867" s="39">
        <v>10736</v>
      </c>
      <c r="C1867" s="38">
        <v>10284184</v>
      </c>
      <c r="D1867" s="40" t="s">
        <v>370</v>
      </c>
      <c r="E1867" s="38">
        <v>23</v>
      </c>
      <c r="F1867" s="38">
        <v>84</v>
      </c>
      <c r="G1867" s="38" t="s">
        <v>23</v>
      </c>
      <c r="H1867" s="42">
        <v>49145.25</v>
      </c>
      <c r="I1867" s="49"/>
      <c r="J1867" s="44">
        <v>43309</v>
      </c>
      <c r="K1867" s="42">
        <v>0</v>
      </c>
      <c r="L1867" s="42">
        <v>31125.31</v>
      </c>
      <c r="M1867" s="44">
        <v>45107</v>
      </c>
      <c r="N1867" s="42">
        <f>H1867-K1867-L1867</f>
        <v>18019.939999999999</v>
      </c>
      <c r="O1867" s="42">
        <v>0</v>
      </c>
      <c r="P1867" s="45">
        <v>0.13</v>
      </c>
      <c r="Q1867" s="42">
        <v>0</v>
      </c>
      <c r="R1867" s="42">
        <v>0</v>
      </c>
      <c r="S1867" s="42">
        <f>N1867-R1867</f>
        <v>18019.939999999999</v>
      </c>
      <c r="T1867" s="38">
        <v>5000</v>
      </c>
      <c r="U1867" s="14">
        <f>S1867/H1867</f>
        <v>0.36666697188436315</v>
      </c>
      <c r="V1867" s="19"/>
      <c r="W1867" s="19"/>
      <c r="X1867" s="37" t="s">
        <v>3461</v>
      </c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</row>
    <row r="1868" spans="1:37" s="3" customFormat="1" ht="16.5" customHeight="1">
      <c r="A1868" s="38">
        <v>145</v>
      </c>
      <c r="B1868" s="39">
        <v>10736</v>
      </c>
      <c r="C1868" s="38">
        <v>10284185</v>
      </c>
      <c r="D1868" s="40" t="s">
        <v>1922</v>
      </c>
      <c r="E1868" s="31">
        <v>27</v>
      </c>
      <c r="F1868" s="38">
        <v>84</v>
      </c>
      <c r="G1868" s="38" t="s">
        <v>23</v>
      </c>
      <c r="H1868" s="42">
        <v>59030.64</v>
      </c>
      <c r="I1868" s="49"/>
      <c r="J1868" s="44">
        <v>43309</v>
      </c>
      <c r="K1868" s="42">
        <v>0</v>
      </c>
      <c r="L1868" s="42">
        <v>37386.050000000003</v>
      </c>
      <c r="M1868" s="44">
        <v>45107</v>
      </c>
      <c r="N1868" s="42">
        <f>H1868-K1868-L1868</f>
        <v>21644.589999999997</v>
      </c>
      <c r="O1868" s="42">
        <v>0</v>
      </c>
      <c r="P1868" s="45">
        <v>0.13</v>
      </c>
      <c r="Q1868" s="42">
        <v>0</v>
      </c>
      <c r="R1868" s="42">
        <v>0</v>
      </c>
      <c r="S1868" s="42">
        <f>N1868-R1868</f>
        <v>21644.589999999997</v>
      </c>
      <c r="T1868" s="38">
        <v>2101</v>
      </c>
      <c r="U1868" s="14">
        <f>S1868/H1868</f>
        <v>0.36666703935447753</v>
      </c>
      <c r="V1868" s="19"/>
      <c r="W1868" s="19"/>
      <c r="X1868" s="37" t="s">
        <v>3461</v>
      </c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</row>
    <row r="1869" spans="1:37" s="3" customFormat="1" ht="16.5" customHeight="1">
      <c r="A1869" s="38">
        <v>143</v>
      </c>
      <c r="B1869" s="39">
        <v>10736</v>
      </c>
      <c r="C1869" s="38">
        <v>10284184</v>
      </c>
      <c r="D1869" s="40" t="s">
        <v>370</v>
      </c>
      <c r="E1869" s="31">
        <v>10</v>
      </c>
      <c r="F1869" s="38">
        <v>84</v>
      </c>
      <c r="G1869" s="38" t="s">
        <v>23</v>
      </c>
      <c r="H1869" s="42">
        <v>21367.5</v>
      </c>
      <c r="I1869" s="49"/>
      <c r="J1869" s="44">
        <v>43309</v>
      </c>
      <c r="K1869" s="42">
        <v>0</v>
      </c>
      <c r="L1869" s="42">
        <v>13532.74</v>
      </c>
      <c r="M1869" s="44">
        <v>45107</v>
      </c>
      <c r="N1869" s="42">
        <f>H1869-K1869-L1869</f>
        <v>7834.76</v>
      </c>
      <c r="O1869" s="42">
        <v>0</v>
      </c>
      <c r="P1869" s="45">
        <v>0.13</v>
      </c>
      <c r="Q1869" s="42">
        <v>0</v>
      </c>
      <c r="R1869" s="42">
        <v>0</v>
      </c>
      <c r="S1869" s="42">
        <f>N1869-R1869</f>
        <v>7834.76</v>
      </c>
      <c r="T1869" s="38">
        <v>5000</v>
      </c>
      <c r="U1869" s="14">
        <f>S1869/H1869</f>
        <v>0.36666713466713469</v>
      </c>
      <c r="V1869" s="19"/>
      <c r="W1869" s="19"/>
      <c r="X1869" s="37" t="s">
        <v>3461</v>
      </c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</row>
    <row r="1870" spans="1:37" s="3" customFormat="1" ht="16.5" customHeight="1">
      <c r="A1870" s="38">
        <v>201</v>
      </c>
      <c r="B1870" s="39">
        <v>10741</v>
      </c>
      <c r="C1870" s="38">
        <v>10282182</v>
      </c>
      <c r="D1870" s="40" t="s">
        <v>378</v>
      </c>
      <c r="E1870" s="38">
        <v>12</v>
      </c>
      <c r="F1870" s="38">
        <v>84</v>
      </c>
      <c r="G1870" s="38" t="s">
        <v>23</v>
      </c>
      <c r="H1870" s="42">
        <v>21653.64</v>
      </c>
      <c r="I1870" s="49"/>
      <c r="J1870" s="44">
        <v>43309</v>
      </c>
      <c r="K1870" s="42">
        <v>0</v>
      </c>
      <c r="L1870" s="42">
        <v>13713.94</v>
      </c>
      <c r="M1870" s="44">
        <v>45107</v>
      </c>
      <c r="N1870" s="42">
        <f>H1870-K1870-L1870</f>
        <v>7939.6999999999989</v>
      </c>
      <c r="O1870" s="42">
        <v>0</v>
      </c>
      <c r="P1870" s="45">
        <v>0.13</v>
      </c>
      <c r="Q1870" s="42">
        <v>0</v>
      </c>
      <c r="R1870" s="42">
        <v>0</v>
      </c>
      <c r="S1870" s="42">
        <f>N1870-R1870</f>
        <v>7939.6999999999989</v>
      </c>
      <c r="T1870" s="38">
        <v>2506</v>
      </c>
      <c r="U1870" s="14">
        <f>S1870/H1870</f>
        <v>0.36666814447824936</v>
      </c>
      <c r="V1870" s="19"/>
      <c r="W1870" s="19"/>
      <c r="X1870" s="37" t="s">
        <v>3462</v>
      </c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</row>
    <row r="1871" spans="1:37" s="3" customFormat="1" ht="16.5" customHeight="1">
      <c r="A1871" s="38">
        <v>41</v>
      </c>
      <c r="B1871" s="39">
        <v>10736</v>
      </c>
      <c r="C1871" s="38">
        <v>10283105</v>
      </c>
      <c r="D1871" s="40" t="s">
        <v>923</v>
      </c>
      <c r="E1871" s="38">
        <v>160</v>
      </c>
      <c r="F1871" s="38">
        <v>66</v>
      </c>
      <c r="G1871" s="38" t="s">
        <v>23</v>
      </c>
      <c r="H1871" s="42">
        <v>4127.41</v>
      </c>
      <c r="I1871" s="49"/>
      <c r="J1871" s="44">
        <v>43763</v>
      </c>
      <c r="K1871" s="42">
        <v>0</v>
      </c>
      <c r="L1871" s="42">
        <v>2614.02</v>
      </c>
      <c r="M1871" s="44">
        <v>45107</v>
      </c>
      <c r="N1871" s="42">
        <f>H1871-K1871-L1871</f>
        <v>1513.3899999999999</v>
      </c>
      <c r="O1871" s="42">
        <v>0</v>
      </c>
      <c r="P1871" s="45">
        <v>0.13</v>
      </c>
      <c r="Q1871" s="42">
        <v>0</v>
      </c>
      <c r="R1871" s="42">
        <v>0</v>
      </c>
      <c r="S1871" s="42">
        <f>N1871-R1871</f>
        <v>1513.3899999999999</v>
      </c>
      <c r="T1871" s="38">
        <v>5000</v>
      </c>
      <c r="U1871" s="14">
        <f>S1871/H1871</f>
        <v>0.36666820112370713</v>
      </c>
      <c r="V1871" s="19"/>
      <c r="W1871" s="19"/>
      <c r="X1871" s="37" t="s">
        <v>3461</v>
      </c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</row>
    <row r="1872" spans="1:37" s="3" customFormat="1" ht="16.5" customHeight="1">
      <c r="A1872" s="38">
        <v>26</v>
      </c>
      <c r="B1872" s="39">
        <v>20704</v>
      </c>
      <c r="C1872" s="38">
        <v>10296109</v>
      </c>
      <c r="D1872" s="40" t="s">
        <v>825</v>
      </c>
      <c r="E1872" s="58">
        <v>1</v>
      </c>
      <c r="F1872" s="38">
        <v>60</v>
      </c>
      <c r="G1872" s="38" t="s">
        <v>23</v>
      </c>
      <c r="H1872" s="42">
        <v>609.74</v>
      </c>
      <c r="I1872" s="57"/>
      <c r="J1872" s="44">
        <v>43977</v>
      </c>
      <c r="K1872" s="42">
        <v>0</v>
      </c>
      <c r="L1872" s="42">
        <v>386.16</v>
      </c>
      <c r="M1872" s="44">
        <v>45199</v>
      </c>
      <c r="N1872" s="42">
        <f>H1872-K1872-L1872</f>
        <v>223.57999999999998</v>
      </c>
      <c r="O1872" s="42">
        <v>0</v>
      </c>
      <c r="P1872" s="45">
        <v>0.13</v>
      </c>
      <c r="Q1872" s="42">
        <v>0</v>
      </c>
      <c r="R1872" s="42">
        <v>0</v>
      </c>
      <c r="S1872" s="42">
        <f>N1872-R1872</f>
        <v>223.57999999999998</v>
      </c>
      <c r="T1872" s="38">
        <v>5000</v>
      </c>
      <c r="U1872" s="14">
        <f>S1872/H1872</f>
        <v>0.36668088037524188</v>
      </c>
      <c r="V1872" s="19"/>
      <c r="W1872" s="19"/>
      <c r="X1872" s="37" t="s">
        <v>3466</v>
      </c>
    </row>
    <row r="1873" spans="1:37" s="3" customFormat="1" ht="16.5" customHeight="1">
      <c r="A1873" s="38">
        <v>57</v>
      </c>
      <c r="B1873" s="39">
        <v>10730</v>
      </c>
      <c r="C1873" s="38">
        <v>10290203</v>
      </c>
      <c r="D1873" s="40" t="s">
        <v>2383</v>
      </c>
      <c r="E1873" s="38">
        <v>8</v>
      </c>
      <c r="F1873" s="38">
        <v>91</v>
      </c>
      <c r="G1873" s="38" t="s">
        <v>23</v>
      </c>
      <c r="H1873" s="42">
        <v>13962.4</v>
      </c>
      <c r="I1873" s="2"/>
      <c r="J1873" s="44">
        <v>43094</v>
      </c>
      <c r="K1873" s="42">
        <v>0</v>
      </c>
      <c r="L1873" s="42">
        <v>8837.34</v>
      </c>
      <c r="M1873" s="44">
        <v>45046</v>
      </c>
      <c r="N1873" s="42">
        <f>H1873-K1873-L1873</f>
        <v>5125.0599999999995</v>
      </c>
      <c r="O1873" s="42">
        <v>0</v>
      </c>
      <c r="P1873" s="45">
        <v>0.13</v>
      </c>
      <c r="Q1873" s="42">
        <v>0</v>
      </c>
      <c r="R1873" s="42">
        <v>0</v>
      </c>
      <c r="S1873" s="42">
        <v>5125.0600000000004</v>
      </c>
      <c r="T1873" s="38">
        <v>2108</v>
      </c>
      <c r="U1873" s="14">
        <f>S1873/H1873</f>
        <v>0.3670615366985619</v>
      </c>
      <c r="V1873" s="19"/>
      <c r="W1873" s="19"/>
      <c r="X1873" s="37" t="s">
        <v>3459</v>
      </c>
    </row>
    <row r="1874" spans="1:37" s="3" customFormat="1" ht="16.5" customHeight="1">
      <c r="A1874" s="38">
        <v>12</v>
      </c>
      <c r="B1874" s="39">
        <v>10742</v>
      </c>
      <c r="C1874" s="38">
        <v>10287831</v>
      </c>
      <c r="D1874" s="40" t="s">
        <v>2862</v>
      </c>
      <c r="E1874" s="38">
        <v>2</v>
      </c>
      <c r="F1874" s="38">
        <v>88</v>
      </c>
      <c r="G1874" s="38" t="s">
        <v>23</v>
      </c>
      <c r="H1874" s="42">
        <v>4188.04</v>
      </c>
      <c r="I1874" s="2"/>
      <c r="J1874" s="44">
        <v>43186</v>
      </c>
      <c r="K1874" s="42">
        <v>0</v>
      </c>
      <c r="L1874" s="42">
        <v>2504.37</v>
      </c>
      <c r="M1874" s="44">
        <v>44985</v>
      </c>
      <c r="N1874" s="42">
        <f>H1874-K1874-L1874</f>
        <v>1683.67</v>
      </c>
      <c r="O1874" s="42">
        <v>160</v>
      </c>
      <c r="P1874" s="45">
        <v>0.13</v>
      </c>
      <c r="Q1874" s="42">
        <v>18.41</v>
      </c>
      <c r="R1874" s="42">
        <v>141.59</v>
      </c>
      <c r="S1874" s="42">
        <f>N1874-R1874</f>
        <v>1542.0800000000002</v>
      </c>
      <c r="T1874" s="38">
        <v>5000</v>
      </c>
      <c r="U1874" s="14">
        <f>S1874/H1874</f>
        <v>0.36821042778961044</v>
      </c>
      <c r="V1874" s="19"/>
      <c r="W1874" s="19"/>
      <c r="X1874" s="37" t="s">
        <v>3463</v>
      </c>
    </row>
    <row r="1875" spans="1:37" s="3" customFormat="1" ht="16.5" customHeight="1">
      <c r="A1875" s="38">
        <v>11</v>
      </c>
      <c r="B1875" s="39">
        <v>10742</v>
      </c>
      <c r="C1875" s="38">
        <v>10287830</v>
      </c>
      <c r="D1875" s="40" t="s">
        <v>2862</v>
      </c>
      <c r="E1875" s="38">
        <v>18</v>
      </c>
      <c r="F1875" s="38">
        <v>88</v>
      </c>
      <c r="G1875" s="38" t="s">
        <v>23</v>
      </c>
      <c r="H1875" s="42">
        <v>37692.36</v>
      </c>
      <c r="I1875" s="2"/>
      <c r="J1875" s="44">
        <v>43186</v>
      </c>
      <c r="K1875" s="42">
        <v>0</v>
      </c>
      <c r="L1875" s="42">
        <v>22538.93</v>
      </c>
      <c r="M1875" s="44">
        <v>44985</v>
      </c>
      <c r="N1875" s="42">
        <f>H1875-K1875-L1875</f>
        <v>15153.43</v>
      </c>
      <c r="O1875" s="42">
        <v>1440</v>
      </c>
      <c r="P1875" s="45">
        <v>0.13</v>
      </c>
      <c r="Q1875" s="42">
        <v>165.66</v>
      </c>
      <c r="R1875" s="42">
        <v>1274.3399999999999</v>
      </c>
      <c r="S1875" s="42">
        <f>N1875-R1875</f>
        <v>13879.09</v>
      </c>
      <c r="T1875" s="38">
        <v>5000</v>
      </c>
      <c r="U1875" s="14">
        <f>S1875/H1875</f>
        <v>0.36822024410251841</v>
      </c>
      <c r="V1875" s="19"/>
      <c r="W1875" s="19"/>
      <c r="X1875" s="37" t="s">
        <v>3463</v>
      </c>
    </row>
    <row r="1876" spans="1:37" s="3" customFormat="1" ht="16.5" customHeight="1">
      <c r="A1876" s="38">
        <v>700</v>
      </c>
      <c r="B1876" s="39">
        <v>10738</v>
      </c>
      <c r="C1876" s="38">
        <v>10286173</v>
      </c>
      <c r="D1876" s="40" t="s">
        <v>2973</v>
      </c>
      <c r="E1876" s="58">
        <v>1</v>
      </c>
      <c r="F1876" s="38">
        <v>78</v>
      </c>
      <c r="G1876" s="38" t="s">
        <v>23</v>
      </c>
      <c r="H1876" s="42">
        <v>2132.48</v>
      </c>
      <c r="I1876" s="37"/>
      <c r="J1876" s="44">
        <v>43494</v>
      </c>
      <c r="K1876" s="42">
        <v>0</v>
      </c>
      <c r="L1876" s="42">
        <v>1346.81</v>
      </c>
      <c r="M1876" s="44">
        <v>45222</v>
      </c>
      <c r="N1876" s="42">
        <v>785.67</v>
      </c>
      <c r="O1876" s="42">
        <v>0</v>
      </c>
      <c r="P1876" s="45">
        <f>IF(J1876&lt;DATEVALUE("2009-1-1"),3%,13%)</f>
        <v>0.13</v>
      </c>
      <c r="Q1876" s="42">
        <f>IF(P1876=13%,ROUND(O1876/(1+P1876)*P1876,2),ROUND(O1876/(1+0.03)*0.02,2))</f>
        <v>0</v>
      </c>
      <c r="R1876" s="42">
        <f>O1876-Q1876</f>
        <v>0</v>
      </c>
      <c r="S1876" s="42">
        <f>N1876-R1876</f>
        <v>785.67</v>
      </c>
      <c r="T1876" s="38">
        <v>2108</v>
      </c>
      <c r="U1876" s="14">
        <f>S1876/H1876</f>
        <v>0.36843018457382953</v>
      </c>
      <c r="V1876" s="19"/>
      <c r="W1876" s="19"/>
      <c r="X1876" s="37" t="s">
        <v>3461</v>
      </c>
    </row>
    <row r="1877" spans="1:37" s="3" customFormat="1" ht="16.5" customHeight="1">
      <c r="A1877" s="38">
        <v>28</v>
      </c>
      <c r="B1877" s="39">
        <v>10754</v>
      </c>
      <c r="C1877" s="38">
        <v>10296184</v>
      </c>
      <c r="D1877" s="40" t="s">
        <v>1194</v>
      </c>
      <c r="E1877" s="38">
        <v>6</v>
      </c>
      <c r="F1877" s="38">
        <v>87</v>
      </c>
      <c r="G1877" s="38" t="s">
        <v>23</v>
      </c>
      <c r="H1877" s="42">
        <v>19230.78</v>
      </c>
      <c r="I1877" s="2"/>
      <c r="J1877" s="44">
        <v>43215</v>
      </c>
      <c r="K1877" s="42">
        <v>0</v>
      </c>
      <c r="L1877" s="42">
        <v>12133.83</v>
      </c>
      <c r="M1877" s="44">
        <v>45077</v>
      </c>
      <c r="N1877" s="42">
        <f>H1877-K1877-L1877</f>
        <v>7096.9499999999989</v>
      </c>
      <c r="O1877" s="42">
        <v>0</v>
      </c>
      <c r="P1877" s="45">
        <v>0.13</v>
      </c>
      <c r="Q1877" s="42">
        <v>0</v>
      </c>
      <c r="R1877" s="42">
        <v>0</v>
      </c>
      <c r="S1877" s="42">
        <v>7096.95</v>
      </c>
      <c r="T1877" s="38">
        <v>2101</v>
      </c>
      <c r="U1877" s="14">
        <f>S1877/H1877</f>
        <v>0.36904119333693175</v>
      </c>
      <c r="V1877" s="19"/>
      <c r="W1877" s="19"/>
      <c r="X1877" s="37" t="s">
        <v>3464</v>
      </c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</row>
    <row r="1878" spans="1:37" s="3" customFormat="1" ht="16.5" customHeight="1">
      <c r="A1878" s="38">
        <v>704</v>
      </c>
      <c r="B1878" s="39">
        <v>10738</v>
      </c>
      <c r="C1878" s="38">
        <v>10286095</v>
      </c>
      <c r="D1878" s="40" t="s">
        <v>1512</v>
      </c>
      <c r="E1878" s="58">
        <v>6</v>
      </c>
      <c r="F1878" s="38">
        <v>67</v>
      </c>
      <c r="G1878" s="38" t="s">
        <v>23</v>
      </c>
      <c r="H1878" s="42">
        <v>11794.86</v>
      </c>
      <c r="I1878" s="37"/>
      <c r="J1878" s="44">
        <v>43828</v>
      </c>
      <c r="K1878" s="42">
        <v>0</v>
      </c>
      <c r="L1878" s="42">
        <v>7438.04</v>
      </c>
      <c r="M1878" s="44">
        <v>45240</v>
      </c>
      <c r="N1878" s="42">
        <v>4356.82</v>
      </c>
      <c r="O1878" s="42">
        <v>0</v>
      </c>
      <c r="P1878" s="45">
        <f>IF(J1878&lt;DATEVALUE("2009-1-1"),3%,13%)</f>
        <v>0.13</v>
      </c>
      <c r="Q1878" s="42">
        <f>IF(P1878=13%,ROUND(O1878/(1+P1878)*P1878,2),ROUND(O1878/(1+0.03)*0.02,2))</f>
        <v>0</v>
      </c>
      <c r="R1878" s="42">
        <f>O1878-Q1878</f>
        <v>0</v>
      </c>
      <c r="S1878" s="42">
        <f>N1878-R1878</f>
        <v>4356.82</v>
      </c>
      <c r="T1878" s="38">
        <v>2506</v>
      </c>
      <c r="U1878" s="14">
        <f>S1878/H1878</f>
        <v>0.36938293460032584</v>
      </c>
      <c r="V1878" s="19"/>
      <c r="W1878" s="19"/>
      <c r="X1878" s="37" t="s">
        <v>3461</v>
      </c>
    </row>
    <row r="1879" spans="1:37" s="3" customFormat="1" ht="16.5" customHeight="1">
      <c r="A1879" s="38">
        <v>129</v>
      </c>
      <c r="B1879" s="39">
        <v>50099</v>
      </c>
      <c r="C1879" s="38">
        <v>10297454</v>
      </c>
      <c r="D1879" s="40" t="s">
        <v>1627</v>
      </c>
      <c r="E1879" s="38">
        <v>1</v>
      </c>
      <c r="F1879" s="38">
        <v>60</v>
      </c>
      <c r="G1879" s="38" t="s">
        <v>23</v>
      </c>
      <c r="H1879" s="42">
        <v>3416.13</v>
      </c>
      <c r="I1879" s="2"/>
      <c r="J1879" s="44">
        <v>43827</v>
      </c>
      <c r="K1879" s="42">
        <v>0</v>
      </c>
      <c r="L1879" s="42">
        <v>2109.5</v>
      </c>
      <c r="M1879" s="44">
        <v>45016</v>
      </c>
      <c r="N1879" s="42">
        <f>H1879-K1879-L1879</f>
        <v>1306.6300000000001</v>
      </c>
      <c r="O1879" s="42">
        <v>50</v>
      </c>
      <c r="P1879" s="45">
        <v>0.13</v>
      </c>
      <c r="Q1879" s="42">
        <v>5.75</v>
      </c>
      <c r="R1879" s="42">
        <v>44.25</v>
      </c>
      <c r="S1879" s="42">
        <v>1262.3800000000001</v>
      </c>
      <c r="T1879" s="38">
        <v>5000</v>
      </c>
      <c r="U1879" s="14">
        <f>S1879/H1879</f>
        <v>0.36953511722329069</v>
      </c>
      <c r="V1879" s="19"/>
      <c r="W1879" s="19"/>
      <c r="X1879" s="37" t="s">
        <v>3468</v>
      </c>
    </row>
    <row r="1880" spans="1:37" s="3" customFormat="1" ht="16.5" customHeight="1">
      <c r="A1880" s="38">
        <v>552</v>
      </c>
      <c r="B1880" s="39">
        <v>40712</v>
      </c>
      <c r="C1880" s="38">
        <v>10303866</v>
      </c>
      <c r="D1880" s="40" t="s">
        <v>1694</v>
      </c>
      <c r="E1880" s="38">
        <v>2</v>
      </c>
      <c r="F1880" s="38">
        <v>79</v>
      </c>
      <c r="G1880" s="38" t="s">
        <v>23</v>
      </c>
      <c r="H1880" s="42">
        <v>6495.72</v>
      </c>
      <c r="I1880" s="55"/>
      <c r="J1880" s="44">
        <v>43460</v>
      </c>
      <c r="K1880" s="42">
        <v>0</v>
      </c>
      <c r="L1880" s="42">
        <v>4093.43</v>
      </c>
      <c r="M1880" s="44">
        <v>45138</v>
      </c>
      <c r="N1880" s="42">
        <f>H1880-K1880-L1880</f>
        <v>2402.2900000000004</v>
      </c>
      <c r="O1880" s="42">
        <v>0</v>
      </c>
      <c r="P1880" s="45">
        <v>0.13</v>
      </c>
      <c r="Q1880" s="42">
        <v>0</v>
      </c>
      <c r="R1880" s="42">
        <v>0</v>
      </c>
      <c r="S1880" s="42">
        <v>2402.29</v>
      </c>
      <c r="T1880" s="38">
        <v>2101</v>
      </c>
      <c r="U1880" s="14">
        <f>S1880/H1880</f>
        <v>0.36982659351080399</v>
      </c>
      <c r="V1880" s="19"/>
      <c r="W1880" s="19"/>
      <c r="X1880" s="37" t="s">
        <v>3467</v>
      </c>
    </row>
    <row r="1881" spans="1:37" s="3" customFormat="1" ht="16.5" customHeight="1">
      <c r="A1881" s="38">
        <v>172</v>
      </c>
      <c r="B1881" s="39">
        <v>50099</v>
      </c>
      <c r="C1881" s="38">
        <v>10297830</v>
      </c>
      <c r="D1881" s="40" t="s">
        <v>1028</v>
      </c>
      <c r="E1881" s="58">
        <v>3</v>
      </c>
      <c r="F1881" s="38">
        <v>67</v>
      </c>
      <c r="G1881" s="38" t="s">
        <v>23</v>
      </c>
      <c r="H1881" s="42">
        <v>259.32</v>
      </c>
      <c r="I1881" s="57"/>
      <c r="J1881" s="44">
        <v>43827</v>
      </c>
      <c r="K1881" s="42">
        <v>0</v>
      </c>
      <c r="L1881" s="42">
        <v>163.13</v>
      </c>
      <c r="M1881" s="44">
        <v>45199</v>
      </c>
      <c r="N1881" s="42">
        <f>H1881-K1881-L1881</f>
        <v>96.19</v>
      </c>
      <c r="O1881" s="42">
        <v>0</v>
      </c>
      <c r="P1881" s="45">
        <v>0.13</v>
      </c>
      <c r="Q1881" s="42">
        <v>0</v>
      </c>
      <c r="R1881" s="42">
        <v>0</v>
      </c>
      <c r="S1881" s="42">
        <f>N1881-R1881</f>
        <v>96.19</v>
      </c>
      <c r="T1881" s="38">
        <v>5000</v>
      </c>
      <c r="U1881" s="14">
        <f>S1881/H1881</f>
        <v>0.37093166743791456</v>
      </c>
      <c r="V1881" s="19"/>
      <c r="W1881" s="19"/>
      <c r="X1881" s="37" t="s">
        <v>3468</v>
      </c>
    </row>
    <row r="1882" spans="1:37" s="3" customFormat="1" ht="16.5" customHeight="1">
      <c r="A1882" s="38">
        <v>171</v>
      </c>
      <c r="B1882" s="39">
        <v>50099</v>
      </c>
      <c r="C1882" s="38">
        <v>10297828</v>
      </c>
      <c r="D1882" s="40" t="s">
        <v>1028</v>
      </c>
      <c r="E1882" s="58">
        <v>8</v>
      </c>
      <c r="F1882" s="38">
        <v>67</v>
      </c>
      <c r="G1882" s="38" t="s">
        <v>23</v>
      </c>
      <c r="H1882" s="42">
        <v>691.53</v>
      </c>
      <c r="I1882" s="57"/>
      <c r="J1882" s="44">
        <v>43827</v>
      </c>
      <c r="K1882" s="42">
        <v>0</v>
      </c>
      <c r="L1882" s="42">
        <v>434.85</v>
      </c>
      <c r="M1882" s="44">
        <v>45199</v>
      </c>
      <c r="N1882" s="42">
        <f>H1882-K1882-L1882</f>
        <v>256.67999999999995</v>
      </c>
      <c r="O1882" s="42">
        <v>0</v>
      </c>
      <c r="P1882" s="45">
        <v>0.13</v>
      </c>
      <c r="Q1882" s="42">
        <v>0</v>
      </c>
      <c r="R1882" s="42">
        <v>0</v>
      </c>
      <c r="S1882" s="42">
        <f>N1882-R1882</f>
        <v>256.67999999999995</v>
      </c>
      <c r="T1882" s="38">
        <v>5000</v>
      </c>
      <c r="U1882" s="14">
        <f>S1882/H1882</f>
        <v>0.37117695544661833</v>
      </c>
      <c r="V1882" s="19"/>
      <c r="W1882" s="19"/>
      <c r="X1882" s="37" t="s">
        <v>3468</v>
      </c>
    </row>
    <row r="1883" spans="1:37" s="3" customFormat="1" ht="16.5" customHeight="1">
      <c r="A1883" s="38">
        <v>444</v>
      </c>
      <c r="B1883" s="39">
        <v>10736</v>
      </c>
      <c r="C1883" s="38">
        <v>10283010</v>
      </c>
      <c r="D1883" s="40" t="s">
        <v>1382</v>
      </c>
      <c r="E1883" s="38">
        <v>1</v>
      </c>
      <c r="F1883" s="38">
        <v>76</v>
      </c>
      <c r="G1883" s="38" t="s">
        <v>23</v>
      </c>
      <c r="H1883" s="42">
        <v>1094.01</v>
      </c>
      <c r="I1883" s="55"/>
      <c r="J1883" s="44">
        <v>43550</v>
      </c>
      <c r="K1883" s="42">
        <v>0</v>
      </c>
      <c r="L1883" s="42">
        <v>678.94</v>
      </c>
      <c r="M1883" s="44">
        <v>45138</v>
      </c>
      <c r="N1883" s="42">
        <f>H1883-K1883-L1883</f>
        <v>415.06999999999994</v>
      </c>
      <c r="O1883" s="42">
        <v>10</v>
      </c>
      <c r="P1883" s="45">
        <v>0.13</v>
      </c>
      <c r="Q1883" s="42">
        <v>1.1499999999999999</v>
      </c>
      <c r="R1883" s="42">
        <v>8.85</v>
      </c>
      <c r="S1883" s="42">
        <v>406.22</v>
      </c>
      <c r="T1883" s="38">
        <v>2506</v>
      </c>
      <c r="U1883" s="14">
        <f>S1883/H1883</f>
        <v>0.37131287648193345</v>
      </c>
      <c r="V1883" s="19"/>
      <c r="W1883" s="19"/>
      <c r="X1883" s="37" t="s">
        <v>3461</v>
      </c>
    </row>
    <row r="1884" spans="1:37" s="3" customFormat="1" ht="16.5" customHeight="1">
      <c r="A1884" s="38">
        <v>122</v>
      </c>
      <c r="B1884" s="39">
        <v>50099</v>
      </c>
      <c r="C1884" s="38">
        <v>10297842</v>
      </c>
      <c r="D1884" s="40" t="s">
        <v>702</v>
      </c>
      <c r="E1884" s="38">
        <v>1</v>
      </c>
      <c r="F1884" s="38">
        <v>60</v>
      </c>
      <c r="G1884" s="38" t="s">
        <v>23</v>
      </c>
      <c r="H1884" s="42">
        <v>4031.08</v>
      </c>
      <c r="I1884" s="2"/>
      <c r="J1884" s="44">
        <v>43827</v>
      </c>
      <c r="K1884" s="42">
        <v>0</v>
      </c>
      <c r="L1884" s="42">
        <v>2489.19</v>
      </c>
      <c r="M1884" s="44">
        <v>45016</v>
      </c>
      <c r="N1884" s="42">
        <f>H1884-K1884-L1884</f>
        <v>1541.8899999999999</v>
      </c>
      <c r="O1884" s="42">
        <v>50</v>
      </c>
      <c r="P1884" s="45">
        <v>0.13</v>
      </c>
      <c r="Q1884" s="42">
        <v>5.75</v>
      </c>
      <c r="R1884" s="42">
        <v>44.25</v>
      </c>
      <c r="S1884" s="42">
        <v>1497.64</v>
      </c>
      <c r="T1884" s="38">
        <v>5000</v>
      </c>
      <c r="U1884" s="14">
        <f>S1884/H1884</f>
        <v>0.37152326423687948</v>
      </c>
      <c r="V1884" s="19"/>
      <c r="W1884" s="19"/>
      <c r="X1884" s="37" t="s">
        <v>3468</v>
      </c>
    </row>
    <row r="1885" spans="1:37" s="3" customFormat="1" ht="16.5" customHeight="1">
      <c r="A1885" s="38">
        <v>11</v>
      </c>
      <c r="B1885" s="39">
        <v>10727</v>
      </c>
      <c r="C1885" s="38">
        <v>10311088</v>
      </c>
      <c r="D1885" s="40" t="s">
        <v>229</v>
      </c>
      <c r="E1885" s="38">
        <v>2</v>
      </c>
      <c r="F1885" s="38">
        <v>74</v>
      </c>
      <c r="G1885" s="38" t="s">
        <v>23</v>
      </c>
      <c r="H1885" s="42">
        <v>4188.03</v>
      </c>
      <c r="I1885" s="56"/>
      <c r="J1885" s="44">
        <v>43613</v>
      </c>
      <c r="K1885" s="42">
        <v>0</v>
      </c>
      <c r="L1885" s="42">
        <v>2631.42</v>
      </c>
      <c r="M1885" s="44">
        <v>45169</v>
      </c>
      <c r="N1885" s="42">
        <f>H1885-K1885-L1885</f>
        <v>1556.6099999999997</v>
      </c>
      <c r="O1885" s="42">
        <v>0</v>
      </c>
      <c r="P1885" s="45">
        <v>0.13</v>
      </c>
      <c r="Q1885" s="42">
        <v>0</v>
      </c>
      <c r="R1885" s="42">
        <v>0</v>
      </c>
      <c r="S1885" s="42">
        <v>1556.61</v>
      </c>
      <c r="T1885" s="38">
        <v>5000</v>
      </c>
      <c r="U1885" s="14">
        <f>S1885/H1885</f>
        <v>0.37168071861949414</v>
      </c>
      <c r="V1885" s="19"/>
      <c r="W1885" s="19"/>
      <c r="X1885" s="37" t="s">
        <v>3471</v>
      </c>
    </row>
    <row r="1886" spans="1:37" s="3" customFormat="1" ht="16.5" customHeight="1">
      <c r="A1886" s="38">
        <v>84</v>
      </c>
      <c r="B1886" s="39">
        <v>50099</v>
      </c>
      <c r="C1886" s="38">
        <v>10297316</v>
      </c>
      <c r="D1886" s="40" t="s">
        <v>301</v>
      </c>
      <c r="E1886" s="38">
        <v>1</v>
      </c>
      <c r="F1886" s="38">
        <v>120</v>
      </c>
      <c r="G1886" s="38" t="s">
        <v>21</v>
      </c>
      <c r="H1886" s="42">
        <v>30073.46</v>
      </c>
      <c r="I1886" s="2"/>
      <c r="J1886" s="44">
        <v>42881</v>
      </c>
      <c r="K1886" s="42">
        <v>0</v>
      </c>
      <c r="L1886" s="42">
        <v>16665.64</v>
      </c>
      <c r="M1886" s="44">
        <v>45016</v>
      </c>
      <c r="N1886" s="42">
        <f>H1886-K1886-L1886</f>
        <v>13407.82</v>
      </c>
      <c r="O1886" s="42">
        <v>2500</v>
      </c>
      <c r="P1886" s="45">
        <v>0.13</v>
      </c>
      <c r="Q1886" s="42">
        <v>287.61</v>
      </c>
      <c r="R1886" s="42">
        <v>2212.39</v>
      </c>
      <c r="S1886" s="42">
        <v>11195.43</v>
      </c>
      <c r="T1886" s="38">
        <v>2005</v>
      </c>
      <c r="U1886" s="14">
        <f>S1886/H1886</f>
        <v>0.37226943624045922</v>
      </c>
      <c r="V1886" s="19"/>
      <c r="W1886" s="19"/>
      <c r="X1886" s="37" t="s">
        <v>3468</v>
      </c>
    </row>
    <row r="1887" spans="1:37" s="3" customFormat="1" ht="16.5" customHeight="1">
      <c r="A1887" s="38">
        <v>9</v>
      </c>
      <c r="B1887" s="39">
        <v>10876</v>
      </c>
      <c r="C1887" s="38">
        <v>10322961</v>
      </c>
      <c r="D1887" s="40" t="s">
        <v>1203</v>
      </c>
      <c r="E1887" s="38">
        <v>1</v>
      </c>
      <c r="F1887" s="38">
        <v>51</v>
      </c>
      <c r="G1887" s="38" t="s">
        <v>23</v>
      </c>
      <c r="H1887" s="42">
        <v>507.3</v>
      </c>
      <c r="I1887" s="53"/>
      <c r="J1887" s="44">
        <v>44165</v>
      </c>
      <c r="K1887" s="42">
        <v>9.9499999999999993</v>
      </c>
      <c r="L1887" s="42">
        <v>308.39999999999998</v>
      </c>
      <c r="M1887" s="44">
        <v>45138</v>
      </c>
      <c r="N1887" s="42">
        <f>H1887-K1887-L1887</f>
        <v>188.95000000000005</v>
      </c>
      <c r="O1887" s="42">
        <v>0</v>
      </c>
      <c r="P1887" s="45">
        <v>0.13</v>
      </c>
      <c r="Q1887" s="42">
        <v>0</v>
      </c>
      <c r="R1887" s="42">
        <v>0</v>
      </c>
      <c r="S1887" s="42">
        <v>188.95</v>
      </c>
      <c r="T1887" s="38">
        <v>5000</v>
      </c>
      <c r="U1887" s="14">
        <f>S1887/H1887</f>
        <v>0.37246205401143306</v>
      </c>
      <c r="V1887" s="19"/>
      <c r="W1887" s="19"/>
      <c r="X1887" s="37" t="s">
        <v>3476</v>
      </c>
    </row>
    <row r="1888" spans="1:37" s="3" customFormat="1" ht="16.5" customHeight="1">
      <c r="A1888" s="38">
        <v>192</v>
      </c>
      <c r="B1888" s="39">
        <v>10730</v>
      </c>
      <c r="C1888" s="38">
        <v>10321591</v>
      </c>
      <c r="D1888" s="40" t="s">
        <v>370</v>
      </c>
      <c r="E1888" s="58">
        <v>8</v>
      </c>
      <c r="F1888" s="38">
        <v>59</v>
      </c>
      <c r="G1888" s="38" t="s">
        <v>23</v>
      </c>
      <c r="H1888" s="42">
        <v>9190.7900000000009</v>
      </c>
      <c r="I1888" s="57"/>
      <c r="J1888" s="44">
        <v>44074</v>
      </c>
      <c r="K1888" s="42">
        <v>155.77000000000001</v>
      </c>
      <c r="L1888" s="42">
        <v>5607.91</v>
      </c>
      <c r="M1888" s="44">
        <v>45199</v>
      </c>
      <c r="N1888" s="42">
        <f>H1888-K1888-L1888</f>
        <v>3427.1100000000006</v>
      </c>
      <c r="O1888" s="42">
        <v>0</v>
      </c>
      <c r="P1888" s="45">
        <v>0.13</v>
      </c>
      <c r="Q1888" s="42">
        <v>0</v>
      </c>
      <c r="R1888" s="42">
        <v>0</v>
      </c>
      <c r="S1888" s="42">
        <f>N1888-R1888</f>
        <v>3427.1100000000006</v>
      </c>
      <c r="T1888" s="38">
        <v>5000</v>
      </c>
      <c r="U1888" s="14">
        <f>S1888/H1888</f>
        <v>0.37288524707886922</v>
      </c>
      <c r="V1888" s="19"/>
      <c r="W1888" s="19"/>
      <c r="X1888" s="37" t="s">
        <v>3459</v>
      </c>
    </row>
    <row r="1889" spans="1:37" s="3" customFormat="1" ht="16.5" customHeight="1">
      <c r="A1889" s="38">
        <v>33</v>
      </c>
      <c r="B1889" s="39">
        <v>10727</v>
      </c>
      <c r="C1889" s="38">
        <v>10321587</v>
      </c>
      <c r="D1889" s="40" t="s">
        <v>336</v>
      </c>
      <c r="E1889" s="58">
        <v>10</v>
      </c>
      <c r="F1889" s="38">
        <v>59</v>
      </c>
      <c r="G1889" s="38" t="s">
        <v>36</v>
      </c>
      <c r="H1889" s="42">
        <v>4018.44</v>
      </c>
      <c r="I1889" s="57"/>
      <c r="J1889" s="44">
        <v>44074</v>
      </c>
      <c r="K1889" s="42">
        <v>68.11</v>
      </c>
      <c r="L1889" s="42">
        <v>2451.91</v>
      </c>
      <c r="M1889" s="44">
        <v>45199</v>
      </c>
      <c r="N1889" s="42">
        <f>H1889-K1889-L1889</f>
        <v>1498.42</v>
      </c>
      <c r="O1889" s="42">
        <v>0</v>
      </c>
      <c r="P1889" s="45">
        <v>0.13</v>
      </c>
      <c r="Q1889" s="42">
        <v>0</v>
      </c>
      <c r="R1889" s="42">
        <v>0</v>
      </c>
      <c r="S1889" s="42">
        <f>N1889</f>
        <v>1498.42</v>
      </c>
      <c r="T1889" s="38">
        <v>5000</v>
      </c>
      <c r="U1889" s="14">
        <f>S1889/H1889</f>
        <v>0.37288599556046625</v>
      </c>
      <c r="V1889" s="19"/>
      <c r="W1889" s="19"/>
      <c r="X1889" s="37" t="s">
        <v>3471</v>
      </c>
    </row>
    <row r="1890" spans="1:37" s="3" customFormat="1" ht="16.5" customHeight="1">
      <c r="A1890" s="38">
        <v>102</v>
      </c>
      <c r="B1890" s="39">
        <v>50099</v>
      </c>
      <c r="C1890" s="38">
        <v>10297813</v>
      </c>
      <c r="D1890" s="40" t="s">
        <v>2562</v>
      </c>
      <c r="E1890" s="38">
        <v>2</v>
      </c>
      <c r="F1890" s="38">
        <v>60</v>
      </c>
      <c r="G1890" s="38" t="s">
        <v>23</v>
      </c>
      <c r="H1890" s="42">
        <v>910.97</v>
      </c>
      <c r="I1890" s="2"/>
      <c r="J1890" s="44">
        <v>43827</v>
      </c>
      <c r="K1890" s="42">
        <v>0</v>
      </c>
      <c r="L1890" s="42">
        <v>562.42999999999995</v>
      </c>
      <c r="M1890" s="44">
        <v>45016</v>
      </c>
      <c r="N1890" s="42">
        <f>H1890-K1890-L1890</f>
        <v>348.54000000000008</v>
      </c>
      <c r="O1890" s="42">
        <v>10</v>
      </c>
      <c r="P1890" s="45">
        <v>0.13</v>
      </c>
      <c r="Q1890" s="42">
        <v>1.1499999999999999</v>
      </c>
      <c r="R1890" s="42">
        <v>8.85</v>
      </c>
      <c r="S1890" s="42">
        <v>339.69</v>
      </c>
      <c r="T1890" s="38">
        <v>5000</v>
      </c>
      <c r="U1890" s="14">
        <f>S1890/H1890</f>
        <v>0.37288824000790366</v>
      </c>
      <c r="V1890" s="19"/>
      <c r="W1890" s="19"/>
      <c r="X1890" s="37" t="s">
        <v>3468</v>
      </c>
    </row>
    <row r="1891" spans="1:37" s="3" customFormat="1" ht="16.5" customHeight="1">
      <c r="A1891" s="38">
        <v>32</v>
      </c>
      <c r="B1891" s="39">
        <v>10727</v>
      </c>
      <c r="C1891" s="38">
        <v>10321586</v>
      </c>
      <c r="D1891" s="40" t="s">
        <v>335</v>
      </c>
      <c r="E1891" s="58">
        <v>5</v>
      </c>
      <c r="F1891" s="38">
        <v>59</v>
      </c>
      <c r="G1891" s="38" t="s">
        <v>36</v>
      </c>
      <c r="H1891" s="42">
        <v>5196.2299999999996</v>
      </c>
      <c r="I1891" s="57"/>
      <c r="J1891" s="44">
        <v>44074</v>
      </c>
      <c r="K1891" s="42">
        <v>88.07</v>
      </c>
      <c r="L1891" s="42">
        <v>3170.54</v>
      </c>
      <c r="M1891" s="44">
        <v>45199</v>
      </c>
      <c r="N1891" s="42">
        <f>H1891-K1891-L1891</f>
        <v>1937.62</v>
      </c>
      <c r="O1891" s="42">
        <v>0</v>
      </c>
      <c r="P1891" s="45">
        <v>0.13</v>
      </c>
      <c r="Q1891" s="42">
        <v>0</v>
      </c>
      <c r="R1891" s="42">
        <v>0</v>
      </c>
      <c r="S1891" s="42">
        <f>N1891</f>
        <v>1937.62</v>
      </c>
      <c r="T1891" s="38">
        <v>5000</v>
      </c>
      <c r="U1891" s="14">
        <f>S1891/H1891</f>
        <v>0.37288957571162168</v>
      </c>
      <c r="V1891" s="19"/>
      <c r="W1891" s="19"/>
      <c r="X1891" s="37" t="s">
        <v>3471</v>
      </c>
    </row>
    <row r="1892" spans="1:37" s="3" customFormat="1" ht="16.5" customHeight="1">
      <c r="A1892" s="38">
        <v>555</v>
      </c>
      <c r="B1892" s="39">
        <v>40712</v>
      </c>
      <c r="C1892" s="38">
        <v>10303870</v>
      </c>
      <c r="D1892" s="40" t="s">
        <v>1694</v>
      </c>
      <c r="E1892" s="38">
        <v>1</v>
      </c>
      <c r="F1892" s="38">
        <v>78</v>
      </c>
      <c r="G1892" s="38" t="s">
        <v>23</v>
      </c>
      <c r="H1892" s="42">
        <v>3247.86</v>
      </c>
      <c r="I1892" s="55"/>
      <c r="J1892" s="44">
        <v>43493</v>
      </c>
      <c r="K1892" s="42">
        <v>0</v>
      </c>
      <c r="L1892" s="42">
        <v>2036.37</v>
      </c>
      <c r="M1892" s="44">
        <v>45138</v>
      </c>
      <c r="N1892" s="42">
        <f>H1892-K1892-L1892</f>
        <v>1211.4900000000002</v>
      </c>
      <c r="O1892" s="42">
        <v>0</v>
      </c>
      <c r="P1892" s="45">
        <v>0.13</v>
      </c>
      <c r="Q1892" s="42">
        <v>0</v>
      </c>
      <c r="R1892" s="42">
        <v>0</v>
      </c>
      <c r="S1892" s="42">
        <v>1211.49</v>
      </c>
      <c r="T1892" s="38">
        <v>2101</v>
      </c>
      <c r="U1892" s="14">
        <f>S1892/H1892</f>
        <v>0.37301176774860983</v>
      </c>
      <c r="V1892" s="19"/>
      <c r="W1892" s="19"/>
      <c r="X1892" s="37" t="s">
        <v>3467</v>
      </c>
    </row>
    <row r="1893" spans="1:37" s="3" customFormat="1" ht="16.5" customHeight="1">
      <c r="A1893" s="38">
        <v>216</v>
      </c>
      <c r="B1893" s="39">
        <v>10736</v>
      </c>
      <c r="C1893" s="38">
        <v>10284416</v>
      </c>
      <c r="D1893" s="40" t="s">
        <v>464</v>
      </c>
      <c r="E1893" s="31">
        <v>400</v>
      </c>
      <c r="F1893" s="38">
        <v>82</v>
      </c>
      <c r="G1893" s="38" t="s">
        <v>23</v>
      </c>
      <c r="H1893" s="42">
        <v>9652</v>
      </c>
      <c r="I1893" s="49"/>
      <c r="J1893" s="44">
        <v>43367</v>
      </c>
      <c r="K1893" s="42">
        <v>0</v>
      </c>
      <c r="L1893" s="42">
        <v>6049.2</v>
      </c>
      <c r="M1893" s="44">
        <v>45107</v>
      </c>
      <c r="N1893" s="42">
        <f>H1893-K1893-L1893</f>
        <v>3602.8</v>
      </c>
      <c r="O1893" s="42">
        <v>0</v>
      </c>
      <c r="P1893" s="45">
        <v>0.13</v>
      </c>
      <c r="Q1893" s="42">
        <v>0</v>
      </c>
      <c r="R1893" s="42">
        <v>0</v>
      </c>
      <c r="S1893" s="42">
        <f>N1893-R1893</f>
        <v>3602.8</v>
      </c>
      <c r="T1893" s="38">
        <v>2506</v>
      </c>
      <c r="U1893" s="14">
        <f>S1893/H1893</f>
        <v>0.37326978864484045</v>
      </c>
      <c r="V1893" s="19"/>
      <c r="W1893" s="19"/>
      <c r="X1893" s="37" t="s">
        <v>3461</v>
      </c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</row>
    <row r="1894" spans="1:37" s="3" customFormat="1" ht="16.5" customHeight="1">
      <c r="A1894" s="38">
        <v>213</v>
      </c>
      <c r="B1894" s="39">
        <v>10736</v>
      </c>
      <c r="C1894" s="38">
        <v>10284410</v>
      </c>
      <c r="D1894" s="40" t="s">
        <v>343</v>
      </c>
      <c r="E1894" s="31">
        <v>6</v>
      </c>
      <c r="F1894" s="38">
        <v>82</v>
      </c>
      <c r="G1894" s="38" t="s">
        <v>23</v>
      </c>
      <c r="H1894" s="42">
        <v>2280</v>
      </c>
      <c r="I1894" s="49"/>
      <c r="J1894" s="44">
        <v>43367</v>
      </c>
      <c r="K1894" s="42">
        <v>0</v>
      </c>
      <c r="L1894" s="42">
        <v>1428.91</v>
      </c>
      <c r="M1894" s="44">
        <v>45107</v>
      </c>
      <c r="N1894" s="42">
        <f>H1894-K1894-L1894</f>
        <v>851.08999999999992</v>
      </c>
      <c r="O1894" s="42">
        <v>0</v>
      </c>
      <c r="P1894" s="45">
        <v>0.13</v>
      </c>
      <c r="Q1894" s="42">
        <v>0</v>
      </c>
      <c r="R1894" s="42">
        <v>0</v>
      </c>
      <c r="S1894" s="42">
        <f>N1894-R1894</f>
        <v>851.08999999999992</v>
      </c>
      <c r="T1894" s="38">
        <v>2506</v>
      </c>
      <c r="U1894" s="14">
        <f>S1894/H1894</f>
        <v>0.37328508771929819</v>
      </c>
      <c r="V1894" s="19"/>
      <c r="W1894" s="19"/>
      <c r="X1894" s="37" t="s">
        <v>3461</v>
      </c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</row>
    <row r="1895" spans="1:37" s="3" customFormat="1" ht="16.5" customHeight="1">
      <c r="A1895" s="38">
        <v>69</v>
      </c>
      <c r="B1895" s="39">
        <v>10705</v>
      </c>
      <c r="C1895" s="38">
        <v>10279228</v>
      </c>
      <c r="D1895" s="40" t="s">
        <v>87</v>
      </c>
      <c r="E1895" s="38">
        <v>11</v>
      </c>
      <c r="F1895" s="38">
        <v>81</v>
      </c>
      <c r="G1895" s="38" t="s">
        <v>23</v>
      </c>
      <c r="H1895" s="42">
        <v>21623.91</v>
      </c>
      <c r="I1895" s="57"/>
      <c r="J1895" s="44">
        <v>43401</v>
      </c>
      <c r="K1895" s="42">
        <v>0</v>
      </c>
      <c r="L1895" s="42">
        <v>13549.6</v>
      </c>
      <c r="M1895" s="44">
        <v>45199</v>
      </c>
      <c r="N1895" s="42">
        <v>8074.31</v>
      </c>
      <c r="O1895" s="42">
        <v>0</v>
      </c>
      <c r="P1895" s="45">
        <v>0.13</v>
      </c>
      <c r="Q1895" s="42">
        <v>0</v>
      </c>
      <c r="R1895" s="42">
        <v>0</v>
      </c>
      <c r="S1895" s="42">
        <v>8074.31</v>
      </c>
      <c r="T1895" s="38">
        <v>2506</v>
      </c>
      <c r="U1895" s="14">
        <f>S1895/H1895</f>
        <v>0.37339731806134968</v>
      </c>
      <c r="V1895" s="19"/>
      <c r="W1895" s="19"/>
      <c r="X1895" s="37" t="s">
        <v>3456</v>
      </c>
    </row>
    <row r="1896" spans="1:37" s="3" customFormat="1" ht="16.5" customHeight="1">
      <c r="A1896" s="38">
        <v>81</v>
      </c>
      <c r="B1896" s="39">
        <v>50099</v>
      </c>
      <c r="C1896" s="38">
        <v>10297450</v>
      </c>
      <c r="D1896" s="40" t="s">
        <v>901</v>
      </c>
      <c r="E1896" s="38">
        <v>1</v>
      </c>
      <c r="F1896" s="38">
        <v>60</v>
      </c>
      <c r="G1896" s="38" t="s">
        <v>23</v>
      </c>
      <c r="H1896" s="42">
        <v>1002.08</v>
      </c>
      <c r="I1896" s="2"/>
      <c r="J1896" s="44">
        <v>43827</v>
      </c>
      <c r="K1896" s="42">
        <v>0</v>
      </c>
      <c r="L1896" s="42">
        <v>618.76</v>
      </c>
      <c r="M1896" s="44">
        <v>45016</v>
      </c>
      <c r="N1896" s="42">
        <f>H1896-K1896-L1896</f>
        <v>383.32000000000005</v>
      </c>
      <c r="O1896" s="42">
        <v>10</v>
      </c>
      <c r="P1896" s="45">
        <v>0.13</v>
      </c>
      <c r="Q1896" s="42">
        <v>1.1499999999999999</v>
      </c>
      <c r="R1896" s="42">
        <v>8.85</v>
      </c>
      <c r="S1896" s="42">
        <v>374.47</v>
      </c>
      <c r="T1896" s="38">
        <v>5000</v>
      </c>
      <c r="U1896" s="14">
        <f>S1896/H1896</f>
        <v>0.37369271914418012</v>
      </c>
      <c r="V1896" s="19"/>
      <c r="W1896" s="19"/>
      <c r="X1896" s="37" t="s">
        <v>3468</v>
      </c>
    </row>
    <row r="1897" spans="1:37" s="3" customFormat="1" ht="16.5" customHeight="1">
      <c r="A1897" s="38"/>
      <c r="B1897" s="82">
        <v>40708</v>
      </c>
      <c r="C1897" s="82">
        <v>10278863</v>
      </c>
      <c r="D1897" s="86" t="s">
        <v>584</v>
      </c>
      <c r="E1897" s="85">
        <v>1</v>
      </c>
      <c r="F1897" s="85">
        <v>120</v>
      </c>
      <c r="G1897" s="85" t="s">
        <v>21</v>
      </c>
      <c r="H1897" s="42">
        <v>621609.73</v>
      </c>
      <c r="I1897" s="79"/>
      <c r="J1897" s="44">
        <v>42521</v>
      </c>
      <c r="K1897" s="42">
        <v>0</v>
      </c>
      <c r="L1897" s="42">
        <v>388765.14</v>
      </c>
      <c r="M1897" s="44">
        <v>44926</v>
      </c>
      <c r="N1897" s="42">
        <v>232844.59</v>
      </c>
      <c r="O1897" s="42">
        <v>0</v>
      </c>
      <c r="P1897" s="45">
        <v>0.13</v>
      </c>
      <c r="Q1897" s="42">
        <v>0</v>
      </c>
      <c r="R1897" s="42">
        <v>0</v>
      </c>
      <c r="S1897" s="42">
        <v>232844.59</v>
      </c>
      <c r="T1897" s="85">
        <v>5000</v>
      </c>
      <c r="U1897" s="14">
        <v>0.37458324534270082</v>
      </c>
      <c r="V1897" s="19" t="s">
        <v>3493</v>
      </c>
      <c r="W1897" s="19">
        <v>-2009.8</v>
      </c>
      <c r="X1897" s="37" t="s">
        <v>3467</v>
      </c>
    </row>
    <row r="1898" spans="1:37" s="3" customFormat="1" ht="16.5" customHeight="1">
      <c r="A1898" s="38">
        <v>5</v>
      </c>
      <c r="B1898" s="39">
        <v>10727</v>
      </c>
      <c r="C1898" s="38">
        <v>10311510</v>
      </c>
      <c r="D1898" s="40" t="s">
        <v>2382</v>
      </c>
      <c r="E1898" s="38">
        <v>1</v>
      </c>
      <c r="F1898" s="38">
        <v>120</v>
      </c>
      <c r="G1898" s="38" t="s">
        <v>21</v>
      </c>
      <c r="H1898" s="42">
        <v>151811.96</v>
      </c>
      <c r="I1898" s="2"/>
      <c r="J1898" s="44">
        <v>42625</v>
      </c>
      <c r="K1898" s="42">
        <v>0</v>
      </c>
      <c r="L1898" s="42">
        <v>94945.57</v>
      </c>
      <c r="M1898" s="44">
        <v>45046</v>
      </c>
      <c r="N1898" s="42">
        <f>H1898-K1898-L1898</f>
        <v>56866.389999999985</v>
      </c>
      <c r="O1898" s="42">
        <v>0</v>
      </c>
      <c r="P1898" s="45">
        <v>0.13</v>
      </c>
      <c r="Q1898" s="42">
        <v>0</v>
      </c>
      <c r="R1898" s="42">
        <v>0</v>
      </c>
      <c r="S1898" s="42">
        <v>56866.39</v>
      </c>
      <c r="T1898" s="38">
        <v>5000</v>
      </c>
      <c r="U1898" s="14">
        <f>S1898/H1898</f>
        <v>0.37458438715895642</v>
      </c>
      <c r="V1898" s="19"/>
      <c r="W1898" s="19"/>
      <c r="X1898" s="37" t="s">
        <v>3471</v>
      </c>
    </row>
    <row r="1899" spans="1:37" s="3" customFormat="1" ht="16.5" customHeight="1">
      <c r="A1899" s="38">
        <v>279</v>
      </c>
      <c r="B1899" s="39">
        <v>10741</v>
      </c>
      <c r="C1899" s="38">
        <v>10281798</v>
      </c>
      <c r="D1899" s="40" t="s">
        <v>493</v>
      </c>
      <c r="E1899" s="38">
        <v>1</v>
      </c>
      <c r="F1899" s="38">
        <v>120</v>
      </c>
      <c r="G1899" s="38" t="s">
        <v>262</v>
      </c>
      <c r="H1899" s="42">
        <v>112820.75</v>
      </c>
      <c r="I1899" s="55"/>
      <c r="J1899" s="44">
        <v>42735</v>
      </c>
      <c r="K1899" s="42">
        <v>0</v>
      </c>
      <c r="L1899" s="42">
        <v>70559.789999999994</v>
      </c>
      <c r="M1899" s="44">
        <v>45138</v>
      </c>
      <c r="N1899" s="42">
        <f>H1899-K1899-L1899</f>
        <v>42260.960000000006</v>
      </c>
      <c r="O1899" s="42">
        <v>0</v>
      </c>
      <c r="P1899" s="45">
        <v>0.13</v>
      </c>
      <c r="Q1899" s="42">
        <v>0</v>
      </c>
      <c r="R1899" s="42">
        <v>0</v>
      </c>
      <c r="S1899" s="42">
        <f>N1899-R1899</f>
        <v>42260.960000000006</v>
      </c>
      <c r="T1899" s="38">
        <v>5000</v>
      </c>
      <c r="U1899" s="14">
        <f>S1899/H1899</f>
        <v>0.37458499433836423</v>
      </c>
      <c r="V1899" s="19"/>
      <c r="W1899" s="19"/>
      <c r="X1899" s="37" t="s">
        <v>3462</v>
      </c>
    </row>
    <row r="1900" spans="1:37" s="3" customFormat="1" ht="16.5" customHeight="1">
      <c r="A1900" s="38">
        <v>280</v>
      </c>
      <c r="B1900" s="39">
        <v>10741</v>
      </c>
      <c r="C1900" s="38">
        <v>10281799</v>
      </c>
      <c r="D1900" s="40" t="s">
        <v>495</v>
      </c>
      <c r="E1900" s="38">
        <v>1</v>
      </c>
      <c r="F1900" s="38">
        <v>120</v>
      </c>
      <c r="G1900" s="38" t="s">
        <v>262</v>
      </c>
      <c r="H1900" s="42">
        <v>56603.77</v>
      </c>
      <c r="I1900" s="55"/>
      <c r="J1900" s="44">
        <v>42735</v>
      </c>
      <c r="K1900" s="42">
        <v>0</v>
      </c>
      <c r="L1900" s="42">
        <v>35400.78</v>
      </c>
      <c r="M1900" s="44">
        <v>45138</v>
      </c>
      <c r="N1900" s="42">
        <f>H1900-K1900-L1900</f>
        <v>21202.989999999998</v>
      </c>
      <c r="O1900" s="42">
        <v>0</v>
      </c>
      <c r="P1900" s="45">
        <v>0.13</v>
      </c>
      <c r="Q1900" s="42">
        <v>0</v>
      </c>
      <c r="R1900" s="42">
        <v>0</v>
      </c>
      <c r="S1900" s="42">
        <f>N1900-R1900</f>
        <v>21202.989999999998</v>
      </c>
      <c r="T1900" s="38">
        <v>5000</v>
      </c>
      <c r="U1900" s="14">
        <f>S1900/H1900</f>
        <v>0.3745861803904581</v>
      </c>
      <c r="V1900" s="19"/>
      <c r="W1900" s="19"/>
      <c r="X1900" s="37" t="s">
        <v>3462</v>
      </c>
    </row>
    <row r="1901" spans="1:37" s="3" customFormat="1" ht="16.5" customHeight="1">
      <c r="A1901" s="38">
        <v>591</v>
      </c>
      <c r="B1901" s="39">
        <v>10736</v>
      </c>
      <c r="C1901" s="38">
        <v>10284220</v>
      </c>
      <c r="D1901" s="40" t="s">
        <v>1487</v>
      </c>
      <c r="E1901" s="38">
        <v>1</v>
      </c>
      <c r="F1901" s="38">
        <v>120</v>
      </c>
      <c r="G1901" s="38" t="s">
        <v>262</v>
      </c>
      <c r="H1901" s="42">
        <v>114744.19</v>
      </c>
      <c r="I1901" s="55"/>
      <c r="J1901" s="44">
        <v>42759</v>
      </c>
      <c r="K1901" s="42">
        <v>0</v>
      </c>
      <c r="L1901" s="42">
        <v>70854.460000000006</v>
      </c>
      <c r="M1901" s="44">
        <v>45138</v>
      </c>
      <c r="N1901" s="42">
        <f>H1901-K1901-L1901</f>
        <v>43889.729999999996</v>
      </c>
      <c r="O1901" s="42">
        <v>1000</v>
      </c>
      <c r="P1901" s="45">
        <v>0.13</v>
      </c>
      <c r="Q1901" s="42">
        <v>115.04</v>
      </c>
      <c r="R1901" s="42">
        <v>884.96</v>
      </c>
      <c r="S1901" s="42">
        <v>43004.77</v>
      </c>
      <c r="T1901" s="38">
        <v>5000</v>
      </c>
      <c r="U1901" s="14">
        <f>S1901/H1901</f>
        <v>0.37478821367774695</v>
      </c>
      <c r="V1901" s="19"/>
      <c r="W1901" s="19"/>
      <c r="X1901" s="37" t="s">
        <v>3461</v>
      </c>
    </row>
    <row r="1902" spans="1:37" s="3" customFormat="1" ht="16.5" customHeight="1">
      <c r="A1902" s="38">
        <v>121</v>
      </c>
      <c r="B1902" s="39">
        <v>50099</v>
      </c>
      <c r="C1902" s="38">
        <v>10297320</v>
      </c>
      <c r="D1902" s="40" t="s">
        <v>732</v>
      </c>
      <c r="E1902" s="38">
        <v>222</v>
      </c>
      <c r="F1902" s="38">
        <v>92</v>
      </c>
      <c r="G1902" s="38" t="s">
        <v>23</v>
      </c>
      <c r="H1902" s="42">
        <v>113848.26</v>
      </c>
      <c r="I1902" s="2"/>
      <c r="J1902" s="44">
        <v>43065</v>
      </c>
      <c r="K1902" s="42">
        <v>0</v>
      </c>
      <c r="L1902" s="42">
        <v>71142.509999999995</v>
      </c>
      <c r="M1902" s="44">
        <v>45016</v>
      </c>
      <c r="N1902" s="42">
        <f>H1902-K1902-L1902</f>
        <v>42705.75</v>
      </c>
      <c r="O1902" s="42">
        <v>0</v>
      </c>
      <c r="P1902" s="45">
        <v>0.13</v>
      </c>
      <c r="Q1902" s="42">
        <v>0</v>
      </c>
      <c r="R1902" s="42">
        <v>0</v>
      </c>
      <c r="S1902" s="42">
        <v>42705.75</v>
      </c>
      <c r="T1902" s="38">
        <v>5000</v>
      </c>
      <c r="U1902" s="14">
        <f>S1902/H1902</f>
        <v>0.37511113476833113</v>
      </c>
      <c r="V1902" s="19"/>
      <c r="W1902" s="19"/>
      <c r="X1902" s="37" t="s">
        <v>3468</v>
      </c>
    </row>
    <row r="1903" spans="1:37" s="3" customFormat="1" ht="16.5" customHeight="1">
      <c r="A1903" s="38">
        <v>136</v>
      </c>
      <c r="B1903" s="39">
        <v>10741</v>
      </c>
      <c r="C1903" s="38">
        <v>10282171</v>
      </c>
      <c r="D1903" s="40" t="s">
        <v>1842</v>
      </c>
      <c r="E1903" s="38">
        <v>39</v>
      </c>
      <c r="F1903" s="38">
        <v>85</v>
      </c>
      <c r="G1903" s="38" t="s">
        <v>23</v>
      </c>
      <c r="H1903" s="42">
        <v>76666.59</v>
      </c>
      <c r="I1903" s="2"/>
      <c r="J1903" s="44">
        <v>43277</v>
      </c>
      <c r="K1903" s="42">
        <v>0</v>
      </c>
      <c r="L1903" s="42">
        <v>47847.37</v>
      </c>
      <c r="M1903" s="44">
        <v>45077</v>
      </c>
      <c r="N1903" s="42">
        <f>H1903-K1903-L1903</f>
        <v>28819.219999999994</v>
      </c>
      <c r="O1903" s="42">
        <v>0</v>
      </c>
      <c r="P1903" s="45">
        <v>0.13</v>
      </c>
      <c r="Q1903" s="42">
        <v>0</v>
      </c>
      <c r="R1903" s="42">
        <v>0</v>
      </c>
      <c r="S1903" s="42">
        <f>N1903-R1903</f>
        <v>28819.219999999994</v>
      </c>
      <c r="T1903" s="38">
        <v>2506</v>
      </c>
      <c r="U1903" s="14">
        <f>S1903/H1903</f>
        <v>0.37590324546846282</v>
      </c>
      <c r="V1903" s="19"/>
      <c r="W1903" s="19"/>
      <c r="X1903" s="37" t="s">
        <v>3462</v>
      </c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</row>
    <row r="1904" spans="1:37" s="3" customFormat="1" ht="16.5" customHeight="1">
      <c r="A1904" s="38">
        <v>282</v>
      </c>
      <c r="B1904" s="39">
        <v>10800</v>
      </c>
      <c r="C1904" s="38">
        <v>10314845</v>
      </c>
      <c r="D1904" s="40" t="s">
        <v>1170</v>
      </c>
      <c r="E1904" s="38">
        <v>1</v>
      </c>
      <c r="F1904" s="38">
        <v>89</v>
      </c>
      <c r="G1904" s="38" t="s">
        <v>23</v>
      </c>
      <c r="H1904" s="42">
        <v>2142</v>
      </c>
      <c r="I1904" s="2"/>
      <c r="J1904" s="44">
        <v>43129</v>
      </c>
      <c r="K1904" s="42">
        <v>0</v>
      </c>
      <c r="L1904" s="42">
        <v>1336.52</v>
      </c>
      <c r="M1904" s="44">
        <v>45016</v>
      </c>
      <c r="N1904" s="42">
        <f>H1904-K1904-L1904</f>
        <v>805.48</v>
      </c>
      <c r="O1904" s="42">
        <v>0</v>
      </c>
      <c r="P1904" s="45">
        <v>0.13</v>
      </c>
      <c r="Q1904" s="42">
        <v>0</v>
      </c>
      <c r="R1904" s="42">
        <v>0</v>
      </c>
      <c r="S1904" s="42">
        <f>N1904-R1904</f>
        <v>805.48</v>
      </c>
      <c r="T1904" s="38">
        <v>2505</v>
      </c>
      <c r="U1904" s="14">
        <f>S1904/H1904</f>
        <v>0.37604108309990664</v>
      </c>
      <c r="V1904" s="19"/>
      <c r="W1904" s="19"/>
      <c r="X1904" s="37" t="s">
        <v>3465</v>
      </c>
    </row>
    <row r="1905" spans="1:37" s="3" customFormat="1" ht="16.5" customHeight="1">
      <c r="A1905" s="38">
        <v>304</v>
      </c>
      <c r="B1905" s="39">
        <v>10800</v>
      </c>
      <c r="C1905" s="38">
        <v>10314884</v>
      </c>
      <c r="D1905" s="40" t="s">
        <v>2741</v>
      </c>
      <c r="E1905" s="38">
        <v>449</v>
      </c>
      <c r="F1905" s="38">
        <v>89</v>
      </c>
      <c r="G1905" s="38" t="s">
        <v>23</v>
      </c>
      <c r="H1905" s="42">
        <v>13679.54</v>
      </c>
      <c r="I1905" s="2"/>
      <c r="J1905" s="44">
        <v>43129</v>
      </c>
      <c r="K1905" s="42">
        <v>0</v>
      </c>
      <c r="L1905" s="42">
        <v>8535.2900000000009</v>
      </c>
      <c r="M1905" s="44">
        <v>45016</v>
      </c>
      <c r="N1905" s="42">
        <f>H1905-K1905-L1905</f>
        <v>5144.25</v>
      </c>
      <c r="O1905" s="42">
        <v>0</v>
      </c>
      <c r="P1905" s="45">
        <v>0.13</v>
      </c>
      <c r="Q1905" s="42">
        <v>0</v>
      </c>
      <c r="R1905" s="42">
        <v>0</v>
      </c>
      <c r="S1905" s="42">
        <f>N1905-R1905</f>
        <v>5144.25</v>
      </c>
      <c r="T1905" s="38">
        <v>2505</v>
      </c>
      <c r="U1905" s="14">
        <f>S1905/H1905</f>
        <v>0.37605431176779336</v>
      </c>
      <c r="V1905" s="19"/>
      <c r="W1905" s="19"/>
      <c r="X1905" s="37" t="s">
        <v>3465</v>
      </c>
    </row>
    <row r="1906" spans="1:37" s="3" customFormat="1" ht="16.5" customHeight="1">
      <c r="A1906" s="38">
        <v>295</v>
      </c>
      <c r="B1906" s="39">
        <v>10800</v>
      </c>
      <c r="C1906" s="38">
        <v>10314859</v>
      </c>
      <c r="D1906" s="40" t="s">
        <v>2741</v>
      </c>
      <c r="E1906" s="38">
        <v>490</v>
      </c>
      <c r="F1906" s="38">
        <v>89</v>
      </c>
      <c r="G1906" s="38" t="s">
        <v>23</v>
      </c>
      <c r="H1906" s="42">
        <v>14919.96</v>
      </c>
      <c r="I1906" s="2"/>
      <c r="J1906" s="44">
        <v>43129</v>
      </c>
      <c r="K1906" s="42">
        <v>0</v>
      </c>
      <c r="L1906" s="42">
        <v>9309.19</v>
      </c>
      <c r="M1906" s="44">
        <v>45016</v>
      </c>
      <c r="N1906" s="42">
        <f>H1906-K1906-L1906</f>
        <v>5610.7699999999986</v>
      </c>
      <c r="O1906" s="42">
        <v>0</v>
      </c>
      <c r="P1906" s="45">
        <v>0.13</v>
      </c>
      <c r="Q1906" s="42">
        <v>0</v>
      </c>
      <c r="R1906" s="42">
        <v>0</v>
      </c>
      <c r="S1906" s="42">
        <f>N1906-R1906</f>
        <v>5610.7699999999986</v>
      </c>
      <c r="T1906" s="38">
        <v>2505</v>
      </c>
      <c r="U1906" s="14">
        <f>S1906/H1906</f>
        <v>0.37605797870771762</v>
      </c>
      <c r="V1906" s="19"/>
      <c r="W1906" s="19"/>
      <c r="X1906" s="37" t="s">
        <v>3465</v>
      </c>
    </row>
    <row r="1907" spans="1:37" s="3" customFormat="1" ht="16.5" customHeight="1">
      <c r="A1907" s="38">
        <v>294</v>
      </c>
      <c r="B1907" s="39">
        <v>10800</v>
      </c>
      <c r="C1907" s="38">
        <v>10314857</v>
      </c>
      <c r="D1907" s="40" t="s">
        <v>2741</v>
      </c>
      <c r="E1907" s="38">
        <v>500</v>
      </c>
      <c r="F1907" s="38">
        <v>89</v>
      </c>
      <c r="G1907" s="38" t="s">
        <v>23</v>
      </c>
      <c r="H1907" s="42">
        <v>15231.11</v>
      </c>
      <c r="I1907" s="2"/>
      <c r="J1907" s="44">
        <v>43129</v>
      </c>
      <c r="K1907" s="42">
        <v>0</v>
      </c>
      <c r="L1907" s="42">
        <v>9503.31</v>
      </c>
      <c r="M1907" s="44">
        <v>45016</v>
      </c>
      <c r="N1907" s="42">
        <f>H1907-K1907-L1907</f>
        <v>5727.8000000000011</v>
      </c>
      <c r="O1907" s="42">
        <v>0</v>
      </c>
      <c r="P1907" s="45">
        <v>0.13</v>
      </c>
      <c r="Q1907" s="42">
        <v>0</v>
      </c>
      <c r="R1907" s="42">
        <v>0</v>
      </c>
      <c r="S1907" s="42">
        <f>N1907-R1907</f>
        <v>5727.8000000000011</v>
      </c>
      <c r="T1907" s="38">
        <v>2505</v>
      </c>
      <c r="U1907" s="14">
        <f>S1907/H1907</f>
        <v>0.37605926291649139</v>
      </c>
      <c r="V1907" s="19"/>
      <c r="W1907" s="19"/>
      <c r="X1907" s="37" t="s">
        <v>3465</v>
      </c>
    </row>
    <row r="1908" spans="1:37" s="3" customFormat="1" ht="16.5" customHeight="1">
      <c r="A1908" s="38">
        <v>298</v>
      </c>
      <c r="B1908" s="39">
        <v>10800</v>
      </c>
      <c r="C1908" s="38">
        <v>10314868</v>
      </c>
      <c r="D1908" s="40" t="s">
        <v>2741</v>
      </c>
      <c r="E1908" s="38">
        <v>1000</v>
      </c>
      <c r="F1908" s="38">
        <v>89</v>
      </c>
      <c r="G1908" s="38" t="s">
        <v>23</v>
      </c>
      <c r="H1908" s="42">
        <v>30444.45</v>
      </c>
      <c r="I1908" s="2"/>
      <c r="J1908" s="44">
        <v>43129</v>
      </c>
      <c r="K1908" s="42">
        <v>0</v>
      </c>
      <c r="L1908" s="42">
        <v>18995.53</v>
      </c>
      <c r="M1908" s="44">
        <v>45016</v>
      </c>
      <c r="N1908" s="42">
        <f>H1908-K1908-L1908</f>
        <v>11448.920000000002</v>
      </c>
      <c r="O1908" s="42">
        <v>0</v>
      </c>
      <c r="P1908" s="45">
        <v>0.13</v>
      </c>
      <c r="Q1908" s="42">
        <v>0</v>
      </c>
      <c r="R1908" s="42">
        <v>0</v>
      </c>
      <c r="S1908" s="42">
        <f>N1908-R1908</f>
        <v>11448.920000000002</v>
      </c>
      <c r="T1908" s="38">
        <v>2505</v>
      </c>
      <c r="U1908" s="14">
        <f>S1908/H1908</f>
        <v>0.37605934743442571</v>
      </c>
      <c r="V1908" s="19"/>
      <c r="W1908" s="19"/>
      <c r="X1908" s="37" t="s">
        <v>3465</v>
      </c>
    </row>
    <row r="1909" spans="1:37" s="3" customFormat="1" ht="16.5" customHeight="1">
      <c r="A1909" s="38">
        <v>299</v>
      </c>
      <c r="B1909" s="39">
        <v>10800</v>
      </c>
      <c r="C1909" s="38">
        <v>10314869</v>
      </c>
      <c r="D1909" s="40" t="s">
        <v>2741</v>
      </c>
      <c r="E1909" s="38">
        <v>1000</v>
      </c>
      <c r="F1909" s="38">
        <v>89</v>
      </c>
      <c r="G1909" s="38" t="s">
        <v>23</v>
      </c>
      <c r="H1909" s="42">
        <v>30444.45</v>
      </c>
      <c r="I1909" s="2"/>
      <c r="J1909" s="44">
        <v>43129</v>
      </c>
      <c r="K1909" s="42">
        <v>0</v>
      </c>
      <c r="L1909" s="42">
        <v>18995.53</v>
      </c>
      <c r="M1909" s="44">
        <v>45016</v>
      </c>
      <c r="N1909" s="42">
        <f>H1909-K1909-L1909</f>
        <v>11448.920000000002</v>
      </c>
      <c r="O1909" s="42">
        <v>0</v>
      </c>
      <c r="P1909" s="45">
        <v>0.13</v>
      </c>
      <c r="Q1909" s="42">
        <v>0</v>
      </c>
      <c r="R1909" s="42">
        <v>0</v>
      </c>
      <c r="S1909" s="42">
        <f>N1909-R1909</f>
        <v>11448.920000000002</v>
      </c>
      <c r="T1909" s="38">
        <v>2505</v>
      </c>
      <c r="U1909" s="14">
        <f>S1909/H1909</f>
        <v>0.37605934743442571</v>
      </c>
      <c r="V1909" s="19"/>
      <c r="W1909" s="19"/>
      <c r="X1909" s="37" t="s">
        <v>3465</v>
      </c>
    </row>
    <row r="1910" spans="1:37" s="3" customFormat="1" ht="16.5" customHeight="1">
      <c r="A1910" s="38">
        <v>302</v>
      </c>
      <c r="B1910" s="39">
        <v>10800</v>
      </c>
      <c r="C1910" s="38">
        <v>10314874</v>
      </c>
      <c r="D1910" s="40" t="s">
        <v>2741</v>
      </c>
      <c r="E1910" s="38">
        <v>1000</v>
      </c>
      <c r="F1910" s="38">
        <v>89</v>
      </c>
      <c r="G1910" s="38" t="s">
        <v>23</v>
      </c>
      <c r="H1910" s="42">
        <v>30444.45</v>
      </c>
      <c r="I1910" s="2"/>
      <c r="J1910" s="44">
        <v>43129</v>
      </c>
      <c r="K1910" s="42">
        <v>0</v>
      </c>
      <c r="L1910" s="42">
        <v>18995.53</v>
      </c>
      <c r="M1910" s="44">
        <v>45016</v>
      </c>
      <c r="N1910" s="42">
        <f>H1910-K1910-L1910</f>
        <v>11448.920000000002</v>
      </c>
      <c r="O1910" s="42">
        <v>0</v>
      </c>
      <c r="P1910" s="45">
        <v>0.13</v>
      </c>
      <c r="Q1910" s="42">
        <v>0</v>
      </c>
      <c r="R1910" s="42">
        <v>0</v>
      </c>
      <c r="S1910" s="42">
        <f>N1910-R1910</f>
        <v>11448.920000000002</v>
      </c>
      <c r="T1910" s="38">
        <v>2505</v>
      </c>
      <c r="U1910" s="14">
        <f>S1910/H1910</f>
        <v>0.37605934743442571</v>
      </c>
      <c r="V1910" s="19"/>
      <c r="W1910" s="19"/>
      <c r="X1910" s="37" t="s">
        <v>3465</v>
      </c>
    </row>
    <row r="1911" spans="1:37" s="3" customFormat="1" ht="16.5" customHeight="1">
      <c r="A1911" s="38">
        <v>301</v>
      </c>
      <c r="B1911" s="39">
        <v>10800</v>
      </c>
      <c r="C1911" s="38">
        <v>10314871</v>
      </c>
      <c r="D1911" s="40" t="s">
        <v>2741</v>
      </c>
      <c r="E1911" s="38">
        <v>926</v>
      </c>
      <c r="F1911" s="38">
        <v>89</v>
      </c>
      <c r="G1911" s="38" t="s">
        <v>23</v>
      </c>
      <c r="H1911" s="42">
        <v>28195.67</v>
      </c>
      <c r="I1911" s="2"/>
      <c r="J1911" s="44">
        <v>43129</v>
      </c>
      <c r="K1911" s="42">
        <v>0</v>
      </c>
      <c r="L1911" s="42">
        <v>17592.419999999998</v>
      </c>
      <c r="M1911" s="44">
        <v>45016</v>
      </c>
      <c r="N1911" s="42">
        <f>H1911-K1911-L1911</f>
        <v>10603.25</v>
      </c>
      <c r="O1911" s="42">
        <v>0</v>
      </c>
      <c r="P1911" s="45">
        <v>0.13</v>
      </c>
      <c r="Q1911" s="42">
        <v>0</v>
      </c>
      <c r="R1911" s="42">
        <v>0</v>
      </c>
      <c r="S1911" s="42">
        <f>N1911-R1911</f>
        <v>10603.25</v>
      </c>
      <c r="T1911" s="38">
        <v>2505</v>
      </c>
      <c r="U1911" s="14">
        <f>S1911/H1911</f>
        <v>0.37605951552135491</v>
      </c>
      <c r="V1911" s="19"/>
      <c r="W1911" s="19"/>
      <c r="X1911" s="37" t="s">
        <v>3465</v>
      </c>
    </row>
    <row r="1912" spans="1:37" s="3" customFormat="1" ht="16.5" customHeight="1">
      <c r="A1912" s="38">
        <v>297</v>
      </c>
      <c r="B1912" s="39">
        <v>10800</v>
      </c>
      <c r="C1912" s="38">
        <v>10314866</v>
      </c>
      <c r="D1912" s="40" t="s">
        <v>2741</v>
      </c>
      <c r="E1912" s="38">
        <v>1000</v>
      </c>
      <c r="F1912" s="38">
        <v>89</v>
      </c>
      <c r="G1912" s="38" t="s">
        <v>23</v>
      </c>
      <c r="H1912" s="42">
        <v>30448.89</v>
      </c>
      <c r="I1912" s="2"/>
      <c r="J1912" s="44">
        <v>43129</v>
      </c>
      <c r="K1912" s="42">
        <v>0</v>
      </c>
      <c r="L1912" s="42">
        <v>18998.259999999998</v>
      </c>
      <c r="M1912" s="44">
        <v>45016</v>
      </c>
      <c r="N1912" s="42">
        <f>H1912-K1912-L1912</f>
        <v>11450.630000000001</v>
      </c>
      <c r="O1912" s="42">
        <v>0</v>
      </c>
      <c r="P1912" s="45">
        <v>0.13</v>
      </c>
      <c r="Q1912" s="42">
        <v>0</v>
      </c>
      <c r="R1912" s="42">
        <v>0</v>
      </c>
      <c r="S1912" s="42">
        <f>N1912-R1912</f>
        <v>11450.630000000001</v>
      </c>
      <c r="T1912" s="38">
        <v>2505</v>
      </c>
      <c r="U1912" s="14">
        <f>S1912/H1912</f>
        <v>0.37606067084875677</v>
      </c>
      <c r="V1912" s="19"/>
      <c r="W1912" s="19"/>
      <c r="X1912" s="37" t="s">
        <v>3465</v>
      </c>
    </row>
    <row r="1913" spans="1:37" s="3" customFormat="1" ht="16.5" customHeight="1">
      <c r="A1913" s="38">
        <v>296</v>
      </c>
      <c r="B1913" s="39">
        <v>10800</v>
      </c>
      <c r="C1913" s="38">
        <v>10314861</v>
      </c>
      <c r="D1913" s="40" t="s">
        <v>2741</v>
      </c>
      <c r="E1913" s="38">
        <v>1000</v>
      </c>
      <c r="F1913" s="38">
        <v>89</v>
      </c>
      <c r="G1913" s="38" t="s">
        <v>23</v>
      </c>
      <c r="H1913" s="42">
        <v>30451.11</v>
      </c>
      <c r="I1913" s="2"/>
      <c r="J1913" s="44">
        <v>43129</v>
      </c>
      <c r="K1913" s="42">
        <v>0</v>
      </c>
      <c r="L1913" s="42">
        <v>18999.63</v>
      </c>
      <c r="M1913" s="44">
        <v>45016</v>
      </c>
      <c r="N1913" s="42">
        <f>H1913-K1913-L1913</f>
        <v>11451.48</v>
      </c>
      <c r="O1913" s="42">
        <v>0</v>
      </c>
      <c r="P1913" s="45">
        <v>0.13</v>
      </c>
      <c r="Q1913" s="42">
        <v>0</v>
      </c>
      <c r="R1913" s="42">
        <v>0</v>
      </c>
      <c r="S1913" s="42">
        <f>N1913-R1913</f>
        <v>11451.48</v>
      </c>
      <c r="T1913" s="38">
        <v>2505</v>
      </c>
      <c r="U1913" s="14">
        <f>S1913/H1913</f>
        <v>0.37606116821357249</v>
      </c>
      <c r="V1913" s="19"/>
      <c r="W1913" s="19"/>
      <c r="X1913" s="37" t="s">
        <v>3465</v>
      </c>
    </row>
    <row r="1914" spans="1:37" s="3" customFormat="1" ht="16.5" customHeight="1">
      <c r="A1914" s="38">
        <v>303</v>
      </c>
      <c r="B1914" s="39">
        <v>10800</v>
      </c>
      <c r="C1914" s="38">
        <v>10314881</v>
      </c>
      <c r="D1914" s="40" t="s">
        <v>2741</v>
      </c>
      <c r="E1914" s="38">
        <v>1000</v>
      </c>
      <c r="F1914" s="38">
        <v>89</v>
      </c>
      <c r="G1914" s="38" t="s">
        <v>23</v>
      </c>
      <c r="H1914" s="42">
        <v>30451.11</v>
      </c>
      <c r="I1914" s="2"/>
      <c r="J1914" s="44">
        <v>43129</v>
      </c>
      <c r="K1914" s="42">
        <v>0</v>
      </c>
      <c r="L1914" s="42">
        <v>18999.63</v>
      </c>
      <c r="M1914" s="44">
        <v>45016</v>
      </c>
      <c r="N1914" s="42">
        <f>H1914-K1914-L1914</f>
        <v>11451.48</v>
      </c>
      <c r="O1914" s="42">
        <v>0</v>
      </c>
      <c r="P1914" s="45">
        <v>0.13</v>
      </c>
      <c r="Q1914" s="42">
        <v>0</v>
      </c>
      <c r="R1914" s="42">
        <v>0</v>
      </c>
      <c r="S1914" s="42">
        <f>N1914-R1914</f>
        <v>11451.48</v>
      </c>
      <c r="T1914" s="38">
        <v>2505</v>
      </c>
      <c r="U1914" s="14">
        <f>S1914/H1914</f>
        <v>0.37606116821357249</v>
      </c>
      <c r="V1914" s="19"/>
      <c r="W1914" s="19"/>
      <c r="X1914" s="37" t="s">
        <v>3465</v>
      </c>
    </row>
    <row r="1915" spans="1:37" s="3" customFormat="1" ht="16.5" customHeight="1">
      <c r="A1915" s="38">
        <v>300</v>
      </c>
      <c r="B1915" s="39">
        <v>10800</v>
      </c>
      <c r="C1915" s="38">
        <v>10314870</v>
      </c>
      <c r="D1915" s="40" t="s">
        <v>2741</v>
      </c>
      <c r="E1915" s="38">
        <v>459</v>
      </c>
      <c r="F1915" s="38">
        <v>89</v>
      </c>
      <c r="G1915" s="38" t="s">
        <v>23</v>
      </c>
      <c r="H1915" s="42">
        <v>13978.07</v>
      </c>
      <c r="I1915" s="2"/>
      <c r="J1915" s="44">
        <v>43129</v>
      </c>
      <c r="K1915" s="42">
        <v>0</v>
      </c>
      <c r="L1915" s="42">
        <v>8721.3799999999992</v>
      </c>
      <c r="M1915" s="44">
        <v>45016</v>
      </c>
      <c r="N1915" s="42">
        <f>H1915-K1915-L1915</f>
        <v>5256.6900000000005</v>
      </c>
      <c r="O1915" s="42">
        <v>0</v>
      </c>
      <c r="P1915" s="45">
        <v>0.13</v>
      </c>
      <c r="Q1915" s="42">
        <v>0</v>
      </c>
      <c r="R1915" s="42">
        <v>0</v>
      </c>
      <c r="S1915" s="42">
        <f>N1915-R1915</f>
        <v>5256.6900000000005</v>
      </c>
      <c r="T1915" s="38">
        <v>2505</v>
      </c>
      <c r="U1915" s="14">
        <f>S1915/H1915</f>
        <v>0.37606693914109751</v>
      </c>
      <c r="V1915" s="19"/>
      <c r="W1915" s="19"/>
      <c r="X1915" s="37" t="s">
        <v>3465</v>
      </c>
    </row>
    <row r="1916" spans="1:37" s="3" customFormat="1" ht="16.5" customHeight="1">
      <c r="A1916" s="38">
        <v>730</v>
      </c>
      <c r="B1916" s="39">
        <v>40709</v>
      </c>
      <c r="C1916" s="38">
        <v>10285326</v>
      </c>
      <c r="D1916" s="40" t="s">
        <v>877</v>
      </c>
      <c r="E1916" s="58">
        <v>1</v>
      </c>
      <c r="F1916" s="38">
        <v>66</v>
      </c>
      <c r="G1916" s="38" t="s">
        <v>23</v>
      </c>
      <c r="H1916" s="42">
        <v>1129.3599999999999</v>
      </c>
      <c r="I1916" s="57"/>
      <c r="J1916" s="44">
        <v>43858</v>
      </c>
      <c r="K1916" s="42">
        <v>0</v>
      </c>
      <c r="L1916" s="42">
        <v>704.28</v>
      </c>
      <c r="M1916" s="44">
        <v>45199</v>
      </c>
      <c r="N1916" s="42">
        <f>H1916-K1916-L1916</f>
        <v>425.07999999999993</v>
      </c>
      <c r="O1916" s="42">
        <v>0</v>
      </c>
      <c r="P1916" s="45">
        <v>0.13</v>
      </c>
      <c r="Q1916" s="42">
        <v>0</v>
      </c>
      <c r="R1916" s="42">
        <v>0</v>
      </c>
      <c r="S1916" s="42">
        <f>N1916-R1916</f>
        <v>425.07999999999993</v>
      </c>
      <c r="T1916" s="38">
        <v>5000</v>
      </c>
      <c r="U1916" s="14">
        <f>S1916/H1916</f>
        <v>0.37639016788269458</v>
      </c>
      <c r="V1916" s="19"/>
      <c r="W1916" s="19"/>
      <c r="X1916" s="37" t="s">
        <v>3467</v>
      </c>
    </row>
    <row r="1917" spans="1:37" s="3" customFormat="1" ht="16.5" customHeight="1">
      <c r="A1917" s="38">
        <v>239</v>
      </c>
      <c r="B1917" s="39">
        <v>10736</v>
      </c>
      <c r="C1917" s="38">
        <v>10284583</v>
      </c>
      <c r="D1917" s="40" t="s">
        <v>1988</v>
      </c>
      <c r="E1917" s="31">
        <v>4</v>
      </c>
      <c r="F1917" s="38">
        <v>81</v>
      </c>
      <c r="G1917" s="38" t="s">
        <v>23</v>
      </c>
      <c r="H1917" s="42">
        <v>4786.32</v>
      </c>
      <c r="I1917" s="49"/>
      <c r="J1917" s="44">
        <v>43400</v>
      </c>
      <c r="K1917" s="42">
        <v>0</v>
      </c>
      <c r="L1917" s="42">
        <v>2983.91</v>
      </c>
      <c r="M1917" s="44">
        <v>45107</v>
      </c>
      <c r="N1917" s="42">
        <f>H1917-K1917-L1917</f>
        <v>1802.4099999999999</v>
      </c>
      <c r="O1917" s="42">
        <v>0</v>
      </c>
      <c r="P1917" s="45">
        <v>0.13</v>
      </c>
      <c r="Q1917" s="42">
        <v>0</v>
      </c>
      <c r="R1917" s="42">
        <v>0</v>
      </c>
      <c r="S1917" s="42">
        <f>N1917-R1917</f>
        <v>1802.4099999999999</v>
      </c>
      <c r="T1917" s="38">
        <v>2101</v>
      </c>
      <c r="U1917" s="14">
        <f>S1917/H1917</f>
        <v>0.3765753230038944</v>
      </c>
      <c r="V1917" s="19"/>
      <c r="W1917" s="19"/>
      <c r="X1917" s="37" t="s">
        <v>3461</v>
      </c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</row>
    <row r="1918" spans="1:37" s="3" customFormat="1" ht="16.5" customHeight="1">
      <c r="A1918" s="38">
        <v>133</v>
      </c>
      <c r="B1918" s="39">
        <v>50099</v>
      </c>
      <c r="C1918" s="38">
        <v>10297815</v>
      </c>
      <c r="D1918" s="40" t="s">
        <v>1633</v>
      </c>
      <c r="E1918" s="38">
        <v>1</v>
      </c>
      <c r="F1918" s="38">
        <v>1</v>
      </c>
      <c r="G1918" s="38" t="s">
        <v>21</v>
      </c>
      <c r="H1918" s="42">
        <v>15304.28</v>
      </c>
      <c r="I1918" s="2"/>
      <c r="J1918" s="44">
        <v>43829</v>
      </c>
      <c r="K1918" s="42">
        <v>0</v>
      </c>
      <c r="L1918" s="42">
        <v>9450.44</v>
      </c>
      <c r="M1918" s="44">
        <v>45016</v>
      </c>
      <c r="N1918" s="42">
        <f>H1918-K1918-L1918</f>
        <v>5853.84</v>
      </c>
      <c r="O1918" s="42">
        <v>100</v>
      </c>
      <c r="P1918" s="45">
        <v>0.13</v>
      </c>
      <c r="Q1918" s="42">
        <v>11.5</v>
      </c>
      <c r="R1918" s="42">
        <v>88.5</v>
      </c>
      <c r="S1918" s="42">
        <v>5765.34</v>
      </c>
      <c r="T1918" s="38">
        <v>5000</v>
      </c>
      <c r="U1918" s="14">
        <f>S1918/H1918</f>
        <v>0.37671422634713947</v>
      </c>
      <c r="V1918" s="19"/>
      <c r="W1918" s="19"/>
      <c r="X1918" s="37" t="s">
        <v>3468</v>
      </c>
    </row>
    <row r="1919" spans="1:37" s="3" customFormat="1" ht="16.5" customHeight="1">
      <c r="A1919" s="38">
        <v>188</v>
      </c>
      <c r="B1919" s="39">
        <v>10743</v>
      </c>
      <c r="C1919" s="38">
        <v>10299881</v>
      </c>
      <c r="D1919" s="40" t="s">
        <v>117</v>
      </c>
      <c r="E1919" s="58">
        <v>1</v>
      </c>
      <c r="F1919" s="38">
        <v>67</v>
      </c>
      <c r="G1919" s="38" t="s">
        <v>23</v>
      </c>
      <c r="H1919" s="42">
        <v>4188.03</v>
      </c>
      <c r="I1919" s="57"/>
      <c r="J1919" s="44">
        <v>43827</v>
      </c>
      <c r="K1919" s="42">
        <v>0</v>
      </c>
      <c r="L1919" s="42">
        <v>2604.85</v>
      </c>
      <c r="M1919" s="44">
        <v>45199</v>
      </c>
      <c r="N1919" s="42">
        <f>H1919-L1919</f>
        <v>1583.1799999999998</v>
      </c>
      <c r="O1919" s="42">
        <v>0</v>
      </c>
      <c r="P1919" s="45">
        <v>0.13</v>
      </c>
      <c r="Q1919" s="42">
        <v>0</v>
      </c>
      <c r="R1919" s="42">
        <v>0</v>
      </c>
      <c r="S1919" s="42">
        <f>N1919</f>
        <v>1583.1799999999998</v>
      </c>
      <c r="T1919" s="38">
        <v>2102</v>
      </c>
      <c r="U1919" s="14">
        <f>S1919/H1919</f>
        <v>0.37802499026988823</v>
      </c>
      <c r="V1919" s="19"/>
      <c r="W1919" s="19"/>
      <c r="X1919" s="37" t="s">
        <v>3463</v>
      </c>
    </row>
    <row r="1920" spans="1:37" s="3" customFormat="1" ht="16.5" customHeight="1">
      <c r="A1920" s="38">
        <v>289</v>
      </c>
      <c r="B1920" s="39">
        <v>40704</v>
      </c>
      <c r="C1920" s="38">
        <v>10302459</v>
      </c>
      <c r="D1920" s="40" t="s">
        <v>834</v>
      </c>
      <c r="E1920" s="58">
        <v>16</v>
      </c>
      <c r="F1920" s="38">
        <v>79</v>
      </c>
      <c r="G1920" s="38" t="s">
        <v>23</v>
      </c>
      <c r="H1920" s="42">
        <v>6290.56</v>
      </c>
      <c r="I1920" s="57"/>
      <c r="J1920" s="44">
        <v>43461</v>
      </c>
      <c r="K1920" s="42">
        <v>0</v>
      </c>
      <c r="L1920" s="42">
        <v>3910.79</v>
      </c>
      <c r="M1920" s="44">
        <v>45199</v>
      </c>
      <c r="N1920" s="42">
        <f>H1920-K1920-L1920</f>
        <v>2379.7700000000004</v>
      </c>
      <c r="O1920" s="42">
        <v>0</v>
      </c>
      <c r="P1920" s="45">
        <v>0.13</v>
      </c>
      <c r="Q1920" s="42">
        <v>0</v>
      </c>
      <c r="R1920" s="42">
        <v>0</v>
      </c>
      <c r="S1920" s="42">
        <f>N1920-R1920</f>
        <v>2379.7700000000004</v>
      </c>
      <c r="T1920" s="38">
        <v>2506</v>
      </c>
      <c r="U1920" s="14">
        <f>S1920/H1920</f>
        <v>0.37830813154949644</v>
      </c>
      <c r="V1920" s="19"/>
      <c r="W1920" s="19"/>
      <c r="X1920" s="37" t="s">
        <v>3463</v>
      </c>
    </row>
    <row r="1921" spans="1:37" s="3" customFormat="1" ht="16.5" customHeight="1">
      <c r="A1921" s="38">
        <v>88</v>
      </c>
      <c r="B1921" s="39">
        <v>50099</v>
      </c>
      <c r="C1921" s="38">
        <v>10297439</v>
      </c>
      <c r="D1921" s="40" t="s">
        <v>2559</v>
      </c>
      <c r="E1921" s="38">
        <v>76</v>
      </c>
      <c r="F1921" s="38">
        <v>60</v>
      </c>
      <c r="G1921" s="38" t="s">
        <v>23</v>
      </c>
      <c r="H1921" s="42">
        <v>11372.88</v>
      </c>
      <c r="I1921" s="2"/>
      <c r="J1921" s="44">
        <v>43827</v>
      </c>
      <c r="K1921" s="42">
        <v>0</v>
      </c>
      <c r="L1921" s="42">
        <v>7022.73</v>
      </c>
      <c r="M1921" s="44">
        <v>45016</v>
      </c>
      <c r="N1921" s="42">
        <f>H1921-K1921-L1921</f>
        <v>4350.1499999999996</v>
      </c>
      <c r="O1921" s="42">
        <v>50</v>
      </c>
      <c r="P1921" s="45">
        <v>0.13</v>
      </c>
      <c r="Q1921" s="42">
        <v>5.75</v>
      </c>
      <c r="R1921" s="42">
        <v>44.25</v>
      </c>
      <c r="S1921" s="42">
        <v>4305.8999999999996</v>
      </c>
      <c r="T1921" s="38">
        <v>5000</v>
      </c>
      <c r="U1921" s="14">
        <f>S1921/H1921</f>
        <v>0.37861122248718004</v>
      </c>
      <c r="V1921" s="19"/>
      <c r="W1921" s="19"/>
      <c r="X1921" s="37" t="s">
        <v>3468</v>
      </c>
    </row>
    <row r="1922" spans="1:37" s="3" customFormat="1" ht="16.5" customHeight="1">
      <c r="A1922" s="38">
        <v>437</v>
      </c>
      <c r="B1922" s="39">
        <v>10736</v>
      </c>
      <c r="C1922" s="38">
        <v>10283144</v>
      </c>
      <c r="D1922" s="40" t="s">
        <v>668</v>
      </c>
      <c r="E1922" s="38">
        <v>1</v>
      </c>
      <c r="F1922" s="38">
        <v>61</v>
      </c>
      <c r="G1922" s="38" t="s">
        <v>23</v>
      </c>
      <c r="H1922" s="42">
        <v>3720.77</v>
      </c>
      <c r="I1922" s="55"/>
      <c r="J1922" s="44">
        <v>44004</v>
      </c>
      <c r="K1922" s="42">
        <v>0</v>
      </c>
      <c r="L1922" s="42">
        <v>2132.6</v>
      </c>
      <c r="M1922" s="44">
        <v>45138</v>
      </c>
      <c r="N1922" s="42">
        <f>H1922-K1922-L1922</f>
        <v>1588.17</v>
      </c>
      <c r="O1922" s="42">
        <v>200</v>
      </c>
      <c r="P1922" s="45">
        <v>0.13</v>
      </c>
      <c r="Q1922" s="42">
        <v>23.01</v>
      </c>
      <c r="R1922" s="42">
        <v>176.99</v>
      </c>
      <c r="S1922" s="42">
        <v>1411.18</v>
      </c>
      <c r="T1922" s="38">
        <v>2104</v>
      </c>
      <c r="U1922" s="14">
        <f>S1922/H1922</f>
        <v>0.37927095735560112</v>
      </c>
      <c r="V1922" s="19"/>
      <c r="W1922" s="19"/>
      <c r="X1922" s="37" t="s">
        <v>3461</v>
      </c>
    </row>
    <row r="1923" spans="1:37" s="3" customFormat="1" ht="16.5" customHeight="1">
      <c r="A1923" s="38">
        <v>51</v>
      </c>
      <c r="B1923" s="39">
        <v>10741</v>
      </c>
      <c r="C1923" s="38">
        <v>10282188</v>
      </c>
      <c r="D1923" s="40" t="s">
        <v>370</v>
      </c>
      <c r="E1923" s="38">
        <v>16</v>
      </c>
      <c r="F1923" s="38">
        <v>84</v>
      </c>
      <c r="G1923" s="38" t="s">
        <v>23</v>
      </c>
      <c r="H1923" s="42">
        <v>34188</v>
      </c>
      <c r="I1923" s="2"/>
      <c r="J1923" s="44">
        <v>43309</v>
      </c>
      <c r="K1923" s="42">
        <v>0</v>
      </c>
      <c r="L1923" s="42">
        <v>21219.38</v>
      </c>
      <c r="M1923" s="44">
        <v>45077</v>
      </c>
      <c r="N1923" s="42">
        <f>H1923-K1923-L1923</f>
        <v>12968.619999999999</v>
      </c>
      <c r="O1923" s="42">
        <v>0</v>
      </c>
      <c r="P1923" s="45">
        <v>0.13</v>
      </c>
      <c r="Q1923" s="42">
        <v>0</v>
      </c>
      <c r="R1923" s="42">
        <v>0</v>
      </c>
      <c r="S1923" s="42">
        <f>N1923-R1923</f>
        <v>12968.619999999999</v>
      </c>
      <c r="T1923" s="38">
        <v>2101</v>
      </c>
      <c r="U1923" s="14">
        <f>S1923/H1923</f>
        <v>0.3793325143325143</v>
      </c>
      <c r="V1923" s="19"/>
      <c r="W1923" s="19"/>
      <c r="X1923" s="37" t="s">
        <v>3462</v>
      </c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</row>
    <row r="1924" spans="1:37" s="3" customFormat="1" ht="16.5" customHeight="1">
      <c r="A1924" s="38">
        <v>76</v>
      </c>
      <c r="B1924" s="39">
        <v>10730</v>
      </c>
      <c r="C1924" s="38">
        <v>10290423</v>
      </c>
      <c r="D1924" s="40" t="s">
        <v>2375</v>
      </c>
      <c r="E1924" s="38">
        <v>8</v>
      </c>
      <c r="F1924" s="38">
        <v>84</v>
      </c>
      <c r="G1924" s="38" t="s">
        <v>23</v>
      </c>
      <c r="H1924" s="42">
        <v>16376.08</v>
      </c>
      <c r="I1924" s="2"/>
      <c r="J1924" s="44">
        <v>43309</v>
      </c>
      <c r="K1924" s="42">
        <v>0</v>
      </c>
      <c r="L1924" s="42">
        <v>10164.06</v>
      </c>
      <c r="M1924" s="44">
        <v>45077</v>
      </c>
      <c r="N1924" s="42">
        <f>H1924-K1924-L1924</f>
        <v>6212.02</v>
      </c>
      <c r="O1924" s="42">
        <v>0</v>
      </c>
      <c r="P1924" s="45">
        <v>0.13</v>
      </c>
      <c r="Q1924" s="42">
        <v>0</v>
      </c>
      <c r="R1924" s="42">
        <v>0</v>
      </c>
      <c r="S1924" s="42">
        <f>N1924-R1924</f>
        <v>6212.02</v>
      </c>
      <c r="T1924" s="38">
        <v>2005</v>
      </c>
      <c r="U1924" s="14">
        <f>S1924/H1924</f>
        <v>0.37933498126535781</v>
      </c>
      <c r="V1924" s="19"/>
      <c r="W1924" s="19"/>
      <c r="X1924" s="37" t="s">
        <v>3459</v>
      </c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</row>
    <row r="1925" spans="1:37" s="3" customFormat="1" ht="16.5" customHeight="1">
      <c r="A1925" s="38">
        <v>13</v>
      </c>
      <c r="B1925" s="39">
        <v>10742</v>
      </c>
      <c r="C1925" s="38">
        <v>10287840</v>
      </c>
      <c r="D1925" s="40" t="s">
        <v>2863</v>
      </c>
      <c r="E1925" s="38">
        <v>16</v>
      </c>
      <c r="F1925" s="38">
        <v>85</v>
      </c>
      <c r="G1925" s="38" t="s">
        <v>23</v>
      </c>
      <c r="H1925" s="42">
        <v>33504.32</v>
      </c>
      <c r="I1925" s="2"/>
      <c r="J1925" s="44">
        <v>43277</v>
      </c>
      <c r="K1925" s="42">
        <v>0</v>
      </c>
      <c r="L1925" s="42">
        <v>19650.07</v>
      </c>
      <c r="M1925" s="44">
        <v>44985</v>
      </c>
      <c r="N1925" s="42">
        <f>H1925-K1925-L1925</f>
        <v>13854.25</v>
      </c>
      <c r="O1925" s="42">
        <v>1280</v>
      </c>
      <c r="P1925" s="45">
        <v>0.13</v>
      </c>
      <c r="Q1925" s="42">
        <v>147.26</v>
      </c>
      <c r="R1925" s="42">
        <v>1132.74</v>
      </c>
      <c r="S1925" s="42">
        <f>N1925-R1925</f>
        <v>12721.51</v>
      </c>
      <c r="T1925" s="38">
        <v>5000</v>
      </c>
      <c r="U1925" s="14">
        <f>S1925/H1925</f>
        <v>0.37969760317475476</v>
      </c>
      <c r="V1925" s="19"/>
      <c r="W1925" s="19"/>
      <c r="X1925" s="37" t="s">
        <v>3463</v>
      </c>
    </row>
    <row r="1926" spans="1:37" s="3" customFormat="1" ht="16.5" customHeight="1">
      <c r="A1926" s="38">
        <v>1</v>
      </c>
      <c r="B1926" s="39">
        <v>50100</v>
      </c>
      <c r="C1926" s="38">
        <v>10322675</v>
      </c>
      <c r="D1926" s="40" t="s">
        <v>1696</v>
      </c>
      <c r="E1926" s="46">
        <v>0.1555</v>
      </c>
      <c r="F1926" s="38">
        <v>60</v>
      </c>
      <c r="G1926" s="38" t="s">
        <v>36</v>
      </c>
      <c r="H1926" s="42">
        <v>6689.45</v>
      </c>
      <c r="I1926" s="2"/>
      <c r="J1926" s="44">
        <v>44165</v>
      </c>
      <c r="K1926" s="42">
        <v>111.49</v>
      </c>
      <c r="L1926" s="42">
        <v>2898.76</v>
      </c>
      <c r="M1926" s="44">
        <v>44985</v>
      </c>
      <c r="N1926" s="42">
        <f>H1926-K1926-L1926</f>
        <v>3679.2</v>
      </c>
      <c r="O1926" s="42">
        <v>1280</v>
      </c>
      <c r="P1926" s="45">
        <v>0.13</v>
      </c>
      <c r="Q1926" s="42">
        <v>147.26</v>
      </c>
      <c r="R1926" s="42">
        <v>1132.74</v>
      </c>
      <c r="S1926" s="42">
        <f>N1926-R1926</f>
        <v>2546.46</v>
      </c>
      <c r="T1926" s="38">
        <v>5000</v>
      </c>
      <c r="U1926" s="14">
        <f>S1926/H1926</f>
        <v>0.38066806688143273</v>
      </c>
      <c r="V1926" s="19"/>
      <c r="W1926" s="19"/>
      <c r="X1926" s="37" t="s">
        <v>3477</v>
      </c>
    </row>
    <row r="1927" spans="1:37" s="3" customFormat="1" ht="16.5" customHeight="1">
      <c r="A1927" s="38">
        <v>425</v>
      </c>
      <c r="B1927" s="39">
        <v>10736</v>
      </c>
      <c r="C1927" s="38">
        <v>10283122</v>
      </c>
      <c r="D1927" s="40" t="s">
        <v>1367</v>
      </c>
      <c r="E1927" s="38">
        <v>1</v>
      </c>
      <c r="F1927" s="38">
        <v>66</v>
      </c>
      <c r="G1927" s="38" t="s">
        <v>23</v>
      </c>
      <c r="H1927" s="42">
        <v>1465.51</v>
      </c>
      <c r="I1927" s="55"/>
      <c r="J1927" s="44">
        <v>43858</v>
      </c>
      <c r="K1927" s="42">
        <v>0</v>
      </c>
      <c r="L1927" s="42">
        <v>863.09</v>
      </c>
      <c r="M1927" s="44">
        <v>45138</v>
      </c>
      <c r="N1927" s="42">
        <f>H1927-K1927-L1927</f>
        <v>602.41999999999996</v>
      </c>
      <c r="O1927" s="42">
        <v>50</v>
      </c>
      <c r="P1927" s="45">
        <v>0.13</v>
      </c>
      <c r="Q1927" s="42">
        <v>5.75</v>
      </c>
      <c r="R1927" s="42">
        <v>44.25</v>
      </c>
      <c r="S1927" s="42">
        <v>558.16999999999996</v>
      </c>
      <c r="T1927" s="38">
        <v>1601</v>
      </c>
      <c r="U1927" s="14">
        <f>S1927/H1927</f>
        <v>0.38087082312642012</v>
      </c>
      <c r="V1927" s="19"/>
      <c r="W1927" s="19"/>
      <c r="X1927" s="37" t="s">
        <v>3461</v>
      </c>
    </row>
    <row r="1928" spans="1:37" s="3" customFormat="1" ht="16.5" customHeight="1">
      <c r="A1928" s="38">
        <v>89</v>
      </c>
      <c r="B1928" s="39">
        <v>10709</v>
      </c>
      <c r="C1928" s="38">
        <v>10309783</v>
      </c>
      <c r="D1928" s="40" t="s">
        <v>110</v>
      </c>
      <c r="E1928" s="38">
        <v>2</v>
      </c>
      <c r="F1928" s="38">
        <v>66</v>
      </c>
      <c r="G1928" s="38" t="s">
        <v>23</v>
      </c>
      <c r="H1928" s="42">
        <v>3792.56</v>
      </c>
      <c r="I1928" s="57"/>
      <c r="J1928" s="44">
        <v>43858</v>
      </c>
      <c r="K1928" s="42">
        <v>0</v>
      </c>
      <c r="L1928" s="42">
        <v>2347.9699999999998</v>
      </c>
      <c r="M1928" s="44">
        <v>45199</v>
      </c>
      <c r="N1928" s="42">
        <v>1444.59</v>
      </c>
      <c r="O1928" s="42">
        <v>0</v>
      </c>
      <c r="P1928" s="45">
        <v>0.13</v>
      </c>
      <c r="Q1928" s="42">
        <v>0</v>
      </c>
      <c r="R1928" s="42">
        <v>0</v>
      </c>
      <c r="S1928" s="42">
        <v>1444.59</v>
      </c>
      <c r="T1928" s="38">
        <v>2101</v>
      </c>
      <c r="U1928" s="14">
        <f>S1928/H1928</f>
        <v>0.38090102727445313</v>
      </c>
      <c r="V1928" s="19"/>
      <c r="W1928" s="19"/>
      <c r="X1928" s="37" t="s">
        <v>3456</v>
      </c>
    </row>
    <row r="1929" spans="1:37" s="3" customFormat="1" ht="16.5" customHeight="1">
      <c r="A1929" s="38">
        <v>91</v>
      </c>
      <c r="B1929" s="39">
        <v>10709</v>
      </c>
      <c r="C1929" s="38">
        <v>10309808</v>
      </c>
      <c r="D1929" s="40" t="s">
        <v>112</v>
      </c>
      <c r="E1929" s="38">
        <v>1</v>
      </c>
      <c r="F1929" s="38">
        <v>66</v>
      </c>
      <c r="G1929" s="38" t="s">
        <v>23</v>
      </c>
      <c r="H1929" s="42">
        <v>3931.62</v>
      </c>
      <c r="I1929" s="57"/>
      <c r="J1929" s="44">
        <v>43858</v>
      </c>
      <c r="K1929" s="42">
        <v>0</v>
      </c>
      <c r="L1929" s="42">
        <v>2434.0500000000002</v>
      </c>
      <c r="M1929" s="44">
        <v>45199</v>
      </c>
      <c r="N1929" s="42">
        <v>1497.57</v>
      </c>
      <c r="O1929" s="42">
        <v>0</v>
      </c>
      <c r="P1929" s="45">
        <v>0.13</v>
      </c>
      <c r="Q1929" s="42">
        <v>0</v>
      </c>
      <c r="R1929" s="42">
        <v>0</v>
      </c>
      <c r="S1929" s="42">
        <v>1497.57</v>
      </c>
      <c r="T1929" s="38">
        <v>2101</v>
      </c>
      <c r="U1929" s="14">
        <f>S1929/H1929</f>
        <v>0.38090405481709827</v>
      </c>
      <c r="V1929" s="19"/>
      <c r="W1929" s="19"/>
      <c r="X1929" s="37" t="s">
        <v>3456</v>
      </c>
    </row>
    <row r="1930" spans="1:37" s="3" customFormat="1" ht="16.5" customHeight="1">
      <c r="A1930" s="38">
        <v>29</v>
      </c>
      <c r="B1930" s="39">
        <v>10751</v>
      </c>
      <c r="C1930" s="38">
        <v>10304945</v>
      </c>
      <c r="D1930" s="40" t="s">
        <v>643</v>
      </c>
      <c r="E1930" s="58">
        <v>1</v>
      </c>
      <c r="F1930" s="38">
        <v>66</v>
      </c>
      <c r="G1930" s="38" t="s">
        <v>23</v>
      </c>
      <c r="H1930" s="42">
        <v>3720.88</v>
      </c>
      <c r="I1930" s="57"/>
      <c r="J1930" s="44">
        <v>43858</v>
      </c>
      <c r="K1930" s="42">
        <v>0</v>
      </c>
      <c r="L1930" s="42">
        <v>2303.58</v>
      </c>
      <c r="M1930" s="44">
        <v>45199</v>
      </c>
      <c r="N1930" s="42">
        <f>H1930-L1930</f>
        <v>1417.3000000000002</v>
      </c>
      <c r="O1930" s="42">
        <v>0</v>
      </c>
      <c r="P1930" s="45">
        <v>0.13</v>
      </c>
      <c r="Q1930" s="42">
        <v>0</v>
      </c>
      <c r="R1930" s="42">
        <v>0</v>
      </c>
      <c r="S1930" s="42">
        <f>N1930</f>
        <v>1417.3000000000002</v>
      </c>
      <c r="T1930" s="38">
        <v>2101</v>
      </c>
      <c r="U1930" s="14">
        <f>S1930/H1930</f>
        <v>0.3809045172109824</v>
      </c>
      <c r="V1930" s="19"/>
      <c r="W1930" s="19"/>
      <c r="X1930" s="37" t="s">
        <v>3474</v>
      </c>
    </row>
    <row r="1931" spans="1:37" s="3" customFormat="1" ht="16.5" customHeight="1">
      <c r="A1931" s="38">
        <v>101</v>
      </c>
      <c r="B1931" s="39">
        <v>10709</v>
      </c>
      <c r="C1931" s="38">
        <v>10310081</v>
      </c>
      <c r="D1931" s="40" t="s">
        <v>121</v>
      </c>
      <c r="E1931" s="38">
        <v>1</v>
      </c>
      <c r="F1931" s="38">
        <v>66</v>
      </c>
      <c r="G1931" s="38" t="s">
        <v>23</v>
      </c>
      <c r="H1931" s="42">
        <v>2164.62</v>
      </c>
      <c r="I1931" s="57"/>
      <c r="J1931" s="44">
        <v>43858</v>
      </c>
      <c r="K1931" s="42">
        <v>0</v>
      </c>
      <c r="L1931" s="42">
        <v>1340.1</v>
      </c>
      <c r="M1931" s="44">
        <v>45199</v>
      </c>
      <c r="N1931" s="42">
        <v>824.52</v>
      </c>
      <c r="O1931" s="42">
        <v>0</v>
      </c>
      <c r="P1931" s="45">
        <v>0.13</v>
      </c>
      <c r="Q1931" s="42">
        <v>0</v>
      </c>
      <c r="R1931" s="42">
        <v>0</v>
      </c>
      <c r="S1931" s="42">
        <v>824.52</v>
      </c>
      <c r="T1931" s="38">
        <v>2101</v>
      </c>
      <c r="U1931" s="14">
        <f>S1931/H1931</f>
        <v>0.38090750339551516</v>
      </c>
      <c r="V1931" s="19"/>
      <c r="W1931" s="19"/>
      <c r="X1931" s="37" t="s">
        <v>3456</v>
      </c>
    </row>
    <row r="1932" spans="1:37" s="3" customFormat="1" ht="16.5" customHeight="1">
      <c r="A1932" s="38">
        <v>90</v>
      </c>
      <c r="B1932" s="39">
        <v>10709</v>
      </c>
      <c r="C1932" s="38">
        <v>10309789</v>
      </c>
      <c r="D1932" s="40" t="s">
        <v>111</v>
      </c>
      <c r="E1932" s="38">
        <v>1</v>
      </c>
      <c r="F1932" s="38">
        <v>66</v>
      </c>
      <c r="G1932" s="38" t="s">
        <v>23</v>
      </c>
      <c r="H1932" s="42">
        <v>2525.64</v>
      </c>
      <c r="I1932" s="57"/>
      <c r="J1932" s="44">
        <v>43858</v>
      </c>
      <c r="K1932" s="42">
        <v>0</v>
      </c>
      <c r="L1932" s="42">
        <v>1563.55</v>
      </c>
      <c r="M1932" s="44">
        <v>45199</v>
      </c>
      <c r="N1932" s="42">
        <v>962.09</v>
      </c>
      <c r="O1932" s="42">
        <v>0</v>
      </c>
      <c r="P1932" s="45">
        <v>0.13</v>
      </c>
      <c r="Q1932" s="42">
        <v>0</v>
      </c>
      <c r="R1932" s="42">
        <v>0</v>
      </c>
      <c r="S1932" s="42">
        <v>962.09</v>
      </c>
      <c r="T1932" s="38">
        <v>2101</v>
      </c>
      <c r="U1932" s="14">
        <f>S1932/H1932</f>
        <v>0.38092919022505189</v>
      </c>
      <c r="V1932" s="19"/>
      <c r="W1932" s="19"/>
      <c r="X1932" s="37" t="s">
        <v>3456</v>
      </c>
    </row>
    <row r="1933" spans="1:37" s="3" customFormat="1" ht="16.5" customHeight="1">
      <c r="A1933" s="38">
        <v>100</v>
      </c>
      <c r="B1933" s="39">
        <v>10709</v>
      </c>
      <c r="C1933" s="38">
        <v>10310069</v>
      </c>
      <c r="D1933" s="40" t="s">
        <v>120</v>
      </c>
      <c r="E1933" s="38">
        <v>1</v>
      </c>
      <c r="F1933" s="38">
        <v>66</v>
      </c>
      <c r="G1933" s="38" t="s">
        <v>23</v>
      </c>
      <c r="H1933" s="42">
        <v>1039.32</v>
      </c>
      <c r="I1933" s="57"/>
      <c r="J1933" s="44">
        <v>43858</v>
      </c>
      <c r="K1933" s="42">
        <v>0</v>
      </c>
      <c r="L1933" s="42">
        <v>643.35</v>
      </c>
      <c r="M1933" s="44">
        <v>45199</v>
      </c>
      <c r="N1933" s="42">
        <v>395.97</v>
      </c>
      <c r="O1933" s="42">
        <v>0</v>
      </c>
      <c r="P1933" s="45">
        <v>0.13</v>
      </c>
      <c r="Q1933" s="42">
        <v>0</v>
      </c>
      <c r="R1933" s="42">
        <v>0</v>
      </c>
      <c r="S1933" s="42">
        <v>395.97</v>
      </c>
      <c r="T1933" s="38">
        <v>2101</v>
      </c>
      <c r="U1933" s="14">
        <f>S1933/H1933</f>
        <v>0.38098949313012359</v>
      </c>
      <c r="V1933" s="19"/>
      <c r="W1933" s="19"/>
      <c r="X1933" s="37" t="s">
        <v>3456</v>
      </c>
    </row>
    <row r="1934" spans="1:37" s="3" customFormat="1" ht="16.5" customHeight="1">
      <c r="A1934" s="38">
        <v>57</v>
      </c>
      <c r="B1934" s="39">
        <v>50099</v>
      </c>
      <c r="C1934" s="38">
        <v>10297446</v>
      </c>
      <c r="D1934" s="40" t="s">
        <v>838</v>
      </c>
      <c r="E1934" s="38">
        <v>2</v>
      </c>
      <c r="F1934" s="38">
        <v>60</v>
      </c>
      <c r="G1934" s="38" t="s">
        <v>21</v>
      </c>
      <c r="H1934" s="42">
        <v>10124.52</v>
      </c>
      <c r="I1934" s="2"/>
      <c r="J1934" s="44">
        <v>43829</v>
      </c>
      <c r="K1934" s="42">
        <v>0</v>
      </c>
      <c r="L1934" s="42">
        <v>6251.75</v>
      </c>
      <c r="M1934" s="44">
        <v>45016</v>
      </c>
      <c r="N1934" s="42">
        <f>H1934-K1934-L1934</f>
        <v>3872.7700000000004</v>
      </c>
      <c r="O1934" s="42">
        <v>10</v>
      </c>
      <c r="P1934" s="45">
        <v>0.13</v>
      </c>
      <c r="Q1934" s="42">
        <v>1.1499999999999999</v>
      </c>
      <c r="R1934" s="42">
        <v>8.85</v>
      </c>
      <c r="S1934" s="42">
        <v>3863.92</v>
      </c>
      <c r="T1934" s="38">
        <v>5000</v>
      </c>
      <c r="U1934" s="14">
        <f>S1934/H1934</f>
        <v>0.38163982094953636</v>
      </c>
      <c r="V1934" s="19"/>
      <c r="W1934" s="19"/>
      <c r="X1934" s="37" t="s">
        <v>3468</v>
      </c>
    </row>
    <row r="1935" spans="1:37" s="3" customFormat="1" ht="16.5" customHeight="1">
      <c r="A1935" s="38">
        <v>392</v>
      </c>
      <c r="B1935" s="39">
        <v>10736</v>
      </c>
      <c r="C1935" s="38">
        <v>10284231</v>
      </c>
      <c r="D1935" s="40" t="s">
        <v>1342</v>
      </c>
      <c r="E1935" s="38">
        <v>1</v>
      </c>
      <c r="F1935" s="38">
        <v>120</v>
      </c>
      <c r="G1935" s="38" t="s">
        <v>21</v>
      </c>
      <c r="H1935" s="42">
        <v>6590</v>
      </c>
      <c r="I1935" s="55"/>
      <c r="J1935" s="44">
        <v>42915</v>
      </c>
      <c r="K1935" s="42">
        <v>0</v>
      </c>
      <c r="L1935" s="42">
        <v>3808.44</v>
      </c>
      <c r="M1935" s="44">
        <v>45138</v>
      </c>
      <c r="N1935" s="42">
        <f>H1935-K1935-L1935</f>
        <v>2781.56</v>
      </c>
      <c r="O1935" s="42">
        <v>300</v>
      </c>
      <c r="P1935" s="45">
        <v>0.13</v>
      </c>
      <c r="Q1935" s="42">
        <v>34.51</v>
      </c>
      <c r="R1935" s="42">
        <v>265.49</v>
      </c>
      <c r="S1935" s="42">
        <v>2516.0700000000002</v>
      </c>
      <c r="T1935" s="38">
        <v>5000</v>
      </c>
      <c r="U1935" s="14">
        <f>S1935/H1935</f>
        <v>0.38180121396054628</v>
      </c>
      <c r="V1935" s="19"/>
      <c r="W1935" s="19"/>
      <c r="X1935" s="37" t="s">
        <v>3461</v>
      </c>
    </row>
    <row r="1936" spans="1:37" s="3" customFormat="1" ht="16.5" customHeight="1">
      <c r="A1936" s="38">
        <v>234</v>
      </c>
      <c r="B1936" s="39">
        <v>10741</v>
      </c>
      <c r="C1936" s="38">
        <v>10282530</v>
      </c>
      <c r="D1936" s="40" t="s">
        <v>208</v>
      </c>
      <c r="E1936" s="38">
        <v>1</v>
      </c>
      <c r="F1936" s="38">
        <v>75</v>
      </c>
      <c r="G1936" s="38" t="s">
        <v>23</v>
      </c>
      <c r="H1936" s="42">
        <v>647.99</v>
      </c>
      <c r="I1936" s="55"/>
      <c r="J1936" s="44">
        <v>43582</v>
      </c>
      <c r="K1936" s="42">
        <v>0</v>
      </c>
      <c r="L1936" s="42">
        <v>400.18</v>
      </c>
      <c r="M1936" s="44">
        <v>45138</v>
      </c>
      <c r="N1936" s="42">
        <f>H1936-K1936-L1936</f>
        <v>247.81</v>
      </c>
      <c r="O1936" s="42">
        <v>0</v>
      </c>
      <c r="P1936" s="45">
        <v>0.13</v>
      </c>
      <c r="Q1936" s="42">
        <v>0</v>
      </c>
      <c r="R1936" s="42">
        <v>0</v>
      </c>
      <c r="S1936" s="42">
        <f>N1936-R1936</f>
        <v>247.81</v>
      </c>
      <c r="T1936" s="38">
        <v>5000</v>
      </c>
      <c r="U1936" s="14">
        <f>S1936/H1936</f>
        <v>0.38242874118427755</v>
      </c>
      <c r="V1936" s="19"/>
      <c r="W1936" s="19"/>
      <c r="X1936" s="37" t="s">
        <v>3462</v>
      </c>
    </row>
    <row r="1937" spans="1:37" s="3" customFormat="1" ht="16.5" customHeight="1">
      <c r="A1937" s="38">
        <v>33</v>
      </c>
      <c r="B1937" s="39">
        <v>50099</v>
      </c>
      <c r="C1937" s="38">
        <v>10297822</v>
      </c>
      <c r="D1937" s="40" t="s">
        <v>2538</v>
      </c>
      <c r="E1937" s="38">
        <v>1</v>
      </c>
      <c r="F1937" s="38">
        <v>60</v>
      </c>
      <c r="G1937" s="38" t="s">
        <v>23</v>
      </c>
      <c r="H1937" s="42">
        <v>1343.69</v>
      </c>
      <c r="I1937" s="2"/>
      <c r="J1937" s="44">
        <v>43827</v>
      </c>
      <c r="K1937" s="42">
        <v>0</v>
      </c>
      <c r="L1937" s="42">
        <v>829.74</v>
      </c>
      <c r="M1937" s="44">
        <v>45016</v>
      </c>
      <c r="N1937" s="42">
        <f>H1937-K1937-L1937</f>
        <v>513.95000000000005</v>
      </c>
      <c r="O1937" s="42">
        <v>0</v>
      </c>
      <c r="P1937" s="45">
        <v>0.13</v>
      </c>
      <c r="Q1937" s="42">
        <v>0</v>
      </c>
      <c r="R1937" s="42">
        <v>0</v>
      </c>
      <c r="S1937" s="42">
        <v>513.95000000000005</v>
      </c>
      <c r="T1937" s="38">
        <v>5000</v>
      </c>
      <c r="U1937" s="14">
        <f>S1937/H1937</f>
        <v>0.38249149729476295</v>
      </c>
      <c r="V1937" s="19"/>
      <c r="W1937" s="19"/>
      <c r="X1937" s="37" t="s">
        <v>3468</v>
      </c>
    </row>
    <row r="1938" spans="1:37" s="3" customFormat="1" ht="16.5" customHeight="1">
      <c r="A1938" s="38">
        <v>214</v>
      </c>
      <c r="B1938" s="39">
        <v>40712</v>
      </c>
      <c r="C1938" s="38">
        <v>10302471</v>
      </c>
      <c r="D1938" s="40" t="s">
        <v>444</v>
      </c>
      <c r="E1938" s="38">
        <v>2</v>
      </c>
      <c r="F1938" s="38">
        <v>75</v>
      </c>
      <c r="G1938" s="38" t="s">
        <v>23</v>
      </c>
      <c r="H1938" s="42">
        <v>707.7</v>
      </c>
      <c r="I1938" s="55"/>
      <c r="J1938" s="44">
        <v>43582</v>
      </c>
      <c r="K1938" s="42">
        <v>0</v>
      </c>
      <c r="L1938" s="42">
        <v>437.01</v>
      </c>
      <c r="M1938" s="44">
        <v>45138</v>
      </c>
      <c r="N1938" s="42">
        <f>H1938-K1938-L1938</f>
        <v>270.69000000000005</v>
      </c>
      <c r="O1938" s="42">
        <v>0</v>
      </c>
      <c r="P1938" s="45">
        <v>0.13</v>
      </c>
      <c r="Q1938" s="42">
        <v>0</v>
      </c>
      <c r="R1938" s="42">
        <v>0</v>
      </c>
      <c r="S1938" s="42">
        <v>270.69</v>
      </c>
      <c r="T1938" s="38">
        <v>5000</v>
      </c>
      <c r="U1938" s="14">
        <f>S1938/H1938</f>
        <v>0.38249258160237387</v>
      </c>
      <c r="V1938" s="19"/>
      <c r="W1938" s="19"/>
      <c r="X1938" s="37" t="s">
        <v>3467</v>
      </c>
    </row>
    <row r="1939" spans="1:37" s="3" customFormat="1" ht="16.5" customHeight="1">
      <c r="A1939" s="38">
        <v>90</v>
      </c>
      <c r="B1939" s="39">
        <v>50099</v>
      </c>
      <c r="C1939" s="38">
        <v>10297440</v>
      </c>
      <c r="D1939" s="40" t="s">
        <v>109</v>
      </c>
      <c r="E1939" s="38">
        <v>25</v>
      </c>
      <c r="F1939" s="38">
        <v>60</v>
      </c>
      <c r="G1939" s="38" t="s">
        <v>23</v>
      </c>
      <c r="H1939" s="42">
        <v>5595.63</v>
      </c>
      <c r="I1939" s="2"/>
      <c r="J1939" s="44">
        <v>43827</v>
      </c>
      <c r="K1939" s="42">
        <v>0</v>
      </c>
      <c r="L1939" s="42">
        <v>3455.34</v>
      </c>
      <c r="M1939" s="44">
        <v>45016</v>
      </c>
      <c r="N1939" s="42">
        <f>H1939-K1939-L1939</f>
        <v>2140.29</v>
      </c>
      <c r="O1939" s="42">
        <v>0</v>
      </c>
      <c r="P1939" s="45">
        <v>0.13</v>
      </c>
      <c r="Q1939" s="42">
        <v>0</v>
      </c>
      <c r="R1939" s="42">
        <v>0</v>
      </c>
      <c r="S1939" s="42">
        <v>2140.29</v>
      </c>
      <c r="T1939" s="38">
        <v>5000</v>
      </c>
      <c r="U1939" s="14">
        <f>S1939/H1939</f>
        <v>0.38249312409862696</v>
      </c>
      <c r="V1939" s="19"/>
      <c r="W1939" s="19"/>
      <c r="X1939" s="37" t="s">
        <v>3468</v>
      </c>
    </row>
    <row r="1940" spans="1:37" s="3" customFormat="1" ht="16.5" customHeight="1">
      <c r="A1940" s="38">
        <v>22</v>
      </c>
      <c r="B1940" s="39">
        <v>10723</v>
      </c>
      <c r="C1940" s="38">
        <v>10295100</v>
      </c>
      <c r="D1940" s="40" t="s">
        <v>2473</v>
      </c>
      <c r="E1940" s="38">
        <v>4</v>
      </c>
      <c r="F1940" s="38">
        <v>90</v>
      </c>
      <c r="G1940" s="38" t="s">
        <v>23</v>
      </c>
      <c r="H1940" s="42">
        <v>6136.76</v>
      </c>
      <c r="I1940" s="2"/>
      <c r="J1940" s="44">
        <v>43124</v>
      </c>
      <c r="K1940" s="42">
        <v>0</v>
      </c>
      <c r="L1940" s="42">
        <v>3789.45</v>
      </c>
      <c r="M1940" s="44">
        <v>45016</v>
      </c>
      <c r="N1940" s="42">
        <f>H1940-K1940-L1940</f>
        <v>2347.3100000000004</v>
      </c>
      <c r="O1940" s="42">
        <v>0</v>
      </c>
      <c r="P1940" s="45">
        <v>0.13</v>
      </c>
      <c r="Q1940" s="42">
        <v>0</v>
      </c>
      <c r="R1940" s="42">
        <v>0</v>
      </c>
      <c r="S1940" s="42">
        <v>2347.31</v>
      </c>
      <c r="T1940" s="38">
        <v>5000</v>
      </c>
      <c r="U1940" s="14">
        <f>S1940/H1940</f>
        <v>0.38249988593329376</v>
      </c>
      <c r="V1940" s="19"/>
      <c r="W1940" s="19"/>
      <c r="X1940" s="37" t="s">
        <v>3470</v>
      </c>
    </row>
    <row r="1941" spans="1:37" s="3" customFormat="1" ht="16.5" customHeight="1">
      <c r="A1941" s="38">
        <v>308</v>
      </c>
      <c r="B1941" s="39">
        <v>10729</v>
      </c>
      <c r="C1941" s="38">
        <v>10319707</v>
      </c>
      <c r="D1941" s="40" t="s">
        <v>3102</v>
      </c>
      <c r="E1941" s="58">
        <v>1</v>
      </c>
      <c r="F1941" s="38">
        <v>120</v>
      </c>
      <c r="G1941" s="38" t="s">
        <v>279</v>
      </c>
      <c r="H1941" s="42">
        <v>32621.07</v>
      </c>
      <c r="I1941" s="37"/>
      <c r="J1941" s="44">
        <v>42881</v>
      </c>
      <c r="K1941" s="42">
        <v>0</v>
      </c>
      <c r="L1941" s="42">
        <v>20143.5</v>
      </c>
      <c r="M1941" s="44">
        <v>45259</v>
      </c>
      <c r="N1941" s="42">
        <v>12477.57</v>
      </c>
      <c r="O1941" s="42">
        <v>0</v>
      </c>
      <c r="P1941" s="45">
        <f>IF(J1941&lt;DATEVALUE("2009-1-1"),3%,13%)</f>
        <v>0.13</v>
      </c>
      <c r="Q1941" s="42">
        <f>IF(P1941=13%,ROUND(O1941/(1+P1941)*P1941,2),ROUND(O1941/(1+0.03)*0.02,2))</f>
        <v>0</v>
      </c>
      <c r="R1941" s="42">
        <f>O1941-Q1941</f>
        <v>0</v>
      </c>
      <c r="S1941" s="42">
        <f>N1941-R1941</f>
        <v>12477.57</v>
      </c>
      <c r="T1941" s="38">
        <v>1802</v>
      </c>
      <c r="U1941" s="14">
        <f>S1941/H1941</f>
        <v>0.38250032877523638</v>
      </c>
      <c r="V1941" s="19"/>
      <c r="W1941" s="19"/>
      <c r="X1941" s="37" t="s">
        <v>3459</v>
      </c>
    </row>
    <row r="1942" spans="1:37" s="3" customFormat="1" ht="16.5" customHeight="1">
      <c r="A1942" s="38">
        <v>21</v>
      </c>
      <c r="B1942" s="39">
        <v>10723</v>
      </c>
      <c r="C1942" s="38">
        <v>10295099</v>
      </c>
      <c r="D1942" s="40" t="s">
        <v>1405</v>
      </c>
      <c r="E1942" s="38">
        <v>14</v>
      </c>
      <c r="F1942" s="38">
        <v>90</v>
      </c>
      <c r="G1942" s="38" t="s">
        <v>23</v>
      </c>
      <c r="H1942" s="42">
        <v>25630.78</v>
      </c>
      <c r="I1942" s="2"/>
      <c r="J1942" s="44">
        <v>43124</v>
      </c>
      <c r="K1942" s="42">
        <v>0</v>
      </c>
      <c r="L1942" s="42">
        <v>15826.98</v>
      </c>
      <c r="M1942" s="44">
        <v>45016</v>
      </c>
      <c r="N1942" s="42">
        <f>H1942-K1942-L1942</f>
        <v>9803.7999999999993</v>
      </c>
      <c r="O1942" s="42">
        <v>0</v>
      </c>
      <c r="P1942" s="45">
        <v>0.13</v>
      </c>
      <c r="Q1942" s="42">
        <v>0</v>
      </c>
      <c r="R1942" s="42">
        <v>0</v>
      </c>
      <c r="S1942" s="42">
        <v>9803.7999999999993</v>
      </c>
      <c r="T1942" s="38">
        <v>5000</v>
      </c>
      <c r="U1942" s="14">
        <f>S1942/H1942</f>
        <v>0.38250103976546945</v>
      </c>
      <c r="V1942" s="19"/>
      <c r="W1942" s="19"/>
      <c r="X1942" s="37" t="s">
        <v>3470</v>
      </c>
    </row>
    <row r="1943" spans="1:37" s="3" customFormat="1" ht="16.5" customHeight="1">
      <c r="A1943" s="38">
        <v>233</v>
      </c>
      <c r="B1943" s="39">
        <v>10741</v>
      </c>
      <c r="C1943" s="38">
        <v>10282528</v>
      </c>
      <c r="D1943" s="40" t="s">
        <v>143</v>
      </c>
      <c r="E1943" s="38">
        <v>10</v>
      </c>
      <c r="F1943" s="38">
        <v>75</v>
      </c>
      <c r="G1943" s="38" t="s">
        <v>23</v>
      </c>
      <c r="H1943" s="42">
        <v>2694.29</v>
      </c>
      <c r="I1943" s="55"/>
      <c r="J1943" s="44">
        <v>43582</v>
      </c>
      <c r="K1943" s="42">
        <v>0</v>
      </c>
      <c r="L1943" s="42">
        <v>1663.72</v>
      </c>
      <c r="M1943" s="44">
        <v>45138</v>
      </c>
      <c r="N1943" s="42">
        <f>H1943-K1943-L1943</f>
        <v>1030.57</v>
      </c>
      <c r="O1943" s="42">
        <v>0</v>
      </c>
      <c r="P1943" s="45">
        <v>0.13</v>
      </c>
      <c r="Q1943" s="42">
        <v>0</v>
      </c>
      <c r="R1943" s="42">
        <v>0</v>
      </c>
      <c r="S1943" s="42">
        <f>N1943-R1943</f>
        <v>1030.57</v>
      </c>
      <c r="T1943" s="38">
        <v>5000</v>
      </c>
      <c r="U1943" s="14">
        <f>S1943/H1943</f>
        <v>0.38250151245782749</v>
      </c>
      <c r="V1943" s="19"/>
      <c r="W1943" s="19"/>
      <c r="X1943" s="37" t="s">
        <v>3462</v>
      </c>
    </row>
    <row r="1944" spans="1:37" s="3" customFormat="1" ht="16.5" customHeight="1">
      <c r="A1944" s="38">
        <v>857</v>
      </c>
      <c r="B1944" s="39">
        <v>10729</v>
      </c>
      <c r="C1944" s="38">
        <v>10292813</v>
      </c>
      <c r="D1944" s="40" t="s">
        <v>3102</v>
      </c>
      <c r="E1944" s="58">
        <v>1</v>
      </c>
      <c r="F1944" s="38">
        <v>120</v>
      </c>
      <c r="G1944" s="38" t="s">
        <v>262</v>
      </c>
      <c r="H1944" s="42">
        <v>48586.48</v>
      </c>
      <c r="I1944" s="37"/>
      <c r="J1944" s="44">
        <v>42881</v>
      </c>
      <c r="K1944" s="42">
        <v>0</v>
      </c>
      <c r="L1944" s="42">
        <v>30002.03</v>
      </c>
      <c r="M1944" s="44">
        <v>45259</v>
      </c>
      <c r="N1944" s="42">
        <v>18584.45</v>
      </c>
      <c r="O1944" s="42">
        <v>0</v>
      </c>
      <c r="P1944" s="45">
        <f>IF(J1944&lt;DATEVALUE("2009-1-1"),3%,13%)</f>
        <v>0.13</v>
      </c>
      <c r="Q1944" s="42">
        <f>IF(P1944=13%,ROUND(O1944/(1+P1944)*P1944,2),ROUND(O1944/(1+0.03)*0.02,2))</f>
        <v>0</v>
      </c>
      <c r="R1944" s="42">
        <f>O1944-Q1944</f>
        <v>0</v>
      </c>
      <c r="S1944" s="42">
        <f>N1944-R1944</f>
        <v>18584.45</v>
      </c>
      <c r="T1944" s="38">
        <v>5000</v>
      </c>
      <c r="U1944" s="14">
        <f>S1944/H1944</f>
        <v>0.38250249863748104</v>
      </c>
      <c r="V1944" s="19"/>
      <c r="W1944" s="19"/>
      <c r="X1944" s="37" t="s">
        <v>3459</v>
      </c>
    </row>
    <row r="1945" spans="1:37" s="3" customFormat="1" ht="16.5" customHeight="1">
      <c r="A1945" s="38">
        <v>215</v>
      </c>
      <c r="B1945" s="39">
        <v>40712</v>
      </c>
      <c r="C1945" s="38">
        <v>10302472</v>
      </c>
      <c r="D1945" s="40" t="s">
        <v>143</v>
      </c>
      <c r="E1945" s="38">
        <v>24</v>
      </c>
      <c r="F1945" s="38">
        <v>75</v>
      </c>
      <c r="G1945" s="38" t="s">
        <v>23</v>
      </c>
      <c r="H1945" s="42">
        <v>6791.52</v>
      </c>
      <c r="I1945" s="55"/>
      <c r="J1945" s="44">
        <v>43582</v>
      </c>
      <c r="K1945" s="42">
        <v>0</v>
      </c>
      <c r="L1945" s="42">
        <v>4193.74</v>
      </c>
      <c r="M1945" s="44">
        <v>45138</v>
      </c>
      <c r="N1945" s="42">
        <f>H1945-K1945-L1945</f>
        <v>2597.7800000000007</v>
      </c>
      <c r="O1945" s="42">
        <v>0</v>
      </c>
      <c r="P1945" s="45">
        <v>0.13</v>
      </c>
      <c r="Q1945" s="42">
        <v>0</v>
      </c>
      <c r="R1945" s="42">
        <v>0</v>
      </c>
      <c r="S1945" s="42">
        <v>2597.7800000000002</v>
      </c>
      <c r="T1945" s="38">
        <v>5000</v>
      </c>
      <c r="U1945" s="14">
        <f>S1945/H1945</f>
        <v>0.38250347492166703</v>
      </c>
      <c r="V1945" s="19"/>
      <c r="W1945" s="19"/>
      <c r="X1945" s="37" t="s">
        <v>3467</v>
      </c>
    </row>
    <row r="1946" spans="1:37" s="3" customFormat="1" ht="16.5" customHeight="1">
      <c r="A1946" s="38">
        <v>425</v>
      </c>
      <c r="B1946" s="39">
        <v>10729</v>
      </c>
      <c r="C1946" s="38">
        <v>10292812</v>
      </c>
      <c r="D1946" s="40" t="s">
        <v>1295</v>
      </c>
      <c r="E1946" s="58">
        <v>1</v>
      </c>
      <c r="F1946" s="38">
        <v>120</v>
      </c>
      <c r="G1946" s="38" t="s">
        <v>21</v>
      </c>
      <c r="H1946" s="42">
        <v>14700.85</v>
      </c>
      <c r="I1946" s="37"/>
      <c r="J1946" s="44">
        <v>42881</v>
      </c>
      <c r="K1946" s="42">
        <v>0</v>
      </c>
      <c r="L1946" s="42">
        <v>9077.7099999999991</v>
      </c>
      <c r="M1946" s="44">
        <v>45259</v>
      </c>
      <c r="N1946" s="42">
        <v>5623.14</v>
      </c>
      <c r="O1946" s="42">
        <v>0</v>
      </c>
      <c r="P1946" s="45">
        <f>IF(J1946&lt;DATEVALUE("2009-1-1"),3%,13%)</f>
        <v>0.13</v>
      </c>
      <c r="Q1946" s="42">
        <f>IF(P1946=13%,ROUND(O1946/(1+P1946)*P1946,2),ROUND(O1946/(1+0.03)*0.02,2))</f>
        <v>0</v>
      </c>
      <c r="R1946" s="42">
        <f>O1946-Q1946</f>
        <v>0</v>
      </c>
      <c r="S1946" s="42">
        <f>N1946-R1946</f>
        <v>5623.14</v>
      </c>
      <c r="T1946" s="38">
        <v>5000</v>
      </c>
      <c r="U1946" s="14">
        <f>S1946/H1946</f>
        <v>0.3825044130101321</v>
      </c>
      <c r="V1946" s="19"/>
      <c r="W1946" s="19"/>
      <c r="X1946" s="37" t="s">
        <v>3459</v>
      </c>
    </row>
    <row r="1947" spans="1:37" s="3" customFormat="1" ht="16.5" customHeight="1">
      <c r="A1947" s="38">
        <v>59</v>
      </c>
      <c r="B1947" s="39">
        <v>50099</v>
      </c>
      <c r="C1947" s="38">
        <v>10297843</v>
      </c>
      <c r="D1947" s="40" t="s">
        <v>287</v>
      </c>
      <c r="E1947" s="38">
        <v>1</v>
      </c>
      <c r="F1947" s="38">
        <v>60</v>
      </c>
      <c r="G1947" s="38" t="s">
        <v>21</v>
      </c>
      <c r="H1947" s="42">
        <v>6003.3</v>
      </c>
      <c r="I1947" s="2"/>
      <c r="J1947" s="44">
        <v>43829</v>
      </c>
      <c r="K1947" s="42">
        <v>0</v>
      </c>
      <c r="L1947" s="42">
        <v>3706.97</v>
      </c>
      <c r="M1947" s="44">
        <v>45016</v>
      </c>
      <c r="N1947" s="42">
        <f>H1947-K1947-L1947</f>
        <v>2296.3300000000004</v>
      </c>
      <c r="O1947" s="42">
        <v>0</v>
      </c>
      <c r="P1947" s="45">
        <v>0.13</v>
      </c>
      <c r="Q1947" s="42">
        <v>0</v>
      </c>
      <c r="R1947" s="42">
        <v>0</v>
      </c>
      <c r="S1947" s="42">
        <v>2296.33</v>
      </c>
      <c r="T1947" s="38">
        <v>5000</v>
      </c>
      <c r="U1947" s="14">
        <f>S1947/H1947</f>
        <v>0.38251128545966384</v>
      </c>
      <c r="V1947" s="19"/>
      <c r="W1947" s="19"/>
      <c r="X1947" s="37" t="s">
        <v>3468</v>
      </c>
    </row>
    <row r="1948" spans="1:37" s="3" customFormat="1" ht="16.5" customHeight="1">
      <c r="A1948" s="38">
        <v>235</v>
      </c>
      <c r="B1948" s="39">
        <v>10741</v>
      </c>
      <c r="C1948" s="38">
        <v>10282531</v>
      </c>
      <c r="D1948" s="40" t="s">
        <v>294</v>
      </c>
      <c r="E1948" s="38">
        <v>1</v>
      </c>
      <c r="F1948" s="38">
        <v>75</v>
      </c>
      <c r="G1948" s="38" t="s">
        <v>23</v>
      </c>
      <c r="H1948" s="42">
        <v>2005.17</v>
      </c>
      <c r="I1948" s="55"/>
      <c r="J1948" s="44">
        <v>43582</v>
      </c>
      <c r="K1948" s="42">
        <v>0</v>
      </c>
      <c r="L1948" s="42">
        <v>1238.1600000000001</v>
      </c>
      <c r="M1948" s="44">
        <v>45138</v>
      </c>
      <c r="N1948" s="42">
        <f>H1948-K1948-L1948</f>
        <v>767.01</v>
      </c>
      <c r="O1948" s="42">
        <v>0</v>
      </c>
      <c r="P1948" s="45">
        <v>0.13</v>
      </c>
      <c r="Q1948" s="42">
        <v>0</v>
      </c>
      <c r="R1948" s="42">
        <v>0</v>
      </c>
      <c r="S1948" s="42">
        <f>N1948-R1948</f>
        <v>767.01</v>
      </c>
      <c r="T1948" s="38">
        <v>5000</v>
      </c>
      <c r="U1948" s="14">
        <f>S1948/H1948</f>
        <v>0.38251619563428535</v>
      </c>
      <c r="V1948" s="19"/>
      <c r="W1948" s="19"/>
      <c r="X1948" s="37" t="s">
        <v>3462</v>
      </c>
    </row>
    <row r="1949" spans="1:37" s="3" customFormat="1" ht="16.5" customHeight="1">
      <c r="A1949" s="38">
        <v>3</v>
      </c>
      <c r="B1949" s="39">
        <v>10719</v>
      </c>
      <c r="C1949" s="38">
        <v>10281614</v>
      </c>
      <c r="D1949" s="40" t="s">
        <v>1830</v>
      </c>
      <c r="E1949" s="38">
        <v>2</v>
      </c>
      <c r="F1949" s="38">
        <v>79</v>
      </c>
      <c r="G1949" s="38" t="s">
        <v>23</v>
      </c>
      <c r="H1949" s="42">
        <v>2858.12</v>
      </c>
      <c r="I1949" s="49"/>
      <c r="J1949" s="44">
        <v>43460</v>
      </c>
      <c r="K1949" s="42">
        <v>0</v>
      </c>
      <c r="L1949" s="42">
        <v>1763.03</v>
      </c>
      <c r="M1949" s="44">
        <v>45107</v>
      </c>
      <c r="N1949" s="42">
        <f>H1949-K1949-L1949</f>
        <v>1095.0899999999999</v>
      </c>
      <c r="O1949" s="42">
        <v>0</v>
      </c>
      <c r="P1949" s="45">
        <v>0.13</v>
      </c>
      <c r="Q1949" s="42">
        <v>0</v>
      </c>
      <c r="R1949" s="42">
        <v>0</v>
      </c>
      <c r="S1949" s="42">
        <f>N1949-R1949</f>
        <v>1095.0899999999999</v>
      </c>
      <c r="T1949" s="38">
        <v>2108</v>
      </c>
      <c r="U1949" s="14">
        <f>S1949/H1949</f>
        <v>0.38315046254181068</v>
      </c>
      <c r="V1949" s="19"/>
      <c r="W1949" s="19"/>
      <c r="X1949" s="37" t="s">
        <v>3478</v>
      </c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</row>
    <row r="1950" spans="1:37" s="3" customFormat="1" ht="16.5" customHeight="1">
      <c r="A1950" s="38">
        <v>5</v>
      </c>
      <c r="B1950" s="39">
        <v>10719</v>
      </c>
      <c r="C1950" s="38">
        <v>10281621</v>
      </c>
      <c r="D1950" s="40" t="s">
        <v>1832</v>
      </c>
      <c r="E1950" s="38">
        <v>3</v>
      </c>
      <c r="F1950" s="38">
        <v>79</v>
      </c>
      <c r="G1950" s="38" t="s">
        <v>23</v>
      </c>
      <c r="H1950" s="42">
        <v>3323.07</v>
      </c>
      <c r="I1950" s="49"/>
      <c r="J1950" s="44">
        <v>43460</v>
      </c>
      <c r="K1950" s="42">
        <v>0</v>
      </c>
      <c r="L1950" s="42">
        <v>2049.83</v>
      </c>
      <c r="M1950" s="44">
        <v>45107</v>
      </c>
      <c r="N1950" s="42">
        <f>H1950-K1950-L1950</f>
        <v>1273.2400000000002</v>
      </c>
      <c r="O1950" s="42">
        <v>0</v>
      </c>
      <c r="P1950" s="45">
        <v>0.13</v>
      </c>
      <c r="Q1950" s="42">
        <v>0</v>
      </c>
      <c r="R1950" s="42">
        <v>0</v>
      </c>
      <c r="S1950" s="42">
        <f>N1950-R1950</f>
        <v>1273.2400000000002</v>
      </c>
      <c r="T1950" s="38">
        <v>2101</v>
      </c>
      <c r="U1950" s="14">
        <f>S1950/H1950</f>
        <v>0.38315172415868465</v>
      </c>
      <c r="V1950" s="19"/>
      <c r="W1950" s="19"/>
      <c r="X1950" s="37" t="s">
        <v>3478</v>
      </c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</row>
    <row r="1951" spans="1:37" s="3" customFormat="1" ht="16.5" customHeight="1">
      <c r="A1951" s="38">
        <v>4</v>
      </c>
      <c r="B1951" s="39">
        <v>10719</v>
      </c>
      <c r="C1951" s="38">
        <v>10281615</v>
      </c>
      <c r="D1951" s="40" t="s">
        <v>1831</v>
      </c>
      <c r="E1951" s="38">
        <v>13</v>
      </c>
      <c r="F1951" s="38">
        <v>79</v>
      </c>
      <c r="G1951" s="38" t="s">
        <v>23</v>
      </c>
      <c r="H1951" s="42">
        <v>11422.19</v>
      </c>
      <c r="I1951" s="49"/>
      <c r="J1951" s="44">
        <v>43460</v>
      </c>
      <c r="K1951" s="42">
        <v>0</v>
      </c>
      <c r="L1951" s="42">
        <v>7045.74</v>
      </c>
      <c r="M1951" s="44">
        <v>45107</v>
      </c>
      <c r="N1951" s="42">
        <f>H1951-K1951-L1951</f>
        <v>4376.4500000000007</v>
      </c>
      <c r="O1951" s="42">
        <v>0</v>
      </c>
      <c r="P1951" s="45">
        <v>0.13</v>
      </c>
      <c r="Q1951" s="42">
        <v>0</v>
      </c>
      <c r="R1951" s="42">
        <v>0</v>
      </c>
      <c r="S1951" s="42">
        <f>N1951-R1951</f>
        <v>4376.4500000000007</v>
      </c>
      <c r="T1951" s="38">
        <v>2101</v>
      </c>
      <c r="U1951" s="14">
        <f>S1951/H1951</f>
        <v>0.38315331823406901</v>
      </c>
      <c r="V1951" s="19"/>
      <c r="W1951" s="19"/>
      <c r="X1951" s="37" t="s">
        <v>3478</v>
      </c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</row>
    <row r="1952" spans="1:37" s="3" customFormat="1" ht="16.5" customHeight="1">
      <c r="A1952" s="38">
        <v>2</v>
      </c>
      <c r="B1952" s="39">
        <v>10719</v>
      </c>
      <c r="C1952" s="38">
        <v>10281610</v>
      </c>
      <c r="D1952" s="40" t="s">
        <v>1830</v>
      </c>
      <c r="E1952" s="38">
        <v>11</v>
      </c>
      <c r="F1952" s="38">
        <v>79</v>
      </c>
      <c r="G1952" s="38" t="s">
        <v>23</v>
      </c>
      <c r="H1952" s="42">
        <v>15719.66</v>
      </c>
      <c r="I1952" s="49"/>
      <c r="J1952" s="44">
        <v>43460</v>
      </c>
      <c r="K1952" s="42">
        <v>0</v>
      </c>
      <c r="L1952" s="42">
        <v>9696.4599999999991</v>
      </c>
      <c r="M1952" s="44">
        <v>45107</v>
      </c>
      <c r="N1952" s="42">
        <f>H1952-K1952-L1952</f>
        <v>6023.2000000000007</v>
      </c>
      <c r="O1952" s="42">
        <v>0</v>
      </c>
      <c r="P1952" s="45">
        <v>0.13</v>
      </c>
      <c r="Q1952" s="42">
        <v>0</v>
      </c>
      <c r="R1952" s="42">
        <v>0</v>
      </c>
      <c r="S1952" s="42">
        <f>N1952-R1952</f>
        <v>6023.2000000000007</v>
      </c>
      <c r="T1952" s="38">
        <v>2101</v>
      </c>
      <c r="U1952" s="14">
        <f>S1952/H1952</f>
        <v>0.3831635035363361</v>
      </c>
      <c r="V1952" s="19"/>
      <c r="W1952" s="19"/>
      <c r="X1952" s="37" t="s">
        <v>3478</v>
      </c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</row>
    <row r="1953" spans="1:37" s="3" customFormat="1" ht="16.5" customHeight="1">
      <c r="A1953" s="38">
        <v>249</v>
      </c>
      <c r="B1953" s="39">
        <v>10736</v>
      </c>
      <c r="C1953" s="38">
        <v>10284606</v>
      </c>
      <c r="D1953" s="40" t="s">
        <v>76</v>
      </c>
      <c r="E1953" s="31">
        <v>5</v>
      </c>
      <c r="F1953" s="38">
        <v>79</v>
      </c>
      <c r="G1953" s="38" t="s">
        <v>23</v>
      </c>
      <c r="H1953" s="42">
        <v>5982.9</v>
      </c>
      <c r="I1953" s="49"/>
      <c r="J1953" s="44">
        <v>43460</v>
      </c>
      <c r="K1953" s="42">
        <v>0</v>
      </c>
      <c r="L1953" s="42">
        <v>3690.45</v>
      </c>
      <c r="M1953" s="44">
        <v>45107</v>
      </c>
      <c r="N1953" s="42">
        <f>H1953-K1953-L1953</f>
        <v>2292.4499999999998</v>
      </c>
      <c r="O1953" s="42">
        <v>0</v>
      </c>
      <c r="P1953" s="45">
        <v>0.13</v>
      </c>
      <c r="Q1953" s="42">
        <v>0</v>
      </c>
      <c r="R1953" s="42">
        <v>0</v>
      </c>
      <c r="S1953" s="42">
        <f>N1953-R1953</f>
        <v>2292.4499999999998</v>
      </c>
      <c r="T1953" s="38">
        <v>2101</v>
      </c>
      <c r="U1953" s="14">
        <f>S1953/H1953</f>
        <v>0.38316702602416886</v>
      </c>
      <c r="V1953" s="19"/>
      <c r="W1953" s="19"/>
      <c r="X1953" s="37" t="s">
        <v>3461</v>
      </c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</row>
    <row r="1954" spans="1:37" s="3" customFormat="1" ht="16.5" customHeight="1">
      <c r="A1954" s="38">
        <v>115</v>
      </c>
      <c r="B1954" s="39">
        <v>10800</v>
      </c>
      <c r="C1954" s="38">
        <v>10315792</v>
      </c>
      <c r="D1954" s="40" t="s">
        <v>2677</v>
      </c>
      <c r="E1954" s="38">
        <v>1</v>
      </c>
      <c r="F1954" s="38">
        <v>120</v>
      </c>
      <c r="G1954" s="38" t="s">
        <v>21</v>
      </c>
      <c r="H1954" s="42">
        <v>160357.17000000001</v>
      </c>
      <c r="I1954" s="2"/>
      <c r="J1954" s="44">
        <v>43279</v>
      </c>
      <c r="K1954" s="42">
        <v>0</v>
      </c>
      <c r="L1954" s="42">
        <v>72361.03</v>
      </c>
      <c r="M1954" s="44">
        <v>45016</v>
      </c>
      <c r="N1954" s="42">
        <f>H1954-K1954-L1954</f>
        <v>87996.140000000014</v>
      </c>
      <c r="O1954" s="42">
        <v>30000</v>
      </c>
      <c r="P1954" s="45">
        <v>0.13</v>
      </c>
      <c r="Q1954" s="42">
        <v>3451.32</v>
      </c>
      <c r="R1954" s="42">
        <v>26548.68</v>
      </c>
      <c r="S1954" s="42">
        <f>N1954-R1954</f>
        <v>61447.460000000014</v>
      </c>
      <c r="T1954" s="38">
        <v>2505</v>
      </c>
      <c r="U1954" s="14">
        <f>S1954/H1954</f>
        <v>0.38319122244424747</v>
      </c>
      <c r="V1954" s="19"/>
      <c r="W1954" s="19"/>
      <c r="X1954" s="37" t="s">
        <v>3465</v>
      </c>
    </row>
    <row r="1955" spans="1:37" s="3" customFormat="1" ht="16.5" customHeight="1">
      <c r="A1955" s="38">
        <v>828</v>
      </c>
      <c r="B1955" s="39">
        <v>10729</v>
      </c>
      <c r="C1955" s="38">
        <v>10322014</v>
      </c>
      <c r="D1955" s="40" t="s">
        <v>172</v>
      </c>
      <c r="E1955" s="58">
        <v>10</v>
      </c>
      <c r="F1955" s="38">
        <v>60</v>
      </c>
      <c r="G1955" s="38" t="s">
        <v>36</v>
      </c>
      <c r="H1955" s="42">
        <v>26647.58</v>
      </c>
      <c r="I1955" s="37"/>
      <c r="J1955" s="44">
        <v>44105</v>
      </c>
      <c r="K1955" s="42">
        <v>444.13</v>
      </c>
      <c r="L1955" s="42">
        <v>15988.62</v>
      </c>
      <c r="M1955" s="44">
        <v>45259</v>
      </c>
      <c r="N1955" s="42">
        <v>10214.83</v>
      </c>
      <c r="O1955" s="42">
        <v>0</v>
      </c>
      <c r="P1955" s="45">
        <f>IF(J1955&lt;DATEVALUE("2009-1-1"),3%,13%)</f>
        <v>0.13</v>
      </c>
      <c r="Q1955" s="42">
        <f>IF(P1955=13%,ROUND(O1955/(1+P1955)*P1955,2),ROUND(O1955/(1+0.03)*0.02,2))</f>
        <v>0</v>
      </c>
      <c r="R1955" s="42">
        <f>O1955-Q1955</f>
        <v>0</v>
      </c>
      <c r="S1955" s="42">
        <f>N1955-R1955</f>
        <v>10214.83</v>
      </c>
      <c r="T1955" s="38">
        <v>5000</v>
      </c>
      <c r="U1955" s="14">
        <f>S1955/H1955</f>
        <v>0.38333049380093798</v>
      </c>
      <c r="V1955" s="19"/>
      <c r="W1955" s="19"/>
      <c r="X1955" s="37" t="s">
        <v>3459</v>
      </c>
    </row>
    <row r="1956" spans="1:37" s="3" customFormat="1" ht="16.5" customHeight="1">
      <c r="A1956" s="38">
        <v>696</v>
      </c>
      <c r="B1956" s="39">
        <v>10729</v>
      </c>
      <c r="C1956" s="38">
        <v>10322154</v>
      </c>
      <c r="D1956" s="40" t="s">
        <v>3291</v>
      </c>
      <c r="E1956" s="58">
        <v>1</v>
      </c>
      <c r="F1956" s="38">
        <v>60</v>
      </c>
      <c r="G1956" s="38" t="s">
        <v>266</v>
      </c>
      <c r="H1956" s="42">
        <v>33030.75</v>
      </c>
      <c r="I1956" s="37"/>
      <c r="J1956" s="44">
        <v>44105</v>
      </c>
      <c r="K1956" s="42">
        <v>550.51</v>
      </c>
      <c r="L1956" s="42">
        <v>19818.390000000003</v>
      </c>
      <c r="M1956" s="44">
        <v>45259</v>
      </c>
      <c r="N1956" s="42">
        <v>12661.85</v>
      </c>
      <c r="O1956" s="42">
        <v>0</v>
      </c>
      <c r="P1956" s="45">
        <f>IF(J1956&lt;DATEVALUE("2009-1-1"),3%,13%)</f>
        <v>0.13</v>
      </c>
      <c r="Q1956" s="42">
        <f>IF(P1956=13%,ROUND(O1956/(1+P1956)*P1956,2),ROUND(O1956/(1+0.03)*0.02,2))</f>
        <v>0</v>
      </c>
      <c r="R1956" s="42">
        <f>O1956-Q1956</f>
        <v>0</v>
      </c>
      <c r="S1956" s="42">
        <f>N1956-R1956</f>
        <v>12661.85</v>
      </c>
      <c r="T1956" s="38">
        <v>5000</v>
      </c>
      <c r="U1956" s="14">
        <f>S1956/H1956</f>
        <v>0.38333522550956306</v>
      </c>
      <c r="V1956" s="19"/>
      <c r="W1956" s="19"/>
      <c r="X1956" s="37" t="s">
        <v>3459</v>
      </c>
    </row>
    <row r="1957" spans="1:37" s="3" customFormat="1" ht="16.5" customHeight="1">
      <c r="A1957" s="38">
        <v>63</v>
      </c>
      <c r="B1957" s="39">
        <v>10746</v>
      </c>
      <c r="C1957" s="38">
        <v>10310333</v>
      </c>
      <c r="D1957" s="40" t="s">
        <v>1439</v>
      </c>
      <c r="E1957" s="38">
        <v>0.14285700000000001</v>
      </c>
      <c r="F1957" s="38">
        <v>120</v>
      </c>
      <c r="G1957" s="38" t="s">
        <v>21</v>
      </c>
      <c r="H1957" s="42">
        <v>27076.9</v>
      </c>
      <c r="I1957" s="2"/>
      <c r="J1957" s="44">
        <v>42728</v>
      </c>
      <c r="K1957" s="42">
        <v>0</v>
      </c>
      <c r="L1957" s="42">
        <v>16076.9</v>
      </c>
      <c r="M1957" s="44">
        <v>45016</v>
      </c>
      <c r="N1957" s="42">
        <f>H1957-K1957-L1957</f>
        <v>11000.000000000002</v>
      </c>
      <c r="O1957" s="42">
        <v>700</v>
      </c>
      <c r="P1957" s="45">
        <v>0.13</v>
      </c>
      <c r="Q1957" s="42">
        <v>80.53</v>
      </c>
      <c r="R1957" s="42">
        <v>619.47</v>
      </c>
      <c r="S1957" s="42">
        <v>10380.530000000001</v>
      </c>
      <c r="T1957" s="38">
        <v>5000</v>
      </c>
      <c r="U1957" s="14">
        <f>S1957/H1957</f>
        <v>0.38337217332855683</v>
      </c>
      <c r="V1957" s="19"/>
      <c r="W1957" s="19"/>
      <c r="X1957" s="37" t="s">
        <v>3463</v>
      </c>
    </row>
    <row r="1958" spans="1:37" s="3" customFormat="1" ht="16.5" customHeight="1">
      <c r="A1958" s="38">
        <v>98</v>
      </c>
      <c r="B1958" s="39">
        <v>10741</v>
      </c>
      <c r="C1958" s="38">
        <v>10282074</v>
      </c>
      <c r="D1958" s="40" t="s">
        <v>270</v>
      </c>
      <c r="E1958" s="38">
        <v>30</v>
      </c>
      <c r="F1958" s="38">
        <v>79</v>
      </c>
      <c r="G1958" s="38" t="s">
        <v>23</v>
      </c>
      <c r="H1958" s="42">
        <v>34720.949999999997</v>
      </c>
      <c r="I1958" s="2"/>
      <c r="J1958" s="44">
        <v>43460</v>
      </c>
      <c r="K1958" s="42">
        <v>0</v>
      </c>
      <c r="L1958" s="42">
        <v>21407.26</v>
      </c>
      <c r="M1958" s="44">
        <v>45077</v>
      </c>
      <c r="N1958" s="42">
        <f>H1958-K1958-L1958</f>
        <v>13313.689999999999</v>
      </c>
      <c r="O1958" s="42">
        <v>0</v>
      </c>
      <c r="P1958" s="45">
        <v>0.13</v>
      </c>
      <c r="Q1958" s="42">
        <v>0</v>
      </c>
      <c r="R1958" s="42">
        <v>0</v>
      </c>
      <c r="S1958" s="42">
        <f>N1958-R1958</f>
        <v>13313.689999999999</v>
      </c>
      <c r="T1958" s="38">
        <v>5000</v>
      </c>
      <c r="U1958" s="14">
        <f>S1958/H1958</f>
        <v>0.38344832154650144</v>
      </c>
      <c r="V1958" s="19"/>
      <c r="W1958" s="19"/>
      <c r="X1958" s="37" t="s">
        <v>3462</v>
      </c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</row>
    <row r="1959" spans="1:37" s="3" customFormat="1" ht="16.5" customHeight="1">
      <c r="A1959" s="38">
        <v>78</v>
      </c>
      <c r="B1959" s="39">
        <v>10732</v>
      </c>
      <c r="C1959" s="38">
        <v>10320532</v>
      </c>
      <c r="D1959" s="40" t="s">
        <v>417</v>
      </c>
      <c r="E1959" s="58">
        <v>1</v>
      </c>
      <c r="F1959" s="38">
        <v>65</v>
      </c>
      <c r="G1959" s="38" t="s">
        <v>23</v>
      </c>
      <c r="H1959" s="42">
        <v>1465.51</v>
      </c>
      <c r="I1959" s="57"/>
      <c r="J1959" s="44">
        <v>43888</v>
      </c>
      <c r="K1959" s="42">
        <v>0</v>
      </c>
      <c r="L1959" s="42">
        <v>903.07</v>
      </c>
      <c r="M1959" s="44">
        <v>45199</v>
      </c>
      <c r="N1959" s="42">
        <f>H1959-L1959</f>
        <v>562.43999999999994</v>
      </c>
      <c r="O1959" s="42">
        <v>0</v>
      </c>
      <c r="P1959" s="45">
        <v>0.13</v>
      </c>
      <c r="Q1959" s="42">
        <v>0</v>
      </c>
      <c r="R1959" s="42">
        <v>0</v>
      </c>
      <c r="S1959" s="42">
        <f>N1959</f>
        <v>562.43999999999994</v>
      </c>
      <c r="T1959" s="38">
        <v>1602</v>
      </c>
      <c r="U1959" s="14">
        <f>S1959/H1959</f>
        <v>0.38378448458215908</v>
      </c>
      <c r="V1959" s="19"/>
      <c r="W1959" s="19"/>
      <c r="X1959" s="37" t="s">
        <v>3460</v>
      </c>
    </row>
    <row r="1960" spans="1:37" s="3" customFormat="1" ht="16.5" customHeight="1">
      <c r="A1960" s="38">
        <v>10</v>
      </c>
      <c r="B1960" s="39">
        <v>20701</v>
      </c>
      <c r="C1960" s="38">
        <v>10281207</v>
      </c>
      <c r="D1960" s="40" t="s">
        <v>812</v>
      </c>
      <c r="E1960" s="58">
        <v>11</v>
      </c>
      <c r="F1960" s="38">
        <v>65</v>
      </c>
      <c r="G1960" s="38" t="s">
        <v>23</v>
      </c>
      <c r="H1960" s="42">
        <v>3005.42</v>
      </c>
      <c r="I1960" s="57"/>
      <c r="J1960" s="44">
        <v>43888</v>
      </c>
      <c r="K1960" s="42">
        <v>0</v>
      </c>
      <c r="L1960" s="42">
        <v>1851.88</v>
      </c>
      <c r="M1960" s="44">
        <v>45199</v>
      </c>
      <c r="N1960" s="42">
        <f>H1960-K1960-L1960</f>
        <v>1153.54</v>
      </c>
      <c r="O1960" s="42">
        <v>0</v>
      </c>
      <c r="P1960" s="45">
        <v>0.13</v>
      </c>
      <c r="Q1960" s="42">
        <v>0</v>
      </c>
      <c r="R1960" s="42">
        <v>0</v>
      </c>
      <c r="S1960" s="42">
        <f>N1960</f>
        <v>1153.54</v>
      </c>
      <c r="T1960" s="38">
        <v>5000</v>
      </c>
      <c r="U1960" s="14">
        <f>S1960/H1960</f>
        <v>0.38381989871631916</v>
      </c>
      <c r="V1960" s="19"/>
      <c r="W1960" s="19"/>
      <c r="X1960" s="37" t="s">
        <v>3466</v>
      </c>
    </row>
    <row r="1961" spans="1:37" s="3" customFormat="1" ht="16.5" customHeight="1">
      <c r="A1961" s="38">
        <v>77</v>
      </c>
      <c r="B1961" s="39">
        <v>10732</v>
      </c>
      <c r="C1961" s="38">
        <v>10320526</v>
      </c>
      <c r="D1961" s="40" t="s">
        <v>416</v>
      </c>
      <c r="E1961" s="58">
        <v>1</v>
      </c>
      <c r="F1961" s="38">
        <v>65</v>
      </c>
      <c r="G1961" s="38" t="s">
        <v>23</v>
      </c>
      <c r="H1961" s="42">
        <v>3410.26</v>
      </c>
      <c r="I1961" s="57"/>
      <c r="J1961" s="44">
        <v>43888</v>
      </c>
      <c r="K1961" s="42">
        <v>0</v>
      </c>
      <c r="L1961" s="42">
        <v>2101.2800000000002</v>
      </c>
      <c r="M1961" s="44">
        <v>45199</v>
      </c>
      <c r="N1961" s="42">
        <f>H1961-L1961</f>
        <v>1308.98</v>
      </c>
      <c r="O1961" s="42">
        <v>0</v>
      </c>
      <c r="P1961" s="45">
        <v>0.13</v>
      </c>
      <c r="Q1961" s="42">
        <v>0</v>
      </c>
      <c r="R1961" s="42">
        <v>0</v>
      </c>
      <c r="S1961" s="42">
        <f>N1961</f>
        <v>1308.98</v>
      </c>
      <c r="T1961" s="38">
        <v>1602</v>
      </c>
      <c r="U1961" s="14">
        <f>S1961/H1961</f>
        <v>0.38383583656378106</v>
      </c>
      <c r="V1961" s="19"/>
      <c r="W1961" s="19"/>
      <c r="X1961" s="37" t="s">
        <v>3460</v>
      </c>
    </row>
    <row r="1962" spans="1:37" s="3" customFormat="1" ht="16.5" customHeight="1">
      <c r="A1962" s="38">
        <v>243</v>
      </c>
      <c r="B1962" s="39">
        <v>10745</v>
      </c>
      <c r="C1962" s="38">
        <v>10308146</v>
      </c>
      <c r="D1962" s="40" t="s">
        <v>584</v>
      </c>
      <c r="E1962" s="41">
        <v>20</v>
      </c>
      <c r="F1962" s="38">
        <v>80</v>
      </c>
      <c r="G1962" s="38" t="s">
        <v>21</v>
      </c>
      <c r="H1962" s="42">
        <v>20362.48</v>
      </c>
      <c r="I1962" s="57"/>
      <c r="J1962" s="44">
        <v>43950</v>
      </c>
      <c r="K1962" s="42">
        <v>0</v>
      </c>
      <c r="L1962" s="42">
        <v>9913.98</v>
      </c>
      <c r="M1962" s="44">
        <v>45199</v>
      </c>
      <c r="N1962" s="42">
        <f>H1962-K1962-L1962</f>
        <v>10448.5</v>
      </c>
      <c r="O1962" s="42">
        <v>2958.08</v>
      </c>
      <c r="P1962" s="45">
        <v>0.13</v>
      </c>
      <c r="Q1962" s="42">
        <v>340.31</v>
      </c>
      <c r="R1962" s="42">
        <v>2617.77</v>
      </c>
      <c r="S1962" s="42">
        <f>N1962-R1962</f>
        <v>7830.73</v>
      </c>
      <c r="T1962" s="38">
        <v>2201</v>
      </c>
      <c r="U1962" s="14">
        <f>S1962/H1962</f>
        <v>0.38456661467561909</v>
      </c>
      <c r="V1962" s="19"/>
      <c r="W1962" s="19"/>
      <c r="X1962" s="37" t="s">
        <v>3463</v>
      </c>
    </row>
    <row r="1963" spans="1:37" s="3" customFormat="1" ht="16.5" customHeight="1">
      <c r="A1963" s="38">
        <v>90</v>
      </c>
      <c r="B1963" s="39">
        <v>10728</v>
      </c>
      <c r="C1963" s="38">
        <v>10282119</v>
      </c>
      <c r="D1963" s="40" t="s">
        <v>229</v>
      </c>
      <c r="E1963" s="38">
        <v>2</v>
      </c>
      <c r="F1963" s="38">
        <v>74</v>
      </c>
      <c r="G1963" s="38" t="s">
        <v>23</v>
      </c>
      <c r="H1963" s="42">
        <v>4188.03</v>
      </c>
      <c r="I1963" s="55"/>
      <c r="J1963" s="44">
        <v>43613</v>
      </c>
      <c r="K1963" s="42">
        <v>0</v>
      </c>
      <c r="L1963" s="42">
        <v>2572.84</v>
      </c>
      <c r="M1963" s="44">
        <v>45138</v>
      </c>
      <c r="N1963" s="42">
        <f>H1963-K1963-L1963</f>
        <v>1615.1899999999996</v>
      </c>
      <c r="O1963" s="42">
        <v>0</v>
      </c>
      <c r="P1963" s="45">
        <v>0.13</v>
      </c>
      <c r="Q1963" s="42">
        <v>0</v>
      </c>
      <c r="R1963" s="42">
        <v>0</v>
      </c>
      <c r="S1963" s="42">
        <v>1615.19</v>
      </c>
      <c r="T1963" s="38">
        <v>5000</v>
      </c>
      <c r="U1963" s="14">
        <f>S1963/H1963</f>
        <v>0.38566820199473262</v>
      </c>
      <c r="V1963" s="19"/>
      <c r="W1963" s="19"/>
      <c r="X1963" s="37" t="s">
        <v>3459</v>
      </c>
    </row>
    <row r="1964" spans="1:37" s="3" customFormat="1" ht="16.5" customHeight="1">
      <c r="A1964" s="38">
        <v>217</v>
      </c>
      <c r="B1964" s="39">
        <v>40712</v>
      </c>
      <c r="C1964" s="38">
        <v>10302483</v>
      </c>
      <c r="D1964" s="40" t="s">
        <v>1602</v>
      </c>
      <c r="E1964" s="38">
        <v>6</v>
      </c>
      <c r="F1964" s="38">
        <v>74</v>
      </c>
      <c r="G1964" s="38" t="s">
        <v>23</v>
      </c>
      <c r="H1964" s="42">
        <v>3126</v>
      </c>
      <c r="I1964" s="55"/>
      <c r="J1964" s="44">
        <v>43613</v>
      </c>
      <c r="K1964" s="42">
        <v>0</v>
      </c>
      <c r="L1964" s="42">
        <v>1920.4</v>
      </c>
      <c r="M1964" s="44">
        <v>45138</v>
      </c>
      <c r="N1964" s="42">
        <f>H1964-K1964-L1964</f>
        <v>1205.5999999999999</v>
      </c>
      <c r="O1964" s="42">
        <v>0</v>
      </c>
      <c r="P1964" s="45">
        <v>0.13</v>
      </c>
      <c r="Q1964" s="42">
        <v>0</v>
      </c>
      <c r="R1964" s="42">
        <v>0</v>
      </c>
      <c r="S1964" s="42">
        <v>1205.5999999999999</v>
      </c>
      <c r="T1964" s="38">
        <v>2506</v>
      </c>
      <c r="U1964" s="14">
        <f>S1964/H1964</f>
        <v>0.38566858605246318</v>
      </c>
      <c r="V1964" s="19"/>
      <c r="W1964" s="19"/>
      <c r="X1964" s="37" t="s">
        <v>3467</v>
      </c>
    </row>
    <row r="1965" spans="1:37" s="3" customFormat="1" ht="16.5" customHeight="1">
      <c r="A1965" s="38">
        <v>13</v>
      </c>
      <c r="B1965" s="39">
        <v>20704</v>
      </c>
      <c r="C1965" s="38">
        <v>10295929</v>
      </c>
      <c r="D1965" s="40" t="s">
        <v>815</v>
      </c>
      <c r="E1965" s="58">
        <v>1</v>
      </c>
      <c r="F1965" s="38">
        <v>64</v>
      </c>
      <c r="G1965" s="38" t="s">
        <v>23</v>
      </c>
      <c r="H1965" s="42">
        <v>1039.32</v>
      </c>
      <c r="I1965" s="57"/>
      <c r="J1965" s="44">
        <v>43915</v>
      </c>
      <c r="K1965" s="42">
        <v>0</v>
      </c>
      <c r="L1965" s="42">
        <v>637.46</v>
      </c>
      <c r="M1965" s="44">
        <v>45199</v>
      </c>
      <c r="N1965" s="42">
        <f>H1965-K1965-L1965</f>
        <v>401.8599999999999</v>
      </c>
      <c r="O1965" s="42">
        <v>0</v>
      </c>
      <c r="P1965" s="45">
        <v>0.13</v>
      </c>
      <c r="Q1965" s="42">
        <v>0</v>
      </c>
      <c r="R1965" s="42">
        <v>0</v>
      </c>
      <c r="S1965" s="42">
        <f>N1965-R1965</f>
        <v>401.8599999999999</v>
      </c>
      <c r="T1965" s="38">
        <v>2101</v>
      </c>
      <c r="U1965" s="14">
        <f>S1965/H1965</f>
        <v>0.38665666012392713</v>
      </c>
      <c r="V1965" s="19"/>
      <c r="W1965" s="19"/>
      <c r="X1965" s="37" t="s">
        <v>3466</v>
      </c>
    </row>
    <row r="1966" spans="1:37" s="3" customFormat="1" ht="16.5" customHeight="1">
      <c r="A1966" s="38">
        <v>95</v>
      </c>
      <c r="B1966" s="39">
        <v>10878</v>
      </c>
      <c r="C1966" s="38">
        <v>10330807</v>
      </c>
      <c r="D1966" s="40" t="s">
        <v>3397</v>
      </c>
      <c r="E1966" s="58">
        <v>1</v>
      </c>
      <c r="F1966" s="38">
        <v>49</v>
      </c>
      <c r="G1966" s="38" t="s">
        <v>23</v>
      </c>
      <c r="H1966" s="42">
        <v>728.51</v>
      </c>
      <c r="I1966" s="37"/>
      <c r="J1966" s="44">
        <v>44377</v>
      </c>
      <c r="K1966" s="42">
        <v>0</v>
      </c>
      <c r="L1966" s="42">
        <v>446.05</v>
      </c>
      <c r="M1966" s="44">
        <v>45261</v>
      </c>
      <c r="N1966" s="42">
        <v>282.45999999999998</v>
      </c>
      <c r="O1966" s="42">
        <v>0</v>
      </c>
      <c r="P1966" s="45">
        <f>IF(J1966&lt;DATEVALUE("2009-1-1"),3%,13%)</f>
        <v>0.13</v>
      </c>
      <c r="Q1966" s="42">
        <f>IF(P1966=13%,ROUND(O1966/(1+P1966)*P1966,2),ROUND(O1966/(1+0.03)*0.02,2))</f>
        <v>0</v>
      </c>
      <c r="R1966" s="42">
        <f>O1966-Q1966</f>
        <v>0</v>
      </c>
      <c r="S1966" s="42">
        <f>N1966-R1966</f>
        <v>282.45999999999998</v>
      </c>
      <c r="T1966" s="38">
        <v>5000</v>
      </c>
      <c r="U1966" s="14">
        <f>S1966/H1966</f>
        <v>0.38772288643944486</v>
      </c>
      <c r="V1966" s="19"/>
      <c r="W1966" s="19"/>
      <c r="X1966" s="37" t="s">
        <v>3475</v>
      </c>
    </row>
    <row r="1967" spans="1:37" s="3" customFormat="1" ht="16.5" customHeight="1">
      <c r="A1967" s="38">
        <v>99</v>
      </c>
      <c r="B1967" s="39">
        <v>10867</v>
      </c>
      <c r="C1967" s="38">
        <v>10331881</v>
      </c>
      <c r="D1967" s="40" t="s">
        <v>3450</v>
      </c>
      <c r="E1967" s="58">
        <v>3</v>
      </c>
      <c r="F1967" s="38">
        <v>49</v>
      </c>
      <c r="G1967" s="38" t="s">
        <v>23</v>
      </c>
      <c r="H1967" s="42">
        <v>5809.56</v>
      </c>
      <c r="I1967" s="37"/>
      <c r="J1967" s="44">
        <v>44377</v>
      </c>
      <c r="K1967" s="42">
        <v>0</v>
      </c>
      <c r="L1967" s="42">
        <v>3556.82</v>
      </c>
      <c r="M1967" s="44">
        <v>45280</v>
      </c>
      <c r="N1967" s="42">
        <v>2252.7399999999998</v>
      </c>
      <c r="O1967" s="42">
        <v>0</v>
      </c>
      <c r="P1967" s="45">
        <f>IF(J1967&lt;DATEVALUE("2009-1-1"),3%,13%)</f>
        <v>0.13</v>
      </c>
      <c r="Q1967" s="42">
        <f>IF(P1967=13%,ROUND(O1967/(1+P1967)*P1967,2),ROUND(O1967/(1+0.03)*0.02,2))</f>
        <v>0</v>
      </c>
      <c r="R1967" s="42">
        <f>O1967-Q1967</f>
        <v>0</v>
      </c>
      <c r="S1967" s="42">
        <f>N1967-R1967</f>
        <v>2252.7399999999998</v>
      </c>
      <c r="T1967" s="38">
        <v>1601</v>
      </c>
      <c r="U1967" s="14">
        <f>S1967/H1967</f>
        <v>0.38776430573055443</v>
      </c>
      <c r="V1967" s="19"/>
      <c r="W1967" s="19"/>
      <c r="X1967" s="37" t="s">
        <v>3475</v>
      </c>
    </row>
    <row r="1968" spans="1:37" s="3" customFormat="1" ht="16.5" customHeight="1">
      <c r="A1968" s="38">
        <v>535</v>
      </c>
      <c r="B1968" s="39">
        <v>40712</v>
      </c>
      <c r="C1968" s="38">
        <v>10303844</v>
      </c>
      <c r="D1968" s="40" t="s">
        <v>1753</v>
      </c>
      <c r="E1968" s="38">
        <v>16</v>
      </c>
      <c r="F1968" s="38">
        <v>84</v>
      </c>
      <c r="G1968" s="38" t="s">
        <v>23</v>
      </c>
      <c r="H1968" s="42">
        <v>4102.5600000000004</v>
      </c>
      <c r="I1968" s="55"/>
      <c r="J1968" s="44">
        <v>43310</v>
      </c>
      <c r="K1968" s="42">
        <v>0</v>
      </c>
      <c r="L1968" s="42">
        <v>2511.11</v>
      </c>
      <c r="M1968" s="44">
        <v>45138</v>
      </c>
      <c r="N1968" s="42">
        <f>H1968-K1968-L1968</f>
        <v>1591.4500000000003</v>
      </c>
      <c r="O1968" s="42">
        <v>0</v>
      </c>
      <c r="P1968" s="45">
        <v>0.13</v>
      </c>
      <c r="Q1968" s="42">
        <v>0</v>
      </c>
      <c r="R1968" s="42">
        <v>0</v>
      </c>
      <c r="S1968" s="42">
        <v>1591.45</v>
      </c>
      <c r="T1968" s="38">
        <v>2506</v>
      </c>
      <c r="U1968" s="14">
        <f>S1968/H1968</f>
        <v>0.38791632541632537</v>
      </c>
      <c r="V1968" s="19"/>
      <c r="W1968" s="19"/>
      <c r="X1968" s="37" t="s">
        <v>3467</v>
      </c>
    </row>
    <row r="1969" spans="1:37" s="3" customFormat="1" ht="16.5" customHeight="1">
      <c r="A1969" s="38">
        <v>236</v>
      </c>
      <c r="B1969" s="39">
        <v>10741</v>
      </c>
      <c r="C1969" s="38">
        <v>10282539</v>
      </c>
      <c r="D1969" s="40" t="s">
        <v>1518</v>
      </c>
      <c r="E1969" s="38">
        <v>1</v>
      </c>
      <c r="F1969" s="38">
        <v>73</v>
      </c>
      <c r="G1969" s="38" t="s">
        <v>23</v>
      </c>
      <c r="H1969" s="42">
        <v>3487.18</v>
      </c>
      <c r="I1969" s="55"/>
      <c r="J1969" s="44">
        <v>43641</v>
      </c>
      <c r="K1969" s="42">
        <v>0</v>
      </c>
      <c r="L1969" s="42">
        <v>2131.1999999999998</v>
      </c>
      <c r="M1969" s="44">
        <v>45138</v>
      </c>
      <c r="N1969" s="42">
        <f>H1969-K1969-L1969</f>
        <v>1355.98</v>
      </c>
      <c r="O1969" s="42">
        <v>0</v>
      </c>
      <c r="P1969" s="45">
        <v>0.13</v>
      </c>
      <c r="Q1969" s="42">
        <v>0</v>
      </c>
      <c r="R1969" s="42">
        <v>0</v>
      </c>
      <c r="S1969" s="42">
        <f>N1969-R1969</f>
        <v>1355.98</v>
      </c>
      <c r="T1969" s="38">
        <v>5000</v>
      </c>
      <c r="U1969" s="14">
        <f>S1969/H1969</f>
        <v>0.38884714869894876</v>
      </c>
      <c r="V1969" s="19"/>
      <c r="W1969" s="19"/>
      <c r="X1969" s="37" t="s">
        <v>3462</v>
      </c>
    </row>
    <row r="1970" spans="1:37" s="3" customFormat="1" ht="16.5" customHeight="1">
      <c r="A1970" s="38">
        <v>392</v>
      </c>
      <c r="B1970" s="39">
        <v>10877</v>
      </c>
      <c r="C1970" s="38">
        <v>10323929</v>
      </c>
      <c r="D1970" s="40" t="s">
        <v>786</v>
      </c>
      <c r="E1970" s="58">
        <v>25</v>
      </c>
      <c r="F1970" s="38">
        <v>77</v>
      </c>
      <c r="G1970" s="38" t="s">
        <v>23</v>
      </c>
      <c r="H1970" s="42">
        <v>1565.75</v>
      </c>
      <c r="I1970" s="57"/>
      <c r="J1970" s="44">
        <v>43522</v>
      </c>
      <c r="K1970" s="42">
        <v>0</v>
      </c>
      <c r="L1970" s="42">
        <v>956.69</v>
      </c>
      <c r="M1970" s="44">
        <v>45199</v>
      </c>
      <c r="N1970" s="42">
        <f>H1970-K1970-L1970</f>
        <v>609.05999999999995</v>
      </c>
      <c r="O1970" s="42">
        <v>0</v>
      </c>
      <c r="P1970" s="45">
        <v>0.13</v>
      </c>
      <c r="Q1970" s="42">
        <v>0</v>
      </c>
      <c r="R1970" s="42">
        <v>0</v>
      </c>
      <c r="S1970" s="42">
        <f>N1970-R1970</f>
        <v>609.05999999999995</v>
      </c>
      <c r="T1970" s="38">
        <v>1601</v>
      </c>
      <c r="U1970" s="14">
        <f>S1970/H1970</f>
        <v>0.38898930225131723</v>
      </c>
      <c r="V1970" s="19"/>
      <c r="W1970" s="19"/>
      <c r="X1970" s="37" t="s">
        <v>3462</v>
      </c>
    </row>
    <row r="1971" spans="1:37" s="3" customFormat="1" ht="16.5" customHeight="1">
      <c r="A1971" s="38">
        <v>393</v>
      </c>
      <c r="B1971" s="39">
        <v>10877</v>
      </c>
      <c r="C1971" s="38">
        <v>10323934</v>
      </c>
      <c r="D1971" s="40" t="s">
        <v>787</v>
      </c>
      <c r="E1971" s="58">
        <v>25</v>
      </c>
      <c r="F1971" s="38">
        <v>77</v>
      </c>
      <c r="G1971" s="38" t="s">
        <v>23</v>
      </c>
      <c r="H1971" s="42">
        <v>1565.75</v>
      </c>
      <c r="I1971" s="57"/>
      <c r="J1971" s="44">
        <v>43522</v>
      </c>
      <c r="K1971" s="42">
        <v>0</v>
      </c>
      <c r="L1971" s="42">
        <v>956.69</v>
      </c>
      <c r="M1971" s="44">
        <v>45199</v>
      </c>
      <c r="N1971" s="42">
        <f>H1971-K1971-L1971</f>
        <v>609.05999999999995</v>
      </c>
      <c r="O1971" s="42">
        <v>0</v>
      </c>
      <c r="P1971" s="45">
        <v>0.13</v>
      </c>
      <c r="Q1971" s="42">
        <v>0</v>
      </c>
      <c r="R1971" s="42">
        <v>0</v>
      </c>
      <c r="S1971" s="42">
        <f>N1971-R1971</f>
        <v>609.05999999999995</v>
      </c>
      <c r="T1971" s="38">
        <v>2203</v>
      </c>
      <c r="U1971" s="14">
        <f>S1971/H1971</f>
        <v>0.38898930225131723</v>
      </c>
      <c r="V1971" s="19"/>
      <c r="W1971" s="19"/>
      <c r="X1971" s="37" t="s">
        <v>3462</v>
      </c>
    </row>
    <row r="1972" spans="1:37" s="3" customFormat="1" ht="16.5" customHeight="1">
      <c r="A1972" s="38">
        <v>81</v>
      </c>
      <c r="B1972" s="39">
        <v>10717</v>
      </c>
      <c r="C1972" s="38">
        <v>10312282</v>
      </c>
      <c r="D1972" s="40" t="s">
        <v>227</v>
      </c>
      <c r="E1972" s="38">
        <v>4</v>
      </c>
      <c r="F1972" s="38">
        <v>62</v>
      </c>
      <c r="G1972" s="38" t="s">
        <v>23</v>
      </c>
      <c r="H1972" s="42">
        <v>1376.54</v>
      </c>
      <c r="I1972" s="57"/>
      <c r="J1972" s="44">
        <v>43977</v>
      </c>
      <c r="K1972" s="42">
        <v>0</v>
      </c>
      <c r="L1972" s="42">
        <v>840.5</v>
      </c>
      <c r="M1972" s="44">
        <v>45199</v>
      </c>
      <c r="N1972" s="42">
        <v>536.04</v>
      </c>
      <c r="O1972" s="42">
        <v>0</v>
      </c>
      <c r="P1972" s="45">
        <v>0.13</v>
      </c>
      <c r="Q1972" s="42">
        <v>0</v>
      </c>
      <c r="R1972" s="42">
        <v>0</v>
      </c>
      <c r="S1972" s="42">
        <v>536.04</v>
      </c>
      <c r="T1972" s="38">
        <v>2101</v>
      </c>
      <c r="U1972" s="14">
        <f>S1972/H1972</f>
        <v>0.38941113225914248</v>
      </c>
      <c r="V1972" s="19"/>
      <c r="W1972" s="19"/>
      <c r="X1972" s="37" t="s">
        <v>3457</v>
      </c>
    </row>
    <row r="1973" spans="1:37" s="3" customFormat="1" ht="16.5" customHeight="1">
      <c r="A1973" s="38">
        <v>126</v>
      </c>
      <c r="B1973" s="39">
        <v>10800</v>
      </c>
      <c r="C1973" s="38">
        <v>10315917</v>
      </c>
      <c r="D1973" s="40" t="s">
        <v>2688</v>
      </c>
      <c r="E1973" s="38">
        <v>1</v>
      </c>
      <c r="F1973" s="38">
        <v>120</v>
      </c>
      <c r="G1973" s="38" t="s">
        <v>21</v>
      </c>
      <c r="H1973" s="42">
        <v>169926.81</v>
      </c>
      <c r="I1973" s="2"/>
      <c r="J1973" s="44">
        <v>43249</v>
      </c>
      <c r="K1973" s="42">
        <v>0</v>
      </c>
      <c r="L1973" s="42">
        <v>78024.58</v>
      </c>
      <c r="M1973" s="44">
        <v>45016</v>
      </c>
      <c r="N1973" s="42">
        <f>H1973-K1973-L1973</f>
        <v>91902.23</v>
      </c>
      <c r="O1973" s="42">
        <v>29071.33</v>
      </c>
      <c r="P1973" s="45">
        <v>0.13</v>
      </c>
      <c r="Q1973" s="42">
        <v>3344.49</v>
      </c>
      <c r="R1973" s="42">
        <v>25726.84</v>
      </c>
      <c r="S1973" s="42">
        <f>N1973-R1973</f>
        <v>66175.39</v>
      </c>
      <c r="T1973" s="38">
        <v>2505</v>
      </c>
      <c r="U1973" s="14">
        <f>S1973/H1973</f>
        <v>0.38943466307641506</v>
      </c>
      <c r="V1973" s="19"/>
      <c r="W1973" s="19"/>
      <c r="X1973" s="37" t="s">
        <v>3465</v>
      </c>
    </row>
    <row r="1974" spans="1:37" s="3" customFormat="1" ht="16.5" customHeight="1">
      <c r="A1974" s="38">
        <v>24</v>
      </c>
      <c r="B1974" s="39">
        <v>20704</v>
      </c>
      <c r="C1974" s="38">
        <v>10296094</v>
      </c>
      <c r="D1974" s="40" t="s">
        <v>823</v>
      </c>
      <c r="E1974" s="58">
        <v>1</v>
      </c>
      <c r="F1974" s="38">
        <v>63</v>
      </c>
      <c r="G1974" s="38" t="s">
        <v>23</v>
      </c>
      <c r="H1974" s="42">
        <v>2785.38</v>
      </c>
      <c r="I1974" s="57"/>
      <c r="J1974" s="44">
        <v>43948</v>
      </c>
      <c r="K1974" s="42">
        <v>0</v>
      </c>
      <c r="L1974" s="42">
        <v>1700.13</v>
      </c>
      <c r="M1974" s="44">
        <v>45199</v>
      </c>
      <c r="N1974" s="42">
        <f>H1974-K1974-L1974</f>
        <v>1085.25</v>
      </c>
      <c r="O1974" s="42">
        <v>0</v>
      </c>
      <c r="P1974" s="45">
        <v>0.13</v>
      </c>
      <c r="Q1974" s="42">
        <v>0</v>
      </c>
      <c r="R1974" s="42">
        <v>0</v>
      </c>
      <c r="S1974" s="42">
        <f>N1974-R1974</f>
        <v>1085.25</v>
      </c>
      <c r="T1974" s="38">
        <v>2101</v>
      </c>
      <c r="U1974" s="14">
        <f>S1974/H1974</f>
        <v>0.38962367791827324</v>
      </c>
      <c r="V1974" s="19"/>
      <c r="W1974" s="19"/>
      <c r="X1974" s="37" t="s">
        <v>3466</v>
      </c>
    </row>
    <row r="1975" spans="1:37" s="3" customFormat="1" ht="16.5" customHeight="1">
      <c r="A1975" s="38">
        <v>23</v>
      </c>
      <c r="B1975" s="39">
        <v>20704</v>
      </c>
      <c r="C1975" s="38">
        <v>10296087</v>
      </c>
      <c r="D1975" s="40" t="s">
        <v>797</v>
      </c>
      <c r="E1975" s="58">
        <v>2</v>
      </c>
      <c r="F1975" s="38">
        <v>63</v>
      </c>
      <c r="G1975" s="38" t="s">
        <v>23</v>
      </c>
      <c r="H1975" s="42">
        <v>7229.13</v>
      </c>
      <c r="I1975" s="57"/>
      <c r="J1975" s="44">
        <v>43948</v>
      </c>
      <c r="K1975" s="42">
        <v>0</v>
      </c>
      <c r="L1975" s="42">
        <v>4412.4799999999996</v>
      </c>
      <c r="M1975" s="44">
        <v>45199</v>
      </c>
      <c r="N1975" s="42">
        <f>H1975-K1975-L1975</f>
        <v>2816.6500000000005</v>
      </c>
      <c r="O1975" s="42">
        <v>0</v>
      </c>
      <c r="P1975" s="45">
        <v>0.13</v>
      </c>
      <c r="Q1975" s="42">
        <v>0</v>
      </c>
      <c r="R1975" s="42">
        <v>0</v>
      </c>
      <c r="S1975" s="42">
        <f>N1975-R1975</f>
        <v>2816.6500000000005</v>
      </c>
      <c r="T1975" s="38">
        <v>2101</v>
      </c>
      <c r="U1975" s="14">
        <f>S1975/H1975</f>
        <v>0.38962503095116569</v>
      </c>
      <c r="V1975" s="19"/>
      <c r="W1975" s="19"/>
      <c r="X1975" s="37" t="s">
        <v>3466</v>
      </c>
    </row>
    <row r="1976" spans="1:37" s="3" customFormat="1" ht="16.5" customHeight="1">
      <c r="A1976" s="38">
        <v>14</v>
      </c>
      <c r="B1976" s="39">
        <v>20704</v>
      </c>
      <c r="C1976" s="38">
        <v>10295946</v>
      </c>
      <c r="D1976" s="40" t="s">
        <v>816</v>
      </c>
      <c r="E1976" s="58">
        <v>3</v>
      </c>
      <c r="F1976" s="38">
        <v>63</v>
      </c>
      <c r="G1976" s="38" t="s">
        <v>23</v>
      </c>
      <c r="H1976" s="42">
        <v>7571.53</v>
      </c>
      <c r="I1976" s="57"/>
      <c r="J1976" s="44">
        <v>43948</v>
      </c>
      <c r="K1976" s="42">
        <v>0</v>
      </c>
      <c r="L1976" s="42">
        <v>4621.46</v>
      </c>
      <c r="M1976" s="44">
        <v>45199</v>
      </c>
      <c r="N1976" s="42">
        <f>H1976-K1976-L1976</f>
        <v>2950.0699999999997</v>
      </c>
      <c r="O1976" s="42">
        <v>0</v>
      </c>
      <c r="P1976" s="45">
        <v>0.13</v>
      </c>
      <c r="Q1976" s="42">
        <v>0</v>
      </c>
      <c r="R1976" s="42">
        <v>0</v>
      </c>
      <c r="S1976" s="42">
        <f>N1976-R1976</f>
        <v>2950.0699999999997</v>
      </c>
      <c r="T1976" s="38">
        <v>2101</v>
      </c>
      <c r="U1976" s="14">
        <f>S1976/H1976</f>
        <v>0.38962666726540074</v>
      </c>
      <c r="V1976" s="19"/>
      <c r="W1976" s="19"/>
      <c r="X1976" s="37" t="s">
        <v>3466</v>
      </c>
    </row>
    <row r="1977" spans="1:37" s="3" customFormat="1" ht="16.5" customHeight="1">
      <c r="A1977" s="38">
        <v>21</v>
      </c>
      <c r="B1977" s="39">
        <v>10706</v>
      </c>
      <c r="C1977" s="38">
        <v>10319754</v>
      </c>
      <c r="D1977" s="40" t="s">
        <v>88</v>
      </c>
      <c r="E1977" s="38">
        <v>1</v>
      </c>
      <c r="F1977" s="38">
        <v>63</v>
      </c>
      <c r="G1977" s="38" t="s">
        <v>23</v>
      </c>
      <c r="H1977" s="42">
        <v>22500</v>
      </c>
      <c r="I1977" s="57"/>
      <c r="J1977" s="44">
        <v>43948</v>
      </c>
      <c r="K1977" s="42">
        <v>0</v>
      </c>
      <c r="L1977" s="42">
        <v>13733.36</v>
      </c>
      <c r="M1977" s="44">
        <v>45199</v>
      </c>
      <c r="N1977" s="42">
        <v>8766.64</v>
      </c>
      <c r="O1977" s="42">
        <v>0</v>
      </c>
      <c r="P1977" s="45">
        <v>0.13</v>
      </c>
      <c r="Q1977" s="42">
        <v>0</v>
      </c>
      <c r="R1977" s="42">
        <v>0</v>
      </c>
      <c r="S1977" s="42">
        <v>8766.64</v>
      </c>
      <c r="T1977" s="38">
        <v>1802</v>
      </c>
      <c r="U1977" s="14">
        <f>S1977/H1977</f>
        <v>0.38962844444444444</v>
      </c>
      <c r="V1977" s="19"/>
      <c r="W1977" s="19"/>
      <c r="X1977" s="37" t="s">
        <v>3457</v>
      </c>
    </row>
    <row r="1978" spans="1:37" s="3" customFormat="1" ht="16.5" customHeight="1">
      <c r="A1978" s="38">
        <v>802</v>
      </c>
      <c r="B1978" s="39">
        <v>40711</v>
      </c>
      <c r="C1978" s="38">
        <v>10305952</v>
      </c>
      <c r="D1978" s="40" t="s">
        <v>972</v>
      </c>
      <c r="E1978" s="58">
        <v>1</v>
      </c>
      <c r="F1978" s="38">
        <v>63</v>
      </c>
      <c r="G1978" s="38" t="s">
        <v>23</v>
      </c>
      <c r="H1978" s="42">
        <v>3827.08</v>
      </c>
      <c r="I1978" s="57"/>
      <c r="J1978" s="44">
        <v>43948</v>
      </c>
      <c r="K1978" s="42">
        <v>0</v>
      </c>
      <c r="L1978" s="42">
        <v>2335.94</v>
      </c>
      <c r="M1978" s="44">
        <v>45199</v>
      </c>
      <c r="N1978" s="42">
        <f>H1978-K1978-L1978</f>
        <v>1491.1399999999999</v>
      </c>
      <c r="O1978" s="42">
        <v>0</v>
      </c>
      <c r="P1978" s="45">
        <v>0.13</v>
      </c>
      <c r="Q1978" s="42">
        <v>0</v>
      </c>
      <c r="R1978" s="42">
        <v>0</v>
      </c>
      <c r="S1978" s="42">
        <f>N1978-R1978</f>
        <v>1491.1399999999999</v>
      </c>
      <c r="T1978" s="38">
        <v>2104</v>
      </c>
      <c r="U1978" s="14">
        <f>S1978/H1978</f>
        <v>0.38962864638314326</v>
      </c>
      <c r="V1978" s="19"/>
      <c r="W1978" s="19"/>
      <c r="X1978" s="37" t="s">
        <v>3467</v>
      </c>
    </row>
    <row r="1979" spans="1:37" s="3" customFormat="1" ht="16.5" customHeight="1">
      <c r="A1979" s="38">
        <v>488</v>
      </c>
      <c r="B1979" s="39">
        <v>10800</v>
      </c>
      <c r="C1979" s="38">
        <v>10315462</v>
      </c>
      <c r="D1979" s="40" t="s">
        <v>1170</v>
      </c>
      <c r="E1979" s="38">
        <v>3</v>
      </c>
      <c r="F1979" s="38">
        <v>88</v>
      </c>
      <c r="G1979" s="38" t="s">
        <v>23</v>
      </c>
      <c r="H1979" s="42">
        <v>6426</v>
      </c>
      <c r="I1979" s="2"/>
      <c r="J1979" s="44">
        <v>43186</v>
      </c>
      <c r="K1979" s="42">
        <v>0</v>
      </c>
      <c r="L1979" s="42">
        <v>3920.54</v>
      </c>
      <c r="M1979" s="44">
        <v>45016</v>
      </c>
      <c r="N1979" s="42">
        <f>H1979-K1979-L1979</f>
        <v>2505.46</v>
      </c>
      <c r="O1979" s="42">
        <v>0</v>
      </c>
      <c r="P1979" s="45">
        <v>0.13</v>
      </c>
      <c r="Q1979" s="42">
        <v>0</v>
      </c>
      <c r="R1979" s="42">
        <v>0</v>
      </c>
      <c r="S1979" s="42">
        <f>N1979-R1979</f>
        <v>2505.46</v>
      </c>
      <c r="T1979" s="38">
        <v>2505</v>
      </c>
      <c r="U1979" s="14">
        <f>S1979/H1979</f>
        <v>0.3898941798941799</v>
      </c>
      <c r="V1979" s="19"/>
      <c r="W1979" s="19"/>
      <c r="X1979" s="37" t="s">
        <v>3465</v>
      </c>
    </row>
    <row r="1980" spans="1:37" s="3" customFormat="1" ht="16.5" customHeight="1">
      <c r="A1980" s="38">
        <v>309</v>
      </c>
      <c r="B1980" s="39">
        <v>10729</v>
      </c>
      <c r="C1980" s="38">
        <v>10319708</v>
      </c>
      <c r="D1980" s="40" t="s">
        <v>3103</v>
      </c>
      <c r="E1980" s="58">
        <v>1</v>
      </c>
      <c r="F1980" s="38">
        <v>120</v>
      </c>
      <c r="G1980" s="38" t="s">
        <v>279</v>
      </c>
      <c r="H1980" s="42">
        <v>39181.71</v>
      </c>
      <c r="I1980" s="37"/>
      <c r="J1980" s="44">
        <v>42914</v>
      </c>
      <c r="K1980" s="42">
        <v>0</v>
      </c>
      <c r="L1980" s="42">
        <v>23884.55</v>
      </c>
      <c r="M1980" s="44">
        <v>45259</v>
      </c>
      <c r="N1980" s="42">
        <v>15297.16</v>
      </c>
      <c r="O1980" s="42">
        <v>0</v>
      </c>
      <c r="P1980" s="45">
        <f>IF(J1980&lt;DATEVALUE("2009-1-1"),3%,13%)</f>
        <v>0.13</v>
      </c>
      <c r="Q1980" s="42">
        <f>IF(P1980=13%,ROUND(O1980/(1+P1980)*P1980,2),ROUND(O1980/(1+0.03)*0.02,2))</f>
        <v>0</v>
      </c>
      <c r="R1980" s="42">
        <f>O1980-Q1980</f>
        <v>0</v>
      </c>
      <c r="S1980" s="42">
        <f>N1980-R1980</f>
        <v>15297.16</v>
      </c>
      <c r="T1980" s="38">
        <v>1802</v>
      </c>
      <c r="U1980" s="14">
        <f>S1980/H1980</f>
        <v>0.39041583432678156</v>
      </c>
      <c r="V1980" s="19"/>
      <c r="W1980" s="19"/>
      <c r="X1980" s="37" t="s">
        <v>3459</v>
      </c>
    </row>
    <row r="1981" spans="1:37" s="3" customFormat="1" ht="16.5" customHeight="1">
      <c r="A1981" s="38">
        <v>210</v>
      </c>
      <c r="B1981" s="39">
        <v>10741</v>
      </c>
      <c r="C1981" s="38">
        <v>10281804</v>
      </c>
      <c r="D1981" s="40" t="s">
        <v>2026</v>
      </c>
      <c r="E1981" s="38">
        <v>26</v>
      </c>
      <c r="F1981" s="38">
        <v>120</v>
      </c>
      <c r="G1981" s="38" t="s">
        <v>21</v>
      </c>
      <c r="H1981" s="42">
        <v>217149.02</v>
      </c>
      <c r="I1981" s="49"/>
      <c r="J1981" s="44">
        <v>42760</v>
      </c>
      <c r="K1981" s="42">
        <v>0</v>
      </c>
      <c r="L1981" s="42">
        <v>132370.54999999999</v>
      </c>
      <c r="M1981" s="44">
        <v>45107</v>
      </c>
      <c r="N1981" s="42">
        <f>H1981-K1981-L1981</f>
        <v>84778.47</v>
      </c>
      <c r="O1981" s="42">
        <v>0</v>
      </c>
      <c r="P1981" s="45">
        <v>0.13</v>
      </c>
      <c r="Q1981" s="42">
        <v>0</v>
      </c>
      <c r="R1981" s="42">
        <v>0</v>
      </c>
      <c r="S1981" s="42">
        <f>N1981-R1981</f>
        <v>84778.47</v>
      </c>
      <c r="T1981" s="38">
        <v>5000</v>
      </c>
      <c r="U1981" s="14">
        <f>S1981/H1981</f>
        <v>0.39041608384877818</v>
      </c>
      <c r="V1981" s="19"/>
      <c r="W1981" s="19"/>
      <c r="X1981" s="37" t="s">
        <v>3462</v>
      </c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</row>
    <row r="1982" spans="1:37" s="3" customFormat="1" ht="16.5" customHeight="1">
      <c r="A1982" s="38">
        <v>641</v>
      </c>
      <c r="B1982" s="39">
        <v>40712</v>
      </c>
      <c r="C1982" s="38">
        <v>10319409</v>
      </c>
      <c r="D1982" s="40" t="s">
        <v>1794</v>
      </c>
      <c r="E1982" s="38">
        <v>1</v>
      </c>
      <c r="F1982" s="38">
        <v>120</v>
      </c>
      <c r="G1982" s="38" t="s">
        <v>21</v>
      </c>
      <c r="H1982" s="42">
        <v>581239.37</v>
      </c>
      <c r="I1982" s="55"/>
      <c r="J1982" s="44">
        <v>42794</v>
      </c>
      <c r="K1982" s="42">
        <v>0</v>
      </c>
      <c r="L1982" s="42">
        <v>354313.9</v>
      </c>
      <c r="M1982" s="44">
        <v>45138</v>
      </c>
      <c r="N1982" s="42">
        <f>H1982-K1982-L1982</f>
        <v>226925.46999999997</v>
      </c>
      <c r="O1982" s="42">
        <v>0</v>
      </c>
      <c r="P1982" s="45">
        <v>0.13</v>
      </c>
      <c r="Q1982" s="42">
        <v>0</v>
      </c>
      <c r="R1982" s="42">
        <v>0</v>
      </c>
      <c r="S1982" s="42">
        <v>226925.47</v>
      </c>
      <c r="T1982" s="38">
        <v>1802</v>
      </c>
      <c r="U1982" s="14">
        <f>S1982/H1982</f>
        <v>0.39041655075773685</v>
      </c>
      <c r="V1982" s="19"/>
      <c r="W1982" s="19"/>
      <c r="X1982" s="37" t="s">
        <v>3467</v>
      </c>
    </row>
    <row r="1983" spans="1:37" s="3" customFormat="1" ht="16.5" customHeight="1">
      <c r="A1983" s="38">
        <v>310</v>
      </c>
      <c r="B1983" s="39">
        <v>10729</v>
      </c>
      <c r="C1983" s="38">
        <v>10319709</v>
      </c>
      <c r="D1983" s="40" t="s">
        <v>3104</v>
      </c>
      <c r="E1983" s="58">
        <v>1</v>
      </c>
      <c r="F1983" s="38">
        <v>120</v>
      </c>
      <c r="G1983" s="38" t="s">
        <v>279</v>
      </c>
      <c r="H1983" s="42">
        <v>351351.35</v>
      </c>
      <c r="I1983" s="61"/>
      <c r="J1983" s="44">
        <v>42914</v>
      </c>
      <c r="K1983" s="42">
        <v>0</v>
      </c>
      <c r="L1983" s="42">
        <v>214177.85</v>
      </c>
      <c r="M1983" s="44">
        <v>45259</v>
      </c>
      <c r="N1983" s="42">
        <v>137173.5</v>
      </c>
      <c r="O1983" s="42">
        <v>0</v>
      </c>
      <c r="P1983" s="45">
        <f>IF(J1983&lt;DATEVALUE("2009-1-1"),3%,13%)</f>
        <v>0.13</v>
      </c>
      <c r="Q1983" s="42">
        <f>IF(P1983=13%,ROUND(O1983/(1+P1983)*P1983,2),ROUND(O1983/(1+0.03)*0.02,2))</f>
        <v>0</v>
      </c>
      <c r="R1983" s="42">
        <f>O1983-Q1983</f>
        <v>0</v>
      </c>
      <c r="S1983" s="42">
        <f>N1983-R1983</f>
        <v>137173.5</v>
      </c>
      <c r="T1983" s="38">
        <v>1802</v>
      </c>
      <c r="U1983" s="14">
        <f>S1983/H1983</f>
        <v>0.39041688611698805</v>
      </c>
      <c r="V1983" s="19"/>
      <c r="W1983" s="19"/>
      <c r="X1983" s="37" t="s">
        <v>3459</v>
      </c>
    </row>
    <row r="1984" spans="1:37" s="3" customFormat="1" ht="16.5" customHeight="1">
      <c r="A1984" s="38">
        <v>858</v>
      </c>
      <c r="B1984" s="39">
        <v>10729</v>
      </c>
      <c r="C1984" s="38">
        <v>10292814</v>
      </c>
      <c r="D1984" s="40" t="s">
        <v>3369</v>
      </c>
      <c r="E1984" s="58">
        <v>1</v>
      </c>
      <c r="F1984" s="38">
        <v>120</v>
      </c>
      <c r="G1984" s="38" t="s">
        <v>262</v>
      </c>
      <c r="H1984" s="42">
        <v>77569.23</v>
      </c>
      <c r="I1984" s="37"/>
      <c r="J1984" s="44">
        <v>42914</v>
      </c>
      <c r="K1984" s="42">
        <v>0</v>
      </c>
      <c r="L1984" s="42">
        <v>47284.89</v>
      </c>
      <c r="M1984" s="44">
        <v>45259</v>
      </c>
      <c r="N1984" s="42">
        <v>30284.34</v>
      </c>
      <c r="O1984" s="42">
        <v>0</v>
      </c>
      <c r="P1984" s="45">
        <f>IF(J1984&lt;DATEVALUE("2009-1-1"),3%,13%)</f>
        <v>0.13</v>
      </c>
      <c r="Q1984" s="42">
        <f>IF(P1984=13%,ROUND(O1984/(1+P1984)*P1984,2),ROUND(O1984/(1+0.03)*0.02,2))</f>
        <v>0</v>
      </c>
      <c r="R1984" s="42">
        <f>O1984-Q1984</f>
        <v>0</v>
      </c>
      <c r="S1984" s="42">
        <f>N1984-R1984</f>
        <v>30284.34</v>
      </c>
      <c r="T1984" s="38">
        <v>5000</v>
      </c>
      <c r="U1984" s="14">
        <f>S1984/H1984</f>
        <v>0.39041692176137371</v>
      </c>
      <c r="V1984" s="19"/>
      <c r="W1984" s="19"/>
      <c r="X1984" s="37" t="s">
        <v>3459</v>
      </c>
    </row>
    <row r="1985" spans="1:24" s="3" customFormat="1" ht="16.5" customHeight="1">
      <c r="A1985" s="38">
        <v>859</v>
      </c>
      <c r="B1985" s="39">
        <v>10729</v>
      </c>
      <c r="C1985" s="38">
        <v>10292816</v>
      </c>
      <c r="D1985" s="40" t="s">
        <v>3103</v>
      </c>
      <c r="E1985" s="58">
        <v>1</v>
      </c>
      <c r="F1985" s="38">
        <v>120</v>
      </c>
      <c r="G1985" s="38" t="s">
        <v>262</v>
      </c>
      <c r="H1985" s="42">
        <v>58358.02</v>
      </c>
      <c r="I1985" s="37"/>
      <c r="J1985" s="44">
        <v>42914</v>
      </c>
      <c r="K1985" s="42">
        <v>0</v>
      </c>
      <c r="L1985" s="42">
        <v>35574.03</v>
      </c>
      <c r="M1985" s="44">
        <v>45259</v>
      </c>
      <c r="N1985" s="42">
        <v>22783.99</v>
      </c>
      <c r="O1985" s="42">
        <v>0</v>
      </c>
      <c r="P1985" s="45">
        <f>IF(J1985&lt;DATEVALUE("2009-1-1"),3%,13%)</f>
        <v>0.13</v>
      </c>
      <c r="Q1985" s="42">
        <f>IF(P1985=13%,ROUND(O1985/(1+P1985)*P1985,2),ROUND(O1985/(1+0.03)*0.02,2))</f>
        <v>0</v>
      </c>
      <c r="R1985" s="42">
        <f>O1985-Q1985</f>
        <v>0</v>
      </c>
      <c r="S1985" s="42">
        <f>N1985-R1985</f>
        <v>22783.99</v>
      </c>
      <c r="T1985" s="38">
        <v>5000</v>
      </c>
      <c r="U1985" s="14">
        <f>S1985/H1985</f>
        <v>0.3904174610447716</v>
      </c>
      <c r="V1985" s="19"/>
      <c r="W1985" s="19"/>
      <c r="X1985" s="37" t="s">
        <v>3459</v>
      </c>
    </row>
    <row r="1986" spans="1:24" s="3" customFormat="1" ht="16.5" customHeight="1">
      <c r="A1986" s="38">
        <v>426</v>
      </c>
      <c r="B1986" s="39">
        <v>10729</v>
      </c>
      <c r="C1986" s="38">
        <v>10292815</v>
      </c>
      <c r="D1986" s="40" t="s">
        <v>3153</v>
      </c>
      <c r="E1986" s="58">
        <v>1</v>
      </c>
      <c r="F1986" s="38">
        <v>120</v>
      </c>
      <c r="G1986" s="38" t="s">
        <v>21</v>
      </c>
      <c r="H1986" s="42">
        <v>21200</v>
      </c>
      <c r="I1986" s="37"/>
      <c r="J1986" s="44">
        <v>42914</v>
      </c>
      <c r="K1986" s="42">
        <v>0</v>
      </c>
      <c r="L1986" s="42">
        <v>12923.05</v>
      </c>
      <c r="M1986" s="44">
        <v>45259</v>
      </c>
      <c r="N1986" s="42">
        <v>8276.9500000000007</v>
      </c>
      <c r="O1986" s="42">
        <v>0</v>
      </c>
      <c r="P1986" s="45">
        <f>IF(J1986&lt;DATEVALUE("2009-1-1"),3%,13%)</f>
        <v>0.13</v>
      </c>
      <c r="Q1986" s="42">
        <f>IF(P1986=13%,ROUND(O1986/(1+P1986)*P1986,2),ROUND(O1986/(1+0.03)*0.02,2))</f>
        <v>0</v>
      </c>
      <c r="R1986" s="42">
        <f>O1986-Q1986</f>
        <v>0</v>
      </c>
      <c r="S1986" s="42">
        <f>N1986-R1986</f>
        <v>8276.9500000000007</v>
      </c>
      <c r="T1986" s="38">
        <v>5000</v>
      </c>
      <c r="U1986" s="14">
        <f>S1986/H1986</f>
        <v>0.39042216981132077</v>
      </c>
      <c r="V1986" s="19"/>
      <c r="W1986" s="19"/>
      <c r="X1986" s="37" t="s">
        <v>3459</v>
      </c>
    </row>
    <row r="1987" spans="1:24" s="3" customFormat="1" ht="16.5" customHeight="1">
      <c r="A1987" s="38">
        <v>173</v>
      </c>
      <c r="B1987" s="39">
        <v>10800</v>
      </c>
      <c r="C1987" s="38">
        <v>10316789</v>
      </c>
      <c r="D1987" s="40" t="s">
        <v>2735</v>
      </c>
      <c r="E1987" s="38">
        <v>1</v>
      </c>
      <c r="F1987" s="38">
        <v>120</v>
      </c>
      <c r="G1987" s="38" t="s">
        <v>21</v>
      </c>
      <c r="H1987" s="42">
        <v>160357.17000000001</v>
      </c>
      <c r="I1987" s="2"/>
      <c r="J1987" s="44">
        <v>43311</v>
      </c>
      <c r="K1987" s="42">
        <v>0</v>
      </c>
      <c r="L1987" s="42">
        <v>71091.539999999994</v>
      </c>
      <c r="M1987" s="44">
        <v>45016</v>
      </c>
      <c r="N1987" s="42">
        <f>H1987-K1987-L1987</f>
        <v>89265.630000000019</v>
      </c>
      <c r="O1987" s="42">
        <v>30000</v>
      </c>
      <c r="P1987" s="45">
        <v>0.13</v>
      </c>
      <c r="Q1987" s="42">
        <v>3451.33</v>
      </c>
      <c r="R1987" s="42">
        <v>26548.67</v>
      </c>
      <c r="S1987" s="42">
        <f>N1987-R1987</f>
        <v>62716.960000000021</v>
      </c>
      <c r="T1987" s="38">
        <v>2505</v>
      </c>
      <c r="U1987" s="14">
        <f>S1987/H1987</f>
        <v>0.39110792489041818</v>
      </c>
      <c r="V1987" s="19"/>
      <c r="W1987" s="19"/>
      <c r="X1987" s="37" t="s">
        <v>3465</v>
      </c>
    </row>
    <row r="1988" spans="1:24" s="3" customFormat="1" ht="16.5" customHeight="1">
      <c r="A1988" s="38">
        <v>341</v>
      </c>
      <c r="B1988" s="39">
        <v>10877</v>
      </c>
      <c r="C1988" s="38">
        <v>10324174</v>
      </c>
      <c r="D1988" s="40" t="s">
        <v>833</v>
      </c>
      <c r="E1988" s="38">
        <v>2</v>
      </c>
      <c r="F1988" s="38">
        <v>81</v>
      </c>
      <c r="G1988" s="38" t="s">
        <v>23</v>
      </c>
      <c r="H1988" s="42">
        <v>4400</v>
      </c>
      <c r="I1988" s="56"/>
      <c r="J1988" s="44">
        <v>43401</v>
      </c>
      <c r="K1988" s="42">
        <v>0</v>
      </c>
      <c r="L1988" s="42">
        <v>2675.95</v>
      </c>
      <c r="M1988" s="44">
        <v>45169</v>
      </c>
      <c r="N1988" s="42">
        <f>H1988-K1988-L1988</f>
        <v>1724.0500000000002</v>
      </c>
      <c r="O1988" s="42">
        <v>0</v>
      </c>
      <c r="P1988" s="45">
        <v>0.13</v>
      </c>
      <c r="Q1988" s="42">
        <v>0</v>
      </c>
      <c r="R1988" s="42">
        <v>0</v>
      </c>
      <c r="S1988" s="42">
        <v>1724.05</v>
      </c>
      <c r="T1988" s="38">
        <v>2506</v>
      </c>
      <c r="U1988" s="14">
        <f>S1988/H1988</f>
        <v>0.39182954545454546</v>
      </c>
      <c r="V1988" s="19"/>
      <c r="W1988" s="19"/>
      <c r="X1988" s="37" t="s">
        <v>3462</v>
      </c>
    </row>
    <row r="1989" spans="1:24" s="3" customFormat="1" ht="16.5" customHeight="1">
      <c r="A1989" s="38">
        <v>60</v>
      </c>
      <c r="B1989" s="39">
        <v>10731</v>
      </c>
      <c r="C1989" s="38">
        <v>10288710</v>
      </c>
      <c r="D1989" s="40" t="s">
        <v>1231</v>
      </c>
      <c r="E1989" s="38">
        <v>5</v>
      </c>
      <c r="F1989" s="38">
        <v>84</v>
      </c>
      <c r="G1989" s="38" t="s">
        <v>23</v>
      </c>
      <c r="H1989" s="42">
        <v>9829.0499999999993</v>
      </c>
      <c r="I1989" s="2"/>
      <c r="J1989" s="44">
        <v>43309</v>
      </c>
      <c r="K1989" s="42">
        <v>0</v>
      </c>
      <c r="L1989" s="42">
        <v>5976.06</v>
      </c>
      <c r="M1989" s="44">
        <v>45046</v>
      </c>
      <c r="N1989" s="42">
        <f>H1989-K1989-L1989</f>
        <v>3852.9899999999989</v>
      </c>
      <c r="O1989" s="42">
        <v>0</v>
      </c>
      <c r="P1989" s="45">
        <v>0.13</v>
      </c>
      <c r="Q1989" s="42">
        <v>0</v>
      </c>
      <c r="R1989" s="42">
        <v>0</v>
      </c>
      <c r="S1989" s="42">
        <v>3852.99</v>
      </c>
      <c r="T1989" s="38">
        <v>2506</v>
      </c>
      <c r="U1989" s="14">
        <f>S1989/H1989</f>
        <v>0.39200024417415724</v>
      </c>
      <c r="V1989" s="19"/>
      <c r="W1989" s="19"/>
      <c r="X1989" s="37" t="s">
        <v>3459</v>
      </c>
    </row>
    <row r="1990" spans="1:24" s="3" customFormat="1" ht="16.5" customHeight="1">
      <c r="A1990" s="38">
        <v>232</v>
      </c>
      <c r="B1990" s="39">
        <v>10741</v>
      </c>
      <c r="C1990" s="38">
        <v>10282208</v>
      </c>
      <c r="D1990" s="40" t="s">
        <v>1517</v>
      </c>
      <c r="E1990" s="38">
        <v>1</v>
      </c>
      <c r="F1990" s="38">
        <v>72</v>
      </c>
      <c r="G1990" s="38" t="s">
        <v>23</v>
      </c>
      <c r="H1990" s="42">
        <v>2350.4299999999998</v>
      </c>
      <c r="I1990" s="55"/>
      <c r="J1990" s="44">
        <v>43674</v>
      </c>
      <c r="K1990" s="42">
        <v>0</v>
      </c>
      <c r="L1990" s="42">
        <v>1428.98</v>
      </c>
      <c r="M1990" s="44">
        <v>45138</v>
      </c>
      <c r="N1990" s="42">
        <f>H1990-K1990-L1990</f>
        <v>921.44999999999982</v>
      </c>
      <c r="O1990" s="42">
        <v>0</v>
      </c>
      <c r="P1990" s="45">
        <v>0.13</v>
      </c>
      <c r="Q1990" s="42">
        <v>0</v>
      </c>
      <c r="R1990" s="42">
        <v>0</v>
      </c>
      <c r="S1990" s="42">
        <f>N1990-R1990</f>
        <v>921.44999999999982</v>
      </c>
      <c r="T1990" s="38">
        <v>5000</v>
      </c>
      <c r="U1990" s="14">
        <f>S1990/H1990</f>
        <v>0.39203464897912293</v>
      </c>
      <c r="V1990" s="19"/>
      <c r="W1990" s="19"/>
      <c r="X1990" s="37" t="s">
        <v>3462</v>
      </c>
    </row>
    <row r="1991" spans="1:24" s="3" customFormat="1" ht="16.5" customHeight="1">
      <c r="A1991" s="38">
        <v>803</v>
      </c>
      <c r="B1991" s="39">
        <v>40711</v>
      </c>
      <c r="C1991" s="38">
        <v>10305955</v>
      </c>
      <c r="D1991" s="40" t="s">
        <v>973</v>
      </c>
      <c r="E1991" s="58">
        <v>1</v>
      </c>
      <c r="F1991" s="38">
        <v>62</v>
      </c>
      <c r="G1991" s="38" t="s">
        <v>23</v>
      </c>
      <c r="H1991" s="42">
        <v>1674.87</v>
      </c>
      <c r="I1991" s="57"/>
      <c r="J1991" s="44">
        <v>43977</v>
      </c>
      <c r="K1991" s="42">
        <v>0</v>
      </c>
      <c r="L1991" s="42">
        <v>1017.5</v>
      </c>
      <c r="M1991" s="44">
        <v>45199</v>
      </c>
      <c r="N1991" s="42">
        <f>H1991-K1991-L1991</f>
        <v>657.36999999999989</v>
      </c>
      <c r="O1991" s="42">
        <v>0</v>
      </c>
      <c r="P1991" s="45">
        <v>0.13</v>
      </c>
      <c r="Q1991" s="42">
        <v>0</v>
      </c>
      <c r="R1991" s="42">
        <v>0</v>
      </c>
      <c r="S1991" s="42">
        <f>N1991-R1991</f>
        <v>657.36999999999989</v>
      </c>
      <c r="T1991" s="38">
        <v>5000</v>
      </c>
      <c r="U1991" s="14">
        <f>S1991/H1991</f>
        <v>0.39249016341566806</v>
      </c>
      <c r="V1991" s="19"/>
      <c r="W1991" s="19"/>
      <c r="X1991" s="37" t="s">
        <v>3467</v>
      </c>
    </row>
    <row r="1992" spans="1:24" s="3" customFormat="1" ht="16.5" customHeight="1">
      <c r="A1992" s="38">
        <v>11</v>
      </c>
      <c r="B1992" s="39">
        <v>10876</v>
      </c>
      <c r="C1992" s="38">
        <v>10322400</v>
      </c>
      <c r="D1992" s="40" t="s">
        <v>325</v>
      </c>
      <c r="E1992" s="38">
        <v>5</v>
      </c>
      <c r="F1992" s="38">
        <v>56</v>
      </c>
      <c r="G1992" s="38" t="s">
        <v>23</v>
      </c>
      <c r="H1992" s="42">
        <v>1234.56</v>
      </c>
      <c r="I1992" s="57"/>
      <c r="J1992" s="44">
        <v>44165</v>
      </c>
      <c r="K1992" s="42">
        <v>22.04</v>
      </c>
      <c r="L1992" s="42">
        <v>727.58</v>
      </c>
      <c r="M1992" s="44">
        <v>45199</v>
      </c>
      <c r="N1992" s="42">
        <v>484.94</v>
      </c>
      <c r="O1992" s="42">
        <v>0</v>
      </c>
      <c r="P1992" s="45">
        <v>0.13</v>
      </c>
      <c r="Q1992" s="42">
        <v>0</v>
      </c>
      <c r="R1992" s="42">
        <v>0</v>
      </c>
      <c r="S1992" s="42">
        <v>484.94</v>
      </c>
      <c r="T1992" s="38">
        <v>5000</v>
      </c>
      <c r="U1992" s="14">
        <f>S1992/H1992</f>
        <v>0.39280391394504927</v>
      </c>
      <c r="V1992" s="19"/>
      <c r="W1992" s="19"/>
      <c r="X1992" s="37" t="s">
        <v>3476</v>
      </c>
    </row>
    <row r="1993" spans="1:24" s="3" customFormat="1" ht="16.5" customHeight="1">
      <c r="A1993" s="38">
        <v>70</v>
      </c>
      <c r="B1993" s="39">
        <v>10876</v>
      </c>
      <c r="C1993" s="38">
        <v>10323530</v>
      </c>
      <c r="D1993" s="40" t="s">
        <v>777</v>
      </c>
      <c r="E1993" s="38">
        <v>210</v>
      </c>
      <c r="F1993" s="38">
        <v>56</v>
      </c>
      <c r="G1993" s="38" t="s">
        <v>23</v>
      </c>
      <c r="H1993" s="42">
        <v>4739.75</v>
      </c>
      <c r="I1993" s="57"/>
      <c r="J1993" s="44">
        <v>44165</v>
      </c>
      <c r="K1993" s="42">
        <v>84.64</v>
      </c>
      <c r="L1993" s="42">
        <v>2793.09</v>
      </c>
      <c r="M1993" s="44">
        <v>45199</v>
      </c>
      <c r="N1993" s="42">
        <v>1862.02</v>
      </c>
      <c r="O1993" s="42">
        <v>0</v>
      </c>
      <c r="P1993" s="45">
        <v>0.13</v>
      </c>
      <c r="Q1993" s="42">
        <v>0</v>
      </c>
      <c r="R1993" s="42">
        <v>0</v>
      </c>
      <c r="S1993" s="42">
        <v>1862.02</v>
      </c>
      <c r="T1993" s="38">
        <v>5000</v>
      </c>
      <c r="U1993" s="14">
        <f>S1993/H1993</f>
        <v>0.39285194366791498</v>
      </c>
      <c r="V1993" s="19"/>
      <c r="W1993" s="19"/>
      <c r="X1993" s="37" t="s">
        <v>3476</v>
      </c>
    </row>
    <row r="1994" spans="1:24" s="3" customFormat="1" ht="16.5" customHeight="1">
      <c r="A1994" s="38">
        <v>71</v>
      </c>
      <c r="B1994" s="39">
        <v>10876</v>
      </c>
      <c r="C1994" s="38">
        <v>10323548</v>
      </c>
      <c r="D1994" s="40" t="s">
        <v>778</v>
      </c>
      <c r="E1994" s="38">
        <v>42</v>
      </c>
      <c r="F1994" s="38">
        <v>56</v>
      </c>
      <c r="G1994" s="38" t="s">
        <v>23</v>
      </c>
      <c r="H1994" s="42">
        <v>21953.200000000001</v>
      </c>
      <c r="I1994" s="57"/>
      <c r="J1994" s="44">
        <v>44165</v>
      </c>
      <c r="K1994" s="42">
        <v>392.02</v>
      </c>
      <c r="L1994" s="42">
        <v>12936.68</v>
      </c>
      <c r="M1994" s="44">
        <v>45199</v>
      </c>
      <c r="N1994" s="42">
        <v>8624.5</v>
      </c>
      <c r="O1994" s="42">
        <v>0</v>
      </c>
      <c r="P1994" s="45">
        <v>0.13</v>
      </c>
      <c r="Q1994" s="42">
        <v>0</v>
      </c>
      <c r="R1994" s="42">
        <v>0</v>
      </c>
      <c r="S1994" s="42">
        <v>8624.5</v>
      </c>
      <c r="T1994" s="38">
        <v>5000</v>
      </c>
      <c r="U1994" s="14">
        <f>S1994/H1994</f>
        <v>0.39285844432702294</v>
      </c>
      <c r="V1994" s="19"/>
      <c r="W1994" s="19"/>
      <c r="X1994" s="37" t="s">
        <v>3476</v>
      </c>
    </row>
    <row r="1995" spans="1:24" s="3" customFormat="1" ht="16.5" customHeight="1">
      <c r="A1995" s="38">
        <v>55</v>
      </c>
      <c r="B1995" s="39">
        <v>10876</v>
      </c>
      <c r="C1995" s="38">
        <v>10323141</v>
      </c>
      <c r="D1995" s="40" t="s">
        <v>764</v>
      </c>
      <c r="E1995" s="38">
        <v>120</v>
      </c>
      <c r="F1995" s="38">
        <v>56</v>
      </c>
      <c r="G1995" s="38" t="s">
        <v>23</v>
      </c>
      <c r="H1995" s="42">
        <v>803.95</v>
      </c>
      <c r="I1995" s="57"/>
      <c r="J1995" s="44">
        <v>44165</v>
      </c>
      <c r="K1995" s="42">
        <v>14.36</v>
      </c>
      <c r="L1995" s="42">
        <v>473.75</v>
      </c>
      <c r="M1995" s="44">
        <v>45199</v>
      </c>
      <c r="N1995" s="42">
        <v>315.83999999999997</v>
      </c>
      <c r="O1995" s="42">
        <v>0</v>
      </c>
      <c r="P1995" s="45">
        <v>0.13</v>
      </c>
      <c r="Q1995" s="42">
        <v>0</v>
      </c>
      <c r="R1995" s="42">
        <v>0</v>
      </c>
      <c r="S1995" s="42">
        <v>315.83999999999997</v>
      </c>
      <c r="T1995" s="38">
        <v>5000</v>
      </c>
      <c r="U1995" s="14">
        <f>S1995/H1995</f>
        <v>0.39286025250326506</v>
      </c>
      <c r="V1995" s="19"/>
      <c r="W1995" s="19"/>
      <c r="X1995" s="37" t="s">
        <v>3476</v>
      </c>
    </row>
    <row r="1996" spans="1:24" s="3" customFormat="1" ht="16.5" customHeight="1">
      <c r="A1996" s="38">
        <v>12</v>
      </c>
      <c r="B1996" s="39">
        <v>10876</v>
      </c>
      <c r="C1996" s="38">
        <v>10322506</v>
      </c>
      <c r="D1996" s="40" t="s">
        <v>729</v>
      </c>
      <c r="E1996" s="38">
        <v>6</v>
      </c>
      <c r="F1996" s="38">
        <v>56</v>
      </c>
      <c r="G1996" s="38" t="s">
        <v>23</v>
      </c>
      <c r="H1996" s="42">
        <v>1977.36</v>
      </c>
      <c r="I1996" s="57"/>
      <c r="J1996" s="44">
        <v>44165</v>
      </c>
      <c r="K1996" s="42">
        <v>35.31</v>
      </c>
      <c r="L1996" s="42">
        <v>1165.22</v>
      </c>
      <c r="M1996" s="44">
        <v>45199</v>
      </c>
      <c r="N1996" s="42">
        <v>776.83</v>
      </c>
      <c r="O1996" s="42">
        <v>0</v>
      </c>
      <c r="P1996" s="45">
        <v>0.13</v>
      </c>
      <c r="Q1996" s="42">
        <v>0</v>
      </c>
      <c r="R1996" s="42">
        <v>0</v>
      </c>
      <c r="S1996" s="42">
        <v>776.83</v>
      </c>
      <c r="T1996" s="38">
        <v>2101</v>
      </c>
      <c r="U1996" s="14">
        <f>S1996/H1996</f>
        <v>0.3928622001051908</v>
      </c>
      <c r="V1996" s="19"/>
      <c r="W1996" s="19"/>
      <c r="X1996" s="37" t="s">
        <v>3476</v>
      </c>
    </row>
    <row r="1997" spans="1:24" s="3" customFormat="1" ht="16.5" customHeight="1">
      <c r="A1997" s="38">
        <v>66</v>
      </c>
      <c r="B1997" s="39">
        <v>10876</v>
      </c>
      <c r="C1997" s="38">
        <v>10323423</v>
      </c>
      <c r="D1997" s="40" t="s">
        <v>143</v>
      </c>
      <c r="E1997" s="38">
        <v>17</v>
      </c>
      <c r="F1997" s="38">
        <v>56</v>
      </c>
      <c r="G1997" s="38" t="s">
        <v>23</v>
      </c>
      <c r="H1997" s="42">
        <v>3706.66</v>
      </c>
      <c r="I1997" s="57"/>
      <c r="J1997" s="44">
        <v>44165</v>
      </c>
      <c r="K1997" s="42">
        <v>66.19</v>
      </c>
      <c r="L1997" s="42">
        <v>2184.25</v>
      </c>
      <c r="M1997" s="44">
        <v>45199</v>
      </c>
      <c r="N1997" s="42">
        <v>1456.22</v>
      </c>
      <c r="O1997" s="42">
        <v>0</v>
      </c>
      <c r="P1997" s="45">
        <v>0.13</v>
      </c>
      <c r="Q1997" s="42">
        <v>0</v>
      </c>
      <c r="R1997" s="42">
        <v>0</v>
      </c>
      <c r="S1997" s="42">
        <v>1456.22</v>
      </c>
      <c r="T1997" s="38">
        <v>5000</v>
      </c>
      <c r="U1997" s="14">
        <f>S1997/H1997</f>
        <v>0.39286581450686064</v>
      </c>
      <c r="V1997" s="19"/>
      <c r="W1997" s="19"/>
      <c r="X1997" s="37" t="s">
        <v>3476</v>
      </c>
    </row>
    <row r="1998" spans="1:24" s="3" customFormat="1" ht="16.5" customHeight="1">
      <c r="A1998" s="38">
        <v>58</v>
      </c>
      <c r="B1998" s="39">
        <v>10876</v>
      </c>
      <c r="C1998" s="38">
        <v>10323170</v>
      </c>
      <c r="D1998" s="40" t="s">
        <v>767</v>
      </c>
      <c r="E1998" s="38">
        <v>1</v>
      </c>
      <c r="F1998" s="38">
        <v>56</v>
      </c>
      <c r="G1998" s="38" t="s">
        <v>23</v>
      </c>
      <c r="H1998" s="42">
        <v>2024.48</v>
      </c>
      <c r="I1998" s="57"/>
      <c r="J1998" s="44">
        <v>44165</v>
      </c>
      <c r="K1998" s="42">
        <v>36.15</v>
      </c>
      <c r="L1998" s="42">
        <v>1192.97</v>
      </c>
      <c r="M1998" s="44">
        <v>45199</v>
      </c>
      <c r="N1998" s="42">
        <v>795.36</v>
      </c>
      <c r="O1998" s="42">
        <v>0</v>
      </c>
      <c r="P1998" s="45">
        <v>0.13</v>
      </c>
      <c r="Q1998" s="42">
        <v>0</v>
      </c>
      <c r="R1998" s="42">
        <v>0</v>
      </c>
      <c r="S1998" s="42">
        <v>795.36</v>
      </c>
      <c r="T1998" s="38">
        <v>2004</v>
      </c>
      <c r="U1998" s="14">
        <f>S1998/H1998</f>
        <v>0.39287125582865723</v>
      </c>
      <c r="V1998" s="19"/>
      <c r="W1998" s="19"/>
      <c r="X1998" s="37" t="s">
        <v>3476</v>
      </c>
    </row>
    <row r="1999" spans="1:24" s="3" customFormat="1" ht="16.5" customHeight="1">
      <c r="A1999" s="38">
        <v>60</v>
      </c>
      <c r="B1999" s="39">
        <v>10876</v>
      </c>
      <c r="C1999" s="38">
        <v>10323209</v>
      </c>
      <c r="D1999" s="40" t="s">
        <v>769</v>
      </c>
      <c r="E1999" s="38">
        <v>1</v>
      </c>
      <c r="F1999" s="38">
        <v>56</v>
      </c>
      <c r="G1999" s="38" t="s">
        <v>23</v>
      </c>
      <c r="H1999" s="42">
        <v>1157.02</v>
      </c>
      <c r="I1999" s="57"/>
      <c r="J1999" s="44">
        <v>44165</v>
      </c>
      <c r="K1999" s="42">
        <v>20.66</v>
      </c>
      <c r="L1999" s="42">
        <v>681.79</v>
      </c>
      <c r="M1999" s="44">
        <v>45199</v>
      </c>
      <c r="N1999" s="42">
        <v>454.57</v>
      </c>
      <c r="O1999" s="42">
        <v>0</v>
      </c>
      <c r="P1999" s="45">
        <v>0.13</v>
      </c>
      <c r="Q1999" s="42">
        <v>0</v>
      </c>
      <c r="R1999" s="42">
        <v>0</v>
      </c>
      <c r="S1999" s="42">
        <v>454.57</v>
      </c>
      <c r="T1999" s="38">
        <v>5000</v>
      </c>
      <c r="U1999" s="14">
        <f>S1999/H1999</f>
        <v>0.39287998478850839</v>
      </c>
      <c r="V1999" s="19"/>
      <c r="W1999" s="19"/>
      <c r="X1999" s="37" t="s">
        <v>3476</v>
      </c>
    </row>
    <row r="2000" spans="1:24" s="3" customFormat="1" ht="16.5" customHeight="1">
      <c r="A2000" s="38">
        <v>235</v>
      </c>
      <c r="B2000" s="39">
        <v>10731</v>
      </c>
      <c r="C2000" s="38">
        <v>10323028</v>
      </c>
      <c r="D2000" s="40" t="s">
        <v>405</v>
      </c>
      <c r="E2000" s="58">
        <v>5</v>
      </c>
      <c r="F2000" s="38">
        <v>56</v>
      </c>
      <c r="G2000" s="38" t="s">
        <v>302</v>
      </c>
      <c r="H2000" s="42">
        <v>330.21</v>
      </c>
      <c r="I2000" s="57"/>
      <c r="J2000" s="44">
        <v>44165</v>
      </c>
      <c r="K2000" s="42">
        <v>5.89</v>
      </c>
      <c r="L2000" s="42">
        <v>194.58</v>
      </c>
      <c r="M2000" s="44">
        <v>45199</v>
      </c>
      <c r="N2000" s="42">
        <f>H2000-K2000-L2000</f>
        <v>129.73999999999998</v>
      </c>
      <c r="O2000" s="42">
        <v>0</v>
      </c>
      <c r="P2000" s="45">
        <v>0.13</v>
      </c>
      <c r="Q2000" s="42">
        <v>0</v>
      </c>
      <c r="R2000" s="42">
        <v>0</v>
      </c>
      <c r="S2000" s="42">
        <f>N2000-R2000</f>
        <v>129.73999999999998</v>
      </c>
      <c r="T2000" s="38">
        <v>5000</v>
      </c>
      <c r="U2000" s="14">
        <f>S2000/H2000</f>
        <v>0.39290148693255805</v>
      </c>
      <c r="V2000" s="19"/>
      <c r="W2000" s="19"/>
      <c r="X2000" s="37" t="s">
        <v>3459</v>
      </c>
    </row>
    <row r="2001" spans="1:24" s="3" customFormat="1" ht="16.5" customHeight="1">
      <c r="A2001" s="38">
        <v>69</v>
      </c>
      <c r="B2001" s="39">
        <v>10876</v>
      </c>
      <c r="C2001" s="38">
        <v>10323512</v>
      </c>
      <c r="D2001" s="40" t="s">
        <v>776</v>
      </c>
      <c r="E2001" s="38">
        <v>1</v>
      </c>
      <c r="F2001" s="38">
        <v>56</v>
      </c>
      <c r="G2001" s="38" t="s">
        <v>23</v>
      </c>
      <c r="H2001" s="42">
        <v>994.93</v>
      </c>
      <c r="I2001" s="57"/>
      <c r="J2001" s="44">
        <v>44165</v>
      </c>
      <c r="K2001" s="42">
        <v>17.760000000000002</v>
      </c>
      <c r="L2001" s="42">
        <v>586.26</v>
      </c>
      <c r="M2001" s="44">
        <v>45199</v>
      </c>
      <c r="N2001" s="42">
        <v>390.91</v>
      </c>
      <c r="O2001" s="42">
        <v>0</v>
      </c>
      <c r="P2001" s="45">
        <v>0.13</v>
      </c>
      <c r="Q2001" s="42">
        <v>0</v>
      </c>
      <c r="R2001" s="42">
        <v>0</v>
      </c>
      <c r="S2001" s="42">
        <v>390.91</v>
      </c>
      <c r="T2001" s="38">
        <v>5000</v>
      </c>
      <c r="U2001" s="14">
        <f>S2001/H2001</f>
        <v>0.39290201320695933</v>
      </c>
      <c r="V2001" s="19"/>
      <c r="W2001" s="19"/>
      <c r="X2001" s="37" t="s">
        <v>3476</v>
      </c>
    </row>
    <row r="2002" spans="1:24" s="3" customFormat="1" ht="16.5" customHeight="1">
      <c r="A2002" s="38">
        <v>61</v>
      </c>
      <c r="B2002" s="39">
        <v>10876</v>
      </c>
      <c r="C2002" s="38">
        <v>10323226</v>
      </c>
      <c r="D2002" s="40" t="s">
        <v>770</v>
      </c>
      <c r="E2002" s="38">
        <v>1</v>
      </c>
      <c r="F2002" s="38">
        <v>56</v>
      </c>
      <c r="G2002" s="38" t="s">
        <v>23</v>
      </c>
      <c r="H2002" s="42">
        <v>887.31</v>
      </c>
      <c r="I2002" s="57"/>
      <c r="J2002" s="44">
        <v>44165</v>
      </c>
      <c r="K2002" s="42">
        <v>15.84</v>
      </c>
      <c r="L2002" s="42">
        <v>522.77</v>
      </c>
      <c r="M2002" s="44">
        <v>45199</v>
      </c>
      <c r="N2002" s="42">
        <v>348.7</v>
      </c>
      <c r="O2002" s="42">
        <v>0</v>
      </c>
      <c r="P2002" s="45">
        <v>0.13</v>
      </c>
      <c r="Q2002" s="42">
        <v>0</v>
      </c>
      <c r="R2002" s="42">
        <v>0</v>
      </c>
      <c r="S2002" s="42">
        <v>348.7</v>
      </c>
      <c r="T2002" s="38">
        <v>2506</v>
      </c>
      <c r="U2002" s="14">
        <f>S2002/H2002</f>
        <v>0.39298554056643115</v>
      </c>
      <c r="V2002" s="19"/>
      <c r="W2002" s="19"/>
      <c r="X2002" s="37" t="s">
        <v>3476</v>
      </c>
    </row>
    <row r="2003" spans="1:24" s="3" customFormat="1" ht="16.5" customHeight="1">
      <c r="A2003" s="38">
        <v>64</v>
      </c>
      <c r="B2003" s="39">
        <v>10876</v>
      </c>
      <c r="C2003" s="38">
        <v>10323276</v>
      </c>
      <c r="D2003" s="40" t="s">
        <v>444</v>
      </c>
      <c r="E2003" s="38">
        <v>2</v>
      </c>
      <c r="F2003" s="38">
        <v>56</v>
      </c>
      <c r="G2003" s="38" t="s">
        <v>23</v>
      </c>
      <c r="H2003" s="42">
        <v>876.67</v>
      </c>
      <c r="I2003" s="57"/>
      <c r="J2003" s="44">
        <v>44165</v>
      </c>
      <c r="K2003" s="42">
        <v>15.65</v>
      </c>
      <c r="L2003" s="42">
        <v>516.5</v>
      </c>
      <c r="M2003" s="44">
        <v>45199</v>
      </c>
      <c r="N2003" s="42">
        <v>344.52</v>
      </c>
      <c r="O2003" s="42">
        <v>0</v>
      </c>
      <c r="P2003" s="45">
        <v>0.13</v>
      </c>
      <c r="Q2003" s="42">
        <v>0</v>
      </c>
      <c r="R2003" s="42">
        <v>0</v>
      </c>
      <c r="S2003" s="42">
        <v>344.52</v>
      </c>
      <c r="T2003" s="38">
        <v>5000</v>
      </c>
      <c r="U2003" s="14">
        <f>S2003/H2003</f>
        <v>0.39298709890836919</v>
      </c>
      <c r="V2003" s="19"/>
      <c r="W2003" s="19"/>
      <c r="X2003" s="37" t="s">
        <v>3476</v>
      </c>
    </row>
    <row r="2004" spans="1:24" s="3" customFormat="1" ht="16.5" customHeight="1">
      <c r="A2004" s="38">
        <v>717</v>
      </c>
      <c r="B2004" s="39">
        <v>10800</v>
      </c>
      <c r="C2004" s="38">
        <v>10315937</v>
      </c>
      <c r="D2004" s="40" t="s">
        <v>1170</v>
      </c>
      <c r="E2004" s="38">
        <v>2</v>
      </c>
      <c r="F2004" s="38">
        <v>87</v>
      </c>
      <c r="G2004" s="38" t="s">
        <v>23</v>
      </c>
      <c r="H2004" s="42">
        <v>4284</v>
      </c>
      <c r="I2004" s="2"/>
      <c r="J2004" s="44">
        <v>43214</v>
      </c>
      <c r="K2004" s="42">
        <v>0</v>
      </c>
      <c r="L2004" s="42">
        <v>2597.9299999999998</v>
      </c>
      <c r="M2004" s="44">
        <v>45016</v>
      </c>
      <c r="N2004" s="42">
        <f>H2004-K2004-L2004</f>
        <v>1686.0700000000002</v>
      </c>
      <c r="O2004" s="42">
        <v>0</v>
      </c>
      <c r="P2004" s="45">
        <v>0.13</v>
      </c>
      <c r="Q2004" s="42">
        <v>0</v>
      </c>
      <c r="R2004" s="42">
        <v>0</v>
      </c>
      <c r="S2004" s="42">
        <f>N2004-R2004</f>
        <v>1686.0700000000002</v>
      </c>
      <c r="T2004" s="38">
        <v>2505</v>
      </c>
      <c r="U2004" s="14">
        <f>S2004/H2004</f>
        <v>0.39357376283846873</v>
      </c>
      <c r="V2004" s="19"/>
      <c r="W2004" s="19"/>
      <c r="X2004" s="37" t="s">
        <v>3465</v>
      </c>
    </row>
    <row r="2005" spans="1:24" s="3" customFormat="1" ht="16.5" customHeight="1">
      <c r="A2005" s="38">
        <v>210</v>
      </c>
      <c r="B2005" s="39">
        <v>10800</v>
      </c>
      <c r="C2005" s="38">
        <v>10314463</v>
      </c>
      <c r="D2005" s="40" t="s">
        <v>2741</v>
      </c>
      <c r="E2005" s="38">
        <v>500</v>
      </c>
      <c r="F2005" s="38">
        <v>87</v>
      </c>
      <c r="G2005" s="38" t="s">
        <v>23</v>
      </c>
      <c r="H2005" s="42">
        <v>15222.22</v>
      </c>
      <c r="I2005" s="2"/>
      <c r="J2005" s="44">
        <v>43214</v>
      </c>
      <c r="K2005" s="42">
        <v>0</v>
      </c>
      <c r="L2005" s="42">
        <v>9231.02</v>
      </c>
      <c r="M2005" s="44">
        <v>45016</v>
      </c>
      <c r="N2005" s="42">
        <f>H2005-K2005-L2005</f>
        <v>5991.1999999999989</v>
      </c>
      <c r="O2005" s="42">
        <v>0</v>
      </c>
      <c r="P2005" s="45">
        <v>0.13</v>
      </c>
      <c r="Q2005" s="42">
        <v>0</v>
      </c>
      <c r="R2005" s="42">
        <v>0</v>
      </c>
      <c r="S2005" s="42">
        <f>N2005-R2005</f>
        <v>5991.1999999999989</v>
      </c>
      <c r="T2005" s="38">
        <v>2505</v>
      </c>
      <c r="U2005" s="14">
        <f>S2005/H2005</f>
        <v>0.39358253920912978</v>
      </c>
      <c r="V2005" s="19"/>
      <c r="W2005" s="19"/>
      <c r="X2005" s="37" t="s">
        <v>3465</v>
      </c>
    </row>
    <row r="2006" spans="1:24" s="3" customFormat="1" ht="16.5" customHeight="1">
      <c r="A2006" s="38">
        <v>218</v>
      </c>
      <c r="B2006" s="39">
        <v>10800</v>
      </c>
      <c r="C2006" s="38">
        <v>10314475</v>
      </c>
      <c r="D2006" s="40" t="s">
        <v>2741</v>
      </c>
      <c r="E2006" s="38">
        <v>88</v>
      </c>
      <c r="F2006" s="38">
        <v>87</v>
      </c>
      <c r="G2006" s="38" t="s">
        <v>23</v>
      </c>
      <c r="H2006" s="42">
        <v>2678.72</v>
      </c>
      <c r="I2006" s="2"/>
      <c r="J2006" s="44">
        <v>43214</v>
      </c>
      <c r="K2006" s="42">
        <v>0</v>
      </c>
      <c r="L2006" s="42">
        <v>1624.42</v>
      </c>
      <c r="M2006" s="44">
        <v>45016</v>
      </c>
      <c r="N2006" s="42">
        <f>H2006-K2006-L2006</f>
        <v>1054.2999999999997</v>
      </c>
      <c r="O2006" s="42">
        <v>0</v>
      </c>
      <c r="P2006" s="45">
        <v>0.13</v>
      </c>
      <c r="Q2006" s="42">
        <v>0</v>
      </c>
      <c r="R2006" s="42">
        <v>0</v>
      </c>
      <c r="S2006" s="42">
        <f>N2006-R2006</f>
        <v>1054.2999999999997</v>
      </c>
      <c r="T2006" s="38">
        <v>2505</v>
      </c>
      <c r="U2006" s="14">
        <f>S2006/H2006</f>
        <v>0.39358350256839081</v>
      </c>
      <c r="V2006" s="19"/>
      <c r="W2006" s="19"/>
      <c r="X2006" s="37" t="s">
        <v>3465</v>
      </c>
    </row>
    <row r="2007" spans="1:24" s="3" customFormat="1" ht="16.5" customHeight="1">
      <c r="A2007" s="38">
        <v>40</v>
      </c>
      <c r="B2007" s="39">
        <v>10730</v>
      </c>
      <c r="C2007" s="38">
        <v>10290230</v>
      </c>
      <c r="D2007" s="40" t="s">
        <v>982</v>
      </c>
      <c r="E2007" s="38">
        <v>2</v>
      </c>
      <c r="F2007" s="38">
        <v>87</v>
      </c>
      <c r="G2007" s="38" t="s">
        <v>23</v>
      </c>
      <c r="H2007" s="42">
        <v>4700.3900000000003</v>
      </c>
      <c r="I2007" s="2"/>
      <c r="J2007" s="44">
        <v>43215</v>
      </c>
      <c r="K2007" s="42">
        <v>0</v>
      </c>
      <c r="L2007" s="42">
        <v>2850.39</v>
      </c>
      <c r="M2007" s="44">
        <v>45016</v>
      </c>
      <c r="N2007" s="42">
        <f>H2007-K2007-L2007</f>
        <v>1850.0000000000005</v>
      </c>
      <c r="O2007" s="42">
        <v>0</v>
      </c>
      <c r="P2007" s="45">
        <v>0.13</v>
      </c>
      <c r="Q2007" s="42">
        <v>0</v>
      </c>
      <c r="R2007" s="42">
        <v>0</v>
      </c>
      <c r="S2007" s="42">
        <v>1850</v>
      </c>
      <c r="T2007" s="38">
        <v>2107</v>
      </c>
      <c r="U2007" s="14">
        <f>S2007/H2007</f>
        <v>0.39358436214867276</v>
      </c>
      <c r="V2007" s="19"/>
      <c r="W2007" s="19"/>
      <c r="X2007" s="37" t="s">
        <v>3459</v>
      </c>
    </row>
    <row r="2008" spans="1:24" s="3" customFormat="1" ht="16.5" customHeight="1">
      <c r="A2008" s="38">
        <v>39</v>
      </c>
      <c r="B2008" s="39">
        <v>10730</v>
      </c>
      <c r="C2008" s="38">
        <v>10290229</v>
      </c>
      <c r="D2008" s="40" t="s">
        <v>982</v>
      </c>
      <c r="E2008" s="38">
        <v>8</v>
      </c>
      <c r="F2008" s="38">
        <v>87</v>
      </c>
      <c r="G2008" s="38" t="s">
        <v>23</v>
      </c>
      <c r="H2008" s="42">
        <v>18804.939999999999</v>
      </c>
      <c r="I2008" s="2"/>
      <c r="J2008" s="44">
        <v>43215</v>
      </c>
      <c r="K2008" s="42">
        <v>0</v>
      </c>
      <c r="L2008" s="42">
        <v>11403.6</v>
      </c>
      <c r="M2008" s="44">
        <v>45016</v>
      </c>
      <c r="N2008" s="42">
        <f>H2008-K2008-L2008</f>
        <v>7401.3399999999983</v>
      </c>
      <c r="O2008" s="42">
        <v>0</v>
      </c>
      <c r="P2008" s="45">
        <v>0.13</v>
      </c>
      <c r="Q2008" s="42">
        <v>0</v>
      </c>
      <c r="R2008" s="42">
        <v>0</v>
      </c>
      <c r="S2008" s="42">
        <v>7401.34</v>
      </c>
      <c r="T2008" s="38">
        <v>2109</v>
      </c>
      <c r="U2008" s="14">
        <f>S2008/H2008</f>
        <v>0.39358487716525553</v>
      </c>
      <c r="V2008" s="19"/>
      <c r="W2008" s="19"/>
      <c r="X2008" s="37" t="s">
        <v>3459</v>
      </c>
    </row>
    <row r="2009" spans="1:24" s="3" customFormat="1" ht="16.5" customHeight="1">
      <c r="A2009" s="38">
        <v>183</v>
      </c>
      <c r="B2009" s="39">
        <v>10800</v>
      </c>
      <c r="C2009" s="38">
        <v>10314423</v>
      </c>
      <c r="D2009" s="40" t="s">
        <v>2741</v>
      </c>
      <c r="E2009" s="38">
        <v>500</v>
      </c>
      <c r="F2009" s="38">
        <v>87</v>
      </c>
      <c r="G2009" s="38" t="s">
        <v>23</v>
      </c>
      <c r="H2009" s="42">
        <v>15220</v>
      </c>
      <c r="I2009" s="2"/>
      <c r="J2009" s="44">
        <v>43214</v>
      </c>
      <c r="K2009" s="42">
        <v>0</v>
      </c>
      <c r="L2009" s="42">
        <v>9229.61</v>
      </c>
      <c r="M2009" s="44">
        <v>45016</v>
      </c>
      <c r="N2009" s="42">
        <f>H2009-K2009-L2009</f>
        <v>5990.3899999999994</v>
      </c>
      <c r="O2009" s="42">
        <v>0</v>
      </c>
      <c r="P2009" s="45">
        <v>0.13</v>
      </c>
      <c r="Q2009" s="42">
        <v>0</v>
      </c>
      <c r="R2009" s="42">
        <v>0</v>
      </c>
      <c r="S2009" s="42">
        <f>N2009-R2009</f>
        <v>5990.3899999999994</v>
      </c>
      <c r="T2009" s="38">
        <v>2505</v>
      </c>
      <c r="U2009" s="14">
        <f>S2009/H2009</f>
        <v>0.39358672798948746</v>
      </c>
      <c r="V2009" s="19"/>
      <c r="W2009" s="19"/>
      <c r="X2009" s="37" t="s">
        <v>3465</v>
      </c>
    </row>
    <row r="2010" spans="1:24" s="3" customFormat="1" ht="16.5" customHeight="1">
      <c r="A2010" s="38">
        <v>193</v>
      </c>
      <c r="B2010" s="39">
        <v>10800</v>
      </c>
      <c r="C2010" s="38">
        <v>10314437</v>
      </c>
      <c r="D2010" s="40" t="s">
        <v>2741</v>
      </c>
      <c r="E2010" s="38">
        <v>500</v>
      </c>
      <c r="F2010" s="38">
        <v>87</v>
      </c>
      <c r="G2010" s="38" t="s">
        <v>23</v>
      </c>
      <c r="H2010" s="42">
        <v>15220</v>
      </c>
      <c r="I2010" s="2"/>
      <c r="J2010" s="44">
        <v>43214</v>
      </c>
      <c r="K2010" s="42">
        <v>0</v>
      </c>
      <c r="L2010" s="42">
        <v>9229.61</v>
      </c>
      <c r="M2010" s="44">
        <v>45016</v>
      </c>
      <c r="N2010" s="42">
        <f>H2010-K2010-L2010</f>
        <v>5990.3899999999994</v>
      </c>
      <c r="O2010" s="42">
        <v>0</v>
      </c>
      <c r="P2010" s="45">
        <v>0.13</v>
      </c>
      <c r="Q2010" s="42">
        <v>0</v>
      </c>
      <c r="R2010" s="42">
        <v>0</v>
      </c>
      <c r="S2010" s="42">
        <f>N2010-R2010</f>
        <v>5990.3899999999994</v>
      </c>
      <c r="T2010" s="38">
        <v>2505</v>
      </c>
      <c r="U2010" s="14">
        <f>S2010/H2010</f>
        <v>0.39358672798948746</v>
      </c>
      <c r="V2010" s="19"/>
      <c r="W2010" s="19"/>
      <c r="X2010" s="37" t="s">
        <v>3465</v>
      </c>
    </row>
    <row r="2011" spans="1:24" s="3" customFormat="1" ht="16.5" customHeight="1">
      <c r="A2011" s="38">
        <v>206</v>
      </c>
      <c r="B2011" s="39">
        <v>10800</v>
      </c>
      <c r="C2011" s="38">
        <v>10314456</v>
      </c>
      <c r="D2011" s="40" t="s">
        <v>2741</v>
      </c>
      <c r="E2011" s="38">
        <v>500</v>
      </c>
      <c r="F2011" s="38">
        <v>87</v>
      </c>
      <c r="G2011" s="38" t="s">
        <v>23</v>
      </c>
      <c r="H2011" s="42">
        <v>15220</v>
      </c>
      <c r="I2011" s="2"/>
      <c r="J2011" s="44">
        <v>43214</v>
      </c>
      <c r="K2011" s="42">
        <v>0</v>
      </c>
      <c r="L2011" s="42">
        <v>9229.61</v>
      </c>
      <c r="M2011" s="44">
        <v>45016</v>
      </c>
      <c r="N2011" s="42">
        <f>H2011-K2011-L2011</f>
        <v>5990.3899999999994</v>
      </c>
      <c r="O2011" s="42">
        <v>0</v>
      </c>
      <c r="P2011" s="45">
        <v>0.13</v>
      </c>
      <c r="Q2011" s="42">
        <v>0</v>
      </c>
      <c r="R2011" s="42">
        <v>0</v>
      </c>
      <c r="S2011" s="42">
        <f>N2011-R2011</f>
        <v>5990.3899999999994</v>
      </c>
      <c r="T2011" s="38">
        <v>2505</v>
      </c>
      <c r="U2011" s="14">
        <f>S2011/H2011</f>
        <v>0.39358672798948746</v>
      </c>
      <c r="V2011" s="19"/>
      <c r="W2011" s="19"/>
      <c r="X2011" s="37" t="s">
        <v>3465</v>
      </c>
    </row>
    <row r="2012" spans="1:24" s="3" customFormat="1" ht="16.5" customHeight="1">
      <c r="A2012" s="38">
        <v>213</v>
      </c>
      <c r="B2012" s="39">
        <v>10800</v>
      </c>
      <c r="C2012" s="38">
        <v>10314469</v>
      </c>
      <c r="D2012" s="40" t="s">
        <v>2741</v>
      </c>
      <c r="E2012" s="38">
        <v>1000</v>
      </c>
      <c r="F2012" s="38">
        <v>87</v>
      </c>
      <c r="G2012" s="38" t="s">
        <v>23</v>
      </c>
      <c r="H2012" s="42">
        <v>30440</v>
      </c>
      <c r="I2012" s="2"/>
      <c r="J2012" s="44">
        <v>43214</v>
      </c>
      <c r="K2012" s="42">
        <v>0</v>
      </c>
      <c r="L2012" s="42">
        <v>18459.22</v>
      </c>
      <c r="M2012" s="44">
        <v>45016</v>
      </c>
      <c r="N2012" s="42">
        <f>H2012-K2012-L2012</f>
        <v>11980.779999999999</v>
      </c>
      <c r="O2012" s="42">
        <v>0</v>
      </c>
      <c r="P2012" s="45">
        <v>0.13</v>
      </c>
      <c r="Q2012" s="42">
        <v>0</v>
      </c>
      <c r="R2012" s="42">
        <v>0</v>
      </c>
      <c r="S2012" s="42">
        <f>N2012-R2012</f>
        <v>11980.779999999999</v>
      </c>
      <c r="T2012" s="38">
        <v>2505</v>
      </c>
      <c r="U2012" s="14">
        <f>S2012/H2012</f>
        <v>0.39358672798948746</v>
      </c>
      <c r="V2012" s="19"/>
      <c r="W2012" s="19"/>
      <c r="X2012" s="37" t="s">
        <v>3465</v>
      </c>
    </row>
    <row r="2013" spans="1:24" s="3" customFormat="1" ht="16.5" customHeight="1">
      <c r="A2013" s="38">
        <v>228</v>
      </c>
      <c r="B2013" s="39">
        <v>10800</v>
      </c>
      <c r="C2013" s="38">
        <v>10314489</v>
      </c>
      <c r="D2013" s="40" t="s">
        <v>2741</v>
      </c>
      <c r="E2013" s="38">
        <v>500</v>
      </c>
      <c r="F2013" s="38">
        <v>87</v>
      </c>
      <c r="G2013" s="38" t="s">
        <v>23</v>
      </c>
      <c r="H2013" s="42">
        <v>15220</v>
      </c>
      <c r="I2013" s="2"/>
      <c r="J2013" s="44">
        <v>43214</v>
      </c>
      <c r="K2013" s="42">
        <v>0</v>
      </c>
      <c r="L2013" s="42">
        <v>9229.61</v>
      </c>
      <c r="M2013" s="44">
        <v>45016</v>
      </c>
      <c r="N2013" s="42">
        <f>H2013-K2013-L2013</f>
        <v>5990.3899999999994</v>
      </c>
      <c r="O2013" s="42">
        <v>0</v>
      </c>
      <c r="P2013" s="45">
        <v>0.13</v>
      </c>
      <c r="Q2013" s="42">
        <v>0</v>
      </c>
      <c r="R2013" s="42">
        <v>0</v>
      </c>
      <c r="S2013" s="42">
        <f>N2013-R2013</f>
        <v>5990.3899999999994</v>
      </c>
      <c r="T2013" s="38">
        <v>2505</v>
      </c>
      <c r="U2013" s="14">
        <f>S2013/H2013</f>
        <v>0.39358672798948746</v>
      </c>
      <c r="V2013" s="19"/>
      <c r="W2013" s="19"/>
      <c r="X2013" s="37" t="s">
        <v>3465</v>
      </c>
    </row>
    <row r="2014" spans="1:24" s="3" customFormat="1" ht="16.5" customHeight="1">
      <c r="A2014" s="38">
        <v>242</v>
      </c>
      <c r="B2014" s="39">
        <v>10800</v>
      </c>
      <c r="C2014" s="38">
        <v>10314510</v>
      </c>
      <c r="D2014" s="40" t="s">
        <v>2741</v>
      </c>
      <c r="E2014" s="38">
        <v>432</v>
      </c>
      <c r="F2014" s="38">
        <v>87</v>
      </c>
      <c r="G2014" s="38" t="s">
        <v>23</v>
      </c>
      <c r="H2014" s="42">
        <v>13150.08</v>
      </c>
      <c r="I2014" s="2"/>
      <c r="J2014" s="44">
        <v>43214</v>
      </c>
      <c r="K2014" s="42">
        <v>0</v>
      </c>
      <c r="L2014" s="42">
        <v>7974.3</v>
      </c>
      <c r="M2014" s="44">
        <v>45016</v>
      </c>
      <c r="N2014" s="42">
        <f>H2014-K2014-L2014</f>
        <v>5175.78</v>
      </c>
      <c r="O2014" s="42">
        <v>0</v>
      </c>
      <c r="P2014" s="45">
        <v>0.13</v>
      </c>
      <c r="Q2014" s="42">
        <v>0</v>
      </c>
      <c r="R2014" s="42">
        <v>0</v>
      </c>
      <c r="S2014" s="42">
        <f>N2014-R2014</f>
        <v>5175.78</v>
      </c>
      <c r="T2014" s="38">
        <v>2505</v>
      </c>
      <c r="U2014" s="14">
        <f>S2014/H2014</f>
        <v>0.39359304277996787</v>
      </c>
      <c r="V2014" s="19"/>
      <c r="W2014" s="19"/>
      <c r="X2014" s="37" t="s">
        <v>3465</v>
      </c>
    </row>
    <row r="2015" spans="1:24" s="3" customFormat="1" ht="16.5" customHeight="1">
      <c r="A2015" s="38">
        <v>709</v>
      </c>
      <c r="B2015" s="39">
        <v>10800</v>
      </c>
      <c r="C2015" s="38">
        <v>10315923</v>
      </c>
      <c r="D2015" s="40" t="s">
        <v>1163</v>
      </c>
      <c r="E2015" s="38">
        <v>1</v>
      </c>
      <c r="F2015" s="38">
        <v>87</v>
      </c>
      <c r="G2015" s="38" t="s">
        <v>23</v>
      </c>
      <c r="H2015" s="42">
        <v>2508.5500000000002</v>
      </c>
      <c r="I2015" s="2"/>
      <c r="J2015" s="44">
        <v>43214</v>
      </c>
      <c r="K2015" s="42">
        <v>0</v>
      </c>
      <c r="L2015" s="42">
        <v>1521.18</v>
      </c>
      <c r="M2015" s="44">
        <v>45016</v>
      </c>
      <c r="N2015" s="42">
        <f>H2015-K2015-L2015</f>
        <v>987.37000000000012</v>
      </c>
      <c r="O2015" s="42">
        <v>0</v>
      </c>
      <c r="P2015" s="45">
        <v>0.13</v>
      </c>
      <c r="Q2015" s="42">
        <v>0</v>
      </c>
      <c r="R2015" s="42">
        <v>0</v>
      </c>
      <c r="S2015" s="42">
        <f>N2015-R2015</f>
        <v>987.37000000000012</v>
      </c>
      <c r="T2015" s="38">
        <v>2505</v>
      </c>
      <c r="U2015" s="14">
        <f>S2015/H2015</f>
        <v>0.39360188156504755</v>
      </c>
      <c r="V2015" s="19"/>
      <c r="W2015" s="19"/>
      <c r="X2015" s="37" t="s">
        <v>3465</v>
      </c>
    </row>
    <row r="2016" spans="1:24" s="3" customFormat="1" ht="16.5" customHeight="1">
      <c r="A2016" s="38">
        <v>729</v>
      </c>
      <c r="B2016" s="39">
        <v>10800</v>
      </c>
      <c r="C2016" s="38">
        <v>10315969</v>
      </c>
      <c r="D2016" s="40" t="s">
        <v>1163</v>
      </c>
      <c r="E2016" s="38">
        <v>1</v>
      </c>
      <c r="F2016" s="38">
        <v>87</v>
      </c>
      <c r="G2016" s="38" t="s">
        <v>23</v>
      </c>
      <c r="H2016" s="42">
        <v>2508.5500000000002</v>
      </c>
      <c r="I2016" s="2"/>
      <c r="J2016" s="44">
        <v>43214</v>
      </c>
      <c r="K2016" s="42">
        <v>0</v>
      </c>
      <c r="L2016" s="42">
        <v>1521.18</v>
      </c>
      <c r="M2016" s="44">
        <v>45016</v>
      </c>
      <c r="N2016" s="42">
        <f>H2016-K2016-L2016</f>
        <v>987.37000000000012</v>
      </c>
      <c r="O2016" s="42">
        <v>0</v>
      </c>
      <c r="P2016" s="45">
        <v>0.13</v>
      </c>
      <c r="Q2016" s="42">
        <v>0</v>
      </c>
      <c r="R2016" s="42">
        <v>0</v>
      </c>
      <c r="S2016" s="42">
        <f>N2016-R2016</f>
        <v>987.37000000000012</v>
      </c>
      <c r="T2016" s="38">
        <v>2505</v>
      </c>
      <c r="U2016" s="14">
        <f>S2016/H2016</f>
        <v>0.39360188156504755</v>
      </c>
      <c r="V2016" s="19"/>
      <c r="W2016" s="19"/>
      <c r="X2016" s="37" t="s">
        <v>3465</v>
      </c>
    </row>
    <row r="2017" spans="1:37" s="3" customFormat="1" ht="16.5" customHeight="1">
      <c r="A2017" s="38">
        <v>18</v>
      </c>
      <c r="B2017" s="39">
        <v>50098</v>
      </c>
      <c r="C2017" s="38">
        <v>10307038</v>
      </c>
      <c r="D2017" s="40" t="s">
        <v>287</v>
      </c>
      <c r="E2017" s="38">
        <v>1</v>
      </c>
      <c r="F2017" s="38">
        <v>58</v>
      </c>
      <c r="G2017" s="38" t="s">
        <v>21</v>
      </c>
      <c r="H2017" s="42">
        <v>5718.15</v>
      </c>
      <c r="I2017" s="2"/>
      <c r="J2017" s="44">
        <v>43917</v>
      </c>
      <c r="K2017" s="42">
        <v>0</v>
      </c>
      <c r="L2017" s="42">
        <v>3465.41</v>
      </c>
      <c r="M2017" s="44">
        <v>45046</v>
      </c>
      <c r="N2017" s="42">
        <f>H2017-K2017-L2017</f>
        <v>2252.7399999999998</v>
      </c>
      <c r="O2017" s="42">
        <v>0</v>
      </c>
      <c r="P2017" s="45">
        <v>0.13</v>
      </c>
      <c r="Q2017" s="42">
        <v>0</v>
      </c>
      <c r="R2017" s="42">
        <v>0</v>
      </c>
      <c r="S2017" s="42">
        <v>2252.7399999999998</v>
      </c>
      <c r="T2017" s="38">
        <v>5000</v>
      </c>
      <c r="U2017" s="14">
        <f>S2017/H2017</f>
        <v>0.39396308246548273</v>
      </c>
      <c r="V2017" s="19"/>
      <c r="W2017" s="19"/>
      <c r="X2017" s="37" t="s">
        <v>3456</v>
      </c>
    </row>
    <row r="2018" spans="1:37" s="3" customFormat="1" ht="16.5" customHeight="1">
      <c r="A2018" s="38">
        <v>366</v>
      </c>
      <c r="B2018" s="39">
        <v>10741</v>
      </c>
      <c r="C2018" s="38">
        <v>10282237</v>
      </c>
      <c r="D2018" s="40" t="s">
        <v>501</v>
      </c>
      <c r="E2018" s="58">
        <v>660</v>
      </c>
      <c r="F2018" s="38">
        <v>61</v>
      </c>
      <c r="G2018" s="38" t="s">
        <v>23</v>
      </c>
      <c r="H2018" s="42">
        <v>2744.2</v>
      </c>
      <c r="I2018" s="57"/>
      <c r="J2018" s="44">
        <v>44004</v>
      </c>
      <c r="K2018" s="42">
        <v>0</v>
      </c>
      <c r="L2018" s="42">
        <v>1661.12</v>
      </c>
      <c r="M2018" s="44">
        <v>45199</v>
      </c>
      <c r="N2018" s="42">
        <f>H2018-K2018-L2018</f>
        <v>1083.08</v>
      </c>
      <c r="O2018" s="42">
        <v>0</v>
      </c>
      <c r="P2018" s="45">
        <v>0.13</v>
      </c>
      <c r="Q2018" s="42">
        <v>0</v>
      </c>
      <c r="R2018" s="42">
        <v>0</v>
      </c>
      <c r="S2018" s="42">
        <v>1083.08</v>
      </c>
      <c r="T2018" s="38">
        <v>5000</v>
      </c>
      <c r="U2018" s="14">
        <f>S2018/H2018</f>
        <v>0.39467968806938269</v>
      </c>
      <c r="V2018" s="19"/>
      <c r="W2018" s="19"/>
      <c r="X2018" s="37" t="s">
        <v>3462</v>
      </c>
    </row>
    <row r="2019" spans="1:37" s="3" customFormat="1" ht="16.5" customHeight="1">
      <c r="A2019" s="38">
        <v>283</v>
      </c>
      <c r="B2019" s="39">
        <v>10877</v>
      </c>
      <c r="C2019" s="38">
        <v>10324139</v>
      </c>
      <c r="D2019" s="40" t="s">
        <v>1058</v>
      </c>
      <c r="E2019" s="38">
        <v>8</v>
      </c>
      <c r="F2019" s="38">
        <v>84</v>
      </c>
      <c r="G2019" s="38" t="s">
        <v>23</v>
      </c>
      <c r="H2019" s="42">
        <v>7621.93</v>
      </c>
      <c r="I2019" s="55"/>
      <c r="J2019" s="44">
        <v>43310</v>
      </c>
      <c r="K2019" s="42">
        <v>0</v>
      </c>
      <c r="L2019" s="42">
        <v>4613.4399999999996</v>
      </c>
      <c r="M2019" s="44">
        <v>45138</v>
      </c>
      <c r="N2019" s="42">
        <f>H2019-K2019-L2019</f>
        <v>3008.4900000000007</v>
      </c>
      <c r="O2019" s="42">
        <v>0</v>
      </c>
      <c r="P2019" s="45">
        <v>0.13</v>
      </c>
      <c r="Q2019" s="42">
        <v>0</v>
      </c>
      <c r="R2019" s="42">
        <v>0</v>
      </c>
      <c r="S2019" s="42">
        <v>3008.49</v>
      </c>
      <c r="T2019" s="38">
        <v>2101</v>
      </c>
      <c r="U2019" s="14">
        <f>S2019/H2019</f>
        <v>0.39471498688652346</v>
      </c>
      <c r="V2019" s="19"/>
      <c r="W2019" s="19"/>
      <c r="X2019" s="37" t="s">
        <v>3462</v>
      </c>
    </row>
    <row r="2020" spans="1:37" s="3" customFormat="1" ht="16.5" customHeight="1">
      <c r="A2020" s="38">
        <v>29</v>
      </c>
      <c r="B2020" s="39">
        <v>20704</v>
      </c>
      <c r="C2020" s="38">
        <v>10296129</v>
      </c>
      <c r="D2020" s="40" t="s">
        <v>828</v>
      </c>
      <c r="E2020" s="58">
        <v>2</v>
      </c>
      <c r="F2020" s="38">
        <v>61</v>
      </c>
      <c r="G2020" s="38" t="s">
        <v>23</v>
      </c>
      <c r="H2020" s="42">
        <v>3076.92</v>
      </c>
      <c r="I2020" s="57"/>
      <c r="J2020" s="44">
        <v>44004</v>
      </c>
      <c r="K2020" s="42">
        <v>0</v>
      </c>
      <c r="L2020" s="42">
        <v>1860.16</v>
      </c>
      <c r="M2020" s="44">
        <v>45199</v>
      </c>
      <c r="N2020" s="42">
        <f>H2020-K2020-L2020</f>
        <v>1216.76</v>
      </c>
      <c r="O2020" s="42">
        <v>0</v>
      </c>
      <c r="P2020" s="45">
        <v>0.13</v>
      </c>
      <c r="Q2020" s="42">
        <v>0</v>
      </c>
      <c r="R2020" s="42">
        <v>0</v>
      </c>
      <c r="S2020" s="42">
        <f>N2020-R2020</f>
        <v>1216.76</v>
      </c>
      <c r="T2020" s="38">
        <v>2101</v>
      </c>
      <c r="U2020" s="14">
        <f>S2020/H2020</f>
        <v>0.39544739544739543</v>
      </c>
      <c r="V2020" s="19"/>
      <c r="W2020" s="19"/>
      <c r="X2020" s="37" t="s">
        <v>3466</v>
      </c>
    </row>
    <row r="2021" spans="1:37" s="3" customFormat="1" ht="16.5" customHeight="1">
      <c r="A2021" s="38">
        <v>1154</v>
      </c>
      <c r="B2021" s="39">
        <v>10800</v>
      </c>
      <c r="C2021" s="38">
        <v>10315000</v>
      </c>
      <c r="D2021" s="40" t="s">
        <v>3437</v>
      </c>
      <c r="E2021" s="58">
        <v>1</v>
      </c>
      <c r="F2021" s="38">
        <v>120</v>
      </c>
      <c r="G2021" s="38" t="s">
        <v>21</v>
      </c>
      <c r="H2021" s="42">
        <v>177150.6</v>
      </c>
      <c r="I2021" s="37"/>
      <c r="J2021" s="44">
        <v>43131</v>
      </c>
      <c r="K2021" s="42">
        <v>0</v>
      </c>
      <c r="L2021" s="42">
        <v>99573.29</v>
      </c>
      <c r="M2021" s="44">
        <v>45281</v>
      </c>
      <c r="N2021" s="42">
        <v>77577.31</v>
      </c>
      <c r="O2021" s="42">
        <v>8478.93</v>
      </c>
      <c r="P2021" s="45">
        <f>IF(J2021&lt;DATEVALUE("2009-1-1"),3%,13%)</f>
        <v>0.13</v>
      </c>
      <c r="Q2021" s="42">
        <f>IF(P2021=13%,ROUND(O2021/(1+P2021)*P2021,2),ROUND(O2021/(1+0.03)*0.02,2))</f>
        <v>975.45</v>
      </c>
      <c r="R2021" s="42">
        <f>O2021-Q2021</f>
        <v>7503.4800000000005</v>
      </c>
      <c r="S2021" s="42">
        <f>N2021-R2021</f>
        <v>70073.83</v>
      </c>
      <c r="T2021" s="38">
        <v>2505</v>
      </c>
      <c r="U2021" s="14">
        <f>S2021/H2021</f>
        <v>0.39556078274643158</v>
      </c>
      <c r="V2021" s="19"/>
      <c r="W2021" s="19"/>
      <c r="X2021" s="37" t="s">
        <v>3465</v>
      </c>
    </row>
    <row r="2022" spans="1:37" s="3" customFormat="1" ht="16.5" customHeight="1">
      <c r="A2022" s="38">
        <v>286</v>
      </c>
      <c r="B2022" s="39">
        <v>10736</v>
      </c>
      <c r="C2022" s="38">
        <v>10319111</v>
      </c>
      <c r="D2022" s="40" t="s">
        <v>1255</v>
      </c>
      <c r="E2022" s="38">
        <v>1</v>
      </c>
      <c r="F2022" s="38">
        <v>120</v>
      </c>
      <c r="G2022" s="38" t="s">
        <v>279</v>
      </c>
      <c r="H2022" s="42">
        <v>68365.64</v>
      </c>
      <c r="I2022" s="55"/>
      <c r="J2022" s="44">
        <v>42823</v>
      </c>
      <c r="K2022" s="42">
        <v>0</v>
      </c>
      <c r="L2022" s="42">
        <v>41133.360000000001</v>
      </c>
      <c r="M2022" s="44">
        <v>45138</v>
      </c>
      <c r="N2022" s="42">
        <f>H2022-K2022-L2022</f>
        <v>27232.28</v>
      </c>
      <c r="O2022" s="42">
        <v>200</v>
      </c>
      <c r="P2022" s="45">
        <v>0.13</v>
      </c>
      <c r="Q2022" s="42">
        <v>23.01</v>
      </c>
      <c r="R2022" s="42">
        <v>176.99</v>
      </c>
      <c r="S2022" s="42">
        <v>27055.29</v>
      </c>
      <c r="T2022" s="38">
        <v>1802</v>
      </c>
      <c r="U2022" s="14">
        <f>S2022/H2022</f>
        <v>0.39574397314206378</v>
      </c>
      <c r="V2022" s="19"/>
      <c r="W2022" s="19"/>
      <c r="X2022" s="37" t="s">
        <v>3461</v>
      </c>
    </row>
    <row r="2023" spans="1:37" s="3" customFormat="1" ht="16.5" customHeight="1">
      <c r="A2023" s="38">
        <v>53</v>
      </c>
      <c r="B2023" s="39">
        <v>10501</v>
      </c>
      <c r="C2023" s="38">
        <v>10369671</v>
      </c>
      <c r="D2023" s="40" t="s">
        <v>2080</v>
      </c>
      <c r="E2023" s="38">
        <v>3</v>
      </c>
      <c r="F2023" s="38">
        <v>60</v>
      </c>
      <c r="G2023" s="38" t="s">
        <v>266</v>
      </c>
      <c r="H2023" s="42">
        <v>4592.92</v>
      </c>
      <c r="I2023" s="2"/>
      <c r="J2023" s="44">
        <v>44227</v>
      </c>
      <c r="K2023" s="42">
        <v>76.55</v>
      </c>
      <c r="L2023" s="42">
        <v>2066.83</v>
      </c>
      <c r="M2023" s="44">
        <v>45077</v>
      </c>
      <c r="N2023" s="42">
        <f>H2023-K2023-L2023</f>
        <v>2449.54</v>
      </c>
      <c r="O2023" s="42">
        <v>702.79</v>
      </c>
      <c r="P2023" s="45">
        <v>0.13</v>
      </c>
      <c r="Q2023" s="42">
        <v>80.849999999999994</v>
      </c>
      <c r="R2023" s="42">
        <v>621.94000000000005</v>
      </c>
      <c r="S2023" s="42">
        <v>1827.6</v>
      </c>
      <c r="T2023" s="38">
        <v>5000</v>
      </c>
      <c r="U2023" s="14">
        <f>S2023/H2023</f>
        <v>0.39791679367374128</v>
      </c>
      <c r="V2023" s="19"/>
      <c r="W2023" s="19"/>
      <c r="X2023" s="37" t="s">
        <v>3479</v>
      </c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</row>
    <row r="2024" spans="1:37" s="3" customFormat="1" ht="16.5" customHeight="1">
      <c r="A2024" s="38">
        <v>426</v>
      </c>
      <c r="B2024" s="39">
        <v>10736</v>
      </c>
      <c r="C2024" s="38">
        <v>10283126</v>
      </c>
      <c r="D2024" s="40" t="s">
        <v>1368</v>
      </c>
      <c r="E2024" s="38">
        <v>1</v>
      </c>
      <c r="F2024" s="38">
        <v>66</v>
      </c>
      <c r="G2024" s="38" t="s">
        <v>23</v>
      </c>
      <c r="H2024" s="42">
        <v>3410.26</v>
      </c>
      <c r="I2024" s="55"/>
      <c r="J2024" s="44">
        <v>43858</v>
      </c>
      <c r="K2024" s="42">
        <v>0</v>
      </c>
      <c r="L2024" s="42">
        <v>2008.6</v>
      </c>
      <c r="M2024" s="44">
        <v>45138</v>
      </c>
      <c r="N2024" s="42">
        <f>H2024-K2024-L2024</f>
        <v>1401.6600000000003</v>
      </c>
      <c r="O2024" s="42">
        <v>50</v>
      </c>
      <c r="P2024" s="45">
        <v>0.13</v>
      </c>
      <c r="Q2024" s="42">
        <v>5.75</v>
      </c>
      <c r="R2024" s="42">
        <v>44.25</v>
      </c>
      <c r="S2024" s="42">
        <v>1357.41</v>
      </c>
      <c r="T2024" s="38">
        <v>1601</v>
      </c>
      <c r="U2024" s="14">
        <f>S2024/H2024</f>
        <v>0.39803709981057162</v>
      </c>
      <c r="V2024" s="19"/>
      <c r="W2024" s="19"/>
      <c r="X2024" s="37" t="s">
        <v>3461</v>
      </c>
    </row>
    <row r="2025" spans="1:37" s="3" customFormat="1" ht="16.5" customHeight="1">
      <c r="A2025" s="38">
        <v>285</v>
      </c>
      <c r="B2025" s="39">
        <v>10736</v>
      </c>
      <c r="C2025" s="38">
        <v>10319110</v>
      </c>
      <c r="D2025" s="40" t="s">
        <v>1254</v>
      </c>
      <c r="E2025" s="38">
        <v>1</v>
      </c>
      <c r="F2025" s="38">
        <v>120</v>
      </c>
      <c r="G2025" s="38" t="s">
        <v>279</v>
      </c>
      <c r="H2025" s="42">
        <v>822194.32</v>
      </c>
      <c r="I2025" s="55"/>
      <c r="J2025" s="44">
        <v>42823</v>
      </c>
      <c r="K2025" s="42">
        <v>0</v>
      </c>
      <c r="L2025" s="42">
        <v>494686.96</v>
      </c>
      <c r="M2025" s="44">
        <v>45138</v>
      </c>
      <c r="N2025" s="42">
        <f>H2025-K2025-L2025</f>
        <v>327507.35999999993</v>
      </c>
      <c r="O2025" s="42">
        <v>0</v>
      </c>
      <c r="P2025" s="45">
        <v>0.13</v>
      </c>
      <c r="Q2025" s="42">
        <v>0</v>
      </c>
      <c r="R2025" s="42">
        <v>0</v>
      </c>
      <c r="S2025" s="42">
        <v>327507.36</v>
      </c>
      <c r="T2025" s="38">
        <v>1802</v>
      </c>
      <c r="U2025" s="14">
        <f>S2025/H2025</f>
        <v>0.39833327965583609</v>
      </c>
      <c r="V2025" s="19"/>
      <c r="W2025" s="19"/>
      <c r="X2025" s="37" t="s">
        <v>3461</v>
      </c>
    </row>
    <row r="2026" spans="1:37" s="3" customFormat="1" ht="16.5" customHeight="1">
      <c r="A2026" s="38">
        <v>307</v>
      </c>
      <c r="B2026" s="39">
        <v>10736</v>
      </c>
      <c r="C2026" s="38">
        <v>10319109</v>
      </c>
      <c r="D2026" s="40" t="s">
        <v>1272</v>
      </c>
      <c r="E2026" s="38">
        <v>1</v>
      </c>
      <c r="F2026" s="38">
        <v>120</v>
      </c>
      <c r="G2026" s="38" t="s">
        <v>21</v>
      </c>
      <c r="H2026" s="42">
        <v>454411.09</v>
      </c>
      <c r="I2026" s="55"/>
      <c r="J2026" s="44">
        <v>42823</v>
      </c>
      <c r="K2026" s="42">
        <v>0</v>
      </c>
      <c r="L2026" s="42">
        <v>273403.96000000002</v>
      </c>
      <c r="M2026" s="44">
        <v>45138</v>
      </c>
      <c r="N2026" s="42">
        <f>H2026-K2026-L2026</f>
        <v>181007.13</v>
      </c>
      <c r="O2026" s="42">
        <v>0</v>
      </c>
      <c r="P2026" s="45">
        <v>0.13</v>
      </c>
      <c r="Q2026" s="42">
        <v>0</v>
      </c>
      <c r="R2026" s="42">
        <v>0</v>
      </c>
      <c r="S2026" s="42">
        <v>181007.13</v>
      </c>
      <c r="T2026" s="38">
        <v>1802</v>
      </c>
      <c r="U2026" s="14">
        <f>S2026/H2026</f>
        <v>0.39833343415980449</v>
      </c>
      <c r="V2026" s="19"/>
      <c r="W2026" s="19"/>
      <c r="X2026" s="37" t="s">
        <v>3461</v>
      </c>
    </row>
    <row r="2027" spans="1:37" s="3" customFormat="1" ht="16.5" customHeight="1">
      <c r="A2027" s="38">
        <v>114</v>
      </c>
      <c r="B2027" s="39">
        <v>10743</v>
      </c>
      <c r="C2027" s="38">
        <v>10299916</v>
      </c>
      <c r="D2027" s="40" t="s">
        <v>825</v>
      </c>
      <c r="E2027" s="38">
        <v>10</v>
      </c>
      <c r="F2027" s="38">
        <v>60</v>
      </c>
      <c r="G2027" s="38" t="s">
        <v>23</v>
      </c>
      <c r="H2027" s="42">
        <v>6097.35</v>
      </c>
      <c r="I2027" s="55"/>
      <c r="J2027" s="44">
        <v>43977</v>
      </c>
      <c r="K2027" s="42">
        <v>0</v>
      </c>
      <c r="L2027" s="42">
        <v>3668.57</v>
      </c>
      <c r="M2027" s="44">
        <v>45138</v>
      </c>
      <c r="N2027" s="42">
        <f>H2027-K2027-L2027</f>
        <v>2428.7800000000002</v>
      </c>
      <c r="O2027" s="42">
        <v>0</v>
      </c>
      <c r="P2027" s="45">
        <v>0.13</v>
      </c>
      <c r="Q2027" s="42">
        <v>0</v>
      </c>
      <c r="R2027" s="42">
        <v>0</v>
      </c>
      <c r="S2027" s="42">
        <v>2428.7800000000002</v>
      </c>
      <c r="T2027" s="38">
        <v>5000</v>
      </c>
      <c r="U2027" s="14">
        <f>S2027/H2027</f>
        <v>0.39833370234610116</v>
      </c>
      <c r="V2027" s="19"/>
      <c r="W2027" s="19"/>
      <c r="X2027" s="37" t="s">
        <v>3463</v>
      </c>
    </row>
    <row r="2028" spans="1:37" s="3" customFormat="1" ht="16.5" customHeight="1">
      <c r="A2028" s="38">
        <v>184</v>
      </c>
      <c r="B2028" s="39">
        <v>40712</v>
      </c>
      <c r="C2028" s="38">
        <v>10319408</v>
      </c>
      <c r="D2028" s="40" t="s">
        <v>2364</v>
      </c>
      <c r="E2028" s="38">
        <v>1</v>
      </c>
      <c r="F2028" s="38">
        <v>120</v>
      </c>
      <c r="G2028" s="38" t="s">
        <v>2908</v>
      </c>
      <c r="H2028" s="42">
        <v>247786.41</v>
      </c>
      <c r="I2028" s="2"/>
      <c r="J2028" s="44">
        <v>42758</v>
      </c>
      <c r="K2028" s="42">
        <v>0</v>
      </c>
      <c r="L2028" s="42">
        <v>149084.73000000001</v>
      </c>
      <c r="M2028" s="44">
        <v>45077</v>
      </c>
      <c r="N2028" s="42">
        <f>H2028-K2028-L2028</f>
        <v>98701.68</v>
      </c>
      <c r="O2028" s="42">
        <v>0</v>
      </c>
      <c r="P2028" s="45">
        <v>0.13</v>
      </c>
      <c r="Q2028" s="42">
        <v>0</v>
      </c>
      <c r="R2028" s="42">
        <v>0</v>
      </c>
      <c r="S2028" s="42">
        <f>N2028-R2028</f>
        <v>98701.68</v>
      </c>
      <c r="T2028" s="38">
        <v>1802</v>
      </c>
      <c r="U2028" s="14">
        <f>S2028/H2028</f>
        <v>0.3983337100690873</v>
      </c>
      <c r="V2028" s="19"/>
      <c r="W2028" s="19"/>
      <c r="X2028" s="37" t="s">
        <v>3467</v>
      </c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</row>
    <row r="2029" spans="1:37" s="3" customFormat="1" ht="16.5" customHeight="1">
      <c r="A2029" s="38">
        <v>47</v>
      </c>
      <c r="B2029" s="39">
        <v>50098</v>
      </c>
      <c r="C2029" s="38">
        <v>10307712</v>
      </c>
      <c r="D2029" s="40" t="s">
        <v>1211</v>
      </c>
      <c r="E2029" s="38">
        <v>1</v>
      </c>
      <c r="F2029" s="38">
        <v>70</v>
      </c>
      <c r="G2029" s="38" t="s">
        <v>23</v>
      </c>
      <c r="H2029" s="42">
        <v>3046.16</v>
      </c>
      <c r="I2029" s="53"/>
      <c r="J2029" s="44">
        <v>43733</v>
      </c>
      <c r="K2029" s="42">
        <v>0</v>
      </c>
      <c r="L2029" s="42">
        <v>1832.75</v>
      </c>
      <c r="M2029" s="44">
        <v>45138</v>
      </c>
      <c r="N2029" s="42">
        <f>H2029-K2029-L2029</f>
        <v>1213.4099999999999</v>
      </c>
      <c r="O2029" s="42">
        <v>0</v>
      </c>
      <c r="P2029" s="45">
        <v>0.13</v>
      </c>
      <c r="Q2029" s="42">
        <v>0</v>
      </c>
      <c r="R2029" s="42">
        <v>0</v>
      </c>
      <c r="S2029" s="42">
        <v>1213.4100000000001</v>
      </c>
      <c r="T2029" s="38">
        <v>5000</v>
      </c>
      <c r="U2029" s="14">
        <f>S2029/H2029</f>
        <v>0.39834086193765272</v>
      </c>
      <c r="V2029" s="19"/>
      <c r="W2029" s="19"/>
      <c r="X2029" s="37" t="s">
        <v>3456</v>
      </c>
    </row>
    <row r="2030" spans="1:37" s="3" customFormat="1" ht="16.5" customHeight="1">
      <c r="A2030" s="38">
        <v>340</v>
      </c>
      <c r="B2030" s="39">
        <v>40712</v>
      </c>
      <c r="C2030" s="38">
        <v>10302658</v>
      </c>
      <c r="D2030" s="40" t="s">
        <v>825</v>
      </c>
      <c r="E2030" s="38">
        <v>6</v>
      </c>
      <c r="F2030" s="38">
        <v>60</v>
      </c>
      <c r="G2030" s="38" t="s">
        <v>23</v>
      </c>
      <c r="H2030" s="42">
        <v>3658.41</v>
      </c>
      <c r="I2030" s="55"/>
      <c r="J2030" s="44">
        <v>43977</v>
      </c>
      <c r="K2030" s="42">
        <v>0</v>
      </c>
      <c r="L2030" s="42">
        <v>2201.11</v>
      </c>
      <c r="M2030" s="44">
        <v>45138</v>
      </c>
      <c r="N2030" s="42">
        <f>H2030-K2030-L2030</f>
        <v>1457.2999999999997</v>
      </c>
      <c r="O2030" s="42">
        <v>0</v>
      </c>
      <c r="P2030" s="45">
        <v>0.13</v>
      </c>
      <c r="Q2030" s="42">
        <v>0</v>
      </c>
      <c r="R2030" s="42">
        <v>0</v>
      </c>
      <c r="S2030" s="42">
        <v>1457.3</v>
      </c>
      <c r="T2030" s="38">
        <v>5000</v>
      </c>
      <c r="U2030" s="14">
        <f>S2030/H2030</f>
        <v>0.39834244931541296</v>
      </c>
      <c r="V2030" s="19"/>
      <c r="W2030" s="19"/>
      <c r="X2030" s="37" t="s">
        <v>3467</v>
      </c>
    </row>
    <row r="2031" spans="1:37" s="3" customFormat="1" ht="16.5" customHeight="1">
      <c r="A2031" s="38">
        <v>427</v>
      </c>
      <c r="B2031" s="39">
        <v>10729</v>
      </c>
      <c r="C2031" s="38">
        <v>10292817</v>
      </c>
      <c r="D2031" s="40" t="s">
        <v>3154</v>
      </c>
      <c r="E2031" s="58">
        <v>1</v>
      </c>
      <c r="F2031" s="38">
        <v>120</v>
      </c>
      <c r="G2031" s="38" t="s">
        <v>21</v>
      </c>
      <c r="H2031" s="42">
        <v>5811.97</v>
      </c>
      <c r="I2031" s="37"/>
      <c r="J2031" s="44">
        <v>42943</v>
      </c>
      <c r="K2031" s="42">
        <v>0</v>
      </c>
      <c r="L2031" s="42">
        <v>3496.79</v>
      </c>
      <c r="M2031" s="44">
        <v>45259</v>
      </c>
      <c r="N2031" s="42">
        <v>2315.1799999999998</v>
      </c>
      <c r="O2031" s="42">
        <v>0</v>
      </c>
      <c r="P2031" s="45">
        <f>IF(J2031&lt;DATEVALUE("2009-1-1"),3%,13%)</f>
        <v>0.13</v>
      </c>
      <c r="Q2031" s="42">
        <f>IF(P2031=13%,ROUND(O2031/(1+P2031)*P2031,2),ROUND(O2031/(1+0.03)*0.02,2))</f>
        <v>0</v>
      </c>
      <c r="R2031" s="42">
        <f>O2031-Q2031</f>
        <v>0</v>
      </c>
      <c r="S2031" s="42">
        <f>N2031-R2031</f>
        <v>2315.1799999999998</v>
      </c>
      <c r="T2031" s="38">
        <v>5000</v>
      </c>
      <c r="U2031" s="14">
        <f>S2031/H2031</f>
        <v>0.3983468600147626</v>
      </c>
      <c r="V2031" s="19"/>
      <c r="W2031" s="19"/>
      <c r="X2031" s="37" t="s">
        <v>3459</v>
      </c>
    </row>
    <row r="2032" spans="1:37" s="3" customFormat="1" ht="16.5" customHeight="1">
      <c r="A2032" s="38">
        <v>19</v>
      </c>
      <c r="B2032" s="39">
        <v>10746</v>
      </c>
      <c r="C2032" s="38">
        <v>10310393</v>
      </c>
      <c r="D2032" s="40" t="s">
        <v>2410</v>
      </c>
      <c r="E2032" s="38">
        <v>3</v>
      </c>
      <c r="F2032" s="38">
        <v>120</v>
      </c>
      <c r="G2032" s="38" t="s">
        <v>21</v>
      </c>
      <c r="H2032" s="42">
        <v>18461.52</v>
      </c>
      <c r="I2032" s="2"/>
      <c r="J2032" s="44">
        <v>42728</v>
      </c>
      <c r="K2032" s="42">
        <v>0</v>
      </c>
      <c r="L2032" s="42">
        <v>10815.38</v>
      </c>
      <c r="M2032" s="44">
        <v>44985</v>
      </c>
      <c r="N2032" s="42">
        <f>H2032-K2032-L2032</f>
        <v>7646.1400000000012</v>
      </c>
      <c r="O2032" s="42">
        <v>300</v>
      </c>
      <c r="P2032" s="45">
        <v>0.13</v>
      </c>
      <c r="Q2032" s="42">
        <v>34.51</v>
      </c>
      <c r="R2032" s="42">
        <v>265.49</v>
      </c>
      <c r="S2032" s="42">
        <f>N2032-R2032</f>
        <v>7380.6500000000015</v>
      </c>
      <c r="T2032" s="38">
        <v>5000</v>
      </c>
      <c r="U2032" s="14">
        <f>S2032/H2032</f>
        <v>0.39978560811894154</v>
      </c>
      <c r="V2032" s="19"/>
      <c r="W2032" s="19"/>
      <c r="X2032" s="37" t="s">
        <v>3463</v>
      </c>
    </row>
    <row r="2033" spans="1:37" s="3" customFormat="1" ht="16.5" customHeight="1">
      <c r="A2033" s="38">
        <v>135</v>
      </c>
      <c r="B2033" s="39">
        <v>10800</v>
      </c>
      <c r="C2033" s="38">
        <v>10316093</v>
      </c>
      <c r="D2033" s="40" t="s">
        <v>2697</v>
      </c>
      <c r="E2033" s="38">
        <v>1</v>
      </c>
      <c r="F2033" s="38">
        <v>120</v>
      </c>
      <c r="G2033" s="38" t="s">
        <v>21</v>
      </c>
      <c r="H2033" s="42">
        <v>170438.67</v>
      </c>
      <c r="I2033" s="2"/>
      <c r="J2033" s="44">
        <v>43311</v>
      </c>
      <c r="K2033" s="42">
        <v>0</v>
      </c>
      <c r="L2033" s="42">
        <v>75561.259999999995</v>
      </c>
      <c r="M2033" s="44">
        <v>45016</v>
      </c>
      <c r="N2033" s="42">
        <f>H2033-K2033-L2033</f>
        <v>94877.410000000018</v>
      </c>
      <c r="O2033" s="42">
        <v>30012.46</v>
      </c>
      <c r="P2033" s="45">
        <v>0.13</v>
      </c>
      <c r="Q2033" s="42">
        <v>3452.76</v>
      </c>
      <c r="R2033" s="42">
        <v>26559.7</v>
      </c>
      <c r="S2033" s="42">
        <f>N2033-R2033</f>
        <v>68317.710000000021</v>
      </c>
      <c r="T2033" s="38">
        <v>2505</v>
      </c>
      <c r="U2033" s="14">
        <f>S2033/H2033</f>
        <v>0.4008345641279647</v>
      </c>
      <c r="V2033" s="19"/>
      <c r="W2033" s="19"/>
      <c r="X2033" s="37" t="s">
        <v>3465</v>
      </c>
    </row>
    <row r="2034" spans="1:37" s="3" customFormat="1" ht="16.5" customHeight="1">
      <c r="A2034" s="38">
        <v>24</v>
      </c>
      <c r="B2034" s="39">
        <v>40712</v>
      </c>
      <c r="C2034" s="38">
        <v>10302473</v>
      </c>
      <c r="D2034" s="40" t="s">
        <v>208</v>
      </c>
      <c r="E2034" s="38">
        <v>1</v>
      </c>
      <c r="F2034" s="38">
        <v>75</v>
      </c>
      <c r="G2034" s="38" t="s">
        <v>23</v>
      </c>
      <c r="H2034" s="42">
        <v>647.99</v>
      </c>
      <c r="I2034" s="2"/>
      <c r="J2034" s="44">
        <v>43582</v>
      </c>
      <c r="K2034" s="42">
        <v>0</v>
      </c>
      <c r="L2034" s="42">
        <v>382.22</v>
      </c>
      <c r="M2034" s="44">
        <v>45077</v>
      </c>
      <c r="N2034" s="42">
        <f>H2034-K2034-L2034</f>
        <v>265.77</v>
      </c>
      <c r="O2034" s="42">
        <v>6.61</v>
      </c>
      <c r="P2034" s="45">
        <v>0.13</v>
      </c>
      <c r="Q2034" s="42">
        <f>O2034-R2034</f>
        <v>0.76000000000000068</v>
      </c>
      <c r="R2034" s="42">
        <v>5.85</v>
      </c>
      <c r="S2034" s="42">
        <f>N2034-R2034</f>
        <v>259.91999999999996</v>
      </c>
      <c r="T2034" s="38">
        <v>5000</v>
      </c>
      <c r="U2034" s="14">
        <f>S2034/H2034</f>
        <v>0.40111730119291955</v>
      </c>
      <c r="V2034" s="19"/>
      <c r="W2034" s="19"/>
      <c r="X2034" s="37" t="s">
        <v>3467</v>
      </c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</row>
    <row r="2035" spans="1:37" s="3" customFormat="1" ht="16.5" customHeight="1">
      <c r="A2035" s="38">
        <v>25</v>
      </c>
      <c r="B2035" s="39">
        <v>40712</v>
      </c>
      <c r="C2035" s="38">
        <v>10302474</v>
      </c>
      <c r="D2035" s="40" t="s">
        <v>294</v>
      </c>
      <c r="E2035" s="38">
        <v>1</v>
      </c>
      <c r="F2035" s="38">
        <v>75</v>
      </c>
      <c r="G2035" s="38" t="s">
        <v>23</v>
      </c>
      <c r="H2035" s="42">
        <v>2005.17</v>
      </c>
      <c r="I2035" s="2"/>
      <c r="J2035" s="44">
        <v>43582</v>
      </c>
      <c r="K2035" s="42">
        <v>0</v>
      </c>
      <c r="L2035" s="42">
        <v>1182.5999999999999</v>
      </c>
      <c r="M2035" s="44">
        <v>45077</v>
      </c>
      <c r="N2035" s="42">
        <f>H2035-K2035-L2035</f>
        <v>822.57000000000016</v>
      </c>
      <c r="O2035" s="42">
        <v>20.45</v>
      </c>
      <c r="P2035" s="45">
        <v>0.13</v>
      </c>
      <c r="Q2035" s="42">
        <f>O2035-R2035</f>
        <v>2.3499999999999979</v>
      </c>
      <c r="R2035" s="42">
        <v>18.100000000000001</v>
      </c>
      <c r="S2035" s="42">
        <f>N2035-R2035</f>
        <v>804.47000000000014</v>
      </c>
      <c r="T2035" s="38">
        <v>5000</v>
      </c>
      <c r="U2035" s="14">
        <f>S2035/H2035</f>
        <v>0.40119790341966022</v>
      </c>
      <c r="V2035" s="19"/>
      <c r="W2035" s="19"/>
      <c r="X2035" s="37" t="s">
        <v>3467</v>
      </c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</row>
    <row r="2036" spans="1:37" s="3" customFormat="1" ht="16.5" customHeight="1">
      <c r="A2036" s="38">
        <v>26</v>
      </c>
      <c r="B2036" s="39">
        <v>10725</v>
      </c>
      <c r="C2036" s="38">
        <v>10302077</v>
      </c>
      <c r="D2036" s="40" t="s">
        <v>2479</v>
      </c>
      <c r="E2036" s="38">
        <v>2</v>
      </c>
      <c r="F2036" s="38">
        <v>120</v>
      </c>
      <c r="G2036" s="38" t="s">
        <v>21</v>
      </c>
      <c r="H2036" s="42">
        <v>13931.62</v>
      </c>
      <c r="I2036" s="2"/>
      <c r="J2036" s="44">
        <v>42760</v>
      </c>
      <c r="K2036" s="42">
        <v>0</v>
      </c>
      <c r="L2036" s="42">
        <v>8161.52</v>
      </c>
      <c r="M2036" s="44">
        <v>45016</v>
      </c>
      <c r="N2036" s="42">
        <f>H2036-K2036-L2036</f>
        <v>5770.1</v>
      </c>
      <c r="O2036" s="42">
        <v>200</v>
      </c>
      <c r="P2036" s="45">
        <v>0.13</v>
      </c>
      <c r="Q2036" s="42">
        <v>23.01</v>
      </c>
      <c r="R2036" s="42">
        <v>176.99</v>
      </c>
      <c r="S2036" s="42">
        <v>5593.11</v>
      </c>
      <c r="T2036" s="38">
        <v>5000</v>
      </c>
      <c r="U2036" s="14">
        <f>S2036/H2036</f>
        <v>0.40146874519976855</v>
      </c>
      <c r="V2036" s="19"/>
      <c r="W2036" s="19"/>
      <c r="X2036" s="37" t="s">
        <v>3459</v>
      </c>
    </row>
    <row r="2037" spans="1:37" s="3" customFormat="1" ht="16.5" customHeight="1">
      <c r="A2037" s="38">
        <v>394</v>
      </c>
      <c r="B2037" s="39">
        <v>10877</v>
      </c>
      <c r="C2037" s="38">
        <v>10324063</v>
      </c>
      <c r="D2037" s="40" t="s">
        <v>788</v>
      </c>
      <c r="E2037" s="58">
        <v>1</v>
      </c>
      <c r="F2037" s="38">
        <v>64</v>
      </c>
      <c r="G2037" s="38" t="s">
        <v>23</v>
      </c>
      <c r="H2037" s="42">
        <v>2577.7800000000002</v>
      </c>
      <c r="I2037" s="57"/>
      <c r="J2037" s="44">
        <v>43916</v>
      </c>
      <c r="K2037" s="42">
        <v>0</v>
      </c>
      <c r="L2037" s="42">
        <v>1542.7</v>
      </c>
      <c r="M2037" s="44">
        <v>45199</v>
      </c>
      <c r="N2037" s="42">
        <f>H2037-K2037-L2037</f>
        <v>1035.0800000000002</v>
      </c>
      <c r="O2037" s="42">
        <v>0</v>
      </c>
      <c r="P2037" s="45">
        <v>0.13</v>
      </c>
      <c r="Q2037" s="42">
        <v>0</v>
      </c>
      <c r="R2037" s="42">
        <v>0</v>
      </c>
      <c r="S2037" s="42">
        <f>N2037-R2037</f>
        <v>1035.0800000000002</v>
      </c>
      <c r="T2037" s="38">
        <v>5000</v>
      </c>
      <c r="U2037" s="14">
        <f>S2037/H2037</f>
        <v>0.40153930901783708</v>
      </c>
      <c r="V2037" s="19"/>
      <c r="W2037" s="19"/>
      <c r="X2037" s="37" t="s">
        <v>3462</v>
      </c>
    </row>
    <row r="2038" spans="1:37" s="3" customFormat="1" ht="16.5" customHeight="1">
      <c r="A2038" s="38">
        <v>428</v>
      </c>
      <c r="B2038" s="39">
        <v>10736</v>
      </c>
      <c r="C2038" s="38">
        <v>10283036</v>
      </c>
      <c r="D2038" s="40" t="s">
        <v>1370</v>
      </c>
      <c r="E2038" s="38">
        <v>4</v>
      </c>
      <c r="F2038" s="38">
        <v>62</v>
      </c>
      <c r="G2038" s="38" t="s">
        <v>23</v>
      </c>
      <c r="H2038" s="42">
        <v>4077.88</v>
      </c>
      <c r="I2038" s="55"/>
      <c r="J2038" s="44">
        <v>43977</v>
      </c>
      <c r="K2038" s="42">
        <v>0</v>
      </c>
      <c r="L2038" s="42">
        <v>2350.19</v>
      </c>
      <c r="M2038" s="44">
        <v>45138</v>
      </c>
      <c r="N2038" s="42">
        <f>H2038-K2038-L2038</f>
        <v>1727.69</v>
      </c>
      <c r="O2038" s="42">
        <v>100</v>
      </c>
      <c r="P2038" s="45">
        <v>0.13</v>
      </c>
      <c r="Q2038" s="42">
        <v>11.5</v>
      </c>
      <c r="R2038" s="42">
        <v>88.5</v>
      </c>
      <c r="S2038" s="42">
        <v>1639.19</v>
      </c>
      <c r="T2038" s="38">
        <v>2101</v>
      </c>
      <c r="U2038" s="14">
        <f>S2038/H2038</f>
        <v>0.40197112224979648</v>
      </c>
      <c r="V2038" s="19"/>
      <c r="W2038" s="19"/>
      <c r="X2038" s="37" t="s">
        <v>3461</v>
      </c>
    </row>
    <row r="2039" spans="1:37" s="3" customFormat="1" ht="16.5" customHeight="1">
      <c r="A2039" s="38">
        <v>322</v>
      </c>
      <c r="B2039" s="39">
        <v>10741</v>
      </c>
      <c r="C2039" s="38">
        <v>10282219</v>
      </c>
      <c r="D2039" s="40" t="s">
        <v>1097</v>
      </c>
      <c r="E2039" s="38">
        <v>2</v>
      </c>
      <c r="F2039" s="38">
        <v>64</v>
      </c>
      <c r="G2039" s="38" t="s">
        <v>23</v>
      </c>
      <c r="H2039" s="42">
        <v>4035.4</v>
      </c>
      <c r="I2039" s="56"/>
      <c r="J2039" s="44">
        <v>43915</v>
      </c>
      <c r="K2039" s="42">
        <v>0</v>
      </c>
      <c r="L2039" s="42">
        <v>2412.9699999999998</v>
      </c>
      <c r="M2039" s="44">
        <v>45169</v>
      </c>
      <c r="N2039" s="42">
        <f>H2039-K2039-L2039</f>
        <v>1622.4300000000003</v>
      </c>
      <c r="O2039" s="42">
        <v>0</v>
      </c>
      <c r="P2039" s="45">
        <v>0.13</v>
      </c>
      <c r="Q2039" s="42">
        <v>0</v>
      </c>
      <c r="R2039" s="42">
        <v>0</v>
      </c>
      <c r="S2039" s="42">
        <f>N2039-R2039</f>
        <v>1622.4300000000003</v>
      </c>
      <c r="T2039" s="38">
        <v>2104</v>
      </c>
      <c r="U2039" s="14">
        <f>S2039/H2039</f>
        <v>0.40204936313624429</v>
      </c>
      <c r="V2039" s="19"/>
      <c r="W2039" s="19"/>
      <c r="X2039" s="37" t="s">
        <v>3462</v>
      </c>
    </row>
    <row r="2040" spans="1:37" s="3" customFormat="1" ht="16.5" customHeight="1">
      <c r="A2040" s="38">
        <v>39</v>
      </c>
      <c r="B2040" s="39">
        <v>10750</v>
      </c>
      <c r="C2040" s="38">
        <v>10299428</v>
      </c>
      <c r="D2040" s="40" t="s">
        <v>87</v>
      </c>
      <c r="E2040" s="38">
        <v>5</v>
      </c>
      <c r="F2040" s="38">
        <v>81</v>
      </c>
      <c r="G2040" s="38" t="s">
        <v>23</v>
      </c>
      <c r="H2040" s="42">
        <v>9829.0499999999993</v>
      </c>
      <c r="I2040" s="2"/>
      <c r="J2040" s="44">
        <v>43400</v>
      </c>
      <c r="K2040" s="42">
        <v>0</v>
      </c>
      <c r="L2040" s="42">
        <v>5871.02</v>
      </c>
      <c r="M2040" s="44">
        <v>45046</v>
      </c>
      <c r="N2040" s="42">
        <f>H2040-K2040-L2040</f>
        <v>3958.0299999999988</v>
      </c>
      <c r="O2040" s="42">
        <v>0</v>
      </c>
      <c r="P2040" s="45">
        <v>0.13</v>
      </c>
      <c r="Q2040" s="42">
        <v>0</v>
      </c>
      <c r="R2040" s="42">
        <v>0</v>
      </c>
      <c r="S2040" s="42">
        <v>3958.03</v>
      </c>
      <c r="T2040" s="38">
        <v>2506</v>
      </c>
      <c r="U2040" s="14">
        <f>S2040/H2040</f>
        <v>0.40268693312171577</v>
      </c>
      <c r="V2040" s="19"/>
      <c r="W2040" s="19"/>
      <c r="X2040" s="37" t="s">
        <v>3473</v>
      </c>
    </row>
    <row r="2041" spans="1:37" s="3" customFormat="1" ht="16.5" customHeight="1">
      <c r="A2041" s="38">
        <v>32</v>
      </c>
      <c r="B2041" s="39">
        <v>40712</v>
      </c>
      <c r="C2041" s="38">
        <v>10302481</v>
      </c>
      <c r="D2041" s="40" t="s">
        <v>2183</v>
      </c>
      <c r="E2041" s="38">
        <v>9</v>
      </c>
      <c r="F2041" s="38">
        <v>74</v>
      </c>
      <c r="G2041" s="38" t="s">
        <v>23</v>
      </c>
      <c r="H2041" s="42">
        <v>19008.62</v>
      </c>
      <c r="I2041" s="2"/>
      <c r="J2041" s="44">
        <v>43613</v>
      </c>
      <c r="K2041" s="42">
        <v>0</v>
      </c>
      <c r="L2041" s="42">
        <v>11145.94</v>
      </c>
      <c r="M2041" s="44">
        <v>45077</v>
      </c>
      <c r="N2041" s="42">
        <f>H2041-K2041-L2041</f>
        <v>7862.6799999999985</v>
      </c>
      <c r="O2041" s="42">
        <v>195.49</v>
      </c>
      <c r="P2041" s="45">
        <v>0.13</v>
      </c>
      <c r="Q2041" s="42">
        <f>O2041-R2041</f>
        <v>22.490000000000009</v>
      </c>
      <c r="R2041" s="42">
        <v>173</v>
      </c>
      <c r="S2041" s="42">
        <f>N2041-R2041</f>
        <v>7689.6799999999985</v>
      </c>
      <c r="T2041" s="38">
        <v>2506</v>
      </c>
      <c r="U2041" s="14">
        <f>S2041/H2041</f>
        <v>0.40453646819179923</v>
      </c>
      <c r="V2041" s="19"/>
      <c r="W2041" s="19"/>
      <c r="X2041" s="37" t="s">
        <v>3467</v>
      </c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</row>
    <row r="2042" spans="1:37" s="3" customFormat="1" ht="16.5" customHeight="1">
      <c r="A2042" s="38">
        <v>30</v>
      </c>
      <c r="B2042" s="39">
        <v>40712</v>
      </c>
      <c r="C2042" s="38">
        <v>10302480</v>
      </c>
      <c r="D2042" s="40" t="s">
        <v>144</v>
      </c>
      <c r="E2042" s="38">
        <v>26</v>
      </c>
      <c r="F2042" s="38">
        <v>74</v>
      </c>
      <c r="G2042" s="38" t="s">
        <v>23</v>
      </c>
      <c r="H2042" s="42">
        <v>90666.68</v>
      </c>
      <c r="I2042" s="2"/>
      <c r="J2042" s="44">
        <v>43613</v>
      </c>
      <c r="K2042" s="42">
        <v>0</v>
      </c>
      <c r="L2042" s="42">
        <v>53163.39</v>
      </c>
      <c r="M2042" s="44">
        <v>45077</v>
      </c>
      <c r="N2042" s="42">
        <f>H2042-K2042-L2042</f>
        <v>37503.289999999994</v>
      </c>
      <c r="O2042" s="42">
        <v>932.45</v>
      </c>
      <c r="P2042" s="45">
        <v>0.13</v>
      </c>
      <c r="Q2042" s="42">
        <f>O2042-R2042</f>
        <v>107.2700000000001</v>
      </c>
      <c r="R2042" s="42">
        <v>825.18</v>
      </c>
      <c r="S2042" s="42">
        <f>N2042-R2042</f>
        <v>36678.109999999993</v>
      </c>
      <c r="T2042" s="38">
        <v>5000</v>
      </c>
      <c r="U2042" s="14">
        <f>S2042/H2042</f>
        <v>0.40453791845030607</v>
      </c>
      <c r="V2042" s="19"/>
      <c r="W2042" s="19"/>
      <c r="X2042" s="37" t="s">
        <v>3467</v>
      </c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</row>
    <row r="2043" spans="1:37" s="3" customFormat="1" ht="16.5" customHeight="1">
      <c r="A2043" s="38">
        <v>31</v>
      </c>
      <c r="B2043" s="39">
        <v>40712</v>
      </c>
      <c r="C2043" s="38">
        <v>10302480</v>
      </c>
      <c r="D2043" s="40" t="s">
        <v>144</v>
      </c>
      <c r="E2043" s="38">
        <v>8</v>
      </c>
      <c r="F2043" s="38">
        <v>74</v>
      </c>
      <c r="G2043" s="38" t="s">
        <v>23</v>
      </c>
      <c r="H2043" s="42">
        <v>27897.439999999999</v>
      </c>
      <c r="I2043" s="2"/>
      <c r="J2043" s="44">
        <v>43613</v>
      </c>
      <c r="K2043" s="42">
        <v>0</v>
      </c>
      <c r="L2043" s="42">
        <v>16357.96</v>
      </c>
      <c r="M2043" s="44">
        <v>45077</v>
      </c>
      <c r="N2043" s="42">
        <f>H2043-K2043-L2043</f>
        <v>11539.48</v>
      </c>
      <c r="O2043" s="42">
        <v>286.91000000000003</v>
      </c>
      <c r="P2043" s="45">
        <v>0.13</v>
      </c>
      <c r="Q2043" s="42">
        <f>O2043-R2043</f>
        <v>33.010000000000019</v>
      </c>
      <c r="R2043" s="42">
        <v>253.9</v>
      </c>
      <c r="S2043" s="42">
        <f>N2043-R2043</f>
        <v>11285.58</v>
      </c>
      <c r="T2043" s="38">
        <v>5000</v>
      </c>
      <c r="U2043" s="14">
        <f>S2043/H2043</f>
        <v>0.4045381941855597</v>
      </c>
      <c r="V2043" s="19"/>
      <c r="W2043" s="19"/>
      <c r="X2043" s="37" t="s">
        <v>3467</v>
      </c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</row>
    <row r="2044" spans="1:37" s="3" customFormat="1" ht="16.5" customHeight="1">
      <c r="A2044" s="38">
        <v>27</v>
      </c>
      <c r="B2044" s="39">
        <v>40712</v>
      </c>
      <c r="C2044" s="38">
        <v>10302477</v>
      </c>
      <c r="D2044" s="40" t="s">
        <v>2180</v>
      </c>
      <c r="E2044" s="38">
        <v>1</v>
      </c>
      <c r="F2044" s="38">
        <v>74</v>
      </c>
      <c r="G2044" s="38" t="s">
        <v>23</v>
      </c>
      <c r="H2044" s="42">
        <v>4167.09</v>
      </c>
      <c r="I2044" s="2"/>
      <c r="J2044" s="44">
        <v>43613</v>
      </c>
      <c r="K2044" s="42">
        <v>0</v>
      </c>
      <c r="L2044" s="42">
        <v>2443.39</v>
      </c>
      <c r="M2044" s="44">
        <v>45077</v>
      </c>
      <c r="N2044" s="42">
        <f>H2044-K2044-L2044</f>
        <v>1723.7000000000003</v>
      </c>
      <c r="O2044" s="42">
        <v>42.86</v>
      </c>
      <c r="P2044" s="45">
        <v>0.13</v>
      </c>
      <c r="Q2044" s="42">
        <f>O2044-R2044</f>
        <v>4.93</v>
      </c>
      <c r="R2044" s="42">
        <v>37.93</v>
      </c>
      <c r="S2044" s="42">
        <f>N2044-R2044</f>
        <v>1685.7700000000002</v>
      </c>
      <c r="T2044" s="38">
        <v>5000</v>
      </c>
      <c r="U2044" s="14">
        <f>S2044/H2044</f>
        <v>0.40454369836024662</v>
      </c>
      <c r="V2044" s="19"/>
      <c r="W2044" s="19"/>
      <c r="X2044" s="37" t="s">
        <v>3467</v>
      </c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</row>
    <row r="2045" spans="1:37" s="3" customFormat="1" ht="16.5" customHeight="1">
      <c r="A2045" s="38">
        <v>57</v>
      </c>
      <c r="B2045" s="39">
        <v>40712</v>
      </c>
      <c r="C2045" s="38">
        <v>10302621</v>
      </c>
      <c r="D2045" s="40" t="s">
        <v>2199</v>
      </c>
      <c r="E2045" s="38">
        <v>2</v>
      </c>
      <c r="F2045" s="38">
        <v>74</v>
      </c>
      <c r="G2045" s="38" t="s">
        <v>23</v>
      </c>
      <c r="H2045" s="42">
        <v>6974.36</v>
      </c>
      <c r="I2045" s="2"/>
      <c r="J2045" s="44">
        <v>43613</v>
      </c>
      <c r="K2045" s="42">
        <v>0</v>
      </c>
      <c r="L2045" s="42">
        <v>4089.37</v>
      </c>
      <c r="M2045" s="44">
        <v>45077</v>
      </c>
      <c r="N2045" s="42">
        <f>H2045-K2045-L2045</f>
        <v>2884.99</v>
      </c>
      <c r="O2045" s="42">
        <v>71.73</v>
      </c>
      <c r="P2045" s="45">
        <v>0.13</v>
      </c>
      <c r="Q2045" s="42">
        <f>O2045-R2045</f>
        <v>8.2500000000000071</v>
      </c>
      <c r="R2045" s="42">
        <v>63.48</v>
      </c>
      <c r="S2045" s="42">
        <f>N2045-R2045</f>
        <v>2821.5099999999998</v>
      </c>
      <c r="T2045" s="38">
        <v>5000</v>
      </c>
      <c r="U2045" s="14">
        <f>S2045/H2045</f>
        <v>0.40455468315372306</v>
      </c>
      <c r="V2045" s="19"/>
      <c r="W2045" s="19"/>
      <c r="X2045" s="37" t="s">
        <v>3467</v>
      </c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</row>
    <row r="2046" spans="1:37" s="3" customFormat="1" ht="16.5" customHeight="1">
      <c r="A2046" s="38">
        <v>32</v>
      </c>
      <c r="B2046" s="39">
        <v>10726</v>
      </c>
      <c r="C2046" s="38">
        <v>10300032</v>
      </c>
      <c r="D2046" s="40" t="s">
        <v>1231</v>
      </c>
      <c r="E2046" s="38">
        <v>5</v>
      </c>
      <c r="F2046" s="38">
        <v>84</v>
      </c>
      <c r="G2046" s="38" t="s">
        <v>23</v>
      </c>
      <c r="H2046" s="42">
        <v>9829.0499999999993</v>
      </c>
      <c r="I2046" s="2"/>
      <c r="J2046" s="44">
        <v>43309</v>
      </c>
      <c r="K2046" s="42">
        <v>0</v>
      </c>
      <c r="L2046" s="42">
        <v>5851.58</v>
      </c>
      <c r="M2046" s="44">
        <v>45016</v>
      </c>
      <c r="N2046" s="42">
        <f>H2046-K2046-L2046</f>
        <v>3977.4699999999993</v>
      </c>
      <c r="O2046" s="42">
        <v>0</v>
      </c>
      <c r="P2046" s="45">
        <v>0.13</v>
      </c>
      <c r="Q2046" s="42">
        <v>0</v>
      </c>
      <c r="R2046" s="42">
        <v>0</v>
      </c>
      <c r="S2046" s="42">
        <v>3977.47</v>
      </c>
      <c r="T2046" s="38">
        <v>2506</v>
      </c>
      <c r="U2046" s="14">
        <f>S2046/H2046</f>
        <v>0.40466474379517858</v>
      </c>
      <c r="V2046" s="19"/>
      <c r="W2046" s="19"/>
      <c r="X2046" s="37" t="s">
        <v>3459</v>
      </c>
    </row>
    <row r="2047" spans="1:37" s="3" customFormat="1" ht="16.5" customHeight="1">
      <c r="A2047" s="38">
        <v>37</v>
      </c>
      <c r="B2047" s="39">
        <v>10730</v>
      </c>
      <c r="C2047" s="38">
        <v>10289515</v>
      </c>
      <c r="D2047" s="40" t="s">
        <v>1231</v>
      </c>
      <c r="E2047" s="38">
        <v>3</v>
      </c>
      <c r="F2047" s="38">
        <v>84</v>
      </c>
      <c r="G2047" s="38" t="s">
        <v>23</v>
      </c>
      <c r="H2047" s="42">
        <v>5897.43</v>
      </c>
      <c r="I2047" s="2"/>
      <c r="J2047" s="44">
        <v>43309</v>
      </c>
      <c r="K2047" s="42">
        <v>0</v>
      </c>
      <c r="L2047" s="42">
        <v>3510.94</v>
      </c>
      <c r="M2047" s="44">
        <v>45016</v>
      </c>
      <c r="N2047" s="42">
        <f>H2047-K2047-L2047</f>
        <v>2386.4900000000002</v>
      </c>
      <c r="O2047" s="42">
        <v>0</v>
      </c>
      <c r="P2047" s="45">
        <v>0.13</v>
      </c>
      <c r="Q2047" s="42">
        <v>0</v>
      </c>
      <c r="R2047" s="42">
        <v>0</v>
      </c>
      <c r="S2047" s="42">
        <v>2386.4899999999998</v>
      </c>
      <c r="T2047" s="38">
        <v>2506</v>
      </c>
      <c r="U2047" s="14">
        <f>S2047/H2047</f>
        <v>0.40466610031827416</v>
      </c>
      <c r="V2047" s="19"/>
      <c r="W2047" s="19"/>
      <c r="X2047" s="37" t="s">
        <v>3459</v>
      </c>
    </row>
    <row r="2048" spans="1:37" s="3" customFormat="1" ht="16.5" customHeight="1">
      <c r="A2048" s="38">
        <v>23</v>
      </c>
      <c r="B2048" s="39">
        <v>10733</v>
      </c>
      <c r="C2048" s="38">
        <v>10290725</v>
      </c>
      <c r="D2048" s="40" t="s">
        <v>1231</v>
      </c>
      <c r="E2048" s="38">
        <v>10</v>
      </c>
      <c r="F2048" s="38">
        <v>84</v>
      </c>
      <c r="G2048" s="38" t="s">
        <v>23</v>
      </c>
      <c r="H2048" s="42">
        <v>19658.099999999999</v>
      </c>
      <c r="I2048" s="2"/>
      <c r="J2048" s="44">
        <v>43309</v>
      </c>
      <c r="K2048" s="42">
        <v>0</v>
      </c>
      <c r="L2048" s="42">
        <v>11703.12</v>
      </c>
      <c r="M2048" s="44">
        <v>45016</v>
      </c>
      <c r="N2048" s="42">
        <f>H2048-K2048-L2048</f>
        <v>7954.9799999999977</v>
      </c>
      <c r="O2048" s="42">
        <v>0</v>
      </c>
      <c r="P2048" s="45">
        <v>0.13</v>
      </c>
      <c r="Q2048" s="42">
        <v>0</v>
      </c>
      <c r="R2048" s="42">
        <v>0</v>
      </c>
      <c r="S2048" s="42">
        <v>7954.98</v>
      </c>
      <c r="T2048" s="38">
        <v>2506</v>
      </c>
      <c r="U2048" s="14">
        <f>S2048/H2048</f>
        <v>0.40466677857982208</v>
      </c>
      <c r="V2048" s="19"/>
      <c r="W2048" s="19"/>
      <c r="X2048" s="37" t="s">
        <v>3460</v>
      </c>
    </row>
    <row r="2049" spans="1:37" s="3" customFormat="1" ht="16.5" customHeight="1">
      <c r="A2049" s="38">
        <v>35</v>
      </c>
      <c r="B2049" s="39">
        <v>10734</v>
      </c>
      <c r="C2049" s="38">
        <v>10299047</v>
      </c>
      <c r="D2049" s="40" t="s">
        <v>1231</v>
      </c>
      <c r="E2049" s="38">
        <v>10</v>
      </c>
      <c r="F2049" s="38">
        <v>84</v>
      </c>
      <c r="G2049" s="38" t="s">
        <v>23</v>
      </c>
      <c r="H2049" s="42">
        <v>19658.099999999999</v>
      </c>
      <c r="I2049" s="2"/>
      <c r="J2049" s="44">
        <v>43309</v>
      </c>
      <c r="K2049" s="42">
        <v>0</v>
      </c>
      <c r="L2049" s="42">
        <v>11703.12</v>
      </c>
      <c r="M2049" s="44">
        <v>45016</v>
      </c>
      <c r="N2049" s="42">
        <f>H2049-K2049-L2049</f>
        <v>7954.9799999999977</v>
      </c>
      <c r="O2049" s="42">
        <v>0</v>
      </c>
      <c r="P2049" s="45">
        <v>0.13</v>
      </c>
      <c r="Q2049" s="42">
        <v>0</v>
      </c>
      <c r="R2049" s="42">
        <v>0</v>
      </c>
      <c r="S2049" s="42">
        <v>7954.98</v>
      </c>
      <c r="T2049" s="38">
        <v>2506</v>
      </c>
      <c r="U2049" s="14">
        <f>S2049/H2049</f>
        <v>0.40466677857982208</v>
      </c>
      <c r="V2049" s="19"/>
      <c r="W2049" s="19"/>
      <c r="X2049" s="37" t="s">
        <v>3460</v>
      </c>
    </row>
    <row r="2050" spans="1:37" s="3" customFormat="1" ht="16.5" customHeight="1">
      <c r="A2050" s="38">
        <v>920</v>
      </c>
      <c r="B2050" s="39">
        <v>10800</v>
      </c>
      <c r="C2050" s="38">
        <v>10316846</v>
      </c>
      <c r="D2050" s="40" t="s">
        <v>2835</v>
      </c>
      <c r="E2050" s="38">
        <v>1</v>
      </c>
      <c r="F2050" s="38">
        <v>84</v>
      </c>
      <c r="G2050" s="38" t="s">
        <v>23</v>
      </c>
      <c r="H2050" s="42">
        <v>2530.1799999999998</v>
      </c>
      <c r="I2050" s="2"/>
      <c r="J2050" s="44">
        <v>43309</v>
      </c>
      <c r="K2050" s="42">
        <v>0</v>
      </c>
      <c r="L2050" s="42">
        <v>1506.29</v>
      </c>
      <c r="M2050" s="44">
        <v>45016</v>
      </c>
      <c r="N2050" s="42">
        <f>H2050-K2050-L2050</f>
        <v>1023.8899999999999</v>
      </c>
      <c r="O2050" s="42">
        <v>0</v>
      </c>
      <c r="P2050" s="45">
        <v>0.13</v>
      </c>
      <c r="Q2050" s="42">
        <v>0</v>
      </c>
      <c r="R2050" s="42">
        <v>0</v>
      </c>
      <c r="S2050" s="42">
        <f>N2050-R2050</f>
        <v>1023.8899999999999</v>
      </c>
      <c r="T2050" s="38">
        <v>2505</v>
      </c>
      <c r="U2050" s="14">
        <f>S2050/H2050</f>
        <v>0.40467081393418647</v>
      </c>
      <c r="V2050" s="19"/>
      <c r="W2050" s="19"/>
      <c r="X2050" s="37" t="s">
        <v>3465</v>
      </c>
    </row>
    <row r="2051" spans="1:37" s="3" customFormat="1" ht="16.5" customHeight="1">
      <c r="A2051" s="38">
        <v>844</v>
      </c>
      <c r="B2051" s="39">
        <v>10800</v>
      </c>
      <c r="C2051" s="38">
        <v>10316485</v>
      </c>
      <c r="D2051" s="40" t="s">
        <v>2819</v>
      </c>
      <c r="E2051" s="38">
        <v>1</v>
      </c>
      <c r="F2051" s="38">
        <v>84</v>
      </c>
      <c r="G2051" s="38" t="s">
        <v>23</v>
      </c>
      <c r="H2051" s="42">
        <v>2799</v>
      </c>
      <c r="I2051" s="2"/>
      <c r="J2051" s="44">
        <v>43309</v>
      </c>
      <c r="K2051" s="42">
        <v>0</v>
      </c>
      <c r="L2051" s="42">
        <v>1666.25</v>
      </c>
      <c r="M2051" s="44">
        <v>45016</v>
      </c>
      <c r="N2051" s="42">
        <f>H2051-K2051-L2051</f>
        <v>1132.75</v>
      </c>
      <c r="O2051" s="42">
        <v>0</v>
      </c>
      <c r="P2051" s="45">
        <v>0.13</v>
      </c>
      <c r="Q2051" s="42">
        <v>0</v>
      </c>
      <c r="R2051" s="42">
        <v>0</v>
      </c>
      <c r="S2051" s="42">
        <f>N2051-R2051</f>
        <v>1132.75</v>
      </c>
      <c r="T2051" s="38">
        <v>2505</v>
      </c>
      <c r="U2051" s="14">
        <f>S2051/H2051</f>
        <v>0.40469810646659521</v>
      </c>
      <c r="V2051" s="19"/>
      <c r="W2051" s="19"/>
      <c r="X2051" s="37" t="s">
        <v>3465</v>
      </c>
    </row>
    <row r="2052" spans="1:37" s="3" customFormat="1" ht="16.5" customHeight="1">
      <c r="A2052" s="38">
        <v>581</v>
      </c>
      <c r="B2052" s="39">
        <v>10736</v>
      </c>
      <c r="C2052" s="38">
        <v>10284142</v>
      </c>
      <c r="D2052" s="40" t="s">
        <v>1257</v>
      </c>
      <c r="E2052" s="38">
        <v>1</v>
      </c>
      <c r="F2052" s="38">
        <v>120</v>
      </c>
      <c r="G2052" s="38" t="s">
        <v>262</v>
      </c>
      <c r="H2052" s="42">
        <v>27399.040000000001</v>
      </c>
      <c r="I2052" s="55"/>
      <c r="J2052" s="44">
        <v>43035</v>
      </c>
      <c r="K2052" s="42">
        <v>0</v>
      </c>
      <c r="L2052" s="42">
        <v>14966.72</v>
      </c>
      <c r="M2052" s="44">
        <v>45138</v>
      </c>
      <c r="N2052" s="42">
        <f>H2052-K2052-L2052</f>
        <v>12432.320000000002</v>
      </c>
      <c r="O2052" s="42">
        <v>1500</v>
      </c>
      <c r="P2052" s="45">
        <v>0.13</v>
      </c>
      <c r="Q2052" s="42">
        <v>172.57</v>
      </c>
      <c r="R2052" s="42">
        <v>1327.43</v>
      </c>
      <c r="S2052" s="42">
        <v>11104.89</v>
      </c>
      <c r="T2052" s="38">
        <v>5000</v>
      </c>
      <c r="U2052" s="14">
        <f>S2052/H2052</f>
        <v>0.40530215657190904</v>
      </c>
      <c r="V2052" s="19"/>
      <c r="W2052" s="19"/>
      <c r="X2052" s="37" t="s">
        <v>3461</v>
      </c>
    </row>
    <row r="2053" spans="1:37" s="3" customFormat="1" ht="16.5" customHeight="1">
      <c r="A2053" s="38">
        <v>287</v>
      </c>
      <c r="B2053" s="39">
        <v>10736</v>
      </c>
      <c r="C2053" s="38">
        <v>10319112</v>
      </c>
      <c r="D2053" s="40" t="s">
        <v>1256</v>
      </c>
      <c r="E2053" s="38">
        <v>1</v>
      </c>
      <c r="F2053" s="38">
        <v>120</v>
      </c>
      <c r="G2053" s="38" t="s">
        <v>279</v>
      </c>
      <c r="H2053" s="42">
        <v>43308.66</v>
      </c>
      <c r="I2053" s="55"/>
      <c r="J2053" s="44">
        <v>42914</v>
      </c>
      <c r="K2053" s="42">
        <v>0</v>
      </c>
      <c r="L2053" s="42">
        <v>25028.78</v>
      </c>
      <c r="M2053" s="44">
        <v>45138</v>
      </c>
      <c r="N2053" s="42">
        <f>H2053-K2053-L2053</f>
        <v>18279.880000000005</v>
      </c>
      <c r="O2053" s="42">
        <v>800</v>
      </c>
      <c r="P2053" s="45">
        <v>0.13</v>
      </c>
      <c r="Q2053" s="42">
        <v>92.04</v>
      </c>
      <c r="R2053" s="42">
        <v>707.96</v>
      </c>
      <c r="S2053" s="42">
        <v>17571.919999999998</v>
      </c>
      <c r="T2053" s="38">
        <v>1802</v>
      </c>
      <c r="U2053" s="14">
        <f>S2053/H2053</f>
        <v>0.40573686648351615</v>
      </c>
      <c r="V2053" s="19"/>
      <c r="W2053" s="19"/>
      <c r="X2053" s="37" t="s">
        <v>3461</v>
      </c>
    </row>
    <row r="2054" spans="1:37" s="3" customFormat="1" ht="16.5" customHeight="1">
      <c r="A2054" s="38">
        <v>20</v>
      </c>
      <c r="B2054" s="39">
        <v>10723</v>
      </c>
      <c r="C2054" s="38">
        <v>10295436</v>
      </c>
      <c r="D2054" s="40" t="s">
        <v>2472</v>
      </c>
      <c r="E2054" s="38">
        <v>9</v>
      </c>
      <c r="F2054" s="38">
        <v>120</v>
      </c>
      <c r="G2054" s="38" t="s">
        <v>21</v>
      </c>
      <c r="H2054" s="42">
        <v>75628.479999999996</v>
      </c>
      <c r="I2054" s="2"/>
      <c r="J2054" s="44">
        <v>42735</v>
      </c>
      <c r="K2054" s="42">
        <v>0</v>
      </c>
      <c r="L2054" s="42">
        <v>44904.39</v>
      </c>
      <c r="M2054" s="44">
        <v>45016</v>
      </c>
      <c r="N2054" s="42">
        <f>H2054-K2054-L2054</f>
        <v>30724.089999999997</v>
      </c>
      <c r="O2054" s="42">
        <v>0</v>
      </c>
      <c r="P2054" s="45">
        <v>0.13</v>
      </c>
      <c r="Q2054" s="42">
        <v>0</v>
      </c>
      <c r="R2054" s="42">
        <v>0</v>
      </c>
      <c r="S2054" s="42">
        <v>30724.09</v>
      </c>
      <c r="T2054" s="38">
        <v>5000</v>
      </c>
      <c r="U2054" s="14">
        <f>S2054/H2054</f>
        <v>0.40625026445064083</v>
      </c>
      <c r="V2054" s="19"/>
      <c r="W2054" s="19"/>
      <c r="X2054" s="37" t="s">
        <v>3470</v>
      </c>
    </row>
    <row r="2055" spans="1:37" s="3" customFormat="1" ht="16.5" customHeight="1">
      <c r="A2055" s="38">
        <v>428</v>
      </c>
      <c r="B2055" s="39">
        <v>10729</v>
      </c>
      <c r="C2055" s="38">
        <v>10292820</v>
      </c>
      <c r="D2055" s="40" t="s">
        <v>3155</v>
      </c>
      <c r="E2055" s="58">
        <v>1</v>
      </c>
      <c r="F2055" s="38">
        <v>120</v>
      </c>
      <c r="G2055" s="38" t="s">
        <v>21</v>
      </c>
      <c r="H2055" s="42">
        <v>17948.72</v>
      </c>
      <c r="I2055" s="37"/>
      <c r="J2055" s="44">
        <v>42976</v>
      </c>
      <c r="K2055" s="42">
        <v>0</v>
      </c>
      <c r="L2055" s="42">
        <v>10656.89</v>
      </c>
      <c r="M2055" s="44">
        <v>45259</v>
      </c>
      <c r="N2055" s="42">
        <v>7291.83</v>
      </c>
      <c r="O2055" s="42">
        <v>0</v>
      </c>
      <c r="P2055" s="45">
        <f>IF(J2055&lt;DATEVALUE("2009-1-1"),3%,13%)</f>
        <v>0.13</v>
      </c>
      <c r="Q2055" s="42">
        <f>IF(P2055=13%,ROUND(O2055/(1+P2055)*P2055,2),ROUND(O2055/(1+0.03)*0.02,2))</f>
        <v>0</v>
      </c>
      <c r="R2055" s="42">
        <f>O2055-Q2055</f>
        <v>0</v>
      </c>
      <c r="S2055" s="42">
        <f>N2055-R2055</f>
        <v>7291.83</v>
      </c>
      <c r="T2055" s="38">
        <v>5000</v>
      </c>
      <c r="U2055" s="14">
        <f>S2055/H2055</f>
        <v>0.40625905357039382</v>
      </c>
      <c r="V2055" s="19"/>
      <c r="W2055" s="19"/>
      <c r="X2055" s="37" t="s">
        <v>3459</v>
      </c>
    </row>
    <row r="2056" spans="1:37" s="3" customFormat="1" ht="16.5" customHeight="1">
      <c r="A2056" s="38">
        <v>429</v>
      </c>
      <c r="B2056" s="39">
        <v>10729</v>
      </c>
      <c r="C2056" s="38">
        <v>10292821</v>
      </c>
      <c r="D2056" s="40" t="s">
        <v>3156</v>
      </c>
      <c r="E2056" s="58">
        <v>1</v>
      </c>
      <c r="F2056" s="38">
        <v>120</v>
      </c>
      <c r="G2056" s="38" t="s">
        <v>21</v>
      </c>
      <c r="H2056" s="42">
        <v>5673</v>
      </c>
      <c r="I2056" s="37"/>
      <c r="J2056" s="44">
        <v>42976</v>
      </c>
      <c r="K2056" s="42">
        <v>0</v>
      </c>
      <c r="L2056" s="42">
        <v>3368.28</v>
      </c>
      <c r="M2056" s="44">
        <v>45259</v>
      </c>
      <c r="N2056" s="42">
        <v>2304.7199999999998</v>
      </c>
      <c r="O2056" s="42">
        <v>0</v>
      </c>
      <c r="P2056" s="45">
        <f>IF(J2056&lt;DATEVALUE("2009-1-1"),3%,13%)</f>
        <v>0.13</v>
      </c>
      <c r="Q2056" s="42">
        <f>IF(P2056=13%,ROUND(O2056/(1+P2056)*P2056,2),ROUND(O2056/(1+0.03)*0.02,2))</f>
        <v>0</v>
      </c>
      <c r="R2056" s="42">
        <f>O2056-Q2056</f>
        <v>0</v>
      </c>
      <c r="S2056" s="42">
        <f>N2056-R2056</f>
        <v>2304.7199999999998</v>
      </c>
      <c r="T2056" s="38">
        <v>5000</v>
      </c>
      <c r="U2056" s="14">
        <f>S2056/H2056</f>
        <v>0.40626123744050763</v>
      </c>
      <c r="V2056" s="19"/>
      <c r="W2056" s="19"/>
      <c r="X2056" s="37" t="s">
        <v>3459</v>
      </c>
    </row>
    <row r="2057" spans="1:37" s="3" customFormat="1" ht="16.5" customHeight="1">
      <c r="A2057" s="38">
        <v>30</v>
      </c>
      <c r="B2057" s="39">
        <v>10800</v>
      </c>
      <c r="C2057" s="38">
        <v>10314985</v>
      </c>
      <c r="D2057" s="40" t="s">
        <v>2595</v>
      </c>
      <c r="E2057" s="38">
        <v>1</v>
      </c>
      <c r="F2057" s="38">
        <v>120</v>
      </c>
      <c r="G2057" s="38" t="s">
        <v>21</v>
      </c>
      <c r="H2057" s="42">
        <v>155457.89000000001</v>
      </c>
      <c r="I2057" s="2"/>
      <c r="J2057" s="44">
        <v>43131</v>
      </c>
      <c r="K2057" s="42">
        <v>0</v>
      </c>
      <c r="L2057" s="42">
        <v>76303.960000000006</v>
      </c>
      <c r="M2057" s="44">
        <v>45016</v>
      </c>
      <c r="N2057" s="42">
        <f>H2057-K2057-L2057</f>
        <v>79153.930000000008</v>
      </c>
      <c r="O2057" s="42">
        <v>18000</v>
      </c>
      <c r="P2057" s="45">
        <v>0.13</v>
      </c>
      <c r="Q2057" s="42">
        <v>2070.8000000000002</v>
      </c>
      <c r="R2057" s="42">
        <v>15929.2</v>
      </c>
      <c r="S2057" s="42">
        <f>N2057-R2057</f>
        <v>63224.73000000001</v>
      </c>
      <c r="T2057" s="38">
        <v>2505</v>
      </c>
      <c r="U2057" s="14">
        <f>S2057/H2057</f>
        <v>0.40670003947692845</v>
      </c>
      <c r="V2057" s="19"/>
      <c r="W2057" s="19"/>
      <c r="X2057" s="37" t="s">
        <v>3465</v>
      </c>
    </row>
    <row r="2058" spans="1:37" s="3" customFormat="1" ht="16.5" customHeight="1">
      <c r="A2058" s="38">
        <v>1155</v>
      </c>
      <c r="B2058" s="39">
        <v>10800</v>
      </c>
      <c r="C2058" s="38">
        <v>10315618</v>
      </c>
      <c r="D2058" s="40" t="s">
        <v>3430</v>
      </c>
      <c r="E2058" s="58">
        <v>1</v>
      </c>
      <c r="F2058" s="38">
        <v>120</v>
      </c>
      <c r="G2058" s="38" t="s">
        <v>21</v>
      </c>
      <c r="H2058" s="42">
        <v>166809.81</v>
      </c>
      <c r="I2058" s="37"/>
      <c r="J2058" s="44">
        <v>43249</v>
      </c>
      <c r="K2058" s="42">
        <v>0</v>
      </c>
      <c r="L2058" s="42">
        <v>88478.8</v>
      </c>
      <c r="M2058" s="44">
        <v>45281</v>
      </c>
      <c r="N2058" s="42">
        <v>78331.009999999995</v>
      </c>
      <c r="O2058" s="42">
        <v>11830.5</v>
      </c>
      <c r="P2058" s="45">
        <f>IF(J2058&lt;DATEVALUE("2009-1-1"),3%,13%)</f>
        <v>0.13</v>
      </c>
      <c r="Q2058" s="42">
        <f>IF(P2058=13%,ROUND(O2058/(1+P2058)*P2058,2),ROUND(O2058/(1+0.03)*0.02,2))</f>
        <v>1361.03</v>
      </c>
      <c r="R2058" s="42">
        <f>O2058-Q2058</f>
        <v>10469.469999999999</v>
      </c>
      <c r="S2058" s="42">
        <f>N2058-R2058</f>
        <v>67861.539999999994</v>
      </c>
      <c r="T2058" s="38">
        <v>2505</v>
      </c>
      <c r="U2058" s="14">
        <f>S2058/H2058</f>
        <v>0.40681983871332267</v>
      </c>
      <c r="V2058" s="19"/>
      <c r="W2058" s="19"/>
      <c r="X2058" s="37" t="s">
        <v>3465</v>
      </c>
    </row>
    <row r="2059" spans="1:37" s="3" customFormat="1" ht="16.5" customHeight="1">
      <c r="A2059" s="38">
        <v>236</v>
      </c>
      <c r="B2059" s="39">
        <v>10731</v>
      </c>
      <c r="C2059" s="38">
        <v>10324845</v>
      </c>
      <c r="D2059" s="40" t="s">
        <v>406</v>
      </c>
      <c r="E2059" s="58">
        <v>2</v>
      </c>
      <c r="F2059" s="38">
        <v>54</v>
      </c>
      <c r="G2059" s="38" t="s">
        <v>23</v>
      </c>
      <c r="H2059" s="42">
        <v>706.95</v>
      </c>
      <c r="I2059" s="57"/>
      <c r="J2059" s="44">
        <v>44227</v>
      </c>
      <c r="K2059" s="42">
        <v>13.09</v>
      </c>
      <c r="L2059" s="42">
        <v>405.83</v>
      </c>
      <c r="M2059" s="44">
        <v>45199</v>
      </c>
      <c r="N2059" s="42">
        <f>H2059-K2059-L2059</f>
        <v>288.03000000000003</v>
      </c>
      <c r="O2059" s="42">
        <v>0</v>
      </c>
      <c r="P2059" s="45">
        <v>0.13</v>
      </c>
      <c r="Q2059" s="42">
        <v>0</v>
      </c>
      <c r="R2059" s="42">
        <v>0</v>
      </c>
      <c r="S2059" s="42">
        <f>N2059-R2059</f>
        <v>288.03000000000003</v>
      </c>
      <c r="T2059" s="38">
        <v>5000</v>
      </c>
      <c r="U2059" s="14">
        <f>S2059/H2059</f>
        <v>0.40742626776999791</v>
      </c>
      <c r="V2059" s="19"/>
      <c r="W2059" s="19"/>
      <c r="X2059" s="37" t="s">
        <v>3459</v>
      </c>
    </row>
    <row r="2060" spans="1:37" s="3" customFormat="1" ht="16.5" customHeight="1">
      <c r="A2060" s="38">
        <v>58</v>
      </c>
      <c r="B2060" s="39">
        <v>40712</v>
      </c>
      <c r="C2060" s="38">
        <v>10302622</v>
      </c>
      <c r="D2060" s="40" t="s">
        <v>229</v>
      </c>
      <c r="E2060" s="38">
        <v>20</v>
      </c>
      <c r="F2060" s="38">
        <v>73</v>
      </c>
      <c r="G2060" s="38" t="s">
        <v>23</v>
      </c>
      <c r="H2060" s="42">
        <v>41880.339999999997</v>
      </c>
      <c r="I2060" s="2"/>
      <c r="J2060" s="44">
        <v>43641</v>
      </c>
      <c r="K2060" s="42">
        <v>0</v>
      </c>
      <c r="L2060" s="42">
        <v>24413.38</v>
      </c>
      <c r="M2060" s="44">
        <v>45077</v>
      </c>
      <c r="N2060" s="42">
        <f>H2060-K2060-L2060</f>
        <v>17466.959999999995</v>
      </c>
      <c r="O2060" s="42">
        <v>434.28</v>
      </c>
      <c r="P2060" s="45">
        <v>0.13</v>
      </c>
      <c r="Q2060" s="42">
        <f>O2060-R2060</f>
        <v>49.95999999999998</v>
      </c>
      <c r="R2060" s="42">
        <v>384.32</v>
      </c>
      <c r="S2060" s="42">
        <f>N2060-R2060</f>
        <v>17082.639999999996</v>
      </c>
      <c r="T2060" s="38">
        <v>5000</v>
      </c>
      <c r="U2060" s="14">
        <f>S2060/H2060</f>
        <v>0.40789162647676686</v>
      </c>
      <c r="V2060" s="19"/>
      <c r="W2060" s="19"/>
      <c r="X2060" s="37" t="s">
        <v>3467</v>
      </c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</row>
    <row r="2061" spans="1:37" s="3" customFormat="1" ht="16.5" customHeight="1">
      <c r="A2061" s="38">
        <v>59</v>
      </c>
      <c r="B2061" s="39">
        <v>40712</v>
      </c>
      <c r="C2061" s="38">
        <v>10302622</v>
      </c>
      <c r="D2061" s="40" t="s">
        <v>229</v>
      </c>
      <c r="E2061" s="38">
        <v>5</v>
      </c>
      <c r="F2061" s="38">
        <v>73</v>
      </c>
      <c r="G2061" s="38" t="s">
        <v>23</v>
      </c>
      <c r="H2061" s="42">
        <v>10470.09</v>
      </c>
      <c r="I2061" s="2"/>
      <c r="J2061" s="44">
        <v>43641</v>
      </c>
      <c r="K2061" s="42">
        <v>0</v>
      </c>
      <c r="L2061" s="42">
        <v>6103.34</v>
      </c>
      <c r="M2061" s="44">
        <v>45077</v>
      </c>
      <c r="N2061" s="42">
        <f>H2061-K2061-L2061</f>
        <v>4366.75</v>
      </c>
      <c r="O2061" s="42">
        <v>108.57</v>
      </c>
      <c r="P2061" s="45">
        <v>0.13</v>
      </c>
      <c r="Q2061" s="42">
        <f>O2061-R2061</f>
        <v>12.489999999999995</v>
      </c>
      <c r="R2061" s="42">
        <v>96.08</v>
      </c>
      <c r="S2061" s="42">
        <f>N2061-R2061</f>
        <v>4270.67</v>
      </c>
      <c r="T2061" s="38">
        <v>5000</v>
      </c>
      <c r="U2061" s="14">
        <f>S2061/H2061</f>
        <v>0.40789238678941631</v>
      </c>
      <c r="V2061" s="19"/>
      <c r="W2061" s="19"/>
      <c r="X2061" s="37" t="s">
        <v>3467</v>
      </c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</row>
    <row r="2062" spans="1:37" s="3" customFormat="1" ht="16.5" customHeight="1">
      <c r="A2062" s="38">
        <v>6</v>
      </c>
      <c r="B2062" s="39">
        <v>10700</v>
      </c>
      <c r="C2062" s="38">
        <v>10275422</v>
      </c>
      <c r="D2062" s="40" t="s">
        <v>2844</v>
      </c>
      <c r="E2062" s="38">
        <v>10</v>
      </c>
      <c r="F2062" s="38">
        <v>86</v>
      </c>
      <c r="G2062" s="38" t="s">
        <v>23</v>
      </c>
      <c r="H2062" s="42">
        <v>19658.099999999999</v>
      </c>
      <c r="I2062" s="2"/>
      <c r="J2062" s="44">
        <v>43247</v>
      </c>
      <c r="K2062" s="42">
        <v>0</v>
      </c>
      <c r="L2062" s="42">
        <v>11604.55</v>
      </c>
      <c r="M2062" s="44">
        <v>44985</v>
      </c>
      <c r="N2062" s="42">
        <f>H2062-K2062-L2062</f>
        <v>8053.5499999999993</v>
      </c>
      <c r="O2062" s="42">
        <v>0</v>
      </c>
      <c r="P2062" s="45">
        <v>0.13</v>
      </c>
      <c r="Q2062" s="42">
        <v>0</v>
      </c>
      <c r="R2062" s="42">
        <v>0</v>
      </c>
      <c r="S2062" s="42">
        <f>N2062-R2062</f>
        <v>8053.5499999999993</v>
      </c>
      <c r="T2062" s="38">
        <v>2506</v>
      </c>
      <c r="U2062" s="14">
        <f>S2062/H2062</f>
        <v>0.40968099663751839</v>
      </c>
      <c r="V2062" s="19"/>
      <c r="W2062" s="19"/>
      <c r="X2062" s="37" t="s">
        <v>3455</v>
      </c>
    </row>
    <row r="2063" spans="1:37" s="3" customFormat="1" ht="16.5" customHeight="1">
      <c r="A2063" s="38">
        <v>336</v>
      </c>
      <c r="B2063" s="39">
        <v>40712</v>
      </c>
      <c r="C2063" s="38">
        <v>10302648</v>
      </c>
      <c r="D2063" s="40" t="s">
        <v>1369</v>
      </c>
      <c r="E2063" s="38">
        <v>2</v>
      </c>
      <c r="F2063" s="38">
        <v>66</v>
      </c>
      <c r="G2063" s="38" t="s">
        <v>23</v>
      </c>
      <c r="H2063" s="42">
        <v>6740.07</v>
      </c>
      <c r="I2063" s="55"/>
      <c r="J2063" s="44">
        <v>43858</v>
      </c>
      <c r="K2063" s="42">
        <v>0</v>
      </c>
      <c r="L2063" s="42">
        <v>3969.86</v>
      </c>
      <c r="M2063" s="44">
        <v>45138</v>
      </c>
      <c r="N2063" s="42">
        <f>H2063-K2063-L2063</f>
        <v>2770.2099999999996</v>
      </c>
      <c r="O2063" s="42">
        <v>0</v>
      </c>
      <c r="P2063" s="45">
        <v>0.13</v>
      </c>
      <c r="Q2063" s="42">
        <v>0</v>
      </c>
      <c r="R2063" s="42">
        <v>0</v>
      </c>
      <c r="S2063" s="42">
        <v>2770.21</v>
      </c>
      <c r="T2063" s="38">
        <v>1602</v>
      </c>
      <c r="U2063" s="14">
        <f>S2063/H2063</f>
        <v>0.4110061171471513</v>
      </c>
      <c r="V2063" s="19"/>
      <c r="W2063" s="19"/>
      <c r="X2063" s="37" t="s">
        <v>3467</v>
      </c>
    </row>
    <row r="2064" spans="1:37" s="3" customFormat="1" ht="16.5" customHeight="1">
      <c r="A2064" s="38">
        <v>59</v>
      </c>
      <c r="B2064" s="39">
        <v>10745</v>
      </c>
      <c r="C2064" s="38">
        <v>10308718</v>
      </c>
      <c r="D2064" s="40" t="s">
        <v>2504</v>
      </c>
      <c r="E2064" s="38">
        <v>420</v>
      </c>
      <c r="F2064" s="38">
        <v>81</v>
      </c>
      <c r="G2064" s="38" t="s">
        <v>23</v>
      </c>
      <c r="H2064" s="42">
        <v>44872.800000000003</v>
      </c>
      <c r="I2064" s="2"/>
      <c r="J2064" s="44">
        <v>43400</v>
      </c>
      <c r="K2064" s="42">
        <v>0</v>
      </c>
      <c r="L2064" s="42">
        <v>26216.97</v>
      </c>
      <c r="M2064" s="44">
        <v>45016</v>
      </c>
      <c r="N2064" s="42">
        <f>H2064-K2064-L2064</f>
        <v>18655.830000000002</v>
      </c>
      <c r="O2064" s="42">
        <v>200</v>
      </c>
      <c r="P2064" s="45">
        <v>0.13</v>
      </c>
      <c r="Q2064" s="42">
        <v>23.01</v>
      </c>
      <c r="R2064" s="42">
        <v>176.99</v>
      </c>
      <c r="S2064" s="42">
        <v>18478.84</v>
      </c>
      <c r="T2064" s="38">
        <v>2107</v>
      </c>
      <c r="U2064" s="14">
        <f>S2064/H2064</f>
        <v>0.41180492414112779</v>
      </c>
      <c r="V2064" s="19"/>
      <c r="W2064" s="19"/>
      <c r="X2064" s="37" t="s">
        <v>3463</v>
      </c>
    </row>
    <row r="2065" spans="1:37" s="3" customFormat="1" ht="16.5" customHeight="1">
      <c r="A2065" s="38">
        <v>592</v>
      </c>
      <c r="B2065" s="39">
        <v>10736</v>
      </c>
      <c r="C2065" s="38">
        <v>10284226</v>
      </c>
      <c r="D2065" s="40" t="s">
        <v>1256</v>
      </c>
      <c r="E2065" s="38">
        <v>1</v>
      </c>
      <c r="F2065" s="38">
        <v>120</v>
      </c>
      <c r="G2065" s="38" t="s">
        <v>262</v>
      </c>
      <c r="H2065" s="42">
        <v>53448.84</v>
      </c>
      <c r="I2065" s="55"/>
      <c r="J2065" s="44">
        <v>42914</v>
      </c>
      <c r="K2065" s="42">
        <v>0</v>
      </c>
      <c r="L2065" s="42">
        <v>30889.040000000001</v>
      </c>
      <c r="M2065" s="44">
        <v>45138</v>
      </c>
      <c r="N2065" s="42">
        <f>H2065-K2065-L2065</f>
        <v>22559.799999999996</v>
      </c>
      <c r="O2065" s="42">
        <v>600</v>
      </c>
      <c r="P2065" s="45">
        <v>0.13</v>
      </c>
      <c r="Q2065" s="42">
        <v>69.03</v>
      </c>
      <c r="R2065" s="42">
        <v>530.97</v>
      </c>
      <c r="S2065" s="42">
        <v>22028.83</v>
      </c>
      <c r="T2065" s="38">
        <v>5000</v>
      </c>
      <c r="U2065" s="14">
        <f>S2065/H2065</f>
        <v>0.41214795307063734</v>
      </c>
      <c r="V2065" s="19"/>
      <c r="W2065" s="19"/>
      <c r="X2065" s="37" t="s">
        <v>3461</v>
      </c>
    </row>
    <row r="2066" spans="1:37" s="3" customFormat="1" ht="16.5" customHeight="1">
      <c r="A2066" s="38">
        <v>204</v>
      </c>
      <c r="B2066" s="39">
        <v>10741</v>
      </c>
      <c r="C2066" s="38">
        <v>10282215</v>
      </c>
      <c r="D2066" s="40" t="s">
        <v>2023</v>
      </c>
      <c r="E2066" s="38">
        <v>28</v>
      </c>
      <c r="F2066" s="38">
        <v>70</v>
      </c>
      <c r="G2066" s="38" t="s">
        <v>23</v>
      </c>
      <c r="H2066" s="42">
        <v>14576.8</v>
      </c>
      <c r="I2066" s="49"/>
      <c r="J2066" s="44">
        <v>43733</v>
      </c>
      <c r="K2066" s="42">
        <v>0</v>
      </c>
      <c r="L2066" s="42">
        <v>8558.8799999999992</v>
      </c>
      <c r="M2066" s="44">
        <v>45107</v>
      </c>
      <c r="N2066" s="42">
        <f>H2066-K2066-L2066</f>
        <v>6017.92</v>
      </c>
      <c r="O2066" s="42">
        <v>0</v>
      </c>
      <c r="P2066" s="45">
        <v>0.13</v>
      </c>
      <c r="Q2066" s="42">
        <v>0</v>
      </c>
      <c r="R2066" s="42">
        <v>0</v>
      </c>
      <c r="S2066" s="42">
        <f>N2066-R2066</f>
        <v>6017.92</v>
      </c>
      <c r="T2066" s="38">
        <v>5000</v>
      </c>
      <c r="U2066" s="14">
        <f>S2066/H2066</f>
        <v>0.41284232479007743</v>
      </c>
      <c r="V2066" s="19"/>
      <c r="W2066" s="19"/>
      <c r="X2066" s="37" t="s">
        <v>3462</v>
      </c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</row>
    <row r="2067" spans="1:37" s="3" customFormat="1" ht="16.5" customHeight="1">
      <c r="A2067" s="38">
        <v>30</v>
      </c>
      <c r="B2067" s="39">
        <v>10723</v>
      </c>
      <c r="C2067" s="38">
        <v>10294075</v>
      </c>
      <c r="D2067" s="40" t="s">
        <v>825</v>
      </c>
      <c r="E2067" s="38">
        <v>7</v>
      </c>
      <c r="F2067" s="38">
        <v>60</v>
      </c>
      <c r="G2067" s="38" t="s">
        <v>23</v>
      </c>
      <c r="H2067" s="42">
        <v>4268.1400000000003</v>
      </c>
      <c r="I2067" s="49"/>
      <c r="J2067" s="44">
        <v>43977</v>
      </c>
      <c r="K2067" s="42">
        <v>0</v>
      </c>
      <c r="L2067" s="42">
        <v>2500.4499999999998</v>
      </c>
      <c r="M2067" s="44">
        <v>45107</v>
      </c>
      <c r="N2067" s="42">
        <f>H2067-K2067-L2067</f>
        <v>1767.6900000000005</v>
      </c>
      <c r="O2067" s="42">
        <v>0</v>
      </c>
      <c r="P2067" s="45">
        <v>0.13</v>
      </c>
      <c r="Q2067" s="42">
        <v>0</v>
      </c>
      <c r="R2067" s="42">
        <v>0</v>
      </c>
      <c r="S2067" s="42">
        <f>N2067-R2067</f>
        <v>1767.6900000000005</v>
      </c>
      <c r="T2067" s="38">
        <v>5000</v>
      </c>
      <c r="U2067" s="14">
        <f>S2067/H2067</f>
        <v>0.41415932935658162</v>
      </c>
      <c r="V2067" s="19"/>
      <c r="W2067" s="19"/>
      <c r="X2067" s="37" t="s">
        <v>3470</v>
      </c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</row>
    <row r="2068" spans="1:37" s="3" customFormat="1" ht="16.5" customHeight="1">
      <c r="A2068" s="38">
        <v>106</v>
      </c>
      <c r="B2068" s="39">
        <v>10741</v>
      </c>
      <c r="C2068" s="38">
        <v>10282226</v>
      </c>
      <c r="D2068" s="40" t="s">
        <v>825</v>
      </c>
      <c r="E2068" s="38">
        <v>16</v>
      </c>
      <c r="F2068" s="38">
        <v>60</v>
      </c>
      <c r="G2068" s="38" t="s">
        <v>23</v>
      </c>
      <c r="H2068" s="42">
        <v>9755.76</v>
      </c>
      <c r="I2068" s="2"/>
      <c r="J2068" s="44">
        <v>43948</v>
      </c>
      <c r="K2068" s="42">
        <v>0</v>
      </c>
      <c r="L2068" s="42">
        <v>5715.27</v>
      </c>
      <c r="M2068" s="44">
        <v>45077</v>
      </c>
      <c r="N2068" s="42">
        <f>H2068-K2068-L2068</f>
        <v>4040.49</v>
      </c>
      <c r="O2068" s="42">
        <v>0</v>
      </c>
      <c r="P2068" s="45">
        <v>0.13</v>
      </c>
      <c r="Q2068" s="42">
        <v>0</v>
      </c>
      <c r="R2068" s="42">
        <v>0</v>
      </c>
      <c r="S2068" s="42">
        <f>N2068-R2068</f>
        <v>4040.49</v>
      </c>
      <c r="T2068" s="38">
        <v>5000</v>
      </c>
      <c r="U2068" s="14">
        <f>S2068/H2068</f>
        <v>0.41416455509360622</v>
      </c>
      <c r="V2068" s="19"/>
      <c r="W2068" s="19"/>
      <c r="X2068" s="37" t="s">
        <v>3462</v>
      </c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</row>
    <row r="2069" spans="1:37" s="3" customFormat="1" ht="16.5" customHeight="1">
      <c r="A2069" s="38">
        <v>2</v>
      </c>
      <c r="B2069" s="39">
        <v>10723</v>
      </c>
      <c r="C2069" s="38">
        <v>10295436</v>
      </c>
      <c r="D2069" s="40" t="s">
        <v>2472</v>
      </c>
      <c r="E2069" s="38">
        <v>5</v>
      </c>
      <c r="F2069" s="38">
        <v>120</v>
      </c>
      <c r="G2069" s="38" t="s">
        <v>21</v>
      </c>
      <c r="H2069" s="42">
        <v>42015.82</v>
      </c>
      <c r="I2069" s="2"/>
      <c r="J2069" s="44">
        <v>42735</v>
      </c>
      <c r="K2069" s="42">
        <v>0</v>
      </c>
      <c r="L2069" s="42">
        <v>24614.26</v>
      </c>
      <c r="M2069" s="44">
        <v>44985</v>
      </c>
      <c r="N2069" s="42">
        <f>H2069-K2069-L2069</f>
        <v>17401.560000000001</v>
      </c>
      <c r="O2069" s="42">
        <v>0</v>
      </c>
      <c r="P2069" s="45">
        <v>0.13</v>
      </c>
      <c r="Q2069" s="42">
        <v>0</v>
      </c>
      <c r="R2069" s="42">
        <v>0</v>
      </c>
      <c r="S2069" s="42">
        <f>N2069-R2069</f>
        <v>17401.560000000001</v>
      </c>
      <c r="T2069" s="38">
        <v>5000</v>
      </c>
      <c r="U2069" s="14">
        <f>S2069/H2069</f>
        <v>0.41416685429440631</v>
      </c>
      <c r="V2069" s="19"/>
      <c r="W2069" s="19"/>
      <c r="X2069" s="37" t="s">
        <v>3470</v>
      </c>
    </row>
    <row r="2070" spans="1:37" s="3" customFormat="1" ht="16.5" customHeight="1">
      <c r="A2070" s="38">
        <v>17</v>
      </c>
      <c r="B2070" s="39">
        <v>40709</v>
      </c>
      <c r="C2070" s="38">
        <v>10285686</v>
      </c>
      <c r="D2070" s="40" t="s">
        <v>2529</v>
      </c>
      <c r="E2070" s="38">
        <v>0.356798</v>
      </c>
      <c r="F2070" s="38">
        <v>120</v>
      </c>
      <c r="G2070" s="38" t="s">
        <v>262</v>
      </c>
      <c r="H2070" s="42">
        <v>52212.39</v>
      </c>
      <c r="I2070" s="2"/>
      <c r="J2070" s="44">
        <v>42760</v>
      </c>
      <c r="K2070" s="42">
        <v>0</v>
      </c>
      <c r="L2070" s="42">
        <v>30587.73</v>
      </c>
      <c r="M2070" s="44">
        <v>45016</v>
      </c>
      <c r="N2070" s="42">
        <f>H2070-K2070-L2070</f>
        <v>21624.66</v>
      </c>
      <c r="O2070" s="42">
        <v>0</v>
      </c>
      <c r="P2070" s="45">
        <v>0.13</v>
      </c>
      <c r="Q2070" s="42">
        <v>0</v>
      </c>
      <c r="R2070" s="42">
        <v>0</v>
      </c>
      <c r="S2070" s="42">
        <v>21624.66</v>
      </c>
      <c r="T2070" s="38">
        <v>5000</v>
      </c>
      <c r="U2070" s="14">
        <f>S2070/H2070</f>
        <v>0.41416721203530427</v>
      </c>
      <c r="V2070" s="19"/>
      <c r="W2070" s="19"/>
      <c r="X2070" s="37" t="s">
        <v>3467</v>
      </c>
    </row>
    <row r="2071" spans="1:37" s="3" customFormat="1" ht="16.5" customHeight="1">
      <c r="A2071" s="38">
        <v>34</v>
      </c>
      <c r="B2071" s="39">
        <v>10723</v>
      </c>
      <c r="C2071" s="38">
        <v>10295450</v>
      </c>
      <c r="D2071" s="40" t="s">
        <v>1836</v>
      </c>
      <c r="E2071" s="38">
        <v>1</v>
      </c>
      <c r="F2071" s="38">
        <v>120</v>
      </c>
      <c r="G2071" s="38" t="s">
        <v>21</v>
      </c>
      <c r="H2071" s="42">
        <v>32478.63</v>
      </c>
      <c r="I2071" s="49"/>
      <c r="J2071" s="44">
        <v>42851</v>
      </c>
      <c r="K2071" s="42">
        <v>0</v>
      </c>
      <c r="L2071" s="42">
        <v>19026.96</v>
      </c>
      <c r="M2071" s="44">
        <v>45107</v>
      </c>
      <c r="N2071" s="42">
        <f>H2071-K2071-L2071</f>
        <v>13451.670000000002</v>
      </c>
      <c r="O2071" s="42">
        <v>0</v>
      </c>
      <c r="P2071" s="45">
        <v>0.13</v>
      </c>
      <c r="Q2071" s="42">
        <v>0</v>
      </c>
      <c r="R2071" s="42">
        <v>0</v>
      </c>
      <c r="S2071" s="42">
        <f>N2071-R2071</f>
        <v>13451.670000000002</v>
      </c>
      <c r="T2071" s="38">
        <v>5000</v>
      </c>
      <c r="U2071" s="14">
        <f>S2071/H2071</f>
        <v>0.41416987108138492</v>
      </c>
      <c r="V2071" s="19"/>
      <c r="W2071" s="19"/>
      <c r="X2071" s="37" t="s">
        <v>3470</v>
      </c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</row>
    <row r="2072" spans="1:37" s="3" customFormat="1" ht="16.5" customHeight="1">
      <c r="A2072" s="38">
        <v>20</v>
      </c>
      <c r="B2072" s="39">
        <v>10724</v>
      </c>
      <c r="C2072" s="38">
        <v>10276457</v>
      </c>
      <c r="D2072" s="40" t="s">
        <v>301</v>
      </c>
      <c r="E2072" s="38">
        <v>1</v>
      </c>
      <c r="F2072" s="38">
        <v>120</v>
      </c>
      <c r="G2072" s="38" t="s">
        <v>21</v>
      </c>
      <c r="H2072" s="42">
        <v>6595</v>
      </c>
      <c r="I2072" s="2"/>
      <c r="J2072" s="44">
        <v>42760</v>
      </c>
      <c r="K2072" s="42">
        <v>0</v>
      </c>
      <c r="L2072" s="42">
        <v>3863.54</v>
      </c>
      <c r="M2072" s="44">
        <v>45016</v>
      </c>
      <c r="N2072" s="42">
        <f>H2072-K2072-L2072</f>
        <v>2731.46</v>
      </c>
      <c r="O2072" s="42">
        <v>0</v>
      </c>
      <c r="P2072" s="45">
        <v>0.13</v>
      </c>
      <c r="Q2072" s="42">
        <v>0</v>
      </c>
      <c r="R2072" s="42">
        <v>0</v>
      </c>
      <c r="S2072" s="42">
        <v>2731.46</v>
      </c>
      <c r="T2072" s="38">
        <v>1601</v>
      </c>
      <c r="U2072" s="14">
        <f>S2072/H2072</f>
        <v>0.41417134192570132</v>
      </c>
      <c r="V2072" s="19"/>
      <c r="W2072" s="19"/>
      <c r="X2072" s="37" t="s">
        <v>3459</v>
      </c>
    </row>
    <row r="2073" spans="1:37" s="3" customFormat="1" ht="16.5" customHeight="1">
      <c r="A2073" s="38">
        <v>29</v>
      </c>
      <c r="B2073" s="39">
        <v>10723</v>
      </c>
      <c r="C2073" s="38">
        <v>10294071</v>
      </c>
      <c r="D2073" s="40" t="s">
        <v>1384</v>
      </c>
      <c r="E2073" s="38">
        <v>2</v>
      </c>
      <c r="F2073" s="38">
        <v>60</v>
      </c>
      <c r="G2073" s="38" t="s">
        <v>23</v>
      </c>
      <c r="H2073" s="42">
        <v>1414.16</v>
      </c>
      <c r="I2073" s="49"/>
      <c r="J2073" s="44">
        <v>43977</v>
      </c>
      <c r="K2073" s="42">
        <v>0</v>
      </c>
      <c r="L2073" s="42">
        <v>828.44</v>
      </c>
      <c r="M2073" s="44">
        <v>45107</v>
      </c>
      <c r="N2073" s="42">
        <f>H2073-K2073-L2073</f>
        <v>585.72</v>
      </c>
      <c r="O2073" s="42">
        <v>0</v>
      </c>
      <c r="P2073" s="45">
        <v>0.13</v>
      </c>
      <c r="Q2073" s="42">
        <v>0</v>
      </c>
      <c r="R2073" s="42">
        <v>0</v>
      </c>
      <c r="S2073" s="42">
        <f>N2073-R2073</f>
        <v>585.72</v>
      </c>
      <c r="T2073" s="38">
        <v>5000</v>
      </c>
      <c r="U2073" s="14">
        <f>S2073/H2073</f>
        <v>0.41418227074729874</v>
      </c>
      <c r="V2073" s="19"/>
      <c r="W2073" s="19"/>
      <c r="X2073" s="37" t="s">
        <v>3470</v>
      </c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</row>
    <row r="2074" spans="1:37" s="3" customFormat="1" ht="16.5" customHeight="1">
      <c r="A2074" s="38">
        <v>162</v>
      </c>
      <c r="B2074" s="39">
        <v>10730</v>
      </c>
      <c r="C2074" s="38">
        <v>10289241</v>
      </c>
      <c r="D2074" s="40" t="s">
        <v>348</v>
      </c>
      <c r="E2074" s="58">
        <v>1</v>
      </c>
      <c r="F2074" s="38">
        <v>73</v>
      </c>
      <c r="G2074" s="38" t="s">
        <v>21</v>
      </c>
      <c r="H2074" s="42">
        <v>9347.34</v>
      </c>
      <c r="I2074" s="57"/>
      <c r="J2074" s="44">
        <v>43829</v>
      </c>
      <c r="K2074" s="42">
        <v>0</v>
      </c>
      <c r="L2074" s="42">
        <v>5473.84</v>
      </c>
      <c r="M2074" s="44">
        <v>45199</v>
      </c>
      <c r="N2074" s="42">
        <f>H2074-K2074-L2074</f>
        <v>3873.5</v>
      </c>
      <c r="O2074" s="42">
        <v>0</v>
      </c>
      <c r="P2074" s="45">
        <v>0.13</v>
      </c>
      <c r="Q2074" s="42">
        <v>0</v>
      </c>
      <c r="R2074" s="42">
        <v>0</v>
      </c>
      <c r="S2074" s="42">
        <f>N2074-R2074</f>
        <v>3873.5</v>
      </c>
      <c r="T2074" s="38">
        <v>5000</v>
      </c>
      <c r="U2074" s="14">
        <f>S2074/H2074</f>
        <v>0.41439596719494531</v>
      </c>
      <c r="V2074" s="19"/>
      <c r="W2074" s="19"/>
      <c r="X2074" s="37" t="s">
        <v>3459</v>
      </c>
    </row>
    <row r="2075" spans="1:37" s="3" customFormat="1" ht="16.5" customHeight="1">
      <c r="A2075" s="38">
        <v>35</v>
      </c>
      <c r="B2075" s="39">
        <v>20704</v>
      </c>
      <c r="C2075" s="38">
        <v>10322153</v>
      </c>
      <c r="D2075" s="40" t="s">
        <v>832</v>
      </c>
      <c r="E2075" s="46">
        <v>0.2</v>
      </c>
      <c r="F2075" s="38">
        <v>60</v>
      </c>
      <c r="G2075" s="38" t="s">
        <v>266</v>
      </c>
      <c r="H2075" s="42">
        <v>2040</v>
      </c>
      <c r="I2075" s="57"/>
      <c r="J2075" s="44">
        <v>44135</v>
      </c>
      <c r="K2075" s="42">
        <v>34</v>
      </c>
      <c r="L2075" s="42">
        <v>1156</v>
      </c>
      <c r="M2075" s="44">
        <v>45199</v>
      </c>
      <c r="N2075" s="42">
        <f>H2075-K2075-L2075</f>
        <v>850</v>
      </c>
      <c r="O2075" s="42">
        <v>0</v>
      </c>
      <c r="P2075" s="45">
        <v>0.13</v>
      </c>
      <c r="Q2075" s="42">
        <v>0</v>
      </c>
      <c r="R2075" s="42">
        <v>0</v>
      </c>
      <c r="S2075" s="42">
        <f>N2075-R2075</f>
        <v>850</v>
      </c>
      <c r="T2075" s="38">
        <v>1002</v>
      </c>
      <c r="U2075" s="14">
        <f>S2075/H2075</f>
        <v>0.41666666666666669</v>
      </c>
      <c r="V2075" s="19"/>
      <c r="W2075" s="19"/>
      <c r="X2075" s="37" t="s">
        <v>3466</v>
      </c>
    </row>
    <row r="2076" spans="1:37" s="3" customFormat="1" ht="16.5" customHeight="1">
      <c r="A2076" s="38">
        <v>540</v>
      </c>
      <c r="B2076" s="39">
        <v>10736</v>
      </c>
      <c r="C2076" s="38">
        <v>10321572</v>
      </c>
      <c r="D2076" s="40" t="s">
        <v>1461</v>
      </c>
      <c r="E2076" s="38">
        <v>1</v>
      </c>
      <c r="F2076" s="38">
        <v>60</v>
      </c>
      <c r="G2076" s="38" t="s">
        <v>36</v>
      </c>
      <c r="H2076" s="42">
        <v>83830.23</v>
      </c>
      <c r="I2076" s="55"/>
      <c r="J2076" s="44">
        <v>44074</v>
      </c>
      <c r="K2076" s="42">
        <v>1397.17</v>
      </c>
      <c r="L2076" s="42">
        <v>47503.78</v>
      </c>
      <c r="M2076" s="44">
        <v>45138</v>
      </c>
      <c r="N2076" s="42">
        <f>H2076-K2076-L2076</f>
        <v>34929.279999999999</v>
      </c>
      <c r="O2076" s="42">
        <v>0</v>
      </c>
      <c r="P2076" s="45">
        <v>0.13</v>
      </c>
      <c r="Q2076" s="42">
        <v>0</v>
      </c>
      <c r="R2076" s="42">
        <v>0</v>
      </c>
      <c r="S2076" s="42">
        <v>34929.279999999999</v>
      </c>
      <c r="T2076" s="38">
        <v>5000</v>
      </c>
      <c r="U2076" s="14">
        <f>S2076/H2076</f>
        <v>0.41666687542190928</v>
      </c>
      <c r="V2076" s="19"/>
      <c r="W2076" s="19"/>
      <c r="X2076" s="37" t="s">
        <v>3461</v>
      </c>
    </row>
    <row r="2077" spans="1:37" s="3" customFormat="1" ht="16.5" customHeight="1">
      <c r="A2077" s="38">
        <v>34</v>
      </c>
      <c r="B2077" s="39">
        <v>20704</v>
      </c>
      <c r="C2077" s="38">
        <v>10322142</v>
      </c>
      <c r="D2077" s="40" t="s">
        <v>81</v>
      </c>
      <c r="E2077" s="46">
        <v>0.1</v>
      </c>
      <c r="F2077" s="38">
        <v>60</v>
      </c>
      <c r="G2077" s="38" t="s">
        <v>266</v>
      </c>
      <c r="H2077" s="42">
        <v>24170.71</v>
      </c>
      <c r="I2077" s="57"/>
      <c r="J2077" s="44">
        <v>44135</v>
      </c>
      <c r="K2077" s="42">
        <v>402.84</v>
      </c>
      <c r="L2077" s="42">
        <v>13696.73</v>
      </c>
      <c r="M2077" s="44">
        <v>45199</v>
      </c>
      <c r="N2077" s="42">
        <f>H2077-K2077-L2077</f>
        <v>10071.14</v>
      </c>
      <c r="O2077" s="42">
        <v>0</v>
      </c>
      <c r="P2077" s="45">
        <v>0.13</v>
      </c>
      <c r="Q2077" s="42">
        <v>0</v>
      </c>
      <c r="R2077" s="42">
        <v>0</v>
      </c>
      <c r="S2077" s="42">
        <f>N2077-R2077</f>
        <v>10071.14</v>
      </c>
      <c r="T2077" s="38">
        <v>2403</v>
      </c>
      <c r="U2077" s="14">
        <f>S2077/H2077</f>
        <v>0.4166671148675401</v>
      </c>
      <c r="V2077" s="19"/>
      <c r="W2077" s="19"/>
      <c r="X2077" s="37" t="s">
        <v>3466</v>
      </c>
    </row>
    <row r="2078" spans="1:37" s="3" customFormat="1" ht="16.5" customHeight="1">
      <c r="A2078" s="38">
        <v>310</v>
      </c>
      <c r="B2078" s="39">
        <v>10741</v>
      </c>
      <c r="C2078" s="38">
        <v>10321678</v>
      </c>
      <c r="D2078" s="40" t="s">
        <v>1088</v>
      </c>
      <c r="E2078" s="38">
        <v>1</v>
      </c>
      <c r="F2078" s="38">
        <v>60</v>
      </c>
      <c r="G2078" s="38" t="s">
        <v>36</v>
      </c>
      <c r="H2078" s="42">
        <v>68122.39</v>
      </c>
      <c r="I2078" s="56"/>
      <c r="J2078" s="44">
        <v>44104</v>
      </c>
      <c r="K2078" s="42">
        <v>1135.3699999999999</v>
      </c>
      <c r="L2078" s="42">
        <v>38602.61</v>
      </c>
      <c r="M2078" s="44">
        <v>45169</v>
      </c>
      <c r="N2078" s="42">
        <f>H2078-K2078-L2078</f>
        <v>28384.410000000003</v>
      </c>
      <c r="O2078" s="42">
        <v>0</v>
      </c>
      <c r="P2078" s="45">
        <v>0.13</v>
      </c>
      <c r="Q2078" s="42">
        <v>0</v>
      </c>
      <c r="R2078" s="42">
        <v>0</v>
      </c>
      <c r="S2078" s="42">
        <f>N2078-R2078</f>
        <v>28384.410000000003</v>
      </c>
      <c r="T2078" s="38">
        <v>5000</v>
      </c>
      <c r="U2078" s="14">
        <f>S2078/H2078</f>
        <v>0.41666785325646977</v>
      </c>
      <c r="V2078" s="19"/>
      <c r="W2078" s="19"/>
      <c r="X2078" s="37" t="s">
        <v>3462</v>
      </c>
    </row>
    <row r="2079" spans="1:37" s="3" customFormat="1" ht="16.5" customHeight="1">
      <c r="A2079" s="38">
        <v>935</v>
      </c>
      <c r="B2079" s="39">
        <v>10800</v>
      </c>
      <c r="C2079" s="38">
        <v>10330730</v>
      </c>
      <c r="D2079" s="40" t="s">
        <v>229</v>
      </c>
      <c r="E2079" s="38">
        <v>1</v>
      </c>
      <c r="F2079" s="38">
        <v>36</v>
      </c>
      <c r="G2079" s="38" t="s">
        <v>33</v>
      </c>
      <c r="H2079" s="42">
        <v>1634.55</v>
      </c>
      <c r="I2079" s="2"/>
      <c r="J2079" s="44">
        <v>44377</v>
      </c>
      <c r="K2079" s="42">
        <v>45.4</v>
      </c>
      <c r="L2079" s="42">
        <v>908.07</v>
      </c>
      <c r="M2079" s="44">
        <v>45016</v>
      </c>
      <c r="N2079" s="42">
        <f>H2079-K2079-L2079</f>
        <v>681.07999999999981</v>
      </c>
      <c r="O2079" s="42">
        <v>0</v>
      </c>
      <c r="P2079" s="45">
        <v>0.13</v>
      </c>
      <c r="Q2079" s="42">
        <v>0</v>
      </c>
      <c r="R2079" s="42">
        <v>0</v>
      </c>
      <c r="S2079" s="42">
        <f>N2079-R2079</f>
        <v>681.07999999999981</v>
      </c>
      <c r="T2079" s="38">
        <v>2505</v>
      </c>
      <c r="U2079" s="14">
        <f>S2079/H2079</f>
        <v>0.41667737297727192</v>
      </c>
      <c r="V2079" s="19"/>
      <c r="W2079" s="19"/>
      <c r="X2079" s="37" t="s">
        <v>3465</v>
      </c>
    </row>
    <row r="2080" spans="1:37" s="3" customFormat="1" ht="16.5" customHeight="1">
      <c r="A2080" s="38">
        <v>394</v>
      </c>
      <c r="B2080" s="39">
        <v>40704</v>
      </c>
      <c r="C2080" s="38">
        <v>10322095</v>
      </c>
      <c r="D2080" s="40" t="s">
        <v>898</v>
      </c>
      <c r="E2080" s="58">
        <v>1</v>
      </c>
      <c r="F2080" s="38">
        <v>60</v>
      </c>
      <c r="G2080" s="38" t="s">
        <v>36</v>
      </c>
      <c r="H2080" s="42">
        <v>2577.7800000000002</v>
      </c>
      <c r="I2080" s="57"/>
      <c r="J2080" s="44">
        <v>44135</v>
      </c>
      <c r="K2080" s="42">
        <v>42.96</v>
      </c>
      <c r="L2080" s="42">
        <v>1460.67</v>
      </c>
      <c r="M2080" s="44">
        <v>45199</v>
      </c>
      <c r="N2080" s="42">
        <f>H2080-K2080-L2080</f>
        <v>1074.1500000000001</v>
      </c>
      <c r="O2080" s="42">
        <v>0</v>
      </c>
      <c r="P2080" s="45">
        <v>0.13</v>
      </c>
      <c r="Q2080" s="42">
        <v>0</v>
      </c>
      <c r="R2080" s="42">
        <v>0</v>
      </c>
      <c r="S2080" s="42">
        <f>N2080-R2080</f>
        <v>1074.1500000000001</v>
      </c>
      <c r="T2080" s="38">
        <v>2101</v>
      </c>
      <c r="U2080" s="14">
        <f>S2080/H2080</f>
        <v>0.41669576146917114</v>
      </c>
      <c r="V2080" s="19"/>
      <c r="W2080" s="19"/>
      <c r="X2080" s="37" t="s">
        <v>3463</v>
      </c>
    </row>
    <row r="2081" spans="1:37" s="3" customFormat="1" ht="16.5" customHeight="1">
      <c r="A2081" s="38">
        <v>70</v>
      </c>
      <c r="B2081" s="39">
        <v>10744</v>
      </c>
      <c r="C2081" s="38">
        <v>10293834</v>
      </c>
      <c r="D2081" s="40" t="s">
        <v>2390</v>
      </c>
      <c r="E2081" s="38">
        <v>6</v>
      </c>
      <c r="F2081" s="38">
        <v>93</v>
      </c>
      <c r="G2081" s="38" t="s">
        <v>21</v>
      </c>
      <c r="H2081" s="42">
        <v>1523.76</v>
      </c>
      <c r="I2081" s="2"/>
      <c r="J2081" s="44">
        <v>43829</v>
      </c>
      <c r="K2081" s="42">
        <v>0</v>
      </c>
      <c r="L2081" s="42">
        <v>622.59</v>
      </c>
      <c r="M2081" s="44">
        <v>45046</v>
      </c>
      <c r="N2081" s="42">
        <f>H2081-K2081-L2081</f>
        <v>901.17</v>
      </c>
      <c r="O2081" s="42">
        <v>300</v>
      </c>
      <c r="P2081" s="45">
        <v>0.13</v>
      </c>
      <c r="Q2081" s="42">
        <v>34.51</v>
      </c>
      <c r="R2081" s="42">
        <v>265.49</v>
      </c>
      <c r="S2081" s="42">
        <v>635.67999999999995</v>
      </c>
      <c r="T2081" s="38">
        <v>5000</v>
      </c>
      <c r="U2081" s="14">
        <f>S2081/H2081</f>
        <v>0.41717855830314482</v>
      </c>
      <c r="V2081" s="19"/>
      <c r="W2081" s="19"/>
      <c r="X2081" s="37" t="s">
        <v>3463</v>
      </c>
    </row>
    <row r="2082" spans="1:37" s="3" customFormat="1" ht="16.5" customHeight="1">
      <c r="A2082" s="38">
        <v>17</v>
      </c>
      <c r="B2082" s="39">
        <v>10734</v>
      </c>
      <c r="C2082" s="38">
        <v>10299051</v>
      </c>
      <c r="D2082" s="40" t="s">
        <v>2855</v>
      </c>
      <c r="E2082" s="38">
        <v>5</v>
      </c>
      <c r="F2082" s="38">
        <v>84</v>
      </c>
      <c r="G2082" s="38" t="s">
        <v>23</v>
      </c>
      <c r="H2082" s="42">
        <v>4393.1499999999996</v>
      </c>
      <c r="I2082" s="2"/>
      <c r="J2082" s="44">
        <v>43309</v>
      </c>
      <c r="K2082" s="42">
        <v>0</v>
      </c>
      <c r="L2082" s="42">
        <v>2559.7800000000002</v>
      </c>
      <c r="M2082" s="44">
        <v>44985</v>
      </c>
      <c r="N2082" s="42">
        <f>H2082-K2082-L2082</f>
        <v>1833.3699999999994</v>
      </c>
      <c r="O2082" s="42">
        <v>0</v>
      </c>
      <c r="P2082" s="45">
        <v>0.13</v>
      </c>
      <c r="Q2082" s="42">
        <v>0</v>
      </c>
      <c r="R2082" s="42">
        <v>0</v>
      </c>
      <c r="S2082" s="42">
        <f>N2082-R2082</f>
        <v>1833.3699999999994</v>
      </c>
      <c r="T2082" s="38">
        <v>2108</v>
      </c>
      <c r="U2082" s="14">
        <f>S2082/H2082</f>
        <v>0.41732469867862459</v>
      </c>
      <c r="V2082" s="19"/>
      <c r="W2082" s="19"/>
      <c r="X2082" s="37" t="s">
        <v>3460</v>
      </c>
    </row>
    <row r="2083" spans="1:37" s="3" customFormat="1" ht="16.5" customHeight="1">
      <c r="A2083" s="38">
        <v>229</v>
      </c>
      <c r="B2083" s="39">
        <v>10741</v>
      </c>
      <c r="C2083" s="38">
        <v>10282521</v>
      </c>
      <c r="D2083" s="40" t="s">
        <v>1515</v>
      </c>
      <c r="E2083" s="38">
        <v>4</v>
      </c>
      <c r="F2083" s="38">
        <v>64</v>
      </c>
      <c r="G2083" s="38" t="s">
        <v>23</v>
      </c>
      <c r="H2083" s="42">
        <v>4077.88</v>
      </c>
      <c r="I2083" s="55"/>
      <c r="J2083" s="44">
        <v>43915</v>
      </c>
      <c r="K2083" s="42">
        <v>0</v>
      </c>
      <c r="L2083" s="42">
        <v>2376.0700000000002</v>
      </c>
      <c r="M2083" s="44">
        <v>45138</v>
      </c>
      <c r="N2083" s="42">
        <f>H2083-K2083-L2083</f>
        <v>1701.81</v>
      </c>
      <c r="O2083" s="42">
        <v>0</v>
      </c>
      <c r="P2083" s="45">
        <v>0.13</v>
      </c>
      <c r="Q2083" s="42">
        <v>0</v>
      </c>
      <c r="R2083" s="42">
        <v>0</v>
      </c>
      <c r="S2083" s="42">
        <f>N2083-R2083</f>
        <v>1701.81</v>
      </c>
      <c r="T2083" s="38">
        <v>2101</v>
      </c>
      <c r="U2083" s="14">
        <f>S2083/H2083</f>
        <v>0.41732714057304282</v>
      </c>
      <c r="V2083" s="19"/>
      <c r="W2083" s="19"/>
      <c r="X2083" s="37" t="s">
        <v>3462</v>
      </c>
    </row>
    <row r="2084" spans="1:37" s="3" customFormat="1" ht="16.5" customHeight="1">
      <c r="A2084" s="38">
        <v>18</v>
      </c>
      <c r="B2084" s="39">
        <v>10734</v>
      </c>
      <c r="C2084" s="38">
        <v>10299052</v>
      </c>
      <c r="D2084" s="40" t="s">
        <v>2856</v>
      </c>
      <c r="E2084" s="38">
        <v>5</v>
      </c>
      <c r="F2084" s="38">
        <v>84</v>
      </c>
      <c r="G2084" s="38" t="s">
        <v>23</v>
      </c>
      <c r="H2084" s="42">
        <v>7145.3</v>
      </c>
      <c r="I2084" s="2"/>
      <c r="J2084" s="44">
        <v>43309</v>
      </c>
      <c r="K2084" s="42">
        <v>0</v>
      </c>
      <c r="L2084" s="42">
        <v>4163.37</v>
      </c>
      <c r="M2084" s="44">
        <v>44985</v>
      </c>
      <c r="N2084" s="42">
        <f>H2084-K2084-L2084</f>
        <v>2981.9300000000003</v>
      </c>
      <c r="O2084" s="42">
        <v>0</v>
      </c>
      <c r="P2084" s="45">
        <v>0.13</v>
      </c>
      <c r="Q2084" s="42">
        <v>0</v>
      </c>
      <c r="R2084" s="42">
        <v>0</v>
      </c>
      <c r="S2084" s="42">
        <f>N2084-R2084</f>
        <v>2981.9300000000003</v>
      </c>
      <c r="T2084" s="38">
        <v>2108</v>
      </c>
      <c r="U2084" s="14">
        <f>S2084/H2084</f>
        <v>0.4173274740038907</v>
      </c>
      <c r="V2084" s="19"/>
      <c r="W2084" s="19"/>
      <c r="X2084" s="37" t="s">
        <v>3460</v>
      </c>
    </row>
    <row r="2085" spans="1:37" s="3" customFormat="1" ht="16.5" customHeight="1">
      <c r="A2085" s="38">
        <v>2</v>
      </c>
      <c r="B2085" s="39">
        <v>10711</v>
      </c>
      <c r="C2085" s="38">
        <v>10282956</v>
      </c>
      <c r="D2085" s="40" t="s">
        <v>2311</v>
      </c>
      <c r="E2085" s="38">
        <v>5</v>
      </c>
      <c r="F2085" s="38">
        <v>84</v>
      </c>
      <c r="G2085" s="38" t="s">
        <v>23</v>
      </c>
      <c r="H2085" s="42">
        <v>9829.0499999999993</v>
      </c>
      <c r="I2085" s="2"/>
      <c r="J2085" s="44">
        <v>43309</v>
      </c>
      <c r="K2085" s="42">
        <v>0</v>
      </c>
      <c r="L2085" s="42">
        <v>5727.06</v>
      </c>
      <c r="M2085" s="44">
        <v>44985</v>
      </c>
      <c r="N2085" s="42">
        <f>H2085-K2085-L2085</f>
        <v>4101.9899999999989</v>
      </c>
      <c r="O2085" s="42">
        <v>0</v>
      </c>
      <c r="P2085" s="45">
        <v>0.13</v>
      </c>
      <c r="Q2085" s="42">
        <v>0</v>
      </c>
      <c r="R2085" s="42">
        <v>0</v>
      </c>
      <c r="S2085" s="42">
        <f>N2085-R2085</f>
        <v>4101.9899999999989</v>
      </c>
      <c r="T2085" s="38">
        <v>2506</v>
      </c>
      <c r="U2085" s="14">
        <f>S2085/H2085</f>
        <v>0.41733331298548682</v>
      </c>
      <c r="V2085" s="19"/>
      <c r="W2085" s="19"/>
      <c r="X2085" s="37" t="s">
        <v>3457</v>
      </c>
    </row>
    <row r="2086" spans="1:37" s="3" customFormat="1" ht="16.5" customHeight="1">
      <c r="A2086" s="38">
        <v>10</v>
      </c>
      <c r="B2086" s="39">
        <v>10800</v>
      </c>
      <c r="C2086" s="38">
        <v>10314829</v>
      </c>
      <c r="D2086" s="40" t="s">
        <v>2461</v>
      </c>
      <c r="E2086" s="38">
        <v>1</v>
      </c>
      <c r="F2086" s="38">
        <v>120</v>
      </c>
      <c r="G2086" s="38" t="s">
        <v>21</v>
      </c>
      <c r="H2086" s="42">
        <v>145709.29</v>
      </c>
      <c r="I2086" s="2"/>
      <c r="J2086" s="44">
        <v>43131</v>
      </c>
      <c r="K2086" s="42">
        <v>0</v>
      </c>
      <c r="L2086" s="42">
        <v>71518.899999999994</v>
      </c>
      <c r="M2086" s="44">
        <v>45016</v>
      </c>
      <c r="N2086" s="42">
        <f>H2086-K2086-L2086</f>
        <v>74190.390000000014</v>
      </c>
      <c r="O2086" s="42">
        <v>15000</v>
      </c>
      <c r="P2086" s="45">
        <v>0.13</v>
      </c>
      <c r="Q2086" s="42">
        <v>1725.66</v>
      </c>
      <c r="R2086" s="42">
        <v>13274.34</v>
      </c>
      <c r="S2086" s="42">
        <f>N2086-R2086</f>
        <v>60916.050000000017</v>
      </c>
      <c r="T2086" s="38">
        <v>2505</v>
      </c>
      <c r="U2086" s="14">
        <f>S2086/H2086</f>
        <v>0.41806565662354139</v>
      </c>
      <c r="V2086" s="19"/>
      <c r="W2086" s="19"/>
      <c r="X2086" s="37" t="s">
        <v>3465</v>
      </c>
    </row>
    <row r="2087" spans="1:37" s="3" customFormat="1" ht="16.5" customHeight="1">
      <c r="A2087" s="38">
        <v>23</v>
      </c>
      <c r="B2087" s="39">
        <v>10704</v>
      </c>
      <c r="C2087" s="38">
        <v>10280030</v>
      </c>
      <c r="D2087" s="40" t="s">
        <v>1069</v>
      </c>
      <c r="E2087" s="38">
        <v>50</v>
      </c>
      <c r="F2087" s="38">
        <v>62</v>
      </c>
      <c r="G2087" s="38" t="s">
        <v>23</v>
      </c>
      <c r="H2087" s="42">
        <v>1034.57</v>
      </c>
      <c r="I2087" s="53"/>
      <c r="J2087" s="44">
        <v>43977</v>
      </c>
      <c r="K2087" s="42">
        <v>0</v>
      </c>
      <c r="L2087" s="42">
        <v>597.49</v>
      </c>
      <c r="M2087" s="44">
        <v>45138</v>
      </c>
      <c r="N2087" s="42">
        <f>H2087-K2087-L2087</f>
        <v>437.07999999999993</v>
      </c>
      <c r="O2087" s="42">
        <v>5</v>
      </c>
      <c r="P2087" s="45">
        <v>0.13</v>
      </c>
      <c r="Q2087" s="42">
        <v>0.57999999999999996</v>
      </c>
      <c r="R2087" s="42">
        <v>4.42</v>
      </c>
      <c r="S2087" s="42">
        <v>432.66</v>
      </c>
      <c r="T2087" s="38">
        <v>5000</v>
      </c>
      <c r="U2087" s="14">
        <f>S2087/H2087</f>
        <v>0.41820273156963766</v>
      </c>
      <c r="V2087" s="19"/>
      <c r="W2087" s="19"/>
      <c r="X2087" s="37" t="s">
        <v>3455</v>
      </c>
    </row>
    <row r="2088" spans="1:37" s="3" customFormat="1" ht="16.5" customHeight="1">
      <c r="A2088" s="38">
        <v>1157</v>
      </c>
      <c r="B2088" s="39">
        <v>10800</v>
      </c>
      <c r="C2088" s="38">
        <v>10315956</v>
      </c>
      <c r="D2088" s="40" t="s">
        <v>1201</v>
      </c>
      <c r="E2088" s="58">
        <v>1</v>
      </c>
      <c r="F2088" s="38">
        <v>120</v>
      </c>
      <c r="G2088" s="38" t="s">
        <v>21</v>
      </c>
      <c r="H2088" s="42">
        <v>5000</v>
      </c>
      <c r="I2088" s="61"/>
      <c r="J2088" s="44">
        <v>43216</v>
      </c>
      <c r="K2088" s="42">
        <v>0</v>
      </c>
      <c r="L2088" s="42">
        <v>2691.73</v>
      </c>
      <c r="M2088" s="44">
        <v>45281</v>
      </c>
      <c r="N2088" s="42">
        <v>2308.27</v>
      </c>
      <c r="O2088" s="42">
        <v>245.37</v>
      </c>
      <c r="P2088" s="45">
        <f>IF(J2088&lt;DATEVALUE("2009-1-1"),3%,13%)</f>
        <v>0.13</v>
      </c>
      <c r="Q2088" s="42">
        <f>IF(P2088=13%,ROUND(O2088/(1+P2088)*P2088,2),ROUND(O2088/(1+0.03)*0.02,2))</f>
        <v>28.23</v>
      </c>
      <c r="R2088" s="42">
        <f>O2088-Q2088</f>
        <v>217.14000000000001</v>
      </c>
      <c r="S2088" s="42">
        <f>N2088-R2088</f>
        <v>2091.13</v>
      </c>
      <c r="T2088" s="38">
        <v>2505</v>
      </c>
      <c r="U2088" s="14">
        <f>S2088/H2088</f>
        <v>0.41822600000000004</v>
      </c>
      <c r="V2088" s="19"/>
      <c r="W2088" s="19"/>
      <c r="X2088" s="37" t="s">
        <v>3465</v>
      </c>
    </row>
    <row r="2089" spans="1:37" s="3" customFormat="1" ht="16.5" customHeight="1">
      <c r="A2089" s="38">
        <v>346</v>
      </c>
      <c r="B2089" s="39">
        <v>40712</v>
      </c>
      <c r="C2089" s="38">
        <v>10302667</v>
      </c>
      <c r="D2089" s="40" t="s">
        <v>1610</v>
      </c>
      <c r="E2089" s="38">
        <v>1</v>
      </c>
      <c r="F2089" s="38">
        <v>62</v>
      </c>
      <c r="G2089" s="38" t="s">
        <v>23</v>
      </c>
      <c r="H2089" s="42">
        <v>981.2</v>
      </c>
      <c r="I2089" s="55"/>
      <c r="J2089" s="44">
        <v>43977</v>
      </c>
      <c r="K2089" s="42">
        <v>0</v>
      </c>
      <c r="L2089" s="42">
        <v>568.89</v>
      </c>
      <c r="M2089" s="44">
        <v>45138</v>
      </c>
      <c r="N2089" s="42">
        <f>H2089-K2089-L2089</f>
        <v>412.31000000000006</v>
      </c>
      <c r="O2089" s="42">
        <v>0</v>
      </c>
      <c r="P2089" s="45">
        <v>0.13</v>
      </c>
      <c r="Q2089" s="42">
        <v>0</v>
      </c>
      <c r="R2089" s="42">
        <v>0</v>
      </c>
      <c r="S2089" s="42">
        <v>412.31</v>
      </c>
      <c r="T2089" s="38">
        <v>2101</v>
      </c>
      <c r="U2089" s="14">
        <f>S2089/H2089</f>
        <v>0.42020994700366898</v>
      </c>
      <c r="V2089" s="19"/>
      <c r="W2089" s="19"/>
      <c r="X2089" s="37" t="s">
        <v>3467</v>
      </c>
    </row>
    <row r="2090" spans="1:37" s="3" customFormat="1" ht="16.5" customHeight="1">
      <c r="A2090" s="38">
        <v>345</v>
      </c>
      <c r="B2090" s="39">
        <v>40712</v>
      </c>
      <c r="C2090" s="38">
        <v>10302665</v>
      </c>
      <c r="D2090" s="40" t="s">
        <v>647</v>
      </c>
      <c r="E2090" s="38">
        <v>2</v>
      </c>
      <c r="F2090" s="38">
        <v>62</v>
      </c>
      <c r="G2090" s="38" t="s">
        <v>23</v>
      </c>
      <c r="H2090" s="42">
        <v>2332.73</v>
      </c>
      <c r="I2090" s="55"/>
      <c r="J2090" s="44">
        <v>43977</v>
      </c>
      <c r="K2090" s="42">
        <v>0</v>
      </c>
      <c r="L2090" s="42">
        <v>1352.42</v>
      </c>
      <c r="M2090" s="44">
        <v>45138</v>
      </c>
      <c r="N2090" s="42">
        <f>H2090-K2090-L2090</f>
        <v>980.31</v>
      </c>
      <c r="O2090" s="42">
        <v>0</v>
      </c>
      <c r="P2090" s="45">
        <v>0.13</v>
      </c>
      <c r="Q2090" s="42">
        <v>0</v>
      </c>
      <c r="R2090" s="42">
        <v>0</v>
      </c>
      <c r="S2090" s="42">
        <v>980.31</v>
      </c>
      <c r="T2090" s="38">
        <v>2101</v>
      </c>
      <c r="U2090" s="14">
        <f>S2090/H2090</f>
        <v>0.42024151959292327</v>
      </c>
      <c r="V2090" s="19"/>
      <c r="W2090" s="19"/>
      <c r="X2090" s="37" t="s">
        <v>3467</v>
      </c>
    </row>
    <row r="2091" spans="1:37" s="3" customFormat="1" ht="16.5" customHeight="1">
      <c r="A2091" s="38">
        <v>23</v>
      </c>
      <c r="B2091" s="39">
        <v>10705</v>
      </c>
      <c r="C2091" s="38">
        <v>10279228</v>
      </c>
      <c r="D2091" s="40" t="s">
        <v>87</v>
      </c>
      <c r="E2091" s="38">
        <v>5</v>
      </c>
      <c r="F2091" s="38">
        <v>81</v>
      </c>
      <c r="G2091" s="38" t="s">
        <v>23</v>
      </c>
      <c r="H2091" s="42">
        <v>9829.0499999999993</v>
      </c>
      <c r="I2091" s="2"/>
      <c r="J2091" s="44">
        <v>43401</v>
      </c>
      <c r="K2091" s="42">
        <v>0</v>
      </c>
      <c r="L2091" s="42">
        <v>5697.8</v>
      </c>
      <c r="M2091" s="44">
        <v>45077</v>
      </c>
      <c r="N2091" s="42">
        <f>H2091-K2091-L2091</f>
        <v>4131.2499999999991</v>
      </c>
      <c r="O2091" s="42">
        <v>0</v>
      </c>
      <c r="P2091" s="45">
        <v>0.13</v>
      </c>
      <c r="Q2091" s="42">
        <v>0</v>
      </c>
      <c r="R2091" s="42">
        <v>0</v>
      </c>
      <c r="S2091" s="42">
        <v>4131.25</v>
      </c>
      <c r="T2091" s="38">
        <v>2506</v>
      </c>
      <c r="U2091" s="14">
        <f>S2091/H2091</f>
        <v>0.42031020291889859</v>
      </c>
      <c r="V2091" s="19"/>
      <c r="W2091" s="19"/>
      <c r="X2091" s="37" t="s">
        <v>3456</v>
      </c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</row>
    <row r="2092" spans="1:37" s="3" customFormat="1" ht="16.5" customHeight="1">
      <c r="A2092" s="38">
        <v>43</v>
      </c>
      <c r="B2092" s="39">
        <v>10501</v>
      </c>
      <c r="C2092" s="38">
        <v>10369591</v>
      </c>
      <c r="D2092" s="40" t="s">
        <v>77</v>
      </c>
      <c r="E2092" s="38">
        <v>10</v>
      </c>
      <c r="F2092" s="38">
        <v>81</v>
      </c>
      <c r="G2092" s="38" t="s">
        <v>23</v>
      </c>
      <c r="H2092" s="42">
        <v>5210</v>
      </c>
      <c r="I2092" s="2"/>
      <c r="J2092" s="44">
        <v>43401</v>
      </c>
      <c r="K2092" s="42">
        <v>0</v>
      </c>
      <c r="L2092" s="42">
        <v>3020.18</v>
      </c>
      <c r="M2092" s="44">
        <v>45077</v>
      </c>
      <c r="N2092" s="42">
        <f>H2092-K2092-L2092</f>
        <v>2189.8200000000002</v>
      </c>
      <c r="O2092" s="42">
        <v>0</v>
      </c>
      <c r="P2092" s="45">
        <v>0.13</v>
      </c>
      <c r="Q2092" s="42">
        <v>0</v>
      </c>
      <c r="R2092" s="42">
        <v>0</v>
      </c>
      <c r="S2092" s="42">
        <v>2189.8200000000002</v>
      </c>
      <c r="T2092" s="38">
        <v>2506</v>
      </c>
      <c r="U2092" s="14">
        <f>S2092/H2092</f>
        <v>0.42031094049904033</v>
      </c>
      <c r="V2092" s="19"/>
      <c r="W2092" s="19"/>
      <c r="X2092" s="37" t="s">
        <v>3479</v>
      </c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</row>
    <row r="2093" spans="1:37" s="3" customFormat="1" ht="16.5" customHeight="1">
      <c r="A2093" s="38">
        <v>593</v>
      </c>
      <c r="B2093" s="39">
        <v>10736</v>
      </c>
      <c r="C2093" s="38">
        <v>10284228</v>
      </c>
      <c r="D2093" s="40" t="s">
        <v>1488</v>
      </c>
      <c r="E2093" s="38">
        <v>1</v>
      </c>
      <c r="F2093" s="38">
        <v>120</v>
      </c>
      <c r="G2093" s="38" t="s">
        <v>262</v>
      </c>
      <c r="H2093" s="42">
        <v>49506.09</v>
      </c>
      <c r="I2093" s="55"/>
      <c r="J2093" s="44">
        <v>42914</v>
      </c>
      <c r="K2093" s="42">
        <v>0</v>
      </c>
      <c r="L2093" s="42">
        <v>28610.25</v>
      </c>
      <c r="M2093" s="44">
        <v>45138</v>
      </c>
      <c r="N2093" s="42">
        <f>H2093-K2093-L2093</f>
        <v>20895.839999999997</v>
      </c>
      <c r="O2093" s="42">
        <v>5</v>
      </c>
      <c r="P2093" s="45">
        <v>0.13</v>
      </c>
      <c r="Q2093" s="42">
        <v>0.57999999999999996</v>
      </c>
      <c r="R2093" s="42">
        <v>4.42</v>
      </c>
      <c r="S2093" s="42">
        <v>20891.419999999998</v>
      </c>
      <c r="T2093" s="38">
        <v>5000</v>
      </c>
      <c r="U2093" s="14">
        <f>S2093/H2093</f>
        <v>0.42199697047373363</v>
      </c>
      <c r="V2093" s="19"/>
      <c r="W2093" s="19"/>
      <c r="X2093" s="37" t="s">
        <v>3461</v>
      </c>
    </row>
    <row r="2094" spans="1:37" s="3" customFormat="1" ht="16.5" customHeight="1">
      <c r="A2094" s="38">
        <v>1</v>
      </c>
      <c r="B2094" s="39">
        <v>10700</v>
      </c>
      <c r="C2094" s="38">
        <v>10275422</v>
      </c>
      <c r="D2094" s="40" t="s">
        <v>2844</v>
      </c>
      <c r="E2094" s="41">
        <v>12</v>
      </c>
      <c r="F2094" s="38">
        <v>86</v>
      </c>
      <c r="G2094" s="38" t="s">
        <v>23</v>
      </c>
      <c r="H2094" s="42">
        <v>23589.72</v>
      </c>
      <c r="I2094" s="43"/>
      <c r="J2094" s="44">
        <v>43247</v>
      </c>
      <c r="K2094" s="42">
        <v>0</v>
      </c>
      <c r="L2094" s="42">
        <v>13632.87</v>
      </c>
      <c r="M2094" s="44">
        <v>44957</v>
      </c>
      <c r="N2094" s="42">
        <f>H2094-K2094-L2094</f>
        <v>9956.85</v>
      </c>
      <c r="O2094" s="42">
        <v>0</v>
      </c>
      <c r="P2094" s="45">
        <v>0.13</v>
      </c>
      <c r="Q2094" s="42">
        <v>0</v>
      </c>
      <c r="R2094" s="42">
        <v>0</v>
      </c>
      <c r="S2094" s="42">
        <f>N2094-R2094</f>
        <v>9956.85</v>
      </c>
      <c r="T2094" s="38">
        <v>2506</v>
      </c>
      <c r="U2094" s="14">
        <f>S2094/H2094</f>
        <v>0.42208428077993293</v>
      </c>
      <c r="V2094" s="19"/>
      <c r="W2094" s="19"/>
      <c r="X2094" s="37" t="s">
        <v>3455</v>
      </c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</row>
    <row r="2095" spans="1:37" s="3" customFormat="1" ht="16.5" customHeight="1">
      <c r="A2095" s="38">
        <v>186</v>
      </c>
      <c r="B2095" s="39">
        <v>10730</v>
      </c>
      <c r="C2095" s="38">
        <v>10290469</v>
      </c>
      <c r="D2095" s="40" t="s">
        <v>364</v>
      </c>
      <c r="E2095" s="58">
        <v>8</v>
      </c>
      <c r="F2095" s="38">
        <v>120</v>
      </c>
      <c r="G2095" s="38" t="s">
        <v>21</v>
      </c>
      <c r="H2095" s="42">
        <v>9841.2800000000007</v>
      </c>
      <c r="I2095" s="57"/>
      <c r="J2095" s="44">
        <v>42976</v>
      </c>
      <c r="K2095" s="42">
        <v>0</v>
      </c>
      <c r="L2095" s="42">
        <v>5687.43</v>
      </c>
      <c r="M2095" s="44">
        <v>45199</v>
      </c>
      <c r="N2095" s="42">
        <f>H2095-K2095-L2095</f>
        <v>4153.8500000000004</v>
      </c>
      <c r="O2095" s="42">
        <v>0</v>
      </c>
      <c r="P2095" s="45">
        <v>0.13</v>
      </c>
      <c r="Q2095" s="42">
        <v>0</v>
      </c>
      <c r="R2095" s="42">
        <v>0</v>
      </c>
      <c r="S2095" s="42">
        <f>N2095-R2095</f>
        <v>4153.8500000000004</v>
      </c>
      <c r="T2095" s="38">
        <v>2002</v>
      </c>
      <c r="U2095" s="14">
        <f>S2095/H2095</f>
        <v>0.4220843223645705</v>
      </c>
      <c r="V2095" s="19"/>
      <c r="W2095" s="19"/>
      <c r="X2095" s="37" t="s">
        <v>3459</v>
      </c>
    </row>
    <row r="2096" spans="1:37" s="3" customFormat="1" ht="16.5" customHeight="1">
      <c r="A2096" s="38">
        <v>90</v>
      </c>
      <c r="B2096" s="39">
        <v>10755</v>
      </c>
      <c r="C2096" s="38">
        <v>10286654</v>
      </c>
      <c r="D2096" s="40" t="s">
        <v>670</v>
      </c>
      <c r="E2096" s="38">
        <v>1</v>
      </c>
      <c r="F2096" s="38">
        <v>102</v>
      </c>
      <c r="G2096" s="38" t="s">
        <v>21</v>
      </c>
      <c r="H2096" s="42">
        <v>5950.93</v>
      </c>
      <c r="I2096" s="57"/>
      <c r="J2096" s="44">
        <v>43311</v>
      </c>
      <c r="K2096" s="42">
        <v>0</v>
      </c>
      <c r="L2096" s="42">
        <v>3436.51</v>
      </c>
      <c r="M2096" s="44">
        <v>45199</v>
      </c>
      <c r="N2096" s="42">
        <v>2514.42</v>
      </c>
      <c r="O2096" s="42">
        <v>0</v>
      </c>
      <c r="P2096" s="45">
        <v>0.13</v>
      </c>
      <c r="Q2096" s="42">
        <v>0</v>
      </c>
      <c r="R2096" s="42">
        <v>0</v>
      </c>
      <c r="S2096" s="42">
        <v>2514.42</v>
      </c>
      <c r="T2096" s="38">
        <v>5000</v>
      </c>
      <c r="U2096" s="14">
        <f>S2096/H2096</f>
        <v>0.42252555482924514</v>
      </c>
      <c r="V2096" s="19"/>
      <c r="W2096" s="19"/>
      <c r="X2096" s="37" t="s">
        <v>3464</v>
      </c>
    </row>
    <row r="2097" spans="1:37" s="3" customFormat="1" ht="16.5" customHeight="1">
      <c r="A2097" s="38">
        <v>47</v>
      </c>
      <c r="B2097" s="39">
        <v>10736</v>
      </c>
      <c r="C2097" s="38">
        <v>10283118</v>
      </c>
      <c r="D2097" s="40" t="s">
        <v>1855</v>
      </c>
      <c r="E2097" s="31">
        <v>100</v>
      </c>
      <c r="F2097" s="38">
        <v>67</v>
      </c>
      <c r="G2097" s="38" t="s">
        <v>23</v>
      </c>
      <c r="H2097" s="42">
        <v>2413</v>
      </c>
      <c r="I2097" s="49"/>
      <c r="J2097" s="44">
        <v>43827</v>
      </c>
      <c r="K2097" s="42">
        <v>0</v>
      </c>
      <c r="L2097" s="42">
        <v>1392.95</v>
      </c>
      <c r="M2097" s="44">
        <v>45107</v>
      </c>
      <c r="N2097" s="42">
        <f>H2097-K2097-L2097</f>
        <v>1020.05</v>
      </c>
      <c r="O2097" s="42">
        <v>0</v>
      </c>
      <c r="P2097" s="45">
        <v>0.13</v>
      </c>
      <c r="Q2097" s="42">
        <v>0</v>
      </c>
      <c r="R2097" s="42">
        <v>0</v>
      </c>
      <c r="S2097" s="42">
        <f>N2097-R2097</f>
        <v>1020.05</v>
      </c>
      <c r="T2097" s="38">
        <v>2506</v>
      </c>
      <c r="U2097" s="14">
        <f>S2097/H2097</f>
        <v>0.42273104019892249</v>
      </c>
      <c r="V2097" s="19"/>
      <c r="W2097" s="19"/>
      <c r="X2097" s="37" t="s">
        <v>3461</v>
      </c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</row>
    <row r="2098" spans="1:37" s="3" customFormat="1" ht="16.5" customHeight="1">
      <c r="A2098" s="38">
        <v>48</v>
      </c>
      <c r="B2098" s="39">
        <v>10736</v>
      </c>
      <c r="C2098" s="38">
        <v>10283120</v>
      </c>
      <c r="D2098" s="40" t="s">
        <v>1512</v>
      </c>
      <c r="E2098" s="31">
        <v>40</v>
      </c>
      <c r="F2098" s="38">
        <v>67</v>
      </c>
      <c r="G2098" s="38" t="s">
        <v>23</v>
      </c>
      <c r="H2098" s="42">
        <v>78632.399999999994</v>
      </c>
      <c r="I2098" s="49"/>
      <c r="J2098" s="44">
        <v>43827</v>
      </c>
      <c r="K2098" s="42">
        <v>0</v>
      </c>
      <c r="L2098" s="42">
        <v>45391.16</v>
      </c>
      <c r="M2098" s="44">
        <v>45107</v>
      </c>
      <c r="N2098" s="42">
        <f>H2098-K2098-L2098</f>
        <v>33241.239999999991</v>
      </c>
      <c r="O2098" s="42">
        <v>0</v>
      </c>
      <c r="P2098" s="45">
        <v>0.13</v>
      </c>
      <c r="Q2098" s="42">
        <v>0</v>
      </c>
      <c r="R2098" s="42">
        <v>0</v>
      </c>
      <c r="S2098" s="42">
        <f>N2098-R2098</f>
        <v>33241.239999999991</v>
      </c>
      <c r="T2098" s="38">
        <v>2506</v>
      </c>
      <c r="U2098" s="14">
        <f>S2098/H2098</f>
        <v>0.42274227926401831</v>
      </c>
      <c r="V2098" s="19"/>
      <c r="W2098" s="19"/>
      <c r="X2098" s="37" t="s">
        <v>3461</v>
      </c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</row>
    <row r="2099" spans="1:37" s="3" customFormat="1" ht="16.5" customHeight="1">
      <c r="A2099" s="38">
        <v>49</v>
      </c>
      <c r="B2099" s="39">
        <v>10736</v>
      </c>
      <c r="C2099" s="38">
        <v>10283121</v>
      </c>
      <c r="D2099" s="40" t="s">
        <v>1856</v>
      </c>
      <c r="E2099" s="31">
        <v>1</v>
      </c>
      <c r="F2099" s="38">
        <v>67</v>
      </c>
      <c r="G2099" s="38" t="s">
        <v>23</v>
      </c>
      <c r="H2099" s="42">
        <v>2435.9</v>
      </c>
      <c r="I2099" s="49"/>
      <c r="J2099" s="44">
        <v>43827</v>
      </c>
      <c r="K2099" s="42">
        <v>0</v>
      </c>
      <c r="L2099" s="42">
        <v>1406.14</v>
      </c>
      <c r="M2099" s="44">
        <v>45107</v>
      </c>
      <c r="N2099" s="42">
        <f>H2099-K2099-L2099</f>
        <v>1029.76</v>
      </c>
      <c r="O2099" s="42">
        <v>0</v>
      </c>
      <c r="P2099" s="45">
        <v>0.13</v>
      </c>
      <c r="Q2099" s="42">
        <v>0</v>
      </c>
      <c r="R2099" s="42">
        <v>0</v>
      </c>
      <c r="S2099" s="42">
        <f>N2099-R2099</f>
        <v>1029.76</v>
      </c>
      <c r="T2099" s="38">
        <v>2506</v>
      </c>
      <c r="U2099" s="14">
        <f>S2099/H2099</f>
        <v>0.42274313395459584</v>
      </c>
      <c r="V2099" s="19"/>
      <c r="W2099" s="19"/>
      <c r="X2099" s="37" t="s">
        <v>3461</v>
      </c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</row>
    <row r="2100" spans="1:37" s="3" customFormat="1" ht="16.5" customHeight="1">
      <c r="A2100" s="38">
        <v>11</v>
      </c>
      <c r="B2100" s="39">
        <v>10753</v>
      </c>
      <c r="C2100" s="38">
        <v>10286169</v>
      </c>
      <c r="D2100" s="40" t="s">
        <v>2453</v>
      </c>
      <c r="E2100" s="38">
        <v>2</v>
      </c>
      <c r="F2100" s="38">
        <v>79</v>
      </c>
      <c r="G2100" s="38" t="s">
        <v>23</v>
      </c>
      <c r="H2100" s="42">
        <v>2720</v>
      </c>
      <c r="I2100" s="2"/>
      <c r="J2100" s="44">
        <v>43460</v>
      </c>
      <c r="K2100" s="42">
        <v>0</v>
      </c>
      <c r="L2100" s="42">
        <v>1569.07</v>
      </c>
      <c r="M2100" s="44">
        <v>45016</v>
      </c>
      <c r="N2100" s="42">
        <f>H2100-K2100-L2100</f>
        <v>1150.93</v>
      </c>
      <c r="O2100" s="42">
        <v>0</v>
      </c>
      <c r="P2100" s="45">
        <v>0.13</v>
      </c>
      <c r="Q2100" s="42">
        <v>0</v>
      </c>
      <c r="R2100" s="42">
        <v>0</v>
      </c>
      <c r="S2100" s="42">
        <v>1150.93</v>
      </c>
      <c r="T2100" s="38">
        <v>5000</v>
      </c>
      <c r="U2100" s="14">
        <f>S2100/H2100</f>
        <v>0.4231360294117647</v>
      </c>
      <c r="V2100" s="19"/>
      <c r="W2100" s="19"/>
      <c r="X2100" s="37" t="s">
        <v>3479</v>
      </c>
    </row>
    <row r="2101" spans="1:37" s="3" customFormat="1" ht="16.5" customHeight="1">
      <c r="A2101" s="38">
        <v>933</v>
      </c>
      <c r="B2101" s="39">
        <v>10800</v>
      </c>
      <c r="C2101" s="38">
        <v>10317210</v>
      </c>
      <c r="D2101" s="40" t="s">
        <v>2839</v>
      </c>
      <c r="E2101" s="38">
        <v>1</v>
      </c>
      <c r="F2101" s="38">
        <v>79</v>
      </c>
      <c r="G2101" s="38" t="s">
        <v>23</v>
      </c>
      <c r="H2101" s="42">
        <v>2656.4</v>
      </c>
      <c r="I2101" s="2"/>
      <c r="J2101" s="44">
        <v>43460</v>
      </c>
      <c r="K2101" s="42">
        <v>0</v>
      </c>
      <c r="L2101" s="42">
        <v>1532.34</v>
      </c>
      <c r="M2101" s="44">
        <v>45016</v>
      </c>
      <c r="N2101" s="42">
        <f>H2101-K2101-L2101</f>
        <v>1124.0600000000002</v>
      </c>
      <c r="O2101" s="42">
        <v>0</v>
      </c>
      <c r="P2101" s="45">
        <v>0.13</v>
      </c>
      <c r="Q2101" s="42">
        <v>0</v>
      </c>
      <c r="R2101" s="42">
        <v>0</v>
      </c>
      <c r="S2101" s="42">
        <f>N2101-R2101</f>
        <v>1124.0600000000002</v>
      </c>
      <c r="T2101" s="38">
        <v>2505</v>
      </c>
      <c r="U2101" s="14">
        <f>S2101/H2101</f>
        <v>0.42315163379009191</v>
      </c>
      <c r="V2101" s="19"/>
      <c r="W2101" s="19"/>
      <c r="X2101" s="37" t="s">
        <v>3465</v>
      </c>
    </row>
    <row r="2102" spans="1:37" s="3" customFormat="1" ht="16.5" customHeight="1">
      <c r="A2102" s="38">
        <v>432</v>
      </c>
      <c r="B2102" s="39">
        <v>10745</v>
      </c>
      <c r="C2102" s="38">
        <v>10308698</v>
      </c>
      <c r="D2102" s="40" t="s">
        <v>425</v>
      </c>
      <c r="E2102" s="58">
        <v>1</v>
      </c>
      <c r="F2102" s="38">
        <v>120</v>
      </c>
      <c r="G2102" s="38" t="s">
        <v>21</v>
      </c>
      <c r="H2102" s="42">
        <v>16808.72</v>
      </c>
      <c r="I2102" s="37"/>
      <c r="J2102" s="44">
        <v>43311</v>
      </c>
      <c r="K2102" s="42">
        <v>0</v>
      </c>
      <c r="L2102" s="42">
        <v>8649.5</v>
      </c>
      <c r="M2102" s="44">
        <v>45286</v>
      </c>
      <c r="N2102" s="42">
        <v>8159.22</v>
      </c>
      <c r="O2102" s="42">
        <v>1179</v>
      </c>
      <c r="P2102" s="45">
        <f>IF(J2102&lt;DATEVALUE("2009-1-1"),3%,13%)</f>
        <v>0.13</v>
      </c>
      <c r="Q2102" s="42">
        <f>IF(P2102=13%,ROUND(O2102/(1+P2102)*P2102,2),ROUND(O2102/(1+0.03)*0.02,2))</f>
        <v>135.63999999999999</v>
      </c>
      <c r="R2102" s="42">
        <f>O2102-Q2102</f>
        <v>1043.3600000000001</v>
      </c>
      <c r="S2102" s="42">
        <f>N2102-R2102</f>
        <v>7115.8600000000006</v>
      </c>
      <c r="T2102" s="38">
        <v>5000</v>
      </c>
      <c r="U2102" s="14">
        <f>S2102/H2102</f>
        <v>0.42334335987511246</v>
      </c>
      <c r="V2102" s="19"/>
      <c r="W2102" s="19"/>
      <c r="X2102" s="37" t="s">
        <v>3463</v>
      </c>
    </row>
    <row r="2103" spans="1:37" s="3" customFormat="1" ht="16.5" customHeight="1">
      <c r="A2103" s="38">
        <v>1093</v>
      </c>
      <c r="B2103" s="39">
        <v>10800</v>
      </c>
      <c r="C2103" s="38">
        <v>10314986</v>
      </c>
      <c r="D2103" s="40" t="s">
        <v>1198</v>
      </c>
      <c r="E2103" s="38">
        <v>2</v>
      </c>
      <c r="F2103" s="38">
        <v>120</v>
      </c>
      <c r="G2103" s="38" t="s">
        <v>21</v>
      </c>
      <c r="H2103" s="42">
        <v>294217.31</v>
      </c>
      <c r="I2103" s="54"/>
      <c r="J2103" s="44">
        <v>43131</v>
      </c>
      <c r="K2103" s="42">
        <v>0</v>
      </c>
      <c r="L2103" s="42">
        <v>153728.51999999999</v>
      </c>
      <c r="M2103" s="44">
        <v>45138</v>
      </c>
      <c r="N2103" s="42">
        <f>H2103-K2103-L2103</f>
        <v>140488.79</v>
      </c>
      <c r="O2103" s="42">
        <v>17933.16</v>
      </c>
      <c r="P2103" s="45">
        <v>0.13</v>
      </c>
      <c r="Q2103" s="42">
        <v>2063.12</v>
      </c>
      <c r="R2103" s="42">
        <v>15870.04</v>
      </c>
      <c r="S2103" s="42">
        <f>N2103-R2103</f>
        <v>124618.75</v>
      </c>
      <c r="T2103" s="38">
        <v>2505</v>
      </c>
      <c r="U2103" s="14">
        <f>S2103/H2103</f>
        <v>0.42356022492354378</v>
      </c>
      <c r="V2103" s="19"/>
      <c r="W2103" s="19"/>
      <c r="X2103" s="37" t="s">
        <v>3465</v>
      </c>
    </row>
    <row r="2104" spans="1:37" s="3" customFormat="1" ht="16.5" customHeight="1">
      <c r="A2104" s="38">
        <v>50</v>
      </c>
      <c r="B2104" s="39">
        <v>10736</v>
      </c>
      <c r="C2104" s="38">
        <v>10283127</v>
      </c>
      <c r="D2104" s="40" t="s">
        <v>1857</v>
      </c>
      <c r="E2104" s="31">
        <v>1</v>
      </c>
      <c r="F2104" s="38">
        <v>66</v>
      </c>
      <c r="G2104" s="38" t="s">
        <v>23</v>
      </c>
      <c r="H2104" s="42">
        <v>2017.7</v>
      </c>
      <c r="I2104" s="49"/>
      <c r="J2104" s="44">
        <v>43858</v>
      </c>
      <c r="K2104" s="42">
        <v>0</v>
      </c>
      <c r="L2104" s="42">
        <v>1158.06</v>
      </c>
      <c r="M2104" s="44">
        <v>45107</v>
      </c>
      <c r="N2104" s="42">
        <f>H2104-K2104-L2104</f>
        <v>859.6400000000001</v>
      </c>
      <c r="O2104" s="42">
        <v>0</v>
      </c>
      <c r="P2104" s="45">
        <v>0.13</v>
      </c>
      <c r="Q2104" s="42">
        <v>0</v>
      </c>
      <c r="R2104" s="42">
        <v>0</v>
      </c>
      <c r="S2104" s="42">
        <f>N2104-R2104</f>
        <v>859.6400000000001</v>
      </c>
      <c r="T2104" s="38">
        <v>2101</v>
      </c>
      <c r="U2104" s="14">
        <f>S2104/H2104</f>
        <v>0.42604946225900781</v>
      </c>
      <c r="V2104" s="19"/>
      <c r="W2104" s="19"/>
      <c r="X2104" s="37" t="s">
        <v>3461</v>
      </c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</row>
    <row r="2105" spans="1:37" s="3" customFormat="1" ht="16.5" customHeight="1">
      <c r="A2105" s="38">
        <v>178</v>
      </c>
      <c r="B2105" s="39">
        <v>10741</v>
      </c>
      <c r="C2105" s="38">
        <v>10282515</v>
      </c>
      <c r="D2105" s="40" t="s">
        <v>1369</v>
      </c>
      <c r="E2105" s="38">
        <v>3</v>
      </c>
      <c r="F2105" s="38">
        <v>66</v>
      </c>
      <c r="G2105" s="38" t="s">
        <v>23</v>
      </c>
      <c r="H2105" s="42">
        <v>8846.34</v>
      </c>
      <c r="I2105" s="49"/>
      <c r="J2105" s="44">
        <v>43858</v>
      </c>
      <c r="K2105" s="42">
        <v>0</v>
      </c>
      <c r="L2105" s="42">
        <v>5077.33</v>
      </c>
      <c r="M2105" s="44">
        <v>45107</v>
      </c>
      <c r="N2105" s="42">
        <f>H2105-K2105-L2105</f>
        <v>3769.01</v>
      </c>
      <c r="O2105" s="42">
        <v>0</v>
      </c>
      <c r="P2105" s="45">
        <v>0.13</v>
      </c>
      <c r="Q2105" s="42">
        <v>0</v>
      </c>
      <c r="R2105" s="42">
        <v>0</v>
      </c>
      <c r="S2105" s="42">
        <f>N2105-R2105</f>
        <v>3769.01</v>
      </c>
      <c r="T2105" s="38">
        <v>1601</v>
      </c>
      <c r="U2105" s="14">
        <f>S2105/H2105</f>
        <v>0.42605303436223346</v>
      </c>
      <c r="V2105" s="19"/>
      <c r="W2105" s="19"/>
      <c r="X2105" s="37" t="s">
        <v>3462</v>
      </c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</row>
    <row r="2106" spans="1:37" s="3" customFormat="1" ht="16.5" customHeight="1">
      <c r="A2106" s="38">
        <v>628</v>
      </c>
      <c r="B2106" s="39">
        <v>10738</v>
      </c>
      <c r="C2106" s="38">
        <v>10286095</v>
      </c>
      <c r="D2106" s="40" t="s">
        <v>1512</v>
      </c>
      <c r="E2106" s="38">
        <v>6</v>
      </c>
      <c r="F2106" s="38">
        <v>67</v>
      </c>
      <c r="G2106" s="38" t="s">
        <v>23</v>
      </c>
      <c r="H2106" s="42">
        <v>11794.86</v>
      </c>
      <c r="I2106" s="55"/>
      <c r="J2106" s="44">
        <v>43828</v>
      </c>
      <c r="K2106" s="42">
        <v>0</v>
      </c>
      <c r="L2106" s="42">
        <v>6769.09</v>
      </c>
      <c r="M2106" s="44">
        <v>45138</v>
      </c>
      <c r="N2106" s="42">
        <f>H2106-K2106-L2106</f>
        <v>5025.7700000000004</v>
      </c>
      <c r="O2106" s="42">
        <v>0</v>
      </c>
      <c r="P2106" s="45">
        <v>0.13</v>
      </c>
      <c r="Q2106" s="42">
        <v>0</v>
      </c>
      <c r="R2106" s="42">
        <v>0</v>
      </c>
      <c r="S2106" s="42">
        <v>5025.7700000000004</v>
      </c>
      <c r="T2106" s="38">
        <v>2506</v>
      </c>
      <c r="U2106" s="14">
        <f>S2106/H2106</f>
        <v>0.42609831740266524</v>
      </c>
      <c r="V2106" s="19"/>
      <c r="W2106" s="19"/>
      <c r="X2106" s="37" t="s">
        <v>3461</v>
      </c>
    </row>
    <row r="2107" spans="1:37" s="3" customFormat="1" ht="16.5" customHeight="1">
      <c r="A2107" s="38">
        <v>940</v>
      </c>
      <c r="B2107" s="39">
        <v>10800</v>
      </c>
      <c r="C2107" s="38">
        <v>10315966</v>
      </c>
      <c r="D2107" s="40" t="s">
        <v>2091</v>
      </c>
      <c r="E2107" s="38">
        <v>1</v>
      </c>
      <c r="F2107" s="38">
        <v>120</v>
      </c>
      <c r="G2107" s="38" t="s">
        <v>21</v>
      </c>
      <c r="H2107" s="42">
        <v>146366.95000000001</v>
      </c>
      <c r="I2107" s="2"/>
      <c r="J2107" s="44">
        <v>43216</v>
      </c>
      <c r="K2107" s="42">
        <v>0</v>
      </c>
      <c r="L2107" s="42">
        <v>70683.08</v>
      </c>
      <c r="M2107" s="44">
        <v>45077</v>
      </c>
      <c r="N2107" s="42">
        <f>H2107-K2107-L2107</f>
        <v>75683.87000000001</v>
      </c>
      <c r="O2107" s="42">
        <v>15000</v>
      </c>
      <c r="P2107" s="45">
        <v>0.13</v>
      </c>
      <c r="Q2107" s="42">
        <v>1725.66</v>
      </c>
      <c r="R2107" s="42">
        <v>13274.34</v>
      </c>
      <c r="S2107" s="42">
        <f>N2107-R2107</f>
        <v>62409.530000000013</v>
      </c>
      <c r="T2107" s="38">
        <v>2505</v>
      </c>
      <c r="U2107" s="14">
        <f>S2107/H2107</f>
        <v>0.42639086214476701</v>
      </c>
      <c r="V2107" s="19"/>
      <c r="W2107" s="19"/>
      <c r="X2107" s="37" t="s">
        <v>3465</v>
      </c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</row>
    <row r="2108" spans="1:37" s="3" customFormat="1" ht="16.5" customHeight="1">
      <c r="A2108" s="38">
        <v>13</v>
      </c>
      <c r="B2108" s="39">
        <v>10738</v>
      </c>
      <c r="C2108" s="38">
        <v>10286074</v>
      </c>
      <c r="D2108" s="40" t="s">
        <v>476</v>
      </c>
      <c r="E2108" s="38">
        <v>2</v>
      </c>
      <c r="F2108" s="38">
        <v>74</v>
      </c>
      <c r="G2108" s="38" t="s">
        <v>23</v>
      </c>
      <c r="H2108" s="42">
        <v>4188.03</v>
      </c>
      <c r="I2108" s="2"/>
      <c r="J2108" s="44">
        <v>43613</v>
      </c>
      <c r="K2108" s="42">
        <v>0</v>
      </c>
      <c r="L2108" s="42">
        <v>2397.12</v>
      </c>
      <c r="M2108" s="44">
        <v>45046</v>
      </c>
      <c r="N2108" s="42">
        <f>H2108-K2108-L2108</f>
        <v>1790.9099999999999</v>
      </c>
      <c r="O2108" s="42">
        <v>0</v>
      </c>
      <c r="P2108" s="45">
        <v>0.13</v>
      </c>
      <c r="Q2108" s="42">
        <v>0</v>
      </c>
      <c r="R2108" s="42">
        <v>0</v>
      </c>
      <c r="S2108" s="42">
        <v>1790.91</v>
      </c>
      <c r="T2108" s="38">
        <v>5000</v>
      </c>
      <c r="U2108" s="14">
        <f>S2108/H2108</f>
        <v>0.42762587660546847</v>
      </c>
      <c r="V2108" s="19"/>
      <c r="W2108" s="19"/>
      <c r="X2108" s="37" t="s">
        <v>3461</v>
      </c>
    </row>
    <row r="2109" spans="1:37" s="3" customFormat="1" ht="16.5" customHeight="1">
      <c r="A2109" s="38">
        <v>340</v>
      </c>
      <c r="B2109" s="39">
        <v>10729</v>
      </c>
      <c r="C2109" s="38">
        <v>10292826</v>
      </c>
      <c r="D2109" s="40" t="s">
        <v>3114</v>
      </c>
      <c r="E2109" s="58">
        <v>420</v>
      </c>
      <c r="F2109" s="38">
        <v>120</v>
      </c>
      <c r="G2109" s="38" t="s">
        <v>21</v>
      </c>
      <c r="H2109" s="42">
        <v>2503.1999999999998</v>
      </c>
      <c r="I2109" s="37"/>
      <c r="J2109" s="44">
        <v>43067</v>
      </c>
      <c r="K2109" s="42">
        <v>0</v>
      </c>
      <c r="L2109" s="42">
        <v>1426.91</v>
      </c>
      <c r="M2109" s="44">
        <v>45259</v>
      </c>
      <c r="N2109" s="42">
        <v>1076.29</v>
      </c>
      <c r="O2109" s="42">
        <v>0</v>
      </c>
      <c r="P2109" s="45">
        <f>IF(J2109&lt;DATEVALUE("2009-1-1"),3%,13%)</f>
        <v>0.13</v>
      </c>
      <c r="Q2109" s="42">
        <f>IF(P2109=13%,ROUND(O2109/(1+P2109)*P2109,2),ROUND(O2109/(1+0.03)*0.02,2))</f>
        <v>0</v>
      </c>
      <c r="R2109" s="42">
        <f>O2109-Q2109</f>
        <v>0</v>
      </c>
      <c r="S2109" s="42">
        <f>N2109-R2109</f>
        <v>1076.29</v>
      </c>
      <c r="T2109" s="38">
        <v>2005</v>
      </c>
      <c r="U2109" s="14">
        <f>S2109/H2109</f>
        <v>0.42996564397571113</v>
      </c>
      <c r="V2109" s="19"/>
      <c r="W2109" s="19"/>
      <c r="X2109" s="37" t="s">
        <v>3459</v>
      </c>
    </row>
    <row r="2110" spans="1:37" s="3" customFormat="1" ht="16.5" customHeight="1">
      <c r="A2110" s="38">
        <v>433</v>
      </c>
      <c r="B2110" s="39">
        <v>10729</v>
      </c>
      <c r="C2110" s="38">
        <v>10292884</v>
      </c>
      <c r="D2110" s="40" t="s">
        <v>3159</v>
      </c>
      <c r="E2110" s="58">
        <v>24</v>
      </c>
      <c r="F2110" s="38">
        <v>120</v>
      </c>
      <c r="G2110" s="38" t="s">
        <v>21</v>
      </c>
      <c r="H2110" s="42">
        <v>9666.7199999999993</v>
      </c>
      <c r="I2110" s="37"/>
      <c r="J2110" s="44">
        <v>43067</v>
      </c>
      <c r="K2110" s="42">
        <v>0</v>
      </c>
      <c r="L2110" s="42">
        <v>5510.06</v>
      </c>
      <c r="M2110" s="44">
        <v>45259</v>
      </c>
      <c r="N2110" s="42">
        <v>4156.66</v>
      </c>
      <c r="O2110" s="42">
        <v>0</v>
      </c>
      <c r="P2110" s="45">
        <f>IF(J2110&lt;DATEVALUE("2009-1-1"),3%,13%)</f>
        <v>0.13</v>
      </c>
      <c r="Q2110" s="42">
        <f>IF(P2110=13%,ROUND(O2110/(1+P2110)*P2110,2),ROUND(O2110/(1+0.03)*0.02,2))</f>
        <v>0</v>
      </c>
      <c r="R2110" s="42">
        <f>O2110-Q2110</f>
        <v>0</v>
      </c>
      <c r="S2110" s="42">
        <f>N2110-R2110</f>
        <v>4156.66</v>
      </c>
      <c r="T2110" s="38">
        <v>5000</v>
      </c>
      <c r="U2110" s="14">
        <f>S2110/H2110</f>
        <v>0.42999693794792859</v>
      </c>
      <c r="V2110" s="19"/>
      <c r="W2110" s="19"/>
      <c r="X2110" s="37" t="s">
        <v>3459</v>
      </c>
    </row>
    <row r="2111" spans="1:37" s="3" customFormat="1" ht="16.5" customHeight="1">
      <c r="A2111" s="38">
        <v>1</v>
      </c>
      <c r="B2111" s="39">
        <v>10711</v>
      </c>
      <c r="C2111" s="38">
        <v>10282956</v>
      </c>
      <c r="D2111" s="40" t="s">
        <v>2311</v>
      </c>
      <c r="E2111" s="41">
        <v>9</v>
      </c>
      <c r="F2111" s="38">
        <v>84</v>
      </c>
      <c r="G2111" s="38" t="s">
        <v>23</v>
      </c>
      <c r="H2111" s="42">
        <v>17692.29</v>
      </c>
      <c r="I2111" s="43"/>
      <c r="J2111" s="44">
        <v>43309</v>
      </c>
      <c r="K2111" s="42">
        <v>0</v>
      </c>
      <c r="L2111" s="42">
        <v>10084.61</v>
      </c>
      <c r="M2111" s="44">
        <v>44957</v>
      </c>
      <c r="N2111" s="42">
        <f>H2111-K2111-L2111</f>
        <v>7607.68</v>
      </c>
      <c r="O2111" s="42">
        <v>0</v>
      </c>
      <c r="P2111" s="45">
        <v>0.13</v>
      </c>
      <c r="Q2111" s="42">
        <v>0</v>
      </c>
      <c r="R2111" s="42">
        <v>0</v>
      </c>
      <c r="S2111" s="42">
        <f>N2111-R2111</f>
        <v>7607.68</v>
      </c>
      <c r="T2111" s="38">
        <v>2506</v>
      </c>
      <c r="U2111" s="14">
        <f>S2111/H2111</f>
        <v>0.42999973434756045</v>
      </c>
      <c r="V2111" s="19"/>
      <c r="W2111" s="19"/>
      <c r="X2111" s="37" t="s">
        <v>3457</v>
      </c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</row>
    <row r="2112" spans="1:37" s="3" customFormat="1" ht="16.5" customHeight="1">
      <c r="A2112" s="38">
        <v>6</v>
      </c>
      <c r="B2112" s="39">
        <v>10734</v>
      </c>
      <c r="C2112" s="38">
        <v>10299047</v>
      </c>
      <c r="D2112" s="40" t="s">
        <v>1231</v>
      </c>
      <c r="E2112" s="41">
        <v>5</v>
      </c>
      <c r="F2112" s="38">
        <v>84</v>
      </c>
      <c r="G2112" s="38" t="s">
        <v>23</v>
      </c>
      <c r="H2112" s="42">
        <v>9829.0499999999993</v>
      </c>
      <c r="I2112" s="2"/>
      <c r="J2112" s="44">
        <v>43309</v>
      </c>
      <c r="K2112" s="42">
        <v>0</v>
      </c>
      <c r="L2112" s="42">
        <v>5602.56</v>
      </c>
      <c r="M2112" s="44">
        <v>44957</v>
      </c>
      <c r="N2112" s="42">
        <f>H2112-K2112-L2112</f>
        <v>4226.4899999999989</v>
      </c>
      <c r="O2112" s="42">
        <v>0</v>
      </c>
      <c r="P2112" s="45">
        <v>0.13</v>
      </c>
      <c r="Q2112" s="42">
        <v>0</v>
      </c>
      <c r="R2112" s="42">
        <v>0</v>
      </c>
      <c r="S2112" s="42">
        <f>N2112-R2112</f>
        <v>4226.4899999999989</v>
      </c>
      <c r="T2112" s="38">
        <v>2506</v>
      </c>
      <c r="U2112" s="14">
        <f>S2112/H2112</f>
        <v>0.42999984739115166</v>
      </c>
      <c r="V2112" s="19"/>
      <c r="W2112" s="19"/>
      <c r="X2112" s="37" t="s">
        <v>3460</v>
      </c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</row>
    <row r="2113" spans="1:37" s="3" customFormat="1" ht="16.5" customHeight="1">
      <c r="A2113" s="38">
        <v>430</v>
      </c>
      <c r="B2113" s="39">
        <v>10729</v>
      </c>
      <c r="C2113" s="38">
        <v>10292881</v>
      </c>
      <c r="D2113" s="40" t="s">
        <v>3157</v>
      </c>
      <c r="E2113" s="58">
        <v>50</v>
      </c>
      <c r="F2113" s="38">
        <v>120</v>
      </c>
      <c r="G2113" s="38" t="s">
        <v>21</v>
      </c>
      <c r="H2113" s="42">
        <v>1728</v>
      </c>
      <c r="I2113" s="37"/>
      <c r="J2113" s="44">
        <v>43067</v>
      </c>
      <c r="K2113" s="42">
        <v>0</v>
      </c>
      <c r="L2113" s="42">
        <v>984.96</v>
      </c>
      <c r="M2113" s="44">
        <v>45259</v>
      </c>
      <c r="N2113" s="42">
        <v>743.04</v>
      </c>
      <c r="O2113" s="42">
        <v>0</v>
      </c>
      <c r="P2113" s="45">
        <f>IF(J2113&lt;DATEVALUE("2009-1-1"),3%,13%)</f>
        <v>0.13</v>
      </c>
      <c r="Q2113" s="42">
        <f>IF(P2113=13%,ROUND(O2113/(1+P2113)*P2113,2),ROUND(O2113/(1+0.03)*0.02,2))</f>
        <v>0</v>
      </c>
      <c r="R2113" s="42">
        <f>O2113-Q2113</f>
        <v>0</v>
      </c>
      <c r="S2113" s="42">
        <f>N2113-R2113</f>
        <v>743.04</v>
      </c>
      <c r="T2113" s="38">
        <v>5000</v>
      </c>
      <c r="U2113" s="14">
        <f>S2113/H2113</f>
        <v>0.43</v>
      </c>
      <c r="V2113" s="19"/>
      <c r="W2113" s="19"/>
      <c r="X2113" s="37" t="s">
        <v>3459</v>
      </c>
    </row>
    <row r="2114" spans="1:37" s="3" customFormat="1" ht="16.5" customHeight="1">
      <c r="A2114" s="38">
        <v>434</v>
      </c>
      <c r="B2114" s="39">
        <v>10729</v>
      </c>
      <c r="C2114" s="38">
        <v>10292885</v>
      </c>
      <c r="D2114" s="40" t="s">
        <v>3160</v>
      </c>
      <c r="E2114" s="58">
        <v>280</v>
      </c>
      <c r="F2114" s="38">
        <v>120</v>
      </c>
      <c r="G2114" s="38" t="s">
        <v>21</v>
      </c>
      <c r="H2114" s="42">
        <v>10984.4</v>
      </c>
      <c r="I2114" s="37"/>
      <c r="J2114" s="44">
        <v>43067</v>
      </c>
      <c r="K2114" s="42">
        <v>0</v>
      </c>
      <c r="L2114" s="42">
        <v>6261.08</v>
      </c>
      <c r="M2114" s="44">
        <v>45259</v>
      </c>
      <c r="N2114" s="42">
        <v>4723.32</v>
      </c>
      <c r="O2114" s="42">
        <v>0</v>
      </c>
      <c r="P2114" s="45">
        <f>IF(J2114&lt;DATEVALUE("2009-1-1"),3%,13%)</f>
        <v>0.13</v>
      </c>
      <c r="Q2114" s="42">
        <f>IF(P2114=13%,ROUND(O2114/(1+P2114)*P2114,2),ROUND(O2114/(1+0.03)*0.02,2))</f>
        <v>0</v>
      </c>
      <c r="R2114" s="42">
        <f>O2114-Q2114</f>
        <v>0</v>
      </c>
      <c r="S2114" s="42">
        <f>N2114-R2114</f>
        <v>4723.32</v>
      </c>
      <c r="T2114" s="38">
        <v>5000</v>
      </c>
      <c r="U2114" s="14">
        <f>S2114/H2114</f>
        <v>0.43000254906958957</v>
      </c>
      <c r="V2114" s="19"/>
      <c r="W2114" s="19"/>
      <c r="X2114" s="37" t="s">
        <v>3459</v>
      </c>
    </row>
    <row r="2115" spans="1:37" s="3" customFormat="1" ht="16.5" customHeight="1">
      <c r="A2115" s="38">
        <v>208</v>
      </c>
      <c r="B2115" s="39">
        <v>10743</v>
      </c>
      <c r="C2115" s="38">
        <v>10301065</v>
      </c>
      <c r="D2115" s="40" t="s">
        <v>555</v>
      </c>
      <c r="E2115" s="58">
        <v>31</v>
      </c>
      <c r="F2115" s="38">
        <v>120</v>
      </c>
      <c r="G2115" s="38" t="s">
        <v>21</v>
      </c>
      <c r="H2115" s="42">
        <v>22979.68</v>
      </c>
      <c r="I2115" s="57"/>
      <c r="J2115" s="44">
        <v>43004</v>
      </c>
      <c r="K2115" s="42">
        <v>0</v>
      </c>
      <c r="L2115" s="42">
        <v>13098.3</v>
      </c>
      <c r="M2115" s="44">
        <v>45199</v>
      </c>
      <c r="N2115" s="42">
        <f>H2115-L2115</f>
        <v>9881.380000000001</v>
      </c>
      <c r="O2115" s="42">
        <v>0</v>
      </c>
      <c r="P2115" s="45">
        <v>0.13</v>
      </c>
      <c r="Q2115" s="42">
        <v>0</v>
      </c>
      <c r="R2115" s="42">
        <v>0</v>
      </c>
      <c r="S2115" s="42">
        <f>N2115</f>
        <v>9881.380000000001</v>
      </c>
      <c r="T2115" s="38">
        <v>5000</v>
      </c>
      <c r="U2115" s="14">
        <f>S2115/H2115</f>
        <v>0.43000511756473547</v>
      </c>
      <c r="V2115" s="19"/>
      <c r="W2115" s="19"/>
      <c r="X2115" s="37" t="s">
        <v>3463</v>
      </c>
    </row>
    <row r="2116" spans="1:37" s="3" customFormat="1" ht="16.5" customHeight="1">
      <c r="A2116" s="38">
        <v>350</v>
      </c>
      <c r="B2116" s="39">
        <v>10729</v>
      </c>
      <c r="C2116" s="38">
        <v>10292891</v>
      </c>
      <c r="D2116" s="40" t="s">
        <v>3119</v>
      </c>
      <c r="E2116" s="58">
        <v>2</v>
      </c>
      <c r="F2116" s="38">
        <v>120</v>
      </c>
      <c r="G2116" s="38" t="s">
        <v>21</v>
      </c>
      <c r="H2116" s="42">
        <v>6395.58</v>
      </c>
      <c r="I2116" s="37"/>
      <c r="J2116" s="44">
        <v>43067</v>
      </c>
      <c r="K2116" s="42">
        <v>0</v>
      </c>
      <c r="L2116" s="42">
        <v>3645.42</v>
      </c>
      <c r="M2116" s="44">
        <v>45259</v>
      </c>
      <c r="N2116" s="42">
        <v>2750.16</v>
      </c>
      <c r="O2116" s="42">
        <v>0</v>
      </c>
      <c r="P2116" s="45">
        <f>IF(J2116&lt;DATEVALUE("2009-1-1"),3%,13%)</f>
        <v>0.13</v>
      </c>
      <c r="Q2116" s="42">
        <f>IF(P2116=13%,ROUND(O2116/(1+P2116)*P2116,2),ROUND(O2116/(1+0.03)*0.02,2))</f>
        <v>0</v>
      </c>
      <c r="R2116" s="42">
        <f>O2116-Q2116</f>
        <v>0</v>
      </c>
      <c r="S2116" s="42">
        <f>N2116-R2116</f>
        <v>2750.16</v>
      </c>
      <c r="T2116" s="38">
        <v>2101</v>
      </c>
      <c r="U2116" s="14">
        <f>S2116/H2116</f>
        <v>0.43000947529387479</v>
      </c>
      <c r="V2116" s="19"/>
      <c r="W2116" s="19"/>
      <c r="X2116" s="37" t="s">
        <v>3459</v>
      </c>
    </row>
    <row r="2117" spans="1:37" s="3" customFormat="1" ht="16.5" customHeight="1">
      <c r="A2117" s="38">
        <v>432</v>
      </c>
      <c r="B2117" s="39">
        <v>10729</v>
      </c>
      <c r="C2117" s="38">
        <v>10292883</v>
      </c>
      <c r="D2117" s="40" t="s">
        <v>3158</v>
      </c>
      <c r="E2117" s="58">
        <v>8</v>
      </c>
      <c r="F2117" s="38">
        <v>120</v>
      </c>
      <c r="G2117" s="38" t="s">
        <v>21</v>
      </c>
      <c r="H2117" s="42">
        <v>3064.56</v>
      </c>
      <c r="I2117" s="37"/>
      <c r="J2117" s="44">
        <v>43067</v>
      </c>
      <c r="K2117" s="42">
        <v>0</v>
      </c>
      <c r="L2117" s="42">
        <v>1746.75</v>
      </c>
      <c r="M2117" s="44">
        <v>45259</v>
      </c>
      <c r="N2117" s="42">
        <v>1317.81</v>
      </c>
      <c r="O2117" s="42">
        <v>0</v>
      </c>
      <c r="P2117" s="45">
        <f>IF(J2117&lt;DATEVALUE("2009-1-1"),3%,13%)</f>
        <v>0.13</v>
      </c>
      <c r="Q2117" s="42">
        <f>IF(P2117=13%,ROUND(O2117/(1+P2117)*P2117,2),ROUND(O2117/(1+0.03)*0.02,2))</f>
        <v>0</v>
      </c>
      <c r="R2117" s="42">
        <f>O2117-Q2117</f>
        <v>0</v>
      </c>
      <c r="S2117" s="42">
        <f>N2117-R2117</f>
        <v>1317.81</v>
      </c>
      <c r="T2117" s="38">
        <v>5000</v>
      </c>
      <c r="U2117" s="14">
        <f>S2117/H2117</f>
        <v>0.43001605450700914</v>
      </c>
      <c r="V2117" s="19"/>
      <c r="W2117" s="19"/>
      <c r="X2117" s="37" t="s">
        <v>3459</v>
      </c>
    </row>
    <row r="2118" spans="1:37" s="3" customFormat="1" ht="16.5" customHeight="1">
      <c r="A2118" s="38">
        <v>431</v>
      </c>
      <c r="B2118" s="39">
        <v>10729</v>
      </c>
      <c r="C2118" s="38">
        <v>10292882</v>
      </c>
      <c r="D2118" s="40" t="s">
        <v>170</v>
      </c>
      <c r="E2118" s="58">
        <v>6</v>
      </c>
      <c r="F2118" s="38">
        <v>120</v>
      </c>
      <c r="G2118" s="38" t="s">
        <v>21</v>
      </c>
      <c r="H2118" s="42">
        <v>624.54</v>
      </c>
      <c r="I2118" s="37"/>
      <c r="J2118" s="44">
        <v>43067</v>
      </c>
      <c r="K2118" s="42">
        <v>0</v>
      </c>
      <c r="L2118" s="42">
        <v>355.83</v>
      </c>
      <c r="M2118" s="44">
        <v>45259</v>
      </c>
      <c r="N2118" s="42">
        <v>268.70999999999998</v>
      </c>
      <c r="O2118" s="42">
        <v>0</v>
      </c>
      <c r="P2118" s="45">
        <f>IF(J2118&lt;DATEVALUE("2009-1-1"),3%,13%)</f>
        <v>0.13</v>
      </c>
      <c r="Q2118" s="42">
        <f>IF(P2118=13%,ROUND(O2118/(1+P2118)*P2118,2),ROUND(O2118/(1+0.03)*0.02,2))</f>
        <v>0</v>
      </c>
      <c r="R2118" s="42">
        <f>O2118-Q2118</f>
        <v>0</v>
      </c>
      <c r="S2118" s="42">
        <f>N2118-R2118</f>
        <v>268.70999999999998</v>
      </c>
      <c r="T2118" s="38">
        <v>5000</v>
      </c>
      <c r="U2118" s="14">
        <f>S2118/H2118</f>
        <v>0.43025266596214812</v>
      </c>
      <c r="V2118" s="19"/>
      <c r="W2118" s="19"/>
      <c r="X2118" s="37" t="s">
        <v>3459</v>
      </c>
    </row>
    <row r="2119" spans="1:37" s="3" customFormat="1" ht="16.5" customHeight="1">
      <c r="A2119" s="38">
        <v>85</v>
      </c>
      <c r="B2119" s="39">
        <v>10745</v>
      </c>
      <c r="C2119" s="38">
        <v>10308147</v>
      </c>
      <c r="D2119" s="40" t="s">
        <v>2211</v>
      </c>
      <c r="E2119" s="38">
        <v>15</v>
      </c>
      <c r="F2119" s="38">
        <v>63</v>
      </c>
      <c r="G2119" s="38" t="s">
        <v>23</v>
      </c>
      <c r="H2119" s="42">
        <v>4886.1899999999996</v>
      </c>
      <c r="I2119" s="2"/>
      <c r="J2119" s="44">
        <v>43948</v>
      </c>
      <c r="K2119" s="42">
        <v>0</v>
      </c>
      <c r="L2119" s="42">
        <v>2691.35</v>
      </c>
      <c r="M2119" s="44">
        <v>45077</v>
      </c>
      <c r="N2119" s="42">
        <f>H2119-K2119-L2119</f>
        <v>2194.8399999999997</v>
      </c>
      <c r="O2119" s="42">
        <v>100</v>
      </c>
      <c r="P2119" s="45">
        <v>0.13</v>
      </c>
      <c r="Q2119" s="42">
        <v>11.5</v>
      </c>
      <c r="R2119" s="42">
        <v>88.5</v>
      </c>
      <c r="S2119" s="42">
        <f>N2119-R2119</f>
        <v>2106.3399999999997</v>
      </c>
      <c r="T2119" s="38">
        <v>5000</v>
      </c>
      <c r="U2119" s="14">
        <f>S2119/H2119</f>
        <v>0.43108024861906719</v>
      </c>
      <c r="V2119" s="19"/>
      <c r="W2119" s="19"/>
      <c r="X2119" s="37" t="s">
        <v>3463</v>
      </c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</row>
    <row r="2120" spans="1:37" s="3" customFormat="1" ht="16.5" customHeight="1">
      <c r="A2120" s="38">
        <v>28</v>
      </c>
      <c r="B2120" s="39">
        <v>50101</v>
      </c>
      <c r="C2120" s="38">
        <v>10322128</v>
      </c>
      <c r="D2120" s="40" t="s">
        <v>2069</v>
      </c>
      <c r="E2120" s="38">
        <v>8</v>
      </c>
      <c r="F2120" s="38">
        <v>60</v>
      </c>
      <c r="G2120" s="38" t="s">
        <v>36</v>
      </c>
      <c r="H2120" s="42">
        <v>20711.79</v>
      </c>
      <c r="I2120" s="49"/>
      <c r="J2120" s="44">
        <v>44105</v>
      </c>
      <c r="K2120" s="42">
        <v>345.2</v>
      </c>
      <c r="L2120" s="42">
        <v>10701.14</v>
      </c>
      <c r="M2120" s="44">
        <v>45107</v>
      </c>
      <c r="N2120" s="42">
        <f>H2120-K2120-L2120</f>
        <v>9665.4500000000007</v>
      </c>
      <c r="O2120" s="42">
        <v>800</v>
      </c>
      <c r="P2120" s="45">
        <v>0.13</v>
      </c>
      <c r="Q2120" s="42">
        <v>92.04</v>
      </c>
      <c r="R2120" s="42">
        <v>707.96</v>
      </c>
      <c r="S2120" s="42">
        <f>N2120-R2120</f>
        <v>8957.4900000000016</v>
      </c>
      <c r="T2120" s="38">
        <v>5000</v>
      </c>
      <c r="U2120" s="14">
        <f>S2120/H2120</f>
        <v>0.43248265842788097</v>
      </c>
      <c r="V2120" s="19"/>
      <c r="W2120" s="19"/>
      <c r="X2120" s="37" t="s">
        <v>3477</v>
      </c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</row>
    <row r="2121" spans="1:37" s="3" customFormat="1" ht="16.5" customHeight="1">
      <c r="A2121" s="38">
        <v>126</v>
      </c>
      <c r="B2121" s="39">
        <v>10725</v>
      </c>
      <c r="C2121" s="38">
        <v>10323074</v>
      </c>
      <c r="D2121" s="40" t="s">
        <v>300</v>
      </c>
      <c r="E2121" s="58">
        <v>1</v>
      </c>
      <c r="F2121" s="38">
        <v>60</v>
      </c>
      <c r="G2121" s="38" t="s">
        <v>23</v>
      </c>
      <c r="H2121" s="42">
        <v>3198.46</v>
      </c>
      <c r="I2121" s="57"/>
      <c r="J2121" s="44">
        <v>44165</v>
      </c>
      <c r="K2121" s="42">
        <v>53.31</v>
      </c>
      <c r="L2121" s="42">
        <v>1759.2</v>
      </c>
      <c r="M2121" s="44">
        <v>45199</v>
      </c>
      <c r="N2121" s="42">
        <f>H2121-K2121-L2121</f>
        <v>1385.95</v>
      </c>
      <c r="O2121" s="42">
        <v>0</v>
      </c>
      <c r="P2121" s="45">
        <v>0.13</v>
      </c>
      <c r="Q2121" s="42">
        <v>0</v>
      </c>
      <c r="R2121" s="42">
        <v>0</v>
      </c>
      <c r="S2121" s="42">
        <f>N2121</f>
        <v>1385.95</v>
      </c>
      <c r="T2121" s="38">
        <v>5000</v>
      </c>
      <c r="U2121" s="14">
        <f>S2121/H2121</f>
        <v>0.43331790924382357</v>
      </c>
      <c r="V2121" s="19"/>
      <c r="W2121" s="19"/>
      <c r="X2121" s="37" t="s">
        <v>3459</v>
      </c>
    </row>
    <row r="2122" spans="1:37" s="3" customFormat="1" ht="16.5" customHeight="1">
      <c r="A2122" s="38">
        <v>429</v>
      </c>
      <c r="B2122" s="39">
        <v>10741</v>
      </c>
      <c r="C2122" s="38">
        <v>10323651</v>
      </c>
      <c r="D2122" s="40" t="s">
        <v>2029</v>
      </c>
      <c r="E2122" s="58">
        <v>1</v>
      </c>
      <c r="F2122" s="38">
        <v>60</v>
      </c>
      <c r="G2122" s="38" t="s">
        <v>36</v>
      </c>
      <c r="H2122" s="42">
        <v>40172.82</v>
      </c>
      <c r="I2122" s="37"/>
      <c r="J2122" s="44">
        <v>44196</v>
      </c>
      <c r="K2122" s="42">
        <v>669.55</v>
      </c>
      <c r="L2122" s="42">
        <v>22095.11</v>
      </c>
      <c r="M2122" s="44">
        <v>45210</v>
      </c>
      <c r="N2122" s="42">
        <v>17408.16</v>
      </c>
      <c r="O2122" s="42">
        <v>0</v>
      </c>
      <c r="P2122" s="45">
        <f>IF(J2122&lt;DATEVALUE("2009-1-1"),3%,13%)</f>
        <v>0.13</v>
      </c>
      <c r="Q2122" s="42">
        <f>IF(P2122=13%,ROUND(O2122/(1+P2122)*P2122,2),ROUND(O2122/(1+0.03)*0.02,2))</f>
        <v>0</v>
      </c>
      <c r="R2122" s="42">
        <f>O2122-Q2122</f>
        <v>0</v>
      </c>
      <c r="S2122" s="42">
        <f>N2122-R2122</f>
        <v>17408.16</v>
      </c>
      <c r="T2122" s="38">
        <v>5000</v>
      </c>
      <c r="U2122" s="14">
        <f>S2122/H2122</f>
        <v>0.4333317900012994</v>
      </c>
      <c r="V2122" s="19"/>
      <c r="W2122" s="19"/>
      <c r="X2122" s="37" t="s">
        <v>3462</v>
      </c>
    </row>
    <row r="2123" spans="1:37" s="3" customFormat="1" ht="16.5" customHeight="1">
      <c r="A2123" s="38">
        <v>829</v>
      </c>
      <c r="B2123" s="39">
        <v>10729</v>
      </c>
      <c r="C2123" s="38">
        <v>10324496</v>
      </c>
      <c r="D2123" s="40" t="s">
        <v>1544</v>
      </c>
      <c r="E2123" s="58">
        <v>3</v>
      </c>
      <c r="F2123" s="38">
        <v>60</v>
      </c>
      <c r="G2123" s="38" t="s">
        <v>36</v>
      </c>
      <c r="H2123" s="42">
        <v>24203.08</v>
      </c>
      <c r="I2123" s="37"/>
      <c r="J2123" s="44">
        <v>44227</v>
      </c>
      <c r="K2123" s="42">
        <v>403.38</v>
      </c>
      <c r="L2123" s="42">
        <v>13311.59</v>
      </c>
      <c r="M2123" s="44">
        <v>45259</v>
      </c>
      <c r="N2123" s="42">
        <v>10488.11</v>
      </c>
      <c r="O2123" s="42">
        <v>0</v>
      </c>
      <c r="P2123" s="45">
        <f>IF(J2123&lt;DATEVALUE("2009-1-1"),3%,13%)</f>
        <v>0.13</v>
      </c>
      <c r="Q2123" s="42">
        <f>IF(P2123=13%,ROUND(O2123/(1+P2123)*P2123,2),ROUND(O2123/(1+0.03)*0.02,2))</f>
        <v>0</v>
      </c>
      <c r="R2123" s="42">
        <f>O2123-Q2123</f>
        <v>0</v>
      </c>
      <c r="S2123" s="42">
        <f>N2123-R2123</f>
        <v>10488.11</v>
      </c>
      <c r="T2123" s="38">
        <v>5000</v>
      </c>
      <c r="U2123" s="14">
        <f>S2123/H2123</f>
        <v>0.43333782312003266</v>
      </c>
      <c r="V2123" s="19"/>
      <c r="W2123" s="19"/>
      <c r="X2123" s="37" t="s">
        <v>3459</v>
      </c>
    </row>
    <row r="2124" spans="1:37" s="3" customFormat="1" ht="16.5" customHeight="1">
      <c r="A2124" s="38">
        <v>9</v>
      </c>
      <c r="B2124" s="39">
        <v>10712</v>
      </c>
      <c r="C2124" s="38">
        <v>10321869</v>
      </c>
      <c r="D2124" s="40" t="s">
        <v>1190</v>
      </c>
      <c r="E2124" s="38">
        <v>1</v>
      </c>
      <c r="F2124" s="38">
        <v>60</v>
      </c>
      <c r="G2124" s="38" t="s">
        <v>23</v>
      </c>
      <c r="H2124" s="42">
        <v>4055.69</v>
      </c>
      <c r="I2124" s="53"/>
      <c r="J2124" s="44">
        <v>44104</v>
      </c>
      <c r="K2124" s="42">
        <v>67.59</v>
      </c>
      <c r="L2124" s="42">
        <v>2230.5300000000002</v>
      </c>
      <c r="M2124" s="44">
        <v>45138</v>
      </c>
      <c r="N2124" s="42">
        <f>H2124-K2124-L2124</f>
        <v>1757.5699999999997</v>
      </c>
      <c r="O2124" s="42">
        <v>0</v>
      </c>
      <c r="P2124" s="45">
        <v>0.13</v>
      </c>
      <c r="Q2124" s="42">
        <v>0</v>
      </c>
      <c r="R2124" s="42">
        <v>0</v>
      </c>
      <c r="S2124" s="42">
        <v>1757.57</v>
      </c>
      <c r="T2124" s="38">
        <v>5000</v>
      </c>
      <c r="U2124" s="14">
        <f>S2124/H2124</f>
        <v>0.43335905850792339</v>
      </c>
      <c r="V2124" s="19"/>
      <c r="W2124" s="19"/>
      <c r="X2124" s="37" t="s">
        <v>3458</v>
      </c>
    </row>
    <row r="2125" spans="1:37" s="3" customFormat="1" ht="16.5" customHeight="1">
      <c r="A2125" s="38">
        <v>23</v>
      </c>
      <c r="B2125" s="39">
        <v>10749</v>
      </c>
      <c r="C2125" s="38">
        <v>10301243</v>
      </c>
      <c r="D2125" s="40" t="s">
        <v>2396</v>
      </c>
      <c r="E2125" s="38">
        <v>45</v>
      </c>
      <c r="F2125" s="38">
        <v>72</v>
      </c>
      <c r="G2125" s="38" t="s">
        <v>23</v>
      </c>
      <c r="H2125" s="42">
        <v>2439.9</v>
      </c>
      <c r="I2125" s="2"/>
      <c r="J2125" s="44">
        <v>43674</v>
      </c>
      <c r="K2125" s="42">
        <v>0</v>
      </c>
      <c r="L2125" s="42">
        <v>1379.18</v>
      </c>
      <c r="M2125" s="44">
        <v>45046</v>
      </c>
      <c r="N2125" s="42">
        <f>H2125-K2125-L2125</f>
        <v>1060.72</v>
      </c>
      <c r="O2125" s="42">
        <v>0</v>
      </c>
      <c r="P2125" s="45">
        <v>0.13</v>
      </c>
      <c r="Q2125" s="42">
        <v>0</v>
      </c>
      <c r="R2125" s="42">
        <v>0</v>
      </c>
      <c r="S2125" s="42">
        <v>1060.72</v>
      </c>
      <c r="T2125" s="38">
        <v>5000</v>
      </c>
      <c r="U2125" s="14">
        <f>S2125/H2125</f>
        <v>0.43473912865281361</v>
      </c>
      <c r="V2125" s="19"/>
      <c r="W2125" s="19"/>
      <c r="X2125" s="37" t="s">
        <v>3473</v>
      </c>
    </row>
    <row r="2126" spans="1:37" s="3" customFormat="1" ht="16.5" customHeight="1">
      <c r="A2126" s="38">
        <v>20</v>
      </c>
      <c r="B2126" s="39">
        <v>10749</v>
      </c>
      <c r="C2126" s="38">
        <v>10301152</v>
      </c>
      <c r="D2126" s="40" t="s">
        <v>2397</v>
      </c>
      <c r="E2126" s="38">
        <v>100</v>
      </c>
      <c r="F2126" s="38">
        <v>72</v>
      </c>
      <c r="G2126" s="38" t="s">
        <v>23</v>
      </c>
      <c r="H2126" s="42">
        <v>6630</v>
      </c>
      <c r="I2126" s="2"/>
      <c r="J2126" s="44">
        <v>43674</v>
      </c>
      <c r="K2126" s="42">
        <v>0</v>
      </c>
      <c r="L2126" s="42">
        <v>3747.66</v>
      </c>
      <c r="M2126" s="44">
        <v>45046</v>
      </c>
      <c r="N2126" s="42">
        <f>H2126-K2126-L2126</f>
        <v>2882.34</v>
      </c>
      <c r="O2126" s="42">
        <v>0</v>
      </c>
      <c r="P2126" s="45">
        <v>0.13</v>
      </c>
      <c r="Q2126" s="42">
        <v>0</v>
      </c>
      <c r="R2126" s="42">
        <v>0</v>
      </c>
      <c r="S2126" s="42">
        <v>2882.34</v>
      </c>
      <c r="T2126" s="38">
        <v>5000</v>
      </c>
      <c r="U2126" s="14">
        <f>S2126/H2126</f>
        <v>0.43474208144796384</v>
      </c>
      <c r="V2126" s="19"/>
      <c r="W2126" s="19"/>
      <c r="X2126" s="37" t="s">
        <v>3473</v>
      </c>
    </row>
    <row r="2127" spans="1:37" s="3" customFormat="1" ht="16.5" customHeight="1">
      <c r="A2127" s="38">
        <v>19</v>
      </c>
      <c r="B2127" s="39">
        <v>10749</v>
      </c>
      <c r="C2127" s="38">
        <v>10301150</v>
      </c>
      <c r="D2127" s="40" t="s">
        <v>2396</v>
      </c>
      <c r="E2127" s="38">
        <v>80</v>
      </c>
      <c r="F2127" s="38">
        <v>72</v>
      </c>
      <c r="G2127" s="38" t="s">
        <v>23</v>
      </c>
      <c r="H2127" s="42">
        <v>4337.6000000000004</v>
      </c>
      <c r="I2127" s="2"/>
      <c r="J2127" s="44">
        <v>43674</v>
      </c>
      <c r="K2127" s="42">
        <v>0</v>
      </c>
      <c r="L2127" s="42">
        <v>2451.8000000000002</v>
      </c>
      <c r="M2127" s="44">
        <v>45046</v>
      </c>
      <c r="N2127" s="42">
        <f>H2127-K2127-L2127</f>
        <v>1885.8000000000002</v>
      </c>
      <c r="O2127" s="42">
        <v>0</v>
      </c>
      <c r="P2127" s="45">
        <v>0.13</v>
      </c>
      <c r="Q2127" s="42">
        <v>0</v>
      </c>
      <c r="R2127" s="42">
        <v>0</v>
      </c>
      <c r="S2127" s="42">
        <v>1885.8</v>
      </c>
      <c r="T2127" s="38">
        <v>5000</v>
      </c>
      <c r="U2127" s="14">
        <f>S2127/H2127</f>
        <v>0.43475654739948355</v>
      </c>
      <c r="V2127" s="19"/>
      <c r="W2127" s="19"/>
      <c r="X2127" s="37" t="s">
        <v>3473</v>
      </c>
    </row>
    <row r="2128" spans="1:37" s="3" customFormat="1" ht="16.5" customHeight="1">
      <c r="A2128" s="38">
        <v>24</v>
      </c>
      <c r="B2128" s="39">
        <v>10749</v>
      </c>
      <c r="C2128" s="38">
        <v>10301244</v>
      </c>
      <c r="D2128" s="40" t="s">
        <v>2397</v>
      </c>
      <c r="E2128" s="38">
        <v>55</v>
      </c>
      <c r="F2128" s="38">
        <v>72</v>
      </c>
      <c r="G2128" s="38" t="s">
        <v>23</v>
      </c>
      <c r="H2128" s="42">
        <v>3646.5</v>
      </c>
      <c r="I2128" s="2"/>
      <c r="J2128" s="44">
        <v>43674</v>
      </c>
      <c r="K2128" s="42">
        <v>0</v>
      </c>
      <c r="L2128" s="42">
        <v>2061.13</v>
      </c>
      <c r="M2128" s="44">
        <v>45046</v>
      </c>
      <c r="N2128" s="42">
        <f>H2128-K2128-L2128</f>
        <v>1585.37</v>
      </c>
      <c r="O2128" s="42">
        <v>0</v>
      </c>
      <c r="P2128" s="45">
        <v>0.13</v>
      </c>
      <c r="Q2128" s="42">
        <v>0</v>
      </c>
      <c r="R2128" s="42">
        <v>0</v>
      </c>
      <c r="S2128" s="42">
        <v>1585.37</v>
      </c>
      <c r="T2128" s="38">
        <v>5000</v>
      </c>
      <c r="U2128" s="14">
        <f>S2128/H2128</f>
        <v>0.43476484300013707</v>
      </c>
      <c r="V2128" s="19"/>
      <c r="W2128" s="19"/>
      <c r="X2128" s="37" t="s">
        <v>3473</v>
      </c>
    </row>
    <row r="2129" spans="1:37" s="3" customFormat="1" ht="16.5" customHeight="1">
      <c r="A2129" s="38">
        <v>97</v>
      </c>
      <c r="B2129" s="39">
        <v>50099</v>
      </c>
      <c r="C2129" s="38">
        <v>10297425</v>
      </c>
      <c r="D2129" s="40" t="s">
        <v>806</v>
      </c>
      <c r="E2129" s="38">
        <v>2</v>
      </c>
      <c r="F2129" s="38">
        <v>75</v>
      </c>
      <c r="G2129" s="38" t="s">
        <v>23</v>
      </c>
      <c r="H2129" s="42">
        <v>6495.72</v>
      </c>
      <c r="I2129" s="2"/>
      <c r="J2129" s="44">
        <v>43582</v>
      </c>
      <c r="K2129" s="42">
        <v>0</v>
      </c>
      <c r="L2129" s="42">
        <v>3651.05</v>
      </c>
      <c r="M2129" s="44">
        <v>45016</v>
      </c>
      <c r="N2129" s="42">
        <f>H2129-K2129-L2129</f>
        <v>2844.67</v>
      </c>
      <c r="O2129" s="42">
        <v>20</v>
      </c>
      <c r="P2129" s="45">
        <v>0.13</v>
      </c>
      <c r="Q2129" s="42">
        <v>2.2999999999999998</v>
      </c>
      <c r="R2129" s="42">
        <v>17.7</v>
      </c>
      <c r="S2129" s="42">
        <v>2826.97</v>
      </c>
      <c r="T2129" s="38">
        <v>2105</v>
      </c>
      <c r="U2129" s="14">
        <f>S2129/H2129</f>
        <v>0.43520502731029043</v>
      </c>
      <c r="V2129" s="19"/>
      <c r="W2129" s="19"/>
      <c r="X2129" s="37" t="s">
        <v>3468</v>
      </c>
    </row>
    <row r="2130" spans="1:37" s="3" customFormat="1" ht="16.5" customHeight="1">
      <c r="A2130" s="38">
        <v>205</v>
      </c>
      <c r="B2130" s="39">
        <v>10741</v>
      </c>
      <c r="C2130" s="38">
        <v>10282230</v>
      </c>
      <c r="D2130" s="40" t="s">
        <v>2024</v>
      </c>
      <c r="E2130" s="38">
        <v>10</v>
      </c>
      <c r="F2130" s="38">
        <v>62</v>
      </c>
      <c r="G2130" s="38" t="s">
        <v>23</v>
      </c>
      <c r="H2130" s="42">
        <v>4693.04</v>
      </c>
      <c r="I2130" s="49"/>
      <c r="J2130" s="44">
        <v>43977</v>
      </c>
      <c r="K2130" s="42">
        <v>0</v>
      </c>
      <c r="L2130" s="42">
        <v>2645.94</v>
      </c>
      <c r="M2130" s="44">
        <v>45107</v>
      </c>
      <c r="N2130" s="42">
        <f>H2130-K2130-L2130</f>
        <v>2047.1</v>
      </c>
      <c r="O2130" s="42">
        <v>0</v>
      </c>
      <c r="P2130" s="45">
        <v>0.13</v>
      </c>
      <c r="Q2130" s="42">
        <v>0</v>
      </c>
      <c r="R2130" s="42">
        <v>0</v>
      </c>
      <c r="S2130" s="42">
        <f>N2130-R2130</f>
        <v>2047.1</v>
      </c>
      <c r="T2130" s="38">
        <v>5000</v>
      </c>
      <c r="U2130" s="14">
        <f>S2130/H2130</f>
        <v>0.43619913744609035</v>
      </c>
      <c r="V2130" s="19"/>
      <c r="W2130" s="19"/>
      <c r="X2130" s="37" t="s">
        <v>3462</v>
      </c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</row>
    <row r="2131" spans="1:37" s="3" customFormat="1" ht="16.5" customHeight="1">
      <c r="A2131" s="38">
        <v>90</v>
      </c>
      <c r="B2131" s="39">
        <v>10732</v>
      </c>
      <c r="C2131" s="38">
        <v>10320814</v>
      </c>
      <c r="D2131" s="40" t="s">
        <v>421</v>
      </c>
      <c r="E2131" s="58">
        <v>400</v>
      </c>
      <c r="F2131" s="38">
        <v>120</v>
      </c>
      <c r="G2131" s="38" t="s">
        <v>21</v>
      </c>
      <c r="H2131" s="42">
        <v>22240</v>
      </c>
      <c r="I2131" s="57"/>
      <c r="J2131" s="44">
        <v>43034</v>
      </c>
      <c r="K2131" s="42">
        <v>0</v>
      </c>
      <c r="L2131" s="42">
        <v>12500.84</v>
      </c>
      <c r="M2131" s="44">
        <v>45199</v>
      </c>
      <c r="N2131" s="42">
        <f>H2131-L2131</f>
        <v>9739.16</v>
      </c>
      <c r="O2131" s="42">
        <v>0</v>
      </c>
      <c r="P2131" s="45">
        <v>0.13</v>
      </c>
      <c r="Q2131" s="42">
        <v>0</v>
      </c>
      <c r="R2131" s="42">
        <v>0</v>
      </c>
      <c r="S2131" s="42">
        <f>N2131</f>
        <v>9739.16</v>
      </c>
      <c r="T2131" s="38">
        <v>5000</v>
      </c>
      <c r="U2131" s="14">
        <f>S2131/H2131</f>
        <v>0.43791187050359709</v>
      </c>
      <c r="V2131" s="19"/>
      <c r="W2131" s="19"/>
      <c r="X2131" s="37" t="s">
        <v>3460</v>
      </c>
    </row>
    <row r="2132" spans="1:37" s="3" customFormat="1" ht="16.5" customHeight="1">
      <c r="A2132" s="38">
        <v>375</v>
      </c>
      <c r="B2132" s="39">
        <v>10741</v>
      </c>
      <c r="C2132" s="38">
        <v>10319380</v>
      </c>
      <c r="D2132" s="40" t="s">
        <v>493</v>
      </c>
      <c r="E2132" s="58">
        <v>1</v>
      </c>
      <c r="F2132" s="38">
        <v>120</v>
      </c>
      <c r="G2132" s="38" t="s">
        <v>279</v>
      </c>
      <c r="H2132" s="42">
        <v>28514.04</v>
      </c>
      <c r="I2132" s="57"/>
      <c r="J2132" s="44">
        <v>43034</v>
      </c>
      <c r="K2132" s="42">
        <v>0</v>
      </c>
      <c r="L2132" s="42">
        <v>16027.37</v>
      </c>
      <c r="M2132" s="44">
        <v>45199</v>
      </c>
      <c r="N2132" s="42">
        <f>H2132-K2132-L2132</f>
        <v>12486.67</v>
      </c>
      <c r="O2132" s="42">
        <v>0</v>
      </c>
      <c r="P2132" s="45">
        <v>0.13</v>
      </c>
      <c r="Q2132" s="42">
        <v>0</v>
      </c>
      <c r="R2132" s="42">
        <v>0</v>
      </c>
      <c r="S2132" s="42">
        <v>12486.67</v>
      </c>
      <c r="T2132" s="38">
        <v>1802</v>
      </c>
      <c r="U2132" s="14">
        <f>S2132/H2132</f>
        <v>0.43791304213643523</v>
      </c>
      <c r="V2132" s="19"/>
      <c r="W2132" s="19"/>
      <c r="X2132" s="37" t="s">
        <v>3462</v>
      </c>
    </row>
    <row r="2133" spans="1:37" s="3" customFormat="1" ht="16.5" customHeight="1">
      <c r="A2133" s="38">
        <v>179</v>
      </c>
      <c r="B2133" s="39">
        <v>10800</v>
      </c>
      <c r="C2133" s="38">
        <v>10313892</v>
      </c>
      <c r="D2133" s="40" t="s">
        <v>2741</v>
      </c>
      <c r="E2133" s="38">
        <v>500</v>
      </c>
      <c r="F2133" s="38">
        <v>75</v>
      </c>
      <c r="G2133" s="38" t="s">
        <v>23</v>
      </c>
      <c r="H2133" s="42">
        <v>15230</v>
      </c>
      <c r="I2133" s="2"/>
      <c r="J2133" s="44">
        <v>43582</v>
      </c>
      <c r="K2133" s="42">
        <v>0</v>
      </c>
      <c r="L2133" s="42">
        <v>8560.5300000000007</v>
      </c>
      <c r="M2133" s="44">
        <v>45016</v>
      </c>
      <c r="N2133" s="42">
        <f>H2133-K2133-L2133</f>
        <v>6669.4699999999993</v>
      </c>
      <c r="O2133" s="42">
        <v>0</v>
      </c>
      <c r="P2133" s="45">
        <v>0.13</v>
      </c>
      <c r="Q2133" s="42">
        <v>0</v>
      </c>
      <c r="R2133" s="42">
        <v>0</v>
      </c>
      <c r="S2133" s="42">
        <f>N2133-R2133</f>
        <v>6669.4699999999993</v>
      </c>
      <c r="T2133" s="38">
        <v>2505</v>
      </c>
      <c r="U2133" s="14">
        <f>S2133/H2133</f>
        <v>0.43791661195009846</v>
      </c>
      <c r="V2133" s="19"/>
      <c r="W2133" s="19"/>
      <c r="X2133" s="37" t="s">
        <v>3465</v>
      </c>
    </row>
    <row r="2134" spans="1:37" s="3" customFormat="1" ht="16.5" customHeight="1">
      <c r="A2134" s="38">
        <v>357</v>
      </c>
      <c r="B2134" s="39">
        <v>10741</v>
      </c>
      <c r="C2134" s="38">
        <v>10281819</v>
      </c>
      <c r="D2134" s="40" t="s">
        <v>493</v>
      </c>
      <c r="E2134" s="58">
        <v>1</v>
      </c>
      <c r="F2134" s="38">
        <v>120</v>
      </c>
      <c r="G2134" s="38" t="s">
        <v>262</v>
      </c>
      <c r="H2134" s="42">
        <v>47685.96</v>
      </c>
      <c r="I2134" s="57"/>
      <c r="J2134" s="44">
        <v>43034</v>
      </c>
      <c r="K2134" s="42">
        <v>0</v>
      </c>
      <c r="L2134" s="42">
        <v>26803.34</v>
      </c>
      <c r="M2134" s="44">
        <v>45199</v>
      </c>
      <c r="N2134" s="42">
        <f>H2134-K2134-L2134</f>
        <v>20882.62</v>
      </c>
      <c r="O2134" s="42">
        <v>0</v>
      </c>
      <c r="P2134" s="45">
        <v>0.13</v>
      </c>
      <c r="Q2134" s="42">
        <v>0</v>
      </c>
      <c r="R2134" s="42">
        <v>0</v>
      </c>
      <c r="S2134" s="42">
        <v>20882.62</v>
      </c>
      <c r="T2134" s="38">
        <v>5000</v>
      </c>
      <c r="U2134" s="14">
        <f>S2134/H2134</f>
        <v>0.43791967279257876</v>
      </c>
      <c r="V2134" s="19"/>
      <c r="W2134" s="19"/>
      <c r="X2134" s="37" t="s">
        <v>3462</v>
      </c>
    </row>
    <row r="2135" spans="1:37" s="3" customFormat="1" ht="16.5" customHeight="1">
      <c r="A2135" s="38">
        <v>91</v>
      </c>
      <c r="B2135" s="39">
        <v>10732</v>
      </c>
      <c r="C2135" s="38">
        <v>10320815</v>
      </c>
      <c r="D2135" s="40" t="s">
        <v>422</v>
      </c>
      <c r="E2135" s="58">
        <v>500</v>
      </c>
      <c r="F2135" s="38">
        <v>120</v>
      </c>
      <c r="G2135" s="38" t="s">
        <v>21</v>
      </c>
      <c r="H2135" s="42">
        <v>27800</v>
      </c>
      <c r="I2135" s="57"/>
      <c r="J2135" s="44">
        <v>43034</v>
      </c>
      <c r="K2135" s="42">
        <v>0</v>
      </c>
      <c r="L2135" s="42">
        <v>15625.81</v>
      </c>
      <c r="M2135" s="44">
        <v>45199</v>
      </c>
      <c r="N2135" s="42">
        <f>H2135-L2135</f>
        <v>12174.19</v>
      </c>
      <c r="O2135" s="42">
        <v>0</v>
      </c>
      <c r="P2135" s="45">
        <v>0.13</v>
      </c>
      <c r="Q2135" s="42">
        <v>0</v>
      </c>
      <c r="R2135" s="42">
        <v>0</v>
      </c>
      <c r="S2135" s="42">
        <f>N2135</f>
        <v>12174.19</v>
      </c>
      <c r="T2135" s="38">
        <v>5000</v>
      </c>
      <c r="U2135" s="14">
        <f>S2135/H2135</f>
        <v>0.43792050359712231</v>
      </c>
      <c r="V2135" s="19"/>
      <c r="W2135" s="19"/>
      <c r="X2135" s="37" t="s">
        <v>3460</v>
      </c>
    </row>
    <row r="2136" spans="1:37" s="3" customFormat="1" ht="16.5" customHeight="1">
      <c r="A2136" s="38">
        <v>394</v>
      </c>
      <c r="B2136" s="39">
        <v>10736</v>
      </c>
      <c r="C2136" s="38">
        <v>10284241</v>
      </c>
      <c r="D2136" s="40" t="s">
        <v>1344</v>
      </c>
      <c r="E2136" s="38">
        <v>14</v>
      </c>
      <c r="F2136" s="38">
        <v>120</v>
      </c>
      <c r="G2136" s="38" t="s">
        <v>21</v>
      </c>
      <c r="H2136" s="42">
        <v>32068.400000000001</v>
      </c>
      <c r="I2136" s="55"/>
      <c r="J2136" s="44">
        <v>42976</v>
      </c>
      <c r="K2136" s="42">
        <v>0</v>
      </c>
      <c r="L2136" s="42">
        <v>18024.939999999999</v>
      </c>
      <c r="M2136" s="44">
        <v>45138</v>
      </c>
      <c r="N2136" s="42">
        <f>H2136-K2136-L2136</f>
        <v>14043.460000000003</v>
      </c>
      <c r="O2136" s="42">
        <v>0</v>
      </c>
      <c r="P2136" s="45">
        <v>0.13</v>
      </c>
      <c r="Q2136" s="42">
        <v>0</v>
      </c>
      <c r="R2136" s="42">
        <v>0</v>
      </c>
      <c r="S2136" s="42">
        <v>14043.46</v>
      </c>
      <c r="T2136" s="38">
        <v>5000</v>
      </c>
      <c r="U2136" s="14">
        <f>S2136/H2136</f>
        <v>0.43792206658267946</v>
      </c>
      <c r="V2136" s="19"/>
      <c r="W2136" s="19"/>
      <c r="X2136" s="37" t="s">
        <v>3461</v>
      </c>
    </row>
    <row r="2137" spans="1:37" s="3" customFormat="1" ht="16.5" customHeight="1">
      <c r="A2137" s="38">
        <v>355</v>
      </c>
      <c r="B2137" s="39">
        <v>40704</v>
      </c>
      <c r="C2137" s="38">
        <v>10303201</v>
      </c>
      <c r="D2137" s="40" t="s">
        <v>875</v>
      </c>
      <c r="E2137" s="58">
        <v>16</v>
      </c>
      <c r="F2137" s="38">
        <v>120</v>
      </c>
      <c r="G2137" s="38" t="s">
        <v>21</v>
      </c>
      <c r="H2137" s="42">
        <v>1982.7</v>
      </c>
      <c r="I2137" s="57"/>
      <c r="J2137" s="44">
        <v>43034</v>
      </c>
      <c r="K2137" s="42">
        <v>0</v>
      </c>
      <c r="L2137" s="42">
        <v>1114.43</v>
      </c>
      <c r="M2137" s="44">
        <v>45199</v>
      </c>
      <c r="N2137" s="42">
        <f>H2137-K2137-L2137</f>
        <v>868.27</v>
      </c>
      <c r="O2137" s="42">
        <v>0</v>
      </c>
      <c r="P2137" s="45">
        <v>0.13</v>
      </c>
      <c r="Q2137" s="42">
        <v>0</v>
      </c>
      <c r="R2137" s="42">
        <v>0</v>
      </c>
      <c r="S2137" s="42">
        <f>N2137-R2137</f>
        <v>868.27</v>
      </c>
      <c r="T2137" s="38">
        <v>5000</v>
      </c>
      <c r="U2137" s="14">
        <f>S2137/H2137</f>
        <v>0.43792303424622986</v>
      </c>
      <c r="V2137" s="19"/>
      <c r="W2137" s="19"/>
      <c r="X2137" s="37" t="s">
        <v>3463</v>
      </c>
    </row>
    <row r="2138" spans="1:37" s="3" customFormat="1" ht="16.5" customHeight="1">
      <c r="A2138" s="38">
        <v>356</v>
      </c>
      <c r="B2138" s="39">
        <v>40704</v>
      </c>
      <c r="C2138" s="38">
        <v>10303202</v>
      </c>
      <c r="D2138" s="40" t="s">
        <v>876</v>
      </c>
      <c r="E2138" s="58">
        <v>30</v>
      </c>
      <c r="F2138" s="38">
        <v>120</v>
      </c>
      <c r="G2138" s="38" t="s">
        <v>21</v>
      </c>
      <c r="H2138" s="42">
        <v>1979.88</v>
      </c>
      <c r="I2138" s="57"/>
      <c r="J2138" s="44">
        <v>43034</v>
      </c>
      <c r="K2138" s="42">
        <v>0</v>
      </c>
      <c r="L2138" s="42">
        <v>1112.8399999999999</v>
      </c>
      <c r="M2138" s="44">
        <v>45199</v>
      </c>
      <c r="N2138" s="42">
        <f>H2138-K2138-L2138</f>
        <v>867.04000000000019</v>
      </c>
      <c r="O2138" s="42">
        <v>0</v>
      </c>
      <c r="P2138" s="45">
        <v>0.13</v>
      </c>
      <c r="Q2138" s="42">
        <v>0</v>
      </c>
      <c r="R2138" s="42">
        <v>0</v>
      </c>
      <c r="S2138" s="42">
        <f>N2138-R2138</f>
        <v>867.04000000000019</v>
      </c>
      <c r="T2138" s="38">
        <v>5000</v>
      </c>
      <c r="U2138" s="14">
        <f>S2138/H2138</f>
        <v>0.43792553084025304</v>
      </c>
      <c r="V2138" s="19"/>
      <c r="W2138" s="19"/>
      <c r="X2138" s="37" t="s">
        <v>3463</v>
      </c>
    </row>
    <row r="2139" spans="1:37" s="3" customFormat="1" ht="16.5" customHeight="1">
      <c r="A2139" s="38">
        <v>31</v>
      </c>
      <c r="B2139" s="39">
        <v>10736</v>
      </c>
      <c r="C2139" s="38">
        <v>10283029</v>
      </c>
      <c r="D2139" s="40" t="s">
        <v>1847</v>
      </c>
      <c r="E2139" s="31">
        <v>2</v>
      </c>
      <c r="F2139" s="38">
        <v>62</v>
      </c>
      <c r="G2139" s="38" t="s">
        <v>23</v>
      </c>
      <c r="H2139" s="42">
        <v>7567.18</v>
      </c>
      <c r="I2139" s="49"/>
      <c r="J2139" s="44">
        <v>43977</v>
      </c>
      <c r="K2139" s="42">
        <v>0</v>
      </c>
      <c r="L2139" s="42">
        <v>4243.47</v>
      </c>
      <c r="M2139" s="44">
        <v>45107</v>
      </c>
      <c r="N2139" s="42">
        <f>H2139-K2139-L2139</f>
        <v>3323.71</v>
      </c>
      <c r="O2139" s="42">
        <v>0</v>
      </c>
      <c r="P2139" s="45">
        <v>0.13</v>
      </c>
      <c r="Q2139" s="42">
        <v>0</v>
      </c>
      <c r="R2139" s="42">
        <v>0</v>
      </c>
      <c r="S2139" s="42">
        <f>N2139-R2139</f>
        <v>3323.71</v>
      </c>
      <c r="T2139" s="38">
        <v>2109</v>
      </c>
      <c r="U2139" s="14">
        <f>S2139/H2139</f>
        <v>0.43922703041291472</v>
      </c>
      <c r="V2139" s="19"/>
      <c r="W2139" s="19"/>
      <c r="X2139" s="37" t="s">
        <v>3461</v>
      </c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</row>
    <row r="2140" spans="1:37" s="3" customFormat="1" ht="16.5" customHeight="1">
      <c r="A2140" s="38">
        <v>30</v>
      </c>
      <c r="B2140" s="39">
        <v>10736</v>
      </c>
      <c r="C2140" s="38">
        <v>10283028</v>
      </c>
      <c r="D2140" s="40" t="s">
        <v>816</v>
      </c>
      <c r="E2140" s="31">
        <v>4</v>
      </c>
      <c r="F2140" s="38">
        <v>62</v>
      </c>
      <c r="G2140" s="38" t="s">
        <v>23</v>
      </c>
      <c r="H2140" s="42">
        <v>10392.31</v>
      </c>
      <c r="I2140" s="49"/>
      <c r="J2140" s="44">
        <v>43977</v>
      </c>
      <c r="K2140" s="42">
        <v>0</v>
      </c>
      <c r="L2140" s="42">
        <v>5827.57</v>
      </c>
      <c r="M2140" s="44">
        <v>45107</v>
      </c>
      <c r="N2140" s="42">
        <f>H2140-K2140-L2140</f>
        <v>4564.74</v>
      </c>
      <c r="O2140" s="42">
        <v>0</v>
      </c>
      <c r="P2140" s="45">
        <v>0.13</v>
      </c>
      <c r="Q2140" s="42">
        <v>0</v>
      </c>
      <c r="R2140" s="42">
        <v>0</v>
      </c>
      <c r="S2140" s="42">
        <f>N2140-R2140</f>
        <v>4564.74</v>
      </c>
      <c r="T2140" s="38">
        <v>2109</v>
      </c>
      <c r="U2140" s="14">
        <f>S2140/H2140</f>
        <v>0.43924209343254772</v>
      </c>
      <c r="V2140" s="19"/>
      <c r="W2140" s="19"/>
      <c r="X2140" s="37" t="s">
        <v>3461</v>
      </c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</row>
    <row r="2141" spans="1:37" s="3" customFormat="1" ht="16.5" customHeight="1">
      <c r="A2141" s="38">
        <v>181</v>
      </c>
      <c r="B2141" s="39">
        <v>10741</v>
      </c>
      <c r="C2141" s="38">
        <v>10282232</v>
      </c>
      <c r="D2141" s="40" t="s">
        <v>2014</v>
      </c>
      <c r="E2141" s="38">
        <v>1</v>
      </c>
      <c r="F2141" s="38">
        <v>62</v>
      </c>
      <c r="G2141" s="38" t="s">
        <v>23</v>
      </c>
      <c r="H2141" s="42">
        <v>4875.7700000000004</v>
      </c>
      <c r="I2141" s="49"/>
      <c r="J2141" s="44">
        <v>43977</v>
      </c>
      <c r="K2141" s="42">
        <v>0</v>
      </c>
      <c r="L2141" s="42">
        <v>2734.09</v>
      </c>
      <c r="M2141" s="44">
        <v>45107</v>
      </c>
      <c r="N2141" s="42">
        <f>H2141-K2141-L2141</f>
        <v>2141.6800000000003</v>
      </c>
      <c r="O2141" s="42">
        <v>0</v>
      </c>
      <c r="P2141" s="45">
        <v>0.13</v>
      </c>
      <c r="Q2141" s="42">
        <v>0</v>
      </c>
      <c r="R2141" s="42">
        <v>0</v>
      </c>
      <c r="S2141" s="42">
        <f>N2141-R2141</f>
        <v>2141.6800000000003</v>
      </c>
      <c r="T2141" s="38">
        <v>1602</v>
      </c>
      <c r="U2141" s="14">
        <f>S2141/H2141</f>
        <v>0.43924959544851377</v>
      </c>
      <c r="V2141" s="19"/>
      <c r="W2141" s="19"/>
      <c r="X2141" s="37" t="s">
        <v>3462</v>
      </c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</row>
    <row r="2142" spans="1:37" s="3" customFormat="1" ht="16.5" customHeight="1">
      <c r="A2142" s="38">
        <v>1158</v>
      </c>
      <c r="B2142" s="39">
        <v>10800</v>
      </c>
      <c r="C2142" s="38">
        <v>10315996</v>
      </c>
      <c r="D2142" s="40" t="s">
        <v>1201</v>
      </c>
      <c r="E2142" s="58">
        <v>1</v>
      </c>
      <c r="F2142" s="38">
        <v>120</v>
      </c>
      <c r="G2142" s="38" t="s">
        <v>21</v>
      </c>
      <c r="H2142" s="42">
        <v>5000</v>
      </c>
      <c r="I2142" s="61"/>
      <c r="J2142" s="44">
        <v>43216</v>
      </c>
      <c r="K2142" s="42">
        <v>0</v>
      </c>
      <c r="L2142" s="42">
        <v>2691.73</v>
      </c>
      <c r="M2142" s="44">
        <v>45281</v>
      </c>
      <c r="N2142" s="42">
        <v>2308.27</v>
      </c>
      <c r="O2142" s="42">
        <v>117.31</v>
      </c>
      <c r="P2142" s="45">
        <f>IF(J2142&lt;DATEVALUE("2009-1-1"),3%,13%)</f>
        <v>0.13</v>
      </c>
      <c r="Q2142" s="42">
        <f>IF(P2142=13%,ROUND(O2142/(1+P2142)*P2142,2),ROUND(O2142/(1+0.03)*0.02,2))</f>
        <v>13.5</v>
      </c>
      <c r="R2142" s="42">
        <f>O2142-Q2142</f>
        <v>103.81</v>
      </c>
      <c r="S2142" s="42">
        <f>N2142-R2142</f>
        <v>2204.46</v>
      </c>
      <c r="T2142" s="38">
        <v>2505</v>
      </c>
      <c r="U2142" s="14">
        <f>S2142/H2142</f>
        <v>0.44089200000000001</v>
      </c>
      <c r="V2142" s="19"/>
      <c r="W2142" s="19"/>
      <c r="X2142" s="37" t="s">
        <v>3465</v>
      </c>
    </row>
    <row r="2143" spans="1:37" s="3" customFormat="1" ht="16.5" customHeight="1">
      <c r="A2143" s="38">
        <v>50</v>
      </c>
      <c r="B2143" s="39">
        <v>10700</v>
      </c>
      <c r="C2143" s="38">
        <v>10324987</v>
      </c>
      <c r="D2143" s="40" t="s">
        <v>35</v>
      </c>
      <c r="E2143" s="38">
        <v>1</v>
      </c>
      <c r="F2143" s="38">
        <v>60</v>
      </c>
      <c r="G2143" s="38" t="s">
        <v>36</v>
      </c>
      <c r="H2143" s="42">
        <v>2958.65</v>
      </c>
      <c r="I2143" s="57"/>
      <c r="J2143" s="44">
        <v>44255</v>
      </c>
      <c r="K2143" s="42">
        <v>49.31</v>
      </c>
      <c r="L2143" s="42">
        <v>1479.31</v>
      </c>
      <c r="M2143" s="44">
        <v>45199</v>
      </c>
      <c r="N2143" s="42">
        <v>1430.03</v>
      </c>
      <c r="O2143" s="42">
        <v>140</v>
      </c>
      <c r="P2143" s="45">
        <v>0.13</v>
      </c>
      <c r="Q2143" s="42">
        <v>16.11</v>
      </c>
      <c r="R2143" s="42">
        <v>123.89</v>
      </c>
      <c r="S2143" s="42">
        <v>1306.1400000000001</v>
      </c>
      <c r="T2143" s="38">
        <v>1006</v>
      </c>
      <c r="U2143" s="14">
        <f>S2143/H2143</f>
        <v>0.44146485728288243</v>
      </c>
      <c r="V2143" s="19"/>
      <c r="W2143" s="19"/>
      <c r="X2143" s="37" t="s">
        <v>3455</v>
      </c>
    </row>
    <row r="2144" spans="1:37" s="3" customFormat="1" ht="16.5" customHeight="1">
      <c r="A2144" s="38">
        <v>51</v>
      </c>
      <c r="B2144" s="39">
        <v>10700</v>
      </c>
      <c r="C2144" s="38">
        <v>10324987</v>
      </c>
      <c r="D2144" s="40" t="s">
        <v>35</v>
      </c>
      <c r="E2144" s="38">
        <v>1</v>
      </c>
      <c r="F2144" s="38">
        <v>60</v>
      </c>
      <c r="G2144" s="38" t="s">
        <v>36</v>
      </c>
      <c r="H2144" s="42">
        <v>2958.65</v>
      </c>
      <c r="I2144" s="57"/>
      <c r="J2144" s="44">
        <v>44255</v>
      </c>
      <c r="K2144" s="42">
        <v>49.31</v>
      </c>
      <c r="L2144" s="42">
        <v>1479.31</v>
      </c>
      <c r="M2144" s="44">
        <v>45199</v>
      </c>
      <c r="N2144" s="42">
        <v>1430.03</v>
      </c>
      <c r="O2144" s="42">
        <v>140</v>
      </c>
      <c r="P2144" s="45">
        <v>0.13</v>
      </c>
      <c r="Q2144" s="42">
        <v>16.11</v>
      </c>
      <c r="R2144" s="42">
        <v>123.89</v>
      </c>
      <c r="S2144" s="42">
        <v>1306.1400000000001</v>
      </c>
      <c r="T2144" s="38">
        <v>1006</v>
      </c>
      <c r="U2144" s="14">
        <f>S2144/H2144</f>
        <v>0.44146485728288243</v>
      </c>
      <c r="V2144" s="19"/>
      <c r="W2144" s="19"/>
      <c r="X2144" s="37" t="s">
        <v>3455</v>
      </c>
    </row>
    <row r="2145" spans="1:37" s="3" customFormat="1" ht="16.5" customHeight="1">
      <c r="A2145" s="38">
        <v>25</v>
      </c>
      <c r="B2145" s="39">
        <v>10733</v>
      </c>
      <c r="C2145" s="38">
        <v>10290080</v>
      </c>
      <c r="D2145" s="40" t="s">
        <v>229</v>
      </c>
      <c r="E2145" s="38">
        <v>1</v>
      </c>
      <c r="F2145" s="38">
        <v>74</v>
      </c>
      <c r="G2145" s="38" t="s">
        <v>23</v>
      </c>
      <c r="H2145" s="42">
        <v>2094.02</v>
      </c>
      <c r="I2145" s="2"/>
      <c r="J2145" s="44">
        <v>43613</v>
      </c>
      <c r="K2145" s="42">
        <v>0</v>
      </c>
      <c r="L2145" s="42">
        <v>1169.28</v>
      </c>
      <c r="M2145" s="44">
        <v>45016</v>
      </c>
      <c r="N2145" s="42">
        <f>H2145-K2145-L2145</f>
        <v>924.74</v>
      </c>
      <c r="O2145" s="42">
        <v>0</v>
      </c>
      <c r="P2145" s="45">
        <v>0.13</v>
      </c>
      <c r="Q2145" s="42">
        <v>0</v>
      </c>
      <c r="R2145" s="42">
        <v>0</v>
      </c>
      <c r="S2145" s="42">
        <v>924.74</v>
      </c>
      <c r="T2145" s="38">
        <v>5000</v>
      </c>
      <c r="U2145" s="14">
        <f>S2145/H2145</f>
        <v>0.44160991776582842</v>
      </c>
      <c r="V2145" s="19"/>
      <c r="W2145" s="19"/>
      <c r="X2145" s="37" t="s">
        <v>3460</v>
      </c>
    </row>
    <row r="2146" spans="1:37" s="3" customFormat="1" ht="16.5" customHeight="1">
      <c r="A2146" s="38">
        <v>173</v>
      </c>
      <c r="B2146" s="39">
        <v>50099</v>
      </c>
      <c r="C2146" s="38">
        <v>10337871</v>
      </c>
      <c r="D2146" s="40" t="s">
        <v>1029</v>
      </c>
      <c r="E2146" s="58">
        <v>12</v>
      </c>
      <c r="F2146" s="38">
        <v>43</v>
      </c>
      <c r="G2146" s="38" t="s">
        <v>266</v>
      </c>
      <c r="H2146" s="42">
        <v>4331.03</v>
      </c>
      <c r="I2146" s="57"/>
      <c r="J2146" s="44">
        <v>44469</v>
      </c>
      <c r="K2146" s="42">
        <v>100.72</v>
      </c>
      <c r="L2146" s="42">
        <v>2316.6</v>
      </c>
      <c r="M2146" s="44">
        <v>45199</v>
      </c>
      <c r="N2146" s="42">
        <f>H2146-K2146-L2146</f>
        <v>1913.7099999999996</v>
      </c>
      <c r="O2146" s="42">
        <v>0</v>
      </c>
      <c r="P2146" s="45">
        <v>0.13</v>
      </c>
      <c r="Q2146" s="42">
        <v>0</v>
      </c>
      <c r="R2146" s="42">
        <v>0</v>
      </c>
      <c r="S2146" s="42">
        <f>N2146-R2146</f>
        <v>1913.7099999999996</v>
      </c>
      <c r="T2146" s="38">
        <v>5000</v>
      </c>
      <c r="U2146" s="14">
        <f>S2146/H2146</f>
        <v>0.44186025033306159</v>
      </c>
      <c r="V2146" s="19"/>
      <c r="W2146" s="19"/>
      <c r="X2146" s="37" t="s">
        <v>3468</v>
      </c>
    </row>
    <row r="2147" spans="1:37" s="3" customFormat="1" ht="16.5" customHeight="1">
      <c r="A2147" s="38">
        <v>1095</v>
      </c>
      <c r="B2147" s="39">
        <v>10800</v>
      </c>
      <c r="C2147" s="38">
        <v>10316695</v>
      </c>
      <c r="D2147" s="40" t="s">
        <v>1200</v>
      </c>
      <c r="E2147" s="38">
        <v>1</v>
      </c>
      <c r="F2147" s="38">
        <v>120</v>
      </c>
      <c r="G2147" s="38" t="s">
        <v>21</v>
      </c>
      <c r="H2147" s="42">
        <v>158149.97</v>
      </c>
      <c r="I2147" s="53"/>
      <c r="J2147" s="44">
        <v>43373</v>
      </c>
      <c r="K2147" s="42">
        <v>0</v>
      </c>
      <c r="L2147" s="42">
        <v>72617.16</v>
      </c>
      <c r="M2147" s="44">
        <v>45138</v>
      </c>
      <c r="N2147" s="42">
        <f>H2147-K2147-L2147</f>
        <v>85532.81</v>
      </c>
      <c r="O2147" s="42">
        <v>17572.07</v>
      </c>
      <c r="P2147" s="45">
        <v>0.13</v>
      </c>
      <c r="Q2147" s="42">
        <v>2021.57</v>
      </c>
      <c r="R2147" s="42">
        <v>15550.5</v>
      </c>
      <c r="S2147" s="42">
        <f>N2147-R2147</f>
        <v>69982.31</v>
      </c>
      <c r="T2147" s="38">
        <v>2505</v>
      </c>
      <c r="U2147" s="14">
        <f>S2147/H2147</f>
        <v>0.44250599604919305</v>
      </c>
      <c r="V2147" s="19"/>
      <c r="W2147" s="19"/>
      <c r="X2147" s="37" t="s">
        <v>3465</v>
      </c>
    </row>
    <row r="2148" spans="1:37" s="3" customFormat="1" ht="16.5" customHeight="1">
      <c r="A2148" s="38">
        <v>202</v>
      </c>
      <c r="B2148" s="39">
        <v>10741</v>
      </c>
      <c r="C2148" s="38">
        <v>10282247</v>
      </c>
      <c r="D2148" s="40" t="s">
        <v>2022</v>
      </c>
      <c r="E2148" s="38">
        <v>10</v>
      </c>
      <c r="F2148" s="38">
        <v>61</v>
      </c>
      <c r="G2148" s="38" t="s">
        <v>23</v>
      </c>
      <c r="H2148" s="42">
        <v>13070.8</v>
      </c>
      <c r="I2148" s="49"/>
      <c r="J2148" s="44">
        <v>44004</v>
      </c>
      <c r="K2148" s="42">
        <v>0</v>
      </c>
      <c r="L2148" s="42">
        <v>7286.52</v>
      </c>
      <c r="M2148" s="44">
        <v>45107</v>
      </c>
      <c r="N2148" s="42">
        <f>H2148-K2148-L2148</f>
        <v>5784.2799999999988</v>
      </c>
      <c r="O2148" s="42">
        <v>0</v>
      </c>
      <c r="P2148" s="45">
        <v>0.13</v>
      </c>
      <c r="Q2148" s="42">
        <v>0</v>
      </c>
      <c r="R2148" s="42">
        <v>0</v>
      </c>
      <c r="S2148" s="42">
        <f>N2148-R2148</f>
        <v>5784.2799999999988</v>
      </c>
      <c r="T2148" s="38">
        <v>5000</v>
      </c>
      <c r="U2148" s="14">
        <f>S2148/H2148</f>
        <v>0.44253450439146796</v>
      </c>
      <c r="V2148" s="19"/>
      <c r="W2148" s="19"/>
      <c r="X2148" s="37" t="s">
        <v>3462</v>
      </c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</row>
    <row r="2149" spans="1:37" s="3" customFormat="1" ht="16.5" customHeight="1">
      <c r="A2149" s="38">
        <v>1107</v>
      </c>
      <c r="B2149" s="39">
        <v>10800</v>
      </c>
      <c r="C2149" s="38">
        <v>10315140</v>
      </c>
      <c r="D2149" s="40" t="s">
        <v>1152</v>
      </c>
      <c r="E2149" s="38">
        <v>1</v>
      </c>
      <c r="F2149" s="38">
        <v>120</v>
      </c>
      <c r="G2149" s="38" t="s">
        <v>21</v>
      </c>
      <c r="H2149" s="42">
        <v>155345.17000000001</v>
      </c>
      <c r="I2149" s="53"/>
      <c r="J2149" s="44">
        <v>43158</v>
      </c>
      <c r="K2149" s="42">
        <v>0</v>
      </c>
      <c r="L2149" s="42">
        <v>81167.83</v>
      </c>
      <c r="M2149" s="44">
        <v>45169</v>
      </c>
      <c r="N2149" s="42">
        <f>H2149-K2149-L2149</f>
        <v>74177.340000000011</v>
      </c>
      <c r="O2149" s="42">
        <v>6000</v>
      </c>
      <c r="P2149" s="45">
        <v>0.13</v>
      </c>
      <c r="Q2149" s="42">
        <v>690.26</v>
      </c>
      <c r="R2149" s="42">
        <v>5309.74</v>
      </c>
      <c r="S2149" s="42">
        <f>N2149-R2149</f>
        <v>68867.600000000006</v>
      </c>
      <c r="T2149" s="38">
        <v>2505</v>
      </c>
      <c r="U2149" s="14">
        <f>S2149/H2149</f>
        <v>0.44331986633379072</v>
      </c>
      <c r="V2149" s="19"/>
      <c r="W2149" s="19"/>
      <c r="X2149" s="37" t="s">
        <v>3465</v>
      </c>
    </row>
    <row r="2150" spans="1:37" s="3" customFormat="1" ht="16.5" customHeight="1">
      <c r="A2150" s="38">
        <v>580</v>
      </c>
      <c r="B2150" s="39">
        <v>10736</v>
      </c>
      <c r="C2150" s="38">
        <v>10284140</v>
      </c>
      <c r="D2150" s="40" t="s">
        <v>1483</v>
      </c>
      <c r="E2150" s="38">
        <v>1</v>
      </c>
      <c r="F2150" s="38">
        <v>120</v>
      </c>
      <c r="G2150" s="38" t="s">
        <v>262</v>
      </c>
      <c r="H2150" s="42">
        <v>52414.2</v>
      </c>
      <c r="I2150" s="55"/>
      <c r="J2150" s="44">
        <v>43035</v>
      </c>
      <c r="K2150" s="42">
        <v>0</v>
      </c>
      <c r="L2150" s="42">
        <v>28631.35</v>
      </c>
      <c r="M2150" s="44">
        <v>45138</v>
      </c>
      <c r="N2150" s="42">
        <f>H2150-K2150-L2150</f>
        <v>23782.85</v>
      </c>
      <c r="O2150" s="42">
        <v>600</v>
      </c>
      <c r="P2150" s="45">
        <v>0.13</v>
      </c>
      <c r="Q2150" s="42">
        <v>69.03</v>
      </c>
      <c r="R2150" s="42">
        <v>530.97</v>
      </c>
      <c r="S2150" s="42">
        <v>23251.88</v>
      </c>
      <c r="T2150" s="38">
        <v>5000</v>
      </c>
      <c r="U2150" s="14">
        <f>S2150/H2150</f>
        <v>0.44361795086064471</v>
      </c>
      <c r="V2150" s="19"/>
      <c r="W2150" s="19"/>
      <c r="X2150" s="37" t="s">
        <v>3461</v>
      </c>
    </row>
    <row r="2151" spans="1:37" s="3" customFormat="1" ht="16.5" customHeight="1">
      <c r="A2151" s="38">
        <v>125</v>
      </c>
      <c r="B2151" s="39">
        <v>50099</v>
      </c>
      <c r="C2151" s="38">
        <v>10297313</v>
      </c>
      <c r="D2151" s="40" t="s">
        <v>2572</v>
      </c>
      <c r="E2151" s="38">
        <v>1</v>
      </c>
      <c r="F2151" s="38">
        <v>120</v>
      </c>
      <c r="G2151" s="38" t="s">
        <v>21</v>
      </c>
      <c r="H2151" s="42">
        <v>20512.82</v>
      </c>
      <c r="I2151" s="2"/>
      <c r="J2151" s="44">
        <v>42881</v>
      </c>
      <c r="K2151" s="42">
        <v>0</v>
      </c>
      <c r="L2151" s="42">
        <v>11367.41</v>
      </c>
      <c r="M2151" s="44">
        <v>45016</v>
      </c>
      <c r="N2151" s="42">
        <f>H2151-K2151-L2151</f>
        <v>9145.41</v>
      </c>
      <c r="O2151" s="42">
        <v>50</v>
      </c>
      <c r="P2151" s="45">
        <v>0.13</v>
      </c>
      <c r="Q2151" s="42">
        <v>5.75</v>
      </c>
      <c r="R2151" s="42">
        <v>44.25</v>
      </c>
      <c r="S2151" s="42">
        <v>9101.16</v>
      </c>
      <c r="T2151" s="38">
        <v>2106</v>
      </c>
      <c r="U2151" s="14">
        <f>S2151/H2151</f>
        <v>0.44368156109203905</v>
      </c>
      <c r="V2151" s="19"/>
      <c r="W2151" s="19"/>
      <c r="X2151" s="37" t="s">
        <v>3468</v>
      </c>
    </row>
    <row r="2152" spans="1:37" s="3" customFormat="1" ht="16.5" customHeight="1">
      <c r="A2152" s="38">
        <v>139</v>
      </c>
      <c r="B2152" s="39">
        <v>50099</v>
      </c>
      <c r="C2152" s="38">
        <v>10297314</v>
      </c>
      <c r="D2152" s="40" t="s">
        <v>2469</v>
      </c>
      <c r="E2152" s="38">
        <v>1</v>
      </c>
      <c r="F2152" s="38">
        <v>1</v>
      </c>
      <c r="G2152" s="38" t="s">
        <v>21</v>
      </c>
      <c r="H2152" s="42">
        <v>20512.82</v>
      </c>
      <c r="I2152" s="2"/>
      <c r="J2152" s="44">
        <v>42881</v>
      </c>
      <c r="K2152" s="42">
        <v>0</v>
      </c>
      <c r="L2152" s="42">
        <v>11367.41</v>
      </c>
      <c r="M2152" s="44">
        <v>45016</v>
      </c>
      <c r="N2152" s="42">
        <f>H2152-K2152-L2152</f>
        <v>9145.41</v>
      </c>
      <c r="O2152" s="42">
        <v>50</v>
      </c>
      <c r="P2152" s="45">
        <v>0.13</v>
      </c>
      <c r="Q2152" s="42">
        <v>5.75</v>
      </c>
      <c r="R2152" s="42">
        <v>44.25</v>
      </c>
      <c r="S2152" s="42">
        <v>9101.16</v>
      </c>
      <c r="T2152" s="38">
        <v>2106</v>
      </c>
      <c r="U2152" s="14">
        <f>S2152/H2152</f>
        <v>0.44368156109203905</v>
      </c>
      <c r="V2152" s="19"/>
      <c r="W2152" s="19"/>
      <c r="X2152" s="37" t="s">
        <v>3468</v>
      </c>
    </row>
    <row r="2153" spans="1:37" s="3" customFormat="1" ht="16.5" customHeight="1">
      <c r="A2153" s="38">
        <v>577</v>
      </c>
      <c r="B2153" s="39">
        <v>10736</v>
      </c>
      <c r="C2153" s="38">
        <v>10284136</v>
      </c>
      <c r="D2153" s="40" t="s">
        <v>1481</v>
      </c>
      <c r="E2153" s="38">
        <v>1</v>
      </c>
      <c r="F2153" s="38">
        <v>120</v>
      </c>
      <c r="G2153" s="38" t="s">
        <v>262</v>
      </c>
      <c r="H2153" s="42">
        <v>162536.25</v>
      </c>
      <c r="I2153" s="55"/>
      <c r="J2153" s="44">
        <v>43004</v>
      </c>
      <c r="K2153" s="42">
        <v>0</v>
      </c>
      <c r="L2153" s="42">
        <v>90072.3</v>
      </c>
      <c r="M2153" s="44">
        <v>45138</v>
      </c>
      <c r="N2153" s="42">
        <f>H2153-K2153-L2153</f>
        <v>72463.95</v>
      </c>
      <c r="O2153" s="42">
        <v>300</v>
      </c>
      <c r="P2153" s="45">
        <v>0.13</v>
      </c>
      <c r="Q2153" s="42">
        <v>34.51</v>
      </c>
      <c r="R2153" s="42">
        <v>265.49</v>
      </c>
      <c r="S2153" s="42">
        <v>72198.460000000006</v>
      </c>
      <c r="T2153" s="38">
        <v>5000</v>
      </c>
      <c r="U2153" s="14">
        <f>S2153/H2153</f>
        <v>0.44419912481061918</v>
      </c>
      <c r="V2153" s="19"/>
      <c r="W2153" s="19"/>
      <c r="X2153" s="37" t="s">
        <v>3461</v>
      </c>
    </row>
    <row r="2154" spans="1:37" s="3" customFormat="1" ht="16.5" customHeight="1">
      <c r="A2154" s="38">
        <v>1146</v>
      </c>
      <c r="B2154" s="39">
        <v>10800</v>
      </c>
      <c r="C2154" s="38">
        <v>10317204</v>
      </c>
      <c r="D2154" s="40" t="s">
        <v>3019</v>
      </c>
      <c r="E2154" s="58">
        <v>1</v>
      </c>
      <c r="F2154" s="38">
        <v>112</v>
      </c>
      <c r="G2154" s="38" t="s">
        <v>21</v>
      </c>
      <c r="H2154" s="42">
        <v>3635.1</v>
      </c>
      <c r="I2154" s="37"/>
      <c r="J2154" s="44">
        <v>43462</v>
      </c>
      <c r="K2154" s="42">
        <v>0</v>
      </c>
      <c r="L2154" s="42">
        <v>1819.05</v>
      </c>
      <c r="M2154" s="44">
        <v>45237</v>
      </c>
      <c r="N2154" s="42">
        <v>1816.05</v>
      </c>
      <c r="O2154" s="42">
        <v>227.48</v>
      </c>
      <c r="P2154" s="45">
        <f>IF(J2154&lt;DATEVALUE("2009-1-1"),3%,13%)</f>
        <v>0.13</v>
      </c>
      <c r="Q2154" s="42">
        <f>IF(P2154=13%,ROUND(O2154/(1+P2154)*P2154,2),ROUND(O2154/(1+0.03)*0.02,2))</f>
        <v>26.17</v>
      </c>
      <c r="R2154" s="42">
        <f>O2154-Q2154</f>
        <v>201.31</v>
      </c>
      <c r="S2154" s="42">
        <f>N2154-R2154</f>
        <v>1614.74</v>
      </c>
      <c r="T2154" s="38">
        <v>2505</v>
      </c>
      <c r="U2154" s="14">
        <f>S2154/H2154</f>
        <v>0.44420786223212566</v>
      </c>
      <c r="V2154" s="19"/>
      <c r="W2154" s="19"/>
      <c r="X2154" s="37" t="s">
        <v>3465</v>
      </c>
    </row>
    <row r="2155" spans="1:37" s="3" customFormat="1" ht="16.5" customHeight="1">
      <c r="A2155" s="38">
        <v>259</v>
      </c>
      <c r="B2155" s="39">
        <v>10736</v>
      </c>
      <c r="C2155" s="38">
        <v>10340166</v>
      </c>
      <c r="D2155" s="40" t="s">
        <v>1998</v>
      </c>
      <c r="E2155" s="38">
        <v>1</v>
      </c>
      <c r="F2155" s="50">
        <v>36</v>
      </c>
      <c r="G2155" s="51" t="s">
        <v>33</v>
      </c>
      <c r="H2155" s="42">
        <v>3770.49</v>
      </c>
      <c r="I2155" s="49"/>
      <c r="J2155" s="44">
        <v>44500</v>
      </c>
      <c r="K2155" s="42">
        <v>104.74</v>
      </c>
      <c r="L2155" s="42">
        <v>1990</v>
      </c>
      <c r="M2155" s="44">
        <v>45107</v>
      </c>
      <c r="N2155" s="42">
        <f>H2155-K2155-L2155</f>
        <v>1675.75</v>
      </c>
      <c r="O2155" s="42">
        <v>0</v>
      </c>
      <c r="P2155" s="45">
        <v>0.13</v>
      </c>
      <c r="Q2155" s="42">
        <v>0</v>
      </c>
      <c r="R2155" s="42">
        <v>0</v>
      </c>
      <c r="S2155" s="42">
        <f>N2155-R2155</f>
        <v>1675.75</v>
      </c>
      <c r="T2155" s="38">
        <v>5000</v>
      </c>
      <c r="U2155" s="14">
        <f>S2155/H2155</f>
        <v>0.44443825603568771</v>
      </c>
      <c r="V2155" s="19"/>
      <c r="W2155" s="19"/>
      <c r="X2155" s="37" t="s">
        <v>3461</v>
      </c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</row>
    <row r="2156" spans="1:37" s="3" customFormat="1" ht="16.5" customHeight="1">
      <c r="A2156" s="38">
        <v>76</v>
      </c>
      <c r="B2156" s="39">
        <v>10743</v>
      </c>
      <c r="C2156" s="38">
        <v>10299914</v>
      </c>
      <c r="D2156" s="40" t="s">
        <v>2024</v>
      </c>
      <c r="E2156" s="38">
        <v>12</v>
      </c>
      <c r="F2156" s="38">
        <v>62</v>
      </c>
      <c r="G2156" s="38" t="s">
        <v>23</v>
      </c>
      <c r="H2156" s="42">
        <v>5631.64</v>
      </c>
      <c r="I2156" s="2"/>
      <c r="J2156" s="44">
        <v>43977</v>
      </c>
      <c r="K2156" s="42">
        <v>0</v>
      </c>
      <c r="L2156" s="42">
        <v>3088.17</v>
      </c>
      <c r="M2156" s="44">
        <v>45077</v>
      </c>
      <c r="N2156" s="42">
        <f>H2156-K2156-L2156</f>
        <v>2543.4700000000003</v>
      </c>
      <c r="O2156" s="42">
        <v>40</v>
      </c>
      <c r="P2156" s="45">
        <v>0.13</v>
      </c>
      <c r="Q2156" s="42">
        <v>4.5999999999999996</v>
      </c>
      <c r="R2156" s="42">
        <v>35.4</v>
      </c>
      <c r="S2156" s="42">
        <f>N2156-R2156</f>
        <v>2508.0700000000002</v>
      </c>
      <c r="T2156" s="38">
        <v>5000</v>
      </c>
      <c r="U2156" s="14">
        <f>S2156/H2156</f>
        <v>0.44535339616878922</v>
      </c>
      <c r="V2156" s="19"/>
      <c r="W2156" s="19"/>
      <c r="X2156" s="37" t="s">
        <v>3463</v>
      </c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</row>
    <row r="2157" spans="1:37" s="3" customFormat="1" ht="16.5" customHeight="1">
      <c r="A2157" s="38">
        <v>31</v>
      </c>
      <c r="B2157" s="39">
        <v>10711</v>
      </c>
      <c r="C2157" s="38">
        <v>10283606</v>
      </c>
      <c r="D2157" s="40" t="s">
        <v>170</v>
      </c>
      <c r="E2157" s="38">
        <v>4</v>
      </c>
      <c r="F2157" s="38">
        <v>120</v>
      </c>
      <c r="G2157" s="38" t="s">
        <v>21</v>
      </c>
      <c r="H2157" s="42">
        <v>416.36</v>
      </c>
      <c r="I2157" s="57"/>
      <c r="J2157" s="44">
        <v>43067</v>
      </c>
      <c r="K2157" s="42">
        <v>0</v>
      </c>
      <c r="L2157" s="42">
        <v>230.84</v>
      </c>
      <c r="M2157" s="44">
        <v>45199</v>
      </c>
      <c r="N2157" s="42">
        <v>185.52</v>
      </c>
      <c r="O2157" s="42">
        <v>0</v>
      </c>
      <c r="P2157" s="45">
        <v>0.13</v>
      </c>
      <c r="Q2157" s="42">
        <v>0</v>
      </c>
      <c r="R2157" s="42">
        <v>0</v>
      </c>
      <c r="S2157" s="42">
        <v>185.52</v>
      </c>
      <c r="T2157" s="38">
        <v>5000</v>
      </c>
      <c r="U2157" s="14">
        <f>S2157/H2157</f>
        <v>0.44557594389470651</v>
      </c>
      <c r="V2157" s="19"/>
      <c r="W2157" s="19"/>
      <c r="X2157" s="37" t="s">
        <v>3457</v>
      </c>
    </row>
    <row r="2158" spans="1:37" s="3" customFormat="1" ht="16.5" customHeight="1">
      <c r="A2158" s="38">
        <v>358</v>
      </c>
      <c r="B2158" s="39">
        <v>10741</v>
      </c>
      <c r="C2158" s="38">
        <v>10281825</v>
      </c>
      <c r="D2158" s="40" t="s">
        <v>494</v>
      </c>
      <c r="E2158" s="58">
        <v>1</v>
      </c>
      <c r="F2158" s="38">
        <v>120</v>
      </c>
      <c r="G2158" s="38" t="s">
        <v>262</v>
      </c>
      <c r="H2158" s="42">
        <v>98800</v>
      </c>
      <c r="I2158" s="57"/>
      <c r="J2158" s="44">
        <v>43067</v>
      </c>
      <c r="K2158" s="42">
        <v>0</v>
      </c>
      <c r="L2158" s="42">
        <v>54751.77</v>
      </c>
      <c r="M2158" s="44">
        <v>45199</v>
      </c>
      <c r="N2158" s="42">
        <f>H2158-K2158-L2158</f>
        <v>44048.23</v>
      </c>
      <c r="O2158" s="42">
        <v>0</v>
      </c>
      <c r="P2158" s="45">
        <v>0.13</v>
      </c>
      <c r="Q2158" s="42">
        <v>0</v>
      </c>
      <c r="R2158" s="42">
        <v>0</v>
      </c>
      <c r="S2158" s="42">
        <v>44048.23</v>
      </c>
      <c r="T2158" s="38">
        <v>5000</v>
      </c>
      <c r="U2158" s="14">
        <f>S2158/H2158</f>
        <v>0.44583228744939274</v>
      </c>
      <c r="V2158" s="19"/>
      <c r="W2158" s="19"/>
      <c r="X2158" s="37" t="s">
        <v>3462</v>
      </c>
    </row>
    <row r="2159" spans="1:37" s="3" customFormat="1" ht="16.5" customHeight="1">
      <c r="A2159" s="38">
        <v>187</v>
      </c>
      <c r="B2159" s="39">
        <v>10730</v>
      </c>
      <c r="C2159" s="38">
        <v>10290475</v>
      </c>
      <c r="D2159" s="40" t="s">
        <v>365</v>
      </c>
      <c r="E2159" s="58">
        <v>2</v>
      </c>
      <c r="F2159" s="38">
        <v>120</v>
      </c>
      <c r="G2159" s="38" t="s">
        <v>21</v>
      </c>
      <c r="H2159" s="42">
        <v>3612.76</v>
      </c>
      <c r="I2159" s="57"/>
      <c r="J2159" s="44">
        <v>43067</v>
      </c>
      <c r="K2159" s="42">
        <v>0</v>
      </c>
      <c r="L2159" s="42">
        <v>2002.03</v>
      </c>
      <c r="M2159" s="44">
        <v>45199</v>
      </c>
      <c r="N2159" s="42">
        <f>H2159-K2159-L2159</f>
        <v>1610.7300000000002</v>
      </c>
      <c r="O2159" s="42">
        <v>0</v>
      </c>
      <c r="P2159" s="45">
        <v>0.13</v>
      </c>
      <c r="Q2159" s="42">
        <v>0</v>
      </c>
      <c r="R2159" s="42">
        <v>0</v>
      </c>
      <c r="S2159" s="42">
        <f>N2159-R2159</f>
        <v>1610.7300000000002</v>
      </c>
      <c r="T2159" s="38">
        <v>2107</v>
      </c>
      <c r="U2159" s="14">
        <f>S2159/H2159</f>
        <v>0.4458447281302938</v>
      </c>
      <c r="V2159" s="19"/>
      <c r="W2159" s="19"/>
      <c r="X2159" s="37" t="s">
        <v>3459</v>
      </c>
    </row>
    <row r="2160" spans="1:37" s="3" customFormat="1" ht="16.5" customHeight="1">
      <c r="A2160" s="38">
        <v>69</v>
      </c>
      <c r="B2160" s="39">
        <v>10744</v>
      </c>
      <c r="C2160" s="38">
        <v>10293833</v>
      </c>
      <c r="D2160" s="40" t="s">
        <v>2389</v>
      </c>
      <c r="E2160" s="38">
        <v>80</v>
      </c>
      <c r="F2160" s="38">
        <v>90</v>
      </c>
      <c r="G2160" s="38" t="s">
        <v>21</v>
      </c>
      <c r="H2160" s="42">
        <v>4711.26</v>
      </c>
      <c r="I2160" s="2"/>
      <c r="J2160" s="44">
        <v>43829</v>
      </c>
      <c r="K2160" s="42">
        <v>0</v>
      </c>
      <c r="L2160" s="42">
        <v>1989.19</v>
      </c>
      <c r="M2160" s="44">
        <v>45046</v>
      </c>
      <c r="N2160" s="42">
        <f>H2160-K2160-L2160</f>
        <v>2722.07</v>
      </c>
      <c r="O2160" s="42">
        <v>700</v>
      </c>
      <c r="P2160" s="45">
        <v>0.13</v>
      </c>
      <c r="Q2160" s="42">
        <v>80.53</v>
      </c>
      <c r="R2160" s="42">
        <v>619.47</v>
      </c>
      <c r="S2160" s="42">
        <v>2102.6</v>
      </c>
      <c r="T2160" s="38">
        <v>5000</v>
      </c>
      <c r="U2160" s="14">
        <f>S2160/H2160</f>
        <v>0.44629249924648606</v>
      </c>
      <c r="V2160" s="19"/>
      <c r="W2160" s="19"/>
      <c r="X2160" s="37" t="s">
        <v>3463</v>
      </c>
    </row>
    <row r="2161" spans="1:37" s="3" customFormat="1" ht="16.5" customHeight="1">
      <c r="A2161" s="38">
        <v>114</v>
      </c>
      <c r="B2161" s="39">
        <v>50099</v>
      </c>
      <c r="C2161" s="38">
        <v>10297796</v>
      </c>
      <c r="D2161" s="40" t="s">
        <v>2229</v>
      </c>
      <c r="E2161" s="38">
        <v>1</v>
      </c>
      <c r="F2161" s="38">
        <v>68</v>
      </c>
      <c r="G2161" s="38" t="s">
        <v>23</v>
      </c>
      <c r="H2161" s="42">
        <v>2538.4699999999998</v>
      </c>
      <c r="I2161" s="2"/>
      <c r="J2161" s="44">
        <v>43797</v>
      </c>
      <c r="K2161" s="42">
        <v>0</v>
      </c>
      <c r="L2161" s="42">
        <v>1361.13</v>
      </c>
      <c r="M2161" s="44">
        <v>45016</v>
      </c>
      <c r="N2161" s="42">
        <f>H2161-K2161-L2161</f>
        <v>1177.3399999999997</v>
      </c>
      <c r="O2161" s="42">
        <v>50</v>
      </c>
      <c r="P2161" s="45">
        <v>0.13</v>
      </c>
      <c r="Q2161" s="42">
        <v>5.75</v>
      </c>
      <c r="R2161" s="42">
        <v>44.25</v>
      </c>
      <c r="S2161" s="42">
        <v>1133.0899999999999</v>
      </c>
      <c r="T2161" s="38">
        <v>2101</v>
      </c>
      <c r="U2161" s="14">
        <f>S2161/H2161</f>
        <v>0.4463672999877879</v>
      </c>
      <c r="V2161" s="19"/>
      <c r="W2161" s="19"/>
      <c r="X2161" s="37" t="s">
        <v>3468</v>
      </c>
    </row>
    <row r="2162" spans="1:37" s="3" customFormat="1" ht="16.5" customHeight="1">
      <c r="A2162" s="38">
        <v>141</v>
      </c>
      <c r="B2162" s="39">
        <v>50099</v>
      </c>
      <c r="C2162" s="38">
        <v>10297750</v>
      </c>
      <c r="D2162" s="40" t="s">
        <v>825</v>
      </c>
      <c r="E2162" s="38">
        <v>10</v>
      </c>
      <c r="F2162" s="38">
        <v>10</v>
      </c>
      <c r="G2162" s="38" t="s">
        <v>23</v>
      </c>
      <c r="H2162" s="42">
        <v>6097.35</v>
      </c>
      <c r="I2162" s="2"/>
      <c r="J2162" s="44">
        <v>43977</v>
      </c>
      <c r="K2162" s="42">
        <v>0</v>
      </c>
      <c r="L2162" s="42">
        <v>3282.37</v>
      </c>
      <c r="M2162" s="44">
        <v>45016</v>
      </c>
      <c r="N2162" s="42">
        <f>H2162-K2162-L2162</f>
        <v>2814.9800000000005</v>
      </c>
      <c r="O2162" s="42">
        <v>100</v>
      </c>
      <c r="P2162" s="45">
        <v>0.13</v>
      </c>
      <c r="Q2162" s="42">
        <v>11.5</v>
      </c>
      <c r="R2162" s="42">
        <v>88.5</v>
      </c>
      <c r="S2162" s="42">
        <v>2726.48</v>
      </c>
      <c r="T2162" s="38">
        <v>5000</v>
      </c>
      <c r="U2162" s="14">
        <f>S2162/H2162</f>
        <v>0.4471581916734319</v>
      </c>
      <c r="V2162" s="19"/>
      <c r="W2162" s="19"/>
      <c r="X2162" s="37" t="s">
        <v>3468</v>
      </c>
    </row>
    <row r="2163" spans="1:37" s="3" customFormat="1" ht="16.5" customHeight="1">
      <c r="A2163" s="38">
        <v>86</v>
      </c>
      <c r="B2163" s="39">
        <v>10741</v>
      </c>
      <c r="C2163" s="38">
        <v>10282223</v>
      </c>
      <c r="D2163" s="40" t="s">
        <v>2247</v>
      </c>
      <c r="E2163" s="38">
        <v>66</v>
      </c>
      <c r="F2163" s="38">
        <v>63</v>
      </c>
      <c r="G2163" s="38" t="s">
        <v>23</v>
      </c>
      <c r="H2163" s="42">
        <v>26344.080000000002</v>
      </c>
      <c r="I2163" s="2"/>
      <c r="J2163" s="44">
        <v>43948</v>
      </c>
      <c r="K2163" s="42">
        <v>0</v>
      </c>
      <c r="L2163" s="42">
        <v>14535.46</v>
      </c>
      <c r="M2163" s="44">
        <v>45077</v>
      </c>
      <c r="N2163" s="42">
        <f>H2163-K2163-L2163</f>
        <v>11808.620000000003</v>
      </c>
      <c r="O2163" s="42">
        <v>0</v>
      </c>
      <c r="P2163" s="45">
        <v>0.13</v>
      </c>
      <c r="Q2163" s="42">
        <v>0</v>
      </c>
      <c r="R2163" s="42">
        <v>0</v>
      </c>
      <c r="S2163" s="42">
        <f>N2163-R2163</f>
        <v>11808.620000000003</v>
      </c>
      <c r="T2163" s="38">
        <v>5000</v>
      </c>
      <c r="U2163" s="14">
        <f>S2163/H2163</f>
        <v>0.44824567796635911</v>
      </c>
      <c r="V2163" s="19"/>
      <c r="W2163" s="19"/>
      <c r="X2163" s="37" t="s">
        <v>3462</v>
      </c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</row>
    <row r="2164" spans="1:37" s="3" customFormat="1" ht="16.5" customHeight="1">
      <c r="A2164" s="38">
        <v>12</v>
      </c>
      <c r="B2164" s="39">
        <v>10867</v>
      </c>
      <c r="C2164" s="38">
        <v>10330867</v>
      </c>
      <c r="D2164" s="40" t="s">
        <v>144</v>
      </c>
      <c r="E2164" s="38">
        <v>1</v>
      </c>
      <c r="F2164" s="38">
        <v>49</v>
      </c>
      <c r="G2164" s="38" t="s">
        <v>23</v>
      </c>
      <c r="H2164" s="42">
        <v>2606.11</v>
      </c>
      <c r="I2164" s="57"/>
      <c r="J2164" s="44">
        <v>44377</v>
      </c>
      <c r="K2164" s="42">
        <v>0</v>
      </c>
      <c r="L2164" s="42">
        <v>1436.02</v>
      </c>
      <c r="M2164" s="44">
        <v>45199</v>
      </c>
      <c r="N2164" s="42">
        <v>1170.0899999999999</v>
      </c>
      <c r="O2164" s="42">
        <v>0</v>
      </c>
      <c r="P2164" s="45">
        <v>0.13</v>
      </c>
      <c r="Q2164" s="42">
        <v>0</v>
      </c>
      <c r="R2164" s="42">
        <v>0</v>
      </c>
      <c r="S2164" s="42">
        <v>1170.0899999999999</v>
      </c>
      <c r="T2164" s="38">
        <v>5000</v>
      </c>
      <c r="U2164" s="14">
        <f>S2164/H2164</f>
        <v>0.44897951352782495</v>
      </c>
      <c r="V2164" s="19"/>
      <c r="W2164" s="19"/>
      <c r="X2164" s="37" t="s">
        <v>3475</v>
      </c>
    </row>
    <row r="2165" spans="1:37" s="3" customFormat="1" ht="16.5" customHeight="1">
      <c r="A2165" s="38">
        <v>74</v>
      </c>
      <c r="B2165" s="39">
        <v>10876</v>
      </c>
      <c r="C2165" s="38">
        <v>10330740</v>
      </c>
      <c r="D2165" s="40" t="s">
        <v>180</v>
      </c>
      <c r="E2165" s="38">
        <v>2</v>
      </c>
      <c r="F2165" s="38">
        <v>49</v>
      </c>
      <c r="G2165" s="38" t="s">
        <v>23</v>
      </c>
      <c r="H2165" s="42">
        <v>2163.75</v>
      </c>
      <c r="I2165" s="57"/>
      <c r="J2165" s="44">
        <v>44377</v>
      </c>
      <c r="K2165" s="42">
        <v>44.16</v>
      </c>
      <c r="L2165" s="42">
        <v>1148.1099999999999</v>
      </c>
      <c r="M2165" s="44">
        <v>45199</v>
      </c>
      <c r="N2165" s="42">
        <v>971.48</v>
      </c>
      <c r="O2165" s="42">
        <v>0</v>
      </c>
      <c r="P2165" s="45">
        <v>0.13</v>
      </c>
      <c r="Q2165" s="42">
        <v>0</v>
      </c>
      <c r="R2165" s="42">
        <v>0</v>
      </c>
      <c r="S2165" s="42">
        <v>971.48</v>
      </c>
      <c r="T2165" s="38">
        <v>5000</v>
      </c>
      <c r="U2165" s="14">
        <f>S2165/H2165</f>
        <v>0.44897978047371462</v>
      </c>
      <c r="V2165" s="19"/>
      <c r="W2165" s="19"/>
      <c r="X2165" s="37" t="s">
        <v>3476</v>
      </c>
    </row>
    <row r="2166" spans="1:37" s="3" customFormat="1" ht="16.5" customHeight="1">
      <c r="A2166" s="38">
        <v>72</v>
      </c>
      <c r="B2166" s="39">
        <v>10867</v>
      </c>
      <c r="C2166" s="38">
        <v>10331963</v>
      </c>
      <c r="D2166" s="40" t="s">
        <v>530</v>
      </c>
      <c r="E2166" s="38">
        <v>7</v>
      </c>
      <c r="F2166" s="38">
        <v>49</v>
      </c>
      <c r="G2166" s="38" t="s">
        <v>23</v>
      </c>
      <c r="H2166" s="42">
        <v>1909.08</v>
      </c>
      <c r="I2166" s="57"/>
      <c r="J2166" s="44">
        <v>44377</v>
      </c>
      <c r="K2166" s="42">
        <v>0</v>
      </c>
      <c r="L2166" s="42">
        <v>1051.94</v>
      </c>
      <c r="M2166" s="44">
        <v>45199</v>
      </c>
      <c r="N2166" s="42">
        <v>857.14</v>
      </c>
      <c r="O2166" s="42">
        <v>0</v>
      </c>
      <c r="P2166" s="45">
        <v>0.13</v>
      </c>
      <c r="Q2166" s="42">
        <v>0</v>
      </c>
      <c r="R2166" s="42">
        <v>0</v>
      </c>
      <c r="S2166" s="42">
        <v>857.14</v>
      </c>
      <c r="T2166" s="38">
        <v>5000</v>
      </c>
      <c r="U2166" s="14">
        <f>S2166/H2166</f>
        <v>0.44898066084187149</v>
      </c>
      <c r="V2166" s="19"/>
      <c r="W2166" s="19"/>
      <c r="X2166" s="37" t="s">
        <v>3475</v>
      </c>
    </row>
    <row r="2167" spans="1:37" s="3" customFormat="1" ht="16.5" customHeight="1">
      <c r="A2167" s="38">
        <v>11</v>
      </c>
      <c r="B2167" s="39">
        <v>10867</v>
      </c>
      <c r="C2167" s="38">
        <v>10330862</v>
      </c>
      <c r="D2167" s="40" t="s">
        <v>144</v>
      </c>
      <c r="E2167" s="38">
        <v>1</v>
      </c>
      <c r="F2167" s="38">
        <v>49</v>
      </c>
      <c r="G2167" s="38" t="s">
        <v>23</v>
      </c>
      <c r="H2167" s="42">
        <v>2564.1999999999998</v>
      </c>
      <c r="I2167" s="57"/>
      <c r="J2167" s="44">
        <v>44377</v>
      </c>
      <c r="K2167" s="42">
        <v>0</v>
      </c>
      <c r="L2167" s="42">
        <v>1412.92</v>
      </c>
      <c r="M2167" s="44">
        <v>45199</v>
      </c>
      <c r="N2167" s="42">
        <v>1151.28</v>
      </c>
      <c r="O2167" s="42">
        <v>0</v>
      </c>
      <c r="P2167" s="45">
        <v>0.13</v>
      </c>
      <c r="Q2167" s="42">
        <v>0</v>
      </c>
      <c r="R2167" s="42">
        <v>0</v>
      </c>
      <c r="S2167" s="42">
        <v>1151.28</v>
      </c>
      <c r="T2167" s="38">
        <v>5000</v>
      </c>
      <c r="U2167" s="14">
        <f>S2167/H2167</f>
        <v>0.44898213867873021</v>
      </c>
      <c r="V2167" s="19"/>
      <c r="W2167" s="19"/>
      <c r="X2167" s="37" t="s">
        <v>3475</v>
      </c>
    </row>
    <row r="2168" spans="1:37" s="3" customFormat="1" ht="16.5" customHeight="1">
      <c r="A2168" s="38">
        <v>82</v>
      </c>
      <c r="B2168" s="39">
        <v>10878</v>
      </c>
      <c r="C2168" s="38">
        <v>10330792</v>
      </c>
      <c r="D2168" s="40" t="s">
        <v>797</v>
      </c>
      <c r="E2168" s="38">
        <v>1</v>
      </c>
      <c r="F2168" s="38">
        <v>49</v>
      </c>
      <c r="G2168" s="38" t="s">
        <v>23</v>
      </c>
      <c r="H2168" s="42">
        <v>2928.45</v>
      </c>
      <c r="I2168" s="57"/>
      <c r="J2168" s="44">
        <v>44377</v>
      </c>
      <c r="K2168" s="42">
        <v>0</v>
      </c>
      <c r="L2168" s="42">
        <v>1613.6</v>
      </c>
      <c r="M2168" s="44">
        <v>45199</v>
      </c>
      <c r="N2168" s="42">
        <v>1314.85</v>
      </c>
      <c r="O2168" s="42">
        <v>0</v>
      </c>
      <c r="P2168" s="45">
        <v>0.13</v>
      </c>
      <c r="Q2168" s="42">
        <v>0</v>
      </c>
      <c r="R2168" s="42">
        <v>0</v>
      </c>
      <c r="S2168" s="42">
        <v>1314.85</v>
      </c>
      <c r="T2168" s="38">
        <v>2101</v>
      </c>
      <c r="U2168" s="14">
        <f>S2168/H2168</f>
        <v>0.44899178746435825</v>
      </c>
      <c r="V2168" s="19"/>
      <c r="W2168" s="19"/>
      <c r="X2168" s="37" t="s">
        <v>3475</v>
      </c>
    </row>
    <row r="2169" spans="1:37" s="3" customFormat="1" ht="16.5" customHeight="1">
      <c r="A2169" s="38">
        <v>685</v>
      </c>
      <c r="B2169" s="39">
        <v>10729</v>
      </c>
      <c r="C2169" s="38">
        <v>10324629</v>
      </c>
      <c r="D2169" s="40" t="s">
        <v>2228</v>
      </c>
      <c r="E2169" s="58">
        <v>1</v>
      </c>
      <c r="F2169" s="38">
        <v>60</v>
      </c>
      <c r="G2169" s="38" t="s">
        <v>23</v>
      </c>
      <c r="H2169" s="42">
        <v>2307.31</v>
      </c>
      <c r="I2169" s="37"/>
      <c r="J2169" s="44">
        <v>44255</v>
      </c>
      <c r="K2169" s="42">
        <v>38.450000000000003</v>
      </c>
      <c r="L2169" s="42">
        <v>1230.6599999999999</v>
      </c>
      <c r="M2169" s="44">
        <v>45259</v>
      </c>
      <c r="N2169" s="42">
        <v>1038.2</v>
      </c>
      <c r="O2169" s="42">
        <v>0</v>
      </c>
      <c r="P2169" s="45">
        <f>IF(J2169&lt;DATEVALUE("2009-1-1"),3%,13%)</f>
        <v>0.13</v>
      </c>
      <c r="Q2169" s="42">
        <f>IF(P2169=13%,ROUND(O2169/(1+P2169)*P2169,2),ROUND(O2169/(1+0.03)*0.02,2))</f>
        <v>0</v>
      </c>
      <c r="R2169" s="42">
        <f>O2169-Q2169</f>
        <v>0</v>
      </c>
      <c r="S2169" s="42">
        <f>N2169-R2169</f>
        <v>1038.2</v>
      </c>
      <c r="T2169" s="38">
        <v>5000</v>
      </c>
      <c r="U2169" s="14">
        <f>S2169/H2169</f>
        <v>0.44996121024049651</v>
      </c>
      <c r="V2169" s="19"/>
      <c r="W2169" s="19"/>
      <c r="X2169" s="37" t="s">
        <v>3459</v>
      </c>
    </row>
    <row r="2170" spans="1:37" s="3" customFormat="1" ht="16.5" customHeight="1">
      <c r="A2170" s="38">
        <v>684</v>
      </c>
      <c r="B2170" s="39">
        <v>10729</v>
      </c>
      <c r="C2170" s="38">
        <v>10324628</v>
      </c>
      <c r="D2170" s="40" t="s">
        <v>3282</v>
      </c>
      <c r="E2170" s="58">
        <v>1</v>
      </c>
      <c r="F2170" s="38">
        <v>60</v>
      </c>
      <c r="G2170" s="38" t="s">
        <v>23</v>
      </c>
      <c r="H2170" s="42">
        <v>2721.92</v>
      </c>
      <c r="I2170" s="37"/>
      <c r="J2170" s="44">
        <v>44255</v>
      </c>
      <c r="K2170" s="42">
        <v>45.36</v>
      </c>
      <c r="L2170" s="42">
        <v>1451.7800000000002</v>
      </c>
      <c r="M2170" s="44">
        <v>45259</v>
      </c>
      <c r="N2170" s="42">
        <v>1224.78</v>
      </c>
      <c r="O2170" s="42">
        <v>0</v>
      </c>
      <c r="P2170" s="45">
        <f>IF(J2170&lt;DATEVALUE("2009-1-1"),3%,13%)</f>
        <v>0.13</v>
      </c>
      <c r="Q2170" s="42">
        <f>IF(P2170=13%,ROUND(O2170/(1+P2170)*P2170,2),ROUND(O2170/(1+0.03)*0.02,2))</f>
        <v>0</v>
      </c>
      <c r="R2170" s="42">
        <f>O2170-Q2170</f>
        <v>0</v>
      </c>
      <c r="S2170" s="42">
        <f>N2170-R2170</f>
        <v>1224.78</v>
      </c>
      <c r="T2170" s="38">
        <v>5000</v>
      </c>
      <c r="U2170" s="14">
        <f>S2170/H2170</f>
        <v>0.44996913943098987</v>
      </c>
      <c r="V2170" s="19"/>
      <c r="W2170" s="19"/>
      <c r="X2170" s="37" t="s">
        <v>3459</v>
      </c>
    </row>
    <row r="2171" spans="1:37" s="3" customFormat="1" ht="16.5" customHeight="1">
      <c r="A2171" s="38">
        <v>677</v>
      </c>
      <c r="B2171" s="39">
        <v>10729</v>
      </c>
      <c r="C2171" s="38">
        <v>10324617</v>
      </c>
      <c r="D2171" s="40" t="s">
        <v>2231</v>
      </c>
      <c r="E2171" s="58">
        <v>1</v>
      </c>
      <c r="F2171" s="38">
        <v>60</v>
      </c>
      <c r="G2171" s="38" t="s">
        <v>23</v>
      </c>
      <c r="H2171" s="42">
        <v>3198.46</v>
      </c>
      <c r="I2171" s="37"/>
      <c r="J2171" s="44">
        <v>44255</v>
      </c>
      <c r="K2171" s="42">
        <v>53.31</v>
      </c>
      <c r="L2171" s="42">
        <v>1705.89</v>
      </c>
      <c r="M2171" s="44">
        <v>45259</v>
      </c>
      <c r="N2171" s="42">
        <v>1439.26</v>
      </c>
      <c r="O2171" s="42">
        <v>0</v>
      </c>
      <c r="P2171" s="45">
        <f>IF(J2171&lt;DATEVALUE("2009-1-1"),3%,13%)</f>
        <v>0.13</v>
      </c>
      <c r="Q2171" s="42">
        <f>IF(P2171=13%,ROUND(O2171/(1+P2171)*P2171,2),ROUND(O2171/(1+0.03)*0.02,2))</f>
        <v>0</v>
      </c>
      <c r="R2171" s="42">
        <f>O2171-Q2171</f>
        <v>0</v>
      </c>
      <c r="S2171" s="42">
        <f>N2171-R2171</f>
        <v>1439.26</v>
      </c>
      <c r="T2171" s="38">
        <v>5000</v>
      </c>
      <c r="U2171" s="14">
        <f>S2171/H2171</f>
        <v>0.44998530542823734</v>
      </c>
      <c r="V2171" s="19"/>
      <c r="W2171" s="19"/>
      <c r="X2171" s="37" t="s">
        <v>3459</v>
      </c>
    </row>
    <row r="2172" spans="1:37" s="3" customFormat="1" ht="16.5" customHeight="1">
      <c r="A2172" s="38">
        <v>830</v>
      </c>
      <c r="B2172" s="39">
        <v>10729</v>
      </c>
      <c r="C2172" s="38">
        <v>10324631</v>
      </c>
      <c r="D2172" s="40" t="s">
        <v>335</v>
      </c>
      <c r="E2172" s="58">
        <v>1</v>
      </c>
      <c r="F2172" s="38">
        <v>60</v>
      </c>
      <c r="G2172" s="38" t="s">
        <v>36</v>
      </c>
      <c r="H2172" s="42">
        <v>2617.7199999999998</v>
      </c>
      <c r="I2172" s="37"/>
      <c r="J2172" s="44">
        <v>44255</v>
      </c>
      <c r="K2172" s="42">
        <v>43.63</v>
      </c>
      <c r="L2172" s="42">
        <v>1396.1399999999999</v>
      </c>
      <c r="M2172" s="44">
        <v>45259</v>
      </c>
      <c r="N2172" s="42">
        <v>1177.95</v>
      </c>
      <c r="O2172" s="42">
        <v>0</v>
      </c>
      <c r="P2172" s="45">
        <f>IF(J2172&lt;DATEVALUE("2009-1-1"),3%,13%)</f>
        <v>0.13</v>
      </c>
      <c r="Q2172" s="42">
        <f>IF(P2172=13%,ROUND(O2172/(1+P2172)*P2172,2),ROUND(O2172/(1+0.03)*0.02,2))</f>
        <v>0</v>
      </c>
      <c r="R2172" s="42">
        <f>O2172-Q2172</f>
        <v>0</v>
      </c>
      <c r="S2172" s="42">
        <f>N2172-R2172</f>
        <v>1177.95</v>
      </c>
      <c r="T2172" s="38">
        <v>5000</v>
      </c>
      <c r="U2172" s="14">
        <f>S2172/H2172</f>
        <v>0.44999083171615001</v>
      </c>
      <c r="V2172" s="19"/>
      <c r="W2172" s="19"/>
      <c r="X2172" s="37" t="s">
        <v>3459</v>
      </c>
    </row>
    <row r="2173" spans="1:37" s="3" customFormat="1" ht="16.5" customHeight="1">
      <c r="A2173" s="38">
        <v>682</v>
      </c>
      <c r="B2173" s="39">
        <v>10729</v>
      </c>
      <c r="C2173" s="38">
        <v>10324623</v>
      </c>
      <c r="D2173" s="40" t="s">
        <v>3280</v>
      </c>
      <c r="E2173" s="58">
        <v>3</v>
      </c>
      <c r="F2173" s="38">
        <v>60</v>
      </c>
      <c r="G2173" s="38" t="s">
        <v>23</v>
      </c>
      <c r="H2173" s="42">
        <v>2331.54</v>
      </c>
      <c r="I2173" s="37"/>
      <c r="J2173" s="44">
        <v>44255</v>
      </c>
      <c r="K2173" s="42">
        <v>38.86</v>
      </c>
      <c r="L2173" s="42">
        <v>1243.5</v>
      </c>
      <c r="M2173" s="44">
        <v>45259</v>
      </c>
      <c r="N2173" s="42">
        <v>1049.18</v>
      </c>
      <c r="O2173" s="42">
        <v>0</v>
      </c>
      <c r="P2173" s="45">
        <f>IF(J2173&lt;DATEVALUE("2009-1-1"),3%,13%)</f>
        <v>0.13</v>
      </c>
      <c r="Q2173" s="42">
        <f>IF(P2173=13%,ROUND(O2173/(1+P2173)*P2173,2),ROUND(O2173/(1+0.03)*0.02,2))</f>
        <v>0</v>
      </c>
      <c r="R2173" s="42">
        <f>O2173-Q2173</f>
        <v>0</v>
      </c>
      <c r="S2173" s="42">
        <f>N2173-R2173</f>
        <v>1049.18</v>
      </c>
      <c r="T2173" s="38">
        <v>5000</v>
      </c>
      <c r="U2173" s="14">
        <f>S2173/H2173</f>
        <v>0.44999442428609421</v>
      </c>
      <c r="V2173" s="19"/>
      <c r="W2173" s="19"/>
      <c r="X2173" s="37" t="s">
        <v>3459</v>
      </c>
    </row>
    <row r="2174" spans="1:37" s="3" customFormat="1" ht="16.5" customHeight="1">
      <c r="A2174" s="38">
        <v>681</v>
      </c>
      <c r="B2174" s="39">
        <v>10729</v>
      </c>
      <c r="C2174" s="38">
        <v>10324621</v>
      </c>
      <c r="D2174" s="40" t="s">
        <v>3279</v>
      </c>
      <c r="E2174" s="58">
        <v>3</v>
      </c>
      <c r="F2174" s="38">
        <v>60</v>
      </c>
      <c r="G2174" s="38" t="s">
        <v>23</v>
      </c>
      <c r="H2174" s="42">
        <v>3792.56</v>
      </c>
      <c r="I2174" s="37"/>
      <c r="J2174" s="44">
        <v>44255</v>
      </c>
      <c r="K2174" s="42">
        <v>63.21</v>
      </c>
      <c r="L2174" s="42">
        <v>2022.71</v>
      </c>
      <c r="M2174" s="44">
        <v>45259</v>
      </c>
      <c r="N2174" s="42">
        <v>1706.64</v>
      </c>
      <c r="O2174" s="42">
        <v>0</v>
      </c>
      <c r="P2174" s="45">
        <f>IF(J2174&lt;DATEVALUE("2009-1-1"),3%,13%)</f>
        <v>0.13</v>
      </c>
      <c r="Q2174" s="42">
        <f>IF(P2174=13%,ROUND(O2174/(1+P2174)*P2174,2),ROUND(O2174/(1+0.03)*0.02,2))</f>
        <v>0</v>
      </c>
      <c r="R2174" s="42">
        <f>O2174-Q2174</f>
        <v>0</v>
      </c>
      <c r="S2174" s="42">
        <f>N2174-R2174</f>
        <v>1706.64</v>
      </c>
      <c r="T2174" s="38">
        <v>5000</v>
      </c>
      <c r="U2174" s="14">
        <f>S2174/H2174</f>
        <v>0.44999683591030865</v>
      </c>
      <c r="V2174" s="19"/>
      <c r="W2174" s="19"/>
      <c r="X2174" s="37" t="s">
        <v>3459</v>
      </c>
    </row>
    <row r="2175" spans="1:37" s="3" customFormat="1" ht="16.5" customHeight="1">
      <c r="A2175" s="38">
        <v>146</v>
      </c>
      <c r="B2175" s="39">
        <v>10743</v>
      </c>
      <c r="C2175" s="38">
        <v>10322460</v>
      </c>
      <c r="D2175" s="40" t="s">
        <v>1073</v>
      </c>
      <c r="E2175" s="38">
        <v>3</v>
      </c>
      <c r="F2175" s="38">
        <v>60</v>
      </c>
      <c r="G2175" s="38" t="s">
        <v>36</v>
      </c>
      <c r="H2175" s="42">
        <v>7766.92</v>
      </c>
      <c r="I2175" s="56"/>
      <c r="J2175" s="44">
        <v>44165</v>
      </c>
      <c r="K2175" s="42">
        <v>129.44999999999999</v>
      </c>
      <c r="L2175" s="42">
        <v>4142.38</v>
      </c>
      <c r="M2175" s="44">
        <v>45169</v>
      </c>
      <c r="N2175" s="42">
        <f>H2175-K2175-L2175</f>
        <v>3495.09</v>
      </c>
      <c r="O2175" s="42">
        <v>0</v>
      </c>
      <c r="P2175" s="45">
        <v>0.13</v>
      </c>
      <c r="Q2175" s="42">
        <v>0</v>
      </c>
      <c r="R2175" s="42">
        <v>0</v>
      </c>
      <c r="S2175" s="42">
        <f>N2175-R2175</f>
        <v>3495.09</v>
      </c>
      <c r="T2175" s="38">
        <v>5000</v>
      </c>
      <c r="U2175" s="14">
        <f>S2175/H2175</f>
        <v>0.44999690997203529</v>
      </c>
      <c r="V2175" s="19"/>
      <c r="W2175" s="19"/>
      <c r="X2175" s="37" t="s">
        <v>3463</v>
      </c>
    </row>
    <row r="2176" spans="1:37" s="3" customFormat="1" ht="16.5" customHeight="1">
      <c r="A2176" s="38">
        <v>148</v>
      </c>
      <c r="B2176" s="39">
        <v>10743</v>
      </c>
      <c r="C2176" s="38">
        <v>10322456</v>
      </c>
      <c r="D2176" s="40" t="s">
        <v>1114</v>
      </c>
      <c r="E2176" s="38">
        <v>1</v>
      </c>
      <c r="F2176" s="38">
        <v>60</v>
      </c>
      <c r="G2176" s="38" t="s">
        <v>36</v>
      </c>
      <c r="H2176" s="42">
        <v>2536.5</v>
      </c>
      <c r="I2176" s="56"/>
      <c r="J2176" s="44">
        <v>44165</v>
      </c>
      <c r="K2176" s="42">
        <v>42.28</v>
      </c>
      <c r="L2176" s="42">
        <v>1352.8</v>
      </c>
      <c r="M2176" s="44">
        <v>45169</v>
      </c>
      <c r="N2176" s="42">
        <f>H2176-K2176-L2176</f>
        <v>1141.4199999999998</v>
      </c>
      <c r="O2176" s="42">
        <v>0</v>
      </c>
      <c r="P2176" s="45">
        <v>0.13</v>
      </c>
      <c r="Q2176" s="42">
        <v>0</v>
      </c>
      <c r="R2176" s="42">
        <v>0</v>
      </c>
      <c r="S2176" s="42">
        <f>N2176-R2176</f>
        <v>1141.4199999999998</v>
      </c>
      <c r="T2176" s="38">
        <v>5000</v>
      </c>
      <c r="U2176" s="14">
        <f>S2176/H2176</f>
        <v>0.44999802877981465</v>
      </c>
      <c r="V2176" s="19"/>
      <c r="W2176" s="19"/>
      <c r="X2176" s="37" t="s">
        <v>3463</v>
      </c>
    </row>
    <row r="2177" spans="1:24" s="3" customFormat="1" ht="16.5" customHeight="1">
      <c r="A2177" s="38">
        <v>78</v>
      </c>
      <c r="B2177" s="39">
        <v>10708</v>
      </c>
      <c r="C2177" s="38">
        <v>10324176</v>
      </c>
      <c r="D2177" s="40" t="s">
        <v>100</v>
      </c>
      <c r="E2177" s="38">
        <v>2</v>
      </c>
      <c r="F2177" s="38">
        <v>60</v>
      </c>
      <c r="G2177" s="38" t="s">
        <v>36</v>
      </c>
      <c r="H2177" s="42">
        <v>72750.39</v>
      </c>
      <c r="I2177" s="57"/>
      <c r="J2177" s="44">
        <v>44196</v>
      </c>
      <c r="K2177" s="42">
        <v>1212.51</v>
      </c>
      <c r="L2177" s="42">
        <v>38800.21</v>
      </c>
      <c r="M2177" s="44">
        <v>45199</v>
      </c>
      <c r="N2177" s="42">
        <v>32737.67</v>
      </c>
      <c r="O2177" s="42">
        <v>0</v>
      </c>
      <c r="P2177" s="45">
        <v>0.13</v>
      </c>
      <c r="Q2177" s="42">
        <v>0</v>
      </c>
      <c r="R2177" s="42">
        <v>0</v>
      </c>
      <c r="S2177" s="42">
        <v>32737.67</v>
      </c>
      <c r="T2177" s="38">
        <v>5000</v>
      </c>
      <c r="U2177" s="14">
        <f>S2177/H2177</f>
        <v>0.44999992439903069</v>
      </c>
      <c r="V2177" s="19"/>
      <c r="W2177" s="19"/>
      <c r="X2177" s="37" t="s">
        <v>3456</v>
      </c>
    </row>
    <row r="2178" spans="1:24" s="3" customFormat="1" ht="16.5" customHeight="1">
      <c r="A2178" s="38">
        <v>656</v>
      </c>
      <c r="B2178" s="39">
        <v>40712</v>
      </c>
      <c r="C2178" s="38">
        <v>10322190</v>
      </c>
      <c r="D2178" s="40" t="s">
        <v>1660</v>
      </c>
      <c r="E2178" s="38">
        <v>1</v>
      </c>
      <c r="F2178" s="38">
        <v>60</v>
      </c>
      <c r="G2178" s="38" t="s">
        <v>36</v>
      </c>
      <c r="H2178" s="42">
        <v>16798</v>
      </c>
      <c r="I2178" s="55"/>
      <c r="J2178" s="44">
        <v>44105</v>
      </c>
      <c r="K2178" s="42">
        <v>279.97000000000003</v>
      </c>
      <c r="L2178" s="42">
        <v>8958.93</v>
      </c>
      <c r="M2178" s="44">
        <v>45138</v>
      </c>
      <c r="N2178" s="42">
        <f>H2178-K2178-L2178</f>
        <v>7559.0999999999985</v>
      </c>
      <c r="O2178" s="42">
        <v>0</v>
      </c>
      <c r="P2178" s="45">
        <v>0.13</v>
      </c>
      <c r="Q2178" s="42">
        <v>0</v>
      </c>
      <c r="R2178" s="42">
        <v>0</v>
      </c>
      <c r="S2178" s="42">
        <v>7559.1</v>
      </c>
      <c r="T2178" s="38">
        <v>5000</v>
      </c>
      <c r="U2178" s="14">
        <f>S2178/H2178</f>
        <v>0.45</v>
      </c>
      <c r="V2178" s="19"/>
      <c r="W2178" s="19"/>
      <c r="X2178" s="37" t="s">
        <v>3467</v>
      </c>
    </row>
    <row r="2179" spans="1:24" s="3" customFormat="1" ht="16.5" customHeight="1">
      <c r="A2179" s="38">
        <v>569</v>
      </c>
      <c r="B2179" s="39">
        <v>10729</v>
      </c>
      <c r="C2179" s="38">
        <v>10324695</v>
      </c>
      <c r="D2179" s="40" t="s">
        <v>165</v>
      </c>
      <c r="E2179" s="58">
        <v>6</v>
      </c>
      <c r="F2179" s="38">
        <v>60</v>
      </c>
      <c r="G2179" s="38" t="s">
        <v>23</v>
      </c>
      <c r="H2179" s="42">
        <v>14689.23</v>
      </c>
      <c r="I2179" s="37"/>
      <c r="J2179" s="44">
        <v>44255</v>
      </c>
      <c r="K2179" s="42">
        <v>244.82</v>
      </c>
      <c r="L2179" s="42">
        <v>7834.2400000000007</v>
      </c>
      <c r="M2179" s="44">
        <v>45259</v>
      </c>
      <c r="N2179" s="42">
        <v>6610.17</v>
      </c>
      <c r="O2179" s="42">
        <v>0</v>
      </c>
      <c r="P2179" s="45">
        <f>IF(J2179&lt;DATEVALUE("2009-1-1"),3%,13%)</f>
        <v>0.13</v>
      </c>
      <c r="Q2179" s="42">
        <f>IF(P2179=13%,ROUND(O2179/(1+P2179)*P2179,2),ROUND(O2179/(1+0.03)*0.02,2))</f>
        <v>0</v>
      </c>
      <c r="R2179" s="42">
        <f>O2179-Q2179</f>
        <v>0</v>
      </c>
      <c r="S2179" s="42">
        <f>N2179-R2179</f>
        <v>6610.17</v>
      </c>
      <c r="T2179" s="38">
        <v>2105</v>
      </c>
      <c r="U2179" s="14">
        <f>S2179/H2179</f>
        <v>0.45000112327194824</v>
      </c>
      <c r="V2179" s="19"/>
      <c r="W2179" s="19"/>
      <c r="X2179" s="37" t="s">
        <v>3459</v>
      </c>
    </row>
    <row r="2180" spans="1:24" s="3" customFormat="1" ht="16.5" customHeight="1">
      <c r="A2180" s="38">
        <v>239</v>
      </c>
      <c r="B2180" s="39">
        <v>10744</v>
      </c>
      <c r="C2180" s="38">
        <v>10323668</v>
      </c>
      <c r="D2180" s="40" t="s">
        <v>581</v>
      </c>
      <c r="E2180" s="58">
        <v>1</v>
      </c>
      <c r="F2180" s="38">
        <v>60</v>
      </c>
      <c r="G2180" s="38" t="s">
        <v>36</v>
      </c>
      <c r="H2180" s="42">
        <v>18484.27</v>
      </c>
      <c r="I2180" s="57"/>
      <c r="J2180" s="44">
        <v>44196</v>
      </c>
      <c r="K2180" s="42">
        <v>308.07</v>
      </c>
      <c r="L2180" s="42">
        <v>9858.25</v>
      </c>
      <c r="M2180" s="44">
        <v>45199</v>
      </c>
      <c r="N2180" s="42">
        <f>H2180-K2180-L2180</f>
        <v>8317.9500000000007</v>
      </c>
      <c r="O2180" s="42">
        <v>0</v>
      </c>
      <c r="P2180" s="45">
        <v>0.13</v>
      </c>
      <c r="Q2180" s="42">
        <v>0</v>
      </c>
      <c r="R2180" s="42">
        <v>0</v>
      </c>
      <c r="S2180" s="42">
        <f>N2180</f>
        <v>8317.9500000000007</v>
      </c>
      <c r="T2180" s="38">
        <v>1002</v>
      </c>
      <c r="U2180" s="14">
        <f>S2180/H2180</f>
        <v>0.45000154185153107</v>
      </c>
      <c r="V2180" s="19"/>
      <c r="W2180" s="19"/>
      <c r="X2180" s="37" t="s">
        <v>3463</v>
      </c>
    </row>
    <row r="2181" spans="1:24" s="3" customFormat="1" ht="16.5" customHeight="1">
      <c r="A2181" s="38">
        <v>683</v>
      </c>
      <c r="B2181" s="39">
        <v>10729</v>
      </c>
      <c r="C2181" s="38">
        <v>10324624</v>
      </c>
      <c r="D2181" s="40" t="s">
        <v>3281</v>
      </c>
      <c r="E2181" s="58">
        <v>1</v>
      </c>
      <c r="F2181" s="38">
        <v>60</v>
      </c>
      <c r="G2181" s="38" t="s">
        <v>23</v>
      </c>
      <c r="H2181" s="42">
        <v>3767.44</v>
      </c>
      <c r="I2181" s="37"/>
      <c r="J2181" s="44">
        <v>44255</v>
      </c>
      <c r="K2181" s="42">
        <v>62.79</v>
      </c>
      <c r="L2181" s="42">
        <v>2009.2800000000002</v>
      </c>
      <c r="M2181" s="44">
        <v>45259</v>
      </c>
      <c r="N2181" s="42">
        <v>1695.37</v>
      </c>
      <c r="O2181" s="42">
        <v>0</v>
      </c>
      <c r="P2181" s="45">
        <f>IF(J2181&lt;DATEVALUE("2009-1-1"),3%,13%)</f>
        <v>0.13</v>
      </c>
      <c r="Q2181" s="42">
        <f>IF(P2181=13%,ROUND(O2181/(1+P2181)*P2181,2),ROUND(O2181/(1+0.03)*0.02,2))</f>
        <v>0</v>
      </c>
      <c r="R2181" s="42">
        <f>O2181-Q2181</f>
        <v>0</v>
      </c>
      <c r="S2181" s="42">
        <f>N2181-R2181</f>
        <v>1695.37</v>
      </c>
      <c r="T2181" s="38">
        <v>5000</v>
      </c>
      <c r="U2181" s="14">
        <f>S2181/H2181</f>
        <v>0.45000583950905654</v>
      </c>
      <c r="V2181" s="19"/>
      <c r="W2181" s="19"/>
      <c r="X2181" s="37" t="s">
        <v>3459</v>
      </c>
    </row>
    <row r="2182" spans="1:24" s="3" customFormat="1" ht="16.5" customHeight="1">
      <c r="A2182" s="38">
        <v>680</v>
      </c>
      <c r="B2182" s="39">
        <v>10729</v>
      </c>
      <c r="C2182" s="38">
        <v>10324620</v>
      </c>
      <c r="D2182" s="40" t="s">
        <v>3278</v>
      </c>
      <c r="E2182" s="58">
        <v>3</v>
      </c>
      <c r="F2182" s="38">
        <v>60</v>
      </c>
      <c r="G2182" s="38" t="s">
        <v>23</v>
      </c>
      <c r="H2182" s="42">
        <v>6760.38</v>
      </c>
      <c r="I2182" s="37"/>
      <c r="J2182" s="44">
        <v>44255</v>
      </c>
      <c r="K2182" s="42">
        <v>112.67</v>
      </c>
      <c r="L2182" s="42">
        <v>3605.47</v>
      </c>
      <c r="M2182" s="44">
        <v>45259</v>
      </c>
      <c r="N2182" s="42">
        <v>3042.24</v>
      </c>
      <c r="O2182" s="42">
        <v>0</v>
      </c>
      <c r="P2182" s="45">
        <f>IF(J2182&lt;DATEVALUE("2009-1-1"),3%,13%)</f>
        <v>0.13</v>
      </c>
      <c r="Q2182" s="42">
        <f>IF(P2182=13%,ROUND(O2182/(1+P2182)*P2182,2),ROUND(O2182/(1+0.03)*0.02,2))</f>
        <v>0</v>
      </c>
      <c r="R2182" s="42">
        <f>O2182-Q2182</f>
        <v>0</v>
      </c>
      <c r="S2182" s="42">
        <f>N2182-R2182</f>
        <v>3042.24</v>
      </c>
      <c r="T2182" s="38">
        <v>5000</v>
      </c>
      <c r="U2182" s="14">
        <f>S2182/H2182</f>
        <v>0.45001020652685197</v>
      </c>
      <c r="V2182" s="19"/>
      <c r="W2182" s="19"/>
      <c r="X2182" s="37" t="s">
        <v>3459</v>
      </c>
    </row>
    <row r="2183" spans="1:24" s="3" customFormat="1" ht="16.5" customHeight="1">
      <c r="A2183" s="38">
        <v>698</v>
      </c>
      <c r="B2183" s="39">
        <v>10729</v>
      </c>
      <c r="C2183" s="38">
        <v>10324692</v>
      </c>
      <c r="D2183" s="40" t="s">
        <v>2265</v>
      </c>
      <c r="E2183" s="58">
        <v>1</v>
      </c>
      <c r="F2183" s="38">
        <v>60</v>
      </c>
      <c r="G2183" s="38" t="s">
        <v>266</v>
      </c>
      <c r="H2183" s="42">
        <v>2901.71</v>
      </c>
      <c r="I2183" s="37"/>
      <c r="J2183" s="44">
        <v>44255</v>
      </c>
      <c r="K2183" s="42">
        <v>48.36</v>
      </c>
      <c r="L2183" s="42">
        <v>1547.5400000000002</v>
      </c>
      <c r="M2183" s="44">
        <v>45259</v>
      </c>
      <c r="N2183" s="42">
        <v>1305.81</v>
      </c>
      <c r="O2183" s="42">
        <v>0</v>
      </c>
      <c r="P2183" s="45">
        <f>IF(J2183&lt;DATEVALUE("2009-1-1"),3%,13%)</f>
        <v>0.13</v>
      </c>
      <c r="Q2183" s="42">
        <f>IF(P2183=13%,ROUND(O2183/(1+P2183)*P2183,2),ROUND(O2183/(1+0.03)*0.02,2))</f>
        <v>0</v>
      </c>
      <c r="R2183" s="42">
        <f>O2183-Q2183</f>
        <v>0</v>
      </c>
      <c r="S2183" s="42">
        <f>N2183-R2183</f>
        <v>1305.81</v>
      </c>
      <c r="T2183" s="38">
        <v>5000</v>
      </c>
      <c r="U2183" s="14">
        <f>S2183/H2183</f>
        <v>0.45001395728725474</v>
      </c>
      <c r="V2183" s="19"/>
      <c r="W2183" s="19"/>
      <c r="X2183" s="37" t="s">
        <v>3459</v>
      </c>
    </row>
    <row r="2184" spans="1:24" s="3" customFormat="1" ht="16.5" customHeight="1">
      <c r="A2184" s="38">
        <v>679</v>
      </c>
      <c r="B2184" s="39">
        <v>10729</v>
      </c>
      <c r="C2184" s="38">
        <v>10324619</v>
      </c>
      <c r="D2184" s="40" t="s">
        <v>668</v>
      </c>
      <c r="E2184" s="58">
        <v>1</v>
      </c>
      <c r="F2184" s="38">
        <v>60</v>
      </c>
      <c r="G2184" s="38" t="s">
        <v>23</v>
      </c>
      <c r="H2184" s="42">
        <v>3720.77</v>
      </c>
      <c r="I2184" s="37"/>
      <c r="J2184" s="44">
        <v>44255</v>
      </c>
      <c r="K2184" s="42">
        <v>62.01</v>
      </c>
      <c r="L2184" s="42">
        <v>1984.35</v>
      </c>
      <c r="M2184" s="44">
        <v>45259</v>
      </c>
      <c r="N2184" s="42">
        <v>1674.41</v>
      </c>
      <c r="O2184" s="42">
        <v>0</v>
      </c>
      <c r="P2184" s="45">
        <f>IF(J2184&lt;DATEVALUE("2009-1-1"),3%,13%)</f>
        <v>0.13</v>
      </c>
      <c r="Q2184" s="42">
        <f>IF(P2184=13%,ROUND(O2184/(1+P2184)*P2184,2),ROUND(O2184/(1+0.03)*0.02,2))</f>
        <v>0</v>
      </c>
      <c r="R2184" s="42">
        <f>O2184-Q2184</f>
        <v>0</v>
      </c>
      <c r="S2184" s="42">
        <f>N2184-R2184</f>
        <v>1674.41</v>
      </c>
      <c r="T2184" s="38">
        <v>5000</v>
      </c>
      <c r="U2184" s="14">
        <f>S2184/H2184</f>
        <v>0.45001706635992017</v>
      </c>
      <c r="V2184" s="19"/>
      <c r="W2184" s="19"/>
      <c r="X2184" s="37" t="s">
        <v>3459</v>
      </c>
    </row>
    <row r="2185" spans="1:24" s="3" customFormat="1" ht="16.5" customHeight="1">
      <c r="A2185" s="38">
        <v>676</v>
      </c>
      <c r="B2185" s="39">
        <v>10729</v>
      </c>
      <c r="C2185" s="38">
        <v>10324616</v>
      </c>
      <c r="D2185" s="40" t="s">
        <v>2229</v>
      </c>
      <c r="E2185" s="58">
        <v>1</v>
      </c>
      <c r="F2185" s="38">
        <v>60</v>
      </c>
      <c r="G2185" s="38" t="s">
        <v>23</v>
      </c>
      <c r="H2185" s="42">
        <v>2665.38</v>
      </c>
      <c r="I2185" s="37"/>
      <c r="J2185" s="44">
        <v>44255</v>
      </c>
      <c r="K2185" s="42">
        <v>44.42</v>
      </c>
      <c r="L2185" s="42">
        <v>1421.47</v>
      </c>
      <c r="M2185" s="44">
        <v>45259</v>
      </c>
      <c r="N2185" s="42">
        <v>1199.49</v>
      </c>
      <c r="O2185" s="42">
        <v>0</v>
      </c>
      <c r="P2185" s="45">
        <f>IF(J2185&lt;DATEVALUE("2009-1-1"),3%,13%)</f>
        <v>0.13</v>
      </c>
      <c r="Q2185" s="42">
        <f>IF(P2185=13%,ROUND(O2185/(1+P2185)*P2185,2),ROUND(O2185/(1+0.03)*0.02,2))</f>
        <v>0</v>
      </c>
      <c r="R2185" s="42">
        <f>O2185-Q2185</f>
        <v>0</v>
      </c>
      <c r="S2185" s="42">
        <f>N2185-R2185</f>
        <v>1199.49</v>
      </c>
      <c r="T2185" s="38">
        <v>5000</v>
      </c>
      <c r="U2185" s="14">
        <f>S2185/H2185</f>
        <v>0.45002588749071426</v>
      </c>
      <c r="V2185" s="19"/>
      <c r="W2185" s="19"/>
      <c r="X2185" s="37" t="s">
        <v>3459</v>
      </c>
    </row>
    <row r="2186" spans="1:24" s="3" customFormat="1" ht="16.5" customHeight="1">
      <c r="A2186" s="38">
        <v>678</v>
      </c>
      <c r="B2186" s="39">
        <v>10729</v>
      </c>
      <c r="C2186" s="38">
        <v>10324618</v>
      </c>
      <c r="D2186" s="40" t="s">
        <v>3277</v>
      </c>
      <c r="E2186" s="58">
        <v>1</v>
      </c>
      <c r="F2186" s="38">
        <v>60</v>
      </c>
      <c r="G2186" s="38" t="s">
        <v>23</v>
      </c>
      <c r="H2186" s="42">
        <v>2665.38</v>
      </c>
      <c r="I2186" s="37"/>
      <c r="J2186" s="44">
        <v>44255</v>
      </c>
      <c r="K2186" s="42">
        <v>44.42</v>
      </c>
      <c r="L2186" s="42">
        <v>1421.47</v>
      </c>
      <c r="M2186" s="44">
        <v>45259</v>
      </c>
      <c r="N2186" s="42">
        <v>1199.49</v>
      </c>
      <c r="O2186" s="42">
        <v>0</v>
      </c>
      <c r="P2186" s="45">
        <f>IF(J2186&lt;DATEVALUE("2009-1-1"),3%,13%)</f>
        <v>0.13</v>
      </c>
      <c r="Q2186" s="42">
        <f>IF(P2186=13%,ROUND(O2186/(1+P2186)*P2186,2),ROUND(O2186/(1+0.03)*0.02,2))</f>
        <v>0</v>
      </c>
      <c r="R2186" s="42">
        <f>O2186-Q2186</f>
        <v>0</v>
      </c>
      <c r="S2186" s="42">
        <f>N2186-R2186</f>
        <v>1199.49</v>
      </c>
      <c r="T2186" s="38">
        <v>5000</v>
      </c>
      <c r="U2186" s="14">
        <f>S2186/H2186</f>
        <v>0.45002588749071426</v>
      </c>
      <c r="V2186" s="19"/>
      <c r="W2186" s="19"/>
      <c r="X2186" s="37" t="s">
        <v>3459</v>
      </c>
    </row>
    <row r="2187" spans="1:24" s="3" customFormat="1" ht="16.5" customHeight="1">
      <c r="A2187" s="38">
        <v>653</v>
      </c>
      <c r="B2187" s="39">
        <v>40712</v>
      </c>
      <c r="C2187" s="38">
        <v>10322188</v>
      </c>
      <c r="D2187" s="40" t="s">
        <v>1801</v>
      </c>
      <c r="E2187" s="38">
        <v>1</v>
      </c>
      <c r="F2187" s="38">
        <v>60</v>
      </c>
      <c r="G2187" s="38" t="s">
        <v>36</v>
      </c>
      <c r="H2187" s="42">
        <v>1535</v>
      </c>
      <c r="I2187" s="55"/>
      <c r="J2187" s="44">
        <v>44105</v>
      </c>
      <c r="K2187" s="42">
        <v>25.58</v>
      </c>
      <c r="L2187" s="42">
        <v>818.6</v>
      </c>
      <c r="M2187" s="44">
        <v>45138</v>
      </c>
      <c r="N2187" s="42">
        <f>H2187-K2187-L2187</f>
        <v>690.82</v>
      </c>
      <c r="O2187" s="42">
        <v>0</v>
      </c>
      <c r="P2187" s="45">
        <v>0.13</v>
      </c>
      <c r="Q2187" s="42">
        <v>0</v>
      </c>
      <c r="R2187" s="42">
        <v>0</v>
      </c>
      <c r="S2187" s="42">
        <v>690.82</v>
      </c>
      <c r="T2187" s="38">
        <v>5000</v>
      </c>
      <c r="U2187" s="14">
        <f>S2187/H2187</f>
        <v>0.45004560260586324</v>
      </c>
      <c r="V2187" s="19"/>
      <c r="W2187" s="19"/>
      <c r="X2187" s="37" t="s">
        <v>3467</v>
      </c>
    </row>
    <row r="2188" spans="1:24" s="3" customFormat="1" ht="16.5" customHeight="1">
      <c r="A2188" s="38">
        <v>1156</v>
      </c>
      <c r="B2188" s="39">
        <v>10800</v>
      </c>
      <c r="C2188" s="38">
        <v>10315710</v>
      </c>
      <c r="D2188" s="40" t="s">
        <v>3431</v>
      </c>
      <c r="E2188" s="58">
        <v>1</v>
      </c>
      <c r="F2188" s="38">
        <v>120</v>
      </c>
      <c r="G2188" s="38" t="s">
        <v>21</v>
      </c>
      <c r="H2188" s="42">
        <v>167244</v>
      </c>
      <c r="I2188" s="37"/>
      <c r="J2188" s="44">
        <v>43279</v>
      </c>
      <c r="K2188" s="42">
        <v>0</v>
      </c>
      <c r="L2188" s="42">
        <v>87385.19</v>
      </c>
      <c r="M2188" s="44">
        <v>45281</v>
      </c>
      <c r="N2188" s="42">
        <v>79858.81</v>
      </c>
      <c r="O2188" s="42">
        <v>4980.62</v>
      </c>
      <c r="P2188" s="45">
        <f>IF(J2188&lt;DATEVALUE("2009-1-1"),3%,13%)</f>
        <v>0.13</v>
      </c>
      <c r="Q2188" s="42">
        <f>IF(P2188=13%,ROUND(O2188/(1+P2188)*P2188,2),ROUND(O2188/(1+0.03)*0.02,2))</f>
        <v>572.99</v>
      </c>
      <c r="R2188" s="42">
        <f>O2188-Q2188</f>
        <v>4407.63</v>
      </c>
      <c r="S2188" s="42">
        <f>N2188-R2188</f>
        <v>75451.179999999993</v>
      </c>
      <c r="T2188" s="38">
        <v>2505</v>
      </c>
      <c r="U2188" s="14">
        <f>S2188/H2188</f>
        <v>0.45114431608906741</v>
      </c>
      <c r="V2188" s="19"/>
      <c r="W2188" s="19"/>
      <c r="X2188" s="37" t="s">
        <v>3465</v>
      </c>
    </row>
    <row r="2189" spans="1:24" s="3" customFormat="1" ht="16.5" customHeight="1">
      <c r="A2189" s="38">
        <v>1</v>
      </c>
      <c r="B2189" s="39">
        <v>10723</v>
      </c>
      <c r="C2189" s="38">
        <v>10294710</v>
      </c>
      <c r="D2189" s="40" t="s">
        <v>144</v>
      </c>
      <c r="E2189" s="38">
        <v>1</v>
      </c>
      <c r="F2189" s="38">
        <v>75</v>
      </c>
      <c r="G2189" s="38" t="s">
        <v>23</v>
      </c>
      <c r="H2189" s="42">
        <v>3487.18</v>
      </c>
      <c r="I2189" s="2"/>
      <c r="J2189" s="44">
        <v>43582</v>
      </c>
      <c r="K2189" s="42">
        <v>0</v>
      </c>
      <c r="L2189" s="42">
        <v>1911.77</v>
      </c>
      <c r="M2189" s="44">
        <v>44985</v>
      </c>
      <c r="N2189" s="42">
        <f>H2189-K2189-L2189</f>
        <v>1575.4099999999999</v>
      </c>
      <c r="O2189" s="42">
        <v>0</v>
      </c>
      <c r="P2189" s="45">
        <v>0.13</v>
      </c>
      <c r="Q2189" s="42">
        <v>0</v>
      </c>
      <c r="R2189" s="42">
        <v>0</v>
      </c>
      <c r="S2189" s="42">
        <f>N2189-R2189</f>
        <v>1575.4099999999999</v>
      </c>
      <c r="T2189" s="38">
        <v>5000</v>
      </c>
      <c r="U2189" s="14">
        <f>S2189/H2189</f>
        <v>0.45177191885707074</v>
      </c>
      <c r="V2189" s="19"/>
      <c r="W2189" s="19"/>
      <c r="X2189" s="37" t="s">
        <v>3470</v>
      </c>
    </row>
    <row r="2190" spans="1:24" s="3" customFormat="1" ht="16.5" customHeight="1">
      <c r="A2190" s="38">
        <v>579</v>
      </c>
      <c r="B2190" s="39">
        <v>10736</v>
      </c>
      <c r="C2190" s="38">
        <v>10284139</v>
      </c>
      <c r="D2190" s="40" t="s">
        <v>1482</v>
      </c>
      <c r="E2190" s="38">
        <v>1</v>
      </c>
      <c r="F2190" s="38">
        <v>120</v>
      </c>
      <c r="G2190" s="38" t="s">
        <v>262</v>
      </c>
      <c r="H2190" s="42">
        <v>69930</v>
      </c>
      <c r="I2190" s="55"/>
      <c r="J2190" s="44">
        <v>43035</v>
      </c>
      <c r="K2190" s="42">
        <v>0</v>
      </c>
      <c r="L2190" s="42">
        <v>38199.18</v>
      </c>
      <c r="M2190" s="44">
        <v>45138</v>
      </c>
      <c r="N2190" s="42">
        <f>H2190-K2190-L2190</f>
        <v>31730.82</v>
      </c>
      <c r="O2190" s="42">
        <v>150</v>
      </c>
      <c r="P2190" s="45">
        <v>0.13</v>
      </c>
      <c r="Q2190" s="42">
        <v>17.260000000000002</v>
      </c>
      <c r="R2190" s="42">
        <v>132.74</v>
      </c>
      <c r="S2190" s="42">
        <v>31598.080000000002</v>
      </c>
      <c r="T2190" s="38">
        <v>5000</v>
      </c>
      <c r="U2190" s="14">
        <f>S2190/H2190</f>
        <v>0.45185299585299588</v>
      </c>
      <c r="V2190" s="19"/>
      <c r="W2190" s="19"/>
      <c r="X2190" s="37" t="s">
        <v>3461</v>
      </c>
    </row>
    <row r="2191" spans="1:24" s="3" customFormat="1" ht="16.5" customHeight="1">
      <c r="A2191" s="38">
        <v>1094</v>
      </c>
      <c r="B2191" s="39">
        <v>10800</v>
      </c>
      <c r="C2191" s="38">
        <v>10315912</v>
      </c>
      <c r="D2191" s="40" t="s">
        <v>1199</v>
      </c>
      <c r="E2191" s="38">
        <v>1</v>
      </c>
      <c r="F2191" s="38">
        <v>120</v>
      </c>
      <c r="G2191" s="38" t="s">
        <v>21</v>
      </c>
      <c r="H2191" s="42">
        <v>155669.39000000001</v>
      </c>
      <c r="I2191" s="53"/>
      <c r="J2191" s="44">
        <v>43249</v>
      </c>
      <c r="K2191" s="42">
        <v>0</v>
      </c>
      <c r="L2191" s="42">
        <v>76407.62</v>
      </c>
      <c r="M2191" s="44">
        <v>45138</v>
      </c>
      <c r="N2191" s="42">
        <f>H2191-K2191-L2191</f>
        <v>79261.770000000019</v>
      </c>
      <c r="O2191" s="42">
        <v>10000</v>
      </c>
      <c r="P2191" s="45">
        <v>0.13</v>
      </c>
      <c r="Q2191" s="42">
        <v>1150.44</v>
      </c>
      <c r="R2191" s="42">
        <v>8849.56</v>
      </c>
      <c r="S2191" s="42">
        <f>N2191-R2191</f>
        <v>70412.210000000021</v>
      </c>
      <c r="T2191" s="38">
        <v>2505</v>
      </c>
      <c r="U2191" s="14">
        <f>S2191/H2191</f>
        <v>0.452318917675466</v>
      </c>
      <c r="V2191" s="19"/>
      <c r="W2191" s="19"/>
      <c r="X2191" s="37" t="s">
        <v>3465</v>
      </c>
    </row>
    <row r="2192" spans="1:24" s="3" customFormat="1" ht="16.5" customHeight="1">
      <c r="A2192" s="38">
        <v>380</v>
      </c>
      <c r="B2192" s="39">
        <v>10736</v>
      </c>
      <c r="C2192" s="38">
        <v>10284138</v>
      </c>
      <c r="D2192" s="40" t="s">
        <v>1334</v>
      </c>
      <c r="E2192" s="38">
        <v>1</v>
      </c>
      <c r="F2192" s="38">
        <v>120</v>
      </c>
      <c r="G2192" s="38" t="s">
        <v>21</v>
      </c>
      <c r="H2192" s="42">
        <v>70666.679999999993</v>
      </c>
      <c r="I2192" s="55"/>
      <c r="J2192" s="44">
        <v>43035</v>
      </c>
      <c r="K2192" s="42">
        <v>0</v>
      </c>
      <c r="L2192" s="42">
        <v>38601.519999999997</v>
      </c>
      <c r="M2192" s="44">
        <v>45138</v>
      </c>
      <c r="N2192" s="42">
        <f>H2192-K2192-L2192</f>
        <v>32065.159999999996</v>
      </c>
      <c r="O2192" s="42">
        <v>100</v>
      </c>
      <c r="P2192" s="45">
        <v>0.13</v>
      </c>
      <c r="Q2192" s="42">
        <v>11.5</v>
      </c>
      <c r="R2192" s="42">
        <v>88.5</v>
      </c>
      <c r="S2192" s="42">
        <v>31976.66</v>
      </c>
      <c r="T2192" s="38">
        <v>5000</v>
      </c>
      <c r="U2192" s="14">
        <f>S2192/H2192</f>
        <v>0.4524998202830528</v>
      </c>
      <c r="V2192" s="19"/>
      <c r="W2192" s="19"/>
      <c r="X2192" s="37" t="s">
        <v>3461</v>
      </c>
    </row>
    <row r="2193" spans="1:37" s="3" customFormat="1" ht="16.5" customHeight="1">
      <c r="A2193" s="38">
        <v>144</v>
      </c>
      <c r="B2193" s="39">
        <v>50099</v>
      </c>
      <c r="C2193" s="38">
        <v>10297766</v>
      </c>
      <c r="D2193" s="40" t="s">
        <v>229</v>
      </c>
      <c r="E2193" s="38">
        <v>4</v>
      </c>
      <c r="F2193" s="38">
        <v>1</v>
      </c>
      <c r="G2193" s="38" t="s">
        <v>23</v>
      </c>
      <c r="H2193" s="42">
        <v>8376.07</v>
      </c>
      <c r="I2193" s="2"/>
      <c r="J2193" s="44">
        <v>43702</v>
      </c>
      <c r="K2193" s="42">
        <v>0</v>
      </c>
      <c r="L2193" s="42">
        <v>4584.2700000000004</v>
      </c>
      <c r="M2193" s="44">
        <v>45016</v>
      </c>
      <c r="N2193" s="42">
        <f>H2193-K2193-L2193</f>
        <v>3791.7999999999993</v>
      </c>
      <c r="O2193" s="42">
        <v>0</v>
      </c>
      <c r="P2193" s="45">
        <v>0.13</v>
      </c>
      <c r="Q2193" s="42">
        <v>0</v>
      </c>
      <c r="R2193" s="42">
        <v>0</v>
      </c>
      <c r="S2193" s="42">
        <v>3791.8</v>
      </c>
      <c r="T2193" s="38">
        <v>5000</v>
      </c>
      <c r="U2193" s="14">
        <f>S2193/H2193</f>
        <v>0.45269440202863637</v>
      </c>
      <c r="V2193" s="19"/>
      <c r="W2193" s="19"/>
      <c r="X2193" s="37" t="s">
        <v>3468</v>
      </c>
    </row>
    <row r="2194" spans="1:37" s="3" customFormat="1" ht="16.5" customHeight="1">
      <c r="A2194" s="38">
        <v>6</v>
      </c>
      <c r="B2194" s="39">
        <v>10737</v>
      </c>
      <c r="C2194" s="38">
        <v>10287874</v>
      </c>
      <c r="D2194" s="40" t="s">
        <v>2857</v>
      </c>
      <c r="E2194" s="38">
        <v>3</v>
      </c>
      <c r="F2194" s="38">
        <v>74</v>
      </c>
      <c r="G2194" s="38" t="s">
        <v>23</v>
      </c>
      <c r="H2194" s="42">
        <v>5217.3100000000004</v>
      </c>
      <c r="I2194" s="2"/>
      <c r="J2194" s="44">
        <v>43613</v>
      </c>
      <c r="K2194" s="42">
        <v>0</v>
      </c>
      <c r="L2194" s="42">
        <v>2852.45</v>
      </c>
      <c r="M2194" s="44">
        <v>44985</v>
      </c>
      <c r="N2194" s="42">
        <f>H2194-K2194-L2194</f>
        <v>2364.8600000000006</v>
      </c>
      <c r="O2194" s="42">
        <v>0</v>
      </c>
      <c r="P2194" s="45">
        <v>0.13</v>
      </c>
      <c r="Q2194" s="42">
        <v>0</v>
      </c>
      <c r="R2194" s="42">
        <v>0</v>
      </c>
      <c r="S2194" s="42">
        <f>N2194-R2194</f>
        <v>2364.8600000000006</v>
      </c>
      <c r="T2194" s="38">
        <v>2506</v>
      </c>
      <c r="U2194" s="14">
        <f>S2194/H2194</f>
        <v>0.45327189682039221</v>
      </c>
      <c r="V2194" s="19"/>
      <c r="W2194" s="19"/>
      <c r="X2194" s="37" t="s">
        <v>3461</v>
      </c>
    </row>
    <row r="2195" spans="1:37" s="3" customFormat="1" ht="16.5" customHeight="1">
      <c r="A2195" s="38">
        <v>86</v>
      </c>
      <c r="B2195" s="39">
        <v>10745</v>
      </c>
      <c r="C2195" s="38">
        <v>10308154</v>
      </c>
      <c r="D2195" s="40" t="s">
        <v>2212</v>
      </c>
      <c r="E2195" s="38">
        <v>2</v>
      </c>
      <c r="F2195" s="38">
        <v>62</v>
      </c>
      <c r="G2195" s="38" t="s">
        <v>23</v>
      </c>
      <c r="H2195" s="42">
        <v>859.86</v>
      </c>
      <c r="I2195" s="2"/>
      <c r="J2195" s="44">
        <v>43977</v>
      </c>
      <c r="K2195" s="42">
        <v>0</v>
      </c>
      <c r="L2195" s="42">
        <v>470.06</v>
      </c>
      <c r="M2195" s="44">
        <v>45077</v>
      </c>
      <c r="N2195" s="42">
        <f>H2195-K2195-L2195</f>
        <v>389.8</v>
      </c>
      <c r="O2195" s="42">
        <v>0</v>
      </c>
      <c r="P2195" s="45">
        <v>0.13</v>
      </c>
      <c r="Q2195" s="42">
        <v>0</v>
      </c>
      <c r="R2195" s="42">
        <v>0</v>
      </c>
      <c r="S2195" s="42">
        <f>N2195-R2195</f>
        <v>389.8</v>
      </c>
      <c r="T2195" s="38">
        <v>5000</v>
      </c>
      <c r="U2195" s="14">
        <f>S2195/H2195</f>
        <v>0.45332961179726933</v>
      </c>
      <c r="V2195" s="19"/>
      <c r="W2195" s="19"/>
      <c r="X2195" s="37" t="s">
        <v>3463</v>
      </c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</row>
    <row r="2196" spans="1:37" s="3" customFormat="1" ht="16.5" customHeight="1">
      <c r="A2196" s="38">
        <v>578</v>
      </c>
      <c r="B2196" s="39">
        <v>10736</v>
      </c>
      <c r="C2196" s="38">
        <v>10284137</v>
      </c>
      <c r="D2196" s="40" t="s">
        <v>1482</v>
      </c>
      <c r="E2196" s="38">
        <v>1</v>
      </c>
      <c r="F2196" s="38">
        <v>120</v>
      </c>
      <c r="G2196" s="38" t="s">
        <v>262</v>
      </c>
      <c r="H2196" s="42">
        <v>49860</v>
      </c>
      <c r="I2196" s="55"/>
      <c r="J2196" s="44">
        <v>43035</v>
      </c>
      <c r="K2196" s="42">
        <v>0</v>
      </c>
      <c r="L2196" s="42">
        <v>27236.17</v>
      </c>
      <c r="M2196" s="44">
        <v>45138</v>
      </c>
      <c r="N2196" s="42">
        <f>H2196-K2196-L2196</f>
        <v>22623.83</v>
      </c>
      <c r="O2196" s="42">
        <v>10</v>
      </c>
      <c r="P2196" s="45">
        <v>0.13</v>
      </c>
      <c r="Q2196" s="42">
        <v>1.1499999999999999</v>
      </c>
      <c r="R2196" s="42">
        <v>8.85</v>
      </c>
      <c r="S2196" s="42">
        <v>22614.98</v>
      </c>
      <c r="T2196" s="38">
        <v>5000</v>
      </c>
      <c r="U2196" s="14">
        <f>S2196/H2196</f>
        <v>0.45356959486562376</v>
      </c>
      <c r="V2196" s="19"/>
      <c r="W2196" s="19"/>
      <c r="X2196" s="37" t="s">
        <v>3461</v>
      </c>
    </row>
    <row r="2197" spans="1:37" s="3" customFormat="1" ht="16.5" customHeight="1">
      <c r="A2197" s="38">
        <v>332</v>
      </c>
      <c r="B2197" s="39">
        <v>10741</v>
      </c>
      <c r="C2197" s="38">
        <v>10281820</v>
      </c>
      <c r="D2197" s="40" t="s">
        <v>1103</v>
      </c>
      <c r="E2197" s="38">
        <v>1</v>
      </c>
      <c r="F2197" s="38">
        <v>120</v>
      </c>
      <c r="G2197" s="38" t="s">
        <v>21</v>
      </c>
      <c r="H2197" s="42">
        <v>17884.62</v>
      </c>
      <c r="I2197" s="56"/>
      <c r="J2197" s="44">
        <v>43067</v>
      </c>
      <c r="K2197" s="42">
        <v>0</v>
      </c>
      <c r="L2197" s="42">
        <v>9769.5499999999993</v>
      </c>
      <c r="M2197" s="44">
        <v>45169</v>
      </c>
      <c r="N2197" s="42">
        <f>H2197-K2197-L2197</f>
        <v>8115.07</v>
      </c>
      <c r="O2197" s="42">
        <v>0</v>
      </c>
      <c r="P2197" s="45">
        <v>0.13</v>
      </c>
      <c r="Q2197" s="42">
        <v>0</v>
      </c>
      <c r="R2197" s="42">
        <v>0</v>
      </c>
      <c r="S2197" s="42">
        <f>N2197-R2197</f>
        <v>8115.07</v>
      </c>
      <c r="T2197" s="38">
        <v>5000</v>
      </c>
      <c r="U2197" s="14">
        <f>S2197/H2197</f>
        <v>0.45374573236669274</v>
      </c>
      <c r="V2197" s="19"/>
      <c r="W2197" s="19"/>
      <c r="X2197" s="37" t="s">
        <v>3462</v>
      </c>
    </row>
    <row r="2198" spans="1:37" s="3" customFormat="1" ht="16.5" customHeight="1">
      <c r="A2198" s="38">
        <v>359</v>
      </c>
      <c r="B2198" s="39">
        <v>40704</v>
      </c>
      <c r="C2198" s="38">
        <v>10303208</v>
      </c>
      <c r="D2198" s="40" t="s">
        <v>879</v>
      </c>
      <c r="E2198" s="58">
        <v>7</v>
      </c>
      <c r="F2198" s="38">
        <v>120</v>
      </c>
      <c r="G2198" s="38" t="s">
        <v>21</v>
      </c>
      <c r="H2198" s="42">
        <v>6150.41</v>
      </c>
      <c r="I2198" s="57"/>
      <c r="J2198" s="44">
        <v>43096</v>
      </c>
      <c r="K2198" s="42">
        <v>0</v>
      </c>
      <c r="L2198" s="42">
        <v>3359.68</v>
      </c>
      <c r="M2198" s="44">
        <v>45199</v>
      </c>
      <c r="N2198" s="42">
        <f>H2198-K2198-L2198</f>
        <v>2790.73</v>
      </c>
      <c r="O2198" s="42">
        <v>0</v>
      </c>
      <c r="P2198" s="45">
        <v>0.13</v>
      </c>
      <c r="Q2198" s="42">
        <v>0</v>
      </c>
      <c r="R2198" s="42">
        <v>0</v>
      </c>
      <c r="S2198" s="42">
        <f>N2198-R2198</f>
        <v>2790.73</v>
      </c>
      <c r="T2198" s="38">
        <v>5000</v>
      </c>
      <c r="U2198" s="14">
        <f>S2198/H2198</f>
        <v>0.45374698597329283</v>
      </c>
      <c r="V2198" s="19"/>
      <c r="W2198" s="19"/>
      <c r="X2198" s="37" t="s">
        <v>3463</v>
      </c>
    </row>
    <row r="2199" spans="1:37" s="3" customFormat="1" ht="16.5" customHeight="1">
      <c r="A2199" s="38">
        <v>288</v>
      </c>
      <c r="B2199" s="39">
        <v>10736</v>
      </c>
      <c r="C2199" s="38">
        <v>10319115</v>
      </c>
      <c r="D2199" s="40" t="s">
        <v>1257</v>
      </c>
      <c r="E2199" s="38">
        <v>1</v>
      </c>
      <c r="F2199" s="38">
        <v>120</v>
      </c>
      <c r="G2199" s="38" t="s">
        <v>279</v>
      </c>
      <c r="H2199" s="42">
        <v>22200.959999999999</v>
      </c>
      <c r="I2199" s="55"/>
      <c r="J2199" s="44">
        <v>43035</v>
      </c>
      <c r="K2199" s="42">
        <v>0</v>
      </c>
      <c r="L2199" s="42">
        <v>12127.34</v>
      </c>
      <c r="M2199" s="44">
        <v>45138</v>
      </c>
      <c r="N2199" s="42">
        <f>H2199-K2199-L2199</f>
        <v>10073.619999999999</v>
      </c>
      <c r="O2199" s="42">
        <v>0</v>
      </c>
      <c r="P2199" s="45">
        <v>0.13</v>
      </c>
      <c r="Q2199" s="42">
        <v>0</v>
      </c>
      <c r="R2199" s="42">
        <v>0</v>
      </c>
      <c r="S2199" s="42">
        <v>10073.620000000001</v>
      </c>
      <c r="T2199" s="38">
        <v>1802</v>
      </c>
      <c r="U2199" s="14">
        <f>S2199/H2199</f>
        <v>0.45374704517282138</v>
      </c>
      <c r="V2199" s="19"/>
      <c r="W2199" s="19"/>
      <c r="X2199" s="37" t="s">
        <v>3461</v>
      </c>
    </row>
    <row r="2200" spans="1:37" s="3" customFormat="1" ht="16.5" customHeight="1">
      <c r="A2200" s="38">
        <v>359</v>
      </c>
      <c r="B2200" s="39">
        <v>10741</v>
      </c>
      <c r="C2200" s="38">
        <v>10281833</v>
      </c>
      <c r="D2200" s="40" t="s">
        <v>495</v>
      </c>
      <c r="E2200" s="58">
        <v>1</v>
      </c>
      <c r="F2200" s="38">
        <v>120</v>
      </c>
      <c r="G2200" s="38" t="s">
        <v>262</v>
      </c>
      <c r="H2200" s="42">
        <v>43148.91</v>
      </c>
      <c r="I2200" s="57"/>
      <c r="J2200" s="44">
        <v>43096</v>
      </c>
      <c r="K2200" s="42">
        <v>0</v>
      </c>
      <c r="L2200" s="42">
        <v>23570.21</v>
      </c>
      <c r="M2200" s="44">
        <v>45199</v>
      </c>
      <c r="N2200" s="42">
        <f>H2200-K2200-L2200</f>
        <v>19578.700000000004</v>
      </c>
      <c r="O2200" s="42">
        <v>0</v>
      </c>
      <c r="P2200" s="45">
        <v>0.13</v>
      </c>
      <c r="Q2200" s="42">
        <v>0</v>
      </c>
      <c r="R2200" s="42">
        <v>0</v>
      </c>
      <c r="S2200" s="42">
        <v>19578.7</v>
      </c>
      <c r="T2200" s="38">
        <v>5000</v>
      </c>
      <c r="U2200" s="14">
        <f>S2200/H2200</f>
        <v>0.45374726731219861</v>
      </c>
      <c r="V2200" s="19"/>
      <c r="W2200" s="19"/>
      <c r="X2200" s="37" t="s">
        <v>3462</v>
      </c>
    </row>
    <row r="2201" spans="1:37" s="3" customFormat="1" ht="16.5" customHeight="1">
      <c r="A2201" s="38">
        <v>360</v>
      </c>
      <c r="B2201" s="39">
        <v>40704</v>
      </c>
      <c r="C2201" s="38">
        <v>10303209</v>
      </c>
      <c r="D2201" s="40" t="s">
        <v>880</v>
      </c>
      <c r="E2201" s="58">
        <v>12</v>
      </c>
      <c r="F2201" s="38">
        <v>120</v>
      </c>
      <c r="G2201" s="38" t="s">
        <v>21</v>
      </c>
      <c r="H2201" s="42">
        <v>17148.72</v>
      </c>
      <c r="I2201" s="57"/>
      <c r="J2201" s="44">
        <v>43096</v>
      </c>
      <c r="K2201" s="42">
        <v>0</v>
      </c>
      <c r="L2201" s="42">
        <v>9367.51</v>
      </c>
      <c r="M2201" s="44">
        <v>45199</v>
      </c>
      <c r="N2201" s="42">
        <f>H2201-K2201-L2201</f>
        <v>7781.2100000000009</v>
      </c>
      <c r="O2201" s="42">
        <v>0</v>
      </c>
      <c r="P2201" s="45">
        <v>0.13</v>
      </c>
      <c r="Q2201" s="42">
        <v>0</v>
      </c>
      <c r="R2201" s="42">
        <v>0</v>
      </c>
      <c r="S2201" s="42">
        <f>N2201-R2201</f>
        <v>7781.2100000000009</v>
      </c>
      <c r="T2201" s="38">
        <v>5000</v>
      </c>
      <c r="U2201" s="14">
        <f>S2201/H2201</f>
        <v>0.45374873459943371</v>
      </c>
      <c r="V2201" s="19"/>
      <c r="W2201" s="19"/>
      <c r="X2201" s="37" t="s">
        <v>3463</v>
      </c>
    </row>
    <row r="2202" spans="1:37" s="3" customFormat="1" ht="16.5" customHeight="1">
      <c r="A2202" s="38">
        <v>376</v>
      </c>
      <c r="B2202" s="39">
        <v>10741</v>
      </c>
      <c r="C2202" s="38">
        <v>10319382</v>
      </c>
      <c r="D2202" s="40" t="s">
        <v>495</v>
      </c>
      <c r="E2202" s="58">
        <v>1</v>
      </c>
      <c r="F2202" s="38">
        <v>120</v>
      </c>
      <c r="G2202" s="38" t="s">
        <v>279</v>
      </c>
      <c r="H2202" s="42">
        <v>25801.09</v>
      </c>
      <c r="I2202" s="57"/>
      <c r="J2202" s="44">
        <v>43096</v>
      </c>
      <c r="K2202" s="42">
        <v>0</v>
      </c>
      <c r="L2202" s="42">
        <v>14093.87</v>
      </c>
      <c r="M2202" s="44">
        <v>45199</v>
      </c>
      <c r="N2202" s="42">
        <f>H2202-K2202-L2202</f>
        <v>11707.22</v>
      </c>
      <c r="O2202" s="42">
        <v>0</v>
      </c>
      <c r="P2202" s="45">
        <v>0.13</v>
      </c>
      <c r="Q2202" s="42">
        <v>0</v>
      </c>
      <c r="R2202" s="42">
        <v>0</v>
      </c>
      <c r="S2202" s="42">
        <v>11707.22</v>
      </c>
      <c r="T2202" s="38">
        <v>1802</v>
      </c>
      <c r="U2202" s="14">
        <f>S2202/H2202</f>
        <v>0.45374904703638486</v>
      </c>
      <c r="V2202" s="19"/>
      <c r="W2202" s="19"/>
      <c r="X2202" s="37" t="s">
        <v>3462</v>
      </c>
    </row>
    <row r="2203" spans="1:37" s="3" customFormat="1" ht="16.5" customHeight="1">
      <c r="A2203" s="38">
        <v>29</v>
      </c>
      <c r="B2203" s="39">
        <v>10873</v>
      </c>
      <c r="C2203" s="38">
        <v>10312857</v>
      </c>
      <c r="D2203" s="40" t="s">
        <v>3395</v>
      </c>
      <c r="E2203" s="58">
        <v>1</v>
      </c>
      <c r="F2203" s="38">
        <v>120</v>
      </c>
      <c r="G2203" s="38" t="s">
        <v>279</v>
      </c>
      <c r="H2203" s="42">
        <v>897218.78</v>
      </c>
      <c r="I2203" s="37"/>
      <c r="J2203" s="44">
        <v>43188</v>
      </c>
      <c r="K2203" s="42">
        <v>0</v>
      </c>
      <c r="L2203" s="42">
        <v>490105.66</v>
      </c>
      <c r="M2203" s="44">
        <v>45262</v>
      </c>
      <c r="N2203" s="42">
        <v>407113.12</v>
      </c>
      <c r="O2203" s="42">
        <v>0</v>
      </c>
      <c r="P2203" s="45">
        <f>IF(J2203&lt;DATEVALUE("2009-1-1"),3%,13%)</f>
        <v>0.13</v>
      </c>
      <c r="Q2203" s="42">
        <f>IF(P2203=13%,ROUND(O2203/(1+P2203)*P2203,2),ROUND(O2203/(1+0.03)*0.02,2))</f>
        <v>0</v>
      </c>
      <c r="R2203" s="42">
        <f>O2203-Q2203</f>
        <v>0</v>
      </c>
      <c r="S2203" s="42">
        <f>N2203-R2203</f>
        <v>407113.12</v>
      </c>
      <c r="T2203" s="38">
        <v>1802</v>
      </c>
      <c r="U2203" s="14">
        <f>S2203/H2203</f>
        <v>0.45375010986729458</v>
      </c>
      <c r="V2203" s="19"/>
      <c r="W2203" s="19"/>
      <c r="X2203" s="37" t="s">
        <v>3480</v>
      </c>
    </row>
    <row r="2204" spans="1:37" s="3" customFormat="1" ht="16.5" customHeight="1">
      <c r="A2204" s="38">
        <v>290</v>
      </c>
      <c r="B2204" s="39">
        <v>10741</v>
      </c>
      <c r="C2204" s="38">
        <v>10281822</v>
      </c>
      <c r="D2204" s="40" t="s">
        <v>1070</v>
      </c>
      <c r="E2204" s="38">
        <v>1</v>
      </c>
      <c r="F2204" s="38">
        <v>120</v>
      </c>
      <c r="G2204" s="38" t="s">
        <v>21</v>
      </c>
      <c r="H2204" s="42">
        <v>25834.31</v>
      </c>
      <c r="I2204" s="56"/>
      <c r="J2204" s="44">
        <v>43067</v>
      </c>
      <c r="K2204" s="42">
        <v>0</v>
      </c>
      <c r="L2204" s="42">
        <v>14111.91</v>
      </c>
      <c r="M2204" s="44">
        <v>45169</v>
      </c>
      <c r="N2204" s="42">
        <f>H2204-K2204-L2204</f>
        <v>11722.400000000001</v>
      </c>
      <c r="O2204" s="42">
        <v>0</v>
      </c>
      <c r="P2204" s="45">
        <v>0.13</v>
      </c>
      <c r="Q2204" s="42">
        <v>0</v>
      </c>
      <c r="R2204" s="42">
        <v>0</v>
      </c>
      <c r="S2204" s="42">
        <f>N2204-R2204</f>
        <v>11722.400000000001</v>
      </c>
      <c r="T2204" s="38">
        <v>5000</v>
      </c>
      <c r="U2204" s="14">
        <f>S2204/H2204</f>
        <v>0.4537531677834632</v>
      </c>
      <c r="V2204" s="19"/>
      <c r="W2204" s="19"/>
      <c r="X2204" s="37" t="s">
        <v>3462</v>
      </c>
    </row>
    <row r="2205" spans="1:37" s="3" customFormat="1" ht="16.5" customHeight="1">
      <c r="A2205" s="38">
        <v>25</v>
      </c>
      <c r="B2205" s="39">
        <v>10738</v>
      </c>
      <c r="C2205" s="38">
        <v>10286095</v>
      </c>
      <c r="D2205" s="40" t="s">
        <v>1512</v>
      </c>
      <c r="E2205" s="38">
        <v>8</v>
      </c>
      <c r="F2205" s="38">
        <v>67</v>
      </c>
      <c r="G2205" s="38" t="s">
        <v>23</v>
      </c>
      <c r="H2205" s="42">
        <v>15726.48</v>
      </c>
      <c r="I2205" s="2"/>
      <c r="J2205" s="44">
        <v>43828</v>
      </c>
      <c r="K2205" s="42">
        <v>0</v>
      </c>
      <c r="L2205" s="42">
        <v>8579.4699999999993</v>
      </c>
      <c r="M2205" s="44">
        <v>45077</v>
      </c>
      <c r="N2205" s="42">
        <f>H2205-K2205-L2205</f>
        <v>7147.01</v>
      </c>
      <c r="O2205" s="42">
        <v>0</v>
      </c>
      <c r="P2205" s="45">
        <v>0.13</v>
      </c>
      <c r="Q2205" s="42">
        <v>0</v>
      </c>
      <c r="R2205" s="42">
        <v>0</v>
      </c>
      <c r="S2205" s="42">
        <f>N2205-R2205</f>
        <v>7147.01</v>
      </c>
      <c r="T2205" s="38">
        <v>2506</v>
      </c>
      <c r="U2205" s="14">
        <f>S2205/H2205</f>
        <v>0.4544570685875034</v>
      </c>
      <c r="V2205" s="19"/>
      <c r="W2205" s="19"/>
      <c r="X2205" s="37" t="s">
        <v>3461</v>
      </c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</row>
    <row r="2206" spans="1:37" s="3" customFormat="1" ht="16.5" customHeight="1">
      <c r="A2206" s="38">
        <v>236</v>
      </c>
      <c r="B2206" s="39">
        <v>10736</v>
      </c>
      <c r="C2206" s="38">
        <v>10323316</v>
      </c>
      <c r="D2206" s="40" t="s">
        <v>1986</v>
      </c>
      <c r="E2206" s="38">
        <v>4</v>
      </c>
      <c r="F2206" s="50">
        <v>55</v>
      </c>
      <c r="G2206" s="51" t="s">
        <v>23</v>
      </c>
      <c r="H2206" s="42">
        <v>14719.49</v>
      </c>
      <c r="I2206" s="49"/>
      <c r="J2206" s="44">
        <v>44196</v>
      </c>
      <c r="K2206" s="42">
        <v>267.63</v>
      </c>
      <c r="L2206" s="42">
        <v>7761.23</v>
      </c>
      <c r="M2206" s="44">
        <v>45107</v>
      </c>
      <c r="N2206" s="42">
        <f>H2206-K2206-L2206</f>
        <v>6690.630000000001</v>
      </c>
      <c r="O2206" s="42">
        <v>0</v>
      </c>
      <c r="P2206" s="45">
        <v>0.13</v>
      </c>
      <c r="Q2206" s="42">
        <v>0</v>
      </c>
      <c r="R2206" s="42">
        <v>0</v>
      </c>
      <c r="S2206" s="42">
        <f>N2206-R2206</f>
        <v>6690.630000000001</v>
      </c>
      <c r="T2206" s="38">
        <v>5000</v>
      </c>
      <c r="U2206" s="14">
        <f>S2206/H2206</f>
        <v>0.45454224297173346</v>
      </c>
      <c r="V2206" s="19"/>
      <c r="W2206" s="19"/>
      <c r="X2206" s="37" t="s">
        <v>3461</v>
      </c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</row>
    <row r="2207" spans="1:37" s="3" customFormat="1" ht="16.5" customHeight="1">
      <c r="A2207" s="38">
        <v>62</v>
      </c>
      <c r="B2207" s="39">
        <v>10741</v>
      </c>
      <c r="C2207" s="38">
        <v>10282233</v>
      </c>
      <c r="D2207" s="40" t="s">
        <v>1371</v>
      </c>
      <c r="E2207" s="38">
        <v>1</v>
      </c>
      <c r="F2207" s="38">
        <v>62</v>
      </c>
      <c r="G2207" s="38" t="s">
        <v>23</v>
      </c>
      <c r="H2207" s="42">
        <v>3720.88</v>
      </c>
      <c r="I2207" s="2"/>
      <c r="J2207" s="44">
        <v>43977</v>
      </c>
      <c r="K2207" s="42">
        <v>0</v>
      </c>
      <c r="L2207" s="42">
        <v>2028.56</v>
      </c>
      <c r="M2207" s="44">
        <v>45077</v>
      </c>
      <c r="N2207" s="42">
        <f>H2207-K2207-L2207</f>
        <v>1692.3200000000002</v>
      </c>
      <c r="O2207" s="42">
        <v>0</v>
      </c>
      <c r="P2207" s="45">
        <v>0.13</v>
      </c>
      <c r="Q2207" s="42">
        <v>0</v>
      </c>
      <c r="R2207" s="42">
        <v>0</v>
      </c>
      <c r="S2207" s="42">
        <f>N2207-R2207</f>
        <v>1692.3200000000002</v>
      </c>
      <c r="T2207" s="38">
        <v>2101</v>
      </c>
      <c r="U2207" s="14">
        <f>S2207/H2207</f>
        <v>0.45481714003139045</v>
      </c>
      <c r="V2207" s="19"/>
      <c r="W2207" s="19"/>
      <c r="X2207" s="37" t="s">
        <v>3462</v>
      </c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</row>
    <row r="2208" spans="1:37" s="3" customFormat="1" ht="16.5" customHeight="1">
      <c r="A2208" s="38">
        <v>57</v>
      </c>
      <c r="B2208" s="39">
        <v>10741</v>
      </c>
      <c r="C2208" s="38">
        <v>10282234</v>
      </c>
      <c r="D2208" s="40" t="s">
        <v>2226</v>
      </c>
      <c r="E2208" s="38">
        <v>1</v>
      </c>
      <c r="F2208" s="38">
        <v>62</v>
      </c>
      <c r="G2208" s="38" t="s">
        <v>23</v>
      </c>
      <c r="H2208" s="42">
        <v>2307.31</v>
      </c>
      <c r="I2208" s="2"/>
      <c r="J2208" s="44">
        <v>43977</v>
      </c>
      <c r="K2208" s="42">
        <v>0</v>
      </c>
      <c r="L2208" s="42">
        <v>1257.8599999999999</v>
      </c>
      <c r="M2208" s="44">
        <v>45077</v>
      </c>
      <c r="N2208" s="42">
        <f>H2208-K2208-L2208</f>
        <v>1049.45</v>
      </c>
      <c r="O2208" s="42">
        <v>0</v>
      </c>
      <c r="P2208" s="45">
        <v>0.13</v>
      </c>
      <c r="Q2208" s="42">
        <v>0</v>
      </c>
      <c r="R2208" s="42">
        <v>0</v>
      </c>
      <c r="S2208" s="42">
        <f>N2208-R2208</f>
        <v>1049.45</v>
      </c>
      <c r="T2208" s="38">
        <v>2101</v>
      </c>
      <c r="U2208" s="14">
        <f>S2208/H2208</f>
        <v>0.45483701799931525</v>
      </c>
      <c r="V2208" s="19"/>
      <c r="W2208" s="19"/>
      <c r="X2208" s="37" t="s">
        <v>3462</v>
      </c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</row>
    <row r="2209" spans="1:24" s="3" customFormat="1" ht="16.5" customHeight="1">
      <c r="A2209" s="38">
        <v>7</v>
      </c>
      <c r="B2209" s="39">
        <v>10709</v>
      </c>
      <c r="C2209" s="38">
        <v>10309842</v>
      </c>
      <c r="D2209" s="40" t="s">
        <v>81</v>
      </c>
      <c r="E2209" s="46">
        <v>0.06</v>
      </c>
      <c r="F2209" s="38">
        <v>60</v>
      </c>
      <c r="G2209" s="38" t="s">
        <v>21</v>
      </c>
      <c r="H2209" s="42">
        <v>13184.02</v>
      </c>
      <c r="I2209" s="2"/>
      <c r="J2209" s="44">
        <v>43950</v>
      </c>
      <c r="K2209" s="42">
        <v>0</v>
      </c>
      <c r="L2209" s="42">
        <v>7097.4</v>
      </c>
      <c r="M2209" s="44">
        <v>44985</v>
      </c>
      <c r="N2209" s="42">
        <f>H2209-K2209-L2209</f>
        <v>6086.6200000000008</v>
      </c>
      <c r="O2209" s="42">
        <v>100</v>
      </c>
      <c r="P2209" s="45">
        <v>0.13</v>
      </c>
      <c r="Q2209" s="42">
        <v>11.5</v>
      </c>
      <c r="R2209" s="42">
        <v>88.5</v>
      </c>
      <c r="S2209" s="42">
        <f>N2209-R2209</f>
        <v>5998.1200000000008</v>
      </c>
      <c r="T2209" s="38">
        <v>5000</v>
      </c>
      <c r="U2209" s="14">
        <f>S2209/H2209</f>
        <v>0.45495380013076442</v>
      </c>
      <c r="V2209" s="19"/>
      <c r="W2209" s="19"/>
      <c r="X2209" s="37" t="s">
        <v>3456</v>
      </c>
    </row>
    <row r="2210" spans="1:24" s="3" customFormat="1" ht="16.5" customHeight="1">
      <c r="A2210" s="38">
        <v>23</v>
      </c>
      <c r="B2210" s="39">
        <v>10800</v>
      </c>
      <c r="C2210" s="38">
        <v>10314821</v>
      </c>
      <c r="D2210" s="40" t="s">
        <v>2589</v>
      </c>
      <c r="E2210" s="38">
        <v>2</v>
      </c>
      <c r="F2210" s="38">
        <v>120</v>
      </c>
      <c r="G2210" s="38" t="s">
        <v>21</v>
      </c>
      <c r="H2210" s="42">
        <v>296984.62</v>
      </c>
      <c r="I2210" s="2"/>
      <c r="J2210" s="44">
        <v>43131</v>
      </c>
      <c r="K2210" s="42">
        <v>0</v>
      </c>
      <c r="L2210" s="42">
        <v>145770</v>
      </c>
      <c r="M2210" s="44">
        <v>45016</v>
      </c>
      <c r="N2210" s="42">
        <f>H2210-K2210-L2210</f>
        <v>151214.62</v>
      </c>
      <c r="O2210" s="42">
        <v>18000</v>
      </c>
      <c r="P2210" s="45">
        <v>0.13</v>
      </c>
      <c r="Q2210" s="42">
        <v>2070.8000000000002</v>
      </c>
      <c r="R2210" s="42">
        <v>15929.2</v>
      </c>
      <c r="S2210" s="42">
        <f>N2210-R2210</f>
        <v>135285.41999999998</v>
      </c>
      <c r="T2210" s="38">
        <v>2505</v>
      </c>
      <c r="U2210" s="14">
        <f>S2210/H2210</f>
        <v>0.45553005404791663</v>
      </c>
      <c r="V2210" s="19"/>
      <c r="W2210" s="19"/>
      <c r="X2210" s="37" t="s">
        <v>3465</v>
      </c>
    </row>
    <row r="2211" spans="1:24" s="3" customFormat="1" ht="16.5" customHeight="1">
      <c r="A2211" s="38">
        <v>5</v>
      </c>
      <c r="B2211" s="39">
        <v>10737</v>
      </c>
      <c r="C2211" s="38">
        <v>10287871</v>
      </c>
      <c r="D2211" s="40" t="s">
        <v>476</v>
      </c>
      <c r="E2211" s="38">
        <v>2</v>
      </c>
      <c r="F2211" s="38">
        <v>74</v>
      </c>
      <c r="G2211" s="38" t="s">
        <v>23</v>
      </c>
      <c r="H2211" s="42">
        <v>4188.03</v>
      </c>
      <c r="I2211" s="2"/>
      <c r="J2211" s="44">
        <v>43613</v>
      </c>
      <c r="K2211" s="42">
        <v>0</v>
      </c>
      <c r="L2211" s="42">
        <v>2279.98</v>
      </c>
      <c r="M2211" s="44">
        <v>44985</v>
      </c>
      <c r="N2211" s="42">
        <f>H2211-K2211-L2211</f>
        <v>1908.0499999999997</v>
      </c>
      <c r="O2211" s="42">
        <v>0</v>
      </c>
      <c r="P2211" s="45">
        <v>0.13</v>
      </c>
      <c r="Q2211" s="42">
        <v>0</v>
      </c>
      <c r="R2211" s="42">
        <v>0</v>
      </c>
      <c r="S2211" s="42">
        <f>N2211-R2211</f>
        <v>1908.0499999999997</v>
      </c>
      <c r="T2211" s="38">
        <v>5000</v>
      </c>
      <c r="U2211" s="14">
        <f>S2211/H2211</f>
        <v>0.45559606784096573</v>
      </c>
      <c r="V2211" s="19"/>
      <c r="W2211" s="19"/>
      <c r="X2211" s="37" t="s">
        <v>3461</v>
      </c>
    </row>
    <row r="2212" spans="1:24" s="3" customFormat="1" ht="16.5" customHeight="1">
      <c r="A2212" s="38">
        <v>2</v>
      </c>
      <c r="B2212" s="39">
        <v>10752</v>
      </c>
      <c r="C2212" s="38">
        <v>10305737</v>
      </c>
      <c r="D2212" s="40" t="s">
        <v>2872</v>
      </c>
      <c r="E2212" s="38">
        <v>1</v>
      </c>
      <c r="F2212" s="38">
        <v>74</v>
      </c>
      <c r="G2212" s="38" t="s">
        <v>23</v>
      </c>
      <c r="H2212" s="42">
        <v>2094.02</v>
      </c>
      <c r="I2212" s="2"/>
      <c r="J2212" s="44">
        <v>43613</v>
      </c>
      <c r="K2212" s="42">
        <v>0</v>
      </c>
      <c r="L2212" s="42">
        <v>1139.99</v>
      </c>
      <c r="M2212" s="44">
        <v>44985</v>
      </c>
      <c r="N2212" s="42">
        <f>H2212-K2212-L2212</f>
        <v>954.03</v>
      </c>
      <c r="O2212" s="42">
        <v>0</v>
      </c>
      <c r="P2212" s="45">
        <v>0.13</v>
      </c>
      <c r="Q2212" s="42">
        <v>0</v>
      </c>
      <c r="R2212" s="42">
        <v>0</v>
      </c>
      <c r="S2212" s="42">
        <f>N2212-R2212</f>
        <v>954.03</v>
      </c>
      <c r="T2212" s="38">
        <v>5000</v>
      </c>
      <c r="U2212" s="14">
        <f>S2212/H2212</f>
        <v>0.45559736774242843</v>
      </c>
      <c r="V2212" s="19"/>
      <c r="W2212" s="19"/>
      <c r="X2212" s="37" t="s">
        <v>3473</v>
      </c>
    </row>
    <row r="2213" spans="1:24" s="3" customFormat="1" ht="16.5" customHeight="1">
      <c r="A2213" s="38">
        <v>3</v>
      </c>
      <c r="B2213" s="39">
        <v>10711</v>
      </c>
      <c r="C2213" s="38">
        <v>10282395</v>
      </c>
      <c r="D2213" s="40" t="s">
        <v>229</v>
      </c>
      <c r="E2213" s="38">
        <v>5</v>
      </c>
      <c r="F2213" s="38">
        <v>74</v>
      </c>
      <c r="G2213" s="38" t="s">
        <v>23</v>
      </c>
      <c r="H2213" s="42">
        <v>10470.09</v>
      </c>
      <c r="I2213" s="2"/>
      <c r="J2213" s="44">
        <v>43613</v>
      </c>
      <c r="K2213" s="42">
        <v>0</v>
      </c>
      <c r="L2213" s="42">
        <v>5699.94</v>
      </c>
      <c r="M2213" s="44">
        <v>44985</v>
      </c>
      <c r="N2213" s="42">
        <f>H2213-K2213-L2213</f>
        <v>4770.1500000000005</v>
      </c>
      <c r="O2213" s="42">
        <v>0</v>
      </c>
      <c r="P2213" s="45">
        <v>0.13</v>
      </c>
      <c r="Q2213" s="42">
        <v>0</v>
      </c>
      <c r="R2213" s="42">
        <v>0</v>
      </c>
      <c r="S2213" s="42">
        <f>N2213-R2213</f>
        <v>4770.1500000000005</v>
      </c>
      <c r="T2213" s="38">
        <v>5000</v>
      </c>
      <c r="U2213" s="14">
        <f>S2213/H2213</f>
        <v>0.45559780288421592</v>
      </c>
      <c r="V2213" s="19"/>
      <c r="W2213" s="19"/>
      <c r="X2213" s="37" t="s">
        <v>3457</v>
      </c>
    </row>
    <row r="2214" spans="1:24" s="3" customFormat="1" ht="16.5" customHeight="1">
      <c r="A2214" s="38">
        <v>1109</v>
      </c>
      <c r="B2214" s="39">
        <v>10800</v>
      </c>
      <c r="C2214" s="38">
        <v>10315276</v>
      </c>
      <c r="D2214" s="40" t="s">
        <v>1154</v>
      </c>
      <c r="E2214" s="38">
        <v>1</v>
      </c>
      <c r="F2214" s="38">
        <v>120</v>
      </c>
      <c r="G2214" s="38" t="s">
        <v>21</v>
      </c>
      <c r="H2214" s="42">
        <v>163685.82</v>
      </c>
      <c r="I2214" s="53"/>
      <c r="J2214" s="44">
        <v>43311</v>
      </c>
      <c r="K2214" s="42">
        <v>0</v>
      </c>
      <c r="L2214" s="42">
        <v>79046.75</v>
      </c>
      <c r="M2214" s="44">
        <v>45169</v>
      </c>
      <c r="N2214" s="42">
        <f>H2214-K2214-L2214</f>
        <v>84639.07</v>
      </c>
      <c r="O2214" s="42">
        <v>11350.39</v>
      </c>
      <c r="P2214" s="45">
        <v>0.13</v>
      </c>
      <c r="Q2214" s="42">
        <v>1305.8</v>
      </c>
      <c r="R2214" s="42">
        <v>10044.59</v>
      </c>
      <c r="S2214" s="42">
        <f>N2214-R2214</f>
        <v>74594.48000000001</v>
      </c>
      <c r="T2214" s="38">
        <v>2505</v>
      </c>
      <c r="U2214" s="14">
        <f>S2214/H2214</f>
        <v>0.45571742255987724</v>
      </c>
      <c r="V2214" s="19"/>
      <c r="W2214" s="19"/>
      <c r="X2214" s="37" t="s">
        <v>3465</v>
      </c>
    </row>
    <row r="2215" spans="1:24" s="3" customFormat="1" ht="16.5" customHeight="1">
      <c r="A2215" s="38">
        <v>1112</v>
      </c>
      <c r="B2215" s="39">
        <v>10800</v>
      </c>
      <c r="C2215" s="38">
        <v>10315335</v>
      </c>
      <c r="D2215" s="40" t="s">
        <v>1157</v>
      </c>
      <c r="E2215" s="38">
        <v>1</v>
      </c>
      <c r="F2215" s="38">
        <v>120</v>
      </c>
      <c r="G2215" s="38" t="s">
        <v>21</v>
      </c>
      <c r="H2215" s="42">
        <v>168584.43</v>
      </c>
      <c r="I2215" s="53"/>
      <c r="J2215" s="44">
        <v>43311</v>
      </c>
      <c r="K2215" s="42">
        <v>0</v>
      </c>
      <c r="L2215" s="42">
        <v>81412.350000000006</v>
      </c>
      <c r="M2215" s="44">
        <v>45169</v>
      </c>
      <c r="N2215" s="42">
        <f>H2215-K2215-L2215</f>
        <v>87172.079999999987</v>
      </c>
      <c r="O2215" s="42">
        <v>11690.07</v>
      </c>
      <c r="P2215" s="45">
        <v>0.13</v>
      </c>
      <c r="Q2215" s="42">
        <v>1344.88</v>
      </c>
      <c r="R2215" s="42">
        <v>10345.19</v>
      </c>
      <c r="S2215" s="42">
        <f>N2215-R2215</f>
        <v>76826.889999999985</v>
      </c>
      <c r="T2215" s="38">
        <v>2505</v>
      </c>
      <c r="U2215" s="14">
        <f>S2215/H2215</f>
        <v>0.45571758910357252</v>
      </c>
      <c r="V2215" s="19"/>
      <c r="W2215" s="19"/>
      <c r="X2215" s="37" t="s">
        <v>3465</v>
      </c>
    </row>
    <row r="2216" spans="1:24" s="3" customFormat="1" ht="16.5" customHeight="1">
      <c r="A2216" s="38">
        <v>1110</v>
      </c>
      <c r="B2216" s="39">
        <v>10800</v>
      </c>
      <c r="C2216" s="38">
        <v>10315277</v>
      </c>
      <c r="D2216" s="40" t="s">
        <v>1155</v>
      </c>
      <c r="E2216" s="38">
        <v>1</v>
      </c>
      <c r="F2216" s="38">
        <v>120</v>
      </c>
      <c r="G2216" s="38" t="s">
        <v>21</v>
      </c>
      <c r="H2216" s="42">
        <v>162835.92000000001</v>
      </c>
      <c r="I2216" s="53"/>
      <c r="J2216" s="44">
        <v>43311</v>
      </c>
      <c r="K2216" s="42">
        <v>0</v>
      </c>
      <c r="L2216" s="42">
        <v>78636.259999999995</v>
      </c>
      <c r="M2216" s="44">
        <v>45169</v>
      </c>
      <c r="N2216" s="42">
        <f>H2216-K2216-L2216</f>
        <v>84199.660000000018</v>
      </c>
      <c r="O2216" s="42">
        <v>11291.45</v>
      </c>
      <c r="P2216" s="45">
        <v>0.13</v>
      </c>
      <c r="Q2216" s="42">
        <v>1299.02</v>
      </c>
      <c r="R2216" s="42">
        <v>9992.43</v>
      </c>
      <c r="S2216" s="42">
        <f>N2216-R2216</f>
        <v>74207.23000000001</v>
      </c>
      <c r="T2216" s="38">
        <v>2505</v>
      </c>
      <c r="U2216" s="14">
        <f>S2216/H2216</f>
        <v>0.45571781705166775</v>
      </c>
      <c r="V2216" s="19"/>
      <c r="W2216" s="19"/>
      <c r="X2216" s="37" t="s">
        <v>3465</v>
      </c>
    </row>
    <row r="2217" spans="1:24" s="3" customFormat="1" ht="16.5" customHeight="1">
      <c r="A2217" s="38">
        <v>1111</v>
      </c>
      <c r="B2217" s="39">
        <v>10800</v>
      </c>
      <c r="C2217" s="38">
        <v>10315278</v>
      </c>
      <c r="D2217" s="40" t="s">
        <v>1156</v>
      </c>
      <c r="E2217" s="38">
        <v>1</v>
      </c>
      <c r="F2217" s="38">
        <v>120</v>
      </c>
      <c r="G2217" s="38" t="s">
        <v>21</v>
      </c>
      <c r="H2217" s="42">
        <v>167142.47</v>
      </c>
      <c r="I2217" s="53"/>
      <c r="J2217" s="44">
        <v>43311</v>
      </c>
      <c r="K2217" s="42">
        <v>0</v>
      </c>
      <c r="L2217" s="42">
        <v>80715.83</v>
      </c>
      <c r="M2217" s="44">
        <v>45169</v>
      </c>
      <c r="N2217" s="42">
        <f>H2217-K2217-L2217</f>
        <v>86426.64</v>
      </c>
      <c r="O2217" s="42">
        <v>11590.08</v>
      </c>
      <c r="P2217" s="45">
        <v>0.13</v>
      </c>
      <c r="Q2217" s="42">
        <v>1333.37</v>
      </c>
      <c r="R2217" s="42">
        <v>10256.709999999999</v>
      </c>
      <c r="S2217" s="42">
        <f>N2217-R2217</f>
        <v>76169.929999999993</v>
      </c>
      <c r="T2217" s="38">
        <v>2505</v>
      </c>
      <c r="U2217" s="14">
        <f>S2217/H2217</f>
        <v>0.45571858546783467</v>
      </c>
      <c r="V2217" s="19"/>
      <c r="W2217" s="19"/>
      <c r="X2217" s="37" t="s">
        <v>3465</v>
      </c>
    </row>
    <row r="2218" spans="1:24" s="3" customFormat="1" ht="16.5" customHeight="1">
      <c r="A2218" s="38">
        <v>1108</v>
      </c>
      <c r="B2218" s="39">
        <v>10800</v>
      </c>
      <c r="C2218" s="38">
        <v>10315275</v>
      </c>
      <c r="D2218" s="40" t="s">
        <v>1153</v>
      </c>
      <c r="E2218" s="38">
        <v>1</v>
      </c>
      <c r="F2218" s="38">
        <v>120</v>
      </c>
      <c r="G2218" s="38" t="s">
        <v>21</v>
      </c>
      <c r="H2218" s="42">
        <v>176836.28</v>
      </c>
      <c r="I2218" s="53"/>
      <c r="J2218" s="44">
        <v>43311</v>
      </c>
      <c r="K2218" s="42">
        <v>0</v>
      </c>
      <c r="L2218" s="42">
        <v>85397.03</v>
      </c>
      <c r="M2218" s="44">
        <v>45169</v>
      </c>
      <c r="N2218" s="42">
        <f>H2218-K2218-L2218</f>
        <v>91439.25</v>
      </c>
      <c r="O2218" s="42">
        <v>12262.27</v>
      </c>
      <c r="P2218" s="45">
        <v>0.13</v>
      </c>
      <c r="Q2218" s="42">
        <v>1410.73</v>
      </c>
      <c r="R2218" s="42">
        <v>10851.54</v>
      </c>
      <c r="S2218" s="42">
        <f>N2218-R2218</f>
        <v>80587.709999999992</v>
      </c>
      <c r="T2218" s="38">
        <v>2505</v>
      </c>
      <c r="U2218" s="14">
        <f>S2218/H2218</f>
        <v>0.45571932411154542</v>
      </c>
      <c r="V2218" s="19"/>
      <c r="W2218" s="19"/>
      <c r="X2218" s="37" t="s">
        <v>3465</v>
      </c>
    </row>
    <row r="2219" spans="1:24" s="3" customFormat="1" ht="16.5" customHeight="1">
      <c r="A2219" s="38">
        <v>582</v>
      </c>
      <c r="B2219" s="39">
        <v>10736</v>
      </c>
      <c r="C2219" s="38">
        <v>10284143</v>
      </c>
      <c r="D2219" s="40" t="s">
        <v>1484</v>
      </c>
      <c r="E2219" s="38">
        <v>1</v>
      </c>
      <c r="F2219" s="38">
        <v>120</v>
      </c>
      <c r="G2219" s="38" t="s">
        <v>262</v>
      </c>
      <c r="H2219" s="42">
        <v>83591.289999999994</v>
      </c>
      <c r="I2219" s="55"/>
      <c r="J2219" s="44">
        <v>43067</v>
      </c>
      <c r="K2219" s="42">
        <v>0</v>
      </c>
      <c r="L2219" s="42">
        <v>44999.83</v>
      </c>
      <c r="M2219" s="44">
        <v>45138</v>
      </c>
      <c r="N2219" s="42">
        <f>H2219-K2219-L2219</f>
        <v>38591.459999999992</v>
      </c>
      <c r="O2219" s="42">
        <v>500</v>
      </c>
      <c r="P2219" s="45">
        <v>0.13</v>
      </c>
      <c r="Q2219" s="42">
        <v>57.52</v>
      </c>
      <c r="R2219" s="42">
        <v>442.48</v>
      </c>
      <c r="S2219" s="42">
        <v>38148.980000000003</v>
      </c>
      <c r="T2219" s="38">
        <v>5000</v>
      </c>
      <c r="U2219" s="14">
        <f>S2219/H2219</f>
        <v>0.45637506012887236</v>
      </c>
      <c r="V2219" s="19"/>
      <c r="W2219" s="19"/>
      <c r="X2219" s="37" t="s">
        <v>3461</v>
      </c>
    </row>
    <row r="2220" spans="1:24" s="3" customFormat="1" ht="16.5" customHeight="1">
      <c r="A2220" s="38">
        <v>80</v>
      </c>
      <c r="B2220" s="39">
        <v>50099</v>
      </c>
      <c r="C2220" s="38">
        <v>10297793</v>
      </c>
      <c r="D2220" s="40" t="s">
        <v>2231</v>
      </c>
      <c r="E2220" s="38">
        <v>1</v>
      </c>
      <c r="F2220" s="38">
        <v>68</v>
      </c>
      <c r="G2220" s="38" t="s">
        <v>23</v>
      </c>
      <c r="H2220" s="42">
        <v>3046.16</v>
      </c>
      <c r="I2220" s="2"/>
      <c r="J2220" s="44">
        <v>43797</v>
      </c>
      <c r="K2220" s="42">
        <v>0</v>
      </c>
      <c r="L2220" s="42">
        <v>1633.42</v>
      </c>
      <c r="M2220" s="44">
        <v>45016</v>
      </c>
      <c r="N2220" s="42">
        <f>H2220-K2220-L2220</f>
        <v>1412.7399999999998</v>
      </c>
      <c r="O2220" s="42">
        <v>25</v>
      </c>
      <c r="P2220" s="45">
        <v>0.13</v>
      </c>
      <c r="Q2220" s="42">
        <v>2.88</v>
      </c>
      <c r="R2220" s="42">
        <v>22.12</v>
      </c>
      <c r="S2220" s="42">
        <v>1390.62</v>
      </c>
      <c r="T2220" s="38">
        <v>2101</v>
      </c>
      <c r="U2220" s="14">
        <f>S2220/H2220</f>
        <v>0.45651574441263754</v>
      </c>
      <c r="V2220" s="19"/>
      <c r="W2220" s="19"/>
      <c r="X2220" s="37" t="s">
        <v>3468</v>
      </c>
    </row>
    <row r="2221" spans="1:24" s="3" customFormat="1" ht="16.5" customHeight="1">
      <c r="A2221" s="38">
        <v>25</v>
      </c>
      <c r="B2221" s="39">
        <v>10749</v>
      </c>
      <c r="C2221" s="38">
        <v>10301245</v>
      </c>
      <c r="D2221" s="40" t="s">
        <v>405</v>
      </c>
      <c r="E2221" s="38">
        <v>234</v>
      </c>
      <c r="F2221" s="38">
        <v>72</v>
      </c>
      <c r="G2221" s="38" t="s">
        <v>23</v>
      </c>
      <c r="H2221" s="42">
        <v>18223.919999999998</v>
      </c>
      <c r="I2221" s="2"/>
      <c r="J2221" s="44">
        <v>43675</v>
      </c>
      <c r="K2221" s="42">
        <v>0</v>
      </c>
      <c r="L2221" s="42">
        <v>9877.84</v>
      </c>
      <c r="M2221" s="44">
        <v>45046</v>
      </c>
      <c r="N2221" s="42">
        <f>H2221-K2221-L2221</f>
        <v>8346.0799999999981</v>
      </c>
      <c r="O2221" s="42">
        <v>0</v>
      </c>
      <c r="P2221" s="45">
        <v>0.13</v>
      </c>
      <c r="Q2221" s="42">
        <v>0</v>
      </c>
      <c r="R2221" s="42">
        <v>0</v>
      </c>
      <c r="S2221" s="42">
        <v>8346.08</v>
      </c>
      <c r="T2221" s="38">
        <v>5000</v>
      </c>
      <c r="U2221" s="14">
        <f>S2221/H2221</f>
        <v>0.45797391560103429</v>
      </c>
      <c r="V2221" s="19"/>
      <c r="W2221" s="19"/>
      <c r="X2221" s="37" t="s">
        <v>3473</v>
      </c>
    </row>
    <row r="2222" spans="1:24" s="3" customFormat="1" ht="16.5" customHeight="1">
      <c r="A2222" s="38">
        <v>47</v>
      </c>
      <c r="B2222" s="39">
        <v>50099</v>
      </c>
      <c r="C2222" s="38">
        <v>10297437</v>
      </c>
      <c r="D2222" s="40" t="s">
        <v>2176</v>
      </c>
      <c r="E2222" s="38">
        <v>1</v>
      </c>
      <c r="F2222" s="38">
        <v>67</v>
      </c>
      <c r="G2222" s="38" t="s">
        <v>23</v>
      </c>
      <c r="H2222" s="42">
        <v>217.65</v>
      </c>
      <c r="I2222" s="2"/>
      <c r="J2222" s="44">
        <v>43827</v>
      </c>
      <c r="K2222" s="42">
        <v>0</v>
      </c>
      <c r="L2222" s="42">
        <v>117.82</v>
      </c>
      <c r="M2222" s="44">
        <v>45016</v>
      </c>
      <c r="N2222" s="42">
        <f>H2222-K2222-L2222</f>
        <v>99.830000000000013</v>
      </c>
      <c r="O2222" s="42">
        <v>0</v>
      </c>
      <c r="P2222" s="45">
        <v>0.13</v>
      </c>
      <c r="Q2222" s="42">
        <v>0</v>
      </c>
      <c r="R2222" s="42">
        <v>0</v>
      </c>
      <c r="S2222" s="42">
        <v>99.83</v>
      </c>
      <c r="T2222" s="38">
        <v>5000</v>
      </c>
      <c r="U2222" s="14">
        <f>S2222/H2222</f>
        <v>0.45867218010567423</v>
      </c>
      <c r="V2222" s="19"/>
      <c r="W2222" s="19"/>
      <c r="X2222" s="37" t="s">
        <v>3468</v>
      </c>
    </row>
    <row r="2223" spans="1:24" s="3" customFormat="1" ht="16.5" customHeight="1">
      <c r="A2223" s="38">
        <v>48</v>
      </c>
      <c r="B2223" s="39">
        <v>50099</v>
      </c>
      <c r="C2223" s="38">
        <v>10297438</v>
      </c>
      <c r="D2223" s="40" t="s">
        <v>406</v>
      </c>
      <c r="E2223" s="38">
        <v>1</v>
      </c>
      <c r="F2223" s="38">
        <v>67</v>
      </c>
      <c r="G2223" s="38" t="s">
        <v>23</v>
      </c>
      <c r="H2223" s="42">
        <v>217.65</v>
      </c>
      <c r="I2223" s="2"/>
      <c r="J2223" s="44">
        <v>43827</v>
      </c>
      <c r="K2223" s="42">
        <v>0</v>
      </c>
      <c r="L2223" s="42">
        <v>117.82</v>
      </c>
      <c r="M2223" s="44">
        <v>45016</v>
      </c>
      <c r="N2223" s="42">
        <f>H2223-K2223-L2223</f>
        <v>99.830000000000013</v>
      </c>
      <c r="O2223" s="42">
        <v>0</v>
      </c>
      <c r="P2223" s="45">
        <v>0.13</v>
      </c>
      <c r="Q2223" s="42">
        <v>0</v>
      </c>
      <c r="R2223" s="42">
        <v>0</v>
      </c>
      <c r="S2223" s="42">
        <v>99.83</v>
      </c>
      <c r="T2223" s="38">
        <v>5000</v>
      </c>
      <c r="U2223" s="14">
        <f>S2223/H2223</f>
        <v>0.45867218010567423</v>
      </c>
      <c r="V2223" s="19"/>
      <c r="W2223" s="19"/>
      <c r="X2223" s="37" t="s">
        <v>3468</v>
      </c>
    </row>
    <row r="2224" spans="1:24" s="3" customFormat="1" ht="16.5" customHeight="1">
      <c r="A2224" s="38">
        <v>49</v>
      </c>
      <c r="B2224" s="39">
        <v>50099</v>
      </c>
      <c r="C2224" s="38">
        <v>10297824</v>
      </c>
      <c r="D2224" s="40" t="s">
        <v>2023</v>
      </c>
      <c r="E2224" s="38">
        <v>6</v>
      </c>
      <c r="F2224" s="38">
        <v>67</v>
      </c>
      <c r="G2224" s="38" t="s">
        <v>23</v>
      </c>
      <c r="H2224" s="42">
        <v>1305.92</v>
      </c>
      <c r="I2224" s="2"/>
      <c r="J2224" s="44">
        <v>43827</v>
      </c>
      <c r="K2224" s="42">
        <v>0</v>
      </c>
      <c r="L2224" s="42">
        <v>706.69</v>
      </c>
      <c r="M2224" s="44">
        <v>45016</v>
      </c>
      <c r="N2224" s="42">
        <f>H2224-K2224-L2224</f>
        <v>599.23</v>
      </c>
      <c r="O2224" s="42">
        <v>0</v>
      </c>
      <c r="P2224" s="45">
        <v>0.13</v>
      </c>
      <c r="Q2224" s="42">
        <v>0</v>
      </c>
      <c r="R2224" s="42">
        <v>0</v>
      </c>
      <c r="S2224" s="42">
        <v>599.23</v>
      </c>
      <c r="T2224" s="38">
        <v>5000</v>
      </c>
      <c r="U2224" s="14">
        <f>S2224/H2224</f>
        <v>0.45885659152168584</v>
      </c>
      <c r="V2224" s="19"/>
      <c r="W2224" s="19"/>
      <c r="X2224" s="37" t="s">
        <v>3468</v>
      </c>
    </row>
    <row r="2225" spans="1:24" s="3" customFormat="1" ht="16.5" customHeight="1">
      <c r="A2225" s="38">
        <v>46</v>
      </c>
      <c r="B2225" s="39">
        <v>50099</v>
      </c>
      <c r="C2225" s="38">
        <v>10297436</v>
      </c>
      <c r="D2225" s="40" t="s">
        <v>2465</v>
      </c>
      <c r="E2225" s="38">
        <v>3</v>
      </c>
      <c r="F2225" s="38">
        <v>67</v>
      </c>
      <c r="G2225" s="38" t="s">
        <v>23</v>
      </c>
      <c r="H2225" s="42">
        <v>652.96</v>
      </c>
      <c r="I2225" s="2"/>
      <c r="J2225" s="44">
        <v>43827</v>
      </c>
      <c r="K2225" s="42">
        <v>0</v>
      </c>
      <c r="L2225" s="42">
        <v>353.34</v>
      </c>
      <c r="M2225" s="44">
        <v>45016</v>
      </c>
      <c r="N2225" s="42">
        <f>H2225-K2225-L2225</f>
        <v>299.62000000000006</v>
      </c>
      <c r="O2225" s="42">
        <v>0</v>
      </c>
      <c r="P2225" s="45">
        <v>0.13</v>
      </c>
      <c r="Q2225" s="42">
        <v>0</v>
      </c>
      <c r="R2225" s="42">
        <v>0</v>
      </c>
      <c r="S2225" s="42">
        <v>299.62</v>
      </c>
      <c r="T2225" s="38">
        <v>5000</v>
      </c>
      <c r="U2225" s="14">
        <f>S2225/H2225</f>
        <v>0.45886424895858857</v>
      </c>
      <c r="V2225" s="19"/>
      <c r="W2225" s="19"/>
      <c r="X2225" s="37" t="s">
        <v>3468</v>
      </c>
    </row>
    <row r="2226" spans="1:24" s="3" customFormat="1" ht="16.5" customHeight="1">
      <c r="A2226" s="38">
        <v>110</v>
      </c>
      <c r="B2226" s="39">
        <v>50099</v>
      </c>
      <c r="C2226" s="38">
        <v>10297827</v>
      </c>
      <c r="D2226" s="40" t="s">
        <v>2565</v>
      </c>
      <c r="E2226" s="38">
        <v>8</v>
      </c>
      <c r="F2226" s="38">
        <v>67</v>
      </c>
      <c r="G2226" s="38" t="s">
        <v>23</v>
      </c>
      <c r="H2226" s="42">
        <v>760.46</v>
      </c>
      <c r="I2226" s="2"/>
      <c r="J2226" s="44">
        <v>43827</v>
      </c>
      <c r="K2226" s="42">
        <v>0</v>
      </c>
      <c r="L2226" s="42">
        <v>411.45</v>
      </c>
      <c r="M2226" s="44">
        <v>45016</v>
      </c>
      <c r="N2226" s="42">
        <f>H2226-K2226-L2226</f>
        <v>349.01000000000005</v>
      </c>
      <c r="O2226" s="42">
        <v>0</v>
      </c>
      <c r="P2226" s="45">
        <v>0.13</v>
      </c>
      <c r="Q2226" s="42">
        <v>0</v>
      </c>
      <c r="R2226" s="42">
        <v>0</v>
      </c>
      <c r="S2226" s="42">
        <v>349.01</v>
      </c>
      <c r="T2226" s="38">
        <v>5000</v>
      </c>
      <c r="U2226" s="14">
        <f>S2226/H2226</f>
        <v>0.45894590116508427</v>
      </c>
      <c r="V2226" s="19"/>
      <c r="W2226" s="19"/>
      <c r="X2226" s="37" t="s">
        <v>3468</v>
      </c>
    </row>
    <row r="2227" spans="1:24" s="3" customFormat="1" ht="16.5" customHeight="1">
      <c r="A2227" s="38">
        <v>111</v>
      </c>
      <c r="B2227" s="39">
        <v>50099</v>
      </c>
      <c r="C2227" s="38">
        <v>10297829</v>
      </c>
      <c r="D2227" s="40" t="s">
        <v>2565</v>
      </c>
      <c r="E2227" s="38">
        <v>3</v>
      </c>
      <c r="F2227" s="38">
        <v>67</v>
      </c>
      <c r="G2227" s="38" t="s">
        <v>23</v>
      </c>
      <c r="H2227" s="42">
        <v>285.17</v>
      </c>
      <c r="I2227" s="2"/>
      <c r="J2227" s="44">
        <v>43827</v>
      </c>
      <c r="K2227" s="42">
        <v>0</v>
      </c>
      <c r="L2227" s="42">
        <v>154.24</v>
      </c>
      <c r="M2227" s="44">
        <v>45016</v>
      </c>
      <c r="N2227" s="42">
        <f>H2227-K2227-L2227</f>
        <v>130.93</v>
      </c>
      <c r="O2227" s="42">
        <v>0</v>
      </c>
      <c r="P2227" s="45">
        <v>0.13</v>
      </c>
      <c r="Q2227" s="42">
        <v>0</v>
      </c>
      <c r="R2227" s="42">
        <v>0</v>
      </c>
      <c r="S2227" s="42">
        <v>130.93</v>
      </c>
      <c r="T2227" s="38">
        <v>5000</v>
      </c>
      <c r="U2227" s="14">
        <f>S2227/H2227</f>
        <v>0.45912964196794892</v>
      </c>
      <c r="V2227" s="19"/>
      <c r="W2227" s="19"/>
      <c r="X2227" s="37" t="s">
        <v>3468</v>
      </c>
    </row>
    <row r="2228" spans="1:24" s="3" customFormat="1" ht="16.5" customHeight="1">
      <c r="A2228" s="38">
        <v>54</v>
      </c>
      <c r="B2228" s="39">
        <v>50099</v>
      </c>
      <c r="C2228" s="38">
        <v>10297317</v>
      </c>
      <c r="D2228" s="40" t="s">
        <v>2196</v>
      </c>
      <c r="E2228" s="38">
        <v>1</v>
      </c>
      <c r="F2228" s="38">
        <v>120</v>
      </c>
      <c r="G2228" s="38" t="s">
        <v>21</v>
      </c>
      <c r="H2228" s="42">
        <v>11264.96</v>
      </c>
      <c r="I2228" s="2"/>
      <c r="J2228" s="44">
        <v>42943</v>
      </c>
      <c r="K2228" s="42">
        <v>0</v>
      </c>
      <c r="L2228" s="42">
        <v>6064.27</v>
      </c>
      <c r="M2228" s="44">
        <v>45016</v>
      </c>
      <c r="N2228" s="42">
        <f>H2228-K2228-L2228</f>
        <v>5200.6899999999987</v>
      </c>
      <c r="O2228" s="42">
        <v>20</v>
      </c>
      <c r="P2228" s="45">
        <v>0.13</v>
      </c>
      <c r="Q2228" s="42">
        <v>2.2999999999999998</v>
      </c>
      <c r="R2228" s="42">
        <v>17.7</v>
      </c>
      <c r="S2228" s="42">
        <v>5182.99</v>
      </c>
      <c r="T2228" s="38">
        <v>2107</v>
      </c>
      <c r="U2228" s="14">
        <f>S2228/H2228</f>
        <v>0.46009839360281796</v>
      </c>
      <c r="V2228" s="19"/>
      <c r="W2228" s="19"/>
      <c r="X2228" s="37" t="s">
        <v>3468</v>
      </c>
    </row>
    <row r="2229" spans="1:24" s="3" customFormat="1" ht="16.5" customHeight="1">
      <c r="A2229" s="38">
        <v>55</v>
      </c>
      <c r="B2229" s="39">
        <v>50099</v>
      </c>
      <c r="C2229" s="38">
        <v>10297318</v>
      </c>
      <c r="D2229" s="40" t="s">
        <v>2196</v>
      </c>
      <c r="E2229" s="38">
        <v>1</v>
      </c>
      <c r="F2229" s="38">
        <v>120</v>
      </c>
      <c r="G2229" s="38" t="s">
        <v>21</v>
      </c>
      <c r="H2229" s="42">
        <v>11264.96</v>
      </c>
      <c r="I2229" s="2"/>
      <c r="J2229" s="44">
        <v>42943</v>
      </c>
      <c r="K2229" s="42">
        <v>0</v>
      </c>
      <c r="L2229" s="42">
        <v>6064.27</v>
      </c>
      <c r="M2229" s="44">
        <v>45016</v>
      </c>
      <c r="N2229" s="42">
        <f>H2229-K2229-L2229</f>
        <v>5200.6899999999987</v>
      </c>
      <c r="O2229" s="42">
        <v>20</v>
      </c>
      <c r="P2229" s="45">
        <v>0.13</v>
      </c>
      <c r="Q2229" s="42">
        <v>2.2999999999999998</v>
      </c>
      <c r="R2229" s="42">
        <v>17.7</v>
      </c>
      <c r="S2229" s="42">
        <v>5182.99</v>
      </c>
      <c r="T2229" s="38">
        <v>2109</v>
      </c>
      <c r="U2229" s="14">
        <f>S2229/H2229</f>
        <v>0.46009839360281796</v>
      </c>
      <c r="V2229" s="19"/>
      <c r="W2229" s="19"/>
      <c r="X2229" s="37" t="s">
        <v>3468</v>
      </c>
    </row>
    <row r="2230" spans="1:24" s="3" customFormat="1" ht="16.5" customHeight="1">
      <c r="A2230" s="38">
        <v>50</v>
      </c>
      <c r="B2230" s="39">
        <v>50099</v>
      </c>
      <c r="C2230" s="38">
        <v>10297825</v>
      </c>
      <c r="D2230" s="40" t="s">
        <v>2541</v>
      </c>
      <c r="E2230" s="38">
        <v>2</v>
      </c>
      <c r="F2230" s="38">
        <v>67</v>
      </c>
      <c r="G2230" s="38" t="s">
        <v>23</v>
      </c>
      <c r="H2230" s="42">
        <v>657.23</v>
      </c>
      <c r="I2230" s="2"/>
      <c r="J2230" s="44">
        <v>43827</v>
      </c>
      <c r="K2230" s="42">
        <v>0</v>
      </c>
      <c r="L2230" s="42">
        <v>354.26</v>
      </c>
      <c r="M2230" s="44">
        <v>45016</v>
      </c>
      <c r="N2230" s="42">
        <f>H2230-K2230-L2230</f>
        <v>302.97000000000003</v>
      </c>
      <c r="O2230" s="42">
        <v>0</v>
      </c>
      <c r="P2230" s="45">
        <v>0.13</v>
      </c>
      <c r="Q2230" s="42">
        <v>0</v>
      </c>
      <c r="R2230" s="42">
        <v>0</v>
      </c>
      <c r="S2230" s="42">
        <v>302.97000000000003</v>
      </c>
      <c r="T2230" s="38">
        <v>5000</v>
      </c>
      <c r="U2230" s="14">
        <f>S2230/H2230</f>
        <v>0.46098017436818162</v>
      </c>
      <c r="V2230" s="19"/>
      <c r="W2230" s="19"/>
      <c r="X2230" s="37" t="s">
        <v>3468</v>
      </c>
    </row>
    <row r="2231" spans="1:24" s="3" customFormat="1" ht="16.5" customHeight="1">
      <c r="A2231" s="38">
        <v>51</v>
      </c>
      <c r="B2231" s="39">
        <v>50099</v>
      </c>
      <c r="C2231" s="38">
        <v>10297826</v>
      </c>
      <c r="D2231" s="40" t="s">
        <v>2542</v>
      </c>
      <c r="E2231" s="38">
        <v>1</v>
      </c>
      <c r="F2231" s="38">
        <v>67</v>
      </c>
      <c r="G2231" s="38" t="s">
        <v>23</v>
      </c>
      <c r="H2231" s="42">
        <v>328.62</v>
      </c>
      <c r="I2231" s="2"/>
      <c r="J2231" s="44">
        <v>43827</v>
      </c>
      <c r="K2231" s="42">
        <v>0</v>
      </c>
      <c r="L2231" s="42">
        <v>177.04</v>
      </c>
      <c r="M2231" s="44">
        <v>45016</v>
      </c>
      <c r="N2231" s="42">
        <f>H2231-K2231-L2231</f>
        <v>151.58000000000001</v>
      </c>
      <c r="O2231" s="42">
        <v>0</v>
      </c>
      <c r="P2231" s="45">
        <v>0.13</v>
      </c>
      <c r="Q2231" s="42">
        <v>0</v>
      </c>
      <c r="R2231" s="42">
        <v>0</v>
      </c>
      <c r="S2231" s="42">
        <v>151.58000000000001</v>
      </c>
      <c r="T2231" s="38">
        <v>5000</v>
      </c>
      <c r="U2231" s="14">
        <f>S2231/H2231</f>
        <v>0.46126224818939809</v>
      </c>
      <c r="V2231" s="19"/>
      <c r="W2231" s="19"/>
      <c r="X2231" s="37" t="s">
        <v>3468</v>
      </c>
    </row>
    <row r="2232" spans="1:24" s="3" customFormat="1" ht="16.5" customHeight="1">
      <c r="A2232" s="38">
        <v>25</v>
      </c>
      <c r="B2232" s="39">
        <v>10800</v>
      </c>
      <c r="C2232" s="38">
        <v>10314823</v>
      </c>
      <c r="D2232" s="40" t="s">
        <v>2591</v>
      </c>
      <c r="E2232" s="38">
        <v>1</v>
      </c>
      <c r="F2232" s="38">
        <v>120</v>
      </c>
      <c r="G2232" s="38" t="s">
        <v>21</v>
      </c>
      <c r="H2232" s="42">
        <v>174591.07</v>
      </c>
      <c r="I2232" s="2"/>
      <c r="J2232" s="44">
        <v>43131</v>
      </c>
      <c r="K2232" s="42">
        <v>0</v>
      </c>
      <c r="L2232" s="42">
        <v>85695.14</v>
      </c>
      <c r="M2232" s="44">
        <v>45016</v>
      </c>
      <c r="N2232" s="42">
        <f>H2232-K2232-L2232</f>
        <v>88895.930000000008</v>
      </c>
      <c r="O2232" s="42">
        <v>9448.9500000000007</v>
      </c>
      <c r="P2232" s="45">
        <v>0.13</v>
      </c>
      <c r="Q2232" s="42">
        <v>1087.0500000000011</v>
      </c>
      <c r="R2232" s="42">
        <v>8361.9</v>
      </c>
      <c r="S2232" s="42">
        <f>N2232-R2232</f>
        <v>80534.030000000013</v>
      </c>
      <c r="T2232" s="38">
        <v>2505</v>
      </c>
      <c r="U2232" s="14">
        <f>S2232/H2232</f>
        <v>0.46127233196978523</v>
      </c>
      <c r="V2232" s="19"/>
      <c r="W2232" s="19"/>
      <c r="X2232" s="37" t="s">
        <v>3465</v>
      </c>
    </row>
    <row r="2233" spans="1:24" s="3" customFormat="1" ht="16.5" customHeight="1">
      <c r="A2233" s="38">
        <v>64</v>
      </c>
      <c r="B2233" s="39">
        <v>10733</v>
      </c>
      <c r="C2233" s="38">
        <v>10290781</v>
      </c>
      <c r="D2233" s="40" t="s">
        <v>1063</v>
      </c>
      <c r="E2233" s="38">
        <v>17</v>
      </c>
      <c r="F2233" s="38">
        <v>120</v>
      </c>
      <c r="G2233" s="38" t="s">
        <v>21</v>
      </c>
      <c r="H2233" s="42">
        <v>1769.53</v>
      </c>
      <c r="I2233" s="56"/>
      <c r="J2233" s="44">
        <v>43096</v>
      </c>
      <c r="K2233" s="42">
        <v>0</v>
      </c>
      <c r="L2233" s="42">
        <v>952.61</v>
      </c>
      <c r="M2233" s="44">
        <v>45169</v>
      </c>
      <c r="N2233" s="42">
        <f>H2233-K2233-L2233</f>
        <v>816.92</v>
      </c>
      <c r="O2233" s="42">
        <v>0</v>
      </c>
      <c r="P2233" s="45">
        <v>0.13</v>
      </c>
      <c r="Q2233" s="42">
        <v>0</v>
      </c>
      <c r="R2233" s="42">
        <v>0</v>
      </c>
      <c r="S2233" s="42">
        <v>816.92</v>
      </c>
      <c r="T2233" s="38">
        <v>5000</v>
      </c>
      <c r="U2233" s="14">
        <f>S2233/H2233</f>
        <v>0.46165931066441368</v>
      </c>
      <c r="V2233" s="19"/>
      <c r="W2233" s="19"/>
      <c r="X2233" s="37" t="s">
        <v>3460</v>
      </c>
    </row>
    <row r="2234" spans="1:24" s="3" customFormat="1" ht="16.5" customHeight="1">
      <c r="A2234" s="38">
        <v>2</v>
      </c>
      <c r="B2234" s="39">
        <v>10877</v>
      </c>
      <c r="C2234" s="38">
        <v>10323723</v>
      </c>
      <c r="D2234" s="40" t="s">
        <v>2840</v>
      </c>
      <c r="E2234" s="38">
        <v>50</v>
      </c>
      <c r="F2234" s="38">
        <v>77</v>
      </c>
      <c r="G2234" s="38" t="s">
        <v>23</v>
      </c>
      <c r="H2234" s="42">
        <v>3110</v>
      </c>
      <c r="I2234" s="2"/>
      <c r="J2234" s="44">
        <v>43522</v>
      </c>
      <c r="K2234" s="42">
        <v>0</v>
      </c>
      <c r="L2234" s="42">
        <v>1669.78</v>
      </c>
      <c r="M2234" s="44">
        <v>45016</v>
      </c>
      <c r="N2234" s="42">
        <f>H2234-K2234-L2234</f>
        <v>1440.22</v>
      </c>
      <c r="O2234" s="42">
        <v>0</v>
      </c>
      <c r="P2234" s="45">
        <v>0.13</v>
      </c>
      <c r="Q2234" s="42">
        <v>0</v>
      </c>
      <c r="R2234" s="42">
        <v>0</v>
      </c>
      <c r="S2234" s="42">
        <f>N2234-R2234</f>
        <v>1440.22</v>
      </c>
      <c r="T2234" s="38">
        <v>2005</v>
      </c>
      <c r="U2234" s="14">
        <f>S2234/H2234</f>
        <v>0.46309324758842446</v>
      </c>
      <c r="V2234" s="19"/>
      <c r="W2234" s="19"/>
      <c r="X2234" s="37" t="s">
        <v>3462</v>
      </c>
    </row>
    <row r="2235" spans="1:24" s="3" customFormat="1" ht="16.5" customHeight="1">
      <c r="A2235" s="38">
        <v>9</v>
      </c>
      <c r="B2235" s="39">
        <v>10737</v>
      </c>
      <c r="C2235" s="38">
        <v>10287895</v>
      </c>
      <c r="D2235" s="40" t="s">
        <v>258</v>
      </c>
      <c r="E2235" s="38">
        <v>5</v>
      </c>
      <c r="F2235" s="38">
        <v>67</v>
      </c>
      <c r="G2235" s="38" t="s">
        <v>23</v>
      </c>
      <c r="H2235" s="42">
        <v>8973.15</v>
      </c>
      <c r="I2235" s="2"/>
      <c r="J2235" s="44">
        <v>43827</v>
      </c>
      <c r="K2235" s="42">
        <v>0</v>
      </c>
      <c r="L2235" s="42">
        <v>4806.63</v>
      </c>
      <c r="M2235" s="44">
        <v>45016</v>
      </c>
      <c r="N2235" s="42">
        <f>H2235-K2235-L2235</f>
        <v>4166.5199999999995</v>
      </c>
      <c r="O2235" s="42">
        <v>0</v>
      </c>
      <c r="P2235" s="45">
        <v>0.13</v>
      </c>
      <c r="Q2235" s="42">
        <v>0</v>
      </c>
      <c r="R2235" s="42">
        <v>0</v>
      </c>
      <c r="S2235" s="42">
        <v>4166.5200000000004</v>
      </c>
      <c r="T2235" s="38">
        <v>2506</v>
      </c>
      <c r="U2235" s="14">
        <f>S2235/H2235</f>
        <v>0.46433192357198982</v>
      </c>
      <c r="V2235" s="19"/>
      <c r="W2235" s="19"/>
      <c r="X2235" s="37" t="s">
        <v>3461</v>
      </c>
    </row>
    <row r="2236" spans="1:24" s="3" customFormat="1" ht="16.5" customHeight="1">
      <c r="A2236" s="38">
        <v>523</v>
      </c>
      <c r="B2236" s="39">
        <v>10729</v>
      </c>
      <c r="C2236" s="38">
        <v>10325756</v>
      </c>
      <c r="D2236" s="40" t="s">
        <v>3216</v>
      </c>
      <c r="E2236" s="58">
        <v>1</v>
      </c>
      <c r="F2236" s="38">
        <v>60</v>
      </c>
      <c r="G2236" s="38" t="s">
        <v>23</v>
      </c>
      <c r="H2236" s="42">
        <v>6514.6</v>
      </c>
      <c r="I2236" s="37"/>
      <c r="J2236" s="44">
        <v>44286</v>
      </c>
      <c r="K2236" s="42">
        <v>108.58</v>
      </c>
      <c r="L2236" s="42">
        <v>3365.94</v>
      </c>
      <c r="M2236" s="44">
        <v>45259</v>
      </c>
      <c r="N2236" s="42">
        <v>3040.08</v>
      </c>
      <c r="O2236" s="42">
        <v>0</v>
      </c>
      <c r="P2236" s="45">
        <f>IF(J2236&lt;DATEVALUE("2009-1-1"),3%,13%)</f>
        <v>0.13</v>
      </c>
      <c r="Q2236" s="42">
        <f>IF(P2236=13%,ROUND(O2236/(1+P2236)*P2236,2),ROUND(O2236/(1+0.03)*0.02,2))</f>
        <v>0</v>
      </c>
      <c r="R2236" s="42">
        <f>O2236-Q2236</f>
        <v>0</v>
      </c>
      <c r="S2236" s="42">
        <f>N2236-R2236</f>
        <v>3040.08</v>
      </c>
      <c r="T2236" s="38">
        <v>2101</v>
      </c>
      <c r="U2236" s="14">
        <f>S2236/H2236</f>
        <v>0.46665643324225581</v>
      </c>
      <c r="V2236" s="19"/>
      <c r="W2236" s="19"/>
      <c r="X2236" s="37" t="s">
        <v>3459</v>
      </c>
    </row>
    <row r="2237" spans="1:24" s="3" customFormat="1" ht="16.5" customHeight="1">
      <c r="A2237" s="38">
        <v>704</v>
      </c>
      <c r="B2237" s="39">
        <v>10729</v>
      </c>
      <c r="C2237" s="38">
        <v>10326638</v>
      </c>
      <c r="D2237" s="40" t="s">
        <v>2163</v>
      </c>
      <c r="E2237" s="58">
        <v>1</v>
      </c>
      <c r="F2237" s="38">
        <v>60</v>
      </c>
      <c r="G2237" s="38" t="s">
        <v>266</v>
      </c>
      <c r="H2237" s="42">
        <v>8351.2800000000007</v>
      </c>
      <c r="I2237" s="37"/>
      <c r="J2237" s="44">
        <v>44286</v>
      </c>
      <c r="K2237" s="42">
        <v>139.19</v>
      </c>
      <c r="L2237" s="42">
        <v>4314.8600000000006</v>
      </c>
      <c r="M2237" s="44">
        <v>45259</v>
      </c>
      <c r="N2237" s="42">
        <v>3897.23</v>
      </c>
      <c r="O2237" s="42">
        <v>0</v>
      </c>
      <c r="P2237" s="45">
        <f>IF(J2237&lt;DATEVALUE("2009-1-1"),3%,13%)</f>
        <v>0.13</v>
      </c>
      <c r="Q2237" s="42">
        <f>IF(P2237=13%,ROUND(O2237/(1+P2237)*P2237,2),ROUND(O2237/(1+0.03)*0.02,2))</f>
        <v>0</v>
      </c>
      <c r="R2237" s="42">
        <f>O2237-Q2237</f>
        <v>0</v>
      </c>
      <c r="S2237" s="42">
        <f>N2237-R2237</f>
        <v>3897.23</v>
      </c>
      <c r="T2237" s="38">
        <v>5000</v>
      </c>
      <c r="U2237" s="14">
        <f>S2237/H2237</f>
        <v>0.4666625954344723</v>
      </c>
      <c r="V2237" s="19"/>
      <c r="W2237" s="19"/>
      <c r="X2237" s="37" t="s">
        <v>3459</v>
      </c>
    </row>
    <row r="2238" spans="1:24" s="3" customFormat="1" ht="16.5" customHeight="1">
      <c r="A2238" s="38">
        <v>695</v>
      </c>
      <c r="B2238" s="39">
        <v>10729</v>
      </c>
      <c r="C2238" s="38">
        <v>10325755</v>
      </c>
      <c r="D2238" s="40" t="s">
        <v>2940</v>
      </c>
      <c r="E2238" s="58">
        <v>1</v>
      </c>
      <c r="F2238" s="38">
        <v>60</v>
      </c>
      <c r="G2238" s="38" t="s">
        <v>266</v>
      </c>
      <c r="H2238" s="42">
        <v>15074.87</v>
      </c>
      <c r="I2238" s="37"/>
      <c r="J2238" s="44">
        <v>44286</v>
      </c>
      <c r="K2238" s="42">
        <v>251.25</v>
      </c>
      <c r="L2238" s="42">
        <v>7788.72</v>
      </c>
      <c r="M2238" s="44">
        <v>45259</v>
      </c>
      <c r="N2238" s="42">
        <v>7034.9</v>
      </c>
      <c r="O2238" s="42">
        <v>0</v>
      </c>
      <c r="P2238" s="45">
        <f>IF(J2238&lt;DATEVALUE("2009-1-1"),3%,13%)</f>
        <v>0.13</v>
      </c>
      <c r="Q2238" s="42">
        <f>IF(P2238=13%,ROUND(O2238/(1+P2238)*P2238,2),ROUND(O2238/(1+0.03)*0.02,2))</f>
        <v>0</v>
      </c>
      <c r="R2238" s="42">
        <f>O2238-Q2238</f>
        <v>0</v>
      </c>
      <c r="S2238" s="42">
        <f>N2238-R2238</f>
        <v>7034.9</v>
      </c>
      <c r="T2238" s="38">
        <v>2506</v>
      </c>
      <c r="U2238" s="14">
        <f>S2238/H2238</f>
        <v>0.46666405746782552</v>
      </c>
      <c r="V2238" s="19"/>
      <c r="W2238" s="19"/>
      <c r="X2238" s="37" t="s">
        <v>3459</v>
      </c>
    </row>
    <row r="2239" spans="1:24" s="3" customFormat="1" ht="16.5" customHeight="1">
      <c r="A2239" s="38">
        <v>825</v>
      </c>
      <c r="B2239" s="39">
        <v>10729</v>
      </c>
      <c r="C2239" s="38">
        <v>10325549</v>
      </c>
      <c r="D2239" s="40" t="s">
        <v>1196</v>
      </c>
      <c r="E2239" s="58">
        <v>1</v>
      </c>
      <c r="F2239" s="38">
        <v>60</v>
      </c>
      <c r="G2239" s="38" t="s">
        <v>36</v>
      </c>
      <c r="H2239" s="42">
        <v>38761.550000000003</v>
      </c>
      <c r="I2239" s="37"/>
      <c r="J2239" s="44">
        <v>44286</v>
      </c>
      <c r="K2239" s="42">
        <v>646.03</v>
      </c>
      <c r="L2239" s="42">
        <v>20026.88</v>
      </c>
      <c r="M2239" s="44">
        <v>45259</v>
      </c>
      <c r="N2239" s="42">
        <v>18088.64</v>
      </c>
      <c r="O2239" s="42">
        <v>0</v>
      </c>
      <c r="P2239" s="45">
        <f>IF(J2239&lt;DATEVALUE("2009-1-1"),3%,13%)</f>
        <v>0.13</v>
      </c>
      <c r="Q2239" s="42">
        <f>IF(P2239=13%,ROUND(O2239/(1+P2239)*P2239,2),ROUND(O2239/(1+0.03)*0.02,2))</f>
        <v>0</v>
      </c>
      <c r="R2239" s="42">
        <f>O2239-Q2239</f>
        <v>0</v>
      </c>
      <c r="S2239" s="42">
        <f>N2239-R2239</f>
        <v>18088.64</v>
      </c>
      <c r="T2239" s="38">
        <v>1001</v>
      </c>
      <c r="U2239" s="14">
        <f>S2239/H2239</f>
        <v>0.46666451676984017</v>
      </c>
      <c r="V2239" s="19"/>
      <c r="W2239" s="19"/>
      <c r="X2239" s="37" t="s">
        <v>3459</v>
      </c>
    </row>
    <row r="2240" spans="1:24" s="3" customFormat="1" ht="16.5" customHeight="1">
      <c r="A2240" s="38">
        <v>880</v>
      </c>
      <c r="B2240" s="39">
        <v>10729</v>
      </c>
      <c r="C2240" s="38">
        <v>10326472</v>
      </c>
      <c r="D2240" s="40" t="s">
        <v>1076</v>
      </c>
      <c r="E2240" s="58">
        <v>1</v>
      </c>
      <c r="F2240" s="38">
        <v>60</v>
      </c>
      <c r="G2240" s="38" t="s">
        <v>511</v>
      </c>
      <c r="H2240" s="42">
        <v>30466.06</v>
      </c>
      <c r="I2240" s="37"/>
      <c r="J2240" s="44">
        <v>44286</v>
      </c>
      <c r="K2240" s="42">
        <v>507.77</v>
      </c>
      <c r="L2240" s="42">
        <v>15740.84</v>
      </c>
      <c r="M2240" s="44">
        <v>45259</v>
      </c>
      <c r="N2240" s="42">
        <v>14217.45</v>
      </c>
      <c r="O2240" s="42">
        <v>0</v>
      </c>
      <c r="P2240" s="45">
        <f>IF(J2240&lt;DATEVALUE("2009-1-1"),3%,13%)</f>
        <v>0.13</v>
      </c>
      <c r="Q2240" s="42">
        <f>IF(P2240=13%,ROUND(O2240/(1+P2240)*P2240,2),ROUND(O2240/(1+0.03)*0.02,2))</f>
        <v>0</v>
      </c>
      <c r="R2240" s="42">
        <f>O2240-Q2240</f>
        <v>0</v>
      </c>
      <c r="S2240" s="42">
        <f>N2240-R2240</f>
        <v>14217.45</v>
      </c>
      <c r="T2240" s="38">
        <v>1007</v>
      </c>
      <c r="U2240" s="14">
        <f>S2240/H2240</f>
        <v>0.46666520055432176</v>
      </c>
      <c r="V2240" s="19"/>
      <c r="W2240" s="19"/>
      <c r="X2240" s="37" t="s">
        <v>3459</v>
      </c>
    </row>
    <row r="2241" spans="1:37" s="3" customFormat="1" ht="16.5" customHeight="1">
      <c r="A2241" s="38">
        <v>686</v>
      </c>
      <c r="B2241" s="39">
        <v>10729</v>
      </c>
      <c r="C2241" s="38">
        <v>10325741</v>
      </c>
      <c r="D2241" s="40" t="s">
        <v>3283</v>
      </c>
      <c r="E2241" s="58">
        <v>1</v>
      </c>
      <c r="F2241" s="38">
        <v>60</v>
      </c>
      <c r="G2241" s="38" t="s">
        <v>23</v>
      </c>
      <c r="H2241" s="42">
        <v>35330.26</v>
      </c>
      <c r="I2241" s="37"/>
      <c r="J2241" s="44">
        <v>44286</v>
      </c>
      <c r="K2241" s="42">
        <v>588.84</v>
      </c>
      <c r="L2241" s="42">
        <v>18254.009999999998</v>
      </c>
      <c r="M2241" s="44">
        <v>45259</v>
      </c>
      <c r="N2241" s="42">
        <v>16487.41</v>
      </c>
      <c r="O2241" s="42">
        <v>0</v>
      </c>
      <c r="P2241" s="45">
        <f>IF(J2241&lt;DATEVALUE("2009-1-1"),3%,13%)</f>
        <v>0.13</v>
      </c>
      <c r="Q2241" s="42">
        <f>IF(P2241=13%,ROUND(O2241/(1+P2241)*P2241,2),ROUND(O2241/(1+0.03)*0.02,2))</f>
        <v>0</v>
      </c>
      <c r="R2241" s="42">
        <f>O2241-Q2241</f>
        <v>0</v>
      </c>
      <c r="S2241" s="42">
        <f>N2241-R2241</f>
        <v>16487.41</v>
      </c>
      <c r="T2241" s="38">
        <v>5000</v>
      </c>
      <c r="U2241" s="14">
        <f>S2241/H2241</f>
        <v>0.46666540240575638</v>
      </c>
      <c r="V2241" s="19"/>
      <c r="W2241" s="19"/>
      <c r="X2241" s="37" t="s">
        <v>3459</v>
      </c>
    </row>
    <row r="2242" spans="1:37" s="3" customFormat="1" ht="16.5" customHeight="1">
      <c r="A2242" s="38">
        <v>699</v>
      </c>
      <c r="B2242" s="39">
        <v>10729</v>
      </c>
      <c r="C2242" s="38">
        <v>10325748</v>
      </c>
      <c r="D2242" s="40" t="s">
        <v>1427</v>
      </c>
      <c r="E2242" s="58">
        <v>1</v>
      </c>
      <c r="F2242" s="38">
        <v>60</v>
      </c>
      <c r="G2242" s="38" t="s">
        <v>266</v>
      </c>
      <c r="H2242" s="42">
        <v>163618.1</v>
      </c>
      <c r="I2242" s="37"/>
      <c r="J2242" s="44">
        <v>44286</v>
      </c>
      <c r="K2242" s="42">
        <v>2726.97</v>
      </c>
      <c r="L2242" s="42">
        <v>84536.069999999992</v>
      </c>
      <c r="M2242" s="44">
        <v>45259</v>
      </c>
      <c r="N2242" s="42">
        <v>76355.06</v>
      </c>
      <c r="O2242" s="42">
        <v>0</v>
      </c>
      <c r="P2242" s="45">
        <f>IF(J2242&lt;DATEVALUE("2009-1-1"),3%,13%)</f>
        <v>0.13</v>
      </c>
      <c r="Q2242" s="42">
        <f>IF(P2242=13%,ROUND(O2242/(1+P2242)*P2242,2),ROUND(O2242/(1+0.03)*0.02,2))</f>
        <v>0</v>
      </c>
      <c r="R2242" s="42">
        <f>O2242-Q2242</f>
        <v>0</v>
      </c>
      <c r="S2242" s="42">
        <f>N2242-R2242</f>
        <v>76355.06</v>
      </c>
      <c r="T2242" s="38">
        <v>5000</v>
      </c>
      <c r="U2242" s="14">
        <f>S2242/H2242</f>
        <v>0.46666634070435969</v>
      </c>
      <c r="V2242" s="19"/>
      <c r="W2242" s="19"/>
      <c r="X2242" s="37" t="s">
        <v>3459</v>
      </c>
    </row>
    <row r="2243" spans="1:37" s="3" customFormat="1" ht="16.5" customHeight="1">
      <c r="A2243" s="38">
        <v>700</v>
      </c>
      <c r="B2243" s="39">
        <v>10729</v>
      </c>
      <c r="C2243" s="38">
        <v>10325749</v>
      </c>
      <c r="D2243" s="40" t="s">
        <v>3293</v>
      </c>
      <c r="E2243" s="58">
        <v>1</v>
      </c>
      <c r="F2243" s="38">
        <v>60</v>
      </c>
      <c r="G2243" s="38" t="s">
        <v>266</v>
      </c>
      <c r="H2243" s="42">
        <v>67922.95</v>
      </c>
      <c r="I2243" s="37"/>
      <c r="J2243" s="44">
        <v>44286</v>
      </c>
      <c r="K2243" s="42">
        <v>1132.05</v>
      </c>
      <c r="L2243" s="42">
        <v>35093.539999999994</v>
      </c>
      <c r="M2243" s="44">
        <v>45259</v>
      </c>
      <c r="N2243" s="42">
        <v>31697.360000000001</v>
      </c>
      <c r="O2243" s="42">
        <v>0</v>
      </c>
      <c r="P2243" s="45">
        <f>IF(J2243&lt;DATEVALUE("2009-1-1"),3%,13%)</f>
        <v>0.13</v>
      </c>
      <c r="Q2243" s="42">
        <f>IF(P2243=13%,ROUND(O2243/(1+P2243)*P2243,2),ROUND(O2243/(1+0.03)*0.02,2))</f>
        <v>0</v>
      </c>
      <c r="R2243" s="42">
        <f>O2243-Q2243</f>
        <v>0</v>
      </c>
      <c r="S2243" s="42">
        <f>N2243-R2243</f>
        <v>31697.360000000001</v>
      </c>
      <c r="T2243" s="38">
        <v>5000</v>
      </c>
      <c r="U2243" s="14">
        <f>S2243/H2243</f>
        <v>0.46666642129059471</v>
      </c>
      <c r="V2243" s="19"/>
      <c r="W2243" s="19"/>
      <c r="X2243" s="37" t="s">
        <v>3459</v>
      </c>
    </row>
    <row r="2244" spans="1:37" s="3" customFormat="1" ht="16.5" customHeight="1">
      <c r="A2244" s="38">
        <v>896</v>
      </c>
      <c r="B2244" s="39">
        <v>10729</v>
      </c>
      <c r="C2244" s="38">
        <v>10325738</v>
      </c>
      <c r="D2244" s="40" t="s">
        <v>1082</v>
      </c>
      <c r="E2244" s="58">
        <v>1</v>
      </c>
      <c r="F2244" s="38">
        <v>60</v>
      </c>
      <c r="G2244" s="38" t="s">
        <v>511</v>
      </c>
      <c r="H2244" s="42">
        <v>7324.78</v>
      </c>
      <c r="I2244" s="37"/>
      <c r="J2244" s="44">
        <v>44286</v>
      </c>
      <c r="K2244" s="42">
        <v>122.08</v>
      </c>
      <c r="L2244" s="42">
        <v>3784.4700000000003</v>
      </c>
      <c r="M2244" s="44">
        <v>45259</v>
      </c>
      <c r="N2244" s="42">
        <v>3418.23</v>
      </c>
      <c r="O2244" s="42">
        <v>0</v>
      </c>
      <c r="P2244" s="45">
        <f>IF(J2244&lt;DATEVALUE("2009-1-1"),3%,13%)</f>
        <v>0.13</v>
      </c>
      <c r="Q2244" s="42">
        <f>IF(P2244=13%,ROUND(O2244/(1+P2244)*P2244,2),ROUND(O2244/(1+0.03)*0.02,2))</f>
        <v>0</v>
      </c>
      <c r="R2244" s="42">
        <f>O2244-Q2244</f>
        <v>0</v>
      </c>
      <c r="S2244" s="42">
        <f>N2244-R2244</f>
        <v>3418.23</v>
      </c>
      <c r="T2244" s="38">
        <v>5000</v>
      </c>
      <c r="U2244" s="14">
        <f>S2244/H2244</f>
        <v>0.46666657565141889</v>
      </c>
      <c r="V2244" s="19"/>
      <c r="W2244" s="19"/>
      <c r="X2244" s="37" t="s">
        <v>3459</v>
      </c>
    </row>
    <row r="2245" spans="1:37" s="3" customFormat="1" ht="16.5" customHeight="1">
      <c r="A2245" s="38">
        <v>701</v>
      </c>
      <c r="B2245" s="39">
        <v>10729</v>
      </c>
      <c r="C2245" s="38">
        <v>10326580</v>
      </c>
      <c r="D2245" s="40" t="s">
        <v>2163</v>
      </c>
      <c r="E2245" s="58">
        <v>1</v>
      </c>
      <c r="F2245" s="38">
        <v>60</v>
      </c>
      <c r="G2245" s="38" t="s">
        <v>266</v>
      </c>
      <c r="H2245" s="42">
        <v>224972.52</v>
      </c>
      <c r="I2245" s="37"/>
      <c r="J2245" s="44">
        <v>44286</v>
      </c>
      <c r="K2245" s="42">
        <v>3749.54</v>
      </c>
      <c r="L2245" s="42">
        <v>116235.76000000001</v>
      </c>
      <c r="M2245" s="44">
        <v>45259</v>
      </c>
      <c r="N2245" s="42">
        <v>104987.22</v>
      </c>
      <c r="O2245" s="42">
        <v>0</v>
      </c>
      <c r="P2245" s="45">
        <f>IF(J2245&lt;DATEVALUE("2009-1-1"),3%,13%)</f>
        <v>0.13</v>
      </c>
      <c r="Q2245" s="42">
        <f>IF(P2245=13%,ROUND(O2245/(1+P2245)*P2245,2),ROUND(O2245/(1+0.03)*0.02,2))</f>
        <v>0</v>
      </c>
      <c r="R2245" s="42">
        <f>O2245-Q2245</f>
        <v>0</v>
      </c>
      <c r="S2245" s="42">
        <f>N2245-R2245</f>
        <v>104987.22</v>
      </c>
      <c r="T2245" s="38">
        <v>5000</v>
      </c>
      <c r="U2245" s="14">
        <f>S2245/H2245</f>
        <v>0.46666686224610904</v>
      </c>
      <c r="V2245" s="19"/>
      <c r="W2245" s="19"/>
      <c r="X2245" s="37" t="s">
        <v>3459</v>
      </c>
    </row>
    <row r="2246" spans="1:37" s="3" customFormat="1" ht="16.5" customHeight="1">
      <c r="A2246" s="38">
        <v>703</v>
      </c>
      <c r="B2246" s="39">
        <v>10729</v>
      </c>
      <c r="C2246" s="38">
        <v>10326637</v>
      </c>
      <c r="D2246" s="40" t="s">
        <v>2163</v>
      </c>
      <c r="E2246" s="58">
        <v>1</v>
      </c>
      <c r="F2246" s="38">
        <v>60</v>
      </c>
      <c r="G2246" s="38" t="s">
        <v>266</v>
      </c>
      <c r="H2246" s="42">
        <v>44630.45</v>
      </c>
      <c r="I2246" s="37"/>
      <c r="J2246" s="44">
        <v>44286</v>
      </c>
      <c r="K2246" s="42">
        <v>743.84</v>
      </c>
      <c r="L2246" s="42">
        <v>23059.05</v>
      </c>
      <c r="M2246" s="44">
        <v>45259</v>
      </c>
      <c r="N2246" s="42">
        <v>20827.560000000001</v>
      </c>
      <c r="O2246" s="42">
        <v>0</v>
      </c>
      <c r="P2246" s="45">
        <f>IF(J2246&lt;DATEVALUE("2009-1-1"),3%,13%)</f>
        <v>0.13</v>
      </c>
      <c r="Q2246" s="42">
        <f>IF(P2246=13%,ROUND(O2246/(1+P2246)*P2246,2),ROUND(O2246/(1+0.03)*0.02,2))</f>
        <v>0</v>
      </c>
      <c r="R2246" s="42">
        <f>O2246-Q2246</f>
        <v>0</v>
      </c>
      <c r="S2246" s="42">
        <f>N2246-R2246</f>
        <v>20827.560000000001</v>
      </c>
      <c r="T2246" s="38">
        <v>5000</v>
      </c>
      <c r="U2246" s="14">
        <f>S2246/H2246</f>
        <v>0.46666704010378568</v>
      </c>
      <c r="V2246" s="19"/>
      <c r="W2246" s="19"/>
      <c r="X2246" s="37" t="s">
        <v>3459</v>
      </c>
    </row>
    <row r="2247" spans="1:37" s="3" customFormat="1" ht="16.5" customHeight="1">
      <c r="A2247" s="38">
        <v>805</v>
      </c>
      <c r="B2247" s="39">
        <v>10729</v>
      </c>
      <c r="C2247" s="38">
        <v>10325757</v>
      </c>
      <c r="D2247" s="40" t="s">
        <v>3339</v>
      </c>
      <c r="E2247" s="58">
        <v>1</v>
      </c>
      <c r="F2247" s="38">
        <v>60</v>
      </c>
      <c r="G2247" s="38" t="s">
        <v>83</v>
      </c>
      <c r="H2247" s="42">
        <v>26545.86</v>
      </c>
      <c r="I2247" s="37"/>
      <c r="J2247" s="44">
        <v>44286</v>
      </c>
      <c r="K2247" s="42">
        <v>442.43</v>
      </c>
      <c r="L2247" s="42">
        <v>13715.34</v>
      </c>
      <c r="M2247" s="44">
        <v>45259</v>
      </c>
      <c r="N2247" s="42">
        <v>12388.09</v>
      </c>
      <c r="O2247" s="42">
        <v>0</v>
      </c>
      <c r="P2247" s="45">
        <f>IF(J2247&lt;DATEVALUE("2009-1-1"),3%,13%)</f>
        <v>0.13</v>
      </c>
      <c r="Q2247" s="42">
        <f>IF(P2247=13%,ROUND(O2247/(1+P2247)*P2247,2),ROUND(O2247/(1+0.03)*0.02,2))</f>
        <v>0</v>
      </c>
      <c r="R2247" s="42">
        <f>O2247-Q2247</f>
        <v>0</v>
      </c>
      <c r="S2247" s="42">
        <f>N2247-R2247</f>
        <v>12388.09</v>
      </c>
      <c r="T2247" s="38">
        <v>2404</v>
      </c>
      <c r="U2247" s="14">
        <f>S2247/H2247</f>
        <v>0.46666749542113156</v>
      </c>
      <c r="V2247" s="19"/>
      <c r="W2247" s="19"/>
      <c r="X2247" s="37" t="s">
        <v>3459</v>
      </c>
    </row>
    <row r="2248" spans="1:37" s="3" customFormat="1" ht="16.5" customHeight="1">
      <c r="A2248" s="38">
        <v>897</v>
      </c>
      <c r="B2248" s="39">
        <v>10729</v>
      </c>
      <c r="C2248" s="38">
        <v>10325743</v>
      </c>
      <c r="D2248" s="40" t="s">
        <v>508</v>
      </c>
      <c r="E2248" s="58">
        <v>1</v>
      </c>
      <c r="F2248" s="38">
        <v>60</v>
      </c>
      <c r="G2248" s="38" t="s">
        <v>511</v>
      </c>
      <c r="H2248" s="42">
        <v>19167.650000000001</v>
      </c>
      <c r="I2248" s="37"/>
      <c r="J2248" s="44">
        <v>44286</v>
      </c>
      <c r="K2248" s="42">
        <v>319.45999999999998</v>
      </c>
      <c r="L2248" s="42">
        <v>9903.27</v>
      </c>
      <c r="M2248" s="44">
        <v>45259</v>
      </c>
      <c r="N2248" s="42">
        <v>8944.92</v>
      </c>
      <c r="O2248" s="42">
        <v>0</v>
      </c>
      <c r="P2248" s="45">
        <f>IF(J2248&lt;DATEVALUE("2009-1-1"),3%,13%)</f>
        <v>0.13</v>
      </c>
      <c r="Q2248" s="42">
        <f>IF(P2248=13%,ROUND(O2248/(1+P2248)*P2248,2),ROUND(O2248/(1+0.03)*0.02,2))</f>
        <v>0</v>
      </c>
      <c r="R2248" s="42">
        <f>O2248-Q2248</f>
        <v>0</v>
      </c>
      <c r="S2248" s="42">
        <f>N2248-R2248</f>
        <v>8944.92</v>
      </c>
      <c r="T2248" s="38">
        <v>5000</v>
      </c>
      <c r="U2248" s="14">
        <f>S2248/H2248</f>
        <v>0.46666753618727386</v>
      </c>
      <c r="V2248" s="19"/>
      <c r="W2248" s="19"/>
      <c r="X2248" s="37" t="s">
        <v>3459</v>
      </c>
    </row>
    <row r="2249" spans="1:37" s="3" customFormat="1" ht="16.5" customHeight="1">
      <c r="A2249" s="38">
        <v>702</v>
      </c>
      <c r="B2249" s="39">
        <v>10729</v>
      </c>
      <c r="C2249" s="38">
        <v>10326636</v>
      </c>
      <c r="D2249" s="40" t="s">
        <v>2163</v>
      </c>
      <c r="E2249" s="58">
        <v>1</v>
      </c>
      <c r="F2249" s="38">
        <v>60</v>
      </c>
      <c r="G2249" s="38" t="s">
        <v>266</v>
      </c>
      <c r="H2249" s="42">
        <v>79757.03</v>
      </c>
      <c r="I2249" s="37"/>
      <c r="J2249" s="44">
        <v>44286</v>
      </c>
      <c r="K2249" s="42">
        <v>1329.28</v>
      </c>
      <c r="L2249" s="42">
        <v>41207.72</v>
      </c>
      <c r="M2249" s="44">
        <v>45259</v>
      </c>
      <c r="N2249" s="42">
        <v>37220.03</v>
      </c>
      <c r="O2249" s="42">
        <v>0</v>
      </c>
      <c r="P2249" s="45">
        <f>IF(J2249&lt;DATEVALUE("2009-1-1"),3%,13%)</f>
        <v>0.13</v>
      </c>
      <c r="Q2249" s="42">
        <f>IF(P2249=13%,ROUND(O2249/(1+P2249)*P2249,2),ROUND(O2249/(1+0.03)*0.02,2))</f>
        <v>0</v>
      </c>
      <c r="R2249" s="42">
        <f>O2249-Q2249</f>
        <v>0</v>
      </c>
      <c r="S2249" s="42">
        <f>N2249-R2249</f>
        <v>37220.03</v>
      </c>
      <c r="T2249" s="38">
        <v>5000</v>
      </c>
      <c r="U2249" s="14">
        <f>S2249/H2249</f>
        <v>0.46666770314792311</v>
      </c>
      <c r="V2249" s="19"/>
      <c r="W2249" s="19"/>
      <c r="X2249" s="37" t="s">
        <v>3459</v>
      </c>
    </row>
    <row r="2250" spans="1:37" s="3" customFormat="1" ht="16.5" customHeight="1">
      <c r="A2250" s="38">
        <v>694</v>
      </c>
      <c r="B2250" s="39">
        <v>10729</v>
      </c>
      <c r="C2250" s="38">
        <v>10326044</v>
      </c>
      <c r="D2250" s="40" t="s">
        <v>2940</v>
      </c>
      <c r="E2250" s="58">
        <v>1</v>
      </c>
      <c r="F2250" s="38">
        <v>60</v>
      </c>
      <c r="G2250" s="38" t="s">
        <v>266</v>
      </c>
      <c r="H2250" s="42">
        <v>17403.72</v>
      </c>
      <c r="I2250" s="37"/>
      <c r="J2250" s="44">
        <v>44286</v>
      </c>
      <c r="K2250" s="42">
        <v>290.06</v>
      </c>
      <c r="L2250" s="42">
        <v>8991.880000000001</v>
      </c>
      <c r="M2250" s="44">
        <v>45259</v>
      </c>
      <c r="N2250" s="42">
        <v>8121.78</v>
      </c>
      <c r="O2250" s="42">
        <v>0</v>
      </c>
      <c r="P2250" s="45">
        <f>IF(J2250&lt;DATEVALUE("2009-1-1"),3%,13%)</f>
        <v>0.13</v>
      </c>
      <c r="Q2250" s="42">
        <f>IF(P2250=13%,ROUND(O2250/(1+P2250)*P2250,2),ROUND(O2250/(1+0.03)*0.02,2))</f>
        <v>0</v>
      </c>
      <c r="R2250" s="42">
        <f>O2250-Q2250</f>
        <v>0</v>
      </c>
      <c r="S2250" s="42">
        <f>N2250-R2250</f>
        <v>8121.78</v>
      </c>
      <c r="T2250" s="38">
        <v>2101</v>
      </c>
      <c r="U2250" s="14">
        <f>S2250/H2250</f>
        <v>0.46666919486178815</v>
      </c>
      <c r="V2250" s="19"/>
      <c r="W2250" s="19"/>
      <c r="X2250" s="37" t="s">
        <v>3459</v>
      </c>
    </row>
    <row r="2251" spans="1:37" s="3" customFormat="1" ht="16.5" customHeight="1">
      <c r="A2251" s="38">
        <v>216</v>
      </c>
      <c r="B2251" s="39">
        <v>10741</v>
      </c>
      <c r="C2251" s="38">
        <v>10322203</v>
      </c>
      <c r="D2251" s="40" t="s">
        <v>747</v>
      </c>
      <c r="E2251" s="38">
        <v>1</v>
      </c>
      <c r="F2251" s="38">
        <v>60</v>
      </c>
      <c r="G2251" s="38" t="s">
        <v>83</v>
      </c>
      <c r="H2251" s="42">
        <v>19153.39</v>
      </c>
      <c r="I2251" s="49"/>
      <c r="J2251" s="44">
        <v>44135</v>
      </c>
      <c r="K2251" s="42">
        <v>319.22000000000003</v>
      </c>
      <c r="L2251" s="42">
        <v>9895.85</v>
      </c>
      <c r="M2251" s="44">
        <v>45107</v>
      </c>
      <c r="N2251" s="42">
        <f>H2251-K2251-L2251</f>
        <v>8938.3199999999979</v>
      </c>
      <c r="O2251" s="42">
        <v>0</v>
      </c>
      <c r="P2251" s="45">
        <v>0.13</v>
      </c>
      <c r="Q2251" s="42">
        <v>0</v>
      </c>
      <c r="R2251" s="42">
        <v>0</v>
      </c>
      <c r="S2251" s="42">
        <f>N2251-R2251</f>
        <v>8938.3199999999979</v>
      </c>
      <c r="T2251" s="38">
        <v>5000</v>
      </c>
      <c r="U2251" s="14">
        <f>S2251/H2251</f>
        <v>0.46667039098561652</v>
      </c>
      <c r="V2251" s="19"/>
      <c r="W2251" s="19"/>
      <c r="X2251" s="37" t="s">
        <v>3462</v>
      </c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</row>
    <row r="2252" spans="1:37" s="3" customFormat="1" ht="16.5" customHeight="1">
      <c r="A2252" s="38">
        <v>705</v>
      </c>
      <c r="B2252" s="39">
        <v>10729</v>
      </c>
      <c r="C2252" s="38">
        <v>10326642</v>
      </c>
      <c r="D2252" s="40" t="s">
        <v>2163</v>
      </c>
      <c r="E2252" s="58">
        <v>1</v>
      </c>
      <c r="F2252" s="38">
        <v>60</v>
      </c>
      <c r="G2252" s="38" t="s">
        <v>266</v>
      </c>
      <c r="H2252" s="42">
        <v>1798.46</v>
      </c>
      <c r="I2252" s="37"/>
      <c r="J2252" s="44">
        <v>44286</v>
      </c>
      <c r="K2252" s="42">
        <v>29.97</v>
      </c>
      <c r="L2252" s="42">
        <v>929.12</v>
      </c>
      <c r="M2252" s="44">
        <v>45259</v>
      </c>
      <c r="N2252" s="42">
        <v>839.37</v>
      </c>
      <c r="O2252" s="42">
        <v>0</v>
      </c>
      <c r="P2252" s="45">
        <f>IF(J2252&lt;DATEVALUE("2009-1-1"),3%,13%)</f>
        <v>0.13</v>
      </c>
      <c r="Q2252" s="42">
        <f>IF(P2252=13%,ROUND(O2252/(1+P2252)*P2252,2),ROUND(O2252/(1+0.03)*0.02,2))</f>
        <v>0</v>
      </c>
      <c r="R2252" s="42">
        <f>O2252-Q2252</f>
        <v>0</v>
      </c>
      <c r="S2252" s="42">
        <f>N2252-R2252</f>
        <v>839.37</v>
      </c>
      <c r="T2252" s="38">
        <v>5000</v>
      </c>
      <c r="U2252" s="14">
        <f>S2252/H2252</f>
        <v>0.46671596810604626</v>
      </c>
      <c r="V2252" s="19"/>
      <c r="W2252" s="19"/>
      <c r="X2252" s="37" t="s">
        <v>3459</v>
      </c>
    </row>
    <row r="2253" spans="1:37" s="3" customFormat="1" ht="16.5" customHeight="1">
      <c r="A2253" s="38">
        <v>1177</v>
      </c>
      <c r="B2253" s="39">
        <v>10800</v>
      </c>
      <c r="C2253" s="38">
        <v>10316908</v>
      </c>
      <c r="D2253" s="40" t="s">
        <v>3019</v>
      </c>
      <c r="E2253" s="58">
        <v>1</v>
      </c>
      <c r="F2253" s="38">
        <v>120</v>
      </c>
      <c r="G2253" s="38" t="s">
        <v>21</v>
      </c>
      <c r="H2253" s="42">
        <v>3635.08</v>
      </c>
      <c r="I2253" s="61"/>
      <c r="J2253" s="44">
        <v>43462</v>
      </c>
      <c r="K2253" s="42">
        <v>0</v>
      </c>
      <c r="L2253" s="42">
        <v>1726.74</v>
      </c>
      <c r="M2253" s="44">
        <v>45281</v>
      </c>
      <c r="N2253" s="42">
        <v>1908.34</v>
      </c>
      <c r="O2253" s="42">
        <v>233.57</v>
      </c>
      <c r="P2253" s="45">
        <f>IF(J2253&lt;DATEVALUE("2009-1-1"),3%,13%)</f>
        <v>0.13</v>
      </c>
      <c r="Q2253" s="42">
        <f>IF(P2253=13%,ROUND(O2253/(1+P2253)*P2253,2),ROUND(O2253/(1+0.03)*0.02,2))</f>
        <v>26.87</v>
      </c>
      <c r="R2253" s="42">
        <f>O2253-Q2253</f>
        <v>206.7</v>
      </c>
      <c r="S2253" s="42">
        <f>N2253-R2253</f>
        <v>1701.6399999999999</v>
      </c>
      <c r="T2253" s="38">
        <v>2505</v>
      </c>
      <c r="U2253" s="14">
        <f>S2253/H2253</f>
        <v>0.46811624503449717</v>
      </c>
      <c r="V2253" s="19"/>
      <c r="W2253" s="19"/>
      <c r="X2253" s="37" t="s">
        <v>3465</v>
      </c>
    </row>
    <row r="2254" spans="1:37" s="3" customFormat="1" ht="16.5" customHeight="1">
      <c r="A2254" s="38">
        <v>1176</v>
      </c>
      <c r="B2254" s="39">
        <v>10800</v>
      </c>
      <c r="C2254" s="38">
        <v>10316904</v>
      </c>
      <c r="D2254" s="40" t="s">
        <v>3436</v>
      </c>
      <c r="E2254" s="58">
        <v>1</v>
      </c>
      <c r="F2254" s="38">
        <v>120</v>
      </c>
      <c r="G2254" s="38" t="s">
        <v>21</v>
      </c>
      <c r="H2254" s="42">
        <v>151602.63</v>
      </c>
      <c r="I2254" s="61"/>
      <c r="J2254" s="44">
        <v>43462</v>
      </c>
      <c r="K2254" s="42">
        <v>0</v>
      </c>
      <c r="L2254" s="42">
        <v>72011.31</v>
      </c>
      <c r="M2254" s="44">
        <v>45281</v>
      </c>
      <c r="N2254" s="42">
        <v>79591.320000000007</v>
      </c>
      <c r="O2254" s="42">
        <v>9741.5</v>
      </c>
      <c r="P2254" s="45">
        <f>IF(J2254&lt;DATEVALUE("2009-1-1"),3%,13%)</f>
        <v>0.13</v>
      </c>
      <c r="Q2254" s="42">
        <f>IF(P2254=13%,ROUND(O2254/(1+P2254)*P2254,2),ROUND(O2254/(1+0.03)*0.02,2))</f>
        <v>1120.7</v>
      </c>
      <c r="R2254" s="42">
        <f>O2254-Q2254</f>
        <v>8620.7999999999993</v>
      </c>
      <c r="S2254" s="42">
        <f>N2254-R2254</f>
        <v>70970.52</v>
      </c>
      <c r="T2254" s="38">
        <v>2505</v>
      </c>
      <c r="U2254" s="14">
        <f>S2254/H2254</f>
        <v>0.46813515042582043</v>
      </c>
      <c r="V2254" s="19"/>
      <c r="W2254" s="19"/>
      <c r="X2254" s="37" t="s">
        <v>3465</v>
      </c>
    </row>
    <row r="2255" spans="1:37" s="3" customFormat="1" ht="16.5" customHeight="1">
      <c r="A2255" s="38">
        <v>14</v>
      </c>
      <c r="B2255" s="39">
        <v>10738</v>
      </c>
      <c r="C2255" s="38">
        <v>10286095</v>
      </c>
      <c r="D2255" s="40" t="s">
        <v>1512</v>
      </c>
      <c r="E2255" s="38">
        <v>5</v>
      </c>
      <c r="F2255" s="38">
        <v>67</v>
      </c>
      <c r="G2255" s="38" t="s">
        <v>23</v>
      </c>
      <c r="H2255" s="42">
        <v>9829.0499999999993</v>
      </c>
      <c r="I2255" s="2"/>
      <c r="J2255" s="44">
        <v>43828</v>
      </c>
      <c r="K2255" s="42">
        <v>0</v>
      </c>
      <c r="L2255" s="42">
        <v>5222.8</v>
      </c>
      <c r="M2255" s="44">
        <v>45046</v>
      </c>
      <c r="N2255" s="42">
        <f>H2255-K2255-L2255</f>
        <v>4606.2499999999991</v>
      </c>
      <c r="O2255" s="42">
        <v>0</v>
      </c>
      <c r="P2255" s="45">
        <v>0.13</v>
      </c>
      <c r="Q2255" s="42">
        <v>0</v>
      </c>
      <c r="R2255" s="42">
        <v>0</v>
      </c>
      <c r="S2255" s="42">
        <v>4606.25</v>
      </c>
      <c r="T2255" s="38">
        <v>2506</v>
      </c>
      <c r="U2255" s="14">
        <f>S2255/H2255</f>
        <v>0.46863633820155565</v>
      </c>
      <c r="V2255" s="19"/>
      <c r="W2255" s="19"/>
      <c r="X2255" s="37" t="s">
        <v>3461</v>
      </c>
    </row>
    <row r="2256" spans="1:37" s="3" customFormat="1" ht="16.5" customHeight="1">
      <c r="A2256" s="38">
        <v>27</v>
      </c>
      <c r="B2256" s="39">
        <v>10749</v>
      </c>
      <c r="C2256" s="38">
        <v>10301687</v>
      </c>
      <c r="D2256" s="40" t="s">
        <v>2399</v>
      </c>
      <c r="E2256" s="38">
        <v>51</v>
      </c>
      <c r="F2256" s="38">
        <v>120</v>
      </c>
      <c r="G2256" s="38" t="s">
        <v>21</v>
      </c>
      <c r="H2256" s="42">
        <v>3550.11</v>
      </c>
      <c r="I2256" s="2"/>
      <c r="J2256" s="44">
        <v>43004</v>
      </c>
      <c r="K2256" s="42">
        <v>0</v>
      </c>
      <c r="L2256" s="42">
        <v>1883.06</v>
      </c>
      <c r="M2256" s="44">
        <v>45046</v>
      </c>
      <c r="N2256" s="42">
        <f>H2256-K2256-L2256</f>
        <v>1667.0500000000002</v>
      </c>
      <c r="O2256" s="42">
        <v>0</v>
      </c>
      <c r="P2256" s="45">
        <v>0.13</v>
      </c>
      <c r="Q2256" s="42">
        <v>0</v>
      </c>
      <c r="R2256" s="42">
        <v>0</v>
      </c>
      <c r="S2256" s="42">
        <v>1667.05</v>
      </c>
      <c r="T2256" s="38">
        <v>5000</v>
      </c>
      <c r="U2256" s="14">
        <f>S2256/H2256</f>
        <v>0.46957699902256544</v>
      </c>
      <c r="V2256" s="19"/>
      <c r="W2256" s="19"/>
      <c r="X2256" s="37" t="s">
        <v>3473</v>
      </c>
    </row>
    <row r="2257" spans="1:24" s="3" customFormat="1" ht="16.5" customHeight="1">
      <c r="A2257" s="38">
        <v>530</v>
      </c>
      <c r="B2257" s="39">
        <v>40712</v>
      </c>
      <c r="C2257" s="38">
        <v>10303696</v>
      </c>
      <c r="D2257" s="40" t="s">
        <v>1751</v>
      </c>
      <c r="E2257" s="38">
        <v>1</v>
      </c>
      <c r="F2257" s="38">
        <v>120</v>
      </c>
      <c r="G2257" s="38" t="s">
        <v>75</v>
      </c>
      <c r="H2257" s="42">
        <v>99712.67</v>
      </c>
      <c r="I2257" s="55"/>
      <c r="J2257" s="44">
        <v>43096</v>
      </c>
      <c r="K2257" s="42">
        <v>0</v>
      </c>
      <c r="L2257" s="42">
        <v>52889.19</v>
      </c>
      <c r="M2257" s="44">
        <v>45138</v>
      </c>
      <c r="N2257" s="42">
        <f>H2257-K2257-L2257</f>
        <v>46823.479999999996</v>
      </c>
      <c r="O2257" s="42">
        <v>0</v>
      </c>
      <c r="P2257" s="45">
        <v>0.13</v>
      </c>
      <c r="Q2257" s="42">
        <v>0</v>
      </c>
      <c r="R2257" s="42">
        <v>0</v>
      </c>
      <c r="S2257" s="42">
        <v>46823.48</v>
      </c>
      <c r="T2257" s="38">
        <v>5000</v>
      </c>
      <c r="U2257" s="14">
        <f>S2257/H2257</f>
        <v>0.46958405586772478</v>
      </c>
      <c r="V2257" s="19"/>
      <c r="W2257" s="19"/>
      <c r="X2257" s="37" t="s">
        <v>3467</v>
      </c>
    </row>
    <row r="2258" spans="1:24" s="3" customFormat="1" ht="16.5" customHeight="1">
      <c r="A2258" s="38">
        <v>28</v>
      </c>
      <c r="B2258" s="39">
        <v>10749</v>
      </c>
      <c r="C2258" s="38">
        <v>10301688</v>
      </c>
      <c r="D2258" s="40" t="s">
        <v>2400</v>
      </c>
      <c r="E2258" s="38">
        <v>4</v>
      </c>
      <c r="F2258" s="38">
        <v>120</v>
      </c>
      <c r="G2258" s="38" t="s">
        <v>21</v>
      </c>
      <c r="H2258" s="42">
        <v>1612.32</v>
      </c>
      <c r="I2258" s="2"/>
      <c r="J2258" s="44">
        <v>43004</v>
      </c>
      <c r="K2258" s="42">
        <v>0</v>
      </c>
      <c r="L2258" s="42">
        <v>855.08</v>
      </c>
      <c r="M2258" s="44">
        <v>45046</v>
      </c>
      <c r="N2258" s="42">
        <f>H2258-K2258-L2258</f>
        <v>757.2399999999999</v>
      </c>
      <c r="O2258" s="42">
        <v>0</v>
      </c>
      <c r="P2258" s="45">
        <v>0.13</v>
      </c>
      <c r="Q2258" s="42">
        <v>0</v>
      </c>
      <c r="R2258" s="42">
        <v>0</v>
      </c>
      <c r="S2258" s="42">
        <v>757.24</v>
      </c>
      <c r="T2258" s="38">
        <v>5000</v>
      </c>
      <c r="U2258" s="14">
        <f>S2258/H2258</f>
        <v>0.46965862856008733</v>
      </c>
      <c r="V2258" s="19"/>
      <c r="W2258" s="19"/>
      <c r="X2258" s="37" t="s">
        <v>3473</v>
      </c>
    </row>
    <row r="2259" spans="1:24" s="3" customFormat="1" ht="16.5" customHeight="1">
      <c r="A2259" s="38">
        <v>10</v>
      </c>
      <c r="B2259" s="39">
        <v>10877</v>
      </c>
      <c r="C2259" s="38">
        <v>10324404</v>
      </c>
      <c r="D2259" s="40" t="s">
        <v>2412</v>
      </c>
      <c r="E2259" s="38">
        <v>2</v>
      </c>
      <c r="F2259" s="38">
        <v>63</v>
      </c>
      <c r="G2259" s="38" t="s">
        <v>23</v>
      </c>
      <c r="H2259" s="42">
        <v>2148.48</v>
      </c>
      <c r="I2259" s="2"/>
      <c r="J2259" s="44">
        <v>43949</v>
      </c>
      <c r="K2259" s="42">
        <v>0</v>
      </c>
      <c r="L2259" s="42">
        <v>1135.0999999999999</v>
      </c>
      <c r="M2259" s="44">
        <v>45046</v>
      </c>
      <c r="N2259" s="42">
        <f>H2259-K2259-L2259</f>
        <v>1013.3800000000001</v>
      </c>
      <c r="O2259" s="42">
        <v>0</v>
      </c>
      <c r="P2259" s="45">
        <v>0.13</v>
      </c>
      <c r="Q2259" s="42">
        <v>0</v>
      </c>
      <c r="R2259" s="42">
        <v>0</v>
      </c>
      <c r="S2259" s="42">
        <f>N2259-R2259</f>
        <v>1013.3800000000001</v>
      </c>
      <c r="T2259" s="38">
        <v>2506</v>
      </c>
      <c r="U2259" s="14">
        <f>S2259/H2259</f>
        <v>0.47167299672326485</v>
      </c>
      <c r="V2259" s="19"/>
      <c r="W2259" s="19"/>
      <c r="X2259" s="37" t="s">
        <v>3462</v>
      </c>
    </row>
    <row r="2260" spans="1:24" s="3" customFormat="1" ht="16.5" customHeight="1">
      <c r="A2260" s="38">
        <v>11</v>
      </c>
      <c r="B2260" s="39">
        <v>10877</v>
      </c>
      <c r="C2260" s="38">
        <v>10324408</v>
      </c>
      <c r="D2260" s="40" t="s">
        <v>2413</v>
      </c>
      <c r="E2260" s="38">
        <v>2</v>
      </c>
      <c r="F2260" s="38">
        <v>63</v>
      </c>
      <c r="G2260" s="38" t="s">
        <v>23</v>
      </c>
      <c r="H2260" s="42">
        <v>743.4</v>
      </c>
      <c r="I2260" s="2"/>
      <c r="J2260" s="44">
        <v>43949</v>
      </c>
      <c r="K2260" s="42">
        <v>0</v>
      </c>
      <c r="L2260" s="42">
        <v>392.75</v>
      </c>
      <c r="M2260" s="44">
        <v>45046</v>
      </c>
      <c r="N2260" s="42">
        <f>H2260-K2260-L2260</f>
        <v>350.65</v>
      </c>
      <c r="O2260" s="42">
        <v>0</v>
      </c>
      <c r="P2260" s="45">
        <v>0.13</v>
      </c>
      <c r="Q2260" s="42">
        <v>0</v>
      </c>
      <c r="R2260" s="42">
        <v>0</v>
      </c>
      <c r="S2260" s="42">
        <f>N2260-R2260</f>
        <v>350.65</v>
      </c>
      <c r="T2260" s="38">
        <v>2506</v>
      </c>
      <c r="U2260" s="14">
        <f>S2260/H2260</f>
        <v>0.4716841538875437</v>
      </c>
      <c r="V2260" s="19"/>
      <c r="W2260" s="19"/>
      <c r="X2260" s="37" t="s">
        <v>3462</v>
      </c>
    </row>
    <row r="2261" spans="1:24" s="3" customFormat="1" ht="16.5" customHeight="1">
      <c r="A2261" s="38">
        <v>9</v>
      </c>
      <c r="B2261" s="39">
        <v>10877</v>
      </c>
      <c r="C2261" s="38">
        <v>10324400</v>
      </c>
      <c r="D2261" s="40" t="s">
        <v>2411</v>
      </c>
      <c r="E2261" s="38">
        <v>2</v>
      </c>
      <c r="F2261" s="38">
        <v>63</v>
      </c>
      <c r="G2261" s="38" t="s">
        <v>23</v>
      </c>
      <c r="H2261" s="42">
        <v>576.39</v>
      </c>
      <c r="I2261" s="2"/>
      <c r="J2261" s="44">
        <v>43949</v>
      </c>
      <c r="K2261" s="42">
        <v>0</v>
      </c>
      <c r="L2261" s="42">
        <v>304.47000000000003</v>
      </c>
      <c r="M2261" s="44">
        <v>45046</v>
      </c>
      <c r="N2261" s="42">
        <f>H2261-K2261-L2261</f>
        <v>271.91999999999996</v>
      </c>
      <c r="O2261" s="42">
        <v>0</v>
      </c>
      <c r="P2261" s="45">
        <v>0.13</v>
      </c>
      <c r="Q2261" s="42">
        <v>0</v>
      </c>
      <c r="R2261" s="42">
        <v>0</v>
      </c>
      <c r="S2261" s="42">
        <f>N2261-R2261</f>
        <v>271.91999999999996</v>
      </c>
      <c r="T2261" s="38">
        <v>2506</v>
      </c>
      <c r="U2261" s="14">
        <f>S2261/H2261</f>
        <v>0.47176390985270383</v>
      </c>
      <c r="V2261" s="19"/>
      <c r="W2261" s="19"/>
      <c r="X2261" s="37" t="s">
        <v>3462</v>
      </c>
    </row>
    <row r="2262" spans="1:24" s="3" customFormat="1" ht="16.5" customHeight="1">
      <c r="A2262" s="38">
        <v>538</v>
      </c>
      <c r="B2262" s="39">
        <v>10736</v>
      </c>
      <c r="C2262" s="38">
        <v>10325193</v>
      </c>
      <c r="D2262" s="40" t="s">
        <v>1085</v>
      </c>
      <c r="E2262" s="38">
        <v>6</v>
      </c>
      <c r="F2262" s="38">
        <v>60</v>
      </c>
      <c r="G2262" s="38" t="s">
        <v>83</v>
      </c>
      <c r="H2262" s="42">
        <v>17366</v>
      </c>
      <c r="I2262" s="55"/>
      <c r="J2262" s="44">
        <v>44286</v>
      </c>
      <c r="K2262" s="42">
        <v>289.43</v>
      </c>
      <c r="L2262" s="42">
        <v>7814.65</v>
      </c>
      <c r="M2262" s="44">
        <v>45138</v>
      </c>
      <c r="N2262" s="42">
        <f>H2262-K2262-L2262</f>
        <v>9261.92</v>
      </c>
      <c r="O2262" s="42">
        <v>1200</v>
      </c>
      <c r="P2262" s="45">
        <v>0.13</v>
      </c>
      <c r="Q2262" s="42">
        <v>138.05000000000001</v>
      </c>
      <c r="R2262" s="42">
        <v>1061.95</v>
      </c>
      <c r="S2262" s="42">
        <v>8199.9699999999993</v>
      </c>
      <c r="T2262" s="38">
        <v>5000</v>
      </c>
      <c r="U2262" s="14">
        <f>S2262/H2262</f>
        <v>0.47218530461821945</v>
      </c>
      <c r="V2262" s="19"/>
      <c r="W2262" s="19"/>
      <c r="X2262" s="37" t="s">
        <v>3461</v>
      </c>
    </row>
    <row r="2263" spans="1:24" s="3" customFormat="1" ht="16.5" customHeight="1">
      <c r="A2263" s="38">
        <v>18</v>
      </c>
      <c r="B2263" s="39">
        <v>10749</v>
      </c>
      <c r="C2263" s="38">
        <v>10300935</v>
      </c>
      <c r="D2263" s="40" t="s">
        <v>854</v>
      </c>
      <c r="E2263" s="38">
        <v>1</v>
      </c>
      <c r="F2263" s="38">
        <v>72</v>
      </c>
      <c r="G2263" s="38" t="s">
        <v>21</v>
      </c>
      <c r="H2263" s="42">
        <v>3695.47</v>
      </c>
      <c r="I2263" s="2"/>
      <c r="J2263" s="44">
        <v>43829</v>
      </c>
      <c r="K2263" s="42">
        <v>0</v>
      </c>
      <c r="L2263" s="42">
        <v>1950.38</v>
      </c>
      <c r="M2263" s="44">
        <v>45046</v>
      </c>
      <c r="N2263" s="42">
        <f>H2263-K2263-L2263</f>
        <v>1745.0899999999997</v>
      </c>
      <c r="O2263" s="42">
        <v>0</v>
      </c>
      <c r="P2263" s="45">
        <v>0.13</v>
      </c>
      <c r="Q2263" s="42">
        <v>0</v>
      </c>
      <c r="R2263" s="42">
        <v>0</v>
      </c>
      <c r="S2263" s="42">
        <v>1745.09</v>
      </c>
      <c r="T2263" s="38">
        <v>5000</v>
      </c>
      <c r="U2263" s="14">
        <f>S2263/H2263</f>
        <v>0.47222410139982196</v>
      </c>
      <c r="V2263" s="19"/>
      <c r="W2263" s="19"/>
      <c r="X2263" s="37" t="s">
        <v>3473</v>
      </c>
    </row>
    <row r="2264" spans="1:24" s="3" customFormat="1" ht="16.5" customHeight="1">
      <c r="A2264" s="38">
        <v>3</v>
      </c>
      <c r="B2264" s="39">
        <v>10876</v>
      </c>
      <c r="C2264" s="38">
        <v>10323186</v>
      </c>
      <c r="D2264" s="40" t="s">
        <v>883</v>
      </c>
      <c r="E2264" s="38">
        <v>2</v>
      </c>
      <c r="F2264" s="38">
        <v>55</v>
      </c>
      <c r="G2264" s="38" t="s">
        <v>23</v>
      </c>
      <c r="H2264" s="42">
        <v>3011.05</v>
      </c>
      <c r="I2264" s="2"/>
      <c r="J2264" s="44">
        <v>44165</v>
      </c>
      <c r="K2264" s="42">
        <v>54.74</v>
      </c>
      <c r="L2264" s="42">
        <v>1532.9</v>
      </c>
      <c r="M2264" s="44">
        <v>45046</v>
      </c>
      <c r="N2264" s="42">
        <f>H2264-K2264-L2264</f>
        <v>1423.4100000000003</v>
      </c>
      <c r="O2264" s="42">
        <v>0</v>
      </c>
      <c r="P2264" s="45">
        <v>0.13</v>
      </c>
      <c r="Q2264" s="42">
        <v>0</v>
      </c>
      <c r="R2264" s="42">
        <v>0</v>
      </c>
      <c r="S2264" s="42">
        <v>1423.41</v>
      </c>
      <c r="T2264" s="38">
        <v>2506</v>
      </c>
      <c r="U2264" s="14">
        <f>S2264/H2264</f>
        <v>0.47272878231846033</v>
      </c>
      <c r="V2264" s="19"/>
      <c r="W2264" s="19"/>
      <c r="X2264" s="37" t="s">
        <v>3476</v>
      </c>
    </row>
    <row r="2265" spans="1:24" s="3" customFormat="1" ht="16.5" customHeight="1">
      <c r="A2265" s="38">
        <v>1167</v>
      </c>
      <c r="B2265" s="39">
        <v>10800</v>
      </c>
      <c r="C2265" s="38">
        <v>10316579</v>
      </c>
      <c r="D2265" s="40" t="s">
        <v>3433</v>
      </c>
      <c r="E2265" s="58">
        <v>1</v>
      </c>
      <c r="F2265" s="38">
        <v>120</v>
      </c>
      <c r="G2265" s="38" t="s">
        <v>21</v>
      </c>
      <c r="H2265" s="42">
        <v>174544.15</v>
      </c>
      <c r="I2265" s="61"/>
      <c r="J2265" s="44">
        <v>43398</v>
      </c>
      <c r="K2265" s="42">
        <v>0</v>
      </c>
      <c r="L2265" s="42">
        <v>85672.16</v>
      </c>
      <c r="M2265" s="44">
        <v>45281</v>
      </c>
      <c r="N2265" s="42">
        <v>88871.99</v>
      </c>
      <c r="O2265" s="42">
        <v>6896.94</v>
      </c>
      <c r="P2265" s="45">
        <f>IF(J2265&lt;DATEVALUE("2009-1-1"),3%,13%)</f>
        <v>0.13</v>
      </c>
      <c r="Q2265" s="42">
        <f>IF(P2265=13%,ROUND(O2265/(1+P2265)*P2265,2),ROUND(O2265/(1+0.03)*0.02,2))</f>
        <v>793.45</v>
      </c>
      <c r="R2265" s="42">
        <f>O2265-Q2265</f>
        <v>6103.49</v>
      </c>
      <c r="S2265" s="42">
        <f>N2265-R2265</f>
        <v>82768.5</v>
      </c>
      <c r="T2265" s="38">
        <v>2505</v>
      </c>
      <c r="U2265" s="14">
        <f>S2265/H2265</f>
        <v>0.4741980753866572</v>
      </c>
      <c r="V2265" s="19"/>
      <c r="W2265" s="19"/>
      <c r="X2265" s="37" t="s">
        <v>3465</v>
      </c>
    </row>
    <row r="2266" spans="1:24" s="3" customFormat="1" ht="16.5" customHeight="1">
      <c r="A2266" s="38">
        <v>1166</v>
      </c>
      <c r="B2266" s="39">
        <v>10800</v>
      </c>
      <c r="C2266" s="38">
        <v>10316578</v>
      </c>
      <c r="D2266" s="40" t="s">
        <v>3432</v>
      </c>
      <c r="E2266" s="58">
        <v>1</v>
      </c>
      <c r="F2266" s="38">
        <v>120</v>
      </c>
      <c r="G2266" s="38" t="s">
        <v>21</v>
      </c>
      <c r="H2266" s="42">
        <v>173544.14</v>
      </c>
      <c r="I2266" s="61"/>
      <c r="J2266" s="44">
        <v>43398</v>
      </c>
      <c r="K2266" s="42">
        <v>0</v>
      </c>
      <c r="L2266" s="42">
        <v>85181.2</v>
      </c>
      <c r="M2266" s="44">
        <v>45281</v>
      </c>
      <c r="N2266" s="42">
        <v>88362.94</v>
      </c>
      <c r="O2266" s="42">
        <v>6857.44</v>
      </c>
      <c r="P2266" s="45">
        <f>IF(J2266&lt;DATEVALUE("2009-1-1"),3%,13%)</f>
        <v>0.13</v>
      </c>
      <c r="Q2266" s="42">
        <f>IF(P2266=13%,ROUND(O2266/(1+P2266)*P2266,2),ROUND(O2266/(1+0.03)*0.02,2))</f>
        <v>788.91</v>
      </c>
      <c r="R2266" s="42">
        <f>O2266-Q2266</f>
        <v>6068.53</v>
      </c>
      <c r="S2266" s="42">
        <f>N2266-R2266</f>
        <v>82294.41</v>
      </c>
      <c r="T2266" s="38">
        <v>2505</v>
      </c>
      <c r="U2266" s="14">
        <f>S2266/H2266</f>
        <v>0.47419872546546371</v>
      </c>
      <c r="V2266" s="19"/>
      <c r="W2266" s="19"/>
      <c r="X2266" s="37" t="s">
        <v>3465</v>
      </c>
    </row>
    <row r="2267" spans="1:24" s="3" customFormat="1" ht="16.5" customHeight="1">
      <c r="A2267" s="38">
        <v>1169</v>
      </c>
      <c r="B2267" s="39">
        <v>10800</v>
      </c>
      <c r="C2267" s="38">
        <v>10316582</v>
      </c>
      <c r="D2267" s="40" t="s">
        <v>3435</v>
      </c>
      <c r="E2267" s="58">
        <v>1</v>
      </c>
      <c r="F2267" s="38">
        <v>120</v>
      </c>
      <c r="G2267" s="38" t="s">
        <v>21</v>
      </c>
      <c r="H2267" s="42">
        <v>168254.24</v>
      </c>
      <c r="I2267" s="61"/>
      <c r="J2267" s="44">
        <v>43398</v>
      </c>
      <c r="K2267" s="42">
        <v>0</v>
      </c>
      <c r="L2267" s="42">
        <v>82584.679999999993</v>
      </c>
      <c r="M2267" s="44">
        <v>45281</v>
      </c>
      <c r="N2267" s="42">
        <v>85669.56</v>
      </c>
      <c r="O2267" s="42">
        <v>6648.42</v>
      </c>
      <c r="P2267" s="45">
        <f>IF(J2267&lt;DATEVALUE("2009-1-1"),3%,13%)</f>
        <v>0.13</v>
      </c>
      <c r="Q2267" s="42">
        <f>IF(P2267=13%,ROUND(O2267/(1+P2267)*P2267,2),ROUND(O2267/(1+0.03)*0.02,2))</f>
        <v>764.86</v>
      </c>
      <c r="R2267" s="42">
        <f>O2267-Q2267</f>
        <v>5883.56</v>
      </c>
      <c r="S2267" s="42">
        <f>N2267-R2267</f>
        <v>79786</v>
      </c>
      <c r="T2267" s="38">
        <v>2505</v>
      </c>
      <c r="U2267" s="14">
        <f>S2267/H2267</f>
        <v>0.4741990454445606</v>
      </c>
      <c r="V2267" s="19"/>
      <c r="W2267" s="19"/>
      <c r="X2267" s="37" t="s">
        <v>3465</v>
      </c>
    </row>
    <row r="2268" spans="1:24" s="3" customFormat="1" ht="16.5" customHeight="1">
      <c r="A2268" s="38">
        <v>1168</v>
      </c>
      <c r="B2268" s="39">
        <v>10800</v>
      </c>
      <c r="C2268" s="38">
        <v>10316581</v>
      </c>
      <c r="D2268" s="40" t="s">
        <v>3434</v>
      </c>
      <c r="E2268" s="58">
        <v>1</v>
      </c>
      <c r="F2268" s="38">
        <v>120</v>
      </c>
      <c r="G2268" s="38" t="s">
        <v>21</v>
      </c>
      <c r="H2268" s="42">
        <v>167797.24</v>
      </c>
      <c r="I2268" s="61"/>
      <c r="J2268" s="44">
        <v>43398</v>
      </c>
      <c r="K2268" s="42">
        <v>0</v>
      </c>
      <c r="L2268" s="42">
        <v>82360.28</v>
      </c>
      <c r="M2268" s="44">
        <v>45281</v>
      </c>
      <c r="N2268" s="42">
        <v>85436.96</v>
      </c>
      <c r="O2268" s="42">
        <v>6630.37</v>
      </c>
      <c r="P2268" s="45">
        <f>IF(J2268&lt;DATEVALUE("2009-1-1"),3%,13%)</f>
        <v>0.13</v>
      </c>
      <c r="Q2268" s="42">
        <f>IF(P2268=13%,ROUND(O2268/(1+P2268)*P2268,2),ROUND(O2268/(1+0.03)*0.02,2))</f>
        <v>762.79</v>
      </c>
      <c r="R2268" s="42">
        <f>O2268-Q2268</f>
        <v>5867.58</v>
      </c>
      <c r="S2268" s="42">
        <f>N2268-R2268</f>
        <v>79569.38</v>
      </c>
      <c r="T2268" s="38">
        <v>2505</v>
      </c>
      <c r="U2268" s="14">
        <f>S2268/H2268</f>
        <v>0.47419957563068382</v>
      </c>
      <c r="V2268" s="19"/>
      <c r="W2268" s="19"/>
      <c r="X2268" s="37" t="s">
        <v>3465</v>
      </c>
    </row>
    <row r="2269" spans="1:24" s="3" customFormat="1" ht="16.5" customHeight="1">
      <c r="A2269" s="38">
        <v>308</v>
      </c>
      <c r="B2269" s="39">
        <v>10736</v>
      </c>
      <c r="C2269" s="38">
        <v>10319117</v>
      </c>
      <c r="D2269" s="40" t="s">
        <v>1273</v>
      </c>
      <c r="E2269" s="38">
        <v>1</v>
      </c>
      <c r="F2269" s="38">
        <v>120</v>
      </c>
      <c r="G2269" s="38" t="s">
        <v>21</v>
      </c>
      <c r="H2269" s="42">
        <v>38189.230000000003</v>
      </c>
      <c r="I2269" s="55"/>
      <c r="J2269" s="44">
        <v>43126</v>
      </c>
      <c r="K2269" s="42">
        <v>0</v>
      </c>
      <c r="L2269" s="42">
        <v>19953.810000000001</v>
      </c>
      <c r="M2269" s="44">
        <v>45138</v>
      </c>
      <c r="N2269" s="42">
        <f>H2269-K2269-L2269</f>
        <v>18235.420000000002</v>
      </c>
      <c r="O2269" s="42">
        <v>100</v>
      </c>
      <c r="P2269" s="45">
        <v>0.13</v>
      </c>
      <c r="Q2269" s="42">
        <v>11.5</v>
      </c>
      <c r="R2269" s="42">
        <v>88.5</v>
      </c>
      <c r="S2269" s="42">
        <v>18146.919999999998</v>
      </c>
      <c r="T2269" s="38">
        <v>1802</v>
      </c>
      <c r="U2269" s="14">
        <f>S2269/H2269</f>
        <v>0.47518423387955183</v>
      </c>
      <c r="V2269" s="19"/>
      <c r="W2269" s="19"/>
      <c r="X2269" s="37" t="s">
        <v>3461</v>
      </c>
    </row>
    <row r="2270" spans="1:24" s="3" customFormat="1" ht="16.5" customHeight="1">
      <c r="A2270" s="38">
        <v>672</v>
      </c>
      <c r="B2270" s="39">
        <v>10800</v>
      </c>
      <c r="C2270" s="38">
        <v>10315809</v>
      </c>
      <c r="D2270" s="40" t="s">
        <v>2742</v>
      </c>
      <c r="E2270" s="38">
        <v>1</v>
      </c>
      <c r="F2270" s="38">
        <v>120</v>
      </c>
      <c r="G2270" s="38" t="s">
        <v>21</v>
      </c>
      <c r="H2270" s="42">
        <v>20299.150000000001</v>
      </c>
      <c r="I2270" s="2"/>
      <c r="J2270" s="44">
        <v>43279</v>
      </c>
      <c r="K2270" s="42">
        <v>0</v>
      </c>
      <c r="L2270" s="42">
        <v>9159.91</v>
      </c>
      <c r="M2270" s="44">
        <v>45016</v>
      </c>
      <c r="N2270" s="42">
        <f>H2270-K2270-L2270</f>
        <v>11139.240000000002</v>
      </c>
      <c r="O2270" s="42">
        <v>1682.39</v>
      </c>
      <c r="P2270" s="45">
        <v>0.13</v>
      </c>
      <c r="Q2270" s="42">
        <v>193.55000000000018</v>
      </c>
      <c r="R2270" s="42">
        <v>1488.84</v>
      </c>
      <c r="S2270" s="42">
        <f>N2270-R2270</f>
        <v>9650.4000000000015</v>
      </c>
      <c r="T2270" s="38">
        <v>2505</v>
      </c>
      <c r="U2270" s="14">
        <f>S2270/H2270</f>
        <v>0.47540906885263673</v>
      </c>
      <c r="V2270" s="19"/>
      <c r="W2270" s="19"/>
      <c r="X2270" s="37" t="s">
        <v>3465</v>
      </c>
    </row>
    <row r="2271" spans="1:24" s="3" customFormat="1" ht="16.5" customHeight="1">
      <c r="A2271" s="38">
        <v>684</v>
      </c>
      <c r="B2271" s="39">
        <v>10800</v>
      </c>
      <c r="C2271" s="38">
        <v>10315833</v>
      </c>
      <c r="D2271" s="40" t="s">
        <v>2744</v>
      </c>
      <c r="E2271" s="38">
        <v>1</v>
      </c>
      <c r="F2271" s="38">
        <v>120</v>
      </c>
      <c r="G2271" s="38" t="s">
        <v>21</v>
      </c>
      <c r="H2271" s="42">
        <v>3880.86</v>
      </c>
      <c r="I2271" s="2"/>
      <c r="J2271" s="44">
        <v>43279</v>
      </c>
      <c r="K2271" s="42">
        <v>0</v>
      </c>
      <c r="L2271" s="42">
        <v>1751.14</v>
      </c>
      <c r="M2271" s="44">
        <v>45016</v>
      </c>
      <c r="N2271" s="42">
        <f>H2271-K2271-L2271</f>
        <v>2129.7200000000003</v>
      </c>
      <c r="O2271" s="42">
        <v>321.66000000000003</v>
      </c>
      <c r="P2271" s="45">
        <v>0.13</v>
      </c>
      <c r="Q2271" s="42">
        <v>37.010000000000048</v>
      </c>
      <c r="R2271" s="42">
        <v>284.64999999999998</v>
      </c>
      <c r="S2271" s="42">
        <f>N2271-R2271</f>
        <v>1845.0700000000002</v>
      </c>
      <c r="T2271" s="38">
        <v>2505</v>
      </c>
      <c r="U2271" s="14">
        <f>S2271/H2271</f>
        <v>0.47542812675540991</v>
      </c>
      <c r="V2271" s="19"/>
      <c r="W2271" s="19"/>
      <c r="X2271" s="37" t="s">
        <v>3465</v>
      </c>
    </row>
    <row r="2272" spans="1:24" s="3" customFormat="1" ht="16.5" customHeight="1">
      <c r="A2272" s="38">
        <v>381</v>
      </c>
      <c r="B2272" s="39">
        <v>10736</v>
      </c>
      <c r="C2272" s="38">
        <v>10284174</v>
      </c>
      <c r="D2272" s="40" t="s">
        <v>1273</v>
      </c>
      <c r="E2272" s="38">
        <v>1</v>
      </c>
      <c r="F2272" s="38">
        <v>120</v>
      </c>
      <c r="G2272" s="38" t="s">
        <v>21</v>
      </c>
      <c r="H2272" s="42">
        <v>47130.77</v>
      </c>
      <c r="I2272" s="55"/>
      <c r="J2272" s="44">
        <v>43126</v>
      </c>
      <c r="K2272" s="42">
        <v>0</v>
      </c>
      <c r="L2272" s="42">
        <v>24625.86</v>
      </c>
      <c r="M2272" s="44">
        <v>45138</v>
      </c>
      <c r="N2272" s="42">
        <f>H2272-K2272-L2272</f>
        <v>22504.909999999996</v>
      </c>
      <c r="O2272" s="42">
        <v>10</v>
      </c>
      <c r="P2272" s="45">
        <v>0.13</v>
      </c>
      <c r="Q2272" s="42">
        <v>1.1499999999999999</v>
      </c>
      <c r="R2272" s="42">
        <v>8.85</v>
      </c>
      <c r="S2272" s="42">
        <v>22496.06</v>
      </c>
      <c r="T2272" s="38">
        <v>5000</v>
      </c>
      <c r="U2272" s="14">
        <f>S2272/H2272</f>
        <v>0.47731153129897946</v>
      </c>
      <c r="V2272" s="19"/>
      <c r="W2272" s="19"/>
      <c r="X2272" s="37" t="s">
        <v>3461</v>
      </c>
    </row>
    <row r="2273" spans="1:37" s="3" customFormat="1" ht="16.5" customHeight="1">
      <c r="A2273" s="38">
        <v>351</v>
      </c>
      <c r="B2273" s="39">
        <v>10729</v>
      </c>
      <c r="C2273" s="38">
        <v>10292901</v>
      </c>
      <c r="D2273" s="40" t="s">
        <v>3120</v>
      </c>
      <c r="E2273" s="58">
        <v>2</v>
      </c>
      <c r="F2273" s="38">
        <v>120</v>
      </c>
      <c r="G2273" s="38" t="s">
        <v>21</v>
      </c>
      <c r="H2273" s="42">
        <v>10769.24</v>
      </c>
      <c r="I2273" s="37"/>
      <c r="J2273" s="44">
        <v>43249</v>
      </c>
      <c r="K2273" s="42">
        <v>0</v>
      </c>
      <c r="L2273" s="42">
        <v>5627.03</v>
      </c>
      <c r="M2273" s="44">
        <v>45259</v>
      </c>
      <c r="N2273" s="42">
        <v>5142.21</v>
      </c>
      <c r="O2273" s="42">
        <v>0</v>
      </c>
      <c r="P2273" s="45">
        <f>IF(J2273&lt;DATEVALUE("2009-1-1"),3%,13%)</f>
        <v>0.13</v>
      </c>
      <c r="Q2273" s="42">
        <f>IF(P2273=13%,ROUND(O2273/(1+P2273)*P2273,2),ROUND(O2273/(1+0.03)*0.02,2))</f>
        <v>0</v>
      </c>
      <c r="R2273" s="42">
        <f>O2273-Q2273</f>
        <v>0</v>
      </c>
      <c r="S2273" s="42">
        <f>N2273-R2273</f>
        <v>5142.21</v>
      </c>
      <c r="T2273" s="38">
        <v>2101</v>
      </c>
      <c r="U2273" s="14">
        <f>S2273/H2273</f>
        <v>0.47749051929384062</v>
      </c>
      <c r="V2273" s="19"/>
      <c r="W2273" s="19"/>
      <c r="X2273" s="37" t="s">
        <v>3459</v>
      </c>
    </row>
    <row r="2274" spans="1:37" s="3" customFormat="1" ht="16.5" customHeight="1">
      <c r="A2274" s="38">
        <v>4</v>
      </c>
      <c r="B2274" s="39">
        <v>10723</v>
      </c>
      <c r="C2274" s="38">
        <v>10294075</v>
      </c>
      <c r="D2274" s="40" t="s">
        <v>825</v>
      </c>
      <c r="E2274" s="38">
        <v>9</v>
      </c>
      <c r="F2274" s="38">
        <v>60</v>
      </c>
      <c r="G2274" s="38" t="s">
        <v>23</v>
      </c>
      <c r="H2274" s="42">
        <v>5487.61</v>
      </c>
      <c r="I2274" s="2"/>
      <c r="J2274" s="44">
        <v>43977</v>
      </c>
      <c r="K2274" s="42">
        <v>0</v>
      </c>
      <c r="L2274" s="42">
        <v>2867.32</v>
      </c>
      <c r="M2274" s="44">
        <v>44985</v>
      </c>
      <c r="N2274" s="42">
        <f>H2274-K2274-L2274</f>
        <v>2620.2899999999995</v>
      </c>
      <c r="O2274" s="42">
        <v>0</v>
      </c>
      <c r="P2274" s="45">
        <v>0.13</v>
      </c>
      <c r="Q2274" s="42">
        <v>0</v>
      </c>
      <c r="R2274" s="42">
        <v>0</v>
      </c>
      <c r="S2274" s="42">
        <f>N2274-R2274</f>
        <v>2620.2899999999995</v>
      </c>
      <c r="T2274" s="38">
        <v>5000</v>
      </c>
      <c r="U2274" s="14">
        <f>S2274/H2274</f>
        <v>0.47749202293894788</v>
      </c>
      <c r="V2274" s="19"/>
      <c r="W2274" s="19"/>
      <c r="X2274" s="37" t="s">
        <v>3470</v>
      </c>
    </row>
    <row r="2275" spans="1:37" s="3" customFormat="1" ht="16.5" customHeight="1">
      <c r="A2275" s="38">
        <v>30</v>
      </c>
      <c r="B2275" s="39">
        <v>10873</v>
      </c>
      <c r="C2275" s="38">
        <v>10312862</v>
      </c>
      <c r="D2275" s="40" t="s">
        <v>3396</v>
      </c>
      <c r="E2275" s="58">
        <v>1</v>
      </c>
      <c r="F2275" s="38">
        <v>120</v>
      </c>
      <c r="G2275" s="38" t="s">
        <v>279</v>
      </c>
      <c r="H2275" s="42">
        <v>316492.25</v>
      </c>
      <c r="I2275" s="37"/>
      <c r="J2275" s="44">
        <v>43279</v>
      </c>
      <c r="K2275" s="42">
        <v>0</v>
      </c>
      <c r="L2275" s="42">
        <v>165367.06</v>
      </c>
      <c r="M2275" s="44">
        <v>45262</v>
      </c>
      <c r="N2275" s="42">
        <v>151125.19</v>
      </c>
      <c r="O2275" s="42">
        <v>0</v>
      </c>
      <c r="P2275" s="45">
        <f>IF(J2275&lt;DATEVALUE("2009-1-1"),3%,13%)</f>
        <v>0.13</v>
      </c>
      <c r="Q2275" s="42">
        <f>IF(P2275=13%,ROUND(O2275/(1+P2275)*P2275,2),ROUND(O2275/(1+0.03)*0.02,2))</f>
        <v>0</v>
      </c>
      <c r="R2275" s="42">
        <f>O2275-Q2275</f>
        <v>0</v>
      </c>
      <c r="S2275" s="42">
        <f>N2275-R2275</f>
        <v>151125.19</v>
      </c>
      <c r="T2275" s="38">
        <v>1802</v>
      </c>
      <c r="U2275" s="14">
        <f>S2275/H2275</f>
        <v>0.47750044432367617</v>
      </c>
      <c r="V2275" s="19"/>
      <c r="W2275" s="19"/>
      <c r="X2275" s="37" t="s">
        <v>3480</v>
      </c>
    </row>
    <row r="2276" spans="1:37" s="3" customFormat="1" ht="16.5" customHeight="1">
      <c r="A2276" s="38">
        <v>291</v>
      </c>
      <c r="B2276" s="39">
        <v>10741</v>
      </c>
      <c r="C2276" s="38">
        <v>10282160</v>
      </c>
      <c r="D2276" s="40" t="s">
        <v>1071</v>
      </c>
      <c r="E2276" s="38">
        <v>1</v>
      </c>
      <c r="F2276" s="38">
        <v>120</v>
      </c>
      <c r="G2276" s="38" t="s">
        <v>21</v>
      </c>
      <c r="H2276" s="42">
        <v>24102.560000000001</v>
      </c>
      <c r="I2276" s="56"/>
      <c r="J2276" s="44">
        <v>43158</v>
      </c>
      <c r="K2276" s="42">
        <v>0</v>
      </c>
      <c r="L2276" s="42">
        <v>12593.52</v>
      </c>
      <c r="M2276" s="44">
        <v>45169</v>
      </c>
      <c r="N2276" s="42">
        <f>H2276-K2276-L2276</f>
        <v>11509.04</v>
      </c>
      <c r="O2276" s="42">
        <v>0</v>
      </c>
      <c r="P2276" s="45">
        <v>0.13</v>
      </c>
      <c r="Q2276" s="42">
        <v>0</v>
      </c>
      <c r="R2276" s="42">
        <v>0</v>
      </c>
      <c r="S2276" s="42">
        <f>N2276-R2276</f>
        <v>11509.04</v>
      </c>
      <c r="T2276" s="38">
        <v>5000</v>
      </c>
      <c r="U2276" s="14">
        <f>S2276/H2276</f>
        <v>0.47750280468132844</v>
      </c>
      <c r="V2276" s="19"/>
      <c r="W2276" s="19"/>
      <c r="X2276" s="37" t="s">
        <v>3462</v>
      </c>
    </row>
    <row r="2277" spans="1:37" s="3" customFormat="1" ht="16.5" customHeight="1">
      <c r="A2277" s="38">
        <v>124</v>
      </c>
      <c r="B2277" s="39">
        <v>10736</v>
      </c>
      <c r="C2277" s="38">
        <v>10284146</v>
      </c>
      <c r="D2277" s="40" t="s">
        <v>1911</v>
      </c>
      <c r="E2277" s="31">
        <v>1</v>
      </c>
      <c r="F2277" s="38">
        <v>120</v>
      </c>
      <c r="G2277" s="38" t="s">
        <v>21</v>
      </c>
      <c r="H2277" s="42">
        <v>18555.13</v>
      </c>
      <c r="I2277" s="49"/>
      <c r="J2277" s="44">
        <v>43096</v>
      </c>
      <c r="K2277" s="42">
        <v>0</v>
      </c>
      <c r="L2277" s="42">
        <v>9694.89</v>
      </c>
      <c r="M2277" s="44">
        <v>45107</v>
      </c>
      <c r="N2277" s="42">
        <f>H2277-K2277-L2277</f>
        <v>8860.2400000000016</v>
      </c>
      <c r="O2277" s="42">
        <v>0</v>
      </c>
      <c r="P2277" s="45">
        <v>0.13</v>
      </c>
      <c r="Q2277" s="42">
        <v>0</v>
      </c>
      <c r="R2277" s="42">
        <v>0</v>
      </c>
      <c r="S2277" s="42">
        <f>N2277-R2277</f>
        <v>8860.2400000000016</v>
      </c>
      <c r="T2277" s="38">
        <v>2506</v>
      </c>
      <c r="U2277" s="14">
        <f>S2277/H2277</f>
        <v>0.47750891532422574</v>
      </c>
      <c r="V2277" s="19"/>
      <c r="W2277" s="19"/>
      <c r="X2277" s="37" t="s">
        <v>3461</v>
      </c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</row>
    <row r="2278" spans="1:37" s="3" customFormat="1" ht="16.5" customHeight="1">
      <c r="A2278" s="38">
        <v>3</v>
      </c>
      <c r="B2278" s="39">
        <v>10723</v>
      </c>
      <c r="C2278" s="38">
        <v>10294071</v>
      </c>
      <c r="D2278" s="40" t="s">
        <v>1384</v>
      </c>
      <c r="E2278" s="38">
        <v>3</v>
      </c>
      <c r="F2278" s="38">
        <v>60</v>
      </c>
      <c r="G2278" s="38" t="s">
        <v>23</v>
      </c>
      <c r="H2278" s="42">
        <v>2121.2399999999998</v>
      </c>
      <c r="I2278" s="2"/>
      <c r="J2278" s="44">
        <v>43977</v>
      </c>
      <c r="K2278" s="42">
        <v>0</v>
      </c>
      <c r="L2278" s="42">
        <v>1108.32</v>
      </c>
      <c r="M2278" s="44">
        <v>44985</v>
      </c>
      <c r="N2278" s="42">
        <f>H2278-K2278-L2278</f>
        <v>1012.9199999999998</v>
      </c>
      <c r="O2278" s="42">
        <v>0</v>
      </c>
      <c r="P2278" s="45">
        <v>0.13</v>
      </c>
      <c r="Q2278" s="42">
        <v>0</v>
      </c>
      <c r="R2278" s="42">
        <v>0</v>
      </c>
      <c r="S2278" s="42">
        <f>N2278-R2278</f>
        <v>1012.9199999999998</v>
      </c>
      <c r="T2278" s="38">
        <v>5000</v>
      </c>
      <c r="U2278" s="14">
        <f>S2278/H2278</f>
        <v>0.47751315268427896</v>
      </c>
      <c r="V2278" s="19"/>
      <c r="W2278" s="19"/>
      <c r="X2278" s="37" t="s">
        <v>3470</v>
      </c>
    </row>
    <row r="2279" spans="1:37" s="3" customFormat="1" ht="16.5" customHeight="1">
      <c r="A2279" s="38">
        <v>35</v>
      </c>
      <c r="B2279" s="39">
        <v>10727</v>
      </c>
      <c r="C2279" s="38">
        <v>10337934</v>
      </c>
      <c r="D2279" s="40" t="s">
        <v>231</v>
      </c>
      <c r="E2279" s="58">
        <v>2</v>
      </c>
      <c r="F2279" s="38">
        <v>46</v>
      </c>
      <c r="G2279" s="38" t="s">
        <v>23</v>
      </c>
      <c r="H2279" s="42">
        <v>2568.91</v>
      </c>
      <c r="I2279" s="57"/>
      <c r="J2279" s="44">
        <v>44469</v>
      </c>
      <c r="K2279" s="42">
        <v>55.85</v>
      </c>
      <c r="L2279" s="42">
        <v>1284.48</v>
      </c>
      <c r="M2279" s="44">
        <v>45199</v>
      </c>
      <c r="N2279" s="42">
        <f>H2279-K2279-L2279</f>
        <v>1228.58</v>
      </c>
      <c r="O2279" s="42">
        <v>0</v>
      </c>
      <c r="P2279" s="45">
        <v>0.13</v>
      </c>
      <c r="Q2279" s="42">
        <v>0</v>
      </c>
      <c r="R2279" s="42">
        <v>0</v>
      </c>
      <c r="S2279" s="42">
        <f>N2279</f>
        <v>1228.58</v>
      </c>
      <c r="T2279" s="38">
        <v>5000</v>
      </c>
      <c r="U2279" s="14">
        <f>S2279/H2279</f>
        <v>0.47824952995628495</v>
      </c>
      <c r="V2279" s="19"/>
      <c r="W2279" s="19"/>
      <c r="X2279" s="37" t="s">
        <v>3471</v>
      </c>
    </row>
    <row r="2280" spans="1:37" s="3" customFormat="1" ht="16.5" customHeight="1">
      <c r="A2280" s="38">
        <v>48</v>
      </c>
      <c r="B2280" s="39">
        <v>10723</v>
      </c>
      <c r="C2280" s="38">
        <v>10337790</v>
      </c>
      <c r="D2280" s="40" t="s">
        <v>265</v>
      </c>
      <c r="E2280" s="58">
        <v>12</v>
      </c>
      <c r="F2280" s="38">
        <v>46</v>
      </c>
      <c r="G2280" s="38" t="s">
        <v>266</v>
      </c>
      <c r="H2280" s="42">
        <v>1907.81</v>
      </c>
      <c r="I2280" s="57"/>
      <c r="J2280" s="44">
        <v>44469</v>
      </c>
      <c r="K2280" s="42">
        <v>41.47</v>
      </c>
      <c r="L2280" s="42">
        <v>953.9</v>
      </c>
      <c r="M2280" s="44">
        <v>45199</v>
      </c>
      <c r="N2280" s="42">
        <f>H2280-K2280-L2280</f>
        <v>912.43999999999994</v>
      </c>
      <c r="O2280" s="42">
        <v>0</v>
      </c>
      <c r="P2280" s="45">
        <v>0.13</v>
      </c>
      <c r="Q2280" s="42">
        <v>0</v>
      </c>
      <c r="R2280" s="42">
        <v>0</v>
      </c>
      <c r="S2280" s="42">
        <f>N2280</f>
        <v>912.43999999999994</v>
      </c>
      <c r="T2280" s="38">
        <v>5000</v>
      </c>
      <c r="U2280" s="14">
        <f>S2280/H2280</f>
        <v>0.47826565538497018</v>
      </c>
      <c r="V2280" s="19"/>
      <c r="W2280" s="19"/>
      <c r="X2280" s="37" t="s">
        <v>3470</v>
      </c>
    </row>
    <row r="2281" spans="1:37" s="3" customFormat="1" ht="16.5" customHeight="1">
      <c r="A2281" s="38">
        <v>424</v>
      </c>
      <c r="B2281" s="39">
        <v>10736</v>
      </c>
      <c r="C2281" s="38">
        <v>10337231</v>
      </c>
      <c r="D2281" s="40" t="s">
        <v>674</v>
      </c>
      <c r="E2281" s="38">
        <v>1</v>
      </c>
      <c r="F2281" s="38">
        <v>120</v>
      </c>
      <c r="G2281" s="38" t="s">
        <v>302</v>
      </c>
      <c r="H2281" s="42">
        <v>52822.12</v>
      </c>
      <c r="I2281" s="55"/>
      <c r="J2281" s="44">
        <v>44469</v>
      </c>
      <c r="K2281" s="42">
        <v>440.18</v>
      </c>
      <c r="L2281" s="42">
        <v>9243.84</v>
      </c>
      <c r="M2281" s="44">
        <v>45138</v>
      </c>
      <c r="N2281" s="42">
        <f>H2281-K2281-L2281</f>
        <v>43138.100000000006</v>
      </c>
      <c r="O2281" s="42">
        <f>5000+15180</f>
        <v>20180</v>
      </c>
      <c r="P2281" s="45">
        <v>0.13</v>
      </c>
      <c r="Q2281" s="42">
        <v>2321.59</v>
      </c>
      <c r="R2281" s="42">
        <v>17858.41</v>
      </c>
      <c r="S2281" s="42">
        <f>N2281-R2281</f>
        <v>25279.690000000006</v>
      </c>
      <c r="T2281" s="38">
        <v>5000</v>
      </c>
      <c r="U2281" s="14">
        <f>S2281/H2281</f>
        <v>0.47858151092761902</v>
      </c>
      <c r="V2281" s="19"/>
      <c r="W2281" s="19"/>
      <c r="X2281" s="37" t="s">
        <v>3461</v>
      </c>
    </row>
    <row r="2282" spans="1:37" s="3" customFormat="1" ht="16.5" customHeight="1">
      <c r="A2282" s="38">
        <v>490</v>
      </c>
      <c r="B2282" s="39">
        <v>10736</v>
      </c>
      <c r="C2282" s="38">
        <v>10323318</v>
      </c>
      <c r="D2282" s="40" t="s">
        <v>1282</v>
      </c>
      <c r="E2282" s="38">
        <v>1</v>
      </c>
      <c r="F2282" s="38">
        <v>60</v>
      </c>
      <c r="G2282" s="38" t="s">
        <v>23</v>
      </c>
      <c r="H2282" s="42">
        <v>15641.07</v>
      </c>
      <c r="I2282" s="55"/>
      <c r="J2282" s="44">
        <v>44196</v>
      </c>
      <c r="K2282" s="42">
        <v>260.68</v>
      </c>
      <c r="L2282" s="42">
        <v>7820.45</v>
      </c>
      <c r="M2282" s="44">
        <v>45138</v>
      </c>
      <c r="N2282" s="42">
        <f>H2282-K2282-L2282</f>
        <v>7559.94</v>
      </c>
      <c r="O2282" s="42">
        <v>50</v>
      </c>
      <c r="P2282" s="45">
        <v>0.13</v>
      </c>
      <c r="Q2282" s="42">
        <v>5.75</v>
      </c>
      <c r="R2282" s="42">
        <v>44.25</v>
      </c>
      <c r="S2282" s="42">
        <v>7515.69</v>
      </c>
      <c r="T2282" s="38">
        <v>5000</v>
      </c>
      <c r="U2282" s="14">
        <f>S2282/H2282</f>
        <v>0.48050996511108252</v>
      </c>
      <c r="V2282" s="19"/>
      <c r="W2282" s="19"/>
      <c r="X2282" s="37" t="s">
        <v>3461</v>
      </c>
    </row>
    <row r="2283" spans="1:37" s="3" customFormat="1" ht="16.5" customHeight="1">
      <c r="A2283" s="38">
        <v>1144</v>
      </c>
      <c r="B2283" s="39">
        <v>10800</v>
      </c>
      <c r="C2283" s="38">
        <v>10316315</v>
      </c>
      <c r="D2283" s="40" t="s">
        <v>2807</v>
      </c>
      <c r="E2283" s="58">
        <v>1</v>
      </c>
      <c r="F2283" s="38">
        <v>120</v>
      </c>
      <c r="G2283" s="38" t="s">
        <v>21</v>
      </c>
      <c r="H2283" s="42">
        <v>3880.86</v>
      </c>
      <c r="I2283" s="37"/>
      <c r="J2283" s="44">
        <v>43496</v>
      </c>
      <c r="K2283" s="42">
        <v>0</v>
      </c>
      <c r="L2283" s="42">
        <v>1781.84</v>
      </c>
      <c r="M2283" s="44">
        <v>45237</v>
      </c>
      <c r="N2283" s="42">
        <v>2099.02</v>
      </c>
      <c r="O2283" s="42">
        <v>262.93</v>
      </c>
      <c r="P2283" s="45">
        <f>IF(J2283&lt;DATEVALUE("2009-1-1"),3%,13%)</f>
        <v>0.13</v>
      </c>
      <c r="Q2283" s="42">
        <f>IF(P2283=13%,ROUND(O2283/(1+P2283)*P2283,2),ROUND(O2283/(1+0.03)*0.02,2))</f>
        <v>30.25</v>
      </c>
      <c r="R2283" s="42">
        <f>O2283-Q2283</f>
        <v>232.68</v>
      </c>
      <c r="S2283" s="42">
        <f>N2283-R2283</f>
        <v>1866.34</v>
      </c>
      <c r="T2283" s="38">
        <v>2505</v>
      </c>
      <c r="U2283" s="14">
        <f>S2283/H2283</f>
        <v>0.48090887071422311</v>
      </c>
      <c r="V2283" s="19"/>
      <c r="W2283" s="19"/>
      <c r="X2283" s="37" t="s">
        <v>3465</v>
      </c>
    </row>
    <row r="2284" spans="1:37" s="3" customFormat="1" ht="16.5" customHeight="1">
      <c r="A2284" s="38">
        <v>38</v>
      </c>
      <c r="B2284" s="39">
        <v>50098</v>
      </c>
      <c r="C2284" s="38">
        <v>10308447</v>
      </c>
      <c r="D2284" s="40" t="s">
        <v>287</v>
      </c>
      <c r="E2284" s="38">
        <v>1</v>
      </c>
      <c r="F2284" s="38">
        <v>120</v>
      </c>
      <c r="G2284" s="38" t="s">
        <v>21</v>
      </c>
      <c r="H2284" s="42">
        <v>11264.96</v>
      </c>
      <c r="I2284" s="53"/>
      <c r="J2284" s="44">
        <v>43158</v>
      </c>
      <c r="K2284" s="42">
        <v>0</v>
      </c>
      <c r="L2284" s="42">
        <v>5796.73</v>
      </c>
      <c r="M2284" s="44">
        <v>45138</v>
      </c>
      <c r="N2284" s="42">
        <f>H2284-K2284-L2284</f>
        <v>5468.23</v>
      </c>
      <c r="O2284" s="42">
        <v>55</v>
      </c>
      <c r="P2284" s="45">
        <v>0.13</v>
      </c>
      <c r="Q2284" s="42">
        <v>6.33</v>
      </c>
      <c r="R2284" s="42">
        <v>48.67</v>
      </c>
      <c r="S2284" s="42">
        <v>5419.56</v>
      </c>
      <c r="T2284" s="38">
        <v>2101</v>
      </c>
      <c r="U2284" s="14">
        <f>S2284/H2284</f>
        <v>0.48109891202454341</v>
      </c>
      <c r="V2284" s="19"/>
      <c r="W2284" s="19"/>
      <c r="X2284" s="37" t="s">
        <v>3456</v>
      </c>
    </row>
    <row r="2285" spans="1:37" s="3" customFormat="1" ht="16.5" customHeight="1">
      <c r="A2285" s="38">
        <v>103</v>
      </c>
      <c r="B2285" s="39">
        <v>10749</v>
      </c>
      <c r="C2285" s="38">
        <v>10300656</v>
      </c>
      <c r="D2285" s="40" t="s">
        <v>3086</v>
      </c>
      <c r="E2285" s="58">
        <v>4.4166665562500027E-2</v>
      </c>
      <c r="F2285" s="38">
        <v>120</v>
      </c>
      <c r="G2285" s="38" t="s">
        <v>262</v>
      </c>
      <c r="H2285" s="42">
        <v>5000</v>
      </c>
      <c r="I2285" s="37"/>
      <c r="J2285" s="44">
        <v>44006</v>
      </c>
      <c r="K2285" s="42">
        <v>0</v>
      </c>
      <c r="L2285" s="42">
        <v>1619.29</v>
      </c>
      <c r="M2285" s="44">
        <v>45250</v>
      </c>
      <c r="N2285" s="42">
        <v>3380.71</v>
      </c>
      <c r="O2285" s="42">
        <v>1100</v>
      </c>
      <c r="P2285" s="45">
        <f>IF(J2285&lt;DATEVALUE("2009-1-1"),3%,13%)</f>
        <v>0.13</v>
      </c>
      <c r="Q2285" s="42">
        <f>IF(P2285=13%,ROUND(O2285/(1+P2285)*P2285,2),ROUND(O2285/(1+0.03)*0.02,2))</f>
        <v>126.55</v>
      </c>
      <c r="R2285" s="42">
        <f>O2285-Q2285</f>
        <v>973.45</v>
      </c>
      <c r="S2285" s="42">
        <f>N2285-R2285</f>
        <v>2407.2600000000002</v>
      </c>
      <c r="T2285" s="38">
        <v>2506</v>
      </c>
      <c r="U2285" s="14">
        <f>S2285/H2285</f>
        <v>0.48145200000000005</v>
      </c>
      <c r="V2285" s="19"/>
      <c r="W2285" s="19"/>
      <c r="X2285" s="37" t="s">
        <v>3473</v>
      </c>
    </row>
    <row r="2286" spans="1:37" s="3" customFormat="1" ht="16.5" customHeight="1">
      <c r="A2286" s="38">
        <v>5</v>
      </c>
      <c r="B2286" s="39">
        <v>10876</v>
      </c>
      <c r="C2286" s="38">
        <v>10322514</v>
      </c>
      <c r="D2286" s="40" t="s">
        <v>144</v>
      </c>
      <c r="E2286" s="38">
        <v>1</v>
      </c>
      <c r="F2286" s="38">
        <v>56</v>
      </c>
      <c r="G2286" s="38" t="s">
        <v>23</v>
      </c>
      <c r="H2286" s="42">
        <v>2927.11</v>
      </c>
      <c r="I2286" s="2"/>
      <c r="J2286" s="44">
        <v>44165</v>
      </c>
      <c r="K2286" s="42">
        <v>52.27</v>
      </c>
      <c r="L2286" s="42">
        <v>1463.56</v>
      </c>
      <c r="M2286" s="44">
        <v>45046</v>
      </c>
      <c r="N2286" s="42">
        <f>H2286-K2286-L2286</f>
        <v>1411.2800000000002</v>
      </c>
      <c r="O2286" s="42">
        <v>0</v>
      </c>
      <c r="P2286" s="45">
        <v>0.13</v>
      </c>
      <c r="Q2286" s="42">
        <v>0</v>
      </c>
      <c r="R2286" s="42">
        <v>0</v>
      </c>
      <c r="S2286" s="42">
        <v>1411.28</v>
      </c>
      <c r="T2286" s="38">
        <v>5000</v>
      </c>
      <c r="U2286" s="14">
        <f>S2286/H2286</f>
        <v>0.48214108796731242</v>
      </c>
      <c r="V2286" s="19"/>
      <c r="W2286" s="19"/>
      <c r="X2286" s="37" t="s">
        <v>3476</v>
      </c>
    </row>
    <row r="2287" spans="1:37" s="3" customFormat="1" ht="16.5" customHeight="1">
      <c r="A2287" s="38">
        <v>7</v>
      </c>
      <c r="B2287" s="39">
        <v>10876</v>
      </c>
      <c r="C2287" s="38">
        <v>10322871</v>
      </c>
      <c r="D2287" s="40" t="s">
        <v>2435</v>
      </c>
      <c r="E2287" s="38">
        <v>1</v>
      </c>
      <c r="F2287" s="38">
        <v>56</v>
      </c>
      <c r="G2287" s="38" t="s">
        <v>23</v>
      </c>
      <c r="H2287" s="42">
        <v>712.29</v>
      </c>
      <c r="I2287" s="2"/>
      <c r="J2287" s="44">
        <v>44165</v>
      </c>
      <c r="K2287" s="42">
        <v>12.72</v>
      </c>
      <c r="L2287" s="42">
        <v>356.14</v>
      </c>
      <c r="M2287" s="44">
        <v>45046</v>
      </c>
      <c r="N2287" s="42">
        <f>H2287-K2287-L2287</f>
        <v>343.42999999999995</v>
      </c>
      <c r="O2287" s="42">
        <v>0</v>
      </c>
      <c r="P2287" s="45">
        <v>0.13</v>
      </c>
      <c r="Q2287" s="42">
        <v>0</v>
      </c>
      <c r="R2287" s="42">
        <v>0</v>
      </c>
      <c r="S2287" s="42">
        <v>343.43</v>
      </c>
      <c r="T2287" s="38">
        <v>5000</v>
      </c>
      <c r="U2287" s="14">
        <f>S2287/H2287</f>
        <v>0.48214912465428411</v>
      </c>
      <c r="V2287" s="19"/>
      <c r="W2287" s="19"/>
      <c r="X2287" s="37" t="s">
        <v>3476</v>
      </c>
    </row>
    <row r="2288" spans="1:37" s="3" customFormat="1" ht="16.5" customHeight="1">
      <c r="A2288" s="38">
        <v>4</v>
      </c>
      <c r="B2288" s="39">
        <v>10876</v>
      </c>
      <c r="C2288" s="38">
        <v>10323493</v>
      </c>
      <c r="D2288" s="40" t="s">
        <v>883</v>
      </c>
      <c r="E2288" s="38">
        <v>1</v>
      </c>
      <c r="F2288" s="38">
        <v>56</v>
      </c>
      <c r="G2288" s="38" t="s">
        <v>23</v>
      </c>
      <c r="H2288" s="42">
        <v>1521.75</v>
      </c>
      <c r="I2288" s="2"/>
      <c r="J2288" s="44">
        <v>44165</v>
      </c>
      <c r="K2288" s="42">
        <v>27.17</v>
      </c>
      <c r="L2288" s="42">
        <v>760.85</v>
      </c>
      <c r="M2288" s="44">
        <v>45046</v>
      </c>
      <c r="N2288" s="42">
        <f>H2288-K2288-L2288</f>
        <v>733.7299999999999</v>
      </c>
      <c r="O2288" s="42">
        <v>0</v>
      </c>
      <c r="P2288" s="45">
        <v>0.13</v>
      </c>
      <c r="Q2288" s="42">
        <v>0</v>
      </c>
      <c r="R2288" s="42">
        <v>0</v>
      </c>
      <c r="S2288" s="42">
        <v>733.73</v>
      </c>
      <c r="T2288" s="38">
        <v>2506</v>
      </c>
      <c r="U2288" s="14">
        <f>S2288/H2288</f>
        <v>0.48216198455725318</v>
      </c>
      <c r="V2288" s="19"/>
      <c r="W2288" s="19"/>
      <c r="X2288" s="37" t="s">
        <v>3476</v>
      </c>
    </row>
    <row r="2289" spans="1:37" s="3" customFormat="1" ht="16.5" customHeight="1">
      <c r="A2289" s="38">
        <v>541</v>
      </c>
      <c r="B2289" s="39">
        <v>10736</v>
      </c>
      <c r="C2289" s="38">
        <v>10323366</v>
      </c>
      <c r="D2289" s="40" t="s">
        <v>1462</v>
      </c>
      <c r="E2289" s="38">
        <v>1</v>
      </c>
      <c r="F2289" s="38">
        <v>60</v>
      </c>
      <c r="G2289" s="38" t="s">
        <v>36</v>
      </c>
      <c r="H2289" s="42">
        <v>89545.95</v>
      </c>
      <c r="I2289" s="55"/>
      <c r="J2289" s="44">
        <v>44196</v>
      </c>
      <c r="K2289" s="42">
        <v>1492.43</v>
      </c>
      <c r="L2289" s="42">
        <v>44772.93</v>
      </c>
      <c r="M2289" s="44">
        <v>45138</v>
      </c>
      <c r="N2289" s="42">
        <f>H2289-K2289-L2289</f>
        <v>43280.590000000004</v>
      </c>
      <c r="O2289" s="42">
        <v>100</v>
      </c>
      <c r="P2289" s="45">
        <v>0.13</v>
      </c>
      <c r="Q2289" s="42">
        <v>11.5</v>
      </c>
      <c r="R2289" s="42">
        <v>88.5</v>
      </c>
      <c r="S2289" s="42">
        <v>43192.09</v>
      </c>
      <c r="T2289" s="38">
        <v>5000</v>
      </c>
      <c r="U2289" s="14">
        <f>S2289/H2289</f>
        <v>0.48234554438252092</v>
      </c>
      <c r="V2289" s="19"/>
      <c r="W2289" s="19"/>
      <c r="X2289" s="37" t="s">
        <v>3461</v>
      </c>
    </row>
    <row r="2290" spans="1:37" s="3" customFormat="1" ht="16.5" customHeight="1">
      <c r="A2290" s="38">
        <v>349</v>
      </c>
      <c r="B2290" s="39">
        <v>10800</v>
      </c>
      <c r="C2290" s="38">
        <v>10315067</v>
      </c>
      <c r="D2290" s="40" t="s">
        <v>1201</v>
      </c>
      <c r="E2290" s="38">
        <v>2</v>
      </c>
      <c r="F2290" s="38">
        <v>120</v>
      </c>
      <c r="G2290" s="38" t="s">
        <v>21</v>
      </c>
      <c r="H2290" s="42">
        <v>10000</v>
      </c>
      <c r="I2290" s="2"/>
      <c r="J2290" s="44">
        <v>43216</v>
      </c>
      <c r="K2290" s="42">
        <v>0</v>
      </c>
      <c r="L2290" s="42">
        <v>4670.92</v>
      </c>
      <c r="M2290" s="44">
        <v>45016</v>
      </c>
      <c r="N2290" s="42">
        <f>H2290-K2290-L2290</f>
        <v>5329.08</v>
      </c>
      <c r="O2290" s="42">
        <v>566.44000000000005</v>
      </c>
      <c r="P2290" s="45">
        <v>0.13</v>
      </c>
      <c r="Q2290" s="42">
        <v>65.170000000000073</v>
      </c>
      <c r="R2290" s="42">
        <v>501.27</v>
      </c>
      <c r="S2290" s="42">
        <f>N2290-R2290</f>
        <v>4827.8099999999995</v>
      </c>
      <c r="T2290" s="38">
        <v>2505</v>
      </c>
      <c r="U2290" s="14">
        <f>S2290/H2290</f>
        <v>0.48278099999999996</v>
      </c>
      <c r="V2290" s="19"/>
      <c r="W2290" s="19"/>
      <c r="X2290" s="37" t="s">
        <v>3465</v>
      </c>
    </row>
    <row r="2291" spans="1:37" s="3" customFormat="1" ht="16.5" customHeight="1">
      <c r="A2291" s="38">
        <v>45</v>
      </c>
      <c r="B2291" s="39">
        <v>10800</v>
      </c>
      <c r="C2291" s="38">
        <v>10315064</v>
      </c>
      <c r="D2291" s="40" t="s">
        <v>2608</v>
      </c>
      <c r="E2291" s="38">
        <v>1</v>
      </c>
      <c r="F2291" s="38">
        <v>120</v>
      </c>
      <c r="G2291" s="38" t="s">
        <v>21</v>
      </c>
      <c r="H2291" s="42">
        <v>171203.42</v>
      </c>
      <c r="I2291" s="2"/>
      <c r="J2291" s="44">
        <v>43216</v>
      </c>
      <c r="K2291" s="42">
        <v>0</v>
      </c>
      <c r="L2291" s="42">
        <v>79966.240000000005</v>
      </c>
      <c r="M2291" s="44">
        <v>45016</v>
      </c>
      <c r="N2291" s="42">
        <f>H2291-K2291-L2291</f>
        <v>91237.180000000008</v>
      </c>
      <c r="O2291" s="42">
        <v>9697.81</v>
      </c>
      <c r="P2291" s="45">
        <v>0.13</v>
      </c>
      <c r="Q2291" s="42">
        <v>1115.6800000000003</v>
      </c>
      <c r="R2291" s="42">
        <v>8582.1299999999992</v>
      </c>
      <c r="S2291" s="42">
        <f>N2291-R2291</f>
        <v>82655.05</v>
      </c>
      <c r="T2291" s="38">
        <v>2505</v>
      </c>
      <c r="U2291" s="14">
        <f>S2291/H2291</f>
        <v>0.48278854476154737</v>
      </c>
      <c r="V2291" s="19"/>
      <c r="W2291" s="19"/>
      <c r="X2291" s="37" t="s">
        <v>3465</v>
      </c>
    </row>
    <row r="2292" spans="1:37" s="3" customFormat="1" ht="16.5" customHeight="1">
      <c r="A2292" s="38">
        <v>899</v>
      </c>
      <c r="B2292" s="39">
        <v>10729</v>
      </c>
      <c r="C2292" s="38">
        <v>10327202</v>
      </c>
      <c r="D2292" s="40" t="s">
        <v>2525</v>
      </c>
      <c r="E2292" s="58">
        <v>1</v>
      </c>
      <c r="F2292" s="38">
        <v>60</v>
      </c>
      <c r="G2292" s="38" t="s">
        <v>511</v>
      </c>
      <c r="H2292" s="42">
        <v>24722.71</v>
      </c>
      <c r="I2292" s="37"/>
      <c r="J2292" s="44">
        <v>44316</v>
      </c>
      <c r="K2292" s="42">
        <v>412.05</v>
      </c>
      <c r="L2292" s="42">
        <v>12361.44</v>
      </c>
      <c r="M2292" s="44">
        <v>45259</v>
      </c>
      <c r="N2292" s="42">
        <v>11949.22</v>
      </c>
      <c r="O2292" s="42">
        <v>0</v>
      </c>
      <c r="P2292" s="45">
        <f>IF(J2292&lt;DATEVALUE("2009-1-1"),3%,13%)</f>
        <v>0.13</v>
      </c>
      <c r="Q2292" s="42">
        <f>IF(P2292=13%,ROUND(O2292/(1+P2292)*P2292,2),ROUND(O2292/(1+0.03)*0.02,2))</f>
        <v>0</v>
      </c>
      <c r="R2292" s="42">
        <f>O2292-Q2292</f>
        <v>0</v>
      </c>
      <c r="S2292" s="42">
        <f>N2292-R2292</f>
        <v>11949.22</v>
      </c>
      <c r="T2292" s="38">
        <v>5000</v>
      </c>
      <c r="U2292" s="14">
        <f>S2292/H2292</f>
        <v>0.483329699697161</v>
      </c>
      <c r="V2292" s="19"/>
      <c r="W2292" s="19"/>
      <c r="X2292" s="37" t="s">
        <v>3459</v>
      </c>
    </row>
    <row r="2293" spans="1:37" s="3" customFormat="1" ht="16.5" customHeight="1">
      <c r="A2293" s="38">
        <v>898</v>
      </c>
      <c r="B2293" s="39">
        <v>10729</v>
      </c>
      <c r="C2293" s="38">
        <v>10327195</v>
      </c>
      <c r="D2293" s="40" t="s">
        <v>508</v>
      </c>
      <c r="E2293" s="58">
        <v>1</v>
      </c>
      <c r="F2293" s="38">
        <v>60</v>
      </c>
      <c r="G2293" s="38" t="s">
        <v>511</v>
      </c>
      <c r="H2293" s="42">
        <v>28000.01</v>
      </c>
      <c r="I2293" s="37"/>
      <c r="J2293" s="44">
        <v>44316</v>
      </c>
      <c r="K2293" s="42">
        <v>466.67</v>
      </c>
      <c r="L2293" s="42">
        <v>14000.06</v>
      </c>
      <c r="M2293" s="44">
        <v>45259</v>
      </c>
      <c r="N2293" s="42">
        <v>13533.28</v>
      </c>
      <c r="O2293" s="42">
        <v>0</v>
      </c>
      <c r="P2293" s="45">
        <f>IF(J2293&lt;DATEVALUE("2009-1-1"),3%,13%)</f>
        <v>0.13</v>
      </c>
      <c r="Q2293" s="42">
        <f>IF(P2293=13%,ROUND(O2293/(1+P2293)*P2293,2),ROUND(O2293/(1+0.03)*0.02,2))</f>
        <v>0</v>
      </c>
      <c r="R2293" s="42">
        <f>O2293-Q2293</f>
        <v>0</v>
      </c>
      <c r="S2293" s="42">
        <f>N2293-R2293</f>
        <v>13533.28</v>
      </c>
      <c r="T2293" s="38">
        <v>5000</v>
      </c>
      <c r="U2293" s="14">
        <f>S2293/H2293</f>
        <v>0.48333125595312293</v>
      </c>
      <c r="V2293" s="19"/>
      <c r="W2293" s="19"/>
      <c r="X2293" s="37" t="s">
        <v>3459</v>
      </c>
    </row>
    <row r="2294" spans="1:37" s="3" customFormat="1" ht="16.5" customHeight="1">
      <c r="A2294" s="38">
        <v>240</v>
      </c>
      <c r="B2294" s="39">
        <v>10744</v>
      </c>
      <c r="C2294" s="38">
        <v>10324933</v>
      </c>
      <c r="D2294" s="40" t="s">
        <v>581</v>
      </c>
      <c r="E2294" s="58">
        <v>1</v>
      </c>
      <c r="F2294" s="38">
        <v>60</v>
      </c>
      <c r="G2294" s="38" t="s">
        <v>36</v>
      </c>
      <c r="H2294" s="42">
        <v>7002.56</v>
      </c>
      <c r="I2294" s="57"/>
      <c r="J2294" s="44">
        <v>44255</v>
      </c>
      <c r="K2294" s="42">
        <v>116.71</v>
      </c>
      <c r="L2294" s="42">
        <v>3501.29</v>
      </c>
      <c r="M2294" s="44">
        <v>45199</v>
      </c>
      <c r="N2294" s="42">
        <f>H2294-K2294-L2294</f>
        <v>3384.5600000000004</v>
      </c>
      <c r="O2294" s="42">
        <v>0</v>
      </c>
      <c r="P2294" s="45">
        <v>0.13</v>
      </c>
      <c r="Q2294" s="42">
        <v>0</v>
      </c>
      <c r="R2294" s="42">
        <v>0</v>
      </c>
      <c r="S2294" s="42">
        <f>N2294</f>
        <v>3384.5600000000004</v>
      </c>
      <c r="T2294" s="38">
        <v>2506</v>
      </c>
      <c r="U2294" s="14">
        <f>S2294/H2294</f>
        <v>0.48333181008088472</v>
      </c>
      <c r="V2294" s="19"/>
      <c r="W2294" s="19"/>
      <c r="X2294" s="37" t="s">
        <v>3463</v>
      </c>
    </row>
    <row r="2295" spans="1:37" s="3" customFormat="1" ht="16.5" customHeight="1">
      <c r="A2295" s="38">
        <v>419</v>
      </c>
      <c r="B2295" s="39">
        <v>10741</v>
      </c>
      <c r="C2295" s="38">
        <v>10326496</v>
      </c>
      <c r="D2295" s="40" t="s">
        <v>508</v>
      </c>
      <c r="E2295" s="58">
        <v>1</v>
      </c>
      <c r="F2295" s="38">
        <v>60</v>
      </c>
      <c r="G2295" s="38" t="s">
        <v>266</v>
      </c>
      <c r="H2295" s="42">
        <v>160756.82999999999</v>
      </c>
      <c r="I2295" s="37"/>
      <c r="J2295" s="44">
        <v>44286</v>
      </c>
      <c r="K2295" s="42">
        <v>2679.28</v>
      </c>
      <c r="L2295" s="42">
        <v>80378.399999999994</v>
      </c>
      <c r="M2295" s="44">
        <v>45200</v>
      </c>
      <c r="N2295" s="42">
        <v>77699.149999999994</v>
      </c>
      <c r="O2295" s="42">
        <v>0</v>
      </c>
      <c r="P2295" s="45">
        <f>IF(J2295&lt;DATEVALUE("2009-1-1"),3%,13%)</f>
        <v>0.13</v>
      </c>
      <c r="Q2295" s="42">
        <f>IF(P2295=13%,ROUND(O2295/(1+P2295)*P2295,2),ROUND(O2295/(1+0.03)*0.02,2))</f>
        <v>0</v>
      </c>
      <c r="R2295" s="42">
        <f>O2295-Q2295</f>
        <v>0</v>
      </c>
      <c r="S2295" s="42">
        <f>N2295-R2295</f>
        <v>77699.149999999994</v>
      </c>
      <c r="T2295" s="38">
        <v>5000</v>
      </c>
      <c r="U2295" s="14">
        <f>S2295/H2295</f>
        <v>0.48333342975225374</v>
      </c>
      <c r="V2295" s="19"/>
      <c r="W2295" s="19"/>
      <c r="X2295" s="37" t="s">
        <v>3462</v>
      </c>
    </row>
    <row r="2296" spans="1:37" s="3" customFormat="1" ht="16.5" customHeight="1">
      <c r="A2296" s="38">
        <v>427</v>
      </c>
      <c r="B2296" s="39">
        <v>10741</v>
      </c>
      <c r="C2296" s="38">
        <v>10326106</v>
      </c>
      <c r="D2296" s="40" t="s">
        <v>2952</v>
      </c>
      <c r="E2296" s="58">
        <v>1</v>
      </c>
      <c r="F2296" s="38">
        <v>60</v>
      </c>
      <c r="G2296" s="38" t="s">
        <v>266</v>
      </c>
      <c r="H2296" s="42">
        <v>95971.39</v>
      </c>
      <c r="I2296" s="37"/>
      <c r="J2296" s="44">
        <v>44286</v>
      </c>
      <c r="K2296" s="42">
        <v>1599.52</v>
      </c>
      <c r="L2296" s="42">
        <v>47985.63</v>
      </c>
      <c r="M2296" s="44">
        <v>45210</v>
      </c>
      <c r="N2296" s="42">
        <v>46386.239999999998</v>
      </c>
      <c r="O2296" s="42">
        <v>0</v>
      </c>
      <c r="P2296" s="45">
        <f>IF(J2296&lt;DATEVALUE("2009-1-1"),3%,13%)</f>
        <v>0.13</v>
      </c>
      <c r="Q2296" s="42">
        <f>IF(P2296=13%,ROUND(O2296/(1+P2296)*P2296,2),ROUND(O2296/(1+0.03)*0.02,2))</f>
        <v>0</v>
      </c>
      <c r="R2296" s="42">
        <f>O2296-Q2296</f>
        <v>0</v>
      </c>
      <c r="S2296" s="42">
        <f>N2296-R2296</f>
        <v>46386.239999999998</v>
      </c>
      <c r="T2296" s="38">
        <v>1001</v>
      </c>
      <c r="U2296" s="14">
        <f>S2296/H2296</f>
        <v>0.48333404361445631</v>
      </c>
      <c r="V2296" s="19"/>
      <c r="W2296" s="19"/>
      <c r="X2296" s="37" t="s">
        <v>3462</v>
      </c>
    </row>
    <row r="2297" spans="1:37" s="3" customFormat="1" ht="16.5" customHeight="1">
      <c r="A2297" s="38">
        <v>706</v>
      </c>
      <c r="B2297" s="39">
        <v>10729</v>
      </c>
      <c r="C2297" s="38">
        <v>10327199</v>
      </c>
      <c r="D2297" s="40" t="s">
        <v>1428</v>
      </c>
      <c r="E2297" s="58">
        <v>1</v>
      </c>
      <c r="F2297" s="38">
        <v>60</v>
      </c>
      <c r="G2297" s="38" t="s">
        <v>266</v>
      </c>
      <c r="H2297" s="42">
        <v>18510.650000000001</v>
      </c>
      <c r="I2297" s="37"/>
      <c r="J2297" s="44">
        <v>44316</v>
      </c>
      <c r="K2297" s="42">
        <v>308.51</v>
      </c>
      <c r="L2297" s="42">
        <v>9255.31</v>
      </c>
      <c r="M2297" s="44">
        <v>45259</v>
      </c>
      <c r="N2297" s="42">
        <v>8946.83</v>
      </c>
      <c r="O2297" s="42">
        <v>0</v>
      </c>
      <c r="P2297" s="45">
        <f>IF(J2297&lt;DATEVALUE("2009-1-1"),3%,13%)</f>
        <v>0.13</v>
      </c>
      <c r="Q2297" s="42">
        <f>IF(P2297=13%,ROUND(O2297/(1+P2297)*P2297,2),ROUND(O2297/(1+0.03)*0.02,2))</f>
        <v>0</v>
      </c>
      <c r="R2297" s="42">
        <f>O2297-Q2297</f>
        <v>0</v>
      </c>
      <c r="S2297" s="42">
        <f>N2297-R2297</f>
        <v>8946.83</v>
      </c>
      <c r="T2297" s="38">
        <v>5000</v>
      </c>
      <c r="U2297" s="14">
        <f>S2297/H2297</f>
        <v>0.48333418869677724</v>
      </c>
      <c r="V2297" s="19"/>
      <c r="W2297" s="19"/>
      <c r="X2297" s="37" t="s">
        <v>3459</v>
      </c>
    </row>
    <row r="2298" spans="1:37" s="3" customFormat="1" ht="16.5" customHeight="1">
      <c r="A2298" s="38">
        <v>881</v>
      </c>
      <c r="B2298" s="39">
        <v>10729</v>
      </c>
      <c r="C2298" s="38">
        <v>10327200</v>
      </c>
      <c r="D2298" s="40" t="s">
        <v>2525</v>
      </c>
      <c r="E2298" s="58">
        <v>1</v>
      </c>
      <c r="F2298" s="38">
        <v>60</v>
      </c>
      <c r="G2298" s="38" t="s">
        <v>511</v>
      </c>
      <c r="H2298" s="42">
        <v>93077.67</v>
      </c>
      <c r="I2298" s="37"/>
      <c r="J2298" s="44">
        <v>44316</v>
      </c>
      <c r="K2298" s="42">
        <v>1551.29</v>
      </c>
      <c r="L2298" s="42">
        <v>46538.75</v>
      </c>
      <c r="M2298" s="44">
        <v>45259</v>
      </c>
      <c r="N2298" s="42">
        <v>44987.63</v>
      </c>
      <c r="O2298" s="42">
        <v>0</v>
      </c>
      <c r="P2298" s="45">
        <f>IF(J2298&lt;DATEVALUE("2009-1-1"),3%,13%)</f>
        <v>0.13</v>
      </c>
      <c r="Q2298" s="42">
        <f>IF(P2298=13%,ROUND(O2298/(1+P2298)*P2298,2),ROUND(O2298/(1+0.03)*0.02,2))</f>
        <v>0</v>
      </c>
      <c r="R2298" s="42">
        <f>O2298-Q2298</f>
        <v>0</v>
      </c>
      <c r="S2298" s="42">
        <f>N2298-R2298</f>
        <v>44987.63</v>
      </c>
      <c r="T2298" s="38">
        <v>1007</v>
      </c>
      <c r="U2298" s="14">
        <f>S2298/H2298</f>
        <v>0.48333429489586488</v>
      </c>
      <c r="V2298" s="19"/>
      <c r="W2298" s="19"/>
      <c r="X2298" s="37" t="s">
        <v>3459</v>
      </c>
    </row>
    <row r="2299" spans="1:37" s="3" customFormat="1" ht="16.5" customHeight="1">
      <c r="A2299" s="38">
        <v>418</v>
      </c>
      <c r="B2299" s="39">
        <v>10741</v>
      </c>
      <c r="C2299" s="38">
        <v>10326101</v>
      </c>
      <c r="D2299" s="40" t="s">
        <v>1427</v>
      </c>
      <c r="E2299" s="58">
        <v>1</v>
      </c>
      <c r="F2299" s="38">
        <v>60</v>
      </c>
      <c r="G2299" s="38" t="s">
        <v>266</v>
      </c>
      <c r="H2299" s="42">
        <v>12653.46</v>
      </c>
      <c r="I2299" s="37"/>
      <c r="J2299" s="44">
        <v>44286</v>
      </c>
      <c r="K2299" s="42">
        <v>210.89</v>
      </c>
      <c r="L2299" s="42">
        <v>6326.7</v>
      </c>
      <c r="M2299" s="44">
        <v>45200</v>
      </c>
      <c r="N2299" s="42">
        <v>6115.87</v>
      </c>
      <c r="O2299" s="42">
        <v>0</v>
      </c>
      <c r="P2299" s="45">
        <f>IF(J2299&lt;DATEVALUE("2009-1-1"),3%,13%)</f>
        <v>0.13</v>
      </c>
      <c r="Q2299" s="42">
        <f>IF(P2299=13%,ROUND(O2299/(1+P2299)*P2299,2),ROUND(O2299/(1+0.03)*0.02,2))</f>
        <v>0</v>
      </c>
      <c r="R2299" s="42">
        <f>O2299-Q2299</f>
        <v>0</v>
      </c>
      <c r="S2299" s="42">
        <f>N2299-R2299</f>
        <v>6115.87</v>
      </c>
      <c r="T2299" s="38">
        <v>5000</v>
      </c>
      <c r="U2299" s="14">
        <f>S2299/H2299</f>
        <v>0.48333578325612125</v>
      </c>
      <c r="V2299" s="19"/>
      <c r="W2299" s="19"/>
      <c r="X2299" s="37" t="s">
        <v>3462</v>
      </c>
    </row>
    <row r="2300" spans="1:37" s="3" customFormat="1" ht="16.5" customHeight="1">
      <c r="A2300" s="38">
        <v>662</v>
      </c>
      <c r="B2300" s="39">
        <v>40712</v>
      </c>
      <c r="C2300" s="38">
        <v>10323947</v>
      </c>
      <c r="D2300" s="40" t="s">
        <v>1803</v>
      </c>
      <c r="E2300" s="38">
        <v>1</v>
      </c>
      <c r="F2300" s="38">
        <v>60</v>
      </c>
      <c r="G2300" s="38" t="s">
        <v>36</v>
      </c>
      <c r="H2300" s="42">
        <v>18820.34</v>
      </c>
      <c r="I2300" s="55"/>
      <c r="J2300" s="44">
        <v>44196</v>
      </c>
      <c r="K2300" s="42">
        <v>313.67</v>
      </c>
      <c r="L2300" s="42">
        <v>9410.1200000000008</v>
      </c>
      <c r="M2300" s="44">
        <v>45138</v>
      </c>
      <c r="N2300" s="42">
        <f>H2300-K2300-L2300</f>
        <v>9096.5500000000011</v>
      </c>
      <c r="O2300" s="42">
        <v>0</v>
      </c>
      <c r="P2300" s="45">
        <v>0.13</v>
      </c>
      <c r="Q2300" s="42">
        <v>0</v>
      </c>
      <c r="R2300" s="42">
        <v>0</v>
      </c>
      <c r="S2300" s="42">
        <v>9096.5499999999993</v>
      </c>
      <c r="T2300" s="38">
        <v>1002</v>
      </c>
      <c r="U2300" s="14">
        <f>S2300/H2300</f>
        <v>0.48333611401281801</v>
      </c>
      <c r="V2300" s="19"/>
      <c r="W2300" s="19"/>
      <c r="X2300" s="37" t="s">
        <v>3467</v>
      </c>
    </row>
    <row r="2301" spans="1:37" s="3" customFormat="1" ht="16.5" customHeight="1">
      <c r="A2301" s="38">
        <v>2</v>
      </c>
      <c r="B2301" s="39">
        <v>10755</v>
      </c>
      <c r="C2301" s="38">
        <v>10325328</v>
      </c>
      <c r="D2301" s="40" t="s">
        <v>1073</v>
      </c>
      <c r="E2301" s="41">
        <v>1</v>
      </c>
      <c r="F2301" s="38">
        <v>60</v>
      </c>
      <c r="G2301" s="38" t="s">
        <v>36</v>
      </c>
      <c r="H2301" s="42">
        <v>2664.76</v>
      </c>
      <c r="I2301" s="2"/>
      <c r="J2301" s="44">
        <v>44255</v>
      </c>
      <c r="K2301" s="42">
        <v>44.41</v>
      </c>
      <c r="L2301" s="42">
        <v>977.08</v>
      </c>
      <c r="M2301" s="44">
        <v>44957</v>
      </c>
      <c r="N2301" s="42">
        <f>H2301-K2301-L2301</f>
        <v>1643.2700000000004</v>
      </c>
      <c r="O2301" s="42">
        <v>400</v>
      </c>
      <c r="P2301" s="45">
        <v>0.13</v>
      </c>
      <c r="Q2301" s="42">
        <v>46.02</v>
      </c>
      <c r="R2301" s="42">
        <v>353.98</v>
      </c>
      <c r="S2301" s="42">
        <f>N2301-R2301</f>
        <v>1289.2900000000004</v>
      </c>
      <c r="T2301" s="38">
        <v>5000</v>
      </c>
      <c r="U2301" s="14">
        <f>S2301/H2301</f>
        <v>0.4838296882270825</v>
      </c>
      <c r="V2301" s="19"/>
      <c r="W2301" s="19"/>
      <c r="X2301" s="37" t="s">
        <v>3464</v>
      </c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</row>
    <row r="2302" spans="1:37" s="3" customFormat="1" ht="16.5" customHeight="1">
      <c r="A2302" s="38">
        <v>58</v>
      </c>
      <c r="B2302" s="39">
        <v>10501</v>
      </c>
      <c r="C2302" s="38">
        <v>10369694</v>
      </c>
      <c r="D2302" s="40" t="s">
        <v>714</v>
      </c>
      <c r="E2302" s="38">
        <v>6</v>
      </c>
      <c r="F2302" s="38">
        <v>60</v>
      </c>
      <c r="G2302" s="38" t="s">
        <v>83</v>
      </c>
      <c r="H2302" s="42">
        <v>15003.1</v>
      </c>
      <c r="I2302" s="2"/>
      <c r="J2302" s="44">
        <v>44439</v>
      </c>
      <c r="K2302" s="42">
        <v>250.05</v>
      </c>
      <c r="L2302" s="42">
        <v>5001.0200000000004</v>
      </c>
      <c r="M2302" s="44">
        <v>45077</v>
      </c>
      <c r="N2302" s="42">
        <f>H2302-K2302-L2302</f>
        <v>9752.0300000000007</v>
      </c>
      <c r="O2302" s="42">
        <v>2797.93</v>
      </c>
      <c r="P2302" s="45">
        <v>0.13</v>
      </c>
      <c r="Q2302" s="42">
        <v>321.89</v>
      </c>
      <c r="R2302" s="42">
        <v>2476.04</v>
      </c>
      <c r="S2302" s="42">
        <v>7275.99</v>
      </c>
      <c r="T2302" s="38">
        <v>5000</v>
      </c>
      <c r="U2302" s="14">
        <f>S2302/H2302</f>
        <v>0.4849657737400937</v>
      </c>
      <c r="V2302" s="19"/>
      <c r="W2302" s="19"/>
      <c r="X2302" s="37" t="s">
        <v>3479</v>
      </c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</row>
    <row r="2303" spans="1:37" s="3" customFormat="1" ht="16.5" customHeight="1">
      <c r="A2303" s="38">
        <v>363</v>
      </c>
      <c r="B2303" s="39">
        <v>40704</v>
      </c>
      <c r="C2303" s="38">
        <v>10303482</v>
      </c>
      <c r="D2303" s="40" t="s">
        <v>882</v>
      </c>
      <c r="E2303" s="58">
        <v>2</v>
      </c>
      <c r="F2303" s="38">
        <v>120</v>
      </c>
      <c r="G2303" s="38" t="s">
        <v>21</v>
      </c>
      <c r="H2303" s="42">
        <v>4700.8599999999997</v>
      </c>
      <c r="I2303" s="57"/>
      <c r="J2303" s="44">
        <v>43217</v>
      </c>
      <c r="K2303" s="42">
        <v>0</v>
      </c>
      <c r="L2303" s="42">
        <v>2419.16</v>
      </c>
      <c r="M2303" s="44">
        <v>45199</v>
      </c>
      <c r="N2303" s="42">
        <f>H2303-K2303-L2303</f>
        <v>2281.6999999999998</v>
      </c>
      <c r="O2303" s="42">
        <v>0</v>
      </c>
      <c r="P2303" s="45">
        <v>0.13</v>
      </c>
      <c r="Q2303" s="42">
        <v>0</v>
      </c>
      <c r="R2303" s="42">
        <v>0</v>
      </c>
      <c r="S2303" s="42">
        <f>N2303-R2303</f>
        <v>2281.6999999999998</v>
      </c>
      <c r="T2303" s="38">
        <v>2109</v>
      </c>
      <c r="U2303" s="14">
        <f>S2303/H2303</f>
        <v>0.48537927102700357</v>
      </c>
      <c r="V2303" s="19"/>
      <c r="W2303" s="19"/>
      <c r="X2303" s="37" t="s">
        <v>3463</v>
      </c>
    </row>
    <row r="2304" spans="1:37" s="3" customFormat="1" ht="16.5" customHeight="1">
      <c r="A2304" s="38">
        <v>34</v>
      </c>
      <c r="B2304" s="39">
        <v>10749</v>
      </c>
      <c r="C2304" s="38">
        <v>10301939</v>
      </c>
      <c r="D2304" s="40" t="s">
        <v>2404</v>
      </c>
      <c r="E2304" s="38">
        <v>50</v>
      </c>
      <c r="F2304" s="38">
        <v>120</v>
      </c>
      <c r="G2304" s="38" t="s">
        <v>21</v>
      </c>
      <c r="H2304" s="42">
        <v>2456.5</v>
      </c>
      <c r="I2304" s="2"/>
      <c r="J2304" s="44">
        <v>43067</v>
      </c>
      <c r="K2304" s="42">
        <v>0</v>
      </c>
      <c r="L2304" s="42">
        <v>1264.1199999999999</v>
      </c>
      <c r="M2304" s="44">
        <v>45046</v>
      </c>
      <c r="N2304" s="42">
        <f>H2304-K2304-L2304</f>
        <v>1192.3800000000001</v>
      </c>
      <c r="O2304" s="42">
        <v>0</v>
      </c>
      <c r="P2304" s="45">
        <v>0.13</v>
      </c>
      <c r="Q2304" s="42">
        <v>0</v>
      </c>
      <c r="R2304" s="42">
        <v>0</v>
      </c>
      <c r="S2304" s="42">
        <v>1192.3800000000001</v>
      </c>
      <c r="T2304" s="38">
        <v>5000</v>
      </c>
      <c r="U2304" s="14">
        <f>S2304/H2304</f>
        <v>0.48539792387543257</v>
      </c>
      <c r="V2304" s="19"/>
      <c r="W2304" s="19"/>
      <c r="X2304" s="37" t="s">
        <v>3473</v>
      </c>
    </row>
    <row r="2305" spans="1:37" s="3" customFormat="1" ht="16.5" customHeight="1">
      <c r="A2305" s="38">
        <v>32</v>
      </c>
      <c r="B2305" s="39">
        <v>10749</v>
      </c>
      <c r="C2305" s="38">
        <v>10301936</v>
      </c>
      <c r="D2305" s="40" t="s">
        <v>2403</v>
      </c>
      <c r="E2305" s="38">
        <v>1</v>
      </c>
      <c r="F2305" s="38">
        <v>120</v>
      </c>
      <c r="G2305" s="38" t="s">
        <v>21</v>
      </c>
      <c r="H2305" s="42">
        <v>2164.96</v>
      </c>
      <c r="I2305" s="2"/>
      <c r="J2305" s="44">
        <v>43067</v>
      </c>
      <c r="K2305" s="42">
        <v>0</v>
      </c>
      <c r="L2305" s="42">
        <v>1114.06</v>
      </c>
      <c r="M2305" s="44">
        <v>45046</v>
      </c>
      <c r="N2305" s="42">
        <f>H2305-K2305-L2305</f>
        <v>1050.9000000000001</v>
      </c>
      <c r="O2305" s="42">
        <v>0</v>
      </c>
      <c r="P2305" s="45">
        <v>0.13</v>
      </c>
      <c r="Q2305" s="42">
        <v>0</v>
      </c>
      <c r="R2305" s="42">
        <v>0</v>
      </c>
      <c r="S2305" s="42">
        <v>1050.9000000000001</v>
      </c>
      <c r="T2305" s="38">
        <v>5000</v>
      </c>
      <c r="U2305" s="14">
        <f>S2305/H2305</f>
        <v>0.48541312541571208</v>
      </c>
      <c r="V2305" s="19"/>
      <c r="W2305" s="19"/>
      <c r="X2305" s="37" t="s">
        <v>3473</v>
      </c>
    </row>
    <row r="2306" spans="1:37" s="3" customFormat="1" ht="16.5" customHeight="1">
      <c r="A2306" s="38">
        <v>226</v>
      </c>
      <c r="B2306" s="39">
        <v>10741</v>
      </c>
      <c r="C2306" s="38">
        <v>10282159</v>
      </c>
      <c r="D2306" s="40" t="s">
        <v>1513</v>
      </c>
      <c r="E2306" s="38">
        <v>1</v>
      </c>
      <c r="F2306" s="38">
        <v>120</v>
      </c>
      <c r="G2306" s="38" t="s">
        <v>21</v>
      </c>
      <c r="H2306" s="42">
        <v>14786.32</v>
      </c>
      <c r="I2306" s="55"/>
      <c r="J2306" s="44">
        <v>43158</v>
      </c>
      <c r="K2306" s="42">
        <v>0</v>
      </c>
      <c r="L2306" s="42">
        <v>7608.84</v>
      </c>
      <c r="M2306" s="44">
        <v>45138</v>
      </c>
      <c r="N2306" s="42">
        <f>H2306-K2306-L2306</f>
        <v>7177.48</v>
      </c>
      <c r="O2306" s="42">
        <v>0</v>
      </c>
      <c r="P2306" s="45">
        <v>0.13</v>
      </c>
      <c r="Q2306" s="42">
        <v>0</v>
      </c>
      <c r="R2306" s="42">
        <v>0</v>
      </c>
      <c r="S2306" s="42">
        <f>N2306-R2306</f>
        <v>7177.48</v>
      </c>
      <c r="T2306" s="38">
        <v>5000</v>
      </c>
      <c r="U2306" s="14">
        <f>S2306/H2306</f>
        <v>0.48541354441132073</v>
      </c>
      <c r="V2306" s="19"/>
      <c r="W2306" s="19"/>
      <c r="X2306" s="37" t="s">
        <v>3462</v>
      </c>
    </row>
    <row r="2307" spans="1:37" s="3" customFormat="1" ht="16.5" customHeight="1">
      <c r="A2307" s="38">
        <v>31</v>
      </c>
      <c r="B2307" s="39">
        <v>10749</v>
      </c>
      <c r="C2307" s="38">
        <v>10301930</v>
      </c>
      <c r="D2307" s="40" t="s">
        <v>2402</v>
      </c>
      <c r="E2307" s="38">
        <v>2</v>
      </c>
      <c r="F2307" s="38">
        <v>120</v>
      </c>
      <c r="G2307" s="38" t="s">
        <v>21</v>
      </c>
      <c r="H2307" s="42">
        <v>3499.1</v>
      </c>
      <c r="I2307" s="2"/>
      <c r="J2307" s="44">
        <v>43067</v>
      </c>
      <c r="K2307" s="42">
        <v>0</v>
      </c>
      <c r="L2307" s="42">
        <v>1800.53</v>
      </c>
      <c r="M2307" s="44">
        <v>45046</v>
      </c>
      <c r="N2307" s="42">
        <f>H2307-K2307-L2307</f>
        <v>1698.57</v>
      </c>
      <c r="O2307" s="42">
        <v>0</v>
      </c>
      <c r="P2307" s="45">
        <v>0.13</v>
      </c>
      <c r="Q2307" s="42">
        <v>0</v>
      </c>
      <c r="R2307" s="42">
        <v>0</v>
      </c>
      <c r="S2307" s="42">
        <v>1698.57</v>
      </c>
      <c r="T2307" s="38">
        <v>5000</v>
      </c>
      <c r="U2307" s="14">
        <f>S2307/H2307</f>
        <v>0.48543053928152952</v>
      </c>
      <c r="V2307" s="19"/>
      <c r="W2307" s="19"/>
      <c r="X2307" s="37" t="s">
        <v>3473</v>
      </c>
    </row>
    <row r="2308" spans="1:37" s="3" customFormat="1" ht="16.5" customHeight="1">
      <c r="A2308" s="38">
        <v>362</v>
      </c>
      <c r="B2308" s="39">
        <v>40704</v>
      </c>
      <c r="C2308" s="38">
        <v>10303481</v>
      </c>
      <c r="D2308" s="40" t="s">
        <v>881</v>
      </c>
      <c r="E2308" s="58">
        <v>4</v>
      </c>
      <c r="F2308" s="38">
        <v>120</v>
      </c>
      <c r="G2308" s="38" t="s">
        <v>21</v>
      </c>
      <c r="H2308" s="42">
        <v>8547</v>
      </c>
      <c r="I2308" s="57"/>
      <c r="J2308" s="44">
        <v>43217</v>
      </c>
      <c r="K2308" s="42">
        <v>0</v>
      </c>
      <c r="L2308" s="42">
        <v>4398.01</v>
      </c>
      <c r="M2308" s="44">
        <v>45199</v>
      </c>
      <c r="N2308" s="42">
        <f>H2308-K2308-L2308</f>
        <v>4148.99</v>
      </c>
      <c r="O2308" s="42">
        <v>0</v>
      </c>
      <c r="P2308" s="45">
        <v>0.13</v>
      </c>
      <c r="Q2308" s="42">
        <v>0</v>
      </c>
      <c r="R2308" s="42">
        <v>0</v>
      </c>
      <c r="S2308" s="42">
        <f>N2308-R2308</f>
        <v>4148.99</v>
      </c>
      <c r="T2308" s="38">
        <v>2109</v>
      </c>
      <c r="U2308" s="14">
        <f>S2308/H2308</f>
        <v>0.48543231543231541</v>
      </c>
      <c r="V2308" s="19"/>
      <c r="W2308" s="19"/>
      <c r="X2308" s="37" t="s">
        <v>3463</v>
      </c>
    </row>
    <row r="2309" spans="1:37" s="3" customFormat="1" ht="16.5" customHeight="1">
      <c r="A2309" s="38">
        <v>30</v>
      </c>
      <c r="B2309" s="39">
        <v>10749</v>
      </c>
      <c r="C2309" s="38">
        <v>10301929</v>
      </c>
      <c r="D2309" s="40" t="s">
        <v>2401</v>
      </c>
      <c r="E2309" s="38">
        <v>60</v>
      </c>
      <c r="F2309" s="38">
        <v>120</v>
      </c>
      <c r="G2309" s="38" t="s">
        <v>21</v>
      </c>
      <c r="H2309" s="42">
        <v>4176.6000000000004</v>
      </c>
      <c r="I2309" s="2"/>
      <c r="J2309" s="44">
        <v>43067</v>
      </c>
      <c r="K2309" s="42">
        <v>0</v>
      </c>
      <c r="L2309" s="42">
        <v>2149.0500000000002</v>
      </c>
      <c r="M2309" s="44">
        <v>45046</v>
      </c>
      <c r="N2309" s="42">
        <f>H2309-K2309-L2309</f>
        <v>2027.5500000000002</v>
      </c>
      <c r="O2309" s="42">
        <v>0</v>
      </c>
      <c r="P2309" s="45">
        <v>0.13</v>
      </c>
      <c r="Q2309" s="42">
        <v>0</v>
      </c>
      <c r="R2309" s="42">
        <v>0</v>
      </c>
      <c r="S2309" s="42">
        <v>2027.55</v>
      </c>
      <c r="T2309" s="38">
        <v>5000</v>
      </c>
      <c r="U2309" s="14">
        <f>S2309/H2309</f>
        <v>0.48545467605229131</v>
      </c>
      <c r="V2309" s="19"/>
      <c r="W2309" s="19"/>
      <c r="X2309" s="37" t="s">
        <v>3473</v>
      </c>
    </row>
    <row r="2310" spans="1:37" s="3" customFormat="1" ht="16.5" customHeight="1">
      <c r="A2310" s="38">
        <v>33</v>
      </c>
      <c r="B2310" s="39">
        <v>10749</v>
      </c>
      <c r="C2310" s="38">
        <v>10301938</v>
      </c>
      <c r="D2310" s="40" t="s">
        <v>2401</v>
      </c>
      <c r="E2310" s="38">
        <v>20</v>
      </c>
      <c r="F2310" s="38">
        <v>120</v>
      </c>
      <c r="G2310" s="38" t="s">
        <v>21</v>
      </c>
      <c r="H2310" s="42">
        <v>1392.2</v>
      </c>
      <c r="I2310" s="2"/>
      <c r="J2310" s="44">
        <v>43067</v>
      </c>
      <c r="K2310" s="42">
        <v>0</v>
      </c>
      <c r="L2310" s="42">
        <v>716.33</v>
      </c>
      <c r="M2310" s="44">
        <v>45046</v>
      </c>
      <c r="N2310" s="42">
        <f>H2310-K2310-L2310</f>
        <v>675.87</v>
      </c>
      <c r="O2310" s="42">
        <v>0</v>
      </c>
      <c r="P2310" s="45">
        <v>0.13</v>
      </c>
      <c r="Q2310" s="42">
        <v>0</v>
      </c>
      <c r="R2310" s="42">
        <v>0</v>
      </c>
      <c r="S2310" s="42">
        <v>675.87</v>
      </c>
      <c r="T2310" s="38">
        <v>5000</v>
      </c>
      <c r="U2310" s="14">
        <f>S2310/H2310</f>
        <v>0.48546904180433842</v>
      </c>
      <c r="V2310" s="19"/>
      <c r="W2310" s="19"/>
      <c r="X2310" s="37" t="s">
        <v>3473</v>
      </c>
    </row>
    <row r="2311" spans="1:37" s="3" customFormat="1" ht="16.5" customHeight="1">
      <c r="A2311" s="38">
        <v>28</v>
      </c>
      <c r="B2311" s="39">
        <v>10800</v>
      </c>
      <c r="C2311" s="38">
        <v>10314826</v>
      </c>
      <c r="D2311" s="40" t="s">
        <v>3438</v>
      </c>
      <c r="E2311" s="38">
        <v>2</v>
      </c>
      <c r="F2311" s="38">
        <v>120</v>
      </c>
      <c r="G2311" s="38" t="s">
        <v>21</v>
      </c>
      <c r="H2311" s="42">
        <v>303682.73</v>
      </c>
      <c r="I2311" s="2"/>
      <c r="J2311" s="44">
        <v>43131</v>
      </c>
      <c r="K2311" s="42">
        <v>0</v>
      </c>
      <c r="L2311" s="42">
        <v>149057.4</v>
      </c>
      <c r="M2311" s="44">
        <v>45016</v>
      </c>
      <c r="N2311" s="42">
        <f>H2311-K2311-L2311</f>
        <v>154625.32999999999</v>
      </c>
      <c r="O2311" s="42">
        <v>7858.51</v>
      </c>
      <c r="P2311" s="45">
        <v>0.13</v>
      </c>
      <c r="Q2311" s="42">
        <v>904.07999999999993</v>
      </c>
      <c r="R2311" s="42">
        <v>6954.43</v>
      </c>
      <c r="S2311" s="42">
        <f>N2311-R2311</f>
        <v>147670.9</v>
      </c>
      <c r="T2311" s="38">
        <v>2505</v>
      </c>
      <c r="U2311" s="14">
        <f>S2311/H2311</f>
        <v>0.48626703270218891</v>
      </c>
      <c r="V2311" s="19"/>
      <c r="W2311" s="19"/>
      <c r="X2311" s="37" t="s">
        <v>3465</v>
      </c>
    </row>
    <row r="2312" spans="1:37" s="3" customFormat="1" ht="16.5" customHeight="1">
      <c r="A2312" s="38">
        <v>96</v>
      </c>
      <c r="B2312" s="39">
        <v>10800</v>
      </c>
      <c r="C2312" s="38">
        <v>10315617</v>
      </c>
      <c r="D2312" s="40" t="s">
        <v>2658</v>
      </c>
      <c r="E2312" s="38">
        <v>1</v>
      </c>
      <c r="F2312" s="38">
        <v>120</v>
      </c>
      <c r="G2312" s="38" t="s">
        <v>21</v>
      </c>
      <c r="H2312" s="42">
        <v>154882.07999999999</v>
      </c>
      <c r="I2312" s="2"/>
      <c r="J2312" s="44">
        <v>43249</v>
      </c>
      <c r="K2312" s="42">
        <v>0</v>
      </c>
      <c r="L2312" s="42">
        <v>71116.69</v>
      </c>
      <c r="M2312" s="44">
        <v>45016</v>
      </c>
      <c r="N2312" s="42">
        <f>H2312-K2312-L2312</f>
        <v>83765.389999999985</v>
      </c>
      <c r="O2312" s="42">
        <v>9239.36</v>
      </c>
      <c r="P2312" s="45">
        <v>0.13</v>
      </c>
      <c r="Q2312" s="42">
        <v>1062.94</v>
      </c>
      <c r="R2312" s="42">
        <v>8176.42</v>
      </c>
      <c r="S2312" s="42">
        <f>N2312-R2312</f>
        <v>75588.969999999987</v>
      </c>
      <c r="T2312" s="38">
        <v>2505</v>
      </c>
      <c r="U2312" s="14">
        <f>S2312/H2312</f>
        <v>0.48804206400120653</v>
      </c>
      <c r="V2312" s="19"/>
      <c r="W2312" s="19"/>
      <c r="X2312" s="37" t="s">
        <v>3465</v>
      </c>
    </row>
    <row r="2313" spans="1:37" s="3" customFormat="1" ht="16.5" customHeight="1">
      <c r="A2313" s="38">
        <v>412</v>
      </c>
      <c r="B2313" s="39">
        <v>10729</v>
      </c>
      <c r="C2313" s="38">
        <v>10292285</v>
      </c>
      <c r="D2313" s="40" t="s">
        <v>3148</v>
      </c>
      <c r="E2313" s="58">
        <v>2</v>
      </c>
      <c r="F2313" s="38">
        <v>78</v>
      </c>
      <c r="G2313" s="38" t="s">
        <v>21</v>
      </c>
      <c r="H2313" s="42">
        <v>40649.58</v>
      </c>
      <c r="I2313" s="37"/>
      <c r="J2313" s="44">
        <v>43979</v>
      </c>
      <c r="K2313" s="42">
        <v>0</v>
      </c>
      <c r="L2313" s="42">
        <v>20793.79</v>
      </c>
      <c r="M2313" s="44">
        <v>45259</v>
      </c>
      <c r="N2313" s="42">
        <v>19855.79</v>
      </c>
      <c r="O2313" s="42">
        <v>0</v>
      </c>
      <c r="P2313" s="45">
        <f>IF(J2313&lt;DATEVALUE("2009-1-1"),3%,13%)</f>
        <v>0.13</v>
      </c>
      <c r="Q2313" s="42">
        <f>IF(P2313=13%,ROUND(O2313/(1+P2313)*P2313,2),ROUND(O2313/(1+0.03)*0.02,2))</f>
        <v>0</v>
      </c>
      <c r="R2313" s="42">
        <f>O2313-Q2313</f>
        <v>0</v>
      </c>
      <c r="S2313" s="42">
        <f>N2313-R2313</f>
        <v>19855.79</v>
      </c>
      <c r="T2313" s="38">
        <v>5000</v>
      </c>
      <c r="U2313" s="14">
        <f>S2313/H2313</f>
        <v>0.48846236541681365</v>
      </c>
      <c r="V2313" s="19"/>
      <c r="W2313" s="19"/>
      <c r="X2313" s="37" t="s">
        <v>3459</v>
      </c>
    </row>
    <row r="2314" spans="1:37" s="3" customFormat="1" ht="16.5" customHeight="1">
      <c r="A2314" s="38">
        <v>344</v>
      </c>
      <c r="B2314" s="39">
        <v>10729</v>
      </c>
      <c r="C2314" s="38">
        <v>10292278</v>
      </c>
      <c r="D2314" s="40" t="s">
        <v>584</v>
      </c>
      <c r="E2314" s="58">
        <v>60</v>
      </c>
      <c r="F2314" s="38">
        <v>78</v>
      </c>
      <c r="G2314" s="38" t="s">
        <v>21</v>
      </c>
      <c r="H2314" s="42">
        <v>8200</v>
      </c>
      <c r="I2314" s="37"/>
      <c r="J2314" s="44">
        <v>43979</v>
      </c>
      <c r="K2314" s="42">
        <v>0</v>
      </c>
      <c r="L2314" s="42">
        <v>4194.5600000000004</v>
      </c>
      <c r="M2314" s="44">
        <v>45259</v>
      </c>
      <c r="N2314" s="42">
        <v>4005.44</v>
      </c>
      <c r="O2314" s="42">
        <v>0</v>
      </c>
      <c r="P2314" s="45">
        <f>IF(J2314&lt;DATEVALUE("2009-1-1"),3%,13%)</f>
        <v>0.13</v>
      </c>
      <c r="Q2314" s="42">
        <f>IF(P2314=13%,ROUND(O2314/(1+P2314)*P2314,2),ROUND(O2314/(1+0.03)*0.02,2))</f>
        <v>0</v>
      </c>
      <c r="R2314" s="42">
        <f>O2314-Q2314</f>
        <v>0</v>
      </c>
      <c r="S2314" s="42">
        <f>N2314-R2314</f>
        <v>4005.44</v>
      </c>
      <c r="T2314" s="38">
        <v>2101</v>
      </c>
      <c r="U2314" s="14">
        <f>S2314/H2314</f>
        <v>0.48846829268292685</v>
      </c>
      <c r="V2314" s="19"/>
      <c r="W2314" s="19"/>
      <c r="X2314" s="37" t="s">
        <v>3459</v>
      </c>
    </row>
    <row r="2315" spans="1:37" s="3" customFormat="1" ht="16.5" customHeight="1">
      <c r="A2315" s="38">
        <v>296</v>
      </c>
      <c r="B2315" s="39">
        <v>10736</v>
      </c>
      <c r="C2315" s="38">
        <v>10284012</v>
      </c>
      <c r="D2315" s="40" t="s">
        <v>1264</v>
      </c>
      <c r="E2315" s="38">
        <v>1</v>
      </c>
      <c r="F2315" s="38">
        <v>360</v>
      </c>
      <c r="G2315" s="38" t="s">
        <v>727</v>
      </c>
      <c r="H2315" s="42">
        <v>49893.87</v>
      </c>
      <c r="I2315" s="55"/>
      <c r="J2315" s="44">
        <v>40206</v>
      </c>
      <c r="K2315" s="42">
        <v>0</v>
      </c>
      <c r="L2315" s="42">
        <v>21329.47</v>
      </c>
      <c r="M2315" s="44">
        <v>45138</v>
      </c>
      <c r="N2315" s="42">
        <f>H2315-K2315-L2315</f>
        <v>28564.400000000001</v>
      </c>
      <c r="O2315" s="42">
        <v>4500</v>
      </c>
      <c r="P2315" s="45">
        <v>0.13</v>
      </c>
      <c r="Q2315" s="42">
        <v>517.70000000000005</v>
      </c>
      <c r="R2315" s="42">
        <v>3982.3</v>
      </c>
      <c r="S2315" s="42">
        <v>24582.1</v>
      </c>
      <c r="T2315" s="38">
        <v>5000</v>
      </c>
      <c r="U2315" s="14">
        <f>S2315/H2315</f>
        <v>0.49268777907987488</v>
      </c>
      <c r="V2315" s="19"/>
      <c r="W2315" s="19"/>
      <c r="X2315" s="37" t="s">
        <v>3461</v>
      </c>
    </row>
    <row r="2316" spans="1:37" s="3" customFormat="1" ht="16.5" customHeight="1">
      <c r="A2316" s="38">
        <v>333</v>
      </c>
      <c r="B2316" s="39">
        <v>10741</v>
      </c>
      <c r="C2316" s="38">
        <v>10282166</v>
      </c>
      <c r="D2316" s="40" t="s">
        <v>1104</v>
      </c>
      <c r="E2316" s="38">
        <v>2</v>
      </c>
      <c r="F2316" s="38">
        <v>120</v>
      </c>
      <c r="G2316" s="38" t="s">
        <v>21</v>
      </c>
      <c r="H2316" s="42">
        <v>10879.14</v>
      </c>
      <c r="I2316" s="56"/>
      <c r="J2316" s="44">
        <v>43217</v>
      </c>
      <c r="K2316" s="42">
        <v>0</v>
      </c>
      <c r="L2316" s="42">
        <v>5512.18</v>
      </c>
      <c r="M2316" s="44">
        <v>45169</v>
      </c>
      <c r="N2316" s="42">
        <f>H2316-K2316-L2316</f>
        <v>5366.9599999999991</v>
      </c>
      <c r="O2316" s="42">
        <v>0</v>
      </c>
      <c r="P2316" s="45">
        <v>0.13</v>
      </c>
      <c r="Q2316" s="42">
        <v>0</v>
      </c>
      <c r="R2316" s="42">
        <v>0</v>
      </c>
      <c r="S2316" s="42">
        <f>N2316-R2316</f>
        <v>5366.9599999999991</v>
      </c>
      <c r="T2316" s="38">
        <v>5000</v>
      </c>
      <c r="U2316" s="14">
        <f>S2316/H2316</f>
        <v>0.49332575920523125</v>
      </c>
      <c r="V2316" s="19"/>
      <c r="W2316" s="19"/>
      <c r="X2316" s="37" t="s">
        <v>3462</v>
      </c>
    </row>
    <row r="2317" spans="1:37" s="3" customFormat="1" ht="16.5" customHeight="1">
      <c r="A2317" s="38">
        <v>11</v>
      </c>
      <c r="B2317" s="39">
        <v>10873</v>
      </c>
      <c r="C2317" s="38">
        <v>10312858</v>
      </c>
      <c r="D2317" s="40" t="s">
        <v>1594</v>
      </c>
      <c r="E2317" s="38">
        <v>2</v>
      </c>
      <c r="F2317" s="38">
        <v>120</v>
      </c>
      <c r="G2317" s="38" t="s">
        <v>21</v>
      </c>
      <c r="H2317" s="42">
        <v>19853.96</v>
      </c>
      <c r="I2317" s="55"/>
      <c r="J2317" s="44">
        <v>43188</v>
      </c>
      <c r="K2317" s="42">
        <v>0</v>
      </c>
      <c r="L2317" s="42">
        <v>10059.41</v>
      </c>
      <c r="M2317" s="44">
        <v>45138</v>
      </c>
      <c r="N2317" s="42">
        <f>H2317-K2317-L2317</f>
        <v>9794.5499999999993</v>
      </c>
      <c r="O2317" s="42">
        <v>0</v>
      </c>
      <c r="P2317" s="45">
        <v>0.13</v>
      </c>
      <c r="Q2317" s="42">
        <v>0</v>
      </c>
      <c r="R2317" s="42">
        <v>0</v>
      </c>
      <c r="S2317" s="42">
        <f>N2317-R2317</f>
        <v>9794.5499999999993</v>
      </c>
      <c r="T2317" s="38">
        <v>1802</v>
      </c>
      <c r="U2317" s="14">
        <f>S2317/H2317</f>
        <v>0.4933297941569339</v>
      </c>
      <c r="V2317" s="19"/>
      <c r="W2317" s="19"/>
      <c r="X2317" s="37" t="s">
        <v>3480</v>
      </c>
    </row>
    <row r="2318" spans="1:37" s="3" customFormat="1" ht="16.5" customHeight="1">
      <c r="A2318" s="38">
        <v>94</v>
      </c>
      <c r="B2318" s="39">
        <v>10741</v>
      </c>
      <c r="C2318" s="38">
        <v>10281836</v>
      </c>
      <c r="D2318" s="40" t="s">
        <v>2255</v>
      </c>
      <c r="E2318" s="38">
        <v>1</v>
      </c>
      <c r="F2318" s="38">
        <v>120</v>
      </c>
      <c r="G2318" s="38" t="s">
        <v>21</v>
      </c>
      <c r="H2318" s="42">
        <v>84615.38</v>
      </c>
      <c r="I2318" s="2"/>
      <c r="J2318" s="44">
        <v>43126</v>
      </c>
      <c r="K2318" s="42">
        <v>0</v>
      </c>
      <c r="L2318" s="42">
        <v>42871.74</v>
      </c>
      <c r="M2318" s="44">
        <v>45077</v>
      </c>
      <c r="N2318" s="42">
        <f>H2318-K2318-L2318</f>
        <v>41743.640000000007</v>
      </c>
      <c r="O2318" s="42">
        <v>0</v>
      </c>
      <c r="P2318" s="45">
        <v>0.13</v>
      </c>
      <c r="Q2318" s="42">
        <v>0</v>
      </c>
      <c r="R2318" s="42">
        <v>0</v>
      </c>
      <c r="S2318" s="42">
        <f>N2318-R2318</f>
        <v>41743.640000000007</v>
      </c>
      <c r="T2318" s="38">
        <v>2102</v>
      </c>
      <c r="U2318" s="14">
        <f>S2318/H2318</f>
        <v>0.49333395418185211</v>
      </c>
      <c r="V2318" s="19"/>
      <c r="W2318" s="19"/>
      <c r="X2318" s="37" t="s">
        <v>3462</v>
      </c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</row>
    <row r="2319" spans="1:37" s="3" customFormat="1" ht="16.5" customHeight="1">
      <c r="A2319" s="38">
        <v>92</v>
      </c>
      <c r="B2319" s="39">
        <v>10741</v>
      </c>
      <c r="C2319" s="38">
        <v>10281835</v>
      </c>
      <c r="D2319" s="40" t="s">
        <v>2253</v>
      </c>
      <c r="E2319" s="38">
        <v>1</v>
      </c>
      <c r="F2319" s="38">
        <v>120</v>
      </c>
      <c r="G2319" s="38" t="s">
        <v>21</v>
      </c>
      <c r="H2319" s="42">
        <v>55555.56</v>
      </c>
      <c r="I2319" s="2"/>
      <c r="J2319" s="44">
        <v>43126</v>
      </c>
      <c r="K2319" s="42">
        <v>0</v>
      </c>
      <c r="L2319" s="42">
        <v>28147.99</v>
      </c>
      <c r="M2319" s="44">
        <v>45077</v>
      </c>
      <c r="N2319" s="42">
        <f>H2319-K2319-L2319</f>
        <v>27407.569999999996</v>
      </c>
      <c r="O2319" s="42">
        <v>0</v>
      </c>
      <c r="P2319" s="45">
        <v>0.13</v>
      </c>
      <c r="Q2319" s="42">
        <v>0</v>
      </c>
      <c r="R2319" s="42">
        <v>0</v>
      </c>
      <c r="S2319" s="42">
        <f>N2319-R2319</f>
        <v>27407.569999999996</v>
      </c>
      <c r="T2319" s="38">
        <v>2102</v>
      </c>
      <c r="U2319" s="14">
        <f>S2319/H2319</f>
        <v>0.49333622053310233</v>
      </c>
      <c r="V2319" s="19"/>
      <c r="W2319" s="19"/>
      <c r="X2319" s="37" t="s">
        <v>3462</v>
      </c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</row>
    <row r="2320" spans="1:37" s="3" customFormat="1" ht="16.5" customHeight="1">
      <c r="A2320" s="38">
        <v>60</v>
      </c>
      <c r="B2320" s="39">
        <v>10701</v>
      </c>
      <c r="C2320" s="38">
        <v>10275957</v>
      </c>
      <c r="D2320" s="40" t="s">
        <v>44</v>
      </c>
      <c r="E2320" s="38">
        <v>3</v>
      </c>
      <c r="F2320" s="38">
        <v>120</v>
      </c>
      <c r="G2320" s="38" t="s">
        <v>21</v>
      </c>
      <c r="H2320" s="42">
        <v>17948.73</v>
      </c>
      <c r="I2320" s="57"/>
      <c r="J2320" s="44">
        <v>43249</v>
      </c>
      <c r="K2320" s="42">
        <v>0</v>
      </c>
      <c r="L2320" s="42">
        <v>9093.8700000000008</v>
      </c>
      <c r="M2320" s="44">
        <v>45199</v>
      </c>
      <c r="N2320" s="42">
        <v>8854.86</v>
      </c>
      <c r="O2320" s="42">
        <v>0</v>
      </c>
      <c r="P2320" s="45">
        <v>0.13</v>
      </c>
      <c r="Q2320" s="42">
        <v>0</v>
      </c>
      <c r="R2320" s="42">
        <v>0</v>
      </c>
      <c r="S2320" s="42">
        <v>8854.86</v>
      </c>
      <c r="T2320" s="38">
        <v>5000</v>
      </c>
      <c r="U2320" s="14">
        <f>S2320/H2320</f>
        <v>0.49334186875617386</v>
      </c>
      <c r="V2320" s="19"/>
      <c r="W2320" s="19"/>
      <c r="X2320" s="37" t="s">
        <v>3455</v>
      </c>
    </row>
    <row r="2321" spans="1:37" s="3" customFormat="1" ht="16.5" customHeight="1">
      <c r="A2321" s="38">
        <v>544</v>
      </c>
      <c r="B2321" s="39">
        <v>10736</v>
      </c>
      <c r="C2321" s="38">
        <v>10337852</v>
      </c>
      <c r="D2321" s="40" t="s">
        <v>767</v>
      </c>
      <c r="E2321" s="38">
        <v>3</v>
      </c>
      <c r="F2321" s="38">
        <v>46</v>
      </c>
      <c r="G2321" s="38" t="s">
        <v>36</v>
      </c>
      <c r="H2321" s="42">
        <v>4717.8500000000004</v>
      </c>
      <c r="I2321" s="55"/>
      <c r="J2321" s="44">
        <v>44469</v>
      </c>
      <c r="K2321" s="42">
        <v>102.56</v>
      </c>
      <c r="L2321" s="42">
        <v>2153.7800000000002</v>
      </c>
      <c r="M2321" s="44">
        <v>45138</v>
      </c>
      <c r="N2321" s="42">
        <f>H2321-K2321-L2321</f>
        <v>2461.5099999999998</v>
      </c>
      <c r="O2321" s="42">
        <v>150</v>
      </c>
      <c r="P2321" s="45">
        <v>0.13</v>
      </c>
      <c r="Q2321" s="42">
        <v>17.260000000000002</v>
      </c>
      <c r="R2321" s="42">
        <v>132.74</v>
      </c>
      <c r="S2321" s="42">
        <v>2328.77</v>
      </c>
      <c r="T2321" s="38">
        <v>5000</v>
      </c>
      <c r="U2321" s="14">
        <f>S2321/H2321</f>
        <v>0.49360831734794447</v>
      </c>
      <c r="V2321" s="19"/>
      <c r="W2321" s="19"/>
      <c r="X2321" s="37" t="s">
        <v>3461</v>
      </c>
    </row>
    <row r="2322" spans="1:37" s="3" customFormat="1" ht="16.5" customHeight="1">
      <c r="A2322" s="38">
        <v>6</v>
      </c>
      <c r="B2322" s="39">
        <v>10878</v>
      </c>
      <c r="C2322" s="38">
        <v>10331450</v>
      </c>
      <c r="D2322" s="40" t="s">
        <v>2161</v>
      </c>
      <c r="E2322" s="38">
        <v>1</v>
      </c>
      <c r="F2322" s="38">
        <v>48</v>
      </c>
      <c r="G2322" s="38" t="s">
        <v>23</v>
      </c>
      <c r="H2322" s="42">
        <v>1695.25</v>
      </c>
      <c r="I2322" s="2"/>
      <c r="J2322" s="44">
        <v>44377</v>
      </c>
      <c r="K2322" s="42">
        <v>0</v>
      </c>
      <c r="L2322" s="42">
        <v>812.31</v>
      </c>
      <c r="M2322" s="44">
        <v>45077</v>
      </c>
      <c r="N2322" s="42">
        <f>H2322-K2322-L2322</f>
        <v>882.94</v>
      </c>
      <c r="O2322" s="42">
        <v>50</v>
      </c>
      <c r="P2322" s="45">
        <v>0.13</v>
      </c>
      <c r="Q2322" s="42">
        <v>5.75</v>
      </c>
      <c r="R2322" s="42">
        <v>44.25</v>
      </c>
      <c r="S2322" s="42">
        <v>838.69</v>
      </c>
      <c r="T2322" s="38">
        <v>5000</v>
      </c>
      <c r="U2322" s="14">
        <f>S2322/H2322</f>
        <v>0.49472939094528834</v>
      </c>
      <c r="V2322" s="19"/>
      <c r="W2322" s="19"/>
      <c r="X2322" s="37" t="s">
        <v>3475</v>
      </c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</row>
    <row r="2323" spans="1:37" s="3" customFormat="1" ht="16.5" customHeight="1">
      <c r="A2323" s="38">
        <v>94</v>
      </c>
      <c r="B2323" s="39">
        <v>10704</v>
      </c>
      <c r="C2323" s="38">
        <v>10325182</v>
      </c>
      <c r="D2323" s="40" t="s">
        <v>85</v>
      </c>
      <c r="E2323" s="38">
        <v>1</v>
      </c>
      <c r="F2323" s="38">
        <v>60</v>
      </c>
      <c r="G2323" s="38" t="s">
        <v>23</v>
      </c>
      <c r="H2323" s="42">
        <v>2345.13</v>
      </c>
      <c r="I2323" s="57"/>
      <c r="J2323" s="44">
        <v>44286</v>
      </c>
      <c r="K2323" s="42">
        <v>39.08</v>
      </c>
      <c r="L2323" s="42">
        <v>1133.55</v>
      </c>
      <c r="M2323" s="44">
        <v>45199</v>
      </c>
      <c r="N2323" s="42">
        <v>1172.5</v>
      </c>
      <c r="O2323" s="42">
        <v>10</v>
      </c>
      <c r="P2323" s="45">
        <v>0.13</v>
      </c>
      <c r="Q2323" s="42">
        <v>1.1499999999999999</v>
      </c>
      <c r="R2323" s="42">
        <v>8.85</v>
      </c>
      <c r="S2323" s="42">
        <v>1163.6500000000001</v>
      </c>
      <c r="T2323" s="38">
        <v>5000</v>
      </c>
      <c r="U2323" s="14">
        <f>S2323/H2323</f>
        <v>0.49619850498693036</v>
      </c>
      <c r="V2323" s="19"/>
      <c r="W2323" s="19"/>
      <c r="X2323" s="37" t="s">
        <v>3455</v>
      </c>
    </row>
    <row r="2324" spans="1:37" s="3" customFormat="1" ht="16.5" customHeight="1">
      <c r="A2324" s="38">
        <v>295</v>
      </c>
      <c r="B2324" s="39">
        <v>10736</v>
      </c>
      <c r="C2324" s="38">
        <v>10284009</v>
      </c>
      <c r="D2324" s="40" t="s">
        <v>1263</v>
      </c>
      <c r="E2324" s="38">
        <v>1</v>
      </c>
      <c r="F2324" s="38">
        <v>360</v>
      </c>
      <c r="G2324" s="38" t="s">
        <v>727</v>
      </c>
      <c r="H2324" s="42">
        <v>93305.09</v>
      </c>
      <c r="I2324" s="55"/>
      <c r="J2324" s="44">
        <v>39814</v>
      </c>
      <c r="K2324" s="42">
        <v>0</v>
      </c>
      <c r="L2324" s="42">
        <v>42842.52</v>
      </c>
      <c r="M2324" s="44">
        <v>45138</v>
      </c>
      <c r="N2324" s="42">
        <f>H2324-K2324-L2324</f>
        <v>50462.57</v>
      </c>
      <c r="O2324" s="42">
        <v>4500</v>
      </c>
      <c r="P2324" s="45">
        <v>0.13</v>
      </c>
      <c r="Q2324" s="42">
        <v>517.70000000000005</v>
      </c>
      <c r="R2324" s="42">
        <v>3982.3</v>
      </c>
      <c r="S2324" s="42">
        <v>46480.27</v>
      </c>
      <c r="T2324" s="38">
        <v>5000</v>
      </c>
      <c r="U2324" s="14">
        <f>S2324/H2324</f>
        <v>0.49815363770615301</v>
      </c>
      <c r="V2324" s="19"/>
      <c r="W2324" s="19"/>
      <c r="X2324" s="37" t="s">
        <v>3461</v>
      </c>
    </row>
    <row r="2325" spans="1:37" s="3" customFormat="1" ht="16.5" customHeight="1">
      <c r="A2325" s="38">
        <v>380</v>
      </c>
      <c r="B2325" s="39">
        <v>10741</v>
      </c>
      <c r="C2325" s="38">
        <v>10326104</v>
      </c>
      <c r="D2325" s="40" t="s">
        <v>510</v>
      </c>
      <c r="E2325" s="58">
        <v>1</v>
      </c>
      <c r="F2325" s="38">
        <v>60</v>
      </c>
      <c r="G2325" s="38" t="s">
        <v>266</v>
      </c>
      <c r="H2325" s="42">
        <v>13310.11</v>
      </c>
      <c r="I2325" s="57"/>
      <c r="J2325" s="44">
        <v>44286</v>
      </c>
      <c r="K2325" s="42">
        <v>221.84</v>
      </c>
      <c r="L2325" s="42">
        <v>6433.3</v>
      </c>
      <c r="M2325" s="44">
        <v>45199</v>
      </c>
      <c r="N2325" s="42">
        <f>H2325-K2325-L2325</f>
        <v>6654.97</v>
      </c>
      <c r="O2325" s="42">
        <v>0</v>
      </c>
      <c r="P2325" s="45">
        <v>0.13</v>
      </c>
      <c r="Q2325" s="42">
        <v>0</v>
      </c>
      <c r="R2325" s="42">
        <v>0</v>
      </c>
      <c r="S2325" s="42">
        <v>6654.97</v>
      </c>
      <c r="T2325" s="38">
        <v>2506</v>
      </c>
      <c r="U2325" s="14">
        <f>S2325/H2325</f>
        <v>0.49999361387697022</v>
      </c>
      <c r="V2325" s="19"/>
      <c r="W2325" s="19"/>
      <c r="X2325" s="37" t="s">
        <v>3462</v>
      </c>
    </row>
    <row r="2326" spans="1:37" s="3" customFormat="1" ht="16.5" customHeight="1">
      <c r="A2326" s="38">
        <v>49</v>
      </c>
      <c r="B2326" s="39">
        <v>10700</v>
      </c>
      <c r="C2326" s="38">
        <v>10348386</v>
      </c>
      <c r="D2326" s="40" t="s">
        <v>34</v>
      </c>
      <c r="E2326" s="38">
        <v>2</v>
      </c>
      <c r="F2326" s="38">
        <v>36</v>
      </c>
      <c r="G2326" s="38" t="s">
        <v>33</v>
      </c>
      <c r="H2326" s="42">
        <v>4355.13</v>
      </c>
      <c r="I2326" s="57"/>
      <c r="J2326" s="44">
        <v>44651</v>
      </c>
      <c r="K2326" s="42">
        <v>120.98</v>
      </c>
      <c r="L2326" s="42">
        <v>2056.59</v>
      </c>
      <c r="M2326" s="44">
        <v>45199</v>
      </c>
      <c r="N2326" s="42">
        <v>2177.56</v>
      </c>
      <c r="O2326" s="42">
        <v>0</v>
      </c>
      <c r="P2326" s="45">
        <v>0.13</v>
      </c>
      <c r="Q2326" s="42">
        <v>0</v>
      </c>
      <c r="R2326" s="42">
        <v>0</v>
      </c>
      <c r="S2326" s="42">
        <v>2177.56</v>
      </c>
      <c r="T2326" s="38">
        <v>2506</v>
      </c>
      <c r="U2326" s="14">
        <f>S2326/H2326</f>
        <v>0.49999885192864507</v>
      </c>
      <c r="V2326" s="19"/>
      <c r="W2326" s="19"/>
      <c r="X2326" s="37" t="s">
        <v>3455</v>
      </c>
    </row>
    <row r="2327" spans="1:37" s="3" customFormat="1" ht="16.5" customHeight="1">
      <c r="A2327" s="38">
        <v>260</v>
      </c>
      <c r="B2327" s="39">
        <v>10736</v>
      </c>
      <c r="C2327" s="38">
        <v>10344508</v>
      </c>
      <c r="D2327" s="40" t="s">
        <v>1999</v>
      </c>
      <c r="E2327" s="38">
        <v>1</v>
      </c>
      <c r="F2327" s="50">
        <v>36</v>
      </c>
      <c r="G2327" s="51" t="s">
        <v>33</v>
      </c>
      <c r="H2327" s="42">
        <v>56184.06</v>
      </c>
      <c r="I2327" s="49"/>
      <c r="J2327" s="44">
        <v>44561</v>
      </c>
      <c r="K2327" s="42">
        <v>1560.67</v>
      </c>
      <c r="L2327" s="42">
        <v>26531.37</v>
      </c>
      <c r="M2327" s="44">
        <v>45107</v>
      </c>
      <c r="N2327" s="42">
        <f>H2327-K2327-L2327</f>
        <v>28092.02</v>
      </c>
      <c r="O2327" s="42">
        <v>0</v>
      </c>
      <c r="P2327" s="45">
        <v>0.13</v>
      </c>
      <c r="Q2327" s="42">
        <v>0</v>
      </c>
      <c r="R2327" s="42">
        <v>0</v>
      </c>
      <c r="S2327" s="42">
        <f>N2327-R2327</f>
        <v>28092.02</v>
      </c>
      <c r="T2327" s="38">
        <v>2506</v>
      </c>
      <c r="U2327" s="14">
        <f>S2327/H2327</f>
        <v>0.49999982201357468</v>
      </c>
      <c r="V2327" s="19"/>
      <c r="W2327" s="19"/>
      <c r="X2327" s="37" t="s">
        <v>3461</v>
      </c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</row>
    <row r="2328" spans="1:37" s="3" customFormat="1" ht="16.5" customHeight="1">
      <c r="A2328" s="38">
        <v>8</v>
      </c>
      <c r="B2328" s="39">
        <v>10877</v>
      </c>
      <c r="C2328" s="38">
        <v>10340530</v>
      </c>
      <c r="D2328" s="40" t="s">
        <v>2410</v>
      </c>
      <c r="E2328" s="46">
        <v>0.26</v>
      </c>
      <c r="F2328" s="38">
        <v>36</v>
      </c>
      <c r="G2328" s="38" t="s">
        <v>33</v>
      </c>
      <c r="H2328" s="42">
        <v>5222.12</v>
      </c>
      <c r="I2328" s="2"/>
      <c r="J2328" s="44">
        <v>44500</v>
      </c>
      <c r="K2328" s="42">
        <v>145.06</v>
      </c>
      <c r="L2328" s="42">
        <v>2466</v>
      </c>
      <c r="M2328" s="44">
        <v>45046</v>
      </c>
      <c r="N2328" s="42">
        <f>H2328-K2328-L2328</f>
        <v>2611.0599999999995</v>
      </c>
      <c r="O2328" s="42">
        <v>0</v>
      </c>
      <c r="P2328" s="45">
        <v>0.13</v>
      </c>
      <c r="Q2328" s="42">
        <v>0</v>
      </c>
      <c r="R2328" s="42">
        <v>0</v>
      </c>
      <c r="S2328" s="42">
        <f>N2328-R2328</f>
        <v>2611.0599999999995</v>
      </c>
      <c r="T2328" s="38">
        <v>5000</v>
      </c>
      <c r="U2328" s="14">
        <f>S2328/H2328</f>
        <v>0.49999999999999989</v>
      </c>
      <c r="V2328" s="19"/>
      <c r="W2328" s="19"/>
      <c r="X2328" s="37" t="s">
        <v>3462</v>
      </c>
    </row>
    <row r="2329" spans="1:37" s="3" customFormat="1" ht="16.5" customHeight="1">
      <c r="A2329" s="38">
        <v>2</v>
      </c>
      <c r="B2329" s="39">
        <v>10876</v>
      </c>
      <c r="C2329" s="38">
        <v>10322411</v>
      </c>
      <c r="D2329" s="40" t="s">
        <v>229</v>
      </c>
      <c r="E2329" s="38">
        <v>1</v>
      </c>
      <c r="F2329" s="38">
        <v>56</v>
      </c>
      <c r="G2329" s="38" t="s">
        <v>23</v>
      </c>
      <c r="H2329" s="42">
        <v>1744.78</v>
      </c>
      <c r="I2329" s="2"/>
      <c r="J2329" s="44">
        <v>44165</v>
      </c>
      <c r="K2329" s="42">
        <v>31.156839999999999</v>
      </c>
      <c r="L2329" s="42">
        <v>841.23</v>
      </c>
      <c r="M2329" s="44">
        <v>45016</v>
      </c>
      <c r="N2329" s="42">
        <f>H2329-K2329-L2329</f>
        <v>872.39315999999985</v>
      </c>
      <c r="O2329" s="42">
        <v>0</v>
      </c>
      <c r="P2329" s="45">
        <v>0.13</v>
      </c>
      <c r="Q2329" s="42">
        <v>0</v>
      </c>
      <c r="R2329" s="42">
        <v>0</v>
      </c>
      <c r="S2329" s="42">
        <v>872.39</v>
      </c>
      <c r="T2329" s="38">
        <v>5000</v>
      </c>
      <c r="U2329" s="14">
        <f>S2329/H2329</f>
        <v>0.5</v>
      </c>
      <c r="V2329" s="19"/>
      <c r="W2329" s="19"/>
      <c r="X2329" s="37" t="s">
        <v>3476</v>
      </c>
    </row>
    <row r="2330" spans="1:37" s="3" customFormat="1" ht="16.5" customHeight="1">
      <c r="A2330" s="38">
        <v>379</v>
      </c>
      <c r="B2330" s="39">
        <v>10741</v>
      </c>
      <c r="C2330" s="38">
        <v>10326103</v>
      </c>
      <c r="D2330" s="40" t="s">
        <v>509</v>
      </c>
      <c r="E2330" s="58">
        <v>1</v>
      </c>
      <c r="F2330" s="38">
        <v>60</v>
      </c>
      <c r="G2330" s="38" t="s">
        <v>36</v>
      </c>
      <c r="H2330" s="42">
        <v>590122.93999999994</v>
      </c>
      <c r="I2330" s="57"/>
      <c r="J2330" s="44">
        <v>44286</v>
      </c>
      <c r="K2330" s="42">
        <v>9835.3799999999992</v>
      </c>
      <c r="L2330" s="42">
        <v>285226.03999999998</v>
      </c>
      <c r="M2330" s="44">
        <v>45199</v>
      </c>
      <c r="N2330" s="42">
        <f>H2330-K2330-L2330</f>
        <v>295061.51999999996</v>
      </c>
      <c r="O2330" s="42">
        <v>0</v>
      </c>
      <c r="P2330" s="45">
        <v>0.13</v>
      </c>
      <c r="Q2330" s="42">
        <v>0</v>
      </c>
      <c r="R2330" s="42">
        <v>0</v>
      </c>
      <c r="S2330" s="42">
        <v>295061.52</v>
      </c>
      <c r="T2330" s="38">
        <v>5000</v>
      </c>
      <c r="U2330" s="14">
        <f>S2330/H2330</f>
        <v>0.50000008472810775</v>
      </c>
      <c r="V2330" s="19"/>
      <c r="W2330" s="19"/>
      <c r="X2330" s="37" t="s">
        <v>3462</v>
      </c>
    </row>
    <row r="2331" spans="1:37" s="3" customFormat="1" ht="16.5" customHeight="1">
      <c r="A2331" s="38">
        <v>378</v>
      </c>
      <c r="B2331" s="39">
        <v>10741</v>
      </c>
      <c r="C2331" s="38">
        <v>10326099</v>
      </c>
      <c r="D2331" s="40" t="s">
        <v>508</v>
      </c>
      <c r="E2331" s="58">
        <v>1</v>
      </c>
      <c r="F2331" s="38">
        <v>60</v>
      </c>
      <c r="G2331" s="38" t="s">
        <v>266</v>
      </c>
      <c r="H2331" s="42">
        <v>69952.88</v>
      </c>
      <c r="I2331" s="57"/>
      <c r="J2331" s="44">
        <v>44286</v>
      </c>
      <c r="K2331" s="42">
        <v>1165.8800000000001</v>
      </c>
      <c r="L2331" s="42">
        <v>33810.53</v>
      </c>
      <c r="M2331" s="44">
        <v>45199</v>
      </c>
      <c r="N2331" s="42">
        <f>H2331-K2331-L2331</f>
        <v>34976.47</v>
      </c>
      <c r="O2331" s="42">
        <v>0</v>
      </c>
      <c r="P2331" s="45">
        <v>0.13</v>
      </c>
      <c r="Q2331" s="42">
        <v>0</v>
      </c>
      <c r="R2331" s="42">
        <v>0</v>
      </c>
      <c r="S2331" s="42">
        <v>34976.47</v>
      </c>
      <c r="T2331" s="38">
        <v>5000</v>
      </c>
      <c r="U2331" s="14">
        <f>S2331/H2331</f>
        <v>0.50000042886011264</v>
      </c>
      <c r="V2331" s="19"/>
      <c r="W2331" s="19"/>
      <c r="X2331" s="37" t="s">
        <v>3462</v>
      </c>
    </row>
    <row r="2332" spans="1:37" s="3" customFormat="1" ht="16.5" customHeight="1">
      <c r="A2332" s="38">
        <v>276</v>
      </c>
      <c r="B2332" s="39">
        <v>10741</v>
      </c>
      <c r="C2332" s="38">
        <v>10324830</v>
      </c>
      <c r="D2332" s="40" t="s">
        <v>1544</v>
      </c>
      <c r="E2332" s="38">
        <v>2</v>
      </c>
      <c r="F2332" s="38">
        <v>60</v>
      </c>
      <c r="G2332" s="38" t="s">
        <v>36</v>
      </c>
      <c r="H2332" s="42">
        <v>16135.38</v>
      </c>
      <c r="I2332" s="55"/>
      <c r="J2332" s="44">
        <v>44227</v>
      </c>
      <c r="K2332" s="42">
        <v>268.92</v>
      </c>
      <c r="L2332" s="42">
        <v>7798.71</v>
      </c>
      <c r="M2332" s="44">
        <v>45138</v>
      </c>
      <c r="N2332" s="42">
        <f>H2332-K2332-L2332</f>
        <v>8067.7499999999991</v>
      </c>
      <c r="O2332" s="42">
        <v>0</v>
      </c>
      <c r="P2332" s="45">
        <v>0.13</v>
      </c>
      <c r="Q2332" s="42">
        <v>0</v>
      </c>
      <c r="R2332" s="42">
        <v>0</v>
      </c>
      <c r="S2332" s="42">
        <f>N2332-R2332</f>
        <v>8067.7499999999991</v>
      </c>
      <c r="T2332" s="38">
        <v>5000</v>
      </c>
      <c r="U2332" s="14">
        <f>S2332/H2332</f>
        <v>0.50000371853653269</v>
      </c>
      <c r="V2332" s="19"/>
      <c r="W2332" s="19"/>
      <c r="X2332" s="37" t="s">
        <v>3462</v>
      </c>
    </row>
    <row r="2333" spans="1:37" s="3" customFormat="1" ht="16.5" customHeight="1">
      <c r="A2333" s="38">
        <v>84</v>
      </c>
      <c r="B2333" s="39">
        <v>10878</v>
      </c>
      <c r="C2333" s="38">
        <v>10342408</v>
      </c>
      <c r="D2333" s="40" t="s">
        <v>799</v>
      </c>
      <c r="E2333" s="38">
        <v>1</v>
      </c>
      <c r="F2333" s="38">
        <v>44</v>
      </c>
      <c r="G2333" s="38" t="s">
        <v>23</v>
      </c>
      <c r="H2333" s="42">
        <v>2431.02</v>
      </c>
      <c r="I2333" s="57"/>
      <c r="J2333" s="44">
        <v>44530</v>
      </c>
      <c r="K2333" s="42">
        <v>55.25</v>
      </c>
      <c r="L2333" s="42">
        <v>1160.25</v>
      </c>
      <c r="M2333" s="44">
        <v>45199</v>
      </c>
      <c r="N2333" s="42">
        <v>1215.52</v>
      </c>
      <c r="O2333" s="42">
        <v>0</v>
      </c>
      <c r="P2333" s="45">
        <v>0.13</v>
      </c>
      <c r="Q2333" s="42">
        <v>0</v>
      </c>
      <c r="R2333" s="42">
        <v>0</v>
      </c>
      <c r="S2333" s="42">
        <v>1215.52</v>
      </c>
      <c r="T2333" s="38">
        <v>5000</v>
      </c>
      <c r="U2333" s="14">
        <f>S2333/H2333</f>
        <v>0.50000411349968321</v>
      </c>
      <c r="V2333" s="19"/>
      <c r="W2333" s="19"/>
      <c r="X2333" s="37" t="s">
        <v>3475</v>
      </c>
    </row>
    <row r="2334" spans="1:37" s="3" customFormat="1" ht="16.5" customHeight="1">
      <c r="A2334" s="38">
        <v>150</v>
      </c>
      <c r="B2334" s="39">
        <v>10743</v>
      </c>
      <c r="C2334" s="38">
        <v>10324927</v>
      </c>
      <c r="D2334" s="40" t="s">
        <v>956</v>
      </c>
      <c r="E2334" s="38">
        <v>1</v>
      </c>
      <c r="F2334" s="38">
        <v>60</v>
      </c>
      <c r="G2334" s="38" t="s">
        <v>36</v>
      </c>
      <c r="H2334" s="42">
        <v>2577.7800000000002</v>
      </c>
      <c r="I2334" s="56"/>
      <c r="J2334" s="44">
        <v>44255</v>
      </c>
      <c r="K2334" s="42">
        <v>42.96</v>
      </c>
      <c r="L2334" s="42">
        <v>1245.8699999999999</v>
      </c>
      <c r="M2334" s="44">
        <v>45169</v>
      </c>
      <c r="N2334" s="42">
        <f>H2334-K2334-L2334</f>
        <v>1288.9500000000003</v>
      </c>
      <c r="O2334" s="42">
        <v>0</v>
      </c>
      <c r="P2334" s="45">
        <v>0.13</v>
      </c>
      <c r="Q2334" s="42">
        <v>0</v>
      </c>
      <c r="R2334" s="42">
        <v>0</v>
      </c>
      <c r="S2334" s="42">
        <f>N2334-R2334</f>
        <v>1288.9500000000003</v>
      </c>
      <c r="T2334" s="38">
        <v>5000</v>
      </c>
      <c r="U2334" s="14">
        <f>S2334/H2334</f>
        <v>0.50002327584200368</v>
      </c>
      <c r="V2334" s="19"/>
      <c r="W2334" s="19"/>
      <c r="X2334" s="37" t="s">
        <v>3463</v>
      </c>
    </row>
    <row r="2335" spans="1:37" s="3" customFormat="1" ht="16.5" customHeight="1">
      <c r="A2335" s="38">
        <v>335</v>
      </c>
      <c r="B2335" s="39">
        <v>10729</v>
      </c>
      <c r="C2335" s="38">
        <v>10292917</v>
      </c>
      <c r="D2335" s="40" t="s">
        <v>425</v>
      </c>
      <c r="E2335" s="58">
        <v>1</v>
      </c>
      <c r="F2335" s="38">
        <v>120</v>
      </c>
      <c r="G2335" s="38" t="s">
        <v>21</v>
      </c>
      <c r="H2335" s="42">
        <v>97902.05</v>
      </c>
      <c r="I2335" s="37"/>
      <c r="J2335" s="44">
        <v>43343</v>
      </c>
      <c r="K2335" s="42">
        <v>0</v>
      </c>
      <c r="L2335" s="42">
        <v>48828.7</v>
      </c>
      <c r="M2335" s="44">
        <v>45259</v>
      </c>
      <c r="N2335" s="42">
        <v>49073.35</v>
      </c>
      <c r="O2335" s="42">
        <v>0</v>
      </c>
      <c r="P2335" s="45">
        <f>IF(J2335&lt;DATEVALUE("2009-1-1"),3%,13%)</f>
        <v>0.13</v>
      </c>
      <c r="Q2335" s="42">
        <f>IF(P2335=13%,ROUND(O2335/(1+P2335)*P2335,2),ROUND(O2335/(1+0.03)*0.02,2))</f>
        <v>0</v>
      </c>
      <c r="R2335" s="42">
        <f>O2335-Q2335</f>
        <v>0</v>
      </c>
      <c r="S2335" s="42">
        <f>N2335-R2335</f>
        <v>49073.35</v>
      </c>
      <c r="T2335" s="38">
        <v>2001</v>
      </c>
      <c r="U2335" s="14">
        <f>S2335/H2335</f>
        <v>0.50124946311134444</v>
      </c>
      <c r="V2335" s="19"/>
      <c r="W2335" s="19"/>
      <c r="X2335" s="37" t="s">
        <v>3459</v>
      </c>
    </row>
    <row r="2336" spans="1:37" s="3" customFormat="1" ht="16.5" customHeight="1">
      <c r="A2336" s="38">
        <v>864</v>
      </c>
      <c r="B2336" s="39">
        <v>10729</v>
      </c>
      <c r="C2336" s="38">
        <v>10292914</v>
      </c>
      <c r="D2336" s="40" t="s">
        <v>3371</v>
      </c>
      <c r="E2336" s="58">
        <v>1</v>
      </c>
      <c r="F2336" s="38">
        <v>120</v>
      </c>
      <c r="G2336" s="38" t="s">
        <v>262</v>
      </c>
      <c r="H2336" s="42">
        <v>343798.55</v>
      </c>
      <c r="I2336" s="37"/>
      <c r="J2336" s="44">
        <v>43343</v>
      </c>
      <c r="K2336" s="42">
        <v>0</v>
      </c>
      <c r="L2336" s="42">
        <v>171469.6</v>
      </c>
      <c r="M2336" s="44">
        <v>45259</v>
      </c>
      <c r="N2336" s="42">
        <v>172328.95</v>
      </c>
      <c r="O2336" s="42">
        <v>0</v>
      </c>
      <c r="P2336" s="45">
        <f>IF(J2336&lt;DATEVALUE("2009-1-1"),3%,13%)</f>
        <v>0.13</v>
      </c>
      <c r="Q2336" s="42">
        <f>IF(P2336=13%,ROUND(O2336/(1+P2336)*P2336,2),ROUND(O2336/(1+0.03)*0.02,2))</f>
        <v>0</v>
      </c>
      <c r="R2336" s="42">
        <f>O2336-Q2336</f>
        <v>0</v>
      </c>
      <c r="S2336" s="42">
        <f>N2336-R2336</f>
        <v>172328.95</v>
      </c>
      <c r="T2336" s="38">
        <v>5000</v>
      </c>
      <c r="U2336" s="14">
        <f>S2336/H2336</f>
        <v>0.50124978712097545</v>
      </c>
      <c r="V2336" s="19"/>
      <c r="W2336" s="19"/>
      <c r="X2336" s="37" t="s">
        <v>3459</v>
      </c>
    </row>
    <row r="2337" spans="1:37" s="3" customFormat="1" ht="16.5" customHeight="1">
      <c r="A2337" s="38">
        <v>435</v>
      </c>
      <c r="B2337" s="39">
        <v>10729</v>
      </c>
      <c r="C2337" s="38">
        <v>10292916</v>
      </c>
      <c r="D2337" s="40" t="s">
        <v>425</v>
      </c>
      <c r="E2337" s="58">
        <v>1</v>
      </c>
      <c r="F2337" s="38">
        <v>120</v>
      </c>
      <c r="G2337" s="38" t="s">
        <v>21</v>
      </c>
      <c r="H2337" s="42">
        <v>88331.45</v>
      </c>
      <c r="I2337" s="37"/>
      <c r="J2337" s="44">
        <v>43343</v>
      </c>
      <c r="K2337" s="42">
        <v>0</v>
      </c>
      <c r="L2337" s="42">
        <v>44055.27</v>
      </c>
      <c r="M2337" s="44">
        <v>45259</v>
      </c>
      <c r="N2337" s="42">
        <v>44276.18</v>
      </c>
      <c r="O2337" s="42">
        <v>0</v>
      </c>
      <c r="P2337" s="45">
        <f>IF(J2337&lt;DATEVALUE("2009-1-1"),3%,13%)</f>
        <v>0.13</v>
      </c>
      <c r="Q2337" s="42">
        <f>IF(P2337=13%,ROUND(O2337/(1+P2337)*P2337,2),ROUND(O2337/(1+0.03)*0.02,2))</f>
        <v>0</v>
      </c>
      <c r="R2337" s="42">
        <f>O2337-Q2337</f>
        <v>0</v>
      </c>
      <c r="S2337" s="42">
        <f>N2337-R2337</f>
        <v>44276.18</v>
      </c>
      <c r="T2337" s="38">
        <v>5000</v>
      </c>
      <c r="U2337" s="14">
        <f>S2337/H2337</f>
        <v>0.50125046062302836</v>
      </c>
      <c r="V2337" s="19"/>
      <c r="W2337" s="19"/>
      <c r="X2337" s="37" t="s">
        <v>3459</v>
      </c>
    </row>
    <row r="2338" spans="1:37" s="3" customFormat="1" ht="16.5" customHeight="1">
      <c r="A2338" s="38">
        <v>117</v>
      </c>
      <c r="B2338" s="39">
        <v>10755</v>
      </c>
      <c r="C2338" s="38">
        <v>10286650</v>
      </c>
      <c r="D2338" s="40" t="s">
        <v>1911</v>
      </c>
      <c r="E2338" s="58">
        <v>1</v>
      </c>
      <c r="F2338" s="38">
        <v>120</v>
      </c>
      <c r="G2338" s="38" t="s">
        <v>21</v>
      </c>
      <c r="H2338" s="42">
        <v>18555.13</v>
      </c>
      <c r="I2338" s="37"/>
      <c r="J2338" s="44">
        <v>43311</v>
      </c>
      <c r="K2338" s="42">
        <v>0</v>
      </c>
      <c r="L2338" s="42">
        <v>9254.19</v>
      </c>
      <c r="M2338" s="44">
        <v>45219</v>
      </c>
      <c r="N2338" s="42">
        <v>9300.94</v>
      </c>
      <c r="O2338" s="42">
        <v>0</v>
      </c>
      <c r="P2338" s="45">
        <f>IF(J2338&lt;DATEVALUE("2009-1-1"),3%,13%)</f>
        <v>0.13</v>
      </c>
      <c r="Q2338" s="42">
        <f>IF(P2338=13%,ROUND(O2338/(1+P2338)*P2338,2),ROUND(O2338/(1+0.03)*0.02,2))</f>
        <v>0</v>
      </c>
      <c r="R2338" s="42">
        <f>O2338-Q2338</f>
        <v>0</v>
      </c>
      <c r="S2338" s="42">
        <f>N2338-R2338</f>
        <v>9300.94</v>
      </c>
      <c r="T2338" s="38">
        <v>2506</v>
      </c>
      <c r="U2338" s="14">
        <f>S2338/H2338</f>
        <v>0.5012597594304109</v>
      </c>
      <c r="V2338" s="19"/>
      <c r="W2338" s="19"/>
      <c r="X2338" s="37" t="s">
        <v>3464</v>
      </c>
    </row>
    <row r="2339" spans="1:37" s="3" customFormat="1" ht="16.5" customHeight="1">
      <c r="A2339" s="38">
        <v>609</v>
      </c>
      <c r="B2339" s="39">
        <v>10736</v>
      </c>
      <c r="C2339" s="38">
        <v>10284404</v>
      </c>
      <c r="D2339" s="40" t="s">
        <v>1499</v>
      </c>
      <c r="E2339" s="38">
        <v>1</v>
      </c>
      <c r="F2339" s="38">
        <v>120</v>
      </c>
      <c r="G2339" s="38" t="s">
        <v>262</v>
      </c>
      <c r="H2339" s="42">
        <v>128085.47</v>
      </c>
      <c r="I2339" s="55"/>
      <c r="J2339" s="44">
        <v>43343</v>
      </c>
      <c r="K2339" s="42">
        <v>0</v>
      </c>
      <c r="L2339" s="42">
        <v>59826.559999999998</v>
      </c>
      <c r="M2339" s="44">
        <v>45138</v>
      </c>
      <c r="N2339" s="42">
        <f>H2339-K2339-L2339</f>
        <v>68258.91</v>
      </c>
      <c r="O2339" s="42">
        <v>4500</v>
      </c>
      <c r="P2339" s="45">
        <v>0.13</v>
      </c>
      <c r="Q2339" s="42">
        <v>517.70000000000005</v>
      </c>
      <c r="R2339" s="42">
        <v>3982.3</v>
      </c>
      <c r="S2339" s="42">
        <v>64276.61</v>
      </c>
      <c r="T2339" s="38">
        <v>5000</v>
      </c>
      <c r="U2339" s="14">
        <f>S2339/H2339</f>
        <v>0.50182592920180569</v>
      </c>
      <c r="V2339" s="19"/>
      <c r="W2339" s="19"/>
      <c r="X2339" s="37" t="s">
        <v>3461</v>
      </c>
    </row>
    <row r="2340" spans="1:37" s="3" customFormat="1" ht="16.5" customHeight="1">
      <c r="A2340" s="38">
        <v>89</v>
      </c>
      <c r="B2340" s="39">
        <v>10800</v>
      </c>
      <c r="C2340" s="38">
        <v>10315380</v>
      </c>
      <c r="D2340" s="40" t="s">
        <v>2651</v>
      </c>
      <c r="E2340" s="38">
        <v>1</v>
      </c>
      <c r="F2340" s="38">
        <v>120</v>
      </c>
      <c r="G2340" s="38" t="s">
        <v>21</v>
      </c>
      <c r="H2340" s="42">
        <v>197039.82</v>
      </c>
      <c r="I2340" s="2"/>
      <c r="J2340" s="44">
        <v>43311</v>
      </c>
      <c r="K2340" s="42">
        <v>0</v>
      </c>
      <c r="L2340" s="42">
        <v>87354.36</v>
      </c>
      <c r="M2340" s="44">
        <v>45016</v>
      </c>
      <c r="N2340" s="42">
        <f>H2340-K2340-L2340</f>
        <v>109685.46</v>
      </c>
      <c r="O2340" s="42">
        <v>11754.24</v>
      </c>
      <c r="P2340" s="45">
        <v>0.13</v>
      </c>
      <c r="Q2340" s="42">
        <v>1352.26</v>
      </c>
      <c r="R2340" s="42">
        <v>10401.98</v>
      </c>
      <c r="S2340" s="42">
        <f>N2340-R2340</f>
        <v>99283.48000000001</v>
      </c>
      <c r="T2340" s="38">
        <v>2505</v>
      </c>
      <c r="U2340" s="14">
        <f>S2340/H2340</f>
        <v>0.50387520654454521</v>
      </c>
      <c r="V2340" s="19"/>
      <c r="W2340" s="19"/>
      <c r="X2340" s="37" t="s">
        <v>3465</v>
      </c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</row>
    <row r="2341" spans="1:37" s="3" customFormat="1" ht="16.5" customHeight="1">
      <c r="A2341" s="38">
        <v>82</v>
      </c>
      <c r="B2341" s="39">
        <v>10800</v>
      </c>
      <c r="C2341" s="38">
        <v>10315286</v>
      </c>
      <c r="D2341" s="40" t="s">
        <v>2644</v>
      </c>
      <c r="E2341" s="38">
        <v>1</v>
      </c>
      <c r="F2341" s="38">
        <v>120</v>
      </c>
      <c r="G2341" s="38" t="s">
        <v>21</v>
      </c>
      <c r="H2341" s="42">
        <v>166662.47</v>
      </c>
      <c r="I2341" s="2"/>
      <c r="J2341" s="44">
        <v>43311</v>
      </c>
      <c r="K2341" s="42">
        <v>0</v>
      </c>
      <c r="L2341" s="42">
        <v>73886.98</v>
      </c>
      <c r="M2341" s="44">
        <v>45016</v>
      </c>
      <c r="N2341" s="42">
        <f>H2341-K2341-L2341</f>
        <v>92775.49</v>
      </c>
      <c r="O2341" s="42">
        <v>9942.11</v>
      </c>
      <c r="P2341" s="45">
        <v>0.13</v>
      </c>
      <c r="Q2341" s="42">
        <v>1143.79</v>
      </c>
      <c r="R2341" s="42">
        <v>8798.32</v>
      </c>
      <c r="S2341" s="42">
        <f>N2341-R2341</f>
        <v>83977.170000000013</v>
      </c>
      <c r="T2341" s="38">
        <v>2505</v>
      </c>
      <c r="U2341" s="14">
        <f>S2341/H2341</f>
        <v>0.50387570759031719</v>
      </c>
      <c r="V2341" s="19"/>
      <c r="W2341" s="19"/>
      <c r="X2341" s="37" t="s">
        <v>3465</v>
      </c>
    </row>
    <row r="2342" spans="1:37" s="3" customFormat="1" ht="16.5" customHeight="1">
      <c r="A2342" s="38">
        <v>88</v>
      </c>
      <c r="B2342" s="39">
        <v>10800</v>
      </c>
      <c r="C2342" s="38">
        <v>10315379</v>
      </c>
      <c r="D2342" s="40" t="s">
        <v>2650</v>
      </c>
      <c r="E2342" s="38">
        <v>1</v>
      </c>
      <c r="F2342" s="38">
        <v>120</v>
      </c>
      <c r="G2342" s="38" t="s">
        <v>21</v>
      </c>
      <c r="H2342" s="42">
        <v>182161.74</v>
      </c>
      <c r="I2342" s="2"/>
      <c r="J2342" s="44">
        <v>43311</v>
      </c>
      <c r="K2342" s="42">
        <v>0</v>
      </c>
      <c r="L2342" s="42">
        <v>80758.240000000005</v>
      </c>
      <c r="M2342" s="44">
        <v>45016</v>
      </c>
      <c r="N2342" s="42">
        <f>H2342-K2342-L2342</f>
        <v>101403.49999999999</v>
      </c>
      <c r="O2342" s="42">
        <v>10866.7</v>
      </c>
      <c r="P2342" s="45">
        <v>0.13</v>
      </c>
      <c r="Q2342" s="42">
        <v>1250.1500000000001</v>
      </c>
      <c r="R2342" s="42">
        <v>9616.5499999999993</v>
      </c>
      <c r="S2342" s="42">
        <f>N2342-R2342</f>
        <v>91786.949999999983</v>
      </c>
      <c r="T2342" s="38">
        <v>2505</v>
      </c>
      <c r="U2342" s="14">
        <f>S2342/H2342</f>
        <v>0.50387611580785285</v>
      </c>
      <c r="V2342" s="19"/>
      <c r="W2342" s="19"/>
      <c r="X2342" s="37" t="s">
        <v>3465</v>
      </c>
    </row>
    <row r="2343" spans="1:37" s="3" customFormat="1" ht="16.5" customHeight="1">
      <c r="A2343" s="38">
        <v>83</v>
      </c>
      <c r="B2343" s="39">
        <v>10800</v>
      </c>
      <c r="C2343" s="38">
        <v>10315293</v>
      </c>
      <c r="D2343" s="40" t="s">
        <v>2645</v>
      </c>
      <c r="E2343" s="38">
        <v>1</v>
      </c>
      <c r="F2343" s="38">
        <v>120</v>
      </c>
      <c r="G2343" s="38" t="s">
        <v>21</v>
      </c>
      <c r="H2343" s="42">
        <v>167302.54999999999</v>
      </c>
      <c r="I2343" s="2"/>
      <c r="J2343" s="44">
        <v>43311</v>
      </c>
      <c r="K2343" s="42">
        <v>0</v>
      </c>
      <c r="L2343" s="42">
        <v>74170.84</v>
      </c>
      <c r="M2343" s="44">
        <v>45016</v>
      </c>
      <c r="N2343" s="42">
        <f>H2343-K2343-L2343</f>
        <v>93131.709999999992</v>
      </c>
      <c r="O2343" s="42">
        <v>9899.18</v>
      </c>
      <c r="P2343" s="45">
        <v>0.13</v>
      </c>
      <c r="Q2343" s="42">
        <v>1138.8400000000001</v>
      </c>
      <c r="R2343" s="42">
        <v>8760.34</v>
      </c>
      <c r="S2343" s="42">
        <f>N2343-R2343</f>
        <v>84371.37</v>
      </c>
      <c r="T2343" s="38">
        <v>2505</v>
      </c>
      <c r="U2343" s="14">
        <f>S2343/H2343</f>
        <v>0.50430414838267557</v>
      </c>
      <c r="V2343" s="19"/>
      <c r="W2343" s="19"/>
      <c r="X2343" s="37" t="s">
        <v>3465</v>
      </c>
    </row>
    <row r="2344" spans="1:37" s="3" customFormat="1" ht="16.5" customHeight="1">
      <c r="A2344" s="38">
        <v>92</v>
      </c>
      <c r="B2344" s="39">
        <v>10800</v>
      </c>
      <c r="C2344" s="38">
        <v>10315577</v>
      </c>
      <c r="D2344" s="40" t="s">
        <v>2654</v>
      </c>
      <c r="E2344" s="38">
        <v>1</v>
      </c>
      <c r="F2344" s="38">
        <v>120</v>
      </c>
      <c r="G2344" s="38" t="s">
        <v>21</v>
      </c>
      <c r="H2344" s="42">
        <v>155107.06</v>
      </c>
      <c r="I2344" s="2"/>
      <c r="J2344" s="44">
        <v>43216</v>
      </c>
      <c r="K2344" s="42">
        <v>0</v>
      </c>
      <c r="L2344" s="42">
        <v>72447.89</v>
      </c>
      <c r="M2344" s="44">
        <v>45016</v>
      </c>
      <c r="N2344" s="42">
        <f>H2344-K2344-L2344</f>
        <v>82659.17</v>
      </c>
      <c r="O2344" s="42">
        <v>5000</v>
      </c>
      <c r="P2344" s="45">
        <v>0.13</v>
      </c>
      <c r="Q2344" s="42">
        <v>575.22</v>
      </c>
      <c r="R2344" s="42">
        <v>4424.78</v>
      </c>
      <c r="S2344" s="42">
        <f>N2344-R2344</f>
        <v>78234.39</v>
      </c>
      <c r="T2344" s="38">
        <v>2505</v>
      </c>
      <c r="U2344" s="14">
        <f>S2344/H2344</f>
        <v>0.50438961321296405</v>
      </c>
      <c r="V2344" s="19"/>
      <c r="W2344" s="19"/>
      <c r="X2344" s="37" t="s">
        <v>3465</v>
      </c>
    </row>
    <row r="2345" spans="1:37" s="3" customFormat="1" ht="16.5" customHeight="1">
      <c r="A2345" s="38">
        <v>175</v>
      </c>
      <c r="B2345" s="39">
        <v>10800</v>
      </c>
      <c r="C2345" s="38">
        <v>10317199</v>
      </c>
      <c r="D2345" s="40" t="s">
        <v>2737</v>
      </c>
      <c r="E2345" s="38">
        <v>1</v>
      </c>
      <c r="F2345" s="38">
        <v>112</v>
      </c>
      <c r="G2345" s="38" t="s">
        <v>21</v>
      </c>
      <c r="H2345" s="42">
        <v>154260.85999999999</v>
      </c>
      <c r="I2345" s="2"/>
      <c r="J2345" s="44">
        <v>43462</v>
      </c>
      <c r="K2345" s="42">
        <v>0</v>
      </c>
      <c r="L2345" s="42">
        <v>66731.490000000005</v>
      </c>
      <c r="M2345" s="44">
        <v>45016</v>
      </c>
      <c r="N2345" s="42">
        <f>H2345-K2345-L2345</f>
        <v>87529.369999999981</v>
      </c>
      <c r="O2345" s="42">
        <v>10964.14</v>
      </c>
      <c r="P2345" s="45">
        <v>0.13</v>
      </c>
      <c r="Q2345" s="42">
        <v>1261.3599999999999</v>
      </c>
      <c r="R2345" s="42">
        <v>9702.7799999999988</v>
      </c>
      <c r="S2345" s="42">
        <f>N2345-R2345</f>
        <v>77826.589999999982</v>
      </c>
      <c r="T2345" s="38">
        <v>2505</v>
      </c>
      <c r="U2345" s="14">
        <f>S2345/H2345</f>
        <v>0.5045128751389043</v>
      </c>
      <c r="V2345" s="19"/>
      <c r="W2345" s="19"/>
      <c r="X2345" s="37" t="s">
        <v>3465</v>
      </c>
    </row>
    <row r="2346" spans="1:37" s="3" customFormat="1" ht="16.5" customHeight="1">
      <c r="A2346" s="38">
        <v>268</v>
      </c>
      <c r="B2346" s="39">
        <v>10736</v>
      </c>
      <c r="C2346" s="38">
        <v>10319087</v>
      </c>
      <c r="D2346" s="40" t="s">
        <v>1239</v>
      </c>
      <c r="E2346" s="38">
        <v>1</v>
      </c>
      <c r="F2346" s="38">
        <v>360</v>
      </c>
      <c r="G2346" s="38" t="s">
        <v>279</v>
      </c>
      <c r="H2346" s="42">
        <v>75613.210000000006</v>
      </c>
      <c r="I2346" s="55"/>
      <c r="J2346" s="44">
        <v>39814</v>
      </c>
      <c r="K2346" s="42">
        <v>0</v>
      </c>
      <c r="L2346" s="42">
        <v>34718.82</v>
      </c>
      <c r="M2346" s="44">
        <v>45138</v>
      </c>
      <c r="N2346" s="42">
        <f>H2346-K2346-L2346</f>
        <v>40894.390000000007</v>
      </c>
      <c r="O2346" s="42">
        <v>3000</v>
      </c>
      <c r="P2346" s="45">
        <v>0.13</v>
      </c>
      <c r="Q2346" s="42">
        <v>345.13</v>
      </c>
      <c r="R2346" s="42">
        <v>2654.87</v>
      </c>
      <c r="S2346" s="42">
        <v>38239.519999999997</v>
      </c>
      <c r="T2346" s="38">
        <v>1802</v>
      </c>
      <c r="U2346" s="14">
        <f>S2346/H2346</f>
        <v>0.50572538846056125</v>
      </c>
      <c r="V2346" s="19"/>
      <c r="W2346" s="19"/>
      <c r="X2346" s="37" t="s">
        <v>3461</v>
      </c>
    </row>
    <row r="2347" spans="1:37" s="3" customFormat="1" ht="16.5" customHeight="1">
      <c r="A2347" s="38">
        <v>610</v>
      </c>
      <c r="B2347" s="39">
        <v>10736</v>
      </c>
      <c r="C2347" s="38">
        <v>10284405</v>
      </c>
      <c r="D2347" s="40" t="s">
        <v>1245</v>
      </c>
      <c r="E2347" s="38">
        <v>1</v>
      </c>
      <c r="F2347" s="38">
        <v>120</v>
      </c>
      <c r="G2347" s="38" t="s">
        <v>262</v>
      </c>
      <c r="H2347" s="42">
        <v>50710.87</v>
      </c>
      <c r="I2347" s="55"/>
      <c r="J2347" s="44">
        <v>43343</v>
      </c>
      <c r="K2347" s="42">
        <v>0</v>
      </c>
      <c r="L2347" s="42">
        <v>23686.16</v>
      </c>
      <c r="M2347" s="44">
        <v>45138</v>
      </c>
      <c r="N2347" s="42">
        <f>H2347-K2347-L2347</f>
        <v>27024.710000000003</v>
      </c>
      <c r="O2347" s="42">
        <v>1500</v>
      </c>
      <c r="P2347" s="45">
        <v>0.13</v>
      </c>
      <c r="Q2347" s="42">
        <v>172.57</v>
      </c>
      <c r="R2347" s="42">
        <v>1327.43</v>
      </c>
      <c r="S2347" s="42">
        <v>25697.279999999999</v>
      </c>
      <c r="T2347" s="38">
        <v>5000</v>
      </c>
      <c r="U2347" s="14">
        <f>S2347/H2347</f>
        <v>0.50674105965841243</v>
      </c>
      <c r="V2347" s="19"/>
      <c r="W2347" s="19"/>
      <c r="X2347" s="37" t="s">
        <v>3461</v>
      </c>
    </row>
    <row r="2348" spans="1:37" s="3" customFormat="1" ht="16.5" customHeight="1">
      <c r="A2348" s="38">
        <v>53</v>
      </c>
      <c r="B2348" s="39">
        <v>10800</v>
      </c>
      <c r="C2348" s="38">
        <v>10315140</v>
      </c>
      <c r="D2348" s="40" t="s">
        <v>1152</v>
      </c>
      <c r="E2348" s="38">
        <v>3</v>
      </c>
      <c r="F2348" s="38">
        <v>120</v>
      </c>
      <c r="G2348" s="38" t="s">
        <v>21</v>
      </c>
      <c r="H2348" s="42">
        <v>466035.53</v>
      </c>
      <c r="I2348" s="2"/>
      <c r="J2348" s="44">
        <v>43158</v>
      </c>
      <c r="K2348" s="42">
        <v>0</v>
      </c>
      <c r="L2348" s="42">
        <v>225056.21</v>
      </c>
      <c r="M2348" s="44">
        <v>45016</v>
      </c>
      <c r="N2348" s="42">
        <f>H2348-K2348-L2348</f>
        <v>240979.32000000004</v>
      </c>
      <c r="O2348" s="42">
        <v>5000</v>
      </c>
      <c r="P2348" s="45">
        <v>0.13</v>
      </c>
      <c r="Q2348" s="42">
        <v>575.22</v>
      </c>
      <c r="R2348" s="42">
        <v>4424.78</v>
      </c>
      <c r="S2348" s="42">
        <f>N2348-R2348</f>
        <v>236554.54000000004</v>
      </c>
      <c r="T2348" s="38">
        <v>2505</v>
      </c>
      <c r="U2348" s="14">
        <f>S2348/H2348</f>
        <v>0.50758906729707931</v>
      </c>
      <c r="V2348" s="19"/>
      <c r="W2348" s="19"/>
      <c r="X2348" s="37" t="s">
        <v>3465</v>
      </c>
    </row>
    <row r="2349" spans="1:37" s="3" customFormat="1" ht="16.5" customHeight="1">
      <c r="A2349" s="38">
        <v>228</v>
      </c>
      <c r="B2349" s="39">
        <v>10736</v>
      </c>
      <c r="C2349" s="38">
        <v>10324248</v>
      </c>
      <c r="D2349" s="40" t="s">
        <v>1983</v>
      </c>
      <c r="E2349" s="38">
        <v>1</v>
      </c>
      <c r="F2349" s="38">
        <v>59</v>
      </c>
      <c r="G2349" s="38" t="s">
        <v>23</v>
      </c>
      <c r="H2349" s="42">
        <v>4077.89</v>
      </c>
      <c r="I2349" s="49"/>
      <c r="J2349" s="44">
        <v>44227</v>
      </c>
      <c r="K2349" s="42">
        <v>69.12</v>
      </c>
      <c r="L2349" s="42">
        <v>1935.32</v>
      </c>
      <c r="M2349" s="44">
        <v>45107</v>
      </c>
      <c r="N2349" s="42">
        <f>H2349-K2349-L2349</f>
        <v>2073.4499999999998</v>
      </c>
      <c r="O2349" s="42">
        <v>0</v>
      </c>
      <c r="P2349" s="45">
        <v>0.13</v>
      </c>
      <c r="Q2349" s="42">
        <v>0</v>
      </c>
      <c r="R2349" s="42">
        <v>0</v>
      </c>
      <c r="S2349" s="42">
        <f>N2349-R2349</f>
        <v>2073.4499999999998</v>
      </c>
      <c r="T2349" s="38">
        <v>5000</v>
      </c>
      <c r="U2349" s="14">
        <f>S2349/H2349</f>
        <v>0.50846148375753142</v>
      </c>
      <c r="V2349" s="19"/>
      <c r="W2349" s="19"/>
      <c r="X2349" s="37" t="s">
        <v>3461</v>
      </c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</row>
    <row r="2350" spans="1:37" s="3" customFormat="1" ht="16.5" customHeight="1">
      <c r="A2350" s="38">
        <v>56</v>
      </c>
      <c r="B2350" s="39">
        <v>10701</v>
      </c>
      <c r="C2350" s="38">
        <v>10275563</v>
      </c>
      <c r="D2350" s="40" t="s">
        <v>41</v>
      </c>
      <c r="E2350" s="38">
        <v>1</v>
      </c>
      <c r="F2350" s="38">
        <v>120</v>
      </c>
      <c r="G2350" s="38" t="s">
        <v>21</v>
      </c>
      <c r="H2350" s="42">
        <v>8952.99</v>
      </c>
      <c r="I2350" s="57"/>
      <c r="J2350" s="44">
        <v>43311</v>
      </c>
      <c r="K2350" s="42">
        <v>0</v>
      </c>
      <c r="L2350" s="42">
        <v>4394.49</v>
      </c>
      <c r="M2350" s="44">
        <v>45199</v>
      </c>
      <c r="N2350" s="42">
        <v>4558.5</v>
      </c>
      <c r="O2350" s="42">
        <v>0</v>
      </c>
      <c r="P2350" s="45">
        <v>0.13</v>
      </c>
      <c r="Q2350" s="42">
        <v>0</v>
      </c>
      <c r="R2350" s="42">
        <v>0</v>
      </c>
      <c r="S2350" s="42">
        <v>4558.5</v>
      </c>
      <c r="T2350" s="38">
        <v>2506</v>
      </c>
      <c r="U2350" s="14">
        <f>S2350/H2350</f>
        <v>0.50915950983972957</v>
      </c>
      <c r="V2350" s="19"/>
      <c r="W2350" s="19"/>
      <c r="X2350" s="37" t="s">
        <v>3455</v>
      </c>
    </row>
    <row r="2351" spans="1:37" s="3" customFormat="1" ht="16.5" customHeight="1">
      <c r="A2351" s="38">
        <v>117</v>
      </c>
      <c r="B2351" s="39">
        <v>10733</v>
      </c>
      <c r="C2351" s="38">
        <v>10290747</v>
      </c>
      <c r="D2351" s="40" t="s">
        <v>2949</v>
      </c>
      <c r="E2351" s="58">
        <v>1</v>
      </c>
      <c r="F2351" s="38">
        <v>120</v>
      </c>
      <c r="G2351" s="38" t="s">
        <v>21</v>
      </c>
      <c r="H2351" s="42">
        <v>8952.99</v>
      </c>
      <c r="I2351" s="37"/>
      <c r="J2351" s="44">
        <v>43343</v>
      </c>
      <c r="K2351" s="42">
        <v>0</v>
      </c>
      <c r="L2351" s="42">
        <v>4394.49</v>
      </c>
      <c r="M2351" s="44">
        <v>45211</v>
      </c>
      <c r="N2351" s="42">
        <v>4558.5</v>
      </c>
      <c r="O2351" s="42">
        <v>0</v>
      </c>
      <c r="P2351" s="45">
        <f>IF(J2351&lt;DATEVALUE("2009-1-1"),3%,13%)</f>
        <v>0.13</v>
      </c>
      <c r="Q2351" s="42">
        <f>IF(P2351=13%,ROUND(O2351/(1+P2351)*P2351,2),ROUND(O2351/(1+0.03)*0.02,2))</f>
        <v>0</v>
      </c>
      <c r="R2351" s="42">
        <f>O2351-Q2351</f>
        <v>0</v>
      </c>
      <c r="S2351" s="42">
        <f>N2351-R2351</f>
        <v>4558.5</v>
      </c>
      <c r="T2351" s="38">
        <v>2506</v>
      </c>
      <c r="U2351" s="14">
        <f>S2351/H2351</f>
        <v>0.50915950983972957</v>
      </c>
      <c r="V2351" s="19"/>
      <c r="W2351" s="19"/>
      <c r="X2351" s="37" t="s">
        <v>3460</v>
      </c>
    </row>
    <row r="2352" spans="1:37" s="3" customFormat="1" ht="16.5" customHeight="1">
      <c r="A2352" s="38">
        <v>1</v>
      </c>
      <c r="B2352" s="39">
        <v>10873</v>
      </c>
      <c r="C2352" s="38">
        <v>10312859</v>
      </c>
      <c r="D2352" s="40" t="s">
        <v>2268</v>
      </c>
      <c r="E2352" s="38">
        <v>1</v>
      </c>
      <c r="F2352" s="38">
        <v>120</v>
      </c>
      <c r="G2352" s="38" t="s">
        <v>21</v>
      </c>
      <c r="H2352" s="42">
        <v>7332.43</v>
      </c>
      <c r="I2352" s="2"/>
      <c r="J2352" s="44">
        <v>43188</v>
      </c>
      <c r="K2352" s="42">
        <v>0</v>
      </c>
      <c r="L2352" s="42">
        <v>3599.04</v>
      </c>
      <c r="M2352" s="44">
        <v>45077</v>
      </c>
      <c r="N2352" s="42">
        <f>H2352-K2352-L2352</f>
        <v>3733.3900000000003</v>
      </c>
      <c r="O2352" s="42">
        <v>0</v>
      </c>
      <c r="P2352" s="45">
        <v>0.13</v>
      </c>
      <c r="Q2352" s="42">
        <v>0</v>
      </c>
      <c r="R2352" s="42">
        <v>0</v>
      </c>
      <c r="S2352" s="42">
        <f>N2352-R2352</f>
        <v>3733.3900000000003</v>
      </c>
      <c r="T2352" s="38">
        <v>1802</v>
      </c>
      <c r="U2352" s="14">
        <f>S2352/H2352</f>
        <v>0.50916135578518995</v>
      </c>
      <c r="V2352" s="19"/>
      <c r="W2352" s="19"/>
      <c r="X2352" s="37" t="s">
        <v>3480</v>
      </c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</row>
    <row r="2353" spans="1:24" s="3" customFormat="1" ht="16.5" customHeight="1">
      <c r="A2353" s="38">
        <v>644</v>
      </c>
      <c r="B2353" s="39">
        <v>40712</v>
      </c>
      <c r="C2353" s="38">
        <v>10319412</v>
      </c>
      <c r="D2353" s="40" t="s">
        <v>1795</v>
      </c>
      <c r="E2353" s="38">
        <v>1</v>
      </c>
      <c r="F2353" s="38">
        <v>120</v>
      </c>
      <c r="G2353" s="38" t="s">
        <v>75</v>
      </c>
      <c r="H2353" s="42">
        <v>84684</v>
      </c>
      <c r="I2353" s="55"/>
      <c r="J2353" s="44">
        <v>43250</v>
      </c>
      <c r="K2353" s="42">
        <v>0</v>
      </c>
      <c r="L2353" s="42">
        <v>41565.879999999997</v>
      </c>
      <c r="M2353" s="44">
        <v>45138</v>
      </c>
      <c r="N2353" s="42">
        <f>H2353-K2353-L2353</f>
        <v>43118.12</v>
      </c>
      <c r="O2353" s="42">
        <v>0</v>
      </c>
      <c r="P2353" s="45">
        <v>0.13</v>
      </c>
      <c r="Q2353" s="42">
        <v>0</v>
      </c>
      <c r="R2353" s="42">
        <v>0</v>
      </c>
      <c r="S2353" s="42">
        <v>43118.12</v>
      </c>
      <c r="T2353" s="38">
        <v>1802</v>
      </c>
      <c r="U2353" s="14">
        <f>S2353/H2353</f>
        <v>0.50916489537574983</v>
      </c>
      <c r="V2353" s="19"/>
      <c r="W2353" s="19"/>
      <c r="X2353" s="37" t="s">
        <v>3467</v>
      </c>
    </row>
    <row r="2354" spans="1:24" s="3" customFormat="1" ht="16.5" customHeight="1">
      <c r="A2354" s="38">
        <v>24</v>
      </c>
      <c r="B2354" s="39">
        <v>10800</v>
      </c>
      <c r="C2354" s="38">
        <v>10314822</v>
      </c>
      <c r="D2354" s="40" t="s">
        <v>2590</v>
      </c>
      <c r="E2354" s="38">
        <v>1</v>
      </c>
      <c r="F2354" s="38">
        <v>120</v>
      </c>
      <c r="G2354" s="38" t="s">
        <v>21</v>
      </c>
      <c r="H2354" s="42">
        <v>153104.26</v>
      </c>
      <c r="I2354" s="2"/>
      <c r="J2354" s="44">
        <v>43131</v>
      </c>
      <c r="K2354" s="42">
        <v>0</v>
      </c>
      <c r="L2354" s="42">
        <v>75148.84</v>
      </c>
      <c r="M2354" s="44">
        <v>45016</v>
      </c>
      <c r="N2354" s="42">
        <f>H2354-K2354-L2354</f>
        <v>77955.420000000013</v>
      </c>
      <c r="O2354" s="42">
        <v>0</v>
      </c>
      <c r="P2354" s="45">
        <v>0.13</v>
      </c>
      <c r="Q2354" s="42">
        <v>0</v>
      </c>
      <c r="R2354" s="42">
        <v>0</v>
      </c>
      <c r="S2354" s="42">
        <f>N2354-R2354</f>
        <v>77955.420000000013</v>
      </c>
      <c r="T2354" s="38">
        <v>2505</v>
      </c>
      <c r="U2354" s="14">
        <f>S2354/H2354</f>
        <v>0.50916558428877168</v>
      </c>
      <c r="V2354" s="19"/>
      <c r="W2354" s="19"/>
      <c r="X2354" s="37" t="s">
        <v>3465</v>
      </c>
    </row>
    <row r="2355" spans="1:24" s="3" customFormat="1" ht="16.5" customHeight="1">
      <c r="A2355" s="38">
        <v>41</v>
      </c>
      <c r="B2355" s="39">
        <v>10800</v>
      </c>
      <c r="C2355" s="38">
        <v>10315004</v>
      </c>
      <c r="D2355" s="40" t="s">
        <v>2604</v>
      </c>
      <c r="E2355" s="38">
        <v>1</v>
      </c>
      <c r="F2355" s="38">
        <v>120</v>
      </c>
      <c r="G2355" s="38" t="s">
        <v>21</v>
      </c>
      <c r="H2355" s="42">
        <v>149907.4</v>
      </c>
      <c r="I2355" s="2"/>
      <c r="J2355" s="44">
        <v>43131</v>
      </c>
      <c r="K2355" s="42">
        <v>0</v>
      </c>
      <c r="L2355" s="42">
        <v>73579.66</v>
      </c>
      <c r="M2355" s="44">
        <v>45016</v>
      </c>
      <c r="N2355" s="42">
        <f>H2355-K2355-L2355</f>
        <v>76327.739999999991</v>
      </c>
      <c r="O2355" s="42">
        <v>0</v>
      </c>
      <c r="P2355" s="45">
        <v>0.13</v>
      </c>
      <c r="Q2355" s="42">
        <v>0</v>
      </c>
      <c r="R2355" s="42">
        <v>0</v>
      </c>
      <c r="S2355" s="42">
        <f>N2355-R2355</f>
        <v>76327.739999999991</v>
      </c>
      <c r="T2355" s="38">
        <v>2505</v>
      </c>
      <c r="U2355" s="14">
        <f>S2355/H2355</f>
        <v>0.50916592509776026</v>
      </c>
      <c r="V2355" s="19"/>
      <c r="W2355" s="19"/>
      <c r="X2355" s="37" t="s">
        <v>3465</v>
      </c>
    </row>
    <row r="2356" spans="1:24" s="3" customFormat="1" ht="16.5" customHeight="1">
      <c r="A2356" s="38">
        <v>430</v>
      </c>
      <c r="B2356" s="39">
        <v>10741</v>
      </c>
      <c r="C2356" s="38">
        <v>10282054</v>
      </c>
      <c r="D2356" s="40" t="s">
        <v>2953</v>
      </c>
      <c r="E2356" s="58">
        <v>1</v>
      </c>
      <c r="F2356" s="38">
        <v>120</v>
      </c>
      <c r="G2356" s="38" t="s">
        <v>262</v>
      </c>
      <c r="H2356" s="42">
        <v>125485.47</v>
      </c>
      <c r="I2356" s="37"/>
      <c r="J2356" s="44">
        <v>43343</v>
      </c>
      <c r="K2356" s="42">
        <v>0</v>
      </c>
      <c r="L2356" s="42">
        <v>61592.54</v>
      </c>
      <c r="M2356" s="44">
        <v>45213</v>
      </c>
      <c r="N2356" s="42">
        <v>63892.93</v>
      </c>
      <c r="O2356" s="42">
        <v>0</v>
      </c>
      <c r="P2356" s="45">
        <f>IF(J2356&lt;DATEVALUE("2009-1-1"),3%,13%)</f>
        <v>0.13</v>
      </c>
      <c r="Q2356" s="42">
        <f>IF(P2356=13%,ROUND(O2356/(1+P2356)*P2356,2),ROUND(O2356/(1+0.03)*0.02,2))</f>
        <v>0</v>
      </c>
      <c r="R2356" s="42">
        <f>O2356-Q2356</f>
        <v>0</v>
      </c>
      <c r="S2356" s="42">
        <f>N2356-R2356</f>
        <v>63892.93</v>
      </c>
      <c r="T2356" s="38">
        <v>5000</v>
      </c>
      <c r="U2356" s="14">
        <f>S2356/H2356</f>
        <v>0.50916596160495708</v>
      </c>
      <c r="V2356" s="19"/>
      <c r="W2356" s="19"/>
      <c r="X2356" s="37" t="s">
        <v>3462</v>
      </c>
    </row>
    <row r="2357" spans="1:24" s="3" customFormat="1" ht="16.5" customHeight="1">
      <c r="A2357" s="38">
        <v>34</v>
      </c>
      <c r="B2357" s="39">
        <v>10800</v>
      </c>
      <c r="C2357" s="38">
        <v>10314994</v>
      </c>
      <c r="D2357" s="40" t="s">
        <v>2598</v>
      </c>
      <c r="E2357" s="38">
        <v>2</v>
      </c>
      <c r="F2357" s="38">
        <v>120</v>
      </c>
      <c r="G2357" s="38" t="s">
        <v>21</v>
      </c>
      <c r="H2357" s="42">
        <v>315362.15000000002</v>
      </c>
      <c r="I2357" s="2"/>
      <c r="J2357" s="44">
        <v>43131</v>
      </c>
      <c r="K2357" s="42">
        <v>0</v>
      </c>
      <c r="L2357" s="42">
        <v>154790.35999999999</v>
      </c>
      <c r="M2357" s="44">
        <v>45016</v>
      </c>
      <c r="N2357" s="42">
        <f>H2357-K2357-L2357</f>
        <v>160571.79000000004</v>
      </c>
      <c r="O2357" s="42">
        <v>0</v>
      </c>
      <c r="P2357" s="45">
        <v>0.13</v>
      </c>
      <c r="Q2357" s="42">
        <v>0</v>
      </c>
      <c r="R2357" s="42">
        <v>0</v>
      </c>
      <c r="S2357" s="42">
        <f>N2357-R2357</f>
        <v>160571.79000000004</v>
      </c>
      <c r="T2357" s="38">
        <v>2505</v>
      </c>
      <c r="U2357" s="14">
        <f>S2357/H2357</f>
        <v>0.50916633464098349</v>
      </c>
      <c r="V2357" s="19"/>
      <c r="W2357" s="19"/>
      <c r="X2357" s="37" t="s">
        <v>3465</v>
      </c>
    </row>
    <row r="2358" spans="1:24" s="3" customFormat="1" ht="16.5" customHeight="1">
      <c r="A2358" s="38">
        <v>842</v>
      </c>
      <c r="B2358" s="39">
        <v>10729</v>
      </c>
      <c r="C2358" s="38">
        <v>10292922</v>
      </c>
      <c r="D2358" s="40" t="s">
        <v>3360</v>
      </c>
      <c r="E2358" s="58">
        <v>1</v>
      </c>
      <c r="F2358" s="38">
        <v>120</v>
      </c>
      <c r="G2358" s="38" t="s">
        <v>262</v>
      </c>
      <c r="H2358" s="42">
        <v>232197.29</v>
      </c>
      <c r="I2358" s="37"/>
      <c r="J2358" s="44">
        <v>43369</v>
      </c>
      <c r="K2358" s="42">
        <v>0</v>
      </c>
      <c r="L2358" s="42">
        <v>113970.22</v>
      </c>
      <c r="M2358" s="44">
        <v>45259</v>
      </c>
      <c r="N2358" s="42">
        <v>118227.07</v>
      </c>
      <c r="O2358" s="42">
        <v>0</v>
      </c>
      <c r="P2358" s="45">
        <f>IF(J2358&lt;DATEVALUE("2009-1-1"),3%,13%)</f>
        <v>0.13</v>
      </c>
      <c r="Q2358" s="42">
        <f>IF(P2358=13%,ROUND(O2358/(1+P2358)*P2358,2),ROUND(O2358/(1+0.03)*0.02,2))</f>
        <v>0</v>
      </c>
      <c r="R2358" s="42">
        <f>O2358-Q2358</f>
        <v>0</v>
      </c>
      <c r="S2358" s="42">
        <f>N2358-R2358</f>
        <v>118227.07</v>
      </c>
      <c r="T2358" s="38">
        <v>2506</v>
      </c>
      <c r="U2358" s="14">
        <f>S2358/H2358</f>
        <v>0.50916645065065147</v>
      </c>
      <c r="V2358" s="19"/>
      <c r="W2358" s="19"/>
      <c r="X2358" s="37" t="s">
        <v>3459</v>
      </c>
    </row>
    <row r="2359" spans="1:24" s="3" customFormat="1" ht="16.5" customHeight="1">
      <c r="A2359" s="38">
        <v>57</v>
      </c>
      <c r="B2359" s="39">
        <v>10701</v>
      </c>
      <c r="C2359" s="38">
        <v>10275564</v>
      </c>
      <c r="D2359" s="40" t="s">
        <v>42</v>
      </c>
      <c r="E2359" s="38">
        <v>3</v>
      </c>
      <c r="F2359" s="38">
        <v>120</v>
      </c>
      <c r="G2359" s="38" t="s">
        <v>21</v>
      </c>
      <c r="H2359" s="42">
        <v>42243.06</v>
      </c>
      <c r="I2359" s="57"/>
      <c r="J2359" s="44">
        <v>43311</v>
      </c>
      <c r="K2359" s="42">
        <v>0</v>
      </c>
      <c r="L2359" s="42">
        <v>20734.310000000001</v>
      </c>
      <c r="M2359" s="44">
        <v>45199</v>
      </c>
      <c r="N2359" s="42">
        <v>21508.75</v>
      </c>
      <c r="O2359" s="42">
        <v>0</v>
      </c>
      <c r="P2359" s="45">
        <v>0.13</v>
      </c>
      <c r="Q2359" s="42">
        <v>0</v>
      </c>
      <c r="R2359" s="42">
        <v>0</v>
      </c>
      <c r="S2359" s="42">
        <v>21508.75</v>
      </c>
      <c r="T2359" s="38">
        <v>2506</v>
      </c>
      <c r="U2359" s="14">
        <f>S2359/H2359</f>
        <v>0.50916647610282018</v>
      </c>
      <c r="V2359" s="19"/>
      <c r="W2359" s="19"/>
      <c r="X2359" s="37" t="s">
        <v>3455</v>
      </c>
    </row>
    <row r="2360" spans="1:24" s="3" customFormat="1" ht="16.5" customHeight="1">
      <c r="A2360" s="38">
        <v>32</v>
      </c>
      <c r="B2360" s="39">
        <v>10800</v>
      </c>
      <c r="C2360" s="38">
        <v>10314987</v>
      </c>
      <c r="D2360" s="40" t="s">
        <v>2596</v>
      </c>
      <c r="E2360" s="38">
        <v>1</v>
      </c>
      <c r="F2360" s="38">
        <v>120</v>
      </c>
      <c r="G2360" s="38" t="s">
        <v>21</v>
      </c>
      <c r="H2360" s="42">
        <v>170797.79</v>
      </c>
      <c r="I2360" s="2"/>
      <c r="J2360" s="44">
        <v>43131</v>
      </c>
      <c r="K2360" s="42">
        <v>0</v>
      </c>
      <c r="L2360" s="42">
        <v>83833.279999999999</v>
      </c>
      <c r="M2360" s="44">
        <v>45016</v>
      </c>
      <c r="N2360" s="42">
        <f>H2360-K2360-L2360</f>
        <v>86964.510000000009</v>
      </c>
      <c r="O2360" s="42">
        <v>0</v>
      </c>
      <c r="P2360" s="45">
        <v>0.13</v>
      </c>
      <c r="Q2360" s="42">
        <v>0</v>
      </c>
      <c r="R2360" s="42">
        <v>0</v>
      </c>
      <c r="S2360" s="42">
        <f>N2360-R2360</f>
        <v>86964.510000000009</v>
      </c>
      <c r="T2360" s="38">
        <v>2505</v>
      </c>
      <c r="U2360" s="14">
        <f>S2360/H2360</f>
        <v>0.50916648277474785</v>
      </c>
      <c r="V2360" s="19"/>
      <c r="W2360" s="19"/>
      <c r="X2360" s="37" t="s">
        <v>3465</v>
      </c>
    </row>
    <row r="2361" spans="1:24" s="3" customFormat="1" ht="16.5" customHeight="1">
      <c r="A2361" s="38">
        <v>36</v>
      </c>
      <c r="B2361" s="39">
        <v>10800</v>
      </c>
      <c r="C2361" s="38">
        <v>10314996</v>
      </c>
      <c r="D2361" s="40" t="s">
        <v>2600</v>
      </c>
      <c r="E2361" s="38">
        <v>3</v>
      </c>
      <c r="F2361" s="38">
        <v>120</v>
      </c>
      <c r="G2361" s="38" t="s">
        <v>21</v>
      </c>
      <c r="H2361" s="42">
        <v>454653.19</v>
      </c>
      <c r="I2361" s="2"/>
      <c r="J2361" s="44">
        <v>43131</v>
      </c>
      <c r="K2361" s="42">
        <v>0</v>
      </c>
      <c r="L2361" s="42">
        <v>223159.02</v>
      </c>
      <c r="M2361" s="44">
        <v>45016</v>
      </c>
      <c r="N2361" s="42">
        <f>H2361-K2361-L2361</f>
        <v>231494.17</v>
      </c>
      <c r="O2361" s="42">
        <v>0</v>
      </c>
      <c r="P2361" s="45">
        <v>0.13</v>
      </c>
      <c r="Q2361" s="42">
        <v>0</v>
      </c>
      <c r="R2361" s="42">
        <v>0</v>
      </c>
      <c r="S2361" s="42">
        <f>N2361-R2361</f>
        <v>231494.17</v>
      </c>
      <c r="T2361" s="38">
        <v>2505</v>
      </c>
      <c r="U2361" s="14">
        <f>S2361/H2361</f>
        <v>0.50916649237630995</v>
      </c>
      <c r="V2361" s="19"/>
      <c r="W2361" s="19"/>
      <c r="X2361" s="37" t="s">
        <v>3465</v>
      </c>
    </row>
    <row r="2362" spans="1:24" s="3" customFormat="1" ht="16.5" customHeight="1">
      <c r="A2362" s="38">
        <v>27</v>
      </c>
      <c r="B2362" s="39">
        <v>10800</v>
      </c>
      <c r="C2362" s="38">
        <v>10314825</v>
      </c>
      <c r="D2362" s="40" t="s">
        <v>2593</v>
      </c>
      <c r="E2362" s="38">
        <v>4</v>
      </c>
      <c r="F2362" s="38">
        <v>120</v>
      </c>
      <c r="G2362" s="38" t="s">
        <v>21</v>
      </c>
      <c r="H2362" s="42">
        <v>709428.71</v>
      </c>
      <c r="I2362" s="2"/>
      <c r="J2362" s="44">
        <v>43131</v>
      </c>
      <c r="K2362" s="42">
        <v>0</v>
      </c>
      <c r="L2362" s="42">
        <v>348211.3</v>
      </c>
      <c r="M2362" s="44">
        <v>45016</v>
      </c>
      <c r="N2362" s="42">
        <f>H2362-K2362-L2362</f>
        <v>361217.41</v>
      </c>
      <c r="O2362" s="42">
        <v>0</v>
      </c>
      <c r="P2362" s="45">
        <v>0.13</v>
      </c>
      <c r="Q2362" s="42">
        <v>0</v>
      </c>
      <c r="R2362" s="42">
        <v>0</v>
      </c>
      <c r="S2362" s="42">
        <f>N2362-R2362</f>
        <v>361217.41</v>
      </c>
      <c r="T2362" s="38">
        <v>2505</v>
      </c>
      <c r="U2362" s="14">
        <f>S2362/H2362</f>
        <v>0.50916660815714665</v>
      </c>
      <c r="V2362" s="19"/>
      <c r="W2362" s="19"/>
      <c r="X2362" s="37" t="s">
        <v>3465</v>
      </c>
    </row>
    <row r="2363" spans="1:24" s="3" customFormat="1" ht="16.5" customHeight="1">
      <c r="A2363" s="38">
        <v>38</v>
      </c>
      <c r="B2363" s="39">
        <v>10800</v>
      </c>
      <c r="C2363" s="38">
        <v>10315001</v>
      </c>
      <c r="D2363" s="40" t="s">
        <v>2601</v>
      </c>
      <c r="E2363" s="38">
        <v>1</v>
      </c>
      <c r="F2363" s="38">
        <v>120</v>
      </c>
      <c r="G2363" s="38" t="s">
        <v>21</v>
      </c>
      <c r="H2363" s="42">
        <v>157750.69</v>
      </c>
      <c r="I2363" s="2"/>
      <c r="J2363" s="44">
        <v>43131</v>
      </c>
      <c r="K2363" s="42">
        <v>0</v>
      </c>
      <c r="L2363" s="42">
        <v>77429.3</v>
      </c>
      <c r="M2363" s="44">
        <v>45016</v>
      </c>
      <c r="N2363" s="42">
        <f>H2363-K2363-L2363</f>
        <v>80321.39</v>
      </c>
      <c r="O2363" s="42">
        <v>0</v>
      </c>
      <c r="P2363" s="45">
        <v>0.13</v>
      </c>
      <c r="Q2363" s="42">
        <v>0</v>
      </c>
      <c r="R2363" s="42">
        <v>0</v>
      </c>
      <c r="S2363" s="42">
        <f>N2363-R2363</f>
        <v>80321.39</v>
      </c>
      <c r="T2363" s="38">
        <v>2505</v>
      </c>
      <c r="U2363" s="14">
        <f>S2363/H2363</f>
        <v>0.50916664770214315</v>
      </c>
      <c r="V2363" s="19"/>
      <c r="W2363" s="19"/>
      <c r="X2363" s="37" t="s">
        <v>3465</v>
      </c>
    </row>
    <row r="2364" spans="1:24" s="3" customFormat="1" ht="16.5" customHeight="1">
      <c r="A2364" s="38">
        <v>22</v>
      </c>
      <c r="B2364" s="39">
        <v>10873</v>
      </c>
      <c r="C2364" s="38">
        <v>10312863</v>
      </c>
      <c r="D2364" s="40" t="s">
        <v>1177</v>
      </c>
      <c r="E2364" s="38">
        <v>1</v>
      </c>
      <c r="F2364" s="38">
        <v>120</v>
      </c>
      <c r="G2364" s="38" t="s">
        <v>279</v>
      </c>
      <c r="H2364" s="42">
        <v>51000</v>
      </c>
      <c r="I2364" s="56"/>
      <c r="J2364" s="44">
        <v>43279</v>
      </c>
      <c r="K2364" s="42">
        <v>0</v>
      </c>
      <c r="L2364" s="42">
        <v>25032.5</v>
      </c>
      <c r="M2364" s="44">
        <v>45169</v>
      </c>
      <c r="N2364" s="42">
        <f>H2364-K2364-L2364</f>
        <v>25967.5</v>
      </c>
      <c r="O2364" s="42">
        <v>0</v>
      </c>
      <c r="P2364" s="45">
        <v>0.13</v>
      </c>
      <c r="Q2364" s="42">
        <v>0</v>
      </c>
      <c r="R2364" s="42">
        <v>0</v>
      </c>
      <c r="S2364" s="42">
        <f>N2364-R2364</f>
        <v>25967.5</v>
      </c>
      <c r="T2364" s="38">
        <v>1802</v>
      </c>
      <c r="U2364" s="14">
        <f>S2364/H2364</f>
        <v>0.50916666666666666</v>
      </c>
      <c r="V2364" s="19"/>
      <c r="W2364" s="19"/>
      <c r="X2364" s="37" t="s">
        <v>3480</v>
      </c>
    </row>
    <row r="2365" spans="1:24" s="3" customFormat="1" ht="16.5" customHeight="1">
      <c r="A2365" s="38">
        <v>26</v>
      </c>
      <c r="B2365" s="39">
        <v>10800</v>
      </c>
      <c r="C2365" s="38">
        <v>10314824</v>
      </c>
      <c r="D2365" s="40" t="s">
        <v>2592</v>
      </c>
      <c r="E2365" s="38">
        <v>2</v>
      </c>
      <c r="F2365" s="38">
        <v>120</v>
      </c>
      <c r="G2365" s="38" t="s">
        <v>21</v>
      </c>
      <c r="H2365" s="42">
        <v>414171.79</v>
      </c>
      <c r="I2365" s="2"/>
      <c r="J2365" s="44">
        <v>43131</v>
      </c>
      <c r="K2365" s="42">
        <v>0</v>
      </c>
      <c r="L2365" s="42">
        <v>203289.32</v>
      </c>
      <c r="M2365" s="44">
        <v>45016</v>
      </c>
      <c r="N2365" s="42">
        <f>H2365-K2365-L2365</f>
        <v>210882.46999999997</v>
      </c>
      <c r="O2365" s="42">
        <v>0</v>
      </c>
      <c r="P2365" s="45">
        <v>0.13</v>
      </c>
      <c r="Q2365" s="42">
        <v>0</v>
      </c>
      <c r="R2365" s="42">
        <v>0</v>
      </c>
      <c r="S2365" s="42">
        <f>N2365-R2365</f>
        <v>210882.46999999997</v>
      </c>
      <c r="T2365" s="38">
        <v>2505</v>
      </c>
      <c r="U2365" s="14">
        <f>S2365/H2365</f>
        <v>0.50916666729040139</v>
      </c>
      <c r="V2365" s="19"/>
      <c r="W2365" s="19"/>
      <c r="X2365" s="37" t="s">
        <v>3465</v>
      </c>
    </row>
    <row r="2366" spans="1:24" s="3" customFormat="1" ht="16.5" customHeight="1">
      <c r="A2366" s="38">
        <v>42</v>
      </c>
      <c r="B2366" s="39">
        <v>10800</v>
      </c>
      <c r="C2366" s="38">
        <v>10315006</v>
      </c>
      <c r="D2366" s="40" t="s">
        <v>2605</v>
      </c>
      <c r="E2366" s="38">
        <v>1</v>
      </c>
      <c r="F2366" s="38">
        <v>120</v>
      </c>
      <c r="G2366" s="38" t="s">
        <v>21</v>
      </c>
      <c r="H2366" s="42">
        <v>177401.66</v>
      </c>
      <c r="I2366" s="2"/>
      <c r="J2366" s="44">
        <v>43131</v>
      </c>
      <c r="K2366" s="42">
        <v>0</v>
      </c>
      <c r="L2366" s="42">
        <v>87074.64</v>
      </c>
      <c r="M2366" s="44">
        <v>45016</v>
      </c>
      <c r="N2366" s="42">
        <f>H2366-K2366-L2366</f>
        <v>90327.02</v>
      </c>
      <c r="O2366" s="42">
        <v>0</v>
      </c>
      <c r="P2366" s="45">
        <v>0.13</v>
      </c>
      <c r="Q2366" s="42">
        <v>0</v>
      </c>
      <c r="R2366" s="42">
        <v>0</v>
      </c>
      <c r="S2366" s="42">
        <f>N2366-R2366</f>
        <v>90327.02</v>
      </c>
      <c r="T2366" s="38">
        <v>2505</v>
      </c>
      <c r="U2366" s="14">
        <f>S2366/H2366</f>
        <v>0.50916671241971467</v>
      </c>
      <c r="V2366" s="19"/>
      <c r="W2366" s="19"/>
      <c r="X2366" s="37" t="s">
        <v>3465</v>
      </c>
    </row>
    <row r="2367" spans="1:24" s="3" customFormat="1" ht="16.5" customHeight="1">
      <c r="A2367" s="38">
        <v>37</v>
      </c>
      <c r="B2367" s="39">
        <v>10800</v>
      </c>
      <c r="C2367" s="38">
        <v>10314997</v>
      </c>
      <c r="D2367" s="40" t="s">
        <v>2089</v>
      </c>
      <c r="E2367" s="38">
        <v>1</v>
      </c>
      <c r="F2367" s="38">
        <v>120</v>
      </c>
      <c r="G2367" s="38" t="s">
        <v>21</v>
      </c>
      <c r="H2367" s="42">
        <v>159634.10999999999</v>
      </c>
      <c r="I2367" s="2"/>
      <c r="J2367" s="44">
        <v>43131</v>
      </c>
      <c r="K2367" s="42">
        <v>0</v>
      </c>
      <c r="L2367" s="42">
        <v>78353.73</v>
      </c>
      <c r="M2367" s="44">
        <v>45016</v>
      </c>
      <c r="N2367" s="42">
        <f>H2367-K2367-L2367</f>
        <v>81280.37999999999</v>
      </c>
      <c r="O2367" s="42">
        <v>0</v>
      </c>
      <c r="P2367" s="45">
        <v>0.13</v>
      </c>
      <c r="Q2367" s="42">
        <v>0</v>
      </c>
      <c r="R2367" s="42">
        <v>0</v>
      </c>
      <c r="S2367" s="42">
        <f>N2367-R2367</f>
        <v>81280.37999999999</v>
      </c>
      <c r="T2367" s="38">
        <v>2505</v>
      </c>
      <c r="U2367" s="14">
        <f>S2367/H2367</f>
        <v>0.50916674387447647</v>
      </c>
      <c r="V2367" s="19"/>
      <c r="W2367" s="19"/>
      <c r="X2367" s="37" t="s">
        <v>3465</v>
      </c>
    </row>
    <row r="2368" spans="1:24" s="3" customFormat="1" ht="16.5" customHeight="1">
      <c r="A2368" s="38">
        <v>31</v>
      </c>
      <c r="B2368" s="39">
        <v>10800</v>
      </c>
      <c r="C2368" s="38">
        <v>10314986</v>
      </c>
      <c r="D2368" s="40" t="s">
        <v>1198</v>
      </c>
      <c r="E2368" s="38">
        <v>1</v>
      </c>
      <c r="F2368" s="38">
        <v>120</v>
      </c>
      <c r="G2368" s="38" t="s">
        <v>21</v>
      </c>
      <c r="H2368" s="42">
        <v>147108.66</v>
      </c>
      <c r="I2368" s="2"/>
      <c r="J2368" s="44">
        <v>43131</v>
      </c>
      <c r="K2368" s="42">
        <v>0</v>
      </c>
      <c r="L2368" s="42">
        <v>72205.820000000007</v>
      </c>
      <c r="M2368" s="44">
        <v>45016</v>
      </c>
      <c r="N2368" s="42">
        <f>H2368-K2368-L2368</f>
        <v>74902.84</v>
      </c>
      <c r="O2368" s="42">
        <v>0</v>
      </c>
      <c r="P2368" s="45">
        <v>0.13</v>
      </c>
      <c r="Q2368" s="42">
        <v>0</v>
      </c>
      <c r="R2368" s="42">
        <v>0</v>
      </c>
      <c r="S2368" s="42">
        <f>N2368-R2368</f>
        <v>74902.84</v>
      </c>
      <c r="T2368" s="38">
        <v>2505</v>
      </c>
      <c r="U2368" s="14">
        <f>S2368/H2368</f>
        <v>0.50916676149453055</v>
      </c>
      <c r="V2368" s="19"/>
      <c r="W2368" s="19"/>
      <c r="X2368" s="37" t="s">
        <v>3465</v>
      </c>
    </row>
    <row r="2369" spans="1:24" s="3" customFormat="1" ht="16.5" customHeight="1">
      <c r="A2369" s="38">
        <v>40</v>
      </c>
      <c r="B2369" s="39">
        <v>10800</v>
      </c>
      <c r="C2369" s="38">
        <v>10315003</v>
      </c>
      <c r="D2369" s="40" t="s">
        <v>2603</v>
      </c>
      <c r="E2369" s="38">
        <v>1</v>
      </c>
      <c r="F2369" s="38">
        <v>120</v>
      </c>
      <c r="G2369" s="38" t="s">
        <v>21</v>
      </c>
      <c r="H2369" s="42">
        <v>154435.70000000001</v>
      </c>
      <c r="I2369" s="2"/>
      <c r="J2369" s="44">
        <v>43131</v>
      </c>
      <c r="K2369" s="42">
        <v>0</v>
      </c>
      <c r="L2369" s="42">
        <v>75802.149999999994</v>
      </c>
      <c r="M2369" s="44">
        <v>45016</v>
      </c>
      <c r="N2369" s="42">
        <f>H2369-K2369-L2369</f>
        <v>78633.550000000017</v>
      </c>
      <c r="O2369" s="42">
        <v>0</v>
      </c>
      <c r="P2369" s="45">
        <v>0.13</v>
      </c>
      <c r="Q2369" s="42">
        <v>0</v>
      </c>
      <c r="R2369" s="42">
        <v>0</v>
      </c>
      <c r="S2369" s="42">
        <f>N2369-R2369</f>
        <v>78633.550000000017</v>
      </c>
      <c r="T2369" s="38">
        <v>2505</v>
      </c>
      <c r="U2369" s="14">
        <f>S2369/H2369</f>
        <v>0.5091669218969449</v>
      </c>
      <c r="V2369" s="19"/>
      <c r="W2369" s="19"/>
      <c r="X2369" s="37" t="s">
        <v>3465</v>
      </c>
    </row>
    <row r="2370" spans="1:24" s="3" customFormat="1" ht="16.5" customHeight="1">
      <c r="A2370" s="38">
        <v>22</v>
      </c>
      <c r="B2370" s="39">
        <v>10800</v>
      </c>
      <c r="C2370" s="38">
        <v>10314820</v>
      </c>
      <c r="D2370" s="40" t="s">
        <v>2588</v>
      </c>
      <c r="E2370" s="38">
        <v>2</v>
      </c>
      <c r="F2370" s="38">
        <v>120</v>
      </c>
      <c r="G2370" s="38" t="s">
        <v>21</v>
      </c>
      <c r="H2370" s="42">
        <v>292361.96999999997</v>
      </c>
      <c r="I2370" s="2"/>
      <c r="J2370" s="44">
        <v>43131</v>
      </c>
      <c r="K2370" s="42">
        <v>0</v>
      </c>
      <c r="L2370" s="42">
        <v>143500.9</v>
      </c>
      <c r="M2370" s="44">
        <v>45016</v>
      </c>
      <c r="N2370" s="42">
        <f>H2370-K2370-L2370</f>
        <v>148861.06999999998</v>
      </c>
      <c r="O2370" s="42">
        <v>0</v>
      </c>
      <c r="P2370" s="45">
        <v>0.13</v>
      </c>
      <c r="Q2370" s="42">
        <v>0</v>
      </c>
      <c r="R2370" s="42">
        <v>0</v>
      </c>
      <c r="S2370" s="42">
        <f>N2370-R2370</f>
        <v>148861.06999999998</v>
      </c>
      <c r="T2370" s="38">
        <v>2505</v>
      </c>
      <c r="U2370" s="14">
        <f>S2370/H2370</f>
        <v>0.50916700964903194</v>
      </c>
      <c r="V2370" s="19"/>
      <c r="W2370" s="19"/>
      <c r="X2370" s="37" t="s">
        <v>3465</v>
      </c>
    </row>
    <row r="2371" spans="1:24" s="3" customFormat="1" ht="16.5" customHeight="1">
      <c r="A2371" s="38">
        <v>21</v>
      </c>
      <c r="B2371" s="39">
        <v>10800</v>
      </c>
      <c r="C2371" s="38">
        <v>10314818</v>
      </c>
      <c r="D2371" s="40" t="s">
        <v>2587</v>
      </c>
      <c r="E2371" s="38">
        <v>1</v>
      </c>
      <c r="F2371" s="38">
        <v>120</v>
      </c>
      <c r="G2371" s="38" t="s">
        <v>21</v>
      </c>
      <c r="H2371" s="42">
        <v>159996.82</v>
      </c>
      <c r="I2371" s="2"/>
      <c r="J2371" s="44">
        <v>43131</v>
      </c>
      <c r="K2371" s="42">
        <v>0</v>
      </c>
      <c r="L2371" s="42">
        <v>78531.7</v>
      </c>
      <c r="M2371" s="44">
        <v>45016</v>
      </c>
      <c r="N2371" s="42">
        <f>H2371-K2371-L2371</f>
        <v>81465.12000000001</v>
      </c>
      <c r="O2371" s="42">
        <v>0</v>
      </c>
      <c r="P2371" s="45">
        <v>0.13</v>
      </c>
      <c r="Q2371" s="42">
        <v>0</v>
      </c>
      <c r="R2371" s="42">
        <v>0</v>
      </c>
      <c r="S2371" s="42">
        <f>N2371-R2371</f>
        <v>81465.12000000001</v>
      </c>
      <c r="T2371" s="38">
        <v>2505</v>
      </c>
      <c r="U2371" s="14">
        <f>S2371/H2371</f>
        <v>0.50916711969650397</v>
      </c>
      <c r="V2371" s="19"/>
      <c r="W2371" s="19"/>
      <c r="X2371" s="37" t="s">
        <v>3465</v>
      </c>
    </row>
    <row r="2372" spans="1:24" s="3" customFormat="1" ht="16.5" customHeight="1">
      <c r="A2372" s="38">
        <v>35</v>
      </c>
      <c r="B2372" s="39">
        <v>10800</v>
      </c>
      <c r="C2372" s="38">
        <v>10314995</v>
      </c>
      <c r="D2372" s="40" t="s">
        <v>2599</v>
      </c>
      <c r="E2372" s="38">
        <v>1</v>
      </c>
      <c r="F2372" s="38">
        <v>120</v>
      </c>
      <c r="G2372" s="38" t="s">
        <v>21</v>
      </c>
      <c r="H2372" s="42">
        <v>147548.39000000001</v>
      </c>
      <c r="I2372" s="2"/>
      <c r="J2372" s="44">
        <v>43131</v>
      </c>
      <c r="K2372" s="42">
        <v>0</v>
      </c>
      <c r="L2372" s="42">
        <v>72421.600000000006</v>
      </c>
      <c r="M2372" s="44">
        <v>45016</v>
      </c>
      <c r="N2372" s="42">
        <f>H2372-K2372-L2372</f>
        <v>75126.790000000008</v>
      </c>
      <c r="O2372" s="42">
        <v>0</v>
      </c>
      <c r="P2372" s="45">
        <v>0.13</v>
      </c>
      <c r="Q2372" s="42">
        <v>0</v>
      </c>
      <c r="R2372" s="42">
        <v>0</v>
      </c>
      <c r="S2372" s="42">
        <f>N2372-R2372</f>
        <v>75126.790000000008</v>
      </c>
      <c r="T2372" s="38">
        <v>2505</v>
      </c>
      <c r="U2372" s="14">
        <f>S2372/H2372</f>
        <v>0.5091671281536857</v>
      </c>
      <c r="V2372" s="19"/>
      <c r="W2372" s="19"/>
      <c r="X2372" s="37" t="s">
        <v>3465</v>
      </c>
    </row>
    <row r="2373" spans="1:24" s="3" customFormat="1" ht="16.5" customHeight="1">
      <c r="A2373" s="38">
        <v>39</v>
      </c>
      <c r="B2373" s="39">
        <v>10800</v>
      </c>
      <c r="C2373" s="38">
        <v>10315002</v>
      </c>
      <c r="D2373" s="40" t="s">
        <v>2602</v>
      </c>
      <c r="E2373" s="38">
        <v>1</v>
      </c>
      <c r="F2373" s="38">
        <v>120</v>
      </c>
      <c r="G2373" s="38" t="s">
        <v>21</v>
      </c>
      <c r="H2373" s="42">
        <v>163216.70000000001</v>
      </c>
      <c r="I2373" s="2"/>
      <c r="J2373" s="44">
        <v>43131</v>
      </c>
      <c r="K2373" s="42">
        <v>0</v>
      </c>
      <c r="L2373" s="42">
        <v>80112.100000000006</v>
      </c>
      <c r="M2373" s="44">
        <v>45016</v>
      </c>
      <c r="N2373" s="42">
        <f>H2373-K2373-L2373</f>
        <v>83104.600000000006</v>
      </c>
      <c r="O2373" s="42">
        <v>0</v>
      </c>
      <c r="P2373" s="45">
        <v>0.13</v>
      </c>
      <c r="Q2373" s="42">
        <v>0</v>
      </c>
      <c r="R2373" s="42">
        <v>0</v>
      </c>
      <c r="S2373" s="42">
        <f>N2373-R2373</f>
        <v>83104.600000000006</v>
      </c>
      <c r="T2373" s="38">
        <v>2505</v>
      </c>
      <c r="U2373" s="14">
        <f>S2373/H2373</f>
        <v>0.50916726045802907</v>
      </c>
      <c r="V2373" s="19"/>
      <c r="W2373" s="19"/>
      <c r="X2373" s="37" t="s">
        <v>3465</v>
      </c>
    </row>
    <row r="2374" spans="1:24" s="3" customFormat="1" ht="16.5" customHeight="1">
      <c r="A2374" s="38">
        <v>360</v>
      </c>
      <c r="B2374" s="39">
        <v>10741</v>
      </c>
      <c r="C2374" s="38">
        <v>10282050</v>
      </c>
      <c r="D2374" s="40" t="s">
        <v>496</v>
      </c>
      <c r="E2374" s="58">
        <v>1</v>
      </c>
      <c r="F2374" s="38">
        <v>120</v>
      </c>
      <c r="G2374" s="38" t="s">
        <v>262</v>
      </c>
      <c r="H2374" s="42">
        <v>58332.75</v>
      </c>
      <c r="I2374" s="57"/>
      <c r="J2374" s="44">
        <v>43311</v>
      </c>
      <c r="K2374" s="42">
        <v>0</v>
      </c>
      <c r="L2374" s="42">
        <v>28631.62</v>
      </c>
      <c r="M2374" s="44">
        <v>45199</v>
      </c>
      <c r="N2374" s="42">
        <f>H2374-K2374-L2374</f>
        <v>29701.13</v>
      </c>
      <c r="O2374" s="42">
        <v>0</v>
      </c>
      <c r="P2374" s="45">
        <v>0.13</v>
      </c>
      <c r="Q2374" s="42">
        <v>0</v>
      </c>
      <c r="R2374" s="42">
        <v>0</v>
      </c>
      <c r="S2374" s="42">
        <v>29701.13</v>
      </c>
      <c r="T2374" s="38">
        <v>2506</v>
      </c>
      <c r="U2374" s="14">
        <f>S2374/H2374</f>
        <v>0.50916732024463107</v>
      </c>
      <c r="V2374" s="19"/>
      <c r="W2374" s="19"/>
      <c r="X2374" s="37" t="s">
        <v>3462</v>
      </c>
    </row>
    <row r="2375" spans="1:24" s="3" customFormat="1" ht="16.5" customHeight="1">
      <c r="A2375" s="38">
        <v>29</v>
      </c>
      <c r="B2375" s="39">
        <v>10800</v>
      </c>
      <c r="C2375" s="38">
        <v>10314831</v>
      </c>
      <c r="D2375" s="40" t="s">
        <v>2594</v>
      </c>
      <c r="E2375" s="38">
        <v>1</v>
      </c>
      <c r="F2375" s="38">
        <v>120</v>
      </c>
      <c r="G2375" s="38" t="s">
        <v>21</v>
      </c>
      <c r="H2375" s="42">
        <v>152737.59</v>
      </c>
      <c r="I2375" s="2"/>
      <c r="J2375" s="44">
        <v>43131</v>
      </c>
      <c r="K2375" s="42">
        <v>0</v>
      </c>
      <c r="L2375" s="42">
        <v>74968.600000000006</v>
      </c>
      <c r="M2375" s="44">
        <v>45016</v>
      </c>
      <c r="N2375" s="42">
        <f>H2375-K2375-L2375</f>
        <v>77768.989999999991</v>
      </c>
      <c r="O2375" s="42">
        <v>0</v>
      </c>
      <c r="P2375" s="45">
        <v>0.13</v>
      </c>
      <c r="Q2375" s="42">
        <v>0</v>
      </c>
      <c r="R2375" s="42">
        <v>0</v>
      </c>
      <c r="S2375" s="42">
        <f>N2375-R2375</f>
        <v>77768.989999999991</v>
      </c>
      <c r="T2375" s="38">
        <v>2505</v>
      </c>
      <c r="U2375" s="14">
        <f>S2375/H2375</f>
        <v>0.50916732416689303</v>
      </c>
      <c r="V2375" s="19"/>
      <c r="W2375" s="19"/>
      <c r="X2375" s="37" t="s">
        <v>3465</v>
      </c>
    </row>
    <row r="2376" spans="1:24" s="3" customFormat="1" ht="16.5" customHeight="1">
      <c r="A2376" s="38">
        <v>33</v>
      </c>
      <c r="B2376" s="39">
        <v>10800</v>
      </c>
      <c r="C2376" s="38">
        <v>10314991</v>
      </c>
      <c r="D2376" s="40" t="s">
        <v>2597</v>
      </c>
      <c r="E2376" s="38">
        <v>1</v>
      </c>
      <c r="F2376" s="38">
        <v>120</v>
      </c>
      <c r="G2376" s="38" t="s">
        <v>21</v>
      </c>
      <c r="H2376" s="42">
        <v>165682.57</v>
      </c>
      <c r="I2376" s="2"/>
      <c r="J2376" s="44">
        <v>43131</v>
      </c>
      <c r="K2376" s="42">
        <v>0</v>
      </c>
      <c r="L2376" s="42">
        <v>81322.38</v>
      </c>
      <c r="M2376" s="44">
        <v>45016</v>
      </c>
      <c r="N2376" s="42">
        <f>H2376-K2376-L2376</f>
        <v>84360.19</v>
      </c>
      <c r="O2376" s="42">
        <v>0</v>
      </c>
      <c r="P2376" s="45">
        <v>0.13</v>
      </c>
      <c r="Q2376" s="42">
        <v>0</v>
      </c>
      <c r="R2376" s="42">
        <v>0</v>
      </c>
      <c r="S2376" s="42">
        <f>N2376-R2376</f>
        <v>84360.19</v>
      </c>
      <c r="T2376" s="38">
        <v>2505</v>
      </c>
      <c r="U2376" s="14">
        <f>S2376/H2376</f>
        <v>0.50916756059493762</v>
      </c>
      <c r="V2376" s="19"/>
      <c r="W2376" s="19"/>
      <c r="X2376" s="37" t="s">
        <v>3465</v>
      </c>
    </row>
    <row r="2377" spans="1:24" s="3" customFormat="1" ht="16.5" customHeight="1">
      <c r="A2377" s="38">
        <v>382</v>
      </c>
      <c r="B2377" s="39">
        <v>10729</v>
      </c>
      <c r="C2377" s="38">
        <v>10292919</v>
      </c>
      <c r="D2377" s="40" t="s">
        <v>3133</v>
      </c>
      <c r="E2377" s="58">
        <v>3</v>
      </c>
      <c r="F2377" s="38">
        <v>120</v>
      </c>
      <c r="G2377" s="38" t="s">
        <v>21</v>
      </c>
      <c r="H2377" s="42">
        <v>42243.06</v>
      </c>
      <c r="I2377" s="37"/>
      <c r="J2377" s="44">
        <v>43369</v>
      </c>
      <c r="K2377" s="42">
        <v>0</v>
      </c>
      <c r="L2377" s="42">
        <v>20734.150000000001</v>
      </c>
      <c r="M2377" s="44">
        <v>45259</v>
      </c>
      <c r="N2377" s="42">
        <v>21508.91</v>
      </c>
      <c r="O2377" s="42">
        <v>0</v>
      </c>
      <c r="P2377" s="45">
        <f>IF(J2377&lt;DATEVALUE("2009-1-1"),3%,13%)</f>
        <v>0.13</v>
      </c>
      <c r="Q2377" s="42">
        <f>IF(P2377=13%,ROUND(O2377/(1+P2377)*P2377,2),ROUND(O2377/(1+0.03)*0.02,2))</f>
        <v>0</v>
      </c>
      <c r="R2377" s="42">
        <f>O2377-Q2377</f>
        <v>0</v>
      </c>
      <c r="S2377" s="42">
        <f>N2377-R2377</f>
        <v>21508.91</v>
      </c>
      <c r="T2377" s="38">
        <v>2506</v>
      </c>
      <c r="U2377" s="14">
        <f>S2377/H2377</f>
        <v>0.50917026370722196</v>
      </c>
      <c r="V2377" s="19"/>
      <c r="W2377" s="19"/>
      <c r="X2377" s="37" t="s">
        <v>3459</v>
      </c>
    </row>
    <row r="2378" spans="1:24" s="3" customFormat="1" ht="16.5" customHeight="1">
      <c r="A2378" s="38">
        <v>201</v>
      </c>
      <c r="B2378" s="39">
        <v>10731</v>
      </c>
      <c r="C2378" s="38">
        <v>10288712</v>
      </c>
      <c r="D2378" s="40" t="s">
        <v>379</v>
      </c>
      <c r="E2378" s="58">
        <v>16</v>
      </c>
      <c r="F2378" s="38">
        <v>120</v>
      </c>
      <c r="G2378" s="38" t="s">
        <v>21</v>
      </c>
      <c r="H2378" s="42">
        <v>22208</v>
      </c>
      <c r="I2378" s="57"/>
      <c r="J2378" s="44">
        <v>43311</v>
      </c>
      <c r="K2378" s="42">
        <v>0</v>
      </c>
      <c r="L2378" s="42">
        <v>10900.32</v>
      </c>
      <c r="M2378" s="44">
        <v>45199</v>
      </c>
      <c r="N2378" s="42">
        <f>H2378-K2378-L2378</f>
        <v>11307.68</v>
      </c>
      <c r="O2378" s="42">
        <v>0</v>
      </c>
      <c r="P2378" s="45">
        <v>0.13</v>
      </c>
      <c r="Q2378" s="42">
        <v>0</v>
      </c>
      <c r="R2378" s="42">
        <v>0</v>
      </c>
      <c r="S2378" s="42">
        <f>N2378-R2378</f>
        <v>11307.68</v>
      </c>
      <c r="T2378" s="38">
        <v>2506</v>
      </c>
      <c r="U2378" s="14">
        <f>S2378/H2378</f>
        <v>0.50917146974063399</v>
      </c>
      <c r="V2378" s="19"/>
      <c r="W2378" s="19"/>
      <c r="X2378" s="37" t="s">
        <v>3459</v>
      </c>
    </row>
    <row r="2379" spans="1:24" s="3" customFormat="1" ht="16.5" customHeight="1">
      <c r="A2379" s="38">
        <v>7</v>
      </c>
      <c r="B2379" s="39">
        <v>10753</v>
      </c>
      <c r="C2379" s="38">
        <v>10285908</v>
      </c>
      <c r="D2379" s="40" t="s">
        <v>2450</v>
      </c>
      <c r="E2379" s="38">
        <v>1</v>
      </c>
      <c r="F2379" s="38">
        <v>120</v>
      </c>
      <c r="G2379" s="38" t="s">
        <v>21</v>
      </c>
      <c r="H2379" s="42">
        <v>18555.13</v>
      </c>
      <c r="I2379" s="2"/>
      <c r="J2379" s="44">
        <v>43126</v>
      </c>
      <c r="K2379" s="42">
        <v>0</v>
      </c>
      <c r="L2379" s="42">
        <v>9107.33</v>
      </c>
      <c r="M2379" s="44">
        <v>45016</v>
      </c>
      <c r="N2379" s="42">
        <f>H2379-K2379-L2379</f>
        <v>9447.8000000000011</v>
      </c>
      <c r="O2379" s="42">
        <v>0</v>
      </c>
      <c r="P2379" s="45">
        <v>0.13</v>
      </c>
      <c r="Q2379" s="42">
        <v>0</v>
      </c>
      <c r="R2379" s="42">
        <v>0</v>
      </c>
      <c r="S2379" s="42">
        <v>9447.7999999999993</v>
      </c>
      <c r="T2379" s="38">
        <v>2506</v>
      </c>
      <c r="U2379" s="14">
        <f>S2379/H2379</f>
        <v>0.50917455172774317</v>
      </c>
      <c r="V2379" s="19"/>
      <c r="W2379" s="19"/>
      <c r="X2379" s="37" t="s">
        <v>3479</v>
      </c>
    </row>
    <row r="2380" spans="1:24" s="3" customFormat="1" ht="16.5" customHeight="1">
      <c r="A2380" s="38">
        <v>436</v>
      </c>
      <c r="B2380" s="39">
        <v>10729</v>
      </c>
      <c r="C2380" s="38">
        <v>10292925</v>
      </c>
      <c r="D2380" s="40" t="s">
        <v>3161</v>
      </c>
      <c r="E2380" s="58">
        <v>1</v>
      </c>
      <c r="F2380" s="38">
        <v>120</v>
      </c>
      <c r="G2380" s="38" t="s">
        <v>21</v>
      </c>
      <c r="H2380" s="42">
        <v>5811.97</v>
      </c>
      <c r="I2380" s="37"/>
      <c r="J2380" s="44">
        <v>43369</v>
      </c>
      <c r="K2380" s="42">
        <v>0</v>
      </c>
      <c r="L2380" s="42">
        <v>2852.64</v>
      </c>
      <c r="M2380" s="44">
        <v>45259</v>
      </c>
      <c r="N2380" s="42">
        <v>2959.33</v>
      </c>
      <c r="O2380" s="42">
        <v>0</v>
      </c>
      <c r="P2380" s="45">
        <f>IF(J2380&lt;DATEVALUE("2009-1-1"),3%,13%)</f>
        <v>0.13</v>
      </c>
      <c r="Q2380" s="42">
        <f>IF(P2380=13%,ROUND(O2380/(1+P2380)*P2380,2),ROUND(O2380/(1+0.03)*0.02,2))</f>
        <v>0</v>
      </c>
      <c r="R2380" s="42">
        <f>O2380-Q2380</f>
        <v>0</v>
      </c>
      <c r="S2380" s="42">
        <f>N2380-R2380</f>
        <v>2959.33</v>
      </c>
      <c r="T2380" s="38">
        <v>5000</v>
      </c>
      <c r="U2380" s="14">
        <f>S2380/H2380</f>
        <v>0.509178471327278</v>
      </c>
      <c r="V2380" s="19"/>
      <c r="W2380" s="19"/>
      <c r="X2380" s="37" t="s">
        <v>3459</v>
      </c>
    </row>
    <row r="2381" spans="1:24" s="3" customFormat="1" ht="16.5" customHeight="1">
      <c r="A2381" s="38">
        <v>58</v>
      </c>
      <c r="B2381" s="39">
        <v>10730</v>
      </c>
      <c r="C2381" s="38">
        <v>10323969</v>
      </c>
      <c r="D2381" s="40" t="s">
        <v>2069</v>
      </c>
      <c r="E2381" s="38">
        <v>1</v>
      </c>
      <c r="F2381" s="38">
        <v>60</v>
      </c>
      <c r="G2381" s="38" t="s">
        <v>36</v>
      </c>
      <c r="H2381" s="42">
        <v>4420.1099999999997</v>
      </c>
      <c r="I2381" s="2"/>
      <c r="J2381" s="44">
        <v>44196</v>
      </c>
      <c r="K2381" s="42">
        <v>73.67</v>
      </c>
      <c r="L2381" s="42">
        <v>1989.07</v>
      </c>
      <c r="M2381" s="44">
        <v>45046</v>
      </c>
      <c r="N2381" s="42">
        <f>H2381-K2381-L2381</f>
        <v>2357.37</v>
      </c>
      <c r="O2381" s="42">
        <v>120</v>
      </c>
      <c r="P2381" s="45">
        <v>0.13</v>
      </c>
      <c r="Q2381" s="42">
        <v>13.81</v>
      </c>
      <c r="R2381" s="42">
        <v>106.19</v>
      </c>
      <c r="S2381" s="42">
        <v>2251.1799999999998</v>
      </c>
      <c r="T2381" s="38">
        <v>5000</v>
      </c>
      <c r="U2381" s="14">
        <f>S2381/H2381</f>
        <v>0.50930406709335285</v>
      </c>
      <c r="V2381" s="19"/>
      <c r="W2381" s="19"/>
      <c r="X2381" s="37" t="s">
        <v>3459</v>
      </c>
    </row>
    <row r="2382" spans="1:24" s="3" customFormat="1" ht="16.5" customHeight="1">
      <c r="A2382" s="38">
        <v>584</v>
      </c>
      <c r="B2382" s="39">
        <v>10736</v>
      </c>
      <c r="C2382" s="38">
        <v>10284182</v>
      </c>
      <c r="D2382" s="40" t="s">
        <v>1485</v>
      </c>
      <c r="E2382" s="38">
        <v>1</v>
      </c>
      <c r="F2382" s="38">
        <v>120</v>
      </c>
      <c r="G2382" s="38" t="s">
        <v>262</v>
      </c>
      <c r="H2382" s="42">
        <v>68797.16</v>
      </c>
      <c r="I2382" s="55"/>
      <c r="J2382" s="44">
        <v>43279</v>
      </c>
      <c r="K2382" s="42">
        <v>0</v>
      </c>
      <c r="L2382" s="42">
        <v>33223.160000000003</v>
      </c>
      <c r="M2382" s="44">
        <v>45138</v>
      </c>
      <c r="N2382" s="42">
        <f>H2382-K2382-L2382</f>
        <v>35574</v>
      </c>
      <c r="O2382" s="42">
        <v>500</v>
      </c>
      <c r="P2382" s="45">
        <v>0.13</v>
      </c>
      <c r="Q2382" s="42">
        <v>57.52</v>
      </c>
      <c r="R2382" s="42">
        <v>442.48</v>
      </c>
      <c r="S2382" s="42">
        <v>35131.519999999997</v>
      </c>
      <c r="T2382" s="38">
        <v>5000</v>
      </c>
      <c r="U2382" s="14">
        <f>S2382/H2382</f>
        <v>0.51065363744666192</v>
      </c>
      <c r="V2382" s="19"/>
      <c r="W2382" s="19"/>
      <c r="X2382" s="37" t="s">
        <v>3461</v>
      </c>
    </row>
    <row r="2383" spans="1:24" s="3" customFormat="1" ht="16.5" customHeight="1">
      <c r="A2383" s="38">
        <v>382</v>
      </c>
      <c r="B2383" s="39">
        <v>10736</v>
      </c>
      <c r="C2383" s="38">
        <v>10284181</v>
      </c>
      <c r="D2383" s="40" t="s">
        <v>1335</v>
      </c>
      <c r="E2383" s="38">
        <v>1</v>
      </c>
      <c r="F2383" s="38">
        <v>120</v>
      </c>
      <c r="G2383" s="38" t="s">
        <v>21</v>
      </c>
      <c r="H2383" s="42">
        <v>14700.85</v>
      </c>
      <c r="I2383" s="55"/>
      <c r="J2383" s="44">
        <v>43279</v>
      </c>
      <c r="K2383" s="42">
        <v>0</v>
      </c>
      <c r="L2383" s="42">
        <v>7099.23</v>
      </c>
      <c r="M2383" s="44">
        <v>45138</v>
      </c>
      <c r="N2383" s="42">
        <f>H2383-K2383-L2383</f>
        <v>7601.6200000000008</v>
      </c>
      <c r="O2383" s="42">
        <v>100</v>
      </c>
      <c r="P2383" s="45">
        <v>0.13</v>
      </c>
      <c r="Q2383" s="42">
        <v>11.5</v>
      </c>
      <c r="R2383" s="42">
        <v>88.5</v>
      </c>
      <c r="S2383" s="42">
        <v>7513.12</v>
      </c>
      <c r="T2383" s="38">
        <v>5000</v>
      </c>
      <c r="U2383" s="14">
        <f>S2383/H2383</f>
        <v>0.51106704714353246</v>
      </c>
      <c r="V2383" s="19"/>
      <c r="W2383" s="19"/>
      <c r="X2383" s="37" t="s">
        <v>3461</v>
      </c>
    </row>
    <row r="2384" spans="1:24" s="3" customFormat="1" ht="16.5" customHeight="1">
      <c r="A2384" s="38">
        <v>292</v>
      </c>
      <c r="B2384" s="39">
        <v>10736</v>
      </c>
      <c r="C2384" s="38">
        <v>10319122</v>
      </c>
      <c r="D2384" s="40" t="s">
        <v>1245</v>
      </c>
      <c r="E2384" s="38">
        <v>1</v>
      </c>
      <c r="F2384" s="38">
        <v>120</v>
      </c>
      <c r="G2384" s="38" t="s">
        <v>279</v>
      </c>
      <c r="H2384" s="42">
        <v>41090.129999999997</v>
      </c>
      <c r="I2384" s="55"/>
      <c r="J2384" s="44">
        <v>43343</v>
      </c>
      <c r="K2384" s="42">
        <v>0</v>
      </c>
      <c r="L2384" s="42">
        <v>19192.599999999999</v>
      </c>
      <c r="M2384" s="44">
        <v>45138</v>
      </c>
      <c r="N2384" s="42">
        <f>H2384-K2384-L2384</f>
        <v>21897.53</v>
      </c>
      <c r="O2384" s="42">
        <v>800</v>
      </c>
      <c r="P2384" s="45">
        <v>0.13</v>
      </c>
      <c r="Q2384" s="42">
        <v>92.04</v>
      </c>
      <c r="R2384" s="42">
        <v>707.96</v>
      </c>
      <c r="S2384" s="42">
        <v>21189.57</v>
      </c>
      <c r="T2384" s="38">
        <v>1802</v>
      </c>
      <c r="U2384" s="14">
        <f>S2384/H2384</f>
        <v>0.51568515358797851</v>
      </c>
      <c r="V2384" s="19"/>
      <c r="W2384" s="19"/>
      <c r="X2384" s="37" t="s">
        <v>3461</v>
      </c>
    </row>
    <row r="2385" spans="1:37" s="3" customFormat="1" ht="16.5" customHeight="1">
      <c r="A2385" s="38">
        <v>200</v>
      </c>
      <c r="B2385" s="39">
        <v>40712</v>
      </c>
      <c r="C2385" s="38">
        <v>10343811</v>
      </c>
      <c r="D2385" s="40" t="s">
        <v>2371</v>
      </c>
      <c r="E2385" s="38">
        <v>1</v>
      </c>
      <c r="F2385" s="38">
        <v>36</v>
      </c>
      <c r="G2385" s="38" t="s">
        <v>33</v>
      </c>
      <c r="H2385" s="42">
        <v>7521.37</v>
      </c>
      <c r="I2385" s="2"/>
      <c r="J2385" s="44">
        <v>44561</v>
      </c>
      <c r="K2385" s="42">
        <v>208.93</v>
      </c>
      <c r="L2385" s="42">
        <v>3342.84</v>
      </c>
      <c r="M2385" s="44">
        <v>45077</v>
      </c>
      <c r="N2385" s="42">
        <f>H2385-K2385-L2385</f>
        <v>3969.5999999999995</v>
      </c>
      <c r="O2385" s="42">
        <v>98.7</v>
      </c>
      <c r="P2385" s="45">
        <v>0.13</v>
      </c>
      <c r="Q2385" s="42">
        <f>O2385-R2385</f>
        <v>11.340000000000003</v>
      </c>
      <c r="R2385" s="42">
        <v>87.36</v>
      </c>
      <c r="S2385" s="42">
        <f>N2385-R2385</f>
        <v>3882.2399999999993</v>
      </c>
      <c r="T2385" s="38">
        <v>1001</v>
      </c>
      <c r="U2385" s="14">
        <f>S2385/H2385</f>
        <v>0.51616128444684939</v>
      </c>
      <c r="V2385" s="19"/>
      <c r="W2385" s="19"/>
      <c r="X2385" s="37" t="s">
        <v>3467</v>
      </c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</row>
    <row r="2386" spans="1:37" s="3" customFormat="1" ht="16.5" customHeight="1">
      <c r="A2386" s="38">
        <v>201</v>
      </c>
      <c r="B2386" s="39">
        <v>40712</v>
      </c>
      <c r="C2386" s="38">
        <v>10343812</v>
      </c>
      <c r="D2386" s="40" t="s">
        <v>2372</v>
      </c>
      <c r="E2386" s="38">
        <v>1</v>
      </c>
      <c r="F2386" s="38">
        <v>36</v>
      </c>
      <c r="G2386" s="38" t="s">
        <v>33</v>
      </c>
      <c r="H2386" s="42">
        <v>8849.56</v>
      </c>
      <c r="I2386" s="2"/>
      <c r="J2386" s="44">
        <v>44561</v>
      </c>
      <c r="K2386" s="42">
        <v>245.82</v>
      </c>
      <c r="L2386" s="42">
        <v>3933.13</v>
      </c>
      <c r="M2386" s="44">
        <v>45077</v>
      </c>
      <c r="N2386" s="42">
        <f>H2386-K2386-L2386</f>
        <v>4670.6099999999997</v>
      </c>
      <c r="O2386" s="42">
        <v>116.13</v>
      </c>
      <c r="P2386" s="45">
        <v>0.13</v>
      </c>
      <c r="Q2386" s="42">
        <f>O2386-R2386</f>
        <v>13.349999999999994</v>
      </c>
      <c r="R2386" s="42">
        <v>102.78</v>
      </c>
      <c r="S2386" s="42">
        <f>N2386-R2386</f>
        <v>4567.83</v>
      </c>
      <c r="T2386" s="38">
        <v>5000</v>
      </c>
      <c r="U2386" s="14">
        <f>S2386/H2386</f>
        <v>0.51616464547389929</v>
      </c>
      <c r="V2386" s="19"/>
      <c r="W2386" s="19"/>
      <c r="X2386" s="37" t="s">
        <v>3467</v>
      </c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</row>
    <row r="2387" spans="1:37" s="3" customFormat="1" ht="16.5" customHeight="1">
      <c r="A2387" s="38">
        <v>294</v>
      </c>
      <c r="B2387" s="39">
        <v>10741</v>
      </c>
      <c r="C2387" s="38">
        <v>10326094</v>
      </c>
      <c r="D2387" s="40" t="s">
        <v>1073</v>
      </c>
      <c r="E2387" s="38">
        <v>3</v>
      </c>
      <c r="F2387" s="38">
        <v>60</v>
      </c>
      <c r="G2387" s="38" t="s">
        <v>36</v>
      </c>
      <c r="H2387" s="42">
        <v>26647.58</v>
      </c>
      <c r="I2387" s="56"/>
      <c r="J2387" s="44">
        <v>44286</v>
      </c>
      <c r="K2387" s="42">
        <v>444.13</v>
      </c>
      <c r="L2387" s="42">
        <v>12435.59</v>
      </c>
      <c r="M2387" s="44">
        <v>45169</v>
      </c>
      <c r="N2387" s="42">
        <f>H2387-K2387-L2387</f>
        <v>13767.86</v>
      </c>
      <c r="O2387" s="42">
        <v>0</v>
      </c>
      <c r="P2387" s="45">
        <v>0.13</v>
      </c>
      <c r="Q2387" s="42">
        <v>0</v>
      </c>
      <c r="R2387" s="42">
        <v>0</v>
      </c>
      <c r="S2387" s="42">
        <f>N2387-R2387</f>
        <v>13767.86</v>
      </c>
      <c r="T2387" s="38">
        <v>5000</v>
      </c>
      <c r="U2387" s="14">
        <f>S2387/H2387</f>
        <v>0.51666455265356181</v>
      </c>
      <c r="V2387" s="19"/>
      <c r="W2387" s="19"/>
      <c r="X2387" s="37" t="s">
        <v>3462</v>
      </c>
    </row>
    <row r="2388" spans="1:37" s="3" customFormat="1" ht="16.5" customHeight="1">
      <c r="A2388" s="38">
        <v>882</v>
      </c>
      <c r="B2388" s="39">
        <v>10729</v>
      </c>
      <c r="C2388" s="38">
        <v>10330632</v>
      </c>
      <c r="D2388" s="40" t="s">
        <v>3373</v>
      </c>
      <c r="E2388" s="58">
        <v>1</v>
      </c>
      <c r="F2388" s="38">
        <v>60</v>
      </c>
      <c r="G2388" s="38" t="s">
        <v>511</v>
      </c>
      <c r="H2388" s="42">
        <v>46306.52</v>
      </c>
      <c r="I2388" s="37"/>
      <c r="J2388" s="44">
        <v>44377</v>
      </c>
      <c r="K2388" s="42">
        <v>771.78</v>
      </c>
      <c r="L2388" s="42">
        <v>21609.75</v>
      </c>
      <c r="M2388" s="44">
        <v>45259</v>
      </c>
      <c r="N2388" s="42">
        <v>23924.99</v>
      </c>
      <c r="O2388" s="42">
        <v>0</v>
      </c>
      <c r="P2388" s="45">
        <f>IF(J2388&lt;DATEVALUE("2009-1-1"),3%,13%)</f>
        <v>0.13</v>
      </c>
      <c r="Q2388" s="42">
        <f>IF(P2388=13%,ROUND(O2388/(1+P2388)*P2388,2),ROUND(O2388/(1+0.03)*0.02,2))</f>
        <v>0</v>
      </c>
      <c r="R2388" s="42">
        <f>O2388-Q2388</f>
        <v>0</v>
      </c>
      <c r="S2388" s="42">
        <f>N2388-R2388</f>
        <v>23924.99</v>
      </c>
      <c r="T2388" s="38">
        <v>1007</v>
      </c>
      <c r="U2388" s="14">
        <f>S2388/H2388</f>
        <v>0.5166656876828577</v>
      </c>
      <c r="V2388" s="19"/>
      <c r="W2388" s="19"/>
      <c r="X2388" s="37" t="s">
        <v>3459</v>
      </c>
    </row>
    <row r="2389" spans="1:37" s="3" customFormat="1" ht="16.5" customHeight="1">
      <c r="A2389" s="38">
        <v>381</v>
      </c>
      <c r="B2389" s="39">
        <v>10741</v>
      </c>
      <c r="C2389" s="38">
        <v>10327102</v>
      </c>
      <c r="D2389" s="40" t="s">
        <v>508</v>
      </c>
      <c r="E2389" s="58">
        <v>1</v>
      </c>
      <c r="F2389" s="38">
        <v>60</v>
      </c>
      <c r="G2389" s="38" t="s">
        <v>511</v>
      </c>
      <c r="H2389" s="42">
        <v>69416.94</v>
      </c>
      <c r="I2389" s="57"/>
      <c r="J2389" s="44">
        <v>44316</v>
      </c>
      <c r="K2389" s="42">
        <v>1156.95</v>
      </c>
      <c r="L2389" s="42">
        <v>32394.58</v>
      </c>
      <c r="M2389" s="44">
        <v>45199</v>
      </c>
      <c r="N2389" s="42">
        <f>H2389-K2389-L2389</f>
        <v>35865.410000000003</v>
      </c>
      <c r="O2389" s="42">
        <v>0</v>
      </c>
      <c r="P2389" s="45">
        <v>0.13</v>
      </c>
      <c r="Q2389" s="42">
        <v>0</v>
      </c>
      <c r="R2389" s="42">
        <v>0</v>
      </c>
      <c r="S2389" s="42">
        <v>35865.410000000003</v>
      </c>
      <c r="T2389" s="38">
        <v>5000</v>
      </c>
      <c r="U2389" s="14">
        <f>S2389/H2389</f>
        <v>0.51666653701531651</v>
      </c>
      <c r="V2389" s="19"/>
      <c r="W2389" s="19"/>
      <c r="X2389" s="37" t="s">
        <v>3462</v>
      </c>
    </row>
    <row r="2390" spans="1:37" s="3" customFormat="1" ht="16.5" customHeight="1">
      <c r="A2390" s="38">
        <v>29</v>
      </c>
      <c r="B2390" s="39">
        <v>10753</v>
      </c>
      <c r="C2390" s="38">
        <v>10322087</v>
      </c>
      <c r="D2390" s="40" t="s">
        <v>504</v>
      </c>
      <c r="E2390" s="38">
        <v>1</v>
      </c>
      <c r="F2390" s="38">
        <v>60</v>
      </c>
      <c r="G2390" s="38" t="s">
        <v>36</v>
      </c>
      <c r="H2390" s="42">
        <v>45219.57</v>
      </c>
      <c r="I2390" s="2"/>
      <c r="J2390" s="44">
        <v>44135</v>
      </c>
      <c r="K2390" s="42">
        <v>753.66</v>
      </c>
      <c r="L2390" s="42">
        <v>21102.46</v>
      </c>
      <c r="M2390" s="44">
        <v>45016</v>
      </c>
      <c r="N2390" s="42">
        <f>H2390-K2390-L2390</f>
        <v>23363.449999999997</v>
      </c>
      <c r="O2390" s="42">
        <v>0</v>
      </c>
      <c r="P2390" s="45">
        <v>0.13</v>
      </c>
      <c r="Q2390" s="42">
        <v>0</v>
      </c>
      <c r="R2390" s="42">
        <v>0</v>
      </c>
      <c r="S2390" s="42">
        <v>23363.45</v>
      </c>
      <c r="T2390" s="38">
        <v>1002</v>
      </c>
      <c r="U2390" s="14">
        <f>S2390/H2390</f>
        <v>0.51666678829542168</v>
      </c>
      <c r="V2390" s="19"/>
      <c r="W2390" s="19"/>
      <c r="X2390" s="37" t="s">
        <v>3479</v>
      </c>
    </row>
    <row r="2391" spans="1:37" s="3" customFormat="1" ht="16.5" customHeight="1">
      <c r="A2391" s="38">
        <v>382</v>
      </c>
      <c r="B2391" s="39">
        <v>10741</v>
      </c>
      <c r="C2391" s="38">
        <v>10327109</v>
      </c>
      <c r="D2391" s="40" t="s">
        <v>512</v>
      </c>
      <c r="E2391" s="58">
        <v>1</v>
      </c>
      <c r="F2391" s="38">
        <v>60</v>
      </c>
      <c r="G2391" s="38" t="s">
        <v>511</v>
      </c>
      <c r="H2391" s="42">
        <v>55914.73</v>
      </c>
      <c r="I2391" s="57"/>
      <c r="J2391" s="44">
        <v>44316</v>
      </c>
      <c r="K2391" s="42">
        <v>931.91</v>
      </c>
      <c r="L2391" s="42">
        <v>26093.5</v>
      </c>
      <c r="M2391" s="44">
        <v>45199</v>
      </c>
      <c r="N2391" s="42">
        <f>H2391-K2391-L2391</f>
        <v>28889.32</v>
      </c>
      <c r="O2391" s="42">
        <v>0</v>
      </c>
      <c r="P2391" s="45">
        <v>0.13</v>
      </c>
      <c r="Q2391" s="42">
        <v>0</v>
      </c>
      <c r="R2391" s="42">
        <v>0</v>
      </c>
      <c r="S2391" s="42">
        <v>28889.32</v>
      </c>
      <c r="T2391" s="38">
        <v>1001</v>
      </c>
      <c r="U2391" s="14">
        <f>S2391/H2391</f>
        <v>0.51666743271406301</v>
      </c>
      <c r="V2391" s="19"/>
      <c r="W2391" s="19"/>
      <c r="X2391" s="37" t="s">
        <v>3462</v>
      </c>
    </row>
    <row r="2392" spans="1:37" s="3" customFormat="1" ht="16.5" customHeight="1">
      <c r="A2392" s="38">
        <v>94</v>
      </c>
      <c r="B2392" s="39">
        <v>10730</v>
      </c>
      <c r="C2392" s="38">
        <v>10289522</v>
      </c>
      <c r="D2392" s="40" t="s">
        <v>41</v>
      </c>
      <c r="E2392" s="38">
        <v>1</v>
      </c>
      <c r="F2392" s="38">
        <v>120</v>
      </c>
      <c r="G2392" s="38" t="s">
        <v>21</v>
      </c>
      <c r="H2392" s="42">
        <v>8952.99</v>
      </c>
      <c r="I2392" s="56"/>
      <c r="J2392" s="44">
        <v>43311</v>
      </c>
      <c r="K2392" s="42">
        <v>0</v>
      </c>
      <c r="L2392" s="42">
        <v>4323.6099999999997</v>
      </c>
      <c r="M2392" s="44">
        <v>45169</v>
      </c>
      <c r="N2392" s="42">
        <f>H2392-K2392-L2392</f>
        <v>4629.38</v>
      </c>
      <c r="O2392" s="42">
        <v>0</v>
      </c>
      <c r="P2392" s="45">
        <v>0.13</v>
      </c>
      <c r="Q2392" s="42">
        <v>0</v>
      </c>
      <c r="R2392" s="42">
        <v>0</v>
      </c>
      <c r="S2392" s="42">
        <v>4629.38</v>
      </c>
      <c r="T2392" s="38">
        <v>2506</v>
      </c>
      <c r="U2392" s="14">
        <f>S2392/H2392</f>
        <v>0.51707641804581483</v>
      </c>
      <c r="V2392" s="19"/>
      <c r="W2392" s="19"/>
      <c r="X2392" s="37" t="s">
        <v>3459</v>
      </c>
    </row>
    <row r="2393" spans="1:37" s="3" customFormat="1" ht="16.5" customHeight="1">
      <c r="A2393" s="38">
        <v>338</v>
      </c>
      <c r="B2393" s="39">
        <v>10741</v>
      </c>
      <c r="C2393" s="38">
        <v>10282052</v>
      </c>
      <c r="D2393" s="40" t="s">
        <v>1108</v>
      </c>
      <c r="E2393" s="38">
        <v>1</v>
      </c>
      <c r="F2393" s="38">
        <v>120</v>
      </c>
      <c r="G2393" s="38" t="s">
        <v>21</v>
      </c>
      <c r="H2393" s="42">
        <v>15390.18</v>
      </c>
      <c r="I2393" s="56"/>
      <c r="J2393" s="44">
        <v>43311</v>
      </c>
      <c r="K2393" s="42">
        <v>0</v>
      </c>
      <c r="L2393" s="42">
        <v>7432.19</v>
      </c>
      <c r="M2393" s="44">
        <v>45169</v>
      </c>
      <c r="N2393" s="42">
        <f>H2393-K2393-L2393</f>
        <v>7957.9900000000007</v>
      </c>
      <c r="O2393" s="42">
        <v>0</v>
      </c>
      <c r="P2393" s="45">
        <v>0.13</v>
      </c>
      <c r="Q2393" s="42">
        <v>0</v>
      </c>
      <c r="R2393" s="42">
        <v>0</v>
      </c>
      <c r="S2393" s="42">
        <f>N2393-R2393</f>
        <v>7957.9900000000007</v>
      </c>
      <c r="T2393" s="38">
        <v>2506</v>
      </c>
      <c r="U2393" s="14">
        <f>S2393/H2393</f>
        <v>0.51708232132437704</v>
      </c>
      <c r="V2393" s="19"/>
      <c r="W2393" s="19"/>
      <c r="X2393" s="37" t="s">
        <v>3462</v>
      </c>
    </row>
    <row r="2394" spans="1:37" s="3" customFormat="1" ht="16.5" customHeight="1">
      <c r="A2394" s="38">
        <v>166</v>
      </c>
      <c r="B2394" s="39">
        <v>10800</v>
      </c>
      <c r="C2394" s="38">
        <v>10315486</v>
      </c>
      <c r="D2394" s="40" t="s">
        <v>2728</v>
      </c>
      <c r="E2394" s="38">
        <v>1</v>
      </c>
      <c r="F2394" s="38">
        <v>120</v>
      </c>
      <c r="G2394" s="38" t="s">
        <v>262</v>
      </c>
      <c r="H2394" s="42">
        <v>114618.42</v>
      </c>
      <c r="I2394" s="2"/>
      <c r="J2394" s="44">
        <v>43158</v>
      </c>
      <c r="K2394" s="42">
        <v>0</v>
      </c>
      <c r="L2394" s="42">
        <v>55351.23</v>
      </c>
      <c r="M2394" s="44">
        <v>45016</v>
      </c>
      <c r="N2394" s="42">
        <f>H2394-K2394-L2394</f>
        <v>59267.189999999995</v>
      </c>
      <c r="O2394" s="42">
        <v>0</v>
      </c>
      <c r="P2394" s="45">
        <v>0.13</v>
      </c>
      <c r="Q2394" s="42">
        <v>0</v>
      </c>
      <c r="R2394" s="42">
        <v>0</v>
      </c>
      <c r="S2394" s="42">
        <f>N2394-R2394</f>
        <v>59267.189999999995</v>
      </c>
      <c r="T2394" s="38">
        <v>2505</v>
      </c>
      <c r="U2394" s="14">
        <f>S2394/H2394</f>
        <v>0.51708259457773009</v>
      </c>
      <c r="V2394" s="19"/>
      <c r="W2394" s="19"/>
      <c r="X2394" s="37" t="s">
        <v>3465</v>
      </c>
    </row>
    <row r="2395" spans="1:37" s="3" customFormat="1" ht="16.5" customHeight="1">
      <c r="A2395" s="38">
        <v>55</v>
      </c>
      <c r="B2395" s="39">
        <v>10800</v>
      </c>
      <c r="C2395" s="38">
        <v>10315142</v>
      </c>
      <c r="D2395" s="40" t="s">
        <v>2617</v>
      </c>
      <c r="E2395" s="38">
        <v>1</v>
      </c>
      <c r="F2395" s="38">
        <v>120</v>
      </c>
      <c r="G2395" s="38" t="s">
        <v>21</v>
      </c>
      <c r="H2395" s="42">
        <v>149825.4</v>
      </c>
      <c r="I2395" s="2"/>
      <c r="J2395" s="44">
        <v>43158</v>
      </c>
      <c r="K2395" s="42">
        <v>0</v>
      </c>
      <c r="L2395" s="42">
        <v>72353.259999999995</v>
      </c>
      <c r="M2395" s="44">
        <v>45016</v>
      </c>
      <c r="N2395" s="42">
        <f>H2395-K2395-L2395</f>
        <v>77472.14</v>
      </c>
      <c r="O2395" s="42">
        <v>0</v>
      </c>
      <c r="P2395" s="45">
        <v>0.13</v>
      </c>
      <c r="Q2395" s="42">
        <v>0</v>
      </c>
      <c r="R2395" s="42">
        <v>0</v>
      </c>
      <c r="S2395" s="42">
        <f>N2395-R2395</f>
        <v>77472.14</v>
      </c>
      <c r="T2395" s="38">
        <v>2505</v>
      </c>
      <c r="U2395" s="14">
        <f>S2395/H2395</f>
        <v>0.51708281773317477</v>
      </c>
      <c r="V2395" s="19"/>
      <c r="W2395" s="19"/>
      <c r="X2395" s="37" t="s">
        <v>3465</v>
      </c>
    </row>
    <row r="2396" spans="1:37" s="3" customFormat="1" ht="16.5" customHeight="1">
      <c r="A2396" s="38">
        <v>290</v>
      </c>
      <c r="B2396" s="39">
        <v>10736</v>
      </c>
      <c r="C2396" s="38">
        <v>10319120</v>
      </c>
      <c r="D2396" s="40" t="s">
        <v>1259</v>
      </c>
      <c r="E2396" s="38">
        <v>1</v>
      </c>
      <c r="F2396" s="38">
        <v>120</v>
      </c>
      <c r="G2396" s="38" t="s">
        <v>279</v>
      </c>
      <c r="H2396" s="42">
        <v>57983.9</v>
      </c>
      <c r="I2396" s="55"/>
      <c r="J2396" s="44">
        <v>43279</v>
      </c>
      <c r="K2396" s="42">
        <v>0</v>
      </c>
      <c r="L2396" s="42">
        <v>28001.41</v>
      </c>
      <c r="M2396" s="44">
        <v>45138</v>
      </c>
      <c r="N2396" s="42">
        <f>H2396-K2396-L2396</f>
        <v>29982.49</v>
      </c>
      <c r="O2396" s="42">
        <v>0</v>
      </c>
      <c r="P2396" s="45">
        <v>0.13</v>
      </c>
      <c r="Q2396" s="42">
        <v>0</v>
      </c>
      <c r="R2396" s="42">
        <v>0</v>
      </c>
      <c r="S2396" s="42">
        <v>29982.49</v>
      </c>
      <c r="T2396" s="38">
        <v>1802</v>
      </c>
      <c r="U2396" s="14">
        <f>S2396/H2396</f>
        <v>0.51708301787220246</v>
      </c>
      <c r="V2396" s="19"/>
      <c r="W2396" s="19"/>
      <c r="X2396" s="37" t="s">
        <v>3461</v>
      </c>
    </row>
    <row r="2397" spans="1:37" s="3" customFormat="1" ht="16.5" customHeight="1">
      <c r="A2397" s="38">
        <v>52</v>
      </c>
      <c r="B2397" s="39">
        <v>10800</v>
      </c>
      <c r="C2397" s="38">
        <v>10315139</v>
      </c>
      <c r="D2397" s="40" t="s">
        <v>2615</v>
      </c>
      <c r="E2397" s="38">
        <v>1</v>
      </c>
      <c r="F2397" s="38">
        <v>120</v>
      </c>
      <c r="G2397" s="38" t="s">
        <v>21</v>
      </c>
      <c r="H2397" s="42">
        <v>164705.65</v>
      </c>
      <c r="I2397" s="2"/>
      <c r="J2397" s="44">
        <v>43158</v>
      </c>
      <c r="K2397" s="42">
        <v>0</v>
      </c>
      <c r="L2397" s="42">
        <v>79539.11</v>
      </c>
      <c r="M2397" s="44">
        <v>45016</v>
      </c>
      <c r="N2397" s="42">
        <f>H2397-K2397-L2397</f>
        <v>85166.54</v>
      </c>
      <c r="O2397" s="42">
        <v>0</v>
      </c>
      <c r="P2397" s="45">
        <v>0.13</v>
      </c>
      <c r="Q2397" s="42">
        <v>0</v>
      </c>
      <c r="R2397" s="42">
        <v>0</v>
      </c>
      <c r="S2397" s="42">
        <f>N2397-R2397</f>
        <v>85166.54</v>
      </c>
      <c r="T2397" s="38">
        <v>2505</v>
      </c>
      <c r="U2397" s="14">
        <f>S2397/H2397</f>
        <v>0.51708329374250361</v>
      </c>
      <c r="V2397" s="19"/>
      <c r="W2397" s="19"/>
      <c r="X2397" s="37" t="s">
        <v>3465</v>
      </c>
    </row>
    <row r="2398" spans="1:37" s="3" customFormat="1" ht="16.5" customHeight="1">
      <c r="A2398" s="38">
        <v>54</v>
      </c>
      <c r="B2398" s="39">
        <v>10800</v>
      </c>
      <c r="C2398" s="38">
        <v>10315141</v>
      </c>
      <c r="D2398" s="40" t="s">
        <v>2616</v>
      </c>
      <c r="E2398" s="38">
        <v>1</v>
      </c>
      <c r="F2398" s="38">
        <v>120</v>
      </c>
      <c r="G2398" s="38" t="s">
        <v>21</v>
      </c>
      <c r="H2398" s="42">
        <v>174062.03</v>
      </c>
      <c r="I2398" s="2"/>
      <c r="J2398" s="44">
        <v>43158</v>
      </c>
      <c r="K2398" s="42">
        <v>0</v>
      </c>
      <c r="L2398" s="42">
        <v>84057.41</v>
      </c>
      <c r="M2398" s="44">
        <v>45016</v>
      </c>
      <c r="N2398" s="42">
        <f>H2398-K2398-L2398</f>
        <v>90004.62</v>
      </c>
      <c r="O2398" s="42">
        <v>0</v>
      </c>
      <c r="P2398" s="45">
        <v>0.13</v>
      </c>
      <c r="Q2398" s="42">
        <v>0</v>
      </c>
      <c r="R2398" s="42">
        <v>0</v>
      </c>
      <c r="S2398" s="42">
        <f>N2398-R2398</f>
        <v>90004.62</v>
      </c>
      <c r="T2398" s="38">
        <v>2505</v>
      </c>
      <c r="U2398" s="14">
        <f>S2398/H2398</f>
        <v>0.51708359370507162</v>
      </c>
      <c r="V2398" s="19"/>
      <c r="W2398" s="19"/>
      <c r="X2398" s="37" t="s">
        <v>3465</v>
      </c>
    </row>
    <row r="2399" spans="1:37" s="3" customFormat="1" ht="16.5" customHeight="1">
      <c r="A2399" s="38">
        <v>290</v>
      </c>
      <c r="B2399" s="39">
        <v>10729</v>
      </c>
      <c r="C2399" s="38">
        <v>10292931</v>
      </c>
      <c r="D2399" s="40" t="s">
        <v>1972</v>
      </c>
      <c r="E2399" s="58">
        <v>1</v>
      </c>
      <c r="F2399" s="38">
        <v>120</v>
      </c>
      <c r="G2399" s="38" t="s">
        <v>21</v>
      </c>
      <c r="H2399" s="42">
        <v>30946.17</v>
      </c>
      <c r="I2399" s="37"/>
      <c r="J2399" s="44">
        <v>43402</v>
      </c>
      <c r="K2399" s="42">
        <v>0</v>
      </c>
      <c r="L2399" s="42">
        <v>14944.39</v>
      </c>
      <c r="M2399" s="44">
        <v>45247</v>
      </c>
      <c r="N2399" s="42">
        <v>16001.78</v>
      </c>
      <c r="O2399" s="42">
        <v>0</v>
      </c>
      <c r="P2399" s="45">
        <f>IF(J2399&lt;DATEVALUE("2009-1-1"),3%,13%)</f>
        <v>0.13</v>
      </c>
      <c r="Q2399" s="42">
        <f>IF(P2399=13%,ROUND(O2399/(1+P2399)*P2399,2),ROUND(O2399/(1+0.03)*0.02,2))</f>
        <v>0</v>
      </c>
      <c r="R2399" s="42">
        <f>O2399-Q2399</f>
        <v>0</v>
      </c>
      <c r="S2399" s="42">
        <f>N2399-R2399</f>
        <v>16001.78</v>
      </c>
      <c r="T2399" s="38">
        <v>2506</v>
      </c>
      <c r="U2399" s="14">
        <f>S2399/H2399</f>
        <v>0.51708434355527688</v>
      </c>
      <c r="V2399" s="19"/>
      <c r="W2399" s="19"/>
      <c r="X2399" s="37" t="s">
        <v>3459</v>
      </c>
    </row>
    <row r="2400" spans="1:37" s="3" customFormat="1" ht="16.5" customHeight="1">
      <c r="A2400" s="38">
        <v>26</v>
      </c>
      <c r="B2400" s="39">
        <v>10711</v>
      </c>
      <c r="C2400" s="38">
        <v>10282969</v>
      </c>
      <c r="D2400" s="40" t="s">
        <v>166</v>
      </c>
      <c r="E2400" s="38">
        <v>2</v>
      </c>
      <c r="F2400" s="38">
        <v>120</v>
      </c>
      <c r="G2400" s="38" t="s">
        <v>21</v>
      </c>
      <c r="H2400" s="42">
        <v>2776</v>
      </c>
      <c r="I2400" s="57"/>
      <c r="J2400" s="44">
        <v>43343</v>
      </c>
      <c r="K2400" s="42">
        <v>0</v>
      </c>
      <c r="L2400" s="42">
        <v>1340.57</v>
      </c>
      <c r="M2400" s="44">
        <v>45199</v>
      </c>
      <c r="N2400" s="42">
        <v>1435.43</v>
      </c>
      <c r="O2400" s="42">
        <v>0</v>
      </c>
      <c r="P2400" s="45">
        <v>0.13</v>
      </c>
      <c r="Q2400" s="42">
        <v>0</v>
      </c>
      <c r="R2400" s="42">
        <v>0</v>
      </c>
      <c r="S2400" s="42">
        <v>1435.43</v>
      </c>
      <c r="T2400" s="38">
        <v>2506</v>
      </c>
      <c r="U2400" s="14">
        <f>S2400/H2400</f>
        <v>0.51708573487031706</v>
      </c>
      <c r="V2400" s="19"/>
      <c r="W2400" s="19"/>
      <c r="X2400" s="37" t="s">
        <v>3457</v>
      </c>
    </row>
    <row r="2401" spans="1:37" s="3" customFormat="1" ht="16.5" customHeight="1">
      <c r="A2401" s="38">
        <v>941</v>
      </c>
      <c r="B2401" s="39">
        <v>10800</v>
      </c>
      <c r="C2401" s="38">
        <v>10315970</v>
      </c>
      <c r="D2401" s="40" t="s">
        <v>1201</v>
      </c>
      <c r="E2401" s="38">
        <v>1</v>
      </c>
      <c r="F2401" s="38">
        <v>120</v>
      </c>
      <c r="G2401" s="38" t="s">
        <v>21</v>
      </c>
      <c r="H2401" s="42">
        <v>5000</v>
      </c>
      <c r="I2401" s="2"/>
      <c r="J2401" s="44">
        <v>43216</v>
      </c>
      <c r="K2401" s="42">
        <v>0</v>
      </c>
      <c r="L2401" s="42">
        <v>2414.4899999999998</v>
      </c>
      <c r="M2401" s="44">
        <v>45077</v>
      </c>
      <c r="N2401" s="42">
        <f>H2401-K2401-L2401</f>
        <v>2585.5100000000002</v>
      </c>
      <c r="O2401" s="42">
        <v>0</v>
      </c>
      <c r="P2401" s="45">
        <v>0.13</v>
      </c>
      <c r="Q2401" s="42">
        <v>0</v>
      </c>
      <c r="R2401" s="42">
        <v>0</v>
      </c>
      <c r="S2401" s="42">
        <f>N2401-R2401</f>
        <v>2585.5100000000002</v>
      </c>
      <c r="T2401" s="38">
        <v>2505</v>
      </c>
      <c r="U2401" s="14">
        <f>S2401/H2401</f>
        <v>0.51710200000000006</v>
      </c>
      <c r="V2401" s="19"/>
      <c r="W2401" s="19"/>
      <c r="X2401" s="37" t="s">
        <v>3465</v>
      </c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</row>
    <row r="2402" spans="1:37" s="3" customFormat="1" ht="16.5" customHeight="1">
      <c r="A2402" s="38">
        <v>190</v>
      </c>
      <c r="B2402" s="39">
        <v>50098</v>
      </c>
      <c r="C2402" s="38">
        <v>10308104</v>
      </c>
      <c r="D2402" s="40" t="s">
        <v>3427</v>
      </c>
      <c r="E2402" s="58">
        <v>1</v>
      </c>
      <c r="F2402" s="38">
        <v>120</v>
      </c>
      <c r="G2402" s="38" t="s">
        <v>21</v>
      </c>
      <c r="H2402" s="42">
        <v>112651.5</v>
      </c>
      <c r="I2402" s="37"/>
      <c r="J2402" s="44">
        <v>43462</v>
      </c>
      <c r="K2402" s="42">
        <v>0</v>
      </c>
      <c r="L2402" s="42">
        <v>53509.3</v>
      </c>
      <c r="M2402" s="44">
        <v>45279</v>
      </c>
      <c r="N2402" s="42">
        <v>59142.2</v>
      </c>
      <c r="O2402" s="42">
        <v>1000</v>
      </c>
      <c r="P2402" s="45">
        <f>IF(J2402&lt;DATEVALUE("2009-1-1"),3%,13%)</f>
        <v>0.13</v>
      </c>
      <c r="Q2402" s="42">
        <f>IF(P2402=13%,ROUND(O2402/(1+P2402)*P2402,2),ROUND(O2402/(1+0.03)*0.02,2))</f>
        <v>115.04</v>
      </c>
      <c r="R2402" s="42">
        <f>O2402-Q2402</f>
        <v>884.96</v>
      </c>
      <c r="S2402" s="42">
        <f>N2402-R2402</f>
        <v>58257.24</v>
      </c>
      <c r="T2402" s="38">
        <v>5000</v>
      </c>
      <c r="U2402" s="14">
        <f>S2402/H2402</f>
        <v>0.51714571044326973</v>
      </c>
      <c r="V2402" s="19"/>
      <c r="W2402" s="19"/>
      <c r="X2402" s="37" t="s">
        <v>3456</v>
      </c>
    </row>
    <row r="2403" spans="1:37" s="3" customFormat="1" ht="16.5" customHeight="1">
      <c r="A2403" s="38">
        <v>383</v>
      </c>
      <c r="B2403" s="39">
        <v>10736</v>
      </c>
      <c r="C2403" s="38">
        <v>10284187</v>
      </c>
      <c r="D2403" s="40" t="s">
        <v>1336</v>
      </c>
      <c r="E2403" s="38">
        <v>1</v>
      </c>
      <c r="F2403" s="38">
        <v>120</v>
      </c>
      <c r="G2403" s="38" t="s">
        <v>21</v>
      </c>
      <c r="H2403" s="42">
        <v>17521.37</v>
      </c>
      <c r="I2403" s="55"/>
      <c r="J2403" s="44">
        <v>43311</v>
      </c>
      <c r="K2403" s="42">
        <v>0</v>
      </c>
      <c r="L2403" s="42">
        <v>8322.6200000000008</v>
      </c>
      <c r="M2403" s="44">
        <v>45138</v>
      </c>
      <c r="N2403" s="42">
        <f>H2403-K2403-L2403</f>
        <v>9198.7499999999982</v>
      </c>
      <c r="O2403" s="42">
        <v>150</v>
      </c>
      <c r="P2403" s="45">
        <v>0.13</v>
      </c>
      <c r="Q2403" s="42">
        <v>17.260000000000002</v>
      </c>
      <c r="R2403" s="42">
        <v>132.74</v>
      </c>
      <c r="S2403" s="42">
        <v>9066.01</v>
      </c>
      <c r="T2403" s="38">
        <v>5000</v>
      </c>
      <c r="U2403" s="14">
        <f>S2403/H2403</f>
        <v>0.51742586338853647</v>
      </c>
      <c r="V2403" s="19"/>
      <c r="W2403" s="19"/>
      <c r="X2403" s="37" t="s">
        <v>3461</v>
      </c>
    </row>
    <row r="2404" spans="1:37" s="3" customFormat="1" ht="16.5" customHeight="1">
      <c r="A2404" s="38">
        <v>1</v>
      </c>
      <c r="B2404" s="39">
        <v>10876</v>
      </c>
      <c r="C2404" s="38">
        <v>10323490</v>
      </c>
      <c r="D2404" s="40" t="s">
        <v>178</v>
      </c>
      <c r="E2404" s="38">
        <v>200</v>
      </c>
      <c r="F2404" s="38">
        <v>56</v>
      </c>
      <c r="G2404" s="38" t="s">
        <v>23</v>
      </c>
      <c r="H2404" s="42">
        <v>3735.86</v>
      </c>
      <c r="I2404" s="2"/>
      <c r="J2404" s="44">
        <v>44165</v>
      </c>
      <c r="K2404" s="42">
        <v>66.709999999999994</v>
      </c>
      <c r="L2404" s="42">
        <v>1734.48</v>
      </c>
      <c r="M2404" s="44">
        <v>44985</v>
      </c>
      <c r="N2404" s="42">
        <f>H2404-K2404-L2404</f>
        <v>1934.67</v>
      </c>
      <c r="O2404" s="42">
        <v>0</v>
      </c>
      <c r="P2404" s="45">
        <v>0.13</v>
      </c>
      <c r="Q2404" s="42">
        <v>0</v>
      </c>
      <c r="R2404" s="42">
        <v>0</v>
      </c>
      <c r="S2404" s="42">
        <f>N2404-R2404</f>
        <v>1934.67</v>
      </c>
      <c r="T2404" s="38">
        <v>2506</v>
      </c>
      <c r="U2404" s="14">
        <f>S2404/H2404</f>
        <v>0.51786469514382227</v>
      </c>
      <c r="V2404" s="19"/>
      <c r="W2404" s="19"/>
      <c r="X2404" s="37" t="s">
        <v>3476</v>
      </c>
    </row>
    <row r="2405" spans="1:37" s="3" customFormat="1" ht="16.5" customHeight="1">
      <c r="A2405" s="38">
        <v>339</v>
      </c>
      <c r="B2405" s="39">
        <v>10729</v>
      </c>
      <c r="C2405" s="38">
        <v>10292837</v>
      </c>
      <c r="D2405" s="40" t="s">
        <v>3113</v>
      </c>
      <c r="E2405" s="58">
        <v>1</v>
      </c>
      <c r="F2405" s="38">
        <v>120</v>
      </c>
      <c r="G2405" s="38" t="s">
        <v>21</v>
      </c>
      <c r="H2405" s="42">
        <v>760</v>
      </c>
      <c r="I2405" s="37"/>
      <c r="J2405" s="44">
        <v>43434</v>
      </c>
      <c r="K2405" s="42">
        <v>0</v>
      </c>
      <c r="L2405" s="42">
        <v>361.11</v>
      </c>
      <c r="M2405" s="44">
        <v>45259</v>
      </c>
      <c r="N2405" s="42">
        <v>398.89</v>
      </c>
      <c r="O2405" s="42">
        <v>0</v>
      </c>
      <c r="P2405" s="45">
        <f>IF(J2405&lt;DATEVALUE("2009-1-1"),3%,13%)</f>
        <v>0.13</v>
      </c>
      <c r="Q2405" s="42">
        <f>IF(P2405=13%,ROUND(O2405/(1+P2405)*P2405,2),ROUND(O2405/(1+0.03)*0.02,2))</f>
        <v>0</v>
      </c>
      <c r="R2405" s="42">
        <f>O2405-Q2405</f>
        <v>0</v>
      </c>
      <c r="S2405" s="42">
        <f>N2405-R2405</f>
        <v>398.89</v>
      </c>
      <c r="T2405" s="38">
        <v>2004</v>
      </c>
      <c r="U2405" s="14">
        <f>S2405/H2405</f>
        <v>0.52485526315789477</v>
      </c>
      <c r="V2405" s="19"/>
      <c r="W2405" s="19"/>
      <c r="X2405" s="37" t="s">
        <v>3459</v>
      </c>
    </row>
    <row r="2406" spans="1:37" s="3" customFormat="1" ht="16.5" customHeight="1">
      <c r="A2406" s="38">
        <v>528</v>
      </c>
      <c r="B2406" s="39">
        <v>10800</v>
      </c>
      <c r="C2406" s="38">
        <v>10315543</v>
      </c>
      <c r="D2406" s="40" t="s">
        <v>2742</v>
      </c>
      <c r="E2406" s="38">
        <v>4</v>
      </c>
      <c r="F2406" s="38">
        <v>120</v>
      </c>
      <c r="G2406" s="38" t="s">
        <v>21</v>
      </c>
      <c r="H2406" s="42">
        <v>81196.62</v>
      </c>
      <c r="I2406" s="2"/>
      <c r="J2406" s="44">
        <v>43188</v>
      </c>
      <c r="K2406" s="42">
        <v>0</v>
      </c>
      <c r="L2406" s="42">
        <v>38568.550000000003</v>
      </c>
      <c r="M2406" s="44">
        <v>45016</v>
      </c>
      <c r="N2406" s="42">
        <f>H2406-K2406-L2406</f>
        <v>42628.069999999992</v>
      </c>
      <c r="O2406" s="42">
        <v>0</v>
      </c>
      <c r="P2406" s="45">
        <v>0.13</v>
      </c>
      <c r="Q2406" s="42">
        <v>0</v>
      </c>
      <c r="R2406" s="42">
        <v>0</v>
      </c>
      <c r="S2406" s="42">
        <f>N2406-R2406</f>
        <v>42628.069999999992</v>
      </c>
      <c r="T2406" s="38">
        <v>2505</v>
      </c>
      <c r="U2406" s="14">
        <f>S2406/H2406</f>
        <v>0.52499808489565203</v>
      </c>
      <c r="V2406" s="19"/>
      <c r="W2406" s="19"/>
      <c r="X2406" s="37" t="s">
        <v>3465</v>
      </c>
    </row>
    <row r="2407" spans="1:37" s="3" customFormat="1" ht="16.5" customHeight="1">
      <c r="A2407" s="38">
        <v>59</v>
      </c>
      <c r="B2407" s="39">
        <v>10800</v>
      </c>
      <c r="C2407" s="38">
        <v>10315149</v>
      </c>
      <c r="D2407" s="40" t="s">
        <v>2621</v>
      </c>
      <c r="E2407" s="38">
        <v>1</v>
      </c>
      <c r="F2407" s="38">
        <v>120</v>
      </c>
      <c r="G2407" s="38" t="s">
        <v>21</v>
      </c>
      <c r="H2407" s="42">
        <v>152396.98000000001</v>
      </c>
      <c r="I2407" s="2"/>
      <c r="J2407" s="44">
        <v>43188</v>
      </c>
      <c r="K2407" s="42">
        <v>0</v>
      </c>
      <c r="L2407" s="42">
        <v>72388.7</v>
      </c>
      <c r="M2407" s="44">
        <v>45016</v>
      </c>
      <c r="N2407" s="42">
        <f>H2407-K2407-L2407</f>
        <v>80008.280000000013</v>
      </c>
      <c r="O2407" s="42">
        <v>0</v>
      </c>
      <c r="P2407" s="45">
        <v>0.13</v>
      </c>
      <c r="Q2407" s="42">
        <v>0</v>
      </c>
      <c r="R2407" s="42">
        <v>0</v>
      </c>
      <c r="S2407" s="42">
        <f>N2407-R2407</f>
        <v>80008.280000000013</v>
      </c>
      <c r="T2407" s="38">
        <v>2505</v>
      </c>
      <c r="U2407" s="14">
        <f>S2407/H2407</f>
        <v>0.52499911743657912</v>
      </c>
      <c r="V2407" s="19"/>
      <c r="W2407" s="19"/>
      <c r="X2407" s="37" t="s">
        <v>3465</v>
      </c>
    </row>
    <row r="2408" spans="1:37" s="3" customFormat="1" ht="16.5" customHeight="1">
      <c r="A2408" s="38">
        <v>70</v>
      </c>
      <c r="B2408" s="39">
        <v>10800</v>
      </c>
      <c r="C2408" s="38">
        <v>10315163</v>
      </c>
      <c r="D2408" s="40" t="s">
        <v>2632</v>
      </c>
      <c r="E2408" s="38">
        <v>1</v>
      </c>
      <c r="F2408" s="38">
        <v>120</v>
      </c>
      <c r="G2408" s="38" t="s">
        <v>21</v>
      </c>
      <c r="H2408" s="42">
        <v>173202.35</v>
      </c>
      <c r="I2408" s="2"/>
      <c r="J2408" s="44">
        <v>43188</v>
      </c>
      <c r="K2408" s="42">
        <v>0</v>
      </c>
      <c r="L2408" s="42">
        <v>82271.259999999995</v>
      </c>
      <c r="M2408" s="44">
        <v>45016</v>
      </c>
      <c r="N2408" s="42">
        <f>H2408-K2408-L2408</f>
        <v>90931.090000000011</v>
      </c>
      <c r="O2408" s="42">
        <v>0</v>
      </c>
      <c r="P2408" s="45">
        <v>0.13</v>
      </c>
      <c r="Q2408" s="42">
        <v>0</v>
      </c>
      <c r="R2408" s="42">
        <v>0</v>
      </c>
      <c r="S2408" s="42">
        <f>N2408-R2408</f>
        <v>90931.090000000011</v>
      </c>
      <c r="T2408" s="38">
        <v>2505</v>
      </c>
      <c r="U2408" s="14">
        <f>S2408/H2408</f>
        <v>0.52499917004590302</v>
      </c>
      <c r="V2408" s="19"/>
      <c r="W2408" s="19"/>
      <c r="X2408" s="37" t="s">
        <v>3465</v>
      </c>
    </row>
    <row r="2409" spans="1:37" s="3" customFormat="1" ht="16.5" customHeight="1">
      <c r="A2409" s="38">
        <v>67</v>
      </c>
      <c r="B2409" s="39">
        <v>10800</v>
      </c>
      <c r="C2409" s="38">
        <v>10315160</v>
      </c>
      <c r="D2409" s="40" t="s">
        <v>2629</v>
      </c>
      <c r="E2409" s="38">
        <v>1</v>
      </c>
      <c r="F2409" s="38">
        <v>120</v>
      </c>
      <c r="G2409" s="38" t="s">
        <v>21</v>
      </c>
      <c r="H2409" s="42">
        <v>161321.20000000001</v>
      </c>
      <c r="I2409" s="2"/>
      <c r="J2409" s="44">
        <v>43188</v>
      </c>
      <c r="K2409" s="42">
        <v>0</v>
      </c>
      <c r="L2409" s="42">
        <v>76627.7</v>
      </c>
      <c r="M2409" s="44">
        <v>45016</v>
      </c>
      <c r="N2409" s="42">
        <f>H2409-K2409-L2409</f>
        <v>84693.500000000015</v>
      </c>
      <c r="O2409" s="42">
        <v>0</v>
      </c>
      <c r="P2409" s="45">
        <v>0.13</v>
      </c>
      <c r="Q2409" s="42">
        <v>0</v>
      </c>
      <c r="R2409" s="42">
        <v>0</v>
      </c>
      <c r="S2409" s="42">
        <f>N2409-R2409</f>
        <v>84693.500000000015</v>
      </c>
      <c r="T2409" s="38">
        <v>2505</v>
      </c>
      <c r="U2409" s="14">
        <f>S2409/H2409</f>
        <v>0.52499919415427121</v>
      </c>
      <c r="V2409" s="19"/>
      <c r="W2409" s="19"/>
      <c r="X2409" s="37" t="s">
        <v>3465</v>
      </c>
    </row>
    <row r="2410" spans="1:37" s="3" customFormat="1" ht="16.5" customHeight="1">
      <c r="A2410" s="38">
        <v>64</v>
      </c>
      <c r="B2410" s="39">
        <v>10800</v>
      </c>
      <c r="C2410" s="38">
        <v>10315156</v>
      </c>
      <c r="D2410" s="40" t="s">
        <v>2626</v>
      </c>
      <c r="E2410" s="38">
        <v>1</v>
      </c>
      <c r="F2410" s="38">
        <v>120</v>
      </c>
      <c r="G2410" s="38" t="s">
        <v>21</v>
      </c>
      <c r="H2410" s="42">
        <v>147706.95000000001</v>
      </c>
      <c r="I2410" s="2"/>
      <c r="J2410" s="44">
        <v>43188</v>
      </c>
      <c r="K2410" s="42">
        <v>0</v>
      </c>
      <c r="L2410" s="42">
        <v>70160.92</v>
      </c>
      <c r="M2410" s="44">
        <v>45016</v>
      </c>
      <c r="N2410" s="42">
        <f>H2410-K2410-L2410</f>
        <v>77546.030000000013</v>
      </c>
      <c r="O2410" s="42">
        <v>0</v>
      </c>
      <c r="P2410" s="45">
        <v>0.13</v>
      </c>
      <c r="Q2410" s="42">
        <v>0</v>
      </c>
      <c r="R2410" s="42">
        <v>0</v>
      </c>
      <c r="S2410" s="42">
        <f>N2410-R2410</f>
        <v>77546.030000000013</v>
      </c>
      <c r="T2410" s="38">
        <v>2505</v>
      </c>
      <c r="U2410" s="14">
        <f>S2410/H2410</f>
        <v>0.52499919604324652</v>
      </c>
      <c r="V2410" s="19"/>
      <c r="W2410" s="19"/>
      <c r="X2410" s="37" t="s">
        <v>3465</v>
      </c>
    </row>
    <row r="2411" spans="1:37" s="3" customFormat="1" ht="16.5" customHeight="1">
      <c r="A2411" s="38">
        <v>505</v>
      </c>
      <c r="B2411" s="39">
        <v>10800</v>
      </c>
      <c r="C2411" s="38">
        <v>10315519</v>
      </c>
      <c r="D2411" s="40" t="s">
        <v>2742</v>
      </c>
      <c r="E2411" s="38">
        <v>5</v>
      </c>
      <c r="F2411" s="38">
        <v>120</v>
      </c>
      <c r="G2411" s="38" t="s">
        <v>21</v>
      </c>
      <c r="H2411" s="42">
        <v>101495.77</v>
      </c>
      <c r="I2411" s="2"/>
      <c r="J2411" s="44">
        <v>43188</v>
      </c>
      <c r="K2411" s="42">
        <v>0</v>
      </c>
      <c r="L2411" s="42">
        <v>48210.57</v>
      </c>
      <c r="M2411" s="44">
        <v>45016</v>
      </c>
      <c r="N2411" s="42">
        <f>H2411-K2411-L2411</f>
        <v>53285.200000000004</v>
      </c>
      <c r="O2411" s="42">
        <v>0</v>
      </c>
      <c r="P2411" s="45">
        <v>0.13</v>
      </c>
      <c r="Q2411" s="42">
        <v>0</v>
      </c>
      <c r="R2411" s="42">
        <v>0</v>
      </c>
      <c r="S2411" s="42">
        <f>N2411-R2411</f>
        <v>53285.200000000004</v>
      </c>
      <c r="T2411" s="38">
        <v>2505</v>
      </c>
      <c r="U2411" s="14">
        <f>S2411/H2411</f>
        <v>0.52499921917928205</v>
      </c>
      <c r="V2411" s="19"/>
      <c r="W2411" s="19"/>
      <c r="X2411" s="37" t="s">
        <v>3465</v>
      </c>
    </row>
    <row r="2412" spans="1:37" s="3" customFormat="1" ht="16.5" customHeight="1">
      <c r="A2412" s="38">
        <v>291</v>
      </c>
      <c r="B2412" s="39">
        <v>10736</v>
      </c>
      <c r="C2412" s="38">
        <v>10319121</v>
      </c>
      <c r="D2412" s="40" t="s">
        <v>1260</v>
      </c>
      <c r="E2412" s="38">
        <v>1</v>
      </c>
      <c r="F2412" s="38">
        <v>120</v>
      </c>
      <c r="G2412" s="38" t="s">
        <v>279</v>
      </c>
      <c r="H2412" s="42">
        <v>182179.6</v>
      </c>
      <c r="I2412" s="55"/>
      <c r="J2412" s="44">
        <v>43311</v>
      </c>
      <c r="K2412" s="42">
        <v>0</v>
      </c>
      <c r="L2412" s="42">
        <v>86535.45</v>
      </c>
      <c r="M2412" s="44">
        <v>45138</v>
      </c>
      <c r="N2412" s="42">
        <f>H2412-K2412-L2412</f>
        <v>95644.150000000009</v>
      </c>
      <c r="O2412" s="42">
        <v>0</v>
      </c>
      <c r="P2412" s="45">
        <v>0.13</v>
      </c>
      <c r="Q2412" s="42">
        <v>0</v>
      </c>
      <c r="R2412" s="42">
        <v>0</v>
      </c>
      <c r="S2412" s="42">
        <v>95644.15</v>
      </c>
      <c r="T2412" s="38">
        <v>1802</v>
      </c>
      <c r="U2412" s="14">
        <f>S2412/H2412</f>
        <v>0.52499923152756944</v>
      </c>
      <c r="V2412" s="19"/>
      <c r="W2412" s="19"/>
      <c r="X2412" s="37" t="s">
        <v>3461</v>
      </c>
    </row>
    <row r="2413" spans="1:37" s="3" customFormat="1" ht="16.5" customHeight="1">
      <c r="A2413" s="38">
        <v>72</v>
      </c>
      <c r="B2413" s="39">
        <v>10800</v>
      </c>
      <c r="C2413" s="38">
        <v>10315166</v>
      </c>
      <c r="D2413" s="40" t="s">
        <v>2634</v>
      </c>
      <c r="E2413" s="38">
        <v>1</v>
      </c>
      <c r="F2413" s="38">
        <v>120</v>
      </c>
      <c r="G2413" s="38" t="s">
        <v>21</v>
      </c>
      <c r="H2413" s="42">
        <v>146547.4</v>
      </c>
      <c r="I2413" s="2"/>
      <c r="J2413" s="44">
        <v>43188</v>
      </c>
      <c r="K2413" s="42">
        <v>0</v>
      </c>
      <c r="L2413" s="42">
        <v>69610.12</v>
      </c>
      <c r="M2413" s="44">
        <v>45016</v>
      </c>
      <c r="N2413" s="42">
        <f>H2413-K2413-L2413</f>
        <v>76937.279999999999</v>
      </c>
      <c r="O2413" s="42">
        <v>0</v>
      </c>
      <c r="P2413" s="45">
        <v>0.13</v>
      </c>
      <c r="Q2413" s="42">
        <v>0</v>
      </c>
      <c r="R2413" s="42">
        <v>0</v>
      </c>
      <c r="S2413" s="42">
        <f>N2413-R2413</f>
        <v>76937.279999999999</v>
      </c>
      <c r="T2413" s="38">
        <v>2505</v>
      </c>
      <c r="U2413" s="14">
        <f>S2413/H2413</f>
        <v>0.52499928350827108</v>
      </c>
      <c r="V2413" s="19"/>
      <c r="W2413" s="19"/>
      <c r="X2413" s="37" t="s">
        <v>3465</v>
      </c>
    </row>
    <row r="2414" spans="1:37" s="3" customFormat="1" ht="16.5" customHeight="1">
      <c r="A2414" s="38">
        <v>60</v>
      </c>
      <c r="B2414" s="39">
        <v>10800</v>
      </c>
      <c r="C2414" s="38">
        <v>10315151</v>
      </c>
      <c r="D2414" s="40" t="s">
        <v>2622</v>
      </c>
      <c r="E2414" s="38">
        <v>1</v>
      </c>
      <c r="F2414" s="38">
        <v>120</v>
      </c>
      <c r="G2414" s="38" t="s">
        <v>21</v>
      </c>
      <c r="H2414" s="42">
        <v>161306.14000000001</v>
      </c>
      <c r="I2414" s="2"/>
      <c r="J2414" s="44">
        <v>43188</v>
      </c>
      <c r="K2414" s="42">
        <v>0</v>
      </c>
      <c r="L2414" s="42">
        <v>76620.52</v>
      </c>
      <c r="M2414" s="44">
        <v>45016</v>
      </c>
      <c r="N2414" s="42">
        <f>H2414-K2414-L2414</f>
        <v>84685.62000000001</v>
      </c>
      <c r="O2414" s="42">
        <v>0</v>
      </c>
      <c r="P2414" s="45">
        <v>0.13</v>
      </c>
      <c r="Q2414" s="42">
        <v>0</v>
      </c>
      <c r="R2414" s="42">
        <v>0</v>
      </c>
      <c r="S2414" s="42">
        <f>N2414-R2414</f>
        <v>84685.62000000001</v>
      </c>
      <c r="T2414" s="38">
        <v>2505</v>
      </c>
      <c r="U2414" s="14">
        <f>S2414/H2414</f>
        <v>0.52499935836292411</v>
      </c>
      <c r="V2414" s="19"/>
      <c r="W2414" s="19"/>
      <c r="X2414" s="37" t="s">
        <v>3465</v>
      </c>
    </row>
    <row r="2415" spans="1:37" s="3" customFormat="1" ht="16.5" customHeight="1">
      <c r="A2415" s="38">
        <v>68</v>
      </c>
      <c r="B2415" s="39">
        <v>10800</v>
      </c>
      <c r="C2415" s="38">
        <v>10315161</v>
      </c>
      <c r="D2415" s="40" t="s">
        <v>2630</v>
      </c>
      <c r="E2415" s="38">
        <v>1</v>
      </c>
      <c r="F2415" s="38">
        <v>120</v>
      </c>
      <c r="G2415" s="38" t="s">
        <v>21</v>
      </c>
      <c r="H2415" s="42">
        <v>149628.38</v>
      </c>
      <c r="I2415" s="2"/>
      <c r="J2415" s="44">
        <v>43188</v>
      </c>
      <c r="K2415" s="42">
        <v>0</v>
      </c>
      <c r="L2415" s="42">
        <v>71073.539999999994</v>
      </c>
      <c r="M2415" s="44">
        <v>45016</v>
      </c>
      <c r="N2415" s="42">
        <f>H2415-K2415-L2415</f>
        <v>78554.840000000011</v>
      </c>
      <c r="O2415" s="42">
        <v>0</v>
      </c>
      <c r="P2415" s="45">
        <v>0.13</v>
      </c>
      <c r="Q2415" s="42">
        <v>0</v>
      </c>
      <c r="R2415" s="42">
        <v>0</v>
      </c>
      <c r="S2415" s="42">
        <f>N2415-R2415</f>
        <v>78554.840000000011</v>
      </c>
      <c r="T2415" s="38">
        <v>2505</v>
      </c>
      <c r="U2415" s="14">
        <f>S2415/H2415</f>
        <v>0.52499960234816423</v>
      </c>
      <c r="V2415" s="19"/>
      <c r="W2415" s="19"/>
      <c r="X2415" s="37" t="s">
        <v>3465</v>
      </c>
    </row>
    <row r="2416" spans="1:37" s="3" customFormat="1" ht="16.5" customHeight="1">
      <c r="A2416" s="38">
        <v>56</v>
      </c>
      <c r="B2416" s="39">
        <v>10800</v>
      </c>
      <c r="C2416" s="38">
        <v>10315146</v>
      </c>
      <c r="D2416" s="40" t="s">
        <v>2618</v>
      </c>
      <c r="E2416" s="38">
        <v>2</v>
      </c>
      <c r="F2416" s="38">
        <v>120</v>
      </c>
      <c r="G2416" s="38" t="s">
        <v>21</v>
      </c>
      <c r="H2416" s="42">
        <v>321262.26</v>
      </c>
      <c r="I2416" s="2"/>
      <c r="J2416" s="44">
        <v>43188</v>
      </c>
      <c r="K2416" s="42">
        <v>0</v>
      </c>
      <c r="L2416" s="42">
        <v>152599.70000000001</v>
      </c>
      <c r="M2416" s="44">
        <v>45016</v>
      </c>
      <c r="N2416" s="42">
        <f>H2416-K2416-L2416</f>
        <v>168662.56</v>
      </c>
      <c r="O2416" s="42">
        <v>0</v>
      </c>
      <c r="P2416" s="45">
        <v>0.13</v>
      </c>
      <c r="Q2416" s="42">
        <v>0</v>
      </c>
      <c r="R2416" s="42">
        <v>0</v>
      </c>
      <c r="S2416" s="42">
        <f>N2416-R2416</f>
        <v>168662.56</v>
      </c>
      <c r="T2416" s="38">
        <v>2505</v>
      </c>
      <c r="U2416" s="14">
        <f>S2416/H2416</f>
        <v>0.52499960624070807</v>
      </c>
      <c r="V2416" s="19"/>
      <c r="W2416" s="19"/>
      <c r="X2416" s="37" t="s">
        <v>3465</v>
      </c>
    </row>
    <row r="2417" spans="1:24" s="3" customFormat="1" ht="16.5" customHeight="1">
      <c r="A2417" s="38">
        <v>66</v>
      </c>
      <c r="B2417" s="39">
        <v>10800</v>
      </c>
      <c r="C2417" s="38">
        <v>10315159</v>
      </c>
      <c r="D2417" s="40" t="s">
        <v>2628</v>
      </c>
      <c r="E2417" s="38">
        <v>2</v>
      </c>
      <c r="F2417" s="38">
        <v>120</v>
      </c>
      <c r="G2417" s="38" t="s">
        <v>21</v>
      </c>
      <c r="H2417" s="42">
        <v>316976.28000000003</v>
      </c>
      <c r="I2417" s="2"/>
      <c r="J2417" s="44">
        <v>43188</v>
      </c>
      <c r="K2417" s="42">
        <v>0</v>
      </c>
      <c r="L2417" s="42">
        <v>150563.85</v>
      </c>
      <c r="M2417" s="44">
        <v>45016</v>
      </c>
      <c r="N2417" s="42">
        <f>H2417-K2417-L2417</f>
        <v>166412.43000000002</v>
      </c>
      <c r="O2417" s="42">
        <v>0</v>
      </c>
      <c r="P2417" s="45">
        <v>0.13</v>
      </c>
      <c r="Q2417" s="42">
        <v>0</v>
      </c>
      <c r="R2417" s="42">
        <v>0</v>
      </c>
      <c r="S2417" s="42">
        <f>N2417-R2417</f>
        <v>166412.43000000002</v>
      </c>
      <c r="T2417" s="38">
        <v>2505</v>
      </c>
      <c r="U2417" s="14">
        <f>S2417/H2417</f>
        <v>0.52499963088720714</v>
      </c>
      <c r="V2417" s="19"/>
      <c r="W2417" s="19"/>
      <c r="X2417" s="37" t="s">
        <v>3465</v>
      </c>
    </row>
    <row r="2418" spans="1:24" s="3" customFormat="1" ht="16.5" customHeight="1">
      <c r="A2418" s="38">
        <v>71</v>
      </c>
      <c r="B2418" s="39">
        <v>10800</v>
      </c>
      <c r="C2418" s="38">
        <v>10315165</v>
      </c>
      <c r="D2418" s="40" t="s">
        <v>2633</v>
      </c>
      <c r="E2418" s="38">
        <v>1</v>
      </c>
      <c r="F2418" s="38">
        <v>120</v>
      </c>
      <c r="G2418" s="38" t="s">
        <v>21</v>
      </c>
      <c r="H2418" s="42">
        <v>154763.15</v>
      </c>
      <c r="I2418" s="2"/>
      <c r="J2418" s="44">
        <v>43188</v>
      </c>
      <c r="K2418" s="42">
        <v>0</v>
      </c>
      <c r="L2418" s="42">
        <v>73512.539999999994</v>
      </c>
      <c r="M2418" s="44">
        <v>45016</v>
      </c>
      <c r="N2418" s="42">
        <f>H2418-K2418-L2418</f>
        <v>81250.61</v>
      </c>
      <c r="O2418" s="42">
        <v>0</v>
      </c>
      <c r="P2418" s="45">
        <v>0.13</v>
      </c>
      <c r="Q2418" s="42">
        <v>0</v>
      </c>
      <c r="R2418" s="42">
        <v>0</v>
      </c>
      <c r="S2418" s="42">
        <f>N2418-R2418</f>
        <v>81250.61</v>
      </c>
      <c r="T2418" s="38">
        <v>2505</v>
      </c>
      <c r="U2418" s="14">
        <f>S2418/H2418</f>
        <v>0.52499971730996686</v>
      </c>
      <c r="V2418" s="19"/>
      <c r="W2418" s="19"/>
      <c r="X2418" s="37" t="s">
        <v>3465</v>
      </c>
    </row>
    <row r="2419" spans="1:24" s="3" customFormat="1" ht="16.5" customHeight="1">
      <c r="A2419" s="38">
        <v>90</v>
      </c>
      <c r="B2419" s="39">
        <v>10800</v>
      </c>
      <c r="C2419" s="38">
        <v>10315555</v>
      </c>
      <c r="D2419" s="40" t="s">
        <v>2652</v>
      </c>
      <c r="E2419" s="38">
        <v>1</v>
      </c>
      <c r="F2419" s="38">
        <v>120</v>
      </c>
      <c r="G2419" s="38" t="s">
        <v>21</v>
      </c>
      <c r="H2419" s="42">
        <v>148003.72</v>
      </c>
      <c r="I2419" s="2"/>
      <c r="J2419" s="44">
        <v>43188</v>
      </c>
      <c r="K2419" s="42">
        <v>0</v>
      </c>
      <c r="L2419" s="42">
        <v>70301.789999999994</v>
      </c>
      <c r="M2419" s="44">
        <v>45016</v>
      </c>
      <c r="N2419" s="42">
        <f>H2419-K2419-L2419</f>
        <v>77701.930000000008</v>
      </c>
      <c r="O2419" s="42">
        <v>0</v>
      </c>
      <c r="P2419" s="45">
        <v>0.13</v>
      </c>
      <c r="Q2419" s="42">
        <v>0</v>
      </c>
      <c r="R2419" s="42">
        <v>0</v>
      </c>
      <c r="S2419" s="42">
        <f>N2419-R2419</f>
        <v>77701.930000000008</v>
      </c>
      <c r="T2419" s="38">
        <v>2505</v>
      </c>
      <c r="U2419" s="14">
        <f>S2419/H2419</f>
        <v>0.52499984459850069</v>
      </c>
      <c r="V2419" s="19"/>
      <c r="W2419" s="19"/>
      <c r="X2419" s="37" t="s">
        <v>3465</v>
      </c>
    </row>
    <row r="2420" spans="1:24" s="3" customFormat="1" ht="16.5" customHeight="1">
      <c r="A2420" s="38">
        <v>69</v>
      </c>
      <c r="B2420" s="39">
        <v>10800</v>
      </c>
      <c r="C2420" s="38">
        <v>10315162</v>
      </c>
      <c r="D2420" s="40" t="s">
        <v>2631</v>
      </c>
      <c r="E2420" s="38">
        <v>2</v>
      </c>
      <c r="F2420" s="38">
        <v>120</v>
      </c>
      <c r="G2420" s="38" t="s">
        <v>21</v>
      </c>
      <c r="H2420" s="42">
        <v>325259.31</v>
      </c>
      <c r="I2420" s="2"/>
      <c r="J2420" s="44">
        <v>43188</v>
      </c>
      <c r="K2420" s="42">
        <v>0</v>
      </c>
      <c r="L2420" s="42">
        <v>154498.18</v>
      </c>
      <c r="M2420" s="44">
        <v>45016</v>
      </c>
      <c r="N2420" s="42">
        <f>H2420-K2420-L2420</f>
        <v>170761.13</v>
      </c>
      <c r="O2420" s="42">
        <v>0</v>
      </c>
      <c r="P2420" s="45">
        <v>0.13</v>
      </c>
      <c r="Q2420" s="42">
        <v>0</v>
      </c>
      <c r="R2420" s="42">
        <v>0</v>
      </c>
      <c r="S2420" s="42">
        <f>N2420-R2420</f>
        <v>170761.13</v>
      </c>
      <c r="T2420" s="38">
        <v>2505</v>
      </c>
      <c r="U2420" s="14">
        <f>S2420/H2420</f>
        <v>0.52499997617285732</v>
      </c>
      <c r="V2420" s="19"/>
      <c r="W2420" s="19"/>
      <c r="X2420" s="37" t="s">
        <v>3465</v>
      </c>
    </row>
    <row r="2421" spans="1:24" s="3" customFormat="1" ht="16.5" customHeight="1">
      <c r="A2421" s="38">
        <v>534</v>
      </c>
      <c r="B2421" s="39">
        <v>40712</v>
      </c>
      <c r="C2421" s="38">
        <v>10303704</v>
      </c>
      <c r="D2421" s="40" t="s">
        <v>379</v>
      </c>
      <c r="E2421" s="38">
        <v>90</v>
      </c>
      <c r="F2421" s="38">
        <v>120</v>
      </c>
      <c r="G2421" s="38" t="s">
        <v>21</v>
      </c>
      <c r="H2421" s="42">
        <v>124920</v>
      </c>
      <c r="I2421" s="55"/>
      <c r="J2421" s="44">
        <v>43311</v>
      </c>
      <c r="K2421" s="42">
        <v>0</v>
      </c>
      <c r="L2421" s="42">
        <v>59337</v>
      </c>
      <c r="M2421" s="44">
        <v>45138</v>
      </c>
      <c r="N2421" s="42">
        <f>H2421-K2421-L2421</f>
        <v>65583</v>
      </c>
      <c r="O2421" s="42">
        <v>0</v>
      </c>
      <c r="P2421" s="45">
        <v>0.13</v>
      </c>
      <c r="Q2421" s="42">
        <v>0</v>
      </c>
      <c r="R2421" s="42">
        <v>0</v>
      </c>
      <c r="S2421" s="42">
        <v>65583</v>
      </c>
      <c r="T2421" s="38">
        <v>2506</v>
      </c>
      <c r="U2421" s="14">
        <f>S2421/H2421</f>
        <v>0.52500000000000002</v>
      </c>
      <c r="V2421" s="19"/>
      <c r="W2421" s="19"/>
      <c r="X2421" s="37" t="s">
        <v>3467</v>
      </c>
    </row>
    <row r="2422" spans="1:24" s="3" customFormat="1" ht="16.5" customHeight="1">
      <c r="A2422" s="38">
        <v>278</v>
      </c>
      <c r="B2422" s="39">
        <v>10741</v>
      </c>
      <c r="C2422" s="38">
        <v>10282178</v>
      </c>
      <c r="D2422" s="40" t="s">
        <v>1545</v>
      </c>
      <c r="E2422" s="38">
        <v>1</v>
      </c>
      <c r="F2422" s="38">
        <v>120</v>
      </c>
      <c r="G2422" s="38" t="s">
        <v>262</v>
      </c>
      <c r="H2422" s="42">
        <v>156487.81</v>
      </c>
      <c r="I2422" s="55"/>
      <c r="J2422" s="44">
        <v>43311</v>
      </c>
      <c r="K2422" s="42">
        <v>0</v>
      </c>
      <c r="L2422" s="42">
        <v>74331.69</v>
      </c>
      <c r="M2422" s="44">
        <v>45138</v>
      </c>
      <c r="N2422" s="42">
        <f>H2422-K2422-L2422</f>
        <v>82156.12</v>
      </c>
      <c r="O2422" s="42">
        <v>0</v>
      </c>
      <c r="P2422" s="45">
        <v>0.13</v>
      </c>
      <c r="Q2422" s="42">
        <v>0</v>
      </c>
      <c r="R2422" s="42">
        <v>0</v>
      </c>
      <c r="S2422" s="42">
        <f>N2422-R2422</f>
        <v>82156.12</v>
      </c>
      <c r="T2422" s="38">
        <v>2506</v>
      </c>
      <c r="U2422" s="14">
        <f>S2422/H2422</f>
        <v>0.52500012620791359</v>
      </c>
      <c r="V2422" s="19"/>
      <c r="W2422" s="19"/>
      <c r="X2422" s="37" t="s">
        <v>3462</v>
      </c>
    </row>
    <row r="2423" spans="1:24" s="3" customFormat="1" ht="16.5" customHeight="1">
      <c r="A2423" s="38">
        <v>63</v>
      </c>
      <c r="B2423" s="39">
        <v>10800</v>
      </c>
      <c r="C2423" s="38">
        <v>10315155</v>
      </c>
      <c r="D2423" s="40" t="s">
        <v>2625</v>
      </c>
      <c r="E2423" s="38">
        <v>2</v>
      </c>
      <c r="F2423" s="38">
        <v>120</v>
      </c>
      <c r="G2423" s="38" t="s">
        <v>21</v>
      </c>
      <c r="H2423" s="42">
        <v>316556.03000000003</v>
      </c>
      <c r="I2423" s="2"/>
      <c r="J2423" s="44">
        <v>43188</v>
      </c>
      <c r="K2423" s="42">
        <v>0</v>
      </c>
      <c r="L2423" s="42">
        <v>150364.04</v>
      </c>
      <c r="M2423" s="44">
        <v>45016</v>
      </c>
      <c r="N2423" s="42">
        <f>H2423-K2423-L2423</f>
        <v>166191.99000000002</v>
      </c>
      <c r="O2423" s="42">
        <v>0</v>
      </c>
      <c r="P2423" s="45">
        <v>0.13</v>
      </c>
      <c r="Q2423" s="42">
        <v>0</v>
      </c>
      <c r="R2423" s="42">
        <v>0</v>
      </c>
      <c r="S2423" s="42">
        <f>N2423-R2423</f>
        <v>166191.99000000002</v>
      </c>
      <c r="T2423" s="38">
        <v>2505</v>
      </c>
      <c r="U2423" s="14">
        <f>S2423/H2423</f>
        <v>0.52500023455563305</v>
      </c>
      <c r="V2423" s="19"/>
      <c r="W2423" s="19"/>
      <c r="X2423" s="37" t="s">
        <v>3465</v>
      </c>
    </row>
    <row r="2424" spans="1:24" s="3" customFormat="1" ht="16.5" customHeight="1">
      <c r="A2424" s="38">
        <v>361</v>
      </c>
      <c r="B2424" s="39">
        <v>10741</v>
      </c>
      <c r="C2424" s="38">
        <v>10282057</v>
      </c>
      <c r="D2424" s="40" t="s">
        <v>497</v>
      </c>
      <c r="E2424" s="58">
        <v>1</v>
      </c>
      <c r="F2424" s="38">
        <v>120</v>
      </c>
      <c r="G2424" s="38" t="s">
        <v>262</v>
      </c>
      <c r="H2424" s="42">
        <v>89770.22</v>
      </c>
      <c r="I2424" s="57"/>
      <c r="J2424" s="44">
        <v>43369</v>
      </c>
      <c r="K2424" s="42">
        <v>0</v>
      </c>
      <c r="L2424" s="42">
        <v>42640.82</v>
      </c>
      <c r="M2424" s="44">
        <v>45199</v>
      </c>
      <c r="N2424" s="42">
        <f>H2424-K2424-L2424</f>
        <v>47129.4</v>
      </c>
      <c r="O2424" s="42">
        <v>0</v>
      </c>
      <c r="P2424" s="45">
        <v>0.13</v>
      </c>
      <c r="Q2424" s="42">
        <v>0</v>
      </c>
      <c r="R2424" s="42">
        <v>0</v>
      </c>
      <c r="S2424" s="42">
        <v>47129.4</v>
      </c>
      <c r="T2424" s="38">
        <v>2506</v>
      </c>
      <c r="U2424" s="14">
        <f>S2424/H2424</f>
        <v>0.525000384314531</v>
      </c>
      <c r="V2424" s="19"/>
      <c r="W2424" s="19"/>
      <c r="X2424" s="37" t="s">
        <v>3462</v>
      </c>
    </row>
    <row r="2425" spans="1:24" s="3" customFormat="1" ht="16.5" customHeight="1">
      <c r="A2425" s="38">
        <v>58</v>
      </c>
      <c r="B2425" s="39">
        <v>10800</v>
      </c>
      <c r="C2425" s="38">
        <v>10315148</v>
      </c>
      <c r="D2425" s="40" t="s">
        <v>2620</v>
      </c>
      <c r="E2425" s="38">
        <v>1</v>
      </c>
      <c r="F2425" s="38">
        <v>120</v>
      </c>
      <c r="G2425" s="38" t="s">
        <v>21</v>
      </c>
      <c r="H2425" s="42">
        <v>147548.39000000001</v>
      </c>
      <c r="I2425" s="2"/>
      <c r="J2425" s="44">
        <v>43188</v>
      </c>
      <c r="K2425" s="42">
        <v>0</v>
      </c>
      <c r="L2425" s="42">
        <v>70085.42</v>
      </c>
      <c r="M2425" s="44">
        <v>45016</v>
      </c>
      <c r="N2425" s="42">
        <f>H2425-K2425-L2425</f>
        <v>77462.970000000016</v>
      </c>
      <c r="O2425" s="42">
        <v>0</v>
      </c>
      <c r="P2425" s="45">
        <v>0.13</v>
      </c>
      <c r="Q2425" s="42">
        <v>0</v>
      </c>
      <c r="R2425" s="42">
        <v>0</v>
      </c>
      <c r="S2425" s="42">
        <f>N2425-R2425</f>
        <v>77462.970000000016</v>
      </c>
      <c r="T2425" s="38">
        <v>2505</v>
      </c>
      <c r="U2425" s="14">
        <f>S2425/H2425</f>
        <v>0.52500044222780073</v>
      </c>
      <c r="V2425" s="19"/>
      <c r="W2425" s="19"/>
      <c r="X2425" s="37" t="s">
        <v>3465</v>
      </c>
    </row>
    <row r="2426" spans="1:24" s="3" customFormat="1" ht="16.5" customHeight="1">
      <c r="A2426" s="38">
        <v>91</v>
      </c>
      <c r="B2426" s="39">
        <v>10800</v>
      </c>
      <c r="C2426" s="38">
        <v>10315556</v>
      </c>
      <c r="D2426" s="40" t="s">
        <v>2653</v>
      </c>
      <c r="E2426" s="38">
        <v>1</v>
      </c>
      <c r="F2426" s="38">
        <v>120</v>
      </c>
      <c r="G2426" s="38" t="s">
        <v>21</v>
      </c>
      <c r="H2426" s="42">
        <v>168271.82</v>
      </c>
      <c r="I2426" s="2"/>
      <c r="J2426" s="44">
        <v>43188</v>
      </c>
      <c r="K2426" s="42">
        <v>0</v>
      </c>
      <c r="L2426" s="42">
        <v>79929.039999999994</v>
      </c>
      <c r="M2426" s="44">
        <v>45016</v>
      </c>
      <c r="N2426" s="42">
        <f>H2426-K2426-L2426</f>
        <v>88342.780000000013</v>
      </c>
      <c r="O2426" s="42">
        <v>0</v>
      </c>
      <c r="P2426" s="45">
        <v>0.13</v>
      </c>
      <c r="Q2426" s="42">
        <v>0</v>
      </c>
      <c r="R2426" s="42">
        <v>0</v>
      </c>
      <c r="S2426" s="42">
        <f>N2426-R2426</f>
        <v>88342.780000000013</v>
      </c>
      <c r="T2426" s="38">
        <v>2505</v>
      </c>
      <c r="U2426" s="14">
        <f>S2426/H2426</f>
        <v>0.52500044273604463</v>
      </c>
      <c r="V2426" s="19"/>
      <c r="W2426" s="19"/>
      <c r="X2426" s="37" t="s">
        <v>3465</v>
      </c>
    </row>
    <row r="2427" spans="1:24" s="3" customFormat="1" ht="16.5" customHeight="1">
      <c r="A2427" s="38">
        <v>57</v>
      </c>
      <c r="B2427" s="39">
        <v>10800</v>
      </c>
      <c r="C2427" s="38">
        <v>10315147</v>
      </c>
      <c r="D2427" s="40" t="s">
        <v>2619</v>
      </c>
      <c r="E2427" s="38">
        <v>1</v>
      </c>
      <c r="F2427" s="38">
        <v>120</v>
      </c>
      <c r="G2427" s="38" t="s">
        <v>21</v>
      </c>
      <c r="H2427" s="42">
        <v>152759.65</v>
      </c>
      <c r="I2427" s="2"/>
      <c r="J2427" s="44">
        <v>43188</v>
      </c>
      <c r="K2427" s="42">
        <v>0</v>
      </c>
      <c r="L2427" s="42">
        <v>72560.75</v>
      </c>
      <c r="M2427" s="44">
        <v>45016</v>
      </c>
      <c r="N2427" s="42">
        <f>H2427-K2427-L2427</f>
        <v>80198.899999999994</v>
      </c>
      <c r="O2427" s="42">
        <v>0</v>
      </c>
      <c r="P2427" s="45">
        <v>0.13</v>
      </c>
      <c r="Q2427" s="42">
        <v>0</v>
      </c>
      <c r="R2427" s="42">
        <v>0</v>
      </c>
      <c r="S2427" s="42">
        <f>N2427-R2427</f>
        <v>80198.899999999994</v>
      </c>
      <c r="T2427" s="38">
        <v>2505</v>
      </c>
      <c r="U2427" s="14">
        <f>S2427/H2427</f>
        <v>0.52500054824687015</v>
      </c>
      <c r="V2427" s="19"/>
      <c r="W2427" s="19"/>
      <c r="X2427" s="37" t="s">
        <v>3465</v>
      </c>
    </row>
    <row r="2428" spans="1:24" s="3" customFormat="1" ht="16.5" customHeight="1">
      <c r="A2428" s="38">
        <v>62</v>
      </c>
      <c r="B2428" s="39">
        <v>10800</v>
      </c>
      <c r="C2428" s="38">
        <v>10315154</v>
      </c>
      <c r="D2428" s="40" t="s">
        <v>2624</v>
      </c>
      <c r="E2428" s="38">
        <v>1</v>
      </c>
      <c r="F2428" s="38">
        <v>120</v>
      </c>
      <c r="G2428" s="38" t="s">
        <v>21</v>
      </c>
      <c r="H2428" s="42">
        <v>189151.99</v>
      </c>
      <c r="I2428" s="2"/>
      <c r="J2428" s="44">
        <v>43188</v>
      </c>
      <c r="K2428" s="42">
        <v>0</v>
      </c>
      <c r="L2428" s="42">
        <v>89847.06</v>
      </c>
      <c r="M2428" s="44">
        <v>45016</v>
      </c>
      <c r="N2428" s="42">
        <f>H2428-K2428-L2428</f>
        <v>99304.93</v>
      </c>
      <c r="O2428" s="42">
        <v>0</v>
      </c>
      <c r="P2428" s="45">
        <v>0.13</v>
      </c>
      <c r="Q2428" s="42">
        <v>0</v>
      </c>
      <c r="R2428" s="42">
        <v>0</v>
      </c>
      <c r="S2428" s="42">
        <f>N2428-R2428</f>
        <v>99304.93</v>
      </c>
      <c r="T2428" s="38">
        <v>2505</v>
      </c>
      <c r="U2428" s="14">
        <f>S2428/H2428</f>
        <v>0.52500071503345003</v>
      </c>
      <c r="V2428" s="19"/>
      <c r="W2428" s="19"/>
      <c r="X2428" s="37" t="s">
        <v>3465</v>
      </c>
    </row>
    <row r="2429" spans="1:24" s="3" customFormat="1" ht="16.5" customHeight="1">
      <c r="A2429" s="38">
        <v>340</v>
      </c>
      <c r="B2429" s="39">
        <v>10877</v>
      </c>
      <c r="C2429" s="38">
        <v>10324153</v>
      </c>
      <c r="D2429" s="40" t="s">
        <v>1102</v>
      </c>
      <c r="E2429" s="38">
        <v>1</v>
      </c>
      <c r="F2429" s="38">
        <v>120</v>
      </c>
      <c r="G2429" s="38" t="s">
        <v>21</v>
      </c>
      <c r="H2429" s="42">
        <v>232717.24</v>
      </c>
      <c r="I2429" s="56"/>
      <c r="J2429" s="44">
        <v>43343</v>
      </c>
      <c r="K2429" s="42">
        <v>0</v>
      </c>
      <c r="L2429" s="42">
        <v>110540.52</v>
      </c>
      <c r="M2429" s="44">
        <v>45169</v>
      </c>
      <c r="N2429" s="42">
        <f>H2429-K2429-L2429</f>
        <v>122176.71999999999</v>
      </c>
      <c r="O2429" s="42">
        <v>0</v>
      </c>
      <c r="P2429" s="45">
        <v>0.13</v>
      </c>
      <c r="Q2429" s="42">
        <v>0</v>
      </c>
      <c r="R2429" s="42">
        <v>0</v>
      </c>
      <c r="S2429" s="42">
        <v>122176.72</v>
      </c>
      <c r="T2429" s="38">
        <v>2506</v>
      </c>
      <c r="U2429" s="14">
        <f>S2429/H2429</f>
        <v>0.52500072620318117</v>
      </c>
      <c r="V2429" s="19"/>
      <c r="W2429" s="19"/>
      <c r="X2429" s="37" t="s">
        <v>3462</v>
      </c>
    </row>
    <row r="2430" spans="1:24" s="3" customFormat="1" ht="16.5" customHeight="1">
      <c r="A2430" s="38">
        <v>65</v>
      </c>
      <c r="B2430" s="39">
        <v>10800</v>
      </c>
      <c r="C2430" s="38">
        <v>10315158</v>
      </c>
      <c r="D2430" s="40" t="s">
        <v>2627</v>
      </c>
      <c r="E2430" s="38">
        <v>1</v>
      </c>
      <c r="F2430" s="38">
        <v>120</v>
      </c>
      <c r="G2430" s="38" t="s">
        <v>21</v>
      </c>
      <c r="H2430" s="42">
        <v>155952.39000000001</v>
      </c>
      <c r="I2430" s="2"/>
      <c r="J2430" s="44">
        <v>43188</v>
      </c>
      <c r="K2430" s="42">
        <v>0</v>
      </c>
      <c r="L2430" s="42">
        <v>74077.259999999995</v>
      </c>
      <c r="M2430" s="44">
        <v>45016</v>
      </c>
      <c r="N2430" s="42">
        <f>H2430-K2430-L2430</f>
        <v>81875.130000000019</v>
      </c>
      <c r="O2430" s="42">
        <v>0</v>
      </c>
      <c r="P2430" s="45">
        <v>0.13</v>
      </c>
      <c r="Q2430" s="42">
        <v>0</v>
      </c>
      <c r="R2430" s="42">
        <v>0</v>
      </c>
      <c r="S2430" s="42">
        <f>N2430-R2430</f>
        <v>81875.130000000019</v>
      </c>
      <c r="T2430" s="38">
        <v>2505</v>
      </c>
      <c r="U2430" s="14">
        <f>S2430/H2430</f>
        <v>0.52500080312972452</v>
      </c>
      <c r="V2430" s="19"/>
      <c r="W2430" s="19"/>
      <c r="X2430" s="37" t="s">
        <v>3465</v>
      </c>
    </row>
    <row r="2431" spans="1:24" s="3" customFormat="1" ht="16.5" customHeight="1">
      <c r="A2431" s="38">
        <v>61</v>
      </c>
      <c r="B2431" s="39">
        <v>10800</v>
      </c>
      <c r="C2431" s="38">
        <v>10315153</v>
      </c>
      <c r="D2431" s="40" t="s">
        <v>2623</v>
      </c>
      <c r="E2431" s="38">
        <v>1</v>
      </c>
      <c r="F2431" s="38">
        <v>120</v>
      </c>
      <c r="G2431" s="38" t="s">
        <v>21</v>
      </c>
      <c r="H2431" s="42">
        <v>175379.85</v>
      </c>
      <c r="I2431" s="2"/>
      <c r="J2431" s="44">
        <v>43188</v>
      </c>
      <c r="K2431" s="42">
        <v>0</v>
      </c>
      <c r="L2431" s="42">
        <v>83305.279999999999</v>
      </c>
      <c r="M2431" s="44">
        <v>45016</v>
      </c>
      <c r="N2431" s="42">
        <f>H2431-K2431-L2431</f>
        <v>92074.57</v>
      </c>
      <c r="O2431" s="42">
        <v>0</v>
      </c>
      <c r="P2431" s="45">
        <v>0.13</v>
      </c>
      <c r="Q2431" s="42">
        <v>0</v>
      </c>
      <c r="R2431" s="42">
        <v>0</v>
      </c>
      <c r="S2431" s="42">
        <f>N2431-R2431</f>
        <v>92074.57</v>
      </c>
      <c r="T2431" s="38">
        <v>2505</v>
      </c>
      <c r="U2431" s="14">
        <f>S2431/H2431</f>
        <v>0.52500084815901027</v>
      </c>
      <c r="V2431" s="19"/>
      <c r="W2431" s="19"/>
      <c r="X2431" s="37" t="s">
        <v>3465</v>
      </c>
    </row>
    <row r="2432" spans="1:24" s="3" customFormat="1" ht="16.5" customHeight="1">
      <c r="A2432" s="38">
        <v>383</v>
      </c>
      <c r="B2432" s="39">
        <v>10729</v>
      </c>
      <c r="C2432" s="38">
        <v>10292933</v>
      </c>
      <c r="D2432" s="40" t="s">
        <v>399</v>
      </c>
      <c r="E2432" s="58">
        <v>4</v>
      </c>
      <c r="F2432" s="38">
        <v>120</v>
      </c>
      <c r="G2432" s="38" t="s">
        <v>21</v>
      </c>
      <c r="H2432" s="42">
        <v>5552</v>
      </c>
      <c r="I2432" s="37"/>
      <c r="J2432" s="44">
        <v>43434</v>
      </c>
      <c r="K2432" s="42">
        <v>0</v>
      </c>
      <c r="L2432" s="42">
        <v>2637.19</v>
      </c>
      <c r="M2432" s="44">
        <v>45259</v>
      </c>
      <c r="N2432" s="42">
        <v>2914.81</v>
      </c>
      <c r="O2432" s="42">
        <v>0</v>
      </c>
      <c r="P2432" s="45">
        <f>IF(J2432&lt;DATEVALUE("2009-1-1"),3%,13%)</f>
        <v>0.13</v>
      </c>
      <c r="Q2432" s="42">
        <f>IF(P2432=13%,ROUND(O2432/(1+P2432)*P2432,2),ROUND(O2432/(1+0.03)*0.02,2))</f>
        <v>0</v>
      </c>
      <c r="R2432" s="42">
        <f>O2432-Q2432</f>
        <v>0</v>
      </c>
      <c r="S2432" s="42">
        <f>N2432-R2432</f>
        <v>2914.81</v>
      </c>
      <c r="T2432" s="38">
        <v>2506</v>
      </c>
      <c r="U2432" s="14">
        <f>S2432/H2432</f>
        <v>0.52500180115273776</v>
      </c>
      <c r="V2432" s="19"/>
      <c r="W2432" s="19"/>
      <c r="X2432" s="37" t="s">
        <v>3459</v>
      </c>
    </row>
    <row r="2433" spans="1:24" s="3" customFormat="1" ht="16.5" customHeight="1">
      <c r="A2433" s="38">
        <v>517</v>
      </c>
      <c r="B2433" s="39">
        <v>10800</v>
      </c>
      <c r="C2433" s="38">
        <v>10315532</v>
      </c>
      <c r="D2433" s="40" t="s">
        <v>2742</v>
      </c>
      <c r="E2433" s="38">
        <v>3</v>
      </c>
      <c r="F2433" s="38">
        <v>120</v>
      </c>
      <c r="G2433" s="38" t="s">
        <v>21</v>
      </c>
      <c r="H2433" s="42">
        <v>60897.46</v>
      </c>
      <c r="I2433" s="2"/>
      <c r="J2433" s="44">
        <v>43188</v>
      </c>
      <c r="K2433" s="42">
        <v>0</v>
      </c>
      <c r="L2433" s="42">
        <v>28926.05</v>
      </c>
      <c r="M2433" s="44">
        <v>45016</v>
      </c>
      <c r="N2433" s="42">
        <f>H2433-K2433-L2433</f>
        <v>31971.41</v>
      </c>
      <c r="O2433" s="42">
        <v>0</v>
      </c>
      <c r="P2433" s="45">
        <v>0.13</v>
      </c>
      <c r="Q2433" s="42">
        <v>0</v>
      </c>
      <c r="R2433" s="42">
        <v>0</v>
      </c>
      <c r="S2433" s="42">
        <f>N2433-R2433</f>
        <v>31971.41</v>
      </c>
      <c r="T2433" s="38">
        <v>2505</v>
      </c>
      <c r="U2433" s="14">
        <f>S2433/H2433</f>
        <v>0.52500399852473323</v>
      </c>
      <c r="V2433" s="19"/>
      <c r="W2433" s="19"/>
      <c r="X2433" s="37" t="s">
        <v>3465</v>
      </c>
    </row>
    <row r="2434" spans="1:24" s="3" customFormat="1" ht="16.5" customHeight="1">
      <c r="A2434" s="38">
        <v>502</v>
      </c>
      <c r="B2434" s="39">
        <v>10800</v>
      </c>
      <c r="C2434" s="38">
        <v>10315516</v>
      </c>
      <c r="D2434" s="40" t="s">
        <v>2742</v>
      </c>
      <c r="E2434" s="38">
        <v>2</v>
      </c>
      <c r="F2434" s="38">
        <v>120</v>
      </c>
      <c r="G2434" s="38" t="s">
        <v>21</v>
      </c>
      <c r="H2434" s="42">
        <v>40598.31</v>
      </c>
      <c r="I2434" s="2"/>
      <c r="J2434" s="44">
        <v>43188</v>
      </c>
      <c r="K2434" s="42">
        <v>0</v>
      </c>
      <c r="L2434" s="42">
        <v>19284.03</v>
      </c>
      <c r="M2434" s="44">
        <v>45016</v>
      </c>
      <c r="N2434" s="42">
        <f>H2434-K2434-L2434</f>
        <v>21314.28</v>
      </c>
      <c r="O2434" s="42">
        <v>0</v>
      </c>
      <c r="P2434" s="45">
        <v>0.13</v>
      </c>
      <c r="Q2434" s="42">
        <v>0</v>
      </c>
      <c r="R2434" s="42">
        <v>0</v>
      </c>
      <c r="S2434" s="42">
        <f>N2434-R2434</f>
        <v>21314.28</v>
      </c>
      <c r="T2434" s="38">
        <v>2505</v>
      </c>
      <c r="U2434" s="14">
        <f>S2434/H2434</f>
        <v>0.52500411962961024</v>
      </c>
      <c r="V2434" s="19"/>
      <c r="W2434" s="19"/>
      <c r="X2434" s="37" t="s">
        <v>3465</v>
      </c>
    </row>
    <row r="2435" spans="1:24" s="3" customFormat="1" ht="16.5" customHeight="1">
      <c r="A2435" s="38">
        <v>506</v>
      </c>
      <c r="B2435" s="39">
        <v>10800</v>
      </c>
      <c r="C2435" s="38">
        <v>10315520</v>
      </c>
      <c r="D2435" s="40" t="s">
        <v>2742</v>
      </c>
      <c r="E2435" s="38">
        <v>2</v>
      </c>
      <c r="F2435" s="38">
        <v>120</v>
      </c>
      <c r="G2435" s="38" t="s">
        <v>21</v>
      </c>
      <c r="H2435" s="42">
        <v>40598.31</v>
      </c>
      <c r="I2435" s="2"/>
      <c r="J2435" s="44">
        <v>43188</v>
      </c>
      <c r="K2435" s="42">
        <v>0</v>
      </c>
      <c r="L2435" s="42">
        <v>19284.03</v>
      </c>
      <c r="M2435" s="44">
        <v>45016</v>
      </c>
      <c r="N2435" s="42">
        <f>H2435-K2435-L2435</f>
        <v>21314.28</v>
      </c>
      <c r="O2435" s="42">
        <v>0</v>
      </c>
      <c r="P2435" s="45">
        <v>0.13</v>
      </c>
      <c r="Q2435" s="42">
        <v>0</v>
      </c>
      <c r="R2435" s="42">
        <v>0</v>
      </c>
      <c r="S2435" s="42">
        <f>N2435-R2435</f>
        <v>21314.28</v>
      </c>
      <c r="T2435" s="38">
        <v>2505</v>
      </c>
      <c r="U2435" s="14">
        <f>S2435/H2435</f>
        <v>0.52500411962961024</v>
      </c>
      <c r="V2435" s="19"/>
      <c r="W2435" s="19"/>
      <c r="X2435" s="37" t="s">
        <v>3465</v>
      </c>
    </row>
    <row r="2436" spans="1:24" s="3" customFormat="1" ht="16.5" customHeight="1">
      <c r="A2436" s="38">
        <v>516</v>
      </c>
      <c r="B2436" s="39">
        <v>10800</v>
      </c>
      <c r="C2436" s="38">
        <v>10315531</v>
      </c>
      <c r="D2436" s="40" t="s">
        <v>2742</v>
      </c>
      <c r="E2436" s="38">
        <v>2</v>
      </c>
      <c r="F2436" s="38">
        <v>120</v>
      </c>
      <c r="G2436" s="38" t="s">
        <v>21</v>
      </c>
      <c r="H2436" s="42">
        <v>40598.31</v>
      </c>
      <c r="I2436" s="2"/>
      <c r="J2436" s="44">
        <v>43188</v>
      </c>
      <c r="K2436" s="42">
        <v>0</v>
      </c>
      <c r="L2436" s="42">
        <v>19284.03</v>
      </c>
      <c r="M2436" s="44">
        <v>45016</v>
      </c>
      <c r="N2436" s="42">
        <f>H2436-K2436-L2436</f>
        <v>21314.28</v>
      </c>
      <c r="O2436" s="42">
        <v>0</v>
      </c>
      <c r="P2436" s="45">
        <v>0.13</v>
      </c>
      <c r="Q2436" s="42">
        <v>0</v>
      </c>
      <c r="R2436" s="42">
        <v>0</v>
      </c>
      <c r="S2436" s="42">
        <f>N2436-R2436</f>
        <v>21314.28</v>
      </c>
      <c r="T2436" s="38">
        <v>2505</v>
      </c>
      <c r="U2436" s="14">
        <f>S2436/H2436</f>
        <v>0.52500411962961024</v>
      </c>
      <c r="V2436" s="19"/>
      <c r="W2436" s="19"/>
      <c r="X2436" s="37" t="s">
        <v>3465</v>
      </c>
    </row>
    <row r="2437" spans="1:24" s="3" customFormat="1" ht="16.5" customHeight="1">
      <c r="A2437" s="38">
        <v>518</v>
      </c>
      <c r="B2437" s="39">
        <v>10800</v>
      </c>
      <c r="C2437" s="38">
        <v>10315533</v>
      </c>
      <c r="D2437" s="40" t="s">
        <v>2742</v>
      </c>
      <c r="E2437" s="38">
        <v>2</v>
      </c>
      <c r="F2437" s="38">
        <v>120</v>
      </c>
      <c r="G2437" s="38" t="s">
        <v>21</v>
      </c>
      <c r="H2437" s="42">
        <v>40598.31</v>
      </c>
      <c r="I2437" s="2"/>
      <c r="J2437" s="44">
        <v>43188</v>
      </c>
      <c r="K2437" s="42">
        <v>0</v>
      </c>
      <c r="L2437" s="42">
        <v>19284.03</v>
      </c>
      <c r="M2437" s="44">
        <v>45016</v>
      </c>
      <c r="N2437" s="42">
        <f>H2437-K2437-L2437</f>
        <v>21314.28</v>
      </c>
      <c r="O2437" s="42">
        <v>0</v>
      </c>
      <c r="P2437" s="45">
        <v>0.13</v>
      </c>
      <c r="Q2437" s="42">
        <v>0</v>
      </c>
      <c r="R2437" s="42">
        <v>0</v>
      </c>
      <c r="S2437" s="42">
        <f>N2437-R2437</f>
        <v>21314.28</v>
      </c>
      <c r="T2437" s="38">
        <v>2505</v>
      </c>
      <c r="U2437" s="14">
        <f>S2437/H2437</f>
        <v>0.52500411962961024</v>
      </c>
      <c r="V2437" s="19"/>
      <c r="W2437" s="19"/>
      <c r="X2437" s="37" t="s">
        <v>3465</v>
      </c>
    </row>
    <row r="2438" spans="1:24" s="3" customFormat="1" ht="16.5" customHeight="1">
      <c r="A2438" s="38">
        <v>519</v>
      </c>
      <c r="B2438" s="39">
        <v>10800</v>
      </c>
      <c r="C2438" s="38">
        <v>10315534</v>
      </c>
      <c r="D2438" s="40" t="s">
        <v>2742</v>
      </c>
      <c r="E2438" s="38">
        <v>2</v>
      </c>
      <c r="F2438" s="38">
        <v>120</v>
      </c>
      <c r="G2438" s="38" t="s">
        <v>21</v>
      </c>
      <c r="H2438" s="42">
        <v>40598.31</v>
      </c>
      <c r="I2438" s="2"/>
      <c r="J2438" s="44">
        <v>43188</v>
      </c>
      <c r="K2438" s="42">
        <v>0</v>
      </c>
      <c r="L2438" s="42">
        <v>19284.03</v>
      </c>
      <c r="M2438" s="44">
        <v>45016</v>
      </c>
      <c r="N2438" s="42">
        <f>H2438-K2438-L2438</f>
        <v>21314.28</v>
      </c>
      <c r="O2438" s="42">
        <v>0</v>
      </c>
      <c r="P2438" s="45">
        <v>0.13</v>
      </c>
      <c r="Q2438" s="42">
        <v>0</v>
      </c>
      <c r="R2438" s="42">
        <v>0</v>
      </c>
      <c r="S2438" s="42">
        <f>N2438-R2438</f>
        <v>21314.28</v>
      </c>
      <c r="T2438" s="38">
        <v>2505</v>
      </c>
      <c r="U2438" s="14">
        <f>S2438/H2438</f>
        <v>0.52500411962961024</v>
      </c>
      <c r="V2438" s="19"/>
      <c r="W2438" s="19"/>
      <c r="X2438" s="37" t="s">
        <v>3465</v>
      </c>
    </row>
    <row r="2439" spans="1:24" s="3" customFormat="1" ht="16.5" customHeight="1">
      <c r="A2439" s="38">
        <v>521</v>
      </c>
      <c r="B2439" s="39">
        <v>10800</v>
      </c>
      <c r="C2439" s="38">
        <v>10315536</v>
      </c>
      <c r="D2439" s="40" t="s">
        <v>2742</v>
      </c>
      <c r="E2439" s="38">
        <v>2</v>
      </c>
      <c r="F2439" s="38">
        <v>120</v>
      </c>
      <c r="G2439" s="38" t="s">
        <v>21</v>
      </c>
      <c r="H2439" s="42">
        <v>40598.31</v>
      </c>
      <c r="I2439" s="2"/>
      <c r="J2439" s="44">
        <v>43188</v>
      </c>
      <c r="K2439" s="42">
        <v>0</v>
      </c>
      <c r="L2439" s="42">
        <v>19284.03</v>
      </c>
      <c r="M2439" s="44">
        <v>45016</v>
      </c>
      <c r="N2439" s="42">
        <f>H2439-K2439-L2439</f>
        <v>21314.28</v>
      </c>
      <c r="O2439" s="42">
        <v>0</v>
      </c>
      <c r="P2439" s="45">
        <v>0.13</v>
      </c>
      <c r="Q2439" s="42">
        <v>0</v>
      </c>
      <c r="R2439" s="42">
        <v>0</v>
      </c>
      <c r="S2439" s="42">
        <f>N2439-R2439</f>
        <v>21314.28</v>
      </c>
      <c r="T2439" s="38">
        <v>2505</v>
      </c>
      <c r="U2439" s="14">
        <f>S2439/H2439</f>
        <v>0.52500411962961024</v>
      </c>
      <c r="V2439" s="19"/>
      <c r="W2439" s="19"/>
      <c r="X2439" s="37" t="s">
        <v>3465</v>
      </c>
    </row>
    <row r="2440" spans="1:24" s="3" customFormat="1" ht="16.5" customHeight="1">
      <c r="A2440" s="38">
        <v>522</v>
      </c>
      <c r="B2440" s="39">
        <v>10800</v>
      </c>
      <c r="C2440" s="38">
        <v>10315537</v>
      </c>
      <c r="D2440" s="40" t="s">
        <v>2742</v>
      </c>
      <c r="E2440" s="38">
        <v>2</v>
      </c>
      <c r="F2440" s="38">
        <v>120</v>
      </c>
      <c r="G2440" s="38" t="s">
        <v>21</v>
      </c>
      <c r="H2440" s="42">
        <v>40598.31</v>
      </c>
      <c r="I2440" s="2"/>
      <c r="J2440" s="44">
        <v>43188</v>
      </c>
      <c r="K2440" s="42">
        <v>0</v>
      </c>
      <c r="L2440" s="42">
        <v>19284.03</v>
      </c>
      <c r="M2440" s="44">
        <v>45016</v>
      </c>
      <c r="N2440" s="42">
        <f>H2440-K2440-L2440</f>
        <v>21314.28</v>
      </c>
      <c r="O2440" s="42">
        <v>0</v>
      </c>
      <c r="P2440" s="45">
        <v>0.13</v>
      </c>
      <c r="Q2440" s="42">
        <v>0</v>
      </c>
      <c r="R2440" s="42">
        <v>0</v>
      </c>
      <c r="S2440" s="42">
        <f>N2440-R2440</f>
        <v>21314.28</v>
      </c>
      <c r="T2440" s="38">
        <v>2505</v>
      </c>
      <c r="U2440" s="14">
        <f>S2440/H2440</f>
        <v>0.52500411962961024</v>
      </c>
      <c r="V2440" s="19"/>
      <c r="W2440" s="19"/>
      <c r="X2440" s="37" t="s">
        <v>3465</v>
      </c>
    </row>
    <row r="2441" spans="1:24" s="3" customFormat="1" ht="16.5" customHeight="1">
      <c r="A2441" s="38">
        <v>523</v>
      </c>
      <c r="B2441" s="39">
        <v>10800</v>
      </c>
      <c r="C2441" s="38">
        <v>10315538</v>
      </c>
      <c r="D2441" s="40" t="s">
        <v>2742</v>
      </c>
      <c r="E2441" s="38">
        <v>2</v>
      </c>
      <c r="F2441" s="38">
        <v>120</v>
      </c>
      <c r="G2441" s="38" t="s">
        <v>21</v>
      </c>
      <c r="H2441" s="42">
        <v>40598.31</v>
      </c>
      <c r="I2441" s="2"/>
      <c r="J2441" s="44">
        <v>43188</v>
      </c>
      <c r="K2441" s="42">
        <v>0</v>
      </c>
      <c r="L2441" s="42">
        <v>19284.03</v>
      </c>
      <c r="M2441" s="44">
        <v>45016</v>
      </c>
      <c r="N2441" s="42">
        <f>H2441-K2441-L2441</f>
        <v>21314.28</v>
      </c>
      <c r="O2441" s="42">
        <v>0</v>
      </c>
      <c r="P2441" s="45">
        <v>0.13</v>
      </c>
      <c r="Q2441" s="42">
        <v>0</v>
      </c>
      <c r="R2441" s="42">
        <v>0</v>
      </c>
      <c r="S2441" s="42">
        <f>N2441-R2441</f>
        <v>21314.28</v>
      </c>
      <c r="T2441" s="38">
        <v>2505</v>
      </c>
      <c r="U2441" s="14">
        <f>S2441/H2441</f>
        <v>0.52500411962961024</v>
      </c>
      <c r="V2441" s="19"/>
      <c r="W2441" s="19"/>
      <c r="X2441" s="37" t="s">
        <v>3465</v>
      </c>
    </row>
    <row r="2442" spans="1:24" s="3" customFormat="1" ht="16.5" customHeight="1">
      <c r="A2442" s="38">
        <v>525</v>
      </c>
      <c r="B2442" s="39">
        <v>10800</v>
      </c>
      <c r="C2442" s="38">
        <v>10315540</v>
      </c>
      <c r="D2442" s="40" t="s">
        <v>2742</v>
      </c>
      <c r="E2442" s="38">
        <v>2</v>
      </c>
      <c r="F2442" s="38">
        <v>120</v>
      </c>
      <c r="G2442" s="38" t="s">
        <v>21</v>
      </c>
      <c r="H2442" s="42">
        <v>40598.31</v>
      </c>
      <c r="I2442" s="2"/>
      <c r="J2442" s="44">
        <v>43188</v>
      </c>
      <c r="K2442" s="42">
        <v>0</v>
      </c>
      <c r="L2442" s="42">
        <v>19284.03</v>
      </c>
      <c r="M2442" s="44">
        <v>45016</v>
      </c>
      <c r="N2442" s="42">
        <f>H2442-K2442-L2442</f>
        <v>21314.28</v>
      </c>
      <c r="O2442" s="42">
        <v>0</v>
      </c>
      <c r="P2442" s="45">
        <v>0.13</v>
      </c>
      <c r="Q2442" s="42">
        <v>0</v>
      </c>
      <c r="R2442" s="42">
        <v>0</v>
      </c>
      <c r="S2442" s="42">
        <f>N2442-R2442</f>
        <v>21314.28</v>
      </c>
      <c r="T2442" s="38">
        <v>2505</v>
      </c>
      <c r="U2442" s="14">
        <f>S2442/H2442</f>
        <v>0.52500411962961024</v>
      </c>
      <c r="V2442" s="19"/>
      <c r="W2442" s="19"/>
      <c r="X2442" s="37" t="s">
        <v>3465</v>
      </c>
    </row>
    <row r="2443" spans="1:24" s="3" customFormat="1" ht="16.5" customHeight="1">
      <c r="A2443" s="38">
        <v>526</v>
      </c>
      <c r="B2443" s="39">
        <v>10800</v>
      </c>
      <c r="C2443" s="38">
        <v>10315541</v>
      </c>
      <c r="D2443" s="40" t="s">
        <v>2742</v>
      </c>
      <c r="E2443" s="38">
        <v>2</v>
      </c>
      <c r="F2443" s="38">
        <v>120</v>
      </c>
      <c r="G2443" s="38" t="s">
        <v>21</v>
      </c>
      <c r="H2443" s="42">
        <v>40598.31</v>
      </c>
      <c r="I2443" s="2"/>
      <c r="J2443" s="44">
        <v>43188</v>
      </c>
      <c r="K2443" s="42">
        <v>0</v>
      </c>
      <c r="L2443" s="42">
        <v>19284.03</v>
      </c>
      <c r="M2443" s="44">
        <v>45016</v>
      </c>
      <c r="N2443" s="42">
        <f>H2443-K2443-L2443</f>
        <v>21314.28</v>
      </c>
      <c r="O2443" s="42">
        <v>0</v>
      </c>
      <c r="P2443" s="45">
        <v>0.13</v>
      </c>
      <c r="Q2443" s="42">
        <v>0</v>
      </c>
      <c r="R2443" s="42">
        <v>0</v>
      </c>
      <c r="S2443" s="42">
        <f>N2443-R2443</f>
        <v>21314.28</v>
      </c>
      <c r="T2443" s="38">
        <v>2505</v>
      </c>
      <c r="U2443" s="14">
        <f>S2443/H2443</f>
        <v>0.52500411962961024</v>
      </c>
      <c r="V2443" s="19"/>
      <c r="W2443" s="19"/>
      <c r="X2443" s="37" t="s">
        <v>3465</v>
      </c>
    </row>
    <row r="2444" spans="1:24" s="3" customFormat="1" ht="16.5" customHeight="1">
      <c r="A2444" s="38">
        <v>529</v>
      </c>
      <c r="B2444" s="39">
        <v>10800</v>
      </c>
      <c r="C2444" s="38">
        <v>10315544</v>
      </c>
      <c r="D2444" s="40" t="s">
        <v>2742</v>
      </c>
      <c r="E2444" s="38">
        <v>2</v>
      </c>
      <c r="F2444" s="38">
        <v>120</v>
      </c>
      <c r="G2444" s="38" t="s">
        <v>21</v>
      </c>
      <c r="H2444" s="42">
        <v>40598.31</v>
      </c>
      <c r="I2444" s="2"/>
      <c r="J2444" s="44">
        <v>43188</v>
      </c>
      <c r="K2444" s="42">
        <v>0</v>
      </c>
      <c r="L2444" s="42">
        <v>19284.03</v>
      </c>
      <c r="M2444" s="44">
        <v>45016</v>
      </c>
      <c r="N2444" s="42">
        <f>H2444-K2444-L2444</f>
        <v>21314.28</v>
      </c>
      <c r="O2444" s="42">
        <v>0</v>
      </c>
      <c r="P2444" s="45">
        <v>0.13</v>
      </c>
      <c r="Q2444" s="42">
        <v>0</v>
      </c>
      <c r="R2444" s="42">
        <v>0</v>
      </c>
      <c r="S2444" s="42">
        <f>N2444-R2444</f>
        <v>21314.28</v>
      </c>
      <c r="T2444" s="38">
        <v>2505</v>
      </c>
      <c r="U2444" s="14">
        <f>S2444/H2444</f>
        <v>0.52500411962961024</v>
      </c>
      <c r="V2444" s="19"/>
      <c r="W2444" s="19"/>
      <c r="X2444" s="37" t="s">
        <v>3465</v>
      </c>
    </row>
    <row r="2445" spans="1:24" s="3" customFormat="1" ht="16.5" customHeight="1">
      <c r="A2445" s="38">
        <v>530</v>
      </c>
      <c r="B2445" s="39">
        <v>10800</v>
      </c>
      <c r="C2445" s="38">
        <v>10315545</v>
      </c>
      <c r="D2445" s="40" t="s">
        <v>2742</v>
      </c>
      <c r="E2445" s="38">
        <v>2</v>
      </c>
      <c r="F2445" s="38">
        <v>120</v>
      </c>
      <c r="G2445" s="38" t="s">
        <v>21</v>
      </c>
      <c r="H2445" s="42">
        <v>40598.31</v>
      </c>
      <c r="I2445" s="2"/>
      <c r="J2445" s="44">
        <v>43188</v>
      </c>
      <c r="K2445" s="42">
        <v>0</v>
      </c>
      <c r="L2445" s="42">
        <v>19284.03</v>
      </c>
      <c r="M2445" s="44">
        <v>45016</v>
      </c>
      <c r="N2445" s="42">
        <f>H2445-K2445-L2445</f>
        <v>21314.28</v>
      </c>
      <c r="O2445" s="42">
        <v>0</v>
      </c>
      <c r="P2445" s="45">
        <v>0.13</v>
      </c>
      <c r="Q2445" s="42">
        <v>0</v>
      </c>
      <c r="R2445" s="42">
        <v>0</v>
      </c>
      <c r="S2445" s="42">
        <f>N2445-R2445</f>
        <v>21314.28</v>
      </c>
      <c r="T2445" s="38">
        <v>2505</v>
      </c>
      <c r="U2445" s="14">
        <f>S2445/H2445</f>
        <v>0.52500411962961024</v>
      </c>
      <c r="V2445" s="19"/>
      <c r="W2445" s="19"/>
      <c r="X2445" s="37" t="s">
        <v>3465</v>
      </c>
    </row>
    <row r="2446" spans="1:24" s="3" customFormat="1" ht="16.5" customHeight="1">
      <c r="A2446" s="38">
        <v>531</v>
      </c>
      <c r="B2446" s="39">
        <v>10800</v>
      </c>
      <c r="C2446" s="38">
        <v>10315546</v>
      </c>
      <c r="D2446" s="40" t="s">
        <v>2742</v>
      </c>
      <c r="E2446" s="38">
        <v>2</v>
      </c>
      <c r="F2446" s="38">
        <v>120</v>
      </c>
      <c r="G2446" s="38" t="s">
        <v>21</v>
      </c>
      <c r="H2446" s="42">
        <v>40598.31</v>
      </c>
      <c r="I2446" s="2"/>
      <c r="J2446" s="44">
        <v>43188</v>
      </c>
      <c r="K2446" s="42">
        <v>0</v>
      </c>
      <c r="L2446" s="42">
        <v>19284.03</v>
      </c>
      <c r="M2446" s="44">
        <v>45016</v>
      </c>
      <c r="N2446" s="42">
        <f>H2446-K2446-L2446</f>
        <v>21314.28</v>
      </c>
      <c r="O2446" s="42">
        <v>0</v>
      </c>
      <c r="P2446" s="45">
        <v>0.13</v>
      </c>
      <c r="Q2446" s="42">
        <v>0</v>
      </c>
      <c r="R2446" s="42">
        <v>0</v>
      </c>
      <c r="S2446" s="42">
        <f>N2446-R2446</f>
        <v>21314.28</v>
      </c>
      <c r="T2446" s="38">
        <v>2505</v>
      </c>
      <c r="U2446" s="14">
        <f>S2446/H2446</f>
        <v>0.52500411962961024</v>
      </c>
      <c r="V2446" s="19"/>
      <c r="W2446" s="19"/>
      <c r="X2446" s="37" t="s">
        <v>3465</v>
      </c>
    </row>
    <row r="2447" spans="1:24" s="3" customFormat="1" ht="16.5" customHeight="1">
      <c r="A2447" s="38">
        <v>537</v>
      </c>
      <c r="B2447" s="39">
        <v>10800</v>
      </c>
      <c r="C2447" s="38">
        <v>10315552</v>
      </c>
      <c r="D2447" s="40" t="s">
        <v>2742</v>
      </c>
      <c r="E2447" s="38">
        <v>2</v>
      </c>
      <c r="F2447" s="38">
        <v>120</v>
      </c>
      <c r="G2447" s="38" t="s">
        <v>21</v>
      </c>
      <c r="H2447" s="42">
        <v>40598.31</v>
      </c>
      <c r="I2447" s="2"/>
      <c r="J2447" s="44">
        <v>43188</v>
      </c>
      <c r="K2447" s="42">
        <v>0</v>
      </c>
      <c r="L2447" s="42">
        <v>19284.03</v>
      </c>
      <c r="M2447" s="44">
        <v>45016</v>
      </c>
      <c r="N2447" s="42">
        <f>H2447-K2447-L2447</f>
        <v>21314.28</v>
      </c>
      <c r="O2447" s="42">
        <v>0</v>
      </c>
      <c r="P2447" s="45">
        <v>0.13</v>
      </c>
      <c r="Q2447" s="42">
        <v>0</v>
      </c>
      <c r="R2447" s="42">
        <v>0</v>
      </c>
      <c r="S2447" s="42">
        <f>N2447-R2447</f>
        <v>21314.28</v>
      </c>
      <c r="T2447" s="38">
        <v>2505</v>
      </c>
      <c r="U2447" s="14">
        <f>S2447/H2447</f>
        <v>0.52500411962961024</v>
      </c>
      <c r="V2447" s="19"/>
      <c r="W2447" s="19"/>
      <c r="X2447" s="37" t="s">
        <v>3465</v>
      </c>
    </row>
    <row r="2448" spans="1:24" s="3" customFormat="1" ht="16.5" customHeight="1">
      <c r="A2448" s="38">
        <v>500</v>
      </c>
      <c r="B2448" s="39">
        <v>10800</v>
      </c>
      <c r="C2448" s="38">
        <v>10315514</v>
      </c>
      <c r="D2448" s="40" t="s">
        <v>2742</v>
      </c>
      <c r="E2448" s="38">
        <v>1</v>
      </c>
      <c r="F2448" s="38">
        <v>120</v>
      </c>
      <c r="G2448" s="38" t="s">
        <v>21</v>
      </c>
      <c r="H2448" s="42">
        <v>20299.150000000001</v>
      </c>
      <c r="I2448" s="2"/>
      <c r="J2448" s="44">
        <v>43188</v>
      </c>
      <c r="K2448" s="42">
        <v>0</v>
      </c>
      <c r="L2448" s="42">
        <v>9642.01</v>
      </c>
      <c r="M2448" s="44">
        <v>45016</v>
      </c>
      <c r="N2448" s="42">
        <f>H2448-K2448-L2448</f>
        <v>10657.140000000001</v>
      </c>
      <c r="O2448" s="42">
        <v>0</v>
      </c>
      <c r="P2448" s="45">
        <v>0.13</v>
      </c>
      <c r="Q2448" s="42">
        <v>0</v>
      </c>
      <c r="R2448" s="42">
        <v>0</v>
      </c>
      <c r="S2448" s="42">
        <f>N2448-R2448</f>
        <v>10657.140000000001</v>
      </c>
      <c r="T2448" s="38">
        <v>2505</v>
      </c>
      <c r="U2448" s="14">
        <f>S2448/H2448</f>
        <v>0.52500424894638453</v>
      </c>
      <c r="V2448" s="19"/>
      <c r="W2448" s="19"/>
      <c r="X2448" s="37" t="s">
        <v>3465</v>
      </c>
    </row>
    <row r="2449" spans="1:24" s="3" customFormat="1" ht="16.5" customHeight="1">
      <c r="A2449" s="38">
        <v>501</v>
      </c>
      <c r="B2449" s="39">
        <v>10800</v>
      </c>
      <c r="C2449" s="38">
        <v>10315515</v>
      </c>
      <c r="D2449" s="40" t="s">
        <v>2742</v>
      </c>
      <c r="E2449" s="38">
        <v>1</v>
      </c>
      <c r="F2449" s="38">
        <v>120</v>
      </c>
      <c r="G2449" s="38" t="s">
        <v>21</v>
      </c>
      <c r="H2449" s="42">
        <v>20299.150000000001</v>
      </c>
      <c r="I2449" s="2"/>
      <c r="J2449" s="44">
        <v>43188</v>
      </c>
      <c r="K2449" s="42">
        <v>0</v>
      </c>
      <c r="L2449" s="42">
        <v>9642.01</v>
      </c>
      <c r="M2449" s="44">
        <v>45016</v>
      </c>
      <c r="N2449" s="42">
        <f>H2449-K2449-L2449</f>
        <v>10657.140000000001</v>
      </c>
      <c r="O2449" s="42">
        <v>0</v>
      </c>
      <c r="P2449" s="45">
        <v>0.13</v>
      </c>
      <c r="Q2449" s="42">
        <v>0</v>
      </c>
      <c r="R2449" s="42">
        <v>0</v>
      </c>
      <c r="S2449" s="42">
        <f>N2449-R2449</f>
        <v>10657.140000000001</v>
      </c>
      <c r="T2449" s="38">
        <v>2505</v>
      </c>
      <c r="U2449" s="14">
        <f>S2449/H2449</f>
        <v>0.52500424894638453</v>
      </c>
      <c r="V2449" s="19"/>
      <c r="W2449" s="19"/>
      <c r="X2449" s="37" t="s">
        <v>3465</v>
      </c>
    </row>
    <row r="2450" spans="1:24" s="3" customFormat="1" ht="16.5" customHeight="1">
      <c r="A2450" s="38">
        <v>503</v>
      </c>
      <c r="B2450" s="39">
        <v>10800</v>
      </c>
      <c r="C2450" s="38">
        <v>10315517</v>
      </c>
      <c r="D2450" s="40" t="s">
        <v>2742</v>
      </c>
      <c r="E2450" s="38">
        <v>1</v>
      </c>
      <c r="F2450" s="38">
        <v>120</v>
      </c>
      <c r="G2450" s="38" t="s">
        <v>21</v>
      </c>
      <c r="H2450" s="42">
        <v>20299.150000000001</v>
      </c>
      <c r="I2450" s="2"/>
      <c r="J2450" s="44">
        <v>43188</v>
      </c>
      <c r="K2450" s="42">
        <v>0</v>
      </c>
      <c r="L2450" s="42">
        <v>9642.01</v>
      </c>
      <c r="M2450" s="44">
        <v>45016</v>
      </c>
      <c r="N2450" s="42">
        <f>H2450-K2450-L2450</f>
        <v>10657.140000000001</v>
      </c>
      <c r="O2450" s="42">
        <v>0</v>
      </c>
      <c r="P2450" s="45">
        <v>0.13</v>
      </c>
      <c r="Q2450" s="42">
        <v>0</v>
      </c>
      <c r="R2450" s="42">
        <v>0</v>
      </c>
      <c r="S2450" s="42">
        <f>N2450-R2450</f>
        <v>10657.140000000001</v>
      </c>
      <c r="T2450" s="38">
        <v>2505</v>
      </c>
      <c r="U2450" s="14">
        <f>S2450/H2450</f>
        <v>0.52500424894638453</v>
      </c>
      <c r="V2450" s="19"/>
      <c r="W2450" s="19"/>
      <c r="X2450" s="37" t="s">
        <v>3465</v>
      </c>
    </row>
    <row r="2451" spans="1:24" s="3" customFormat="1" ht="16.5" customHeight="1">
      <c r="A2451" s="38">
        <v>504</v>
      </c>
      <c r="B2451" s="39">
        <v>10800</v>
      </c>
      <c r="C2451" s="38">
        <v>10315518</v>
      </c>
      <c r="D2451" s="40" t="s">
        <v>2742</v>
      </c>
      <c r="E2451" s="38">
        <v>1</v>
      </c>
      <c r="F2451" s="38">
        <v>120</v>
      </c>
      <c r="G2451" s="38" t="s">
        <v>21</v>
      </c>
      <c r="H2451" s="42">
        <v>20299.150000000001</v>
      </c>
      <c r="I2451" s="2"/>
      <c r="J2451" s="44">
        <v>43188</v>
      </c>
      <c r="K2451" s="42">
        <v>0</v>
      </c>
      <c r="L2451" s="42">
        <v>9642.01</v>
      </c>
      <c r="M2451" s="44">
        <v>45016</v>
      </c>
      <c r="N2451" s="42">
        <f>H2451-K2451-L2451</f>
        <v>10657.140000000001</v>
      </c>
      <c r="O2451" s="42">
        <v>0</v>
      </c>
      <c r="P2451" s="45">
        <v>0.13</v>
      </c>
      <c r="Q2451" s="42">
        <v>0</v>
      </c>
      <c r="R2451" s="42">
        <v>0</v>
      </c>
      <c r="S2451" s="42">
        <f>N2451-R2451</f>
        <v>10657.140000000001</v>
      </c>
      <c r="T2451" s="38">
        <v>2505</v>
      </c>
      <c r="U2451" s="14">
        <f>S2451/H2451</f>
        <v>0.52500424894638453</v>
      </c>
      <c r="V2451" s="19"/>
      <c r="W2451" s="19"/>
      <c r="X2451" s="37" t="s">
        <v>3465</v>
      </c>
    </row>
    <row r="2452" spans="1:24" s="3" customFormat="1" ht="16.5" customHeight="1">
      <c r="A2452" s="38">
        <v>507</v>
      </c>
      <c r="B2452" s="39">
        <v>10800</v>
      </c>
      <c r="C2452" s="38">
        <v>10315521</v>
      </c>
      <c r="D2452" s="40" t="s">
        <v>2742</v>
      </c>
      <c r="E2452" s="38">
        <v>1</v>
      </c>
      <c r="F2452" s="38">
        <v>120</v>
      </c>
      <c r="G2452" s="38" t="s">
        <v>21</v>
      </c>
      <c r="H2452" s="42">
        <v>20299.150000000001</v>
      </c>
      <c r="I2452" s="2"/>
      <c r="J2452" s="44">
        <v>43188</v>
      </c>
      <c r="K2452" s="42">
        <v>0</v>
      </c>
      <c r="L2452" s="42">
        <v>9642.01</v>
      </c>
      <c r="M2452" s="44">
        <v>45016</v>
      </c>
      <c r="N2452" s="42">
        <f>H2452-K2452-L2452</f>
        <v>10657.140000000001</v>
      </c>
      <c r="O2452" s="42">
        <v>0</v>
      </c>
      <c r="P2452" s="45">
        <v>0.13</v>
      </c>
      <c r="Q2452" s="42">
        <v>0</v>
      </c>
      <c r="R2452" s="42">
        <v>0</v>
      </c>
      <c r="S2452" s="42">
        <f>N2452-R2452</f>
        <v>10657.140000000001</v>
      </c>
      <c r="T2452" s="38">
        <v>2505</v>
      </c>
      <c r="U2452" s="14">
        <f>S2452/H2452</f>
        <v>0.52500424894638453</v>
      </c>
      <c r="V2452" s="19"/>
      <c r="W2452" s="19"/>
      <c r="X2452" s="37" t="s">
        <v>3465</v>
      </c>
    </row>
    <row r="2453" spans="1:24" s="3" customFormat="1" ht="16.5" customHeight="1">
      <c r="A2453" s="38">
        <v>508</v>
      </c>
      <c r="B2453" s="39">
        <v>10800</v>
      </c>
      <c r="C2453" s="38">
        <v>10315522</v>
      </c>
      <c r="D2453" s="40" t="s">
        <v>2742</v>
      </c>
      <c r="E2453" s="38">
        <v>1</v>
      </c>
      <c r="F2453" s="38">
        <v>120</v>
      </c>
      <c r="G2453" s="38" t="s">
        <v>21</v>
      </c>
      <c r="H2453" s="42">
        <v>20299.150000000001</v>
      </c>
      <c r="I2453" s="2"/>
      <c r="J2453" s="44">
        <v>43188</v>
      </c>
      <c r="K2453" s="42">
        <v>0</v>
      </c>
      <c r="L2453" s="42">
        <v>9642.01</v>
      </c>
      <c r="M2453" s="44">
        <v>45016</v>
      </c>
      <c r="N2453" s="42">
        <f>H2453-K2453-L2453</f>
        <v>10657.140000000001</v>
      </c>
      <c r="O2453" s="42">
        <v>0</v>
      </c>
      <c r="P2453" s="45">
        <v>0.13</v>
      </c>
      <c r="Q2453" s="42">
        <v>0</v>
      </c>
      <c r="R2453" s="42">
        <v>0</v>
      </c>
      <c r="S2453" s="42">
        <f>N2453-R2453</f>
        <v>10657.140000000001</v>
      </c>
      <c r="T2453" s="38">
        <v>2505</v>
      </c>
      <c r="U2453" s="14">
        <f>S2453/H2453</f>
        <v>0.52500424894638453</v>
      </c>
      <c r="V2453" s="19"/>
      <c r="W2453" s="19"/>
      <c r="X2453" s="37" t="s">
        <v>3465</v>
      </c>
    </row>
    <row r="2454" spans="1:24" s="3" customFormat="1" ht="16.5" customHeight="1">
      <c r="A2454" s="38">
        <v>509</v>
      </c>
      <c r="B2454" s="39">
        <v>10800</v>
      </c>
      <c r="C2454" s="38">
        <v>10315523</v>
      </c>
      <c r="D2454" s="40" t="s">
        <v>2742</v>
      </c>
      <c r="E2454" s="38">
        <v>1</v>
      </c>
      <c r="F2454" s="38">
        <v>120</v>
      </c>
      <c r="G2454" s="38" t="s">
        <v>21</v>
      </c>
      <c r="H2454" s="42">
        <v>20299.150000000001</v>
      </c>
      <c r="I2454" s="2"/>
      <c r="J2454" s="44">
        <v>43188</v>
      </c>
      <c r="K2454" s="42">
        <v>0</v>
      </c>
      <c r="L2454" s="42">
        <v>9642.01</v>
      </c>
      <c r="M2454" s="44">
        <v>45016</v>
      </c>
      <c r="N2454" s="42">
        <f>H2454-K2454-L2454</f>
        <v>10657.140000000001</v>
      </c>
      <c r="O2454" s="42">
        <v>0</v>
      </c>
      <c r="P2454" s="45">
        <v>0.13</v>
      </c>
      <c r="Q2454" s="42">
        <v>0</v>
      </c>
      <c r="R2454" s="42">
        <v>0</v>
      </c>
      <c r="S2454" s="42">
        <f>N2454-R2454</f>
        <v>10657.140000000001</v>
      </c>
      <c r="T2454" s="38">
        <v>2505</v>
      </c>
      <c r="U2454" s="14">
        <f>S2454/H2454</f>
        <v>0.52500424894638453</v>
      </c>
      <c r="V2454" s="19"/>
      <c r="W2454" s="19"/>
      <c r="X2454" s="37" t="s">
        <v>3465</v>
      </c>
    </row>
    <row r="2455" spans="1:24" s="3" customFormat="1" ht="16.5" customHeight="1">
      <c r="A2455" s="38">
        <v>510</v>
      </c>
      <c r="B2455" s="39">
        <v>10800</v>
      </c>
      <c r="C2455" s="38">
        <v>10315524</v>
      </c>
      <c r="D2455" s="40" t="s">
        <v>2742</v>
      </c>
      <c r="E2455" s="38">
        <v>1</v>
      </c>
      <c r="F2455" s="38">
        <v>120</v>
      </c>
      <c r="G2455" s="38" t="s">
        <v>21</v>
      </c>
      <c r="H2455" s="42">
        <v>20299.150000000001</v>
      </c>
      <c r="I2455" s="2"/>
      <c r="J2455" s="44">
        <v>43188</v>
      </c>
      <c r="K2455" s="42">
        <v>0</v>
      </c>
      <c r="L2455" s="42">
        <v>9642.01</v>
      </c>
      <c r="M2455" s="44">
        <v>45016</v>
      </c>
      <c r="N2455" s="42">
        <f>H2455-K2455-L2455</f>
        <v>10657.140000000001</v>
      </c>
      <c r="O2455" s="42">
        <v>0</v>
      </c>
      <c r="P2455" s="45">
        <v>0.13</v>
      </c>
      <c r="Q2455" s="42">
        <v>0</v>
      </c>
      <c r="R2455" s="42">
        <v>0</v>
      </c>
      <c r="S2455" s="42">
        <f>N2455-R2455</f>
        <v>10657.140000000001</v>
      </c>
      <c r="T2455" s="38">
        <v>2505</v>
      </c>
      <c r="U2455" s="14">
        <f>S2455/H2455</f>
        <v>0.52500424894638453</v>
      </c>
      <c r="V2455" s="19"/>
      <c r="W2455" s="19"/>
      <c r="X2455" s="37" t="s">
        <v>3465</v>
      </c>
    </row>
    <row r="2456" spans="1:24" s="3" customFormat="1" ht="16.5" customHeight="1">
      <c r="A2456" s="38">
        <v>511</v>
      </c>
      <c r="B2456" s="39">
        <v>10800</v>
      </c>
      <c r="C2456" s="38">
        <v>10315525</v>
      </c>
      <c r="D2456" s="40" t="s">
        <v>2742</v>
      </c>
      <c r="E2456" s="38">
        <v>1</v>
      </c>
      <c r="F2456" s="38">
        <v>120</v>
      </c>
      <c r="G2456" s="38" t="s">
        <v>21</v>
      </c>
      <c r="H2456" s="42">
        <v>20299.150000000001</v>
      </c>
      <c r="I2456" s="2"/>
      <c r="J2456" s="44">
        <v>43188</v>
      </c>
      <c r="K2456" s="42">
        <v>0</v>
      </c>
      <c r="L2456" s="42">
        <v>9642.01</v>
      </c>
      <c r="M2456" s="44">
        <v>45016</v>
      </c>
      <c r="N2456" s="42">
        <f>H2456-K2456-L2456</f>
        <v>10657.140000000001</v>
      </c>
      <c r="O2456" s="42">
        <v>0</v>
      </c>
      <c r="P2456" s="45">
        <v>0.13</v>
      </c>
      <c r="Q2456" s="42">
        <v>0</v>
      </c>
      <c r="R2456" s="42">
        <v>0</v>
      </c>
      <c r="S2456" s="42">
        <f>N2456-R2456</f>
        <v>10657.140000000001</v>
      </c>
      <c r="T2456" s="38">
        <v>2505</v>
      </c>
      <c r="U2456" s="14">
        <f>S2456/H2456</f>
        <v>0.52500424894638453</v>
      </c>
      <c r="V2456" s="19"/>
      <c r="W2456" s="19"/>
      <c r="X2456" s="37" t="s">
        <v>3465</v>
      </c>
    </row>
    <row r="2457" spans="1:24" s="3" customFormat="1" ht="16.5" customHeight="1">
      <c r="A2457" s="38">
        <v>512</v>
      </c>
      <c r="B2457" s="39">
        <v>10800</v>
      </c>
      <c r="C2457" s="38">
        <v>10315527</v>
      </c>
      <c r="D2457" s="40" t="s">
        <v>2742</v>
      </c>
      <c r="E2457" s="38">
        <v>1</v>
      </c>
      <c r="F2457" s="38">
        <v>120</v>
      </c>
      <c r="G2457" s="38" t="s">
        <v>21</v>
      </c>
      <c r="H2457" s="42">
        <v>20299.150000000001</v>
      </c>
      <c r="I2457" s="2"/>
      <c r="J2457" s="44">
        <v>43188</v>
      </c>
      <c r="K2457" s="42">
        <v>0</v>
      </c>
      <c r="L2457" s="42">
        <v>9642.01</v>
      </c>
      <c r="M2457" s="44">
        <v>45016</v>
      </c>
      <c r="N2457" s="42">
        <f>H2457-K2457-L2457</f>
        <v>10657.140000000001</v>
      </c>
      <c r="O2457" s="42">
        <v>0</v>
      </c>
      <c r="P2457" s="45">
        <v>0.13</v>
      </c>
      <c r="Q2457" s="42">
        <v>0</v>
      </c>
      <c r="R2457" s="42">
        <v>0</v>
      </c>
      <c r="S2457" s="42">
        <f>N2457-R2457</f>
        <v>10657.140000000001</v>
      </c>
      <c r="T2457" s="38">
        <v>2505</v>
      </c>
      <c r="U2457" s="14">
        <f>S2457/H2457</f>
        <v>0.52500424894638453</v>
      </c>
      <c r="V2457" s="19"/>
      <c r="W2457" s="19"/>
      <c r="X2457" s="37" t="s">
        <v>3465</v>
      </c>
    </row>
    <row r="2458" spans="1:24" s="3" customFormat="1" ht="16.5" customHeight="1">
      <c r="A2458" s="38">
        <v>513</v>
      </c>
      <c r="B2458" s="39">
        <v>10800</v>
      </c>
      <c r="C2458" s="38">
        <v>10315528</v>
      </c>
      <c r="D2458" s="40" t="s">
        <v>2742</v>
      </c>
      <c r="E2458" s="38">
        <v>1</v>
      </c>
      <c r="F2458" s="38">
        <v>120</v>
      </c>
      <c r="G2458" s="38" t="s">
        <v>21</v>
      </c>
      <c r="H2458" s="42">
        <v>20299.150000000001</v>
      </c>
      <c r="I2458" s="2"/>
      <c r="J2458" s="44">
        <v>43188</v>
      </c>
      <c r="K2458" s="42">
        <v>0</v>
      </c>
      <c r="L2458" s="42">
        <v>9642.01</v>
      </c>
      <c r="M2458" s="44">
        <v>45016</v>
      </c>
      <c r="N2458" s="42">
        <f>H2458-K2458-L2458</f>
        <v>10657.140000000001</v>
      </c>
      <c r="O2458" s="42">
        <v>0</v>
      </c>
      <c r="P2458" s="45">
        <v>0.13</v>
      </c>
      <c r="Q2458" s="42">
        <v>0</v>
      </c>
      <c r="R2458" s="42">
        <v>0</v>
      </c>
      <c r="S2458" s="42">
        <f>N2458-R2458</f>
        <v>10657.140000000001</v>
      </c>
      <c r="T2458" s="38">
        <v>2505</v>
      </c>
      <c r="U2458" s="14">
        <f>S2458/H2458</f>
        <v>0.52500424894638453</v>
      </c>
      <c r="V2458" s="19"/>
      <c r="W2458" s="19"/>
      <c r="X2458" s="37" t="s">
        <v>3465</v>
      </c>
    </row>
    <row r="2459" spans="1:24" s="3" customFormat="1" ht="16.5" customHeight="1">
      <c r="A2459" s="38">
        <v>514</v>
      </c>
      <c r="B2459" s="39">
        <v>10800</v>
      </c>
      <c r="C2459" s="38">
        <v>10315529</v>
      </c>
      <c r="D2459" s="40" t="s">
        <v>2742</v>
      </c>
      <c r="E2459" s="38">
        <v>1</v>
      </c>
      <c r="F2459" s="38">
        <v>120</v>
      </c>
      <c r="G2459" s="38" t="s">
        <v>21</v>
      </c>
      <c r="H2459" s="42">
        <v>20299.150000000001</v>
      </c>
      <c r="I2459" s="2"/>
      <c r="J2459" s="44">
        <v>43188</v>
      </c>
      <c r="K2459" s="42">
        <v>0</v>
      </c>
      <c r="L2459" s="42">
        <v>9642.01</v>
      </c>
      <c r="M2459" s="44">
        <v>45016</v>
      </c>
      <c r="N2459" s="42">
        <f>H2459-K2459-L2459</f>
        <v>10657.140000000001</v>
      </c>
      <c r="O2459" s="42">
        <v>0</v>
      </c>
      <c r="P2459" s="45">
        <v>0.13</v>
      </c>
      <c r="Q2459" s="42">
        <v>0</v>
      </c>
      <c r="R2459" s="42">
        <v>0</v>
      </c>
      <c r="S2459" s="42">
        <f>N2459-R2459</f>
        <v>10657.140000000001</v>
      </c>
      <c r="T2459" s="38">
        <v>2505</v>
      </c>
      <c r="U2459" s="14">
        <f>S2459/H2459</f>
        <v>0.52500424894638453</v>
      </c>
      <c r="V2459" s="19"/>
      <c r="W2459" s="19"/>
      <c r="X2459" s="37" t="s">
        <v>3465</v>
      </c>
    </row>
    <row r="2460" spans="1:24" s="3" customFormat="1" ht="16.5" customHeight="1">
      <c r="A2460" s="38">
        <v>515</v>
      </c>
      <c r="B2460" s="39">
        <v>10800</v>
      </c>
      <c r="C2460" s="38">
        <v>10315530</v>
      </c>
      <c r="D2460" s="40" t="s">
        <v>2742</v>
      </c>
      <c r="E2460" s="38">
        <v>1</v>
      </c>
      <c r="F2460" s="38">
        <v>120</v>
      </c>
      <c r="G2460" s="38" t="s">
        <v>21</v>
      </c>
      <c r="H2460" s="42">
        <v>20299.150000000001</v>
      </c>
      <c r="I2460" s="2"/>
      <c r="J2460" s="44">
        <v>43188</v>
      </c>
      <c r="K2460" s="42">
        <v>0</v>
      </c>
      <c r="L2460" s="42">
        <v>9642.01</v>
      </c>
      <c r="M2460" s="44">
        <v>45016</v>
      </c>
      <c r="N2460" s="42">
        <f>H2460-K2460-L2460</f>
        <v>10657.140000000001</v>
      </c>
      <c r="O2460" s="42">
        <v>0</v>
      </c>
      <c r="P2460" s="45">
        <v>0.13</v>
      </c>
      <c r="Q2460" s="42">
        <v>0</v>
      </c>
      <c r="R2460" s="42">
        <v>0</v>
      </c>
      <c r="S2460" s="42">
        <f>N2460-R2460</f>
        <v>10657.140000000001</v>
      </c>
      <c r="T2460" s="38">
        <v>2505</v>
      </c>
      <c r="U2460" s="14">
        <f>S2460/H2460</f>
        <v>0.52500424894638453</v>
      </c>
      <c r="V2460" s="19"/>
      <c r="W2460" s="19"/>
      <c r="X2460" s="37" t="s">
        <v>3465</v>
      </c>
    </row>
    <row r="2461" spans="1:24" s="3" customFormat="1" ht="16.5" customHeight="1">
      <c r="A2461" s="38">
        <v>520</v>
      </c>
      <c r="B2461" s="39">
        <v>10800</v>
      </c>
      <c r="C2461" s="38">
        <v>10315535</v>
      </c>
      <c r="D2461" s="40" t="s">
        <v>2742</v>
      </c>
      <c r="E2461" s="38">
        <v>1</v>
      </c>
      <c r="F2461" s="38">
        <v>120</v>
      </c>
      <c r="G2461" s="38" t="s">
        <v>21</v>
      </c>
      <c r="H2461" s="42">
        <v>20299.150000000001</v>
      </c>
      <c r="I2461" s="2"/>
      <c r="J2461" s="44">
        <v>43188</v>
      </c>
      <c r="K2461" s="42">
        <v>0</v>
      </c>
      <c r="L2461" s="42">
        <v>9642.01</v>
      </c>
      <c r="M2461" s="44">
        <v>45016</v>
      </c>
      <c r="N2461" s="42">
        <f>H2461-K2461-L2461</f>
        <v>10657.140000000001</v>
      </c>
      <c r="O2461" s="42">
        <v>0</v>
      </c>
      <c r="P2461" s="45">
        <v>0.13</v>
      </c>
      <c r="Q2461" s="42">
        <v>0</v>
      </c>
      <c r="R2461" s="42">
        <v>0</v>
      </c>
      <c r="S2461" s="42">
        <f>N2461-R2461</f>
        <v>10657.140000000001</v>
      </c>
      <c r="T2461" s="38">
        <v>2505</v>
      </c>
      <c r="U2461" s="14">
        <f>S2461/H2461</f>
        <v>0.52500424894638453</v>
      </c>
      <c r="V2461" s="19"/>
      <c r="W2461" s="19"/>
      <c r="X2461" s="37" t="s">
        <v>3465</v>
      </c>
    </row>
    <row r="2462" spans="1:24" s="3" customFormat="1" ht="16.5" customHeight="1">
      <c r="A2462" s="38">
        <v>524</v>
      </c>
      <c r="B2462" s="39">
        <v>10800</v>
      </c>
      <c r="C2462" s="38">
        <v>10315539</v>
      </c>
      <c r="D2462" s="40" t="s">
        <v>2742</v>
      </c>
      <c r="E2462" s="38">
        <v>1</v>
      </c>
      <c r="F2462" s="38">
        <v>120</v>
      </c>
      <c r="G2462" s="38" t="s">
        <v>21</v>
      </c>
      <c r="H2462" s="42">
        <v>20299.150000000001</v>
      </c>
      <c r="I2462" s="2"/>
      <c r="J2462" s="44">
        <v>43188</v>
      </c>
      <c r="K2462" s="42">
        <v>0</v>
      </c>
      <c r="L2462" s="42">
        <v>9642.01</v>
      </c>
      <c r="M2462" s="44">
        <v>45016</v>
      </c>
      <c r="N2462" s="42">
        <f>H2462-K2462-L2462</f>
        <v>10657.140000000001</v>
      </c>
      <c r="O2462" s="42">
        <v>0</v>
      </c>
      <c r="P2462" s="45">
        <v>0.13</v>
      </c>
      <c r="Q2462" s="42">
        <v>0</v>
      </c>
      <c r="R2462" s="42">
        <v>0</v>
      </c>
      <c r="S2462" s="42">
        <f>N2462-R2462</f>
        <v>10657.140000000001</v>
      </c>
      <c r="T2462" s="38">
        <v>2505</v>
      </c>
      <c r="U2462" s="14">
        <f>S2462/H2462</f>
        <v>0.52500424894638453</v>
      </c>
      <c r="V2462" s="19"/>
      <c r="W2462" s="19"/>
      <c r="X2462" s="37" t="s">
        <v>3465</v>
      </c>
    </row>
    <row r="2463" spans="1:24" s="3" customFormat="1" ht="16.5" customHeight="1">
      <c r="A2463" s="38">
        <v>527</v>
      </c>
      <c r="B2463" s="39">
        <v>10800</v>
      </c>
      <c r="C2463" s="38">
        <v>10315542</v>
      </c>
      <c r="D2463" s="40" t="s">
        <v>2742</v>
      </c>
      <c r="E2463" s="38">
        <v>1</v>
      </c>
      <c r="F2463" s="38">
        <v>120</v>
      </c>
      <c r="G2463" s="38" t="s">
        <v>21</v>
      </c>
      <c r="H2463" s="42">
        <v>20299.150000000001</v>
      </c>
      <c r="I2463" s="2"/>
      <c r="J2463" s="44">
        <v>43188</v>
      </c>
      <c r="K2463" s="42">
        <v>0</v>
      </c>
      <c r="L2463" s="42">
        <v>9642.01</v>
      </c>
      <c r="M2463" s="44">
        <v>45016</v>
      </c>
      <c r="N2463" s="42">
        <f>H2463-K2463-L2463</f>
        <v>10657.140000000001</v>
      </c>
      <c r="O2463" s="42">
        <v>0</v>
      </c>
      <c r="P2463" s="45">
        <v>0.13</v>
      </c>
      <c r="Q2463" s="42">
        <v>0</v>
      </c>
      <c r="R2463" s="42">
        <v>0</v>
      </c>
      <c r="S2463" s="42">
        <f>N2463-R2463</f>
        <v>10657.140000000001</v>
      </c>
      <c r="T2463" s="38">
        <v>2505</v>
      </c>
      <c r="U2463" s="14">
        <f>S2463/H2463</f>
        <v>0.52500424894638453</v>
      </c>
      <c r="V2463" s="19"/>
      <c r="W2463" s="19"/>
      <c r="X2463" s="37" t="s">
        <v>3465</v>
      </c>
    </row>
    <row r="2464" spans="1:24" s="3" customFormat="1" ht="16.5" customHeight="1">
      <c r="A2464" s="38">
        <v>532</v>
      </c>
      <c r="B2464" s="39">
        <v>10800</v>
      </c>
      <c r="C2464" s="38">
        <v>10315547</v>
      </c>
      <c r="D2464" s="40" t="s">
        <v>2742</v>
      </c>
      <c r="E2464" s="38">
        <v>1</v>
      </c>
      <c r="F2464" s="38">
        <v>120</v>
      </c>
      <c r="G2464" s="38" t="s">
        <v>21</v>
      </c>
      <c r="H2464" s="42">
        <v>20299.150000000001</v>
      </c>
      <c r="I2464" s="2"/>
      <c r="J2464" s="44">
        <v>43188</v>
      </c>
      <c r="K2464" s="42">
        <v>0</v>
      </c>
      <c r="L2464" s="42">
        <v>9642.01</v>
      </c>
      <c r="M2464" s="44">
        <v>45016</v>
      </c>
      <c r="N2464" s="42">
        <f>H2464-K2464-L2464</f>
        <v>10657.140000000001</v>
      </c>
      <c r="O2464" s="42">
        <v>0</v>
      </c>
      <c r="P2464" s="45">
        <v>0.13</v>
      </c>
      <c r="Q2464" s="42">
        <v>0</v>
      </c>
      <c r="R2464" s="42">
        <v>0</v>
      </c>
      <c r="S2464" s="42">
        <f>N2464-R2464</f>
        <v>10657.140000000001</v>
      </c>
      <c r="T2464" s="38">
        <v>2505</v>
      </c>
      <c r="U2464" s="14">
        <f>S2464/H2464</f>
        <v>0.52500424894638453</v>
      </c>
      <c r="V2464" s="19"/>
      <c r="W2464" s="19"/>
      <c r="X2464" s="37" t="s">
        <v>3465</v>
      </c>
    </row>
    <row r="2465" spans="1:37" s="3" customFormat="1" ht="16.5" customHeight="1">
      <c r="A2465" s="38">
        <v>533</v>
      </c>
      <c r="B2465" s="39">
        <v>10800</v>
      </c>
      <c r="C2465" s="38">
        <v>10315548</v>
      </c>
      <c r="D2465" s="40" t="s">
        <v>2742</v>
      </c>
      <c r="E2465" s="38">
        <v>1</v>
      </c>
      <c r="F2465" s="38">
        <v>120</v>
      </c>
      <c r="G2465" s="38" t="s">
        <v>21</v>
      </c>
      <c r="H2465" s="42">
        <v>20299.150000000001</v>
      </c>
      <c r="I2465" s="2"/>
      <c r="J2465" s="44">
        <v>43188</v>
      </c>
      <c r="K2465" s="42">
        <v>0</v>
      </c>
      <c r="L2465" s="42">
        <v>9642.01</v>
      </c>
      <c r="M2465" s="44">
        <v>45016</v>
      </c>
      <c r="N2465" s="42">
        <f>H2465-K2465-L2465</f>
        <v>10657.140000000001</v>
      </c>
      <c r="O2465" s="42">
        <v>0</v>
      </c>
      <c r="P2465" s="45">
        <v>0.13</v>
      </c>
      <c r="Q2465" s="42">
        <v>0</v>
      </c>
      <c r="R2465" s="42">
        <v>0</v>
      </c>
      <c r="S2465" s="42">
        <f>N2465-R2465</f>
        <v>10657.140000000001</v>
      </c>
      <c r="T2465" s="38">
        <v>2505</v>
      </c>
      <c r="U2465" s="14">
        <f>S2465/H2465</f>
        <v>0.52500424894638453</v>
      </c>
      <c r="V2465" s="19"/>
      <c r="W2465" s="19"/>
      <c r="X2465" s="37" t="s">
        <v>3465</v>
      </c>
    </row>
    <row r="2466" spans="1:37" s="3" customFormat="1" ht="16.5" customHeight="1">
      <c r="A2466" s="38">
        <v>534</v>
      </c>
      <c r="B2466" s="39">
        <v>10800</v>
      </c>
      <c r="C2466" s="38">
        <v>10315549</v>
      </c>
      <c r="D2466" s="40" t="s">
        <v>2742</v>
      </c>
      <c r="E2466" s="38">
        <v>1</v>
      </c>
      <c r="F2466" s="38">
        <v>120</v>
      </c>
      <c r="G2466" s="38" t="s">
        <v>21</v>
      </c>
      <c r="H2466" s="42">
        <v>20299.150000000001</v>
      </c>
      <c r="I2466" s="2"/>
      <c r="J2466" s="44">
        <v>43188</v>
      </c>
      <c r="K2466" s="42">
        <v>0</v>
      </c>
      <c r="L2466" s="42">
        <v>9642.01</v>
      </c>
      <c r="M2466" s="44">
        <v>45016</v>
      </c>
      <c r="N2466" s="42">
        <f>H2466-K2466-L2466</f>
        <v>10657.140000000001</v>
      </c>
      <c r="O2466" s="42">
        <v>0</v>
      </c>
      <c r="P2466" s="45">
        <v>0.13</v>
      </c>
      <c r="Q2466" s="42">
        <v>0</v>
      </c>
      <c r="R2466" s="42">
        <v>0</v>
      </c>
      <c r="S2466" s="42">
        <f>N2466-R2466</f>
        <v>10657.140000000001</v>
      </c>
      <c r="T2466" s="38">
        <v>2505</v>
      </c>
      <c r="U2466" s="14">
        <f>S2466/H2466</f>
        <v>0.52500424894638453</v>
      </c>
      <c r="V2466" s="19"/>
      <c r="W2466" s="19"/>
      <c r="X2466" s="37" t="s">
        <v>3465</v>
      </c>
    </row>
    <row r="2467" spans="1:37" s="3" customFormat="1" ht="16.5" customHeight="1">
      <c r="A2467" s="38">
        <v>535</v>
      </c>
      <c r="B2467" s="39">
        <v>10800</v>
      </c>
      <c r="C2467" s="38">
        <v>10315550</v>
      </c>
      <c r="D2467" s="40" t="s">
        <v>2742</v>
      </c>
      <c r="E2467" s="38">
        <v>1</v>
      </c>
      <c r="F2467" s="38">
        <v>120</v>
      </c>
      <c r="G2467" s="38" t="s">
        <v>21</v>
      </c>
      <c r="H2467" s="42">
        <v>20299.150000000001</v>
      </c>
      <c r="I2467" s="2"/>
      <c r="J2467" s="44">
        <v>43188</v>
      </c>
      <c r="K2467" s="42">
        <v>0</v>
      </c>
      <c r="L2467" s="42">
        <v>9642.01</v>
      </c>
      <c r="M2467" s="44">
        <v>45016</v>
      </c>
      <c r="N2467" s="42">
        <f>H2467-K2467-L2467</f>
        <v>10657.140000000001</v>
      </c>
      <c r="O2467" s="42">
        <v>0</v>
      </c>
      <c r="P2467" s="45">
        <v>0.13</v>
      </c>
      <c r="Q2467" s="42">
        <v>0</v>
      </c>
      <c r="R2467" s="42">
        <v>0</v>
      </c>
      <c r="S2467" s="42">
        <f>N2467-R2467</f>
        <v>10657.140000000001</v>
      </c>
      <c r="T2467" s="38">
        <v>2505</v>
      </c>
      <c r="U2467" s="14">
        <f>S2467/H2467</f>
        <v>0.52500424894638453</v>
      </c>
      <c r="V2467" s="19"/>
      <c r="W2467" s="19"/>
      <c r="X2467" s="37" t="s">
        <v>3465</v>
      </c>
    </row>
    <row r="2468" spans="1:37" s="3" customFormat="1" ht="16.5" customHeight="1">
      <c r="A2468" s="38">
        <v>536</v>
      </c>
      <c r="B2468" s="39">
        <v>10800</v>
      </c>
      <c r="C2468" s="38">
        <v>10315551</v>
      </c>
      <c r="D2468" s="40" t="s">
        <v>2742</v>
      </c>
      <c r="E2468" s="38">
        <v>1</v>
      </c>
      <c r="F2468" s="38">
        <v>120</v>
      </c>
      <c r="G2468" s="38" t="s">
        <v>21</v>
      </c>
      <c r="H2468" s="42">
        <v>20299.150000000001</v>
      </c>
      <c r="I2468" s="2"/>
      <c r="J2468" s="44">
        <v>43188</v>
      </c>
      <c r="K2468" s="42">
        <v>0</v>
      </c>
      <c r="L2468" s="42">
        <v>9642.01</v>
      </c>
      <c r="M2468" s="44">
        <v>45016</v>
      </c>
      <c r="N2468" s="42">
        <f>H2468-K2468-L2468</f>
        <v>10657.140000000001</v>
      </c>
      <c r="O2468" s="42">
        <v>0</v>
      </c>
      <c r="P2468" s="45">
        <v>0.13</v>
      </c>
      <c r="Q2468" s="42">
        <v>0</v>
      </c>
      <c r="R2468" s="42">
        <v>0</v>
      </c>
      <c r="S2468" s="42">
        <f>N2468-R2468</f>
        <v>10657.140000000001</v>
      </c>
      <c r="T2468" s="38">
        <v>2505</v>
      </c>
      <c r="U2468" s="14">
        <f>S2468/H2468</f>
        <v>0.52500424894638453</v>
      </c>
      <c r="V2468" s="19"/>
      <c r="W2468" s="19"/>
      <c r="X2468" s="37" t="s">
        <v>3465</v>
      </c>
    </row>
    <row r="2469" spans="1:37" s="3" customFormat="1" ht="16.5" customHeight="1">
      <c r="A2469" s="38">
        <v>538</v>
      </c>
      <c r="B2469" s="39">
        <v>10800</v>
      </c>
      <c r="C2469" s="38">
        <v>10315553</v>
      </c>
      <c r="D2469" s="40" t="s">
        <v>2742</v>
      </c>
      <c r="E2469" s="38">
        <v>1</v>
      </c>
      <c r="F2469" s="38">
        <v>120</v>
      </c>
      <c r="G2469" s="38" t="s">
        <v>21</v>
      </c>
      <c r="H2469" s="42">
        <v>20299.150000000001</v>
      </c>
      <c r="I2469" s="2"/>
      <c r="J2469" s="44">
        <v>43188</v>
      </c>
      <c r="K2469" s="42">
        <v>0</v>
      </c>
      <c r="L2469" s="42">
        <v>9642.01</v>
      </c>
      <c r="M2469" s="44">
        <v>45016</v>
      </c>
      <c r="N2469" s="42">
        <f>H2469-K2469-L2469</f>
        <v>10657.140000000001</v>
      </c>
      <c r="O2469" s="42">
        <v>0</v>
      </c>
      <c r="P2469" s="45">
        <v>0.13</v>
      </c>
      <c r="Q2469" s="42">
        <v>0</v>
      </c>
      <c r="R2469" s="42">
        <v>0</v>
      </c>
      <c r="S2469" s="42">
        <f>N2469-R2469</f>
        <v>10657.140000000001</v>
      </c>
      <c r="T2469" s="38">
        <v>2505</v>
      </c>
      <c r="U2469" s="14">
        <f>S2469/H2469</f>
        <v>0.52500424894638453</v>
      </c>
      <c r="V2469" s="19"/>
      <c r="W2469" s="19"/>
      <c r="X2469" s="37" t="s">
        <v>3465</v>
      </c>
    </row>
    <row r="2470" spans="1:37" s="3" customFormat="1" ht="16.5" customHeight="1">
      <c r="A2470" s="38">
        <v>539</v>
      </c>
      <c r="B2470" s="39">
        <v>10800</v>
      </c>
      <c r="C2470" s="38">
        <v>10315554</v>
      </c>
      <c r="D2470" s="40" t="s">
        <v>2742</v>
      </c>
      <c r="E2470" s="38">
        <v>1</v>
      </c>
      <c r="F2470" s="38">
        <v>120</v>
      </c>
      <c r="G2470" s="38" t="s">
        <v>21</v>
      </c>
      <c r="H2470" s="42">
        <v>20299.150000000001</v>
      </c>
      <c r="I2470" s="2"/>
      <c r="J2470" s="44">
        <v>43188</v>
      </c>
      <c r="K2470" s="42">
        <v>0</v>
      </c>
      <c r="L2470" s="42">
        <v>9642.01</v>
      </c>
      <c r="M2470" s="44">
        <v>45016</v>
      </c>
      <c r="N2470" s="42">
        <f>H2470-K2470-L2470</f>
        <v>10657.140000000001</v>
      </c>
      <c r="O2470" s="42">
        <v>0</v>
      </c>
      <c r="P2470" s="45">
        <v>0.13</v>
      </c>
      <c r="Q2470" s="42">
        <v>0</v>
      </c>
      <c r="R2470" s="42">
        <v>0</v>
      </c>
      <c r="S2470" s="42">
        <f>N2470-R2470</f>
        <v>10657.140000000001</v>
      </c>
      <c r="T2470" s="38">
        <v>2505</v>
      </c>
      <c r="U2470" s="14">
        <f>S2470/H2470</f>
        <v>0.52500424894638453</v>
      </c>
      <c r="V2470" s="19"/>
      <c r="W2470" s="19"/>
      <c r="X2470" s="37" t="s">
        <v>3465</v>
      </c>
    </row>
    <row r="2471" spans="1:37" s="3" customFormat="1" ht="16.5" customHeight="1">
      <c r="A2471" s="38">
        <v>381</v>
      </c>
      <c r="B2471" s="39">
        <v>10729</v>
      </c>
      <c r="C2471" s="38">
        <v>10292827</v>
      </c>
      <c r="D2471" s="40" t="s">
        <v>399</v>
      </c>
      <c r="E2471" s="58">
        <v>5</v>
      </c>
      <c r="F2471" s="38">
        <v>120</v>
      </c>
      <c r="G2471" s="38" t="s">
        <v>21</v>
      </c>
      <c r="H2471" s="42">
        <v>6940</v>
      </c>
      <c r="I2471" s="37"/>
      <c r="J2471" s="44">
        <v>43434</v>
      </c>
      <c r="K2471" s="42">
        <v>0</v>
      </c>
      <c r="L2471" s="42">
        <v>3296.44</v>
      </c>
      <c r="M2471" s="44">
        <v>45259</v>
      </c>
      <c r="N2471" s="42">
        <v>3643.56</v>
      </c>
      <c r="O2471" s="42">
        <v>0</v>
      </c>
      <c r="P2471" s="45">
        <f>IF(J2471&lt;DATEVALUE("2009-1-1"),3%,13%)</f>
        <v>0.13</v>
      </c>
      <c r="Q2471" s="42">
        <f>IF(P2471=13%,ROUND(O2471/(1+P2471)*P2471,2),ROUND(O2471/(1+0.03)*0.02,2))</f>
        <v>0</v>
      </c>
      <c r="R2471" s="42">
        <f>O2471-Q2471</f>
        <v>0</v>
      </c>
      <c r="S2471" s="42">
        <f>N2471-R2471</f>
        <v>3643.56</v>
      </c>
      <c r="T2471" s="38">
        <v>2506</v>
      </c>
      <c r="U2471" s="14">
        <f>S2471/H2471</f>
        <v>0.52500864553314119</v>
      </c>
      <c r="V2471" s="19"/>
      <c r="W2471" s="19"/>
      <c r="X2471" s="37" t="s">
        <v>3459</v>
      </c>
    </row>
    <row r="2472" spans="1:37" s="3" customFormat="1" ht="16.5" customHeight="1">
      <c r="A2472" s="38">
        <v>153</v>
      </c>
      <c r="B2472" s="39">
        <v>10800</v>
      </c>
      <c r="C2472" s="38">
        <v>10316576</v>
      </c>
      <c r="D2472" s="40" t="s">
        <v>2715</v>
      </c>
      <c r="E2472" s="38">
        <v>1</v>
      </c>
      <c r="F2472" s="38">
        <v>120</v>
      </c>
      <c r="G2472" s="38" t="s">
        <v>21</v>
      </c>
      <c r="H2472" s="42">
        <v>169762.12</v>
      </c>
      <c r="I2472" s="2"/>
      <c r="J2472" s="44">
        <v>43398</v>
      </c>
      <c r="K2472" s="42">
        <v>0</v>
      </c>
      <c r="L2472" s="42">
        <v>71229.350000000006</v>
      </c>
      <c r="M2472" s="44">
        <v>45016</v>
      </c>
      <c r="N2472" s="42">
        <f>H2472-K2472-L2472</f>
        <v>98532.76999999999</v>
      </c>
      <c r="O2472" s="42">
        <v>10127.01</v>
      </c>
      <c r="P2472" s="45">
        <v>0.13</v>
      </c>
      <c r="Q2472" s="42">
        <v>1165.05</v>
      </c>
      <c r="R2472" s="42">
        <v>8961.9599999999991</v>
      </c>
      <c r="S2472" s="42">
        <f>N2472-R2472</f>
        <v>89570.81</v>
      </c>
      <c r="T2472" s="38">
        <v>2505</v>
      </c>
      <c r="U2472" s="14">
        <f>S2472/H2472</f>
        <v>0.52762542079469787</v>
      </c>
      <c r="V2472" s="19"/>
      <c r="W2472" s="19"/>
      <c r="X2472" s="37" t="s">
        <v>3465</v>
      </c>
    </row>
    <row r="2473" spans="1:37" s="3" customFormat="1" ht="16.5" customHeight="1">
      <c r="A2473" s="38">
        <v>152</v>
      </c>
      <c r="B2473" s="39">
        <v>10800</v>
      </c>
      <c r="C2473" s="38">
        <v>10316575</v>
      </c>
      <c r="D2473" s="40" t="s">
        <v>2714</v>
      </c>
      <c r="E2473" s="38">
        <v>1</v>
      </c>
      <c r="F2473" s="38">
        <v>120</v>
      </c>
      <c r="G2473" s="38" t="s">
        <v>21</v>
      </c>
      <c r="H2473" s="42">
        <v>146951.24</v>
      </c>
      <c r="I2473" s="2"/>
      <c r="J2473" s="44">
        <v>43398</v>
      </c>
      <c r="K2473" s="42">
        <v>0</v>
      </c>
      <c r="L2473" s="42">
        <v>61658.17</v>
      </c>
      <c r="M2473" s="44">
        <v>45016</v>
      </c>
      <c r="N2473" s="42">
        <f>H2473-K2473-L2473</f>
        <v>85293.069999999992</v>
      </c>
      <c r="O2473" s="42">
        <v>8766.25</v>
      </c>
      <c r="P2473" s="45">
        <v>0.13</v>
      </c>
      <c r="Q2473" s="42">
        <v>1008.51</v>
      </c>
      <c r="R2473" s="42">
        <v>7757.74</v>
      </c>
      <c r="S2473" s="42">
        <f>N2473-R2473</f>
        <v>77535.329999999987</v>
      </c>
      <c r="T2473" s="38">
        <v>2505</v>
      </c>
      <c r="U2473" s="14">
        <f>S2473/H2473</f>
        <v>0.5276262384720265</v>
      </c>
      <c r="V2473" s="19"/>
      <c r="W2473" s="19"/>
      <c r="X2473" s="37" t="s">
        <v>3465</v>
      </c>
    </row>
    <row r="2474" spans="1:37" s="3" customFormat="1" ht="16.5" customHeight="1">
      <c r="A2474" s="38">
        <v>16</v>
      </c>
      <c r="B2474" s="39">
        <v>10876</v>
      </c>
      <c r="C2474" s="38">
        <v>10322586</v>
      </c>
      <c r="D2474" s="40" t="s">
        <v>732</v>
      </c>
      <c r="E2474" s="38">
        <v>1</v>
      </c>
      <c r="F2474" s="38">
        <v>72</v>
      </c>
      <c r="G2474" s="38" t="s">
        <v>21</v>
      </c>
      <c r="H2474" s="42">
        <v>6117.72</v>
      </c>
      <c r="I2474" s="57"/>
      <c r="J2474" s="44">
        <v>44165</v>
      </c>
      <c r="K2474" s="42">
        <v>84.97</v>
      </c>
      <c r="L2474" s="42">
        <v>2803.98</v>
      </c>
      <c r="M2474" s="44">
        <v>45199</v>
      </c>
      <c r="N2474" s="42">
        <v>3228.77</v>
      </c>
      <c r="O2474" s="42">
        <v>0</v>
      </c>
      <c r="P2474" s="45">
        <v>0.13</v>
      </c>
      <c r="Q2474" s="42">
        <v>0</v>
      </c>
      <c r="R2474" s="42">
        <v>0</v>
      </c>
      <c r="S2474" s="42">
        <v>3228.77</v>
      </c>
      <c r="T2474" s="38">
        <v>5000</v>
      </c>
      <c r="U2474" s="14">
        <f>S2474/H2474</f>
        <v>0.52777341885539053</v>
      </c>
      <c r="V2474" s="19"/>
      <c r="W2474" s="19"/>
      <c r="X2474" s="37" t="s">
        <v>3476</v>
      </c>
    </row>
    <row r="2475" spans="1:37" s="3" customFormat="1" ht="16.5" customHeight="1">
      <c r="A2475" s="38">
        <v>123</v>
      </c>
      <c r="B2475" s="39">
        <v>40712</v>
      </c>
      <c r="C2475" s="38">
        <v>10303847</v>
      </c>
      <c r="D2475" s="40" t="s">
        <v>2312</v>
      </c>
      <c r="E2475" s="38">
        <v>9</v>
      </c>
      <c r="F2475" s="38">
        <v>120</v>
      </c>
      <c r="G2475" s="38" t="s">
        <v>21</v>
      </c>
      <c r="H2475" s="42">
        <v>115380</v>
      </c>
      <c r="I2475" s="2"/>
      <c r="J2475" s="44">
        <v>43311</v>
      </c>
      <c r="K2475" s="42">
        <v>0</v>
      </c>
      <c r="L2475" s="42">
        <v>52978.79</v>
      </c>
      <c r="M2475" s="44">
        <v>45077</v>
      </c>
      <c r="N2475" s="42">
        <f>H2475-K2475-L2475</f>
        <v>62401.21</v>
      </c>
      <c r="O2475" s="42">
        <v>1551.49</v>
      </c>
      <c r="P2475" s="45">
        <v>0.13</v>
      </c>
      <c r="Q2475" s="42">
        <f>O2475-R2475</f>
        <v>178.49</v>
      </c>
      <c r="R2475" s="42">
        <v>1373</v>
      </c>
      <c r="S2475" s="42">
        <f>N2475-R2475</f>
        <v>61028.21</v>
      </c>
      <c r="T2475" s="38">
        <v>2506</v>
      </c>
      <c r="U2475" s="14">
        <f>S2475/H2475</f>
        <v>0.52893231062575841</v>
      </c>
      <c r="V2475" s="19"/>
      <c r="W2475" s="19"/>
      <c r="X2475" s="37" t="s">
        <v>3467</v>
      </c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</row>
    <row r="2476" spans="1:37" s="3" customFormat="1" ht="16.5" customHeight="1">
      <c r="A2476" s="38">
        <v>58</v>
      </c>
      <c r="B2476" s="39">
        <v>10741</v>
      </c>
      <c r="C2476" s="38">
        <v>10330714</v>
      </c>
      <c r="D2476" s="40" t="s">
        <v>2227</v>
      </c>
      <c r="E2476" s="38">
        <v>1</v>
      </c>
      <c r="F2476" s="38">
        <v>49</v>
      </c>
      <c r="G2476" s="38" t="s">
        <v>23</v>
      </c>
      <c r="H2476" s="42">
        <v>2212.86</v>
      </c>
      <c r="I2476" s="2"/>
      <c r="J2476" s="44">
        <v>44377</v>
      </c>
      <c r="K2476" s="42">
        <v>45.16</v>
      </c>
      <c r="L2476" s="42">
        <v>993.52</v>
      </c>
      <c r="M2476" s="44">
        <v>45077</v>
      </c>
      <c r="N2476" s="42">
        <f>H2476-K2476-L2476</f>
        <v>1174.1800000000003</v>
      </c>
      <c r="O2476" s="42">
        <v>0</v>
      </c>
      <c r="P2476" s="45">
        <v>0.13</v>
      </c>
      <c r="Q2476" s="42">
        <v>0</v>
      </c>
      <c r="R2476" s="42">
        <v>0</v>
      </c>
      <c r="S2476" s="42">
        <f>N2476-R2476</f>
        <v>1174.1800000000003</v>
      </c>
      <c r="T2476" s="38">
        <v>2106</v>
      </c>
      <c r="U2476" s="14">
        <f>S2476/H2476</f>
        <v>0.53061648726082999</v>
      </c>
      <c r="V2476" s="19"/>
      <c r="W2476" s="19"/>
      <c r="X2476" s="37" t="s">
        <v>3462</v>
      </c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</row>
    <row r="2477" spans="1:37" s="3" customFormat="1" ht="16.5" customHeight="1">
      <c r="A2477" s="38">
        <v>35</v>
      </c>
      <c r="B2477" s="39">
        <v>10723</v>
      </c>
      <c r="C2477" s="38">
        <v>10295377</v>
      </c>
      <c r="D2477" s="40" t="s">
        <v>1837</v>
      </c>
      <c r="E2477" s="38">
        <v>1</v>
      </c>
      <c r="F2477" s="38">
        <v>120</v>
      </c>
      <c r="G2477" s="38" t="s">
        <v>21</v>
      </c>
      <c r="H2477" s="42">
        <v>14700.85</v>
      </c>
      <c r="I2477" s="49"/>
      <c r="J2477" s="44">
        <v>43311</v>
      </c>
      <c r="K2477" s="42">
        <v>0</v>
      </c>
      <c r="L2477" s="42">
        <v>6866.47</v>
      </c>
      <c r="M2477" s="44">
        <v>45107</v>
      </c>
      <c r="N2477" s="42">
        <f>H2477-K2477-L2477</f>
        <v>7834.38</v>
      </c>
      <c r="O2477" s="42">
        <v>10</v>
      </c>
      <c r="P2477" s="45">
        <v>0.13</v>
      </c>
      <c r="Q2477" s="42">
        <f>IF(P2477=13%,ROUND(O2477/(1+P2477)*P2477,2),ROUND(O2477/(1+0.03)*0.02,2))</f>
        <v>1.1499999999999999</v>
      </c>
      <c r="R2477" s="42">
        <f>O2477-Q2477</f>
        <v>8.85</v>
      </c>
      <c r="S2477" s="42">
        <f>N2477-R2477</f>
        <v>7825.53</v>
      </c>
      <c r="T2477" s="38">
        <v>5000</v>
      </c>
      <c r="U2477" s="14">
        <f>S2477/H2477</f>
        <v>0.53231819928779622</v>
      </c>
      <c r="V2477" s="19"/>
      <c r="W2477" s="19"/>
      <c r="X2477" s="37" t="s">
        <v>3470</v>
      </c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</row>
    <row r="2478" spans="1:37" s="3" customFormat="1" ht="16.5" customHeight="1">
      <c r="A2478" s="38">
        <v>186</v>
      </c>
      <c r="B2478" s="39">
        <v>10800</v>
      </c>
      <c r="C2478" s="38">
        <v>10314426</v>
      </c>
      <c r="D2478" s="40" t="s">
        <v>2744</v>
      </c>
      <c r="E2478" s="38">
        <v>2</v>
      </c>
      <c r="F2478" s="38">
        <v>120</v>
      </c>
      <c r="G2478" s="38" t="s">
        <v>21</v>
      </c>
      <c r="H2478" s="42">
        <v>7761.72</v>
      </c>
      <c r="I2478" s="2"/>
      <c r="J2478" s="44">
        <v>43216</v>
      </c>
      <c r="K2478" s="42">
        <v>0</v>
      </c>
      <c r="L2478" s="42">
        <v>3625.44</v>
      </c>
      <c r="M2478" s="44">
        <v>45016</v>
      </c>
      <c r="N2478" s="42">
        <f>H2478-K2478-L2478</f>
        <v>4136.2800000000007</v>
      </c>
      <c r="O2478" s="42">
        <v>0</v>
      </c>
      <c r="P2478" s="45">
        <v>0.13</v>
      </c>
      <c r="Q2478" s="42">
        <v>0</v>
      </c>
      <c r="R2478" s="42">
        <v>0</v>
      </c>
      <c r="S2478" s="42">
        <f>N2478-R2478</f>
        <v>4136.2800000000007</v>
      </c>
      <c r="T2478" s="38">
        <v>2505</v>
      </c>
      <c r="U2478" s="14">
        <f>S2478/H2478</f>
        <v>0.5329076544889535</v>
      </c>
      <c r="V2478" s="19"/>
      <c r="W2478" s="19"/>
      <c r="X2478" s="37" t="s">
        <v>3465</v>
      </c>
    </row>
    <row r="2479" spans="1:37" s="3" customFormat="1" ht="16.5" customHeight="1">
      <c r="A2479" s="38">
        <v>199</v>
      </c>
      <c r="B2479" s="39">
        <v>10800</v>
      </c>
      <c r="C2479" s="38">
        <v>10314444</v>
      </c>
      <c r="D2479" s="40" t="s">
        <v>2744</v>
      </c>
      <c r="E2479" s="38">
        <v>2</v>
      </c>
      <c r="F2479" s="38">
        <v>120</v>
      </c>
      <c r="G2479" s="38" t="s">
        <v>21</v>
      </c>
      <c r="H2479" s="42">
        <v>7761.72</v>
      </c>
      <c r="I2479" s="2"/>
      <c r="J2479" s="44">
        <v>43216</v>
      </c>
      <c r="K2479" s="42">
        <v>0</v>
      </c>
      <c r="L2479" s="42">
        <v>3625.44</v>
      </c>
      <c r="M2479" s="44">
        <v>45016</v>
      </c>
      <c r="N2479" s="42">
        <f>H2479-K2479-L2479</f>
        <v>4136.2800000000007</v>
      </c>
      <c r="O2479" s="42">
        <v>0</v>
      </c>
      <c r="P2479" s="45">
        <v>0.13</v>
      </c>
      <c r="Q2479" s="42">
        <v>0</v>
      </c>
      <c r="R2479" s="42">
        <v>0</v>
      </c>
      <c r="S2479" s="42">
        <f>N2479-R2479</f>
        <v>4136.2800000000007</v>
      </c>
      <c r="T2479" s="38">
        <v>2505</v>
      </c>
      <c r="U2479" s="14">
        <f>S2479/H2479</f>
        <v>0.5329076544889535</v>
      </c>
      <c r="V2479" s="19"/>
      <c r="W2479" s="19"/>
      <c r="X2479" s="37" t="s">
        <v>3465</v>
      </c>
    </row>
    <row r="2480" spans="1:37" s="3" customFormat="1" ht="16.5" customHeight="1">
      <c r="A2480" s="38">
        <v>201</v>
      </c>
      <c r="B2480" s="39">
        <v>10800</v>
      </c>
      <c r="C2480" s="38">
        <v>10314447</v>
      </c>
      <c r="D2480" s="40" t="s">
        <v>2744</v>
      </c>
      <c r="E2480" s="38">
        <v>2</v>
      </c>
      <c r="F2480" s="38">
        <v>120</v>
      </c>
      <c r="G2480" s="38" t="s">
        <v>21</v>
      </c>
      <c r="H2480" s="42">
        <v>7761.72</v>
      </c>
      <c r="I2480" s="2"/>
      <c r="J2480" s="44">
        <v>43216</v>
      </c>
      <c r="K2480" s="42">
        <v>0</v>
      </c>
      <c r="L2480" s="42">
        <v>3625.44</v>
      </c>
      <c r="M2480" s="44">
        <v>45016</v>
      </c>
      <c r="N2480" s="42">
        <f>H2480-K2480-L2480</f>
        <v>4136.2800000000007</v>
      </c>
      <c r="O2480" s="42">
        <v>0</v>
      </c>
      <c r="P2480" s="45">
        <v>0.13</v>
      </c>
      <c r="Q2480" s="42">
        <v>0</v>
      </c>
      <c r="R2480" s="42">
        <v>0</v>
      </c>
      <c r="S2480" s="42">
        <f>N2480-R2480</f>
        <v>4136.2800000000007</v>
      </c>
      <c r="T2480" s="38">
        <v>2505</v>
      </c>
      <c r="U2480" s="14">
        <f>S2480/H2480</f>
        <v>0.5329076544889535</v>
      </c>
      <c r="V2480" s="19"/>
      <c r="W2480" s="19"/>
      <c r="X2480" s="37" t="s">
        <v>3465</v>
      </c>
    </row>
    <row r="2481" spans="1:24" s="3" customFormat="1" ht="16.5" customHeight="1">
      <c r="A2481" s="38">
        <v>209</v>
      </c>
      <c r="B2481" s="39">
        <v>10800</v>
      </c>
      <c r="C2481" s="38">
        <v>10314459</v>
      </c>
      <c r="D2481" s="40" t="s">
        <v>2744</v>
      </c>
      <c r="E2481" s="38">
        <v>2</v>
      </c>
      <c r="F2481" s="38">
        <v>120</v>
      </c>
      <c r="G2481" s="38" t="s">
        <v>21</v>
      </c>
      <c r="H2481" s="42">
        <v>7761.72</v>
      </c>
      <c r="I2481" s="2"/>
      <c r="J2481" s="44">
        <v>43216</v>
      </c>
      <c r="K2481" s="42">
        <v>0</v>
      </c>
      <c r="L2481" s="42">
        <v>3625.44</v>
      </c>
      <c r="M2481" s="44">
        <v>45016</v>
      </c>
      <c r="N2481" s="42">
        <f>H2481-K2481-L2481</f>
        <v>4136.2800000000007</v>
      </c>
      <c r="O2481" s="42">
        <v>0</v>
      </c>
      <c r="P2481" s="45">
        <v>0.13</v>
      </c>
      <c r="Q2481" s="42">
        <v>0</v>
      </c>
      <c r="R2481" s="42">
        <v>0</v>
      </c>
      <c r="S2481" s="42">
        <f>N2481-R2481</f>
        <v>4136.2800000000007</v>
      </c>
      <c r="T2481" s="38">
        <v>2505</v>
      </c>
      <c r="U2481" s="14">
        <f>S2481/H2481</f>
        <v>0.5329076544889535</v>
      </c>
      <c r="V2481" s="19"/>
      <c r="W2481" s="19"/>
      <c r="X2481" s="37" t="s">
        <v>3465</v>
      </c>
    </row>
    <row r="2482" spans="1:24" s="3" customFormat="1" ht="16.5" customHeight="1">
      <c r="A2482" s="38">
        <v>276</v>
      </c>
      <c r="B2482" s="39">
        <v>10800</v>
      </c>
      <c r="C2482" s="38">
        <v>10314609</v>
      </c>
      <c r="D2482" s="40" t="s">
        <v>2744</v>
      </c>
      <c r="E2482" s="38">
        <v>2</v>
      </c>
      <c r="F2482" s="38">
        <v>120</v>
      </c>
      <c r="G2482" s="38" t="s">
        <v>21</v>
      </c>
      <c r="H2482" s="42">
        <v>7761.72</v>
      </c>
      <c r="I2482" s="2"/>
      <c r="J2482" s="44">
        <v>43216</v>
      </c>
      <c r="K2482" s="42">
        <v>0</v>
      </c>
      <c r="L2482" s="42">
        <v>3625.44</v>
      </c>
      <c r="M2482" s="44">
        <v>45016</v>
      </c>
      <c r="N2482" s="42">
        <f>H2482-K2482-L2482</f>
        <v>4136.2800000000007</v>
      </c>
      <c r="O2482" s="42">
        <v>0</v>
      </c>
      <c r="P2482" s="45">
        <v>0.13</v>
      </c>
      <c r="Q2482" s="42">
        <v>0</v>
      </c>
      <c r="R2482" s="42">
        <v>0</v>
      </c>
      <c r="S2482" s="42">
        <f>N2482-R2482</f>
        <v>4136.2800000000007</v>
      </c>
      <c r="T2482" s="38">
        <v>2505</v>
      </c>
      <c r="U2482" s="14">
        <f>S2482/H2482</f>
        <v>0.5329076544889535</v>
      </c>
      <c r="V2482" s="19"/>
      <c r="W2482" s="19"/>
      <c r="X2482" s="37" t="s">
        <v>3465</v>
      </c>
    </row>
    <row r="2483" spans="1:24" s="3" customFormat="1" ht="16.5" customHeight="1">
      <c r="A2483" s="38">
        <v>333</v>
      </c>
      <c r="B2483" s="39">
        <v>10800</v>
      </c>
      <c r="C2483" s="38">
        <v>10315039</v>
      </c>
      <c r="D2483" s="40" t="s">
        <v>2744</v>
      </c>
      <c r="E2483" s="38">
        <v>2</v>
      </c>
      <c r="F2483" s="38">
        <v>120</v>
      </c>
      <c r="G2483" s="38" t="s">
        <v>21</v>
      </c>
      <c r="H2483" s="42">
        <v>7761.72</v>
      </c>
      <c r="I2483" s="2"/>
      <c r="J2483" s="44">
        <v>43216</v>
      </c>
      <c r="K2483" s="42">
        <v>0</v>
      </c>
      <c r="L2483" s="42">
        <v>3625.44</v>
      </c>
      <c r="M2483" s="44">
        <v>45016</v>
      </c>
      <c r="N2483" s="42">
        <f>H2483-K2483-L2483</f>
        <v>4136.2800000000007</v>
      </c>
      <c r="O2483" s="42">
        <v>0</v>
      </c>
      <c r="P2483" s="45">
        <v>0.13</v>
      </c>
      <c r="Q2483" s="42">
        <v>0</v>
      </c>
      <c r="R2483" s="42">
        <v>0</v>
      </c>
      <c r="S2483" s="42">
        <f>N2483-R2483</f>
        <v>4136.2800000000007</v>
      </c>
      <c r="T2483" s="38">
        <v>2505</v>
      </c>
      <c r="U2483" s="14">
        <f>S2483/H2483</f>
        <v>0.5329076544889535</v>
      </c>
      <c r="V2483" s="19"/>
      <c r="W2483" s="19"/>
      <c r="X2483" s="37" t="s">
        <v>3465</v>
      </c>
    </row>
    <row r="2484" spans="1:24" s="3" customFormat="1" ht="16.5" customHeight="1">
      <c r="A2484" s="38">
        <v>336</v>
      </c>
      <c r="B2484" s="39">
        <v>10800</v>
      </c>
      <c r="C2484" s="38">
        <v>10315043</v>
      </c>
      <c r="D2484" s="40" t="s">
        <v>2744</v>
      </c>
      <c r="E2484" s="38">
        <v>2</v>
      </c>
      <c r="F2484" s="38">
        <v>120</v>
      </c>
      <c r="G2484" s="38" t="s">
        <v>21</v>
      </c>
      <c r="H2484" s="42">
        <v>7761.72</v>
      </c>
      <c r="I2484" s="2"/>
      <c r="J2484" s="44">
        <v>43216</v>
      </c>
      <c r="K2484" s="42">
        <v>0</v>
      </c>
      <c r="L2484" s="42">
        <v>3625.44</v>
      </c>
      <c r="M2484" s="44">
        <v>45016</v>
      </c>
      <c r="N2484" s="42">
        <f>H2484-K2484-L2484</f>
        <v>4136.2800000000007</v>
      </c>
      <c r="O2484" s="42">
        <v>0</v>
      </c>
      <c r="P2484" s="45">
        <v>0.13</v>
      </c>
      <c r="Q2484" s="42">
        <v>0</v>
      </c>
      <c r="R2484" s="42">
        <v>0</v>
      </c>
      <c r="S2484" s="42">
        <f>N2484-R2484</f>
        <v>4136.2800000000007</v>
      </c>
      <c r="T2484" s="38">
        <v>2505</v>
      </c>
      <c r="U2484" s="14">
        <f>S2484/H2484</f>
        <v>0.5329076544889535</v>
      </c>
      <c r="V2484" s="19"/>
      <c r="W2484" s="19"/>
      <c r="X2484" s="37" t="s">
        <v>3465</v>
      </c>
    </row>
    <row r="2485" spans="1:24" s="3" customFormat="1" ht="16.5" customHeight="1">
      <c r="A2485" s="38">
        <v>338</v>
      </c>
      <c r="B2485" s="39">
        <v>10800</v>
      </c>
      <c r="C2485" s="38">
        <v>10315046</v>
      </c>
      <c r="D2485" s="40" t="s">
        <v>2744</v>
      </c>
      <c r="E2485" s="38">
        <v>2</v>
      </c>
      <c r="F2485" s="38">
        <v>120</v>
      </c>
      <c r="G2485" s="38" t="s">
        <v>21</v>
      </c>
      <c r="H2485" s="42">
        <v>7761.72</v>
      </c>
      <c r="I2485" s="2"/>
      <c r="J2485" s="44">
        <v>43216</v>
      </c>
      <c r="K2485" s="42">
        <v>0</v>
      </c>
      <c r="L2485" s="42">
        <v>3625.44</v>
      </c>
      <c r="M2485" s="44">
        <v>45016</v>
      </c>
      <c r="N2485" s="42">
        <f>H2485-K2485-L2485</f>
        <v>4136.2800000000007</v>
      </c>
      <c r="O2485" s="42">
        <v>0</v>
      </c>
      <c r="P2485" s="45">
        <v>0.13</v>
      </c>
      <c r="Q2485" s="42">
        <v>0</v>
      </c>
      <c r="R2485" s="42">
        <v>0</v>
      </c>
      <c r="S2485" s="42">
        <f>N2485-R2485</f>
        <v>4136.2800000000007</v>
      </c>
      <c r="T2485" s="38">
        <v>2505</v>
      </c>
      <c r="U2485" s="14">
        <f>S2485/H2485</f>
        <v>0.5329076544889535</v>
      </c>
      <c r="V2485" s="19"/>
      <c r="W2485" s="19"/>
      <c r="X2485" s="37" t="s">
        <v>3465</v>
      </c>
    </row>
    <row r="2486" spans="1:24" s="3" customFormat="1" ht="16.5" customHeight="1">
      <c r="A2486" s="38">
        <v>350</v>
      </c>
      <c r="B2486" s="39">
        <v>10800</v>
      </c>
      <c r="C2486" s="38">
        <v>10315068</v>
      </c>
      <c r="D2486" s="40" t="s">
        <v>2744</v>
      </c>
      <c r="E2486" s="38">
        <v>2</v>
      </c>
      <c r="F2486" s="38">
        <v>120</v>
      </c>
      <c r="G2486" s="38" t="s">
        <v>21</v>
      </c>
      <c r="H2486" s="42">
        <v>7761.72</v>
      </c>
      <c r="I2486" s="2"/>
      <c r="J2486" s="44">
        <v>43216</v>
      </c>
      <c r="K2486" s="42">
        <v>0</v>
      </c>
      <c r="L2486" s="42">
        <v>3625.44</v>
      </c>
      <c r="M2486" s="44">
        <v>45016</v>
      </c>
      <c r="N2486" s="42">
        <f>H2486-K2486-L2486</f>
        <v>4136.2800000000007</v>
      </c>
      <c r="O2486" s="42">
        <v>0</v>
      </c>
      <c r="P2486" s="45">
        <v>0.13</v>
      </c>
      <c r="Q2486" s="42">
        <v>0</v>
      </c>
      <c r="R2486" s="42">
        <v>0</v>
      </c>
      <c r="S2486" s="42">
        <f>N2486-R2486</f>
        <v>4136.2800000000007</v>
      </c>
      <c r="T2486" s="38">
        <v>2505</v>
      </c>
      <c r="U2486" s="14">
        <f>S2486/H2486</f>
        <v>0.5329076544889535</v>
      </c>
      <c r="V2486" s="19"/>
      <c r="W2486" s="19"/>
      <c r="X2486" s="37" t="s">
        <v>3465</v>
      </c>
    </row>
    <row r="2487" spans="1:24" s="3" customFormat="1" ht="16.5" customHeight="1">
      <c r="A2487" s="38">
        <v>391</v>
      </c>
      <c r="B2487" s="39">
        <v>10800</v>
      </c>
      <c r="C2487" s="38">
        <v>10315241</v>
      </c>
      <c r="D2487" s="40" t="s">
        <v>2744</v>
      </c>
      <c r="E2487" s="38">
        <v>2</v>
      </c>
      <c r="F2487" s="38">
        <v>120</v>
      </c>
      <c r="G2487" s="38" t="s">
        <v>21</v>
      </c>
      <c r="H2487" s="42">
        <v>7761.72</v>
      </c>
      <c r="I2487" s="2"/>
      <c r="J2487" s="44">
        <v>43216</v>
      </c>
      <c r="K2487" s="42">
        <v>0</v>
      </c>
      <c r="L2487" s="42">
        <v>3625.44</v>
      </c>
      <c r="M2487" s="44">
        <v>45016</v>
      </c>
      <c r="N2487" s="42">
        <f>H2487-K2487-L2487</f>
        <v>4136.2800000000007</v>
      </c>
      <c r="O2487" s="42">
        <v>0</v>
      </c>
      <c r="P2487" s="45">
        <v>0.13</v>
      </c>
      <c r="Q2487" s="42">
        <v>0</v>
      </c>
      <c r="R2487" s="42">
        <v>0</v>
      </c>
      <c r="S2487" s="42">
        <f>N2487-R2487</f>
        <v>4136.2800000000007</v>
      </c>
      <c r="T2487" s="38">
        <v>2505</v>
      </c>
      <c r="U2487" s="14">
        <f>S2487/H2487</f>
        <v>0.5329076544889535</v>
      </c>
      <c r="V2487" s="19"/>
      <c r="W2487" s="19"/>
      <c r="X2487" s="37" t="s">
        <v>3465</v>
      </c>
    </row>
    <row r="2488" spans="1:24" s="3" customFormat="1" ht="16.5" customHeight="1">
      <c r="A2488" s="38">
        <v>555</v>
      </c>
      <c r="B2488" s="39">
        <v>10800</v>
      </c>
      <c r="C2488" s="38">
        <v>10315582</v>
      </c>
      <c r="D2488" s="40" t="s">
        <v>2744</v>
      </c>
      <c r="E2488" s="38">
        <v>2</v>
      </c>
      <c r="F2488" s="38">
        <v>120</v>
      </c>
      <c r="G2488" s="38" t="s">
        <v>21</v>
      </c>
      <c r="H2488" s="42">
        <v>7761.72</v>
      </c>
      <c r="I2488" s="2"/>
      <c r="J2488" s="44">
        <v>43216</v>
      </c>
      <c r="K2488" s="42">
        <v>0</v>
      </c>
      <c r="L2488" s="42">
        <v>3625.44</v>
      </c>
      <c r="M2488" s="44">
        <v>45016</v>
      </c>
      <c r="N2488" s="42">
        <f>H2488-K2488-L2488</f>
        <v>4136.2800000000007</v>
      </c>
      <c r="O2488" s="42">
        <v>0</v>
      </c>
      <c r="P2488" s="45">
        <v>0.13</v>
      </c>
      <c r="Q2488" s="42">
        <v>0</v>
      </c>
      <c r="R2488" s="42">
        <v>0</v>
      </c>
      <c r="S2488" s="42">
        <f>N2488-R2488</f>
        <v>4136.2800000000007</v>
      </c>
      <c r="T2488" s="38">
        <v>2505</v>
      </c>
      <c r="U2488" s="14">
        <f>S2488/H2488</f>
        <v>0.5329076544889535</v>
      </c>
      <c r="V2488" s="19"/>
      <c r="W2488" s="19"/>
      <c r="X2488" s="37" t="s">
        <v>3465</v>
      </c>
    </row>
    <row r="2489" spans="1:24" s="3" customFormat="1" ht="16.5" customHeight="1">
      <c r="A2489" s="38">
        <v>567</v>
      </c>
      <c r="B2489" s="39">
        <v>10800</v>
      </c>
      <c r="C2489" s="38">
        <v>10315599</v>
      </c>
      <c r="D2489" s="40" t="s">
        <v>2744</v>
      </c>
      <c r="E2489" s="38">
        <v>2</v>
      </c>
      <c r="F2489" s="38">
        <v>120</v>
      </c>
      <c r="G2489" s="38" t="s">
        <v>21</v>
      </c>
      <c r="H2489" s="42">
        <v>7761.72</v>
      </c>
      <c r="I2489" s="2"/>
      <c r="J2489" s="44">
        <v>43216</v>
      </c>
      <c r="K2489" s="42">
        <v>0</v>
      </c>
      <c r="L2489" s="42">
        <v>3625.44</v>
      </c>
      <c r="M2489" s="44">
        <v>45016</v>
      </c>
      <c r="N2489" s="42">
        <f>H2489-K2489-L2489</f>
        <v>4136.2800000000007</v>
      </c>
      <c r="O2489" s="42">
        <v>0</v>
      </c>
      <c r="P2489" s="45">
        <v>0.13</v>
      </c>
      <c r="Q2489" s="42">
        <v>0</v>
      </c>
      <c r="R2489" s="42">
        <v>0</v>
      </c>
      <c r="S2489" s="42">
        <f>N2489-R2489</f>
        <v>4136.2800000000007</v>
      </c>
      <c r="T2489" s="38">
        <v>2505</v>
      </c>
      <c r="U2489" s="14">
        <f>S2489/H2489</f>
        <v>0.5329076544889535</v>
      </c>
      <c r="V2489" s="19"/>
      <c r="W2489" s="19"/>
      <c r="X2489" s="37" t="s">
        <v>3465</v>
      </c>
    </row>
    <row r="2490" spans="1:24" s="3" customFormat="1" ht="16.5" customHeight="1">
      <c r="A2490" s="38">
        <v>572</v>
      </c>
      <c r="B2490" s="39">
        <v>10800</v>
      </c>
      <c r="C2490" s="38">
        <v>10315608</v>
      </c>
      <c r="D2490" s="40" t="s">
        <v>2744</v>
      </c>
      <c r="E2490" s="38">
        <v>2</v>
      </c>
      <c r="F2490" s="38">
        <v>120</v>
      </c>
      <c r="G2490" s="38" t="s">
        <v>21</v>
      </c>
      <c r="H2490" s="42">
        <v>7761.72</v>
      </c>
      <c r="I2490" s="2"/>
      <c r="J2490" s="44">
        <v>43216</v>
      </c>
      <c r="K2490" s="42">
        <v>0</v>
      </c>
      <c r="L2490" s="42">
        <v>3625.44</v>
      </c>
      <c r="M2490" s="44">
        <v>45016</v>
      </c>
      <c r="N2490" s="42">
        <f>H2490-K2490-L2490</f>
        <v>4136.2800000000007</v>
      </c>
      <c r="O2490" s="42">
        <v>0</v>
      </c>
      <c r="P2490" s="45">
        <v>0.13</v>
      </c>
      <c r="Q2490" s="42">
        <v>0</v>
      </c>
      <c r="R2490" s="42">
        <v>0</v>
      </c>
      <c r="S2490" s="42">
        <f>N2490-R2490</f>
        <v>4136.2800000000007</v>
      </c>
      <c r="T2490" s="38">
        <v>2505</v>
      </c>
      <c r="U2490" s="14">
        <f>S2490/H2490</f>
        <v>0.5329076544889535</v>
      </c>
      <c r="V2490" s="19"/>
      <c r="W2490" s="19"/>
      <c r="X2490" s="37" t="s">
        <v>3465</v>
      </c>
    </row>
    <row r="2491" spans="1:24" s="3" customFormat="1" ht="16.5" customHeight="1">
      <c r="A2491" s="38">
        <v>726</v>
      </c>
      <c r="B2491" s="39">
        <v>10800</v>
      </c>
      <c r="C2491" s="38">
        <v>10315957</v>
      </c>
      <c r="D2491" s="40" t="s">
        <v>2744</v>
      </c>
      <c r="E2491" s="38">
        <v>2</v>
      </c>
      <c r="F2491" s="38">
        <v>120</v>
      </c>
      <c r="G2491" s="38" t="s">
        <v>21</v>
      </c>
      <c r="H2491" s="42">
        <v>7761.72</v>
      </c>
      <c r="I2491" s="2"/>
      <c r="J2491" s="44">
        <v>43216</v>
      </c>
      <c r="K2491" s="42">
        <v>0</v>
      </c>
      <c r="L2491" s="42">
        <v>3625.44</v>
      </c>
      <c r="M2491" s="44">
        <v>45016</v>
      </c>
      <c r="N2491" s="42">
        <f>H2491-K2491-L2491</f>
        <v>4136.2800000000007</v>
      </c>
      <c r="O2491" s="42">
        <v>0</v>
      </c>
      <c r="P2491" s="45">
        <v>0.13</v>
      </c>
      <c r="Q2491" s="42">
        <v>0</v>
      </c>
      <c r="R2491" s="42">
        <v>0</v>
      </c>
      <c r="S2491" s="42">
        <f>N2491-R2491</f>
        <v>4136.2800000000007</v>
      </c>
      <c r="T2491" s="38">
        <v>2505</v>
      </c>
      <c r="U2491" s="14">
        <f>S2491/H2491</f>
        <v>0.5329076544889535</v>
      </c>
      <c r="V2491" s="19"/>
      <c r="W2491" s="19"/>
      <c r="X2491" s="37" t="s">
        <v>3465</v>
      </c>
    </row>
    <row r="2492" spans="1:24" s="3" customFormat="1" ht="16.5" customHeight="1">
      <c r="A2492" s="38">
        <v>727</v>
      </c>
      <c r="B2492" s="39">
        <v>10800</v>
      </c>
      <c r="C2492" s="38">
        <v>10315963</v>
      </c>
      <c r="D2492" s="40" t="s">
        <v>2744</v>
      </c>
      <c r="E2492" s="38">
        <v>2</v>
      </c>
      <c r="F2492" s="38">
        <v>120</v>
      </c>
      <c r="G2492" s="38" t="s">
        <v>21</v>
      </c>
      <c r="H2492" s="42">
        <v>7761.72</v>
      </c>
      <c r="I2492" s="2"/>
      <c r="J2492" s="44">
        <v>43216</v>
      </c>
      <c r="K2492" s="42">
        <v>0</v>
      </c>
      <c r="L2492" s="42">
        <v>3625.44</v>
      </c>
      <c r="M2492" s="44">
        <v>45016</v>
      </c>
      <c r="N2492" s="42">
        <f>H2492-K2492-L2492</f>
        <v>4136.2800000000007</v>
      </c>
      <c r="O2492" s="42">
        <v>0</v>
      </c>
      <c r="P2492" s="45">
        <v>0.13</v>
      </c>
      <c r="Q2492" s="42">
        <v>0</v>
      </c>
      <c r="R2492" s="42">
        <v>0</v>
      </c>
      <c r="S2492" s="42">
        <f>N2492-R2492</f>
        <v>4136.2800000000007</v>
      </c>
      <c r="T2492" s="38">
        <v>2505</v>
      </c>
      <c r="U2492" s="14">
        <f>S2492/H2492</f>
        <v>0.5329076544889535</v>
      </c>
      <c r="V2492" s="19"/>
      <c r="W2492" s="19"/>
      <c r="X2492" s="37" t="s">
        <v>3465</v>
      </c>
    </row>
    <row r="2493" spans="1:24" s="3" customFormat="1" ht="16.5" customHeight="1">
      <c r="A2493" s="38">
        <v>735</v>
      </c>
      <c r="B2493" s="39">
        <v>10800</v>
      </c>
      <c r="C2493" s="38">
        <v>10315983</v>
      </c>
      <c r="D2493" s="40" t="s">
        <v>2744</v>
      </c>
      <c r="E2493" s="38">
        <v>2</v>
      </c>
      <c r="F2493" s="38">
        <v>120</v>
      </c>
      <c r="G2493" s="38" t="s">
        <v>21</v>
      </c>
      <c r="H2493" s="42">
        <v>7761.72</v>
      </c>
      <c r="I2493" s="2"/>
      <c r="J2493" s="44">
        <v>43216</v>
      </c>
      <c r="K2493" s="42">
        <v>0</v>
      </c>
      <c r="L2493" s="42">
        <v>3625.44</v>
      </c>
      <c r="M2493" s="44">
        <v>45016</v>
      </c>
      <c r="N2493" s="42">
        <f>H2493-K2493-L2493</f>
        <v>4136.2800000000007</v>
      </c>
      <c r="O2493" s="42">
        <v>0</v>
      </c>
      <c r="P2493" s="45">
        <v>0.13</v>
      </c>
      <c r="Q2493" s="42">
        <v>0</v>
      </c>
      <c r="R2493" s="42">
        <v>0</v>
      </c>
      <c r="S2493" s="42">
        <f>N2493-R2493</f>
        <v>4136.2800000000007</v>
      </c>
      <c r="T2493" s="38">
        <v>2505</v>
      </c>
      <c r="U2493" s="14">
        <f>S2493/H2493</f>
        <v>0.5329076544889535</v>
      </c>
      <c r="V2493" s="19"/>
      <c r="W2493" s="19"/>
      <c r="X2493" s="37" t="s">
        <v>3465</v>
      </c>
    </row>
    <row r="2494" spans="1:24" s="3" customFormat="1" ht="16.5" customHeight="1">
      <c r="A2494" s="38">
        <v>739</v>
      </c>
      <c r="B2494" s="39">
        <v>10800</v>
      </c>
      <c r="C2494" s="38">
        <v>10315997</v>
      </c>
      <c r="D2494" s="40" t="s">
        <v>2744</v>
      </c>
      <c r="E2494" s="38">
        <v>2</v>
      </c>
      <c r="F2494" s="38">
        <v>120</v>
      </c>
      <c r="G2494" s="38" t="s">
        <v>21</v>
      </c>
      <c r="H2494" s="42">
        <v>7761.72</v>
      </c>
      <c r="I2494" s="2"/>
      <c r="J2494" s="44">
        <v>43216</v>
      </c>
      <c r="K2494" s="42">
        <v>0</v>
      </c>
      <c r="L2494" s="42">
        <v>3625.44</v>
      </c>
      <c r="M2494" s="44">
        <v>45016</v>
      </c>
      <c r="N2494" s="42">
        <f>H2494-K2494-L2494</f>
        <v>4136.2800000000007</v>
      </c>
      <c r="O2494" s="42">
        <v>0</v>
      </c>
      <c r="P2494" s="45">
        <v>0.13</v>
      </c>
      <c r="Q2494" s="42">
        <v>0</v>
      </c>
      <c r="R2494" s="42">
        <v>0</v>
      </c>
      <c r="S2494" s="42">
        <f>N2494-R2494</f>
        <v>4136.2800000000007</v>
      </c>
      <c r="T2494" s="38">
        <v>2505</v>
      </c>
      <c r="U2494" s="14">
        <f>S2494/H2494</f>
        <v>0.5329076544889535</v>
      </c>
      <c r="V2494" s="19"/>
      <c r="W2494" s="19"/>
      <c r="X2494" s="37" t="s">
        <v>3465</v>
      </c>
    </row>
    <row r="2495" spans="1:24" s="3" customFormat="1" ht="16.5" customHeight="1">
      <c r="A2495" s="38">
        <v>185</v>
      </c>
      <c r="B2495" s="39">
        <v>10800</v>
      </c>
      <c r="C2495" s="38">
        <v>10314425</v>
      </c>
      <c r="D2495" s="40" t="s">
        <v>1201</v>
      </c>
      <c r="E2495" s="38">
        <v>2</v>
      </c>
      <c r="F2495" s="38">
        <v>120</v>
      </c>
      <c r="G2495" s="38" t="s">
        <v>21</v>
      </c>
      <c r="H2495" s="42">
        <v>10000</v>
      </c>
      <c r="I2495" s="2"/>
      <c r="J2495" s="44">
        <v>43216</v>
      </c>
      <c r="K2495" s="42">
        <v>0</v>
      </c>
      <c r="L2495" s="42">
        <v>4670.92</v>
      </c>
      <c r="M2495" s="44">
        <v>45016</v>
      </c>
      <c r="N2495" s="42">
        <f>H2495-K2495-L2495</f>
        <v>5329.08</v>
      </c>
      <c r="O2495" s="42">
        <v>0</v>
      </c>
      <c r="P2495" s="45">
        <v>0.13</v>
      </c>
      <c r="Q2495" s="42">
        <v>0</v>
      </c>
      <c r="R2495" s="42">
        <v>0</v>
      </c>
      <c r="S2495" s="42">
        <f>N2495-R2495</f>
        <v>5329.08</v>
      </c>
      <c r="T2495" s="38">
        <v>2505</v>
      </c>
      <c r="U2495" s="14">
        <f>S2495/H2495</f>
        <v>0.53290799999999994</v>
      </c>
      <c r="V2495" s="19"/>
      <c r="W2495" s="19"/>
      <c r="X2495" s="37" t="s">
        <v>3465</v>
      </c>
    </row>
    <row r="2496" spans="1:24" s="3" customFormat="1" ht="16.5" customHeight="1">
      <c r="A2496" s="38">
        <v>198</v>
      </c>
      <c r="B2496" s="39">
        <v>10800</v>
      </c>
      <c r="C2496" s="38">
        <v>10314443</v>
      </c>
      <c r="D2496" s="40" t="s">
        <v>1201</v>
      </c>
      <c r="E2496" s="38">
        <v>2</v>
      </c>
      <c r="F2496" s="38">
        <v>120</v>
      </c>
      <c r="G2496" s="38" t="s">
        <v>21</v>
      </c>
      <c r="H2496" s="42">
        <v>10000</v>
      </c>
      <c r="I2496" s="2"/>
      <c r="J2496" s="44">
        <v>43216</v>
      </c>
      <c r="K2496" s="42">
        <v>0</v>
      </c>
      <c r="L2496" s="42">
        <v>4670.92</v>
      </c>
      <c r="M2496" s="44">
        <v>45016</v>
      </c>
      <c r="N2496" s="42">
        <f>H2496-K2496-L2496</f>
        <v>5329.08</v>
      </c>
      <c r="O2496" s="42">
        <v>0</v>
      </c>
      <c r="P2496" s="45">
        <v>0.13</v>
      </c>
      <c r="Q2496" s="42">
        <v>0</v>
      </c>
      <c r="R2496" s="42">
        <v>0</v>
      </c>
      <c r="S2496" s="42">
        <f>N2496-R2496</f>
        <v>5329.08</v>
      </c>
      <c r="T2496" s="38">
        <v>2505</v>
      </c>
      <c r="U2496" s="14">
        <f>S2496/H2496</f>
        <v>0.53290799999999994</v>
      </c>
      <c r="V2496" s="19"/>
      <c r="W2496" s="19"/>
      <c r="X2496" s="37" t="s">
        <v>3465</v>
      </c>
    </row>
    <row r="2497" spans="1:37" s="3" customFormat="1" ht="16.5" customHeight="1">
      <c r="A2497" s="38">
        <v>200</v>
      </c>
      <c r="B2497" s="39">
        <v>10800</v>
      </c>
      <c r="C2497" s="38">
        <v>10314446</v>
      </c>
      <c r="D2497" s="40" t="s">
        <v>1201</v>
      </c>
      <c r="E2497" s="38">
        <v>2</v>
      </c>
      <c r="F2497" s="38">
        <v>120</v>
      </c>
      <c r="G2497" s="38" t="s">
        <v>21</v>
      </c>
      <c r="H2497" s="42">
        <v>10000</v>
      </c>
      <c r="I2497" s="2"/>
      <c r="J2497" s="44">
        <v>43216</v>
      </c>
      <c r="K2497" s="42">
        <v>0</v>
      </c>
      <c r="L2497" s="42">
        <v>4670.92</v>
      </c>
      <c r="M2497" s="44">
        <v>45016</v>
      </c>
      <c r="N2497" s="42">
        <f>H2497-K2497-L2497</f>
        <v>5329.08</v>
      </c>
      <c r="O2497" s="42">
        <v>0</v>
      </c>
      <c r="P2497" s="45">
        <v>0.13</v>
      </c>
      <c r="Q2497" s="42">
        <v>0</v>
      </c>
      <c r="R2497" s="42">
        <v>0</v>
      </c>
      <c r="S2497" s="42">
        <f>N2497-R2497</f>
        <v>5329.08</v>
      </c>
      <c r="T2497" s="38">
        <v>2505</v>
      </c>
      <c r="U2497" s="14">
        <f>S2497/H2497</f>
        <v>0.53290799999999994</v>
      </c>
      <c r="V2497" s="19"/>
      <c r="W2497" s="19"/>
      <c r="X2497" s="37" t="s">
        <v>3465</v>
      </c>
    </row>
    <row r="2498" spans="1:37" s="3" customFormat="1" ht="16.5" customHeight="1">
      <c r="A2498" s="38">
        <v>208</v>
      </c>
      <c r="B2498" s="39">
        <v>10800</v>
      </c>
      <c r="C2498" s="38">
        <v>10314458</v>
      </c>
      <c r="D2498" s="40" t="s">
        <v>1201</v>
      </c>
      <c r="E2498" s="38">
        <v>2</v>
      </c>
      <c r="F2498" s="38">
        <v>120</v>
      </c>
      <c r="G2498" s="38" t="s">
        <v>21</v>
      </c>
      <c r="H2498" s="42">
        <v>10000</v>
      </c>
      <c r="I2498" s="2"/>
      <c r="J2498" s="44">
        <v>43216</v>
      </c>
      <c r="K2498" s="42">
        <v>0</v>
      </c>
      <c r="L2498" s="42">
        <v>4670.92</v>
      </c>
      <c r="M2498" s="44">
        <v>45016</v>
      </c>
      <c r="N2498" s="42">
        <f>H2498-K2498-L2498</f>
        <v>5329.08</v>
      </c>
      <c r="O2498" s="42">
        <v>0</v>
      </c>
      <c r="P2498" s="45">
        <v>0.13</v>
      </c>
      <c r="Q2498" s="42">
        <v>0</v>
      </c>
      <c r="R2498" s="42">
        <v>0</v>
      </c>
      <c r="S2498" s="42">
        <f>N2498-R2498</f>
        <v>5329.08</v>
      </c>
      <c r="T2498" s="38">
        <v>2505</v>
      </c>
      <c r="U2498" s="14">
        <f>S2498/H2498</f>
        <v>0.53290799999999994</v>
      </c>
      <c r="V2498" s="19"/>
      <c r="W2498" s="19"/>
      <c r="X2498" s="37" t="s">
        <v>3465</v>
      </c>
    </row>
    <row r="2499" spans="1:37" s="3" customFormat="1" ht="16.5" customHeight="1">
      <c r="A2499" s="38">
        <v>275</v>
      </c>
      <c r="B2499" s="39">
        <v>10800</v>
      </c>
      <c r="C2499" s="38">
        <v>10314608</v>
      </c>
      <c r="D2499" s="40" t="s">
        <v>1201</v>
      </c>
      <c r="E2499" s="38">
        <v>2</v>
      </c>
      <c r="F2499" s="38">
        <v>120</v>
      </c>
      <c r="G2499" s="38" t="s">
        <v>21</v>
      </c>
      <c r="H2499" s="42">
        <v>10000</v>
      </c>
      <c r="I2499" s="2"/>
      <c r="J2499" s="44">
        <v>43216</v>
      </c>
      <c r="K2499" s="42">
        <v>0</v>
      </c>
      <c r="L2499" s="42">
        <v>4670.92</v>
      </c>
      <c r="M2499" s="44">
        <v>45016</v>
      </c>
      <c r="N2499" s="42">
        <f>H2499-K2499-L2499</f>
        <v>5329.08</v>
      </c>
      <c r="O2499" s="42">
        <v>0</v>
      </c>
      <c r="P2499" s="45">
        <v>0.13</v>
      </c>
      <c r="Q2499" s="42">
        <v>0</v>
      </c>
      <c r="R2499" s="42">
        <v>0</v>
      </c>
      <c r="S2499" s="42">
        <f>N2499-R2499</f>
        <v>5329.08</v>
      </c>
      <c r="T2499" s="38">
        <v>2505</v>
      </c>
      <c r="U2499" s="14">
        <f>S2499/H2499</f>
        <v>0.53290799999999994</v>
      </c>
      <c r="V2499" s="19"/>
      <c r="W2499" s="19"/>
      <c r="X2499" s="37" t="s">
        <v>3465</v>
      </c>
    </row>
    <row r="2500" spans="1:37" s="3" customFormat="1" ht="16.5" customHeight="1">
      <c r="A2500" s="38">
        <v>332</v>
      </c>
      <c r="B2500" s="39">
        <v>10800</v>
      </c>
      <c r="C2500" s="38">
        <v>10315038</v>
      </c>
      <c r="D2500" s="40" t="s">
        <v>1201</v>
      </c>
      <c r="E2500" s="38">
        <v>2</v>
      </c>
      <c r="F2500" s="38">
        <v>120</v>
      </c>
      <c r="G2500" s="38" t="s">
        <v>21</v>
      </c>
      <c r="H2500" s="42">
        <v>10000</v>
      </c>
      <c r="I2500" s="2"/>
      <c r="J2500" s="44">
        <v>43216</v>
      </c>
      <c r="K2500" s="42">
        <v>0</v>
      </c>
      <c r="L2500" s="42">
        <v>4670.92</v>
      </c>
      <c r="M2500" s="44">
        <v>45016</v>
      </c>
      <c r="N2500" s="42">
        <f>H2500-K2500-L2500</f>
        <v>5329.08</v>
      </c>
      <c r="O2500" s="42">
        <v>0</v>
      </c>
      <c r="P2500" s="45">
        <v>0.13</v>
      </c>
      <c r="Q2500" s="42">
        <v>0</v>
      </c>
      <c r="R2500" s="42">
        <v>0</v>
      </c>
      <c r="S2500" s="42">
        <f>N2500-R2500</f>
        <v>5329.08</v>
      </c>
      <c r="T2500" s="38">
        <v>2505</v>
      </c>
      <c r="U2500" s="14">
        <f>S2500/H2500</f>
        <v>0.53290799999999994</v>
      </c>
      <c r="V2500" s="19"/>
      <c r="W2500" s="19"/>
      <c r="X2500" s="37" t="s">
        <v>3465</v>
      </c>
    </row>
    <row r="2501" spans="1:37" s="3" customFormat="1" ht="16.5" customHeight="1">
      <c r="A2501" s="38">
        <v>335</v>
      </c>
      <c r="B2501" s="39">
        <v>10800</v>
      </c>
      <c r="C2501" s="38">
        <v>10315042</v>
      </c>
      <c r="D2501" s="40" t="s">
        <v>1201</v>
      </c>
      <c r="E2501" s="38">
        <v>2</v>
      </c>
      <c r="F2501" s="38">
        <v>120</v>
      </c>
      <c r="G2501" s="38" t="s">
        <v>21</v>
      </c>
      <c r="H2501" s="42">
        <v>10000</v>
      </c>
      <c r="I2501" s="2"/>
      <c r="J2501" s="44">
        <v>43216</v>
      </c>
      <c r="K2501" s="42">
        <v>0</v>
      </c>
      <c r="L2501" s="42">
        <v>4670.92</v>
      </c>
      <c r="M2501" s="44">
        <v>45016</v>
      </c>
      <c r="N2501" s="42">
        <f>H2501-K2501-L2501</f>
        <v>5329.08</v>
      </c>
      <c r="O2501" s="42">
        <v>0</v>
      </c>
      <c r="P2501" s="45">
        <v>0.13</v>
      </c>
      <c r="Q2501" s="42">
        <v>0</v>
      </c>
      <c r="R2501" s="42">
        <v>0</v>
      </c>
      <c r="S2501" s="42">
        <f>N2501-R2501</f>
        <v>5329.08</v>
      </c>
      <c r="T2501" s="38">
        <v>2505</v>
      </c>
      <c r="U2501" s="14">
        <f>S2501/H2501</f>
        <v>0.53290799999999994</v>
      </c>
      <c r="V2501" s="19"/>
      <c r="W2501" s="19"/>
      <c r="X2501" s="37" t="s">
        <v>3465</v>
      </c>
    </row>
    <row r="2502" spans="1:37" s="3" customFormat="1" ht="16.5" customHeight="1">
      <c r="A2502" s="38">
        <v>337</v>
      </c>
      <c r="B2502" s="39">
        <v>10800</v>
      </c>
      <c r="C2502" s="38">
        <v>10315045</v>
      </c>
      <c r="D2502" s="40" t="s">
        <v>1201</v>
      </c>
      <c r="E2502" s="38">
        <v>2</v>
      </c>
      <c r="F2502" s="38">
        <v>120</v>
      </c>
      <c r="G2502" s="38" t="s">
        <v>21</v>
      </c>
      <c r="H2502" s="42">
        <v>10000</v>
      </c>
      <c r="I2502" s="2"/>
      <c r="J2502" s="44">
        <v>43216</v>
      </c>
      <c r="K2502" s="42">
        <v>0</v>
      </c>
      <c r="L2502" s="42">
        <v>4670.92</v>
      </c>
      <c r="M2502" s="44">
        <v>45016</v>
      </c>
      <c r="N2502" s="42">
        <f>H2502-K2502-L2502</f>
        <v>5329.08</v>
      </c>
      <c r="O2502" s="42">
        <v>0</v>
      </c>
      <c r="P2502" s="45">
        <v>0.13</v>
      </c>
      <c r="Q2502" s="42">
        <v>0</v>
      </c>
      <c r="R2502" s="42">
        <v>0</v>
      </c>
      <c r="S2502" s="42">
        <f>N2502-R2502</f>
        <v>5329.08</v>
      </c>
      <c r="T2502" s="38">
        <v>2505</v>
      </c>
      <c r="U2502" s="14">
        <f>S2502/H2502</f>
        <v>0.53290799999999994</v>
      </c>
      <c r="V2502" s="19"/>
      <c r="W2502" s="19"/>
      <c r="X2502" s="37" t="s">
        <v>3465</v>
      </c>
    </row>
    <row r="2503" spans="1:37" s="3" customFormat="1" ht="16.5" customHeight="1">
      <c r="A2503" s="38">
        <v>372</v>
      </c>
      <c r="B2503" s="39">
        <v>10800</v>
      </c>
      <c r="C2503" s="38">
        <v>10315203</v>
      </c>
      <c r="D2503" s="40" t="s">
        <v>1201</v>
      </c>
      <c r="E2503" s="38">
        <v>2</v>
      </c>
      <c r="F2503" s="38">
        <v>120</v>
      </c>
      <c r="G2503" s="38" t="s">
        <v>21</v>
      </c>
      <c r="H2503" s="42">
        <v>10000</v>
      </c>
      <c r="I2503" s="2"/>
      <c r="J2503" s="44">
        <v>43216</v>
      </c>
      <c r="K2503" s="42">
        <v>0</v>
      </c>
      <c r="L2503" s="42">
        <v>4670.92</v>
      </c>
      <c r="M2503" s="44">
        <v>45016</v>
      </c>
      <c r="N2503" s="42">
        <f>H2503-K2503-L2503</f>
        <v>5329.08</v>
      </c>
      <c r="O2503" s="42">
        <v>0</v>
      </c>
      <c r="P2503" s="45">
        <v>0.13</v>
      </c>
      <c r="Q2503" s="42">
        <v>0</v>
      </c>
      <c r="R2503" s="42">
        <v>0</v>
      </c>
      <c r="S2503" s="42">
        <f>N2503-R2503</f>
        <v>5329.08</v>
      </c>
      <c r="T2503" s="38">
        <v>2505</v>
      </c>
      <c r="U2503" s="14">
        <f>S2503/H2503</f>
        <v>0.53290799999999994</v>
      </c>
      <c r="V2503" s="19"/>
      <c r="W2503" s="19"/>
      <c r="X2503" s="37" t="s">
        <v>3465</v>
      </c>
    </row>
    <row r="2504" spans="1:37" s="3" customFormat="1" ht="16.5" customHeight="1">
      <c r="A2504" s="38">
        <v>376</v>
      </c>
      <c r="B2504" s="39">
        <v>10800</v>
      </c>
      <c r="C2504" s="38">
        <v>10315211</v>
      </c>
      <c r="D2504" s="40" t="s">
        <v>1201</v>
      </c>
      <c r="E2504" s="38">
        <v>2</v>
      </c>
      <c r="F2504" s="38">
        <v>120</v>
      </c>
      <c r="G2504" s="38" t="s">
        <v>21</v>
      </c>
      <c r="H2504" s="42">
        <v>10000</v>
      </c>
      <c r="I2504" s="2"/>
      <c r="J2504" s="44">
        <v>43216</v>
      </c>
      <c r="K2504" s="42">
        <v>0</v>
      </c>
      <c r="L2504" s="42">
        <v>4670.92</v>
      </c>
      <c r="M2504" s="44">
        <v>45016</v>
      </c>
      <c r="N2504" s="42">
        <f>H2504-K2504-L2504</f>
        <v>5329.08</v>
      </c>
      <c r="O2504" s="42">
        <v>0</v>
      </c>
      <c r="P2504" s="45">
        <v>0.13</v>
      </c>
      <c r="Q2504" s="42">
        <v>0</v>
      </c>
      <c r="R2504" s="42">
        <v>0</v>
      </c>
      <c r="S2504" s="42">
        <f>N2504-R2504</f>
        <v>5329.08</v>
      </c>
      <c r="T2504" s="38">
        <v>2505</v>
      </c>
      <c r="U2504" s="14">
        <f>S2504/H2504</f>
        <v>0.53290799999999994</v>
      </c>
      <c r="V2504" s="19"/>
      <c r="W2504" s="19"/>
      <c r="X2504" s="37" t="s">
        <v>3465</v>
      </c>
    </row>
    <row r="2505" spans="1:37" s="3" customFormat="1" ht="16.5" customHeight="1">
      <c r="A2505" s="38">
        <v>390</v>
      </c>
      <c r="B2505" s="39">
        <v>10800</v>
      </c>
      <c r="C2505" s="38">
        <v>10315240</v>
      </c>
      <c r="D2505" s="40" t="s">
        <v>1201</v>
      </c>
      <c r="E2505" s="38">
        <v>2</v>
      </c>
      <c r="F2505" s="38">
        <v>120</v>
      </c>
      <c r="G2505" s="38" t="s">
        <v>21</v>
      </c>
      <c r="H2505" s="42">
        <v>10000</v>
      </c>
      <c r="I2505" s="2"/>
      <c r="J2505" s="44">
        <v>43216</v>
      </c>
      <c r="K2505" s="42">
        <v>0</v>
      </c>
      <c r="L2505" s="42">
        <v>4670.92</v>
      </c>
      <c r="M2505" s="44">
        <v>45016</v>
      </c>
      <c r="N2505" s="42">
        <f>H2505-K2505-L2505</f>
        <v>5329.08</v>
      </c>
      <c r="O2505" s="42">
        <v>0</v>
      </c>
      <c r="P2505" s="45">
        <v>0.13</v>
      </c>
      <c r="Q2505" s="42">
        <v>0</v>
      </c>
      <c r="R2505" s="42">
        <v>0</v>
      </c>
      <c r="S2505" s="42">
        <f>N2505-R2505</f>
        <v>5329.08</v>
      </c>
      <c r="T2505" s="38">
        <v>2505</v>
      </c>
      <c r="U2505" s="14">
        <f>S2505/H2505</f>
        <v>0.53290799999999994</v>
      </c>
      <c r="V2505" s="19"/>
      <c r="W2505" s="19"/>
      <c r="X2505" s="37" t="s">
        <v>3465</v>
      </c>
    </row>
    <row r="2506" spans="1:37" s="3" customFormat="1" ht="16.5" customHeight="1">
      <c r="A2506" s="38">
        <v>554</v>
      </c>
      <c r="B2506" s="39">
        <v>10800</v>
      </c>
      <c r="C2506" s="38">
        <v>10315581</v>
      </c>
      <c r="D2506" s="40" t="s">
        <v>1201</v>
      </c>
      <c r="E2506" s="38">
        <v>2</v>
      </c>
      <c r="F2506" s="38">
        <v>120</v>
      </c>
      <c r="G2506" s="38" t="s">
        <v>21</v>
      </c>
      <c r="H2506" s="42">
        <v>10000</v>
      </c>
      <c r="I2506" s="2"/>
      <c r="J2506" s="44">
        <v>43216</v>
      </c>
      <c r="K2506" s="42">
        <v>0</v>
      </c>
      <c r="L2506" s="42">
        <v>4670.92</v>
      </c>
      <c r="M2506" s="44">
        <v>45016</v>
      </c>
      <c r="N2506" s="42">
        <f>H2506-K2506-L2506</f>
        <v>5329.08</v>
      </c>
      <c r="O2506" s="42">
        <v>0</v>
      </c>
      <c r="P2506" s="45">
        <v>0.13</v>
      </c>
      <c r="Q2506" s="42">
        <v>0</v>
      </c>
      <c r="R2506" s="42">
        <v>0</v>
      </c>
      <c r="S2506" s="42">
        <f>N2506-R2506</f>
        <v>5329.08</v>
      </c>
      <c r="T2506" s="38">
        <v>2505</v>
      </c>
      <c r="U2506" s="14">
        <f>S2506/H2506</f>
        <v>0.53290799999999994</v>
      </c>
      <c r="V2506" s="19"/>
      <c r="W2506" s="19"/>
      <c r="X2506" s="37" t="s">
        <v>3465</v>
      </c>
    </row>
    <row r="2507" spans="1:37" s="3" customFormat="1" ht="16.5" customHeight="1">
      <c r="A2507" s="38">
        <v>566</v>
      </c>
      <c r="B2507" s="39">
        <v>10800</v>
      </c>
      <c r="C2507" s="38">
        <v>10315598</v>
      </c>
      <c r="D2507" s="40" t="s">
        <v>1201</v>
      </c>
      <c r="E2507" s="38">
        <v>2</v>
      </c>
      <c r="F2507" s="38">
        <v>120</v>
      </c>
      <c r="G2507" s="38" t="s">
        <v>21</v>
      </c>
      <c r="H2507" s="42">
        <v>10000</v>
      </c>
      <c r="I2507" s="2"/>
      <c r="J2507" s="44">
        <v>43216</v>
      </c>
      <c r="K2507" s="42">
        <v>0</v>
      </c>
      <c r="L2507" s="42">
        <v>4670.92</v>
      </c>
      <c r="M2507" s="44">
        <v>45016</v>
      </c>
      <c r="N2507" s="42">
        <f>H2507-K2507-L2507</f>
        <v>5329.08</v>
      </c>
      <c r="O2507" s="42">
        <v>0</v>
      </c>
      <c r="P2507" s="45">
        <v>0.13</v>
      </c>
      <c r="Q2507" s="42">
        <v>0</v>
      </c>
      <c r="R2507" s="42">
        <v>0</v>
      </c>
      <c r="S2507" s="42">
        <f>N2507-R2507</f>
        <v>5329.08</v>
      </c>
      <c r="T2507" s="38">
        <v>2505</v>
      </c>
      <c r="U2507" s="14">
        <f>S2507/H2507</f>
        <v>0.53290799999999994</v>
      </c>
      <c r="V2507" s="19"/>
      <c r="W2507" s="19"/>
      <c r="X2507" s="37" t="s">
        <v>3465</v>
      </c>
    </row>
    <row r="2508" spans="1:37" s="3" customFormat="1" ht="16.5" customHeight="1">
      <c r="A2508" s="38">
        <v>571</v>
      </c>
      <c r="B2508" s="39">
        <v>10800</v>
      </c>
      <c r="C2508" s="38">
        <v>10315607</v>
      </c>
      <c r="D2508" s="40" t="s">
        <v>1201</v>
      </c>
      <c r="E2508" s="38">
        <v>2</v>
      </c>
      <c r="F2508" s="38">
        <v>120</v>
      </c>
      <c r="G2508" s="38" t="s">
        <v>21</v>
      </c>
      <c r="H2508" s="42">
        <v>10000</v>
      </c>
      <c r="I2508" s="2"/>
      <c r="J2508" s="44">
        <v>43216</v>
      </c>
      <c r="K2508" s="42">
        <v>0</v>
      </c>
      <c r="L2508" s="42">
        <v>4670.92</v>
      </c>
      <c r="M2508" s="44">
        <v>45016</v>
      </c>
      <c r="N2508" s="42">
        <f>H2508-K2508-L2508</f>
        <v>5329.08</v>
      </c>
      <c r="O2508" s="42">
        <v>0</v>
      </c>
      <c r="P2508" s="45">
        <v>0.13</v>
      </c>
      <c r="Q2508" s="42">
        <v>0</v>
      </c>
      <c r="R2508" s="42">
        <v>0</v>
      </c>
      <c r="S2508" s="42">
        <f>N2508-R2508</f>
        <v>5329.08</v>
      </c>
      <c r="T2508" s="38">
        <v>2505</v>
      </c>
      <c r="U2508" s="14">
        <f>S2508/H2508</f>
        <v>0.53290799999999994</v>
      </c>
      <c r="V2508" s="19"/>
      <c r="W2508" s="19"/>
      <c r="X2508" s="37" t="s">
        <v>3465</v>
      </c>
    </row>
    <row r="2509" spans="1:37" s="3" customFormat="1" ht="16.5" customHeight="1">
      <c r="A2509" s="38">
        <v>161</v>
      </c>
      <c r="B2509" s="39">
        <v>10741</v>
      </c>
      <c r="C2509" s="38">
        <v>10282190</v>
      </c>
      <c r="D2509" s="40" t="s">
        <v>2006</v>
      </c>
      <c r="E2509" s="38">
        <v>1</v>
      </c>
      <c r="F2509" s="38">
        <v>120</v>
      </c>
      <c r="G2509" s="38" t="s">
        <v>21</v>
      </c>
      <c r="H2509" s="42">
        <v>10661.96</v>
      </c>
      <c r="I2509" s="49"/>
      <c r="J2509" s="44">
        <v>43311</v>
      </c>
      <c r="K2509" s="42">
        <v>0</v>
      </c>
      <c r="L2509" s="42">
        <v>4980.09</v>
      </c>
      <c r="M2509" s="44">
        <v>45107</v>
      </c>
      <c r="N2509" s="42">
        <f>H2509-K2509-L2509</f>
        <v>5681.869999999999</v>
      </c>
      <c r="O2509" s="42">
        <v>0</v>
      </c>
      <c r="P2509" s="45">
        <v>0.13</v>
      </c>
      <c r="Q2509" s="42">
        <v>0</v>
      </c>
      <c r="R2509" s="42">
        <v>0</v>
      </c>
      <c r="S2509" s="42">
        <f>N2509-R2509</f>
        <v>5681.869999999999</v>
      </c>
      <c r="T2509" s="38">
        <v>2506</v>
      </c>
      <c r="U2509" s="14">
        <f>S2509/H2509</f>
        <v>0.53291045924013969</v>
      </c>
      <c r="V2509" s="19"/>
      <c r="W2509" s="19"/>
      <c r="X2509" s="37" t="s">
        <v>3462</v>
      </c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</row>
    <row r="2510" spans="1:37" s="3" customFormat="1" ht="16.5" customHeight="1">
      <c r="A2510" s="38">
        <v>707</v>
      </c>
      <c r="B2510" s="39">
        <v>10800</v>
      </c>
      <c r="C2510" s="38">
        <v>10315905</v>
      </c>
      <c r="D2510" s="40" t="s">
        <v>2795</v>
      </c>
      <c r="E2510" s="38">
        <v>1</v>
      </c>
      <c r="F2510" s="38">
        <v>120</v>
      </c>
      <c r="G2510" s="38" t="s">
        <v>21</v>
      </c>
      <c r="H2510" s="42">
        <v>6500</v>
      </c>
      <c r="I2510" s="2"/>
      <c r="J2510" s="44">
        <v>43217</v>
      </c>
      <c r="K2510" s="42">
        <v>0</v>
      </c>
      <c r="L2510" s="42">
        <v>3036.08</v>
      </c>
      <c r="M2510" s="44">
        <v>45016</v>
      </c>
      <c r="N2510" s="42">
        <f>H2510-K2510-L2510</f>
        <v>3463.92</v>
      </c>
      <c r="O2510" s="42">
        <v>0</v>
      </c>
      <c r="P2510" s="45">
        <v>0.13</v>
      </c>
      <c r="Q2510" s="42">
        <v>0</v>
      </c>
      <c r="R2510" s="42">
        <v>0</v>
      </c>
      <c r="S2510" s="42">
        <f>N2510-R2510</f>
        <v>3463.92</v>
      </c>
      <c r="T2510" s="38">
        <v>2505</v>
      </c>
      <c r="U2510" s="14">
        <f>S2510/H2510</f>
        <v>0.53291076923076919</v>
      </c>
      <c r="V2510" s="19"/>
      <c r="W2510" s="19"/>
      <c r="X2510" s="37" t="s">
        <v>3465</v>
      </c>
    </row>
    <row r="2511" spans="1:37" s="3" customFormat="1" ht="16.5" customHeight="1">
      <c r="A2511" s="38">
        <v>56</v>
      </c>
      <c r="B2511" s="39">
        <v>10723</v>
      </c>
      <c r="C2511" s="38">
        <v>10295111</v>
      </c>
      <c r="D2511" s="40" t="s">
        <v>272</v>
      </c>
      <c r="E2511" s="58">
        <v>2</v>
      </c>
      <c r="F2511" s="38">
        <v>120</v>
      </c>
      <c r="G2511" s="38" t="s">
        <v>21</v>
      </c>
      <c r="H2511" s="42">
        <v>27219.200000000001</v>
      </c>
      <c r="I2511" s="57"/>
      <c r="J2511" s="44">
        <v>43402</v>
      </c>
      <c r="K2511" s="42">
        <v>0</v>
      </c>
      <c r="L2511" s="42">
        <v>12713.77</v>
      </c>
      <c r="M2511" s="44">
        <v>45199</v>
      </c>
      <c r="N2511" s="42">
        <f>H2511-K2511-L2511</f>
        <v>14505.43</v>
      </c>
      <c r="O2511" s="42">
        <v>0</v>
      </c>
      <c r="P2511" s="45">
        <v>0.13</v>
      </c>
      <c r="Q2511" s="42">
        <v>0</v>
      </c>
      <c r="R2511" s="42">
        <v>0</v>
      </c>
      <c r="S2511" s="42">
        <f>N2511</f>
        <v>14505.43</v>
      </c>
      <c r="T2511" s="38">
        <v>5000</v>
      </c>
      <c r="U2511" s="14">
        <f>S2511/H2511</f>
        <v>0.53291169468610389</v>
      </c>
      <c r="V2511" s="19"/>
      <c r="W2511" s="19"/>
      <c r="X2511" s="37" t="s">
        <v>3470</v>
      </c>
    </row>
    <row r="2512" spans="1:37" s="3" customFormat="1" ht="16.5" customHeight="1">
      <c r="A2512" s="38">
        <v>860</v>
      </c>
      <c r="B2512" s="39">
        <v>10729</v>
      </c>
      <c r="C2512" s="38">
        <v>10292847</v>
      </c>
      <c r="D2512" s="40" t="s">
        <v>3370</v>
      </c>
      <c r="E2512" s="58">
        <v>1</v>
      </c>
      <c r="F2512" s="38">
        <v>120</v>
      </c>
      <c r="G2512" s="38" t="s">
        <v>262</v>
      </c>
      <c r="H2512" s="42">
        <v>26320</v>
      </c>
      <c r="I2512" s="37"/>
      <c r="J2512" s="44">
        <v>43462</v>
      </c>
      <c r="K2512" s="42">
        <v>0</v>
      </c>
      <c r="L2512" s="42">
        <v>12293.74</v>
      </c>
      <c r="M2512" s="44">
        <v>45259</v>
      </c>
      <c r="N2512" s="42">
        <v>14026.26</v>
      </c>
      <c r="O2512" s="42">
        <v>0</v>
      </c>
      <c r="P2512" s="45">
        <f>IF(J2512&lt;DATEVALUE("2009-1-1"),3%,13%)</f>
        <v>0.13</v>
      </c>
      <c r="Q2512" s="42">
        <f>IF(P2512=13%,ROUND(O2512/(1+P2512)*P2512,2),ROUND(O2512/(1+0.03)*0.02,2))</f>
        <v>0</v>
      </c>
      <c r="R2512" s="42">
        <f>O2512-Q2512</f>
        <v>0</v>
      </c>
      <c r="S2512" s="42">
        <f>N2512-R2512</f>
        <v>14026.26</v>
      </c>
      <c r="T2512" s="38">
        <v>5000</v>
      </c>
      <c r="U2512" s="14">
        <f>S2512/H2512</f>
        <v>0.53291261398176293</v>
      </c>
      <c r="V2512" s="19"/>
      <c r="W2512" s="19"/>
      <c r="X2512" s="37" t="s">
        <v>3459</v>
      </c>
    </row>
    <row r="2513" spans="1:24" s="3" customFormat="1" ht="16.5" customHeight="1">
      <c r="A2513" s="38">
        <v>379</v>
      </c>
      <c r="B2513" s="39">
        <v>10800</v>
      </c>
      <c r="C2513" s="38">
        <v>10315219</v>
      </c>
      <c r="D2513" s="40" t="s">
        <v>1201</v>
      </c>
      <c r="E2513" s="38">
        <v>4</v>
      </c>
      <c r="F2513" s="38">
        <v>120</v>
      </c>
      <c r="G2513" s="38" t="s">
        <v>21</v>
      </c>
      <c r="H2513" s="42">
        <v>20000</v>
      </c>
      <c r="I2513" s="2"/>
      <c r="J2513" s="44">
        <v>43216</v>
      </c>
      <c r="K2513" s="42">
        <v>0</v>
      </c>
      <c r="L2513" s="42">
        <v>9341.74</v>
      </c>
      <c r="M2513" s="44">
        <v>45016</v>
      </c>
      <c r="N2513" s="42">
        <f>H2513-K2513-L2513</f>
        <v>10658.26</v>
      </c>
      <c r="O2513" s="42">
        <v>0</v>
      </c>
      <c r="P2513" s="45">
        <v>0.13</v>
      </c>
      <c r="Q2513" s="42">
        <v>0</v>
      </c>
      <c r="R2513" s="42">
        <v>0</v>
      </c>
      <c r="S2513" s="42">
        <f>N2513-R2513</f>
        <v>10658.26</v>
      </c>
      <c r="T2513" s="38">
        <v>2505</v>
      </c>
      <c r="U2513" s="14">
        <f>S2513/H2513</f>
        <v>0.53291299999999997</v>
      </c>
      <c r="V2513" s="19"/>
      <c r="W2513" s="19"/>
      <c r="X2513" s="37" t="s">
        <v>3465</v>
      </c>
    </row>
    <row r="2514" spans="1:24" s="3" customFormat="1" ht="16.5" customHeight="1">
      <c r="A2514" s="38">
        <v>265</v>
      </c>
      <c r="B2514" s="39">
        <v>10800</v>
      </c>
      <c r="C2514" s="38">
        <v>10314552</v>
      </c>
      <c r="D2514" s="40" t="s">
        <v>1201</v>
      </c>
      <c r="E2514" s="38">
        <v>5</v>
      </c>
      <c r="F2514" s="38">
        <v>120</v>
      </c>
      <c r="G2514" s="38" t="s">
        <v>21</v>
      </c>
      <c r="H2514" s="42">
        <v>25000</v>
      </c>
      <c r="I2514" s="2"/>
      <c r="J2514" s="44">
        <v>43216</v>
      </c>
      <c r="K2514" s="42">
        <v>0</v>
      </c>
      <c r="L2514" s="42">
        <v>11677.17</v>
      </c>
      <c r="M2514" s="44">
        <v>45016</v>
      </c>
      <c r="N2514" s="42">
        <f>H2514-K2514-L2514</f>
        <v>13322.83</v>
      </c>
      <c r="O2514" s="42">
        <v>0</v>
      </c>
      <c r="P2514" s="45">
        <v>0.13</v>
      </c>
      <c r="Q2514" s="42">
        <v>0</v>
      </c>
      <c r="R2514" s="42">
        <v>0</v>
      </c>
      <c r="S2514" s="42">
        <f>N2514-R2514</f>
        <v>13322.83</v>
      </c>
      <c r="T2514" s="38">
        <v>2505</v>
      </c>
      <c r="U2514" s="14">
        <f>S2514/H2514</f>
        <v>0.53291319999999998</v>
      </c>
      <c r="V2514" s="19"/>
      <c r="W2514" s="19"/>
      <c r="X2514" s="37" t="s">
        <v>3465</v>
      </c>
    </row>
    <row r="2515" spans="1:24" s="3" customFormat="1" ht="16.5" customHeight="1">
      <c r="A2515" s="38">
        <v>369</v>
      </c>
      <c r="B2515" s="39">
        <v>10800</v>
      </c>
      <c r="C2515" s="38">
        <v>10315198</v>
      </c>
      <c r="D2515" s="40" t="s">
        <v>1201</v>
      </c>
      <c r="E2515" s="38">
        <v>5</v>
      </c>
      <c r="F2515" s="38">
        <v>120</v>
      </c>
      <c r="G2515" s="38" t="s">
        <v>21</v>
      </c>
      <c r="H2515" s="42">
        <v>25000</v>
      </c>
      <c r="I2515" s="2"/>
      <c r="J2515" s="44">
        <v>43216</v>
      </c>
      <c r="K2515" s="42">
        <v>0</v>
      </c>
      <c r="L2515" s="42">
        <v>11677.17</v>
      </c>
      <c r="M2515" s="44">
        <v>45016</v>
      </c>
      <c r="N2515" s="42">
        <f>H2515-K2515-L2515</f>
        <v>13322.83</v>
      </c>
      <c r="O2515" s="42">
        <v>0</v>
      </c>
      <c r="P2515" s="45">
        <v>0.13</v>
      </c>
      <c r="Q2515" s="42">
        <v>0</v>
      </c>
      <c r="R2515" s="42">
        <v>0</v>
      </c>
      <c r="S2515" s="42">
        <f>N2515-R2515</f>
        <v>13322.83</v>
      </c>
      <c r="T2515" s="38">
        <v>2505</v>
      </c>
      <c r="U2515" s="14">
        <f>S2515/H2515</f>
        <v>0.53291319999999998</v>
      </c>
      <c r="V2515" s="19"/>
      <c r="W2515" s="19"/>
      <c r="X2515" s="37" t="s">
        <v>3465</v>
      </c>
    </row>
    <row r="2516" spans="1:24" s="3" customFormat="1" ht="16.5" customHeight="1">
      <c r="A2516" s="38">
        <v>382</v>
      </c>
      <c r="B2516" s="39">
        <v>10800</v>
      </c>
      <c r="C2516" s="38">
        <v>10315226</v>
      </c>
      <c r="D2516" s="40" t="s">
        <v>1201</v>
      </c>
      <c r="E2516" s="38">
        <v>5</v>
      </c>
      <c r="F2516" s="38">
        <v>120</v>
      </c>
      <c r="G2516" s="38" t="s">
        <v>21</v>
      </c>
      <c r="H2516" s="42">
        <v>25000</v>
      </c>
      <c r="I2516" s="2"/>
      <c r="J2516" s="44">
        <v>43216</v>
      </c>
      <c r="K2516" s="42">
        <v>0</v>
      </c>
      <c r="L2516" s="42">
        <v>11677.17</v>
      </c>
      <c r="M2516" s="44">
        <v>45016</v>
      </c>
      <c r="N2516" s="42">
        <f>H2516-K2516-L2516</f>
        <v>13322.83</v>
      </c>
      <c r="O2516" s="42">
        <v>0</v>
      </c>
      <c r="P2516" s="45">
        <v>0.13</v>
      </c>
      <c r="Q2516" s="42">
        <v>0</v>
      </c>
      <c r="R2516" s="42">
        <v>0</v>
      </c>
      <c r="S2516" s="42">
        <f>N2516-R2516</f>
        <v>13322.83</v>
      </c>
      <c r="T2516" s="38">
        <v>2505</v>
      </c>
      <c r="U2516" s="14">
        <f>S2516/H2516</f>
        <v>0.53291319999999998</v>
      </c>
      <c r="V2516" s="19"/>
      <c r="W2516" s="19"/>
      <c r="X2516" s="37" t="s">
        <v>3465</v>
      </c>
    </row>
    <row r="2517" spans="1:24" s="3" customFormat="1" ht="16.5" customHeight="1">
      <c r="A2517" s="38">
        <v>226</v>
      </c>
      <c r="B2517" s="39">
        <v>10731</v>
      </c>
      <c r="C2517" s="38">
        <v>10289299</v>
      </c>
      <c r="D2517" s="40" t="s">
        <v>399</v>
      </c>
      <c r="E2517" s="58">
        <v>2</v>
      </c>
      <c r="F2517" s="38">
        <v>120</v>
      </c>
      <c r="G2517" s="38" t="s">
        <v>21</v>
      </c>
      <c r="H2517" s="42">
        <v>2776</v>
      </c>
      <c r="I2517" s="57"/>
      <c r="J2517" s="44">
        <v>43402</v>
      </c>
      <c r="K2517" s="42">
        <v>0</v>
      </c>
      <c r="L2517" s="42">
        <v>1296.6300000000001</v>
      </c>
      <c r="M2517" s="44">
        <v>45199</v>
      </c>
      <c r="N2517" s="42">
        <f>H2517-K2517-L2517</f>
        <v>1479.37</v>
      </c>
      <c r="O2517" s="42">
        <v>0</v>
      </c>
      <c r="P2517" s="45">
        <v>0.13</v>
      </c>
      <c r="Q2517" s="42">
        <v>0</v>
      </c>
      <c r="R2517" s="42">
        <v>0</v>
      </c>
      <c r="S2517" s="42">
        <f>N2517-R2517</f>
        <v>1479.37</v>
      </c>
      <c r="T2517" s="38">
        <v>2506</v>
      </c>
      <c r="U2517" s="14">
        <f>S2517/H2517</f>
        <v>0.53291426512968298</v>
      </c>
      <c r="V2517" s="19"/>
      <c r="W2517" s="19"/>
      <c r="X2517" s="37" t="s">
        <v>3459</v>
      </c>
    </row>
    <row r="2518" spans="1:24" s="3" customFormat="1" ht="16.5" customHeight="1">
      <c r="A2518" s="38">
        <v>266</v>
      </c>
      <c r="B2518" s="39">
        <v>10800</v>
      </c>
      <c r="C2518" s="38">
        <v>10314553</v>
      </c>
      <c r="D2518" s="40" t="s">
        <v>2744</v>
      </c>
      <c r="E2518" s="38">
        <v>5</v>
      </c>
      <c r="F2518" s="38">
        <v>120</v>
      </c>
      <c r="G2518" s="38" t="s">
        <v>21</v>
      </c>
      <c r="H2518" s="42">
        <v>19404.3</v>
      </c>
      <c r="I2518" s="2"/>
      <c r="J2518" s="44">
        <v>43216</v>
      </c>
      <c r="K2518" s="42">
        <v>0</v>
      </c>
      <c r="L2518" s="42">
        <v>9063.4699999999993</v>
      </c>
      <c r="M2518" s="44">
        <v>45016</v>
      </c>
      <c r="N2518" s="42">
        <f>H2518-K2518-L2518</f>
        <v>10340.83</v>
      </c>
      <c r="O2518" s="42">
        <v>0</v>
      </c>
      <c r="P2518" s="45">
        <v>0.13</v>
      </c>
      <c r="Q2518" s="42">
        <v>0</v>
      </c>
      <c r="R2518" s="42">
        <v>0</v>
      </c>
      <c r="S2518" s="42">
        <f>N2518-R2518</f>
        <v>10340.83</v>
      </c>
      <c r="T2518" s="38">
        <v>2505</v>
      </c>
      <c r="U2518" s="14">
        <f>S2518/H2518</f>
        <v>0.53291435403493037</v>
      </c>
      <c r="V2518" s="19"/>
      <c r="W2518" s="19"/>
      <c r="X2518" s="37" t="s">
        <v>3465</v>
      </c>
    </row>
    <row r="2519" spans="1:24" s="3" customFormat="1" ht="16.5" customHeight="1">
      <c r="A2519" s="38">
        <v>738</v>
      </c>
      <c r="B2519" s="39">
        <v>10800</v>
      </c>
      <c r="C2519" s="38">
        <v>10315994</v>
      </c>
      <c r="D2519" s="40" t="s">
        <v>2744</v>
      </c>
      <c r="E2519" s="38">
        <v>5</v>
      </c>
      <c r="F2519" s="38">
        <v>120</v>
      </c>
      <c r="G2519" s="38" t="s">
        <v>21</v>
      </c>
      <c r="H2519" s="42">
        <v>19404.3</v>
      </c>
      <c r="I2519" s="2"/>
      <c r="J2519" s="44">
        <v>43216</v>
      </c>
      <c r="K2519" s="42">
        <v>0</v>
      </c>
      <c r="L2519" s="42">
        <v>9063.4699999999993</v>
      </c>
      <c r="M2519" s="44">
        <v>45016</v>
      </c>
      <c r="N2519" s="42">
        <f>H2519-K2519-L2519</f>
        <v>10340.83</v>
      </c>
      <c r="O2519" s="42">
        <v>0</v>
      </c>
      <c r="P2519" s="45">
        <v>0.13</v>
      </c>
      <c r="Q2519" s="42">
        <v>0</v>
      </c>
      <c r="R2519" s="42">
        <v>0</v>
      </c>
      <c r="S2519" s="42">
        <f>N2519-R2519</f>
        <v>10340.83</v>
      </c>
      <c r="T2519" s="38">
        <v>2505</v>
      </c>
      <c r="U2519" s="14">
        <f>S2519/H2519</f>
        <v>0.53291435403493037</v>
      </c>
      <c r="V2519" s="19"/>
      <c r="W2519" s="19"/>
      <c r="X2519" s="37" t="s">
        <v>3465</v>
      </c>
    </row>
    <row r="2520" spans="1:24" s="3" customFormat="1" ht="16.5" customHeight="1">
      <c r="A2520" s="38">
        <v>370</v>
      </c>
      <c r="B2520" s="39">
        <v>10800</v>
      </c>
      <c r="C2520" s="38">
        <v>10315200</v>
      </c>
      <c r="D2520" s="40" t="s">
        <v>2742</v>
      </c>
      <c r="E2520" s="38">
        <v>4</v>
      </c>
      <c r="F2520" s="38">
        <v>120</v>
      </c>
      <c r="G2520" s="38" t="s">
        <v>21</v>
      </c>
      <c r="H2520" s="42">
        <v>81196.600000000006</v>
      </c>
      <c r="I2520" s="2"/>
      <c r="J2520" s="44">
        <v>43216</v>
      </c>
      <c r="K2520" s="42">
        <v>0</v>
      </c>
      <c r="L2520" s="42">
        <v>37925.74</v>
      </c>
      <c r="M2520" s="44">
        <v>45016</v>
      </c>
      <c r="N2520" s="42">
        <f>H2520-K2520-L2520</f>
        <v>43270.860000000008</v>
      </c>
      <c r="O2520" s="42">
        <v>0</v>
      </c>
      <c r="P2520" s="45">
        <v>0.13</v>
      </c>
      <c r="Q2520" s="42">
        <v>0</v>
      </c>
      <c r="R2520" s="42">
        <v>0</v>
      </c>
      <c r="S2520" s="42">
        <f>N2520-R2520</f>
        <v>43270.860000000008</v>
      </c>
      <c r="T2520" s="38">
        <v>2505</v>
      </c>
      <c r="U2520" s="14">
        <f>S2520/H2520</f>
        <v>0.53291467869344289</v>
      </c>
      <c r="V2520" s="19"/>
      <c r="W2520" s="19"/>
      <c r="X2520" s="37" t="s">
        <v>3465</v>
      </c>
    </row>
    <row r="2521" spans="1:24" s="3" customFormat="1" ht="16.5" customHeight="1">
      <c r="A2521" s="38">
        <v>380</v>
      </c>
      <c r="B2521" s="39">
        <v>10800</v>
      </c>
      <c r="C2521" s="38">
        <v>10315221</v>
      </c>
      <c r="D2521" s="40" t="s">
        <v>2742</v>
      </c>
      <c r="E2521" s="38">
        <v>4</v>
      </c>
      <c r="F2521" s="38">
        <v>120</v>
      </c>
      <c r="G2521" s="38" t="s">
        <v>21</v>
      </c>
      <c r="H2521" s="42">
        <v>81196.600000000006</v>
      </c>
      <c r="I2521" s="2"/>
      <c r="J2521" s="44">
        <v>43216</v>
      </c>
      <c r="K2521" s="42">
        <v>0</v>
      </c>
      <c r="L2521" s="42">
        <v>37925.74</v>
      </c>
      <c r="M2521" s="44">
        <v>45016</v>
      </c>
      <c r="N2521" s="42">
        <f>H2521-K2521-L2521</f>
        <v>43270.860000000008</v>
      </c>
      <c r="O2521" s="42">
        <v>0</v>
      </c>
      <c r="P2521" s="45">
        <v>0.13</v>
      </c>
      <c r="Q2521" s="42">
        <v>0</v>
      </c>
      <c r="R2521" s="42">
        <v>0</v>
      </c>
      <c r="S2521" s="42">
        <f>N2521-R2521</f>
        <v>43270.860000000008</v>
      </c>
      <c r="T2521" s="38">
        <v>2505</v>
      </c>
      <c r="U2521" s="14">
        <f>S2521/H2521</f>
        <v>0.53291467869344289</v>
      </c>
      <c r="V2521" s="19"/>
      <c r="W2521" s="19"/>
      <c r="X2521" s="37" t="s">
        <v>3465</v>
      </c>
    </row>
    <row r="2522" spans="1:24" s="3" customFormat="1" ht="16.5" customHeight="1">
      <c r="A2522" s="38">
        <v>861</v>
      </c>
      <c r="B2522" s="39">
        <v>10729</v>
      </c>
      <c r="C2522" s="38">
        <v>10292849</v>
      </c>
      <c r="D2522" s="40" t="s">
        <v>3105</v>
      </c>
      <c r="E2522" s="58">
        <v>1</v>
      </c>
      <c r="F2522" s="38">
        <v>120</v>
      </c>
      <c r="G2522" s="38" t="s">
        <v>262</v>
      </c>
      <c r="H2522" s="42">
        <v>46534.45</v>
      </c>
      <c r="I2522" s="37"/>
      <c r="J2522" s="44">
        <v>43462</v>
      </c>
      <c r="K2522" s="42">
        <v>0</v>
      </c>
      <c r="L2522" s="42">
        <v>21735.53</v>
      </c>
      <c r="M2522" s="44">
        <v>45259</v>
      </c>
      <c r="N2522" s="42">
        <v>24798.92</v>
      </c>
      <c r="O2522" s="42">
        <v>0</v>
      </c>
      <c r="P2522" s="45">
        <f>IF(J2522&lt;DATEVALUE("2009-1-1"),3%,13%)</f>
        <v>0.13</v>
      </c>
      <c r="Q2522" s="42">
        <f>IF(P2522=13%,ROUND(O2522/(1+P2522)*P2522,2),ROUND(O2522/(1+0.03)*0.02,2))</f>
        <v>0</v>
      </c>
      <c r="R2522" s="42">
        <f>O2522-Q2522</f>
        <v>0</v>
      </c>
      <c r="S2522" s="42">
        <f>N2522-R2522</f>
        <v>24798.92</v>
      </c>
      <c r="T2522" s="38">
        <v>5000</v>
      </c>
      <c r="U2522" s="14">
        <f>S2522/H2522</f>
        <v>0.53291529178920138</v>
      </c>
      <c r="V2522" s="19"/>
      <c r="W2522" s="19"/>
      <c r="X2522" s="37" t="s">
        <v>3459</v>
      </c>
    </row>
    <row r="2523" spans="1:24" s="3" customFormat="1" ht="16.5" customHeight="1">
      <c r="A2523" s="38">
        <v>104</v>
      </c>
      <c r="B2523" s="39">
        <v>10732</v>
      </c>
      <c r="C2523" s="38">
        <v>10321451</v>
      </c>
      <c r="D2523" s="40" t="s">
        <v>429</v>
      </c>
      <c r="E2523" s="58">
        <v>1</v>
      </c>
      <c r="F2523" s="38">
        <v>120</v>
      </c>
      <c r="G2523" s="38" t="s">
        <v>262</v>
      </c>
      <c r="H2523" s="42">
        <v>115851.29</v>
      </c>
      <c r="I2523" s="57"/>
      <c r="J2523" s="44">
        <v>43402</v>
      </c>
      <c r="K2523" s="42">
        <v>0</v>
      </c>
      <c r="L2523" s="42">
        <v>54112.34</v>
      </c>
      <c r="M2523" s="44">
        <v>45199</v>
      </c>
      <c r="N2523" s="42">
        <f>H2523-L2523</f>
        <v>61738.95</v>
      </c>
      <c r="O2523" s="42">
        <v>0</v>
      </c>
      <c r="P2523" s="45">
        <v>0.13</v>
      </c>
      <c r="Q2523" s="42">
        <v>0</v>
      </c>
      <c r="R2523" s="42">
        <v>0</v>
      </c>
      <c r="S2523" s="42">
        <f>N2523</f>
        <v>61738.95</v>
      </c>
      <c r="T2523" s="38">
        <v>5000</v>
      </c>
      <c r="U2523" s="14">
        <f>S2523/H2523</f>
        <v>0.53291551608963528</v>
      </c>
      <c r="V2523" s="19"/>
      <c r="W2523" s="19"/>
      <c r="X2523" s="37" t="s">
        <v>3460</v>
      </c>
    </row>
    <row r="2524" spans="1:24" s="3" customFormat="1" ht="16.5" customHeight="1">
      <c r="A2524" s="38">
        <v>252</v>
      </c>
      <c r="B2524" s="39">
        <v>10800</v>
      </c>
      <c r="C2524" s="38">
        <v>10314529</v>
      </c>
      <c r="D2524" s="40" t="s">
        <v>2742</v>
      </c>
      <c r="E2524" s="38">
        <v>5</v>
      </c>
      <c r="F2524" s="38">
        <v>120</v>
      </c>
      <c r="G2524" s="38" t="s">
        <v>21</v>
      </c>
      <c r="H2524" s="42">
        <v>101495.75</v>
      </c>
      <c r="I2524" s="2"/>
      <c r="J2524" s="44">
        <v>43216</v>
      </c>
      <c r="K2524" s="42">
        <v>0</v>
      </c>
      <c r="L2524" s="42">
        <v>47407.06</v>
      </c>
      <c r="M2524" s="44">
        <v>45016</v>
      </c>
      <c r="N2524" s="42">
        <f>H2524-K2524-L2524</f>
        <v>54088.69</v>
      </c>
      <c r="O2524" s="42">
        <v>0</v>
      </c>
      <c r="P2524" s="45">
        <v>0.13</v>
      </c>
      <c r="Q2524" s="42">
        <v>0</v>
      </c>
      <c r="R2524" s="42">
        <v>0</v>
      </c>
      <c r="S2524" s="42">
        <f>N2524-R2524</f>
        <v>54088.69</v>
      </c>
      <c r="T2524" s="38">
        <v>2505</v>
      </c>
      <c r="U2524" s="14">
        <f>S2524/H2524</f>
        <v>0.53291581174581204</v>
      </c>
      <c r="V2524" s="19"/>
      <c r="W2524" s="19"/>
      <c r="X2524" s="37" t="s">
        <v>3465</v>
      </c>
    </row>
    <row r="2525" spans="1:24" s="3" customFormat="1" ht="16.5" customHeight="1">
      <c r="A2525" s="38">
        <v>720</v>
      </c>
      <c r="B2525" s="39">
        <v>10800</v>
      </c>
      <c r="C2525" s="38">
        <v>10315941</v>
      </c>
      <c r="D2525" s="40" t="s">
        <v>2742</v>
      </c>
      <c r="E2525" s="38">
        <v>5</v>
      </c>
      <c r="F2525" s="38">
        <v>120</v>
      </c>
      <c r="G2525" s="38" t="s">
        <v>21</v>
      </c>
      <c r="H2525" s="42">
        <v>101495.75</v>
      </c>
      <c r="I2525" s="2"/>
      <c r="J2525" s="44">
        <v>43216</v>
      </c>
      <c r="K2525" s="42">
        <v>0</v>
      </c>
      <c r="L2525" s="42">
        <v>47407.06</v>
      </c>
      <c r="M2525" s="44">
        <v>45016</v>
      </c>
      <c r="N2525" s="42">
        <f>H2525-K2525-L2525</f>
        <v>54088.69</v>
      </c>
      <c r="O2525" s="42">
        <v>0</v>
      </c>
      <c r="P2525" s="45">
        <v>0.13</v>
      </c>
      <c r="Q2525" s="42">
        <v>0</v>
      </c>
      <c r="R2525" s="42">
        <v>0</v>
      </c>
      <c r="S2525" s="42">
        <f>N2525-R2525</f>
        <v>54088.69</v>
      </c>
      <c r="T2525" s="38">
        <v>2505</v>
      </c>
      <c r="U2525" s="14">
        <f>S2525/H2525</f>
        <v>0.53291581174581204</v>
      </c>
      <c r="V2525" s="19"/>
      <c r="W2525" s="19"/>
      <c r="X2525" s="37" t="s">
        <v>3465</v>
      </c>
    </row>
    <row r="2526" spans="1:24" s="3" customFormat="1" ht="16.5" customHeight="1">
      <c r="A2526" s="38">
        <v>74</v>
      </c>
      <c r="B2526" s="39">
        <v>10800</v>
      </c>
      <c r="C2526" s="38">
        <v>10315215</v>
      </c>
      <c r="D2526" s="40" t="s">
        <v>2636</v>
      </c>
      <c r="E2526" s="38">
        <v>1</v>
      </c>
      <c r="F2526" s="38">
        <v>120</v>
      </c>
      <c r="G2526" s="38" t="s">
        <v>21</v>
      </c>
      <c r="H2526" s="42">
        <v>162456.79</v>
      </c>
      <c r="I2526" s="2"/>
      <c r="J2526" s="44">
        <v>43216</v>
      </c>
      <c r="K2526" s="42">
        <v>0</v>
      </c>
      <c r="L2526" s="42">
        <v>75880.98</v>
      </c>
      <c r="M2526" s="44">
        <v>45016</v>
      </c>
      <c r="N2526" s="42">
        <f>H2526-K2526-L2526</f>
        <v>86575.810000000012</v>
      </c>
      <c r="O2526" s="42">
        <v>0</v>
      </c>
      <c r="P2526" s="45">
        <v>0.13</v>
      </c>
      <c r="Q2526" s="42">
        <v>0</v>
      </c>
      <c r="R2526" s="42">
        <v>0</v>
      </c>
      <c r="S2526" s="42">
        <f>N2526-R2526</f>
        <v>86575.810000000012</v>
      </c>
      <c r="T2526" s="38">
        <v>2505</v>
      </c>
      <c r="U2526" s="14">
        <f>S2526/H2526</f>
        <v>0.53291592182758263</v>
      </c>
      <c r="V2526" s="19"/>
      <c r="W2526" s="19"/>
      <c r="X2526" s="37" t="s">
        <v>3465</v>
      </c>
    </row>
    <row r="2527" spans="1:24" s="3" customFormat="1" ht="16.5" customHeight="1">
      <c r="A2527" s="38">
        <v>16</v>
      </c>
      <c r="B2527" s="39">
        <v>10800</v>
      </c>
      <c r="C2527" s="38">
        <v>10314495</v>
      </c>
      <c r="D2527" s="40" t="s">
        <v>2523</v>
      </c>
      <c r="E2527" s="38">
        <v>1</v>
      </c>
      <c r="F2527" s="38">
        <v>120</v>
      </c>
      <c r="G2527" s="38" t="s">
        <v>21</v>
      </c>
      <c r="H2527" s="42">
        <v>172775.53</v>
      </c>
      <c r="I2527" s="2"/>
      <c r="J2527" s="44">
        <v>43216</v>
      </c>
      <c r="K2527" s="42">
        <v>0</v>
      </c>
      <c r="L2527" s="42">
        <v>80700.69</v>
      </c>
      <c r="M2527" s="44">
        <v>45016</v>
      </c>
      <c r="N2527" s="42">
        <f>H2527-K2527-L2527</f>
        <v>92074.84</v>
      </c>
      <c r="O2527" s="42">
        <v>0</v>
      </c>
      <c r="P2527" s="45">
        <v>0.13</v>
      </c>
      <c r="Q2527" s="42">
        <v>0</v>
      </c>
      <c r="R2527" s="42">
        <v>0</v>
      </c>
      <c r="S2527" s="42">
        <f>N2527-R2527</f>
        <v>92074.84</v>
      </c>
      <c r="T2527" s="38">
        <v>2505</v>
      </c>
      <c r="U2527" s="14">
        <f>S2527/H2527</f>
        <v>0.53291597484898467</v>
      </c>
      <c r="V2527" s="19"/>
      <c r="W2527" s="19"/>
      <c r="X2527" s="37" t="s">
        <v>3465</v>
      </c>
    </row>
    <row r="2528" spans="1:24" s="3" customFormat="1" ht="16.5" customHeight="1">
      <c r="A2528" s="38">
        <v>75</v>
      </c>
      <c r="B2528" s="39">
        <v>10800</v>
      </c>
      <c r="C2528" s="38">
        <v>10315217</v>
      </c>
      <c r="D2528" s="40" t="s">
        <v>2637</v>
      </c>
      <c r="E2528" s="38">
        <v>1</v>
      </c>
      <c r="F2528" s="38">
        <v>120</v>
      </c>
      <c r="G2528" s="38" t="s">
        <v>21</v>
      </c>
      <c r="H2528" s="42">
        <v>160462.29</v>
      </c>
      <c r="I2528" s="2"/>
      <c r="J2528" s="44">
        <v>43216</v>
      </c>
      <c r="K2528" s="42">
        <v>0</v>
      </c>
      <c r="L2528" s="42">
        <v>74949.37</v>
      </c>
      <c r="M2528" s="44">
        <v>45016</v>
      </c>
      <c r="N2528" s="42">
        <f>H2528-K2528-L2528</f>
        <v>85512.920000000013</v>
      </c>
      <c r="O2528" s="42">
        <v>0</v>
      </c>
      <c r="P2528" s="45">
        <v>0.13</v>
      </c>
      <c r="Q2528" s="42">
        <v>0</v>
      </c>
      <c r="R2528" s="42">
        <v>0</v>
      </c>
      <c r="S2528" s="42">
        <f>N2528-R2528</f>
        <v>85512.920000000013</v>
      </c>
      <c r="T2528" s="38">
        <v>2505</v>
      </c>
      <c r="U2528" s="14">
        <f>S2528/H2528</f>
        <v>0.53291598917103833</v>
      </c>
      <c r="V2528" s="19"/>
      <c r="W2528" s="19"/>
      <c r="X2528" s="37" t="s">
        <v>3465</v>
      </c>
    </row>
    <row r="2529" spans="1:24" s="3" customFormat="1" ht="16.5" customHeight="1">
      <c r="A2529" s="38">
        <v>131</v>
      </c>
      <c r="B2529" s="39">
        <v>10800</v>
      </c>
      <c r="C2529" s="38">
        <v>10315946</v>
      </c>
      <c r="D2529" s="40" t="s">
        <v>2693</v>
      </c>
      <c r="E2529" s="38">
        <v>1</v>
      </c>
      <c r="F2529" s="38">
        <v>120</v>
      </c>
      <c r="G2529" s="38" t="s">
        <v>21</v>
      </c>
      <c r="H2529" s="42">
        <v>158812.62</v>
      </c>
      <c r="I2529" s="2"/>
      <c r="J2529" s="44">
        <v>43216</v>
      </c>
      <c r="K2529" s="42">
        <v>0</v>
      </c>
      <c r="L2529" s="42">
        <v>74178.83</v>
      </c>
      <c r="M2529" s="44">
        <v>45016</v>
      </c>
      <c r="N2529" s="42">
        <f>H2529-K2529-L2529</f>
        <v>84633.79</v>
      </c>
      <c r="O2529" s="42">
        <v>0</v>
      </c>
      <c r="P2529" s="45">
        <v>0.13</v>
      </c>
      <c r="Q2529" s="42">
        <v>0</v>
      </c>
      <c r="R2529" s="42">
        <v>0</v>
      </c>
      <c r="S2529" s="42">
        <f>N2529-R2529</f>
        <v>84633.79</v>
      </c>
      <c r="T2529" s="38">
        <v>2505</v>
      </c>
      <c r="U2529" s="14">
        <f>S2529/H2529</f>
        <v>0.53291602392807325</v>
      </c>
      <c r="V2529" s="19"/>
      <c r="W2529" s="19"/>
      <c r="X2529" s="37" t="s">
        <v>3465</v>
      </c>
    </row>
    <row r="2530" spans="1:24" s="3" customFormat="1" ht="16.5" customHeight="1">
      <c r="A2530" s="38">
        <v>841</v>
      </c>
      <c r="B2530" s="39">
        <v>10729</v>
      </c>
      <c r="C2530" s="38">
        <v>10292841</v>
      </c>
      <c r="D2530" s="40" t="s">
        <v>3359</v>
      </c>
      <c r="E2530" s="58">
        <v>1</v>
      </c>
      <c r="F2530" s="38">
        <v>120</v>
      </c>
      <c r="G2530" s="38" t="s">
        <v>262</v>
      </c>
      <c r="H2530" s="42">
        <v>219156.14</v>
      </c>
      <c r="I2530" s="37"/>
      <c r="J2530" s="44">
        <v>43462</v>
      </c>
      <c r="K2530" s="42">
        <v>0</v>
      </c>
      <c r="L2530" s="42">
        <v>102364.3</v>
      </c>
      <c r="M2530" s="44">
        <v>45259</v>
      </c>
      <c r="N2530" s="42">
        <v>116791.84</v>
      </c>
      <c r="O2530" s="42">
        <v>0</v>
      </c>
      <c r="P2530" s="45">
        <f>IF(J2530&lt;DATEVALUE("2009-1-1"),3%,13%)</f>
        <v>0.13</v>
      </c>
      <c r="Q2530" s="42">
        <f>IF(P2530=13%,ROUND(O2530/(1+P2530)*P2530,2),ROUND(O2530/(1+0.03)*0.02,2))</f>
        <v>0</v>
      </c>
      <c r="R2530" s="42">
        <f>O2530-Q2530</f>
        <v>0</v>
      </c>
      <c r="S2530" s="42">
        <f>N2530-R2530</f>
        <v>116791.84</v>
      </c>
      <c r="T2530" s="38">
        <v>2506</v>
      </c>
      <c r="U2530" s="14">
        <f>S2530/H2530</f>
        <v>0.53291612089900831</v>
      </c>
      <c r="V2530" s="19"/>
      <c r="W2530" s="19"/>
      <c r="X2530" s="37" t="s">
        <v>3459</v>
      </c>
    </row>
    <row r="2531" spans="1:24" s="3" customFormat="1" ht="16.5" customHeight="1">
      <c r="A2531" s="38">
        <v>50</v>
      </c>
      <c r="B2531" s="39">
        <v>10800</v>
      </c>
      <c r="C2531" s="38">
        <v>10315099</v>
      </c>
      <c r="D2531" s="40" t="s">
        <v>2613</v>
      </c>
      <c r="E2531" s="38">
        <v>1</v>
      </c>
      <c r="F2531" s="38">
        <v>120</v>
      </c>
      <c r="G2531" s="38" t="s">
        <v>21</v>
      </c>
      <c r="H2531" s="42">
        <v>155275.85999999999</v>
      </c>
      <c r="I2531" s="2"/>
      <c r="J2531" s="44">
        <v>43216</v>
      </c>
      <c r="K2531" s="42">
        <v>0</v>
      </c>
      <c r="L2531" s="42">
        <v>72526.850000000006</v>
      </c>
      <c r="M2531" s="44">
        <v>45016</v>
      </c>
      <c r="N2531" s="42">
        <f>H2531-K2531-L2531</f>
        <v>82749.00999999998</v>
      </c>
      <c r="O2531" s="42">
        <v>0</v>
      </c>
      <c r="P2531" s="45">
        <v>0.13</v>
      </c>
      <c r="Q2531" s="42">
        <v>0</v>
      </c>
      <c r="R2531" s="42">
        <v>0</v>
      </c>
      <c r="S2531" s="42">
        <f>N2531-R2531</f>
        <v>82749.00999999998</v>
      </c>
      <c r="T2531" s="38">
        <v>2505</v>
      </c>
      <c r="U2531" s="14">
        <f>S2531/H2531</f>
        <v>0.53291612746501604</v>
      </c>
      <c r="V2531" s="19"/>
      <c r="W2531" s="19"/>
      <c r="X2531" s="37" t="s">
        <v>3465</v>
      </c>
    </row>
    <row r="2532" spans="1:24" s="3" customFormat="1" ht="16.5" customHeight="1">
      <c r="A2532" s="38">
        <v>94</v>
      </c>
      <c r="B2532" s="39">
        <v>10800</v>
      </c>
      <c r="C2532" s="38">
        <v>10315604</v>
      </c>
      <c r="D2532" s="40" t="s">
        <v>2656</v>
      </c>
      <c r="E2532" s="38">
        <v>1</v>
      </c>
      <c r="F2532" s="38">
        <v>120</v>
      </c>
      <c r="G2532" s="38" t="s">
        <v>21</v>
      </c>
      <c r="H2532" s="42">
        <v>153065.38</v>
      </c>
      <c r="I2532" s="2"/>
      <c r="J2532" s="44">
        <v>43216</v>
      </c>
      <c r="K2532" s="42">
        <v>0</v>
      </c>
      <c r="L2532" s="42">
        <v>71494.37</v>
      </c>
      <c r="M2532" s="44">
        <v>45016</v>
      </c>
      <c r="N2532" s="42">
        <f>H2532-K2532-L2532</f>
        <v>81571.010000000009</v>
      </c>
      <c r="O2532" s="42">
        <v>0</v>
      </c>
      <c r="P2532" s="45">
        <v>0.13</v>
      </c>
      <c r="Q2532" s="42">
        <v>0</v>
      </c>
      <c r="R2532" s="42">
        <v>0</v>
      </c>
      <c r="S2532" s="42">
        <f>N2532-R2532</f>
        <v>81571.010000000009</v>
      </c>
      <c r="T2532" s="38">
        <v>2505</v>
      </c>
      <c r="U2532" s="14">
        <f>S2532/H2532</f>
        <v>0.5329161303490052</v>
      </c>
      <c r="V2532" s="19"/>
      <c r="W2532" s="19"/>
      <c r="X2532" s="37" t="s">
        <v>3465</v>
      </c>
    </row>
    <row r="2533" spans="1:24" s="3" customFormat="1" ht="16.5" customHeight="1">
      <c r="A2533" s="38">
        <v>12</v>
      </c>
      <c r="B2533" s="39">
        <v>10800</v>
      </c>
      <c r="C2533" s="38">
        <v>10314455</v>
      </c>
      <c r="D2533" s="40" t="s">
        <v>2519</v>
      </c>
      <c r="E2533" s="38">
        <v>1</v>
      </c>
      <c r="F2533" s="38">
        <v>120</v>
      </c>
      <c r="G2533" s="38" t="s">
        <v>21</v>
      </c>
      <c r="H2533" s="42">
        <v>154961.4</v>
      </c>
      <c r="I2533" s="2"/>
      <c r="J2533" s="44">
        <v>43216</v>
      </c>
      <c r="K2533" s="42">
        <v>0</v>
      </c>
      <c r="L2533" s="42">
        <v>72379.960000000006</v>
      </c>
      <c r="M2533" s="44">
        <v>45016</v>
      </c>
      <c r="N2533" s="42">
        <f>H2533-K2533-L2533</f>
        <v>82581.439999999988</v>
      </c>
      <c r="O2533" s="42">
        <v>0</v>
      </c>
      <c r="P2533" s="45">
        <v>0.13</v>
      </c>
      <c r="Q2533" s="42">
        <v>0</v>
      </c>
      <c r="R2533" s="42">
        <v>0</v>
      </c>
      <c r="S2533" s="42">
        <f>N2533-R2533</f>
        <v>82581.439999999988</v>
      </c>
      <c r="T2533" s="38">
        <v>2505</v>
      </c>
      <c r="U2533" s="14">
        <f>S2533/H2533</f>
        <v>0.53291619719491434</v>
      </c>
      <c r="V2533" s="19"/>
      <c r="W2533" s="19"/>
      <c r="X2533" s="37" t="s">
        <v>3465</v>
      </c>
    </row>
    <row r="2534" spans="1:24" s="3" customFormat="1" ht="16.5" customHeight="1">
      <c r="A2534" s="38">
        <v>43</v>
      </c>
      <c r="B2534" s="39">
        <v>10800</v>
      </c>
      <c r="C2534" s="38">
        <v>10315049</v>
      </c>
      <c r="D2534" s="40" t="s">
        <v>2606</v>
      </c>
      <c r="E2534" s="38">
        <v>1</v>
      </c>
      <c r="F2534" s="38">
        <v>120</v>
      </c>
      <c r="G2534" s="38" t="s">
        <v>21</v>
      </c>
      <c r="H2534" s="42">
        <v>148400.4</v>
      </c>
      <c r="I2534" s="2"/>
      <c r="J2534" s="44">
        <v>43216</v>
      </c>
      <c r="K2534" s="42">
        <v>0</v>
      </c>
      <c r="L2534" s="42">
        <v>69315.42</v>
      </c>
      <c r="M2534" s="44">
        <v>45016</v>
      </c>
      <c r="N2534" s="42">
        <f>H2534-K2534-L2534</f>
        <v>79084.98</v>
      </c>
      <c r="O2534" s="42">
        <v>0</v>
      </c>
      <c r="P2534" s="45">
        <v>0.13</v>
      </c>
      <c r="Q2534" s="42">
        <v>0</v>
      </c>
      <c r="R2534" s="42">
        <v>0</v>
      </c>
      <c r="S2534" s="42">
        <f>N2534-R2534</f>
        <v>79084.98</v>
      </c>
      <c r="T2534" s="38">
        <v>2505</v>
      </c>
      <c r="U2534" s="14">
        <f>S2534/H2534</f>
        <v>0.53291621855466698</v>
      </c>
      <c r="V2534" s="19"/>
      <c r="W2534" s="19"/>
      <c r="X2534" s="37" t="s">
        <v>3465</v>
      </c>
    </row>
    <row r="2535" spans="1:24" s="3" customFormat="1" ht="16.5" customHeight="1">
      <c r="A2535" s="38">
        <v>11</v>
      </c>
      <c r="B2535" s="39">
        <v>10800</v>
      </c>
      <c r="C2535" s="38">
        <v>10314436</v>
      </c>
      <c r="D2535" s="40" t="s">
        <v>2462</v>
      </c>
      <c r="E2535" s="38">
        <v>1</v>
      </c>
      <c r="F2535" s="38">
        <v>120</v>
      </c>
      <c r="G2535" s="38" t="s">
        <v>21</v>
      </c>
      <c r="H2535" s="42">
        <v>154218.74</v>
      </c>
      <c r="I2535" s="2"/>
      <c r="J2535" s="44">
        <v>43216</v>
      </c>
      <c r="K2535" s="42">
        <v>0</v>
      </c>
      <c r="L2535" s="42">
        <v>72033.06</v>
      </c>
      <c r="M2535" s="44">
        <v>45016</v>
      </c>
      <c r="N2535" s="42">
        <f>H2535-K2535-L2535</f>
        <v>82185.679999999993</v>
      </c>
      <c r="O2535" s="42">
        <v>0</v>
      </c>
      <c r="P2535" s="45">
        <v>0.13</v>
      </c>
      <c r="Q2535" s="42">
        <v>0</v>
      </c>
      <c r="R2535" s="42">
        <v>0</v>
      </c>
      <c r="S2535" s="42">
        <f>N2535-R2535</f>
        <v>82185.679999999993</v>
      </c>
      <c r="T2535" s="38">
        <v>2505</v>
      </c>
      <c r="U2535" s="14">
        <f>S2535/H2535</f>
        <v>0.53291629798038809</v>
      </c>
      <c r="V2535" s="19"/>
      <c r="W2535" s="19"/>
      <c r="X2535" s="37" t="s">
        <v>3465</v>
      </c>
    </row>
    <row r="2536" spans="1:24" s="3" customFormat="1" ht="16.5" customHeight="1">
      <c r="A2536" s="38">
        <v>129</v>
      </c>
      <c r="B2536" s="39">
        <v>10800</v>
      </c>
      <c r="C2536" s="38">
        <v>10315934</v>
      </c>
      <c r="D2536" s="40" t="s">
        <v>2691</v>
      </c>
      <c r="E2536" s="38">
        <v>1</v>
      </c>
      <c r="F2536" s="38">
        <v>120</v>
      </c>
      <c r="G2536" s="38" t="s">
        <v>21</v>
      </c>
      <c r="H2536" s="42">
        <v>152245.65</v>
      </c>
      <c r="I2536" s="2"/>
      <c r="J2536" s="44">
        <v>43216</v>
      </c>
      <c r="K2536" s="42">
        <v>0</v>
      </c>
      <c r="L2536" s="42">
        <v>71111.460000000006</v>
      </c>
      <c r="M2536" s="44">
        <v>45016</v>
      </c>
      <c r="N2536" s="42">
        <f>H2536-K2536-L2536</f>
        <v>81134.189999999988</v>
      </c>
      <c r="O2536" s="42">
        <v>0</v>
      </c>
      <c r="P2536" s="45">
        <v>0.13</v>
      </c>
      <c r="Q2536" s="42">
        <v>0</v>
      </c>
      <c r="R2536" s="42">
        <v>0</v>
      </c>
      <c r="S2536" s="42">
        <f>N2536-R2536</f>
        <v>81134.189999999988</v>
      </c>
      <c r="T2536" s="38">
        <v>2505</v>
      </c>
      <c r="U2536" s="14">
        <f>S2536/H2536</f>
        <v>0.53291630992412586</v>
      </c>
      <c r="V2536" s="19"/>
      <c r="W2536" s="19"/>
      <c r="X2536" s="37" t="s">
        <v>3465</v>
      </c>
    </row>
    <row r="2537" spans="1:24" s="3" customFormat="1" ht="16.5" customHeight="1">
      <c r="A2537" s="38">
        <v>17</v>
      </c>
      <c r="B2537" s="39">
        <v>10800</v>
      </c>
      <c r="C2537" s="38">
        <v>10314524</v>
      </c>
      <c r="D2537" s="40" t="s">
        <v>2583</v>
      </c>
      <c r="E2537" s="38">
        <v>1</v>
      </c>
      <c r="F2537" s="38">
        <v>120</v>
      </c>
      <c r="G2537" s="38" t="s">
        <v>21</v>
      </c>
      <c r="H2537" s="42">
        <v>157778.29999999999</v>
      </c>
      <c r="I2537" s="2"/>
      <c r="J2537" s="44">
        <v>43216</v>
      </c>
      <c r="K2537" s="42">
        <v>0</v>
      </c>
      <c r="L2537" s="42">
        <v>73695.66</v>
      </c>
      <c r="M2537" s="44">
        <v>45016</v>
      </c>
      <c r="N2537" s="42">
        <f>H2537-K2537-L2537</f>
        <v>84082.639999999985</v>
      </c>
      <c r="O2537" s="42">
        <v>0</v>
      </c>
      <c r="P2537" s="45">
        <v>0.13</v>
      </c>
      <c r="Q2537" s="42">
        <v>0</v>
      </c>
      <c r="R2537" s="42">
        <v>0</v>
      </c>
      <c r="S2537" s="42">
        <f>N2537-R2537</f>
        <v>84082.639999999985</v>
      </c>
      <c r="T2537" s="38">
        <v>2505</v>
      </c>
      <c r="U2537" s="14">
        <f>S2537/H2537</f>
        <v>0.53291637696692129</v>
      </c>
      <c r="V2537" s="19"/>
      <c r="W2537" s="19"/>
      <c r="X2537" s="37" t="s">
        <v>3465</v>
      </c>
    </row>
    <row r="2538" spans="1:24" s="3" customFormat="1" ht="16.5" customHeight="1">
      <c r="A2538" s="38">
        <v>15</v>
      </c>
      <c r="B2538" s="39">
        <v>10800</v>
      </c>
      <c r="C2538" s="38">
        <v>10314488</v>
      </c>
      <c r="D2538" s="40" t="s">
        <v>2522</v>
      </c>
      <c r="E2538" s="38">
        <v>1</v>
      </c>
      <c r="F2538" s="38">
        <v>120</v>
      </c>
      <c r="G2538" s="38" t="s">
        <v>21</v>
      </c>
      <c r="H2538" s="42">
        <v>163423.35999999999</v>
      </c>
      <c r="I2538" s="2"/>
      <c r="J2538" s="44">
        <v>43216</v>
      </c>
      <c r="K2538" s="42">
        <v>0</v>
      </c>
      <c r="L2538" s="42">
        <v>76332.37</v>
      </c>
      <c r="M2538" s="44">
        <v>45016</v>
      </c>
      <c r="N2538" s="42">
        <f>H2538-K2538-L2538</f>
        <v>87090.989999999991</v>
      </c>
      <c r="O2538" s="42">
        <v>0</v>
      </c>
      <c r="P2538" s="45">
        <v>0.13</v>
      </c>
      <c r="Q2538" s="42">
        <v>0</v>
      </c>
      <c r="R2538" s="42">
        <v>0</v>
      </c>
      <c r="S2538" s="42">
        <f>N2538-R2538</f>
        <v>87090.989999999991</v>
      </c>
      <c r="T2538" s="38">
        <v>2505</v>
      </c>
      <c r="U2538" s="14">
        <f>S2538/H2538</f>
        <v>0.53291640803371076</v>
      </c>
      <c r="V2538" s="19"/>
      <c r="W2538" s="19"/>
      <c r="X2538" s="37" t="s">
        <v>3465</v>
      </c>
    </row>
    <row r="2539" spans="1:24" s="3" customFormat="1" ht="16.5" customHeight="1">
      <c r="A2539" s="38">
        <v>537</v>
      </c>
      <c r="B2539" s="39">
        <v>40712</v>
      </c>
      <c r="C2539" s="38">
        <v>10303848</v>
      </c>
      <c r="D2539" s="40" t="s">
        <v>1755</v>
      </c>
      <c r="E2539" s="38">
        <v>1</v>
      </c>
      <c r="F2539" s="38">
        <v>120</v>
      </c>
      <c r="G2539" s="38" t="s">
        <v>75</v>
      </c>
      <c r="H2539" s="42">
        <v>102271.42</v>
      </c>
      <c r="I2539" s="55"/>
      <c r="J2539" s="44">
        <v>43343</v>
      </c>
      <c r="K2539" s="42">
        <v>0</v>
      </c>
      <c r="L2539" s="42">
        <v>47769.3</v>
      </c>
      <c r="M2539" s="44">
        <v>45138</v>
      </c>
      <c r="N2539" s="42">
        <f>H2539-K2539-L2539</f>
        <v>54502.119999999995</v>
      </c>
      <c r="O2539" s="42">
        <v>0</v>
      </c>
      <c r="P2539" s="45">
        <v>0.13</v>
      </c>
      <c r="Q2539" s="42">
        <v>0</v>
      </c>
      <c r="R2539" s="42">
        <v>0</v>
      </c>
      <c r="S2539" s="42">
        <v>54502.12</v>
      </c>
      <c r="T2539" s="38">
        <v>2506</v>
      </c>
      <c r="U2539" s="14">
        <f>S2539/H2539</f>
        <v>0.53291642963400732</v>
      </c>
      <c r="V2539" s="19"/>
      <c r="W2539" s="19"/>
      <c r="X2539" s="37" t="s">
        <v>3467</v>
      </c>
    </row>
    <row r="2540" spans="1:24" s="3" customFormat="1" ht="16.5" customHeight="1">
      <c r="A2540" s="38">
        <v>737</v>
      </c>
      <c r="B2540" s="39">
        <v>10800</v>
      </c>
      <c r="C2540" s="38">
        <v>10315992</v>
      </c>
      <c r="D2540" s="40" t="s">
        <v>2742</v>
      </c>
      <c r="E2540" s="38">
        <v>6</v>
      </c>
      <c r="F2540" s="38">
        <v>120</v>
      </c>
      <c r="G2540" s="38" t="s">
        <v>21</v>
      </c>
      <c r="H2540" s="42">
        <v>121794.9</v>
      </c>
      <c r="I2540" s="2"/>
      <c r="J2540" s="44">
        <v>43216</v>
      </c>
      <c r="K2540" s="42">
        <v>0</v>
      </c>
      <c r="L2540" s="42">
        <v>56888.38</v>
      </c>
      <c r="M2540" s="44">
        <v>45016</v>
      </c>
      <c r="N2540" s="42">
        <f>H2540-K2540-L2540</f>
        <v>64906.52</v>
      </c>
      <c r="O2540" s="42">
        <v>0</v>
      </c>
      <c r="P2540" s="45">
        <v>0.13</v>
      </c>
      <c r="Q2540" s="42">
        <v>0</v>
      </c>
      <c r="R2540" s="42">
        <v>0</v>
      </c>
      <c r="S2540" s="42">
        <f>N2540-R2540</f>
        <v>64906.52</v>
      </c>
      <c r="T2540" s="38">
        <v>2505</v>
      </c>
      <c r="U2540" s="14">
        <f>S2540/H2540</f>
        <v>0.5329165671140581</v>
      </c>
      <c r="V2540" s="19"/>
      <c r="W2540" s="19"/>
      <c r="X2540" s="37" t="s">
        <v>3465</v>
      </c>
    </row>
    <row r="2541" spans="1:24" s="3" customFormat="1" ht="16.5" customHeight="1">
      <c r="A2541" s="38">
        <v>133</v>
      </c>
      <c r="B2541" s="39">
        <v>10800</v>
      </c>
      <c r="C2541" s="38">
        <v>10315974</v>
      </c>
      <c r="D2541" s="40" t="s">
        <v>2695</v>
      </c>
      <c r="E2541" s="38">
        <v>1</v>
      </c>
      <c r="F2541" s="38">
        <v>120</v>
      </c>
      <c r="G2541" s="38" t="s">
        <v>21</v>
      </c>
      <c r="H2541" s="42">
        <v>164169.95000000001</v>
      </c>
      <c r="I2541" s="2"/>
      <c r="J2541" s="44">
        <v>43216</v>
      </c>
      <c r="K2541" s="42">
        <v>0</v>
      </c>
      <c r="L2541" s="42">
        <v>76681.06</v>
      </c>
      <c r="M2541" s="44">
        <v>45016</v>
      </c>
      <c r="N2541" s="42">
        <f>H2541-K2541-L2541</f>
        <v>87488.890000000014</v>
      </c>
      <c r="O2541" s="42">
        <v>0</v>
      </c>
      <c r="P2541" s="45">
        <v>0.13</v>
      </c>
      <c r="Q2541" s="42">
        <v>0</v>
      </c>
      <c r="R2541" s="42">
        <v>0</v>
      </c>
      <c r="S2541" s="42">
        <f>N2541-R2541</f>
        <v>87488.890000000014</v>
      </c>
      <c r="T2541" s="38">
        <v>2505</v>
      </c>
      <c r="U2541" s="14">
        <f>S2541/H2541</f>
        <v>0.53291659039915651</v>
      </c>
      <c r="V2541" s="19"/>
      <c r="W2541" s="19"/>
      <c r="X2541" s="37" t="s">
        <v>3465</v>
      </c>
    </row>
    <row r="2542" spans="1:24" s="3" customFormat="1" ht="16.5" customHeight="1">
      <c r="A2542" s="38">
        <v>132</v>
      </c>
      <c r="B2542" s="39">
        <v>10800</v>
      </c>
      <c r="C2542" s="38">
        <v>10315959</v>
      </c>
      <c r="D2542" s="40" t="s">
        <v>2694</v>
      </c>
      <c r="E2542" s="38">
        <v>1</v>
      </c>
      <c r="F2542" s="38">
        <v>120</v>
      </c>
      <c r="G2542" s="38" t="s">
        <v>21</v>
      </c>
      <c r="H2542" s="42">
        <v>160775.89000000001</v>
      </c>
      <c r="I2542" s="2"/>
      <c r="J2542" s="44">
        <v>43216</v>
      </c>
      <c r="K2542" s="42">
        <v>0</v>
      </c>
      <c r="L2542" s="42">
        <v>75095.75</v>
      </c>
      <c r="M2542" s="44">
        <v>45016</v>
      </c>
      <c r="N2542" s="42">
        <f>H2542-K2542-L2542</f>
        <v>85680.140000000014</v>
      </c>
      <c r="O2542" s="42">
        <v>0</v>
      </c>
      <c r="P2542" s="45">
        <v>0.13</v>
      </c>
      <c r="Q2542" s="42">
        <v>0</v>
      </c>
      <c r="R2542" s="42">
        <v>0</v>
      </c>
      <c r="S2542" s="42">
        <f>N2542-R2542</f>
        <v>85680.140000000014</v>
      </c>
      <c r="T2542" s="38">
        <v>2505</v>
      </c>
      <c r="U2542" s="14">
        <f>S2542/H2542</f>
        <v>0.53291659589009277</v>
      </c>
      <c r="V2542" s="19"/>
      <c r="W2542" s="19"/>
      <c r="X2542" s="37" t="s">
        <v>3465</v>
      </c>
    </row>
    <row r="2543" spans="1:24" s="3" customFormat="1" ht="16.5" customHeight="1">
      <c r="A2543" s="38">
        <v>230</v>
      </c>
      <c r="B2543" s="39">
        <v>10800</v>
      </c>
      <c r="C2543" s="38">
        <v>10314491</v>
      </c>
      <c r="D2543" s="40" t="s">
        <v>1201</v>
      </c>
      <c r="E2543" s="38">
        <v>3</v>
      </c>
      <c r="F2543" s="38">
        <v>120</v>
      </c>
      <c r="G2543" s="38" t="s">
        <v>21</v>
      </c>
      <c r="H2543" s="42">
        <v>15000</v>
      </c>
      <c r="I2543" s="2"/>
      <c r="J2543" s="44">
        <v>43216</v>
      </c>
      <c r="K2543" s="42">
        <v>0</v>
      </c>
      <c r="L2543" s="42">
        <v>7006.25</v>
      </c>
      <c r="M2543" s="44">
        <v>45016</v>
      </c>
      <c r="N2543" s="42">
        <f>H2543-K2543-L2543</f>
        <v>7993.75</v>
      </c>
      <c r="O2543" s="42">
        <v>0</v>
      </c>
      <c r="P2543" s="45">
        <v>0.13</v>
      </c>
      <c r="Q2543" s="42">
        <v>0</v>
      </c>
      <c r="R2543" s="42">
        <v>0</v>
      </c>
      <c r="S2543" s="42">
        <f>N2543-R2543</f>
        <v>7993.75</v>
      </c>
      <c r="T2543" s="38">
        <v>2505</v>
      </c>
      <c r="U2543" s="14">
        <f>S2543/H2543</f>
        <v>0.53291666666666671</v>
      </c>
      <c r="V2543" s="19"/>
      <c r="W2543" s="19"/>
      <c r="X2543" s="37" t="s">
        <v>3465</v>
      </c>
    </row>
    <row r="2544" spans="1:24" s="3" customFormat="1" ht="16.5" customHeight="1">
      <c r="A2544" s="38">
        <v>234</v>
      </c>
      <c r="B2544" s="39">
        <v>10800</v>
      </c>
      <c r="C2544" s="38">
        <v>10314498</v>
      </c>
      <c r="D2544" s="40" t="s">
        <v>1201</v>
      </c>
      <c r="E2544" s="38">
        <v>3</v>
      </c>
      <c r="F2544" s="38">
        <v>120</v>
      </c>
      <c r="G2544" s="38" t="s">
        <v>21</v>
      </c>
      <c r="H2544" s="42">
        <v>15000</v>
      </c>
      <c r="I2544" s="2"/>
      <c r="J2544" s="44">
        <v>43216</v>
      </c>
      <c r="K2544" s="42">
        <v>0</v>
      </c>
      <c r="L2544" s="42">
        <v>7006.25</v>
      </c>
      <c r="M2544" s="44">
        <v>45016</v>
      </c>
      <c r="N2544" s="42">
        <f>H2544-K2544-L2544</f>
        <v>7993.75</v>
      </c>
      <c r="O2544" s="42">
        <v>0</v>
      </c>
      <c r="P2544" s="45">
        <v>0.13</v>
      </c>
      <c r="Q2544" s="42">
        <v>0</v>
      </c>
      <c r="R2544" s="42">
        <v>0</v>
      </c>
      <c r="S2544" s="42">
        <f>N2544-R2544</f>
        <v>7993.75</v>
      </c>
      <c r="T2544" s="38">
        <v>2505</v>
      </c>
      <c r="U2544" s="14">
        <f>S2544/H2544</f>
        <v>0.53291666666666671</v>
      </c>
      <c r="V2544" s="19"/>
      <c r="W2544" s="19"/>
      <c r="X2544" s="37" t="s">
        <v>3465</v>
      </c>
    </row>
    <row r="2545" spans="1:36" s="3" customFormat="1" ht="16.5" customHeight="1">
      <c r="A2545" s="38">
        <v>237</v>
      </c>
      <c r="B2545" s="39">
        <v>10800</v>
      </c>
      <c r="C2545" s="38">
        <v>10314502</v>
      </c>
      <c r="D2545" s="40" t="s">
        <v>1201</v>
      </c>
      <c r="E2545" s="38">
        <v>3</v>
      </c>
      <c r="F2545" s="38">
        <v>120</v>
      </c>
      <c r="G2545" s="38" t="s">
        <v>21</v>
      </c>
      <c r="H2545" s="42">
        <v>15000</v>
      </c>
      <c r="I2545" s="2"/>
      <c r="J2545" s="44">
        <v>43216</v>
      </c>
      <c r="K2545" s="42">
        <v>0</v>
      </c>
      <c r="L2545" s="42">
        <v>7006.25</v>
      </c>
      <c r="M2545" s="44">
        <v>45016</v>
      </c>
      <c r="N2545" s="42">
        <f>H2545-K2545-L2545</f>
        <v>7993.75</v>
      </c>
      <c r="O2545" s="42">
        <v>0</v>
      </c>
      <c r="P2545" s="45">
        <v>0.13</v>
      </c>
      <c r="Q2545" s="42">
        <v>0</v>
      </c>
      <c r="R2545" s="42">
        <v>0</v>
      </c>
      <c r="S2545" s="42">
        <f>N2545-R2545</f>
        <v>7993.75</v>
      </c>
      <c r="T2545" s="38">
        <v>2505</v>
      </c>
      <c r="U2545" s="14">
        <f>S2545/H2545</f>
        <v>0.53291666666666671</v>
      </c>
      <c r="V2545" s="19"/>
      <c r="W2545" s="19"/>
      <c r="X2545" s="37" t="s">
        <v>3465</v>
      </c>
    </row>
    <row r="2546" spans="1:36" s="3" customFormat="1" ht="16.5" customHeight="1">
      <c r="A2546" s="38">
        <v>244</v>
      </c>
      <c r="B2546" s="39">
        <v>10800</v>
      </c>
      <c r="C2546" s="38">
        <v>10314512</v>
      </c>
      <c r="D2546" s="40" t="s">
        <v>1201</v>
      </c>
      <c r="E2546" s="38">
        <v>3</v>
      </c>
      <c r="F2546" s="38">
        <v>120</v>
      </c>
      <c r="G2546" s="38" t="s">
        <v>21</v>
      </c>
      <c r="H2546" s="42">
        <v>15000</v>
      </c>
      <c r="I2546" s="2"/>
      <c r="J2546" s="44">
        <v>43216</v>
      </c>
      <c r="K2546" s="42">
        <v>0</v>
      </c>
      <c r="L2546" s="42">
        <v>7006.25</v>
      </c>
      <c r="M2546" s="44">
        <v>45016</v>
      </c>
      <c r="N2546" s="42">
        <f>H2546-K2546-L2546</f>
        <v>7993.75</v>
      </c>
      <c r="O2546" s="42">
        <v>0</v>
      </c>
      <c r="P2546" s="45">
        <v>0.13</v>
      </c>
      <c r="Q2546" s="42">
        <v>0</v>
      </c>
      <c r="R2546" s="42">
        <v>0</v>
      </c>
      <c r="S2546" s="42">
        <f>N2546-R2546</f>
        <v>7993.75</v>
      </c>
      <c r="T2546" s="38">
        <v>2505</v>
      </c>
      <c r="U2546" s="14">
        <f>S2546/H2546</f>
        <v>0.53291666666666671</v>
      </c>
      <c r="V2546" s="19"/>
      <c r="W2546" s="19"/>
      <c r="X2546" s="37" t="s">
        <v>3465</v>
      </c>
    </row>
    <row r="2547" spans="1:36" s="3" customFormat="1" ht="16.5" customHeight="1">
      <c r="A2547" s="38">
        <v>269</v>
      </c>
      <c r="B2547" s="39">
        <v>10800</v>
      </c>
      <c r="C2547" s="38">
        <v>10314558</v>
      </c>
      <c r="D2547" s="40" t="s">
        <v>1201</v>
      </c>
      <c r="E2547" s="38">
        <v>3</v>
      </c>
      <c r="F2547" s="38">
        <v>120</v>
      </c>
      <c r="G2547" s="38" t="s">
        <v>21</v>
      </c>
      <c r="H2547" s="42">
        <v>15000</v>
      </c>
      <c r="I2547" s="2"/>
      <c r="J2547" s="44">
        <v>43216</v>
      </c>
      <c r="K2547" s="42">
        <v>0</v>
      </c>
      <c r="L2547" s="42">
        <v>7006.25</v>
      </c>
      <c r="M2547" s="44">
        <v>45016</v>
      </c>
      <c r="N2547" s="42">
        <f>H2547-K2547-L2547</f>
        <v>7993.75</v>
      </c>
      <c r="O2547" s="42">
        <v>0</v>
      </c>
      <c r="P2547" s="45">
        <v>0.13</v>
      </c>
      <c r="Q2547" s="42">
        <v>0</v>
      </c>
      <c r="R2547" s="42">
        <v>0</v>
      </c>
      <c r="S2547" s="42">
        <f>N2547-R2547</f>
        <v>7993.75</v>
      </c>
      <c r="T2547" s="38">
        <v>2505</v>
      </c>
      <c r="U2547" s="14">
        <f>S2547/H2547</f>
        <v>0.53291666666666671</v>
      </c>
      <c r="V2547" s="19"/>
      <c r="W2547" s="19"/>
      <c r="X2547" s="37" t="s">
        <v>3465</v>
      </c>
    </row>
    <row r="2548" spans="1:36" s="3" customFormat="1" ht="16.5" customHeight="1">
      <c r="A2548" s="38">
        <v>272</v>
      </c>
      <c r="B2548" s="39">
        <v>10800</v>
      </c>
      <c r="C2548" s="38">
        <v>10314562</v>
      </c>
      <c r="D2548" s="40" t="s">
        <v>1201</v>
      </c>
      <c r="E2548" s="38">
        <v>3</v>
      </c>
      <c r="F2548" s="38">
        <v>120</v>
      </c>
      <c r="G2548" s="38" t="s">
        <v>21</v>
      </c>
      <c r="H2548" s="42">
        <v>15000</v>
      </c>
      <c r="I2548" s="2"/>
      <c r="J2548" s="44">
        <v>43216</v>
      </c>
      <c r="K2548" s="42">
        <v>0</v>
      </c>
      <c r="L2548" s="42">
        <v>7006.25</v>
      </c>
      <c r="M2548" s="44">
        <v>45016</v>
      </c>
      <c r="N2548" s="42">
        <f>H2548-K2548-L2548</f>
        <v>7993.75</v>
      </c>
      <c r="O2548" s="42">
        <v>0</v>
      </c>
      <c r="P2548" s="45">
        <v>0.13</v>
      </c>
      <c r="Q2548" s="42">
        <v>0</v>
      </c>
      <c r="R2548" s="42">
        <v>0</v>
      </c>
      <c r="S2548" s="42">
        <f>N2548-R2548</f>
        <v>7993.75</v>
      </c>
      <c r="T2548" s="38">
        <v>2505</v>
      </c>
      <c r="U2548" s="14">
        <f>S2548/H2548</f>
        <v>0.53291666666666671</v>
      </c>
      <c r="V2548" s="19"/>
      <c r="W2548" s="19"/>
      <c r="X2548" s="37" t="s">
        <v>3465</v>
      </c>
    </row>
    <row r="2549" spans="1:36" s="3" customFormat="1" ht="16.5" customHeight="1">
      <c r="A2549" s="38">
        <v>345</v>
      </c>
      <c r="B2549" s="39">
        <v>10800</v>
      </c>
      <c r="C2549" s="38">
        <v>10315060</v>
      </c>
      <c r="D2549" s="40" t="s">
        <v>1201</v>
      </c>
      <c r="E2549" s="38">
        <v>3</v>
      </c>
      <c r="F2549" s="38">
        <v>120</v>
      </c>
      <c r="G2549" s="38" t="s">
        <v>21</v>
      </c>
      <c r="H2549" s="42">
        <v>15000</v>
      </c>
      <c r="I2549" s="2"/>
      <c r="J2549" s="44">
        <v>43216</v>
      </c>
      <c r="K2549" s="42">
        <v>0</v>
      </c>
      <c r="L2549" s="42">
        <v>7006.25</v>
      </c>
      <c r="M2549" s="44">
        <v>45016</v>
      </c>
      <c r="N2549" s="42">
        <f>H2549-K2549-L2549</f>
        <v>7993.75</v>
      </c>
      <c r="O2549" s="42">
        <v>0</v>
      </c>
      <c r="P2549" s="45">
        <v>0.13</v>
      </c>
      <c r="Q2549" s="42">
        <v>0</v>
      </c>
      <c r="R2549" s="42">
        <v>0</v>
      </c>
      <c r="S2549" s="42">
        <f>N2549-R2549</f>
        <v>7993.75</v>
      </c>
      <c r="T2549" s="38">
        <v>2505</v>
      </c>
      <c r="U2549" s="14">
        <f>S2549/H2549</f>
        <v>0.53291666666666671</v>
      </c>
      <c r="V2549" s="19"/>
      <c r="W2549" s="19"/>
      <c r="X2549" s="37" t="s">
        <v>3465</v>
      </c>
    </row>
    <row r="2550" spans="1:36" s="3" customFormat="1" ht="16.5" customHeight="1">
      <c r="A2550" s="38">
        <v>357</v>
      </c>
      <c r="B2550" s="39">
        <v>10800</v>
      </c>
      <c r="C2550" s="38">
        <v>10315083</v>
      </c>
      <c r="D2550" s="40" t="s">
        <v>1201</v>
      </c>
      <c r="E2550" s="38">
        <v>3</v>
      </c>
      <c r="F2550" s="38">
        <v>120</v>
      </c>
      <c r="G2550" s="38" t="s">
        <v>21</v>
      </c>
      <c r="H2550" s="42">
        <v>15000</v>
      </c>
      <c r="I2550" s="2"/>
      <c r="J2550" s="44">
        <v>43216</v>
      </c>
      <c r="K2550" s="42">
        <v>0</v>
      </c>
      <c r="L2550" s="42">
        <v>7006.25</v>
      </c>
      <c r="M2550" s="44">
        <v>45016</v>
      </c>
      <c r="N2550" s="42">
        <f>H2550-K2550-L2550</f>
        <v>7993.75</v>
      </c>
      <c r="O2550" s="42">
        <v>0</v>
      </c>
      <c r="P2550" s="45">
        <v>0.13</v>
      </c>
      <c r="Q2550" s="42">
        <v>0</v>
      </c>
      <c r="R2550" s="42">
        <v>0</v>
      </c>
      <c r="S2550" s="42">
        <f>N2550-R2550</f>
        <v>7993.75</v>
      </c>
      <c r="T2550" s="38">
        <v>2505</v>
      </c>
      <c r="U2550" s="14">
        <f>S2550/H2550</f>
        <v>0.53291666666666671</v>
      </c>
      <c r="V2550" s="19"/>
      <c r="W2550" s="19"/>
      <c r="X2550" s="37" t="s">
        <v>3465</v>
      </c>
    </row>
    <row r="2551" spans="1:36" s="3" customFormat="1" ht="16.5" customHeight="1">
      <c r="A2551" s="38">
        <v>361</v>
      </c>
      <c r="B2551" s="39">
        <v>10800</v>
      </c>
      <c r="C2551" s="38">
        <v>10315090</v>
      </c>
      <c r="D2551" s="40" t="s">
        <v>1201</v>
      </c>
      <c r="E2551" s="38">
        <v>3</v>
      </c>
      <c r="F2551" s="38">
        <v>120</v>
      </c>
      <c r="G2551" s="38" t="s">
        <v>21</v>
      </c>
      <c r="H2551" s="42">
        <v>15000</v>
      </c>
      <c r="I2551" s="2"/>
      <c r="J2551" s="44">
        <v>43216</v>
      </c>
      <c r="K2551" s="42">
        <v>0</v>
      </c>
      <c r="L2551" s="42">
        <v>7006.25</v>
      </c>
      <c r="M2551" s="44">
        <v>45016</v>
      </c>
      <c r="N2551" s="42">
        <f>H2551-K2551-L2551</f>
        <v>7993.75</v>
      </c>
      <c r="O2551" s="42">
        <v>0</v>
      </c>
      <c r="P2551" s="45">
        <v>0.13</v>
      </c>
      <c r="Q2551" s="42">
        <v>0</v>
      </c>
      <c r="R2551" s="42">
        <v>0</v>
      </c>
      <c r="S2551" s="42">
        <f>N2551-R2551</f>
        <v>7993.75</v>
      </c>
      <c r="T2551" s="38">
        <v>2505</v>
      </c>
      <c r="U2551" s="14">
        <f>S2551/H2551</f>
        <v>0.53291666666666671</v>
      </c>
      <c r="V2551" s="19"/>
      <c r="W2551" s="19"/>
      <c r="X2551" s="37" t="s">
        <v>3465</v>
      </c>
    </row>
    <row r="2552" spans="1:36" s="3" customFormat="1" ht="16.5" customHeight="1">
      <c r="A2552" s="38">
        <v>374</v>
      </c>
      <c r="B2552" s="39">
        <v>10800</v>
      </c>
      <c r="C2552" s="38">
        <v>10315206</v>
      </c>
      <c r="D2552" s="40" t="s">
        <v>1201</v>
      </c>
      <c r="E2552" s="38">
        <v>3</v>
      </c>
      <c r="F2552" s="38">
        <v>120</v>
      </c>
      <c r="G2552" s="38" t="s">
        <v>21</v>
      </c>
      <c r="H2552" s="42">
        <v>15000</v>
      </c>
      <c r="I2552" s="2"/>
      <c r="J2552" s="44">
        <v>43216</v>
      </c>
      <c r="K2552" s="42">
        <v>0</v>
      </c>
      <c r="L2552" s="42">
        <v>7006.25</v>
      </c>
      <c r="M2552" s="44">
        <v>45016</v>
      </c>
      <c r="N2552" s="42">
        <f>H2552-K2552-L2552</f>
        <v>7993.75</v>
      </c>
      <c r="O2552" s="42">
        <v>0</v>
      </c>
      <c r="P2552" s="45">
        <v>0.13</v>
      </c>
      <c r="Q2552" s="42">
        <v>0</v>
      </c>
      <c r="R2552" s="42">
        <v>0</v>
      </c>
      <c r="S2552" s="42">
        <f>N2552-R2552</f>
        <v>7993.75</v>
      </c>
      <c r="T2552" s="38">
        <v>2505</v>
      </c>
      <c r="U2552" s="14">
        <f>S2552/H2552</f>
        <v>0.53291666666666671</v>
      </c>
      <c r="V2552" s="19"/>
      <c r="W2552" s="19"/>
      <c r="X2552" s="37" t="s">
        <v>3465</v>
      </c>
    </row>
    <row r="2553" spans="1:36" s="3" customFormat="1" ht="16.5" customHeight="1">
      <c r="A2553" s="38">
        <v>385</v>
      </c>
      <c r="B2553" s="39">
        <v>10800</v>
      </c>
      <c r="C2553" s="38">
        <v>10315233</v>
      </c>
      <c r="D2553" s="40" t="s">
        <v>1201</v>
      </c>
      <c r="E2553" s="38">
        <v>3</v>
      </c>
      <c r="F2553" s="38">
        <v>120</v>
      </c>
      <c r="G2553" s="38" t="s">
        <v>21</v>
      </c>
      <c r="H2553" s="42">
        <v>15000</v>
      </c>
      <c r="I2553" s="2"/>
      <c r="J2553" s="44">
        <v>43216</v>
      </c>
      <c r="K2553" s="42">
        <v>0</v>
      </c>
      <c r="L2553" s="42">
        <v>7006.25</v>
      </c>
      <c r="M2553" s="44">
        <v>45016</v>
      </c>
      <c r="N2553" s="42">
        <f>H2553-K2553-L2553</f>
        <v>7993.75</v>
      </c>
      <c r="O2553" s="42">
        <v>0</v>
      </c>
      <c r="P2553" s="45">
        <v>0.13</v>
      </c>
      <c r="Q2553" s="42">
        <v>0</v>
      </c>
      <c r="R2553" s="42">
        <v>0</v>
      </c>
      <c r="S2553" s="42">
        <f>N2553-R2553</f>
        <v>7993.75</v>
      </c>
      <c r="T2553" s="38">
        <v>2505</v>
      </c>
      <c r="U2553" s="14">
        <f>S2553/H2553</f>
        <v>0.53291666666666671</v>
      </c>
      <c r="V2553" s="19"/>
      <c r="W2553" s="19"/>
      <c r="X2553" s="37" t="s">
        <v>3465</v>
      </c>
    </row>
    <row r="2554" spans="1:36" s="3" customFormat="1" ht="16.5" customHeight="1">
      <c r="A2554" s="38">
        <v>574</v>
      </c>
      <c r="B2554" s="39">
        <v>10800</v>
      </c>
      <c r="C2554" s="38">
        <v>10315611</v>
      </c>
      <c r="D2554" s="40" t="s">
        <v>1201</v>
      </c>
      <c r="E2554" s="38">
        <v>3</v>
      </c>
      <c r="F2554" s="38">
        <v>120</v>
      </c>
      <c r="G2554" s="38" t="s">
        <v>21</v>
      </c>
      <c r="H2554" s="42">
        <v>15000</v>
      </c>
      <c r="I2554" s="2"/>
      <c r="J2554" s="44">
        <v>43216</v>
      </c>
      <c r="K2554" s="42">
        <v>0</v>
      </c>
      <c r="L2554" s="42">
        <v>7006.25</v>
      </c>
      <c r="M2554" s="44">
        <v>45016</v>
      </c>
      <c r="N2554" s="42">
        <f>H2554-K2554-L2554</f>
        <v>7993.75</v>
      </c>
      <c r="O2554" s="42">
        <v>0</v>
      </c>
      <c r="P2554" s="45">
        <v>0.13</v>
      </c>
      <c r="Q2554" s="42">
        <v>0</v>
      </c>
      <c r="R2554" s="42">
        <v>0</v>
      </c>
      <c r="S2554" s="42">
        <f>N2554-R2554</f>
        <v>7993.75</v>
      </c>
      <c r="T2554" s="38">
        <v>2505</v>
      </c>
      <c r="U2554" s="14">
        <f>S2554/H2554</f>
        <v>0.53291666666666671</v>
      </c>
      <c r="V2554" s="19"/>
      <c r="W2554" s="19"/>
      <c r="X2554" s="37" t="s">
        <v>3465</v>
      </c>
    </row>
    <row r="2555" spans="1:36" s="3" customFormat="1" ht="16.5" customHeight="1">
      <c r="A2555" s="38">
        <v>714</v>
      </c>
      <c r="B2555" s="39">
        <v>10800</v>
      </c>
      <c r="C2555" s="38">
        <v>10315930</v>
      </c>
      <c r="D2555" s="40" t="s">
        <v>1201</v>
      </c>
      <c r="E2555" s="38">
        <v>3</v>
      </c>
      <c r="F2555" s="38">
        <v>120</v>
      </c>
      <c r="G2555" s="38" t="s">
        <v>21</v>
      </c>
      <c r="H2555" s="42">
        <v>15000</v>
      </c>
      <c r="I2555" s="2"/>
      <c r="J2555" s="44">
        <v>43216</v>
      </c>
      <c r="K2555" s="42">
        <v>0</v>
      </c>
      <c r="L2555" s="42">
        <v>7006.25</v>
      </c>
      <c r="M2555" s="44">
        <v>45016</v>
      </c>
      <c r="N2555" s="42">
        <f>H2555-K2555-L2555</f>
        <v>7993.75</v>
      </c>
      <c r="O2555" s="42">
        <v>0</v>
      </c>
      <c r="P2555" s="45">
        <v>0.13</v>
      </c>
      <c r="Q2555" s="42">
        <v>0</v>
      </c>
      <c r="R2555" s="42">
        <v>0</v>
      </c>
      <c r="S2555" s="42">
        <f>N2555-R2555</f>
        <v>7993.75</v>
      </c>
      <c r="T2555" s="38">
        <v>2505</v>
      </c>
      <c r="U2555" s="14">
        <f>S2555/H2555</f>
        <v>0.53291666666666671</v>
      </c>
      <c r="V2555" s="19"/>
      <c r="W2555" s="19"/>
      <c r="X2555" s="37" t="s">
        <v>3465</v>
      </c>
    </row>
    <row r="2556" spans="1:36" s="3" customFormat="1" ht="16.5" customHeight="1">
      <c r="A2556" s="38">
        <v>718</v>
      </c>
      <c r="B2556" s="39">
        <v>10800</v>
      </c>
      <c r="C2556" s="38">
        <v>10315938</v>
      </c>
      <c r="D2556" s="40" t="s">
        <v>1201</v>
      </c>
      <c r="E2556" s="38">
        <v>6</v>
      </c>
      <c r="F2556" s="38">
        <v>120</v>
      </c>
      <c r="G2556" s="38" t="s">
        <v>21</v>
      </c>
      <c r="H2556" s="42">
        <v>30000</v>
      </c>
      <c r="I2556" s="2"/>
      <c r="J2556" s="44">
        <v>43216</v>
      </c>
      <c r="K2556" s="42">
        <v>0</v>
      </c>
      <c r="L2556" s="42">
        <v>14012.5</v>
      </c>
      <c r="M2556" s="44">
        <v>45016</v>
      </c>
      <c r="N2556" s="42">
        <f>H2556-K2556-L2556</f>
        <v>15987.5</v>
      </c>
      <c r="O2556" s="42">
        <v>0</v>
      </c>
      <c r="P2556" s="45">
        <v>0.13</v>
      </c>
      <c r="Q2556" s="42">
        <v>0</v>
      </c>
      <c r="R2556" s="42">
        <v>0</v>
      </c>
      <c r="S2556" s="42">
        <f>N2556-R2556</f>
        <v>15987.5</v>
      </c>
      <c r="T2556" s="38">
        <v>2505</v>
      </c>
      <c r="U2556" s="14">
        <f>S2556/H2556</f>
        <v>0.53291666666666671</v>
      </c>
      <c r="V2556" s="19"/>
      <c r="W2556" s="19"/>
      <c r="X2556" s="37" t="s">
        <v>3465</v>
      </c>
    </row>
    <row r="2557" spans="1:36" s="3" customFormat="1" ht="16.5" customHeight="1">
      <c r="A2557" s="38">
        <v>130</v>
      </c>
      <c r="B2557" s="39">
        <v>10800</v>
      </c>
      <c r="C2557" s="38">
        <v>10315935</v>
      </c>
      <c r="D2557" s="40" t="s">
        <v>2692</v>
      </c>
      <c r="E2557" s="38">
        <v>1</v>
      </c>
      <c r="F2557" s="38">
        <v>120</v>
      </c>
      <c r="G2557" s="38" t="s">
        <v>21</v>
      </c>
      <c r="H2557" s="42">
        <v>159285.44</v>
      </c>
      <c r="I2557" s="2"/>
      <c r="J2557" s="44">
        <v>43216</v>
      </c>
      <c r="K2557" s="42">
        <v>0</v>
      </c>
      <c r="L2557" s="42">
        <v>74399.570000000007</v>
      </c>
      <c r="M2557" s="44">
        <v>45016</v>
      </c>
      <c r="N2557" s="42">
        <f>H2557-K2557-L2557</f>
        <v>84885.87</v>
      </c>
      <c r="O2557" s="42">
        <v>0</v>
      </c>
      <c r="P2557" s="45">
        <v>0.13</v>
      </c>
      <c r="Q2557" s="42">
        <v>0</v>
      </c>
      <c r="R2557" s="42">
        <v>0</v>
      </c>
      <c r="S2557" s="42">
        <f>N2557-R2557</f>
        <v>84885.87</v>
      </c>
      <c r="T2557" s="38">
        <v>2505</v>
      </c>
      <c r="U2557" s="14">
        <f>S2557/H2557</f>
        <v>0.53291669345296089</v>
      </c>
      <c r="V2557" s="19"/>
      <c r="W2557" s="19"/>
      <c r="X2557" s="37" t="s">
        <v>3465</v>
      </c>
    </row>
    <row r="2558" spans="1:36" s="3" customFormat="1" ht="16.5" customHeight="1">
      <c r="A2558" s="38">
        <v>1</v>
      </c>
      <c r="B2558" s="39">
        <v>40708</v>
      </c>
      <c r="C2558" s="38">
        <v>10278722</v>
      </c>
      <c r="D2558" s="40" t="s">
        <v>2903</v>
      </c>
      <c r="E2558" s="46">
        <v>1.265001E-2</v>
      </c>
      <c r="F2558" s="38">
        <v>120</v>
      </c>
      <c r="G2558" s="38" t="s">
        <v>262</v>
      </c>
      <c r="H2558" s="42">
        <v>10133.61</v>
      </c>
      <c r="I2558" s="2"/>
      <c r="J2558" s="44">
        <v>43158</v>
      </c>
      <c r="K2558" s="42">
        <v>0</v>
      </c>
      <c r="L2558" s="42">
        <v>4733.24</v>
      </c>
      <c r="M2558" s="44">
        <v>44957</v>
      </c>
      <c r="N2558" s="42">
        <f>H2558-K2558-L2558</f>
        <v>5400.3700000000008</v>
      </c>
      <c r="O2558" s="42">
        <v>0</v>
      </c>
      <c r="P2558" s="45">
        <v>0.13</v>
      </c>
      <c r="Q2558" s="42">
        <v>0</v>
      </c>
      <c r="R2558" s="42">
        <v>0</v>
      </c>
      <c r="S2558" s="42">
        <f>N2558-R2558</f>
        <v>5400.3700000000008</v>
      </c>
      <c r="T2558" s="38">
        <v>5000</v>
      </c>
      <c r="U2558" s="14">
        <f>S2558/H2558</f>
        <v>0.53291669997167845</v>
      </c>
      <c r="V2558" s="19"/>
      <c r="W2558" s="19"/>
      <c r="X2558" s="37" t="s">
        <v>3467</v>
      </c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</row>
    <row r="2559" spans="1:36" s="3" customFormat="1" ht="16.5" customHeight="1">
      <c r="A2559" s="38">
        <v>73</v>
      </c>
      <c r="B2559" s="39">
        <v>10800</v>
      </c>
      <c r="C2559" s="38">
        <v>10315195</v>
      </c>
      <c r="D2559" s="40" t="s">
        <v>2635</v>
      </c>
      <c r="E2559" s="38">
        <v>1</v>
      </c>
      <c r="F2559" s="38">
        <v>120</v>
      </c>
      <c r="G2559" s="38" t="s">
        <v>21</v>
      </c>
      <c r="H2559" s="42">
        <v>147839.95000000001</v>
      </c>
      <c r="I2559" s="2"/>
      <c r="J2559" s="44">
        <v>43216</v>
      </c>
      <c r="K2559" s="42">
        <v>0</v>
      </c>
      <c r="L2559" s="42">
        <v>69053.570000000007</v>
      </c>
      <c r="M2559" s="44">
        <v>45016</v>
      </c>
      <c r="N2559" s="42">
        <f>H2559-K2559-L2559</f>
        <v>78786.38</v>
      </c>
      <c r="O2559" s="42">
        <v>0</v>
      </c>
      <c r="P2559" s="45">
        <v>0.13</v>
      </c>
      <c r="Q2559" s="42">
        <v>0</v>
      </c>
      <c r="R2559" s="42">
        <v>0</v>
      </c>
      <c r="S2559" s="42">
        <f>N2559-R2559</f>
        <v>78786.38</v>
      </c>
      <c r="T2559" s="38">
        <v>2505</v>
      </c>
      <c r="U2559" s="14">
        <f>S2559/H2559</f>
        <v>0.53291671161955889</v>
      </c>
      <c r="V2559" s="19"/>
      <c r="W2559" s="19"/>
      <c r="X2559" s="37" t="s">
        <v>3465</v>
      </c>
    </row>
    <row r="2560" spans="1:36" s="3" customFormat="1" ht="16.5" customHeight="1">
      <c r="A2560" s="38">
        <v>18</v>
      </c>
      <c r="B2560" s="39">
        <v>10800</v>
      </c>
      <c r="C2560" s="38">
        <v>10314548</v>
      </c>
      <c r="D2560" s="40" t="s">
        <v>2584</v>
      </c>
      <c r="E2560" s="38">
        <v>1</v>
      </c>
      <c r="F2560" s="38">
        <v>120</v>
      </c>
      <c r="G2560" s="38" t="s">
        <v>21</v>
      </c>
      <c r="H2560" s="42">
        <v>166263.19</v>
      </c>
      <c r="I2560" s="2"/>
      <c r="J2560" s="44">
        <v>43216</v>
      </c>
      <c r="K2560" s="42">
        <v>0</v>
      </c>
      <c r="L2560" s="42">
        <v>77658.75</v>
      </c>
      <c r="M2560" s="44">
        <v>45016</v>
      </c>
      <c r="N2560" s="42">
        <f>H2560-K2560-L2560</f>
        <v>88604.44</v>
      </c>
      <c r="O2560" s="42">
        <v>0</v>
      </c>
      <c r="P2560" s="45">
        <v>0.13</v>
      </c>
      <c r="Q2560" s="42">
        <v>0</v>
      </c>
      <c r="R2560" s="42">
        <v>0</v>
      </c>
      <c r="S2560" s="42">
        <f>N2560-R2560</f>
        <v>88604.44</v>
      </c>
      <c r="T2560" s="38">
        <v>2505</v>
      </c>
      <c r="U2560" s="14">
        <f>S2560/H2560</f>
        <v>0.53291675686001216</v>
      </c>
      <c r="V2560" s="19"/>
      <c r="W2560" s="19"/>
      <c r="X2560" s="37" t="s">
        <v>3465</v>
      </c>
    </row>
    <row r="2561" spans="1:37" s="3" customFormat="1" ht="16.5" customHeight="1">
      <c r="A2561" s="38">
        <v>19</v>
      </c>
      <c r="B2561" s="39">
        <v>10800</v>
      </c>
      <c r="C2561" s="38">
        <v>10314549</v>
      </c>
      <c r="D2561" s="40" t="s">
        <v>2585</v>
      </c>
      <c r="E2561" s="38">
        <v>1</v>
      </c>
      <c r="F2561" s="38">
        <v>120</v>
      </c>
      <c r="G2561" s="38" t="s">
        <v>21</v>
      </c>
      <c r="H2561" s="42">
        <v>148088.95000000001</v>
      </c>
      <c r="I2561" s="2"/>
      <c r="J2561" s="44">
        <v>43216</v>
      </c>
      <c r="K2561" s="42">
        <v>0</v>
      </c>
      <c r="L2561" s="42">
        <v>69169.850000000006</v>
      </c>
      <c r="M2561" s="44">
        <v>45016</v>
      </c>
      <c r="N2561" s="42">
        <f>H2561-K2561-L2561</f>
        <v>78919.100000000006</v>
      </c>
      <c r="O2561" s="42">
        <v>0</v>
      </c>
      <c r="P2561" s="45">
        <v>0.13</v>
      </c>
      <c r="Q2561" s="42">
        <v>0</v>
      </c>
      <c r="R2561" s="42">
        <v>0</v>
      </c>
      <c r="S2561" s="42">
        <f>N2561-R2561</f>
        <v>78919.100000000006</v>
      </c>
      <c r="T2561" s="38">
        <v>2505</v>
      </c>
      <c r="U2561" s="14">
        <f>S2561/H2561</f>
        <v>0.53291687192055859</v>
      </c>
      <c r="V2561" s="19"/>
      <c r="W2561" s="19"/>
      <c r="X2561" s="37" t="s">
        <v>3465</v>
      </c>
    </row>
    <row r="2562" spans="1:37" s="3" customFormat="1" ht="16.5" customHeight="1">
      <c r="A2562" s="38">
        <v>20</v>
      </c>
      <c r="B2562" s="39">
        <v>10800</v>
      </c>
      <c r="C2562" s="38">
        <v>10314550</v>
      </c>
      <c r="D2562" s="40" t="s">
        <v>2586</v>
      </c>
      <c r="E2562" s="38">
        <v>1</v>
      </c>
      <c r="F2562" s="38">
        <v>120</v>
      </c>
      <c r="G2562" s="38" t="s">
        <v>21</v>
      </c>
      <c r="H2562" s="42">
        <v>148088.95000000001</v>
      </c>
      <c r="I2562" s="2"/>
      <c r="J2562" s="44">
        <v>43216</v>
      </c>
      <c r="K2562" s="42">
        <v>0</v>
      </c>
      <c r="L2562" s="42">
        <v>69169.850000000006</v>
      </c>
      <c r="M2562" s="44">
        <v>45016</v>
      </c>
      <c r="N2562" s="42">
        <f>H2562-K2562-L2562</f>
        <v>78919.100000000006</v>
      </c>
      <c r="O2562" s="42">
        <v>0</v>
      </c>
      <c r="P2562" s="45">
        <v>0.13</v>
      </c>
      <c r="Q2562" s="42">
        <v>0</v>
      </c>
      <c r="R2562" s="42">
        <v>0</v>
      </c>
      <c r="S2562" s="42">
        <f>N2562-R2562</f>
        <v>78919.100000000006</v>
      </c>
      <c r="T2562" s="38">
        <v>2505</v>
      </c>
      <c r="U2562" s="14">
        <f>S2562/H2562</f>
        <v>0.53291687192055859</v>
      </c>
      <c r="V2562" s="19"/>
      <c r="W2562" s="19"/>
      <c r="X2562" s="37" t="s">
        <v>3465</v>
      </c>
    </row>
    <row r="2563" spans="1:37" s="3" customFormat="1" ht="16.5" customHeight="1">
      <c r="A2563" s="38">
        <v>81</v>
      </c>
      <c r="B2563" s="39">
        <v>10800</v>
      </c>
      <c r="C2563" s="38">
        <v>10315231</v>
      </c>
      <c r="D2563" s="40" t="s">
        <v>2643</v>
      </c>
      <c r="E2563" s="38">
        <v>1</v>
      </c>
      <c r="F2563" s="38">
        <v>120</v>
      </c>
      <c r="G2563" s="38" t="s">
        <v>21</v>
      </c>
      <c r="H2563" s="42">
        <v>161455.65</v>
      </c>
      <c r="I2563" s="2"/>
      <c r="J2563" s="44">
        <v>43216</v>
      </c>
      <c r="K2563" s="42">
        <v>0</v>
      </c>
      <c r="L2563" s="42">
        <v>75413.210000000006</v>
      </c>
      <c r="M2563" s="44">
        <v>45016</v>
      </c>
      <c r="N2563" s="42">
        <f>H2563-K2563-L2563</f>
        <v>86042.439999999988</v>
      </c>
      <c r="O2563" s="42">
        <v>0</v>
      </c>
      <c r="P2563" s="45">
        <v>0.13</v>
      </c>
      <c r="Q2563" s="42">
        <v>0</v>
      </c>
      <c r="R2563" s="42">
        <v>0</v>
      </c>
      <c r="S2563" s="42">
        <f>N2563-R2563</f>
        <v>86042.439999999988</v>
      </c>
      <c r="T2563" s="38">
        <v>2505</v>
      </c>
      <c r="U2563" s="14">
        <f>S2563/H2563</f>
        <v>0.53291687221846984</v>
      </c>
      <c r="V2563" s="19"/>
      <c r="W2563" s="19"/>
      <c r="X2563" s="37" t="s">
        <v>3465</v>
      </c>
    </row>
    <row r="2564" spans="1:37" s="3" customFormat="1" ht="16.5" customHeight="1">
      <c r="A2564" s="38">
        <v>44</v>
      </c>
      <c r="B2564" s="39">
        <v>10800</v>
      </c>
      <c r="C2564" s="38">
        <v>10315057</v>
      </c>
      <c r="D2564" s="40" t="s">
        <v>2607</v>
      </c>
      <c r="E2564" s="38">
        <v>1</v>
      </c>
      <c r="F2564" s="38">
        <v>120</v>
      </c>
      <c r="G2564" s="38" t="s">
        <v>21</v>
      </c>
      <c r="H2564" s="42">
        <v>145928.95000000001</v>
      </c>
      <c r="I2564" s="2"/>
      <c r="J2564" s="44">
        <v>43216</v>
      </c>
      <c r="K2564" s="42">
        <v>0</v>
      </c>
      <c r="L2564" s="42">
        <v>68160.95</v>
      </c>
      <c r="M2564" s="44">
        <v>45016</v>
      </c>
      <c r="N2564" s="42">
        <f>H2564-K2564-L2564</f>
        <v>77768.000000000015</v>
      </c>
      <c r="O2564" s="42">
        <v>0</v>
      </c>
      <c r="P2564" s="45">
        <v>0.13</v>
      </c>
      <c r="Q2564" s="42">
        <v>0</v>
      </c>
      <c r="R2564" s="42">
        <v>0</v>
      </c>
      <c r="S2564" s="42">
        <f>N2564-R2564</f>
        <v>77768.000000000015</v>
      </c>
      <c r="T2564" s="38">
        <v>2505</v>
      </c>
      <c r="U2564" s="14">
        <f>S2564/H2564</f>
        <v>0.53291687495867002</v>
      </c>
      <c r="V2564" s="19"/>
      <c r="W2564" s="19"/>
      <c r="X2564" s="37" t="s">
        <v>3465</v>
      </c>
    </row>
    <row r="2565" spans="1:37" s="3" customFormat="1" ht="16.5" customHeight="1">
      <c r="A2565" s="38">
        <v>93</v>
      </c>
      <c r="B2565" s="39">
        <v>10800</v>
      </c>
      <c r="C2565" s="38">
        <v>10315578</v>
      </c>
      <c r="D2565" s="40" t="s">
        <v>2655</v>
      </c>
      <c r="E2565" s="38">
        <v>1</v>
      </c>
      <c r="F2565" s="38">
        <v>120</v>
      </c>
      <c r="G2565" s="38" t="s">
        <v>21</v>
      </c>
      <c r="H2565" s="42">
        <v>155107.06</v>
      </c>
      <c r="I2565" s="2"/>
      <c r="J2565" s="44">
        <v>43216</v>
      </c>
      <c r="K2565" s="42">
        <v>0</v>
      </c>
      <c r="L2565" s="42">
        <v>72447.89</v>
      </c>
      <c r="M2565" s="44">
        <v>45016</v>
      </c>
      <c r="N2565" s="42">
        <f>H2565-K2565-L2565</f>
        <v>82659.17</v>
      </c>
      <c r="O2565" s="42">
        <v>0</v>
      </c>
      <c r="P2565" s="45">
        <v>0.13</v>
      </c>
      <c r="Q2565" s="42">
        <v>0</v>
      </c>
      <c r="R2565" s="42">
        <v>0</v>
      </c>
      <c r="S2565" s="42">
        <f>N2565-R2565</f>
        <v>82659.17</v>
      </c>
      <c r="T2565" s="38">
        <v>2505</v>
      </c>
      <c r="U2565" s="14">
        <f>S2565/H2565</f>
        <v>0.53291687689780209</v>
      </c>
      <c r="V2565" s="19"/>
      <c r="W2565" s="19"/>
      <c r="X2565" s="37" t="s">
        <v>3465</v>
      </c>
    </row>
    <row r="2566" spans="1:37" s="3" customFormat="1" ht="16.5" customHeight="1">
      <c r="A2566" s="38">
        <v>14</v>
      </c>
      <c r="B2566" s="39">
        <v>10800</v>
      </c>
      <c r="C2566" s="38">
        <v>10314467</v>
      </c>
      <c r="D2566" s="40" t="s">
        <v>2521</v>
      </c>
      <c r="E2566" s="38">
        <v>1</v>
      </c>
      <c r="F2566" s="38">
        <v>120</v>
      </c>
      <c r="G2566" s="38" t="s">
        <v>21</v>
      </c>
      <c r="H2566" s="42">
        <v>163529.85</v>
      </c>
      <c r="I2566" s="2"/>
      <c r="J2566" s="44">
        <v>43216</v>
      </c>
      <c r="K2566" s="42">
        <v>0</v>
      </c>
      <c r="L2566" s="42">
        <v>76382.009999999995</v>
      </c>
      <c r="M2566" s="44">
        <v>45016</v>
      </c>
      <c r="N2566" s="42">
        <f>H2566-K2566-L2566</f>
        <v>87147.840000000011</v>
      </c>
      <c r="O2566" s="42">
        <v>0</v>
      </c>
      <c r="P2566" s="45">
        <v>0.13</v>
      </c>
      <c r="Q2566" s="42">
        <v>0</v>
      </c>
      <c r="R2566" s="42">
        <v>0</v>
      </c>
      <c r="S2566" s="42">
        <f>N2566-R2566</f>
        <v>87147.840000000011</v>
      </c>
      <c r="T2566" s="38">
        <v>2505</v>
      </c>
      <c r="U2566" s="14">
        <f>S2566/H2566</f>
        <v>0.53291701790223622</v>
      </c>
      <c r="V2566" s="19"/>
      <c r="W2566" s="19"/>
      <c r="X2566" s="37" t="s">
        <v>3465</v>
      </c>
    </row>
    <row r="2567" spans="1:37" s="3" customFormat="1" ht="16.5" customHeight="1">
      <c r="A2567" s="38">
        <v>13</v>
      </c>
      <c r="B2567" s="39">
        <v>10800</v>
      </c>
      <c r="C2567" s="38">
        <v>10314462</v>
      </c>
      <c r="D2567" s="40" t="s">
        <v>2520</v>
      </c>
      <c r="E2567" s="38">
        <v>1</v>
      </c>
      <c r="F2567" s="38">
        <v>120</v>
      </c>
      <c r="G2567" s="38" t="s">
        <v>21</v>
      </c>
      <c r="H2567" s="42">
        <v>165550.93</v>
      </c>
      <c r="I2567" s="2"/>
      <c r="J2567" s="44">
        <v>43216</v>
      </c>
      <c r="K2567" s="42">
        <v>0</v>
      </c>
      <c r="L2567" s="42">
        <v>77326.02</v>
      </c>
      <c r="M2567" s="44">
        <v>45016</v>
      </c>
      <c r="N2567" s="42">
        <f>H2567-K2567-L2567</f>
        <v>88224.909999999989</v>
      </c>
      <c r="O2567" s="42">
        <v>0</v>
      </c>
      <c r="P2567" s="45">
        <v>0.13</v>
      </c>
      <c r="Q2567" s="42">
        <v>0</v>
      </c>
      <c r="R2567" s="42">
        <v>0</v>
      </c>
      <c r="S2567" s="42">
        <f>N2567-R2567</f>
        <v>88224.909999999989</v>
      </c>
      <c r="T2567" s="38">
        <v>2505</v>
      </c>
      <c r="U2567" s="14">
        <f>S2567/H2567</f>
        <v>0.53291703042682992</v>
      </c>
      <c r="V2567" s="19"/>
      <c r="W2567" s="19"/>
      <c r="X2567" s="37" t="s">
        <v>3465</v>
      </c>
    </row>
    <row r="2568" spans="1:37" s="3" customFormat="1" ht="16.5" customHeight="1">
      <c r="A2568" s="38">
        <v>46</v>
      </c>
      <c r="B2568" s="39">
        <v>10800</v>
      </c>
      <c r="C2568" s="38">
        <v>10315071</v>
      </c>
      <c r="D2568" s="40" t="s">
        <v>2609</v>
      </c>
      <c r="E2568" s="38">
        <v>1</v>
      </c>
      <c r="F2568" s="38">
        <v>120</v>
      </c>
      <c r="G2568" s="38" t="s">
        <v>21</v>
      </c>
      <c r="H2568" s="42">
        <v>159285.72</v>
      </c>
      <c r="I2568" s="2"/>
      <c r="J2568" s="44">
        <v>43216</v>
      </c>
      <c r="K2568" s="42">
        <v>0</v>
      </c>
      <c r="L2568" s="42">
        <v>74399.64</v>
      </c>
      <c r="M2568" s="44">
        <v>45016</v>
      </c>
      <c r="N2568" s="42">
        <f>H2568-K2568-L2568</f>
        <v>84886.080000000002</v>
      </c>
      <c r="O2568" s="42">
        <v>0</v>
      </c>
      <c r="P2568" s="45">
        <v>0.13</v>
      </c>
      <c r="Q2568" s="42">
        <v>0</v>
      </c>
      <c r="R2568" s="42">
        <v>0</v>
      </c>
      <c r="S2568" s="42">
        <f>N2568-R2568</f>
        <v>84886.080000000002</v>
      </c>
      <c r="T2568" s="38">
        <v>2505</v>
      </c>
      <c r="U2568" s="14">
        <f>S2568/H2568</f>
        <v>0.53291707505230224</v>
      </c>
      <c r="V2568" s="19"/>
      <c r="W2568" s="19"/>
      <c r="X2568" s="37" t="s">
        <v>3465</v>
      </c>
    </row>
    <row r="2569" spans="1:37" s="3" customFormat="1" ht="16.5" customHeight="1">
      <c r="A2569" s="38">
        <v>76</v>
      </c>
      <c r="B2569" s="39">
        <v>10800</v>
      </c>
      <c r="C2569" s="38">
        <v>10315222</v>
      </c>
      <c r="D2569" s="40" t="s">
        <v>2638</v>
      </c>
      <c r="E2569" s="38">
        <v>1</v>
      </c>
      <c r="F2569" s="38">
        <v>120</v>
      </c>
      <c r="G2569" s="38" t="s">
        <v>21</v>
      </c>
      <c r="H2569" s="42">
        <v>167052.82999999999</v>
      </c>
      <c r="I2569" s="2"/>
      <c r="J2569" s="44">
        <v>43216</v>
      </c>
      <c r="K2569" s="42">
        <v>0</v>
      </c>
      <c r="L2569" s="42">
        <v>78027.520000000004</v>
      </c>
      <c r="M2569" s="44">
        <v>45016</v>
      </c>
      <c r="N2569" s="42">
        <f>H2569-K2569-L2569</f>
        <v>89025.309999999983</v>
      </c>
      <c r="O2569" s="42">
        <v>0</v>
      </c>
      <c r="P2569" s="45">
        <v>0.13</v>
      </c>
      <c r="Q2569" s="42">
        <v>0</v>
      </c>
      <c r="R2569" s="42">
        <v>0</v>
      </c>
      <c r="S2569" s="42">
        <f>N2569-R2569</f>
        <v>89025.309999999983</v>
      </c>
      <c r="T2569" s="38">
        <v>2505</v>
      </c>
      <c r="U2569" s="14">
        <f>S2569/H2569</f>
        <v>0.53291710173362516</v>
      </c>
      <c r="V2569" s="19"/>
      <c r="W2569" s="19"/>
      <c r="X2569" s="37" t="s">
        <v>3465</v>
      </c>
    </row>
    <row r="2570" spans="1:37" s="3" customFormat="1" ht="16.5" customHeight="1">
      <c r="A2570" s="38">
        <v>453</v>
      </c>
      <c r="B2570" s="39">
        <v>10800</v>
      </c>
      <c r="C2570" s="38">
        <v>10315402</v>
      </c>
      <c r="D2570" s="40" t="s">
        <v>2742</v>
      </c>
      <c r="E2570" s="38">
        <v>7</v>
      </c>
      <c r="F2570" s="38">
        <v>120</v>
      </c>
      <c r="G2570" s="38" t="s">
        <v>21</v>
      </c>
      <c r="H2570" s="42">
        <v>142094.04999999999</v>
      </c>
      <c r="I2570" s="2"/>
      <c r="J2570" s="44">
        <v>43216</v>
      </c>
      <c r="K2570" s="42">
        <v>0</v>
      </c>
      <c r="L2570" s="42">
        <v>66369.7</v>
      </c>
      <c r="M2570" s="44">
        <v>45016</v>
      </c>
      <c r="N2570" s="42">
        <f>H2570-K2570-L2570</f>
        <v>75724.349999999991</v>
      </c>
      <c r="O2570" s="42">
        <v>0</v>
      </c>
      <c r="P2570" s="45">
        <v>0.13</v>
      </c>
      <c r="Q2570" s="42">
        <v>0</v>
      </c>
      <c r="R2570" s="42">
        <v>0</v>
      </c>
      <c r="S2570" s="42">
        <f>N2570-R2570</f>
        <v>75724.349999999991</v>
      </c>
      <c r="T2570" s="38">
        <v>2505</v>
      </c>
      <c r="U2570" s="14">
        <f>S2570/H2570</f>
        <v>0.53291710666280534</v>
      </c>
      <c r="V2570" s="19"/>
      <c r="W2570" s="19"/>
      <c r="X2570" s="37" t="s">
        <v>3465</v>
      </c>
    </row>
    <row r="2571" spans="1:37" s="3" customFormat="1" ht="16.5" customHeight="1">
      <c r="A2571" s="38">
        <v>200</v>
      </c>
      <c r="B2571" s="39">
        <v>10741</v>
      </c>
      <c r="C2571" s="38">
        <v>10282051</v>
      </c>
      <c r="D2571" s="40" t="s">
        <v>379</v>
      </c>
      <c r="E2571" s="38">
        <v>10</v>
      </c>
      <c r="F2571" s="38">
        <v>120</v>
      </c>
      <c r="G2571" s="38" t="s">
        <v>21</v>
      </c>
      <c r="H2571" s="42">
        <v>13880</v>
      </c>
      <c r="I2571" s="49"/>
      <c r="J2571" s="44">
        <v>43311</v>
      </c>
      <c r="K2571" s="42">
        <v>0</v>
      </c>
      <c r="L2571" s="42">
        <v>6483.11</v>
      </c>
      <c r="M2571" s="44">
        <v>45107</v>
      </c>
      <c r="N2571" s="42">
        <f>H2571-K2571-L2571</f>
        <v>7396.89</v>
      </c>
      <c r="O2571" s="42">
        <v>0</v>
      </c>
      <c r="P2571" s="45">
        <v>0.13</v>
      </c>
      <c r="Q2571" s="42">
        <v>0</v>
      </c>
      <c r="R2571" s="42">
        <v>0</v>
      </c>
      <c r="S2571" s="42">
        <f>N2571-R2571</f>
        <v>7396.89</v>
      </c>
      <c r="T2571" s="38">
        <v>2506</v>
      </c>
      <c r="U2571" s="14">
        <f>S2571/H2571</f>
        <v>0.53291714697406345</v>
      </c>
      <c r="V2571" s="19"/>
      <c r="W2571" s="19"/>
      <c r="X2571" s="37" t="s">
        <v>3462</v>
      </c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</row>
    <row r="2572" spans="1:37" s="3" customFormat="1" ht="16.5" customHeight="1">
      <c r="A2572" s="38">
        <v>79</v>
      </c>
      <c r="B2572" s="39">
        <v>10800</v>
      </c>
      <c r="C2572" s="38">
        <v>10315229</v>
      </c>
      <c r="D2572" s="40" t="s">
        <v>2641</v>
      </c>
      <c r="E2572" s="38">
        <v>1</v>
      </c>
      <c r="F2572" s="38">
        <v>120</v>
      </c>
      <c r="G2572" s="38" t="s">
        <v>21</v>
      </c>
      <c r="H2572" s="42">
        <v>162336.21</v>
      </c>
      <c r="I2572" s="2"/>
      <c r="J2572" s="44">
        <v>43216</v>
      </c>
      <c r="K2572" s="42">
        <v>0</v>
      </c>
      <c r="L2572" s="42">
        <v>75824.460000000006</v>
      </c>
      <c r="M2572" s="44">
        <v>45016</v>
      </c>
      <c r="N2572" s="42">
        <f>H2572-K2572-L2572</f>
        <v>86511.749999999985</v>
      </c>
      <c r="O2572" s="42">
        <v>0</v>
      </c>
      <c r="P2572" s="45">
        <v>0.13</v>
      </c>
      <c r="Q2572" s="42">
        <v>0</v>
      </c>
      <c r="R2572" s="42">
        <v>0</v>
      </c>
      <c r="S2572" s="42">
        <f>N2572-R2572</f>
        <v>86511.749999999985</v>
      </c>
      <c r="T2572" s="38">
        <v>2505</v>
      </c>
      <c r="U2572" s="14">
        <f>S2572/H2572</f>
        <v>0.53291714768997001</v>
      </c>
      <c r="V2572" s="19"/>
      <c r="W2572" s="19"/>
      <c r="X2572" s="37" t="s">
        <v>3465</v>
      </c>
    </row>
    <row r="2573" spans="1:37" s="3" customFormat="1" ht="16.5" customHeight="1">
      <c r="A2573" s="38">
        <v>49</v>
      </c>
      <c r="B2573" s="39">
        <v>10800</v>
      </c>
      <c r="C2573" s="38">
        <v>10315097</v>
      </c>
      <c r="D2573" s="40" t="s">
        <v>2612</v>
      </c>
      <c r="E2573" s="38">
        <v>1</v>
      </c>
      <c r="F2573" s="38">
        <v>120</v>
      </c>
      <c r="G2573" s="38" t="s">
        <v>21</v>
      </c>
      <c r="H2573" s="42">
        <v>171468.93</v>
      </c>
      <c r="I2573" s="2"/>
      <c r="J2573" s="44">
        <v>43216</v>
      </c>
      <c r="K2573" s="42">
        <v>0</v>
      </c>
      <c r="L2573" s="42">
        <v>80090.179999999993</v>
      </c>
      <c r="M2573" s="44">
        <v>45016</v>
      </c>
      <c r="N2573" s="42">
        <f>H2573-K2573-L2573</f>
        <v>91378.75</v>
      </c>
      <c r="O2573" s="42">
        <v>0</v>
      </c>
      <c r="P2573" s="45">
        <v>0.13</v>
      </c>
      <c r="Q2573" s="42">
        <v>0</v>
      </c>
      <c r="R2573" s="42">
        <v>0</v>
      </c>
      <c r="S2573" s="42">
        <f>N2573-R2573</f>
        <v>91378.75</v>
      </c>
      <c r="T2573" s="38">
        <v>2505</v>
      </c>
      <c r="U2573" s="14">
        <f>S2573/H2573</f>
        <v>0.53291724629062542</v>
      </c>
      <c r="V2573" s="19"/>
      <c r="W2573" s="19"/>
      <c r="X2573" s="37" t="s">
        <v>3465</v>
      </c>
    </row>
    <row r="2574" spans="1:37" s="3" customFormat="1" ht="16.5" customHeight="1">
      <c r="A2574" s="38">
        <v>48</v>
      </c>
      <c r="B2574" s="39">
        <v>10800</v>
      </c>
      <c r="C2574" s="38">
        <v>10315081</v>
      </c>
      <c r="D2574" s="40" t="s">
        <v>2611</v>
      </c>
      <c r="E2574" s="38">
        <v>1</v>
      </c>
      <c r="F2574" s="38">
        <v>120</v>
      </c>
      <c r="G2574" s="38" t="s">
        <v>21</v>
      </c>
      <c r="H2574" s="42">
        <v>148565.4</v>
      </c>
      <c r="I2574" s="2"/>
      <c r="J2574" s="44">
        <v>43216</v>
      </c>
      <c r="K2574" s="42">
        <v>0</v>
      </c>
      <c r="L2574" s="42">
        <v>69392.320000000007</v>
      </c>
      <c r="M2574" s="44">
        <v>45016</v>
      </c>
      <c r="N2574" s="42">
        <f>H2574-K2574-L2574</f>
        <v>79173.079999999987</v>
      </c>
      <c r="O2574" s="42">
        <v>0</v>
      </c>
      <c r="P2574" s="45">
        <v>0.13</v>
      </c>
      <c r="Q2574" s="42">
        <v>0</v>
      </c>
      <c r="R2574" s="42">
        <v>0</v>
      </c>
      <c r="S2574" s="42">
        <f>N2574-R2574</f>
        <v>79173.079999999987</v>
      </c>
      <c r="T2574" s="38">
        <v>2505</v>
      </c>
      <c r="U2574" s="14">
        <f>S2574/H2574</f>
        <v>0.53291735491574743</v>
      </c>
      <c r="V2574" s="19"/>
      <c r="W2574" s="19"/>
      <c r="X2574" s="37" t="s">
        <v>3465</v>
      </c>
    </row>
    <row r="2575" spans="1:37" s="3" customFormat="1" ht="16.5" customHeight="1">
      <c r="A2575" s="38">
        <v>645</v>
      </c>
      <c r="B2575" s="39">
        <v>40712</v>
      </c>
      <c r="C2575" s="38">
        <v>10319413</v>
      </c>
      <c r="D2575" s="40" t="s">
        <v>1796</v>
      </c>
      <c r="E2575" s="38">
        <v>1</v>
      </c>
      <c r="F2575" s="38">
        <v>120</v>
      </c>
      <c r="G2575" s="38" t="s">
        <v>75</v>
      </c>
      <c r="H2575" s="42">
        <v>188058.25</v>
      </c>
      <c r="I2575" s="55"/>
      <c r="J2575" s="44">
        <v>43343</v>
      </c>
      <c r="K2575" s="42">
        <v>0</v>
      </c>
      <c r="L2575" s="42">
        <v>87838.73</v>
      </c>
      <c r="M2575" s="44">
        <v>45138</v>
      </c>
      <c r="N2575" s="42">
        <f>H2575-K2575-L2575</f>
        <v>100219.52</v>
      </c>
      <c r="O2575" s="42">
        <v>0</v>
      </c>
      <c r="P2575" s="45">
        <v>0.13</v>
      </c>
      <c r="Q2575" s="42">
        <v>0</v>
      </c>
      <c r="R2575" s="42">
        <v>0</v>
      </c>
      <c r="S2575" s="42">
        <v>100219.52</v>
      </c>
      <c r="T2575" s="38">
        <v>1802</v>
      </c>
      <c r="U2575" s="14">
        <f>S2575/H2575</f>
        <v>0.53291743382701906</v>
      </c>
      <c r="V2575" s="19"/>
      <c r="W2575" s="19"/>
      <c r="X2575" s="37" t="s">
        <v>3467</v>
      </c>
    </row>
    <row r="2576" spans="1:37" s="3" customFormat="1" ht="16.5" customHeight="1">
      <c r="A2576" s="38">
        <v>77</v>
      </c>
      <c r="B2576" s="39">
        <v>10800</v>
      </c>
      <c r="C2576" s="38">
        <v>10315223</v>
      </c>
      <c r="D2576" s="40" t="s">
        <v>2639</v>
      </c>
      <c r="E2576" s="38">
        <v>1</v>
      </c>
      <c r="F2576" s="38">
        <v>120</v>
      </c>
      <c r="G2576" s="38" t="s">
        <v>21</v>
      </c>
      <c r="H2576" s="42">
        <v>156520.88</v>
      </c>
      <c r="I2576" s="2"/>
      <c r="J2576" s="44">
        <v>43216</v>
      </c>
      <c r="K2576" s="42">
        <v>0</v>
      </c>
      <c r="L2576" s="42">
        <v>73108.160000000003</v>
      </c>
      <c r="M2576" s="44">
        <v>45016</v>
      </c>
      <c r="N2576" s="42">
        <f>H2576-K2576-L2576</f>
        <v>83412.72</v>
      </c>
      <c r="O2576" s="42">
        <v>0</v>
      </c>
      <c r="P2576" s="45">
        <v>0.13</v>
      </c>
      <c r="Q2576" s="42">
        <v>0</v>
      </c>
      <c r="R2576" s="42">
        <v>0</v>
      </c>
      <c r="S2576" s="42">
        <f>N2576-R2576</f>
        <v>83412.72</v>
      </c>
      <c r="T2576" s="38">
        <v>2505</v>
      </c>
      <c r="U2576" s="14">
        <f>S2576/H2576</f>
        <v>0.53291752512508239</v>
      </c>
      <c r="V2576" s="19"/>
      <c r="W2576" s="19"/>
      <c r="X2576" s="37" t="s">
        <v>3465</v>
      </c>
    </row>
    <row r="2577" spans="1:24" s="3" customFormat="1" ht="16.5" customHeight="1">
      <c r="A2577" s="38">
        <v>78</v>
      </c>
      <c r="B2577" s="39">
        <v>10800</v>
      </c>
      <c r="C2577" s="38">
        <v>10315224</v>
      </c>
      <c r="D2577" s="40" t="s">
        <v>2640</v>
      </c>
      <c r="E2577" s="38">
        <v>1</v>
      </c>
      <c r="F2577" s="38">
        <v>120</v>
      </c>
      <c r="G2577" s="38" t="s">
        <v>21</v>
      </c>
      <c r="H2577" s="42">
        <v>156520.88</v>
      </c>
      <c r="I2577" s="2"/>
      <c r="J2577" s="44">
        <v>43216</v>
      </c>
      <c r="K2577" s="42">
        <v>0</v>
      </c>
      <c r="L2577" s="42">
        <v>73108.160000000003</v>
      </c>
      <c r="M2577" s="44">
        <v>45016</v>
      </c>
      <c r="N2577" s="42">
        <f>H2577-K2577-L2577</f>
        <v>83412.72</v>
      </c>
      <c r="O2577" s="42">
        <v>0</v>
      </c>
      <c r="P2577" s="45">
        <v>0.13</v>
      </c>
      <c r="Q2577" s="42">
        <v>0</v>
      </c>
      <c r="R2577" s="42">
        <v>0</v>
      </c>
      <c r="S2577" s="42">
        <f>N2577-R2577</f>
        <v>83412.72</v>
      </c>
      <c r="T2577" s="38">
        <v>2505</v>
      </c>
      <c r="U2577" s="14">
        <f>S2577/H2577</f>
        <v>0.53291752512508239</v>
      </c>
      <c r="V2577" s="19"/>
      <c r="W2577" s="19"/>
      <c r="X2577" s="37" t="s">
        <v>3465</v>
      </c>
    </row>
    <row r="2578" spans="1:24" s="3" customFormat="1" ht="16.5" customHeight="1">
      <c r="A2578" s="38">
        <v>80</v>
      </c>
      <c r="B2578" s="39">
        <v>10800</v>
      </c>
      <c r="C2578" s="38">
        <v>10315230</v>
      </c>
      <c r="D2578" s="40" t="s">
        <v>2642</v>
      </c>
      <c r="E2578" s="38">
        <v>1</v>
      </c>
      <c r="F2578" s="38">
        <v>120</v>
      </c>
      <c r="G2578" s="38" t="s">
        <v>21</v>
      </c>
      <c r="H2578" s="42">
        <v>159023.22</v>
      </c>
      <c r="I2578" s="2"/>
      <c r="J2578" s="44">
        <v>43216</v>
      </c>
      <c r="K2578" s="42">
        <v>0</v>
      </c>
      <c r="L2578" s="42">
        <v>74276.95</v>
      </c>
      <c r="M2578" s="44">
        <v>45016</v>
      </c>
      <c r="N2578" s="42">
        <f>H2578-K2578-L2578</f>
        <v>84746.27</v>
      </c>
      <c r="O2578" s="42">
        <v>0</v>
      </c>
      <c r="P2578" s="45">
        <v>0.13</v>
      </c>
      <c r="Q2578" s="42">
        <v>0</v>
      </c>
      <c r="R2578" s="42">
        <v>0</v>
      </c>
      <c r="S2578" s="42">
        <f>N2578-R2578</f>
        <v>84746.27</v>
      </c>
      <c r="T2578" s="38">
        <v>2505</v>
      </c>
      <c r="U2578" s="14">
        <f>S2578/H2578</f>
        <v>0.53291758272785572</v>
      </c>
      <c r="V2578" s="19"/>
      <c r="W2578" s="19"/>
      <c r="X2578" s="37" t="s">
        <v>3465</v>
      </c>
    </row>
    <row r="2579" spans="1:24" s="3" customFormat="1" ht="16.5" customHeight="1">
      <c r="A2579" s="38">
        <v>51</v>
      </c>
      <c r="B2579" s="39">
        <v>10800</v>
      </c>
      <c r="C2579" s="38">
        <v>10315100</v>
      </c>
      <c r="D2579" s="40" t="s">
        <v>2614</v>
      </c>
      <c r="E2579" s="38">
        <v>1</v>
      </c>
      <c r="F2579" s="38">
        <v>120</v>
      </c>
      <c r="G2579" s="38" t="s">
        <v>21</v>
      </c>
      <c r="H2579" s="42">
        <v>166896.56</v>
      </c>
      <c r="I2579" s="2"/>
      <c r="J2579" s="44">
        <v>43216</v>
      </c>
      <c r="K2579" s="42">
        <v>0</v>
      </c>
      <c r="L2579" s="42">
        <v>77954.44</v>
      </c>
      <c r="M2579" s="44">
        <v>45016</v>
      </c>
      <c r="N2579" s="42">
        <f>H2579-K2579-L2579</f>
        <v>88942.12</v>
      </c>
      <c r="O2579" s="42">
        <v>0</v>
      </c>
      <c r="P2579" s="45">
        <v>0.13</v>
      </c>
      <c r="Q2579" s="42">
        <v>0</v>
      </c>
      <c r="R2579" s="42">
        <v>0</v>
      </c>
      <c r="S2579" s="42">
        <f>N2579-R2579</f>
        <v>88942.12</v>
      </c>
      <c r="T2579" s="38">
        <v>2505</v>
      </c>
      <c r="U2579" s="14">
        <f>S2579/H2579</f>
        <v>0.53291763473135689</v>
      </c>
      <c r="V2579" s="19"/>
      <c r="W2579" s="19"/>
      <c r="X2579" s="37" t="s">
        <v>3465</v>
      </c>
    </row>
    <row r="2580" spans="1:24" s="3" customFormat="1" ht="16.5" customHeight="1">
      <c r="A2580" s="38">
        <v>128</v>
      </c>
      <c r="B2580" s="39">
        <v>10800</v>
      </c>
      <c r="C2580" s="38">
        <v>10315920</v>
      </c>
      <c r="D2580" s="40" t="s">
        <v>2690</v>
      </c>
      <c r="E2580" s="38">
        <v>1</v>
      </c>
      <c r="F2580" s="38">
        <v>120</v>
      </c>
      <c r="G2580" s="38" t="s">
        <v>21</v>
      </c>
      <c r="H2580" s="42">
        <v>158356.39000000001</v>
      </c>
      <c r="I2580" s="2"/>
      <c r="J2580" s="44">
        <v>43216</v>
      </c>
      <c r="K2580" s="42">
        <v>0</v>
      </c>
      <c r="L2580" s="42">
        <v>73965.45</v>
      </c>
      <c r="M2580" s="44">
        <v>45016</v>
      </c>
      <c r="N2580" s="42">
        <f>H2580-K2580-L2580</f>
        <v>84390.940000000017</v>
      </c>
      <c r="O2580" s="42">
        <v>0</v>
      </c>
      <c r="P2580" s="45">
        <v>0.13</v>
      </c>
      <c r="Q2580" s="42">
        <v>0</v>
      </c>
      <c r="R2580" s="42">
        <v>0</v>
      </c>
      <c r="S2580" s="42">
        <f>N2580-R2580</f>
        <v>84390.940000000017</v>
      </c>
      <c r="T2580" s="38">
        <v>2505</v>
      </c>
      <c r="U2580" s="14">
        <f>S2580/H2580</f>
        <v>0.53291780647437093</v>
      </c>
      <c r="V2580" s="19"/>
      <c r="W2580" s="19"/>
      <c r="X2580" s="37" t="s">
        <v>3465</v>
      </c>
    </row>
    <row r="2581" spans="1:24" s="3" customFormat="1" ht="16.5" customHeight="1">
      <c r="A2581" s="38">
        <v>719</v>
      </c>
      <c r="B2581" s="39">
        <v>10800</v>
      </c>
      <c r="C2581" s="38">
        <v>10315939</v>
      </c>
      <c r="D2581" s="40" t="s">
        <v>2744</v>
      </c>
      <c r="E2581" s="38">
        <v>6</v>
      </c>
      <c r="F2581" s="38">
        <v>120</v>
      </c>
      <c r="G2581" s="38" t="s">
        <v>21</v>
      </c>
      <c r="H2581" s="42">
        <v>23285.16</v>
      </c>
      <c r="I2581" s="2"/>
      <c r="J2581" s="44">
        <v>43216</v>
      </c>
      <c r="K2581" s="42">
        <v>0</v>
      </c>
      <c r="L2581" s="42">
        <v>10876.08</v>
      </c>
      <c r="M2581" s="44">
        <v>45016</v>
      </c>
      <c r="N2581" s="42">
        <f>H2581-K2581-L2581</f>
        <v>12409.08</v>
      </c>
      <c r="O2581" s="42">
        <v>0</v>
      </c>
      <c r="P2581" s="45">
        <v>0.13</v>
      </c>
      <c r="Q2581" s="42">
        <v>0</v>
      </c>
      <c r="R2581" s="42">
        <v>0</v>
      </c>
      <c r="S2581" s="42">
        <f>N2581-R2581</f>
        <v>12409.08</v>
      </c>
      <c r="T2581" s="38">
        <v>2505</v>
      </c>
      <c r="U2581" s="14">
        <f>S2581/H2581</f>
        <v>0.53291796148276416</v>
      </c>
      <c r="V2581" s="19"/>
      <c r="W2581" s="19"/>
      <c r="X2581" s="37" t="s">
        <v>3465</v>
      </c>
    </row>
    <row r="2582" spans="1:24" s="3" customFormat="1" ht="16.5" customHeight="1">
      <c r="A2582" s="38">
        <v>736</v>
      </c>
      <c r="B2582" s="39">
        <v>10800</v>
      </c>
      <c r="C2582" s="38">
        <v>10315990</v>
      </c>
      <c r="D2582" s="40" t="s">
        <v>2744</v>
      </c>
      <c r="E2582" s="38">
        <v>6</v>
      </c>
      <c r="F2582" s="38">
        <v>120</v>
      </c>
      <c r="G2582" s="38" t="s">
        <v>21</v>
      </c>
      <c r="H2582" s="42">
        <v>23285.16</v>
      </c>
      <c r="I2582" s="2"/>
      <c r="J2582" s="44">
        <v>43216</v>
      </c>
      <c r="K2582" s="42">
        <v>0</v>
      </c>
      <c r="L2582" s="42">
        <v>10876.08</v>
      </c>
      <c r="M2582" s="44">
        <v>45016</v>
      </c>
      <c r="N2582" s="42">
        <f>H2582-K2582-L2582</f>
        <v>12409.08</v>
      </c>
      <c r="O2582" s="42">
        <v>0</v>
      </c>
      <c r="P2582" s="45">
        <v>0.13</v>
      </c>
      <c r="Q2582" s="42">
        <v>0</v>
      </c>
      <c r="R2582" s="42">
        <v>0</v>
      </c>
      <c r="S2582" s="42">
        <f>N2582-R2582</f>
        <v>12409.08</v>
      </c>
      <c r="T2582" s="38">
        <v>2505</v>
      </c>
      <c r="U2582" s="14">
        <f>S2582/H2582</f>
        <v>0.53291796148276416</v>
      </c>
      <c r="V2582" s="19"/>
      <c r="W2582" s="19"/>
      <c r="X2582" s="37" t="s">
        <v>3465</v>
      </c>
    </row>
    <row r="2583" spans="1:24" s="3" customFormat="1" ht="16.5" customHeight="1">
      <c r="A2583" s="38">
        <v>47</v>
      </c>
      <c r="B2583" s="39">
        <v>10800</v>
      </c>
      <c r="C2583" s="38">
        <v>10315080</v>
      </c>
      <c r="D2583" s="40" t="s">
        <v>2610</v>
      </c>
      <c r="E2583" s="38">
        <v>1</v>
      </c>
      <c r="F2583" s="38">
        <v>120</v>
      </c>
      <c r="G2583" s="38" t="s">
        <v>21</v>
      </c>
      <c r="H2583" s="42">
        <v>148844.84</v>
      </c>
      <c r="I2583" s="2"/>
      <c r="J2583" s="44">
        <v>43216</v>
      </c>
      <c r="K2583" s="42">
        <v>0</v>
      </c>
      <c r="L2583" s="42">
        <v>69522.75</v>
      </c>
      <c r="M2583" s="44">
        <v>45016</v>
      </c>
      <c r="N2583" s="42">
        <f>H2583-K2583-L2583</f>
        <v>79322.09</v>
      </c>
      <c r="O2583" s="42">
        <v>0</v>
      </c>
      <c r="P2583" s="45">
        <v>0.13</v>
      </c>
      <c r="Q2583" s="42">
        <v>0</v>
      </c>
      <c r="R2583" s="42">
        <v>0</v>
      </c>
      <c r="S2583" s="42">
        <f>N2583-R2583</f>
        <v>79322.09</v>
      </c>
      <c r="T2583" s="38">
        <v>2505</v>
      </c>
      <c r="U2583" s="14">
        <f>S2583/H2583</f>
        <v>0.53291797014931785</v>
      </c>
      <c r="V2583" s="19"/>
      <c r="W2583" s="19"/>
      <c r="X2583" s="37" t="s">
        <v>3465</v>
      </c>
    </row>
    <row r="2584" spans="1:24" s="3" customFormat="1" ht="16.5" customHeight="1">
      <c r="A2584" s="38">
        <v>204</v>
      </c>
      <c r="B2584" s="39">
        <v>10800</v>
      </c>
      <c r="C2584" s="38">
        <v>10314452</v>
      </c>
      <c r="D2584" s="40" t="s">
        <v>2744</v>
      </c>
      <c r="E2584" s="38">
        <v>3</v>
      </c>
      <c r="F2584" s="38">
        <v>120</v>
      </c>
      <c r="G2584" s="38" t="s">
        <v>21</v>
      </c>
      <c r="H2584" s="42">
        <v>11642.58</v>
      </c>
      <c r="I2584" s="2"/>
      <c r="J2584" s="44">
        <v>43216</v>
      </c>
      <c r="K2584" s="42">
        <v>0</v>
      </c>
      <c r="L2584" s="42">
        <v>5438.03</v>
      </c>
      <c r="M2584" s="44">
        <v>45016</v>
      </c>
      <c r="N2584" s="42">
        <f>H2584-K2584-L2584</f>
        <v>6204.55</v>
      </c>
      <c r="O2584" s="42">
        <v>0</v>
      </c>
      <c r="P2584" s="45">
        <v>0.13</v>
      </c>
      <c r="Q2584" s="42">
        <v>0</v>
      </c>
      <c r="R2584" s="42">
        <v>0</v>
      </c>
      <c r="S2584" s="42">
        <f>N2584-R2584</f>
        <v>6204.55</v>
      </c>
      <c r="T2584" s="38">
        <v>2505</v>
      </c>
      <c r="U2584" s="14">
        <f>S2584/H2584</f>
        <v>0.53291882039891503</v>
      </c>
      <c r="V2584" s="19"/>
      <c r="W2584" s="19"/>
      <c r="X2584" s="37" t="s">
        <v>3465</v>
      </c>
    </row>
    <row r="2585" spans="1:24" s="3" customFormat="1" ht="16.5" customHeight="1">
      <c r="A2585" s="38">
        <v>231</v>
      </c>
      <c r="B2585" s="39">
        <v>10800</v>
      </c>
      <c r="C2585" s="38">
        <v>10314492</v>
      </c>
      <c r="D2585" s="40" t="s">
        <v>2744</v>
      </c>
      <c r="E2585" s="38">
        <v>3</v>
      </c>
      <c r="F2585" s="38">
        <v>120</v>
      </c>
      <c r="G2585" s="38" t="s">
        <v>21</v>
      </c>
      <c r="H2585" s="42">
        <v>11642.58</v>
      </c>
      <c r="I2585" s="2"/>
      <c r="J2585" s="44">
        <v>43216</v>
      </c>
      <c r="K2585" s="42">
        <v>0</v>
      </c>
      <c r="L2585" s="42">
        <v>5438.03</v>
      </c>
      <c r="M2585" s="44">
        <v>45016</v>
      </c>
      <c r="N2585" s="42">
        <f>H2585-K2585-L2585</f>
        <v>6204.55</v>
      </c>
      <c r="O2585" s="42">
        <v>0</v>
      </c>
      <c r="P2585" s="45">
        <v>0.13</v>
      </c>
      <c r="Q2585" s="42">
        <v>0</v>
      </c>
      <c r="R2585" s="42">
        <v>0</v>
      </c>
      <c r="S2585" s="42">
        <f>N2585-R2585</f>
        <v>6204.55</v>
      </c>
      <c r="T2585" s="38">
        <v>2505</v>
      </c>
      <c r="U2585" s="14">
        <f>S2585/H2585</f>
        <v>0.53291882039891503</v>
      </c>
      <c r="V2585" s="19"/>
      <c r="W2585" s="19"/>
      <c r="X2585" s="37" t="s">
        <v>3465</v>
      </c>
    </row>
    <row r="2586" spans="1:24" s="3" customFormat="1" ht="16.5" customHeight="1">
      <c r="A2586" s="38">
        <v>235</v>
      </c>
      <c r="B2586" s="39">
        <v>10800</v>
      </c>
      <c r="C2586" s="38">
        <v>10314499</v>
      </c>
      <c r="D2586" s="40" t="s">
        <v>2744</v>
      </c>
      <c r="E2586" s="38">
        <v>3</v>
      </c>
      <c r="F2586" s="38">
        <v>120</v>
      </c>
      <c r="G2586" s="38" t="s">
        <v>21</v>
      </c>
      <c r="H2586" s="42">
        <v>11642.58</v>
      </c>
      <c r="I2586" s="2"/>
      <c r="J2586" s="44">
        <v>43216</v>
      </c>
      <c r="K2586" s="42">
        <v>0</v>
      </c>
      <c r="L2586" s="42">
        <v>5438.03</v>
      </c>
      <c r="M2586" s="44">
        <v>45016</v>
      </c>
      <c r="N2586" s="42">
        <f>H2586-K2586-L2586</f>
        <v>6204.55</v>
      </c>
      <c r="O2586" s="42">
        <v>0</v>
      </c>
      <c r="P2586" s="45">
        <v>0.13</v>
      </c>
      <c r="Q2586" s="42">
        <v>0</v>
      </c>
      <c r="R2586" s="42">
        <v>0</v>
      </c>
      <c r="S2586" s="42">
        <f>N2586-R2586</f>
        <v>6204.55</v>
      </c>
      <c r="T2586" s="38">
        <v>2505</v>
      </c>
      <c r="U2586" s="14">
        <f>S2586/H2586</f>
        <v>0.53291882039891503</v>
      </c>
      <c r="V2586" s="19"/>
      <c r="W2586" s="19"/>
      <c r="X2586" s="37" t="s">
        <v>3465</v>
      </c>
    </row>
    <row r="2587" spans="1:24" s="3" customFormat="1" ht="16.5" customHeight="1">
      <c r="A2587" s="38">
        <v>238</v>
      </c>
      <c r="B2587" s="39">
        <v>10800</v>
      </c>
      <c r="C2587" s="38">
        <v>10314503</v>
      </c>
      <c r="D2587" s="40" t="s">
        <v>2744</v>
      </c>
      <c r="E2587" s="38">
        <v>3</v>
      </c>
      <c r="F2587" s="38">
        <v>120</v>
      </c>
      <c r="G2587" s="38" t="s">
        <v>21</v>
      </c>
      <c r="H2587" s="42">
        <v>11642.58</v>
      </c>
      <c r="I2587" s="2"/>
      <c r="J2587" s="44">
        <v>43216</v>
      </c>
      <c r="K2587" s="42">
        <v>0</v>
      </c>
      <c r="L2587" s="42">
        <v>5438.03</v>
      </c>
      <c r="M2587" s="44">
        <v>45016</v>
      </c>
      <c r="N2587" s="42">
        <f>H2587-K2587-L2587</f>
        <v>6204.55</v>
      </c>
      <c r="O2587" s="42">
        <v>0</v>
      </c>
      <c r="P2587" s="45">
        <v>0.13</v>
      </c>
      <c r="Q2587" s="42">
        <v>0</v>
      </c>
      <c r="R2587" s="42">
        <v>0</v>
      </c>
      <c r="S2587" s="42">
        <f>N2587-R2587</f>
        <v>6204.55</v>
      </c>
      <c r="T2587" s="38">
        <v>2505</v>
      </c>
      <c r="U2587" s="14">
        <f>S2587/H2587</f>
        <v>0.53291882039891503</v>
      </c>
      <c r="V2587" s="19"/>
      <c r="W2587" s="19"/>
      <c r="X2587" s="37" t="s">
        <v>3465</v>
      </c>
    </row>
    <row r="2588" spans="1:24" s="3" customFormat="1" ht="16.5" customHeight="1">
      <c r="A2588" s="38">
        <v>245</v>
      </c>
      <c r="B2588" s="39">
        <v>10800</v>
      </c>
      <c r="C2588" s="38">
        <v>10314513</v>
      </c>
      <c r="D2588" s="40" t="s">
        <v>2744</v>
      </c>
      <c r="E2588" s="38">
        <v>3</v>
      </c>
      <c r="F2588" s="38">
        <v>120</v>
      </c>
      <c r="G2588" s="38" t="s">
        <v>21</v>
      </c>
      <c r="H2588" s="42">
        <v>11642.58</v>
      </c>
      <c r="I2588" s="2"/>
      <c r="J2588" s="44">
        <v>43216</v>
      </c>
      <c r="K2588" s="42">
        <v>0</v>
      </c>
      <c r="L2588" s="42">
        <v>5438.03</v>
      </c>
      <c r="M2588" s="44">
        <v>45016</v>
      </c>
      <c r="N2588" s="42">
        <f>H2588-K2588-L2588</f>
        <v>6204.55</v>
      </c>
      <c r="O2588" s="42">
        <v>0</v>
      </c>
      <c r="P2588" s="45">
        <v>0.13</v>
      </c>
      <c r="Q2588" s="42">
        <v>0</v>
      </c>
      <c r="R2588" s="42">
        <v>0</v>
      </c>
      <c r="S2588" s="42">
        <f>N2588-R2588</f>
        <v>6204.55</v>
      </c>
      <c r="T2588" s="38">
        <v>2505</v>
      </c>
      <c r="U2588" s="14">
        <f>S2588/H2588</f>
        <v>0.53291882039891503</v>
      </c>
      <c r="V2588" s="19"/>
      <c r="W2588" s="19"/>
      <c r="X2588" s="37" t="s">
        <v>3465</v>
      </c>
    </row>
    <row r="2589" spans="1:24" s="3" customFormat="1" ht="16.5" customHeight="1">
      <c r="A2589" s="38">
        <v>270</v>
      </c>
      <c r="B2589" s="39">
        <v>10800</v>
      </c>
      <c r="C2589" s="38">
        <v>10314559</v>
      </c>
      <c r="D2589" s="40" t="s">
        <v>2744</v>
      </c>
      <c r="E2589" s="38">
        <v>3</v>
      </c>
      <c r="F2589" s="38">
        <v>120</v>
      </c>
      <c r="G2589" s="38" t="s">
        <v>21</v>
      </c>
      <c r="H2589" s="42">
        <v>11642.58</v>
      </c>
      <c r="I2589" s="2"/>
      <c r="J2589" s="44">
        <v>43216</v>
      </c>
      <c r="K2589" s="42">
        <v>0</v>
      </c>
      <c r="L2589" s="42">
        <v>5438.03</v>
      </c>
      <c r="M2589" s="44">
        <v>45016</v>
      </c>
      <c r="N2589" s="42">
        <f>H2589-K2589-L2589</f>
        <v>6204.55</v>
      </c>
      <c r="O2589" s="42">
        <v>0</v>
      </c>
      <c r="P2589" s="45">
        <v>0.13</v>
      </c>
      <c r="Q2589" s="42">
        <v>0</v>
      </c>
      <c r="R2589" s="42">
        <v>0</v>
      </c>
      <c r="S2589" s="42">
        <f>N2589-R2589</f>
        <v>6204.55</v>
      </c>
      <c r="T2589" s="38">
        <v>2505</v>
      </c>
      <c r="U2589" s="14">
        <f>S2589/H2589</f>
        <v>0.53291882039891503</v>
      </c>
      <c r="V2589" s="19"/>
      <c r="W2589" s="19"/>
      <c r="X2589" s="37" t="s">
        <v>3465</v>
      </c>
    </row>
    <row r="2590" spans="1:24" s="3" customFormat="1" ht="16.5" customHeight="1">
      <c r="A2590" s="38">
        <v>346</v>
      </c>
      <c r="B2590" s="39">
        <v>10800</v>
      </c>
      <c r="C2590" s="38">
        <v>10315061</v>
      </c>
      <c r="D2590" s="40" t="s">
        <v>2744</v>
      </c>
      <c r="E2590" s="38">
        <v>3</v>
      </c>
      <c r="F2590" s="38">
        <v>120</v>
      </c>
      <c r="G2590" s="38" t="s">
        <v>21</v>
      </c>
      <c r="H2590" s="42">
        <v>11642.58</v>
      </c>
      <c r="I2590" s="2"/>
      <c r="J2590" s="44">
        <v>43216</v>
      </c>
      <c r="K2590" s="42">
        <v>0</v>
      </c>
      <c r="L2590" s="42">
        <v>5438.03</v>
      </c>
      <c r="M2590" s="44">
        <v>45016</v>
      </c>
      <c r="N2590" s="42">
        <f>H2590-K2590-L2590</f>
        <v>6204.55</v>
      </c>
      <c r="O2590" s="42">
        <v>0</v>
      </c>
      <c r="P2590" s="45">
        <v>0.13</v>
      </c>
      <c r="Q2590" s="42">
        <v>0</v>
      </c>
      <c r="R2590" s="42">
        <v>0</v>
      </c>
      <c r="S2590" s="42">
        <f>N2590-R2590</f>
        <v>6204.55</v>
      </c>
      <c r="T2590" s="38">
        <v>2505</v>
      </c>
      <c r="U2590" s="14">
        <f>S2590/H2590</f>
        <v>0.53291882039891503</v>
      </c>
      <c r="V2590" s="19"/>
      <c r="W2590" s="19"/>
      <c r="X2590" s="37" t="s">
        <v>3465</v>
      </c>
    </row>
    <row r="2591" spans="1:24" s="3" customFormat="1" ht="16.5" customHeight="1">
      <c r="A2591" s="38">
        <v>358</v>
      </c>
      <c r="B2591" s="39">
        <v>10800</v>
      </c>
      <c r="C2591" s="38">
        <v>10315084</v>
      </c>
      <c r="D2591" s="40" t="s">
        <v>2744</v>
      </c>
      <c r="E2591" s="38">
        <v>3</v>
      </c>
      <c r="F2591" s="38">
        <v>120</v>
      </c>
      <c r="G2591" s="38" t="s">
        <v>21</v>
      </c>
      <c r="H2591" s="42">
        <v>11642.58</v>
      </c>
      <c r="I2591" s="2"/>
      <c r="J2591" s="44">
        <v>43216</v>
      </c>
      <c r="K2591" s="42">
        <v>0</v>
      </c>
      <c r="L2591" s="42">
        <v>5438.03</v>
      </c>
      <c r="M2591" s="44">
        <v>45016</v>
      </c>
      <c r="N2591" s="42">
        <f>H2591-K2591-L2591</f>
        <v>6204.55</v>
      </c>
      <c r="O2591" s="42">
        <v>0</v>
      </c>
      <c r="P2591" s="45">
        <v>0.13</v>
      </c>
      <c r="Q2591" s="42">
        <v>0</v>
      </c>
      <c r="R2591" s="42">
        <v>0</v>
      </c>
      <c r="S2591" s="42">
        <f>N2591-R2591</f>
        <v>6204.55</v>
      </c>
      <c r="T2591" s="38">
        <v>2505</v>
      </c>
      <c r="U2591" s="14">
        <f>S2591/H2591</f>
        <v>0.53291882039891503</v>
      </c>
      <c r="V2591" s="19"/>
      <c r="W2591" s="19"/>
      <c r="X2591" s="37" t="s">
        <v>3465</v>
      </c>
    </row>
    <row r="2592" spans="1:24" s="3" customFormat="1" ht="16.5" customHeight="1">
      <c r="A2592" s="38">
        <v>362</v>
      </c>
      <c r="B2592" s="39">
        <v>10800</v>
      </c>
      <c r="C2592" s="38">
        <v>10315091</v>
      </c>
      <c r="D2592" s="40" t="s">
        <v>2744</v>
      </c>
      <c r="E2592" s="38">
        <v>3</v>
      </c>
      <c r="F2592" s="38">
        <v>120</v>
      </c>
      <c r="G2592" s="38" t="s">
        <v>21</v>
      </c>
      <c r="H2592" s="42">
        <v>11642.58</v>
      </c>
      <c r="I2592" s="2"/>
      <c r="J2592" s="44">
        <v>43216</v>
      </c>
      <c r="K2592" s="42">
        <v>0</v>
      </c>
      <c r="L2592" s="42">
        <v>5438.03</v>
      </c>
      <c r="M2592" s="44">
        <v>45016</v>
      </c>
      <c r="N2592" s="42">
        <f>H2592-K2592-L2592</f>
        <v>6204.55</v>
      </c>
      <c r="O2592" s="42">
        <v>0</v>
      </c>
      <c r="P2592" s="45">
        <v>0.13</v>
      </c>
      <c r="Q2592" s="42">
        <v>0</v>
      </c>
      <c r="R2592" s="42">
        <v>0</v>
      </c>
      <c r="S2592" s="42">
        <f>N2592-R2592</f>
        <v>6204.55</v>
      </c>
      <c r="T2592" s="38">
        <v>2505</v>
      </c>
      <c r="U2592" s="14">
        <f>S2592/H2592</f>
        <v>0.53291882039891503</v>
      </c>
      <c r="V2592" s="19"/>
      <c r="W2592" s="19"/>
      <c r="X2592" s="37" t="s">
        <v>3465</v>
      </c>
    </row>
    <row r="2593" spans="1:24" s="3" customFormat="1" ht="16.5" customHeight="1">
      <c r="A2593" s="38">
        <v>386</v>
      </c>
      <c r="B2593" s="39">
        <v>10800</v>
      </c>
      <c r="C2593" s="38">
        <v>10315234</v>
      </c>
      <c r="D2593" s="40" t="s">
        <v>2744</v>
      </c>
      <c r="E2593" s="38">
        <v>3</v>
      </c>
      <c r="F2593" s="38">
        <v>120</v>
      </c>
      <c r="G2593" s="38" t="s">
        <v>21</v>
      </c>
      <c r="H2593" s="42">
        <v>11642.58</v>
      </c>
      <c r="I2593" s="2"/>
      <c r="J2593" s="44">
        <v>43216</v>
      </c>
      <c r="K2593" s="42">
        <v>0</v>
      </c>
      <c r="L2593" s="42">
        <v>5438.03</v>
      </c>
      <c r="M2593" s="44">
        <v>45016</v>
      </c>
      <c r="N2593" s="42">
        <f>H2593-K2593-L2593</f>
        <v>6204.55</v>
      </c>
      <c r="O2593" s="42">
        <v>0</v>
      </c>
      <c r="P2593" s="45">
        <v>0.13</v>
      </c>
      <c r="Q2593" s="42">
        <v>0</v>
      </c>
      <c r="R2593" s="42">
        <v>0</v>
      </c>
      <c r="S2593" s="42">
        <f>N2593-R2593</f>
        <v>6204.55</v>
      </c>
      <c r="T2593" s="38">
        <v>2505</v>
      </c>
      <c r="U2593" s="14">
        <f>S2593/H2593</f>
        <v>0.53291882039891503</v>
      </c>
      <c r="V2593" s="19"/>
      <c r="W2593" s="19"/>
      <c r="X2593" s="37" t="s">
        <v>3465</v>
      </c>
    </row>
    <row r="2594" spans="1:24" s="3" customFormat="1" ht="16.5" customHeight="1">
      <c r="A2594" s="38">
        <v>575</v>
      </c>
      <c r="B2594" s="39">
        <v>10800</v>
      </c>
      <c r="C2594" s="38">
        <v>10315612</v>
      </c>
      <c r="D2594" s="40" t="s">
        <v>2744</v>
      </c>
      <c r="E2594" s="38">
        <v>3</v>
      </c>
      <c r="F2594" s="38">
        <v>120</v>
      </c>
      <c r="G2594" s="38" t="s">
        <v>21</v>
      </c>
      <c r="H2594" s="42">
        <v>11642.58</v>
      </c>
      <c r="I2594" s="2"/>
      <c r="J2594" s="44">
        <v>43216</v>
      </c>
      <c r="K2594" s="42">
        <v>0</v>
      </c>
      <c r="L2594" s="42">
        <v>5438.03</v>
      </c>
      <c r="M2594" s="44">
        <v>45016</v>
      </c>
      <c r="N2594" s="42">
        <f>H2594-K2594-L2594</f>
        <v>6204.55</v>
      </c>
      <c r="O2594" s="42">
        <v>0</v>
      </c>
      <c r="P2594" s="45">
        <v>0.13</v>
      </c>
      <c r="Q2594" s="42">
        <v>0</v>
      </c>
      <c r="R2594" s="42">
        <v>0</v>
      </c>
      <c r="S2594" s="42">
        <f>N2594-R2594</f>
        <v>6204.55</v>
      </c>
      <c r="T2594" s="38">
        <v>2505</v>
      </c>
      <c r="U2594" s="14">
        <f>S2594/H2594</f>
        <v>0.53291882039891503</v>
      </c>
      <c r="V2594" s="19"/>
      <c r="W2594" s="19"/>
      <c r="X2594" s="37" t="s">
        <v>3465</v>
      </c>
    </row>
    <row r="2595" spans="1:24" s="3" customFormat="1" ht="16.5" customHeight="1">
      <c r="A2595" s="38">
        <v>715</v>
      </c>
      <c r="B2595" s="39">
        <v>10800</v>
      </c>
      <c r="C2595" s="38">
        <v>10315931</v>
      </c>
      <c r="D2595" s="40" t="s">
        <v>2744</v>
      </c>
      <c r="E2595" s="38">
        <v>3</v>
      </c>
      <c r="F2595" s="38">
        <v>120</v>
      </c>
      <c r="G2595" s="38" t="s">
        <v>21</v>
      </c>
      <c r="H2595" s="42">
        <v>11642.58</v>
      </c>
      <c r="I2595" s="2"/>
      <c r="J2595" s="44">
        <v>43216</v>
      </c>
      <c r="K2595" s="42">
        <v>0</v>
      </c>
      <c r="L2595" s="42">
        <v>5438.03</v>
      </c>
      <c r="M2595" s="44">
        <v>45016</v>
      </c>
      <c r="N2595" s="42">
        <f>H2595-K2595-L2595</f>
        <v>6204.55</v>
      </c>
      <c r="O2595" s="42">
        <v>0</v>
      </c>
      <c r="P2595" s="45">
        <v>0.13</v>
      </c>
      <c r="Q2595" s="42">
        <v>0</v>
      </c>
      <c r="R2595" s="42">
        <v>0</v>
      </c>
      <c r="S2595" s="42">
        <f>N2595-R2595</f>
        <v>6204.55</v>
      </c>
      <c r="T2595" s="38">
        <v>2505</v>
      </c>
      <c r="U2595" s="14">
        <f>S2595/H2595</f>
        <v>0.53291882039891503</v>
      </c>
      <c r="V2595" s="19"/>
      <c r="W2595" s="19"/>
      <c r="X2595" s="37" t="s">
        <v>3465</v>
      </c>
    </row>
    <row r="2596" spans="1:24" s="3" customFormat="1" ht="16.5" customHeight="1">
      <c r="A2596" s="38">
        <v>724</v>
      </c>
      <c r="B2596" s="39">
        <v>10800</v>
      </c>
      <c r="C2596" s="38">
        <v>10315950</v>
      </c>
      <c r="D2596" s="40" t="s">
        <v>2744</v>
      </c>
      <c r="E2596" s="38">
        <v>3</v>
      </c>
      <c r="F2596" s="38">
        <v>120</v>
      </c>
      <c r="G2596" s="38" t="s">
        <v>21</v>
      </c>
      <c r="H2596" s="42">
        <v>11642.58</v>
      </c>
      <c r="I2596" s="2"/>
      <c r="J2596" s="44">
        <v>43216</v>
      </c>
      <c r="K2596" s="42">
        <v>0</v>
      </c>
      <c r="L2596" s="42">
        <v>5438.03</v>
      </c>
      <c r="M2596" s="44">
        <v>45016</v>
      </c>
      <c r="N2596" s="42">
        <f>H2596-K2596-L2596</f>
        <v>6204.55</v>
      </c>
      <c r="O2596" s="42">
        <v>0</v>
      </c>
      <c r="P2596" s="45">
        <v>0.13</v>
      </c>
      <c r="Q2596" s="42">
        <v>0</v>
      </c>
      <c r="R2596" s="42">
        <v>0</v>
      </c>
      <c r="S2596" s="42">
        <f>N2596-R2596</f>
        <v>6204.55</v>
      </c>
      <c r="T2596" s="38">
        <v>2505</v>
      </c>
      <c r="U2596" s="14">
        <f>S2596/H2596</f>
        <v>0.53291882039891503</v>
      </c>
      <c r="V2596" s="19"/>
      <c r="W2596" s="19"/>
      <c r="X2596" s="37" t="s">
        <v>3465</v>
      </c>
    </row>
    <row r="2597" spans="1:24" s="3" customFormat="1" ht="16.5" customHeight="1">
      <c r="A2597" s="38">
        <v>195</v>
      </c>
      <c r="B2597" s="39">
        <v>10800</v>
      </c>
      <c r="C2597" s="38">
        <v>10314439</v>
      </c>
      <c r="D2597" s="40" t="s">
        <v>1201</v>
      </c>
      <c r="E2597" s="38">
        <v>7</v>
      </c>
      <c r="F2597" s="38">
        <v>120</v>
      </c>
      <c r="G2597" s="38" t="s">
        <v>21</v>
      </c>
      <c r="H2597" s="42">
        <v>35000</v>
      </c>
      <c r="I2597" s="2"/>
      <c r="J2597" s="44">
        <v>43216</v>
      </c>
      <c r="K2597" s="42">
        <v>0</v>
      </c>
      <c r="L2597" s="42">
        <v>16347.83</v>
      </c>
      <c r="M2597" s="44">
        <v>45016</v>
      </c>
      <c r="N2597" s="42">
        <f>H2597-K2597-L2597</f>
        <v>18652.169999999998</v>
      </c>
      <c r="O2597" s="42">
        <v>0</v>
      </c>
      <c r="P2597" s="45">
        <v>0.13</v>
      </c>
      <c r="Q2597" s="42">
        <v>0</v>
      </c>
      <c r="R2597" s="42">
        <v>0</v>
      </c>
      <c r="S2597" s="42">
        <f>N2597-R2597</f>
        <v>18652.169999999998</v>
      </c>
      <c r="T2597" s="38">
        <v>2505</v>
      </c>
      <c r="U2597" s="14">
        <f>S2597/H2597</f>
        <v>0.53291914285714281</v>
      </c>
      <c r="V2597" s="19"/>
      <c r="W2597" s="19"/>
      <c r="X2597" s="37" t="s">
        <v>3465</v>
      </c>
    </row>
    <row r="2598" spans="1:24" s="3" customFormat="1" ht="16.5" customHeight="1">
      <c r="A2598" s="38">
        <v>311</v>
      </c>
      <c r="B2598" s="39">
        <v>10729</v>
      </c>
      <c r="C2598" s="38">
        <v>10319710</v>
      </c>
      <c r="D2598" s="40" t="s">
        <v>3105</v>
      </c>
      <c r="E2598" s="58">
        <v>1</v>
      </c>
      <c r="F2598" s="38">
        <v>120</v>
      </c>
      <c r="G2598" s="38" t="s">
        <v>279</v>
      </c>
      <c r="H2598" s="42">
        <v>31243.33</v>
      </c>
      <c r="I2598" s="37"/>
      <c r="J2598" s="44">
        <v>43462</v>
      </c>
      <c r="K2598" s="42">
        <v>0</v>
      </c>
      <c r="L2598" s="42">
        <v>14593.12</v>
      </c>
      <c r="M2598" s="44">
        <v>45259</v>
      </c>
      <c r="N2598" s="42">
        <v>16650.21</v>
      </c>
      <c r="O2598" s="42">
        <v>0</v>
      </c>
      <c r="P2598" s="45">
        <f>IF(J2598&lt;DATEVALUE("2009-1-1"),3%,13%)</f>
        <v>0.13</v>
      </c>
      <c r="Q2598" s="42">
        <f>IF(P2598=13%,ROUND(O2598/(1+P2598)*P2598,2),ROUND(O2598/(1+0.03)*0.02,2))</f>
        <v>0</v>
      </c>
      <c r="R2598" s="42">
        <f>O2598-Q2598</f>
        <v>0</v>
      </c>
      <c r="S2598" s="42">
        <f>N2598-R2598</f>
        <v>16650.21</v>
      </c>
      <c r="T2598" s="38">
        <v>1802</v>
      </c>
      <c r="U2598" s="14">
        <f>S2598/H2598</f>
        <v>0.53292046654437919</v>
      </c>
      <c r="V2598" s="19"/>
      <c r="W2598" s="19"/>
      <c r="X2598" s="37" t="s">
        <v>3459</v>
      </c>
    </row>
    <row r="2599" spans="1:24" s="3" customFormat="1" ht="16.5" customHeight="1">
      <c r="A2599" s="38">
        <v>197</v>
      </c>
      <c r="B2599" s="39">
        <v>10800</v>
      </c>
      <c r="C2599" s="38">
        <v>10314442</v>
      </c>
      <c r="D2599" s="40" t="s">
        <v>2742</v>
      </c>
      <c r="E2599" s="38">
        <v>3</v>
      </c>
      <c r="F2599" s="38">
        <v>120</v>
      </c>
      <c r="G2599" s="38" t="s">
        <v>21</v>
      </c>
      <c r="H2599" s="42">
        <v>60897.45</v>
      </c>
      <c r="I2599" s="2"/>
      <c r="J2599" s="44">
        <v>43216</v>
      </c>
      <c r="K2599" s="42">
        <v>0</v>
      </c>
      <c r="L2599" s="42">
        <v>28443.95</v>
      </c>
      <c r="M2599" s="44">
        <v>45016</v>
      </c>
      <c r="N2599" s="42">
        <f>H2599-K2599-L2599</f>
        <v>32453.499999999996</v>
      </c>
      <c r="O2599" s="42">
        <v>0</v>
      </c>
      <c r="P2599" s="45">
        <v>0.13</v>
      </c>
      <c r="Q2599" s="42">
        <v>0</v>
      </c>
      <c r="R2599" s="42">
        <v>0</v>
      </c>
      <c r="S2599" s="42">
        <f>N2599-R2599</f>
        <v>32453.499999999996</v>
      </c>
      <c r="T2599" s="38">
        <v>2505</v>
      </c>
      <c r="U2599" s="14">
        <f>S2599/H2599</f>
        <v>0.53292050816577707</v>
      </c>
      <c r="V2599" s="19"/>
      <c r="W2599" s="19"/>
      <c r="X2599" s="37" t="s">
        <v>3465</v>
      </c>
    </row>
    <row r="2600" spans="1:24" s="3" customFormat="1" ht="16.5" customHeight="1">
      <c r="A2600" s="38">
        <v>232</v>
      </c>
      <c r="B2600" s="39">
        <v>10800</v>
      </c>
      <c r="C2600" s="38">
        <v>10314494</v>
      </c>
      <c r="D2600" s="40" t="s">
        <v>2742</v>
      </c>
      <c r="E2600" s="38">
        <v>3</v>
      </c>
      <c r="F2600" s="38">
        <v>120</v>
      </c>
      <c r="G2600" s="38" t="s">
        <v>21</v>
      </c>
      <c r="H2600" s="42">
        <v>60897.45</v>
      </c>
      <c r="I2600" s="2"/>
      <c r="J2600" s="44">
        <v>43216</v>
      </c>
      <c r="K2600" s="42">
        <v>0</v>
      </c>
      <c r="L2600" s="42">
        <v>28443.95</v>
      </c>
      <c r="M2600" s="44">
        <v>45016</v>
      </c>
      <c r="N2600" s="42">
        <f>H2600-K2600-L2600</f>
        <v>32453.499999999996</v>
      </c>
      <c r="O2600" s="42">
        <v>0</v>
      </c>
      <c r="P2600" s="45">
        <v>0.13</v>
      </c>
      <c r="Q2600" s="42">
        <v>0</v>
      </c>
      <c r="R2600" s="42">
        <v>0</v>
      </c>
      <c r="S2600" s="42">
        <f>N2600-R2600</f>
        <v>32453.499999999996</v>
      </c>
      <c r="T2600" s="38">
        <v>2505</v>
      </c>
      <c r="U2600" s="14">
        <f>S2600/H2600</f>
        <v>0.53292050816577707</v>
      </c>
      <c r="V2600" s="19"/>
      <c r="W2600" s="19"/>
      <c r="X2600" s="37" t="s">
        <v>3465</v>
      </c>
    </row>
    <row r="2601" spans="1:24" s="3" customFormat="1" ht="16.5" customHeight="1">
      <c r="A2601" s="38">
        <v>239</v>
      </c>
      <c r="B2601" s="39">
        <v>10800</v>
      </c>
      <c r="C2601" s="38">
        <v>10314505</v>
      </c>
      <c r="D2601" s="40" t="s">
        <v>2742</v>
      </c>
      <c r="E2601" s="38">
        <v>3</v>
      </c>
      <c r="F2601" s="38">
        <v>120</v>
      </c>
      <c r="G2601" s="38" t="s">
        <v>21</v>
      </c>
      <c r="H2601" s="42">
        <v>60897.45</v>
      </c>
      <c r="I2601" s="2"/>
      <c r="J2601" s="44">
        <v>43216</v>
      </c>
      <c r="K2601" s="42">
        <v>0</v>
      </c>
      <c r="L2601" s="42">
        <v>28443.95</v>
      </c>
      <c r="M2601" s="44">
        <v>45016</v>
      </c>
      <c r="N2601" s="42">
        <f>H2601-K2601-L2601</f>
        <v>32453.499999999996</v>
      </c>
      <c r="O2601" s="42">
        <v>0</v>
      </c>
      <c r="P2601" s="45">
        <v>0.13</v>
      </c>
      <c r="Q2601" s="42">
        <v>0</v>
      </c>
      <c r="R2601" s="42">
        <v>0</v>
      </c>
      <c r="S2601" s="42">
        <f>N2601-R2601</f>
        <v>32453.499999999996</v>
      </c>
      <c r="T2601" s="38">
        <v>2505</v>
      </c>
      <c r="U2601" s="14">
        <f>S2601/H2601</f>
        <v>0.53292050816577707</v>
      </c>
      <c r="V2601" s="19"/>
      <c r="W2601" s="19"/>
      <c r="X2601" s="37" t="s">
        <v>3465</v>
      </c>
    </row>
    <row r="2602" spans="1:24" s="3" customFormat="1" ht="16.5" customHeight="1">
      <c r="A2602" s="38">
        <v>267</v>
      </c>
      <c r="B2602" s="39">
        <v>10800</v>
      </c>
      <c r="C2602" s="38">
        <v>10314555</v>
      </c>
      <c r="D2602" s="40" t="s">
        <v>2742</v>
      </c>
      <c r="E2602" s="38">
        <v>3</v>
      </c>
      <c r="F2602" s="38">
        <v>120</v>
      </c>
      <c r="G2602" s="38" t="s">
        <v>21</v>
      </c>
      <c r="H2602" s="42">
        <v>60897.45</v>
      </c>
      <c r="I2602" s="2"/>
      <c r="J2602" s="44">
        <v>43216</v>
      </c>
      <c r="K2602" s="42">
        <v>0</v>
      </c>
      <c r="L2602" s="42">
        <v>28443.95</v>
      </c>
      <c r="M2602" s="44">
        <v>45016</v>
      </c>
      <c r="N2602" s="42">
        <f>H2602-K2602-L2602</f>
        <v>32453.499999999996</v>
      </c>
      <c r="O2602" s="42">
        <v>0</v>
      </c>
      <c r="P2602" s="45">
        <v>0.13</v>
      </c>
      <c r="Q2602" s="42">
        <v>0</v>
      </c>
      <c r="R2602" s="42">
        <v>0</v>
      </c>
      <c r="S2602" s="42">
        <f>N2602-R2602</f>
        <v>32453.499999999996</v>
      </c>
      <c r="T2602" s="38">
        <v>2505</v>
      </c>
      <c r="U2602" s="14">
        <f>S2602/H2602</f>
        <v>0.53292050816577707</v>
      </c>
      <c r="V2602" s="19"/>
      <c r="W2602" s="19"/>
      <c r="X2602" s="37" t="s">
        <v>3465</v>
      </c>
    </row>
    <row r="2603" spans="1:24" s="3" customFormat="1" ht="16.5" customHeight="1">
      <c r="A2603" s="38">
        <v>359</v>
      </c>
      <c r="B2603" s="39">
        <v>10800</v>
      </c>
      <c r="C2603" s="38">
        <v>10315086</v>
      </c>
      <c r="D2603" s="40" t="s">
        <v>2742</v>
      </c>
      <c r="E2603" s="38">
        <v>3</v>
      </c>
      <c r="F2603" s="38">
        <v>120</v>
      </c>
      <c r="G2603" s="38" t="s">
        <v>21</v>
      </c>
      <c r="H2603" s="42">
        <v>60897.45</v>
      </c>
      <c r="I2603" s="2"/>
      <c r="J2603" s="44">
        <v>43216</v>
      </c>
      <c r="K2603" s="42">
        <v>0</v>
      </c>
      <c r="L2603" s="42">
        <v>28443.95</v>
      </c>
      <c r="M2603" s="44">
        <v>45016</v>
      </c>
      <c r="N2603" s="42">
        <f>H2603-K2603-L2603</f>
        <v>32453.499999999996</v>
      </c>
      <c r="O2603" s="42">
        <v>0</v>
      </c>
      <c r="P2603" s="45">
        <v>0.13</v>
      </c>
      <c r="Q2603" s="42">
        <v>0</v>
      </c>
      <c r="R2603" s="42">
        <v>0</v>
      </c>
      <c r="S2603" s="42">
        <f>N2603-R2603</f>
        <v>32453.499999999996</v>
      </c>
      <c r="T2603" s="38">
        <v>2505</v>
      </c>
      <c r="U2603" s="14">
        <f>S2603/H2603</f>
        <v>0.53292050816577707</v>
      </c>
      <c r="V2603" s="19"/>
      <c r="W2603" s="19"/>
      <c r="X2603" s="37" t="s">
        <v>3465</v>
      </c>
    </row>
    <row r="2604" spans="1:24" s="3" customFormat="1" ht="16.5" customHeight="1">
      <c r="A2604" s="38">
        <v>383</v>
      </c>
      <c r="B2604" s="39">
        <v>10800</v>
      </c>
      <c r="C2604" s="38">
        <v>10315228</v>
      </c>
      <c r="D2604" s="40" t="s">
        <v>2742</v>
      </c>
      <c r="E2604" s="38">
        <v>3</v>
      </c>
      <c r="F2604" s="38">
        <v>120</v>
      </c>
      <c r="G2604" s="38" t="s">
        <v>21</v>
      </c>
      <c r="H2604" s="42">
        <v>60897.45</v>
      </c>
      <c r="I2604" s="2"/>
      <c r="J2604" s="44">
        <v>43216</v>
      </c>
      <c r="K2604" s="42">
        <v>0</v>
      </c>
      <c r="L2604" s="42">
        <v>28443.95</v>
      </c>
      <c r="M2604" s="44">
        <v>45016</v>
      </c>
      <c r="N2604" s="42">
        <f>H2604-K2604-L2604</f>
        <v>32453.499999999996</v>
      </c>
      <c r="O2604" s="42">
        <v>0</v>
      </c>
      <c r="P2604" s="45">
        <v>0.13</v>
      </c>
      <c r="Q2604" s="42">
        <v>0</v>
      </c>
      <c r="R2604" s="42">
        <v>0</v>
      </c>
      <c r="S2604" s="42">
        <f>N2604-R2604</f>
        <v>32453.499999999996</v>
      </c>
      <c r="T2604" s="38">
        <v>2505</v>
      </c>
      <c r="U2604" s="14">
        <f>S2604/H2604</f>
        <v>0.53292050816577707</v>
      </c>
      <c r="V2604" s="19"/>
      <c r="W2604" s="19"/>
      <c r="X2604" s="37" t="s">
        <v>3465</v>
      </c>
    </row>
    <row r="2605" spans="1:24" s="3" customFormat="1" ht="16.5" customHeight="1">
      <c r="A2605" s="38">
        <v>387</v>
      </c>
      <c r="B2605" s="39">
        <v>10800</v>
      </c>
      <c r="C2605" s="38">
        <v>10315236</v>
      </c>
      <c r="D2605" s="40" t="s">
        <v>2742</v>
      </c>
      <c r="E2605" s="38">
        <v>3</v>
      </c>
      <c r="F2605" s="38">
        <v>120</v>
      </c>
      <c r="G2605" s="38" t="s">
        <v>21</v>
      </c>
      <c r="H2605" s="42">
        <v>60897.45</v>
      </c>
      <c r="I2605" s="2"/>
      <c r="J2605" s="44">
        <v>43216</v>
      </c>
      <c r="K2605" s="42">
        <v>0</v>
      </c>
      <c r="L2605" s="42">
        <v>28443.95</v>
      </c>
      <c r="M2605" s="44">
        <v>45016</v>
      </c>
      <c r="N2605" s="42">
        <f>H2605-K2605-L2605</f>
        <v>32453.499999999996</v>
      </c>
      <c r="O2605" s="42">
        <v>0</v>
      </c>
      <c r="P2605" s="45">
        <v>0.13</v>
      </c>
      <c r="Q2605" s="42">
        <v>0</v>
      </c>
      <c r="R2605" s="42">
        <v>0</v>
      </c>
      <c r="S2605" s="42">
        <f>N2605-R2605</f>
        <v>32453.499999999996</v>
      </c>
      <c r="T2605" s="38">
        <v>2505</v>
      </c>
      <c r="U2605" s="14">
        <f>S2605/H2605</f>
        <v>0.53292050816577707</v>
      </c>
      <c r="V2605" s="19"/>
      <c r="W2605" s="19"/>
      <c r="X2605" s="37" t="s">
        <v>3465</v>
      </c>
    </row>
    <row r="2606" spans="1:24" s="3" customFormat="1" ht="16.5" customHeight="1">
      <c r="A2606" s="38">
        <v>716</v>
      </c>
      <c r="B2606" s="39">
        <v>10800</v>
      </c>
      <c r="C2606" s="38">
        <v>10315933</v>
      </c>
      <c r="D2606" s="40" t="s">
        <v>2742</v>
      </c>
      <c r="E2606" s="38">
        <v>3</v>
      </c>
      <c r="F2606" s="38">
        <v>120</v>
      </c>
      <c r="G2606" s="38" t="s">
        <v>21</v>
      </c>
      <c r="H2606" s="42">
        <v>60897.45</v>
      </c>
      <c r="I2606" s="2"/>
      <c r="J2606" s="44">
        <v>43216</v>
      </c>
      <c r="K2606" s="42">
        <v>0</v>
      </c>
      <c r="L2606" s="42">
        <v>28443.95</v>
      </c>
      <c r="M2606" s="44">
        <v>45016</v>
      </c>
      <c r="N2606" s="42">
        <f>H2606-K2606-L2606</f>
        <v>32453.499999999996</v>
      </c>
      <c r="O2606" s="42">
        <v>0</v>
      </c>
      <c r="P2606" s="45">
        <v>0.13</v>
      </c>
      <c r="Q2606" s="42">
        <v>0</v>
      </c>
      <c r="R2606" s="42">
        <v>0</v>
      </c>
      <c r="S2606" s="42">
        <f>N2606-R2606</f>
        <v>32453.499999999996</v>
      </c>
      <c r="T2606" s="38">
        <v>2505</v>
      </c>
      <c r="U2606" s="14">
        <f>S2606/H2606</f>
        <v>0.53292050816577707</v>
      </c>
      <c r="V2606" s="19"/>
      <c r="W2606" s="19"/>
      <c r="X2606" s="37" t="s">
        <v>3465</v>
      </c>
    </row>
    <row r="2607" spans="1:24" s="3" customFormat="1" ht="16.5" customHeight="1">
      <c r="A2607" s="38">
        <v>725</v>
      </c>
      <c r="B2607" s="39">
        <v>10800</v>
      </c>
      <c r="C2607" s="38">
        <v>10315952</v>
      </c>
      <c r="D2607" s="40" t="s">
        <v>2742</v>
      </c>
      <c r="E2607" s="38">
        <v>3</v>
      </c>
      <c r="F2607" s="38">
        <v>120</v>
      </c>
      <c r="G2607" s="38" t="s">
        <v>21</v>
      </c>
      <c r="H2607" s="42">
        <v>60897.45</v>
      </c>
      <c r="I2607" s="2"/>
      <c r="J2607" s="44">
        <v>43216</v>
      </c>
      <c r="K2607" s="42">
        <v>0</v>
      </c>
      <c r="L2607" s="42">
        <v>28443.95</v>
      </c>
      <c r="M2607" s="44">
        <v>45016</v>
      </c>
      <c r="N2607" s="42">
        <f>H2607-K2607-L2607</f>
        <v>32453.499999999996</v>
      </c>
      <c r="O2607" s="42">
        <v>0</v>
      </c>
      <c r="P2607" s="45">
        <v>0.13</v>
      </c>
      <c r="Q2607" s="42">
        <v>0</v>
      </c>
      <c r="R2607" s="42">
        <v>0</v>
      </c>
      <c r="S2607" s="42">
        <f>N2607-R2607</f>
        <v>32453.499999999996</v>
      </c>
      <c r="T2607" s="38">
        <v>2505</v>
      </c>
      <c r="U2607" s="14">
        <f>S2607/H2607</f>
        <v>0.53292050816577707</v>
      </c>
      <c r="V2607" s="19"/>
      <c r="W2607" s="19"/>
      <c r="X2607" s="37" t="s">
        <v>3465</v>
      </c>
    </row>
    <row r="2608" spans="1:24" s="3" customFormat="1" ht="16.5" customHeight="1">
      <c r="A2608" s="38">
        <v>190</v>
      </c>
      <c r="B2608" s="39">
        <v>10800</v>
      </c>
      <c r="C2608" s="38">
        <v>10314432</v>
      </c>
      <c r="D2608" s="40" t="s">
        <v>2742</v>
      </c>
      <c r="E2608" s="38">
        <v>2</v>
      </c>
      <c r="F2608" s="38">
        <v>120</v>
      </c>
      <c r="G2608" s="38" t="s">
        <v>21</v>
      </c>
      <c r="H2608" s="42">
        <v>40598.300000000003</v>
      </c>
      <c r="I2608" s="2"/>
      <c r="J2608" s="44">
        <v>43216</v>
      </c>
      <c r="K2608" s="42">
        <v>0</v>
      </c>
      <c r="L2608" s="42">
        <v>18962.63</v>
      </c>
      <c r="M2608" s="44">
        <v>45016</v>
      </c>
      <c r="N2608" s="42">
        <f>H2608-K2608-L2608</f>
        <v>21635.670000000002</v>
      </c>
      <c r="O2608" s="42">
        <v>0</v>
      </c>
      <c r="P2608" s="45">
        <v>0.13</v>
      </c>
      <c r="Q2608" s="42">
        <v>0</v>
      </c>
      <c r="R2608" s="42">
        <v>0</v>
      </c>
      <c r="S2608" s="42">
        <f>N2608-R2608</f>
        <v>21635.670000000002</v>
      </c>
      <c r="T2608" s="38">
        <v>2505</v>
      </c>
      <c r="U2608" s="14">
        <f>S2608/H2608</f>
        <v>0.53292059027102123</v>
      </c>
      <c r="V2608" s="19"/>
      <c r="W2608" s="19"/>
      <c r="X2608" s="37" t="s">
        <v>3465</v>
      </c>
    </row>
    <row r="2609" spans="1:24" s="3" customFormat="1" ht="16.5" customHeight="1">
      <c r="A2609" s="38">
        <v>217</v>
      </c>
      <c r="B2609" s="39">
        <v>10800</v>
      </c>
      <c r="C2609" s="38">
        <v>10314474</v>
      </c>
      <c r="D2609" s="40" t="s">
        <v>2742</v>
      </c>
      <c r="E2609" s="38">
        <v>2</v>
      </c>
      <c r="F2609" s="38">
        <v>120</v>
      </c>
      <c r="G2609" s="38" t="s">
        <v>21</v>
      </c>
      <c r="H2609" s="42">
        <v>40598.300000000003</v>
      </c>
      <c r="I2609" s="2"/>
      <c r="J2609" s="44">
        <v>43216</v>
      </c>
      <c r="K2609" s="42">
        <v>0</v>
      </c>
      <c r="L2609" s="42">
        <v>18962.63</v>
      </c>
      <c r="M2609" s="44">
        <v>45016</v>
      </c>
      <c r="N2609" s="42">
        <f>H2609-K2609-L2609</f>
        <v>21635.670000000002</v>
      </c>
      <c r="O2609" s="42">
        <v>0</v>
      </c>
      <c r="P2609" s="45">
        <v>0.13</v>
      </c>
      <c r="Q2609" s="42">
        <v>0</v>
      </c>
      <c r="R2609" s="42">
        <v>0</v>
      </c>
      <c r="S2609" s="42">
        <f>N2609-R2609</f>
        <v>21635.670000000002</v>
      </c>
      <c r="T2609" s="38">
        <v>2505</v>
      </c>
      <c r="U2609" s="14">
        <f>S2609/H2609</f>
        <v>0.53292059027102123</v>
      </c>
      <c r="V2609" s="19"/>
      <c r="W2609" s="19"/>
      <c r="X2609" s="37" t="s">
        <v>3465</v>
      </c>
    </row>
    <row r="2610" spans="1:24" s="3" customFormat="1" ht="16.5" customHeight="1">
      <c r="A2610" s="38">
        <v>236</v>
      </c>
      <c r="B2610" s="39">
        <v>10800</v>
      </c>
      <c r="C2610" s="38">
        <v>10314501</v>
      </c>
      <c r="D2610" s="40" t="s">
        <v>2742</v>
      </c>
      <c r="E2610" s="38">
        <v>2</v>
      </c>
      <c r="F2610" s="38">
        <v>120</v>
      </c>
      <c r="G2610" s="38" t="s">
        <v>21</v>
      </c>
      <c r="H2610" s="42">
        <v>40598.300000000003</v>
      </c>
      <c r="I2610" s="2"/>
      <c r="J2610" s="44">
        <v>43216</v>
      </c>
      <c r="K2610" s="42">
        <v>0</v>
      </c>
      <c r="L2610" s="42">
        <v>18962.63</v>
      </c>
      <c r="M2610" s="44">
        <v>45016</v>
      </c>
      <c r="N2610" s="42">
        <f>H2610-K2610-L2610</f>
        <v>21635.670000000002</v>
      </c>
      <c r="O2610" s="42">
        <v>0</v>
      </c>
      <c r="P2610" s="45">
        <v>0.13</v>
      </c>
      <c r="Q2610" s="42">
        <v>0</v>
      </c>
      <c r="R2610" s="42">
        <v>0</v>
      </c>
      <c r="S2610" s="42">
        <f>N2610-R2610</f>
        <v>21635.670000000002</v>
      </c>
      <c r="T2610" s="38">
        <v>2505</v>
      </c>
      <c r="U2610" s="14">
        <f>S2610/H2610</f>
        <v>0.53292059027102123</v>
      </c>
      <c r="V2610" s="19"/>
      <c r="W2610" s="19"/>
      <c r="X2610" s="37" t="s">
        <v>3465</v>
      </c>
    </row>
    <row r="2611" spans="1:24" s="3" customFormat="1" ht="16.5" customHeight="1">
      <c r="A2611" s="38">
        <v>246</v>
      </c>
      <c r="B2611" s="39">
        <v>10800</v>
      </c>
      <c r="C2611" s="38">
        <v>10314515</v>
      </c>
      <c r="D2611" s="40" t="s">
        <v>2742</v>
      </c>
      <c r="E2611" s="38">
        <v>2</v>
      </c>
      <c r="F2611" s="38">
        <v>120</v>
      </c>
      <c r="G2611" s="38" t="s">
        <v>21</v>
      </c>
      <c r="H2611" s="42">
        <v>40598.300000000003</v>
      </c>
      <c r="I2611" s="2"/>
      <c r="J2611" s="44">
        <v>43216</v>
      </c>
      <c r="K2611" s="42">
        <v>0</v>
      </c>
      <c r="L2611" s="42">
        <v>18962.63</v>
      </c>
      <c r="M2611" s="44">
        <v>45016</v>
      </c>
      <c r="N2611" s="42">
        <f>H2611-K2611-L2611</f>
        <v>21635.670000000002</v>
      </c>
      <c r="O2611" s="42">
        <v>0</v>
      </c>
      <c r="P2611" s="45">
        <v>0.13</v>
      </c>
      <c r="Q2611" s="42">
        <v>0</v>
      </c>
      <c r="R2611" s="42">
        <v>0</v>
      </c>
      <c r="S2611" s="42">
        <f>N2611-R2611</f>
        <v>21635.670000000002</v>
      </c>
      <c r="T2611" s="38">
        <v>2505</v>
      </c>
      <c r="U2611" s="14">
        <f>S2611/H2611</f>
        <v>0.53292059027102123</v>
      </c>
      <c r="V2611" s="19"/>
      <c r="W2611" s="19"/>
      <c r="X2611" s="37" t="s">
        <v>3465</v>
      </c>
    </row>
    <row r="2612" spans="1:24" s="3" customFormat="1" ht="16.5" customHeight="1">
      <c r="A2612" s="38">
        <v>347</v>
      </c>
      <c r="B2612" s="39">
        <v>10800</v>
      </c>
      <c r="C2612" s="38">
        <v>10315063</v>
      </c>
      <c r="D2612" s="40" t="s">
        <v>2742</v>
      </c>
      <c r="E2612" s="38">
        <v>2</v>
      </c>
      <c r="F2612" s="38">
        <v>120</v>
      </c>
      <c r="G2612" s="38" t="s">
        <v>21</v>
      </c>
      <c r="H2612" s="42">
        <v>40598.300000000003</v>
      </c>
      <c r="I2612" s="2"/>
      <c r="J2612" s="44">
        <v>43216</v>
      </c>
      <c r="K2612" s="42">
        <v>0</v>
      </c>
      <c r="L2612" s="42">
        <v>18962.63</v>
      </c>
      <c r="M2612" s="44">
        <v>45016</v>
      </c>
      <c r="N2612" s="42">
        <f>H2612-K2612-L2612</f>
        <v>21635.670000000002</v>
      </c>
      <c r="O2612" s="42">
        <v>0</v>
      </c>
      <c r="P2612" s="45">
        <v>0.13</v>
      </c>
      <c r="Q2612" s="42">
        <v>0</v>
      </c>
      <c r="R2612" s="42">
        <v>0</v>
      </c>
      <c r="S2612" s="42">
        <f>N2612-R2612</f>
        <v>21635.670000000002</v>
      </c>
      <c r="T2612" s="38">
        <v>2505</v>
      </c>
      <c r="U2612" s="14">
        <f>S2612/H2612</f>
        <v>0.53292059027102123</v>
      </c>
      <c r="V2612" s="19"/>
      <c r="W2612" s="19"/>
      <c r="X2612" s="37" t="s">
        <v>3465</v>
      </c>
    </row>
    <row r="2613" spans="1:24" s="3" customFormat="1" ht="16.5" customHeight="1">
      <c r="A2613" s="38">
        <v>556</v>
      </c>
      <c r="B2613" s="39">
        <v>10800</v>
      </c>
      <c r="C2613" s="38">
        <v>10315584</v>
      </c>
      <c r="D2613" s="40" t="s">
        <v>2742</v>
      </c>
      <c r="E2613" s="38">
        <v>2</v>
      </c>
      <c r="F2613" s="38">
        <v>120</v>
      </c>
      <c r="G2613" s="38" t="s">
        <v>21</v>
      </c>
      <c r="H2613" s="42">
        <v>40598.300000000003</v>
      </c>
      <c r="I2613" s="2"/>
      <c r="J2613" s="44">
        <v>43216</v>
      </c>
      <c r="K2613" s="42">
        <v>0</v>
      </c>
      <c r="L2613" s="42">
        <v>18962.63</v>
      </c>
      <c r="M2613" s="44">
        <v>45016</v>
      </c>
      <c r="N2613" s="42">
        <f>H2613-K2613-L2613</f>
        <v>21635.670000000002</v>
      </c>
      <c r="O2613" s="42">
        <v>0</v>
      </c>
      <c r="P2613" s="45">
        <v>0.13</v>
      </c>
      <c r="Q2613" s="42">
        <v>0</v>
      </c>
      <c r="R2613" s="42">
        <v>0</v>
      </c>
      <c r="S2613" s="42">
        <f>N2613-R2613</f>
        <v>21635.670000000002</v>
      </c>
      <c r="T2613" s="38">
        <v>2505</v>
      </c>
      <c r="U2613" s="14">
        <f>S2613/H2613</f>
        <v>0.53292059027102123</v>
      </c>
      <c r="V2613" s="19"/>
      <c r="W2613" s="19"/>
      <c r="X2613" s="37" t="s">
        <v>3465</v>
      </c>
    </row>
    <row r="2614" spans="1:24" s="3" customFormat="1" ht="16.5" customHeight="1">
      <c r="A2614" s="38">
        <v>573</v>
      </c>
      <c r="B2614" s="39">
        <v>10800</v>
      </c>
      <c r="C2614" s="38">
        <v>10315610</v>
      </c>
      <c r="D2614" s="40" t="s">
        <v>2742</v>
      </c>
      <c r="E2614" s="38">
        <v>2</v>
      </c>
      <c r="F2614" s="38">
        <v>120</v>
      </c>
      <c r="G2614" s="38" t="s">
        <v>21</v>
      </c>
      <c r="H2614" s="42">
        <v>40598.300000000003</v>
      </c>
      <c r="I2614" s="2"/>
      <c r="J2614" s="44">
        <v>43216</v>
      </c>
      <c r="K2614" s="42">
        <v>0</v>
      </c>
      <c r="L2614" s="42">
        <v>18962.63</v>
      </c>
      <c r="M2614" s="44">
        <v>45016</v>
      </c>
      <c r="N2614" s="42">
        <f>H2614-K2614-L2614</f>
        <v>21635.670000000002</v>
      </c>
      <c r="O2614" s="42">
        <v>0</v>
      </c>
      <c r="P2614" s="45">
        <v>0.13</v>
      </c>
      <c r="Q2614" s="42">
        <v>0</v>
      </c>
      <c r="R2614" s="42">
        <v>0</v>
      </c>
      <c r="S2614" s="42">
        <f>N2614-R2614</f>
        <v>21635.670000000002</v>
      </c>
      <c r="T2614" s="38">
        <v>2505</v>
      </c>
      <c r="U2614" s="14">
        <f>S2614/H2614</f>
        <v>0.53292059027102123</v>
      </c>
      <c r="V2614" s="19"/>
      <c r="W2614" s="19"/>
      <c r="X2614" s="37" t="s">
        <v>3465</v>
      </c>
    </row>
    <row r="2615" spans="1:24" s="3" customFormat="1" ht="16.5" customHeight="1">
      <c r="A2615" s="38">
        <v>705</v>
      </c>
      <c r="B2615" s="39">
        <v>10800</v>
      </c>
      <c r="C2615" s="38">
        <v>10315895</v>
      </c>
      <c r="D2615" s="40" t="s">
        <v>2742</v>
      </c>
      <c r="E2615" s="38">
        <v>2</v>
      </c>
      <c r="F2615" s="38">
        <v>120</v>
      </c>
      <c r="G2615" s="38" t="s">
        <v>21</v>
      </c>
      <c r="H2615" s="42">
        <v>40598.300000000003</v>
      </c>
      <c r="I2615" s="2"/>
      <c r="J2615" s="44">
        <v>43216</v>
      </c>
      <c r="K2615" s="42">
        <v>0</v>
      </c>
      <c r="L2615" s="42">
        <v>18962.63</v>
      </c>
      <c r="M2615" s="44">
        <v>45016</v>
      </c>
      <c r="N2615" s="42">
        <f>H2615-K2615-L2615</f>
        <v>21635.670000000002</v>
      </c>
      <c r="O2615" s="42">
        <v>0</v>
      </c>
      <c r="P2615" s="45">
        <v>0.13</v>
      </c>
      <c r="Q2615" s="42">
        <v>0</v>
      </c>
      <c r="R2615" s="42">
        <v>0</v>
      </c>
      <c r="S2615" s="42">
        <f>N2615-R2615</f>
        <v>21635.670000000002</v>
      </c>
      <c r="T2615" s="38">
        <v>2505</v>
      </c>
      <c r="U2615" s="14">
        <f>S2615/H2615</f>
        <v>0.53292059027102123</v>
      </c>
      <c r="V2615" s="19"/>
      <c r="W2615" s="19"/>
      <c r="X2615" s="37" t="s">
        <v>3465</v>
      </c>
    </row>
    <row r="2616" spans="1:24" s="3" customFormat="1" ht="16.5" customHeight="1">
      <c r="A2616" s="38">
        <v>187</v>
      </c>
      <c r="B2616" s="39">
        <v>10800</v>
      </c>
      <c r="C2616" s="38">
        <v>10314428</v>
      </c>
      <c r="D2616" s="40" t="s">
        <v>2742</v>
      </c>
      <c r="E2616" s="38">
        <v>1</v>
      </c>
      <c r="F2616" s="38">
        <v>120</v>
      </c>
      <c r="G2616" s="38" t="s">
        <v>21</v>
      </c>
      <c r="H2616" s="42">
        <v>20299.150000000001</v>
      </c>
      <c r="I2616" s="2"/>
      <c r="J2616" s="44">
        <v>43216</v>
      </c>
      <c r="K2616" s="42">
        <v>0</v>
      </c>
      <c r="L2616" s="42">
        <v>9481.31</v>
      </c>
      <c r="M2616" s="44">
        <v>45016</v>
      </c>
      <c r="N2616" s="42">
        <f>H2616-K2616-L2616</f>
        <v>10817.840000000002</v>
      </c>
      <c r="O2616" s="42">
        <v>0</v>
      </c>
      <c r="P2616" s="45">
        <v>0.13</v>
      </c>
      <c r="Q2616" s="42">
        <v>0</v>
      </c>
      <c r="R2616" s="42">
        <v>0</v>
      </c>
      <c r="S2616" s="42">
        <f>N2616-R2616</f>
        <v>10817.840000000002</v>
      </c>
      <c r="T2616" s="38">
        <v>2505</v>
      </c>
      <c r="U2616" s="14">
        <f>S2616/H2616</f>
        <v>0.53292083658675371</v>
      </c>
      <c r="V2616" s="19"/>
      <c r="W2616" s="19"/>
      <c r="X2616" s="37" t="s">
        <v>3465</v>
      </c>
    </row>
    <row r="2617" spans="1:24" s="3" customFormat="1" ht="16.5" customHeight="1">
      <c r="A2617" s="38">
        <v>205</v>
      </c>
      <c r="B2617" s="39">
        <v>10800</v>
      </c>
      <c r="C2617" s="38">
        <v>10314454</v>
      </c>
      <c r="D2617" s="40" t="s">
        <v>2742</v>
      </c>
      <c r="E2617" s="38">
        <v>1</v>
      </c>
      <c r="F2617" s="38">
        <v>120</v>
      </c>
      <c r="G2617" s="38" t="s">
        <v>21</v>
      </c>
      <c r="H2617" s="42">
        <v>20299.150000000001</v>
      </c>
      <c r="I2617" s="2"/>
      <c r="J2617" s="44">
        <v>43216</v>
      </c>
      <c r="K2617" s="42">
        <v>0</v>
      </c>
      <c r="L2617" s="42">
        <v>9481.31</v>
      </c>
      <c r="M2617" s="44">
        <v>45016</v>
      </c>
      <c r="N2617" s="42">
        <f>H2617-K2617-L2617</f>
        <v>10817.840000000002</v>
      </c>
      <c r="O2617" s="42">
        <v>0</v>
      </c>
      <c r="P2617" s="45">
        <v>0.13</v>
      </c>
      <c r="Q2617" s="42">
        <v>0</v>
      </c>
      <c r="R2617" s="42">
        <v>0</v>
      </c>
      <c r="S2617" s="42">
        <f>N2617-R2617</f>
        <v>10817.840000000002</v>
      </c>
      <c r="T2617" s="38">
        <v>2505</v>
      </c>
      <c r="U2617" s="14">
        <f>S2617/H2617</f>
        <v>0.53292083658675371</v>
      </c>
      <c r="V2617" s="19"/>
      <c r="W2617" s="19"/>
      <c r="X2617" s="37" t="s">
        <v>3465</v>
      </c>
    </row>
    <row r="2618" spans="1:24" s="3" customFormat="1" ht="16.5" customHeight="1">
      <c r="A2618" s="38">
        <v>221</v>
      </c>
      <c r="B2618" s="39">
        <v>10800</v>
      </c>
      <c r="C2618" s="38">
        <v>10314479</v>
      </c>
      <c r="D2618" s="40" t="s">
        <v>2742</v>
      </c>
      <c r="E2618" s="38">
        <v>1</v>
      </c>
      <c r="F2618" s="38">
        <v>120</v>
      </c>
      <c r="G2618" s="38" t="s">
        <v>21</v>
      </c>
      <c r="H2618" s="42">
        <v>20299.150000000001</v>
      </c>
      <c r="I2618" s="2"/>
      <c r="J2618" s="44">
        <v>43216</v>
      </c>
      <c r="K2618" s="42">
        <v>0</v>
      </c>
      <c r="L2618" s="42">
        <v>9481.31</v>
      </c>
      <c r="M2618" s="44">
        <v>45016</v>
      </c>
      <c r="N2618" s="42">
        <f>H2618-K2618-L2618</f>
        <v>10817.840000000002</v>
      </c>
      <c r="O2618" s="42">
        <v>0</v>
      </c>
      <c r="P2618" s="45">
        <v>0.13</v>
      </c>
      <c r="Q2618" s="42">
        <v>0</v>
      </c>
      <c r="R2618" s="42">
        <v>0</v>
      </c>
      <c r="S2618" s="42">
        <f>N2618-R2618</f>
        <v>10817.840000000002</v>
      </c>
      <c r="T2618" s="38">
        <v>2505</v>
      </c>
      <c r="U2618" s="14">
        <f>S2618/H2618</f>
        <v>0.53292083658675371</v>
      </c>
      <c r="V2618" s="19"/>
      <c r="W2618" s="19"/>
      <c r="X2618" s="37" t="s">
        <v>3465</v>
      </c>
    </row>
    <row r="2619" spans="1:24" s="3" customFormat="1" ht="16.5" customHeight="1">
      <c r="A2619" s="38">
        <v>224</v>
      </c>
      <c r="B2619" s="39">
        <v>10800</v>
      </c>
      <c r="C2619" s="38">
        <v>10314483</v>
      </c>
      <c r="D2619" s="40" t="s">
        <v>2742</v>
      </c>
      <c r="E2619" s="38">
        <v>1</v>
      </c>
      <c r="F2619" s="38">
        <v>120</v>
      </c>
      <c r="G2619" s="38" t="s">
        <v>21</v>
      </c>
      <c r="H2619" s="42">
        <v>20299.150000000001</v>
      </c>
      <c r="I2619" s="2"/>
      <c r="J2619" s="44">
        <v>43216</v>
      </c>
      <c r="K2619" s="42">
        <v>0</v>
      </c>
      <c r="L2619" s="42">
        <v>9481.31</v>
      </c>
      <c r="M2619" s="44">
        <v>45016</v>
      </c>
      <c r="N2619" s="42">
        <f>H2619-K2619-L2619</f>
        <v>10817.840000000002</v>
      </c>
      <c r="O2619" s="42">
        <v>0</v>
      </c>
      <c r="P2619" s="45">
        <v>0.13</v>
      </c>
      <c r="Q2619" s="42">
        <v>0</v>
      </c>
      <c r="R2619" s="42">
        <v>0</v>
      </c>
      <c r="S2619" s="42">
        <f>N2619-R2619</f>
        <v>10817.840000000002</v>
      </c>
      <c r="T2619" s="38">
        <v>2505</v>
      </c>
      <c r="U2619" s="14">
        <f>S2619/H2619</f>
        <v>0.53292083658675371</v>
      </c>
      <c r="V2619" s="19"/>
      <c r="W2619" s="19"/>
      <c r="X2619" s="37" t="s">
        <v>3465</v>
      </c>
    </row>
    <row r="2620" spans="1:24" s="3" customFormat="1" ht="16.5" customHeight="1">
      <c r="A2620" s="38">
        <v>227</v>
      </c>
      <c r="B2620" s="39">
        <v>10800</v>
      </c>
      <c r="C2620" s="38">
        <v>10314487</v>
      </c>
      <c r="D2620" s="40" t="s">
        <v>2742</v>
      </c>
      <c r="E2620" s="38">
        <v>1</v>
      </c>
      <c r="F2620" s="38">
        <v>120</v>
      </c>
      <c r="G2620" s="38" t="s">
        <v>21</v>
      </c>
      <c r="H2620" s="42">
        <v>20299.150000000001</v>
      </c>
      <c r="I2620" s="2"/>
      <c r="J2620" s="44">
        <v>43216</v>
      </c>
      <c r="K2620" s="42">
        <v>0</v>
      </c>
      <c r="L2620" s="42">
        <v>9481.31</v>
      </c>
      <c r="M2620" s="44">
        <v>45016</v>
      </c>
      <c r="N2620" s="42">
        <f>H2620-K2620-L2620</f>
        <v>10817.840000000002</v>
      </c>
      <c r="O2620" s="42">
        <v>0</v>
      </c>
      <c r="P2620" s="45">
        <v>0.13</v>
      </c>
      <c r="Q2620" s="42">
        <v>0</v>
      </c>
      <c r="R2620" s="42">
        <v>0</v>
      </c>
      <c r="S2620" s="42">
        <f>N2620-R2620</f>
        <v>10817.840000000002</v>
      </c>
      <c r="T2620" s="38">
        <v>2505</v>
      </c>
      <c r="U2620" s="14">
        <f>S2620/H2620</f>
        <v>0.53292083658675371</v>
      </c>
      <c r="V2620" s="19"/>
      <c r="W2620" s="19"/>
      <c r="X2620" s="37" t="s">
        <v>3465</v>
      </c>
    </row>
    <row r="2621" spans="1:24" s="3" customFormat="1" ht="16.5" customHeight="1">
      <c r="A2621" s="38">
        <v>240</v>
      </c>
      <c r="B2621" s="39">
        <v>10800</v>
      </c>
      <c r="C2621" s="38">
        <v>10314507</v>
      </c>
      <c r="D2621" s="40" t="s">
        <v>2742</v>
      </c>
      <c r="E2621" s="38">
        <v>1</v>
      </c>
      <c r="F2621" s="38">
        <v>120</v>
      </c>
      <c r="G2621" s="38" t="s">
        <v>21</v>
      </c>
      <c r="H2621" s="42">
        <v>20299.150000000001</v>
      </c>
      <c r="I2621" s="2"/>
      <c r="J2621" s="44">
        <v>43216</v>
      </c>
      <c r="K2621" s="42">
        <v>0</v>
      </c>
      <c r="L2621" s="42">
        <v>9481.31</v>
      </c>
      <c r="M2621" s="44">
        <v>45016</v>
      </c>
      <c r="N2621" s="42">
        <f>H2621-K2621-L2621</f>
        <v>10817.840000000002</v>
      </c>
      <c r="O2621" s="42">
        <v>0</v>
      </c>
      <c r="P2621" s="45">
        <v>0.13</v>
      </c>
      <c r="Q2621" s="42">
        <v>0</v>
      </c>
      <c r="R2621" s="42">
        <v>0</v>
      </c>
      <c r="S2621" s="42">
        <f>N2621-R2621</f>
        <v>10817.840000000002</v>
      </c>
      <c r="T2621" s="38">
        <v>2505</v>
      </c>
      <c r="U2621" s="14">
        <f>S2621/H2621</f>
        <v>0.53292083658675371</v>
      </c>
      <c r="V2621" s="19"/>
      <c r="W2621" s="19"/>
      <c r="X2621" s="37" t="s">
        <v>3465</v>
      </c>
    </row>
    <row r="2622" spans="1:24" s="3" customFormat="1" ht="16.5" customHeight="1">
      <c r="A2622" s="38">
        <v>241</v>
      </c>
      <c r="B2622" s="39">
        <v>10800</v>
      </c>
      <c r="C2622" s="38">
        <v>10314508</v>
      </c>
      <c r="D2622" s="40" t="s">
        <v>2742</v>
      </c>
      <c r="E2622" s="38">
        <v>1</v>
      </c>
      <c r="F2622" s="38">
        <v>120</v>
      </c>
      <c r="G2622" s="38" t="s">
        <v>21</v>
      </c>
      <c r="H2622" s="42">
        <v>20299.150000000001</v>
      </c>
      <c r="I2622" s="2"/>
      <c r="J2622" s="44">
        <v>43216</v>
      </c>
      <c r="K2622" s="42">
        <v>0</v>
      </c>
      <c r="L2622" s="42">
        <v>9481.31</v>
      </c>
      <c r="M2622" s="44">
        <v>45016</v>
      </c>
      <c r="N2622" s="42">
        <f>H2622-K2622-L2622</f>
        <v>10817.840000000002</v>
      </c>
      <c r="O2622" s="42">
        <v>0</v>
      </c>
      <c r="P2622" s="45">
        <v>0.13</v>
      </c>
      <c r="Q2622" s="42">
        <v>0</v>
      </c>
      <c r="R2622" s="42">
        <v>0</v>
      </c>
      <c r="S2622" s="42">
        <f>N2622-R2622</f>
        <v>10817.840000000002</v>
      </c>
      <c r="T2622" s="38">
        <v>2505</v>
      </c>
      <c r="U2622" s="14">
        <f>S2622/H2622</f>
        <v>0.53292083658675371</v>
      </c>
      <c r="V2622" s="19"/>
      <c r="W2622" s="19"/>
      <c r="X2622" s="37" t="s">
        <v>3465</v>
      </c>
    </row>
    <row r="2623" spans="1:24" s="3" customFormat="1" ht="16.5" customHeight="1">
      <c r="A2623" s="38">
        <v>249</v>
      </c>
      <c r="B2623" s="39">
        <v>10800</v>
      </c>
      <c r="C2623" s="38">
        <v>10314523</v>
      </c>
      <c r="D2623" s="40" t="s">
        <v>2742</v>
      </c>
      <c r="E2623" s="38">
        <v>1</v>
      </c>
      <c r="F2623" s="38">
        <v>120</v>
      </c>
      <c r="G2623" s="38" t="s">
        <v>21</v>
      </c>
      <c r="H2623" s="42">
        <v>20299.150000000001</v>
      </c>
      <c r="I2623" s="2"/>
      <c r="J2623" s="44">
        <v>43216</v>
      </c>
      <c r="K2623" s="42">
        <v>0</v>
      </c>
      <c r="L2623" s="42">
        <v>9481.31</v>
      </c>
      <c r="M2623" s="44">
        <v>45016</v>
      </c>
      <c r="N2623" s="42">
        <f>H2623-K2623-L2623</f>
        <v>10817.840000000002</v>
      </c>
      <c r="O2623" s="42">
        <v>0</v>
      </c>
      <c r="P2623" s="45">
        <v>0.13</v>
      </c>
      <c r="Q2623" s="42">
        <v>0</v>
      </c>
      <c r="R2623" s="42">
        <v>0</v>
      </c>
      <c r="S2623" s="42">
        <f>N2623-R2623</f>
        <v>10817.840000000002</v>
      </c>
      <c r="T2623" s="38">
        <v>2505</v>
      </c>
      <c r="U2623" s="14">
        <f>S2623/H2623</f>
        <v>0.53292083658675371</v>
      </c>
      <c r="V2623" s="19"/>
      <c r="W2623" s="19"/>
      <c r="X2623" s="37" t="s">
        <v>3465</v>
      </c>
    </row>
    <row r="2624" spans="1:24" s="3" customFormat="1" ht="16.5" customHeight="1">
      <c r="A2624" s="38">
        <v>258</v>
      </c>
      <c r="B2624" s="39">
        <v>10800</v>
      </c>
      <c r="C2624" s="38">
        <v>10314540</v>
      </c>
      <c r="D2624" s="40" t="s">
        <v>2742</v>
      </c>
      <c r="E2624" s="38">
        <v>1</v>
      </c>
      <c r="F2624" s="38">
        <v>120</v>
      </c>
      <c r="G2624" s="38" t="s">
        <v>21</v>
      </c>
      <c r="H2624" s="42">
        <v>20299.150000000001</v>
      </c>
      <c r="I2624" s="2"/>
      <c r="J2624" s="44">
        <v>43216</v>
      </c>
      <c r="K2624" s="42">
        <v>0</v>
      </c>
      <c r="L2624" s="42">
        <v>9481.31</v>
      </c>
      <c r="M2624" s="44">
        <v>45016</v>
      </c>
      <c r="N2624" s="42">
        <f>H2624-K2624-L2624</f>
        <v>10817.840000000002</v>
      </c>
      <c r="O2624" s="42">
        <v>0</v>
      </c>
      <c r="P2624" s="45">
        <v>0.13</v>
      </c>
      <c r="Q2624" s="42">
        <v>0</v>
      </c>
      <c r="R2624" s="42">
        <v>0</v>
      </c>
      <c r="S2624" s="42">
        <f>N2624-R2624</f>
        <v>10817.840000000002</v>
      </c>
      <c r="T2624" s="38">
        <v>2505</v>
      </c>
      <c r="U2624" s="14">
        <f>S2624/H2624</f>
        <v>0.53292083658675371</v>
      </c>
      <c r="V2624" s="19"/>
      <c r="W2624" s="19"/>
      <c r="X2624" s="37" t="s">
        <v>3465</v>
      </c>
    </row>
    <row r="2625" spans="1:36" s="3" customFormat="1" ht="16.5" customHeight="1">
      <c r="A2625" s="38">
        <v>261</v>
      </c>
      <c r="B2625" s="39">
        <v>10800</v>
      </c>
      <c r="C2625" s="38">
        <v>10314544</v>
      </c>
      <c r="D2625" s="40" t="s">
        <v>2742</v>
      </c>
      <c r="E2625" s="38">
        <v>1</v>
      </c>
      <c r="F2625" s="38">
        <v>120</v>
      </c>
      <c r="G2625" s="38" t="s">
        <v>21</v>
      </c>
      <c r="H2625" s="42">
        <v>20299.150000000001</v>
      </c>
      <c r="I2625" s="2"/>
      <c r="J2625" s="44">
        <v>43216</v>
      </c>
      <c r="K2625" s="42">
        <v>0</v>
      </c>
      <c r="L2625" s="42">
        <v>9481.31</v>
      </c>
      <c r="M2625" s="44">
        <v>45016</v>
      </c>
      <c r="N2625" s="42">
        <f>H2625-K2625-L2625</f>
        <v>10817.840000000002</v>
      </c>
      <c r="O2625" s="42">
        <v>0</v>
      </c>
      <c r="P2625" s="45">
        <v>0.13</v>
      </c>
      <c r="Q2625" s="42">
        <v>0</v>
      </c>
      <c r="R2625" s="42">
        <v>0</v>
      </c>
      <c r="S2625" s="42">
        <f>N2625-R2625</f>
        <v>10817.840000000002</v>
      </c>
      <c r="T2625" s="38">
        <v>2505</v>
      </c>
      <c r="U2625" s="14">
        <f>S2625/H2625</f>
        <v>0.53292083658675371</v>
      </c>
      <c r="V2625" s="19"/>
      <c r="W2625" s="19"/>
      <c r="X2625" s="37" t="s">
        <v>3465</v>
      </c>
    </row>
    <row r="2626" spans="1:36" s="3" customFormat="1" ht="16.5" customHeight="1">
      <c r="A2626" s="38">
        <v>271</v>
      </c>
      <c r="B2626" s="39">
        <v>10800</v>
      </c>
      <c r="C2626" s="38">
        <v>10314561</v>
      </c>
      <c r="D2626" s="40" t="s">
        <v>2742</v>
      </c>
      <c r="E2626" s="38">
        <v>1</v>
      </c>
      <c r="F2626" s="38">
        <v>120</v>
      </c>
      <c r="G2626" s="38" t="s">
        <v>21</v>
      </c>
      <c r="H2626" s="42">
        <v>20299.150000000001</v>
      </c>
      <c r="I2626" s="2"/>
      <c r="J2626" s="44">
        <v>43216</v>
      </c>
      <c r="K2626" s="42">
        <v>0</v>
      </c>
      <c r="L2626" s="42">
        <v>9481.31</v>
      </c>
      <c r="M2626" s="44">
        <v>45016</v>
      </c>
      <c r="N2626" s="42">
        <f>H2626-K2626-L2626</f>
        <v>10817.840000000002</v>
      </c>
      <c r="O2626" s="42">
        <v>0</v>
      </c>
      <c r="P2626" s="45">
        <v>0.13</v>
      </c>
      <c r="Q2626" s="42">
        <v>0</v>
      </c>
      <c r="R2626" s="42">
        <v>0</v>
      </c>
      <c r="S2626" s="42">
        <f>N2626-R2626</f>
        <v>10817.840000000002</v>
      </c>
      <c r="T2626" s="38">
        <v>2505</v>
      </c>
      <c r="U2626" s="14">
        <f>S2626/H2626</f>
        <v>0.53292083658675371</v>
      </c>
      <c r="V2626" s="19"/>
      <c r="W2626" s="19"/>
      <c r="X2626" s="37" t="s">
        <v>3465</v>
      </c>
    </row>
    <row r="2627" spans="1:36" s="3" customFormat="1" ht="16.5" customHeight="1">
      <c r="A2627" s="38">
        <v>277</v>
      </c>
      <c r="B2627" s="39">
        <v>10800</v>
      </c>
      <c r="C2627" s="38">
        <v>10314611</v>
      </c>
      <c r="D2627" s="40" t="s">
        <v>2742</v>
      </c>
      <c r="E2627" s="38">
        <v>1</v>
      </c>
      <c r="F2627" s="38">
        <v>120</v>
      </c>
      <c r="G2627" s="38" t="s">
        <v>21</v>
      </c>
      <c r="H2627" s="42">
        <v>20299.150000000001</v>
      </c>
      <c r="I2627" s="2"/>
      <c r="J2627" s="44">
        <v>43216</v>
      </c>
      <c r="K2627" s="42">
        <v>0</v>
      </c>
      <c r="L2627" s="42">
        <v>9481.31</v>
      </c>
      <c r="M2627" s="44">
        <v>45016</v>
      </c>
      <c r="N2627" s="42">
        <f>H2627-K2627-L2627</f>
        <v>10817.840000000002</v>
      </c>
      <c r="O2627" s="42">
        <v>0</v>
      </c>
      <c r="P2627" s="45">
        <v>0.13</v>
      </c>
      <c r="Q2627" s="42">
        <v>0</v>
      </c>
      <c r="R2627" s="42">
        <v>0</v>
      </c>
      <c r="S2627" s="42">
        <f>N2627-R2627</f>
        <v>10817.840000000002</v>
      </c>
      <c r="T2627" s="38">
        <v>2505</v>
      </c>
      <c r="U2627" s="14">
        <f>S2627/H2627</f>
        <v>0.53292083658675371</v>
      </c>
      <c r="V2627" s="19"/>
      <c r="W2627" s="19"/>
      <c r="X2627" s="37" t="s">
        <v>3465</v>
      </c>
    </row>
    <row r="2628" spans="1:36" s="3" customFormat="1" ht="16.5" customHeight="1">
      <c r="A2628" s="38">
        <v>334</v>
      </c>
      <c r="B2628" s="39">
        <v>10800</v>
      </c>
      <c r="C2628" s="38">
        <v>10315041</v>
      </c>
      <c r="D2628" s="40" t="s">
        <v>2742</v>
      </c>
      <c r="E2628" s="38">
        <v>1</v>
      </c>
      <c r="F2628" s="38">
        <v>120</v>
      </c>
      <c r="G2628" s="38" t="s">
        <v>21</v>
      </c>
      <c r="H2628" s="42">
        <v>20299.150000000001</v>
      </c>
      <c r="I2628" s="2"/>
      <c r="J2628" s="44">
        <v>43216</v>
      </c>
      <c r="K2628" s="42">
        <v>0</v>
      </c>
      <c r="L2628" s="42">
        <v>9481.31</v>
      </c>
      <c r="M2628" s="44">
        <v>45016</v>
      </c>
      <c r="N2628" s="42">
        <f>H2628-K2628-L2628</f>
        <v>10817.840000000002</v>
      </c>
      <c r="O2628" s="42">
        <v>0</v>
      </c>
      <c r="P2628" s="45">
        <v>0.13</v>
      </c>
      <c r="Q2628" s="42">
        <v>0</v>
      </c>
      <c r="R2628" s="42">
        <v>0</v>
      </c>
      <c r="S2628" s="42">
        <f>N2628-R2628</f>
        <v>10817.840000000002</v>
      </c>
      <c r="T2628" s="38">
        <v>2505</v>
      </c>
      <c r="U2628" s="14">
        <f>S2628/H2628</f>
        <v>0.53292083658675371</v>
      </c>
      <c r="V2628" s="19"/>
      <c r="W2628" s="19"/>
      <c r="X2628" s="37" t="s">
        <v>3465</v>
      </c>
    </row>
    <row r="2629" spans="1:36" s="3" customFormat="1" ht="16.5" customHeight="1">
      <c r="A2629" s="38">
        <v>339</v>
      </c>
      <c r="B2629" s="39">
        <v>10800</v>
      </c>
      <c r="C2629" s="38">
        <v>10315048</v>
      </c>
      <c r="D2629" s="40" t="s">
        <v>2742</v>
      </c>
      <c r="E2629" s="38">
        <v>1</v>
      </c>
      <c r="F2629" s="38">
        <v>120</v>
      </c>
      <c r="G2629" s="38" t="s">
        <v>21</v>
      </c>
      <c r="H2629" s="42">
        <v>20299.150000000001</v>
      </c>
      <c r="I2629" s="2"/>
      <c r="J2629" s="44">
        <v>43216</v>
      </c>
      <c r="K2629" s="42">
        <v>0</v>
      </c>
      <c r="L2629" s="42">
        <v>9481.31</v>
      </c>
      <c r="M2629" s="44">
        <v>45016</v>
      </c>
      <c r="N2629" s="42">
        <f>H2629-K2629-L2629</f>
        <v>10817.840000000002</v>
      </c>
      <c r="O2629" s="42">
        <v>0</v>
      </c>
      <c r="P2629" s="45">
        <v>0.13</v>
      </c>
      <c r="Q2629" s="42">
        <v>0</v>
      </c>
      <c r="R2629" s="42">
        <v>0</v>
      </c>
      <c r="S2629" s="42">
        <f>N2629-R2629</f>
        <v>10817.840000000002</v>
      </c>
      <c r="T2629" s="38">
        <v>2505</v>
      </c>
      <c r="U2629" s="14">
        <f>S2629/H2629</f>
        <v>0.53292083658675371</v>
      </c>
      <c r="V2629" s="19"/>
      <c r="W2629" s="19"/>
      <c r="X2629" s="37" t="s">
        <v>3465</v>
      </c>
    </row>
    <row r="2630" spans="1:36" s="3" customFormat="1" ht="16.5" customHeight="1">
      <c r="A2630" s="38">
        <v>343</v>
      </c>
      <c r="B2630" s="39">
        <v>10800</v>
      </c>
      <c r="C2630" s="38">
        <v>10315056</v>
      </c>
      <c r="D2630" s="40" t="s">
        <v>2742</v>
      </c>
      <c r="E2630" s="38">
        <v>1</v>
      </c>
      <c r="F2630" s="38">
        <v>120</v>
      </c>
      <c r="G2630" s="38" t="s">
        <v>21</v>
      </c>
      <c r="H2630" s="42">
        <v>20299.150000000001</v>
      </c>
      <c r="I2630" s="2"/>
      <c r="J2630" s="44">
        <v>43216</v>
      </c>
      <c r="K2630" s="42">
        <v>0</v>
      </c>
      <c r="L2630" s="42">
        <v>9481.31</v>
      </c>
      <c r="M2630" s="44">
        <v>45016</v>
      </c>
      <c r="N2630" s="42">
        <f>H2630-K2630-L2630</f>
        <v>10817.840000000002</v>
      </c>
      <c r="O2630" s="42">
        <v>0</v>
      </c>
      <c r="P2630" s="45">
        <v>0.13</v>
      </c>
      <c r="Q2630" s="42">
        <v>0</v>
      </c>
      <c r="R2630" s="42">
        <v>0</v>
      </c>
      <c r="S2630" s="42">
        <f>N2630-R2630</f>
        <v>10817.840000000002</v>
      </c>
      <c r="T2630" s="38">
        <v>2505</v>
      </c>
      <c r="U2630" s="14">
        <f>S2630/H2630</f>
        <v>0.53292083658675371</v>
      </c>
      <c r="V2630" s="19"/>
      <c r="W2630" s="19"/>
      <c r="X2630" s="37" t="s">
        <v>3465</v>
      </c>
    </row>
    <row r="2631" spans="1:36" s="3" customFormat="1" ht="16.5" customHeight="1">
      <c r="A2631" s="38">
        <v>351</v>
      </c>
      <c r="B2631" s="39">
        <v>10800</v>
      </c>
      <c r="C2631" s="38">
        <v>10315070</v>
      </c>
      <c r="D2631" s="40" t="s">
        <v>2742</v>
      </c>
      <c r="E2631" s="38">
        <v>1</v>
      </c>
      <c r="F2631" s="38">
        <v>120</v>
      </c>
      <c r="G2631" s="38" t="s">
        <v>21</v>
      </c>
      <c r="H2631" s="42">
        <v>20299.150000000001</v>
      </c>
      <c r="I2631" s="2"/>
      <c r="J2631" s="44">
        <v>43216</v>
      </c>
      <c r="K2631" s="42">
        <v>0</v>
      </c>
      <c r="L2631" s="42">
        <v>9481.31</v>
      </c>
      <c r="M2631" s="44">
        <v>45016</v>
      </c>
      <c r="N2631" s="42">
        <f>H2631-K2631-L2631</f>
        <v>10817.840000000002</v>
      </c>
      <c r="O2631" s="42">
        <v>0</v>
      </c>
      <c r="P2631" s="45">
        <v>0.13</v>
      </c>
      <c r="Q2631" s="42">
        <v>0</v>
      </c>
      <c r="R2631" s="42">
        <v>0</v>
      </c>
      <c r="S2631" s="42">
        <f>N2631-R2631</f>
        <v>10817.840000000002</v>
      </c>
      <c r="T2631" s="38">
        <v>2505</v>
      </c>
      <c r="U2631" s="14">
        <f>S2631/H2631</f>
        <v>0.53292083658675371</v>
      </c>
      <c r="V2631" s="19"/>
      <c r="W2631" s="19"/>
      <c r="X2631" s="37" t="s">
        <v>3465</v>
      </c>
    </row>
    <row r="2632" spans="1:36" s="3" customFormat="1" ht="16.5" customHeight="1">
      <c r="A2632" s="38">
        <v>355</v>
      </c>
      <c r="B2632" s="39">
        <v>10800</v>
      </c>
      <c r="C2632" s="38">
        <v>10315078</v>
      </c>
      <c r="D2632" s="40" t="s">
        <v>2742</v>
      </c>
      <c r="E2632" s="38">
        <v>1</v>
      </c>
      <c r="F2632" s="38">
        <v>120</v>
      </c>
      <c r="G2632" s="38" t="s">
        <v>21</v>
      </c>
      <c r="H2632" s="42">
        <v>20299.150000000001</v>
      </c>
      <c r="I2632" s="2"/>
      <c r="J2632" s="44">
        <v>43216</v>
      </c>
      <c r="K2632" s="42">
        <v>0</v>
      </c>
      <c r="L2632" s="42">
        <v>9481.31</v>
      </c>
      <c r="M2632" s="44">
        <v>45016</v>
      </c>
      <c r="N2632" s="42">
        <f>H2632-K2632-L2632</f>
        <v>10817.840000000002</v>
      </c>
      <c r="O2632" s="42">
        <v>0</v>
      </c>
      <c r="P2632" s="45">
        <v>0.13</v>
      </c>
      <c r="Q2632" s="42">
        <v>0</v>
      </c>
      <c r="R2632" s="42">
        <v>0</v>
      </c>
      <c r="S2632" s="42">
        <f>N2632-R2632</f>
        <v>10817.840000000002</v>
      </c>
      <c r="T2632" s="38">
        <v>2505</v>
      </c>
      <c r="U2632" s="14">
        <f>S2632/H2632</f>
        <v>0.53292083658675371</v>
      </c>
      <c r="V2632" s="19"/>
      <c r="W2632" s="19"/>
      <c r="X2632" s="37" t="s">
        <v>3465</v>
      </c>
    </row>
    <row r="2633" spans="1:36" s="3" customFormat="1" ht="16.5" customHeight="1">
      <c r="A2633" s="38">
        <v>363</v>
      </c>
      <c r="B2633" s="39">
        <v>10800</v>
      </c>
      <c r="C2633" s="38">
        <v>10315093</v>
      </c>
      <c r="D2633" s="40" t="s">
        <v>2742</v>
      </c>
      <c r="E2633" s="38">
        <v>1</v>
      </c>
      <c r="F2633" s="38">
        <v>120</v>
      </c>
      <c r="G2633" s="38" t="s">
        <v>21</v>
      </c>
      <c r="H2633" s="42">
        <v>20299.150000000001</v>
      </c>
      <c r="I2633" s="2"/>
      <c r="J2633" s="44">
        <v>43216</v>
      </c>
      <c r="K2633" s="42">
        <v>0</v>
      </c>
      <c r="L2633" s="42">
        <v>9481.31</v>
      </c>
      <c r="M2633" s="44">
        <v>45016</v>
      </c>
      <c r="N2633" s="42">
        <f>H2633-K2633-L2633</f>
        <v>10817.840000000002</v>
      </c>
      <c r="O2633" s="42">
        <v>0</v>
      </c>
      <c r="P2633" s="45">
        <v>0.13</v>
      </c>
      <c r="Q2633" s="42">
        <v>0</v>
      </c>
      <c r="R2633" s="42">
        <v>0</v>
      </c>
      <c r="S2633" s="42">
        <f>N2633-R2633</f>
        <v>10817.840000000002</v>
      </c>
      <c r="T2633" s="38">
        <v>2505</v>
      </c>
      <c r="U2633" s="14">
        <f>S2633/H2633</f>
        <v>0.53292083658675371</v>
      </c>
      <c r="V2633" s="19"/>
      <c r="W2633" s="19"/>
      <c r="X2633" s="37" t="s">
        <v>3465</v>
      </c>
    </row>
    <row r="2634" spans="1:36" s="3" customFormat="1" ht="16.5" customHeight="1">
      <c r="A2634" s="38">
        <v>373</v>
      </c>
      <c r="B2634" s="39">
        <v>10800</v>
      </c>
      <c r="C2634" s="38">
        <v>10315205</v>
      </c>
      <c r="D2634" s="40" t="s">
        <v>2742</v>
      </c>
      <c r="E2634" s="38">
        <v>1</v>
      </c>
      <c r="F2634" s="38">
        <v>120</v>
      </c>
      <c r="G2634" s="38" t="s">
        <v>21</v>
      </c>
      <c r="H2634" s="42">
        <v>20299.150000000001</v>
      </c>
      <c r="I2634" s="2"/>
      <c r="J2634" s="44">
        <v>43216</v>
      </c>
      <c r="K2634" s="42">
        <v>0</v>
      </c>
      <c r="L2634" s="42">
        <v>9481.31</v>
      </c>
      <c r="M2634" s="44">
        <v>45016</v>
      </c>
      <c r="N2634" s="42">
        <f>H2634-K2634-L2634</f>
        <v>10817.840000000002</v>
      </c>
      <c r="O2634" s="42">
        <v>0</v>
      </c>
      <c r="P2634" s="45">
        <v>0.13</v>
      </c>
      <c r="Q2634" s="42">
        <v>0</v>
      </c>
      <c r="R2634" s="42">
        <v>0</v>
      </c>
      <c r="S2634" s="42">
        <f>N2634-R2634</f>
        <v>10817.840000000002</v>
      </c>
      <c r="T2634" s="38">
        <v>2505</v>
      </c>
      <c r="U2634" s="14">
        <f>S2634/H2634</f>
        <v>0.53292083658675371</v>
      </c>
      <c r="V2634" s="19"/>
      <c r="W2634" s="19"/>
      <c r="X2634" s="37" t="s">
        <v>3465</v>
      </c>
    </row>
    <row r="2635" spans="1:36" s="3" customFormat="1" ht="16.5" customHeight="1">
      <c r="A2635" s="38">
        <v>377</v>
      </c>
      <c r="B2635" s="39">
        <v>10800</v>
      </c>
      <c r="C2635" s="38">
        <v>10315213</v>
      </c>
      <c r="D2635" s="40" t="s">
        <v>2742</v>
      </c>
      <c r="E2635" s="38">
        <v>1</v>
      </c>
      <c r="F2635" s="38">
        <v>120</v>
      </c>
      <c r="G2635" s="38" t="s">
        <v>21</v>
      </c>
      <c r="H2635" s="42">
        <v>20299.150000000001</v>
      </c>
      <c r="I2635" s="2"/>
      <c r="J2635" s="44">
        <v>43216</v>
      </c>
      <c r="K2635" s="42">
        <v>0</v>
      </c>
      <c r="L2635" s="42">
        <v>9481.31</v>
      </c>
      <c r="M2635" s="44">
        <v>45016</v>
      </c>
      <c r="N2635" s="42">
        <f>H2635-K2635-L2635</f>
        <v>10817.840000000002</v>
      </c>
      <c r="O2635" s="42">
        <v>0</v>
      </c>
      <c r="P2635" s="45">
        <v>0.13</v>
      </c>
      <c r="Q2635" s="42">
        <v>0</v>
      </c>
      <c r="R2635" s="42">
        <v>0</v>
      </c>
      <c r="S2635" s="42">
        <f>N2635-R2635</f>
        <v>10817.840000000002</v>
      </c>
      <c r="T2635" s="38">
        <v>2505</v>
      </c>
      <c r="U2635" s="14">
        <f>S2635/H2635</f>
        <v>0.53292083658675371</v>
      </c>
      <c r="V2635" s="19"/>
      <c r="W2635" s="19"/>
      <c r="X2635" s="37" t="s">
        <v>3465</v>
      </c>
    </row>
    <row r="2636" spans="1:36" s="3" customFormat="1" ht="16.5" customHeight="1">
      <c r="A2636" s="38">
        <v>392</v>
      </c>
      <c r="B2636" s="39">
        <v>10800</v>
      </c>
      <c r="C2636" s="38">
        <v>10315243</v>
      </c>
      <c r="D2636" s="40" t="s">
        <v>2742</v>
      </c>
      <c r="E2636" s="38">
        <v>1</v>
      </c>
      <c r="F2636" s="38">
        <v>120</v>
      </c>
      <c r="G2636" s="38" t="s">
        <v>21</v>
      </c>
      <c r="H2636" s="42">
        <v>20299.150000000001</v>
      </c>
      <c r="I2636" s="2"/>
      <c r="J2636" s="44">
        <v>43216</v>
      </c>
      <c r="K2636" s="42">
        <v>0</v>
      </c>
      <c r="L2636" s="42">
        <v>9481.31</v>
      </c>
      <c r="M2636" s="44">
        <v>45016</v>
      </c>
      <c r="N2636" s="42">
        <f>H2636-K2636-L2636</f>
        <v>10817.840000000002</v>
      </c>
      <c r="O2636" s="42">
        <v>0</v>
      </c>
      <c r="P2636" s="45">
        <v>0.13</v>
      </c>
      <c r="Q2636" s="42">
        <v>0</v>
      </c>
      <c r="R2636" s="42">
        <v>0</v>
      </c>
      <c r="S2636" s="42">
        <f>N2636-R2636</f>
        <v>10817.840000000002</v>
      </c>
      <c r="T2636" s="38">
        <v>2505</v>
      </c>
      <c r="U2636" s="14">
        <f>S2636/H2636</f>
        <v>0.53292083658675371</v>
      </c>
      <c r="V2636" s="19"/>
      <c r="W2636" s="19"/>
      <c r="X2636" s="37" t="s">
        <v>3465</v>
      </c>
    </row>
    <row r="2637" spans="1:36" s="3" customFormat="1" ht="16.5" customHeight="1">
      <c r="A2637" s="38">
        <v>414</v>
      </c>
      <c r="B2637" s="39">
        <v>10800</v>
      </c>
      <c r="C2637" s="38">
        <v>10315251</v>
      </c>
      <c r="D2637" s="40" t="s">
        <v>2742</v>
      </c>
      <c r="E2637" s="38">
        <v>1</v>
      </c>
      <c r="F2637" s="38">
        <v>120</v>
      </c>
      <c r="G2637" s="38" t="s">
        <v>21</v>
      </c>
      <c r="H2637" s="42">
        <v>20299.150000000001</v>
      </c>
      <c r="I2637" s="2"/>
      <c r="J2637" s="44">
        <v>43216</v>
      </c>
      <c r="K2637" s="42">
        <v>0</v>
      </c>
      <c r="L2637" s="42">
        <v>9481.31</v>
      </c>
      <c r="M2637" s="44">
        <v>45016</v>
      </c>
      <c r="N2637" s="42">
        <f>H2637-K2637-L2637</f>
        <v>10817.840000000002</v>
      </c>
      <c r="O2637" s="42">
        <v>0</v>
      </c>
      <c r="P2637" s="45">
        <v>0.13</v>
      </c>
      <c r="Q2637" s="42">
        <v>0</v>
      </c>
      <c r="R2637" s="42">
        <v>0</v>
      </c>
      <c r="S2637" s="42">
        <f>N2637-R2637</f>
        <v>10817.840000000002</v>
      </c>
      <c r="T2637" s="38">
        <v>2505</v>
      </c>
      <c r="U2637" s="14">
        <f>S2637/H2637</f>
        <v>0.53292083658675371</v>
      </c>
      <c r="V2637" s="19"/>
      <c r="W2637" s="19"/>
      <c r="X2637" s="37" t="s">
        <v>3465</v>
      </c>
      <c r="Y2637" s="93"/>
      <c r="Z2637" s="93"/>
      <c r="AA2637" s="93"/>
      <c r="AB2637" s="93"/>
      <c r="AC2637" s="93"/>
      <c r="AD2637" s="93"/>
      <c r="AE2637" s="93"/>
      <c r="AF2637" s="93"/>
      <c r="AG2637" s="93"/>
      <c r="AH2637" s="93"/>
      <c r="AI2637" s="93"/>
      <c r="AJ2637" s="93"/>
    </row>
    <row r="2638" spans="1:36" s="3" customFormat="1" ht="16.5" customHeight="1">
      <c r="A2638" s="38">
        <v>552</v>
      </c>
      <c r="B2638" s="39">
        <v>10800</v>
      </c>
      <c r="C2638" s="38">
        <v>10315576</v>
      </c>
      <c r="D2638" s="40" t="s">
        <v>2742</v>
      </c>
      <c r="E2638" s="38">
        <v>1</v>
      </c>
      <c r="F2638" s="38">
        <v>120</v>
      </c>
      <c r="G2638" s="38" t="s">
        <v>21</v>
      </c>
      <c r="H2638" s="42">
        <v>20299.150000000001</v>
      </c>
      <c r="I2638" s="2"/>
      <c r="J2638" s="44">
        <v>43216</v>
      </c>
      <c r="K2638" s="42">
        <v>0</v>
      </c>
      <c r="L2638" s="42">
        <v>9481.31</v>
      </c>
      <c r="M2638" s="44">
        <v>45016</v>
      </c>
      <c r="N2638" s="42">
        <f>H2638-K2638-L2638</f>
        <v>10817.840000000002</v>
      </c>
      <c r="O2638" s="42">
        <v>0</v>
      </c>
      <c r="P2638" s="45">
        <v>0.13</v>
      </c>
      <c r="Q2638" s="42">
        <v>0</v>
      </c>
      <c r="R2638" s="42">
        <v>0</v>
      </c>
      <c r="S2638" s="42">
        <f>N2638-R2638</f>
        <v>10817.840000000002</v>
      </c>
      <c r="T2638" s="38">
        <v>2505</v>
      </c>
      <c r="U2638" s="14">
        <f>S2638/H2638</f>
        <v>0.53292083658675371</v>
      </c>
      <c r="V2638" s="19"/>
      <c r="W2638" s="19"/>
      <c r="X2638" s="37" t="s">
        <v>3465</v>
      </c>
    </row>
    <row r="2639" spans="1:36" s="3" customFormat="1" ht="16.5" customHeight="1">
      <c r="A2639" s="38">
        <v>560</v>
      </c>
      <c r="B2639" s="39">
        <v>10800</v>
      </c>
      <c r="C2639" s="38">
        <v>10315590</v>
      </c>
      <c r="D2639" s="40" t="s">
        <v>2742</v>
      </c>
      <c r="E2639" s="38">
        <v>1</v>
      </c>
      <c r="F2639" s="38">
        <v>120</v>
      </c>
      <c r="G2639" s="38" t="s">
        <v>21</v>
      </c>
      <c r="H2639" s="42">
        <v>20299.150000000001</v>
      </c>
      <c r="I2639" s="2"/>
      <c r="J2639" s="44">
        <v>43216</v>
      </c>
      <c r="K2639" s="42">
        <v>0</v>
      </c>
      <c r="L2639" s="42">
        <v>9481.31</v>
      </c>
      <c r="M2639" s="44">
        <v>45016</v>
      </c>
      <c r="N2639" s="42">
        <f>H2639-K2639-L2639</f>
        <v>10817.840000000002</v>
      </c>
      <c r="O2639" s="42">
        <v>0</v>
      </c>
      <c r="P2639" s="45">
        <v>0.13</v>
      </c>
      <c r="Q2639" s="42">
        <v>0</v>
      </c>
      <c r="R2639" s="42">
        <v>0</v>
      </c>
      <c r="S2639" s="42">
        <f>N2639-R2639</f>
        <v>10817.840000000002</v>
      </c>
      <c r="T2639" s="38">
        <v>2505</v>
      </c>
      <c r="U2639" s="14">
        <f>S2639/H2639</f>
        <v>0.53292083658675371</v>
      </c>
      <c r="V2639" s="19"/>
      <c r="W2639" s="19"/>
      <c r="X2639" s="37" t="s">
        <v>3465</v>
      </c>
    </row>
    <row r="2640" spans="1:36" s="3" customFormat="1" ht="16.5" customHeight="1">
      <c r="A2640" s="38">
        <v>565</v>
      </c>
      <c r="B2640" s="39">
        <v>10800</v>
      </c>
      <c r="C2640" s="38">
        <v>10315597</v>
      </c>
      <c r="D2640" s="40" t="s">
        <v>2742</v>
      </c>
      <c r="E2640" s="38">
        <v>1</v>
      </c>
      <c r="F2640" s="38">
        <v>120</v>
      </c>
      <c r="G2640" s="38" t="s">
        <v>21</v>
      </c>
      <c r="H2640" s="42">
        <v>20299.150000000001</v>
      </c>
      <c r="I2640" s="2"/>
      <c r="J2640" s="44">
        <v>43216</v>
      </c>
      <c r="K2640" s="42">
        <v>0</v>
      </c>
      <c r="L2640" s="42">
        <v>9481.31</v>
      </c>
      <c r="M2640" s="44">
        <v>45016</v>
      </c>
      <c r="N2640" s="42">
        <f>H2640-K2640-L2640</f>
        <v>10817.840000000002</v>
      </c>
      <c r="O2640" s="42">
        <v>0</v>
      </c>
      <c r="P2640" s="45">
        <v>0.13</v>
      </c>
      <c r="Q2640" s="42">
        <v>0</v>
      </c>
      <c r="R2640" s="42">
        <v>0</v>
      </c>
      <c r="S2640" s="42">
        <f>N2640-R2640</f>
        <v>10817.840000000002</v>
      </c>
      <c r="T2640" s="38">
        <v>2505</v>
      </c>
      <c r="U2640" s="14">
        <f>S2640/H2640</f>
        <v>0.53292083658675371</v>
      </c>
      <c r="V2640" s="19"/>
      <c r="W2640" s="19"/>
      <c r="X2640" s="37" t="s">
        <v>3465</v>
      </c>
    </row>
    <row r="2641" spans="1:24" s="3" customFormat="1" ht="16.5" customHeight="1">
      <c r="A2641" s="38">
        <v>712</v>
      </c>
      <c r="B2641" s="39">
        <v>10800</v>
      </c>
      <c r="C2641" s="38">
        <v>10315927</v>
      </c>
      <c r="D2641" s="40" t="s">
        <v>2742</v>
      </c>
      <c r="E2641" s="38">
        <v>1</v>
      </c>
      <c r="F2641" s="38">
        <v>120</v>
      </c>
      <c r="G2641" s="38" t="s">
        <v>21</v>
      </c>
      <c r="H2641" s="42">
        <v>20299.150000000001</v>
      </c>
      <c r="I2641" s="2"/>
      <c r="J2641" s="44">
        <v>43216</v>
      </c>
      <c r="K2641" s="42">
        <v>0</v>
      </c>
      <c r="L2641" s="42">
        <v>9481.31</v>
      </c>
      <c r="M2641" s="44">
        <v>45016</v>
      </c>
      <c r="N2641" s="42">
        <f>H2641-K2641-L2641</f>
        <v>10817.840000000002</v>
      </c>
      <c r="O2641" s="42">
        <v>0</v>
      </c>
      <c r="P2641" s="45">
        <v>0.13</v>
      </c>
      <c r="Q2641" s="42">
        <v>0</v>
      </c>
      <c r="R2641" s="42">
        <v>0</v>
      </c>
      <c r="S2641" s="42">
        <f>N2641-R2641</f>
        <v>10817.840000000002</v>
      </c>
      <c r="T2641" s="38">
        <v>2505</v>
      </c>
      <c r="U2641" s="14">
        <f>S2641/H2641</f>
        <v>0.53292083658675371</v>
      </c>
      <c r="V2641" s="19"/>
      <c r="W2641" s="19"/>
      <c r="X2641" s="37" t="s">
        <v>3465</v>
      </c>
    </row>
    <row r="2642" spans="1:24" s="3" customFormat="1" ht="16.5" customHeight="1">
      <c r="A2642" s="38">
        <v>723</v>
      </c>
      <c r="B2642" s="39">
        <v>10800</v>
      </c>
      <c r="C2642" s="38">
        <v>10315945</v>
      </c>
      <c r="D2642" s="40" t="s">
        <v>2742</v>
      </c>
      <c r="E2642" s="38">
        <v>1</v>
      </c>
      <c r="F2642" s="38">
        <v>120</v>
      </c>
      <c r="G2642" s="38" t="s">
        <v>21</v>
      </c>
      <c r="H2642" s="42">
        <v>20299.150000000001</v>
      </c>
      <c r="I2642" s="2"/>
      <c r="J2642" s="44">
        <v>43216</v>
      </c>
      <c r="K2642" s="42">
        <v>0</v>
      </c>
      <c r="L2642" s="42">
        <v>9481.31</v>
      </c>
      <c r="M2642" s="44">
        <v>45016</v>
      </c>
      <c r="N2642" s="42">
        <f>H2642-K2642-L2642</f>
        <v>10817.840000000002</v>
      </c>
      <c r="O2642" s="42">
        <v>0</v>
      </c>
      <c r="P2642" s="45">
        <v>0.13</v>
      </c>
      <c r="Q2642" s="42">
        <v>0</v>
      </c>
      <c r="R2642" s="42">
        <v>0</v>
      </c>
      <c r="S2642" s="42">
        <f>N2642-R2642</f>
        <v>10817.840000000002</v>
      </c>
      <c r="T2642" s="38">
        <v>2505</v>
      </c>
      <c r="U2642" s="14">
        <f>S2642/H2642</f>
        <v>0.53292083658675371</v>
      </c>
      <c r="V2642" s="19"/>
      <c r="W2642" s="19"/>
      <c r="X2642" s="37" t="s">
        <v>3465</v>
      </c>
    </row>
    <row r="2643" spans="1:24" s="3" customFormat="1" ht="16.5" customHeight="1">
      <c r="A2643" s="38">
        <v>728</v>
      </c>
      <c r="B2643" s="39">
        <v>10800</v>
      </c>
      <c r="C2643" s="38">
        <v>10315965</v>
      </c>
      <c r="D2643" s="40" t="s">
        <v>2742</v>
      </c>
      <c r="E2643" s="38">
        <v>1</v>
      </c>
      <c r="F2643" s="38">
        <v>120</v>
      </c>
      <c r="G2643" s="38" t="s">
        <v>21</v>
      </c>
      <c r="H2643" s="42">
        <v>20299.150000000001</v>
      </c>
      <c r="I2643" s="2"/>
      <c r="J2643" s="44">
        <v>43216</v>
      </c>
      <c r="K2643" s="42">
        <v>0</v>
      </c>
      <c r="L2643" s="42">
        <v>9481.31</v>
      </c>
      <c r="M2643" s="44">
        <v>45016</v>
      </c>
      <c r="N2643" s="42">
        <f>H2643-K2643-L2643</f>
        <v>10817.840000000002</v>
      </c>
      <c r="O2643" s="42">
        <v>0</v>
      </c>
      <c r="P2643" s="45">
        <v>0.13</v>
      </c>
      <c r="Q2643" s="42">
        <v>0</v>
      </c>
      <c r="R2643" s="42">
        <v>0</v>
      </c>
      <c r="S2643" s="42">
        <f>N2643-R2643</f>
        <v>10817.840000000002</v>
      </c>
      <c r="T2643" s="38">
        <v>2505</v>
      </c>
      <c r="U2643" s="14">
        <f>S2643/H2643</f>
        <v>0.53292083658675371</v>
      </c>
      <c r="V2643" s="19"/>
      <c r="W2643" s="19"/>
      <c r="X2643" s="37" t="s">
        <v>3465</v>
      </c>
    </row>
    <row r="2644" spans="1:24" s="3" customFormat="1" ht="16.5" customHeight="1">
      <c r="A2644" s="38">
        <v>731</v>
      </c>
      <c r="B2644" s="39">
        <v>10800</v>
      </c>
      <c r="C2644" s="38">
        <v>10315973</v>
      </c>
      <c r="D2644" s="40" t="s">
        <v>2742</v>
      </c>
      <c r="E2644" s="38">
        <v>1</v>
      </c>
      <c r="F2644" s="38">
        <v>120</v>
      </c>
      <c r="G2644" s="38" t="s">
        <v>21</v>
      </c>
      <c r="H2644" s="42">
        <v>20299.150000000001</v>
      </c>
      <c r="I2644" s="2"/>
      <c r="J2644" s="44">
        <v>43216</v>
      </c>
      <c r="K2644" s="42">
        <v>0</v>
      </c>
      <c r="L2644" s="42">
        <v>9481.31</v>
      </c>
      <c r="M2644" s="44">
        <v>45016</v>
      </c>
      <c r="N2644" s="42">
        <f>H2644-K2644-L2644</f>
        <v>10817.840000000002</v>
      </c>
      <c r="O2644" s="42">
        <v>0</v>
      </c>
      <c r="P2644" s="45">
        <v>0.13</v>
      </c>
      <c r="Q2644" s="42">
        <v>0</v>
      </c>
      <c r="R2644" s="42">
        <v>0</v>
      </c>
      <c r="S2644" s="42">
        <f>N2644-R2644</f>
        <v>10817.840000000002</v>
      </c>
      <c r="T2644" s="38">
        <v>2505</v>
      </c>
      <c r="U2644" s="14">
        <f>S2644/H2644</f>
        <v>0.53292083658675371</v>
      </c>
      <c r="V2644" s="19"/>
      <c r="W2644" s="19"/>
      <c r="X2644" s="37" t="s">
        <v>3465</v>
      </c>
    </row>
    <row r="2645" spans="1:24" s="3" customFormat="1" ht="16.5" customHeight="1">
      <c r="A2645" s="38">
        <v>734</v>
      </c>
      <c r="B2645" s="39">
        <v>10800</v>
      </c>
      <c r="C2645" s="38">
        <v>10315981</v>
      </c>
      <c r="D2645" s="40" t="s">
        <v>2742</v>
      </c>
      <c r="E2645" s="38">
        <v>1</v>
      </c>
      <c r="F2645" s="38">
        <v>120</v>
      </c>
      <c r="G2645" s="38" t="s">
        <v>21</v>
      </c>
      <c r="H2645" s="42">
        <v>20299.150000000001</v>
      </c>
      <c r="I2645" s="2"/>
      <c r="J2645" s="44">
        <v>43216</v>
      </c>
      <c r="K2645" s="42">
        <v>0</v>
      </c>
      <c r="L2645" s="42">
        <v>9481.31</v>
      </c>
      <c r="M2645" s="44">
        <v>45016</v>
      </c>
      <c r="N2645" s="42">
        <f>H2645-K2645-L2645</f>
        <v>10817.840000000002</v>
      </c>
      <c r="O2645" s="42">
        <v>0</v>
      </c>
      <c r="P2645" s="45">
        <v>0.13</v>
      </c>
      <c r="Q2645" s="42">
        <v>0</v>
      </c>
      <c r="R2645" s="42">
        <v>0</v>
      </c>
      <c r="S2645" s="42">
        <f>N2645-R2645</f>
        <v>10817.840000000002</v>
      </c>
      <c r="T2645" s="38">
        <v>2505</v>
      </c>
      <c r="U2645" s="14">
        <f>S2645/H2645</f>
        <v>0.53292083658675371</v>
      </c>
      <c r="V2645" s="19"/>
      <c r="W2645" s="19"/>
      <c r="X2645" s="37" t="s">
        <v>3465</v>
      </c>
    </row>
    <row r="2646" spans="1:24" s="3" customFormat="1" ht="16.5" customHeight="1">
      <c r="A2646" s="38">
        <v>740</v>
      </c>
      <c r="B2646" s="39">
        <v>10800</v>
      </c>
      <c r="C2646" s="38">
        <v>10316000</v>
      </c>
      <c r="D2646" s="40" t="s">
        <v>2742</v>
      </c>
      <c r="E2646" s="38">
        <v>1</v>
      </c>
      <c r="F2646" s="38">
        <v>120</v>
      </c>
      <c r="G2646" s="38" t="s">
        <v>21</v>
      </c>
      <c r="H2646" s="42">
        <v>20299.150000000001</v>
      </c>
      <c r="I2646" s="2"/>
      <c r="J2646" s="44">
        <v>43216</v>
      </c>
      <c r="K2646" s="42">
        <v>0</v>
      </c>
      <c r="L2646" s="42">
        <v>9481.31</v>
      </c>
      <c r="M2646" s="44">
        <v>45016</v>
      </c>
      <c r="N2646" s="42">
        <f>H2646-K2646-L2646</f>
        <v>10817.840000000002</v>
      </c>
      <c r="O2646" s="42">
        <v>0</v>
      </c>
      <c r="P2646" s="45">
        <v>0.13</v>
      </c>
      <c r="Q2646" s="42">
        <v>0</v>
      </c>
      <c r="R2646" s="42">
        <v>0</v>
      </c>
      <c r="S2646" s="42">
        <f>N2646-R2646</f>
        <v>10817.840000000002</v>
      </c>
      <c r="T2646" s="38">
        <v>2505</v>
      </c>
      <c r="U2646" s="14">
        <f>S2646/H2646</f>
        <v>0.53292083658675371</v>
      </c>
      <c r="V2646" s="19"/>
      <c r="W2646" s="19"/>
      <c r="X2646" s="37" t="s">
        <v>3465</v>
      </c>
    </row>
    <row r="2647" spans="1:24" s="3" customFormat="1" ht="16.5" customHeight="1">
      <c r="A2647" s="38">
        <v>188</v>
      </c>
      <c r="B2647" s="39">
        <v>10800</v>
      </c>
      <c r="C2647" s="38">
        <v>10314429</v>
      </c>
      <c r="D2647" s="40" t="s">
        <v>1201</v>
      </c>
      <c r="E2647" s="38">
        <v>4</v>
      </c>
      <c r="F2647" s="38">
        <v>120</v>
      </c>
      <c r="G2647" s="38" t="s">
        <v>21</v>
      </c>
      <c r="H2647" s="42">
        <v>20000</v>
      </c>
      <c r="I2647" s="2"/>
      <c r="J2647" s="44">
        <v>43216</v>
      </c>
      <c r="K2647" s="42">
        <v>0</v>
      </c>
      <c r="L2647" s="42">
        <v>9341.58</v>
      </c>
      <c r="M2647" s="44">
        <v>45016</v>
      </c>
      <c r="N2647" s="42">
        <f>H2647-K2647-L2647</f>
        <v>10658.42</v>
      </c>
      <c r="O2647" s="42">
        <v>0</v>
      </c>
      <c r="P2647" s="45">
        <v>0.13</v>
      </c>
      <c r="Q2647" s="42">
        <v>0</v>
      </c>
      <c r="R2647" s="42">
        <v>0</v>
      </c>
      <c r="S2647" s="42">
        <f>N2647-R2647</f>
        <v>10658.42</v>
      </c>
      <c r="T2647" s="38">
        <v>2505</v>
      </c>
      <c r="U2647" s="14">
        <f>S2647/H2647</f>
        <v>0.53292099999999998</v>
      </c>
      <c r="V2647" s="19"/>
      <c r="W2647" s="19"/>
      <c r="X2647" s="37" t="s">
        <v>3465</v>
      </c>
    </row>
    <row r="2648" spans="1:24" s="3" customFormat="1" ht="16.5" customHeight="1">
      <c r="A2648" s="38">
        <v>215</v>
      </c>
      <c r="B2648" s="39">
        <v>10800</v>
      </c>
      <c r="C2648" s="38">
        <v>10314471</v>
      </c>
      <c r="D2648" s="40" t="s">
        <v>1201</v>
      </c>
      <c r="E2648" s="38">
        <v>4</v>
      </c>
      <c r="F2648" s="38">
        <v>120</v>
      </c>
      <c r="G2648" s="38" t="s">
        <v>21</v>
      </c>
      <c r="H2648" s="42">
        <v>20000</v>
      </c>
      <c r="I2648" s="2"/>
      <c r="J2648" s="44">
        <v>43216</v>
      </c>
      <c r="K2648" s="42">
        <v>0</v>
      </c>
      <c r="L2648" s="42">
        <v>9341.58</v>
      </c>
      <c r="M2648" s="44">
        <v>45016</v>
      </c>
      <c r="N2648" s="42">
        <f>H2648-K2648-L2648</f>
        <v>10658.42</v>
      </c>
      <c r="O2648" s="42">
        <v>0</v>
      </c>
      <c r="P2648" s="45">
        <v>0.13</v>
      </c>
      <c r="Q2648" s="42">
        <v>0</v>
      </c>
      <c r="R2648" s="42">
        <v>0</v>
      </c>
      <c r="S2648" s="42">
        <f>N2648-R2648</f>
        <v>10658.42</v>
      </c>
      <c r="T2648" s="38">
        <v>2505</v>
      </c>
      <c r="U2648" s="14">
        <f>S2648/H2648</f>
        <v>0.53292099999999998</v>
      </c>
      <c r="V2648" s="19"/>
      <c r="W2648" s="19"/>
      <c r="X2648" s="37" t="s">
        <v>3465</v>
      </c>
    </row>
    <row r="2649" spans="1:24" s="3" customFormat="1" ht="16.5" customHeight="1">
      <c r="A2649" s="38">
        <v>251</v>
      </c>
      <c r="B2649" s="39">
        <v>10800</v>
      </c>
      <c r="C2649" s="38">
        <v>10314526</v>
      </c>
      <c r="D2649" s="40" t="s">
        <v>1201</v>
      </c>
      <c r="E2649" s="38">
        <v>4</v>
      </c>
      <c r="F2649" s="38">
        <v>120</v>
      </c>
      <c r="G2649" s="38" t="s">
        <v>21</v>
      </c>
      <c r="H2649" s="42">
        <v>20000</v>
      </c>
      <c r="I2649" s="2"/>
      <c r="J2649" s="44">
        <v>43216</v>
      </c>
      <c r="K2649" s="42">
        <v>0</v>
      </c>
      <c r="L2649" s="42">
        <v>9341.58</v>
      </c>
      <c r="M2649" s="44">
        <v>45016</v>
      </c>
      <c r="N2649" s="42">
        <f>H2649-K2649-L2649</f>
        <v>10658.42</v>
      </c>
      <c r="O2649" s="42">
        <v>0</v>
      </c>
      <c r="P2649" s="45">
        <v>0.13</v>
      </c>
      <c r="Q2649" s="42">
        <v>0</v>
      </c>
      <c r="R2649" s="42">
        <v>0</v>
      </c>
      <c r="S2649" s="42">
        <f>N2649-R2649</f>
        <v>10658.42</v>
      </c>
      <c r="T2649" s="38">
        <v>2505</v>
      </c>
      <c r="U2649" s="14">
        <f>S2649/H2649</f>
        <v>0.53292099999999998</v>
      </c>
      <c r="V2649" s="19"/>
      <c r="W2649" s="19"/>
      <c r="X2649" s="37" t="s">
        <v>3465</v>
      </c>
    </row>
    <row r="2650" spans="1:24" s="3" customFormat="1" ht="16.5" customHeight="1">
      <c r="A2650" s="38">
        <v>196</v>
      </c>
      <c r="B2650" s="39">
        <v>10800</v>
      </c>
      <c r="C2650" s="38">
        <v>10314440</v>
      </c>
      <c r="D2650" s="40" t="s">
        <v>2744</v>
      </c>
      <c r="E2650" s="38">
        <v>7</v>
      </c>
      <c r="F2650" s="38">
        <v>120</v>
      </c>
      <c r="G2650" s="38" t="s">
        <v>21</v>
      </c>
      <c r="H2650" s="42">
        <v>27166.02</v>
      </c>
      <c r="I2650" s="2"/>
      <c r="J2650" s="44">
        <v>43216</v>
      </c>
      <c r="K2650" s="42">
        <v>0</v>
      </c>
      <c r="L2650" s="42">
        <v>12688.67</v>
      </c>
      <c r="M2650" s="44">
        <v>45016</v>
      </c>
      <c r="N2650" s="42">
        <f>H2650-K2650-L2650</f>
        <v>14477.35</v>
      </c>
      <c r="O2650" s="42">
        <v>0</v>
      </c>
      <c r="P2650" s="45">
        <v>0.13</v>
      </c>
      <c r="Q2650" s="42">
        <v>0</v>
      </c>
      <c r="R2650" s="42">
        <v>0</v>
      </c>
      <c r="S2650" s="42">
        <f>N2650-R2650</f>
        <v>14477.35</v>
      </c>
      <c r="T2650" s="38">
        <v>2505</v>
      </c>
      <c r="U2650" s="14">
        <f>S2650/H2650</f>
        <v>0.53292127444506043</v>
      </c>
      <c r="V2650" s="19"/>
      <c r="W2650" s="19"/>
      <c r="X2650" s="37" t="s">
        <v>3465</v>
      </c>
    </row>
    <row r="2651" spans="1:24" s="3" customFormat="1" ht="16.5" customHeight="1">
      <c r="A2651" s="38">
        <v>452</v>
      </c>
      <c r="B2651" s="39">
        <v>10800</v>
      </c>
      <c r="C2651" s="38">
        <v>10315400</v>
      </c>
      <c r="D2651" s="40" t="s">
        <v>2744</v>
      </c>
      <c r="E2651" s="38">
        <v>7</v>
      </c>
      <c r="F2651" s="38">
        <v>120</v>
      </c>
      <c r="G2651" s="38" t="s">
        <v>21</v>
      </c>
      <c r="H2651" s="42">
        <v>27166.02</v>
      </c>
      <c r="I2651" s="2"/>
      <c r="J2651" s="44">
        <v>43216</v>
      </c>
      <c r="K2651" s="42">
        <v>0</v>
      </c>
      <c r="L2651" s="42">
        <v>12688.67</v>
      </c>
      <c r="M2651" s="44">
        <v>45016</v>
      </c>
      <c r="N2651" s="42">
        <f>H2651-K2651-L2651</f>
        <v>14477.35</v>
      </c>
      <c r="O2651" s="42">
        <v>0</v>
      </c>
      <c r="P2651" s="45">
        <v>0.13</v>
      </c>
      <c r="Q2651" s="42">
        <v>0</v>
      </c>
      <c r="R2651" s="42">
        <v>0</v>
      </c>
      <c r="S2651" s="42">
        <f>N2651-R2651</f>
        <v>14477.35</v>
      </c>
      <c r="T2651" s="38">
        <v>2505</v>
      </c>
      <c r="U2651" s="14">
        <f>S2651/H2651</f>
        <v>0.53292127444506043</v>
      </c>
      <c r="V2651" s="19"/>
      <c r="W2651" s="19"/>
      <c r="X2651" s="37" t="s">
        <v>3465</v>
      </c>
    </row>
    <row r="2652" spans="1:24" s="3" customFormat="1" ht="16.5" customHeight="1">
      <c r="A2652" s="38">
        <v>538</v>
      </c>
      <c r="B2652" s="39">
        <v>40712</v>
      </c>
      <c r="C2652" s="38">
        <v>10303850</v>
      </c>
      <c r="D2652" s="40" t="s">
        <v>1756</v>
      </c>
      <c r="E2652" s="38">
        <v>1</v>
      </c>
      <c r="F2652" s="38">
        <v>120</v>
      </c>
      <c r="G2652" s="38" t="s">
        <v>21</v>
      </c>
      <c r="H2652" s="42">
        <v>17070.72</v>
      </c>
      <c r="I2652" s="55"/>
      <c r="J2652" s="44">
        <v>43343</v>
      </c>
      <c r="K2652" s="42">
        <v>0</v>
      </c>
      <c r="L2652" s="42">
        <v>7973.33</v>
      </c>
      <c r="M2652" s="44">
        <v>45138</v>
      </c>
      <c r="N2652" s="42">
        <f>H2652-K2652-L2652</f>
        <v>9097.3900000000012</v>
      </c>
      <c r="O2652" s="42">
        <v>0</v>
      </c>
      <c r="P2652" s="45">
        <v>0.13</v>
      </c>
      <c r="Q2652" s="42">
        <v>0</v>
      </c>
      <c r="R2652" s="42">
        <v>0</v>
      </c>
      <c r="S2652" s="42">
        <v>9097.39</v>
      </c>
      <c r="T2652" s="38">
        <v>2506</v>
      </c>
      <c r="U2652" s="14">
        <f>S2652/H2652</f>
        <v>0.53292362595133647</v>
      </c>
      <c r="V2652" s="19"/>
      <c r="W2652" s="19"/>
      <c r="X2652" s="37" t="s">
        <v>3467</v>
      </c>
    </row>
    <row r="2653" spans="1:24" s="3" customFormat="1" ht="16.5" customHeight="1">
      <c r="A2653" s="38">
        <v>189</v>
      </c>
      <c r="B2653" s="39">
        <v>10800</v>
      </c>
      <c r="C2653" s="38">
        <v>10314430</v>
      </c>
      <c r="D2653" s="40" t="s">
        <v>2744</v>
      </c>
      <c r="E2653" s="38">
        <v>4</v>
      </c>
      <c r="F2653" s="38">
        <v>120</v>
      </c>
      <c r="G2653" s="38" t="s">
        <v>21</v>
      </c>
      <c r="H2653" s="42">
        <v>15523.44</v>
      </c>
      <c r="I2653" s="2"/>
      <c r="J2653" s="44">
        <v>43216</v>
      </c>
      <c r="K2653" s="42">
        <v>0</v>
      </c>
      <c r="L2653" s="42">
        <v>7250.62</v>
      </c>
      <c r="M2653" s="44">
        <v>45016</v>
      </c>
      <c r="N2653" s="42">
        <f>H2653-K2653-L2653</f>
        <v>8272.82</v>
      </c>
      <c r="O2653" s="42">
        <v>0</v>
      </c>
      <c r="P2653" s="45">
        <v>0.13</v>
      </c>
      <c r="Q2653" s="42">
        <v>0</v>
      </c>
      <c r="R2653" s="42">
        <v>0</v>
      </c>
      <c r="S2653" s="42">
        <f>N2653-R2653</f>
        <v>8272.82</v>
      </c>
      <c r="T2653" s="38">
        <v>2505</v>
      </c>
      <c r="U2653" s="14">
        <f>S2653/H2653</f>
        <v>0.53292440335389579</v>
      </c>
      <c r="V2653" s="19"/>
      <c r="W2653" s="19"/>
      <c r="X2653" s="37" t="s">
        <v>3465</v>
      </c>
    </row>
    <row r="2654" spans="1:24" s="3" customFormat="1" ht="16.5" customHeight="1">
      <c r="A2654" s="38">
        <v>216</v>
      </c>
      <c r="B2654" s="39">
        <v>10800</v>
      </c>
      <c r="C2654" s="38">
        <v>10314472</v>
      </c>
      <c r="D2654" s="40" t="s">
        <v>2744</v>
      </c>
      <c r="E2654" s="38">
        <v>4</v>
      </c>
      <c r="F2654" s="38">
        <v>120</v>
      </c>
      <c r="G2654" s="38" t="s">
        <v>21</v>
      </c>
      <c r="H2654" s="42">
        <v>15523.44</v>
      </c>
      <c r="I2654" s="2"/>
      <c r="J2654" s="44">
        <v>43216</v>
      </c>
      <c r="K2654" s="42">
        <v>0</v>
      </c>
      <c r="L2654" s="42">
        <v>7250.62</v>
      </c>
      <c r="M2654" s="44">
        <v>45016</v>
      </c>
      <c r="N2654" s="42">
        <f>H2654-K2654-L2654</f>
        <v>8272.82</v>
      </c>
      <c r="O2654" s="42">
        <v>0</v>
      </c>
      <c r="P2654" s="45">
        <v>0.13</v>
      </c>
      <c r="Q2654" s="42">
        <v>0</v>
      </c>
      <c r="R2654" s="42">
        <v>0</v>
      </c>
      <c r="S2654" s="42">
        <f>N2654-R2654</f>
        <v>8272.82</v>
      </c>
      <c r="T2654" s="38">
        <v>2505</v>
      </c>
      <c r="U2654" s="14">
        <f>S2654/H2654</f>
        <v>0.53292440335389579</v>
      </c>
      <c r="V2654" s="19"/>
      <c r="W2654" s="19"/>
      <c r="X2654" s="37" t="s">
        <v>3465</v>
      </c>
    </row>
    <row r="2655" spans="1:24" s="3" customFormat="1" ht="16.5" customHeight="1">
      <c r="A2655" s="38">
        <v>151</v>
      </c>
      <c r="B2655" s="39">
        <v>50098</v>
      </c>
      <c r="C2655" s="38">
        <v>10308471</v>
      </c>
      <c r="D2655" s="40" t="s">
        <v>1008</v>
      </c>
      <c r="E2655" s="38">
        <v>1</v>
      </c>
      <c r="F2655" s="38">
        <v>120</v>
      </c>
      <c r="G2655" s="38" t="s">
        <v>21</v>
      </c>
      <c r="H2655" s="42">
        <v>14081.02</v>
      </c>
      <c r="I2655" s="57"/>
      <c r="J2655" s="44">
        <v>43402</v>
      </c>
      <c r="K2655" s="42">
        <v>0</v>
      </c>
      <c r="L2655" s="42">
        <v>6576.84</v>
      </c>
      <c r="M2655" s="44">
        <v>45199</v>
      </c>
      <c r="N2655" s="42">
        <v>7504.18</v>
      </c>
      <c r="O2655" s="42">
        <v>0</v>
      </c>
      <c r="P2655" s="45">
        <v>0.13</v>
      </c>
      <c r="Q2655" s="42">
        <v>0</v>
      </c>
      <c r="R2655" s="42">
        <v>0</v>
      </c>
      <c r="S2655" s="42">
        <v>7504.18</v>
      </c>
      <c r="T2655" s="38">
        <v>2506</v>
      </c>
      <c r="U2655" s="14">
        <f>S2655/H2655</f>
        <v>0.53292872249311485</v>
      </c>
      <c r="V2655" s="19"/>
      <c r="W2655" s="19"/>
      <c r="X2655" s="37" t="s">
        <v>3456</v>
      </c>
    </row>
    <row r="2656" spans="1:24" s="3" customFormat="1" ht="16.5" customHeight="1">
      <c r="A2656" s="38">
        <v>191</v>
      </c>
      <c r="B2656" s="39">
        <v>10800</v>
      </c>
      <c r="C2656" s="38">
        <v>10314433</v>
      </c>
      <c r="D2656" s="40" t="s">
        <v>1201</v>
      </c>
      <c r="E2656" s="38">
        <v>1</v>
      </c>
      <c r="F2656" s="38">
        <v>120</v>
      </c>
      <c r="G2656" s="38" t="s">
        <v>21</v>
      </c>
      <c r="H2656" s="42">
        <v>5000</v>
      </c>
      <c r="I2656" s="2"/>
      <c r="J2656" s="44">
        <v>43216</v>
      </c>
      <c r="K2656" s="42">
        <v>0</v>
      </c>
      <c r="L2656" s="42">
        <v>2335.33</v>
      </c>
      <c r="M2656" s="44">
        <v>45016</v>
      </c>
      <c r="N2656" s="42">
        <f>H2656-K2656-L2656</f>
        <v>2664.67</v>
      </c>
      <c r="O2656" s="42">
        <v>0</v>
      </c>
      <c r="P2656" s="45">
        <v>0.13</v>
      </c>
      <c r="Q2656" s="42">
        <v>0</v>
      </c>
      <c r="R2656" s="42">
        <v>0</v>
      </c>
      <c r="S2656" s="42">
        <f>N2656-R2656</f>
        <v>2664.67</v>
      </c>
      <c r="T2656" s="38">
        <v>2505</v>
      </c>
      <c r="U2656" s="14">
        <f>S2656/H2656</f>
        <v>0.53293400000000002</v>
      </c>
      <c r="V2656" s="19"/>
      <c r="W2656" s="19"/>
      <c r="X2656" s="37" t="s">
        <v>3465</v>
      </c>
    </row>
    <row r="2657" spans="1:36" s="3" customFormat="1" ht="16.5" customHeight="1">
      <c r="A2657" s="38">
        <v>202</v>
      </c>
      <c r="B2657" s="39">
        <v>10800</v>
      </c>
      <c r="C2657" s="38">
        <v>10314449</v>
      </c>
      <c r="D2657" s="40" t="s">
        <v>1201</v>
      </c>
      <c r="E2657" s="38">
        <v>1</v>
      </c>
      <c r="F2657" s="38">
        <v>120</v>
      </c>
      <c r="G2657" s="38" t="s">
        <v>21</v>
      </c>
      <c r="H2657" s="42">
        <v>5000</v>
      </c>
      <c r="I2657" s="2"/>
      <c r="J2657" s="44">
        <v>43216</v>
      </c>
      <c r="K2657" s="42">
        <v>0</v>
      </c>
      <c r="L2657" s="42">
        <v>2335.33</v>
      </c>
      <c r="M2657" s="44">
        <v>45016</v>
      </c>
      <c r="N2657" s="42">
        <f>H2657-K2657-L2657</f>
        <v>2664.67</v>
      </c>
      <c r="O2657" s="42">
        <v>0</v>
      </c>
      <c r="P2657" s="45">
        <v>0.13</v>
      </c>
      <c r="Q2657" s="42">
        <v>0</v>
      </c>
      <c r="R2657" s="42">
        <v>0</v>
      </c>
      <c r="S2657" s="42">
        <f>N2657-R2657</f>
        <v>2664.67</v>
      </c>
      <c r="T2657" s="38">
        <v>2505</v>
      </c>
      <c r="U2657" s="14">
        <f>S2657/H2657</f>
        <v>0.53293400000000002</v>
      </c>
      <c r="V2657" s="19"/>
      <c r="W2657" s="19"/>
      <c r="X2657" s="37" t="s">
        <v>3465</v>
      </c>
    </row>
    <row r="2658" spans="1:36" s="3" customFormat="1" ht="16.5" customHeight="1">
      <c r="A2658" s="38">
        <v>212</v>
      </c>
      <c r="B2658" s="39">
        <v>10800</v>
      </c>
      <c r="C2658" s="38">
        <v>10314466</v>
      </c>
      <c r="D2658" s="40" t="s">
        <v>1201</v>
      </c>
      <c r="E2658" s="38">
        <v>1</v>
      </c>
      <c r="F2658" s="38">
        <v>120</v>
      </c>
      <c r="G2658" s="38" t="s">
        <v>21</v>
      </c>
      <c r="H2658" s="42">
        <v>5000</v>
      </c>
      <c r="I2658" s="2"/>
      <c r="J2658" s="44">
        <v>43216</v>
      </c>
      <c r="K2658" s="42">
        <v>0</v>
      </c>
      <c r="L2658" s="42">
        <v>2335.33</v>
      </c>
      <c r="M2658" s="44">
        <v>45016</v>
      </c>
      <c r="N2658" s="42">
        <f>H2658-K2658-L2658</f>
        <v>2664.67</v>
      </c>
      <c r="O2658" s="42">
        <v>0</v>
      </c>
      <c r="P2658" s="45">
        <v>0.13</v>
      </c>
      <c r="Q2658" s="42">
        <v>0</v>
      </c>
      <c r="R2658" s="42">
        <v>0</v>
      </c>
      <c r="S2658" s="42">
        <f>N2658-R2658</f>
        <v>2664.67</v>
      </c>
      <c r="T2658" s="38">
        <v>2505</v>
      </c>
      <c r="U2658" s="14">
        <f>S2658/H2658</f>
        <v>0.53293400000000002</v>
      </c>
      <c r="V2658" s="19"/>
      <c r="W2658" s="19"/>
      <c r="X2658" s="37" t="s">
        <v>3465</v>
      </c>
    </row>
    <row r="2659" spans="1:36" s="3" customFormat="1" ht="16.5" customHeight="1">
      <c r="A2659" s="38">
        <v>219</v>
      </c>
      <c r="B2659" s="39">
        <v>10800</v>
      </c>
      <c r="C2659" s="38">
        <v>10314476</v>
      </c>
      <c r="D2659" s="40" t="s">
        <v>1201</v>
      </c>
      <c r="E2659" s="38">
        <v>1</v>
      </c>
      <c r="F2659" s="38">
        <v>120</v>
      </c>
      <c r="G2659" s="38" t="s">
        <v>21</v>
      </c>
      <c r="H2659" s="42">
        <v>5000</v>
      </c>
      <c r="I2659" s="2"/>
      <c r="J2659" s="44">
        <v>43216</v>
      </c>
      <c r="K2659" s="42">
        <v>0</v>
      </c>
      <c r="L2659" s="42">
        <v>2335.33</v>
      </c>
      <c r="M2659" s="44">
        <v>45016</v>
      </c>
      <c r="N2659" s="42">
        <f>H2659-K2659-L2659</f>
        <v>2664.67</v>
      </c>
      <c r="O2659" s="42">
        <v>0</v>
      </c>
      <c r="P2659" s="45">
        <v>0.13</v>
      </c>
      <c r="Q2659" s="42">
        <v>0</v>
      </c>
      <c r="R2659" s="42">
        <v>0</v>
      </c>
      <c r="S2659" s="42">
        <f>N2659-R2659</f>
        <v>2664.67</v>
      </c>
      <c r="T2659" s="38">
        <v>2505</v>
      </c>
      <c r="U2659" s="14">
        <f>S2659/H2659</f>
        <v>0.53293400000000002</v>
      </c>
      <c r="V2659" s="19"/>
      <c r="W2659" s="19"/>
      <c r="X2659" s="37" t="s">
        <v>3465</v>
      </c>
    </row>
    <row r="2660" spans="1:36" s="3" customFormat="1" ht="16.5" customHeight="1">
      <c r="A2660" s="38">
        <v>222</v>
      </c>
      <c r="B2660" s="39">
        <v>10800</v>
      </c>
      <c r="C2660" s="38">
        <v>10314480</v>
      </c>
      <c r="D2660" s="40" t="s">
        <v>1201</v>
      </c>
      <c r="E2660" s="38">
        <v>1</v>
      </c>
      <c r="F2660" s="38">
        <v>120</v>
      </c>
      <c r="G2660" s="38" t="s">
        <v>21</v>
      </c>
      <c r="H2660" s="42">
        <v>5000</v>
      </c>
      <c r="I2660" s="2"/>
      <c r="J2660" s="44">
        <v>43216</v>
      </c>
      <c r="K2660" s="42">
        <v>0</v>
      </c>
      <c r="L2660" s="42">
        <v>2335.33</v>
      </c>
      <c r="M2660" s="44">
        <v>45016</v>
      </c>
      <c r="N2660" s="42">
        <f>H2660-K2660-L2660</f>
        <v>2664.67</v>
      </c>
      <c r="O2660" s="42">
        <v>0</v>
      </c>
      <c r="P2660" s="45">
        <v>0.13</v>
      </c>
      <c r="Q2660" s="42">
        <v>0</v>
      </c>
      <c r="R2660" s="42">
        <v>0</v>
      </c>
      <c r="S2660" s="42">
        <f>N2660-R2660</f>
        <v>2664.67</v>
      </c>
      <c r="T2660" s="38">
        <v>2505</v>
      </c>
      <c r="U2660" s="14">
        <f>S2660/H2660</f>
        <v>0.53293400000000002</v>
      </c>
      <c r="V2660" s="19"/>
      <c r="W2660" s="19"/>
      <c r="X2660" s="37" t="s">
        <v>3465</v>
      </c>
    </row>
    <row r="2661" spans="1:36" s="3" customFormat="1" ht="16.5" customHeight="1">
      <c r="A2661" s="38">
        <v>225</v>
      </c>
      <c r="B2661" s="39">
        <v>10800</v>
      </c>
      <c r="C2661" s="38">
        <v>10314484</v>
      </c>
      <c r="D2661" s="40" t="s">
        <v>1201</v>
      </c>
      <c r="E2661" s="38">
        <v>1</v>
      </c>
      <c r="F2661" s="38">
        <v>120</v>
      </c>
      <c r="G2661" s="38" t="s">
        <v>21</v>
      </c>
      <c r="H2661" s="42">
        <v>5000</v>
      </c>
      <c r="I2661" s="2"/>
      <c r="J2661" s="44">
        <v>43216</v>
      </c>
      <c r="K2661" s="42">
        <v>0</v>
      </c>
      <c r="L2661" s="42">
        <v>2335.33</v>
      </c>
      <c r="M2661" s="44">
        <v>45016</v>
      </c>
      <c r="N2661" s="42">
        <f>H2661-K2661-L2661</f>
        <v>2664.67</v>
      </c>
      <c r="O2661" s="42">
        <v>0</v>
      </c>
      <c r="P2661" s="45">
        <v>0.13</v>
      </c>
      <c r="Q2661" s="42">
        <v>0</v>
      </c>
      <c r="R2661" s="42">
        <v>0</v>
      </c>
      <c r="S2661" s="42">
        <f>N2661-R2661</f>
        <v>2664.67</v>
      </c>
      <c r="T2661" s="38">
        <v>2505</v>
      </c>
      <c r="U2661" s="14">
        <f>S2661/H2661</f>
        <v>0.53293400000000002</v>
      </c>
      <c r="V2661" s="19"/>
      <c r="W2661" s="19"/>
      <c r="X2661" s="37" t="s">
        <v>3465</v>
      </c>
    </row>
    <row r="2662" spans="1:36" s="3" customFormat="1" ht="16.5" customHeight="1">
      <c r="A2662" s="38">
        <v>253</v>
      </c>
      <c r="B2662" s="39">
        <v>10800</v>
      </c>
      <c r="C2662" s="38">
        <v>10314530</v>
      </c>
      <c r="D2662" s="40" t="s">
        <v>1201</v>
      </c>
      <c r="E2662" s="38">
        <v>1</v>
      </c>
      <c r="F2662" s="38">
        <v>120</v>
      </c>
      <c r="G2662" s="38" t="s">
        <v>21</v>
      </c>
      <c r="H2662" s="42">
        <v>5000</v>
      </c>
      <c r="I2662" s="2"/>
      <c r="J2662" s="44">
        <v>43216</v>
      </c>
      <c r="K2662" s="42">
        <v>0</v>
      </c>
      <c r="L2662" s="42">
        <v>2335.33</v>
      </c>
      <c r="M2662" s="44">
        <v>45016</v>
      </c>
      <c r="N2662" s="42">
        <f>H2662-K2662-L2662</f>
        <v>2664.67</v>
      </c>
      <c r="O2662" s="42">
        <v>0</v>
      </c>
      <c r="P2662" s="45">
        <v>0.13</v>
      </c>
      <c r="Q2662" s="42">
        <v>0</v>
      </c>
      <c r="R2662" s="42">
        <v>0</v>
      </c>
      <c r="S2662" s="42">
        <f>N2662-R2662</f>
        <v>2664.67</v>
      </c>
      <c r="T2662" s="38">
        <v>2505</v>
      </c>
      <c r="U2662" s="14">
        <f>S2662/H2662</f>
        <v>0.53293400000000002</v>
      </c>
      <c r="V2662" s="19"/>
      <c r="W2662" s="19"/>
      <c r="X2662" s="37" t="s">
        <v>3465</v>
      </c>
    </row>
    <row r="2663" spans="1:36" s="3" customFormat="1" ht="16.5" customHeight="1">
      <c r="A2663" s="38">
        <v>256</v>
      </c>
      <c r="B2663" s="39">
        <v>10800</v>
      </c>
      <c r="C2663" s="38">
        <v>10314537</v>
      </c>
      <c r="D2663" s="40" t="s">
        <v>1201</v>
      </c>
      <c r="E2663" s="38">
        <v>1</v>
      </c>
      <c r="F2663" s="38">
        <v>120</v>
      </c>
      <c r="G2663" s="38" t="s">
        <v>21</v>
      </c>
      <c r="H2663" s="42">
        <v>5000</v>
      </c>
      <c r="I2663" s="2"/>
      <c r="J2663" s="44">
        <v>43216</v>
      </c>
      <c r="K2663" s="42">
        <v>0</v>
      </c>
      <c r="L2663" s="42">
        <v>2335.33</v>
      </c>
      <c r="M2663" s="44">
        <v>45016</v>
      </c>
      <c r="N2663" s="42">
        <f>H2663-K2663-L2663</f>
        <v>2664.67</v>
      </c>
      <c r="O2663" s="42">
        <v>0</v>
      </c>
      <c r="P2663" s="45">
        <v>0.13</v>
      </c>
      <c r="Q2663" s="42">
        <v>0</v>
      </c>
      <c r="R2663" s="42">
        <v>0</v>
      </c>
      <c r="S2663" s="42">
        <f>N2663-R2663</f>
        <v>2664.67</v>
      </c>
      <c r="T2663" s="38">
        <v>2505</v>
      </c>
      <c r="U2663" s="14">
        <f>S2663/H2663</f>
        <v>0.53293400000000002</v>
      </c>
      <c r="V2663" s="19"/>
      <c r="W2663" s="19"/>
      <c r="X2663" s="37" t="s">
        <v>3465</v>
      </c>
    </row>
    <row r="2664" spans="1:36" s="3" customFormat="1" ht="16.5" customHeight="1">
      <c r="A2664" s="38">
        <v>259</v>
      </c>
      <c r="B2664" s="39">
        <v>10800</v>
      </c>
      <c r="C2664" s="38">
        <v>10314541</v>
      </c>
      <c r="D2664" s="40" t="s">
        <v>1201</v>
      </c>
      <c r="E2664" s="38">
        <v>1</v>
      </c>
      <c r="F2664" s="38">
        <v>120</v>
      </c>
      <c r="G2664" s="38" t="s">
        <v>21</v>
      </c>
      <c r="H2664" s="42">
        <v>5000</v>
      </c>
      <c r="I2664" s="2"/>
      <c r="J2664" s="44">
        <v>43216</v>
      </c>
      <c r="K2664" s="42">
        <v>0</v>
      </c>
      <c r="L2664" s="42">
        <v>2335.33</v>
      </c>
      <c r="M2664" s="44">
        <v>45016</v>
      </c>
      <c r="N2664" s="42">
        <f>H2664-K2664-L2664</f>
        <v>2664.67</v>
      </c>
      <c r="O2664" s="42">
        <v>0</v>
      </c>
      <c r="P2664" s="45">
        <v>0.13</v>
      </c>
      <c r="Q2664" s="42">
        <v>0</v>
      </c>
      <c r="R2664" s="42">
        <v>0</v>
      </c>
      <c r="S2664" s="42">
        <f>N2664-R2664</f>
        <v>2664.67</v>
      </c>
      <c r="T2664" s="38">
        <v>2505</v>
      </c>
      <c r="U2664" s="14">
        <f>S2664/H2664</f>
        <v>0.53293400000000002</v>
      </c>
      <c r="V2664" s="19"/>
      <c r="W2664" s="19"/>
      <c r="X2664" s="37" t="s">
        <v>3465</v>
      </c>
    </row>
    <row r="2665" spans="1:36" s="3" customFormat="1" ht="16.5" customHeight="1">
      <c r="A2665" s="38">
        <v>262</v>
      </c>
      <c r="B2665" s="39">
        <v>10800</v>
      </c>
      <c r="C2665" s="38">
        <v>10314545</v>
      </c>
      <c r="D2665" s="40" t="s">
        <v>1201</v>
      </c>
      <c r="E2665" s="38">
        <v>1</v>
      </c>
      <c r="F2665" s="38">
        <v>120</v>
      </c>
      <c r="G2665" s="38" t="s">
        <v>21</v>
      </c>
      <c r="H2665" s="42">
        <v>5000</v>
      </c>
      <c r="I2665" s="2"/>
      <c r="J2665" s="44">
        <v>43216</v>
      </c>
      <c r="K2665" s="42">
        <v>0</v>
      </c>
      <c r="L2665" s="42">
        <v>2335.33</v>
      </c>
      <c r="M2665" s="44">
        <v>45016</v>
      </c>
      <c r="N2665" s="42">
        <f>H2665-K2665-L2665</f>
        <v>2664.67</v>
      </c>
      <c r="O2665" s="42">
        <v>0</v>
      </c>
      <c r="P2665" s="45">
        <v>0.13</v>
      </c>
      <c r="Q2665" s="42">
        <v>0</v>
      </c>
      <c r="R2665" s="42">
        <v>0</v>
      </c>
      <c r="S2665" s="42">
        <f>N2665-R2665</f>
        <v>2664.67</v>
      </c>
      <c r="T2665" s="38">
        <v>2505</v>
      </c>
      <c r="U2665" s="14">
        <f>S2665/H2665</f>
        <v>0.53293400000000002</v>
      </c>
      <c r="V2665" s="19"/>
      <c r="W2665" s="19"/>
      <c r="X2665" s="37" t="s">
        <v>3465</v>
      </c>
    </row>
    <row r="2666" spans="1:36" s="3" customFormat="1" ht="16.5" customHeight="1">
      <c r="A2666" s="38">
        <v>273</v>
      </c>
      <c r="B2666" s="39">
        <v>10800</v>
      </c>
      <c r="C2666" s="38">
        <v>10314605</v>
      </c>
      <c r="D2666" s="40" t="s">
        <v>1201</v>
      </c>
      <c r="E2666" s="38">
        <v>1</v>
      </c>
      <c r="F2666" s="38">
        <v>120</v>
      </c>
      <c r="G2666" s="38" t="s">
        <v>21</v>
      </c>
      <c r="H2666" s="42">
        <v>5000</v>
      </c>
      <c r="I2666" s="2"/>
      <c r="J2666" s="44">
        <v>43216</v>
      </c>
      <c r="K2666" s="42">
        <v>0</v>
      </c>
      <c r="L2666" s="42">
        <v>2335.33</v>
      </c>
      <c r="M2666" s="44">
        <v>45016</v>
      </c>
      <c r="N2666" s="42">
        <f>H2666-K2666-L2666</f>
        <v>2664.67</v>
      </c>
      <c r="O2666" s="42">
        <v>0</v>
      </c>
      <c r="P2666" s="45">
        <v>0.13</v>
      </c>
      <c r="Q2666" s="42">
        <v>0</v>
      </c>
      <c r="R2666" s="42">
        <v>0</v>
      </c>
      <c r="S2666" s="42">
        <f>N2666-R2666</f>
        <v>2664.67</v>
      </c>
      <c r="T2666" s="38">
        <v>2505</v>
      </c>
      <c r="U2666" s="14">
        <f>S2666/H2666</f>
        <v>0.53293400000000002</v>
      </c>
      <c r="V2666" s="19"/>
      <c r="W2666" s="19"/>
      <c r="X2666" s="37" t="s">
        <v>3465</v>
      </c>
    </row>
    <row r="2667" spans="1:36" s="3" customFormat="1" ht="16.5" customHeight="1">
      <c r="A2667" s="38">
        <v>278</v>
      </c>
      <c r="B2667" s="39">
        <v>10800</v>
      </c>
      <c r="C2667" s="38">
        <v>10314612</v>
      </c>
      <c r="D2667" s="40" t="s">
        <v>1201</v>
      </c>
      <c r="E2667" s="38">
        <v>1</v>
      </c>
      <c r="F2667" s="38">
        <v>120</v>
      </c>
      <c r="G2667" s="38" t="s">
        <v>21</v>
      </c>
      <c r="H2667" s="42">
        <v>5000</v>
      </c>
      <c r="I2667" s="2"/>
      <c r="J2667" s="44">
        <v>43216</v>
      </c>
      <c r="K2667" s="42">
        <v>0</v>
      </c>
      <c r="L2667" s="42">
        <v>2335.33</v>
      </c>
      <c r="M2667" s="44">
        <v>45016</v>
      </c>
      <c r="N2667" s="42">
        <f>H2667-K2667-L2667</f>
        <v>2664.67</v>
      </c>
      <c r="O2667" s="42">
        <v>0</v>
      </c>
      <c r="P2667" s="45">
        <v>0.13</v>
      </c>
      <c r="Q2667" s="42">
        <v>0</v>
      </c>
      <c r="R2667" s="42">
        <v>0</v>
      </c>
      <c r="S2667" s="42">
        <f>N2667-R2667</f>
        <v>2664.67</v>
      </c>
      <c r="T2667" s="38">
        <v>2505</v>
      </c>
      <c r="U2667" s="14">
        <f>S2667/H2667</f>
        <v>0.53293400000000002</v>
      </c>
      <c r="V2667" s="19"/>
      <c r="W2667" s="19"/>
      <c r="X2667" s="37" t="s">
        <v>3465</v>
      </c>
    </row>
    <row r="2668" spans="1:36" s="3" customFormat="1" ht="16.5" customHeight="1">
      <c r="A2668" s="38">
        <v>341</v>
      </c>
      <c r="B2668" s="39">
        <v>10800</v>
      </c>
      <c r="C2668" s="38">
        <v>10315053</v>
      </c>
      <c r="D2668" s="40" t="s">
        <v>1201</v>
      </c>
      <c r="E2668" s="38">
        <v>1</v>
      </c>
      <c r="F2668" s="38">
        <v>120</v>
      </c>
      <c r="G2668" s="38" t="s">
        <v>21</v>
      </c>
      <c r="H2668" s="42">
        <v>5000</v>
      </c>
      <c r="I2668" s="2"/>
      <c r="J2668" s="44">
        <v>43216</v>
      </c>
      <c r="K2668" s="42">
        <v>0</v>
      </c>
      <c r="L2668" s="42">
        <v>2335.33</v>
      </c>
      <c r="M2668" s="44">
        <v>45016</v>
      </c>
      <c r="N2668" s="42">
        <f>H2668-K2668-L2668</f>
        <v>2664.67</v>
      </c>
      <c r="O2668" s="42">
        <v>0</v>
      </c>
      <c r="P2668" s="45">
        <v>0.13</v>
      </c>
      <c r="Q2668" s="42">
        <v>0</v>
      </c>
      <c r="R2668" s="42">
        <v>0</v>
      </c>
      <c r="S2668" s="42">
        <f>N2668-R2668</f>
        <v>2664.67</v>
      </c>
      <c r="T2668" s="38">
        <v>2505</v>
      </c>
      <c r="U2668" s="14">
        <f>S2668/H2668</f>
        <v>0.53293400000000002</v>
      </c>
      <c r="V2668" s="19"/>
      <c r="W2668" s="19"/>
      <c r="X2668" s="37" t="s">
        <v>3465</v>
      </c>
    </row>
    <row r="2669" spans="1:36" s="3" customFormat="1" ht="16.5" customHeight="1">
      <c r="A2669" s="38">
        <v>353</v>
      </c>
      <c r="B2669" s="39">
        <v>10800</v>
      </c>
      <c r="C2669" s="38">
        <v>10315075</v>
      </c>
      <c r="D2669" s="40" t="s">
        <v>1201</v>
      </c>
      <c r="E2669" s="38">
        <v>1</v>
      </c>
      <c r="F2669" s="38">
        <v>120</v>
      </c>
      <c r="G2669" s="38" t="s">
        <v>21</v>
      </c>
      <c r="H2669" s="42">
        <v>5000</v>
      </c>
      <c r="I2669" s="2"/>
      <c r="J2669" s="44">
        <v>43216</v>
      </c>
      <c r="K2669" s="42">
        <v>0</v>
      </c>
      <c r="L2669" s="42">
        <v>2335.33</v>
      </c>
      <c r="M2669" s="44">
        <v>45016</v>
      </c>
      <c r="N2669" s="42">
        <f>H2669-K2669-L2669</f>
        <v>2664.67</v>
      </c>
      <c r="O2669" s="42">
        <v>0</v>
      </c>
      <c r="P2669" s="45">
        <v>0.13</v>
      </c>
      <c r="Q2669" s="42">
        <v>0</v>
      </c>
      <c r="R2669" s="42">
        <v>0</v>
      </c>
      <c r="S2669" s="42">
        <f>N2669-R2669</f>
        <v>2664.67</v>
      </c>
      <c r="T2669" s="38">
        <v>2505</v>
      </c>
      <c r="U2669" s="14">
        <f>S2669/H2669</f>
        <v>0.53293400000000002</v>
      </c>
      <c r="V2669" s="19"/>
      <c r="W2669" s="19"/>
      <c r="X2669" s="37" t="s">
        <v>3465</v>
      </c>
    </row>
    <row r="2670" spans="1:36" s="3" customFormat="1" ht="16.5" customHeight="1">
      <c r="A2670" s="38">
        <v>364</v>
      </c>
      <c r="B2670" s="39">
        <v>10800</v>
      </c>
      <c r="C2670" s="38">
        <v>10315094</v>
      </c>
      <c r="D2670" s="40" t="s">
        <v>1201</v>
      </c>
      <c r="E2670" s="38">
        <v>1</v>
      </c>
      <c r="F2670" s="38">
        <v>120</v>
      </c>
      <c r="G2670" s="38" t="s">
        <v>21</v>
      </c>
      <c r="H2670" s="42">
        <v>5000</v>
      </c>
      <c r="I2670" s="2"/>
      <c r="J2670" s="44">
        <v>43216</v>
      </c>
      <c r="K2670" s="42">
        <v>0</v>
      </c>
      <c r="L2670" s="42">
        <v>2335.33</v>
      </c>
      <c r="M2670" s="44">
        <v>45016</v>
      </c>
      <c r="N2670" s="42">
        <f>H2670-K2670-L2670</f>
        <v>2664.67</v>
      </c>
      <c r="O2670" s="42">
        <v>0</v>
      </c>
      <c r="P2670" s="45">
        <v>0.13</v>
      </c>
      <c r="Q2670" s="42">
        <v>0</v>
      </c>
      <c r="R2670" s="42">
        <v>0</v>
      </c>
      <c r="S2670" s="42">
        <f>N2670-R2670</f>
        <v>2664.67</v>
      </c>
      <c r="T2670" s="38">
        <v>2505</v>
      </c>
      <c r="U2670" s="14">
        <f>S2670/H2670</f>
        <v>0.53293400000000002</v>
      </c>
      <c r="V2670" s="19"/>
      <c r="W2670" s="19"/>
      <c r="X2670" s="37" t="s">
        <v>3465</v>
      </c>
    </row>
    <row r="2671" spans="1:36" s="3" customFormat="1" ht="16.5" customHeight="1">
      <c r="A2671" s="38">
        <v>388</v>
      </c>
      <c r="B2671" s="39">
        <v>10800</v>
      </c>
      <c r="C2671" s="38">
        <v>10315237</v>
      </c>
      <c r="D2671" s="40" t="s">
        <v>1201</v>
      </c>
      <c r="E2671" s="38">
        <v>1</v>
      </c>
      <c r="F2671" s="38">
        <v>120</v>
      </c>
      <c r="G2671" s="38" t="s">
        <v>21</v>
      </c>
      <c r="H2671" s="42">
        <v>5000</v>
      </c>
      <c r="I2671" s="2"/>
      <c r="J2671" s="44">
        <v>43216</v>
      </c>
      <c r="K2671" s="42">
        <v>0</v>
      </c>
      <c r="L2671" s="42">
        <v>2335.33</v>
      </c>
      <c r="M2671" s="44">
        <v>45016</v>
      </c>
      <c r="N2671" s="42">
        <f>H2671-K2671-L2671</f>
        <v>2664.67</v>
      </c>
      <c r="O2671" s="42">
        <v>0</v>
      </c>
      <c r="P2671" s="45">
        <v>0.13</v>
      </c>
      <c r="Q2671" s="42">
        <v>0</v>
      </c>
      <c r="R2671" s="42">
        <v>0</v>
      </c>
      <c r="S2671" s="42">
        <f>N2671-R2671</f>
        <v>2664.67</v>
      </c>
      <c r="T2671" s="38">
        <v>2505</v>
      </c>
      <c r="U2671" s="14">
        <f>S2671/H2671</f>
        <v>0.53293400000000002</v>
      </c>
      <c r="V2671" s="19"/>
      <c r="W2671" s="19"/>
      <c r="X2671" s="37" t="s">
        <v>3465</v>
      </c>
    </row>
    <row r="2672" spans="1:36" s="3" customFormat="1" ht="16.5" customHeight="1">
      <c r="A2672" s="38">
        <v>394</v>
      </c>
      <c r="B2672" s="39">
        <v>10800</v>
      </c>
      <c r="C2672" s="38">
        <v>10315248</v>
      </c>
      <c r="D2672" s="40" t="s">
        <v>1201</v>
      </c>
      <c r="E2672" s="38">
        <v>1</v>
      </c>
      <c r="F2672" s="38">
        <v>120</v>
      </c>
      <c r="G2672" s="38" t="s">
        <v>21</v>
      </c>
      <c r="H2672" s="42">
        <v>5000</v>
      </c>
      <c r="I2672" s="2"/>
      <c r="J2672" s="44">
        <v>43216</v>
      </c>
      <c r="K2672" s="42">
        <v>0</v>
      </c>
      <c r="L2672" s="42">
        <v>2335.33</v>
      </c>
      <c r="M2672" s="44">
        <v>45016</v>
      </c>
      <c r="N2672" s="42">
        <f>H2672-K2672-L2672</f>
        <v>2664.67</v>
      </c>
      <c r="O2672" s="42">
        <v>0</v>
      </c>
      <c r="P2672" s="45">
        <v>0.13</v>
      </c>
      <c r="Q2672" s="42">
        <v>0</v>
      </c>
      <c r="R2672" s="42">
        <v>0</v>
      </c>
      <c r="S2672" s="42">
        <f>N2672-R2672</f>
        <v>2664.67</v>
      </c>
      <c r="T2672" s="38">
        <v>2505</v>
      </c>
      <c r="U2672" s="14">
        <f>S2672/H2672</f>
        <v>0.53293400000000002</v>
      </c>
      <c r="V2672" s="19"/>
      <c r="W2672" s="19"/>
      <c r="X2672" s="37" t="s">
        <v>3465</v>
      </c>
      <c r="Y2672" s="93"/>
      <c r="Z2672" s="93"/>
      <c r="AA2672" s="93"/>
      <c r="AB2672" s="93"/>
      <c r="AC2672" s="93"/>
      <c r="AD2672" s="93"/>
      <c r="AE2672" s="93"/>
      <c r="AF2672" s="93"/>
      <c r="AG2672" s="93"/>
      <c r="AH2672" s="93"/>
      <c r="AI2672" s="93"/>
      <c r="AJ2672" s="93"/>
    </row>
    <row r="2673" spans="1:24" s="3" customFormat="1" ht="16.5" customHeight="1">
      <c r="A2673" s="38">
        <v>558</v>
      </c>
      <c r="B2673" s="39">
        <v>10800</v>
      </c>
      <c r="C2673" s="38">
        <v>10315587</v>
      </c>
      <c r="D2673" s="40" t="s">
        <v>1201</v>
      </c>
      <c r="E2673" s="38">
        <v>1</v>
      </c>
      <c r="F2673" s="38">
        <v>120</v>
      </c>
      <c r="G2673" s="38" t="s">
        <v>21</v>
      </c>
      <c r="H2673" s="42">
        <v>5000</v>
      </c>
      <c r="I2673" s="2"/>
      <c r="J2673" s="44">
        <v>43216</v>
      </c>
      <c r="K2673" s="42">
        <v>0</v>
      </c>
      <c r="L2673" s="42">
        <v>2335.33</v>
      </c>
      <c r="M2673" s="44">
        <v>45016</v>
      </c>
      <c r="N2673" s="42">
        <f>H2673-K2673-L2673</f>
        <v>2664.67</v>
      </c>
      <c r="O2673" s="42">
        <v>0</v>
      </c>
      <c r="P2673" s="45">
        <v>0.13</v>
      </c>
      <c r="Q2673" s="42">
        <v>0</v>
      </c>
      <c r="R2673" s="42">
        <v>0</v>
      </c>
      <c r="S2673" s="42">
        <f>N2673-R2673</f>
        <v>2664.67</v>
      </c>
      <c r="T2673" s="38">
        <v>2505</v>
      </c>
      <c r="U2673" s="14">
        <f>S2673/H2673</f>
        <v>0.53293400000000002</v>
      </c>
      <c r="V2673" s="19"/>
      <c r="W2673" s="19"/>
      <c r="X2673" s="37" t="s">
        <v>3465</v>
      </c>
    </row>
    <row r="2674" spans="1:24" s="3" customFormat="1" ht="16.5" customHeight="1">
      <c r="A2674" s="38">
        <v>561</v>
      </c>
      <c r="B2674" s="39">
        <v>10800</v>
      </c>
      <c r="C2674" s="38">
        <v>10315591</v>
      </c>
      <c r="D2674" s="40" t="s">
        <v>1201</v>
      </c>
      <c r="E2674" s="38">
        <v>1</v>
      </c>
      <c r="F2674" s="38">
        <v>120</v>
      </c>
      <c r="G2674" s="38" t="s">
        <v>21</v>
      </c>
      <c r="H2674" s="42">
        <v>5000</v>
      </c>
      <c r="I2674" s="2"/>
      <c r="J2674" s="44">
        <v>43216</v>
      </c>
      <c r="K2674" s="42">
        <v>0</v>
      </c>
      <c r="L2674" s="42">
        <v>2335.33</v>
      </c>
      <c r="M2674" s="44">
        <v>45016</v>
      </c>
      <c r="N2674" s="42">
        <f>H2674-K2674-L2674</f>
        <v>2664.67</v>
      </c>
      <c r="O2674" s="42">
        <v>0</v>
      </c>
      <c r="P2674" s="45">
        <v>0.13</v>
      </c>
      <c r="Q2674" s="42">
        <v>0</v>
      </c>
      <c r="R2674" s="42">
        <v>0</v>
      </c>
      <c r="S2674" s="42">
        <f>N2674-R2674</f>
        <v>2664.67</v>
      </c>
      <c r="T2674" s="38">
        <v>2505</v>
      </c>
      <c r="U2674" s="14">
        <f>S2674/H2674</f>
        <v>0.53293400000000002</v>
      </c>
      <c r="V2674" s="19"/>
      <c r="W2674" s="19"/>
      <c r="X2674" s="37" t="s">
        <v>3465</v>
      </c>
    </row>
    <row r="2675" spans="1:24" s="3" customFormat="1" ht="16.5" customHeight="1">
      <c r="A2675" s="38">
        <v>563</v>
      </c>
      <c r="B2675" s="39">
        <v>10800</v>
      </c>
      <c r="C2675" s="38">
        <v>10315594</v>
      </c>
      <c r="D2675" s="40" t="s">
        <v>1201</v>
      </c>
      <c r="E2675" s="38">
        <v>1</v>
      </c>
      <c r="F2675" s="38">
        <v>120</v>
      </c>
      <c r="G2675" s="38" t="s">
        <v>21</v>
      </c>
      <c r="H2675" s="42">
        <v>5000</v>
      </c>
      <c r="I2675" s="2"/>
      <c r="J2675" s="44">
        <v>43216</v>
      </c>
      <c r="K2675" s="42">
        <v>0</v>
      </c>
      <c r="L2675" s="42">
        <v>2335.33</v>
      </c>
      <c r="M2675" s="44">
        <v>45016</v>
      </c>
      <c r="N2675" s="42">
        <f>H2675-K2675-L2675</f>
        <v>2664.67</v>
      </c>
      <c r="O2675" s="42">
        <v>0</v>
      </c>
      <c r="P2675" s="45">
        <v>0.13</v>
      </c>
      <c r="Q2675" s="42">
        <v>0</v>
      </c>
      <c r="R2675" s="42">
        <v>0</v>
      </c>
      <c r="S2675" s="42">
        <f>N2675-R2675</f>
        <v>2664.67</v>
      </c>
      <c r="T2675" s="38">
        <v>2505</v>
      </c>
      <c r="U2675" s="14">
        <f>S2675/H2675</f>
        <v>0.53293400000000002</v>
      </c>
      <c r="V2675" s="19"/>
      <c r="W2675" s="19"/>
      <c r="X2675" s="37" t="s">
        <v>3465</v>
      </c>
    </row>
    <row r="2676" spans="1:24" s="3" customFormat="1" ht="16.5" customHeight="1">
      <c r="A2676" s="38">
        <v>568</v>
      </c>
      <c r="B2676" s="39">
        <v>10800</v>
      </c>
      <c r="C2676" s="38">
        <v>10315601</v>
      </c>
      <c r="D2676" s="40" t="s">
        <v>1201</v>
      </c>
      <c r="E2676" s="38">
        <v>1</v>
      </c>
      <c r="F2676" s="38">
        <v>120</v>
      </c>
      <c r="G2676" s="38" t="s">
        <v>21</v>
      </c>
      <c r="H2676" s="42">
        <v>5000</v>
      </c>
      <c r="I2676" s="2"/>
      <c r="J2676" s="44">
        <v>43216</v>
      </c>
      <c r="K2676" s="42">
        <v>0</v>
      </c>
      <c r="L2676" s="42">
        <v>2335.33</v>
      </c>
      <c r="M2676" s="44">
        <v>45016</v>
      </c>
      <c r="N2676" s="42">
        <f>H2676-K2676-L2676</f>
        <v>2664.67</v>
      </c>
      <c r="O2676" s="42">
        <v>0</v>
      </c>
      <c r="P2676" s="45">
        <v>0.13</v>
      </c>
      <c r="Q2676" s="42">
        <v>0</v>
      </c>
      <c r="R2676" s="42">
        <v>0</v>
      </c>
      <c r="S2676" s="42">
        <f>N2676-R2676</f>
        <v>2664.67</v>
      </c>
      <c r="T2676" s="38">
        <v>2505</v>
      </c>
      <c r="U2676" s="14">
        <f>S2676/H2676</f>
        <v>0.53293400000000002</v>
      </c>
      <c r="V2676" s="19"/>
      <c r="W2676" s="19"/>
      <c r="X2676" s="37" t="s">
        <v>3465</v>
      </c>
    </row>
    <row r="2677" spans="1:24" s="3" customFormat="1" ht="16.5" customHeight="1">
      <c r="A2677" s="38">
        <v>706</v>
      </c>
      <c r="B2677" s="39">
        <v>10800</v>
      </c>
      <c r="C2677" s="38">
        <v>10315904</v>
      </c>
      <c r="D2677" s="40" t="s">
        <v>2794</v>
      </c>
      <c r="E2677" s="38">
        <v>1</v>
      </c>
      <c r="F2677" s="38">
        <v>120</v>
      </c>
      <c r="G2677" s="38" t="s">
        <v>21</v>
      </c>
      <c r="H2677" s="42">
        <v>5000</v>
      </c>
      <c r="I2677" s="2"/>
      <c r="J2677" s="44">
        <v>43217</v>
      </c>
      <c r="K2677" s="42">
        <v>0</v>
      </c>
      <c r="L2677" s="42">
        <v>2335.33</v>
      </c>
      <c r="M2677" s="44">
        <v>45016</v>
      </c>
      <c r="N2677" s="42">
        <f>H2677-K2677-L2677</f>
        <v>2664.67</v>
      </c>
      <c r="O2677" s="42">
        <v>0</v>
      </c>
      <c r="P2677" s="45">
        <v>0.13</v>
      </c>
      <c r="Q2677" s="42">
        <v>0</v>
      </c>
      <c r="R2677" s="42">
        <v>0</v>
      </c>
      <c r="S2677" s="42">
        <f>N2677-R2677</f>
        <v>2664.67</v>
      </c>
      <c r="T2677" s="38">
        <v>2505</v>
      </c>
      <c r="U2677" s="14">
        <f>S2677/H2677</f>
        <v>0.53293400000000002</v>
      </c>
      <c r="V2677" s="19"/>
      <c r="W2677" s="19"/>
      <c r="X2677" s="37" t="s">
        <v>3465</v>
      </c>
    </row>
    <row r="2678" spans="1:24" s="3" customFormat="1" ht="16.5" customHeight="1">
      <c r="A2678" s="38">
        <v>710</v>
      </c>
      <c r="B2678" s="39">
        <v>10800</v>
      </c>
      <c r="C2678" s="38">
        <v>10315924</v>
      </c>
      <c r="D2678" s="40" t="s">
        <v>1201</v>
      </c>
      <c r="E2678" s="38">
        <v>1</v>
      </c>
      <c r="F2678" s="38">
        <v>120</v>
      </c>
      <c r="G2678" s="38" t="s">
        <v>21</v>
      </c>
      <c r="H2678" s="42">
        <v>5000</v>
      </c>
      <c r="I2678" s="2"/>
      <c r="J2678" s="44">
        <v>43216</v>
      </c>
      <c r="K2678" s="42">
        <v>0</v>
      </c>
      <c r="L2678" s="42">
        <v>2335.33</v>
      </c>
      <c r="M2678" s="44">
        <v>45016</v>
      </c>
      <c r="N2678" s="42">
        <f>H2678-K2678-L2678</f>
        <v>2664.67</v>
      </c>
      <c r="O2678" s="42">
        <v>0</v>
      </c>
      <c r="P2678" s="45">
        <v>0.13</v>
      </c>
      <c r="Q2678" s="42">
        <v>0</v>
      </c>
      <c r="R2678" s="42">
        <v>0</v>
      </c>
      <c r="S2678" s="42">
        <f>N2678-R2678</f>
        <v>2664.67</v>
      </c>
      <c r="T2678" s="38">
        <v>2505</v>
      </c>
      <c r="U2678" s="14">
        <f>S2678/H2678</f>
        <v>0.53293400000000002</v>
      </c>
      <c r="V2678" s="19"/>
      <c r="W2678" s="19"/>
      <c r="X2678" s="37" t="s">
        <v>3465</v>
      </c>
    </row>
    <row r="2679" spans="1:24" s="3" customFormat="1" ht="16.5" customHeight="1">
      <c r="A2679" s="38">
        <v>721</v>
      </c>
      <c r="B2679" s="39">
        <v>10800</v>
      </c>
      <c r="C2679" s="38">
        <v>10315942</v>
      </c>
      <c r="D2679" s="40" t="s">
        <v>1201</v>
      </c>
      <c r="E2679" s="38">
        <v>1</v>
      </c>
      <c r="F2679" s="38">
        <v>120</v>
      </c>
      <c r="G2679" s="38" t="s">
        <v>21</v>
      </c>
      <c r="H2679" s="42">
        <v>5000</v>
      </c>
      <c r="I2679" s="2"/>
      <c r="J2679" s="44">
        <v>43216</v>
      </c>
      <c r="K2679" s="42">
        <v>0</v>
      </c>
      <c r="L2679" s="42">
        <v>2335.33</v>
      </c>
      <c r="M2679" s="44">
        <v>45016</v>
      </c>
      <c r="N2679" s="42">
        <f>H2679-K2679-L2679</f>
        <v>2664.67</v>
      </c>
      <c r="O2679" s="42">
        <v>0</v>
      </c>
      <c r="P2679" s="45">
        <v>0.13</v>
      </c>
      <c r="Q2679" s="42">
        <v>0</v>
      </c>
      <c r="R2679" s="42">
        <v>0</v>
      </c>
      <c r="S2679" s="42">
        <f>N2679-R2679</f>
        <v>2664.67</v>
      </c>
      <c r="T2679" s="38">
        <v>2505</v>
      </c>
      <c r="U2679" s="14">
        <f>S2679/H2679</f>
        <v>0.53293400000000002</v>
      </c>
      <c r="V2679" s="19"/>
      <c r="W2679" s="19"/>
      <c r="X2679" s="37" t="s">
        <v>3465</v>
      </c>
    </row>
    <row r="2680" spans="1:24" s="3" customFormat="1" ht="16.5" customHeight="1">
      <c r="A2680" s="38">
        <v>192</v>
      </c>
      <c r="B2680" s="39">
        <v>10800</v>
      </c>
      <c r="C2680" s="38">
        <v>10314434</v>
      </c>
      <c r="D2680" s="40" t="s">
        <v>2744</v>
      </c>
      <c r="E2680" s="38">
        <v>1</v>
      </c>
      <c r="F2680" s="38">
        <v>120</v>
      </c>
      <c r="G2680" s="38" t="s">
        <v>21</v>
      </c>
      <c r="H2680" s="42">
        <v>3880.86</v>
      </c>
      <c r="I2680" s="2"/>
      <c r="J2680" s="44">
        <v>43216</v>
      </c>
      <c r="K2680" s="42">
        <v>0</v>
      </c>
      <c r="L2680" s="42">
        <v>1812.59</v>
      </c>
      <c r="M2680" s="44">
        <v>45016</v>
      </c>
      <c r="N2680" s="42">
        <f>H2680-K2680-L2680</f>
        <v>2068.2700000000004</v>
      </c>
      <c r="O2680" s="42">
        <v>0</v>
      </c>
      <c r="P2680" s="45">
        <v>0.13</v>
      </c>
      <c r="Q2680" s="42">
        <v>0</v>
      </c>
      <c r="R2680" s="42">
        <v>0</v>
      </c>
      <c r="S2680" s="42">
        <f>N2680-R2680</f>
        <v>2068.2700000000004</v>
      </c>
      <c r="T2680" s="38">
        <v>2505</v>
      </c>
      <c r="U2680" s="14">
        <f>S2680/H2680</f>
        <v>0.5329411522188382</v>
      </c>
      <c r="V2680" s="19"/>
      <c r="W2680" s="19"/>
      <c r="X2680" s="37" t="s">
        <v>3465</v>
      </c>
    </row>
    <row r="2681" spans="1:24" s="3" customFormat="1" ht="16.5" customHeight="1">
      <c r="A2681" s="38">
        <v>203</v>
      </c>
      <c r="B2681" s="39">
        <v>10800</v>
      </c>
      <c r="C2681" s="38">
        <v>10314450</v>
      </c>
      <c r="D2681" s="40" t="s">
        <v>2744</v>
      </c>
      <c r="E2681" s="38">
        <v>1</v>
      </c>
      <c r="F2681" s="38">
        <v>120</v>
      </c>
      <c r="G2681" s="38" t="s">
        <v>21</v>
      </c>
      <c r="H2681" s="42">
        <v>3880.86</v>
      </c>
      <c r="I2681" s="2"/>
      <c r="J2681" s="44">
        <v>43216</v>
      </c>
      <c r="K2681" s="42">
        <v>0</v>
      </c>
      <c r="L2681" s="42">
        <v>1812.59</v>
      </c>
      <c r="M2681" s="44">
        <v>45016</v>
      </c>
      <c r="N2681" s="42">
        <f>H2681-K2681-L2681</f>
        <v>2068.2700000000004</v>
      </c>
      <c r="O2681" s="42">
        <v>0</v>
      </c>
      <c r="P2681" s="45">
        <v>0.13</v>
      </c>
      <c r="Q2681" s="42">
        <v>0</v>
      </c>
      <c r="R2681" s="42">
        <v>0</v>
      </c>
      <c r="S2681" s="42">
        <f>N2681-R2681</f>
        <v>2068.2700000000004</v>
      </c>
      <c r="T2681" s="38">
        <v>2505</v>
      </c>
      <c r="U2681" s="14">
        <f>S2681/H2681</f>
        <v>0.5329411522188382</v>
      </c>
      <c r="V2681" s="19"/>
      <c r="W2681" s="19"/>
      <c r="X2681" s="37" t="s">
        <v>3465</v>
      </c>
    </row>
    <row r="2682" spans="1:24" s="3" customFormat="1" ht="16.5" customHeight="1">
      <c r="A2682" s="38">
        <v>220</v>
      </c>
      <c r="B2682" s="39">
        <v>10800</v>
      </c>
      <c r="C2682" s="38">
        <v>10314477</v>
      </c>
      <c r="D2682" s="40" t="s">
        <v>2744</v>
      </c>
      <c r="E2682" s="38">
        <v>1</v>
      </c>
      <c r="F2682" s="38">
        <v>120</v>
      </c>
      <c r="G2682" s="38" t="s">
        <v>21</v>
      </c>
      <c r="H2682" s="42">
        <v>3880.86</v>
      </c>
      <c r="I2682" s="2"/>
      <c r="J2682" s="44">
        <v>43216</v>
      </c>
      <c r="K2682" s="42">
        <v>0</v>
      </c>
      <c r="L2682" s="42">
        <v>1812.59</v>
      </c>
      <c r="M2682" s="44">
        <v>45016</v>
      </c>
      <c r="N2682" s="42">
        <f>H2682-K2682-L2682</f>
        <v>2068.2700000000004</v>
      </c>
      <c r="O2682" s="42">
        <v>0</v>
      </c>
      <c r="P2682" s="45">
        <v>0.13</v>
      </c>
      <c r="Q2682" s="42">
        <v>0</v>
      </c>
      <c r="R2682" s="42">
        <v>0</v>
      </c>
      <c r="S2682" s="42">
        <f>N2682-R2682</f>
        <v>2068.2700000000004</v>
      </c>
      <c r="T2682" s="38">
        <v>2505</v>
      </c>
      <c r="U2682" s="14">
        <f>S2682/H2682</f>
        <v>0.5329411522188382</v>
      </c>
      <c r="V2682" s="19"/>
      <c r="W2682" s="19"/>
      <c r="X2682" s="37" t="s">
        <v>3465</v>
      </c>
    </row>
    <row r="2683" spans="1:24" s="3" customFormat="1" ht="16.5" customHeight="1">
      <c r="A2683" s="38">
        <v>223</v>
      </c>
      <c r="B2683" s="39">
        <v>10800</v>
      </c>
      <c r="C2683" s="38">
        <v>10314481</v>
      </c>
      <c r="D2683" s="40" t="s">
        <v>2744</v>
      </c>
      <c r="E2683" s="38">
        <v>1</v>
      </c>
      <c r="F2683" s="38">
        <v>120</v>
      </c>
      <c r="G2683" s="38" t="s">
        <v>21</v>
      </c>
      <c r="H2683" s="42">
        <v>3880.86</v>
      </c>
      <c r="I2683" s="2"/>
      <c r="J2683" s="44">
        <v>43216</v>
      </c>
      <c r="K2683" s="42">
        <v>0</v>
      </c>
      <c r="L2683" s="42">
        <v>1812.59</v>
      </c>
      <c r="M2683" s="44">
        <v>45016</v>
      </c>
      <c r="N2683" s="42">
        <f>H2683-K2683-L2683</f>
        <v>2068.2700000000004</v>
      </c>
      <c r="O2683" s="42">
        <v>0</v>
      </c>
      <c r="P2683" s="45">
        <v>0.13</v>
      </c>
      <c r="Q2683" s="42">
        <v>0</v>
      </c>
      <c r="R2683" s="42">
        <v>0</v>
      </c>
      <c r="S2683" s="42">
        <f>N2683-R2683</f>
        <v>2068.2700000000004</v>
      </c>
      <c r="T2683" s="38">
        <v>2505</v>
      </c>
      <c r="U2683" s="14">
        <f>S2683/H2683</f>
        <v>0.5329411522188382</v>
      </c>
      <c r="V2683" s="19"/>
      <c r="W2683" s="19"/>
      <c r="X2683" s="37" t="s">
        <v>3465</v>
      </c>
    </row>
    <row r="2684" spans="1:24" s="3" customFormat="1" ht="16.5" customHeight="1">
      <c r="A2684" s="38">
        <v>226</v>
      </c>
      <c r="B2684" s="39">
        <v>10800</v>
      </c>
      <c r="C2684" s="38">
        <v>10314485</v>
      </c>
      <c r="D2684" s="40" t="s">
        <v>2744</v>
      </c>
      <c r="E2684" s="38">
        <v>1</v>
      </c>
      <c r="F2684" s="38">
        <v>120</v>
      </c>
      <c r="G2684" s="38" t="s">
        <v>21</v>
      </c>
      <c r="H2684" s="42">
        <v>3880.86</v>
      </c>
      <c r="I2684" s="2"/>
      <c r="J2684" s="44">
        <v>43216</v>
      </c>
      <c r="K2684" s="42">
        <v>0</v>
      </c>
      <c r="L2684" s="42">
        <v>1812.59</v>
      </c>
      <c r="M2684" s="44">
        <v>45016</v>
      </c>
      <c r="N2684" s="42">
        <f>H2684-K2684-L2684</f>
        <v>2068.2700000000004</v>
      </c>
      <c r="O2684" s="42">
        <v>0</v>
      </c>
      <c r="P2684" s="45">
        <v>0.13</v>
      </c>
      <c r="Q2684" s="42">
        <v>0</v>
      </c>
      <c r="R2684" s="42">
        <v>0</v>
      </c>
      <c r="S2684" s="42">
        <f>N2684-R2684</f>
        <v>2068.2700000000004</v>
      </c>
      <c r="T2684" s="38">
        <v>2505</v>
      </c>
      <c r="U2684" s="14">
        <f>S2684/H2684</f>
        <v>0.5329411522188382</v>
      </c>
      <c r="V2684" s="19"/>
      <c r="W2684" s="19"/>
      <c r="X2684" s="37" t="s">
        <v>3465</v>
      </c>
    </row>
    <row r="2685" spans="1:24" s="3" customFormat="1" ht="16.5" customHeight="1">
      <c r="A2685" s="38">
        <v>248</v>
      </c>
      <c r="B2685" s="39">
        <v>10800</v>
      </c>
      <c r="C2685" s="38">
        <v>10314521</v>
      </c>
      <c r="D2685" s="40" t="s">
        <v>2744</v>
      </c>
      <c r="E2685" s="38">
        <v>1</v>
      </c>
      <c r="F2685" s="38">
        <v>120</v>
      </c>
      <c r="G2685" s="38" t="s">
        <v>21</v>
      </c>
      <c r="H2685" s="42">
        <v>3880.86</v>
      </c>
      <c r="I2685" s="2"/>
      <c r="J2685" s="44">
        <v>43216</v>
      </c>
      <c r="K2685" s="42">
        <v>0</v>
      </c>
      <c r="L2685" s="42">
        <v>1812.59</v>
      </c>
      <c r="M2685" s="44">
        <v>45016</v>
      </c>
      <c r="N2685" s="42">
        <f>H2685-K2685-L2685</f>
        <v>2068.2700000000004</v>
      </c>
      <c r="O2685" s="42">
        <v>0</v>
      </c>
      <c r="P2685" s="45">
        <v>0.13</v>
      </c>
      <c r="Q2685" s="42">
        <v>0</v>
      </c>
      <c r="R2685" s="42">
        <v>0</v>
      </c>
      <c r="S2685" s="42">
        <f>N2685-R2685</f>
        <v>2068.2700000000004</v>
      </c>
      <c r="T2685" s="38">
        <v>2505</v>
      </c>
      <c r="U2685" s="14">
        <f>S2685/H2685</f>
        <v>0.5329411522188382</v>
      </c>
      <c r="V2685" s="19"/>
      <c r="W2685" s="19"/>
      <c r="X2685" s="37" t="s">
        <v>3465</v>
      </c>
    </row>
    <row r="2686" spans="1:24" s="3" customFormat="1" ht="16.5" customHeight="1">
      <c r="A2686" s="38">
        <v>254</v>
      </c>
      <c r="B2686" s="39">
        <v>10800</v>
      </c>
      <c r="C2686" s="38">
        <v>10314531</v>
      </c>
      <c r="D2686" s="40" t="s">
        <v>2744</v>
      </c>
      <c r="E2686" s="38">
        <v>1</v>
      </c>
      <c r="F2686" s="38">
        <v>120</v>
      </c>
      <c r="G2686" s="38" t="s">
        <v>21</v>
      </c>
      <c r="H2686" s="42">
        <v>3880.86</v>
      </c>
      <c r="I2686" s="2"/>
      <c r="J2686" s="44">
        <v>43216</v>
      </c>
      <c r="K2686" s="42">
        <v>0</v>
      </c>
      <c r="L2686" s="42">
        <v>1812.59</v>
      </c>
      <c r="M2686" s="44">
        <v>45016</v>
      </c>
      <c r="N2686" s="42">
        <f>H2686-K2686-L2686</f>
        <v>2068.2700000000004</v>
      </c>
      <c r="O2686" s="42">
        <v>0</v>
      </c>
      <c r="P2686" s="45">
        <v>0.13</v>
      </c>
      <c r="Q2686" s="42">
        <v>0</v>
      </c>
      <c r="R2686" s="42">
        <v>0</v>
      </c>
      <c r="S2686" s="42">
        <f>N2686-R2686</f>
        <v>2068.2700000000004</v>
      </c>
      <c r="T2686" s="38">
        <v>2505</v>
      </c>
      <c r="U2686" s="14">
        <f>S2686/H2686</f>
        <v>0.5329411522188382</v>
      </c>
      <c r="V2686" s="19"/>
      <c r="W2686" s="19"/>
      <c r="X2686" s="37" t="s">
        <v>3465</v>
      </c>
    </row>
    <row r="2687" spans="1:24" s="3" customFormat="1" ht="16.5" customHeight="1">
      <c r="A2687" s="38">
        <v>257</v>
      </c>
      <c r="B2687" s="39">
        <v>10800</v>
      </c>
      <c r="C2687" s="38">
        <v>10314538</v>
      </c>
      <c r="D2687" s="40" t="s">
        <v>2744</v>
      </c>
      <c r="E2687" s="38">
        <v>1</v>
      </c>
      <c r="F2687" s="38">
        <v>120</v>
      </c>
      <c r="G2687" s="38" t="s">
        <v>21</v>
      </c>
      <c r="H2687" s="42">
        <v>3880.86</v>
      </c>
      <c r="I2687" s="2"/>
      <c r="J2687" s="44">
        <v>43216</v>
      </c>
      <c r="K2687" s="42">
        <v>0</v>
      </c>
      <c r="L2687" s="42">
        <v>1812.59</v>
      </c>
      <c r="M2687" s="44">
        <v>45016</v>
      </c>
      <c r="N2687" s="42">
        <f>H2687-K2687-L2687</f>
        <v>2068.2700000000004</v>
      </c>
      <c r="O2687" s="42">
        <v>0</v>
      </c>
      <c r="P2687" s="45">
        <v>0.13</v>
      </c>
      <c r="Q2687" s="42">
        <v>0</v>
      </c>
      <c r="R2687" s="42">
        <v>0</v>
      </c>
      <c r="S2687" s="42">
        <f>N2687-R2687</f>
        <v>2068.2700000000004</v>
      </c>
      <c r="T2687" s="38">
        <v>2505</v>
      </c>
      <c r="U2687" s="14">
        <f>S2687/H2687</f>
        <v>0.5329411522188382</v>
      </c>
      <c r="V2687" s="19"/>
      <c r="W2687" s="19"/>
      <c r="X2687" s="37" t="s">
        <v>3465</v>
      </c>
    </row>
    <row r="2688" spans="1:24" s="3" customFormat="1" ht="16.5" customHeight="1">
      <c r="A2688" s="38">
        <v>260</v>
      </c>
      <c r="B2688" s="39">
        <v>10800</v>
      </c>
      <c r="C2688" s="38">
        <v>10314542</v>
      </c>
      <c r="D2688" s="40" t="s">
        <v>2744</v>
      </c>
      <c r="E2688" s="38">
        <v>1</v>
      </c>
      <c r="F2688" s="38">
        <v>120</v>
      </c>
      <c r="G2688" s="38" t="s">
        <v>21</v>
      </c>
      <c r="H2688" s="42">
        <v>3880.86</v>
      </c>
      <c r="I2688" s="2"/>
      <c r="J2688" s="44">
        <v>43216</v>
      </c>
      <c r="K2688" s="42">
        <v>0</v>
      </c>
      <c r="L2688" s="42">
        <v>1812.59</v>
      </c>
      <c r="M2688" s="44">
        <v>45016</v>
      </c>
      <c r="N2688" s="42">
        <f>H2688-K2688-L2688</f>
        <v>2068.2700000000004</v>
      </c>
      <c r="O2688" s="42">
        <v>0</v>
      </c>
      <c r="P2688" s="45">
        <v>0.13</v>
      </c>
      <c r="Q2688" s="42">
        <v>0</v>
      </c>
      <c r="R2688" s="42">
        <v>0</v>
      </c>
      <c r="S2688" s="42">
        <f>N2688-R2688</f>
        <v>2068.2700000000004</v>
      </c>
      <c r="T2688" s="38">
        <v>2505</v>
      </c>
      <c r="U2688" s="14">
        <f>S2688/H2688</f>
        <v>0.5329411522188382</v>
      </c>
      <c r="V2688" s="19"/>
      <c r="W2688" s="19"/>
      <c r="X2688" s="37" t="s">
        <v>3465</v>
      </c>
    </row>
    <row r="2689" spans="1:36" s="3" customFormat="1" ht="16.5" customHeight="1">
      <c r="A2689" s="38">
        <v>263</v>
      </c>
      <c r="B2689" s="39">
        <v>10800</v>
      </c>
      <c r="C2689" s="38">
        <v>10314546</v>
      </c>
      <c r="D2689" s="40" t="s">
        <v>2744</v>
      </c>
      <c r="E2689" s="38">
        <v>1</v>
      </c>
      <c r="F2689" s="38">
        <v>120</v>
      </c>
      <c r="G2689" s="38" t="s">
        <v>21</v>
      </c>
      <c r="H2689" s="42">
        <v>3880.86</v>
      </c>
      <c r="I2689" s="2"/>
      <c r="J2689" s="44">
        <v>43216</v>
      </c>
      <c r="K2689" s="42">
        <v>0</v>
      </c>
      <c r="L2689" s="42">
        <v>1812.59</v>
      </c>
      <c r="M2689" s="44">
        <v>45016</v>
      </c>
      <c r="N2689" s="42">
        <f>H2689-K2689-L2689</f>
        <v>2068.2700000000004</v>
      </c>
      <c r="O2689" s="42">
        <v>0</v>
      </c>
      <c r="P2689" s="45">
        <v>0.13</v>
      </c>
      <c r="Q2689" s="42">
        <v>0</v>
      </c>
      <c r="R2689" s="42">
        <v>0</v>
      </c>
      <c r="S2689" s="42">
        <f>N2689-R2689</f>
        <v>2068.2700000000004</v>
      </c>
      <c r="T2689" s="38">
        <v>2505</v>
      </c>
      <c r="U2689" s="14">
        <f>S2689/H2689</f>
        <v>0.5329411522188382</v>
      </c>
      <c r="V2689" s="19"/>
      <c r="W2689" s="19"/>
      <c r="X2689" s="37" t="s">
        <v>3465</v>
      </c>
    </row>
    <row r="2690" spans="1:36" s="3" customFormat="1" ht="16.5" customHeight="1">
      <c r="A2690" s="38">
        <v>274</v>
      </c>
      <c r="B2690" s="39">
        <v>10800</v>
      </c>
      <c r="C2690" s="38">
        <v>10314606</v>
      </c>
      <c r="D2690" s="40" t="s">
        <v>2744</v>
      </c>
      <c r="E2690" s="38">
        <v>1</v>
      </c>
      <c r="F2690" s="38">
        <v>120</v>
      </c>
      <c r="G2690" s="38" t="s">
        <v>21</v>
      </c>
      <c r="H2690" s="42">
        <v>3880.86</v>
      </c>
      <c r="I2690" s="2"/>
      <c r="J2690" s="44">
        <v>43216</v>
      </c>
      <c r="K2690" s="42">
        <v>0</v>
      </c>
      <c r="L2690" s="42">
        <v>1812.59</v>
      </c>
      <c r="M2690" s="44">
        <v>45016</v>
      </c>
      <c r="N2690" s="42">
        <f>H2690-K2690-L2690</f>
        <v>2068.2700000000004</v>
      </c>
      <c r="O2690" s="42">
        <v>0</v>
      </c>
      <c r="P2690" s="45">
        <v>0.13</v>
      </c>
      <c r="Q2690" s="42">
        <v>0</v>
      </c>
      <c r="R2690" s="42">
        <v>0</v>
      </c>
      <c r="S2690" s="42">
        <f>N2690-R2690</f>
        <v>2068.2700000000004</v>
      </c>
      <c r="T2690" s="38">
        <v>2505</v>
      </c>
      <c r="U2690" s="14">
        <f>S2690/H2690</f>
        <v>0.5329411522188382</v>
      </c>
      <c r="V2690" s="19"/>
      <c r="W2690" s="19"/>
      <c r="X2690" s="37" t="s">
        <v>3465</v>
      </c>
    </row>
    <row r="2691" spans="1:36" s="3" customFormat="1" ht="16.5" customHeight="1">
      <c r="A2691" s="38">
        <v>279</v>
      </c>
      <c r="B2691" s="39">
        <v>10800</v>
      </c>
      <c r="C2691" s="38">
        <v>10314613</v>
      </c>
      <c r="D2691" s="40" t="s">
        <v>2744</v>
      </c>
      <c r="E2691" s="38">
        <v>1</v>
      </c>
      <c r="F2691" s="38">
        <v>120</v>
      </c>
      <c r="G2691" s="38" t="s">
        <v>21</v>
      </c>
      <c r="H2691" s="42">
        <v>3880.86</v>
      </c>
      <c r="I2691" s="2"/>
      <c r="J2691" s="44">
        <v>43216</v>
      </c>
      <c r="K2691" s="42">
        <v>0</v>
      </c>
      <c r="L2691" s="42">
        <v>1812.59</v>
      </c>
      <c r="M2691" s="44">
        <v>45016</v>
      </c>
      <c r="N2691" s="42">
        <f>H2691-K2691-L2691</f>
        <v>2068.2700000000004</v>
      </c>
      <c r="O2691" s="42">
        <v>0</v>
      </c>
      <c r="P2691" s="45">
        <v>0.13</v>
      </c>
      <c r="Q2691" s="42">
        <v>0</v>
      </c>
      <c r="R2691" s="42">
        <v>0</v>
      </c>
      <c r="S2691" s="42">
        <f>N2691-R2691</f>
        <v>2068.2700000000004</v>
      </c>
      <c r="T2691" s="38">
        <v>2505</v>
      </c>
      <c r="U2691" s="14">
        <f>S2691/H2691</f>
        <v>0.5329411522188382</v>
      </c>
      <c r="V2691" s="19"/>
      <c r="W2691" s="19"/>
      <c r="X2691" s="37" t="s">
        <v>3465</v>
      </c>
    </row>
    <row r="2692" spans="1:36" s="3" customFormat="1" ht="16.5" customHeight="1">
      <c r="A2692" s="38">
        <v>331</v>
      </c>
      <c r="B2692" s="39">
        <v>10800</v>
      </c>
      <c r="C2692" s="38">
        <v>10315036</v>
      </c>
      <c r="D2692" s="40" t="s">
        <v>2744</v>
      </c>
      <c r="E2692" s="38">
        <v>1</v>
      </c>
      <c r="F2692" s="38">
        <v>120</v>
      </c>
      <c r="G2692" s="38" t="s">
        <v>21</v>
      </c>
      <c r="H2692" s="42">
        <v>3880.86</v>
      </c>
      <c r="I2692" s="2"/>
      <c r="J2692" s="44">
        <v>43216</v>
      </c>
      <c r="K2692" s="42">
        <v>0</v>
      </c>
      <c r="L2692" s="42">
        <v>1812.59</v>
      </c>
      <c r="M2692" s="44">
        <v>45016</v>
      </c>
      <c r="N2692" s="42">
        <f>H2692-K2692-L2692</f>
        <v>2068.2700000000004</v>
      </c>
      <c r="O2692" s="42">
        <v>0</v>
      </c>
      <c r="P2692" s="45">
        <v>0.13</v>
      </c>
      <c r="Q2692" s="42">
        <v>0</v>
      </c>
      <c r="R2692" s="42">
        <v>0</v>
      </c>
      <c r="S2692" s="42">
        <f>N2692-R2692</f>
        <v>2068.2700000000004</v>
      </c>
      <c r="T2692" s="38">
        <v>2505</v>
      </c>
      <c r="U2692" s="14">
        <f>S2692/H2692</f>
        <v>0.5329411522188382</v>
      </c>
      <c r="V2692" s="19"/>
      <c r="W2692" s="19"/>
      <c r="X2692" s="37" t="s">
        <v>3465</v>
      </c>
    </row>
    <row r="2693" spans="1:36" s="3" customFormat="1" ht="16.5" customHeight="1">
      <c r="A2693" s="38">
        <v>342</v>
      </c>
      <c r="B2693" s="39">
        <v>10800</v>
      </c>
      <c r="C2693" s="38">
        <v>10315054</v>
      </c>
      <c r="D2693" s="40" t="s">
        <v>2744</v>
      </c>
      <c r="E2693" s="38">
        <v>1</v>
      </c>
      <c r="F2693" s="38">
        <v>120</v>
      </c>
      <c r="G2693" s="38" t="s">
        <v>21</v>
      </c>
      <c r="H2693" s="42">
        <v>3880.86</v>
      </c>
      <c r="I2693" s="2"/>
      <c r="J2693" s="44">
        <v>43216</v>
      </c>
      <c r="K2693" s="42">
        <v>0</v>
      </c>
      <c r="L2693" s="42">
        <v>1812.59</v>
      </c>
      <c r="M2693" s="44">
        <v>45016</v>
      </c>
      <c r="N2693" s="42">
        <f>H2693-K2693-L2693</f>
        <v>2068.2700000000004</v>
      </c>
      <c r="O2693" s="42">
        <v>0</v>
      </c>
      <c r="P2693" s="45">
        <v>0.13</v>
      </c>
      <c r="Q2693" s="42">
        <v>0</v>
      </c>
      <c r="R2693" s="42">
        <v>0</v>
      </c>
      <c r="S2693" s="42">
        <f>N2693-R2693</f>
        <v>2068.2700000000004</v>
      </c>
      <c r="T2693" s="38">
        <v>2505</v>
      </c>
      <c r="U2693" s="14">
        <f>S2693/H2693</f>
        <v>0.5329411522188382</v>
      </c>
      <c r="V2693" s="19"/>
      <c r="W2693" s="19"/>
      <c r="X2693" s="37" t="s">
        <v>3465</v>
      </c>
    </row>
    <row r="2694" spans="1:36" s="3" customFormat="1" ht="16.5" customHeight="1">
      <c r="A2694" s="38">
        <v>354</v>
      </c>
      <c r="B2694" s="39">
        <v>10800</v>
      </c>
      <c r="C2694" s="38">
        <v>10315076</v>
      </c>
      <c r="D2694" s="40" t="s">
        <v>2744</v>
      </c>
      <c r="E2694" s="38">
        <v>1</v>
      </c>
      <c r="F2694" s="38">
        <v>120</v>
      </c>
      <c r="G2694" s="38" t="s">
        <v>21</v>
      </c>
      <c r="H2694" s="42">
        <v>3880.86</v>
      </c>
      <c r="I2694" s="2"/>
      <c r="J2694" s="44">
        <v>43216</v>
      </c>
      <c r="K2694" s="42">
        <v>0</v>
      </c>
      <c r="L2694" s="42">
        <v>1812.59</v>
      </c>
      <c r="M2694" s="44">
        <v>45016</v>
      </c>
      <c r="N2694" s="42">
        <f>H2694-K2694-L2694</f>
        <v>2068.2700000000004</v>
      </c>
      <c r="O2694" s="42">
        <v>0</v>
      </c>
      <c r="P2694" s="45">
        <v>0.13</v>
      </c>
      <c r="Q2694" s="42">
        <v>0</v>
      </c>
      <c r="R2694" s="42">
        <v>0</v>
      </c>
      <c r="S2694" s="42">
        <f>N2694-R2694</f>
        <v>2068.2700000000004</v>
      </c>
      <c r="T2694" s="38">
        <v>2505</v>
      </c>
      <c r="U2694" s="14">
        <f>S2694/H2694</f>
        <v>0.5329411522188382</v>
      </c>
      <c r="V2694" s="19"/>
      <c r="W2694" s="19"/>
      <c r="X2694" s="37" t="s">
        <v>3465</v>
      </c>
    </row>
    <row r="2695" spans="1:36" s="3" customFormat="1" ht="16.5" customHeight="1">
      <c r="A2695" s="38">
        <v>365</v>
      </c>
      <c r="B2695" s="39">
        <v>10800</v>
      </c>
      <c r="C2695" s="38">
        <v>10315095</v>
      </c>
      <c r="D2695" s="40" t="s">
        <v>2744</v>
      </c>
      <c r="E2695" s="38">
        <v>1</v>
      </c>
      <c r="F2695" s="38">
        <v>120</v>
      </c>
      <c r="G2695" s="38" t="s">
        <v>21</v>
      </c>
      <c r="H2695" s="42">
        <v>3880.86</v>
      </c>
      <c r="I2695" s="2"/>
      <c r="J2695" s="44">
        <v>43216</v>
      </c>
      <c r="K2695" s="42">
        <v>0</v>
      </c>
      <c r="L2695" s="42">
        <v>1812.59</v>
      </c>
      <c r="M2695" s="44">
        <v>45016</v>
      </c>
      <c r="N2695" s="42">
        <f>H2695-K2695-L2695</f>
        <v>2068.2700000000004</v>
      </c>
      <c r="O2695" s="42">
        <v>0</v>
      </c>
      <c r="P2695" s="45">
        <v>0.13</v>
      </c>
      <c r="Q2695" s="42">
        <v>0</v>
      </c>
      <c r="R2695" s="42">
        <v>0</v>
      </c>
      <c r="S2695" s="42">
        <f>N2695-R2695</f>
        <v>2068.2700000000004</v>
      </c>
      <c r="T2695" s="38">
        <v>2505</v>
      </c>
      <c r="U2695" s="14">
        <f>S2695/H2695</f>
        <v>0.5329411522188382</v>
      </c>
      <c r="V2695" s="19"/>
      <c r="W2695" s="19"/>
      <c r="X2695" s="37" t="s">
        <v>3465</v>
      </c>
    </row>
    <row r="2696" spans="1:36" s="3" customFormat="1" ht="16.5" customHeight="1">
      <c r="A2696" s="38">
        <v>389</v>
      </c>
      <c r="B2696" s="39">
        <v>10800</v>
      </c>
      <c r="C2696" s="38">
        <v>10315238</v>
      </c>
      <c r="D2696" s="40" t="s">
        <v>2744</v>
      </c>
      <c r="E2696" s="38">
        <v>1</v>
      </c>
      <c r="F2696" s="38">
        <v>120</v>
      </c>
      <c r="G2696" s="38" t="s">
        <v>21</v>
      </c>
      <c r="H2696" s="42">
        <v>3880.86</v>
      </c>
      <c r="I2696" s="2"/>
      <c r="J2696" s="44">
        <v>43216</v>
      </c>
      <c r="K2696" s="42">
        <v>0</v>
      </c>
      <c r="L2696" s="42">
        <v>1812.59</v>
      </c>
      <c r="M2696" s="44">
        <v>45016</v>
      </c>
      <c r="N2696" s="42">
        <f>H2696-K2696-L2696</f>
        <v>2068.2700000000004</v>
      </c>
      <c r="O2696" s="42">
        <v>0</v>
      </c>
      <c r="P2696" s="45">
        <v>0.13</v>
      </c>
      <c r="Q2696" s="42">
        <v>0</v>
      </c>
      <c r="R2696" s="42">
        <v>0</v>
      </c>
      <c r="S2696" s="42">
        <f>N2696-R2696</f>
        <v>2068.2700000000004</v>
      </c>
      <c r="T2696" s="38">
        <v>2505</v>
      </c>
      <c r="U2696" s="14">
        <f>S2696/H2696</f>
        <v>0.5329411522188382</v>
      </c>
      <c r="V2696" s="19"/>
      <c r="W2696" s="19"/>
      <c r="X2696" s="37" t="s">
        <v>3465</v>
      </c>
    </row>
    <row r="2697" spans="1:36" s="3" customFormat="1" ht="16.5" customHeight="1">
      <c r="A2697" s="38">
        <v>413</v>
      </c>
      <c r="B2697" s="39">
        <v>10800</v>
      </c>
      <c r="C2697" s="38">
        <v>10315249</v>
      </c>
      <c r="D2697" s="40" t="s">
        <v>2744</v>
      </c>
      <c r="E2697" s="38">
        <v>1</v>
      </c>
      <c r="F2697" s="38">
        <v>120</v>
      </c>
      <c r="G2697" s="38" t="s">
        <v>21</v>
      </c>
      <c r="H2697" s="42">
        <v>3880.86</v>
      </c>
      <c r="I2697" s="2"/>
      <c r="J2697" s="44">
        <v>43216</v>
      </c>
      <c r="K2697" s="42">
        <v>0</v>
      </c>
      <c r="L2697" s="42">
        <v>1812.59</v>
      </c>
      <c r="M2697" s="44">
        <v>45016</v>
      </c>
      <c r="N2697" s="42">
        <f>H2697-K2697-L2697</f>
        <v>2068.2700000000004</v>
      </c>
      <c r="O2697" s="42">
        <v>0</v>
      </c>
      <c r="P2697" s="45">
        <v>0.13</v>
      </c>
      <c r="Q2697" s="42">
        <v>0</v>
      </c>
      <c r="R2697" s="42">
        <v>0</v>
      </c>
      <c r="S2697" s="42">
        <f>N2697-R2697</f>
        <v>2068.2700000000004</v>
      </c>
      <c r="T2697" s="38">
        <v>2505</v>
      </c>
      <c r="U2697" s="14">
        <f>S2697/H2697</f>
        <v>0.5329411522188382</v>
      </c>
      <c r="V2697" s="19"/>
      <c r="W2697" s="19"/>
      <c r="X2697" s="37" t="s">
        <v>3465</v>
      </c>
      <c r="Y2697" s="93"/>
      <c r="Z2697" s="93"/>
      <c r="AA2697" s="93"/>
      <c r="AB2697" s="93"/>
      <c r="AC2697" s="93"/>
      <c r="AD2697" s="93"/>
      <c r="AE2697" s="93"/>
      <c r="AF2697" s="93"/>
      <c r="AG2697" s="93"/>
      <c r="AH2697" s="93"/>
      <c r="AI2697" s="93"/>
      <c r="AJ2697" s="93"/>
    </row>
    <row r="2698" spans="1:36" s="3" customFormat="1" ht="16.5" customHeight="1">
      <c r="A2698" s="38">
        <v>551</v>
      </c>
      <c r="B2698" s="39">
        <v>10800</v>
      </c>
      <c r="C2698" s="38">
        <v>10315574</v>
      </c>
      <c r="D2698" s="40" t="s">
        <v>2744</v>
      </c>
      <c r="E2698" s="38">
        <v>1</v>
      </c>
      <c r="F2698" s="38">
        <v>120</v>
      </c>
      <c r="G2698" s="38" t="s">
        <v>21</v>
      </c>
      <c r="H2698" s="42">
        <v>3880.86</v>
      </c>
      <c r="I2698" s="2"/>
      <c r="J2698" s="44">
        <v>43216</v>
      </c>
      <c r="K2698" s="42">
        <v>0</v>
      </c>
      <c r="L2698" s="42">
        <v>1812.59</v>
      </c>
      <c r="M2698" s="44">
        <v>45016</v>
      </c>
      <c r="N2698" s="42">
        <f>H2698-K2698-L2698</f>
        <v>2068.2700000000004</v>
      </c>
      <c r="O2698" s="42">
        <v>0</v>
      </c>
      <c r="P2698" s="45">
        <v>0.13</v>
      </c>
      <c r="Q2698" s="42">
        <v>0</v>
      </c>
      <c r="R2698" s="42">
        <v>0</v>
      </c>
      <c r="S2698" s="42">
        <f>N2698-R2698</f>
        <v>2068.2700000000004</v>
      </c>
      <c r="T2698" s="38">
        <v>2505</v>
      </c>
      <c r="U2698" s="14">
        <f>S2698/H2698</f>
        <v>0.5329411522188382</v>
      </c>
      <c r="V2698" s="19"/>
      <c r="W2698" s="19"/>
      <c r="X2698" s="37" t="s">
        <v>3465</v>
      </c>
    </row>
    <row r="2699" spans="1:36" s="3" customFormat="1" ht="16.5" customHeight="1">
      <c r="A2699" s="38">
        <v>557</v>
      </c>
      <c r="B2699" s="39">
        <v>10800</v>
      </c>
      <c r="C2699" s="38">
        <v>10315585</v>
      </c>
      <c r="D2699" s="40" t="s">
        <v>2744</v>
      </c>
      <c r="E2699" s="38">
        <v>1</v>
      </c>
      <c r="F2699" s="38">
        <v>120</v>
      </c>
      <c r="G2699" s="38" t="s">
        <v>21</v>
      </c>
      <c r="H2699" s="42">
        <v>3880.86</v>
      </c>
      <c r="I2699" s="2"/>
      <c r="J2699" s="44">
        <v>43216</v>
      </c>
      <c r="K2699" s="42">
        <v>0</v>
      </c>
      <c r="L2699" s="42">
        <v>1812.59</v>
      </c>
      <c r="M2699" s="44">
        <v>45016</v>
      </c>
      <c r="N2699" s="42">
        <f>H2699-K2699-L2699</f>
        <v>2068.2700000000004</v>
      </c>
      <c r="O2699" s="42">
        <v>0</v>
      </c>
      <c r="P2699" s="45">
        <v>0.13</v>
      </c>
      <c r="Q2699" s="42">
        <v>0</v>
      </c>
      <c r="R2699" s="42">
        <v>0</v>
      </c>
      <c r="S2699" s="42">
        <f>N2699-R2699</f>
        <v>2068.2700000000004</v>
      </c>
      <c r="T2699" s="38">
        <v>2505</v>
      </c>
      <c r="U2699" s="14">
        <f>S2699/H2699</f>
        <v>0.5329411522188382</v>
      </c>
      <c r="V2699" s="19"/>
      <c r="W2699" s="19"/>
      <c r="X2699" s="37" t="s">
        <v>3465</v>
      </c>
    </row>
    <row r="2700" spans="1:36" s="3" customFormat="1" ht="16.5" customHeight="1">
      <c r="A2700" s="38">
        <v>559</v>
      </c>
      <c r="B2700" s="39">
        <v>10800</v>
      </c>
      <c r="C2700" s="38">
        <v>10315588</v>
      </c>
      <c r="D2700" s="40" t="s">
        <v>2744</v>
      </c>
      <c r="E2700" s="38">
        <v>1</v>
      </c>
      <c r="F2700" s="38">
        <v>120</v>
      </c>
      <c r="G2700" s="38" t="s">
        <v>21</v>
      </c>
      <c r="H2700" s="42">
        <v>3880.86</v>
      </c>
      <c r="I2700" s="2"/>
      <c r="J2700" s="44">
        <v>43216</v>
      </c>
      <c r="K2700" s="42">
        <v>0</v>
      </c>
      <c r="L2700" s="42">
        <v>1812.59</v>
      </c>
      <c r="M2700" s="44">
        <v>45016</v>
      </c>
      <c r="N2700" s="42">
        <f>H2700-K2700-L2700</f>
        <v>2068.2700000000004</v>
      </c>
      <c r="O2700" s="42">
        <v>0</v>
      </c>
      <c r="P2700" s="45">
        <v>0.13</v>
      </c>
      <c r="Q2700" s="42">
        <v>0</v>
      </c>
      <c r="R2700" s="42">
        <v>0</v>
      </c>
      <c r="S2700" s="42">
        <f>N2700-R2700</f>
        <v>2068.2700000000004</v>
      </c>
      <c r="T2700" s="38">
        <v>2505</v>
      </c>
      <c r="U2700" s="14">
        <f>S2700/H2700</f>
        <v>0.5329411522188382</v>
      </c>
      <c r="V2700" s="19"/>
      <c r="W2700" s="19"/>
      <c r="X2700" s="37" t="s">
        <v>3465</v>
      </c>
    </row>
    <row r="2701" spans="1:36" s="3" customFormat="1" ht="16.5" customHeight="1">
      <c r="A2701" s="38">
        <v>562</v>
      </c>
      <c r="B2701" s="39">
        <v>10800</v>
      </c>
      <c r="C2701" s="38">
        <v>10315592</v>
      </c>
      <c r="D2701" s="40" t="s">
        <v>2744</v>
      </c>
      <c r="E2701" s="38">
        <v>1</v>
      </c>
      <c r="F2701" s="38">
        <v>120</v>
      </c>
      <c r="G2701" s="38" t="s">
        <v>21</v>
      </c>
      <c r="H2701" s="42">
        <v>3880.86</v>
      </c>
      <c r="I2701" s="2"/>
      <c r="J2701" s="44">
        <v>43216</v>
      </c>
      <c r="K2701" s="42">
        <v>0</v>
      </c>
      <c r="L2701" s="42">
        <v>1812.59</v>
      </c>
      <c r="M2701" s="44">
        <v>45016</v>
      </c>
      <c r="N2701" s="42">
        <f>H2701-K2701-L2701</f>
        <v>2068.2700000000004</v>
      </c>
      <c r="O2701" s="42">
        <v>0</v>
      </c>
      <c r="P2701" s="45">
        <v>0.13</v>
      </c>
      <c r="Q2701" s="42">
        <v>0</v>
      </c>
      <c r="R2701" s="42">
        <v>0</v>
      </c>
      <c r="S2701" s="42">
        <f>N2701-R2701</f>
        <v>2068.2700000000004</v>
      </c>
      <c r="T2701" s="38">
        <v>2505</v>
      </c>
      <c r="U2701" s="14">
        <f>S2701/H2701</f>
        <v>0.5329411522188382</v>
      </c>
      <c r="V2701" s="19"/>
      <c r="W2701" s="19"/>
      <c r="X2701" s="37" t="s">
        <v>3465</v>
      </c>
    </row>
    <row r="2702" spans="1:36" s="3" customFormat="1" ht="16.5" customHeight="1">
      <c r="A2702" s="38">
        <v>564</v>
      </c>
      <c r="B2702" s="39">
        <v>10800</v>
      </c>
      <c r="C2702" s="38">
        <v>10315595</v>
      </c>
      <c r="D2702" s="40" t="s">
        <v>2744</v>
      </c>
      <c r="E2702" s="38">
        <v>1</v>
      </c>
      <c r="F2702" s="38">
        <v>120</v>
      </c>
      <c r="G2702" s="38" t="s">
        <v>21</v>
      </c>
      <c r="H2702" s="42">
        <v>3880.86</v>
      </c>
      <c r="I2702" s="2"/>
      <c r="J2702" s="44">
        <v>43216</v>
      </c>
      <c r="K2702" s="42">
        <v>0</v>
      </c>
      <c r="L2702" s="42">
        <v>1812.59</v>
      </c>
      <c r="M2702" s="44">
        <v>45016</v>
      </c>
      <c r="N2702" s="42">
        <f>H2702-K2702-L2702</f>
        <v>2068.2700000000004</v>
      </c>
      <c r="O2702" s="42">
        <v>0</v>
      </c>
      <c r="P2702" s="45">
        <v>0.13</v>
      </c>
      <c r="Q2702" s="42">
        <v>0</v>
      </c>
      <c r="R2702" s="42">
        <v>0</v>
      </c>
      <c r="S2702" s="42">
        <f>N2702-R2702</f>
        <v>2068.2700000000004</v>
      </c>
      <c r="T2702" s="38">
        <v>2505</v>
      </c>
      <c r="U2702" s="14">
        <f>S2702/H2702</f>
        <v>0.5329411522188382</v>
      </c>
      <c r="V2702" s="19"/>
      <c r="W2702" s="19"/>
      <c r="X2702" s="37" t="s">
        <v>3465</v>
      </c>
    </row>
    <row r="2703" spans="1:36" s="3" customFormat="1" ht="16.5" customHeight="1">
      <c r="A2703" s="38">
        <v>569</v>
      </c>
      <c r="B2703" s="39">
        <v>10800</v>
      </c>
      <c r="C2703" s="38">
        <v>10315602</v>
      </c>
      <c r="D2703" s="40" t="s">
        <v>2744</v>
      </c>
      <c r="E2703" s="38">
        <v>1</v>
      </c>
      <c r="F2703" s="38">
        <v>120</v>
      </c>
      <c r="G2703" s="38" t="s">
        <v>21</v>
      </c>
      <c r="H2703" s="42">
        <v>3880.86</v>
      </c>
      <c r="I2703" s="2"/>
      <c r="J2703" s="44">
        <v>43216</v>
      </c>
      <c r="K2703" s="42">
        <v>0</v>
      </c>
      <c r="L2703" s="42">
        <v>1812.59</v>
      </c>
      <c r="M2703" s="44">
        <v>45016</v>
      </c>
      <c r="N2703" s="42">
        <f>H2703-K2703-L2703</f>
        <v>2068.2700000000004</v>
      </c>
      <c r="O2703" s="42">
        <v>0</v>
      </c>
      <c r="P2703" s="45">
        <v>0.13</v>
      </c>
      <c r="Q2703" s="42">
        <v>0</v>
      </c>
      <c r="R2703" s="42">
        <v>0</v>
      </c>
      <c r="S2703" s="42">
        <f>N2703-R2703</f>
        <v>2068.2700000000004</v>
      </c>
      <c r="T2703" s="38">
        <v>2505</v>
      </c>
      <c r="U2703" s="14">
        <f>S2703/H2703</f>
        <v>0.5329411522188382</v>
      </c>
      <c r="V2703" s="19"/>
      <c r="W2703" s="19"/>
      <c r="X2703" s="37" t="s">
        <v>3465</v>
      </c>
    </row>
    <row r="2704" spans="1:36" s="3" customFormat="1" ht="16.5" customHeight="1">
      <c r="A2704" s="38">
        <v>711</v>
      </c>
      <c r="B2704" s="39">
        <v>10800</v>
      </c>
      <c r="C2704" s="38">
        <v>10315925</v>
      </c>
      <c r="D2704" s="40" t="s">
        <v>2744</v>
      </c>
      <c r="E2704" s="38">
        <v>1</v>
      </c>
      <c r="F2704" s="38">
        <v>120</v>
      </c>
      <c r="G2704" s="38" t="s">
        <v>21</v>
      </c>
      <c r="H2704" s="42">
        <v>3880.86</v>
      </c>
      <c r="I2704" s="2"/>
      <c r="J2704" s="44">
        <v>43216</v>
      </c>
      <c r="K2704" s="42">
        <v>0</v>
      </c>
      <c r="L2704" s="42">
        <v>1812.59</v>
      </c>
      <c r="M2704" s="44">
        <v>45016</v>
      </c>
      <c r="N2704" s="42">
        <f>H2704-K2704-L2704</f>
        <v>2068.2700000000004</v>
      </c>
      <c r="O2704" s="42">
        <v>0</v>
      </c>
      <c r="P2704" s="45">
        <v>0.13</v>
      </c>
      <c r="Q2704" s="42">
        <v>0</v>
      </c>
      <c r="R2704" s="42">
        <v>0</v>
      </c>
      <c r="S2704" s="42">
        <f>N2704-R2704</f>
        <v>2068.2700000000004</v>
      </c>
      <c r="T2704" s="38">
        <v>2505</v>
      </c>
      <c r="U2704" s="14">
        <f>S2704/H2704</f>
        <v>0.5329411522188382</v>
      </c>
      <c r="V2704" s="19"/>
      <c r="W2704" s="19"/>
      <c r="X2704" s="37" t="s">
        <v>3465</v>
      </c>
    </row>
    <row r="2705" spans="1:37" s="3" customFormat="1" ht="16.5" customHeight="1">
      <c r="A2705" s="38">
        <v>722</v>
      </c>
      <c r="B2705" s="39">
        <v>10800</v>
      </c>
      <c r="C2705" s="38">
        <v>10315943</v>
      </c>
      <c r="D2705" s="40" t="s">
        <v>2744</v>
      </c>
      <c r="E2705" s="38">
        <v>1</v>
      </c>
      <c r="F2705" s="38">
        <v>120</v>
      </c>
      <c r="G2705" s="38" t="s">
        <v>21</v>
      </c>
      <c r="H2705" s="42">
        <v>3880.86</v>
      </c>
      <c r="I2705" s="2"/>
      <c r="J2705" s="44">
        <v>43216</v>
      </c>
      <c r="K2705" s="42">
        <v>0</v>
      </c>
      <c r="L2705" s="42">
        <v>1812.59</v>
      </c>
      <c r="M2705" s="44">
        <v>45016</v>
      </c>
      <c r="N2705" s="42">
        <f>H2705-K2705-L2705</f>
        <v>2068.2700000000004</v>
      </c>
      <c r="O2705" s="42">
        <v>0</v>
      </c>
      <c r="P2705" s="45">
        <v>0.13</v>
      </c>
      <c r="Q2705" s="42">
        <v>0</v>
      </c>
      <c r="R2705" s="42">
        <v>0</v>
      </c>
      <c r="S2705" s="42">
        <f>N2705-R2705</f>
        <v>2068.2700000000004</v>
      </c>
      <c r="T2705" s="38">
        <v>2505</v>
      </c>
      <c r="U2705" s="14">
        <f>S2705/H2705</f>
        <v>0.5329411522188382</v>
      </c>
      <c r="V2705" s="19"/>
      <c r="W2705" s="19"/>
      <c r="X2705" s="37" t="s">
        <v>3465</v>
      </c>
    </row>
    <row r="2706" spans="1:37" s="3" customFormat="1" ht="16.5" customHeight="1">
      <c r="A2706" s="38">
        <v>730</v>
      </c>
      <c r="B2706" s="39">
        <v>10800</v>
      </c>
      <c r="C2706" s="38">
        <v>10315971</v>
      </c>
      <c r="D2706" s="40" t="s">
        <v>2744</v>
      </c>
      <c r="E2706" s="38">
        <v>1</v>
      </c>
      <c r="F2706" s="38">
        <v>120</v>
      </c>
      <c r="G2706" s="38" t="s">
        <v>21</v>
      </c>
      <c r="H2706" s="42">
        <v>3880.86</v>
      </c>
      <c r="I2706" s="2"/>
      <c r="J2706" s="44">
        <v>43216</v>
      </c>
      <c r="K2706" s="42">
        <v>0</v>
      </c>
      <c r="L2706" s="42">
        <v>1812.59</v>
      </c>
      <c r="M2706" s="44">
        <v>45016</v>
      </c>
      <c r="N2706" s="42">
        <f>H2706-K2706-L2706</f>
        <v>2068.2700000000004</v>
      </c>
      <c r="O2706" s="42">
        <v>0</v>
      </c>
      <c r="P2706" s="45">
        <v>0.13</v>
      </c>
      <c r="Q2706" s="42">
        <v>0</v>
      </c>
      <c r="R2706" s="42">
        <v>0</v>
      </c>
      <c r="S2706" s="42">
        <f>N2706-R2706</f>
        <v>2068.2700000000004</v>
      </c>
      <c r="T2706" s="38">
        <v>2505</v>
      </c>
      <c r="U2706" s="14">
        <f>S2706/H2706</f>
        <v>0.5329411522188382</v>
      </c>
      <c r="V2706" s="19"/>
      <c r="W2706" s="19"/>
      <c r="X2706" s="37" t="s">
        <v>3465</v>
      </c>
    </row>
    <row r="2707" spans="1:37" s="3" customFormat="1" ht="16.5" customHeight="1">
      <c r="A2707" s="38">
        <v>733</v>
      </c>
      <c r="B2707" s="39">
        <v>10800</v>
      </c>
      <c r="C2707" s="38">
        <v>10315979</v>
      </c>
      <c r="D2707" s="40" t="s">
        <v>2744</v>
      </c>
      <c r="E2707" s="38">
        <v>1</v>
      </c>
      <c r="F2707" s="38">
        <v>120</v>
      </c>
      <c r="G2707" s="38" t="s">
        <v>21</v>
      </c>
      <c r="H2707" s="42">
        <v>3880.86</v>
      </c>
      <c r="I2707" s="2"/>
      <c r="J2707" s="44">
        <v>43216</v>
      </c>
      <c r="K2707" s="42">
        <v>0</v>
      </c>
      <c r="L2707" s="42">
        <v>1812.59</v>
      </c>
      <c r="M2707" s="44">
        <v>45016</v>
      </c>
      <c r="N2707" s="42">
        <f>H2707-K2707-L2707</f>
        <v>2068.2700000000004</v>
      </c>
      <c r="O2707" s="42">
        <v>0</v>
      </c>
      <c r="P2707" s="45">
        <v>0.13</v>
      </c>
      <c r="Q2707" s="42">
        <v>0</v>
      </c>
      <c r="R2707" s="42">
        <v>0</v>
      </c>
      <c r="S2707" s="42">
        <f>N2707-R2707</f>
        <v>2068.2700000000004</v>
      </c>
      <c r="T2707" s="38">
        <v>2505</v>
      </c>
      <c r="U2707" s="14">
        <f>S2707/H2707</f>
        <v>0.5329411522188382</v>
      </c>
      <c r="V2707" s="19"/>
      <c r="W2707" s="19"/>
      <c r="X2707" s="37" t="s">
        <v>3465</v>
      </c>
    </row>
    <row r="2708" spans="1:37" s="3" customFormat="1" ht="16.5" customHeight="1">
      <c r="A2708" s="38">
        <v>687</v>
      </c>
      <c r="B2708" s="39">
        <v>10729</v>
      </c>
      <c r="C2708" s="38">
        <v>10332721</v>
      </c>
      <c r="D2708" s="40" t="s">
        <v>3284</v>
      </c>
      <c r="E2708" s="58">
        <v>1</v>
      </c>
      <c r="F2708" s="38">
        <v>60</v>
      </c>
      <c r="G2708" s="38" t="s">
        <v>23</v>
      </c>
      <c r="H2708" s="42">
        <v>3038.72</v>
      </c>
      <c r="I2708" s="37"/>
      <c r="J2708" s="44">
        <v>44408</v>
      </c>
      <c r="K2708" s="42">
        <v>50.64</v>
      </c>
      <c r="L2708" s="42">
        <v>1367.4599999999998</v>
      </c>
      <c r="M2708" s="44">
        <v>45259</v>
      </c>
      <c r="N2708" s="42">
        <v>1620.62</v>
      </c>
      <c r="O2708" s="42">
        <v>0</v>
      </c>
      <c r="P2708" s="45">
        <f>IF(J2708&lt;DATEVALUE("2009-1-1"),3%,13%)</f>
        <v>0.13</v>
      </c>
      <c r="Q2708" s="42">
        <f>IF(P2708=13%,ROUND(O2708/(1+P2708)*P2708,2),ROUND(O2708/(1+0.03)*0.02,2))</f>
        <v>0</v>
      </c>
      <c r="R2708" s="42">
        <f>O2708-Q2708</f>
        <v>0</v>
      </c>
      <c r="S2708" s="42">
        <f>N2708-R2708</f>
        <v>1620.62</v>
      </c>
      <c r="T2708" s="38">
        <v>5000</v>
      </c>
      <c r="U2708" s="14">
        <f>S2708/H2708</f>
        <v>0.53332324136478515</v>
      </c>
      <c r="V2708" s="19"/>
      <c r="W2708" s="19"/>
      <c r="X2708" s="37" t="s">
        <v>3459</v>
      </c>
    </row>
    <row r="2709" spans="1:37" s="3" customFormat="1" ht="16.5" customHeight="1">
      <c r="A2709" s="38">
        <v>215</v>
      </c>
      <c r="B2709" s="39">
        <v>10741</v>
      </c>
      <c r="C2709" s="38">
        <v>10324656</v>
      </c>
      <c r="D2709" s="40" t="s">
        <v>2029</v>
      </c>
      <c r="E2709" s="38">
        <v>1</v>
      </c>
      <c r="F2709" s="38">
        <v>60</v>
      </c>
      <c r="G2709" s="38" t="s">
        <v>36</v>
      </c>
      <c r="H2709" s="42">
        <v>7078.53</v>
      </c>
      <c r="I2709" s="49"/>
      <c r="J2709" s="44">
        <v>44255</v>
      </c>
      <c r="K2709" s="42">
        <v>117.98</v>
      </c>
      <c r="L2709" s="42">
        <v>3185.4</v>
      </c>
      <c r="M2709" s="44">
        <v>45107</v>
      </c>
      <c r="N2709" s="42">
        <f>H2709-K2709-L2709</f>
        <v>3775.15</v>
      </c>
      <c r="O2709" s="42">
        <v>0</v>
      </c>
      <c r="P2709" s="45">
        <v>0.13</v>
      </c>
      <c r="Q2709" s="42">
        <v>0</v>
      </c>
      <c r="R2709" s="42">
        <v>0</v>
      </c>
      <c r="S2709" s="42">
        <f>N2709-R2709</f>
        <v>3775.15</v>
      </c>
      <c r="T2709" s="38">
        <v>5000</v>
      </c>
      <c r="U2709" s="14">
        <f>S2709/H2709</f>
        <v>0.53332400936352609</v>
      </c>
      <c r="V2709" s="19"/>
      <c r="W2709" s="19"/>
      <c r="X2709" s="37" t="s">
        <v>3462</v>
      </c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</row>
    <row r="2710" spans="1:37" s="3" customFormat="1" ht="16.5" customHeight="1">
      <c r="A2710" s="38">
        <v>494</v>
      </c>
      <c r="B2710" s="39">
        <v>10736</v>
      </c>
      <c r="C2710" s="38">
        <v>10325196</v>
      </c>
      <c r="D2710" s="40" t="s">
        <v>1427</v>
      </c>
      <c r="E2710" s="38">
        <v>3</v>
      </c>
      <c r="F2710" s="38">
        <v>60</v>
      </c>
      <c r="G2710" s="38" t="s">
        <v>266</v>
      </c>
      <c r="H2710" s="42">
        <v>8151.54</v>
      </c>
      <c r="I2710" s="55"/>
      <c r="J2710" s="44">
        <v>44286</v>
      </c>
      <c r="K2710" s="42">
        <v>135.86000000000001</v>
      </c>
      <c r="L2710" s="42">
        <v>3668.22</v>
      </c>
      <c r="M2710" s="44">
        <v>45138</v>
      </c>
      <c r="N2710" s="42">
        <f>H2710-K2710-L2710</f>
        <v>4347.4600000000009</v>
      </c>
      <c r="O2710" s="42">
        <v>0</v>
      </c>
      <c r="P2710" s="45">
        <v>0.13</v>
      </c>
      <c r="Q2710" s="42">
        <v>0</v>
      </c>
      <c r="R2710" s="42">
        <v>0</v>
      </c>
      <c r="S2710" s="42">
        <v>4347.46</v>
      </c>
      <c r="T2710" s="38">
        <v>5000</v>
      </c>
      <c r="U2710" s="14">
        <f>S2710/H2710</f>
        <v>0.53332989839956624</v>
      </c>
      <c r="V2710" s="19"/>
      <c r="W2710" s="19"/>
      <c r="X2710" s="37" t="s">
        <v>3461</v>
      </c>
    </row>
    <row r="2711" spans="1:37" s="3" customFormat="1" ht="16.5" customHeight="1">
      <c r="A2711" s="38">
        <v>492</v>
      </c>
      <c r="B2711" s="39">
        <v>10736</v>
      </c>
      <c r="C2711" s="38">
        <v>10325080</v>
      </c>
      <c r="D2711" s="40" t="s">
        <v>1425</v>
      </c>
      <c r="E2711" s="38">
        <v>1</v>
      </c>
      <c r="F2711" s="38">
        <v>60</v>
      </c>
      <c r="G2711" s="38" t="s">
        <v>266</v>
      </c>
      <c r="H2711" s="42">
        <v>21168.36</v>
      </c>
      <c r="I2711" s="55"/>
      <c r="J2711" s="44">
        <v>44286</v>
      </c>
      <c r="K2711" s="42">
        <v>352.81</v>
      </c>
      <c r="L2711" s="42">
        <v>9525.82</v>
      </c>
      <c r="M2711" s="44">
        <v>45138</v>
      </c>
      <c r="N2711" s="42">
        <f>H2711-K2711-L2711</f>
        <v>11289.73</v>
      </c>
      <c r="O2711" s="42">
        <v>0</v>
      </c>
      <c r="P2711" s="45">
        <v>0.13</v>
      </c>
      <c r="Q2711" s="42">
        <v>0</v>
      </c>
      <c r="R2711" s="42">
        <v>0</v>
      </c>
      <c r="S2711" s="42">
        <v>11289.73</v>
      </c>
      <c r="T2711" s="38">
        <v>5000</v>
      </c>
      <c r="U2711" s="14">
        <f>S2711/H2711</f>
        <v>0.53333040443378699</v>
      </c>
      <c r="V2711" s="19"/>
      <c r="W2711" s="19"/>
      <c r="X2711" s="37" t="s">
        <v>3461</v>
      </c>
    </row>
    <row r="2712" spans="1:37" s="3" customFormat="1" ht="16.5" customHeight="1">
      <c r="A2712" s="38">
        <v>673</v>
      </c>
      <c r="B2712" s="39">
        <v>40712</v>
      </c>
      <c r="C2712" s="38">
        <v>10326464</v>
      </c>
      <c r="D2712" s="40" t="s">
        <v>508</v>
      </c>
      <c r="E2712" s="38">
        <v>1</v>
      </c>
      <c r="F2712" s="38">
        <v>60</v>
      </c>
      <c r="G2712" s="38" t="s">
        <v>511</v>
      </c>
      <c r="H2712" s="42">
        <v>33931.64</v>
      </c>
      <c r="I2712" s="55"/>
      <c r="J2712" s="44">
        <v>44286</v>
      </c>
      <c r="K2712" s="42">
        <v>565.53</v>
      </c>
      <c r="L2712" s="42">
        <v>15269.27</v>
      </c>
      <c r="M2712" s="44">
        <v>45138</v>
      </c>
      <c r="N2712" s="42">
        <f>H2712-K2712-L2712</f>
        <v>18096.84</v>
      </c>
      <c r="O2712" s="42">
        <v>0</v>
      </c>
      <c r="P2712" s="45">
        <v>0.13</v>
      </c>
      <c r="Q2712" s="42">
        <v>0</v>
      </c>
      <c r="R2712" s="42">
        <v>0</v>
      </c>
      <c r="S2712" s="42">
        <v>18096.84</v>
      </c>
      <c r="T2712" s="38">
        <v>5000</v>
      </c>
      <c r="U2712" s="14">
        <f>S2712/H2712</f>
        <v>0.53333231167134865</v>
      </c>
      <c r="V2712" s="19"/>
      <c r="W2712" s="19"/>
      <c r="X2712" s="37" t="s">
        <v>3467</v>
      </c>
    </row>
    <row r="2713" spans="1:37" s="3" customFormat="1" ht="16.5" customHeight="1">
      <c r="A2713" s="38">
        <v>493</v>
      </c>
      <c r="B2713" s="39">
        <v>10736</v>
      </c>
      <c r="C2713" s="38">
        <v>10325195</v>
      </c>
      <c r="D2713" s="40" t="s">
        <v>1426</v>
      </c>
      <c r="E2713" s="38">
        <v>145</v>
      </c>
      <c r="F2713" s="38">
        <v>60</v>
      </c>
      <c r="G2713" s="38" t="s">
        <v>266</v>
      </c>
      <c r="H2713" s="42">
        <v>70931.240000000005</v>
      </c>
      <c r="I2713" s="55"/>
      <c r="J2713" s="44">
        <v>44286</v>
      </c>
      <c r="K2713" s="42">
        <v>1182.19</v>
      </c>
      <c r="L2713" s="42">
        <v>31919.06</v>
      </c>
      <c r="M2713" s="44">
        <v>45138</v>
      </c>
      <c r="N2713" s="42">
        <f>H2713-K2713-L2713</f>
        <v>37829.990000000005</v>
      </c>
      <c r="O2713" s="42">
        <v>0</v>
      </c>
      <c r="P2713" s="45">
        <v>0.13</v>
      </c>
      <c r="Q2713" s="42">
        <v>0</v>
      </c>
      <c r="R2713" s="42">
        <v>0</v>
      </c>
      <c r="S2713" s="42">
        <v>37829.99</v>
      </c>
      <c r="T2713" s="38">
        <v>5000</v>
      </c>
      <c r="U2713" s="14">
        <f>S2713/H2713</f>
        <v>0.53333326754191801</v>
      </c>
      <c r="V2713" s="19"/>
      <c r="W2713" s="19"/>
      <c r="X2713" s="37" t="s">
        <v>3461</v>
      </c>
    </row>
    <row r="2714" spans="1:37" s="3" customFormat="1" ht="16.5" customHeight="1">
      <c r="A2714" s="38">
        <v>539</v>
      </c>
      <c r="B2714" s="39">
        <v>10736</v>
      </c>
      <c r="C2714" s="38">
        <v>10325202</v>
      </c>
      <c r="D2714" s="40" t="s">
        <v>1460</v>
      </c>
      <c r="E2714" s="38">
        <v>1</v>
      </c>
      <c r="F2714" s="38">
        <v>60</v>
      </c>
      <c r="G2714" s="38" t="s">
        <v>36</v>
      </c>
      <c r="H2714" s="42">
        <v>242629.73</v>
      </c>
      <c r="I2714" s="55"/>
      <c r="J2714" s="44">
        <v>44286</v>
      </c>
      <c r="K2714" s="42">
        <v>4043.83</v>
      </c>
      <c r="L2714" s="42">
        <v>109183.39</v>
      </c>
      <c r="M2714" s="44">
        <v>45138</v>
      </c>
      <c r="N2714" s="42">
        <f>H2714-K2714-L2714</f>
        <v>129402.51000000002</v>
      </c>
      <c r="O2714" s="42">
        <v>0</v>
      </c>
      <c r="P2714" s="45">
        <v>0.13</v>
      </c>
      <c r="Q2714" s="42">
        <v>0</v>
      </c>
      <c r="R2714" s="42">
        <v>0</v>
      </c>
      <c r="S2714" s="42">
        <v>129402.51</v>
      </c>
      <c r="T2714" s="38">
        <v>2203</v>
      </c>
      <c r="U2714" s="14">
        <f>S2714/H2714</f>
        <v>0.53333328112758482</v>
      </c>
      <c r="V2714" s="19"/>
      <c r="W2714" s="19"/>
      <c r="X2714" s="37" t="s">
        <v>3461</v>
      </c>
    </row>
    <row r="2715" spans="1:37" s="3" customFormat="1" ht="16.5" customHeight="1">
      <c r="A2715" s="38">
        <v>496</v>
      </c>
      <c r="B2715" s="39">
        <v>10736</v>
      </c>
      <c r="C2715" s="38">
        <v>10325200</v>
      </c>
      <c r="D2715" s="40" t="s">
        <v>1429</v>
      </c>
      <c r="E2715" s="38">
        <v>1</v>
      </c>
      <c r="F2715" s="38">
        <v>60</v>
      </c>
      <c r="G2715" s="38" t="s">
        <v>266</v>
      </c>
      <c r="H2715" s="42">
        <v>77082</v>
      </c>
      <c r="I2715" s="55"/>
      <c r="J2715" s="44">
        <v>44286</v>
      </c>
      <c r="K2715" s="42">
        <v>1284.7</v>
      </c>
      <c r="L2715" s="42">
        <v>34686.9</v>
      </c>
      <c r="M2715" s="44">
        <v>45138</v>
      </c>
      <c r="N2715" s="42">
        <f>H2715-K2715-L2715</f>
        <v>41110.400000000001</v>
      </c>
      <c r="O2715" s="42">
        <v>0</v>
      </c>
      <c r="P2715" s="45">
        <v>0.13</v>
      </c>
      <c r="Q2715" s="42">
        <v>0</v>
      </c>
      <c r="R2715" s="42">
        <v>0</v>
      </c>
      <c r="S2715" s="42">
        <v>41110.400000000001</v>
      </c>
      <c r="T2715" s="38">
        <v>5000</v>
      </c>
      <c r="U2715" s="14">
        <f>S2715/H2715</f>
        <v>0.53333333333333333</v>
      </c>
      <c r="V2715" s="19"/>
      <c r="W2715" s="19"/>
      <c r="X2715" s="37" t="s">
        <v>3461</v>
      </c>
    </row>
    <row r="2716" spans="1:37" s="3" customFormat="1" ht="16.5" customHeight="1">
      <c r="A2716" s="38">
        <v>284</v>
      </c>
      <c r="B2716" s="39">
        <v>10877</v>
      </c>
      <c r="C2716" s="38">
        <v>10326493</v>
      </c>
      <c r="D2716" s="40" t="s">
        <v>1596</v>
      </c>
      <c r="E2716" s="38">
        <v>0.186663</v>
      </c>
      <c r="F2716" s="38">
        <v>60</v>
      </c>
      <c r="G2716" s="38" t="s">
        <v>266</v>
      </c>
      <c r="H2716" s="42">
        <v>9555</v>
      </c>
      <c r="I2716" s="55"/>
      <c r="J2716" s="44">
        <v>44286</v>
      </c>
      <c r="K2716" s="42">
        <v>159.25</v>
      </c>
      <c r="L2716" s="42">
        <v>4299.75</v>
      </c>
      <c r="M2716" s="44">
        <v>45138</v>
      </c>
      <c r="N2716" s="42">
        <f>H2716-K2716-L2716</f>
        <v>5096</v>
      </c>
      <c r="O2716" s="42">
        <v>0</v>
      </c>
      <c r="P2716" s="45">
        <v>0.13</v>
      </c>
      <c r="Q2716" s="42">
        <v>0</v>
      </c>
      <c r="R2716" s="42">
        <v>0</v>
      </c>
      <c r="S2716" s="42">
        <v>5096</v>
      </c>
      <c r="T2716" s="38">
        <v>5000</v>
      </c>
      <c r="U2716" s="14">
        <f>S2716/H2716</f>
        <v>0.53333333333333333</v>
      </c>
      <c r="V2716" s="19"/>
      <c r="W2716" s="19"/>
      <c r="X2716" s="37" t="s">
        <v>3462</v>
      </c>
    </row>
    <row r="2717" spans="1:37" s="3" customFormat="1" ht="16.5" customHeight="1">
      <c r="A2717" s="38">
        <v>302</v>
      </c>
      <c r="B2717" s="39">
        <v>10741</v>
      </c>
      <c r="C2717" s="38">
        <v>10327104</v>
      </c>
      <c r="D2717" s="40" t="s">
        <v>1081</v>
      </c>
      <c r="E2717" s="38">
        <v>1</v>
      </c>
      <c r="F2717" s="38">
        <v>60</v>
      </c>
      <c r="G2717" s="38" t="s">
        <v>36</v>
      </c>
      <c r="H2717" s="42">
        <v>124792.23</v>
      </c>
      <c r="I2717" s="56"/>
      <c r="J2717" s="44">
        <v>44316</v>
      </c>
      <c r="K2717" s="42">
        <v>2079.87</v>
      </c>
      <c r="L2717" s="42">
        <v>56156.49</v>
      </c>
      <c r="M2717" s="44">
        <v>45169</v>
      </c>
      <c r="N2717" s="42">
        <f>H2717-K2717-L2717</f>
        <v>66555.87</v>
      </c>
      <c r="O2717" s="42">
        <v>0</v>
      </c>
      <c r="P2717" s="45">
        <v>0.13</v>
      </c>
      <c r="Q2717" s="42">
        <v>0</v>
      </c>
      <c r="R2717" s="42">
        <v>0</v>
      </c>
      <c r="S2717" s="42">
        <f>N2717-R2717</f>
        <v>66555.87</v>
      </c>
      <c r="T2717" s="38">
        <v>1007</v>
      </c>
      <c r="U2717" s="14">
        <f>S2717/H2717</f>
        <v>0.53333344551980522</v>
      </c>
      <c r="V2717" s="19"/>
      <c r="W2717" s="19"/>
      <c r="X2717" s="37" t="s">
        <v>3462</v>
      </c>
    </row>
    <row r="2718" spans="1:37" s="3" customFormat="1" ht="16.5" customHeight="1">
      <c r="A2718" s="38">
        <v>495</v>
      </c>
      <c r="B2718" s="39">
        <v>10736</v>
      </c>
      <c r="C2718" s="38">
        <v>10325199</v>
      </c>
      <c r="D2718" s="40" t="s">
        <v>1428</v>
      </c>
      <c r="E2718" s="38">
        <v>1</v>
      </c>
      <c r="F2718" s="38">
        <v>60</v>
      </c>
      <c r="G2718" s="38" t="s">
        <v>266</v>
      </c>
      <c r="H2718" s="42">
        <v>134551.29999999999</v>
      </c>
      <c r="I2718" s="55"/>
      <c r="J2718" s="44">
        <v>44286</v>
      </c>
      <c r="K2718" s="42">
        <v>2242.52</v>
      </c>
      <c r="L2718" s="42">
        <v>60548.06</v>
      </c>
      <c r="M2718" s="44">
        <v>45138</v>
      </c>
      <c r="N2718" s="42">
        <f>H2718-K2718-L2718</f>
        <v>71760.72</v>
      </c>
      <c r="O2718" s="42">
        <v>0</v>
      </c>
      <c r="P2718" s="45">
        <v>0.13</v>
      </c>
      <c r="Q2718" s="42">
        <v>0</v>
      </c>
      <c r="R2718" s="42">
        <v>0</v>
      </c>
      <c r="S2718" s="42">
        <v>71760.72</v>
      </c>
      <c r="T2718" s="38">
        <v>5000</v>
      </c>
      <c r="U2718" s="14">
        <f>S2718/H2718</f>
        <v>0.53333353152292107</v>
      </c>
      <c r="V2718" s="19"/>
      <c r="W2718" s="19"/>
      <c r="X2718" s="37" t="s">
        <v>3461</v>
      </c>
    </row>
    <row r="2719" spans="1:37" s="3" customFormat="1" ht="16.5" customHeight="1">
      <c r="A2719" s="38">
        <v>669</v>
      </c>
      <c r="B2719" s="39">
        <v>40712</v>
      </c>
      <c r="C2719" s="38">
        <v>10325900</v>
      </c>
      <c r="D2719" s="40" t="s">
        <v>508</v>
      </c>
      <c r="E2719" s="38">
        <v>1</v>
      </c>
      <c r="F2719" s="38">
        <v>60</v>
      </c>
      <c r="G2719" s="38" t="s">
        <v>511</v>
      </c>
      <c r="H2719" s="42">
        <v>48474.1</v>
      </c>
      <c r="I2719" s="55"/>
      <c r="J2719" s="44">
        <v>44286</v>
      </c>
      <c r="K2719" s="42">
        <v>807.9</v>
      </c>
      <c r="L2719" s="42">
        <v>21813.32</v>
      </c>
      <c r="M2719" s="44">
        <v>45138</v>
      </c>
      <c r="N2719" s="42">
        <f>H2719-K2719-L2719</f>
        <v>25852.879999999997</v>
      </c>
      <c r="O2719" s="42">
        <v>0</v>
      </c>
      <c r="P2719" s="45">
        <v>0.13</v>
      </c>
      <c r="Q2719" s="42">
        <v>0</v>
      </c>
      <c r="R2719" s="42">
        <v>0</v>
      </c>
      <c r="S2719" s="42">
        <v>25852.880000000001</v>
      </c>
      <c r="T2719" s="38">
        <v>5000</v>
      </c>
      <c r="U2719" s="14">
        <f>S2719/H2719</f>
        <v>0.53333388345528854</v>
      </c>
      <c r="V2719" s="19"/>
      <c r="W2719" s="19"/>
      <c r="X2719" s="37" t="s">
        <v>3467</v>
      </c>
    </row>
    <row r="2720" spans="1:37" s="3" customFormat="1" ht="16.5" customHeight="1">
      <c r="A2720" s="38">
        <v>674</v>
      </c>
      <c r="B2720" s="39">
        <v>40712</v>
      </c>
      <c r="C2720" s="38">
        <v>10326465</v>
      </c>
      <c r="D2720" s="40" t="s">
        <v>508</v>
      </c>
      <c r="E2720" s="38">
        <v>1</v>
      </c>
      <c r="F2720" s="38">
        <v>60</v>
      </c>
      <c r="G2720" s="38" t="s">
        <v>511</v>
      </c>
      <c r="H2720" s="42">
        <v>22244.45</v>
      </c>
      <c r="I2720" s="55"/>
      <c r="J2720" s="44">
        <v>44286</v>
      </c>
      <c r="K2720" s="42">
        <v>370.74</v>
      </c>
      <c r="L2720" s="42">
        <v>10009.99</v>
      </c>
      <c r="M2720" s="44">
        <v>45138</v>
      </c>
      <c r="N2720" s="42">
        <f>H2720-K2720-L2720</f>
        <v>11863.72</v>
      </c>
      <c r="O2720" s="42">
        <v>0</v>
      </c>
      <c r="P2720" s="45">
        <v>0.13</v>
      </c>
      <c r="Q2720" s="42">
        <v>0</v>
      </c>
      <c r="R2720" s="42">
        <v>0</v>
      </c>
      <c r="S2720" s="42">
        <v>11863.72</v>
      </c>
      <c r="T2720" s="38">
        <v>5000</v>
      </c>
      <c r="U2720" s="14">
        <f>S2720/H2720</f>
        <v>0.53333393273378293</v>
      </c>
      <c r="V2720" s="19"/>
      <c r="W2720" s="19"/>
      <c r="X2720" s="37" t="s">
        <v>3467</v>
      </c>
    </row>
    <row r="2721" spans="1:24" s="3" customFormat="1" ht="16.5" customHeight="1">
      <c r="A2721" s="38">
        <v>688</v>
      </c>
      <c r="B2721" s="39">
        <v>10729</v>
      </c>
      <c r="C2721" s="38">
        <v>10332865</v>
      </c>
      <c r="D2721" s="40" t="s">
        <v>3285</v>
      </c>
      <c r="E2721" s="58">
        <v>1</v>
      </c>
      <c r="F2721" s="38">
        <v>60</v>
      </c>
      <c r="G2721" s="38" t="s">
        <v>23</v>
      </c>
      <c r="H2721" s="42">
        <v>2541.54</v>
      </c>
      <c r="I2721" s="37"/>
      <c r="J2721" s="44">
        <v>44408</v>
      </c>
      <c r="K2721" s="42">
        <v>42.36</v>
      </c>
      <c r="L2721" s="42">
        <v>1143.69</v>
      </c>
      <c r="M2721" s="44">
        <v>45259</v>
      </c>
      <c r="N2721" s="42">
        <v>1355.49</v>
      </c>
      <c r="O2721" s="42">
        <v>0</v>
      </c>
      <c r="P2721" s="45">
        <f>IF(J2721&lt;DATEVALUE("2009-1-1"),3%,13%)</f>
        <v>0.13</v>
      </c>
      <c r="Q2721" s="42">
        <f>IF(P2721=13%,ROUND(O2721/(1+P2721)*P2721,2),ROUND(O2721/(1+0.03)*0.02,2))</f>
        <v>0</v>
      </c>
      <c r="R2721" s="42">
        <f>O2721-Q2721</f>
        <v>0</v>
      </c>
      <c r="S2721" s="42">
        <f>N2721-R2721</f>
        <v>1355.49</v>
      </c>
      <c r="T2721" s="38">
        <v>5000</v>
      </c>
      <c r="U2721" s="14">
        <f>S2721/H2721</f>
        <v>0.53333412025779647</v>
      </c>
      <c r="V2721" s="19"/>
      <c r="W2721" s="19"/>
      <c r="X2721" s="37" t="s">
        <v>3459</v>
      </c>
    </row>
    <row r="2722" spans="1:24" s="3" customFormat="1" ht="16.5" customHeight="1">
      <c r="A2722" s="38">
        <v>670</v>
      </c>
      <c r="B2722" s="39">
        <v>40712</v>
      </c>
      <c r="C2722" s="38">
        <v>10325902</v>
      </c>
      <c r="D2722" s="40" t="s">
        <v>1807</v>
      </c>
      <c r="E2722" s="38">
        <v>1</v>
      </c>
      <c r="F2722" s="38">
        <v>60</v>
      </c>
      <c r="G2722" s="38" t="s">
        <v>36</v>
      </c>
      <c r="H2722" s="42">
        <v>18161.48</v>
      </c>
      <c r="I2722" s="55"/>
      <c r="J2722" s="44">
        <v>44286</v>
      </c>
      <c r="K2722" s="42">
        <v>302.69</v>
      </c>
      <c r="L2722" s="42">
        <v>8172.64</v>
      </c>
      <c r="M2722" s="44">
        <v>45138</v>
      </c>
      <c r="N2722" s="42">
        <f>H2722-K2722-L2722</f>
        <v>9686.1500000000015</v>
      </c>
      <c r="O2722" s="42">
        <v>0</v>
      </c>
      <c r="P2722" s="45">
        <v>0.13</v>
      </c>
      <c r="Q2722" s="42">
        <v>0</v>
      </c>
      <c r="R2722" s="42">
        <v>0</v>
      </c>
      <c r="S2722" s="42">
        <v>9686.15</v>
      </c>
      <c r="T2722" s="38">
        <v>5000</v>
      </c>
      <c r="U2722" s="14">
        <f>S2722/H2722</f>
        <v>0.53333483835017848</v>
      </c>
      <c r="V2722" s="19"/>
      <c r="W2722" s="19"/>
      <c r="X2722" s="37" t="s">
        <v>3467</v>
      </c>
    </row>
    <row r="2723" spans="1:24" s="3" customFormat="1" ht="16.5" customHeight="1">
      <c r="A2723" s="38">
        <v>777</v>
      </c>
      <c r="B2723" s="39">
        <v>40709</v>
      </c>
      <c r="C2723" s="38">
        <v>10327016</v>
      </c>
      <c r="D2723" s="40" t="s">
        <v>956</v>
      </c>
      <c r="E2723" s="58">
        <v>1</v>
      </c>
      <c r="F2723" s="38">
        <v>60</v>
      </c>
      <c r="G2723" s="38" t="s">
        <v>36</v>
      </c>
      <c r="H2723" s="42">
        <v>2577.7800000000002</v>
      </c>
      <c r="I2723" s="57"/>
      <c r="J2723" s="44">
        <v>44347</v>
      </c>
      <c r="K2723" s="42">
        <v>42.96</v>
      </c>
      <c r="L2723" s="42">
        <v>1160</v>
      </c>
      <c r="M2723" s="44">
        <v>45199</v>
      </c>
      <c r="N2723" s="42">
        <f>H2723-K2723-L2723</f>
        <v>1374.8200000000002</v>
      </c>
      <c r="O2723" s="42">
        <v>0</v>
      </c>
      <c r="P2723" s="45">
        <v>0.13</v>
      </c>
      <c r="Q2723" s="42">
        <v>0</v>
      </c>
      <c r="R2723" s="42">
        <v>0</v>
      </c>
      <c r="S2723" s="42">
        <f>N2723-R2723</f>
        <v>1374.8200000000002</v>
      </c>
      <c r="T2723" s="38">
        <v>2101</v>
      </c>
      <c r="U2723" s="14">
        <f>S2723/H2723</f>
        <v>0.53333488505613358</v>
      </c>
      <c r="V2723" s="19"/>
      <c r="W2723" s="19"/>
      <c r="X2723" s="37" t="s">
        <v>3467</v>
      </c>
    </row>
    <row r="2724" spans="1:24" s="3" customFormat="1" ht="16.5" customHeight="1">
      <c r="A2724" s="38">
        <v>672</v>
      </c>
      <c r="B2724" s="39">
        <v>40712</v>
      </c>
      <c r="C2724" s="38">
        <v>10326463</v>
      </c>
      <c r="D2724" s="40" t="s">
        <v>1809</v>
      </c>
      <c r="E2724" s="38">
        <v>1</v>
      </c>
      <c r="F2724" s="38">
        <v>60</v>
      </c>
      <c r="G2724" s="38" t="s">
        <v>511</v>
      </c>
      <c r="H2724" s="42">
        <v>25510.43</v>
      </c>
      <c r="I2724" s="55"/>
      <c r="J2724" s="44">
        <v>44286</v>
      </c>
      <c r="K2724" s="42">
        <v>425.17</v>
      </c>
      <c r="L2724" s="42">
        <v>11479.63</v>
      </c>
      <c r="M2724" s="44">
        <v>45138</v>
      </c>
      <c r="N2724" s="42">
        <f>H2724-K2724-L2724</f>
        <v>13605.630000000003</v>
      </c>
      <c r="O2724" s="42">
        <v>0</v>
      </c>
      <c r="P2724" s="45">
        <v>0.13</v>
      </c>
      <c r="Q2724" s="42">
        <v>0</v>
      </c>
      <c r="R2724" s="42">
        <v>0</v>
      </c>
      <c r="S2724" s="42">
        <v>13605.63</v>
      </c>
      <c r="T2724" s="38">
        <v>5000</v>
      </c>
      <c r="U2724" s="14">
        <f>S2724/H2724</f>
        <v>0.53333597277662503</v>
      </c>
      <c r="V2724" s="19"/>
      <c r="W2724" s="19"/>
      <c r="X2724" s="37" t="s">
        <v>3467</v>
      </c>
    </row>
    <row r="2725" spans="1:24" s="3" customFormat="1" ht="16.5" customHeight="1">
      <c r="A2725" s="38">
        <v>97</v>
      </c>
      <c r="B2725" s="39">
        <v>10755</v>
      </c>
      <c r="C2725" s="38">
        <v>10327001</v>
      </c>
      <c r="D2725" s="40" t="s">
        <v>270</v>
      </c>
      <c r="E2725" s="38">
        <v>2</v>
      </c>
      <c r="F2725" s="38">
        <v>60</v>
      </c>
      <c r="G2725" s="38" t="s">
        <v>23</v>
      </c>
      <c r="H2725" s="42">
        <v>4987.95</v>
      </c>
      <c r="I2725" s="57"/>
      <c r="J2725" s="44">
        <v>44347</v>
      </c>
      <c r="K2725" s="42">
        <v>83.13</v>
      </c>
      <c r="L2725" s="42">
        <v>2244.54</v>
      </c>
      <c r="M2725" s="44">
        <v>45199</v>
      </c>
      <c r="N2725" s="42">
        <v>2660.28</v>
      </c>
      <c r="O2725" s="42">
        <v>0</v>
      </c>
      <c r="P2725" s="45">
        <v>0.13</v>
      </c>
      <c r="Q2725" s="42">
        <v>0</v>
      </c>
      <c r="R2725" s="42">
        <v>0</v>
      </c>
      <c r="S2725" s="42">
        <v>2660.28</v>
      </c>
      <c r="T2725" s="38">
        <v>5000</v>
      </c>
      <c r="U2725" s="14">
        <f>S2725/H2725</f>
        <v>0.53334135265991045</v>
      </c>
      <c r="V2725" s="19"/>
      <c r="W2725" s="19"/>
      <c r="X2725" s="37" t="s">
        <v>3464</v>
      </c>
    </row>
    <row r="2726" spans="1:24" s="3" customFormat="1" ht="16.5" customHeight="1">
      <c r="A2726" s="38">
        <v>167</v>
      </c>
      <c r="B2726" s="39">
        <v>10800</v>
      </c>
      <c r="C2726" s="38">
        <v>10316612</v>
      </c>
      <c r="D2726" s="40" t="s">
        <v>2729</v>
      </c>
      <c r="E2726" s="38">
        <v>1</v>
      </c>
      <c r="F2726" s="38">
        <v>120</v>
      </c>
      <c r="G2726" s="38" t="s">
        <v>21</v>
      </c>
      <c r="H2726" s="42">
        <v>164885.85</v>
      </c>
      <c r="I2726" s="2"/>
      <c r="J2726" s="44">
        <v>43429</v>
      </c>
      <c r="K2726" s="42">
        <v>0</v>
      </c>
      <c r="L2726" s="42">
        <v>67878.100000000006</v>
      </c>
      <c r="M2726" s="44">
        <v>45016</v>
      </c>
      <c r="N2726" s="42">
        <f>H2726-K2726-L2726</f>
        <v>97007.75</v>
      </c>
      <c r="O2726" s="42">
        <v>9836.1200000000008</v>
      </c>
      <c r="P2726" s="45">
        <v>0.13</v>
      </c>
      <c r="Q2726" s="42">
        <v>1131.5899999999999</v>
      </c>
      <c r="R2726" s="42">
        <v>8704.5300000000007</v>
      </c>
      <c r="S2726" s="42">
        <f>N2726-R2726</f>
        <v>88303.22</v>
      </c>
      <c r="T2726" s="38">
        <v>2505</v>
      </c>
      <c r="U2726" s="14">
        <f>S2726/H2726</f>
        <v>0.53554152766899044</v>
      </c>
      <c r="V2726" s="19"/>
      <c r="W2726" s="19"/>
      <c r="X2726" s="37" t="s">
        <v>3465</v>
      </c>
    </row>
    <row r="2727" spans="1:24" s="3" customFormat="1" ht="16.5" customHeight="1">
      <c r="A2727" s="38">
        <v>156</v>
      </c>
      <c r="B2727" s="39">
        <v>10800</v>
      </c>
      <c r="C2727" s="38">
        <v>10316596</v>
      </c>
      <c r="D2727" s="40" t="s">
        <v>2718</v>
      </c>
      <c r="E2727" s="38">
        <v>1</v>
      </c>
      <c r="F2727" s="38">
        <v>120</v>
      </c>
      <c r="G2727" s="38" t="s">
        <v>21</v>
      </c>
      <c r="H2727" s="42">
        <v>158718.35999999999</v>
      </c>
      <c r="I2727" s="2"/>
      <c r="J2727" s="44">
        <v>43429</v>
      </c>
      <c r="K2727" s="42">
        <v>0</v>
      </c>
      <c r="L2727" s="42">
        <v>65339.040000000001</v>
      </c>
      <c r="M2727" s="44">
        <v>45016</v>
      </c>
      <c r="N2727" s="42">
        <f>H2727-K2727-L2727</f>
        <v>93379.319999999978</v>
      </c>
      <c r="O2727" s="42">
        <v>9468.2099999999991</v>
      </c>
      <c r="P2727" s="45">
        <v>0.13</v>
      </c>
      <c r="Q2727" s="42">
        <v>1089.26</v>
      </c>
      <c r="R2727" s="42">
        <v>8378.9500000000007</v>
      </c>
      <c r="S2727" s="42">
        <f>N2727-R2727</f>
        <v>85000.369999999981</v>
      </c>
      <c r="T2727" s="38">
        <v>2505</v>
      </c>
      <c r="U2727" s="14">
        <f>S2727/H2727</f>
        <v>0.53554213891826996</v>
      </c>
      <c r="V2727" s="19"/>
      <c r="W2727" s="19"/>
      <c r="X2727" s="37" t="s">
        <v>3465</v>
      </c>
    </row>
    <row r="2728" spans="1:24" s="3" customFormat="1" ht="16.5" customHeight="1">
      <c r="A2728" s="38">
        <v>349</v>
      </c>
      <c r="B2728" s="39">
        <v>40712</v>
      </c>
      <c r="C2728" s="38">
        <v>10302669</v>
      </c>
      <c r="D2728" s="40" t="s">
        <v>584</v>
      </c>
      <c r="E2728" s="38">
        <v>6</v>
      </c>
      <c r="F2728" s="38">
        <v>78</v>
      </c>
      <c r="G2728" s="38" t="s">
        <v>21</v>
      </c>
      <c r="H2728" s="42">
        <v>414.01</v>
      </c>
      <c r="I2728" s="55"/>
      <c r="J2728" s="44">
        <v>43979</v>
      </c>
      <c r="K2728" s="42">
        <v>0</v>
      </c>
      <c r="L2728" s="42">
        <v>191.67</v>
      </c>
      <c r="M2728" s="44">
        <v>45138</v>
      </c>
      <c r="N2728" s="42">
        <f>H2728-K2728-L2728</f>
        <v>222.34</v>
      </c>
      <c r="O2728" s="42">
        <v>0</v>
      </c>
      <c r="P2728" s="45">
        <v>0.13</v>
      </c>
      <c r="Q2728" s="42">
        <v>0</v>
      </c>
      <c r="R2728" s="42">
        <v>0</v>
      </c>
      <c r="S2728" s="42">
        <v>222.34</v>
      </c>
      <c r="T2728" s="38">
        <v>2001</v>
      </c>
      <c r="U2728" s="14">
        <f>S2728/H2728</f>
        <v>0.53704016811188138</v>
      </c>
      <c r="V2728" s="19"/>
      <c r="W2728" s="19"/>
      <c r="X2728" s="37" t="s">
        <v>3467</v>
      </c>
    </row>
    <row r="2729" spans="1:24" s="3" customFormat="1" ht="16.5" customHeight="1">
      <c r="A2729" s="38">
        <v>347</v>
      </c>
      <c r="B2729" s="39">
        <v>40712</v>
      </c>
      <c r="C2729" s="38">
        <v>10302668</v>
      </c>
      <c r="D2729" s="40" t="s">
        <v>1311</v>
      </c>
      <c r="E2729" s="38">
        <v>1</v>
      </c>
      <c r="F2729" s="38">
        <v>78</v>
      </c>
      <c r="G2729" s="38" t="s">
        <v>21</v>
      </c>
      <c r="H2729" s="42">
        <v>9811.9599999999991</v>
      </c>
      <c r="I2729" s="55"/>
      <c r="J2729" s="44">
        <v>43979</v>
      </c>
      <c r="K2729" s="42">
        <v>0</v>
      </c>
      <c r="L2729" s="42">
        <v>4541.05</v>
      </c>
      <c r="M2729" s="44">
        <v>45138</v>
      </c>
      <c r="N2729" s="42">
        <f>H2729-K2729-L2729</f>
        <v>5270.9099999999989</v>
      </c>
      <c r="O2729" s="42">
        <v>0</v>
      </c>
      <c r="P2729" s="45">
        <v>0.13</v>
      </c>
      <c r="Q2729" s="42">
        <v>0</v>
      </c>
      <c r="R2729" s="42">
        <v>0</v>
      </c>
      <c r="S2729" s="42">
        <v>5270.91</v>
      </c>
      <c r="T2729" s="38">
        <v>2101</v>
      </c>
      <c r="U2729" s="14">
        <f>S2729/H2729</f>
        <v>0.53719236523589586</v>
      </c>
      <c r="V2729" s="19"/>
      <c r="W2729" s="19"/>
      <c r="X2729" s="37" t="s">
        <v>3467</v>
      </c>
    </row>
    <row r="2730" spans="1:24" s="3" customFormat="1" ht="16.5" customHeight="1">
      <c r="A2730" s="38">
        <v>136</v>
      </c>
      <c r="B2730" s="39">
        <v>10800</v>
      </c>
      <c r="C2730" s="38">
        <v>10316309</v>
      </c>
      <c r="D2730" s="40" t="s">
        <v>2698</v>
      </c>
      <c r="E2730" s="38">
        <v>1</v>
      </c>
      <c r="F2730" s="38">
        <v>120</v>
      </c>
      <c r="G2730" s="38" t="s">
        <v>21</v>
      </c>
      <c r="H2730" s="42">
        <v>161977.24</v>
      </c>
      <c r="I2730" s="2"/>
      <c r="J2730" s="44">
        <v>43496</v>
      </c>
      <c r="K2730" s="42">
        <v>0</v>
      </c>
      <c r="L2730" s="42">
        <v>64115.99</v>
      </c>
      <c r="M2730" s="44">
        <v>45016</v>
      </c>
      <c r="N2730" s="42">
        <f>H2730-K2730-L2730</f>
        <v>97861.25</v>
      </c>
      <c r="O2730" s="42">
        <v>12258.34</v>
      </c>
      <c r="P2730" s="45">
        <v>0.13</v>
      </c>
      <c r="Q2730" s="42">
        <v>1410.25</v>
      </c>
      <c r="R2730" s="42">
        <v>10848.09</v>
      </c>
      <c r="S2730" s="42">
        <f>N2730-R2730</f>
        <v>87013.16</v>
      </c>
      <c r="T2730" s="38">
        <v>2505</v>
      </c>
      <c r="U2730" s="14">
        <f>S2730/H2730</f>
        <v>0.53719374400996101</v>
      </c>
      <c r="V2730" s="19"/>
      <c r="W2730" s="19"/>
      <c r="X2730" s="37" t="s">
        <v>3465</v>
      </c>
    </row>
    <row r="2731" spans="1:24" s="3" customFormat="1" ht="16.5" customHeight="1">
      <c r="A2731" s="38">
        <v>321</v>
      </c>
      <c r="B2731" s="39">
        <v>10736</v>
      </c>
      <c r="C2731" s="38">
        <v>10284427</v>
      </c>
      <c r="D2731" s="40" t="s">
        <v>1282</v>
      </c>
      <c r="E2731" s="38">
        <v>1</v>
      </c>
      <c r="F2731" s="38">
        <v>120</v>
      </c>
      <c r="G2731" s="38" t="s">
        <v>21</v>
      </c>
      <c r="H2731" s="42">
        <v>20512.82</v>
      </c>
      <c r="I2731" s="55"/>
      <c r="J2731" s="44">
        <v>43402</v>
      </c>
      <c r="K2731" s="42">
        <v>0</v>
      </c>
      <c r="L2731" s="42">
        <v>9256.2900000000009</v>
      </c>
      <c r="M2731" s="44">
        <v>45138</v>
      </c>
      <c r="N2731" s="42">
        <f>H2731-K2731-L2731</f>
        <v>11256.529999999999</v>
      </c>
      <c r="O2731" s="42">
        <v>200</v>
      </c>
      <c r="P2731" s="45">
        <v>0.13</v>
      </c>
      <c r="Q2731" s="42">
        <v>23.01</v>
      </c>
      <c r="R2731" s="42">
        <v>176.99</v>
      </c>
      <c r="S2731" s="42">
        <v>11079.54</v>
      </c>
      <c r="T2731" s="38">
        <v>2101</v>
      </c>
      <c r="U2731" s="14">
        <f>S2731/H2731</f>
        <v>0.54012758850318976</v>
      </c>
      <c r="V2731" s="19"/>
      <c r="W2731" s="19"/>
      <c r="X2731" s="37" t="s">
        <v>3461</v>
      </c>
    </row>
    <row r="2732" spans="1:24" s="3" customFormat="1" ht="16.5" customHeight="1">
      <c r="A2732" s="38">
        <v>155</v>
      </c>
      <c r="B2732" s="39">
        <v>10800</v>
      </c>
      <c r="C2732" s="38">
        <v>10316580</v>
      </c>
      <c r="D2732" s="40" t="s">
        <v>2717</v>
      </c>
      <c r="E2732" s="38">
        <v>1</v>
      </c>
      <c r="F2732" s="38">
        <v>120</v>
      </c>
      <c r="G2732" s="38" t="s">
        <v>21</v>
      </c>
      <c r="H2732" s="42">
        <v>174192.68</v>
      </c>
      <c r="I2732" s="2"/>
      <c r="J2732" s="44">
        <v>43398</v>
      </c>
      <c r="K2732" s="42">
        <v>0</v>
      </c>
      <c r="L2732" s="42">
        <v>73088.45</v>
      </c>
      <c r="M2732" s="44">
        <v>45016</v>
      </c>
      <c r="N2732" s="42">
        <f>H2732-K2732-L2732</f>
        <v>101104.23</v>
      </c>
      <c r="O2732" s="42">
        <v>7846.23</v>
      </c>
      <c r="P2732" s="45">
        <v>0.13</v>
      </c>
      <c r="Q2732" s="42">
        <v>902.65999999999985</v>
      </c>
      <c r="R2732" s="42">
        <v>6943.57</v>
      </c>
      <c r="S2732" s="42">
        <f>N2732-R2732</f>
        <v>94160.66</v>
      </c>
      <c r="T2732" s="38">
        <v>2505</v>
      </c>
      <c r="U2732" s="14">
        <f>S2732/H2732</f>
        <v>0.54055463180197927</v>
      </c>
      <c r="V2732" s="19"/>
      <c r="W2732" s="19"/>
      <c r="X2732" s="37" t="s">
        <v>3465</v>
      </c>
    </row>
    <row r="2733" spans="1:24" s="3" customFormat="1" ht="16.5" customHeight="1">
      <c r="A2733" s="38">
        <v>595</v>
      </c>
      <c r="B2733" s="39">
        <v>10800</v>
      </c>
      <c r="C2733" s="38">
        <v>10315643</v>
      </c>
      <c r="D2733" s="40" t="s">
        <v>2744</v>
      </c>
      <c r="E2733" s="38">
        <v>2</v>
      </c>
      <c r="F2733" s="38">
        <v>120</v>
      </c>
      <c r="G2733" s="38" t="s">
        <v>21</v>
      </c>
      <c r="H2733" s="42">
        <v>7761.72</v>
      </c>
      <c r="I2733" s="2"/>
      <c r="J2733" s="44">
        <v>43249</v>
      </c>
      <c r="K2733" s="42">
        <v>0</v>
      </c>
      <c r="L2733" s="42">
        <v>3563.99</v>
      </c>
      <c r="M2733" s="44">
        <v>45016</v>
      </c>
      <c r="N2733" s="42">
        <f>H2733-K2733-L2733</f>
        <v>4197.7300000000005</v>
      </c>
      <c r="O2733" s="42">
        <v>0</v>
      </c>
      <c r="P2733" s="45">
        <v>0.13</v>
      </c>
      <c r="Q2733" s="42">
        <v>0</v>
      </c>
      <c r="R2733" s="42">
        <v>0</v>
      </c>
      <c r="S2733" s="42">
        <f>N2733-R2733</f>
        <v>4197.7300000000005</v>
      </c>
      <c r="T2733" s="38">
        <v>2505</v>
      </c>
      <c r="U2733" s="14">
        <f>S2733/H2733</f>
        <v>0.54082471410975919</v>
      </c>
      <c r="V2733" s="19"/>
      <c r="W2733" s="19"/>
      <c r="X2733" s="37" t="s">
        <v>3465</v>
      </c>
    </row>
    <row r="2734" spans="1:24" s="3" customFormat="1" ht="16.5" customHeight="1">
      <c r="A2734" s="38">
        <v>599</v>
      </c>
      <c r="B2734" s="39">
        <v>10800</v>
      </c>
      <c r="C2734" s="38">
        <v>10315647</v>
      </c>
      <c r="D2734" s="40" t="s">
        <v>2744</v>
      </c>
      <c r="E2734" s="38">
        <v>2</v>
      </c>
      <c r="F2734" s="38">
        <v>120</v>
      </c>
      <c r="G2734" s="38" t="s">
        <v>21</v>
      </c>
      <c r="H2734" s="42">
        <v>7761.72</v>
      </c>
      <c r="I2734" s="2"/>
      <c r="J2734" s="44">
        <v>43249</v>
      </c>
      <c r="K2734" s="42">
        <v>0</v>
      </c>
      <c r="L2734" s="42">
        <v>3563.99</v>
      </c>
      <c r="M2734" s="44">
        <v>45016</v>
      </c>
      <c r="N2734" s="42">
        <f>H2734-K2734-L2734</f>
        <v>4197.7300000000005</v>
      </c>
      <c r="O2734" s="42">
        <v>0</v>
      </c>
      <c r="P2734" s="45">
        <v>0.13</v>
      </c>
      <c r="Q2734" s="42">
        <v>0</v>
      </c>
      <c r="R2734" s="42">
        <v>0</v>
      </c>
      <c r="S2734" s="42">
        <f>N2734-R2734</f>
        <v>4197.7300000000005</v>
      </c>
      <c r="T2734" s="38">
        <v>2505</v>
      </c>
      <c r="U2734" s="14">
        <f>S2734/H2734</f>
        <v>0.54082471410975919</v>
      </c>
      <c r="V2734" s="19"/>
      <c r="W2734" s="19"/>
      <c r="X2734" s="37" t="s">
        <v>3465</v>
      </c>
    </row>
    <row r="2735" spans="1:24" s="3" customFormat="1" ht="16.5" customHeight="1">
      <c r="A2735" s="38">
        <v>600</v>
      </c>
      <c r="B2735" s="39">
        <v>10800</v>
      </c>
      <c r="C2735" s="38">
        <v>10315648</v>
      </c>
      <c r="D2735" s="40" t="s">
        <v>2744</v>
      </c>
      <c r="E2735" s="38">
        <v>2</v>
      </c>
      <c r="F2735" s="38">
        <v>120</v>
      </c>
      <c r="G2735" s="38" t="s">
        <v>21</v>
      </c>
      <c r="H2735" s="42">
        <v>7761.72</v>
      </c>
      <c r="I2735" s="2"/>
      <c r="J2735" s="44">
        <v>43249</v>
      </c>
      <c r="K2735" s="42">
        <v>0</v>
      </c>
      <c r="L2735" s="42">
        <v>3563.99</v>
      </c>
      <c r="M2735" s="44">
        <v>45016</v>
      </c>
      <c r="N2735" s="42">
        <f>H2735-K2735-L2735</f>
        <v>4197.7300000000005</v>
      </c>
      <c r="O2735" s="42">
        <v>0</v>
      </c>
      <c r="P2735" s="45">
        <v>0.13</v>
      </c>
      <c r="Q2735" s="42">
        <v>0</v>
      </c>
      <c r="R2735" s="42">
        <v>0</v>
      </c>
      <c r="S2735" s="42">
        <f>N2735-R2735</f>
        <v>4197.7300000000005</v>
      </c>
      <c r="T2735" s="38">
        <v>2505</v>
      </c>
      <c r="U2735" s="14">
        <f>S2735/H2735</f>
        <v>0.54082471410975919</v>
      </c>
      <c r="V2735" s="19"/>
      <c r="W2735" s="19"/>
      <c r="X2735" s="37" t="s">
        <v>3465</v>
      </c>
    </row>
    <row r="2736" spans="1:24" s="3" customFormat="1" ht="16.5" customHeight="1">
      <c r="A2736" s="38">
        <v>606</v>
      </c>
      <c r="B2736" s="39">
        <v>10800</v>
      </c>
      <c r="C2736" s="38">
        <v>10315654</v>
      </c>
      <c r="D2736" s="40" t="s">
        <v>2744</v>
      </c>
      <c r="E2736" s="38">
        <v>2</v>
      </c>
      <c r="F2736" s="38">
        <v>120</v>
      </c>
      <c r="G2736" s="38" t="s">
        <v>21</v>
      </c>
      <c r="H2736" s="42">
        <v>7761.72</v>
      </c>
      <c r="I2736" s="2"/>
      <c r="J2736" s="44">
        <v>43249</v>
      </c>
      <c r="K2736" s="42">
        <v>0</v>
      </c>
      <c r="L2736" s="42">
        <v>3563.99</v>
      </c>
      <c r="M2736" s="44">
        <v>45016</v>
      </c>
      <c r="N2736" s="42">
        <f>H2736-K2736-L2736</f>
        <v>4197.7300000000005</v>
      </c>
      <c r="O2736" s="42">
        <v>0</v>
      </c>
      <c r="P2736" s="45">
        <v>0.13</v>
      </c>
      <c r="Q2736" s="42">
        <v>0</v>
      </c>
      <c r="R2736" s="42">
        <v>0</v>
      </c>
      <c r="S2736" s="42">
        <f>N2736-R2736</f>
        <v>4197.7300000000005</v>
      </c>
      <c r="T2736" s="38">
        <v>2505</v>
      </c>
      <c r="U2736" s="14">
        <f>S2736/H2736</f>
        <v>0.54082471410975919</v>
      </c>
      <c r="V2736" s="19"/>
      <c r="W2736" s="19"/>
      <c r="X2736" s="37" t="s">
        <v>3465</v>
      </c>
    </row>
    <row r="2737" spans="1:37" s="3" customFormat="1" ht="16.5" customHeight="1">
      <c r="A2737" s="38">
        <v>608</v>
      </c>
      <c r="B2737" s="39">
        <v>10800</v>
      </c>
      <c r="C2737" s="38">
        <v>10315656</v>
      </c>
      <c r="D2737" s="40" t="s">
        <v>2744</v>
      </c>
      <c r="E2737" s="38">
        <v>2</v>
      </c>
      <c r="F2737" s="38">
        <v>120</v>
      </c>
      <c r="G2737" s="38" t="s">
        <v>21</v>
      </c>
      <c r="H2737" s="42">
        <v>7761.72</v>
      </c>
      <c r="I2737" s="2"/>
      <c r="J2737" s="44">
        <v>43249</v>
      </c>
      <c r="K2737" s="42">
        <v>0</v>
      </c>
      <c r="L2737" s="42">
        <v>3563.99</v>
      </c>
      <c r="M2737" s="44">
        <v>45016</v>
      </c>
      <c r="N2737" s="42">
        <f>H2737-K2737-L2737</f>
        <v>4197.7300000000005</v>
      </c>
      <c r="O2737" s="42">
        <v>0</v>
      </c>
      <c r="P2737" s="45">
        <v>0.13</v>
      </c>
      <c r="Q2737" s="42">
        <v>0</v>
      </c>
      <c r="R2737" s="42">
        <v>0</v>
      </c>
      <c r="S2737" s="42">
        <f>N2737-R2737</f>
        <v>4197.7300000000005</v>
      </c>
      <c r="T2737" s="38">
        <v>2505</v>
      </c>
      <c r="U2737" s="14">
        <f>S2737/H2737</f>
        <v>0.54082471410975919</v>
      </c>
      <c r="V2737" s="19"/>
      <c r="W2737" s="19"/>
      <c r="X2737" s="37" t="s">
        <v>3465</v>
      </c>
    </row>
    <row r="2738" spans="1:37" s="3" customFormat="1" ht="16.5" customHeight="1">
      <c r="A2738" s="38">
        <v>312</v>
      </c>
      <c r="B2738" s="39">
        <v>10729</v>
      </c>
      <c r="C2738" s="38">
        <v>10319711</v>
      </c>
      <c r="D2738" s="40" t="s">
        <v>1087</v>
      </c>
      <c r="E2738" s="58">
        <v>1</v>
      </c>
      <c r="F2738" s="38">
        <v>120</v>
      </c>
      <c r="G2738" s="38" t="s">
        <v>279</v>
      </c>
      <c r="H2738" s="42">
        <v>28198.13</v>
      </c>
      <c r="I2738" s="37"/>
      <c r="J2738" s="44">
        <v>43495</v>
      </c>
      <c r="K2738" s="42">
        <v>0</v>
      </c>
      <c r="L2738" s="42">
        <v>12947.8</v>
      </c>
      <c r="M2738" s="44">
        <v>45259</v>
      </c>
      <c r="N2738" s="42">
        <v>15250.33</v>
      </c>
      <c r="O2738" s="42">
        <v>0</v>
      </c>
      <c r="P2738" s="45">
        <f>IF(J2738&lt;DATEVALUE("2009-1-1"),3%,13%)</f>
        <v>0.13</v>
      </c>
      <c r="Q2738" s="42">
        <f>IF(P2738=13%,ROUND(O2738/(1+P2738)*P2738,2),ROUND(O2738/(1+0.03)*0.02,2))</f>
        <v>0</v>
      </c>
      <c r="R2738" s="42">
        <f>O2738-Q2738</f>
        <v>0</v>
      </c>
      <c r="S2738" s="42">
        <f>N2738-R2738</f>
        <v>15250.33</v>
      </c>
      <c r="T2738" s="38">
        <v>1802</v>
      </c>
      <c r="U2738" s="14">
        <f>S2738/H2738</f>
        <v>0.54082770736924757</v>
      </c>
      <c r="V2738" s="19"/>
      <c r="W2738" s="19"/>
      <c r="X2738" s="37" t="s">
        <v>3459</v>
      </c>
    </row>
    <row r="2739" spans="1:37" s="3" customFormat="1" ht="16.5" customHeight="1">
      <c r="A2739" s="38">
        <v>29</v>
      </c>
      <c r="B2739" s="39">
        <v>10749</v>
      </c>
      <c r="C2739" s="38">
        <v>10301729</v>
      </c>
      <c r="D2739" s="40" t="s">
        <v>425</v>
      </c>
      <c r="E2739" s="38">
        <v>1</v>
      </c>
      <c r="F2739" s="38">
        <v>120</v>
      </c>
      <c r="G2739" s="38" t="s">
        <v>21</v>
      </c>
      <c r="H2739" s="42">
        <v>18388.79</v>
      </c>
      <c r="I2739" s="2"/>
      <c r="J2739" s="44">
        <v>43279</v>
      </c>
      <c r="K2739" s="42">
        <v>0</v>
      </c>
      <c r="L2739" s="42">
        <v>8443.56</v>
      </c>
      <c r="M2739" s="44">
        <v>45046</v>
      </c>
      <c r="N2739" s="42">
        <f>H2739-K2739-L2739</f>
        <v>9945.2300000000014</v>
      </c>
      <c r="O2739" s="42">
        <v>0</v>
      </c>
      <c r="P2739" s="45">
        <v>0.13</v>
      </c>
      <c r="Q2739" s="42">
        <v>0</v>
      </c>
      <c r="R2739" s="42">
        <v>0</v>
      </c>
      <c r="S2739" s="42">
        <v>9945.23</v>
      </c>
      <c r="T2739" s="38">
        <v>5000</v>
      </c>
      <c r="U2739" s="14">
        <f>S2739/H2739</f>
        <v>0.54083112591964988</v>
      </c>
      <c r="V2739" s="19"/>
      <c r="W2739" s="19"/>
      <c r="X2739" s="37" t="s">
        <v>3473</v>
      </c>
    </row>
    <row r="2740" spans="1:37" s="3" customFormat="1" ht="16.5" customHeight="1">
      <c r="A2740" s="38">
        <v>211</v>
      </c>
      <c r="B2740" s="39">
        <v>10741</v>
      </c>
      <c r="C2740" s="38">
        <v>10282055</v>
      </c>
      <c r="D2740" s="40" t="s">
        <v>2027</v>
      </c>
      <c r="E2740" s="38">
        <v>9</v>
      </c>
      <c r="F2740" s="38">
        <v>120</v>
      </c>
      <c r="G2740" s="38" t="s">
        <v>21</v>
      </c>
      <c r="H2740" s="42">
        <v>115380</v>
      </c>
      <c r="I2740" s="49"/>
      <c r="J2740" s="44">
        <v>43343</v>
      </c>
      <c r="K2740" s="42">
        <v>0</v>
      </c>
      <c r="L2740" s="42">
        <v>52978.79</v>
      </c>
      <c r="M2740" s="44">
        <v>45107</v>
      </c>
      <c r="N2740" s="42">
        <f>H2740-K2740-L2740</f>
        <v>62401.21</v>
      </c>
      <c r="O2740" s="42">
        <v>0</v>
      </c>
      <c r="P2740" s="45">
        <v>0.13</v>
      </c>
      <c r="Q2740" s="42">
        <v>0</v>
      </c>
      <c r="R2740" s="42">
        <v>0</v>
      </c>
      <c r="S2740" s="42">
        <f>N2740-R2740</f>
        <v>62401.21</v>
      </c>
      <c r="T2740" s="38">
        <v>2506</v>
      </c>
      <c r="U2740" s="14">
        <f>S2740/H2740</f>
        <v>0.54083211995146474</v>
      </c>
      <c r="V2740" s="19"/>
      <c r="W2740" s="19"/>
      <c r="X2740" s="37" t="s">
        <v>3462</v>
      </c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</row>
    <row r="2741" spans="1:37" s="3" customFormat="1" ht="16.5" customHeight="1">
      <c r="A2741" s="38">
        <v>127</v>
      </c>
      <c r="B2741" s="39">
        <v>10800</v>
      </c>
      <c r="C2741" s="38">
        <v>10315919</v>
      </c>
      <c r="D2741" s="40" t="s">
        <v>2689</v>
      </c>
      <c r="E2741" s="38">
        <v>1</v>
      </c>
      <c r="F2741" s="38">
        <v>120</v>
      </c>
      <c r="G2741" s="38" t="s">
        <v>21</v>
      </c>
      <c r="H2741" s="42">
        <v>154764.13</v>
      </c>
      <c r="I2741" s="2"/>
      <c r="J2741" s="44">
        <v>43249</v>
      </c>
      <c r="K2741" s="42">
        <v>0</v>
      </c>
      <c r="L2741" s="42">
        <v>71062.66</v>
      </c>
      <c r="M2741" s="44">
        <v>45016</v>
      </c>
      <c r="N2741" s="42">
        <f>H2741-K2741-L2741</f>
        <v>83701.47</v>
      </c>
      <c r="O2741" s="42">
        <v>0</v>
      </c>
      <c r="P2741" s="45">
        <v>0.13</v>
      </c>
      <c r="Q2741" s="42">
        <v>0</v>
      </c>
      <c r="R2741" s="42">
        <v>0</v>
      </c>
      <c r="S2741" s="42">
        <f>N2741-R2741</f>
        <v>83701.47</v>
      </c>
      <c r="T2741" s="38">
        <v>2505</v>
      </c>
      <c r="U2741" s="14">
        <f>S2741/H2741</f>
        <v>0.54083249135313205</v>
      </c>
      <c r="V2741" s="19"/>
      <c r="W2741" s="19"/>
      <c r="X2741" s="37" t="s">
        <v>3465</v>
      </c>
    </row>
    <row r="2742" spans="1:37" s="3" customFormat="1" ht="16.5" customHeight="1">
      <c r="A2742" s="38">
        <v>125</v>
      </c>
      <c r="B2742" s="39">
        <v>10800</v>
      </c>
      <c r="C2742" s="38">
        <v>10315914</v>
      </c>
      <c r="D2742" s="40" t="s">
        <v>2687</v>
      </c>
      <c r="E2742" s="38">
        <v>1</v>
      </c>
      <c r="F2742" s="38">
        <v>120</v>
      </c>
      <c r="G2742" s="38" t="s">
        <v>21</v>
      </c>
      <c r="H2742" s="42">
        <v>152381.95000000001</v>
      </c>
      <c r="I2742" s="2"/>
      <c r="J2742" s="44">
        <v>43249</v>
      </c>
      <c r="K2742" s="42">
        <v>0</v>
      </c>
      <c r="L2742" s="42">
        <v>69968.800000000003</v>
      </c>
      <c r="M2742" s="44">
        <v>45016</v>
      </c>
      <c r="N2742" s="42">
        <f>H2742-K2742-L2742</f>
        <v>82413.150000000009</v>
      </c>
      <c r="O2742" s="42">
        <v>0</v>
      </c>
      <c r="P2742" s="45">
        <v>0.13</v>
      </c>
      <c r="Q2742" s="42">
        <v>0</v>
      </c>
      <c r="R2742" s="42">
        <v>0</v>
      </c>
      <c r="S2742" s="42">
        <f>N2742-R2742</f>
        <v>82413.150000000009</v>
      </c>
      <c r="T2742" s="38">
        <v>2505</v>
      </c>
      <c r="U2742" s="14">
        <f>S2742/H2742</f>
        <v>0.54083275611054982</v>
      </c>
      <c r="V2742" s="19"/>
      <c r="W2742" s="19"/>
      <c r="X2742" s="37" t="s">
        <v>3465</v>
      </c>
    </row>
    <row r="2743" spans="1:37" s="3" customFormat="1" ht="16.5" customHeight="1">
      <c r="A2743" s="38">
        <v>98</v>
      </c>
      <c r="B2743" s="39">
        <v>10800</v>
      </c>
      <c r="C2743" s="38">
        <v>10315622</v>
      </c>
      <c r="D2743" s="40" t="s">
        <v>2660</v>
      </c>
      <c r="E2743" s="38">
        <v>1</v>
      </c>
      <c r="F2743" s="38">
        <v>120</v>
      </c>
      <c r="G2743" s="38" t="s">
        <v>21</v>
      </c>
      <c r="H2743" s="42">
        <v>148357.62</v>
      </c>
      <c r="I2743" s="2"/>
      <c r="J2743" s="44">
        <v>43249</v>
      </c>
      <c r="K2743" s="42">
        <v>0</v>
      </c>
      <c r="L2743" s="42">
        <v>68120.94</v>
      </c>
      <c r="M2743" s="44">
        <v>45016</v>
      </c>
      <c r="N2743" s="42">
        <f>H2743-K2743-L2743</f>
        <v>80236.679999999993</v>
      </c>
      <c r="O2743" s="42">
        <v>0</v>
      </c>
      <c r="P2743" s="45">
        <v>0.13</v>
      </c>
      <c r="Q2743" s="42">
        <v>0</v>
      </c>
      <c r="R2743" s="42">
        <v>0</v>
      </c>
      <c r="S2743" s="42">
        <f>N2743-R2743</f>
        <v>80236.679999999993</v>
      </c>
      <c r="T2743" s="38">
        <v>2505</v>
      </c>
      <c r="U2743" s="14">
        <f>S2743/H2743</f>
        <v>0.54083288745128155</v>
      </c>
      <c r="V2743" s="19"/>
      <c r="W2743" s="19"/>
      <c r="X2743" s="37" t="s">
        <v>3465</v>
      </c>
    </row>
    <row r="2744" spans="1:37" s="3" customFormat="1" ht="16.5" customHeight="1">
      <c r="A2744" s="38">
        <v>97</v>
      </c>
      <c r="B2744" s="39">
        <v>10800</v>
      </c>
      <c r="C2744" s="38">
        <v>10315621</v>
      </c>
      <c r="D2744" s="40" t="s">
        <v>2659</v>
      </c>
      <c r="E2744" s="38">
        <v>1</v>
      </c>
      <c r="F2744" s="38">
        <v>120</v>
      </c>
      <c r="G2744" s="38" t="s">
        <v>21</v>
      </c>
      <c r="H2744" s="42">
        <v>172910.96</v>
      </c>
      <c r="I2744" s="2"/>
      <c r="J2744" s="44">
        <v>43249</v>
      </c>
      <c r="K2744" s="42">
        <v>0</v>
      </c>
      <c r="L2744" s="42">
        <v>79395</v>
      </c>
      <c r="M2744" s="44">
        <v>45016</v>
      </c>
      <c r="N2744" s="42">
        <f>H2744-K2744-L2744</f>
        <v>93515.959999999992</v>
      </c>
      <c r="O2744" s="42">
        <v>0</v>
      </c>
      <c r="P2744" s="45">
        <v>0.13</v>
      </c>
      <c r="Q2744" s="42">
        <v>0</v>
      </c>
      <c r="R2744" s="42">
        <v>0</v>
      </c>
      <c r="S2744" s="42">
        <f>N2744-R2744</f>
        <v>93515.959999999992</v>
      </c>
      <c r="T2744" s="38">
        <v>2505</v>
      </c>
      <c r="U2744" s="14">
        <f>S2744/H2744</f>
        <v>0.54083303915495007</v>
      </c>
      <c r="V2744" s="19"/>
      <c r="W2744" s="19"/>
      <c r="X2744" s="37" t="s">
        <v>3465</v>
      </c>
    </row>
    <row r="2745" spans="1:37" s="3" customFormat="1" ht="16.5" customHeight="1">
      <c r="A2745" s="38">
        <v>95</v>
      </c>
      <c r="B2745" s="39">
        <v>10800</v>
      </c>
      <c r="C2745" s="38">
        <v>10315614</v>
      </c>
      <c r="D2745" s="40" t="s">
        <v>2657</v>
      </c>
      <c r="E2745" s="38">
        <v>1</v>
      </c>
      <c r="F2745" s="38">
        <v>120</v>
      </c>
      <c r="G2745" s="38" t="s">
        <v>21</v>
      </c>
      <c r="H2745" s="42">
        <v>155229.43</v>
      </c>
      <c r="I2745" s="2"/>
      <c r="J2745" s="44">
        <v>43249</v>
      </c>
      <c r="K2745" s="42">
        <v>0</v>
      </c>
      <c r="L2745" s="42">
        <v>71276.179999999993</v>
      </c>
      <c r="M2745" s="44">
        <v>45016</v>
      </c>
      <c r="N2745" s="42">
        <f>H2745-K2745-L2745</f>
        <v>83953.25</v>
      </c>
      <c r="O2745" s="42">
        <v>0</v>
      </c>
      <c r="P2745" s="45">
        <v>0.13</v>
      </c>
      <c r="Q2745" s="42">
        <v>0</v>
      </c>
      <c r="R2745" s="42">
        <v>0</v>
      </c>
      <c r="S2745" s="42">
        <f>N2745-R2745</f>
        <v>83953.25</v>
      </c>
      <c r="T2745" s="38">
        <v>2505</v>
      </c>
      <c r="U2745" s="14">
        <f>S2745/H2745</f>
        <v>0.54083333295754554</v>
      </c>
      <c r="V2745" s="19"/>
      <c r="W2745" s="19"/>
      <c r="X2745" s="37" t="s">
        <v>3465</v>
      </c>
    </row>
    <row r="2746" spans="1:37" s="3" customFormat="1" ht="16.5" customHeight="1">
      <c r="A2746" s="38">
        <v>279</v>
      </c>
      <c r="B2746" s="39">
        <v>10730</v>
      </c>
      <c r="C2746" s="38">
        <v>10289724</v>
      </c>
      <c r="D2746" s="40" t="s">
        <v>2970</v>
      </c>
      <c r="E2746" s="58">
        <v>6.4933659444600764E-2</v>
      </c>
      <c r="F2746" s="38">
        <v>120</v>
      </c>
      <c r="G2746" s="38" t="s">
        <v>75</v>
      </c>
      <c r="H2746" s="42">
        <v>18000</v>
      </c>
      <c r="I2746" s="37"/>
      <c r="J2746" s="44">
        <v>43462</v>
      </c>
      <c r="K2746" s="42">
        <v>0</v>
      </c>
      <c r="L2746" s="42">
        <v>8265</v>
      </c>
      <c r="M2746" s="44">
        <v>45223</v>
      </c>
      <c r="N2746" s="42">
        <v>9735</v>
      </c>
      <c r="O2746" s="42">
        <v>0</v>
      </c>
      <c r="P2746" s="45">
        <f>IF(J2746&lt;DATEVALUE("2009-1-1"),3%,13%)</f>
        <v>0.13</v>
      </c>
      <c r="Q2746" s="42">
        <f>IF(P2746=13%,ROUND(O2746/(1+P2746)*P2746,2),ROUND(O2746/(1+0.03)*0.02,2))</f>
        <v>0</v>
      </c>
      <c r="R2746" s="42">
        <f>O2746-Q2746</f>
        <v>0</v>
      </c>
      <c r="S2746" s="42">
        <f>N2746-R2746</f>
        <v>9735</v>
      </c>
      <c r="T2746" s="38">
        <v>5000</v>
      </c>
      <c r="U2746" s="14">
        <f>S2746/H2746</f>
        <v>0.54083333333333339</v>
      </c>
      <c r="V2746" s="19"/>
      <c r="W2746" s="19"/>
      <c r="X2746" s="37" t="s">
        <v>3459</v>
      </c>
    </row>
    <row r="2747" spans="1:37" s="3" customFormat="1" ht="16.5" customHeight="1">
      <c r="A2747" s="38">
        <v>863</v>
      </c>
      <c r="B2747" s="39">
        <v>10729</v>
      </c>
      <c r="C2747" s="38">
        <v>10292855</v>
      </c>
      <c r="D2747" s="40" t="s">
        <v>498</v>
      </c>
      <c r="E2747" s="58">
        <v>1</v>
      </c>
      <c r="F2747" s="38">
        <v>120</v>
      </c>
      <c r="G2747" s="38" t="s">
        <v>262</v>
      </c>
      <c r="H2747" s="42">
        <v>448341.79</v>
      </c>
      <c r="I2747" s="37"/>
      <c r="J2747" s="44">
        <v>43495</v>
      </c>
      <c r="K2747" s="42">
        <v>0</v>
      </c>
      <c r="L2747" s="42">
        <v>205863.49</v>
      </c>
      <c r="M2747" s="44">
        <v>45259</v>
      </c>
      <c r="N2747" s="42">
        <v>242478.3</v>
      </c>
      <c r="O2747" s="42">
        <v>0</v>
      </c>
      <c r="P2747" s="45">
        <f>IF(J2747&lt;DATEVALUE("2009-1-1"),3%,13%)</f>
        <v>0.13</v>
      </c>
      <c r="Q2747" s="42">
        <f>IF(P2747=13%,ROUND(O2747/(1+P2747)*P2747,2),ROUND(O2747/(1+0.03)*0.02,2))</f>
        <v>0</v>
      </c>
      <c r="R2747" s="42">
        <f>O2747-Q2747</f>
        <v>0</v>
      </c>
      <c r="S2747" s="42">
        <f>N2747-R2747</f>
        <v>242478.3</v>
      </c>
      <c r="T2747" s="38">
        <v>5000</v>
      </c>
      <c r="U2747" s="14">
        <f>S2747/H2747</f>
        <v>0.54083359037309464</v>
      </c>
      <c r="V2747" s="19"/>
      <c r="W2747" s="19"/>
      <c r="X2747" s="37" t="s">
        <v>3459</v>
      </c>
    </row>
    <row r="2748" spans="1:37" s="3" customFormat="1" ht="16.5" customHeight="1">
      <c r="A2748" s="38">
        <v>607</v>
      </c>
      <c r="B2748" s="39">
        <v>10800</v>
      </c>
      <c r="C2748" s="38">
        <v>10315655</v>
      </c>
      <c r="D2748" s="40" t="s">
        <v>2744</v>
      </c>
      <c r="E2748" s="38">
        <v>2</v>
      </c>
      <c r="F2748" s="38">
        <v>120</v>
      </c>
      <c r="G2748" s="38" t="s">
        <v>21</v>
      </c>
      <c r="H2748" s="42">
        <v>7761.72</v>
      </c>
      <c r="I2748" s="2"/>
      <c r="J2748" s="44">
        <v>43249</v>
      </c>
      <c r="K2748" s="42">
        <v>0</v>
      </c>
      <c r="L2748" s="42">
        <v>3563.92</v>
      </c>
      <c r="M2748" s="44">
        <v>45016</v>
      </c>
      <c r="N2748" s="42">
        <f>H2748-K2748-L2748</f>
        <v>4197.8</v>
      </c>
      <c r="O2748" s="42">
        <v>0</v>
      </c>
      <c r="P2748" s="45">
        <v>0.13</v>
      </c>
      <c r="Q2748" s="42">
        <v>0</v>
      </c>
      <c r="R2748" s="42">
        <v>0</v>
      </c>
      <c r="S2748" s="42">
        <f>N2748-R2748</f>
        <v>4197.8</v>
      </c>
      <c r="T2748" s="38">
        <v>2505</v>
      </c>
      <c r="U2748" s="14">
        <f>S2748/H2748</f>
        <v>0.54083373272934354</v>
      </c>
      <c r="V2748" s="19"/>
      <c r="W2748" s="19"/>
      <c r="X2748" s="37" t="s">
        <v>3465</v>
      </c>
    </row>
    <row r="2749" spans="1:37" s="3" customFormat="1" ht="16.5" customHeight="1">
      <c r="A2749" s="38">
        <v>123</v>
      </c>
      <c r="B2749" s="39">
        <v>10800</v>
      </c>
      <c r="C2749" s="38">
        <v>10315911</v>
      </c>
      <c r="D2749" s="40" t="s">
        <v>2685</v>
      </c>
      <c r="E2749" s="38">
        <v>1</v>
      </c>
      <c r="F2749" s="38">
        <v>120</v>
      </c>
      <c r="G2749" s="38" t="s">
        <v>21</v>
      </c>
      <c r="H2749" s="42">
        <v>155669.39000000001</v>
      </c>
      <c r="I2749" s="2"/>
      <c r="J2749" s="44">
        <v>43249</v>
      </c>
      <c r="K2749" s="42">
        <v>0</v>
      </c>
      <c r="L2749" s="42">
        <v>71478.100000000006</v>
      </c>
      <c r="M2749" s="44">
        <v>45016</v>
      </c>
      <c r="N2749" s="42">
        <f>H2749-K2749-L2749</f>
        <v>84191.290000000008</v>
      </c>
      <c r="O2749" s="42">
        <v>0</v>
      </c>
      <c r="P2749" s="45">
        <v>0.13</v>
      </c>
      <c r="Q2749" s="42">
        <v>0</v>
      </c>
      <c r="R2749" s="42">
        <v>0</v>
      </c>
      <c r="S2749" s="42">
        <f>N2749-R2749</f>
        <v>84191.290000000008</v>
      </c>
      <c r="T2749" s="38">
        <v>2505</v>
      </c>
      <c r="U2749" s="14">
        <f>S2749/H2749</f>
        <v>0.54083394301217469</v>
      </c>
      <c r="V2749" s="19"/>
      <c r="W2749" s="19"/>
      <c r="X2749" s="37" t="s">
        <v>3465</v>
      </c>
    </row>
    <row r="2750" spans="1:37" s="3" customFormat="1" ht="16.5" customHeight="1">
      <c r="A2750" s="38">
        <v>121</v>
      </c>
      <c r="B2750" s="39">
        <v>10800</v>
      </c>
      <c r="C2750" s="38">
        <v>10315906</v>
      </c>
      <c r="D2750" s="40" t="s">
        <v>2683</v>
      </c>
      <c r="E2750" s="38">
        <v>1</v>
      </c>
      <c r="F2750" s="38">
        <v>120</v>
      </c>
      <c r="G2750" s="38" t="s">
        <v>21</v>
      </c>
      <c r="H2750" s="42">
        <v>146690.95000000001</v>
      </c>
      <c r="I2750" s="2"/>
      <c r="J2750" s="44">
        <v>43249</v>
      </c>
      <c r="K2750" s="42">
        <v>0</v>
      </c>
      <c r="L2750" s="42">
        <v>67355.5</v>
      </c>
      <c r="M2750" s="44">
        <v>45016</v>
      </c>
      <c r="N2750" s="42">
        <f>H2750-K2750-L2750</f>
        <v>79335.450000000012</v>
      </c>
      <c r="O2750" s="42">
        <v>0</v>
      </c>
      <c r="P2750" s="45">
        <v>0.13</v>
      </c>
      <c r="Q2750" s="42">
        <v>0</v>
      </c>
      <c r="R2750" s="42">
        <v>0</v>
      </c>
      <c r="S2750" s="42">
        <f>N2750-R2750</f>
        <v>79335.450000000012</v>
      </c>
      <c r="T2750" s="38">
        <v>2505</v>
      </c>
      <c r="U2750" s="14">
        <f>S2750/H2750</f>
        <v>0.54083397782889819</v>
      </c>
      <c r="V2750" s="19"/>
      <c r="W2750" s="19"/>
      <c r="X2750" s="37" t="s">
        <v>3465</v>
      </c>
    </row>
    <row r="2751" spans="1:37" s="3" customFormat="1" ht="16.5" customHeight="1">
      <c r="A2751" s="38">
        <v>124</v>
      </c>
      <c r="B2751" s="39">
        <v>10800</v>
      </c>
      <c r="C2751" s="38">
        <v>10315913</v>
      </c>
      <c r="D2751" s="40" t="s">
        <v>2686</v>
      </c>
      <c r="E2751" s="38">
        <v>1</v>
      </c>
      <c r="F2751" s="38">
        <v>120</v>
      </c>
      <c r="G2751" s="38" t="s">
        <v>21</v>
      </c>
      <c r="H2751" s="42">
        <v>143114.95000000001</v>
      </c>
      <c r="I2751" s="2"/>
      <c r="J2751" s="44">
        <v>43249</v>
      </c>
      <c r="K2751" s="42">
        <v>0</v>
      </c>
      <c r="L2751" s="42">
        <v>65713.52</v>
      </c>
      <c r="M2751" s="44">
        <v>45016</v>
      </c>
      <c r="N2751" s="42">
        <f>H2751-K2751-L2751</f>
        <v>77401.430000000008</v>
      </c>
      <c r="O2751" s="42">
        <v>0</v>
      </c>
      <c r="P2751" s="45">
        <v>0.13</v>
      </c>
      <c r="Q2751" s="42">
        <v>0</v>
      </c>
      <c r="R2751" s="42">
        <v>0</v>
      </c>
      <c r="S2751" s="42">
        <f>N2751-R2751</f>
        <v>77401.430000000008</v>
      </c>
      <c r="T2751" s="38">
        <v>2505</v>
      </c>
      <c r="U2751" s="14">
        <f>S2751/H2751</f>
        <v>0.54083399393284914</v>
      </c>
      <c r="V2751" s="19"/>
      <c r="W2751" s="19"/>
      <c r="X2751" s="37" t="s">
        <v>3465</v>
      </c>
    </row>
    <row r="2752" spans="1:37" s="3" customFormat="1" ht="16.5" customHeight="1">
      <c r="A2752" s="38">
        <v>122</v>
      </c>
      <c r="B2752" s="39">
        <v>10800</v>
      </c>
      <c r="C2752" s="38">
        <v>10315909</v>
      </c>
      <c r="D2752" s="40" t="s">
        <v>2684</v>
      </c>
      <c r="E2752" s="38">
        <v>1</v>
      </c>
      <c r="F2752" s="38">
        <v>120</v>
      </c>
      <c r="G2752" s="38" t="s">
        <v>21</v>
      </c>
      <c r="H2752" s="42">
        <v>150034.54</v>
      </c>
      <c r="I2752" s="2"/>
      <c r="J2752" s="44">
        <v>43249</v>
      </c>
      <c r="K2752" s="42">
        <v>0</v>
      </c>
      <c r="L2752" s="42">
        <v>68890.740000000005</v>
      </c>
      <c r="M2752" s="44">
        <v>45016</v>
      </c>
      <c r="N2752" s="42">
        <f>H2752-K2752-L2752</f>
        <v>81143.8</v>
      </c>
      <c r="O2752" s="42">
        <v>0</v>
      </c>
      <c r="P2752" s="45">
        <v>0.13</v>
      </c>
      <c r="Q2752" s="42">
        <v>0</v>
      </c>
      <c r="R2752" s="42">
        <v>0</v>
      </c>
      <c r="S2752" s="42">
        <f>N2752-R2752</f>
        <v>81143.8</v>
      </c>
      <c r="T2752" s="38">
        <v>2505</v>
      </c>
      <c r="U2752" s="14">
        <f>S2752/H2752</f>
        <v>0.54083413059419516</v>
      </c>
      <c r="V2752" s="19"/>
      <c r="W2752" s="19"/>
      <c r="X2752" s="37" t="s">
        <v>3465</v>
      </c>
    </row>
    <row r="2753" spans="1:24" s="3" customFormat="1" ht="16.5" customHeight="1">
      <c r="A2753" s="38">
        <v>862</v>
      </c>
      <c r="B2753" s="39">
        <v>10729</v>
      </c>
      <c r="C2753" s="38">
        <v>10292854</v>
      </c>
      <c r="D2753" s="40" t="s">
        <v>1087</v>
      </c>
      <c r="E2753" s="58">
        <v>1</v>
      </c>
      <c r="F2753" s="38">
        <v>120</v>
      </c>
      <c r="G2753" s="38" t="s">
        <v>262</v>
      </c>
      <c r="H2753" s="42">
        <v>41998.87</v>
      </c>
      <c r="I2753" s="37"/>
      <c r="J2753" s="44">
        <v>43495</v>
      </c>
      <c r="K2753" s="42">
        <v>0</v>
      </c>
      <c r="L2753" s="42">
        <v>19284.439999999999</v>
      </c>
      <c r="M2753" s="44">
        <v>45259</v>
      </c>
      <c r="N2753" s="42">
        <v>22714.43</v>
      </c>
      <c r="O2753" s="42">
        <v>0</v>
      </c>
      <c r="P2753" s="45">
        <f>IF(J2753&lt;DATEVALUE("2009-1-1"),3%,13%)</f>
        <v>0.13</v>
      </c>
      <c r="Q2753" s="42">
        <f>IF(P2753=13%,ROUND(O2753/(1+P2753)*P2753,2),ROUND(O2753/(1+0.03)*0.02,2))</f>
        <v>0</v>
      </c>
      <c r="R2753" s="42">
        <f>O2753-Q2753</f>
        <v>0</v>
      </c>
      <c r="S2753" s="42">
        <f>N2753-R2753</f>
        <v>22714.43</v>
      </c>
      <c r="T2753" s="38">
        <v>5000</v>
      </c>
      <c r="U2753" s="14">
        <f>S2753/H2753</f>
        <v>0.54083431292318096</v>
      </c>
      <c r="V2753" s="19"/>
      <c r="W2753" s="19"/>
      <c r="X2753" s="37" t="s">
        <v>3459</v>
      </c>
    </row>
    <row r="2754" spans="1:24" s="3" customFormat="1" ht="16.5" customHeight="1">
      <c r="A2754" s="38">
        <v>609</v>
      </c>
      <c r="B2754" s="39">
        <v>10800</v>
      </c>
      <c r="C2754" s="38">
        <v>10315657</v>
      </c>
      <c r="D2754" s="40" t="s">
        <v>2744</v>
      </c>
      <c r="E2754" s="38">
        <v>3</v>
      </c>
      <c r="F2754" s="38">
        <v>120</v>
      </c>
      <c r="G2754" s="38" t="s">
        <v>21</v>
      </c>
      <c r="H2754" s="42">
        <v>11642.58</v>
      </c>
      <c r="I2754" s="2"/>
      <c r="J2754" s="44">
        <v>43249</v>
      </c>
      <c r="K2754" s="42">
        <v>0</v>
      </c>
      <c r="L2754" s="42">
        <v>5345.86</v>
      </c>
      <c r="M2754" s="44">
        <v>45016</v>
      </c>
      <c r="N2754" s="42">
        <f>H2754-K2754-L2754</f>
        <v>6296.72</v>
      </c>
      <c r="O2754" s="42">
        <v>0</v>
      </c>
      <c r="P2754" s="45">
        <v>0.13</v>
      </c>
      <c r="Q2754" s="42">
        <v>0</v>
      </c>
      <c r="R2754" s="42">
        <v>0</v>
      </c>
      <c r="S2754" s="42">
        <f>N2754-R2754</f>
        <v>6296.72</v>
      </c>
      <c r="T2754" s="38">
        <v>2505</v>
      </c>
      <c r="U2754" s="14">
        <f>S2754/H2754</f>
        <v>0.54083545056164528</v>
      </c>
      <c r="V2754" s="19"/>
      <c r="W2754" s="19"/>
      <c r="X2754" s="37" t="s">
        <v>3465</v>
      </c>
    </row>
    <row r="2755" spans="1:24" s="3" customFormat="1" ht="16.5" customHeight="1">
      <c r="A2755" s="38">
        <v>362</v>
      </c>
      <c r="B2755" s="39">
        <v>10741</v>
      </c>
      <c r="C2755" s="38">
        <v>10282066</v>
      </c>
      <c r="D2755" s="40" t="s">
        <v>495</v>
      </c>
      <c r="E2755" s="58">
        <v>1</v>
      </c>
      <c r="F2755" s="38">
        <v>120</v>
      </c>
      <c r="G2755" s="38" t="s">
        <v>262</v>
      </c>
      <c r="H2755" s="42">
        <v>45097.78</v>
      </c>
      <c r="I2755" s="57"/>
      <c r="J2755" s="44">
        <v>43434</v>
      </c>
      <c r="K2755" s="42">
        <v>0</v>
      </c>
      <c r="L2755" s="42">
        <v>20707.240000000002</v>
      </c>
      <c r="M2755" s="44">
        <v>45199</v>
      </c>
      <c r="N2755" s="42">
        <f>H2755-K2755-L2755</f>
        <v>24390.539999999997</v>
      </c>
      <c r="O2755" s="42">
        <v>0</v>
      </c>
      <c r="P2755" s="45">
        <v>0.13</v>
      </c>
      <c r="Q2755" s="42">
        <v>0</v>
      </c>
      <c r="R2755" s="42">
        <v>0</v>
      </c>
      <c r="S2755" s="42">
        <v>24390.54</v>
      </c>
      <c r="T2755" s="38">
        <v>5000</v>
      </c>
      <c r="U2755" s="14">
        <f>S2755/H2755</f>
        <v>0.54083682167947078</v>
      </c>
      <c r="V2755" s="19"/>
      <c r="W2755" s="19"/>
      <c r="X2755" s="37" t="s">
        <v>3462</v>
      </c>
    </row>
    <row r="2756" spans="1:24" s="3" customFormat="1" ht="16.5" customHeight="1">
      <c r="A2756" s="38">
        <v>698</v>
      </c>
      <c r="B2756" s="39">
        <v>10800</v>
      </c>
      <c r="C2756" s="38">
        <v>10315847</v>
      </c>
      <c r="D2756" s="40" t="s">
        <v>2742</v>
      </c>
      <c r="E2756" s="38">
        <v>3</v>
      </c>
      <c r="F2756" s="38">
        <v>120</v>
      </c>
      <c r="G2756" s="38" t="s">
        <v>21</v>
      </c>
      <c r="H2756" s="42">
        <v>60897.45</v>
      </c>
      <c r="I2756" s="2"/>
      <c r="J2756" s="44">
        <v>43249</v>
      </c>
      <c r="K2756" s="42">
        <v>0</v>
      </c>
      <c r="L2756" s="42">
        <v>27961.85</v>
      </c>
      <c r="M2756" s="44">
        <v>45016</v>
      </c>
      <c r="N2756" s="42">
        <f>H2756-K2756-L2756</f>
        <v>32935.599999999999</v>
      </c>
      <c r="O2756" s="42">
        <v>0</v>
      </c>
      <c r="P2756" s="45">
        <v>0.13</v>
      </c>
      <c r="Q2756" s="42">
        <v>0</v>
      </c>
      <c r="R2756" s="42">
        <v>0</v>
      </c>
      <c r="S2756" s="42">
        <f>N2756-R2756</f>
        <v>32935.599999999999</v>
      </c>
      <c r="T2756" s="38">
        <v>2505</v>
      </c>
      <c r="U2756" s="14">
        <f>S2756/H2756</f>
        <v>0.54083709580614625</v>
      </c>
      <c r="V2756" s="19"/>
      <c r="W2756" s="19"/>
      <c r="X2756" s="37" t="s">
        <v>3465</v>
      </c>
    </row>
    <row r="2757" spans="1:24" s="3" customFormat="1" ht="16.5" customHeight="1">
      <c r="A2757" s="38">
        <v>612</v>
      </c>
      <c r="B2757" s="39">
        <v>10800</v>
      </c>
      <c r="C2757" s="38">
        <v>10315693</v>
      </c>
      <c r="D2757" s="40" t="s">
        <v>2742</v>
      </c>
      <c r="E2757" s="38">
        <v>2</v>
      </c>
      <c r="F2757" s="38">
        <v>120</v>
      </c>
      <c r="G2757" s="38" t="s">
        <v>21</v>
      </c>
      <c r="H2757" s="42">
        <v>40598.300000000003</v>
      </c>
      <c r="I2757" s="2"/>
      <c r="J2757" s="44">
        <v>43249</v>
      </c>
      <c r="K2757" s="42">
        <v>0</v>
      </c>
      <c r="L2757" s="42">
        <v>18641.23</v>
      </c>
      <c r="M2757" s="44">
        <v>45016</v>
      </c>
      <c r="N2757" s="42">
        <f>H2757-K2757-L2757</f>
        <v>21957.070000000003</v>
      </c>
      <c r="O2757" s="42">
        <v>0</v>
      </c>
      <c r="P2757" s="45">
        <v>0.13</v>
      </c>
      <c r="Q2757" s="42">
        <v>0</v>
      </c>
      <c r="R2757" s="42">
        <v>0</v>
      </c>
      <c r="S2757" s="42">
        <f>N2757-R2757</f>
        <v>21957.070000000003</v>
      </c>
      <c r="T2757" s="38">
        <v>2505</v>
      </c>
      <c r="U2757" s="14">
        <f>S2757/H2757</f>
        <v>0.54083717791139041</v>
      </c>
      <c r="V2757" s="19"/>
      <c r="W2757" s="19"/>
      <c r="X2757" s="37" t="s">
        <v>3465</v>
      </c>
    </row>
    <row r="2758" spans="1:24" s="3" customFormat="1" ht="16.5" customHeight="1">
      <c r="A2758" s="38">
        <v>616</v>
      </c>
      <c r="B2758" s="39">
        <v>10800</v>
      </c>
      <c r="C2758" s="38">
        <v>10315697</v>
      </c>
      <c r="D2758" s="40" t="s">
        <v>2742</v>
      </c>
      <c r="E2758" s="38">
        <v>2</v>
      </c>
      <c r="F2758" s="38">
        <v>120</v>
      </c>
      <c r="G2758" s="38" t="s">
        <v>21</v>
      </c>
      <c r="H2758" s="42">
        <v>40598.300000000003</v>
      </c>
      <c r="I2758" s="2"/>
      <c r="J2758" s="44">
        <v>43249</v>
      </c>
      <c r="K2758" s="42">
        <v>0</v>
      </c>
      <c r="L2758" s="42">
        <v>18641.23</v>
      </c>
      <c r="M2758" s="44">
        <v>45016</v>
      </c>
      <c r="N2758" s="42">
        <f>H2758-K2758-L2758</f>
        <v>21957.070000000003</v>
      </c>
      <c r="O2758" s="42">
        <v>0</v>
      </c>
      <c r="P2758" s="45">
        <v>0.13</v>
      </c>
      <c r="Q2758" s="42">
        <v>0</v>
      </c>
      <c r="R2758" s="42">
        <v>0</v>
      </c>
      <c r="S2758" s="42">
        <f>N2758-R2758</f>
        <v>21957.070000000003</v>
      </c>
      <c r="T2758" s="38">
        <v>2505</v>
      </c>
      <c r="U2758" s="14">
        <f>S2758/H2758</f>
        <v>0.54083717791139041</v>
      </c>
      <c r="V2758" s="19"/>
      <c r="W2758" s="19"/>
      <c r="X2758" s="37" t="s">
        <v>3465</v>
      </c>
    </row>
    <row r="2759" spans="1:24" s="3" customFormat="1" ht="16.5" customHeight="1">
      <c r="A2759" s="38">
        <v>617</v>
      </c>
      <c r="B2759" s="39">
        <v>10800</v>
      </c>
      <c r="C2759" s="38">
        <v>10315698</v>
      </c>
      <c r="D2759" s="40" t="s">
        <v>2742</v>
      </c>
      <c r="E2759" s="38">
        <v>2</v>
      </c>
      <c r="F2759" s="38">
        <v>120</v>
      </c>
      <c r="G2759" s="38" t="s">
        <v>21</v>
      </c>
      <c r="H2759" s="42">
        <v>40598.300000000003</v>
      </c>
      <c r="I2759" s="2"/>
      <c r="J2759" s="44">
        <v>43249</v>
      </c>
      <c r="K2759" s="42">
        <v>0</v>
      </c>
      <c r="L2759" s="42">
        <v>18641.23</v>
      </c>
      <c r="M2759" s="44">
        <v>45016</v>
      </c>
      <c r="N2759" s="42">
        <f>H2759-K2759-L2759</f>
        <v>21957.070000000003</v>
      </c>
      <c r="O2759" s="42">
        <v>0</v>
      </c>
      <c r="P2759" s="45">
        <v>0.13</v>
      </c>
      <c r="Q2759" s="42">
        <v>0</v>
      </c>
      <c r="R2759" s="42">
        <v>0</v>
      </c>
      <c r="S2759" s="42">
        <f>N2759-R2759</f>
        <v>21957.070000000003</v>
      </c>
      <c r="T2759" s="38">
        <v>2505</v>
      </c>
      <c r="U2759" s="14">
        <f>S2759/H2759</f>
        <v>0.54083717791139041</v>
      </c>
      <c r="V2759" s="19"/>
      <c r="W2759" s="19"/>
      <c r="X2759" s="37" t="s">
        <v>3465</v>
      </c>
    </row>
    <row r="2760" spans="1:24" s="3" customFormat="1" ht="16.5" customHeight="1">
      <c r="A2760" s="38">
        <v>695</v>
      </c>
      <c r="B2760" s="39">
        <v>10800</v>
      </c>
      <c r="C2760" s="38">
        <v>10315844</v>
      </c>
      <c r="D2760" s="40" t="s">
        <v>2742</v>
      </c>
      <c r="E2760" s="38">
        <v>2</v>
      </c>
      <c r="F2760" s="38">
        <v>120</v>
      </c>
      <c r="G2760" s="38" t="s">
        <v>21</v>
      </c>
      <c r="H2760" s="42">
        <v>40598.300000000003</v>
      </c>
      <c r="I2760" s="2"/>
      <c r="J2760" s="44">
        <v>43249</v>
      </c>
      <c r="K2760" s="42">
        <v>0</v>
      </c>
      <c r="L2760" s="42">
        <v>18641.23</v>
      </c>
      <c r="M2760" s="44">
        <v>45016</v>
      </c>
      <c r="N2760" s="42">
        <f>H2760-K2760-L2760</f>
        <v>21957.070000000003</v>
      </c>
      <c r="O2760" s="42">
        <v>0</v>
      </c>
      <c r="P2760" s="45">
        <v>0.13</v>
      </c>
      <c r="Q2760" s="42">
        <v>0</v>
      </c>
      <c r="R2760" s="42">
        <v>0</v>
      </c>
      <c r="S2760" s="42">
        <f>N2760-R2760</f>
        <v>21957.070000000003</v>
      </c>
      <c r="T2760" s="38">
        <v>2505</v>
      </c>
      <c r="U2760" s="14">
        <f>S2760/H2760</f>
        <v>0.54083717791139041</v>
      </c>
      <c r="V2760" s="19"/>
      <c r="W2760" s="19"/>
      <c r="X2760" s="37" t="s">
        <v>3465</v>
      </c>
    </row>
    <row r="2761" spans="1:24" s="3" customFormat="1" ht="16.5" customHeight="1">
      <c r="A2761" s="38">
        <v>696</v>
      </c>
      <c r="B2761" s="39">
        <v>10800</v>
      </c>
      <c r="C2761" s="38">
        <v>10315845</v>
      </c>
      <c r="D2761" s="40" t="s">
        <v>2742</v>
      </c>
      <c r="E2761" s="38">
        <v>2</v>
      </c>
      <c r="F2761" s="38">
        <v>120</v>
      </c>
      <c r="G2761" s="38" t="s">
        <v>21</v>
      </c>
      <c r="H2761" s="42">
        <v>40598.300000000003</v>
      </c>
      <c r="I2761" s="2"/>
      <c r="J2761" s="44">
        <v>43249</v>
      </c>
      <c r="K2761" s="42">
        <v>0</v>
      </c>
      <c r="L2761" s="42">
        <v>18641.23</v>
      </c>
      <c r="M2761" s="44">
        <v>45016</v>
      </c>
      <c r="N2761" s="42">
        <f>H2761-K2761-L2761</f>
        <v>21957.070000000003</v>
      </c>
      <c r="O2761" s="42">
        <v>0</v>
      </c>
      <c r="P2761" s="45">
        <v>0.13</v>
      </c>
      <c r="Q2761" s="42">
        <v>0</v>
      </c>
      <c r="R2761" s="42">
        <v>0</v>
      </c>
      <c r="S2761" s="42">
        <f>N2761-R2761</f>
        <v>21957.070000000003</v>
      </c>
      <c r="T2761" s="38">
        <v>2505</v>
      </c>
      <c r="U2761" s="14">
        <f>S2761/H2761</f>
        <v>0.54083717791139041</v>
      </c>
      <c r="V2761" s="19"/>
      <c r="W2761" s="19"/>
      <c r="X2761" s="37" t="s">
        <v>3465</v>
      </c>
    </row>
    <row r="2762" spans="1:24" s="3" customFormat="1" ht="16.5" customHeight="1">
      <c r="A2762" s="38">
        <v>697</v>
      </c>
      <c r="B2762" s="39">
        <v>10800</v>
      </c>
      <c r="C2762" s="38">
        <v>10315846</v>
      </c>
      <c r="D2762" s="40" t="s">
        <v>2742</v>
      </c>
      <c r="E2762" s="38">
        <v>2</v>
      </c>
      <c r="F2762" s="38">
        <v>120</v>
      </c>
      <c r="G2762" s="38" t="s">
        <v>21</v>
      </c>
      <c r="H2762" s="42">
        <v>40598.300000000003</v>
      </c>
      <c r="I2762" s="2"/>
      <c r="J2762" s="44">
        <v>43249</v>
      </c>
      <c r="K2762" s="42">
        <v>0</v>
      </c>
      <c r="L2762" s="42">
        <v>18641.23</v>
      </c>
      <c r="M2762" s="44">
        <v>45016</v>
      </c>
      <c r="N2762" s="42">
        <f>H2762-K2762-L2762</f>
        <v>21957.070000000003</v>
      </c>
      <c r="O2762" s="42">
        <v>0</v>
      </c>
      <c r="P2762" s="45">
        <v>0.13</v>
      </c>
      <c r="Q2762" s="42">
        <v>0</v>
      </c>
      <c r="R2762" s="42">
        <v>0</v>
      </c>
      <c r="S2762" s="42">
        <f>N2762-R2762</f>
        <v>21957.070000000003</v>
      </c>
      <c r="T2762" s="38">
        <v>2505</v>
      </c>
      <c r="U2762" s="14">
        <f>S2762/H2762</f>
        <v>0.54083717791139041</v>
      </c>
      <c r="V2762" s="19"/>
      <c r="W2762" s="19"/>
      <c r="X2762" s="37" t="s">
        <v>3465</v>
      </c>
    </row>
    <row r="2763" spans="1:24" s="3" customFormat="1" ht="16.5" customHeight="1">
      <c r="A2763" s="38">
        <v>610</v>
      </c>
      <c r="B2763" s="39">
        <v>10800</v>
      </c>
      <c r="C2763" s="38">
        <v>10315691</v>
      </c>
      <c r="D2763" s="40" t="s">
        <v>2742</v>
      </c>
      <c r="E2763" s="38">
        <v>1</v>
      </c>
      <c r="F2763" s="38">
        <v>120</v>
      </c>
      <c r="G2763" s="38" t="s">
        <v>21</v>
      </c>
      <c r="H2763" s="42">
        <v>20299.150000000001</v>
      </c>
      <c r="I2763" s="2"/>
      <c r="J2763" s="44">
        <v>43249</v>
      </c>
      <c r="K2763" s="42">
        <v>0</v>
      </c>
      <c r="L2763" s="42">
        <v>9320.61</v>
      </c>
      <c r="M2763" s="44">
        <v>45016</v>
      </c>
      <c r="N2763" s="42">
        <f>H2763-K2763-L2763</f>
        <v>10978.54</v>
      </c>
      <c r="O2763" s="42">
        <v>0</v>
      </c>
      <c r="P2763" s="45">
        <v>0.13</v>
      </c>
      <c r="Q2763" s="42">
        <v>0</v>
      </c>
      <c r="R2763" s="42">
        <v>0</v>
      </c>
      <c r="S2763" s="42">
        <f>N2763-R2763</f>
        <v>10978.54</v>
      </c>
      <c r="T2763" s="38">
        <v>2505</v>
      </c>
      <c r="U2763" s="14">
        <f>S2763/H2763</f>
        <v>0.54083742422712278</v>
      </c>
      <c r="V2763" s="19"/>
      <c r="W2763" s="19"/>
      <c r="X2763" s="37" t="s">
        <v>3465</v>
      </c>
    </row>
    <row r="2764" spans="1:24" s="3" customFormat="1" ht="16.5" customHeight="1">
      <c r="A2764" s="38">
        <v>611</v>
      </c>
      <c r="B2764" s="39">
        <v>10800</v>
      </c>
      <c r="C2764" s="38">
        <v>10315692</v>
      </c>
      <c r="D2764" s="40" t="s">
        <v>2742</v>
      </c>
      <c r="E2764" s="38">
        <v>1</v>
      </c>
      <c r="F2764" s="38">
        <v>120</v>
      </c>
      <c r="G2764" s="38" t="s">
        <v>21</v>
      </c>
      <c r="H2764" s="42">
        <v>20299.150000000001</v>
      </c>
      <c r="I2764" s="2"/>
      <c r="J2764" s="44">
        <v>43249</v>
      </c>
      <c r="K2764" s="42">
        <v>0</v>
      </c>
      <c r="L2764" s="42">
        <v>9320.61</v>
      </c>
      <c r="M2764" s="44">
        <v>45016</v>
      </c>
      <c r="N2764" s="42">
        <f>H2764-K2764-L2764</f>
        <v>10978.54</v>
      </c>
      <c r="O2764" s="42">
        <v>0</v>
      </c>
      <c r="P2764" s="45">
        <v>0.13</v>
      </c>
      <c r="Q2764" s="42">
        <v>0</v>
      </c>
      <c r="R2764" s="42">
        <v>0</v>
      </c>
      <c r="S2764" s="42">
        <f>N2764-R2764</f>
        <v>10978.54</v>
      </c>
      <c r="T2764" s="38">
        <v>2505</v>
      </c>
      <c r="U2764" s="14">
        <f>S2764/H2764</f>
        <v>0.54083742422712278</v>
      </c>
      <c r="V2764" s="19"/>
      <c r="W2764" s="19"/>
      <c r="X2764" s="37" t="s">
        <v>3465</v>
      </c>
    </row>
    <row r="2765" spans="1:24" s="3" customFormat="1" ht="16.5" customHeight="1">
      <c r="A2765" s="38">
        <v>613</v>
      </c>
      <c r="B2765" s="39">
        <v>10800</v>
      </c>
      <c r="C2765" s="38">
        <v>10315694</v>
      </c>
      <c r="D2765" s="40" t="s">
        <v>2742</v>
      </c>
      <c r="E2765" s="38">
        <v>1</v>
      </c>
      <c r="F2765" s="38">
        <v>120</v>
      </c>
      <c r="G2765" s="38" t="s">
        <v>21</v>
      </c>
      <c r="H2765" s="42">
        <v>20299.150000000001</v>
      </c>
      <c r="I2765" s="2"/>
      <c r="J2765" s="44">
        <v>43249</v>
      </c>
      <c r="K2765" s="42">
        <v>0</v>
      </c>
      <c r="L2765" s="42">
        <v>9320.61</v>
      </c>
      <c r="M2765" s="44">
        <v>45016</v>
      </c>
      <c r="N2765" s="42">
        <f>H2765-K2765-L2765</f>
        <v>10978.54</v>
      </c>
      <c r="O2765" s="42">
        <v>0</v>
      </c>
      <c r="P2765" s="45">
        <v>0.13</v>
      </c>
      <c r="Q2765" s="42">
        <v>0</v>
      </c>
      <c r="R2765" s="42">
        <v>0</v>
      </c>
      <c r="S2765" s="42">
        <f>N2765-R2765</f>
        <v>10978.54</v>
      </c>
      <c r="T2765" s="38">
        <v>2505</v>
      </c>
      <c r="U2765" s="14">
        <f>S2765/H2765</f>
        <v>0.54083742422712278</v>
      </c>
      <c r="V2765" s="19"/>
      <c r="W2765" s="19"/>
      <c r="X2765" s="37" t="s">
        <v>3465</v>
      </c>
    </row>
    <row r="2766" spans="1:24" s="3" customFormat="1" ht="16.5" customHeight="1">
      <c r="A2766" s="38">
        <v>614</v>
      </c>
      <c r="B2766" s="39">
        <v>10800</v>
      </c>
      <c r="C2766" s="38">
        <v>10315695</v>
      </c>
      <c r="D2766" s="40" t="s">
        <v>2742</v>
      </c>
      <c r="E2766" s="38">
        <v>1</v>
      </c>
      <c r="F2766" s="38">
        <v>120</v>
      </c>
      <c r="G2766" s="38" t="s">
        <v>21</v>
      </c>
      <c r="H2766" s="42">
        <v>20299.150000000001</v>
      </c>
      <c r="I2766" s="2"/>
      <c r="J2766" s="44">
        <v>43249</v>
      </c>
      <c r="K2766" s="42">
        <v>0</v>
      </c>
      <c r="L2766" s="42">
        <v>9320.61</v>
      </c>
      <c r="M2766" s="44">
        <v>45016</v>
      </c>
      <c r="N2766" s="42">
        <f>H2766-K2766-L2766</f>
        <v>10978.54</v>
      </c>
      <c r="O2766" s="42">
        <v>0</v>
      </c>
      <c r="P2766" s="45">
        <v>0.13</v>
      </c>
      <c r="Q2766" s="42">
        <v>0</v>
      </c>
      <c r="R2766" s="42">
        <v>0</v>
      </c>
      <c r="S2766" s="42">
        <f>N2766-R2766</f>
        <v>10978.54</v>
      </c>
      <c r="T2766" s="38">
        <v>2505</v>
      </c>
      <c r="U2766" s="14">
        <f>S2766/H2766</f>
        <v>0.54083742422712278</v>
      </c>
      <c r="V2766" s="19"/>
      <c r="W2766" s="19"/>
      <c r="X2766" s="37" t="s">
        <v>3465</v>
      </c>
    </row>
    <row r="2767" spans="1:24" s="3" customFormat="1" ht="16.5" customHeight="1">
      <c r="A2767" s="38">
        <v>615</v>
      </c>
      <c r="B2767" s="39">
        <v>10800</v>
      </c>
      <c r="C2767" s="38">
        <v>10315696</v>
      </c>
      <c r="D2767" s="40" t="s">
        <v>2742</v>
      </c>
      <c r="E2767" s="38">
        <v>1</v>
      </c>
      <c r="F2767" s="38">
        <v>120</v>
      </c>
      <c r="G2767" s="38" t="s">
        <v>21</v>
      </c>
      <c r="H2767" s="42">
        <v>20299.150000000001</v>
      </c>
      <c r="I2767" s="2"/>
      <c r="J2767" s="44">
        <v>43249</v>
      </c>
      <c r="K2767" s="42">
        <v>0</v>
      </c>
      <c r="L2767" s="42">
        <v>9320.61</v>
      </c>
      <c r="M2767" s="44">
        <v>45016</v>
      </c>
      <c r="N2767" s="42">
        <f>H2767-K2767-L2767</f>
        <v>10978.54</v>
      </c>
      <c r="O2767" s="42">
        <v>0</v>
      </c>
      <c r="P2767" s="45">
        <v>0.13</v>
      </c>
      <c r="Q2767" s="42">
        <v>0</v>
      </c>
      <c r="R2767" s="42">
        <v>0</v>
      </c>
      <c r="S2767" s="42">
        <f>N2767-R2767</f>
        <v>10978.54</v>
      </c>
      <c r="T2767" s="38">
        <v>2505</v>
      </c>
      <c r="U2767" s="14">
        <f>S2767/H2767</f>
        <v>0.54083742422712278</v>
      </c>
      <c r="V2767" s="19"/>
      <c r="W2767" s="19"/>
      <c r="X2767" s="37" t="s">
        <v>3465</v>
      </c>
    </row>
    <row r="2768" spans="1:24" s="3" customFormat="1" ht="16.5" customHeight="1">
      <c r="A2768" s="38">
        <v>690</v>
      </c>
      <c r="B2768" s="39">
        <v>10800</v>
      </c>
      <c r="C2768" s="38">
        <v>10315839</v>
      </c>
      <c r="D2768" s="40" t="s">
        <v>2742</v>
      </c>
      <c r="E2768" s="38">
        <v>1</v>
      </c>
      <c r="F2768" s="38">
        <v>120</v>
      </c>
      <c r="G2768" s="38" t="s">
        <v>21</v>
      </c>
      <c r="H2768" s="42">
        <v>20299.150000000001</v>
      </c>
      <c r="I2768" s="2"/>
      <c r="J2768" s="44">
        <v>43249</v>
      </c>
      <c r="K2768" s="42">
        <v>0</v>
      </c>
      <c r="L2768" s="42">
        <v>9320.61</v>
      </c>
      <c r="M2768" s="44">
        <v>45016</v>
      </c>
      <c r="N2768" s="42">
        <f>H2768-K2768-L2768</f>
        <v>10978.54</v>
      </c>
      <c r="O2768" s="42">
        <v>0</v>
      </c>
      <c r="P2768" s="45">
        <v>0.13</v>
      </c>
      <c r="Q2768" s="42">
        <v>0</v>
      </c>
      <c r="R2768" s="42">
        <v>0</v>
      </c>
      <c r="S2768" s="42">
        <f>N2768-R2768</f>
        <v>10978.54</v>
      </c>
      <c r="T2768" s="38">
        <v>2505</v>
      </c>
      <c r="U2768" s="14">
        <f>S2768/H2768</f>
        <v>0.54083742422712278</v>
      </c>
      <c r="V2768" s="19"/>
      <c r="W2768" s="19"/>
      <c r="X2768" s="37" t="s">
        <v>3465</v>
      </c>
    </row>
    <row r="2769" spans="1:37" s="3" customFormat="1" ht="16.5" customHeight="1">
      <c r="A2769" s="38">
        <v>691</v>
      </c>
      <c r="B2769" s="39">
        <v>10800</v>
      </c>
      <c r="C2769" s="38">
        <v>10315840</v>
      </c>
      <c r="D2769" s="40" t="s">
        <v>2742</v>
      </c>
      <c r="E2769" s="38">
        <v>1</v>
      </c>
      <c r="F2769" s="38">
        <v>120</v>
      </c>
      <c r="G2769" s="38" t="s">
        <v>21</v>
      </c>
      <c r="H2769" s="42">
        <v>20299.150000000001</v>
      </c>
      <c r="I2769" s="2"/>
      <c r="J2769" s="44">
        <v>43249</v>
      </c>
      <c r="K2769" s="42">
        <v>0</v>
      </c>
      <c r="L2769" s="42">
        <v>9320.61</v>
      </c>
      <c r="M2769" s="44">
        <v>45016</v>
      </c>
      <c r="N2769" s="42">
        <f>H2769-K2769-L2769</f>
        <v>10978.54</v>
      </c>
      <c r="O2769" s="42">
        <v>0</v>
      </c>
      <c r="P2769" s="45">
        <v>0.13</v>
      </c>
      <c r="Q2769" s="42">
        <v>0</v>
      </c>
      <c r="R2769" s="42">
        <v>0</v>
      </c>
      <c r="S2769" s="42">
        <f>N2769-R2769</f>
        <v>10978.54</v>
      </c>
      <c r="T2769" s="38">
        <v>2505</v>
      </c>
      <c r="U2769" s="14">
        <f>S2769/H2769</f>
        <v>0.54083742422712278</v>
      </c>
      <c r="V2769" s="19"/>
      <c r="W2769" s="19"/>
      <c r="X2769" s="37" t="s">
        <v>3465</v>
      </c>
    </row>
    <row r="2770" spans="1:37" s="3" customFormat="1" ht="16.5" customHeight="1">
      <c r="A2770" s="38">
        <v>692</v>
      </c>
      <c r="B2770" s="39">
        <v>10800</v>
      </c>
      <c r="C2770" s="38">
        <v>10315841</v>
      </c>
      <c r="D2770" s="40" t="s">
        <v>2742</v>
      </c>
      <c r="E2770" s="38">
        <v>1</v>
      </c>
      <c r="F2770" s="38">
        <v>120</v>
      </c>
      <c r="G2770" s="38" t="s">
        <v>21</v>
      </c>
      <c r="H2770" s="42">
        <v>20299.150000000001</v>
      </c>
      <c r="I2770" s="2"/>
      <c r="J2770" s="44">
        <v>43249</v>
      </c>
      <c r="K2770" s="42">
        <v>0</v>
      </c>
      <c r="L2770" s="42">
        <v>9320.61</v>
      </c>
      <c r="M2770" s="44">
        <v>45016</v>
      </c>
      <c r="N2770" s="42">
        <f>H2770-K2770-L2770</f>
        <v>10978.54</v>
      </c>
      <c r="O2770" s="42">
        <v>0</v>
      </c>
      <c r="P2770" s="45">
        <v>0.13</v>
      </c>
      <c r="Q2770" s="42">
        <v>0</v>
      </c>
      <c r="R2770" s="42">
        <v>0</v>
      </c>
      <c r="S2770" s="42">
        <f>N2770-R2770</f>
        <v>10978.54</v>
      </c>
      <c r="T2770" s="38">
        <v>2505</v>
      </c>
      <c r="U2770" s="14">
        <f>S2770/H2770</f>
        <v>0.54083742422712278</v>
      </c>
      <c r="V2770" s="19"/>
      <c r="W2770" s="19"/>
      <c r="X2770" s="37" t="s">
        <v>3465</v>
      </c>
    </row>
    <row r="2771" spans="1:37" s="3" customFormat="1" ht="16.5" customHeight="1">
      <c r="A2771" s="38">
        <v>693</v>
      </c>
      <c r="B2771" s="39">
        <v>10800</v>
      </c>
      <c r="C2771" s="38">
        <v>10315842</v>
      </c>
      <c r="D2771" s="40" t="s">
        <v>2742</v>
      </c>
      <c r="E2771" s="38">
        <v>1</v>
      </c>
      <c r="F2771" s="38">
        <v>120</v>
      </c>
      <c r="G2771" s="38" t="s">
        <v>21</v>
      </c>
      <c r="H2771" s="42">
        <v>20299.150000000001</v>
      </c>
      <c r="I2771" s="2"/>
      <c r="J2771" s="44">
        <v>43249</v>
      </c>
      <c r="K2771" s="42">
        <v>0</v>
      </c>
      <c r="L2771" s="42">
        <v>9320.61</v>
      </c>
      <c r="M2771" s="44">
        <v>45016</v>
      </c>
      <c r="N2771" s="42">
        <f>H2771-K2771-L2771</f>
        <v>10978.54</v>
      </c>
      <c r="O2771" s="42">
        <v>0</v>
      </c>
      <c r="P2771" s="45">
        <v>0.13</v>
      </c>
      <c r="Q2771" s="42">
        <v>0</v>
      </c>
      <c r="R2771" s="42">
        <v>0</v>
      </c>
      <c r="S2771" s="42">
        <f>N2771-R2771</f>
        <v>10978.54</v>
      </c>
      <c r="T2771" s="38">
        <v>2505</v>
      </c>
      <c r="U2771" s="14">
        <f>S2771/H2771</f>
        <v>0.54083742422712278</v>
      </c>
      <c r="V2771" s="19"/>
      <c r="W2771" s="19"/>
      <c r="X2771" s="37" t="s">
        <v>3465</v>
      </c>
    </row>
    <row r="2772" spans="1:37" s="3" customFormat="1" ht="16.5" customHeight="1">
      <c r="A2772" s="38">
        <v>694</v>
      </c>
      <c r="B2772" s="39">
        <v>10800</v>
      </c>
      <c r="C2772" s="38">
        <v>10315843</v>
      </c>
      <c r="D2772" s="40" t="s">
        <v>2742</v>
      </c>
      <c r="E2772" s="38">
        <v>1</v>
      </c>
      <c r="F2772" s="38">
        <v>120</v>
      </c>
      <c r="G2772" s="38" t="s">
        <v>21</v>
      </c>
      <c r="H2772" s="42">
        <v>20299.150000000001</v>
      </c>
      <c r="I2772" s="2"/>
      <c r="J2772" s="44">
        <v>43249</v>
      </c>
      <c r="K2772" s="42">
        <v>0</v>
      </c>
      <c r="L2772" s="42">
        <v>9320.61</v>
      </c>
      <c r="M2772" s="44">
        <v>45016</v>
      </c>
      <c r="N2772" s="42">
        <f>H2772-K2772-L2772</f>
        <v>10978.54</v>
      </c>
      <c r="O2772" s="42">
        <v>0</v>
      </c>
      <c r="P2772" s="45">
        <v>0.13</v>
      </c>
      <c r="Q2772" s="42">
        <v>0</v>
      </c>
      <c r="R2772" s="42">
        <v>0</v>
      </c>
      <c r="S2772" s="42">
        <f>N2772-R2772</f>
        <v>10978.54</v>
      </c>
      <c r="T2772" s="38">
        <v>2505</v>
      </c>
      <c r="U2772" s="14">
        <f>S2772/H2772</f>
        <v>0.54083742422712278</v>
      </c>
      <c r="V2772" s="19"/>
      <c r="W2772" s="19"/>
      <c r="X2772" s="37" t="s">
        <v>3465</v>
      </c>
    </row>
    <row r="2773" spans="1:37" s="3" customFormat="1" ht="16.5" customHeight="1">
      <c r="A2773" s="38">
        <v>699</v>
      </c>
      <c r="B2773" s="39">
        <v>10800</v>
      </c>
      <c r="C2773" s="38">
        <v>10315848</v>
      </c>
      <c r="D2773" s="40" t="s">
        <v>2742</v>
      </c>
      <c r="E2773" s="38">
        <v>1</v>
      </c>
      <c r="F2773" s="38">
        <v>120</v>
      </c>
      <c r="G2773" s="38" t="s">
        <v>21</v>
      </c>
      <c r="H2773" s="42">
        <v>20299.150000000001</v>
      </c>
      <c r="I2773" s="2"/>
      <c r="J2773" s="44">
        <v>43249</v>
      </c>
      <c r="K2773" s="42">
        <v>0</v>
      </c>
      <c r="L2773" s="42">
        <v>9320.61</v>
      </c>
      <c r="M2773" s="44">
        <v>45016</v>
      </c>
      <c r="N2773" s="42">
        <f>H2773-K2773-L2773</f>
        <v>10978.54</v>
      </c>
      <c r="O2773" s="42">
        <v>0</v>
      </c>
      <c r="P2773" s="45">
        <v>0.13</v>
      </c>
      <c r="Q2773" s="42">
        <v>0</v>
      </c>
      <c r="R2773" s="42">
        <v>0</v>
      </c>
      <c r="S2773" s="42">
        <f>N2773-R2773</f>
        <v>10978.54</v>
      </c>
      <c r="T2773" s="38">
        <v>2505</v>
      </c>
      <c r="U2773" s="14">
        <f>S2773/H2773</f>
        <v>0.54083742422712278</v>
      </c>
      <c r="V2773" s="19"/>
      <c r="W2773" s="19"/>
      <c r="X2773" s="37" t="s">
        <v>3465</v>
      </c>
    </row>
    <row r="2774" spans="1:37" s="3" customFormat="1" ht="16.5" customHeight="1">
      <c r="A2774" s="38">
        <v>377</v>
      </c>
      <c r="B2774" s="39">
        <v>10741</v>
      </c>
      <c r="C2774" s="38">
        <v>10319383</v>
      </c>
      <c r="D2774" s="40" t="s">
        <v>495</v>
      </c>
      <c r="E2774" s="58">
        <v>1</v>
      </c>
      <c r="F2774" s="38">
        <v>120</v>
      </c>
      <c r="G2774" s="38" t="s">
        <v>279</v>
      </c>
      <c r="H2774" s="42">
        <v>26966.43</v>
      </c>
      <c r="I2774" s="57"/>
      <c r="J2774" s="44">
        <v>43434</v>
      </c>
      <c r="K2774" s="42">
        <v>0</v>
      </c>
      <c r="L2774" s="42">
        <v>12381.94</v>
      </c>
      <c r="M2774" s="44">
        <v>45199</v>
      </c>
      <c r="N2774" s="42">
        <f>H2774-K2774-L2774</f>
        <v>14584.49</v>
      </c>
      <c r="O2774" s="42">
        <v>0</v>
      </c>
      <c r="P2774" s="45">
        <v>0.13</v>
      </c>
      <c r="Q2774" s="42">
        <v>0</v>
      </c>
      <c r="R2774" s="42">
        <v>0</v>
      </c>
      <c r="S2774" s="42">
        <v>14584.49</v>
      </c>
      <c r="T2774" s="38">
        <v>1802</v>
      </c>
      <c r="U2774" s="14">
        <f>S2774/H2774</f>
        <v>0.54083873912861291</v>
      </c>
      <c r="V2774" s="19"/>
      <c r="W2774" s="19"/>
      <c r="X2774" s="37" t="s">
        <v>3462</v>
      </c>
    </row>
    <row r="2775" spans="1:37" s="3" customFormat="1" ht="16.5" customHeight="1">
      <c r="A2775" s="38">
        <v>107</v>
      </c>
      <c r="B2775" s="39">
        <v>10741</v>
      </c>
      <c r="C2775" s="38">
        <v>10282177</v>
      </c>
      <c r="D2775" s="40" t="s">
        <v>2263</v>
      </c>
      <c r="E2775" s="38">
        <v>1</v>
      </c>
      <c r="F2775" s="38">
        <v>120</v>
      </c>
      <c r="G2775" s="38" t="s">
        <v>21</v>
      </c>
      <c r="H2775" s="42">
        <v>7521.37</v>
      </c>
      <c r="I2775" s="2"/>
      <c r="J2775" s="44">
        <v>43311</v>
      </c>
      <c r="K2775" s="42">
        <v>0</v>
      </c>
      <c r="L2775" s="42">
        <v>3453.44</v>
      </c>
      <c r="M2775" s="44">
        <v>45077</v>
      </c>
      <c r="N2775" s="42">
        <f>H2775-K2775-L2775</f>
        <v>4067.93</v>
      </c>
      <c r="O2775" s="42">
        <v>0</v>
      </c>
      <c r="P2775" s="45">
        <v>0.13</v>
      </c>
      <c r="Q2775" s="42">
        <v>0</v>
      </c>
      <c r="R2775" s="42">
        <v>0</v>
      </c>
      <c r="S2775" s="42">
        <f>N2775-R2775</f>
        <v>4067.93</v>
      </c>
      <c r="T2775" s="38">
        <v>5000</v>
      </c>
      <c r="U2775" s="14">
        <f>S2775/H2775</f>
        <v>0.54084960585637987</v>
      </c>
      <c r="V2775" s="19"/>
      <c r="W2775" s="19"/>
      <c r="X2775" s="37" t="s">
        <v>3462</v>
      </c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</row>
    <row r="2776" spans="1:37" s="3" customFormat="1" ht="16.5" customHeight="1">
      <c r="A2776" s="38">
        <v>593</v>
      </c>
      <c r="B2776" s="39">
        <v>10800</v>
      </c>
      <c r="C2776" s="38">
        <v>10315641</v>
      </c>
      <c r="D2776" s="40" t="s">
        <v>2744</v>
      </c>
      <c r="E2776" s="38">
        <v>1</v>
      </c>
      <c r="F2776" s="38">
        <v>120</v>
      </c>
      <c r="G2776" s="38" t="s">
        <v>21</v>
      </c>
      <c r="H2776" s="42">
        <v>3880.86</v>
      </c>
      <c r="I2776" s="2"/>
      <c r="J2776" s="44">
        <v>43249</v>
      </c>
      <c r="K2776" s="42">
        <v>0</v>
      </c>
      <c r="L2776" s="42">
        <v>1781.86</v>
      </c>
      <c r="M2776" s="44">
        <v>45016</v>
      </c>
      <c r="N2776" s="42">
        <f>H2776-K2776-L2776</f>
        <v>2099</v>
      </c>
      <c r="O2776" s="42">
        <v>0</v>
      </c>
      <c r="P2776" s="45">
        <v>0.13</v>
      </c>
      <c r="Q2776" s="42">
        <v>0</v>
      </c>
      <c r="R2776" s="42">
        <v>0</v>
      </c>
      <c r="S2776" s="42">
        <f>N2776-R2776</f>
        <v>2099</v>
      </c>
      <c r="T2776" s="38">
        <v>2505</v>
      </c>
      <c r="U2776" s="14">
        <f>S2776/H2776</f>
        <v>0.54085950021387008</v>
      </c>
      <c r="V2776" s="19"/>
      <c r="W2776" s="19"/>
      <c r="X2776" s="37" t="s">
        <v>3465</v>
      </c>
    </row>
    <row r="2777" spans="1:37" s="3" customFormat="1" ht="16.5" customHeight="1">
      <c r="A2777" s="38">
        <v>594</v>
      </c>
      <c r="B2777" s="39">
        <v>10800</v>
      </c>
      <c r="C2777" s="38">
        <v>10315642</v>
      </c>
      <c r="D2777" s="40" t="s">
        <v>2744</v>
      </c>
      <c r="E2777" s="38">
        <v>1</v>
      </c>
      <c r="F2777" s="38">
        <v>120</v>
      </c>
      <c r="G2777" s="38" t="s">
        <v>21</v>
      </c>
      <c r="H2777" s="42">
        <v>3880.86</v>
      </c>
      <c r="I2777" s="2"/>
      <c r="J2777" s="44">
        <v>43249</v>
      </c>
      <c r="K2777" s="42">
        <v>0</v>
      </c>
      <c r="L2777" s="42">
        <v>1781.86</v>
      </c>
      <c r="M2777" s="44">
        <v>45016</v>
      </c>
      <c r="N2777" s="42">
        <f>H2777-K2777-L2777</f>
        <v>2099</v>
      </c>
      <c r="O2777" s="42">
        <v>0</v>
      </c>
      <c r="P2777" s="45">
        <v>0.13</v>
      </c>
      <c r="Q2777" s="42">
        <v>0</v>
      </c>
      <c r="R2777" s="42">
        <v>0</v>
      </c>
      <c r="S2777" s="42">
        <f>N2777-R2777</f>
        <v>2099</v>
      </c>
      <c r="T2777" s="38">
        <v>2505</v>
      </c>
      <c r="U2777" s="14">
        <f>S2777/H2777</f>
        <v>0.54085950021387008</v>
      </c>
      <c r="V2777" s="19"/>
      <c r="W2777" s="19"/>
      <c r="X2777" s="37" t="s">
        <v>3465</v>
      </c>
    </row>
    <row r="2778" spans="1:37" s="3" customFormat="1" ht="16.5" customHeight="1">
      <c r="A2778" s="38">
        <v>596</v>
      </c>
      <c r="B2778" s="39">
        <v>10800</v>
      </c>
      <c r="C2778" s="38">
        <v>10315644</v>
      </c>
      <c r="D2778" s="40" t="s">
        <v>2744</v>
      </c>
      <c r="E2778" s="38">
        <v>1</v>
      </c>
      <c r="F2778" s="38">
        <v>120</v>
      </c>
      <c r="G2778" s="38" t="s">
        <v>21</v>
      </c>
      <c r="H2778" s="42">
        <v>3880.86</v>
      </c>
      <c r="I2778" s="2"/>
      <c r="J2778" s="44">
        <v>43249</v>
      </c>
      <c r="K2778" s="42">
        <v>0</v>
      </c>
      <c r="L2778" s="42">
        <v>1781.86</v>
      </c>
      <c r="M2778" s="44">
        <v>45016</v>
      </c>
      <c r="N2778" s="42">
        <f>H2778-K2778-L2778</f>
        <v>2099</v>
      </c>
      <c r="O2778" s="42">
        <v>0</v>
      </c>
      <c r="P2778" s="45">
        <v>0.13</v>
      </c>
      <c r="Q2778" s="42">
        <v>0</v>
      </c>
      <c r="R2778" s="42">
        <v>0</v>
      </c>
      <c r="S2778" s="42">
        <f>N2778-R2778</f>
        <v>2099</v>
      </c>
      <c r="T2778" s="38">
        <v>2505</v>
      </c>
      <c r="U2778" s="14">
        <f>S2778/H2778</f>
        <v>0.54085950021387008</v>
      </c>
      <c r="V2778" s="19"/>
      <c r="W2778" s="19"/>
      <c r="X2778" s="37" t="s">
        <v>3465</v>
      </c>
    </row>
    <row r="2779" spans="1:37" s="3" customFormat="1" ht="16.5" customHeight="1">
      <c r="A2779" s="38">
        <v>597</v>
      </c>
      <c r="B2779" s="39">
        <v>10800</v>
      </c>
      <c r="C2779" s="38">
        <v>10315645</v>
      </c>
      <c r="D2779" s="40" t="s">
        <v>2744</v>
      </c>
      <c r="E2779" s="38">
        <v>1</v>
      </c>
      <c r="F2779" s="38">
        <v>120</v>
      </c>
      <c r="G2779" s="38" t="s">
        <v>21</v>
      </c>
      <c r="H2779" s="42">
        <v>3880.86</v>
      </c>
      <c r="I2779" s="2"/>
      <c r="J2779" s="44">
        <v>43249</v>
      </c>
      <c r="K2779" s="42">
        <v>0</v>
      </c>
      <c r="L2779" s="42">
        <v>1781.86</v>
      </c>
      <c r="M2779" s="44">
        <v>45016</v>
      </c>
      <c r="N2779" s="42">
        <f>H2779-K2779-L2779</f>
        <v>2099</v>
      </c>
      <c r="O2779" s="42">
        <v>0</v>
      </c>
      <c r="P2779" s="45">
        <v>0.13</v>
      </c>
      <c r="Q2779" s="42">
        <v>0</v>
      </c>
      <c r="R2779" s="42">
        <v>0</v>
      </c>
      <c r="S2779" s="42">
        <f>N2779-R2779</f>
        <v>2099</v>
      </c>
      <c r="T2779" s="38">
        <v>2505</v>
      </c>
      <c r="U2779" s="14">
        <f>S2779/H2779</f>
        <v>0.54085950021387008</v>
      </c>
      <c r="V2779" s="19"/>
      <c r="W2779" s="19"/>
      <c r="X2779" s="37" t="s">
        <v>3465</v>
      </c>
    </row>
    <row r="2780" spans="1:37" s="3" customFormat="1" ht="16.5" customHeight="1">
      <c r="A2780" s="38">
        <v>598</v>
      </c>
      <c r="B2780" s="39">
        <v>10800</v>
      </c>
      <c r="C2780" s="38">
        <v>10315646</v>
      </c>
      <c r="D2780" s="40" t="s">
        <v>2744</v>
      </c>
      <c r="E2780" s="38">
        <v>1</v>
      </c>
      <c r="F2780" s="38">
        <v>120</v>
      </c>
      <c r="G2780" s="38" t="s">
        <v>21</v>
      </c>
      <c r="H2780" s="42">
        <v>3880.86</v>
      </c>
      <c r="I2780" s="2"/>
      <c r="J2780" s="44">
        <v>43249</v>
      </c>
      <c r="K2780" s="42">
        <v>0</v>
      </c>
      <c r="L2780" s="42">
        <v>1781.86</v>
      </c>
      <c r="M2780" s="44">
        <v>45016</v>
      </c>
      <c r="N2780" s="42">
        <f>H2780-K2780-L2780</f>
        <v>2099</v>
      </c>
      <c r="O2780" s="42">
        <v>0</v>
      </c>
      <c r="P2780" s="45">
        <v>0.13</v>
      </c>
      <c r="Q2780" s="42">
        <v>0</v>
      </c>
      <c r="R2780" s="42">
        <v>0</v>
      </c>
      <c r="S2780" s="42">
        <f>N2780-R2780</f>
        <v>2099</v>
      </c>
      <c r="T2780" s="38">
        <v>2505</v>
      </c>
      <c r="U2780" s="14">
        <f>S2780/H2780</f>
        <v>0.54085950021387008</v>
      </c>
      <c r="V2780" s="19"/>
      <c r="W2780" s="19"/>
      <c r="X2780" s="37" t="s">
        <v>3465</v>
      </c>
    </row>
    <row r="2781" spans="1:37" s="3" customFormat="1" ht="16.5" customHeight="1">
      <c r="A2781" s="38">
        <v>601</v>
      </c>
      <c r="B2781" s="39">
        <v>10800</v>
      </c>
      <c r="C2781" s="38">
        <v>10315649</v>
      </c>
      <c r="D2781" s="40" t="s">
        <v>2744</v>
      </c>
      <c r="E2781" s="38">
        <v>1</v>
      </c>
      <c r="F2781" s="38">
        <v>120</v>
      </c>
      <c r="G2781" s="38" t="s">
        <v>21</v>
      </c>
      <c r="H2781" s="42">
        <v>3880.86</v>
      </c>
      <c r="I2781" s="2"/>
      <c r="J2781" s="44">
        <v>43249</v>
      </c>
      <c r="K2781" s="42">
        <v>0</v>
      </c>
      <c r="L2781" s="42">
        <v>1781.86</v>
      </c>
      <c r="M2781" s="44">
        <v>45016</v>
      </c>
      <c r="N2781" s="42">
        <f>H2781-K2781-L2781</f>
        <v>2099</v>
      </c>
      <c r="O2781" s="42">
        <v>0</v>
      </c>
      <c r="P2781" s="45">
        <v>0.13</v>
      </c>
      <c r="Q2781" s="42">
        <v>0</v>
      </c>
      <c r="R2781" s="42">
        <v>0</v>
      </c>
      <c r="S2781" s="42">
        <f>N2781-R2781</f>
        <v>2099</v>
      </c>
      <c r="T2781" s="38">
        <v>2505</v>
      </c>
      <c r="U2781" s="14">
        <f>S2781/H2781</f>
        <v>0.54085950021387008</v>
      </c>
      <c r="V2781" s="19"/>
      <c r="W2781" s="19"/>
      <c r="X2781" s="37" t="s">
        <v>3465</v>
      </c>
    </row>
    <row r="2782" spans="1:37" s="3" customFormat="1" ht="16.5" customHeight="1">
      <c r="A2782" s="38">
        <v>602</v>
      </c>
      <c r="B2782" s="39">
        <v>10800</v>
      </c>
      <c r="C2782" s="38">
        <v>10315650</v>
      </c>
      <c r="D2782" s="40" t="s">
        <v>2744</v>
      </c>
      <c r="E2782" s="38">
        <v>1</v>
      </c>
      <c r="F2782" s="38">
        <v>120</v>
      </c>
      <c r="G2782" s="38" t="s">
        <v>21</v>
      </c>
      <c r="H2782" s="42">
        <v>3880.86</v>
      </c>
      <c r="I2782" s="2"/>
      <c r="J2782" s="44">
        <v>43249</v>
      </c>
      <c r="K2782" s="42">
        <v>0</v>
      </c>
      <c r="L2782" s="42">
        <v>1781.86</v>
      </c>
      <c r="M2782" s="44">
        <v>45016</v>
      </c>
      <c r="N2782" s="42">
        <f>H2782-K2782-L2782</f>
        <v>2099</v>
      </c>
      <c r="O2782" s="42">
        <v>0</v>
      </c>
      <c r="P2782" s="45">
        <v>0.13</v>
      </c>
      <c r="Q2782" s="42">
        <v>0</v>
      </c>
      <c r="R2782" s="42">
        <v>0</v>
      </c>
      <c r="S2782" s="42">
        <f>N2782-R2782</f>
        <v>2099</v>
      </c>
      <c r="T2782" s="38">
        <v>2505</v>
      </c>
      <c r="U2782" s="14">
        <f>S2782/H2782</f>
        <v>0.54085950021387008</v>
      </c>
      <c r="V2782" s="19"/>
      <c r="W2782" s="19"/>
      <c r="X2782" s="37" t="s">
        <v>3465</v>
      </c>
    </row>
    <row r="2783" spans="1:37" s="3" customFormat="1" ht="16.5" customHeight="1">
      <c r="A2783" s="38">
        <v>603</v>
      </c>
      <c r="B2783" s="39">
        <v>10800</v>
      </c>
      <c r="C2783" s="38">
        <v>10315651</v>
      </c>
      <c r="D2783" s="40" t="s">
        <v>2744</v>
      </c>
      <c r="E2783" s="38">
        <v>1</v>
      </c>
      <c r="F2783" s="38">
        <v>120</v>
      </c>
      <c r="G2783" s="38" t="s">
        <v>21</v>
      </c>
      <c r="H2783" s="42">
        <v>3880.86</v>
      </c>
      <c r="I2783" s="2"/>
      <c r="J2783" s="44">
        <v>43249</v>
      </c>
      <c r="K2783" s="42">
        <v>0</v>
      </c>
      <c r="L2783" s="42">
        <v>1781.86</v>
      </c>
      <c r="M2783" s="44">
        <v>45016</v>
      </c>
      <c r="N2783" s="42">
        <f>H2783-K2783-L2783</f>
        <v>2099</v>
      </c>
      <c r="O2783" s="42">
        <v>0</v>
      </c>
      <c r="P2783" s="45">
        <v>0.13</v>
      </c>
      <c r="Q2783" s="42">
        <v>0</v>
      </c>
      <c r="R2783" s="42">
        <v>0</v>
      </c>
      <c r="S2783" s="42">
        <f>N2783-R2783</f>
        <v>2099</v>
      </c>
      <c r="T2783" s="38">
        <v>2505</v>
      </c>
      <c r="U2783" s="14">
        <f>S2783/H2783</f>
        <v>0.54085950021387008</v>
      </c>
      <c r="V2783" s="19"/>
      <c r="W2783" s="19"/>
      <c r="X2783" s="37" t="s">
        <v>3465</v>
      </c>
    </row>
    <row r="2784" spans="1:37" s="3" customFormat="1" ht="16.5" customHeight="1">
      <c r="A2784" s="38">
        <v>604</v>
      </c>
      <c r="B2784" s="39">
        <v>10800</v>
      </c>
      <c r="C2784" s="38">
        <v>10315652</v>
      </c>
      <c r="D2784" s="40" t="s">
        <v>2744</v>
      </c>
      <c r="E2784" s="38">
        <v>1</v>
      </c>
      <c r="F2784" s="38">
        <v>120</v>
      </c>
      <c r="G2784" s="38" t="s">
        <v>21</v>
      </c>
      <c r="H2784" s="42">
        <v>3880.86</v>
      </c>
      <c r="I2784" s="2"/>
      <c r="J2784" s="44">
        <v>43249</v>
      </c>
      <c r="K2784" s="42">
        <v>0</v>
      </c>
      <c r="L2784" s="42">
        <v>1781.86</v>
      </c>
      <c r="M2784" s="44">
        <v>45016</v>
      </c>
      <c r="N2784" s="42">
        <f>H2784-K2784-L2784</f>
        <v>2099</v>
      </c>
      <c r="O2784" s="42">
        <v>0</v>
      </c>
      <c r="P2784" s="45">
        <v>0.13</v>
      </c>
      <c r="Q2784" s="42">
        <v>0</v>
      </c>
      <c r="R2784" s="42">
        <v>0</v>
      </c>
      <c r="S2784" s="42">
        <f>N2784-R2784</f>
        <v>2099</v>
      </c>
      <c r="T2784" s="38">
        <v>2505</v>
      </c>
      <c r="U2784" s="14">
        <f>S2784/H2784</f>
        <v>0.54085950021387008</v>
      </c>
      <c r="V2784" s="19"/>
      <c r="W2784" s="19"/>
      <c r="X2784" s="37" t="s">
        <v>3465</v>
      </c>
    </row>
    <row r="2785" spans="1:24" s="3" customFormat="1" ht="16.5" customHeight="1">
      <c r="A2785" s="38">
        <v>605</v>
      </c>
      <c r="B2785" s="39">
        <v>10800</v>
      </c>
      <c r="C2785" s="38">
        <v>10315653</v>
      </c>
      <c r="D2785" s="40" t="s">
        <v>2744</v>
      </c>
      <c r="E2785" s="38">
        <v>1</v>
      </c>
      <c r="F2785" s="38">
        <v>120</v>
      </c>
      <c r="G2785" s="38" t="s">
        <v>21</v>
      </c>
      <c r="H2785" s="42">
        <v>3880.86</v>
      </c>
      <c r="I2785" s="2"/>
      <c r="J2785" s="44">
        <v>43249</v>
      </c>
      <c r="K2785" s="42">
        <v>0</v>
      </c>
      <c r="L2785" s="42">
        <v>1781.86</v>
      </c>
      <c r="M2785" s="44">
        <v>45016</v>
      </c>
      <c r="N2785" s="42">
        <f>H2785-K2785-L2785</f>
        <v>2099</v>
      </c>
      <c r="O2785" s="42">
        <v>0</v>
      </c>
      <c r="P2785" s="45">
        <v>0.13</v>
      </c>
      <c r="Q2785" s="42">
        <v>0</v>
      </c>
      <c r="R2785" s="42">
        <v>0</v>
      </c>
      <c r="S2785" s="42">
        <f>N2785-R2785</f>
        <v>2099</v>
      </c>
      <c r="T2785" s="38">
        <v>2505</v>
      </c>
      <c r="U2785" s="14">
        <f>S2785/H2785</f>
        <v>0.54085950021387008</v>
      </c>
      <c r="V2785" s="19"/>
      <c r="W2785" s="19"/>
      <c r="X2785" s="37" t="s">
        <v>3465</v>
      </c>
    </row>
    <row r="2786" spans="1:24" s="3" customFormat="1" ht="16.5" customHeight="1">
      <c r="A2786" s="38">
        <v>352</v>
      </c>
      <c r="B2786" s="39">
        <v>10736</v>
      </c>
      <c r="C2786" s="38">
        <v>10284613</v>
      </c>
      <c r="D2786" s="40" t="s">
        <v>1312</v>
      </c>
      <c r="E2786" s="38">
        <v>1</v>
      </c>
      <c r="F2786" s="38">
        <v>120</v>
      </c>
      <c r="G2786" s="38" t="s">
        <v>21</v>
      </c>
      <c r="H2786" s="42">
        <v>5641.03</v>
      </c>
      <c r="I2786" s="55"/>
      <c r="J2786" s="44">
        <v>43462</v>
      </c>
      <c r="K2786" s="42">
        <v>0</v>
      </c>
      <c r="L2786" s="42">
        <v>2456.23</v>
      </c>
      <c r="M2786" s="44">
        <v>45138</v>
      </c>
      <c r="N2786" s="42">
        <f>H2786-K2786-L2786</f>
        <v>3184.7999999999997</v>
      </c>
      <c r="O2786" s="42">
        <v>150</v>
      </c>
      <c r="P2786" s="45">
        <v>0.13</v>
      </c>
      <c r="Q2786" s="42">
        <v>17.260000000000002</v>
      </c>
      <c r="R2786" s="42">
        <v>132.74</v>
      </c>
      <c r="S2786" s="42">
        <v>3052.06</v>
      </c>
      <c r="T2786" s="38">
        <v>2105</v>
      </c>
      <c r="U2786" s="14">
        <f>S2786/H2786</f>
        <v>0.54104658191855037</v>
      </c>
      <c r="V2786" s="19"/>
      <c r="W2786" s="19"/>
      <c r="X2786" s="37" t="s">
        <v>3461</v>
      </c>
    </row>
    <row r="2787" spans="1:24" s="3" customFormat="1" ht="16.5" customHeight="1">
      <c r="A2787" s="38">
        <v>36</v>
      </c>
      <c r="B2787" s="39">
        <v>10749</v>
      </c>
      <c r="C2787" s="38">
        <v>10321328</v>
      </c>
      <c r="D2787" s="40" t="s">
        <v>2405</v>
      </c>
      <c r="E2787" s="38">
        <v>1</v>
      </c>
      <c r="F2787" s="38">
        <v>72</v>
      </c>
      <c r="G2787" s="38" t="s">
        <v>302</v>
      </c>
      <c r="H2787" s="42">
        <v>11214.72</v>
      </c>
      <c r="I2787" s="2"/>
      <c r="J2787" s="44">
        <v>44043</v>
      </c>
      <c r="K2787" s="42">
        <v>155.76</v>
      </c>
      <c r="L2787" s="42">
        <v>4984.32</v>
      </c>
      <c r="M2787" s="44">
        <v>45046</v>
      </c>
      <c r="N2787" s="42">
        <f>H2787-K2787-L2787</f>
        <v>6074.6399999999994</v>
      </c>
      <c r="O2787" s="42">
        <v>0</v>
      </c>
      <c r="P2787" s="45">
        <v>0.13</v>
      </c>
      <c r="Q2787" s="42">
        <v>0</v>
      </c>
      <c r="R2787" s="42">
        <v>0</v>
      </c>
      <c r="S2787" s="42">
        <v>6074.64</v>
      </c>
      <c r="T2787" s="38">
        <v>5000</v>
      </c>
      <c r="U2787" s="14">
        <f>S2787/H2787</f>
        <v>0.54166666666666674</v>
      </c>
      <c r="V2787" s="19"/>
      <c r="W2787" s="19"/>
      <c r="X2787" s="37" t="s">
        <v>3473</v>
      </c>
    </row>
    <row r="2788" spans="1:24" s="3" customFormat="1" ht="16.5" customHeight="1">
      <c r="A2788" s="38">
        <v>302</v>
      </c>
      <c r="B2788" s="39">
        <v>10736</v>
      </c>
      <c r="C2788" s="38">
        <v>10283021</v>
      </c>
      <c r="D2788" s="40" t="s">
        <v>1268</v>
      </c>
      <c r="E2788" s="38">
        <v>1</v>
      </c>
      <c r="F2788" s="38">
        <v>120</v>
      </c>
      <c r="G2788" s="38" t="s">
        <v>21</v>
      </c>
      <c r="H2788" s="42">
        <v>39882.06</v>
      </c>
      <c r="I2788" s="55"/>
      <c r="J2788" s="44">
        <v>43890</v>
      </c>
      <c r="K2788" s="42">
        <v>0</v>
      </c>
      <c r="L2788" s="42">
        <v>12944.96</v>
      </c>
      <c r="M2788" s="44">
        <v>45138</v>
      </c>
      <c r="N2788" s="42">
        <f>H2788-K2788-L2788</f>
        <v>26937.1</v>
      </c>
      <c r="O2788" s="42">
        <v>6000</v>
      </c>
      <c r="P2788" s="45">
        <v>0.13</v>
      </c>
      <c r="Q2788" s="42">
        <v>690.27</v>
      </c>
      <c r="R2788" s="42">
        <v>5309.73</v>
      </c>
      <c r="S2788" s="42">
        <v>21627.37</v>
      </c>
      <c r="T2788" s="38">
        <v>1602</v>
      </c>
      <c r="U2788" s="14">
        <f>S2788/H2788</f>
        <v>0.5422831719324428</v>
      </c>
      <c r="V2788" s="19"/>
      <c r="W2788" s="19"/>
      <c r="X2788" s="37" t="s">
        <v>3461</v>
      </c>
    </row>
    <row r="2789" spans="1:24" s="3" customFormat="1" ht="16.5" customHeight="1">
      <c r="A2789" s="38">
        <v>43</v>
      </c>
      <c r="B2789" s="39">
        <v>10867</v>
      </c>
      <c r="C2789" s="38">
        <v>10331637</v>
      </c>
      <c r="D2789" s="40" t="s">
        <v>714</v>
      </c>
      <c r="E2789" s="38">
        <v>2</v>
      </c>
      <c r="F2789" s="38">
        <v>59</v>
      </c>
      <c r="G2789" s="38" t="s">
        <v>83</v>
      </c>
      <c r="H2789" s="42">
        <v>5911.12</v>
      </c>
      <c r="I2789" s="57"/>
      <c r="J2789" s="44">
        <v>44377</v>
      </c>
      <c r="K2789" s="42">
        <v>0</v>
      </c>
      <c r="L2789" s="42">
        <v>2705.1</v>
      </c>
      <c r="M2789" s="44">
        <v>45199</v>
      </c>
      <c r="N2789" s="42">
        <v>3206.02</v>
      </c>
      <c r="O2789" s="42">
        <v>0</v>
      </c>
      <c r="P2789" s="45">
        <v>0.13</v>
      </c>
      <c r="Q2789" s="42">
        <v>0</v>
      </c>
      <c r="R2789" s="42">
        <v>0</v>
      </c>
      <c r="S2789" s="42">
        <v>3206.02</v>
      </c>
      <c r="T2789" s="38">
        <v>5000</v>
      </c>
      <c r="U2789" s="14">
        <f>S2789/H2789</f>
        <v>0.54237098891580615</v>
      </c>
      <c r="V2789" s="19"/>
      <c r="W2789" s="19"/>
      <c r="X2789" s="37" t="s">
        <v>3475</v>
      </c>
    </row>
    <row r="2790" spans="1:24" s="3" customFormat="1" ht="16.5" customHeight="1">
      <c r="A2790" s="38">
        <v>339</v>
      </c>
      <c r="B2790" s="39">
        <v>10736</v>
      </c>
      <c r="C2790" s="38">
        <v>10284604</v>
      </c>
      <c r="D2790" s="40" t="s">
        <v>1300</v>
      </c>
      <c r="E2790" s="38">
        <v>1</v>
      </c>
      <c r="F2790" s="38">
        <v>120</v>
      </c>
      <c r="G2790" s="38" t="s">
        <v>21</v>
      </c>
      <c r="H2790" s="42">
        <v>8205.1299999999992</v>
      </c>
      <c r="I2790" s="55"/>
      <c r="J2790" s="44">
        <v>43462</v>
      </c>
      <c r="K2790" s="42">
        <v>0</v>
      </c>
      <c r="L2790" s="42">
        <v>3572.71</v>
      </c>
      <c r="M2790" s="44">
        <v>45138</v>
      </c>
      <c r="N2790" s="42">
        <f>H2790-K2790-L2790</f>
        <v>4632.4199999999992</v>
      </c>
      <c r="O2790" s="42">
        <v>200</v>
      </c>
      <c r="P2790" s="45">
        <v>0.13</v>
      </c>
      <c r="Q2790" s="42">
        <v>23.01</v>
      </c>
      <c r="R2790" s="42">
        <v>176.99</v>
      </c>
      <c r="S2790" s="42">
        <v>4455.43</v>
      </c>
      <c r="T2790" s="38">
        <v>2103</v>
      </c>
      <c r="U2790" s="14">
        <f>S2790/H2790</f>
        <v>0.54300541246756606</v>
      </c>
      <c r="V2790" s="19"/>
      <c r="W2790" s="19"/>
      <c r="X2790" s="37" t="s">
        <v>3461</v>
      </c>
    </row>
    <row r="2791" spans="1:24" s="3" customFormat="1" ht="16.5" customHeight="1">
      <c r="A2791" s="38">
        <v>9</v>
      </c>
      <c r="B2791" s="39">
        <v>10721</v>
      </c>
      <c r="C2791" s="38">
        <v>10277376</v>
      </c>
      <c r="D2791" s="40" t="s">
        <v>1217</v>
      </c>
      <c r="E2791" s="38">
        <v>8</v>
      </c>
      <c r="F2791" s="38">
        <v>120</v>
      </c>
      <c r="G2791" s="38" t="s">
        <v>21</v>
      </c>
      <c r="H2791" s="42">
        <v>52293.65</v>
      </c>
      <c r="I2791" s="55"/>
      <c r="J2791" s="44">
        <v>43434</v>
      </c>
      <c r="K2791" s="42">
        <v>0</v>
      </c>
      <c r="L2791" s="42">
        <v>23183.52</v>
      </c>
      <c r="M2791" s="44">
        <v>45138</v>
      </c>
      <c r="N2791" s="42">
        <f>H2791-K2791-L2791</f>
        <v>29110.13</v>
      </c>
      <c r="O2791" s="42">
        <v>800</v>
      </c>
      <c r="P2791" s="45">
        <v>0.13</v>
      </c>
      <c r="Q2791" s="42">
        <v>92.04</v>
      </c>
      <c r="R2791" s="42">
        <v>707.96</v>
      </c>
      <c r="S2791" s="42">
        <v>28402.17</v>
      </c>
      <c r="T2791" s="38">
        <v>2506</v>
      </c>
      <c r="U2791" s="14">
        <f>S2791/H2791</f>
        <v>0.54312846779675916</v>
      </c>
      <c r="V2791" s="19"/>
      <c r="W2791" s="19"/>
      <c r="X2791" s="37" t="s">
        <v>3469</v>
      </c>
    </row>
    <row r="2792" spans="1:24" s="3" customFormat="1" ht="16.5" customHeight="1">
      <c r="A2792" s="38">
        <v>21</v>
      </c>
      <c r="B2792" s="39">
        <v>10753</v>
      </c>
      <c r="C2792" s="38">
        <v>10324527</v>
      </c>
      <c r="D2792" s="40" t="s">
        <v>2080</v>
      </c>
      <c r="E2792" s="38">
        <v>3</v>
      </c>
      <c r="F2792" s="38">
        <v>60</v>
      </c>
      <c r="G2792" s="38" t="s">
        <v>266</v>
      </c>
      <c r="H2792" s="42">
        <v>4592.92</v>
      </c>
      <c r="I2792" s="2"/>
      <c r="J2792" s="44">
        <v>44227</v>
      </c>
      <c r="K2792" s="42">
        <v>76.55</v>
      </c>
      <c r="L2792" s="42">
        <v>1913.73</v>
      </c>
      <c r="M2792" s="44">
        <v>45016</v>
      </c>
      <c r="N2792" s="42">
        <f>H2792-K2792-L2792</f>
        <v>2602.64</v>
      </c>
      <c r="O2792" s="42">
        <v>100</v>
      </c>
      <c r="P2792" s="45">
        <v>0.13</v>
      </c>
      <c r="Q2792" s="42">
        <v>11.5</v>
      </c>
      <c r="R2792" s="42">
        <v>88.5</v>
      </c>
      <c r="S2792" s="42">
        <v>2514.14</v>
      </c>
      <c r="T2792" s="38">
        <v>5000</v>
      </c>
      <c r="U2792" s="14">
        <f>S2792/H2792</f>
        <v>0.54739468573369443</v>
      </c>
      <c r="V2792" s="19"/>
      <c r="W2792" s="19"/>
      <c r="X2792" s="37" t="s">
        <v>3479</v>
      </c>
    </row>
    <row r="2793" spans="1:24" s="3" customFormat="1" ht="16.5" customHeight="1">
      <c r="A2793" s="38">
        <v>350</v>
      </c>
      <c r="B2793" s="39">
        <v>10736</v>
      </c>
      <c r="C2793" s="38">
        <v>10284607</v>
      </c>
      <c r="D2793" s="40" t="s">
        <v>1310</v>
      </c>
      <c r="E2793" s="38">
        <v>1</v>
      </c>
      <c r="F2793" s="38">
        <v>120</v>
      </c>
      <c r="G2793" s="38" t="s">
        <v>21</v>
      </c>
      <c r="H2793" s="42">
        <v>8034.19</v>
      </c>
      <c r="I2793" s="55"/>
      <c r="J2793" s="44">
        <v>43462</v>
      </c>
      <c r="K2793" s="42">
        <v>0</v>
      </c>
      <c r="L2793" s="42">
        <v>3498.08</v>
      </c>
      <c r="M2793" s="44">
        <v>45138</v>
      </c>
      <c r="N2793" s="42">
        <f>H2793-K2793-L2793</f>
        <v>4536.1099999999997</v>
      </c>
      <c r="O2793" s="42">
        <v>150</v>
      </c>
      <c r="P2793" s="45">
        <v>0.13</v>
      </c>
      <c r="Q2793" s="42">
        <v>17.260000000000002</v>
      </c>
      <c r="R2793" s="42">
        <v>132.74</v>
      </c>
      <c r="S2793" s="42">
        <v>4403.37</v>
      </c>
      <c r="T2793" s="38">
        <v>2105</v>
      </c>
      <c r="U2793" s="14">
        <f>S2793/H2793</f>
        <v>0.54807889781048247</v>
      </c>
      <c r="V2793" s="19"/>
      <c r="W2793" s="19"/>
      <c r="X2793" s="37" t="s">
        <v>3461</v>
      </c>
    </row>
    <row r="2794" spans="1:24" s="3" customFormat="1" ht="16.5" customHeight="1">
      <c r="A2794" s="38">
        <v>691</v>
      </c>
      <c r="B2794" s="39">
        <v>10738</v>
      </c>
      <c r="C2794" s="38">
        <v>10286540</v>
      </c>
      <c r="D2794" s="40" t="s">
        <v>480</v>
      </c>
      <c r="E2794" s="58">
        <v>1</v>
      </c>
      <c r="F2794" s="38">
        <v>120</v>
      </c>
      <c r="G2794" s="38" t="s">
        <v>21</v>
      </c>
      <c r="H2794" s="42">
        <v>8974.36</v>
      </c>
      <c r="I2794" s="57"/>
      <c r="J2794" s="44">
        <v>43462</v>
      </c>
      <c r="K2794" s="42">
        <v>0</v>
      </c>
      <c r="L2794" s="42">
        <v>4049.76</v>
      </c>
      <c r="M2794" s="44">
        <v>45199</v>
      </c>
      <c r="N2794" s="42">
        <f>H2794-K2794-L2794</f>
        <v>4924.6000000000004</v>
      </c>
      <c r="O2794" s="42">
        <v>0</v>
      </c>
      <c r="P2794" s="45">
        <v>0.13</v>
      </c>
      <c r="Q2794" s="42">
        <v>0</v>
      </c>
      <c r="R2794" s="42">
        <v>0</v>
      </c>
      <c r="S2794" s="42">
        <f>N2794-R2794</f>
        <v>4924.6000000000004</v>
      </c>
      <c r="T2794" s="38">
        <v>2106</v>
      </c>
      <c r="U2794" s="14">
        <f>S2794/H2794</f>
        <v>0.54874108014387657</v>
      </c>
      <c r="V2794" s="19"/>
      <c r="W2794" s="19"/>
      <c r="X2794" s="37" t="s">
        <v>3461</v>
      </c>
    </row>
    <row r="2795" spans="1:24" s="3" customFormat="1" ht="16.5" customHeight="1">
      <c r="A2795" s="38">
        <v>756</v>
      </c>
      <c r="B2795" s="39">
        <v>10800</v>
      </c>
      <c r="C2795" s="38">
        <v>10316054</v>
      </c>
      <c r="D2795" s="40" t="s">
        <v>2742</v>
      </c>
      <c r="E2795" s="38">
        <v>1</v>
      </c>
      <c r="F2795" s="38">
        <v>120</v>
      </c>
      <c r="G2795" s="38" t="s">
        <v>21</v>
      </c>
      <c r="H2795" s="42">
        <v>18931.62</v>
      </c>
      <c r="I2795" s="2"/>
      <c r="J2795" s="44">
        <v>43279</v>
      </c>
      <c r="K2795" s="42">
        <v>0</v>
      </c>
      <c r="L2795" s="42">
        <v>8543</v>
      </c>
      <c r="M2795" s="44">
        <v>45016</v>
      </c>
      <c r="N2795" s="42">
        <f>H2795-K2795-L2795</f>
        <v>10388.619999999999</v>
      </c>
      <c r="O2795" s="42">
        <v>0</v>
      </c>
      <c r="P2795" s="45">
        <v>0.13</v>
      </c>
      <c r="Q2795" s="42">
        <v>0</v>
      </c>
      <c r="R2795" s="42">
        <v>0</v>
      </c>
      <c r="S2795" s="42">
        <f>N2795-R2795</f>
        <v>10388.619999999999</v>
      </c>
      <c r="T2795" s="38">
        <v>2505</v>
      </c>
      <c r="U2795" s="14">
        <f>S2795/H2795</f>
        <v>0.54874437581147306</v>
      </c>
      <c r="V2795" s="19"/>
      <c r="W2795" s="19"/>
      <c r="X2795" s="37" t="s">
        <v>3465</v>
      </c>
    </row>
    <row r="2796" spans="1:24" s="3" customFormat="1" ht="16.5" customHeight="1">
      <c r="A2796" s="38">
        <v>101</v>
      </c>
      <c r="B2796" s="39">
        <v>10800</v>
      </c>
      <c r="C2796" s="38">
        <v>10315713</v>
      </c>
      <c r="D2796" s="40" t="s">
        <v>2663</v>
      </c>
      <c r="E2796" s="38">
        <v>1</v>
      </c>
      <c r="F2796" s="38">
        <v>120</v>
      </c>
      <c r="G2796" s="38" t="s">
        <v>21</v>
      </c>
      <c r="H2796" s="42">
        <v>154074.45000000001</v>
      </c>
      <c r="I2796" s="2"/>
      <c r="J2796" s="44">
        <v>43279</v>
      </c>
      <c r="K2796" s="42">
        <v>0</v>
      </c>
      <c r="L2796" s="42">
        <v>69526.27</v>
      </c>
      <c r="M2796" s="44">
        <v>45016</v>
      </c>
      <c r="N2796" s="42">
        <f>H2796-K2796-L2796</f>
        <v>84548.180000000008</v>
      </c>
      <c r="O2796" s="42">
        <v>0</v>
      </c>
      <c r="P2796" s="45">
        <v>0.13</v>
      </c>
      <c r="Q2796" s="42">
        <v>0</v>
      </c>
      <c r="R2796" s="42">
        <v>0</v>
      </c>
      <c r="S2796" s="42">
        <f>N2796-R2796</f>
        <v>84548.180000000008</v>
      </c>
      <c r="T2796" s="38">
        <v>2505</v>
      </c>
      <c r="U2796" s="14">
        <f>S2796/H2796</f>
        <v>0.54874886783629606</v>
      </c>
      <c r="V2796" s="19"/>
      <c r="W2796" s="19"/>
      <c r="X2796" s="37" t="s">
        <v>3465</v>
      </c>
    </row>
    <row r="2797" spans="1:24" s="3" customFormat="1" ht="16.5" customHeight="1">
      <c r="A2797" s="38">
        <v>105</v>
      </c>
      <c r="B2797" s="39">
        <v>10800</v>
      </c>
      <c r="C2797" s="38">
        <v>10315719</v>
      </c>
      <c r="D2797" s="40" t="s">
        <v>2667</v>
      </c>
      <c r="E2797" s="38">
        <v>1</v>
      </c>
      <c r="F2797" s="38">
        <v>120</v>
      </c>
      <c r="G2797" s="38" t="s">
        <v>21</v>
      </c>
      <c r="H2797" s="42">
        <v>166453.37</v>
      </c>
      <c r="I2797" s="2"/>
      <c r="J2797" s="44">
        <v>43279</v>
      </c>
      <c r="K2797" s="42">
        <v>0</v>
      </c>
      <c r="L2797" s="42">
        <v>75112.22</v>
      </c>
      <c r="M2797" s="44">
        <v>45016</v>
      </c>
      <c r="N2797" s="42">
        <f>H2797-K2797-L2797</f>
        <v>91341.15</v>
      </c>
      <c r="O2797" s="42">
        <v>0</v>
      </c>
      <c r="P2797" s="45">
        <v>0.13</v>
      </c>
      <c r="Q2797" s="42">
        <v>0</v>
      </c>
      <c r="R2797" s="42">
        <v>0</v>
      </c>
      <c r="S2797" s="42">
        <f>N2797-R2797</f>
        <v>91341.15</v>
      </c>
      <c r="T2797" s="38">
        <v>2505</v>
      </c>
      <c r="U2797" s="14">
        <f>S2797/H2797</f>
        <v>0.5487491782233066</v>
      </c>
      <c r="V2797" s="19"/>
      <c r="W2797" s="19"/>
      <c r="X2797" s="37" t="s">
        <v>3465</v>
      </c>
    </row>
    <row r="2798" spans="1:24" s="3" customFormat="1" ht="16.5" customHeight="1">
      <c r="A2798" s="38">
        <v>103</v>
      </c>
      <c r="B2798" s="39">
        <v>10800</v>
      </c>
      <c r="C2798" s="38">
        <v>10315715</v>
      </c>
      <c r="D2798" s="40" t="s">
        <v>2665</v>
      </c>
      <c r="E2798" s="38">
        <v>1</v>
      </c>
      <c r="F2798" s="38">
        <v>120</v>
      </c>
      <c r="G2798" s="38" t="s">
        <v>21</v>
      </c>
      <c r="H2798" s="42">
        <v>168506.03</v>
      </c>
      <c r="I2798" s="2"/>
      <c r="J2798" s="44">
        <v>43279</v>
      </c>
      <c r="K2798" s="42">
        <v>0</v>
      </c>
      <c r="L2798" s="42">
        <v>76038.47</v>
      </c>
      <c r="M2798" s="44">
        <v>45016</v>
      </c>
      <c r="N2798" s="42">
        <f>H2798-K2798-L2798</f>
        <v>92467.56</v>
      </c>
      <c r="O2798" s="42">
        <v>0</v>
      </c>
      <c r="P2798" s="45">
        <v>0.13</v>
      </c>
      <c r="Q2798" s="42">
        <v>0</v>
      </c>
      <c r="R2798" s="42">
        <v>0</v>
      </c>
      <c r="S2798" s="42">
        <f>N2798-R2798</f>
        <v>92467.56</v>
      </c>
      <c r="T2798" s="38">
        <v>2505</v>
      </c>
      <c r="U2798" s="14">
        <f>S2798/H2798</f>
        <v>0.54874926434383386</v>
      </c>
      <c r="V2798" s="19"/>
      <c r="W2798" s="19"/>
      <c r="X2798" s="37" t="s">
        <v>3465</v>
      </c>
    </row>
    <row r="2799" spans="1:24" s="3" customFormat="1" ht="16.5" customHeight="1">
      <c r="A2799" s="38">
        <v>100</v>
      </c>
      <c r="B2799" s="39">
        <v>10800</v>
      </c>
      <c r="C2799" s="38">
        <v>10315712</v>
      </c>
      <c r="D2799" s="40" t="s">
        <v>2662</v>
      </c>
      <c r="E2799" s="38">
        <v>1</v>
      </c>
      <c r="F2799" s="38">
        <v>120</v>
      </c>
      <c r="G2799" s="38" t="s">
        <v>21</v>
      </c>
      <c r="H2799" s="42">
        <v>154327.29</v>
      </c>
      <c r="I2799" s="2"/>
      <c r="J2799" s="44">
        <v>43279</v>
      </c>
      <c r="K2799" s="42">
        <v>0</v>
      </c>
      <c r="L2799" s="42">
        <v>69640.289999999994</v>
      </c>
      <c r="M2799" s="44">
        <v>45016</v>
      </c>
      <c r="N2799" s="42">
        <f>H2799-K2799-L2799</f>
        <v>84687.000000000015</v>
      </c>
      <c r="O2799" s="42">
        <v>0</v>
      </c>
      <c r="P2799" s="45">
        <v>0.13</v>
      </c>
      <c r="Q2799" s="42">
        <v>0</v>
      </c>
      <c r="R2799" s="42">
        <v>0</v>
      </c>
      <c r="S2799" s="42">
        <f>N2799-R2799</f>
        <v>84687.000000000015</v>
      </c>
      <c r="T2799" s="38">
        <v>2505</v>
      </c>
      <c r="U2799" s="14">
        <f>S2799/H2799</f>
        <v>0.54874934951556531</v>
      </c>
      <c r="V2799" s="19"/>
      <c r="W2799" s="19"/>
      <c r="X2799" s="37" t="s">
        <v>3465</v>
      </c>
    </row>
    <row r="2800" spans="1:24" s="3" customFormat="1" ht="16.5" customHeight="1">
      <c r="A2800" s="38">
        <v>56</v>
      </c>
      <c r="B2800" s="39">
        <v>10705</v>
      </c>
      <c r="C2800" s="38">
        <v>10279167</v>
      </c>
      <c r="D2800" s="40" t="s">
        <v>1047</v>
      </c>
      <c r="E2800" s="38">
        <v>36</v>
      </c>
      <c r="F2800" s="38">
        <v>120</v>
      </c>
      <c r="G2800" s="38" t="s">
        <v>21</v>
      </c>
      <c r="H2800" s="42">
        <v>49968</v>
      </c>
      <c r="I2800" s="53"/>
      <c r="J2800" s="44">
        <v>43434</v>
      </c>
      <c r="K2800" s="42">
        <v>0</v>
      </c>
      <c r="L2800" s="42">
        <v>22548.09</v>
      </c>
      <c r="M2800" s="44">
        <v>45169</v>
      </c>
      <c r="N2800" s="42">
        <f>H2800-K2800-L2800</f>
        <v>27419.91</v>
      </c>
      <c r="O2800" s="42">
        <v>0</v>
      </c>
      <c r="P2800" s="45">
        <v>0.13</v>
      </c>
      <c r="Q2800" s="42">
        <v>0</v>
      </c>
      <c r="R2800" s="42">
        <v>0</v>
      </c>
      <c r="S2800" s="42">
        <v>27419.91</v>
      </c>
      <c r="T2800" s="38">
        <v>2506</v>
      </c>
      <c r="U2800" s="14">
        <f>S2800/H2800</f>
        <v>0.54874939961575409</v>
      </c>
      <c r="V2800" s="19"/>
      <c r="W2800" s="19"/>
      <c r="X2800" s="37" t="s">
        <v>3456</v>
      </c>
    </row>
    <row r="2801" spans="1:24" s="3" customFormat="1" ht="16.5" customHeight="1">
      <c r="A2801" s="38">
        <v>104</v>
      </c>
      <c r="B2801" s="39">
        <v>10800</v>
      </c>
      <c r="C2801" s="38">
        <v>10315716</v>
      </c>
      <c r="D2801" s="40" t="s">
        <v>2666</v>
      </c>
      <c r="E2801" s="38">
        <v>1</v>
      </c>
      <c r="F2801" s="38">
        <v>120</v>
      </c>
      <c r="G2801" s="38" t="s">
        <v>21</v>
      </c>
      <c r="H2801" s="42">
        <v>153065.38</v>
      </c>
      <c r="I2801" s="2"/>
      <c r="J2801" s="44">
        <v>43279</v>
      </c>
      <c r="K2801" s="42">
        <v>0</v>
      </c>
      <c r="L2801" s="42">
        <v>69070.81</v>
      </c>
      <c r="M2801" s="44">
        <v>45016</v>
      </c>
      <c r="N2801" s="42">
        <f>H2801-K2801-L2801</f>
        <v>83994.57</v>
      </c>
      <c r="O2801" s="42">
        <v>0</v>
      </c>
      <c r="P2801" s="45">
        <v>0.13</v>
      </c>
      <c r="Q2801" s="42">
        <v>0</v>
      </c>
      <c r="R2801" s="42">
        <v>0</v>
      </c>
      <c r="S2801" s="42">
        <f>N2801-R2801</f>
        <v>83994.57</v>
      </c>
      <c r="T2801" s="38">
        <v>2505</v>
      </c>
      <c r="U2801" s="14">
        <f>S2801/H2801</f>
        <v>0.54874962581349229</v>
      </c>
      <c r="V2801" s="19"/>
      <c r="W2801" s="19"/>
      <c r="X2801" s="37" t="s">
        <v>3465</v>
      </c>
    </row>
    <row r="2802" spans="1:24" s="3" customFormat="1" ht="16.5" customHeight="1">
      <c r="A2802" s="38">
        <v>99</v>
      </c>
      <c r="B2802" s="39">
        <v>10800</v>
      </c>
      <c r="C2802" s="38">
        <v>10315709</v>
      </c>
      <c r="D2802" s="40" t="s">
        <v>2661</v>
      </c>
      <c r="E2802" s="38">
        <v>1</v>
      </c>
      <c r="F2802" s="38">
        <v>120</v>
      </c>
      <c r="G2802" s="38" t="s">
        <v>21</v>
      </c>
      <c r="H2802" s="42">
        <v>153966.28</v>
      </c>
      <c r="I2802" s="2"/>
      <c r="J2802" s="44">
        <v>43279</v>
      </c>
      <c r="K2802" s="42">
        <v>0</v>
      </c>
      <c r="L2802" s="42">
        <v>69477.27</v>
      </c>
      <c r="M2802" s="44">
        <v>45016</v>
      </c>
      <c r="N2802" s="42">
        <f>H2802-K2802-L2802</f>
        <v>84489.01</v>
      </c>
      <c r="O2802" s="42">
        <v>0</v>
      </c>
      <c r="P2802" s="45">
        <v>0.13</v>
      </c>
      <c r="Q2802" s="42">
        <v>0</v>
      </c>
      <c r="R2802" s="42">
        <v>0</v>
      </c>
      <c r="S2802" s="42">
        <f>N2802-R2802</f>
        <v>84489.01</v>
      </c>
      <c r="T2802" s="38">
        <v>2505</v>
      </c>
      <c r="U2802" s="14">
        <f>S2802/H2802</f>
        <v>0.54875008995476149</v>
      </c>
      <c r="V2802" s="19"/>
      <c r="W2802" s="19"/>
      <c r="X2802" s="37" t="s">
        <v>3465</v>
      </c>
    </row>
    <row r="2803" spans="1:24" s="3" customFormat="1" ht="16.5" customHeight="1">
      <c r="A2803" s="38">
        <v>109</v>
      </c>
      <c r="B2803" s="39">
        <v>10800</v>
      </c>
      <c r="C2803" s="38">
        <v>10315785</v>
      </c>
      <c r="D2803" s="40" t="s">
        <v>2671</v>
      </c>
      <c r="E2803" s="38">
        <v>1</v>
      </c>
      <c r="F2803" s="38">
        <v>120</v>
      </c>
      <c r="G2803" s="38" t="s">
        <v>21</v>
      </c>
      <c r="H2803" s="42">
        <v>160807.62</v>
      </c>
      <c r="I2803" s="2"/>
      <c r="J2803" s="44">
        <v>43279</v>
      </c>
      <c r="K2803" s="42">
        <v>0</v>
      </c>
      <c r="L2803" s="42">
        <v>72564.42</v>
      </c>
      <c r="M2803" s="44">
        <v>45016</v>
      </c>
      <c r="N2803" s="42">
        <f>H2803-K2803-L2803</f>
        <v>88243.199999999997</v>
      </c>
      <c r="O2803" s="42">
        <v>0</v>
      </c>
      <c r="P2803" s="45">
        <v>0.13</v>
      </c>
      <c r="Q2803" s="42">
        <v>0</v>
      </c>
      <c r="R2803" s="42">
        <v>0</v>
      </c>
      <c r="S2803" s="42">
        <f>N2803-R2803</f>
        <v>88243.199999999997</v>
      </c>
      <c r="T2803" s="38">
        <v>2505</v>
      </c>
      <c r="U2803" s="14">
        <f>S2803/H2803</f>
        <v>0.5487501151997648</v>
      </c>
      <c r="V2803" s="19"/>
      <c r="W2803" s="19"/>
      <c r="X2803" s="37" t="s">
        <v>3465</v>
      </c>
    </row>
    <row r="2804" spans="1:24" s="3" customFormat="1" ht="16.5" customHeight="1">
      <c r="A2804" s="38">
        <v>107</v>
      </c>
      <c r="B2804" s="39">
        <v>10800</v>
      </c>
      <c r="C2804" s="38">
        <v>10315783</v>
      </c>
      <c r="D2804" s="40" t="s">
        <v>2669</v>
      </c>
      <c r="E2804" s="38">
        <v>1</v>
      </c>
      <c r="F2804" s="38">
        <v>120</v>
      </c>
      <c r="G2804" s="38" t="s">
        <v>21</v>
      </c>
      <c r="H2804" s="42">
        <v>160555.01</v>
      </c>
      <c r="I2804" s="2"/>
      <c r="J2804" s="44">
        <v>43279</v>
      </c>
      <c r="K2804" s="42">
        <v>0</v>
      </c>
      <c r="L2804" s="42">
        <v>72450.42</v>
      </c>
      <c r="M2804" s="44">
        <v>45016</v>
      </c>
      <c r="N2804" s="42">
        <f>H2804-K2804-L2804</f>
        <v>88104.590000000011</v>
      </c>
      <c r="O2804" s="42">
        <v>0</v>
      </c>
      <c r="P2804" s="45">
        <v>0.13</v>
      </c>
      <c r="Q2804" s="42">
        <v>0</v>
      </c>
      <c r="R2804" s="42">
        <v>0</v>
      </c>
      <c r="S2804" s="42">
        <f>N2804-R2804</f>
        <v>88104.590000000011</v>
      </c>
      <c r="T2804" s="38">
        <v>2505</v>
      </c>
      <c r="U2804" s="14">
        <f>S2804/H2804</f>
        <v>0.54875017603000997</v>
      </c>
      <c r="V2804" s="19"/>
      <c r="W2804" s="19"/>
      <c r="X2804" s="37" t="s">
        <v>3465</v>
      </c>
    </row>
    <row r="2805" spans="1:24" s="3" customFormat="1" ht="16.5" customHeight="1">
      <c r="A2805" s="38">
        <v>114</v>
      </c>
      <c r="B2805" s="39">
        <v>10800</v>
      </c>
      <c r="C2805" s="38">
        <v>10315790</v>
      </c>
      <c r="D2805" s="40" t="s">
        <v>2676</v>
      </c>
      <c r="E2805" s="38">
        <v>1</v>
      </c>
      <c r="F2805" s="38">
        <v>120</v>
      </c>
      <c r="G2805" s="38" t="s">
        <v>21</v>
      </c>
      <c r="H2805" s="42">
        <v>162789.6</v>
      </c>
      <c r="I2805" s="2"/>
      <c r="J2805" s="44">
        <v>43279</v>
      </c>
      <c r="K2805" s="42">
        <v>0</v>
      </c>
      <c r="L2805" s="42">
        <v>73458.77</v>
      </c>
      <c r="M2805" s="44">
        <v>45016</v>
      </c>
      <c r="N2805" s="42">
        <f>H2805-K2805-L2805</f>
        <v>89330.83</v>
      </c>
      <c r="O2805" s="42">
        <v>0</v>
      </c>
      <c r="P2805" s="45">
        <v>0.13</v>
      </c>
      <c r="Q2805" s="42">
        <v>0</v>
      </c>
      <c r="R2805" s="42">
        <v>0</v>
      </c>
      <c r="S2805" s="42">
        <f>N2805-R2805</f>
        <v>89330.83</v>
      </c>
      <c r="T2805" s="38">
        <v>2505</v>
      </c>
      <c r="U2805" s="14">
        <f>S2805/H2805</f>
        <v>0.54875022728724687</v>
      </c>
      <c r="V2805" s="19"/>
      <c r="W2805" s="19"/>
      <c r="X2805" s="37" t="s">
        <v>3465</v>
      </c>
    </row>
    <row r="2806" spans="1:24" s="3" customFormat="1" ht="16.5" customHeight="1">
      <c r="A2806" s="38">
        <v>117</v>
      </c>
      <c r="B2806" s="39">
        <v>10800</v>
      </c>
      <c r="C2806" s="38">
        <v>10315795</v>
      </c>
      <c r="D2806" s="40" t="s">
        <v>2679</v>
      </c>
      <c r="E2806" s="38">
        <v>1</v>
      </c>
      <c r="F2806" s="38">
        <v>120</v>
      </c>
      <c r="G2806" s="38" t="s">
        <v>21</v>
      </c>
      <c r="H2806" s="42">
        <v>173175.39</v>
      </c>
      <c r="I2806" s="2"/>
      <c r="J2806" s="44">
        <v>43279</v>
      </c>
      <c r="K2806" s="42">
        <v>0</v>
      </c>
      <c r="L2806" s="42">
        <v>78145.33</v>
      </c>
      <c r="M2806" s="44">
        <v>45016</v>
      </c>
      <c r="N2806" s="42">
        <f>H2806-K2806-L2806</f>
        <v>95030.060000000012</v>
      </c>
      <c r="O2806" s="42">
        <v>0</v>
      </c>
      <c r="P2806" s="45">
        <v>0.13</v>
      </c>
      <c r="Q2806" s="42">
        <v>0</v>
      </c>
      <c r="R2806" s="42">
        <v>0</v>
      </c>
      <c r="S2806" s="42">
        <f>N2806-R2806</f>
        <v>95030.060000000012</v>
      </c>
      <c r="T2806" s="38">
        <v>2505</v>
      </c>
      <c r="U2806" s="14">
        <f>S2806/H2806</f>
        <v>0.54875037382621172</v>
      </c>
      <c r="V2806" s="19"/>
      <c r="W2806" s="19"/>
      <c r="X2806" s="37" t="s">
        <v>3465</v>
      </c>
    </row>
    <row r="2807" spans="1:24" s="3" customFormat="1" ht="16.5" customHeight="1">
      <c r="A2807" s="38">
        <v>108</v>
      </c>
      <c r="B2807" s="39">
        <v>10800</v>
      </c>
      <c r="C2807" s="38">
        <v>10315784</v>
      </c>
      <c r="D2807" s="40" t="s">
        <v>2670</v>
      </c>
      <c r="E2807" s="38">
        <v>1</v>
      </c>
      <c r="F2807" s="38">
        <v>120</v>
      </c>
      <c r="G2807" s="38" t="s">
        <v>21</v>
      </c>
      <c r="H2807" s="42">
        <v>170445.69</v>
      </c>
      <c r="I2807" s="2"/>
      <c r="J2807" s="44">
        <v>43279</v>
      </c>
      <c r="K2807" s="42">
        <v>0</v>
      </c>
      <c r="L2807" s="42">
        <v>76913.539999999994</v>
      </c>
      <c r="M2807" s="44">
        <v>45016</v>
      </c>
      <c r="N2807" s="42">
        <f>H2807-K2807-L2807</f>
        <v>93532.150000000009</v>
      </c>
      <c r="O2807" s="42">
        <v>0</v>
      </c>
      <c r="P2807" s="45">
        <v>0.13</v>
      </c>
      <c r="Q2807" s="42">
        <v>0</v>
      </c>
      <c r="R2807" s="42">
        <v>0</v>
      </c>
      <c r="S2807" s="42">
        <f>N2807-R2807</f>
        <v>93532.150000000009</v>
      </c>
      <c r="T2807" s="38">
        <v>2505</v>
      </c>
      <c r="U2807" s="14">
        <f>S2807/H2807</f>
        <v>0.54875045535032307</v>
      </c>
      <c r="V2807" s="19"/>
      <c r="W2807" s="19"/>
      <c r="X2807" s="37" t="s">
        <v>3465</v>
      </c>
    </row>
    <row r="2808" spans="1:24" s="3" customFormat="1" ht="16.5" customHeight="1">
      <c r="A2808" s="38">
        <v>112</v>
      </c>
      <c r="B2808" s="39">
        <v>10800</v>
      </c>
      <c r="C2808" s="38">
        <v>10315788</v>
      </c>
      <c r="D2808" s="40" t="s">
        <v>2674</v>
      </c>
      <c r="E2808" s="38">
        <v>1</v>
      </c>
      <c r="F2808" s="38">
        <v>120</v>
      </c>
      <c r="G2808" s="38" t="s">
        <v>21</v>
      </c>
      <c r="H2808" s="42">
        <v>170596.11</v>
      </c>
      <c r="I2808" s="2"/>
      <c r="J2808" s="44">
        <v>43279</v>
      </c>
      <c r="K2808" s="42">
        <v>0</v>
      </c>
      <c r="L2808" s="42">
        <v>76981.41</v>
      </c>
      <c r="M2808" s="44">
        <v>45016</v>
      </c>
      <c r="N2808" s="42">
        <f>H2808-K2808-L2808</f>
        <v>93614.699999999983</v>
      </c>
      <c r="O2808" s="42">
        <v>0</v>
      </c>
      <c r="P2808" s="45">
        <v>0.13</v>
      </c>
      <c r="Q2808" s="42">
        <v>0</v>
      </c>
      <c r="R2808" s="42">
        <v>0</v>
      </c>
      <c r="S2808" s="42">
        <f>N2808-R2808</f>
        <v>93614.699999999983</v>
      </c>
      <c r="T2808" s="38">
        <v>2505</v>
      </c>
      <c r="U2808" s="14">
        <f>S2808/H2808</f>
        <v>0.54875049612795967</v>
      </c>
      <c r="V2808" s="19"/>
      <c r="W2808" s="19"/>
      <c r="X2808" s="37" t="s">
        <v>3465</v>
      </c>
    </row>
    <row r="2809" spans="1:24" s="3" customFormat="1" ht="16.5" customHeight="1">
      <c r="A2809" s="38">
        <v>118</v>
      </c>
      <c r="B2809" s="39">
        <v>10800</v>
      </c>
      <c r="C2809" s="38">
        <v>10315796</v>
      </c>
      <c r="D2809" s="40" t="s">
        <v>2680</v>
      </c>
      <c r="E2809" s="38">
        <v>1</v>
      </c>
      <c r="F2809" s="38">
        <v>120</v>
      </c>
      <c r="G2809" s="38" t="s">
        <v>21</v>
      </c>
      <c r="H2809" s="42">
        <v>170889.12</v>
      </c>
      <c r="I2809" s="2"/>
      <c r="J2809" s="44">
        <v>43279</v>
      </c>
      <c r="K2809" s="42">
        <v>0</v>
      </c>
      <c r="L2809" s="42">
        <v>77113.63</v>
      </c>
      <c r="M2809" s="44">
        <v>45016</v>
      </c>
      <c r="N2809" s="42">
        <f>H2809-K2809-L2809</f>
        <v>93775.489999999991</v>
      </c>
      <c r="O2809" s="42">
        <v>0</v>
      </c>
      <c r="P2809" s="45">
        <v>0.13</v>
      </c>
      <c r="Q2809" s="42">
        <v>0</v>
      </c>
      <c r="R2809" s="42">
        <v>0</v>
      </c>
      <c r="S2809" s="42">
        <f>N2809-R2809</f>
        <v>93775.489999999991</v>
      </c>
      <c r="T2809" s="38">
        <v>2505</v>
      </c>
      <c r="U2809" s="14">
        <f>S2809/H2809</f>
        <v>0.54875049973924606</v>
      </c>
      <c r="V2809" s="19"/>
      <c r="W2809" s="19"/>
      <c r="X2809" s="37" t="s">
        <v>3465</v>
      </c>
    </row>
    <row r="2810" spans="1:24" s="3" customFormat="1" ht="16.5" customHeight="1">
      <c r="A2810" s="38">
        <v>106</v>
      </c>
      <c r="B2810" s="39">
        <v>10800</v>
      </c>
      <c r="C2810" s="38">
        <v>10315724</v>
      </c>
      <c r="D2810" s="40" t="s">
        <v>2668</v>
      </c>
      <c r="E2810" s="38">
        <v>1</v>
      </c>
      <c r="F2810" s="38">
        <v>120</v>
      </c>
      <c r="G2810" s="38" t="s">
        <v>21</v>
      </c>
      <c r="H2810" s="42">
        <v>165174.68</v>
      </c>
      <c r="I2810" s="2"/>
      <c r="J2810" s="44">
        <v>43279</v>
      </c>
      <c r="K2810" s="42">
        <v>0</v>
      </c>
      <c r="L2810" s="42">
        <v>74534.97</v>
      </c>
      <c r="M2810" s="44">
        <v>45016</v>
      </c>
      <c r="N2810" s="42">
        <f>H2810-K2810-L2810</f>
        <v>90639.709999999992</v>
      </c>
      <c r="O2810" s="42">
        <v>0</v>
      </c>
      <c r="P2810" s="45">
        <v>0.13</v>
      </c>
      <c r="Q2810" s="42">
        <v>0</v>
      </c>
      <c r="R2810" s="42">
        <v>0</v>
      </c>
      <c r="S2810" s="42">
        <f>N2810-R2810</f>
        <v>90639.709999999992</v>
      </c>
      <c r="T2810" s="38">
        <v>2505</v>
      </c>
      <c r="U2810" s="14">
        <f>S2810/H2810</f>
        <v>0.54875063175542393</v>
      </c>
      <c r="V2810" s="19"/>
      <c r="W2810" s="19"/>
      <c r="X2810" s="37" t="s">
        <v>3465</v>
      </c>
    </row>
    <row r="2811" spans="1:24" s="3" customFormat="1" ht="16.5" customHeight="1">
      <c r="A2811" s="38">
        <v>120</v>
      </c>
      <c r="B2811" s="39">
        <v>10800</v>
      </c>
      <c r="C2811" s="38">
        <v>10315799</v>
      </c>
      <c r="D2811" s="40" t="s">
        <v>2682</v>
      </c>
      <c r="E2811" s="38">
        <v>1</v>
      </c>
      <c r="F2811" s="38">
        <v>120</v>
      </c>
      <c r="G2811" s="38" t="s">
        <v>21</v>
      </c>
      <c r="H2811" s="42">
        <v>149774.24</v>
      </c>
      <c r="I2811" s="2"/>
      <c r="J2811" s="44">
        <v>43279</v>
      </c>
      <c r="K2811" s="42">
        <v>0</v>
      </c>
      <c r="L2811" s="42">
        <v>67585.53</v>
      </c>
      <c r="M2811" s="44">
        <v>45016</v>
      </c>
      <c r="N2811" s="42">
        <f>H2811-K2811-L2811</f>
        <v>82188.709999999992</v>
      </c>
      <c r="O2811" s="42">
        <v>0</v>
      </c>
      <c r="P2811" s="45">
        <v>0.13</v>
      </c>
      <c r="Q2811" s="42">
        <v>0</v>
      </c>
      <c r="R2811" s="42">
        <v>0</v>
      </c>
      <c r="S2811" s="42">
        <f>N2811-R2811</f>
        <v>82188.709999999992</v>
      </c>
      <c r="T2811" s="38">
        <v>2505</v>
      </c>
      <c r="U2811" s="14">
        <f>S2811/H2811</f>
        <v>0.54875063962935144</v>
      </c>
      <c r="V2811" s="19"/>
      <c r="W2811" s="19"/>
      <c r="X2811" s="37" t="s">
        <v>3465</v>
      </c>
    </row>
    <row r="2812" spans="1:24" s="3" customFormat="1" ht="16.5" customHeight="1">
      <c r="A2812" s="38">
        <v>102</v>
      </c>
      <c r="B2812" s="39">
        <v>10800</v>
      </c>
      <c r="C2812" s="38">
        <v>10315714</v>
      </c>
      <c r="D2812" s="40" t="s">
        <v>2664</v>
      </c>
      <c r="E2812" s="38">
        <v>1</v>
      </c>
      <c r="F2812" s="38">
        <v>120</v>
      </c>
      <c r="G2812" s="38" t="s">
        <v>21</v>
      </c>
      <c r="H2812" s="42">
        <v>167673.25</v>
      </c>
      <c r="I2812" s="2"/>
      <c r="J2812" s="44">
        <v>43279</v>
      </c>
      <c r="K2812" s="42">
        <v>0</v>
      </c>
      <c r="L2812" s="42">
        <v>75662.429999999993</v>
      </c>
      <c r="M2812" s="44">
        <v>45016</v>
      </c>
      <c r="N2812" s="42">
        <f>H2812-K2812-L2812</f>
        <v>92010.82</v>
      </c>
      <c r="O2812" s="42">
        <v>0</v>
      </c>
      <c r="P2812" s="45">
        <v>0.13</v>
      </c>
      <c r="Q2812" s="42">
        <v>0</v>
      </c>
      <c r="R2812" s="42">
        <v>0</v>
      </c>
      <c r="S2812" s="42">
        <f>N2812-R2812</f>
        <v>92010.82</v>
      </c>
      <c r="T2812" s="38">
        <v>2505</v>
      </c>
      <c r="U2812" s="14">
        <f>S2812/H2812</f>
        <v>0.54875073990633572</v>
      </c>
      <c r="V2812" s="19"/>
      <c r="W2812" s="19"/>
      <c r="X2812" s="37" t="s">
        <v>3465</v>
      </c>
    </row>
    <row r="2813" spans="1:24" s="3" customFormat="1" ht="16.5" customHeight="1">
      <c r="A2813" s="38">
        <v>119</v>
      </c>
      <c r="B2813" s="39">
        <v>10800</v>
      </c>
      <c r="C2813" s="38">
        <v>10315798</v>
      </c>
      <c r="D2813" s="40" t="s">
        <v>2681</v>
      </c>
      <c r="E2813" s="38">
        <v>1</v>
      </c>
      <c r="F2813" s="38">
        <v>120</v>
      </c>
      <c r="G2813" s="38" t="s">
        <v>21</v>
      </c>
      <c r="H2813" s="42">
        <v>156801.26</v>
      </c>
      <c r="I2813" s="2"/>
      <c r="J2813" s="44">
        <v>43279</v>
      </c>
      <c r="K2813" s="42">
        <v>0</v>
      </c>
      <c r="L2813" s="42">
        <v>70756.44</v>
      </c>
      <c r="M2813" s="44">
        <v>45016</v>
      </c>
      <c r="N2813" s="42">
        <f>H2813-K2813-L2813</f>
        <v>86044.82</v>
      </c>
      <c r="O2813" s="42">
        <v>0</v>
      </c>
      <c r="P2813" s="45">
        <v>0.13</v>
      </c>
      <c r="Q2813" s="42">
        <v>0</v>
      </c>
      <c r="R2813" s="42">
        <v>0</v>
      </c>
      <c r="S2813" s="42">
        <f>N2813-R2813</f>
        <v>86044.82</v>
      </c>
      <c r="T2813" s="38">
        <v>2505</v>
      </c>
      <c r="U2813" s="14">
        <f>S2813/H2813</f>
        <v>0.54875081998703323</v>
      </c>
      <c r="V2813" s="19"/>
      <c r="W2813" s="19"/>
      <c r="X2813" s="37" t="s">
        <v>3465</v>
      </c>
    </row>
    <row r="2814" spans="1:24" s="3" customFormat="1" ht="16.5" customHeight="1">
      <c r="A2814" s="38">
        <v>110</v>
      </c>
      <c r="B2814" s="39">
        <v>10800</v>
      </c>
      <c r="C2814" s="38">
        <v>10315786</v>
      </c>
      <c r="D2814" s="40" t="s">
        <v>2672</v>
      </c>
      <c r="E2814" s="38">
        <v>1</v>
      </c>
      <c r="F2814" s="38">
        <v>120</v>
      </c>
      <c r="G2814" s="38" t="s">
        <v>21</v>
      </c>
      <c r="H2814" s="42">
        <v>159788.68</v>
      </c>
      <c r="I2814" s="2"/>
      <c r="J2814" s="44">
        <v>43279</v>
      </c>
      <c r="K2814" s="42">
        <v>0</v>
      </c>
      <c r="L2814" s="42">
        <v>72104.509999999995</v>
      </c>
      <c r="M2814" s="44">
        <v>45016</v>
      </c>
      <c r="N2814" s="42">
        <f>H2814-K2814-L2814</f>
        <v>87684.17</v>
      </c>
      <c r="O2814" s="42">
        <v>0</v>
      </c>
      <c r="P2814" s="45">
        <v>0.13</v>
      </c>
      <c r="Q2814" s="42">
        <v>0</v>
      </c>
      <c r="R2814" s="42">
        <v>0</v>
      </c>
      <c r="S2814" s="42">
        <f>N2814-R2814</f>
        <v>87684.17</v>
      </c>
      <c r="T2814" s="38">
        <v>2505</v>
      </c>
      <c r="U2814" s="14">
        <f>S2814/H2814</f>
        <v>0.54875082515231999</v>
      </c>
      <c r="V2814" s="19"/>
      <c r="W2814" s="19"/>
      <c r="X2814" s="37" t="s">
        <v>3465</v>
      </c>
    </row>
    <row r="2815" spans="1:24" s="3" customFormat="1" ht="16.5" customHeight="1">
      <c r="A2815" s="38">
        <v>111</v>
      </c>
      <c r="B2815" s="39">
        <v>10800</v>
      </c>
      <c r="C2815" s="38">
        <v>10315787</v>
      </c>
      <c r="D2815" s="40" t="s">
        <v>2673</v>
      </c>
      <c r="E2815" s="38">
        <v>1</v>
      </c>
      <c r="F2815" s="38">
        <v>120</v>
      </c>
      <c r="G2815" s="38" t="s">
        <v>21</v>
      </c>
      <c r="H2815" s="42">
        <v>160357.17000000001</v>
      </c>
      <c r="I2815" s="2"/>
      <c r="J2815" s="44">
        <v>43279</v>
      </c>
      <c r="K2815" s="42">
        <v>0</v>
      </c>
      <c r="L2815" s="42">
        <v>72361.03</v>
      </c>
      <c r="M2815" s="44">
        <v>45016</v>
      </c>
      <c r="N2815" s="42">
        <f>H2815-K2815-L2815</f>
        <v>87996.140000000014</v>
      </c>
      <c r="O2815" s="42">
        <v>0</v>
      </c>
      <c r="P2815" s="45">
        <v>0.13</v>
      </c>
      <c r="Q2815" s="42">
        <v>0</v>
      </c>
      <c r="R2815" s="42">
        <v>0</v>
      </c>
      <c r="S2815" s="42">
        <f>N2815-R2815</f>
        <v>87996.140000000014</v>
      </c>
      <c r="T2815" s="38">
        <v>2505</v>
      </c>
      <c r="U2815" s="14">
        <f>S2815/H2815</f>
        <v>0.54875089152546164</v>
      </c>
      <c r="V2815" s="19"/>
      <c r="W2815" s="19"/>
      <c r="X2815" s="37" t="s">
        <v>3465</v>
      </c>
    </row>
    <row r="2816" spans="1:24" s="3" customFormat="1" ht="16.5" customHeight="1">
      <c r="A2816" s="38">
        <v>113</v>
      </c>
      <c r="B2816" s="39">
        <v>10800</v>
      </c>
      <c r="C2816" s="38">
        <v>10315789</v>
      </c>
      <c r="D2816" s="40" t="s">
        <v>2675</v>
      </c>
      <c r="E2816" s="38">
        <v>1</v>
      </c>
      <c r="F2816" s="38">
        <v>120</v>
      </c>
      <c r="G2816" s="38" t="s">
        <v>21</v>
      </c>
      <c r="H2816" s="42">
        <v>160357.17000000001</v>
      </c>
      <c r="I2816" s="2"/>
      <c r="J2816" s="44">
        <v>43279</v>
      </c>
      <c r="K2816" s="42">
        <v>0</v>
      </c>
      <c r="L2816" s="42">
        <v>72361.03</v>
      </c>
      <c r="M2816" s="44">
        <v>45016</v>
      </c>
      <c r="N2816" s="42">
        <f>H2816-K2816-L2816</f>
        <v>87996.140000000014</v>
      </c>
      <c r="O2816" s="42">
        <v>0</v>
      </c>
      <c r="P2816" s="45">
        <v>0.13</v>
      </c>
      <c r="Q2816" s="42">
        <v>0</v>
      </c>
      <c r="R2816" s="42">
        <v>0</v>
      </c>
      <c r="S2816" s="42">
        <f>N2816-R2816</f>
        <v>87996.140000000014</v>
      </c>
      <c r="T2816" s="38">
        <v>2505</v>
      </c>
      <c r="U2816" s="14">
        <f>S2816/H2816</f>
        <v>0.54875089152546164</v>
      </c>
      <c r="V2816" s="19"/>
      <c r="W2816" s="19"/>
      <c r="X2816" s="37" t="s">
        <v>3465</v>
      </c>
    </row>
    <row r="2817" spans="1:37" s="3" customFormat="1" ht="16.5" customHeight="1">
      <c r="A2817" s="38">
        <v>116</v>
      </c>
      <c r="B2817" s="39">
        <v>10800</v>
      </c>
      <c r="C2817" s="38">
        <v>10315793</v>
      </c>
      <c r="D2817" s="40" t="s">
        <v>2678</v>
      </c>
      <c r="E2817" s="38">
        <v>1</v>
      </c>
      <c r="F2817" s="38">
        <v>120</v>
      </c>
      <c r="G2817" s="38" t="s">
        <v>21</v>
      </c>
      <c r="H2817" s="42">
        <v>160357.17000000001</v>
      </c>
      <c r="I2817" s="2"/>
      <c r="J2817" s="44">
        <v>43279</v>
      </c>
      <c r="K2817" s="42">
        <v>0</v>
      </c>
      <c r="L2817" s="42">
        <v>72361.03</v>
      </c>
      <c r="M2817" s="44">
        <v>45016</v>
      </c>
      <c r="N2817" s="42">
        <f>H2817-K2817-L2817</f>
        <v>87996.140000000014</v>
      </c>
      <c r="O2817" s="42">
        <v>0</v>
      </c>
      <c r="P2817" s="45">
        <v>0.13</v>
      </c>
      <c r="Q2817" s="42">
        <v>0</v>
      </c>
      <c r="R2817" s="42">
        <v>0</v>
      </c>
      <c r="S2817" s="42">
        <f>N2817-R2817</f>
        <v>87996.140000000014</v>
      </c>
      <c r="T2817" s="38">
        <v>2505</v>
      </c>
      <c r="U2817" s="14">
        <f>S2817/H2817</f>
        <v>0.54875089152546164</v>
      </c>
      <c r="V2817" s="19"/>
      <c r="W2817" s="19"/>
      <c r="X2817" s="37" t="s">
        <v>3465</v>
      </c>
    </row>
    <row r="2818" spans="1:37" s="3" customFormat="1" ht="16.5" customHeight="1">
      <c r="A2818" s="38">
        <v>212</v>
      </c>
      <c r="B2818" s="39">
        <v>10736</v>
      </c>
      <c r="C2818" s="38">
        <v>10284408</v>
      </c>
      <c r="D2818" s="40" t="s">
        <v>1972</v>
      </c>
      <c r="E2818" s="31">
        <v>1</v>
      </c>
      <c r="F2818" s="38">
        <v>120</v>
      </c>
      <c r="G2818" s="38" t="s">
        <v>21</v>
      </c>
      <c r="H2818" s="42">
        <v>30946.17</v>
      </c>
      <c r="I2818" s="49"/>
      <c r="J2818" s="44">
        <v>43369</v>
      </c>
      <c r="K2818" s="42">
        <v>0</v>
      </c>
      <c r="L2818" s="42">
        <v>13964.43</v>
      </c>
      <c r="M2818" s="44">
        <v>45107</v>
      </c>
      <c r="N2818" s="42">
        <f>H2818-K2818-L2818</f>
        <v>16981.739999999998</v>
      </c>
      <c r="O2818" s="42">
        <v>0</v>
      </c>
      <c r="P2818" s="45">
        <v>0.13</v>
      </c>
      <c r="Q2818" s="42">
        <v>0</v>
      </c>
      <c r="R2818" s="42">
        <v>0</v>
      </c>
      <c r="S2818" s="42">
        <f>N2818-R2818</f>
        <v>16981.739999999998</v>
      </c>
      <c r="T2818" s="38">
        <v>2506</v>
      </c>
      <c r="U2818" s="14">
        <f>S2818/H2818</f>
        <v>0.5487509439778816</v>
      </c>
      <c r="V2818" s="19"/>
      <c r="W2818" s="19"/>
      <c r="X2818" s="37" t="s">
        <v>3461</v>
      </c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</row>
    <row r="2819" spans="1:37" s="3" customFormat="1" ht="16.5" customHeight="1">
      <c r="A2819" s="38">
        <v>318</v>
      </c>
      <c r="B2819" s="39">
        <v>10741</v>
      </c>
      <c r="C2819" s="38">
        <v>10319384</v>
      </c>
      <c r="D2819" s="40" t="s">
        <v>1095</v>
      </c>
      <c r="E2819" s="38">
        <v>1</v>
      </c>
      <c r="F2819" s="38">
        <v>120</v>
      </c>
      <c r="G2819" s="38" t="s">
        <v>279</v>
      </c>
      <c r="H2819" s="42">
        <v>44348.31</v>
      </c>
      <c r="I2819" s="56"/>
      <c r="J2819" s="44">
        <v>43434</v>
      </c>
      <c r="K2819" s="42">
        <v>0</v>
      </c>
      <c r="L2819" s="42">
        <v>20012.13</v>
      </c>
      <c r="M2819" s="44">
        <v>45169</v>
      </c>
      <c r="N2819" s="42">
        <f>H2819-K2819-L2819</f>
        <v>24336.179999999997</v>
      </c>
      <c r="O2819" s="42">
        <v>0</v>
      </c>
      <c r="P2819" s="45">
        <v>0.13</v>
      </c>
      <c r="Q2819" s="42">
        <v>0</v>
      </c>
      <c r="R2819" s="42">
        <v>0</v>
      </c>
      <c r="S2819" s="42">
        <f>N2819-R2819</f>
        <v>24336.179999999997</v>
      </c>
      <c r="T2819" s="38">
        <v>1802</v>
      </c>
      <c r="U2819" s="14">
        <f>S2819/H2819</f>
        <v>0.5487510121580732</v>
      </c>
      <c r="V2819" s="19"/>
      <c r="W2819" s="19"/>
      <c r="X2819" s="37" t="s">
        <v>3462</v>
      </c>
    </row>
    <row r="2820" spans="1:37" s="3" customFormat="1" ht="16.5" customHeight="1">
      <c r="A2820" s="38">
        <v>306</v>
      </c>
      <c r="B2820" s="39">
        <v>10741</v>
      </c>
      <c r="C2820" s="38">
        <v>10282067</v>
      </c>
      <c r="D2820" s="40" t="s">
        <v>1084</v>
      </c>
      <c r="E2820" s="38">
        <v>1</v>
      </c>
      <c r="F2820" s="38">
        <v>120</v>
      </c>
      <c r="G2820" s="38" t="s">
        <v>262</v>
      </c>
      <c r="H2820" s="42">
        <v>74166.69</v>
      </c>
      <c r="I2820" s="56"/>
      <c r="J2820" s="44">
        <v>43434</v>
      </c>
      <c r="K2820" s="42">
        <v>0</v>
      </c>
      <c r="L2820" s="42">
        <v>33467.61</v>
      </c>
      <c r="M2820" s="44">
        <v>45169</v>
      </c>
      <c r="N2820" s="42">
        <f>H2820-K2820-L2820</f>
        <v>40699.08</v>
      </c>
      <c r="O2820" s="42">
        <v>0</v>
      </c>
      <c r="P2820" s="45">
        <v>0.13</v>
      </c>
      <c r="Q2820" s="42">
        <v>0</v>
      </c>
      <c r="R2820" s="42">
        <v>0</v>
      </c>
      <c r="S2820" s="42">
        <f>N2820-R2820</f>
        <v>40699.08</v>
      </c>
      <c r="T2820" s="38">
        <v>5000</v>
      </c>
      <c r="U2820" s="14">
        <f>S2820/H2820</f>
        <v>0.54875146780852702</v>
      </c>
      <c r="V2820" s="19"/>
      <c r="W2820" s="19"/>
      <c r="X2820" s="37" t="s">
        <v>3462</v>
      </c>
    </row>
    <row r="2821" spans="1:37" s="3" customFormat="1" ht="16.5" customHeight="1">
      <c r="A2821" s="38">
        <v>218</v>
      </c>
      <c r="B2821" s="39">
        <v>10736</v>
      </c>
      <c r="C2821" s="38">
        <v>10284418</v>
      </c>
      <c r="D2821" s="40" t="s">
        <v>1975</v>
      </c>
      <c r="E2821" s="31">
        <v>1</v>
      </c>
      <c r="F2821" s="38">
        <v>120</v>
      </c>
      <c r="G2821" s="38" t="s">
        <v>262</v>
      </c>
      <c r="H2821" s="42">
        <v>79036.3</v>
      </c>
      <c r="I2821" s="49"/>
      <c r="J2821" s="44">
        <v>43369</v>
      </c>
      <c r="K2821" s="42">
        <v>0</v>
      </c>
      <c r="L2821" s="42">
        <v>35664.94</v>
      </c>
      <c r="M2821" s="44">
        <v>45107</v>
      </c>
      <c r="N2821" s="42">
        <f>H2821-K2821-L2821</f>
        <v>43371.360000000001</v>
      </c>
      <c r="O2821" s="42">
        <v>0</v>
      </c>
      <c r="P2821" s="45">
        <v>0.13</v>
      </c>
      <c r="Q2821" s="42">
        <v>0</v>
      </c>
      <c r="R2821" s="42">
        <v>0</v>
      </c>
      <c r="S2821" s="42">
        <f>N2821-R2821</f>
        <v>43371.360000000001</v>
      </c>
      <c r="T2821" s="38">
        <v>2506</v>
      </c>
      <c r="U2821" s="14">
        <f>S2821/H2821</f>
        <v>0.54875240870334263</v>
      </c>
      <c r="V2821" s="19"/>
      <c r="W2821" s="19"/>
      <c r="X2821" s="37" t="s">
        <v>3461</v>
      </c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</row>
    <row r="2822" spans="1:37" s="3" customFormat="1" ht="16.5" customHeight="1">
      <c r="A2822" s="38">
        <v>199</v>
      </c>
      <c r="B2822" s="39">
        <v>10741</v>
      </c>
      <c r="C2822" s="38">
        <v>10282062</v>
      </c>
      <c r="D2822" s="40" t="s">
        <v>2021</v>
      </c>
      <c r="E2822" s="38">
        <v>2</v>
      </c>
      <c r="F2822" s="38">
        <v>120</v>
      </c>
      <c r="G2822" s="38" t="s">
        <v>21</v>
      </c>
      <c r="H2822" s="42">
        <v>10598</v>
      </c>
      <c r="I2822" s="49"/>
      <c r="J2822" s="44">
        <v>43369</v>
      </c>
      <c r="K2822" s="42">
        <v>0</v>
      </c>
      <c r="L2822" s="42">
        <v>4782.32</v>
      </c>
      <c r="M2822" s="44">
        <v>45107</v>
      </c>
      <c r="N2822" s="42">
        <f>H2822-K2822-L2822</f>
        <v>5815.68</v>
      </c>
      <c r="O2822" s="42">
        <v>0</v>
      </c>
      <c r="P2822" s="45">
        <v>0.13</v>
      </c>
      <c r="Q2822" s="42">
        <v>0</v>
      </c>
      <c r="R2822" s="42">
        <v>0</v>
      </c>
      <c r="S2822" s="42">
        <f>N2822-R2822</f>
        <v>5815.68</v>
      </c>
      <c r="T2822" s="38">
        <v>2506</v>
      </c>
      <c r="U2822" s="14">
        <f>S2822/H2822</f>
        <v>0.54875259482921313</v>
      </c>
      <c r="V2822" s="19"/>
      <c r="W2822" s="19"/>
      <c r="X2822" s="37" t="s">
        <v>3462</v>
      </c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</row>
    <row r="2823" spans="1:37" s="3" customFormat="1" ht="16.5" customHeight="1">
      <c r="A2823" s="38">
        <v>56</v>
      </c>
      <c r="B2823" s="39">
        <v>10730</v>
      </c>
      <c r="C2823" s="38">
        <v>10289521</v>
      </c>
      <c r="D2823" s="40" t="s">
        <v>42</v>
      </c>
      <c r="E2823" s="38">
        <v>1</v>
      </c>
      <c r="F2823" s="38">
        <v>120</v>
      </c>
      <c r="G2823" s="38" t="s">
        <v>21</v>
      </c>
      <c r="H2823" s="42">
        <v>14081.02</v>
      </c>
      <c r="I2823" s="2"/>
      <c r="J2823" s="44">
        <v>43311</v>
      </c>
      <c r="K2823" s="42">
        <v>0</v>
      </c>
      <c r="L2823" s="42">
        <v>6354.02</v>
      </c>
      <c r="M2823" s="44">
        <v>45046</v>
      </c>
      <c r="N2823" s="42">
        <f>H2823-K2823-L2823</f>
        <v>7727</v>
      </c>
      <c r="O2823" s="42">
        <v>0</v>
      </c>
      <c r="P2823" s="45">
        <v>0.13</v>
      </c>
      <c r="Q2823" s="42">
        <v>0</v>
      </c>
      <c r="R2823" s="42">
        <v>0</v>
      </c>
      <c r="S2823" s="42">
        <v>7727</v>
      </c>
      <c r="T2823" s="38">
        <v>2506</v>
      </c>
      <c r="U2823" s="14">
        <f>S2823/H2823</f>
        <v>0.54875286023313652</v>
      </c>
      <c r="V2823" s="19"/>
      <c r="W2823" s="19"/>
      <c r="X2823" s="37" t="s">
        <v>3459</v>
      </c>
    </row>
    <row r="2824" spans="1:37" s="3" customFormat="1" ht="16.5" customHeight="1">
      <c r="A2824" s="38">
        <v>741</v>
      </c>
      <c r="B2824" s="39">
        <v>10800</v>
      </c>
      <c r="C2824" s="38">
        <v>10316022</v>
      </c>
      <c r="D2824" s="40" t="s">
        <v>2742</v>
      </c>
      <c r="E2824" s="38">
        <v>1</v>
      </c>
      <c r="F2824" s="38">
        <v>120</v>
      </c>
      <c r="G2824" s="38" t="s">
        <v>21</v>
      </c>
      <c r="H2824" s="42">
        <v>20299.150000000001</v>
      </c>
      <c r="I2824" s="2"/>
      <c r="J2824" s="44">
        <v>43279</v>
      </c>
      <c r="K2824" s="42">
        <v>0</v>
      </c>
      <c r="L2824" s="42">
        <v>9159.93</v>
      </c>
      <c r="M2824" s="44">
        <v>45016</v>
      </c>
      <c r="N2824" s="42">
        <f>H2824-K2824-L2824</f>
        <v>11139.220000000001</v>
      </c>
      <c r="O2824" s="42">
        <v>0</v>
      </c>
      <c r="P2824" s="45">
        <v>0.13</v>
      </c>
      <c r="Q2824" s="42">
        <v>0</v>
      </c>
      <c r="R2824" s="42">
        <v>0</v>
      </c>
      <c r="S2824" s="42">
        <f>N2824-R2824</f>
        <v>11139.220000000001</v>
      </c>
      <c r="T2824" s="38">
        <v>2505</v>
      </c>
      <c r="U2824" s="14">
        <f>S2824/H2824</f>
        <v>0.54875302660456227</v>
      </c>
      <c r="V2824" s="19"/>
      <c r="W2824" s="19"/>
      <c r="X2824" s="37" t="s">
        <v>3465</v>
      </c>
    </row>
    <row r="2825" spans="1:37" s="3" customFormat="1" ht="16.5" customHeight="1">
      <c r="A2825" s="38">
        <v>742</v>
      </c>
      <c r="B2825" s="39">
        <v>10800</v>
      </c>
      <c r="C2825" s="38">
        <v>10316023</v>
      </c>
      <c r="D2825" s="40" t="s">
        <v>2742</v>
      </c>
      <c r="E2825" s="38">
        <v>1</v>
      </c>
      <c r="F2825" s="38">
        <v>120</v>
      </c>
      <c r="G2825" s="38" t="s">
        <v>21</v>
      </c>
      <c r="H2825" s="42">
        <v>20299.150000000001</v>
      </c>
      <c r="I2825" s="2"/>
      <c r="J2825" s="44">
        <v>43279</v>
      </c>
      <c r="K2825" s="42">
        <v>0</v>
      </c>
      <c r="L2825" s="42">
        <v>9159.93</v>
      </c>
      <c r="M2825" s="44">
        <v>45016</v>
      </c>
      <c r="N2825" s="42">
        <f>H2825-K2825-L2825</f>
        <v>11139.220000000001</v>
      </c>
      <c r="O2825" s="42">
        <v>0</v>
      </c>
      <c r="P2825" s="45">
        <v>0.13</v>
      </c>
      <c r="Q2825" s="42">
        <v>0</v>
      </c>
      <c r="R2825" s="42">
        <v>0</v>
      </c>
      <c r="S2825" s="42">
        <f>N2825-R2825</f>
        <v>11139.220000000001</v>
      </c>
      <c r="T2825" s="38">
        <v>2505</v>
      </c>
      <c r="U2825" s="14">
        <f>S2825/H2825</f>
        <v>0.54875302660456227</v>
      </c>
      <c r="V2825" s="19"/>
      <c r="W2825" s="19"/>
      <c r="X2825" s="37" t="s">
        <v>3465</v>
      </c>
    </row>
    <row r="2826" spans="1:37" s="3" customFormat="1" ht="16.5" customHeight="1">
      <c r="A2826" s="38">
        <v>743</v>
      </c>
      <c r="B2826" s="39">
        <v>10800</v>
      </c>
      <c r="C2826" s="38">
        <v>10316024</v>
      </c>
      <c r="D2826" s="40" t="s">
        <v>2742</v>
      </c>
      <c r="E2826" s="38">
        <v>1</v>
      </c>
      <c r="F2826" s="38">
        <v>120</v>
      </c>
      <c r="G2826" s="38" t="s">
        <v>21</v>
      </c>
      <c r="H2826" s="42">
        <v>20299.150000000001</v>
      </c>
      <c r="I2826" s="2"/>
      <c r="J2826" s="44">
        <v>43279</v>
      </c>
      <c r="K2826" s="42">
        <v>0</v>
      </c>
      <c r="L2826" s="42">
        <v>9159.93</v>
      </c>
      <c r="M2826" s="44">
        <v>45016</v>
      </c>
      <c r="N2826" s="42">
        <f>H2826-K2826-L2826</f>
        <v>11139.220000000001</v>
      </c>
      <c r="O2826" s="42">
        <v>0</v>
      </c>
      <c r="P2826" s="45">
        <v>0.13</v>
      </c>
      <c r="Q2826" s="42">
        <v>0</v>
      </c>
      <c r="R2826" s="42">
        <v>0</v>
      </c>
      <c r="S2826" s="42">
        <f>N2826-R2826</f>
        <v>11139.220000000001</v>
      </c>
      <c r="T2826" s="38">
        <v>2505</v>
      </c>
      <c r="U2826" s="14">
        <f>S2826/H2826</f>
        <v>0.54875302660456227</v>
      </c>
      <c r="V2826" s="19"/>
      <c r="W2826" s="19"/>
      <c r="X2826" s="37" t="s">
        <v>3465</v>
      </c>
    </row>
    <row r="2827" spans="1:37" s="3" customFormat="1" ht="16.5" customHeight="1">
      <c r="A2827" s="38">
        <v>744</v>
      </c>
      <c r="B2827" s="39">
        <v>10800</v>
      </c>
      <c r="C2827" s="38">
        <v>10316025</v>
      </c>
      <c r="D2827" s="40" t="s">
        <v>2742</v>
      </c>
      <c r="E2827" s="38">
        <v>1</v>
      </c>
      <c r="F2827" s="38">
        <v>120</v>
      </c>
      <c r="G2827" s="38" t="s">
        <v>21</v>
      </c>
      <c r="H2827" s="42">
        <v>20299.150000000001</v>
      </c>
      <c r="I2827" s="2"/>
      <c r="J2827" s="44">
        <v>43279</v>
      </c>
      <c r="K2827" s="42">
        <v>0</v>
      </c>
      <c r="L2827" s="42">
        <v>9159.93</v>
      </c>
      <c r="M2827" s="44">
        <v>45016</v>
      </c>
      <c r="N2827" s="42">
        <f>H2827-K2827-L2827</f>
        <v>11139.220000000001</v>
      </c>
      <c r="O2827" s="42">
        <v>0</v>
      </c>
      <c r="P2827" s="45">
        <v>0.13</v>
      </c>
      <c r="Q2827" s="42">
        <v>0</v>
      </c>
      <c r="R2827" s="42">
        <v>0</v>
      </c>
      <c r="S2827" s="42">
        <f>N2827-R2827</f>
        <v>11139.220000000001</v>
      </c>
      <c r="T2827" s="38">
        <v>2505</v>
      </c>
      <c r="U2827" s="14">
        <f>S2827/H2827</f>
        <v>0.54875302660456227</v>
      </c>
      <c r="V2827" s="19"/>
      <c r="W2827" s="19"/>
      <c r="X2827" s="37" t="s">
        <v>3465</v>
      </c>
    </row>
    <row r="2828" spans="1:37" s="3" customFormat="1" ht="16.5" customHeight="1">
      <c r="A2828" s="38">
        <v>745</v>
      </c>
      <c r="B2828" s="39">
        <v>10800</v>
      </c>
      <c r="C2828" s="38">
        <v>10316026</v>
      </c>
      <c r="D2828" s="40" t="s">
        <v>2742</v>
      </c>
      <c r="E2828" s="38">
        <v>1</v>
      </c>
      <c r="F2828" s="38">
        <v>120</v>
      </c>
      <c r="G2828" s="38" t="s">
        <v>21</v>
      </c>
      <c r="H2828" s="42">
        <v>20299.150000000001</v>
      </c>
      <c r="I2828" s="2"/>
      <c r="J2828" s="44">
        <v>43279</v>
      </c>
      <c r="K2828" s="42">
        <v>0</v>
      </c>
      <c r="L2828" s="42">
        <v>9159.93</v>
      </c>
      <c r="M2828" s="44">
        <v>45016</v>
      </c>
      <c r="N2828" s="42">
        <f>H2828-K2828-L2828</f>
        <v>11139.220000000001</v>
      </c>
      <c r="O2828" s="42">
        <v>0</v>
      </c>
      <c r="P2828" s="45">
        <v>0.13</v>
      </c>
      <c r="Q2828" s="42">
        <v>0</v>
      </c>
      <c r="R2828" s="42">
        <v>0</v>
      </c>
      <c r="S2828" s="42">
        <f>N2828-R2828</f>
        <v>11139.220000000001</v>
      </c>
      <c r="T2828" s="38">
        <v>2505</v>
      </c>
      <c r="U2828" s="14">
        <f>S2828/H2828</f>
        <v>0.54875302660456227</v>
      </c>
      <c r="V2828" s="19"/>
      <c r="W2828" s="19"/>
      <c r="X2828" s="37" t="s">
        <v>3465</v>
      </c>
    </row>
    <row r="2829" spans="1:37" s="3" customFormat="1" ht="16.5" customHeight="1">
      <c r="A2829" s="38">
        <v>746</v>
      </c>
      <c r="B2829" s="39">
        <v>10800</v>
      </c>
      <c r="C2829" s="38">
        <v>10316027</v>
      </c>
      <c r="D2829" s="40" t="s">
        <v>2742</v>
      </c>
      <c r="E2829" s="38">
        <v>1</v>
      </c>
      <c r="F2829" s="38">
        <v>120</v>
      </c>
      <c r="G2829" s="38" t="s">
        <v>21</v>
      </c>
      <c r="H2829" s="42">
        <v>20299.150000000001</v>
      </c>
      <c r="I2829" s="2"/>
      <c r="J2829" s="44">
        <v>43279</v>
      </c>
      <c r="K2829" s="42">
        <v>0</v>
      </c>
      <c r="L2829" s="42">
        <v>9159.93</v>
      </c>
      <c r="M2829" s="44">
        <v>45016</v>
      </c>
      <c r="N2829" s="42">
        <f>H2829-K2829-L2829</f>
        <v>11139.220000000001</v>
      </c>
      <c r="O2829" s="42">
        <v>0</v>
      </c>
      <c r="P2829" s="45">
        <v>0.13</v>
      </c>
      <c r="Q2829" s="42">
        <v>0</v>
      </c>
      <c r="R2829" s="42">
        <v>0</v>
      </c>
      <c r="S2829" s="42">
        <f>N2829-R2829</f>
        <v>11139.220000000001</v>
      </c>
      <c r="T2829" s="38">
        <v>2505</v>
      </c>
      <c r="U2829" s="14">
        <f>S2829/H2829</f>
        <v>0.54875302660456227</v>
      </c>
      <c r="V2829" s="19"/>
      <c r="W2829" s="19"/>
      <c r="X2829" s="37" t="s">
        <v>3465</v>
      </c>
    </row>
    <row r="2830" spans="1:37" s="3" customFormat="1" ht="16.5" customHeight="1">
      <c r="A2830" s="38">
        <v>747</v>
      </c>
      <c r="B2830" s="39">
        <v>10800</v>
      </c>
      <c r="C2830" s="38">
        <v>10316028</v>
      </c>
      <c r="D2830" s="40" t="s">
        <v>2742</v>
      </c>
      <c r="E2830" s="38">
        <v>1</v>
      </c>
      <c r="F2830" s="38">
        <v>120</v>
      </c>
      <c r="G2830" s="38" t="s">
        <v>21</v>
      </c>
      <c r="H2830" s="42">
        <v>20299.150000000001</v>
      </c>
      <c r="I2830" s="2"/>
      <c r="J2830" s="44">
        <v>43279</v>
      </c>
      <c r="K2830" s="42">
        <v>0</v>
      </c>
      <c r="L2830" s="42">
        <v>9159.93</v>
      </c>
      <c r="M2830" s="44">
        <v>45016</v>
      </c>
      <c r="N2830" s="42">
        <f>H2830-K2830-L2830</f>
        <v>11139.220000000001</v>
      </c>
      <c r="O2830" s="42">
        <v>0</v>
      </c>
      <c r="P2830" s="45">
        <v>0.13</v>
      </c>
      <c r="Q2830" s="42">
        <v>0</v>
      </c>
      <c r="R2830" s="42">
        <v>0</v>
      </c>
      <c r="S2830" s="42">
        <f>N2830-R2830</f>
        <v>11139.220000000001</v>
      </c>
      <c r="T2830" s="38">
        <v>2505</v>
      </c>
      <c r="U2830" s="14">
        <f>S2830/H2830</f>
        <v>0.54875302660456227</v>
      </c>
      <c r="V2830" s="19"/>
      <c r="W2830" s="19"/>
      <c r="X2830" s="37" t="s">
        <v>3465</v>
      </c>
    </row>
    <row r="2831" spans="1:37" s="3" customFormat="1" ht="16.5" customHeight="1">
      <c r="A2831" s="38">
        <v>748</v>
      </c>
      <c r="B2831" s="39">
        <v>10800</v>
      </c>
      <c r="C2831" s="38">
        <v>10316029</v>
      </c>
      <c r="D2831" s="40" t="s">
        <v>2742</v>
      </c>
      <c r="E2831" s="38">
        <v>1</v>
      </c>
      <c r="F2831" s="38">
        <v>120</v>
      </c>
      <c r="G2831" s="38" t="s">
        <v>21</v>
      </c>
      <c r="H2831" s="42">
        <v>20299.150000000001</v>
      </c>
      <c r="I2831" s="2"/>
      <c r="J2831" s="44">
        <v>43279</v>
      </c>
      <c r="K2831" s="42">
        <v>0</v>
      </c>
      <c r="L2831" s="42">
        <v>9159.93</v>
      </c>
      <c r="M2831" s="44">
        <v>45016</v>
      </c>
      <c r="N2831" s="42">
        <f>H2831-K2831-L2831</f>
        <v>11139.220000000001</v>
      </c>
      <c r="O2831" s="42">
        <v>0</v>
      </c>
      <c r="P2831" s="45">
        <v>0.13</v>
      </c>
      <c r="Q2831" s="42">
        <v>0</v>
      </c>
      <c r="R2831" s="42">
        <v>0</v>
      </c>
      <c r="S2831" s="42">
        <f>N2831-R2831</f>
        <v>11139.220000000001</v>
      </c>
      <c r="T2831" s="38">
        <v>2505</v>
      </c>
      <c r="U2831" s="14">
        <f>S2831/H2831</f>
        <v>0.54875302660456227</v>
      </c>
      <c r="V2831" s="19"/>
      <c r="W2831" s="19"/>
      <c r="X2831" s="37" t="s">
        <v>3465</v>
      </c>
    </row>
    <row r="2832" spans="1:37" s="3" customFormat="1" ht="16.5" customHeight="1">
      <c r="A2832" s="38">
        <v>749</v>
      </c>
      <c r="B2832" s="39">
        <v>10800</v>
      </c>
      <c r="C2832" s="38">
        <v>10316030</v>
      </c>
      <c r="D2832" s="40" t="s">
        <v>2742</v>
      </c>
      <c r="E2832" s="38">
        <v>1</v>
      </c>
      <c r="F2832" s="38">
        <v>120</v>
      </c>
      <c r="G2832" s="38" t="s">
        <v>21</v>
      </c>
      <c r="H2832" s="42">
        <v>20299.150000000001</v>
      </c>
      <c r="I2832" s="2"/>
      <c r="J2832" s="44">
        <v>43279</v>
      </c>
      <c r="K2832" s="42">
        <v>0</v>
      </c>
      <c r="L2832" s="42">
        <v>9159.93</v>
      </c>
      <c r="M2832" s="44">
        <v>45016</v>
      </c>
      <c r="N2832" s="42">
        <f>H2832-K2832-L2832</f>
        <v>11139.220000000001</v>
      </c>
      <c r="O2832" s="42">
        <v>0</v>
      </c>
      <c r="P2832" s="45">
        <v>0.13</v>
      </c>
      <c r="Q2832" s="42">
        <v>0</v>
      </c>
      <c r="R2832" s="42">
        <v>0</v>
      </c>
      <c r="S2832" s="42">
        <f>N2832-R2832</f>
        <v>11139.220000000001</v>
      </c>
      <c r="T2832" s="38">
        <v>2505</v>
      </c>
      <c r="U2832" s="14">
        <f>S2832/H2832</f>
        <v>0.54875302660456227</v>
      </c>
      <c r="V2832" s="19"/>
      <c r="W2832" s="19"/>
      <c r="X2832" s="37" t="s">
        <v>3465</v>
      </c>
    </row>
    <row r="2833" spans="1:24" s="3" customFormat="1" ht="16.5" customHeight="1">
      <c r="A2833" s="38">
        <v>818</v>
      </c>
      <c r="B2833" s="39">
        <v>10800</v>
      </c>
      <c r="C2833" s="38">
        <v>10316368</v>
      </c>
      <c r="D2833" s="40" t="s">
        <v>2742</v>
      </c>
      <c r="E2833" s="38">
        <v>1</v>
      </c>
      <c r="F2833" s="38">
        <v>120</v>
      </c>
      <c r="G2833" s="38" t="s">
        <v>21</v>
      </c>
      <c r="H2833" s="42">
        <v>20299.150000000001</v>
      </c>
      <c r="I2833" s="2"/>
      <c r="J2833" s="44">
        <v>43279</v>
      </c>
      <c r="K2833" s="42">
        <v>0</v>
      </c>
      <c r="L2833" s="42">
        <v>9159.93</v>
      </c>
      <c r="M2833" s="44">
        <v>45016</v>
      </c>
      <c r="N2833" s="42">
        <f>H2833-K2833-L2833</f>
        <v>11139.220000000001</v>
      </c>
      <c r="O2833" s="42">
        <v>0</v>
      </c>
      <c r="P2833" s="45">
        <v>0.13</v>
      </c>
      <c r="Q2833" s="42">
        <v>0</v>
      </c>
      <c r="R2833" s="42">
        <v>0</v>
      </c>
      <c r="S2833" s="42">
        <f>N2833-R2833</f>
        <v>11139.220000000001</v>
      </c>
      <c r="T2833" s="38">
        <v>2505</v>
      </c>
      <c r="U2833" s="14">
        <f>S2833/H2833</f>
        <v>0.54875302660456227</v>
      </c>
      <c r="V2833" s="19"/>
      <c r="W2833" s="19"/>
      <c r="X2833" s="37" t="s">
        <v>3465</v>
      </c>
    </row>
    <row r="2834" spans="1:24" s="3" customFormat="1" ht="16.5" customHeight="1">
      <c r="A2834" s="38">
        <v>819</v>
      </c>
      <c r="B2834" s="39">
        <v>10800</v>
      </c>
      <c r="C2834" s="38">
        <v>10316369</v>
      </c>
      <c r="D2834" s="40" t="s">
        <v>2742</v>
      </c>
      <c r="E2834" s="38">
        <v>1</v>
      </c>
      <c r="F2834" s="38">
        <v>120</v>
      </c>
      <c r="G2834" s="38" t="s">
        <v>21</v>
      </c>
      <c r="H2834" s="42">
        <v>20299.150000000001</v>
      </c>
      <c r="I2834" s="2"/>
      <c r="J2834" s="44">
        <v>43279</v>
      </c>
      <c r="K2834" s="42">
        <v>0</v>
      </c>
      <c r="L2834" s="42">
        <v>9159.93</v>
      </c>
      <c r="M2834" s="44">
        <v>45016</v>
      </c>
      <c r="N2834" s="42">
        <f>H2834-K2834-L2834</f>
        <v>11139.220000000001</v>
      </c>
      <c r="O2834" s="42">
        <v>0</v>
      </c>
      <c r="P2834" s="45">
        <v>0.13</v>
      </c>
      <c r="Q2834" s="42">
        <v>0</v>
      </c>
      <c r="R2834" s="42">
        <v>0</v>
      </c>
      <c r="S2834" s="42">
        <f>N2834-R2834</f>
        <v>11139.220000000001</v>
      </c>
      <c r="T2834" s="38">
        <v>2505</v>
      </c>
      <c r="U2834" s="14">
        <f>S2834/H2834</f>
        <v>0.54875302660456227</v>
      </c>
      <c r="V2834" s="19"/>
      <c r="W2834" s="19"/>
      <c r="X2834" s="37" t="s">
        <v>3465</v>
      </c>
    </row>
    <row r="2835" spans="1:24" s="3" customFormat="1" ht="16.5" customHeight="1">
      <c r="A2835" s="38">
        <v>820</v>
      </c>
      <c r="B2835" s="39">
        <v>10800</v>
      </c>
      <c r="C2835" s="38">
        <v>10316370</v>
      </c>
      <c r="D2835" s="40" t="s">
        <v>2742</v>
      </c>
      <c r="E2835" s="38">
        <v>1</v>
      </c>
      <c r="F2835" s="38">
        <v>120</v>
      </c>
      <c r="G2835" s="38" t="s">
        <v>21</v>
      </c>
      <c r="H2835" s="42">
        <v>20299.150000000001</v>
      </c>
      <c r="I2835" s="2"/>
      <c r="J2835" s="44">
        <v>43279</v>
      </c>
      <c r="K2835" s="42">
        <v>0</v>
      </c>
      <c r="L2835" s="42">
        <v>9159.93</v>
      </c>
      <c r="M2835" s="44">
        <v>45016</v>
      </c>
      <c r="N2835" s="42">
        <f>H2835-K2835-L2835</f>
        <v>11139.220000000001</v>
      </c>
      <c r="O2835" s="42">
        <v>0</v>
      </c>
      <c r="P2835" s="45">
        <v>0.13</v>
      </c>
      <c r="Q2835" s="42">
        <v>0</v>
      </c>
      <c r="R2835" s="42">
        <v>0</v>
      </c>
      <c r="S2835" s="42">
        <f>N2835-R2835</f>
        <v>11139.220000000001</v>
      </c>
      <c r="T2835" s="38">
        <v>2505</v>
      </c>
      <c r="U2835" s="14">
        <f>S2835/H2835</f>
        <v>0.54875302660456227</v>
      </c>
      <c r="V2835" s="19"/>
      <c r="W2835" s="19"/>
      <c r="X2835" s="37" t="s">
        <v>3465</v>
      </c>
    </row>
    <row r="2836" spans="1:24" s="3" customFormat="1" ht="16.5" customHeight="1">
      <c r="A2836" s="38">
        <v>821</v>
      </c>
      <c r="B2836" s="39">
        <v>10800</v>
      </c>
      <c r="C2836" s="38">
        <v>10316371</v>
      </c>
      <c r="D2836" s="40" t="s">
        <v>2742</v>
      </c>
      <c r="E2836" s="38">
        <v>1</v>
      </c>
      <c r="F2836" s="38">
        <v>120</v>
      </c>
      <c r="G2836" s="38" t="s">
        <v>21</v>
      </c>
      <c r="H2836" s="42">
        <v>20299.150000000001</v>
      </c>
      <c r="I2836" s="2"/>
      <c r="J2836" s="44">
        <v>43279</v>
      </c>
      <c r="K2836" s="42">
        <v>0</v>
      </c>
      <c r="L2836" s="42">
        <v>9159.93</v>
      </c>
      <c r="M2836" s="44">
        <v>45016</v>
      </c>
      <c r="N2836" s="42">
        <f>H2836-K2836-L2836</f>
        <v>11139.220000000001</v>
      </c>
      <c r="O2836" s="42">
        <v>0</v>
      </c>
      <c r="P2836" s="45">
        <v>0.13</v>
      </c>
      <c r="Q2836" s="42">
        <v>0</v>
      </c>
      <c r="R2836" s="42">
        <v>0</v>
      </c>
      <c r="S2836" s="42">
        <f>N2836-R2836</f>
        <v>11139.220000000001</v>
      </c>
      <c r="T2836" s="38">
        <v>2505</v>
      </c>
      <c r="U2836" s="14">
        <f>S2836/H2836</f>
        <v>0.54875302660456227</v>
      </c>
      <c r="V2836" s="19"/>
      <c r="W2836" s="19"/>
      <c r="X2836" s="37" t="s">
        <v>3465</v>
      </c>
    </row>
    <row r="2837" spans="1:24" s="3" customFormat="1" ht="16.5" customHeight="1">
      <c r="A2837" s="38">
        <v>822</v>
      </c>
      <c r="B2837" s="39">
        <v>10800</v>
      </c>
      <c r="C2837" s="38">
        <v>10316372</v>
      </c>
      <c r="D2837" s="40" t="s">
        <v>2742</v>
      </c>
      <c r="E2837" s="38">
        <v>1</v>
      </c>
      <c r="F2837" s="38">
        <v>120</v>
      </c>
      <c r="G2837" s="38" t="s">
        <v>21</v>
      </c>
      <c r="H2837" s="42">
        <v>20299.150000000001</v>
      </c>
      <c r="I2837" s="2"/>
      <c r="J2837" s="44">
        <v>43279</v>
      </c>
      <c r="K2837" s="42">
        <v>0</v>
      </c>
      <c r="L2837" s="42">
        <v>9159.93</v>
      </c>
      <c r="M2837" s="44">
        <v>45016</v>
      </c>
      <c r="N2837" s="42">
        <f>H2837-K2837-L2837</f>
        <v>11139.220000000001</v>
      </c>
      <c r="O2837" s="42">
        <v>0</v>
      </c>
      <c r="P2837" s="45">
        <v>0.13</v>
      </c>
      <c r="Q2837" s="42">
        <v>0</v>
      </c>
      <c r="R2837" s="42">
        <v>0</v>
      </c>
      <c r="S2837" s="42">
        <f>N2837-R2837</f>
        <v>11139.220000000001</v>
      </c>
      <c r="T2837" s="38">
        <v>2505</v>
      </c>
      <c r="U2837" s="14">
        <f>S2837/H2837</f>
        <v>0.54875302660456227</v>
      </c>
      <c r="V2837" s="19"/>
      <c r="W2837" s="19"/>
      <c r="X2837" s="37" t="s">
        <v>3465</v>
      </c>
    </row>
    <row r="2838" spans="1:24" s="3" customFormat="1" ht="16.5" customHeight="1">
      <c r="A2838" s="38">
        <v>823</v>
      </c>
      <c r="B2838" s="39">
        <v>10800</v>
      </c>
      <c r="C2838" s="38">
        <v>10316373</v>
      </c>
      <c r="D2838" s="40" t="s">
        <v>2742</v>
      </c>
      <c r="E2838" s="38">
        <v>1</v>
      </c>
      <c r="F2838" s="38">
        <v>120</v>
      </c>
      <c r="G2838" s="38" t="s">
        <v>21</v>
      </c>
      <c r="H2838" s="42">
        <v>20299.150000000001</v>
      </c>
      <c r="I2838" s="2"/>
      <c r="J2838" s="44">
        <v>43279</v>
      </c>
      <c r="K2838" s="42">
        <v>0</v>
      </c>
      <c r="L2838" s="42">
        <v>9159.93</v>
      </c>
      <c r="M2838" s="44">
        <v>45016</v>
      </c>
      <c r="N2838" s="42">
        <f>H2838-K2838-L2838</f>
        <v>11139.220000000001</v>
      </c>
      <c r="O2838" s="42">
        <v>0</v>
      </c>
      <c r="P2838" s="45">
        <v>0.13</v>
      </c>
      <c r="Q2838" s="42">
        <v>0</v>
      </c>
      <c r="R2838" s="42">
        <v>0</v>
      </c>
      <c r="S2838" s="42">
        <f>N2838-R2838</f>
        <v>11139.220000000001</v>
      </c>
      <c r="T2838" s="38">
        <v>2505</v>
      </c>
      <c r="U2838" s="14">
        <f>S2838/H2838</f>
        <v>0.54875302660456227</v>
      </c>
      <c r="V2838" s="19"/>
      <c r="W2838" s="19"/>
      <c r="X2838" s="37" t="s">
        <v>3465</v>
      </c>
    </row>
    <row r="2839" spans="1:24" s="3" customFormat="1" ht="16.5" customHeight="1">
      <c r="A2839" s="38">
        <v>824</v>
      </c>
      <c r="B2839" s="39">
        <v>10800</v>
      </c>
      <c r="C2839" s="38">
        <v>10316374</v>
      </c>
      <c r="D2839" s="40" t="s">
        <v>2742</v>
      </c>
      <c r="E2839" s="38">
        <v>1</v>
      </c>
      <c r="F2839" s="38">
        <v>120</v>
      </c>
      <c r="G2839" s="38" t="s">
        <v>21</v>
      </c>
      <c r="H2839" s="42">
        <v>20299.150000000001</v>
      </c>
      <c r="I2839" s="2"/>
      <c r="J2839" s="44">
        <v>43279</v>
      </c>
      <c r="K2839" s="42">
        <v>0</v>
      </c>
      <c r="L2839" s="42">
        <v>9159.93</v>
      </c>
      <c r="M2839" s="44">
        <v>45016</v>
      </c>
      <c r="N2839" s="42">
        <f>H2839-K2839-L2839</f>
        <v>11139.220000000001</v>
      </c>
      <c r="O2839" s="42">
        <v>0</v>
      </c>
      <c r="P2839" s="45">
        <v>0.13</v>
      </c>
      <c r="Q2839" s="42">
        <v>0</v>
      </c>
      <c r="R2839" s="42">
        <v>0</v>
      </c>
      <c r="S2839" s="42">
        <f>N2839-R2839</f>
        <v>11139.220000000001</v>
      </c>
      <c r="T2839" s="38">
        <v>2505</v>
      </c>
      <c r="U2839" s="14">
        <f>S2839/H2839</f>
        <v>0.54875302660456227</v>
      </c>
      <c r="V2839" s="19"/>
      <c r="W2839" s="19"/>
      <c r="X2839" s="37" t="s">
        <v>3465</v>
      </c>
    </row>
    <row r="2840" spans="1:24" s="3" customFormat="1" ht="16.5" customHeight="1">
      <c r="A2840" s="38">
        <v>825</v>
      </c>
      <c r="B2840" s="39">
        <v>10800</v>
      </c>
      <c r="C2840" s="38">
        <v>10316375</v>
      </c>
      <c r="D2840" s="40" t="s">
        <v>2742</v>
      </c>
      <c r="E2840" s="38">
        <v>1</v>
      </c>
      <c r="F2840" s="38">
        <v>120</v>
      </c>
      <c r="G2840" s="38" t="s">
        <v>21</v>
      </c>
      <c r="H2840" s="42">
        <v>20299.150000000001</v>
      </c>
      <c r="I2840" s="2"/>
      <c r="J2840" s="44">
        <v>43279</v>
      </c>
      <c r="K2840" s="42">
        <v>0</v>
      </c>
      <c r="L2840" s="42">
        <v>9159.93</v>
      </c>
      <c r="M2840" s="44">
        <v>45016</v>
      </c>
      <c r="N2840" s="42">
        <f>H2840-K2840-L2840</f>
        <v>11139.220000000001</v>
      </c>
      <c r="O2840" s="42">
        <v>0</v>
      </c>
      <c r="P2840" s="45">
        <v>0.13</v>
      </c>
      <c r="Q2840" s="42">
        <v>0</v>
      </c>
      <c r="R2840" s="42">
        <v>0</v>
      </c>
      <c r="S2840" s="42">
        <f>N2840-R2840</f>
        <v>11139.220000000001</v>
      </c>
      <c r="T2840" s="38">
        <v>2505</v>
      </c>
      <c r="U2840" s="14">
        <f>S2840/H2840</f>
        <v>0.54875302660456227</v>
      </c>
      <c r="V2840" s="19"/>
      <c r="W2840" s="19"/>
      <c r="X2840" s="37" t="s">
        <v>3465</v>
      </c>
    </row>
    <row r="2841" spans="1:24" s="3" customFormat="1" ht="16.5" customHeight="1">
      <c r="A2841" s="38">
        <v>826</v>
      </c>
      <c r="B2841" s="39">
        <v>10800</v>
      </c>
      <c r="C2841" s="38">
        <v>10316376</v>
      </c>
      <c r="D2841" s="40" t="s">
        <v>2742</v>
      </c>
      <c r="E2841" s="38">
        <v>1</v>
      </c>
      <c r="F2841" s="38">
        <v>120</v>
      </c>
      <c r="G2841" s="38" t="s">
        <v>21</v>
      </c>
      <c r="H2841" s="42">
        <v>20299.150000000001</v>
      </c>
      <c r="I2841" s="2"/>
      <c r="J2841" s="44">
        <v>43279</v>
      </c>
      <c r="K2841" s="42">
        <v>0</v>
      </c>
      <c r="L2841" s="42">
        <v>9159.93</v>
      </c>
      <c r="M2841" s="44">
        <v>45016</v>
      </c>
      <c r="N2841" s="42">
        <f>H2841-K2841-L2841</f>
        <v>11139.220000000001</v>
      </c>
      <c r="O2841" s="42">
        <v>0</v>
      </c>
      <c r="P2841" s="45">
        <v>0.13</v>
      </c>
      <c r="Q2841" s="42">
        <v>0</v>
      </c>
      <c r="R2841" s="42">
        <v>0</v>
      </c>
      <c r="S2841" s="42">
        <f>N2841-R2841</f>
        <v>11139.220000000001</v>
      </c>
      <c r="T2841" s="38">
        <v>2505</v>
      </c>
      <c r="U2841" s="14">
        <f>S2841/H2841</f>
        <v>0.54875302660456227</v>
      </c>
      <c r="V2841" s="19"/>
      <c r="W2841" s="19"/>
      <c r="X2841" s="37" t="s">
        <v>3465</v>
      </c>
    </row>
    <row r="2842" spans="1:24" s="3" customFormat="1" ht="16.5" customHeight="1">
      <c r="A2842" s="38">
        <v>827</v>
      </c>
      <c r="B2842" s="39">
        <v>10800</v>
      </c>
      <c r="C2842" s="38">
        <v>10316377</v>
      </c>
      <c r="D2842" s="40" t="s">
        <v>2742</v>
      </c>
      <c r="E2842" s="38">
        <v>1</v>
      </c>
      <c r="F2842" s="38">
        <v>120</v>
      </c>
      <c r="G2842" s="38" t="s">
        <v>21</v>
      </c>
      <c r="H2842" s="42">
        <v>20299.150000000001</v>
      </c>
      <c r="I2842" s="2"/>
      <c r="J2842" s="44">
        <v>43279</v>
      </c>
      <c r="K2842" s="42">
        <v>0</v>
      </c>
      <c r="L2842" s="42">
        <v>9159.93</v>
      </c>
      <c r="M2842" s="44">
        <v>45016</v>
      </c>
      <c r="N2842" s="42">
        <f>H2842-K2842-L2842</f>
        <v>11139.220000000001</v>
      </c>
      <c r="O2842" s="42">
        <v>0</v>
      </c>
      <c r="P2842" s="45">
        <v>0.13</v>
      </c>
      <c r="Q2842" s="42">
        <v>0</v>
      </c>
      <c r="R2842" s="42">
        <v>0</v>
      </c>
      <c r="S2842" s="42">
        <f>N2842-R2842</f>
        <v>11139.220000000001</v>
      </c>
      <c r="T2842" s="38">
        <v>2505</v>
      </c>
      <c r="U2842" s="14">
        <f>S2842/H2842</f>
        <v>0.54875302660456227</v>
      </c>
      <c r="V2842" s="19"/>
      <c r="W2842" s="19"/>
      <c r="X2842" s="37" t="s">
        <v>3465</v>
      </c>
    </row>
    <row r="2843" spans="1:24" s="3" customFormat="1" ht="16.5" customHeight="1">
      <c r="A2843" s="38">
        <v>828</v>
      </c>
      <c r="B2843" s="39">
        <v>10800</v>
      </c>
      <c r="C2843" s="38">
        <v>10316378</v>
      </c>
      <c r="D2843" s="40" t="s">
        <v>2742</v>
      </c>
      <c r="E2843" s="38">
        <v>1</v>
      </c>
      <c r="F2843" s="38">
        <v>120</v>
      </c>
      <c r="G2843" s="38" t="s">
        <v>21</v>
      </c>
      <c r="H2843" s="42">
        <v>20299.150000000001</v>
      </c>
      <c r="I2843" s="2"/>
      <c r="J2843" s="44">
        <v>43279</v>
      </c>
      <c r="K2843" s="42">
        <v>0</v>
      </c>
      <c r="L2843" s="42">
        <v>9159.93</v>
      </c>
      <c r="M2843" s="44">
        <v>45016</v>
      </c>
      <c r="N2843" s="42">
        <f>H2843-K2843-L2843</f>
        <v>11139.220000000001</v>
      </c>
      <c r="O2843" s="42">
        <v>0</v>
      </c>
      <c r="P2843" s="45">
        <v>0.13</v>
      </c>
      <c r="Q2843" s="42">
        <v>0</v>
      </c>
      <c r="R2843" s="42">
        <v>0</v>
      </c>
      <c r="S2843" s="42">
        <f>N2843-R2843</f>
        <v>11139.220000000001</v>
      </c>
      <c r="T2843" s="38">
        <v>2505</v>
      </c>
      <c r="U2843" s="14">
        <f>S2843/H2843</f>
        <v>0.54875302660456227</v>
      </c>
      <c r="V2843" s="19"/>
      <c r="W2843" s="19"/>
      <c r="X2843" s="37" t="s">
        <v>3465</v>
      </c>
    </row>
    <row r="2844" spans="1:24" s="3" customFormat="1" ht="16.5" customHeight="1">
      <c r="A2844" s="38">
        <v>829</v>
      </c>
      <c r="B2844" s="39">
        <v>10800</v>
      </c>
      <c r="C2844" s="38">
        <v>10316379</v>
      </c>
      <c r="D2844" s="40" t="s">
        <v>2742</v>
      </c>
      <c r="E2844" s="38">
        <v>1</v>
      </c>
      <c r="F2844" s="38">
        <v>120</v>
      </c>
      <c r="G2844" s="38" t="s">
        <v>21</v>
      </c>
      <c r="H2844" s="42">
        <v>20299.150000000001</v>
      </c>
      <c r="I2844" s="2"/>
      <c r="J2844" s="44">
        <v>43279</v>
      </c>
      <c r="K2844" s="42">
        <v>0</v>
      </c>
      <c r="L2844" s="42">
        <v>9159.93</v>
      </c>
      <c r="M2844" s="44">
        <v>45016</v>
      </c>
      <c r="N2844" s="42">
        <f>H2844-K2844-L2844</f>
        <v>11139.220000000001</v>
      </c>
      <c r="O2844" s="42">
        <v>0</v>
      </c>
      <c r="P2844" s="45">
        <v>0.13</v>
      </c>
      <c r="Q2844" s="42">
        <v>0</v>
      </c>
      <c r="R2844" s="42">
        <v>0</v>
      </c>
      <c r="S2844" s="42">
        <f>N2844-R2844</f>
        <v>11139.220000000001</v>
      </c>
      <c r="T2844" s="38">
        <v>2505</v>
      </c>
      <c r="U2844" s="14">
        <f>S2844/H2844</f>
        <v>0.54875302660456227</v>
      </c>
      <c r="V2844" s="19"/>
      <c r="W2844" s="19"/>
      <c r="X2844" s="37" t="s">
        <v>3465</v>
      </c>
    </row>
    <row r="2845" spans="1:24" s="3" customFormat="1" ht="16.5" customHeight="1">
      <c r="A2845" s="38">
        <v>830</v>
      </c>
      <c r="B2845" s="39">
        <v>10800</v>
      </c>
      <c r="C2845" s="38">
        <v>10316380</v>
      </c>
      <c r="D2845" s="40" t="s">
        <v>2742</v>
      </c>
      <c r="E2845" s="38">
        <v>1</v>
      </c>
      <c r="F2845" s="38">
        <v>120</v>
      </c>
      <c r="G2845" s="38" t="s">
        <v>21</v>
      </c>
      <c r="H2845" s="42">
        <v>20299.150000000001</v>
      </c>
      <c r="I2845" s="2"/>
      <c r="J2845" s="44">
        <v>43279</v>
      </c>
      <c r="K2845" s="42">
        <v>0</v>
      </c>
      <c r="L2845" s="42">
        <v>9159.93</v>
      </c>
      <c r="M2845" s="44">
        <v>45016</v>
      </c>
      <c r="N2845" s="42">
        <f>H2845-K2845-L2845</f>
        <v>11139.220000000001</v>
      </c>
      <c r="O2845" s="42">
        <v>0</v>
      </c>
      <c r="P2845" s="45">
        <v>0.13</v>
      </c>
      <c r="Q2845" s="42">
        <v>0</v>
      </c>
      <c r="R2845" s="42">
        <v>0</v>
      </c>
      <c r="S2845" s="42">
        <f>N2845-R2845</f>
        <v>11139.220000000001</v>
      </c>
      <c r="T2845" s="38">
        <v>2505</v>
      </c>
      <c r="U2845" s="14">
        <f>S2845/H2845</f>
        <v>0.54875302660456227</v>
      </c>
      <c r="V2845" s="19"/>
      <c r="W2845" s="19"/>
      <c r="X2845" s="37" t="s">
        <v>3465</v>
      </c>
    </row>
    <row r="2846" spans="1:24" s="3" customFormat="1" ht="16.5" customHeight="1">
      <c r="A2846" s="38">
        <v>641</v>
      </c>
      <c r="B2846" s="39">
        <v>10800</v>
      </c>
      <c r="C2846" s="38">
        <v>10315800</v>
      </c>
      <c r="D2846" s="40" t="s">
        <v>2742</v>
      </c>
      <c r="E2846" s="38">
        <v>1</v>
      </c>
      <c r="F2846" s="38">
        <v>120</v>
      </c>
      <c r="G2846" s="38" t="s">
        <v>21</v>
      </c>
      <c r="H2846" s="42">
        <v>20299.150000000001</v>
      </c>
      <c r="I2846" s="2"/>
      <c r="J2846" s="44">
        <v>43279</v>
      </c>
      <c r="K2846" s="42">
        <v>0</v>
      </c>
      <c r="L2846" s="42">
        <v>9159.91</v>
      </c>
      <c r="M2846" s="44">
        <v>45016</v>
      </c>
      <c r="N2846" s="42">
        <f>H2846-K2846-L2846</f>
        <v>11139.240000000002</v>
      </c>
      <c r="O2846" s="42">
        <v>0</v>
      </c>
      <c r="P2846" s="45">
        <v>0.13</v>
      </c>
      <c r="Q2846" s="42">
        <v>0</v>
      </c>
      <c r="R2846" s="42">
        <v>0</v>
      </c>
      <c r="S2846" s="42">
        <f>N2846-R2846</f>
        <v>11139.240000000002</v>
      </c>
      <c r="T2846" s="38">
        <v>2505</v>
      </c>
      <c r="U2846" s="14">
        <f>S2846/H2846</f>
        <v>0.54875401186749206</v>
      </c>
      <c r="V2846" s="19"/>
      <c r="W2846" s="19"/>
      <c r="X2846" s="37" t="s">
        <v>3465</v>
      </c>
    </row>
    <row r="2847" spans="1:24" s="3" customFormat="1" ht="16.5" customHeight="1">
      <c r="A2847" s="38">
        <v>642</v>
      </c>
      <c r="B2847" s="39">
        <v>10800</v>
      </c>
      <c r="C2847" s="38">
        <v>10315801</v>
      </c>
      <c r="D2847" s="40" t="s">
        <v>2742</v>
      </c>
      <c r="E2847" s="38">
        <v>1</v>
      </c>
      <c r="F2847" s="38">
        <v>120</v>
      </c>
      <c r="G2847" s="38" t="s">
        <v>21</v>
      </c>
      <c r="H2847" s="42">
        <v>20299.150000000001</v>
      </c>
      <c r="I2847" s="2"/>
      <c r="J2847" s="44">
        <v>43279</v>
      </c>
      <c r="K2847" s="42">
        <v>0</v>
      </c>
      <c r="L2847" s="42">
        <v>9159.91</v>
      </c>
      <c r="M2847" s="44">
        <v>45016</v>
      </c>
      <c r="N2847" s="42">
        <f>H2847-K2847-L2847</f>
        <v>11139.240000000002</v>
      </c>
      <c r="O2847" s="42">
        <v>0</v>
      </c>
      <c r="P2847" s="45">
        <v>0.13</v>
      </c>
      <c r="Q2847" s="42">
        <v>0</v>
      </c>
      <c r="R2847" s="42">
        <v>0</v>
      </c>
      <c r="S2847" s="42">
        <f>N2847-R2847</f>
        <v>11139.240000000002</v>
      </c>
      <c r="T2847" s="38">
        <v>2505</v>
      </c>
      <c r="U2847" s="14">
        <f>S2847/H2847</f>
        <v>0.54875401186749206</v>
      </c>
      <c r="V2847" s="19"/>
      <c r="W2847" s="19"/>
      <c r="X2847" s="37" t="s">
        <v>3465</v>
      </c>
    </row>
    <row r="2848" spans="1:24" s="3" customFormat="1" ht="16.5" customHeight="1">
      <c r="A2848" s="38">
        <v>643</v>
      </c>
      <c r="B2848" s="39">
        <v>10800</v>
      </c>
      <c r="C2848" s="38">
        <v>10315802</v>
      </c>
      <c r="D2848" s="40" t="s">
        <v>2742</v>
      </c>
      <c r="E2848" s="38">
        <v>1</v>
      </c>
      <c r="F2848" s="38">
        <v>120</v>
      </c>
      <c r="G2848" s="38" t="s">
        <v>21</v>
      </c>
      <c r="H2848" s="42">
        <v>20299.150000000001</v>
      </c>
      <c r="I2848" s="2"/>
      <c r="J2848" s="44">
        <v>43279</v>
      </c>
      <c r="K2848" s="42">
        <v>0</v>
      </c>
      <c r="L2848" s="42">
        <v>9159.91</v>
      </c>
      <c r="M2848" s="44">
        <v>45016</v>
      </c>
      <c r="N2848" s="42">
        <f>H2848-K2848-L2848</f>
        <v>11139.240000000002</v>
      </c>
      <c r="O2848" s="42">
        <v>0</v>
      </c>
      <c r="P2848" s="45">
        <v>0.13</v>
      </c>
      <c r="Q2848" s="42">
        <v>0</v>
      </c>
      <c r="R2848" s="42">
        <v>0</v>
      </c>
      <c r="S2848" s="42">
        <f>N2848-R2848</f>
        <v>11139.240000000002</v>
      </c>
      <c r="T2848" s="38">
        <v>2505</v>
      </c>
      <c r="U2848" s="14">
        <f>S2848/H2848</f>
        <v>0.54875401186749206</v>
      </c>
      <c r="V2848" s="19"/>
      <c r="W2848" s="19"/>
      <c r="X2848" s="37" t="s">
        <v>3465</v>
      </c>
    </row>
    <row r="2849" spans="1:24" s="3" customFormat="1" ht="16.5" customHeight="1">
      <c r="A2849" s="38">
        <v>644</v>
      </c>
      <c r="B2849" s="39">
        <v>10800</v>
      </c>
      <c r="C2849" s="38">
        <v>10315803</v>
      </c>
      <c r="D2849" s="40" t="s">
        <v>2742</v>
      </c>
      <c r="E2849" s="38">
        <v>1</v>
      </c>
      <c r="F2849" s="38">
        <v>120</v>
      </c>
      <c r="G2849" s="38" t="s">
        <v>21</v>
      </c>
      <c r="H2849" s="42">
        <v>20299.150000000001</v>
      </c>
      <c r="I2849" s="2"/>
      <c r="J2849" s="44">
        <v>43279</v>
      </c>
      <c r="K2849" s="42">
        <v>0</v>
      </c>
      <c r="L2849" s="42">
        <v>9159.91</v>
      </c>
      <c r="M2849" s="44">
        <v>45016</v>
      </c>
      <c r="N2849" s="42">
        <f>H2849-K2849-L2849</f>
        <v>11139.240000000002</v>
      </c>
      <c r="O2849" s="42">
        <v>0</v>
      </c>
      <c r="P2849" s="45">
        <v>0.13</v>
      </c>
      <c r="Q2849" s="42">
        <v>0</v>
      </c>
      <c r="R2849" s="42">
        <v>0</v>
      </c>
      <c r="S2849" s="42">
        <f>N2849-R2849</f>
        <v>11139.240000000002</v>
      </c>
      <c r="T2849" s="38">
        <v>2505</v>
      </c>
      <c r="U2849" s="14">
        <f>S2849/H2849</f>
        <v>0.54875401186749206</v>
      </c>
      <c r="V2849" s="19"/>
      <c r="W2849" s="19"/>
      <c r="X2849" s="37" t="s">
        <v>3465</v>
      </c>
    </row>
    <row r="2850" spans="1:24" s="3" customFormat="1" ht="16.5" customHeight="1">
      <c r="A2850" s="38">
        <v>645</v>
      </c>
      <c r="B2850" s="39">
        <v>10800</v>
      </c>
      <c r="C2850" s="38">
        <v>10315804</v>
      </c>
      <c r="D2850" s="40" t="s">
        <v>2742</v>
      </c>
      <c r="E2850" s="38">
        <v>1</v>
      </c>
      <c r="F2850" s="38">
        <v>120</v>
      </c>
      <c r="G2850" s="38" t="s">
        <v>21</v>
      </c>
      <c r="H2850" s="42">
        <v>20299.150000000001</v>
      </c>
      <c r="I2850" s="2"/>
      <c r="J2850" s="44">
        <v>43279</v>
      </c>
      <c r="K2850" s="42">
        <v>0</v>
      </c>
      <c r="L2850" s="42">
        <v>9159.91</v>
      </c>
      <c r="M2850" s="44">
        <v>45016</v>
      </c>
      <c r="N2850" s="42">
        <f>H2850-K2850-L2850</f>
        <v>11139.240000000002</v>
      </c>
      <c r="O2850" s="42">
        <v>0</v>
      </c>
      <c r="P2850" s="45">
        <v>0.13</v>
      </c>
      <c r="Q2850" s="42">
        <v>0</v>
      </c>
      <c r="R2850" s="42">
        <v>0</v>
      </c>
      <c r="S2850" s="42">
        <f>N2850-R2850</f>
        <v>11139.240000000002</v>
      </c>
      <c r="T2850" s="38">
        <v>2505</v>
      </c>
      <c r="U2850" s="14">
        <f>S2850/H2850</f>
        <v>0.54875401186749206</v>
      </c>
      <c r="V2850" s="19"/>
      <c r="W2850" s="19"/>
      <c r="X2850" s="37" t="s">
        <v>3465</v>
      </c>
    </row>
    <row r="2851" spans="1:24" s="3" customFormat="1" ht="16.5" customHeight="1">
      <c r="A2851" s="38">
        <v>668</v>
      </c>
      <c r="B2851" s="39">
        <v>10800</v>
      </c>
      <c r="C2851" s="38">
        <v>10315805</v>
      </c>
      <c r="D2851" s="40" t="s">
        <v>2742</v>
      </c>
      <c r="E2851" s="38">
        <v>1</v>
      </c>
      <c r="F2851" s="38">
        <v>120</v>
      </c>
      <c r="G2851" s="38" t="s">
        <v>21</v>
      </c>
      <c r="H2851" s="42">
        <v>20299.150000000001</v>
      </c>
      <c r="I2851" s="2"/>
      <c r="J2851" s="44">
        <v>43279</v>
      </c>
      <c r="K2851" s="42">
        <v>0</v>
      </c>
      <c r="L2851" s="42">
        <v>9159.91</v>
      </c>
      <c r="M2851" s="44">
        <v>45016</v>
      </c>
      <c r="N2851" s="42">
        <f>H2851-K2851-L2851</f>
        <v>11139.240000000002</v>
      </c>
      <c r="O2851" s="42">
        <v>0</v>
      </c>
      <c r="P2851" s="45">
        <v>0.13</v>
      </c>
      <c r="Q2851" s="42">
        <v>0</v>
      </c>
      <c r="R2851" s="42">
        <v>0</v>
      </c>
      <c r="S2851" s="42">
        <f>N2851-R2851</f>
        <v>11139.240000000002</v>
      </c>
      <c r="T2851" s="38">
        <v>2505</v>
      </c>
      <c r="U2851" s="14">
        <f>S2851/H2851</f>
        <v>0.54875401186749206</v>
      </c>
      <c r="V2851" s="19"/>
      <c r="W2851" s="19"/>
      <c r="X2851" s="37" t="s">
        <v>3465</v>
      </c>
    </row>
    <row r="2852" spans="1:24" s="3" customFormat="1" ht="16.5" customHeight="1">
      <c r="A2852" s="38">
        <v>669</v>
      </c>
      <c r="B2852" s="39">
        <v>10800</v>
      </c>
      <c r="C2852" s="38">
        <v>10315806</v>
      </c>
      <c r="D2852" s="40" t="s">
        <v>2742</v>
      </c>
      <c r="E2852" s="38">
        <v>1</v>
      </c>
      <c r="F2852" s="38">
        <v>120</v>
      </c>
      <c r="G2852" s="38" t="s">
        <v>21</v>
      </c>
      <c r="H2852" s="42">
        <v>20299.150000000001</v>
      </c>
      <c r="I2852" s="2"/>
      <c r="J2852" s="44">
        <v>43279</v>
      </c>
      <c r="K2852" s="42">
        <v>0</v>
      </c>
      <c r="L2852" s="42">
        <v>9159.91</v>
      </c>
      <c r="M2852" s="44">
        <v>45016</v>
      </c>
      <c r="N2852" s="42">
        <f>H2852-K2852-L2852</f>
        <v>11139.240000000002</v>
      </c>
      <c r="O2852" s="42">
        <v>0</v>
      </c>
      <c r="P2852" s="45">
        <v>0.13</v>
      </c>
      <c r="Q2852" s="42">
        <v>0</v>
      </c>
      <c r="R2852" s="42">
        <v>0</v>
      </c>
      <c r="S2852" s="42">
        <f>N2852-R2852</f>
        <v>11139.240000000002</v>
      </c>
      <c r="T2852" s="38">
        <v>2505</v>
      </c>
      <c r="U2852" s="14">
        <f>S2852/H2852</f>
        <v>0.54875401186749206</v>
      </c>
      <c r="V2852" s="19"/>
      <c r="W2852" s="19"/>
      <c r="X2852" s="37" t="s">
        <v>3465</v>
      </c>
    </row>
    <row r="2853" spans="1:24" s="3" customFormat="1" ht="16.5" customHeight="1">
      <c r="A2853" s="38">
        <v>670</v>
      </c>
      <c r="B2853" s="39">
        <v>10800</v>
      </c>
      <c r="C2853" s="38">
        <v>10315807</v>
      </c>
      <c r="D2853" s="40" t="s">
        <v>2742</v>
      </c>
      <c r="E2853" s="38">
        <v>1</v>
      </c>
      <c r="F2853" s="38">
        <v>120</v>
      </c>
      <c r="G2853" s="38" t="s">
        <v>21</v>
      </c>
      <c r="H2853" s="42">
        <v>20299.150000000001</v>
      </c>
      <c r="I2853" s="2"/>
      <c r="J2853" s="44">
        <v>43279</v>
      </c>
      <c r="K2853" s="42">
        <v>0</v>
      </c>
      <c r="L2853" s="42">
        <v>9159.91</v>
      </c>
      <c r="M2853" s="44">
        <v>45016</v>
      </c>
      <c r="N2853" s="42">
        <f>H2853-K2853-L2853</f>
        <v>11139.240000000002</v>
      </c>
      <c r="O2853" s="42">
        <v>0</v>
      </c>
      <c r="P2853" s="45">
        <v>0.13</v>
      </c>
      <c r="Q2853" s="42">
        <v>0</v>
      </c>
      <c r="R2853" s="42">
        <v>0</v>
      </c>
      <c r="S2853" s="42">
        <f>N2853-R2853</f>
        <v>11139.240000000002</v>
      </c>
      <c r="T2853" s="38">
        <v>2505</v>
      </c>
      <c r="U2853" s="14">
        <f>S2853/H2853</f>
        <v>0.54875401186749206</v>
      </c>
      <c r="V2853" s="19"/>
      <c r="W2853" s="19"/>
      <c r="X2853" s="37" t="s">
        <v>3465</v>
      </c>
    </row>
    <row r="2854" spans="1:24" s="3" customFormat="1" ht="16.5" customHeight="1">
      <c r="A2854" s="38">
        <v>671</v>
      </c>
      <c r="B2854" s="39">
        <v>10800</v>
      </c>
      <c r="C2854" s="38">
        <v>10315808</v>
      </c>
      <c r="D2854" s="40" t="s">
        <v>2742</v>
      </c>
      <c r="E2854" s="38">
        <v>1</v>
      </c>
      <c r="F2854" s="38">
        <v>120</v>
      </c>
      <c r="G2854" s="38" t="s">
        <v>21</v>
      </c>
      <c r="H2854" s="42">
        <v>20299.150000000001</v>
      </c>
      <c r="I2854" s="2"/>
      <c r="J2854" s="44">
        <v>43279</v>
      </c>
      <c r="K2854" s="42">
        <v>0</v>
      </c>
      <c r="L2854" s="42">
        <v>9159.91</v>
      </c>
      <c r="M2854" s="44">
        <v>45016</v>
      </c>
      <c r="N2854" s="42">
        <f>H2854-K2854-L2854</f>
        <v>11139.240000000002</v>
      </c>
      <c r="O2854" s="42">
        <v>0</v>
      </c>
      <c r="P2854" s="45">
        <v>0.13</v>
      </c>
      <c r="Q2854" s="42">
        <v>0</v>
      </c>
      <c r="R2854" s="42">
        <v>0</v>
      </c>
      <c r="S2854" s="42">
        <f>N2854-R2854</f>
        <v>11139.240000000002</v>
      </c>
      <c r="T2854" s="38">
        <v>2505</v>
      </c>
      <c r="U2854" s="14">
        <f>S2854/H2854</f>
        <v>0.54875401186749206</v>
      </c>
      <c r="V2854" s="19"/>
      <c r="W2854" s="19"/>
      <c r="X2854" s="37" t="s">
        <v>3465</v>
      </c>
    </row>
    <row r="2855" spans="1:24" s="3" customFormat="1" ht="16.5" customHeight="1">
      <c r="A2855" s="38">
        <v>673</v>
      </c>
      <c r="B2855" s="39">
        <v>10800</v>
      </c>
      <c r="C2855" s="38">
        <v>10315810</v>
      </c>
      <c r="D2855" s="40" t="s">
        <v>2742</v>
      </c>
      <c r="E2855" s="38">
        <v>1</v>
      </c>
      <c r="F2855" s="38">
        <v>120</v>
      </c>
      <c r="G2855" s="38" t="s">
        <v>21</v>
      </c>
      <c r="H2855" s="42">
        <v>20299.150000000001</v>
      </c>
      <c r="I2855" s="2"/>
      <c r="J2855" s="44">
        <v>43279</v>
      </c>
      <c r="K2855" s="42">
        <v>0</v>
      </c>
      <c r="L2855" s="42">
        <v>9159.91</v>
      </c>
      <c r="M2855" s="44">
        <v>45016</v>
      </c>
      <c r="N2855" s="42">
        <f>H2855-K2855-L2855</f>
        <v>11139.240000000002</v>
      </c>
      <c r="O2855" s="42">
        <v>0</v>
      </c>
      <c r="P2855" s="45">
        <v>0.13</v>
      </c>
      <c r="Q2855" s="42">
        <v>0</v>
      </c>
      <c r="R2855" s="42">
        <v>0</v>
      </c>
      <c r="S2855" s="42">
        <f>N2855-R2855</f>
        <v>11139.240000000002</v>
      </c>
      <c r="T2855" s="38">
        <v>2505</v>
      </c>
      <c r="U2855" s="14">
        <f>S2855/H2855</f>
        <v>0.54875401186749206</v>
      </c>
      <c r="V2855" s="19"/>
      <c r="W2855" s="19"/>
      <c r="X2855" s="37" t="s">
        <v>3465</v>
      </c>
    </row>
    <row r="2856" spans="1:24" s="3" customFormat="1" ht="16.5" customHeight="1">
      <c r="A2856" s="38">
        <v>674</v>
      </c>
      <c r="B2856" s="39">
        <v>10800</v>
      </c>
      <c r="C2856" s="38">
        <v>10315811</v>
      </c>
      <c r="D2856" s="40" t="s">
        <v>2742</v>
      </c>
      <c r="E2856" s="38">
        <v>1</v>
      </c>
      <c r="F2856" s="38">
        <v>120</v>
      </c>
      <c r="G2856" s="38" t="s">
        <v>21</v>
      </c>
      <c r="H2856" s="42">
        <v>20299.150000000001</v>
      </c>
      <c r="I2856" s="2"/>
      <c r="J2856" s="44">
        <v>43279</v>
      </c>
      <c r="K2856" s="42">
        <v>0</v>
      </c>
      <c r="L2856" s="42">
        <v>9159.91</v>
      </c>
      <c r="M2856" s="44">
        <v>45016</v>
      </c>
      <c r="N2856" s="42">
        <f>H2856-K2856-L2856</f>
        <v>11139.240000000002</v>
      </c>
      <c r="O2856" s="42">
        <v>0</v>
      </c>
      <c r="P2856" s="45">
        <v>0.13</v>
      </c>
      <c r="Q2856" s="42">
        <v>0</v>
      </c>
      <c r="R2856" s="42">
        <v>0</v>
      </c>
      <c r="S2856" s="42">
        <f>N2856-R2856</f>
        <v>11139.240000000002</v>
      </c>
      <c r="T2856" s="38">
        <v>2505</v>
      </c>
      <c r="U2856" s="14">
        <f>S2856/H2856</f>
        <v>0.54875401186749206</v>
      </c>
      <c r="V2856" s="19"/>
      <c r="W2856" s="19"/>
      <c r="X2856" s="37" t="s">
        <v>3465</v>
      </c>
    </row>
    <row r="2857" spans="1:24" s="3" customFormat="1" ht="16.5" customHeight="1">
      <c r="A2857" s="38">
        <v>675</v>
      </c>
      <c r="B2857" s="39">
        <v>10800</v>
      </c>
      <c r="C2857" s="38">
        <v>10315824</v>
      </c>
      <c r="D2857" s="40" t="s">
        <v>2744</v>
      </c>
      <c r="E2857" s="38">
        <v>1</v>
      </c>
      <c r="F2857" s="38">
        <v>120</v>
      </c>
      <c r="G2857" s="38" t="s">
        <v>21</v>
      </c>
      <c r="H2857" s="42">
        <v>3880.86</v>
      </c>
      <c r="I2857" s="2"/>
      <c r="J2857" s="44">
        <v>43279</v>
      </c>
      <c r="K2857" s="42">
        <v>0</v>
      </c>
      <c r="L2857" s="42">
        <v>1751.14</v>
      </c>
      <c r="M2857" s="44">
        <v>45016</v>
      </c>
      <c r="N2857" s="42">
        <f>H2857-K2857-L2857</f>
        <v>2129.7200000000003</v>
      </c>
      <c r="O2857" s="42">
        <v>0</v>
      </c>
      <c r="P2857" s="45">
        <v>0.13</v>
      </c>
      <c r="Q2857" s="42">
        <v>0</v>
      </c>
      <c r="R2857" s="42">
        <v>0</v>
      </c>
      <c r="S2857" s="42">
        <f>N2857-R2857</f>
        <v>2129.7200000000003</v>
      </c>
      <c r="T2857" s="38">
        <v>2505</v>
      </c>
      <c r="U2857" s="14">
        <f>S2857/H2857</f>
        <v>0.54877527146044958</v>
      </c>
      <c r="V2857" s="19"/>
      <c r="W2857" s="19"/>
      <c r="X2857" s="37" t="s">
        <v>3465</v>
      </c>
    </row>
    <row r="2858" spans="1:24" s="3" customFormat="1" ht="16.5" customHeight="1">
      <c r="A2858" s="38">
        <v>676</v>
      </c>
      <c r="B2858" s="39">
        <v>10800</v>
      </c>
      <c r="C2858" s="38">
        <v>10315825</v>
      </c>
      <c r="D2858" s="40" t="s">
        <v>2744</v>
      </c>
      <c r="E2858" s="38">
        <v>1</v>
      </c>
      <c r="F2858" s="38">
        <v>120</v>
      </c>
      <c r="G2858" s="38" t="s">
        <v>21</v>
      </c>
      <c r="H2858" s="42">
        <v>3880.86</v>
      </c>
      <c r="I2858" s="2"/>
      <c r="J2858" s="44">
        <v>43279</v>
      </c>
      <c r="K2858" s="42">
        <v>0</v>
      </c>
      <c r="L2858" s="42">
        <v>1751.14</v>
      </c>
      <c r="M2858" s="44">
        <v>45016</v>
      </c>
      <c r="N2858" s="42">
        <f>H2858-K2858-L2858</f>
        <v>2129.7200000000003</v>
      </c>
      <c r="O2858" s="42">
        <v>0</v>
      </c>
      <c r="P2858" s="45">
        <v>0.13</v>
      </c>
      <c r="Q2858" s="42">
        <v>0</v>
      </c>
      <c r="R2858" s="42">
        <v>0</v>
      </c>
      <c r="S2858" s="42">
        <f>N2858-R2858</f>
        <v>2129.7200000000003</v>
      </c>
      <c r="T2858" s="38">
        <v>2505</v>
      </c>
      <c r="U2858" s="14">
        <f>S2858/H2858</f>
        <v>0.54877527146044958</v>
      </c>
      <c r="V2858" s="19"/>
      <c r="W2858" s="19"/>
      <c r="X2858" s="37" t="s">
        <v>3465</v>
      </c>
    </row>
    <row r="2859" spans="1:24" s="3" customFormat="1" ht="16.5" customHeight="1">
      <c r="A2859" s="38">
        <v>677</v>
      </c>
      <c r="B2859" s="39">
        <v>10800</v>
      </c>
      <c r="C2859" s="38">
        <v>10315826</v>
      </c>
      <c r="D2859" s="40" t="s">
        <v>2744</v>
      </c>
      <c r="E2859" s="38">
        <v>1</v>
      </c>
      <c r="F2859" s="38">
        <v>120</v>
      </c>
      <c r="G2859" s="38" t="s">
        <v>21</v>
      </c>
      <c r="H2859" s="42">
        <v>3880.86</v>
      </c>
      <c r="I2859" s="2"/>
      <c r="J2859" s="44">
        <v>43279</v>
      </c>
      <c r="K2859" s="42">
        <v>0</v>
      </c>
      <c r="L2859" s="42">
        <v>1751.14</v>
      </c>
      <c r="M2859" s="44">
        <v>45016</v>
      </c>
      <c r="N2859" s="42">
        <f>H2859-K2859-L2859</f>
        <v>2129.7200000000003</v>
      </c>
      <c r="O2859" s="42">
        <v>0</v>
      </c>
      <c r="P2859" s="45">
        <v>0.13</v>
      </c>
      <c r="Q2859" s="42">
        <v>0</v>
      </c>
      <c r="R2859" s="42">
        <v>0</v>
      </c>
      <c r="S2859" s="42">
        <f>N2859-R2859</f>
        <v>2129.7200000000003</v>
      </c>
      <c r="T2859" s="38">
        <v>2505</v>
      </c>
      <c r="U2859" s="14">
        <f>S2859/H2859</f>
        <v>0.54877527146044958</v>
      </c>
      <c r="V2859" s="19"/>
      <c r="W2859" s="19"/>
      <c r="X2859" s="37" t="s">
        <v>3465</v>
      </c>
    </row>
    <row r="2860" spans="1:24" s="3" customFormat="1" ht="16.5" customHeight="1">
      <c r="A2860" s="38">
        <v>678</v>
      </c>
      <c r="B2860" s="39">
        <v>10800</v>
      </c>
      <c r="C2860" s="38">
        <v>10315827</v>
      </c>
      <c r="D2860" s="40" t="s">
        <v>2744</v>
      </c>
      <c r="E2860" s="38">
        <v>1</v>
      </c>
      <c r="F2860" s="38">
        <v>120</v>
      </c>
      <c r="G2860" s="38" t="s">
        <v>21</v>
      </c>
      <c r="H2860" s="42">
        <v>3880.86</v>
      </c>
      <c r="I2860" s="2"/>
      <c r="J2860" s="44">
        <v>43279</v>
      </c>
      <c r="K2860" s="42">
        <v>0</v>
      </c>
      <c r="L2860" s="42">
        <v>1751.14</v>
      </c>
      <c r="M2860" s="44">
        <v>45016</v>
      </c>
      <c r="N2860" s="42">
        <f>H2860-K2860-L2860</f>
        <v>2129.7200000000003</v>
      </c>
      <c r="O2860" s="42">
        <v>0</v>
      </c>
      <c r="P2860" s="45">
        <v>0.13</v>
      </c>
      <c r="Q2860" s="42">
        <v>0</v>
      </c>
      <c r="R2860" s="42">
        <v>0</v>
      </c>
      <c r="S2860" s="42">
        <f>N2860-R2860</f>
        <v>2129.7200000000003</v>
      </c>
      <c r="T2860" s="38">
        <v>2505</v>
      </c>
      <c r="U2860" s="14">
        <f>S2860/H2860</f>
        <v>0.54877527146044958</v>
      </c>
      <c r="V2860" s="19"/>
      <c r="W2860" s="19"/>
      <c r="X2860" s="37" t="s">
        <v>3465</v>
      </c>
    </row>
    <row r="2861" spans="1:24" s="3" customFormat="1" ht="16.5" customHeight="1">
      <c r="A2861" s="38">
        <v>679</v>
      </c>
      <c r="B2861" s="39">
        <v>10800</v>
      </c>
      <c r="C2861" s="38">
        <v>10315828</v>
      </c>
      <c r="D2861" s="40" t="s">
        <v>2744</v>
      </c>
      <c r="E2861" s="38">
        <v>1</v>
      </c>
      <c r="F2861" s="38">
        <v>120</v>
      </c>
      <c r="G2861" s="38" t="s">
        <v>21</v>
      </c>
      <c r="H2861" s="42">
        <v>3880.86</v>
      </c>
      <c r="I2861" s="2"/>
      <c r="J2861" s="44">
        <v>43279</v>
      </c>
      <c r="K2861" s="42">
        <v>0</v>
      </c>
      <c r="L2861" s="42">
        <v>1751.14</v>
      </c>
      <c r="M2861" s="44">
        <v>45016</v>
      </c>
      <c r="N2861" s="42">
        <f>H2861-K2861-L2861</f>
        <v>2129.7200000000003</v>
      </c>
      <c r="O2861" s="42">
        <v>0</v>
      </c>
      <c r="P2861" s="45">
        <v>0.13</v>
      </c>
      <c r="Q2861" s="42">
        <v>0</v>
      </c>
      <c r="R2861" s="42">
        <v>0</v>
      </c>
      <c r="S2861" s="42">
        <f>N2861-R2861</f>
        <v>2129.7200000000003</v>
      </c>
      <c r="T2861" s="38">
        <v>2505</v>
      </c>
      <c r="U2861" s="14">
        <f>S2861/H2861</f>
        <v>0.54877527146044958</v>
      </c>
      <c r="V2861" s="19"/>
      <c r="W2861" s="19"/>
      <c r="X2861" s="37" t="s">
        <v>3465</v>
      </c>
    </row>
    <row r="2862" spans="1:24" s="3" customFormat="1" ht="16.5" customHeight="1">
      <c r="A2862" s="38">
        <v>680</v>
      </c>
      <c r="B2862" s="39">
        <v>10800</v>
      </c>
      <c r="C2862" s="38">
        <v>10315829</v>
      </c>
      <c r="D2862" s="40" t="s">
        <v>2744</v>
      </c>
      <c r="E2862" s="38">
        <v>1</v>
      </c>
      <c r="F2862" s="38">
        <v>120</v>
      </c>
      <c r="G2862" s="38" t="s">
        <v>21</v>
      </c>
      <c r="H2862" s="42">
        <v>3880.86</v>
      </c>
      <c r="I2862" s="2"/>
      <c r="J2862" s="44">
        <v>43279</v>
      </c>
      <c r="K2862" s="42">
        <v>0</v>
      </c>
      <c r="L2862" s="42">
        <v>1751.14</v>
      </c>
      <c r="M2862" s="44">
        <v>45016</v>
      </c>
      <c r="N2862" s="42">
        <f>H2862-K2862-L2862</f>
        <v>2129.7200000000003</v>
      </c>
      <c r="O2862" s="42">
        <v>0</v>
      </c>
      <c r="P2862" s="45">
        <v>0.13</v>
      </c>
      <c r="Q2862" s="42">
        <v>0</v>
      </c>
      <c r="R2862" s="42">
        <v>0</v>
      </c>
      <c r="S2862" s="42">
        <f>N2862-R2862</f>
        <v>2129.7200000000003</v>
      </c>
      <c r="T2862" s="38">
        <v>2505</v>
      </c>
      <c r="U2862" s="14">
        <f>S2862/H2862</f>
        <v>0.54877527146044958</v>
      </c>
      <c r="V2862" s="19"/>
      <c r="W2862" s="19"/>
      <c r="X2862" s="37" t="s">
        <v>3465</v>
      </c>
    </row>
    <row r="2863" spans="1:24" s="3" customFormat="1" ht="16.5" customHeight="1">
      <c r="A2863" s="38">
        <v>681</v>
      </c>
      <c r="B2863" s="39">
        <v>10800</v>
      </c>
      <c r="C2863" s="38">
        <v>10315830</v>
      </c>
      <c r="D2863" s="40" t="s">
        <v>2744</v>
      </c>
      <c r="E2863" s="38">
        <v>1</v>
      </c>
      <c r="F2863" s="38">
        <v>120</v>
      </c>
      <c r="G2863" s="38" t="s">
        <v>21</v>
      </c>
      <c r="H2863" s="42">
        <v>3880.86</v>
      </c>
      <c r="I2863" s="2"/>
      <c r="J2863" s="44">
        <v>43279</v>
      </c>
      <c r="K2863" s="42">
        <v>0</v>
      </c>
      <c r="L2863" s="42">
        <v>1751.14</v>
      </c>
      <c r="M2863" s="44">
        <v>45016</v>
      </c>
      <c r="N2863" s="42">
        <f>H2863-K2863-L2863</f>
        <v>2129.7200000000003</v>
      </c>
      <c r="O2863" s="42">
        <v>0</v>
      </c>
      <c r="P2863" s="45">
        <v>0.13</v>
      </c>
      <c r="Q2863" s="42">
        <v>0</v>
      </c>
      <c r="R2863" s="42">
        <v>0</v>
      </c>
      <c r="S2863" s="42">
        <f>N2863-R2863</f>
        <v>2129.7200000000003</v>
      </c>
      <c r="T2863" s="38">
        <v>2505</v>
      </c>
      <c r="U2863" s="14">
        <f>S2863/H2863</f>
        <v>0.54877527146044958</v>
      </c>
      <c r="V2863" s="19"/>
      <c r="W2863" s="19"/>
      <c r="X2863" s="37" t="s">
        <v>3465</v>
      </c>
    </row>
    <row r="2864" spans="1:24" s="3" customFormat="1" ht="16.5" customHeight="1">
      <c r="A2864" s="38">
        <v>682</v>
      </c>
      <c r="B2864" s="39">
        <v>10800</v>
      </c>
      <c r="C2864" s="38">
        <v>10315831</v>
      </c>
      <c r="D2864" s="40" t="s">
        <v>2744</v>
      </c>
      <c r="E2864" s="38">
        <v>1</v>
      </c>
      <c r="F2864" s="38">
        <v>120</v>
      </c>
      <c r="G2864" s="38" t="s">
        <v>21</v>
      </c>
      <c r="H2864" s="42">
        <v>3880.86</v>
      </c>
      <c r="I2864" s="2"/>
      <c r="J2864" s="44">
        <v>43279</v>
      </c>
      <c r="K2864" s="42">
        <v>0</v>
      </c>
      <c r="L2864" s="42">
        <v>1751.14</v>
      </c>
      <c r="M2864" s="44">
        <v>45016</v>
      </c>
      <c r="N2864" s="42">
        <f>H2864-K2864-L2864</f>
        <v>2129.7200000000003</v>
      </c>
      <c r="O2864" s="42">
        <v>0</v>
      </c>
      <c r="P2864" s="45">
        <v>0.13</v>
      </c>
      <c r="Q2864" s="42">
        <v>0</v>
      </c>
      <c r="R2864" s="42">
        <v>0</v>
      </c>
      <c r="S2864" s="42">
        <f>N2864-R2864</f>
        <v>2129.7200000000003</v>
      </c>
      <c r="T2864" s="38">
        <v>2505</v>
      </c>
      <c r="U2864" s="14">
        <f>S2864/H2864</f>
        <v>0.54877527146044958</v>
      </c>
      <c r="V2864" s="19"/>
      <c r="W2864" s="19"/>
      <c r="X2864" s="37" t="s">
        <v>3465</v>
      </c>
    </row>
    <row r="2865" spans="1:37" s="3" customFormat="1" ht="16.5" customHeight="1">
      <c r="A2865" s="38">
        <v>683</v>
      </c>
      <c r="B2865" s="39">
        <v>10800</v>
      </c>
      <c r="C2865" s="38">
        <v>10315832</v>
      </c>
      <c r="D2865" s="40" t="s">
        <v>2744</v>
      </c>
      <c r="E2865" s="38">
        <v>1</v>
      </c>
      <c r="F2865" s="38">
        <v>120</v>
      </c>
      <c r="G2865" s="38" t="s">
        <v>21</v>
      </c>
      <c r="H2865" s="42">
        <v>3880.86</v>
      </c>
      <c r="I2865" s="2"/>
      <c r="J2865" s="44">
        <v>43279</v>
      </c>
      <c r="K2865" s="42">
        <v>0</v>
      </c>
      <c r="L2865" s="42">
        <v>1751.14</v>
      </c>
      <c r="M2865" s="44">
        <v>45016</v>
      </c>
      <c r="N2865" s="42">
        <f>H2865-K2865-L2865</f>
        <v>2129.7200000000003</v>
      </c>
      <c r="O2865" s="42">
        <v>0</v>
      </c>
      <c r="P2865" s="45">
        <v>0.13</v>
      </c>
      <c r="Q2865" s="42">
        <v>0</v>
      </c>
      <c r="R2865" s="42">
        <v>0</v>
      </c>
      <c r="S2865" s="42">
        <f>N2865-R2865</f>
        <v>2129.7200000000003</v>
      </c>
      <c r="T2865" s="38">
        <v>2505</v>
      </c>
      <c r="U2865" s="14">
        <f>S2865/H2865</f>
        <v>0.54877527146044958</v>
      </c>
      <c r="V2865" s="19"/>
      <c r="W2865" s="19"/>
      <c r="X2865" s="37" t="s">
        <v>3465</v>
      </c>
    </row>
    <row r="2866" spans="1:37" s="3" customFormat="1" ht="16.5" customHeight="1">
      <c r="A2866" s="38">
        <v>685</v>
      </c>
      <c r="B2866" s="39">
        <v>10800</v>
      </c>
      <c r="C2866" s="38">
        <v>10315834</v>
      </c>
      <c r="D2866" s="40" t="s">
        <v>2744</v>
      </c>
      <c r="E2866" s="38">
        <v>1</v>
      </c>
      <c r="F2866" s="38">
        <v>120</v>
      </c>
      <c r="G2866" s="38" t="s">
        <v>21</v>
      </c>
      <c r="H2866" s="42">
        <v>3880.86</v>
      </c>
      <c r="I2866" s="2"/>
      <c r="J2866" s="44">
        <v>43279</v>
      </c>
      <c r="K2866" s="42">
        <v>0</v>
      </c>
      <c r="L2866" s="42">
        <v>1751.14</v>
      </c>
      <c r="M2866" s="44">
        <v>45016</v>
      </c>
      <c r="N2866" s="42">
        <f>H2866-K2866-L2866</f>
        <v>2129.7200000000003</v>
      </c>
      <c r="O2866" s="42">
        <v>0</v>
      </c>
      <c r="P2866" s="45">
        <v>0.13</v>
      </c>
      <c r="Q2866" s="42">
        <v>0</v>
      </c>
      <c r="R2866" s="42">
        <v>0</v>
      </c>
      <c r="S2866" s="42">
        <f>N2866-R2866</f>
        <v>2129.7200000000003</v>
      </c>
      <c r="T2866" s="38">
        <v>2505</v>
      </c>
      <c r="U2866" s="14">
        <f>S2866/H2866</f>
        <v>0.54877527146044958</v>
      </c>
      <c r="V2866" s="19"/>
      <c r="W2866" s="19"/>
      <c r="X2866" s="37" t="s">
        <v>3465</v>
      </c>
    </row>
    <row r="2867" spans="1:37" s="3" customFormat="1" ht="16.5" customHeight="1">
      <c r="A2867" s="38">
        <v>686</v>
      </c>
      <c r="B2867" s="39">
        <v>10800</v>
      </c>
      <c r="C2867" s="38">
        <v>10315835</v>
      </c>
      <c r="D2867" s="40" t="s">
        <v>2744</v>
      </c>
      <c r="E2867" s="38">
        <v>1</v>
      </c>
      <c r="F2867" s="38">
        <v>120</v>
      </c>
      <c r="G2867" s="38" t="s">
        <v>21</v>
      </c>
      <c r="H2867" s="42">
        <v>3880.86</v>
      </c>
      <c r="I2867" s="2"/>
      <c r="J2867" s="44">
        <v>43279</v>
      </c>
      <c r="K2867" s="42">
        <v>0</v>
      </c>
      <c r="L2867" s="42">
        <v>1751.14</v>
      </c>
      <c r="M2867" s="44">
        <v>45016</v>
      </c>
      <c r="N2867" s="42">
        <f>H2867-K2867-L2867</f>
        <v>2129.7200000000003</v>
      </c>
      <c r="O2867" s="42">
        <v>0</v>
      </c>
      <c r="P2867" s="45">
        <v>0.13</v>
      </c>
      <c r="Q2867" s="42">
        <v>0</v>
      </c>
      <c r="R2867" s="42">
        <v>0</v>
      </c>
      <c r="S2867" s="42">
        <f>N2867-R2867</f>
        <v>2129.7200000000003</v>
      </c>
      <c r="T2867" s="38">
        <v>2505</v>
      </c>
      <c r="U2867" s="14">
        <f>S2867/H2867</f>
        <v>0.54877527146044958</v>
      </c>
      <c r="V2867" s="19"/>
      <c r="W2867" s="19"/>
      <c r="X2867" s="37" t="s">
        <v>3465</v>
      </c>
    </row>
    <row r="2868" spans="1:37" s="3" customFormat="1" ht="16.5" customHeight="1">
      <c r="A2868" s="38">
        <v>41</v>
      </c>
      <c r="B2868" s="39">
        <v>50098</v>
      </c>
      <c r="C2868" s="38">
        <v>10308477</v>
      </c>
      <c r="D2868" s="40" t="s">
        <v>1207</v>
      </c>
      <c r="E2868" s="38">
        <v>2</v>
      </c>
      <c r="F2868" s="38">
        <v>120</v>
      </c>
      <c r="G2868" s="38" t="s">
        <v>21</v>
      </c>
      <c r="H2868" s="42">
        <v>13108.75</v>
      </c>
      <c r="I2868" s="53"/>
      <c r="J2868" s="44">
        <v>43434</v>
      </c>
      <c r="K2868" s="42">
        <v>0</v>
      </c>
      <c r="L2868" s="42">
        <v>5811.55</v>
      </c>
      <c r="M2868" s="44">
        <v>45138</v>
      </c>
      <c r="N2868" s="42">
        <f>H2868-K2868-L2868</f>
        <v>7297.2</v>
      </c>
      <c r="O2868" s="42">
        <v>100</v>
      </c>
      <c r="P2868" s="45">
        <v>0.13</v>
      </c>
      <c r="Q2868" s="42">
        <v>11.5</v>
      </c>
      <c r="R2868" s="42">
        <v>88.5</v>
      </c>
      <c r="S2868" s="42">
        <v>7208.7</v>
      </c>
      <c r="T2868" s="38">
        <v>2506</v>
      </c>
      <c r="U2868" s="14">
        <f>S2868/H2868</f>
        <v>0.54991513302183659</v>
      </c>
      <c r="V2868" s="19"/>
      <c r="W2868" s="19"/>
      <c r="X2868" s="37" t="s">
        <v>3456</v>
      </c>
    </row>
    <row r="2869" spans="1:37" s="3" customFormat="1" ht="16.5" customHeight="1">
      <c r="A2869" s="38">
        <v>239</v>
      </c>
      <c r="B2869" s="39">
        <v>10741</v>
      </c>
      <c r="C2869" s="38">
        <v>10327103</v>
      </c>
      <c r="D2869" s="40" t="s">
        <v>1428</v>
      </c>
      <c r="E2869" s="38">
        <v>1</v>
      </c>
      <c r="F2869" s="38">
        <v>60</v>
      </c>
      <c r="G2869" s="38" t="s">
        <v>266</v>
      </c>
      <c r="H2869" s="42">
        <v>35742.65</v>
      </c>
      <c r="I2869" s="55"/>
      <c r="J2869" s="44">
        <v>44316</v>
      </c>
      <c r="K2869" s="42">
        <v>595.71</v>
      </c>
      <c r="L2869" s="42">
        <v>15488.47</v>
      </c>
      <c r="M2869" s="44">
        <v>45138</v>
      </c>
      <c r="N2869" s="42">
        <f>H2869-K2869-L2869</f>
        <v>19658.47</v>
      </c>
      <c r="O2869" s="42">
        <v>0</v>
      </c>
      <c r="P2869" s="45">
        <v>0.13</v>
      </c>
      <c r="Q2869" s="42">
        <v>0</v>
      </c>
      <c r="R2869" s="42">
        <v>0</v>
      </c>
      <c r="S2869" s="42">
        <f>N2869-R2869</f>
        <v>19658.47</v>
      </c>
      <c r="T2869" s="38">
        <v>5000</v>
      </c>
      <c r="U2869" s="14">
        <f>S2869/H2869</f>
        <v>0.55000034972225065</v>
      </c>
      <c r="V2869" s="19"/>
      <c r="W2869" s="19"/>
      <c r="X2869" s="37" t="s">
        <v>3462</v>
      </c>
    </row>
    <row r="2870" spans="1:37" s="3" customFormat="1" ht="16.5" customHeight="1">
      <c r="A2870" s="38">
        <v>274</v>
      </c>
      <c r="B2870" s="39">
        <v>10741</v>
      </c>
      <c r="C2870" s="38">
        <v>10327106</v>
      </c>
      <c r="D2870" s="40" t="s">
        <v>747</v>
      </c>
      <c r="E2870" s="38">
        <v>1</v>
      </c>
      <c r="F2870" s="38">
        <v>60</v>
      </c>
      <c r="G2870" s="38" t="s">
        <v>83</v>
      </c>
      <c r="H2870" s="42">
        <v>55623.85</v>
      </c>
      <c r="I2870" s="55"/>
      <c r="J2870" s="44">
        <v>44316</v>
      </c>
      <c r="K2870" s="42">
        <v>927.06</v>
      </c>
      <c r="L2870" s="42">
        <v>24103.61</v>
      </c>
      <c r="M2870" s="44">
        <v>45138</v>
      </c>
      <c r="N2870" s="42">
        <f>H2870-K2870-L2870</f>
        <v>30593.18</v>
      </c>
      <c r="O2870" s="42">
        <v>0</v>
      </c>
      <c r="P2870" s="45">
        <v>0.13</v>
      </c>
      <c r="Q2870" s="42">
        <v>0</v>
      </c>
      <c r="R2870" s="42">
        <v>0</v>
      </c>
      <c r="S2870" s="42">
        <f>N2870-R2870</f>
        <v>30593.18</v>
      </c>
      <c r="T2870" s="38">
        <v>2506</v>
      </c>
      <c r="U2870" s="14">
        <f>S2870/H2870</f>
        <v>0.55000112361873554</v>
      </c>
      <c r="V2870" s="19"/>
      <c r="W2870" s="19"/>
      <c r="X2870" s="37" t="s">
        <v>3462</v>
      </c>
    </row>
    <row r="2871" spans="1:37" s="3" customFormat="1" ht="16.5" customHeight="1">
      <c r="A2871" s="38">
        <v>42</v>
      </c>
      <c r="B2871" s="39">
        <v>10730</v>
      </c>
      <c r="C2871" s="38">
        <v>10289521</v>
      </c>
      <c r="D2871" s="40" t="s">
        <v>42</v>
      </c>
      <c r="E2871" s="38">
        <v>1</v>
      </c>
      <c r="F2871" s="38">
        <v>120</v>
      </c>
      <c r="G2871" s="38" t="s">
        <v>21</v>
      </c>
      <c r="H2871" s="42">
        <v>14081.02</v>
      </c>
      <c r="I2871" s="2"/>
      <c r="J2871" s="44">
        <v>43311</v>
      </c>
      <c r="K2871" s="42">
        <v>0</v>
      </c>
      <c r="L2871" s="42">
        <v>6242.55</v>
      </c>
      <c r="M2871" s="44">
        <v>45016</v>
      </c>
      <c r="N2871" s="42">
        <f>H2871-K2871-L2871</f>
        <v>7838.47</v>
      </c>
      <c r="O2871" s="42">
        <v>100</v>
      </c>
      <c r="P2871" s="45">
        <v>0.13</v>
      </c>
      <c r="Q2871" s="42">
        <v>11.5</v>
      </c>
      <c r="R2871" s="42">
        <v>88.5</v>
      </c>
      <c r="S2871" s="42">
        <v>7749.97</v>
      </c>
      <c r="T2871" s="38">
        <v>2506</v>
      </c>
      <c r="U2871" s="14">
        <f>S2871/H2871</f>
        <v>0.5503841341039214</v>
      </c>
      <c r="V2871" s="19"/>
      <c r="W2871" s="19"/>
      <c r="X2871" s="37" t="s">
        <v>3459</v>
      </c>
    </row>
    <row r="2872" spans="1:37" s="3" customFormat="1" ht="16.5" customHeight="1">
      <c r="A2872" s="38">
        <v>125</v>
      </c>
      <c r="B2872" s="39">
        <v>40712</v>
      </c>
      <c r="C2872" s="38">
        <v>10303854</v>
      </c>
      <c r="D2872" s="40" t="s">
        <v>2314</v>
      </c>
      <c r="E2872" s="38">
        <v>1</v>
      </c>
      <c r="F2872" s="38">
        <v>120</v>
      </c>
      <c r="G2872" s="38" t="s">
        <v>21</v>
      </c>
      <c r="H2872" s="42">
        <v>30946.17</v>
      </c>
      <c r="I2872" s="2"/>
      <c r="J2872" s="44">
        <v>43402</v>
      </c>
      <c r="K2872" s="42">
        <v>0</v>
      </c>
      <c r="L2872" s="42">
        <v>13474.45</v>
      </c>
      <c r="M2872" s="44">
        <v>45077</v>
      </c>
      <c r="N2872" s="42">
        <f>H2872-K2872-L2872</f>
        <v>17471.719999999998</v>
      </c>
      <c r="O2872" s="42">
        <v>434.4</v>
      </c>
      <c r="P2872" s="45">
        <v>0.13</v>
      </c>
      <c r="Q2872" s="42">
        <f>O2872-R2872</f>
        <v>49.979999999999961</v>
      </c>
      <c r="R2872" s="42">
        <v>384.42</v>
      </c>
      <c r="S2872" s="42">
        <f>N2872-R2872</f>
        <v>17087.3</v>
      </c>
      <c r="T2872" s="38">
        <v>2506</v>
      </c>
      <c r="U2872" s="14">
        <f>S2872/H2872</f>
        <v>0.55216202845133988</v>
      </c>
      <c r="V2872" s="19"/>
      <c r="W2872" s="19"/>
      <c r="X2872" s="37" t="s">
        <v>3467</v>
      </c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</row>
    <row r="2873" spans="1:37" s="3" customFormat="1" ht="16.5" customHeight="1">
      <c r="A2873" s="38">
        <v>351</v>
      </c>
      <c r="B2873" s="39">
        <v>10736</v>
      </c>
      <c r="C2873" s="38">
        <v>10284611</v>
      </c>
      <c r="D2873" s="40" t="s">
        <v>1311</v>
      </c>
      <c r="E2873" s="38">
        <v>1</v>
      </c>
      <c r="F2873" s="38">
        <v>120</v>
      </c>
      <c r="G2873" s="38" t="s">
        <v>21</v>
      </c>
      <c r="H2873" s="42">
        <v>14358.97</v>
      </c>
      <c r="I2873" s="55"/>
      <c r="J2873" s="44">
        <v>43462</v>
      </c>
      <c r="K2873" s="42">
        <v>0</v>
      </c>
      <c r="L2873" s="42">
        <v>6252.27</v>
      </c>
      <c r="M2873" s="44">
        <v>45138</v>
      </c>
      <c r="N2873" s="42">
        <f>H2873-K2873-L2873</f>
        <v>8106.6999999999989</v>
      </c>
      <c r="O2873" s="42">
        <v>200</v>
      </c>
      <c r="P2873" s="45">
        <v>0.13</v>
      </c>
      <c r="Q2873" s="42">
        <v>23.01</v>
      </c>
      <c r="R2873" s="42">
        <v>176.99</v>
      </c>
      <c r="S2873" s="42">
        <v>7929.71</v>
      </c>
      <c r="T2873" s="38">
        <v>2105</v>
      </c>
      <c r="U2873" s="14">
        <f>S2873/H2873</f>
        <v>0.55224782836094788</v>
      </c>
      <c r="V2873" s="19"/>
      <c r="W2873" s="19"/>
      <c r="X2873" s="37" t="s">
        <v>3461</v>
      </c>
    </row>
    <row r="2874" spans="1:37" s="3" customFormat="1" ht="16.5" customHeight="1">
      <c r="A2874" s="38">
        <v>403</v>
      </c>
      <c r="B2874" s="39">
        <v>10877</v>
      </c>
      <c r="C2874" s="38">
        <v>10350160</v>
      </c>
      <c r="D2874" s="40" t="s">
        <v>796</v>
      </c>
      <c r="E2874" s="58">
        <v>1</v>
      </c>
      <c r="F2874" s="38">
        <v>36</v>
      </c>
      <c r="G2874" s="38" t="s">
        <v>33</v>
      </c>
      <c r="H2874" s="42">
        <v>2889</v>
      </c>
      <c r="I2874" s="57"/>
      <c r="J2874" s="44">
        <v>44712</v>
      </c>
      <c r="K2874" s="42">
        <v>80.25</v>
      </c>
      <c r="L2874" s="42">
        <v>1203.75</v>
      </c>
      <c r="M2874" s="44">
        <v>45199</v>
      </c>
      <c r="N2874" s="42">
        <f>H2874-K2874-L2874</f>
        <v>1605</v>
      </c>
      <c r="O2874" s="42">
        <v>0</v>
      </c>
      <c r="P2874" s="45">
        <v>0.13</v>
      </c>
      <c r="Q2874" s="42">
        <v>0</v>
      </c>
      <c r="R2874" s="42">
        <v>0</v>
      </c>
      <c r="S2874" s="42">
        <f>N2874-R2874</f>
        <v>1605</v>
      </c>
      <c r="T2874" s="38">
        <v>5000</v>
      </c>
      <c r="U2874" s="14">
        <f>S2874/H2874</f>
        <v>0.55555555555555558</v>
      </c>
      <c r="V2874" s="19"/>
      <c r="W2874" s="19"/>
      <c r="X2874" s="37" t="s">
        <v>3462</v>
      </c>
    </row>
    <row r="2875" spans="1:37" s="3" customFormat="1" ht="16.5" customHeight="1">
      <c r="A2875" s="38">
        <v>355</v>
      </c>
      <c r="B2875" s="39">
        <v>10736</v>
      </c>
      <c r="C2875" s="38">
        <v>10284610</v>
      </c>
      <c r="D2875" s="40" t="s">
        <v>1282</v>
      </c>
      <c r="E2875" s="38">
        <v>1</v>
      </c>
      <c r="F2875" s="38">
        <v>120</v>
      </c>
      <c r="G2875" s="38" t="s">
        <v>21</v>
      </c>
      <c r="H2875" s="42">
        <v>20512.82</v>
      </c>
      <c r="I2875" s="55"/>
      <c r="J2875" s="44">
        <v>43462</v>
      </c>
      <c r="K2875" s="42">
        <v>0</v>
      </c>
      <c r="L2875" s="42">
        <v>8931.51</v>
      </c>
      <c r="M2875" s="44">
        <v>45138</v>
      </c>
      <c r="N2875" s="42">
        <f>H2875-K2875-L2875</f>
        <v>11581.31</v>
      </c>
      <c r="O2875" s="42">
        <v>200</v>
      </c>
      <c r="P2875" s="45">
        <v>0.13</v>
      </c>
      <c r="Q2875" s="42">
        <v>23.01</v>
      </c>
      <c r="R2875" s="42">
        <v>176.99</v>
      </c>
      <c r="S2875" s="42">
        <v>11404.32</v>
      </c>
      <c r="T2875" s="38">
        <v>2106</v>
      </c>
      <c r="U2875" s="14">
        <f>S2875/H2875</f>
        <v>0.5559606138990153</v>
      </c>
      <c r="V2875" s="19"/>
      <c r="W2875" s="19"/>
      <c r="X2875" s="37" t="s">
        <v>3461</v>
      </c>
    </row>
    <row r="2876" spans="1:37" s="3" customFormat="1" ht="16.5" customHeight="1">
      <c r="A2876" s="38">
        <v>52</v>
      </c>
      <c r="B2876" s="39">
        <v>10723</v>
      </c>
      <c r="C2876" s="38">
        <v>10295162</v>
      </c>
      <c r="D2876" s="40" t="s">
        <v>269</v>
      </c>
      <c r="E2876" s="58">
        <v>1</v>
      </c>
      <c r="F2876" s="38">
        <v>120</v>
      </c>
      <c r="G2876" s="38" t="s">
        <v>21</v>
      </c>
      <c r="H2876" s="42">
        <v>13333.33</v>
      </c>
      <c r="I2876" s="57"/>
      <c r="J2876" s="44">
        <v>43495</v>
      </c>
      <c r="K2876" s="42">
        <v>0</v>
      </c>
      <c r="L2876" s="42">
        <v>5911.24</v>
      </c>
      <c r="M2876" s="44">
        <v>45199</v>
      </c>
      <c r="N2876" s="42">
        <f>H2876-K2876-L2876</f>
        <v>7422.09</v>
      </c>
      <c r="O2876" s="42">
        <v>0</v>
      </c>
      <c r="P2876" s="45">
        <v>0.13</v>
      </c>
      <c r="Q2876" s="42">
        <v>0</v>
      </c>
      <c r="R2876" s="42">
        <v>0</v>
      </c>
      <c r="S2876" s="42">
        <f>N2876</f>
        <v>7422.09</v>
      </c>
      <c r="T2876" s="38">
        <v>2101</v>
      </c>
      <c r="U2876" s="14">
        <f>S2876/H2876</f>
        <v>0.55665688916422229</v>
      </c>
      <c r="V2876" s="19"/>
      <c r="W2876" s="19"/>
      <c r="X2876" s="37" t="s">
        <v>3470</v>
      </c>
    </row>
    <row r="2877" spans="1:37" s="3" customFormat="1" ht="16.5" customHeight="1">
      <c r="A2877" s="38">
        <v>220</v>
      </c>
      <c r="B2877" s="39">
        <v>10736</v>
      </c>
      <c r="C2877" s="38">
        <v>10284423</v>
      </c>
      <c r="D2877" s="40" t="s">
        <v>1977</v>
      </c>
      <c r="E2877" s="31">
        <v>1</v>
      </c>
      <c r="F2877" s="38">
        <v>120</v>
      </c>
      <c r="G2877" s="38" t="s">
        <v>262</v>
      </c>
      <c r="H2877" s="42">
        <v>19409.099999999999</v>
      </c>
      <c r="I2877" s="49"/>
      <c r="J2877" s="44">
        <v>43402</v>
      </c>
      <c r="K2877" s="42">
        <v>0</v>
      </c>
      <c r="L2877" s="42">
        <v>8604.82</v>
      </c>
      <c r="M2877" s="44">
        <v>45107</v>
      </c>
      <c r="N2877" s="42">
        <f>H2877-K2877-L2877</f>
        <v>10804.279999999999</v>
      </c>
      <c r="O2877" s="42">
        <v>0</v>
      </c>
      <c r="P2877" s="45">
        <v>0.13</v>
      </c>
      <c r="Q2877" s="42">
        <v>0</v>
      </c>
      <c r="R2877" s="42">
        <v>0</v>
      </c>
      <c r="S2877" s="42">
        <f>N2877-R2877</f>
        <v>10804.279999999999</v>
      </c>
      <c r="T2877" s="38">
        <v>2506</v>
      </c>
      <c r="U2877" s="14">
        <f>S2877/H2877</f>
        <v>0.55666053552199735</v>
      </c>
      <c r="V2877" s="19"/>
      <c r="W2877" s="19"/>
      <c r="X2877" s="37" t="s">
        <v>3461</v>
      </c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</row>
    <row r="2878" spans="1:37" s="3" customFormat="1" ht="16.5" customHeight="1">
      <c r="A2878" s="38">
        <v>110</v>
      </c>
      <c r="B2878" s="39">
        <v>10724</v>
      </c>
      <c r="C2878" s="38">
        <v>10277364</v>
      </c>
      <c r="D2878" s="40" t="s">
        <v>288</v>
      </c>
      <c r="E2878" s="58">
        <v>4</v>
      </c>
      <c r="F2878" s="38">
        <v>120</v>
      </c>
      <c r="G2878" s="38" t="s">
        <v>21</v>
      </c>
      <c r="H2878" s="42">
        <v>42051.28</v>
      </c>
      <c r="I2878" s="57"/>
      <c r="J2878" s="44">
        <v>43495</v>
      </c>
      <c r="K2878" s="42">
        <v>0</v>
      </c>
      <c r="L2878" s="42">
        <v>18642.86</v>
      </c>
      <c r="M2878" s="44">
        <v>45199</v>
      </c>
      <c r="N2878" s="42">
        <f>H2878-K2878-L2878</f>
        <v>23408.42</v>
      </c>
      <c r="O2878" s="42">
        <v>0</v>
      </c>
      <c r="P2878" s="45">
        <v>0.13</v>
      </c>
      <c r="Q2878" s="42">
        <v>0</v>
      </c>
      <c r="R2878" s="42">
        <v>0</v>
      </c>
      <c r="S2878" s="42">
        <f>N2878-R2878</f>
        <v>23408.42</v>
      </c>
      <c r="T2878" s="38">
        <v>5000</v>
      </c>
      <c r="U2878" s="14">
        <f>S2878/H2878</f>
        <v>0.55666367349578894</v>
      </c>
      <c r="V2878" s="19"/>
      <c r="W2878" s="19"/>
      <c r="X2878" s="37" t="s">
        <v>3459</v>
      </c>
    </row>
    <row r="2879" spans="1:37" s="3" customFormat="1" ht="16.5" customHeight="1">
      <c r="A2879" s="38">
        <v>363</v>
      </c>
      <c r="B2879" s="39">
        <v>10741</v>
      </c>
      <c r="C2879" s="38">
        <v>10282094</v>
      </c>
      <c r="D2879" s="40" t="s">
        <v>498</v>
      </c>
      <c r="E2879" s="58">
        <v>1</v>
      </c>
      <c r="F2879" s="38">
        <v>120</v>
      </c>
      <c r="G2879" s="38" t="s">
        <v>262</v>
      </c>
      <c r="H2879" s="42">
        <v>50763.18</v>
      </c>
      <c r="I2879" s="57"/>
      <c r="J2879" s="44">
        <v>43495</v>
      </c>
      <c r="K2879" s="42">
        <v>0</v>
      </c>
      <c r="L2879" s="42">
        <v>22505.16</v>
      </c>
      <c r="M2879" s="44">
        <v>45199</v>
      </c>
      <c r="N2879" s="42">
        <f>H2879-K2879-L2879</f>
        <v>28258.02</v>
      </c>
      <c r="O2879" s="42">
        <v>0</v>
      </c>
      <c r="P2879" s="45">
        <v>0.13</v>
      </c>
      <c r="Q2879" s="42">
        <v>0</v>
      </c>
      <c r="R2879" s="42">
        <v>0</v>
      </c>
      <c r="S2879" s="42">
        <v>28258.02</v>
      </c>
      <c r="T2879" s="38">
        <v>5000</v>
      </c>
      <c r="U2879" s="14">
        <f>S2879/H2879</f>
        <v>0.55666370782917851</v>
      </c>
      <c r="V2879" s="19"/>
      <c r="W2879" s="19"/>
      <c r="X2879" s="37" t="s">
        <v>3462</v>
      </c>
    </row>
    <row r="2880" spans="1:37" s="3" customFormat="1" ht="16.5" customHeight="1">
      <c r="A2880" s="38">
        <v>403</v>
      </c>
      <c r="B2880" s="39">
        <v>10800</v>
      </c>
      <c r="C2880" s="38">
        <v>10315333</v>
      </c>
      <c r="D2880" s="40" t="s">
        <v>2048</v>
      </c>
      <c r="E2880" s="38">
        <v>2</v>
      </c>
      <c r="F2880" s="38">
        <v>120</v>
      </c>
      <c r="G2880" s="38" t="s">
        <v>21</v>
      </c>
      <c r="H2880" s="42">
        <v>17606.84</v>
      </c>
      <c r="I2880" s="2"/>
      <c r="J2880" s="44">
        <v>43311</v>
      </c>
      <c r="K2880" s="42">
        <v>0</v>
      </c>
      <c r="L2880" s="42">
        <v>7805.74</v>
      </c>
      <c r="M2880" s="44">
        <v>45016</v>
      </c>
      <c r="N2880" s="42">
        <f>H2880-K2880-L2880</f>
        <v>9801.1</v>
      </c>
      <c r="O2880" s="42">
        <v>0</v>
      </c>
      <c r="P2880" s="45">
        <v>0.13</v>
      </c>
      <c r="Q2880" s="42">
        <v>0</v>
      </c>
      <c r="R2880" s="42">
        <v>0</v>
      </c>
      <c r="S2880" s="42">
        <f>N2880-R2880</f>
        <v>9801.1</v>
      </c>
      <c r="T2880" s="38">
        <v>2505</v>
      </c>
      <c r="U2880" s="14">
        <f>S2880/H2880</f>
        <v>0.55666434181261371</v>
      </c>
      <c r="V2880" s="19"/>
      <c r="W2880" s="19"/>
      <c r="X2880" s="37" t="s">
        <v>3465</v>
      </c>
      <c r="Y2880" s="93"/>
      <c r="Z2880" s="93"/>
      <c r="AA2880" s="93"/>
      <c r="AB2880" s="93"/>
      <c r="AC2880" s="93"/>
      <c r="AD2880" s="93"/>
      <c r="AE2880" s="93"/>
      <c r="AF2880" s="93"/>
      <c r="AG2880" s="93"/>
      <c r="AH2880" s="93"/>
      <c r="AI2880" s="93"/>
      <c r="AJ2880" s="93"/>
    </row>
    <row r="2881" spans="1:24" s="3" customFormat="1" ht="16.5" customHeight="1">
      <c r="A2881" s="38">
        <v>427</v>
      </c>
      <c r="B2881" s="39">
        <v>10800</v>
      </c>
      <c r="C2881" s="38">
        <v>10315300</v>
      </c>
      <c r="D2881" s="40" t="s">
        <v>2048</v>
      </c>
      <c r="E2881" s="38">
        <v>2</v>
      </c>
      <c r="F2881" s="38">
        <v>120</v>
      </c>
      <c r="G2881" s="38" t="s">
        <v>21</v>
      </c>
      <c r="H2881" s="42">
        <v>17606.84</v>
      </c>
      <c r="I2881" s="2"/>
      <c r="J2881" s="44">
        <v>43311</v>
      </c>
      <c r="K2881" s="42">
        <v>0</v>
      </c>
      <c r="L2881" s="42">
        <v>7805.74</v>
      </c>
      <c r="M2881" s="44">
        <v>45016</v>
      </c>
      <c r="N2881" s="42">
        <f>H2881-K2881-L2881</f>
        <v>9801.1</v>
      </c>
      <c r="O2881" s="42">
        <v>0</v>
      </c>
      <c r="P2881" s="45">
        <v>0.13</v>
      </c>
      <c r="Q2881" s="42">
        <v>0</v>
      </c>
      <c r="R2881" s="42">
        <v>0</v>
      </c>
      <c r="S2881" s="42">
        <f>N2881-R2881</f>
        <v>9801.1</v>
      </c>
      <c r="T2881" s="38">
        <v>2505</v>
      </c>
      <c r="U2881" s="14">
        <f>S2881/H2881</f>
        <v>0.55666434181261371</v>
      </c>
      <c r="V2881" s="19"/>
      <c r="W2881" s="19"/>
      <c r="X2881" s="37" t="s">
        <v>3465</v>
      </c>
    </row>
    <row r="2882" spans="1:24" s="3" customFormat="1" ht="16.5" customHeight="1">
      <c r="A2882" s="38">
        <v>442</v>
      </c>
      <c r="B2882" s="39">
        <v>10800</v>
      </c>
      <c r="C2882" s="38">
        <v>10315321</v>
      </c>
      <c r="D2882" s="40" t="s">
        <v>2048</v>
      </c>
      <c r="E2882" s="38">
        <v>2</v>
      </c>
      <c r="F2882" s="38">
        <v>120</v>
      </c>
      <c r="G2882" s="38" t="s">
        <v>21</v>
      </c>
      <c r="H2882" s="42">
        <v>17606.84</v>
      </c>
      <c r="I2882" s="2"/>
      <c r="J2882" s="44">
        <v>43311</v>
      </c>
      <c r="K2882" s="42">
        <v>0</v>
      </c>
      <c r="L2882" s="42">
        <v>7805.74</v>
      </c>
      <c r="M2882" s="44">
        <v>45016</v>
      </c>
      <c r="N2882" s="42">
        <f>H2882-K2882-L2882</f>
        <v>9801.1</v>
      </c>
      <c r="O2882" s="42">
        <v>0</v>
      </c>
      <c r="P2882" s="45">
        <v>0.13</v>
      </c>
      <c r="Q2882" s="42">
        <v>0</v>
      </c>
      <c r="R2882" s="42">
        <v>0</v>
      </c>
      <c r="S2882" s="42">
        <f>N2882-R2882</f>
        <v>9801.1</v>
      </c>
      <c r="T2882" s="38">
        <v>2505</v>
      </c>
      <c r="U2882" s="14">
        <f>S2882/H2882</f>
        <v>0.55666434181261371</v>
      </c>
      <c r="V2882" s="19"/>
      <c r="W2882" s="19"/>
      <c r="X2882" s="37" t="s">
        <v>3465</v>
      </c>
    </row>
    <row r="2883" spans="1:24" s="3" customFormat="1" ht="16.5" customHeight="1">
      <c r="A2883" s="38">
        <v>461</v>
      </c>
      <c r="B2883" s="39">
        <v>10800</v>
      </c>
      <c r="C2883" s="38">
        <v>10315411</v>
      </c>
      <c r="D2883" s="40" t="s">
        <v>2048</v>
      </c>
      <c r="E2883" s="38">
        <v>2</v>
      </c>
      <c r="F2883" s="38">
        <v>120</v>
      </c>
      <c r="G2883" s="38" t="s">
        <v>21</v>
      </c>
      <c r="H2883" s="42">
        <v>17606.84</v>
      </c>
      <c r="I2883" s="2"/>
      <c r="J2883" s="44">
        <v>43311</v>
      </c>
      <c r="K2883" s="42">
        <v>0</v>
      </c>
      <c r="L2883" s="42">
        <v>7805.74</v>
      </c>
      <c r="M2883" s="44">
        <v>45016</v>
      </c>
      <c r="N2883" s="42">
        <f>H2883-K2883-L2883</f>
        <v>9801.1</v>
      </c>
      <c r="O2883" s="42">
        <v>0</v>
      </c>
      <c r="P2883" s="45">
        <v>0.13</v>
      </c>
      <c r="Q2883" s="42">
        <v>0</v>
      </c>
      <c r="R2883" s="42">
        <v>0</v>
      </c>
      <c r="S2883" s="42">
        <f>N2883-R2883</f>
        <v>9801.1</v>
      </c>
      <c r="T2883" s="38">
        <v>2505</v>
      </c>
      <c r="U2883" s="14">
        <f>S2883/H2883</f>
        <v>0.55666434181261371</v>
      </c>
      <c r="V2883" s="19"/>
      <c r="W2883" s="19"/>
      <c r="X2883" s="37" t="s">
        <v>3465</v>
      </c>
    </row>
    <row r="2884" spans="1:24" s="3" customFormat="1" ht="16.5" customHeight="1">
      <c r="A2884" s="38">
        <v>462</v>
      </c>
      <c r="B2884" s="39">
        <v>10800</v>
      </c>
      <c r="C2884" s="38">
        <v>10315412</v>
      </c>
      <c r="D2884" s="40" t="s">
        <v>2048</v>
      </c>
      <c r="E2884" s="38">
        <v>2</v>
      </c>
      <c r="F2884" s="38">
        <v>120</v>
      </c>
      <c r="G2884" s="38" t="s">
        <v>21</v>
      </c>
      <c r="H2884" s="42">
        <v>17606.84</v>
      </c>
      <c r="I2884" s="2"/>
      <c r="J2884" s="44">
        <v>43311</v>
      </c>
      <c r="K2884" s="42">
        <v>0</v>
      </c>
      <c r="L2884" s="42">
        <v>7805.74</v>
      </c>
      <c r="M2884" s="44">
        <v>45016</v>
      </c>
      <c r="N2884" s="42">
        <f>H2884-K2884-L2884</f>
        <v>9801.1</v>
      </c>
      <c r="O2884" s="42">
        <v>0</v>
      </c>
      <c r="P2884" s="45">
        <v>0.13</v>
      </c>
      <c r="Q2884" s="42">
        <v>0</v>
      </c>
      <c r="R2884" s="42">
        <v>0</v>
      </c>
      <c r="S2884" s="42">
        <f>N2884-R2884</f>
        <v>9801.1</v>
      </c>
      <c r="T2884" s="38">
        <v>2505</v>
      </c>
      <c r="U2884" s="14">
        <f>S2884/H2884</f>
        <v>0.55666434181261371</v>
      </c>
      <c r="V2884" s="19"/>
      <c r="W2884" s="19"/>
      <c r="X2884" s="37" t="s">
        <v>3465</v>
      </c>
    </row>
    <row r="2885" spans="1:24" s="3" customFormat="1" ht="16.5" customHeight="1">
      <c r="A2885" s="38">
        <v>540</v>
      </c>
      <c r="B2885" s="39">
        <v>10800</v>
      </c>
      <c r="C2885" s="38">
        <v>10315557</v>
      </c>
      <c r="D2885" s="40" t="s">
        <v>2048</v>
      </c>
      <c r="E2885" s="38">
        <v>2</v>
      </c>
      <c r="F2885" s="38">
        <v>120</v>
      </c>
      <c r="G2885" s="38" t="s">
        <v>21</v>
      </c>
      <c r="H2885" s="42">
        <v>17606.84</v>
      </c>
      <c r="I2885" s="2"/>
      <c r="J2885" s="44">
        <v>43311</v>
      </c>
      <c r="K2885" s="42">
        <v>0</v>
      </c>
      <c r="L2885" s="42">
        <v>7805.74</v>
      </c>
      <c r="M2885" s="44">
        <v>45016</v>
      </c>
      <c r="N2885" s="42">
        <f>H2885-K2885-L2885</f>
        <v>9801.1</v>
      </c>
      <c r="O2885" s="42">
        <v>0</v>
      </c>
      <c r="P2885" s="45">
        <v>0.13</v>
      </c>
      <c r="Q2885" s="42">
        <v>0</v>
      </c>
      <c r="R2885" s="42">
        <v>0</v>
      </c>
      <c r="S2885" s="42">
        <f>N2885-R2885</f>
        <v>9801.1</v>
      </c>
      <c r="T2885" s="38">
        <v>2505</v>
      </c>
      <c r="U2885" s="14">
        <f>S2885/H2885</f>
        <v>0.55666434181261371</v>
      </c>
      <c r="V2885" s="19"/>
      <c r="W2885" s="19"/>
      <c r="X2885" s="37" t="s">
        <v>3465</v>
      </c>
    </row>
    <row r="2886" spans="1:24" s="3" customFormat="1" ht="16.5" customHeight="1">
      <c r="A2886" s="38">
        <v>550</v>
      </c>
      <c r="B2886" s="39">
        <v>10800</v>
      </c>
      <c r="C2886" s="38">
        <v>10315570</v>
      </c>
      <c r="D2886" s="40" t="s">
        <v>2048</v>
      </c>
      <c r="E2886" s="38">
        <v>2</v>
      </c>
      <c r="F2886" s="38">
        <v>120</v>
      </c>
      <c r="G2886" s="38" t="s">
        <v>21</v>
      </c>
      <c r="H2886" s="42">
        <v>17606.84</v>
      </c>
      <c r="I2886" s="2"/>
      <c r="J2886" s="44">
        <v>43311</v>
      </c>
      <c r="K2886" s="42">
        <v>0</v>
      </c>
      <c r="L2886" s="42">
        <v>7805.74</v>
      </c>
      <c r="M2886" s="44">
        <v>45016</v>
      </c>
      <c r="N2886" s="42">
        <f>H2886-K2886-L2886</f>
        <v>9801.1</v>
      </c>
      <c r="O2886" s="42">
        <v>0</v>
      </c>
      <c r="P2886" s="45">
        <v>0.13</v>
      </c>
      <c r="Q2886" s="42">
        <v>0</v>
      </c>
      <c r="R2886" s="42">
        <v>0</v>
      </c>
      <c r="S2886" s="42">
        <f>N2886-R2886</f>
        <v>9801.1</v>
      </c>
      <c r="T2886" s="38">
        <v>2505</v>
      </c>
      <c r="U2886" s="14">
        <f>S2886/H2886</f>
        <v>0.55666434181261371</v>
      </c>
      <c r="V2886" s="19"/>
      <c r="W2886" s="19"/>
      <c r="X2886" s="37" t="s">
        <v>3465</v>
      </c>
    </row>
    <row r="2887" spans="1:24" s="3" customFormat="1" ht="16.5" customHeight="1">
      <c r="A2887" s="38">
        <v>766</v>
      </c>
      <c r="B2887" s="39">
        <v>10800</v>
      </c>
      <c r="C2887" s="38">
        <v>10316082</v>
      </c>
      <c r="D2887" s="40" t="s">
        <v>2048</v>
      </c>
      <c r="E2887" s="38">
        <v>2</v>
      </c>
      <c r="F2887" s="38">
        <v>120</v>
      </c>
      <c r="G2887" s="38" t="s">
        <v>21</v>
      </c>
      <c r="H2887" s="42">
        <v>17606.84</v>
      </c>
      <c r="I2887" s="2"/>
      <c r="J2887" s="44">
        <v>43311</v>
      </c>
      <c r="K2887" s="42">
        <v>0</v>
      </c>
      <c r="L2887" s="42">
        <v>7805.74</v>
      </c>
      <c r="M2887" s="44">
        <v>45016</v>
      </c>
      <c r="N2887" s="42">
        <f>H2887-K2887-L2887</f>
        <v>9801.1</v>
      </c>
      <c r="O2887" s="42">
        <v>0</v>
      </c>
      <c r="P2887" s="45">
        <v>0.13</v>
      </c>
      <c r="Q2887" s="42">
        <v>0</v>
      </c>
      <c r="R2887" s="42">
        <v>0</v>
      </c>
      <c r="S2887" s="42">
        <f>N2887-R2887</f>
        <v>9801.1</v>
      </c>
      <c r="T2887" s="38">
        <v>2505</v>
      </c>
      <c r="U2887" s="14">
        <f>S2887/H2887</f>
        <v>0.55666434181261371</v>
      </c>
      <c r="V2887" s="19"/>
      <c r="W2887" s="19"/>
      <c r="X2887" s="37" t="s">
        <v>3465</v>
      </c>
    </row>
    <row r="2888" spans="1:24" s="3" customFormat="1" ht="16.5" customHeight="1">
      <c r="A2888" s="38">
        <v>772</v>
      </c>
      <c r="B2888" s="39">
        <v>10800</v>
      </c>
      <c r="C2888" s="38">
        <v>10316091</v>
      </c>
      <c r="D2888" s="40" t="s">
        <v>2048</v>
      </c>
      <c r="E2888" s="38">
        <v>2</v>
      </c>
      <c r="F2888" s="38">
        <v>120</v>
      </c>
      <c r="G2888" s="38" t="s">
        <v>21</v>
      </c>
      <c r="H2888" s="42">
        <v>17606.84</v>
      </c>
      <c r="I2888" s="2"/>
      <c r="J2888" s="44">
        <v>43311</v>
      </c>
      <c r="K2888" s="42">
        <v>0</v>
      </c>
      <c r="L2888" s="42">
        <v>7805.74</v>
      </c>
      <c r="M2888" s="44">
        <v>45016</v>
      </c>
      <c r="N2888" s="42">
        <f>H2888-K2888-L2888</f>
        <v>9801.1</v>
      </c>
      <c r="O2888" s="42">
        <v>0</v>
      </c>
      <c r="P2888" s="45">
        <v>0.13</v>
      </c>
      <c r="Q2888" s="42">
        <v>0</v>
      </c>
      <c r="R2888" s="42">
        <v>0</v>
      </c>
      <c r="S2888" s="42">
        <f>N2888-R2888</f>
        <v>9801.1</v>
      </c>
      <c r="T2888" s="38">
        <v>2505</v>
      </c>
      <c r="U2888" s="14">
        <f>S2888/H2888</f>
        <v>0.55666434181261371</v>
      </c>
      <c r="V2888" s="19"/>
      <c r="W2888" s="19"/>
      <c r="X2888" s="37" t="s">
        <v>3465</v>
      </c>
    </row>
    <row r="2889" spans="1:24" s="3" customFormat="1" ht="16.5" customHeight="1">
      <c r="A2889" s="38">
        <v>796</v>
      </c>
      <c r="B2889" s="39">
        <v>10800</v>
      </c>
      <c r="C2889" s="38">
        <v>10316214</v>
      </c>
      <c r="D2889" s="40" t="s">
        <v>2048</v>
      </c>
      <c r="E2889" s="38">
        <v>2</v>
      </c>
      <c r="F2889" s="38">
        <v>120</v>
      </c>
      <c r="G2889" s="38" t="s">
        <v>21</v>
      </c>
      <c r="H2889" s="42">
        <v>17606.84</v>
      </c>
      <c r="I2889" s="2"/>
      <c r="J2889" s="44">
        <v>43311</v>
      </c>
      <c r="K2889" s="42">
        <v>0</v>
      </c>
      <c r="L2889" s="42">
        <v>7805.74</v>
      </c>
      <c r="M2889" s="44">
        <v>45016</v>
      </c>
      <c r="N2889" s="42">
        <f>H2889-K2889-L2889</f>
        <v>9801.1</v>
      </c>
      <c r="O2889" s="42">
        <v>0</v>
      </c>
      <c r="P2889" s="45">
        <v>0.13</v>
      </c>
      <c r="Q2889" s="42">
        <v>0</v>
      </c>
      <c r="R2889" s="42">
        <v>0</v>
      </c>
      <c r="S2889" s="42">
        <f>N2889-R2889</f>
        <v>9801.1</v>
      </c>
      <c r="T2889" s="38">
        <v>2505</v>
      </c>
      <c r="U2889" s="14">
        <f>S2889/H2889</f>
        <v>0.55666434181261371</v>
      </c>
      <c r="V2889" s="19"/>
      <c r="W2889" s="19"/>
      <c r="X2889" s="37" t="s">
        <v>3465</v>
      </c>
    </row>
    <row r="2890" spans="1:24" s="3" customFormat="1" ht="16.5" customHeight="1">
      <c r="A2890" s="38">
        <v>898</v>
      </c>
      <c r="B2890" s="39">
        <v>10800</v>
      </c>
      <c r="C2890" s="38">
        <v>10316811</v>
      </c>
      <c r="D2890" s="40" t="s">
        <v>2048</v>
      </c>
      <c r="E2890" s="38">
        <v>2</v>
      </c>
      <c r="F2890" s="38">
        <v>120</v>
      </c>
      <c r="G2890" s="38" t="s">
        <v>21</v>
      </c>
      <c r="H2890" s="42">
        <v>17606.84</v>
      </c>
      <c r="I2890" s="2"/>
      <c r="J2890" s="44">
        <v>43311</v>
      </c>
      <c r="K2890" s="42">
        <v>0</v>
      </c>
      <c r="L2890" s="42">
        <v>7805.74</v>
      </c>
      <c r="M2890" s="44">
        <v>45016</v>
      </c>
      <c r="N2890" s="42">
        <f>H2890-K2890-L2890</f>
        <v>9801.1</v>
      </c>
      <c r="O2890" s="42">
        <v>0</v>
      </c>
      <c r="P2890" s="45">
        <v>0.13</v>
      </c>
      <c r="Q2890" s="42">
        <v>0</v>
      </c>
      <c r="R2890" s="42">
        <v>0</v>
      </c>
      <c r="S2890" s="42">
        <f>N2890-R2890</f>
        <v>9801.1</v>
      </c>
      <c r="T2890" s="38">
        <v>2505</v>
      </c>
      <c r="U2890" s="14">
        <f>S2890/H2890</f>
        <v>0.55666434181261371</v>
      </c>
      <c r="V2890" s="19"/>
      <c r="W2890" s="19"/>
      <c r="X2890" s="37" t="s">
        <v>3465</v>
      </c>
    </row>
    <row r="2891" spans="1:24" s="3" customFormat="1" ht="16.5" customHeight="1">
      <c r="A2891" s="38">
        <v>906</v>
      </c>
      <c r="B2891" s="39">
        <v>10800</v>
      </c>
      <c r="C2891" s="38">
        <v>10316819</v>
      </c>
      <c r="D2891" s="40" t="s">
        <v>2048</v>
      </c>
      <c r="E2891" s="38">
        <v>2</v>
      </c>
      <c r="F2891" s="38">
        <v>120</v>
      </c>
      <c r="G2891" s="38" t="s">
        <v>21</v>
      </c>
      <c r="H2891" s="42">
        <v>17606.84</v>
      </c>
      <c r="I2891" s="2"/>
      <c r="J2891" s="44">
        <v>43311</v>
      </c>
      <c r="K2891" s="42">
        <v>0</v>
      </c>
      <c r="L2891" s="42">
        <v>7805.74</v>
      </c>
      <c r="M2891" s="44">
        <v>45016</v>
      </c>
      <c r="N2891" s="42">
        <f>H2891-K2891-L2891</f>
        <v>9801.1</v>
      </c>
      <c r="O2891" s="42">
        <v>0</v>
      </c>
      <c r="P2891" s="45">
        <v>0.13</v>
      </c>
      <c r="Q2891" s="42">
        <v>0</v>
      </c>
      <c r="R2891" s="42">
        <v>0</v>
      </c>
      <c r="S2891" s="42">
        <f>N2891-R2891</f>
        <v>9801.1</v>
      </c>
      <c r="T2891" s="38">
        <v>2505</v>
      </c>
      <c r="U2891" s="14">
        <f>S2891/H2891</f>
        <v>0.55666434181261371</v>
      </c>
      <c r="V2891" s="19"/>
      <c r="W2891" s="19"/>
      <c r="X2891" s="37" t="s">
        <v>3465</v>
      </c>
    </row>
    <row r="2892" spans="1:24" s="3" customFormat="1" ht="16.5" customHeight="1">
      <c r="A2892" s="38">
        <v>908</v>
      </c>
      <c r="B2892" s="39">
        <v>10800</v>
      </c>
      <c r="C2892" s="38">
        <v>10316828</v>
      </c>
      <c r="D2892" s="40" t="s">
        <v>2048</v>
      </c>
      <c r="E2892" s="38">
        <v>2</v>
      </c>
      <c r="F2892" s="38">
        <v>120</v>
      </c>
      <c r="G2892" s="38" t="s">
        <v>21</v>
      </c>
      <c r="H2892" s="42">
        <v>17606.84</v>
      </c>
      <c r="I2892" s="2"/>
      <c r="J2892" s="44">
        <v>43311</v>
      </c>
      <c r="K2892" s="42">
        <v>0</v>
      </c>
      <c r="L2892" s="42">
        <v>7805.74</v>
      </c>
      <c r="M2892" s="44">
        <v>45016</v>
      </c>
      <c r="N2892" s="42">
        <f>H2892-K2892-L2892</f>
        <v>9801.1</v>
      </c>
      <c r="O2892" s="42">
        <v>0</v>
      </c>
      <c r="P2892" s="45">
        <v>0.13</v>
      </c>
      <c r="Q2892" s="42">
        <v>0</v>
      </c>
      <c r="R2892" s="42">
        <v>0</v>
      </c>
      <c r="S2892" s="42">
        <f>N2892-R2892</f>
        <v>9801.1</v>
      </c>
      <c r="T2892" s="38">
        <v>2505</v>
      </c>
      <c r="U2892" s="14">
        <f>S2892/H2892</f>
        <v>0.55666434181261371</v>
      </c>
      <c r="V2892" s="19"/>
      <c r="W2892" s="19"/>
      <c r="X2892" s="37" t="s">
        <v>3465</v>
      </c>
    </row>
    <row r="2893" spans="1:24" s="3" customFormat="1" ht="16.5" customHeight="1">
      <c r="A2893" s="38">
        <v>58</v>
      </c>
      <c r="B2893" s="39">
        <v>10723</v>
      </c>
      <c r="C2893" s="38">
        <v>10295158</v>
      </c>
      <c r="D2893" s="40" t="s">
        <v>274</v>
      </c>
      <c r="E2893" s="58">
        <v>1</v>
      </c>
      <c r="F2893" s="38">
        <v>120</v>
      </c>
      <c r="G2893" s="38" t="s">
        <v>21</v>
      </c>
      <c r="H2893" s="42">
        <v>34878</v>
      </c>
      <c r="I2893" s="57"/>
      <c r="J2893" s="44">
        <v>43495</v>
      </c>
      <c r="K2893" s="42">
        <v>0</v>
      </c>
      <c r="L2893" s="42">
        <v>15462.66</v>
      </c>
      <c r="M2893" s="44">
        <v>45199</v>
      </c>
      <c r="N2893" s="42">
        <f>H2893-K2893-L2893</f>
        <v>19415.34</v>
      </c>
      <c r="O2893" s="42">
        <v>0</v>
      </c>
      <c r="P2893" s="45">
        <v>0.13</v>
      </c>
      <c r="Q2893" s="42">
        <v>0</v>
      </c>
      <c r="R2893" s="42">
        <v>0</v>
      </c>
      <c r="S2893" s="42">
        <f>N2893</f>
        <v>19415.34</v>
      </c>
      <c r="T2893" s="38">
        <v>2101</v>
      </c>
      <c r="U2893" s="14">
        <f>S2893/H2893</f>
        <v>0.55666437295716498</v>
      </c>
      <c r="V2893" s="19"/>
      <c r="W2893" s="19"/>
      <c r="X2893" s="37" t="s">
        <v>3470</v>
      </c>
    </row>
    <row r="2894" spans="1:24" s="3" customFormat="1" ht="16.5" customHeight="1">
      <c r="A2894" s="38">
        <v>905</v>
      </c>
      <c r="B2894" s="39">
        <v>10800</v>
      </c>
      <c r="C2894" s="38">
        <v>10316818</v>
      </c>
      <c r="D2894" s="40" t="s">
        <v>2048</v>
      </c>
      <c r="E2894" s="38">
        <v>7</v>
      </c>
      <c r="F2894" s="38">
        <v>120</v>
      </c>
      <c r="G2894" s="38" t="s">
        <v>21</v>
      </c>
      <c r="H2894" s="42">
        <v>61623.94</v>
      </c>
      <c r="I2894" s="2"/>
      <c r="J2894" s="44">
        <v>43311</v>
      </c>
      <c r="K2894" s="42">
        <v>0</v>
      </c>
      <c r="L2894" s="42">
        <v>27320.04</v>
      </c>
      <c r="M2894" s="44">
        <v>45016</v>
      </c>
      <c r="N2894" s="42">
        <f>H2894-K2894-L2894</f>
        <v>34303.9</v>
      </c>
      <c r="O2894" s="42">
        <v>0</v>
      </c>
      <c r="P2894" s="45">
        <v>0.13</v>
      </c>
      <c r="Q2894" s="42">
        <v>0</v>
      </c>
      <c r="R2894" s="42">
        <v>0</v>
      </c>
      <c r="S2894" s="42">
        <f>N2894-R2894</f>
        <v>34303.9</v>
      </c>
      <c r="T2894" s="38">
        <v>2505</v>
      </c>
      <c r="U2894" s="14">
        <f>S2894/H2894</f>
        <v>0.5566651531855964</v>
      </c>
      <c r="V2894" s="19"/>
      <c r="W2894" s="19"/>
      <c r="X2894" s="37" t="s">
        <v>3465</v>
      </c>
    </row>
    <row r="2895" spans="1:24" s="3" customFormat="1" ht="16.5" customHeight="1">
      <c r="A2895" s="38">
        <v>458</v>
      </c>
      <c r="B2895" s="39">
        <v>10800</v>
      </c>
      <c r="C2895" s="38">
        <v>10315408</v>
      </c>
      <c r="D2895" s="40" t="s">
        <v>2048</v>
      </c>
      <c r="E2895" s="38">
        <v>7</v>
      </c>
      <c r="F2895" s="38">
        <v>120</v>
      </c>
      <c r="G2895" s="38" t="s">
        <v>21</v>
      </c>
      <c r="H2895" s="42">
        <v>61623.94</v>
      </c>
      <c r="I2895" s="2"/>
      <c r="J2895" s="44">
        <v>43311</v>
      </c>
      <c r="K2895" s="42">
        <v>0</v>
      </c>
      <c r="L2895" s="42">
        <v>27320.03</v>
      </c>
      <c r="M2895" s="44">
        <v>45016</v>
      </c>
      <c r="N2895" s="42">
        <f>H2895-K2895-L2895</f>
        <v>34303.910000000003</v>
      </c>
      <c r="O2895" s="42">
        <v>0</v>
      </c>
      <c r="P2895" s="45">
        <v>0.13</v>
      </c>
      <c r="Q2895" s="42">
        <v>0</v>
      </c>
      <c r="R2895" s="42">
        <v>0</v>
      </c>
      <c r="S2895" s="42">
        <f>N2895-R2895</f>
        <v>34303.910000000003</v>
      </c>
      <c r="T2895" s="38">
        <v>2505</v>
      </c>
      <c r="U2895" s="14">
        <f>S2895/H2895</f>
        <v>0.55666531546019293</v>
      </c>
      <c r="V2895" s="19"/>
      <c r="W2895" s="19"/>
      <c r="X2895" s="37" t="s">
        <v>3465</v>
      </c>
    </row>
    <row r="2896" spans="1:24" s="3" customFormat="1" ht="16.5" customHeight="1">
      <c r="A2896" s="38">
        <v>543</v>
      </c>
      <c r="B2896" s="39">
        <v>10800</v>
      </c>
      <c r="C2896" s="38">
        <v>10315560</v>
      </c>
      <c r="D2896" s="40" t="s">
        <v>2048</v>
      </c>
      <c r="E2896" s="38">
        <v>7</v>
      </c>
      <c r="F2896" s="38">
        <v>120</v>
      </c>
      <c r="G2896" s="38" t="s">
        <v>21</v>
      </c>
      <c r="H2896" s="42">
        <v>61623.94</v>
      </c>
      <c r="I2896" s="2"/>
      <c r="J2896" s="44">
        <v>43311</v>
      </c>
      <c r="K2896" s="42">
        <v>0</v>
      </c>
      <c r="L2896" s="42">
        <v>27320.03</v>
      </c>
      <c r="M2896" s="44">
        <v>45016</v>
      </c>
      <c r="N2896" s="42">
        <f>H2896-K2896-L2896</f>
        <v>34303.910000000003</v>
      </c>
      <c r="O2896" s="42">
        <v>0</v>
      </c>
      <c r="P2896" s="45">
        <v>0.13</v>
      </c>
      <c r="Q2896" s="42">
        <v>0</v>
      </c>
      <c r="R2896" s="42">
        <v>0</v>
      </c>
      <c r="S2896" s="42">
        <f>N2896-R2896</f>
        <v>34303.910000000003</v>
      </c>
      <c r="T2896" s="38">
        <v>2505</v>
      </c>
      <c r="U2896" s="14">
        <f>S2896/H2896</f>
        <v>0.55666531546019293</v>
      </c>
      <c r="V2896" s="19"/>
      <c r="W2896" s="19"/>
      <c r="X2896" s="37" t="s">
        <v>3465</v>
      </c>
    </row>
    <row r="2897" spans="1:37" s="3" customFormat="1" ht="16.5" customHeight="1">
      <c r="A2897" s="38">
        <v>293</v>
      </c>
      <c r="B2897" s="39">
        <v>10736</v>
      </c>
      <c r="C2897" s="38">
        <v>10319125</v>
      </c>
      <c r="D2897" s="40" t="s">
        <v>1261</v>
      </c>
      <c r="E2897" s="38">
        <v>1</v>
      </c>
      <c r="F2897" s="38">
        <v>120</v>
      </c>
      <c r="G2897" s="38" t="s">
        <v>279</v>
      </c>
      <c r="H2897" s="42">
        <v>90091.82</v>
      </c>
      <c r="I2897" s="55"/>
      <c r="J2897" s="44">
        <v>43434</v>
      </c>
      <c r="K2897" s="42">
        <v>0</v>
      </c>
      <c r="L2897" s="42">
        <v>39940.79</v>
      </c>
      <c r="M2897" s="44">
        <v>45138</v>
      </c>
      <c r="N2897" s="42">
        <f>H2897-K2897-L2897</f>
        <v>50151.030000000006</v>
      </c>
      <c r="O2897" s="42">
        <v>0</v>
      </c>
      <c r="P2897" s="45">
        <v>0.13</v>
      </c>
      <c r="Q2897" s="42">
        <v>0</v>
      </c>
      <c r="R2897" s="42">
        <v>0</v>
      </c>
      <c r="S2897" s="42">
        <v>50151.03</v>
      </c>
      <c r="T2897" s="38">
        <v>1802</v>
      </c>
      <c r="U2897" s="14">
        <f>S2897/H2897</f>
        <v>0.5566657439043855</v>
      </c>
      <c r="V2897" s="19"/>
      <c r="W2897" s="19"/>
      <c r="X2897" s="37" t="s">
        <v>3461</v>
      </c>
    </row>
    <row r="2898" spans="1:37" s="3" customFormat="1" ht="16.5" customHeight="1">
      <c r="A2898" s="38">
        <v>221</v>
      </c>
      <c r="B2898" s="39">
        <v>10736</v>
      </c>
      <c r="C2898" s="38">
        <v>10284424</v>
      </c>
      <c r="D2898" s="40" t="s">
        <v>1978</v>
      </c>
      <c r="E2898" s="31">
        <v>1</v>
      </c>
      <c r="F2898" s="38">
        <v>120</v>
      </c>
      <c r="G2898" s="38" t="s">
        <v>262</v>
      </c>
      <c r="H2898" s="42">
        <v>18027.64</v>
      </c>
      <c r="I2898" s="49"/>
      <c r="J2898" s="44">
        <v>43402</v>
      </c>
      <c r="K2898" s="42">
        <v>0</v>
      </c>
      <c r="L2898" s="42">
        <v>7992.27</v>
      </c>
      <c r="M2898" s="44">
        <v>45107</v>
      </c>
      <c r="N2898" s="42">
        <f>H2898-K2898-L2898</f>
        <v>10035.369999999999</v>
      </c>
      <c r="O2898" s="42">
        <v>0</v>
      </c>
      <c r="P2898" s="45">
        <v>0.13</v>
      </c>
      <c r="Q2898" s="42">
        <v>0</v>
      </c>
      <c r="R2898" s="42">
        <v>0</v>
      </c>
      <c r="S2898" s="42">
        <f>N2898-R2898</f>
        <v>10035.369999999999</v>
      </c>
      <c r="T2898" s="38">
        <v>2506</v>
      </c>
      <c r="U2898" s="14">
        <f>S2898/H2898</f>
        <v>0.55666576434852255</v>
      </c>
      <c r="V2898" s="19"/>
      <c r="W2898" s="19"/>
      <c r="X2898" s="37" t="s">
        <v>3461</v>
      </c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</row>
    <row r="2899" spans="1:37" s="3" customFormat="1" ht="16.5" customHeight="1">
      <c r="A2899" s="38">
        <v>134</v>
      </c>
      <c r="B2899" s="39">
        <v>10800</v>
      </c>
      <c r="C2899" s="38">
        <v>10316083</v>
      </c>
      <c r="D2899" s="40" t="s">
        <v>2696</v>
      </c>
      <c r="E2899" s="38">
        <v>1</v>
      </c>
      <c r="F2899" s="38">
        <v>120</v>
      </c>
      <c r="G2899" s="38" t="s">
        <v>21</v>
      </c>
      <c r="H2899" s="42">
        <v>157596.24</v>
      </c>
      <c r="I2899" s="2"/>
      <c r="J2899" s="44">
        <v>43311</v>
      </c>
      <c r="K2899" s="42">
        <v>0</v>
      </c>
      <c r="L2899" s="42">
        <v>69867.8</v>
      </c>
      <c r="M2899" s="44">
        <v>45016</v>
      </c>
      <c r="N2899" s="42">
        <f>H2899-K2899-L2899</f>
        <v>87728.439999999988</v>
      </c>
      <c r="O2899" s="42">
        <v>0</v>
      </c>
      <c r="P2899" s="45">
        <v>0.13</v>
      </c>
      <c r="Q2899" s="42">
        <v>0</v>
      </c>
      <c r="R2899" s="42">
        <v>0</v>
      </c>
      <c r="S2899" s="42">
        <f>N2899-R2899</f>
        <v>87728.439999999988</v>
      </c>
      <c r="T2899" s="38">
        <v>2505</v>
      </c>
      <c r="U2899" s="14">
        <f>S2899/H2899</f>
        <v>0.55666581893070544</v>
      </c>
      <c r="V2899" s="19"/>
      <c r="W2899" s="19"/>
      <c r="X2899" s="37" t="s">
        <v>3465</v>
      </c>
    </row>
    <row r="2900" spans="1:37" s="3" customFormat="1" ht="16.5" customHeight="1">
      <c r="A2900" s="38">
        <v>357</v>
      </c>
      <c r="B2900" s="39">
        <v>10736</v>
      </c>
      <c r="C2900" s="38">
        <v>10284586</v>
      </c>
      <c r="D2900" s="40" t="s">
        <v>1315</v>
      </c>
      <c r="E2900" s="38">
        <v>18</v>
      </c>
      <c r="F2900" s="38">
        <v>120</v>
      </c>
      <c r="G2900" s="38" t="s">
        <v>21</v>
      </c>
      <c r="H2900" s="42">
        <v>117758.72</v>
      </c>
      <c r="I2900" s="55"/>
      <c r="J2900" s="44">
        <v>43434</v>
      </c>
      <c r="K2900" s="42">
        <v>0</v>
      </c>
      <c r="L2900" s="42">
        <v>52206.45</v>
      </c>
      <c r="M2900" s="44">
        <v>45138</v>
      </c>
      <c r="N2900" s="42">
        <f>H2900-K2900-L2900</f>
        <v>65552.27</v>
      </c>
      <c r="O2900" s="42">
        <v>0</v>
      </c>
      <c r="P2900" s="45">
        <v>0.13</v>
      </c>
      <c r="Q2900" s="42">
        <v>0</v>
      </c>
      <c r="R2900" s="42">
        <v>0</v>
      </c>
      <c r="S2900" s="42">
        <v>65552.27</v>
      </c>
      <c r="T2900" s="38">
        <v>2506</v>
      </c>
      <c r="U2900" s="14">
        <f>S2900/H2900</f>
        <v>0.55666595221143711</v>
      </c>
      <c r="V2900" s="19"/>
      <c r="W2900" s="19"/>
      <c r="X2900" s="37" t="s">
        <v>3461</v>
      </c>
    </row>
    <row r="2901" spans="1:37" s="3" customFormat="1" ht="16.5" customHeight="1">
      <c r="A2901" s="38">
        <v>396</v>
      </c>
      <c r="B2901" s="39">
        <v>10800</v>
      </c>
      <c r="C2901" s="38">
        <v>10315323</v>
      </c>
      <c r="D2901" s="40" t="s">
        <v>2048</v>
      </c>
      <c r="E2901" s="38">
        <v>5</v>
      </c>
      <c r="F2901" s="38">
        <v>120</v>
      </c>
      <c r="G2901" s="38" t="s">
        <v>21</v>
      </c>
      <c r="H2901" s="42">
        <v>44017.1</v>
      </c>
      <c r="I2901" s="2"/>
      <c r="J2901" s="44">
        <v>43311</v>
      </c>
      <c r="K2901" s="42">
        <v>0</v>
      </c>
      <c r="L2901" s="42">
        <v>19514.27</v>
      </c>
      <c r="M2901" s="44">
        <v>45016</v>
      </c>
      <c r="N2901" s="42">
        <f>H2901-K2901-L2901</f>
        <v>24502.829999999998</v>
      </c>
      <c r="O2901" s="42">
        <v>0</v>
      </c>
      <c r="P2901" s="45">
        <v>0.13</v>
      </c>
      <c r="Q2901" s="42">
        <v>0</v>
      </c>
      <c r="R2901" s="42">
        <v>0</v>
      </c>
      <c r="S2901" s="42">
        <f>N2901-R2901</f>
        <v>24502.829999999998</v>
      </c>
      <c r="T2901" s="38">
        <v>2505</v>
      </c>
      <c r="U2901" s="14">
        <f>S2901/H2901</f>
        <v>0.55666615928809482</v>
      </c>
      <c r="V2901" s="19"/>
      <c r="W2901" s="19"/>
      <c r="X2901" s="37" t="s">
        <v>3465</v>
      </c>
      <c r="Y2901" s="93"/>
      <c r="Z2901" s="93"/>
      <c r="AA2901" s="93"/>
      <c r="AB2901" s="93"/>
      <c r="AC2901" s="93"/>
      <c r="AD2901" s="93"/>
      <c r="AE2901" s="93"/>
      <c r="AF2901" s="93"/>
      <c r="AG2901" s="93"/>
      <c r="AH2901" s="93"/>
      <c r="AI2901" s="93"/>
      <c r="AJ2901" s="93"/>
    </row>
    <row r="2902" spans="1:37" s="3" customFormat="1" ht="16.5" customHeight="1">
      <c r="A2902" s="38">
        <v>773</v>
      </c>
      <c r="B2902" s="39">
        <v>10800</v>
      </c>
      <c r="C2902" s="38">
        <v>10316092</v>
      </c>
      <c r="D2902" s="40" t="s">
        <v>2048</v>
      </c>
      <c r="E2902" s="38">
        <v>5</v>
      </c>
      <c r="F2902" s="38">
        <v>120</v>
      </c>
      <c r="G2902" s="38" t="s">
        <v>21</v>
      </c>
      <c r="H2902" s="42">
        <v>44017.1</v>
      </c>
      <c r="I2902" s="2"/>
      <c r="J2902" s="44">
        <v>43311</v>
      </c>
      <c r="K2902" s="42">
        <v>0</v>
      </c>
      <c r="L2902" s="42">
        <v>19514.27</v>
      </c>
      <c r="M2902" s="44">
        <v>45016</v>
      </c>
      <c r="N2902" s="42">
        <f>H2902-K2902-L2902</f>
        <v>24502.829999999998</v>
      </c>
      <c r="O2902" s="42">
        <v>0</v>
      </c>
      <c r="P2902" s="45">
        <v>0.13</v>
      </c>
      <c r="Q2902" s="42">
        <v>0</v>
      </c>
      <c r="R2902" s="42">
        <v>0</v>
      </c>
      <c r="S2902" s="42">
        <f>N2902-R2902</f>
        <v>24502.829999999998</v>
      </c>
      <c r="T2902" s="38">
        <v>2505</v>
      </c>
      <c r="U2902" s="14">
        <f>S2902/H2902</f>
        <v>0.55666615928809482</v>
      </c>
      <c r="V2902" s="19"/>
      <c r="W2902" s="19"/>
      <c r="X2902" s="37" t="s">
        <v>3465</v>
      </c>
    </row>
    <row r="2903" spans="1:37" s="3" customFormat="1" ht="16.5" customHeight="1">
      <c r="A2903" s="38">
        <v>900</v>
      </c>
      <c r="B2903" s="39">
        <v>10800</v>
      </c>
      <c r="C2903" s="38">
        <v>10316813</v>
      </c>
      <c r="D2903" s="40" t="s">
        <v>2048</v>
      </c>
      <c r="E2903" s="38">
        <v>5</v>
      </c>
      <c r="F2903" s="38">
        <v>120</v>
      </c>
      <c r="G2903" s="38" t="s">
        <v>21</v>
      </c>
      <c r="H2903" s="42">
        <v>44017.1</v>
      </c>
      <c r="I2903" s="2"/>
      <c r="J2903" s="44">
        <v>43311</v>
      </c>
      <c r="K2903" s="42">
        <v>0</v>
      </c>
      <c r="L2903" s="42">
        <v>19514.27</v>
      </c>
      <c r="M2903" s="44">
        <v>45016</v>
      </c>
      <c r="N2903" s="42">
        <f>H2903-K2903-L2903</f>
        <v>24502.829999999998</v>
      </c>
      <c r="O2903" s="42">
        <v>0</v>
      </c>
      <c r="P2903" s="45">
        <v>0.13</v>
      </c>
      <c r="Q2903" s="42">
        <v>0</v>
      </c>
      <c r="R2903" s="42">
        <v>0</v>
      </c>
      <c r="S2903" s="42">
        <f>N2903-R2903</f>
        <v>24502.829999999998</v>
      </c>
      <c r="T2903" s="38">
        <v>2505</v>
      </c>
      <c r="U2903" s="14">
        <f>S2903/H2903</f>
        <v>0.55666615928809482</v>
      </c>
      <c r="V2903" s="19"/>
      <c r="W2903" s="19"/>
      <c r="X2903" s="37" t="s">
        <v>3465</v>
      </c>
    </row>
    <row r="2904" spans="1:37" s="3" customFormat="1" ht="16.5" customHeight="1">
      <c r="A2904" s="38">
        <v>86</v>
      </c>
      <c r="B2904" s="39">
        <v>10800</v>
      </c>
      <c r="C2904" s="38">
        <v>10315326</v>
      </c>
      <c r="D2904" s="40" t="s">
        <v>2648</v>
      </c>
      <c r="E2904" s="38">
        <v>1</v>
      </c>
      <c r="F2904" s="38">
        <v>120</v>
      </c>
      <c r="G2904" s="38" t="s">
        <v>21</v>
      </c>
      <c r="H2904" s="42">
        <v>160131.24</v>
      </c>
      <c r="I2904" s="2"/>
      <c r="J2904" s="44">
        <v>43311</v>
      </c>
      <c r="K2904" s="42">
        <v>0</v>
      </c>
      <c r="L2904" s="42">
        <v>70991.59</v>
      </c>
      <c r="M2904" s="44">
        <v>45016</v>
      </c>
      <c r="N2904" s="42">
        <f>H2904-K2904-L2904</f>
        <v>89139.65</v>
      </c>
      <c r="O2904" s="42">
        <v>0</v>
      </c>
      <c r="P2904" s="45">
        <v>0.13</v>
      </c>
      <c r="Q2904" s="42">
        <v>0</v>
      </c>
      <c r="R2904" s="42">
        <v>0</v>
      </c>
      <c r="S2904" s="42">
        <f>N2904-R2904</f>
        <v>89139.65</v>
      </c>
      <c r="T2904" s="38">
        <v>2505</v>
      </c>
      <c r="U2904" s="14">
        <f>S2904/H2904</f>
        <v>0.55666620704367242</v>
      </c>
      <c r="V2904" s="19"/>
      <c r="W2904" s="19"/>
      <c r="X2904" s="37" t="s">
        <v>3465</v>
      </c>
    </row>
    <row r="2905" spans="1:37" s="3" customFormat="1" ht="16.5" customHeight="1">
      <c r="A2905" s="38">
        <v>295</v>
      </c>
      <c r="B2905" s="39">
        <v>10741</v>
      </c>
      <c r="C2905" s="38">
        <v>10282073</v>
      </c>
      <c r="D2905" s="40" t="s">
        <v>1074</v>
      </c>
      <c r="E2905" s="38">
        <v>1</v>
      </c>
      <c r="F2905" s="38">
        <v>120</v>
      </c>
      <c r="G2905" s="38" t="s">
        <v>262</v>
      </c>
      <c r="H2905" s="42">
        <v>12000</v>
      </c>
      <c r="I2905" s="56"/>
      <c r="J2905" s="44">
        <v>43462</v>
      </c>
      <c r="K2905" s="42">
        <v>0</v>
      </c>
      <c r="L2905" s="42">
        <v>5320</v>
      </c>
      <c r="M2905" s="44">
        <v>45169</v>
      </c>
      <c r="N2905" s="42">
        <f>H2905-K2905-L2905</f>
        <v>6680</v>
      </c>
      <c r="O2905" s="42">
        <v>0</v>
      </c>
      <c r="P2905" s="45">
        <v>0.13</v>
      </c>
      <c r="Q2905" s="42">
        <v>0</v>
      </c>
      <c r="R2905" s="42">
        <v>0</v>
      </c>
      <c r="S2905" s="42">
        <f>N2905-R2905</f>
        <v>6680</v>
      </c>
      <c r="T2905" s="38">
        <v>5000</v>
      </c>
      <c r="U2905" s="14">
        <f>S2905/H2905</f>
        <v>0.55666666666666664</v>
      </c>
      <c r="V2905" s="19"/>
      <c r="W2905" s="19"/>
      <c r="X2905" s="37" t="s">
        <v>3462</v>
      </c>
    </row>
    <row r="2906" spans="1:37" s="3" customFormat="1" ht="16.5" customHeight="1">
      <c r="A2906" s="38">
        <v>84</v>
      </c>
      <c r="B2906" s="39">
        <v>10800</v>
      </c>
      <c r="C2906" s="38">
        <v>10315305</v>
      </c>
      <c r="D2906" s="40" t="s">
        <v>2646</v>
      </c>
      <c r="E2906" s="38">
        <v>1</v>
      </c>
      <c r="F2906" s="38">
        <v>120</v>
      </c>
      <c r="G2906" s="38" t="s">
        <v>21</v>
      </c>
      <c r="H2906" s="42">
        <v>165309.6</v>
      </c>
      <c r="I2906" s="2"/>
      <c r="J2906" s="44">
        <v>43311</v>
      </c>
      <c r="K2906" s="42">
        <v>0</v>
      </c>
      <c r="L2906" s="42">
        <v>73287.22</v>
      </c>
      <c r="M2906" s="44">
        <v>45016</v>
      </c>
      <c r="N2906" s="42">
        <f>H2906-K2906-L2906</f>
        <v>92022.38</v>
      </c>
      <c r="O2906" s="42">
        <v>0</v>
      </c>
      <c r="P2906" s="45">
        <v>0.13</v>
      </c>
      <c r="Q2906" s="42">
        <v>0</v>
      </c>
      <c r="R2906" s="42">
        <v>0</v>
      </c>
      <c r="S2906" s="42">
        <f>N2906-R2906</f>
        <v>92022.38</v>
      </c>
      <c r="T2906" s="38">
        <v>2505</v>
      </c>
      <c r="U2906" s="14">
        <f>S2906/H2906</f>
        <v>0.55666688443986312</v>
      </c>
      <c r="V2906" s="19"/>
      <c r="W2906" s="19"/>
      <c r="X2906" s="37" t="s">
        <v>3465</v>
      </c>
    </row>
    <row r="2907" spans="1:37" s="3" customFormat="1" ht="16.5" customHeight="1">
      <c r="A2907" s="38">
        <v>471</v>
      </c>
      <c r="B2907" s="39">
        <v>10800</v>
      </c>
      <c r="C2907" s="38">
        <v>10315427</v>
      </c>
      <c r="D2907" s="40" t="s">
        <v>2048</v>
      </c>
      <c r="E2907" s="38">
        <v>8</v>
      </c>
      <c r="F2907" s="38">
        <v>120</v>
      </c>
      <c r="G2907" s="38" t="s">
        <v>21</v>
      </c>
      <c r="H2907" s="42">
        <v>70427.360000000001</v>
      </c>
      <c r="I2907" s="2"/>
      <c r="J2907" s="44">
        <v>43311</v>
      </c>
      <c r="K2907" s="42">
        <v>0</v>
      </c>
      <c r="L2907" s="42">
        <v>31222.77</v>
      </c>
      <c r="M2907" s="44">
        <v>45016</v>
      </c>
      <c r="N2907" s="42">
        <f>H2907-K2907-L2907</f>
        <v>39204.589999999997</v>
      </c>
      <c r="O2907" s="42">
        <v>0</v>
      </c>
      <c r="P2907" s="45">
        <v>0.13</v>
      </c>
      <c r="Q2907" s="42">
        <v>0</v>
      </c>
      <c r="R2907" s="42">
        <v>0</v>
      </c>
      <c r="S2907" s="42">
        <f>N2907-R2907</f>
        <v>39204.589999999997</v>
      </c>
      <c r="T2907" s="38">
        <v>2505</v>
      </c>
      <c r="U2907" s="14">
        <f>S2907/H2907</f>
        <v>0.55666703962778097</v>
      </c>
      <c r="V2907" s="19"/>
      <c r="W2907" s="19"/>
      <c r="X2907" s="37" t="s">
        <v>3465</v>
      </c>
    </row>
    <row r="2908" spans="1:37" s="3" customFormat="1" ht="16.5" customHeight="1">
      <c r="A2908" s="38">
        <v>899</v>
      </c>
      <c r="B2908" s="39">
        <v>10800</v>
      </c>
      <c r="C2908" s="38">
        <v>10316812</v>
      </c>
      <c r="D2908" s="40" t="s">
        <v>2048</v>
      </c>
      <c r="E2908" s="38">
        <v>8</v>
      </c>
      <c r="F2908" s="38">
        <v>120</v>
      </c>
      <c r="G2908" s="38" t="s">
        <v>21</v>
      </c>
      <c r="H2908" s="42">
        <v>70427.360000000001</v>
      </c>
      <c r="I2908" s="2"/>
      <c r="J2908" s="44">
        <v>43311</v>
      </c>
      <c r="K2908" s="42">
        <v>0</v>
      </c>
      <c r="L2908" s="42">
        <v>31222.77</v>
      </c>
      <c r="M2908" s="44">
        <v>45016</v>
      </c>
      <c r="N2908" s="42">
        <f>H2908-K2908-L2908</f>
        <v>39204.589999999997</v>
      </c>
      <c r="O2908" s="42">
        <v>0</v>
      </c>
      <c r="P2908" s="45">
        <v>0.13</v>
      </c>
      <c r="Q2908" s="42">
        <v>0</v>
      </c>
      <c r="R2908" s="42">
        <v>0</v>
      </c>
      <c r="S2908" s="42">
        <f>N2908-R2908</f>
        <v>39204.589999999997</v>
      </c>
      <c r="T2908" s="38">
        <v>2505</v>
      </c>
      <c r="U2908" s="14">
        <f>S2908/H2908</f>
        <v>0.55666703962778097</v>
      </c>
      <c r="V2908" s="19"/>
      <c r="W2908" s="19"/>
      <c r="X2908" s="37" t="s">
        <v>3465</v>
      </c>
    </row>
    <row r="2909" spans="1:37" s="3" customFormat="1" ht="16.5" customHeight="1">
      <c r="A2909" s="38">
        <v>87</v>
      </c>
      <c r="B2909" s="39">
        <v>10800</v>
      </c>
      <c r="C2909" s="38">
        <v>10315368</v>
      </c>
      <c r="D2909" s="40" t="s">
        <v>2649</v>
      </c>
      <c r="E2909" s="38">
        <v>1</v>
      </c>
      <c r="F2909" s="38">
        <v>120</v>
      </c>
      <c r="G2909" s="38" t="s">
        <v>21</v>
      </c>
      <c r="H2909" s="42">
        <v>163561.47</v>
      </c>
      <c r="I2909" s="2"/>
      <c r="J2909" s="44">
        <v>43311</v>
      </c>
      <c r="K2909" s="42">
        <v>0</v>
      </c>
      <c r="L2909" s="42">
        <v>72512.179999999993</v>
      </c>
      <c r="M2909" s="44">
        <v>45016</v>
      </c>
      <c r="N2909" s="42">
        <f>H2909-K2909-L2909</f>
        <v>91049.290000000008</v>
      </c>
      <c r="O2909" s="42">
        <v>0</v>
      </c>
      <c r="P2909" s="45">
        <v>0.13</v>
      </c>
      <c r="Q2909" s="42">
        <v>0</v>
      </c>
      <c r="R2909" s="42">
        <v>0</v>
      </c>
      <c r="S2909" s="42">
        <f>N2909-R2909</f>
        <v>91049.290000000008</v>
      </c>
      <c r="T2909" s="38">
        <v>2505</v>
      </c>
      <c r="U2909" s="14">
        <f>S2909/H2909</f>
        <v>0.55666710503396677</v>
      </c>
      <c r="V2909" s="19"/>
      <c r="W2909" s="19"/>
      <c r="X2909" s="37" t="s">
        <v>3465</v>
      </c>
    </row>
    <row r="2910" spans="1:37" s="3" customFormat="1" ht="16.5" customHeight="1">
      <c r="A2910" s="38">
        <v>85</v>
      </c>
      <c r="B2910" s="39">
        <v>10800</v>
      </c>
      <c r="C2910" s="38">
        <v>10315314</v>
      </c>
      <c r="D2910" s="40" t="s">
        <v>2647</v>
      </c>
      <c r="E2910" s="38">
        <v>1</v>
      </c>
      <c r="F2910" s="38">
        <v>120</v>
      </c>
      <c r="G2910" s="38" t="s">
        <v>21</v>
      </c>
      <c r="H2910" s="42">
        <v>151749.69</v>
      </c>
      <c r="I2910" s="2"/>
      <c r="J2910" s="44">
        <v>43311</v>
      </c>
      <c r="K2910" s="42">
        <v>0</v>
      </c>
      <c r="L2910" s="42">
        <v>67275.62</v>
      </c>
      <c r="M2910" s="44">
        <v>45016</v>
      </c>
      <c r="N2910" s="42">
        <f>H2910-K2910-L2910</f>
        <v>84474.07</v>
      </c>
      <c r="O2910" s="42">
        <v>0</v>
      </c>
      <c r="P2910" s="45">
        <v>0.13</v>
      </c>
      <c r="Q2910" s="42">
        <v>0</v>
      </c>
      <c r="R2910" s="42">
        <v>0</v>
      </c>
      <c r="S2910" s="42">
        <f>N2910-R2910</f>
        <v>84474.07</v>
      </c>
      <c r="T2910" s="38">
        <v>2505</v>
      </c>
      <c r="U2910" s="14">
        <f>S2910/H2910</f>
        <v>0.55666716683243311</v>
      </c>
      <c r="V2910" s="19"/>
      <c r="W2910" s="19"/>
      <c r="X2910" s="37" t="s">
        <v>3465</v>
      </c>
    </row>
    <row r="2911" spans="1:37" s="3" customFormat="1" ht="16.5" customHeight="1">
      <c r="A2911" s="38">
        <v>901</v>
      </c>
      <c r="B2911" s="39">
        <v>10800</v>
      </c>
      <c r="C2911" s="38">
        <v>10316814</v>
      </c>
      <c r="D2911" s="40" t="s">
        <v>2048</v>
      </c>
      <c r="E2911" s="38">
        <v>4</v>
      </c>
      <c r="F2911" s="38">
        <v>120</v>
      </c>
      <c r="G2911" s="38" t="s">
        <v>21</v>
      </c>
      <c r="H2911" s="42">
        <v>35213.68</v>
      </c>
      <c r="I2911" s="2"/>
      <c r="J2911" s="44">
        <v>43311</v>
      </c>
      <c r="K2911" s="42">
        <v>0</v>
      </c>
      <c r="L2911" s="42">
        <v>15611.38</v>
      </c>
      <c r="M2911" s="44">
        <v>45016</v>
      </c>
      <c r="N2911" s="42">
        <f>H2911-K2911-L2911</f>
        <v>19602.300000000003</v>
      </c>
      <c r="O2911" s="42">
        <v>0</v>
      </c>
      <c r="P2911" s="45">
        <v>0.13</v>
      </c>
      <c r="Q2911" s="42">
        <v>0</v>
      </c>
      <c r="R2911" s="42">
        <v>0</v>
      </c>
      <c r="S2911" s="42">
        <f>N2911-R2911</f>
        <v>19602.300000000003</v>
      </c>
      <c r="T2911" s="38">
        <v>2505</v>
      </c>
      <c r="U2911" s="14">
        <f>S2911/H2911</f>
        <v>0.55666718161805306</v>
      </c>
      <c r="V2911" s="19"/>
      <c r="W2911" s="19"/>
      <c r="X2911" s="37" t="s">
        <v>3465</v>
      </c>
    </row>
    <row r="2912" spans="1:37" s="3" customFormat="1" ht="16.5" customHeight="1">
      <c r="A2912" s="38">
        <v>436</v>
      </c>
      <c r="B2912" s="39">
        <v>10800</v>
      </c>
      <c r="C2912" s="38">
        <v>10315312</v>
      </c>
      <c r="D2912" s="40" t="s">
        <v>2048</v>
      </c>
      <c r="E2912" s="38">
        <v>6</v>
      </c>
      <c r="F2912" s="38">
        <v>120</v>
      </c>
      <c r="G2912" s="38" t="s">
        <v>21</v>
      </c>
      <c r="H2912" s="42">
        <v>52820.52</v>
      </c>
      <c r="I2912" s="2"/>
      <c r="J2912" s="44">
        <v>43311</v>
      </c>
      <c r="K2912" s="42">
        <v>0</v>
      </c>
      <c r="L2912" s="42">
        <v>23417.01</v>
      </c>
      <c r="M2912" s="44">
        <v>45016</v>
      </c>
      <c r="N2912" s="42">
        <f>H2912-K2912-L2912</f>
        <v>29403.51</v>
      </c>
      <c r="O2912" s="42">
        <v>0</v>
      </c>
      <c r="P2912" s="45">
        <v>0.13</v>
      </c>
      <c r="Q2912" s="42">
        <v>0</v>
      </c>
      <c r="R2912" s="42">
        <v>0</v>
      </c>
      <c r="S2912" s="42">
        <f>N2912-R2912</f>
        <v>29403.51</v>
      </c>
      <c r="T2912" s="38">
        <v>2505</v>
      </c>
      <c r="U2912" s="14">
        <f>S2912/H2912</f>
        <v>0.55666831754022872</v>
      </c>
      <c r="V2912" s="19"/>
      <c r="W2912" s="19"/>
      <c r="X2912" s="37" t="s">
        <v>3465</v>
      </c>
    </row>
    <row r="2913" spans="1:36" s="3" customFormat="1" ht="16.5" customHeight="1">
      <c r="A2913" s="38">
        <v>765</v>
      </c>
      <c r="B2913" s="39">
        <v>10800</v>
      </c>
      <c r="C2913" s="38">
        <v>10316081</v>
      </c>
      <c r="D2913" s="40" t="s">
        <v>2048</v>
      </c>
      <c r="E2913" s="38">
        <v>6</v>
      </c>
      <c r="F2913" s="38">
        <v>120</v>
      </c>
      <c r="G2913" s="38" t="s">
        <v>21</v>
      </c>
      <c r="H2913" s="42">
        <v>52820.52</v>
      </c>
      <c r="I2913" s="2"/>
      <c r="J2913" s="44">
        <v>43311</v>
      </c>
      <c r="K2913" s="42">
        <v>0</v>
      </c>
      <c r="L2913" s="42">
        <v>23417.01</v>
      </c>
      <c r="M2913" s="44">
        <v>45016</v>
      </c>
      <c r="N2913" s="42">
        <f>H2913-K2913-L2913</f>
        <v>29403.51</v>
      </c>
      <c r="O2913" s="42">
        <v>0</v>
      </c>
      <c r="P2913" s="45">
        <v>0.13</v>
      </c>
      <c r="Q2913" s="42">
        <v>0</v>
      </c>
      <c r="R2913" s="42">
        <v>0</v>
      </c>
      <c r="S2913" s="42">
        <f>N2913-R2913</f>
        <v>29403.51</v>
      </c>
      <c r="T2913" s="38">
        <v>2505</v>
      </c>
      <c r="U2913" s="14">
        <f>S2913/H2913</f>
        <v>0.55666831754022872</v>
      </c>
      <c r="V2913" s="19"/>
      <c r="W2913" s="19"/>
      <c r="X2913" s="37" t="s">
        <v>3465</v>
      </c>
    </row>
    <row r="2914" spans="1:36" s="3" customFormat="1" ht="16.5" customHeight="1">
      <c r="A2914" s="38">
        <v>397</v>
      </c>
      <c r="B2914" s="39">
        <v>10800</v>
      </c>
      <c r="C2914" s="38">
        <v>10315324</v>
      </c>
      <c r="D2914" s="40" t="s">
        <v>2048</v>
      </c>
      <c r="E2914" s="38">
        <v>3</v>
      </c>
      <c r="F2914" s="38">
        <v>120</v>
      </c>
      <c r="G2914" s="38" t="s">
        <v>21</v>
      </c>
      <c r="H2914" s="42">
        <v>26410.26</v>
      </c>
      <c r="I2914" s="2"/>
      <c r="J2914" s="44">
        <v>43311</v>
      </c>
      <c r="K2914" s="42">
        <v>0</v>
      </c>
      <c r="L2914" s="42">
        <v>11708.5</v>
      </c>
      <c r="M2914" s="44">
        <v>45016</v>
      </c>
      <c r="N2914" s="42">
        <f>H2914-K2914-L2914</f>
        <v>14701.759999999998</v>
      </c>
      <c r="O2914" s="42">
        <v>0</v>
      </c>
      <c r="P2914" s="45">
        <v>0.13</v>
      </c>
      <c r="Q2914" s="42">
        <v>0</v>
      </c>
      <c r="R2914" s="42">
        <v>0</v>
      </c>
      <c r="S2914" s="42">
        <f>N2914-R2914</f>
        <v>14701.759999999998</v>
      </c>
      <c r="T2914" s="38">
        <v>2505</v>
      </c>
      <c r="U2914" s="14">
        <f>S2914/H2914</f>
        <v>0.55666850686059133</v>
      </c>
      <c r="V2914" s="19"/>
      <c r="W2914" s="19"/>
      <c r="X2914" s="37" t="s">
        <v>3465</v>
      </c>
      <c r="Y2914" s="93"/>
      <c r="Z2914" s="93"/>
      <c r="AA2914" s="93"/>
      <c r="AB2914" s="93"/>
      <c r="AC2914" s="93"/>
      <c r="AD2914" s="93"/>
      <c r="AE2914" s="93"/>
      <c r="AF2914" s="93"/>
      <c r="AG2914" s="93"/>
      <c r="AH2914" s="93"/>
      <c r="AI2914" s="93"/>
      <c r="AJ2914" s="93"/>
    </row>
    <row r="2915" spans="1:36" s="3" customFormat="1" ht="16.5" customHeight="1">
      <c r="A2915" s="38">
        <v>398</v>
      </c>
      <c r="B2915" s="39">
        <v>10800</v>
      </c>
      <c r="C2915" s="38">
        <v>10315325</v>
      </c>
      <c r="D2915" s="40" t="s">
        <v>2048</v>
      </c>
      <c r="E2915" s="38">
        <v>3</v>
      </c>
      <c r="F2915" s="38">
        <v>120</v>
      </c>
      <c r="G2915" s="38" t="s">
        <v>21</v>
      </c>
      <c r="H2915" s="42">
        <v>26410.26</v>
      </c>
      <c r="I2915" s="2"/>
      <c r="J2915" s="44">
        <v>43311</v>
      </c>
      <c r="K2915" s="42">
        <v>0</v>
      </c>
      <c r="L2915" s="42">
        <v>11708.5</v>
      </c>
      <c r="M2915" s="44">
        <v>45016</v>
      </c>
      <c r="N2915" s="42">
        <f>H2915-K2915-L2915</f>
        <v>14701.759999999998</v>
      </c>
      <c r="O2915" s="42">
        <v>0</v>
      </c>
      <c r="P2915" s="45">
        <v>0.13</v>
      </c>
      <c r="Q2915" s="42">
        <v>0</v>
      </c>
      <c r="R2915" s="42">
        <v>0</v>
      </c>
      <c r="S2915" s="42">
        <f>N2915-R2915</f>
        <v>14701.759999999998</v>
      </c>
      <c r="T2915" s="38">
        <v>2505</v>
      </c>
      <c r="U2915" s="14">
        <f>S2915/H2915</f>
        <v>0.55666850686059133</v>
      </c>
      <c r="V2915" s="19"/>
      <c r="W2915" s="19"/>
      <c r="X2915" s="37" t="s">
        <v>3465</v>
      </c>
      <c r="Y2915" s="93"/>
      <c r="Z2915" s="93"/>
      <c r="AA2915" s="93"/>
      <c r="AB2915" s="93"/>
      <c r="AC2915" s="93"/>
      <c r="AD2915" s="93"/>
      <c r="AE2915" s="93"/>
      <c r="AF2915" s="93"/>
      <c r="AG2915" s="93"/>
      <c r="AH2915" s="93"/>
      <c r="AI2915" s="93"/>
      <c r="AJ2915" s="93"/>
    </row>
    <row r="2916" spans="1:36" s="3" customFormat="1" ht="16.5" customHeight="1">
      <c r="A2916" s="38">
        <v>411</v>
      </c>
      <c r="B2916" s="39">
        <v>10800</v>
      </c>
      <c r="C2916" s="38">
        <v>10315375</v>
      </c>
      <c r="D2916" s="40" t="s">
        <v>2048</v>
      </c>
      <c r="E2916" s="38">
        <v>3</v>
      </c>
      <c r="F2916" s="38">
        <v>120</v>
      </c>
      <c r="G2916" s="38" t="s">
        <v>21</v>
      </c>
      <c r="H2916" s="42">
        <v>26410.26</v>
      </c>
      <c r="I2916" s="2"/>
      <c r="J2916" s="44">
        <v>43311</v>
      </c>
      <c r="K2916" s="42">
        <v>0</v>
      </c>
      <c r="L2916" s="42">
        <v>11708.5</v>
      </c>
      <c r="M2916" s="44">
        <v>45016</v>
      </c>
      <c r="N2916" s="42">
        <f>H2916-K2916-L2916</f>
        <v>14701.759999999998</v>
      </c>
      <c r="O2916" s="42">
        <v>0</v>
      </c>
      <c r="P2916" s="45">
        <v>0.13</v>
      </c>
      <c r="Q2916" s="42">
        <v>0</v>
      </c>
      <c r="R2916" s="42">
        <v>0</v>
      </c>
      <c r="S2916" s="42">
        <f>N2916-R2916</f>
        <v>14701.759999999998</v>
      </c>
      <c r="T2916" s="38">
        <v>2505</v>
      </c>
      <c r="U2916" s="14">
        <f>S2916/H2916</f>
        <v>0.55666850686059133</v>
      </c>
      <c r="V2916" s="19"/>
      <c r="W2916" s="19"/>
      <c r="X2916" s="37" t="s">
        <v>3465</v>
      </c>
      <c r="Y2916" s="93"/>
      <c r="Z2916" s="93"/>
      <c r="AA2916" s="93"/>
      <c r="AB2916" s="93"/>
      <c r="AC2916" s="93"/>
      <c r="AD2916" s="93"/>
      <c r="AE2916" s="93"/>
      <c r="AF2916" s="93"/>
      <c r="AG2916" s="93"/>
      <c r="AH2916" s="93"/>
      <c r="AI2916" s="93"/>
      <c r="AJ2916" s="93"/>
    </row>
    <row r="2917" spans="1:36" s="3" customFormat="1" ht="16.5" customHeight="1">
      <c r="A2917" s="38">
        <v>429</v>
      </c>
      <c r="B2917" s="39">
        <v>10800</v>
      </c>
      <c r="C2917" s="38">
        <v>10315302</v>
      </c>
      <c r="D2917" s="40" t="s">
        <v>2048</v>
      </c>
      <c r="E2917" s="38">
        <v>3</v>
      </c>
      <c r="F2917" s="38">
        <v>120</v>
      </c>
      <c r="G2917" s="38" t="s">
        <v>21</v>
      </c>
      <c r="H2917" s="42">
        <v>26410.26</v>
      </c>
      <c r="I2917" s="2"/>
      <c r="J2917" s="44">
        <v>43311</v>
      </c>
      <c r="K2917" s="42">
        <v>0</v>
      </c>
      <c r="L2917" s="42">
        <v>11708.5</v>
      </c>
      <c r="M2917" s="44">
        <v>45016</v>
      </c>
      <c r="N2917" s="42">
        <f>H2917-K2917-L2917</f>
        <v>14701.759999999998</v>
      </c>
      <c r="O2917" s="42">
        <v>0</v>
      </c>
      <c r="P2917" s="45">
        <v>0.13</v>
      </c>
      <c r="Q2917" s="42">
        <v>0</v>
      </c>
      <c r="R2917" s="42">
        <v>0</v>
      </c>
      <c r="S2917" s="42">
        <f>N2917-R2917</f>
        <v>14701.759999999998</v>
      </c>
      <c r="T2917" s="38">
        <v>2505</v>
      </c>
      <c r="U2917" s="14">
        <f>S2917/H2917</f>
        <v>0.55666850686059133</v>
      </c>
      <c r="V2917" s="19"/>
      <c r="W2917" s="19"/>
      <c r="X2917" s="37" t="s">
        <v>3465</v>
      </c>
    </row>
    <row r="2918" spans="1:36" s="3" customFormat="1" ht="16.5" customHeight="1">
      <c r="A2918" s="38">
        <v>437</v>
      </c>
      <c r="B2918" s="39">
        <v>10800</v>
      </c>
      <c r="C2918" s="38">
        <v>10315313</v>
      </c>
      <c r="D2918" s="40" t="s">
        <v>2048</v>
      </c>
      <c r="E2918" s="38">
        <v>3</v>
      </c>
      <c r="F2918" s="38">
        <v>120</v>
      </c>
      <c r="G2918" s="38" t="s">
        <v>21</v>
      </c>
      <c r="H2918" s="42">
        <v>26410.26</v>
      </c>
      <c r="I2918" s="2"/>
      <c r="J2918" s="44">
        <v>43311</v>
      </c>
      <c r="K2918" s="42">
        <v>0</v>
      </c>
      <c r="L2918" s="42">
        <v>11708.5</v>
      </c>
      <c r="M2918" s="44">
        <v>45016</v>
      </c>
      <c r="N2918" s="42">
        <f>H2918-K2918-L2918</f>
        <v>14701.759999999998</v>
      </c>
      <c r="O2918" s="42">
        <v>0</v>
      </c>
      <c r="P2918" s="45">
        <v>0.13</v>
      </c>
      <c r="Q2918" s="42">
        <v>0</v>
      </c>
      <c r="R2918" s="42">
        <v>0</v>
      </c>
      <c r="S2918" s="42">
        <f>N2918-R2918</f>
        <v>14701.759999999998</v>
      </c>
      <c r="T2918" s="38">
        <v>2505</v>
      </c>
      <c r="U2918" s="14">
        <f>S2918/H2918</f>
        <v>0.55666850686059133</v>
      </c>
      <c r="V2918" s="19"/>
      <c r="W2918" s="19"/>
      <c r="X2918" s="37" t="s">
        <v>3465</v>
      </c>
    </row>
    <row r="2919" spans="1:36" s="3" customFormat="1" ht="16.5" customHeight="1">
      <c r="A2919" s="38">
        <v>443</v>
      </c>
      <c r="B2919" s="39">
        <v>10800</v>
      </c>
      <c r="C2919" s="38">
        <v>10315377</v>
      </c>
      <c r="D2919" s="40" t="s">
        <v>2048</v>
      </c>
      <c r="E2919" s="38">
        <v>3</v>
      </c>
      <c r="F2919" s="38">
        <v>120</v>
      </c>
      <c r="G2919" s="38" t="s">
        <v>21</v>
      </c>
      <c r="H2919" s="42">
        <v>26410.26</v>
      </c>
      <c r="I2919" s="2"/>
      <c r="J2919" s="44">
        <v>43311</v>
      </c>
      <c r="K2919" s="42">
        <v>0</v>
      </c>
      <c r="L2919" s="42">
        <v>11708.5</v>
      </c>
      <c r="M2919" s="44">
        <v>45016</v>
      </c>
      <c r="N2919" s="42">
        <f>H2919-K2919-L2919</f>
        <v>14701.759999999998</v>
      </c>
      <c r="O2919" s="42">
        <v>0</v>
      </c>
      <c r="P2919" s="45">
        <v>0.13</v>
      </c>
      <c r="Q2919" s="42">
        <v>0</v>
      </c>
      <c r="R2919" s="42">
        <v>0</v>
      </c>
      <c r="S2919" s="42">
        <f>N2919-R2919</f>
        <v>14701.759999999998</v>
      </c>
      <c r="T2919" s="38">
        <v>2505</v>
      </c>
      <c r="U2919" s="14">
        <f>S2919/H2919</f>
        <v>0.55666850686059133</v>
      </c>
      <c r="V2919" s="19"/>
      <c r="W2919" s="19"/>
      <c r="X2919" s="37" t="s">
        <v>3465</v>
      </c>
    </row>
    <row r="2920" spans="1:36" s="3" customFormat="1" ht="16.5" customHeight="1">
      <c r="A2920" s="38">
        <v>459</v>
      </c>
      <c r="B2920" s="39">
        <v>10800</v>
      </c>
      <c r="C2920" s="38">
        <v>10315409</v>
      </c>
      <c r="D2920" s="40" t="s">
        <v>2048</v>
      </c>
      <c r="E2920" s="38">
        <v>3</v>
      </c>
      <c r="F2920" s="38">
        <v>120</v>
      </c>
      <c r="G2920" s="38" t="s">
        <v>21</v>
      </c>
      <c r="H2920" s="42">
        <v>26410.26</v>
      </c>
      <c r="I2920" s="2"/>
      <c r="J2920" s="44">
        <v>43311</v>
      </c>
      <c r="K2920" s="42">
        <v>0</v>
      </c>
      <c r="L2920" s="42">
        <v>11708.5</v>
      </c>
      <c r="M2920" s="44">
        <v>45016</v>
      </c>
      <c r="N2920" s="42">
        <f>H2920-K2920-L2920</f>
        <v>14701.759999999998</v>
      </c>
      <c r="O2920" s="42">
        <v>0</v>
      </c>
      <c r="P2920" s="45">
        <v>0.13</v>
      </c>
      <c r="Q2920" s="42">
        <v>0</v>
      </c>
      <c r="R2920" s="42">
        <v>0</v>
      </c>
      <c r="S2920" s="42">
        <f>N2920-R2920</f>
        <v>14701.759999999998</v>
      </c>
      <c r="T2920" s="38">
        <v>2505</v>
      </c>
      <c r="U2920" s="14">
        <f>S2920/H2920</f>
        <v>0.55666850686059133</v>
      </c>
      <c r="V2920" s="19"/>
      <c r="W2920" s="19"/>
      <c r="X2920" s="37" t="s">
        <v>3465</v>
      </c>
    </row>
    <row r="2921" spans="1:36" s="3" customFormat="1" ht="16.5" customHeight="1">
      <c r="A2921" s="38">
        <v>545</v>
      </c>
      <c r="B2921" s="39">
        <v>10800</v>
      </c>
      <c r="C2921" s="38">
        <v>10315562</v>
      </c>
      <c r="D2921" s="40" t="s">
        <v>2048</v>
      </c>
      <c r="E2921" s="38">
        <v>3</v>
      </c>
      <c r="F2921" s="38">
        <v>120</v>
      </c>
      <c r="G2921" s="38" t="s">
        <v>21</v>
      </c>
      <c r="H2921" s="42">
        <v>26410.26</v>
      </c>
      <c r="I2921" s="2"/>
      <c r="J2921" s="44">
        <v>43311</v>
      </c>
      <c r="K2921" s="42">
        <v>0</v>
      </c>
      <c r="L2921" s="42">
        <v>11708.5</v>
      </c>
      <c r="M2921" s="44">
        <v>45016</v>
      </c>
      <c r="N2921" s="42">
        <f>H2921-K2921-L2921</f>
        <v>14701.759999999998</v>
      </c>
      <c r="O2921" s="42">
        <v>0</v>
      </c>
      <c r="P2921" s="45">
        <v>0.13</v>
      </c>
      <c r="Q2921" s="42">
        <v>0</v>
      </c>
      <c r="R2921" s="42">
        <v>0</v>
      </c>
      <c r="S2921" s="42">
        <f>N2921-R2921</f>
        <v>14701.759999999998</v>
      </c>
      <c r="T2921" s="38">
        <v>2505</v>
      </c>
      <c r="U2921" s="14">
        <f>S2921/H2921</f>
        <v>0.55666850686059133</v>
      </c>
      <c r="V2921" s="19"/>
      <c r="W2921" s="19"/>
      <c r="X2921" s="37" t="s">
        <v>3465</v>
      </c>
    </row>
    <row r="2922" spans="1:36" s="3" customFormat="1" ht="16.5" customHeight="1">
      <c r="A2922" s="38">
        <v>904</v>
      </c>
      <c r="B2922" s="39">
        <v>10800</v>
      </c>
      <c r="C2922" s="38">
        <v>10316817</v>
      </c>
      <c r="D2922" s="40" t="s">
        <v>2048</v>
      </c>
      <c r="E2922" s="38">
        <v>3</v>
      </c>
      <c r="F2922" s="38">
        <v>120</v>
      </c>
      <c r="G2922" s="38" t="s">
        <v>21</v>
      </c>
      <c r="H2922" s="42">
        <v>26410.26</v>
      </c>
      <c r="I2922" s="2"/>
      <c r="J2922" s="44">
        <v>43311</v>
      </c>
      <c r="K2922" s="42">
        <v>0</v>
      </c>
      <c r="L2922" s="42">
        <v>11708.5</v>
      </c>
      <c r="M2922" s="44">
        <v>45016</v>
      </c>
      <c r="N2922" s="42">
        <f>H2922-K2922-L2922</f>
        <v>14701.759999999998</v>
      </c>
      <c r="O2922" s="42">
        <v>0</v>
      </c>
      <c r="P2922" s="45">
        <v>0.13</v>
      </c>
      <c r="Q2922" s="42">
        <v>0</v>
      </c>
      <c r="R2922" s="42">
        <v>0</v>
      </c>
      <c r="S2922" s="42">
        <f>N2922-R2922</f>
        <v>14701.759999999998</v>
      </c>
      <c r="T2922" s="38">
        <v>2505</v>
      </c>
      <c r="U2922" s="14">
        <f>S2922/H2922</f>
        <v>0.55666850686059133</v>
      </c>
      <c r="V2922" s="19"/>
      <c r="W2922" s="19"/>
      <c r="X2922" s="37" t="s">
        <v>3465</v>
      </c>
    </row>
    <row r="2923" spans="1:36" s="3" customFormat="1" ht="16.5" customHeight="1">
      <c r="A2923" s="38">
        <v>909</v>
      </c>
      <c r="B2923" s="39">
        <v>10800</v>
      </c>
      <c r="C2923" s="38">
        <v>10316829</v>
      </c>
      <c r="D2923" s="40" t="s">
        <v>2048</v>
      </c>
      <c r="E2923" s="38">
        <v>3</v>
      </c>
      <c r="F2923" s="38">
        <v>120</v>
      </c>
      <c r="G2923" s="38" t="s">
        <v>21</v>
      </c>
      <c r="H2923" s="42">
        <v>26410.26</v>
      </c>
      <c r="I2923" s="2"/>
      <c r="J2923" s="44">
        <v>43311</v>
      </c>
      <c r="K2923" s="42">
        <v>0</v>
      </c>
      <c r="L2923" s="42">
        <v>11708.5</v>
      </c>
      <c r="M2923" s="44">
        <v>45016</v>
      </c>
      <c r="N2923" s="42">
        <f>H2923-K2923-L2923</f>
        <v>14701.759999999998</v>
      </c>
      <c r="O2923" s="42">
        <v>0</v>
      </c>
      <c r="P2923" s="45">
        <v>0.13</v>
      </c>
      <c r="Q2923" s="42">
        <v>0</v>
      </c>
      <c r="R2923" s="42">
        <v>0</v>
      </c>
      <c r="S2923" s="42">
        <f>N2923-R2923</f>
        <v>14701.759999999998</v>
      </c>
      <c r="T2923" s="38">
        <v>2505</v>
      </c>
      <c r="U2923" s="14">
        <f>S2923/H2923</f>
        <v>0.55666850686059133</v>
      </c>
      <c r="V2923" s="19"/>
      <c r="W2923" s="19"/>
      <c r="X2923" s="37" t="s">
        <v>3465</v>
      </c>
    </row>
    <row r="2924" spans="1:36" s="3" customFormat="1" ht="16.5" customHeight="1">
      <c r="A2924" s="38">
        <v>317</v>
      </c>
      <c r="B2924" s="39">
        <v>10741</v>
      </c>
      <c r="C2924" s="38">
        <v>10319385</v>
      </c>
      <c r="D2924" s="40" t="s">
        <v>1094</v>
      </c>
      <c r="E2924" s="38">
        <v>1</v>
      </c>
      <c r="F2924" s="38">
        <v>120</v>
      </c>
      <c r="G2924" s="38" t="s">
        <v>279</v>
      </c>
      <c r="H2924" s="42">
        <v>58750</v>
      </c>
      <c r="I2924" s="56"/>
      <c r="J2924" s="44">
        <v>43462</v>
      </c>
      <c r="K2924" s="42">
        <v>0</v>
      </c>
      <c r="L2924" s="42">
        <v>26045.7</v>
      </c>
      <c r="M2924" s="44">
        <v>45169</v>
      </c>
      <c r="N2924" s="42">
        <f>H2924-K2924-L2924</f>
        <v>32704.3</v>
      </c>
      <c r="O2924" s="42">
        <v>0</v>
      </c>
      <c r="P2924" s="45">
        <v>0.13</v>
      </c>
      <c r="Q2924" s="42">
        <v>0</v>
      </c>
      <c r="R2924" s="42">
        <v>0</v>
      </c>
      <c r="S2924" s="42">
        <f>N2924-R2924</f>
        <v>32704.3</v>
      </c>
      <c r="T2924" s="38">
        <v>1802</v>
      </c>
      <c r="U2924" s="14">
        <f>S2924/H2924</f>
        <v>0.55666893617021274</v>
      </c>
      <c r="V2924" s="19"/>
      <c r="W2924" s="19"/>
      <c r="X2924" s="37" t="s">
        <v>3462</v>
      </c>
    </row>
    <row r="2925" spans="1:36" s="3" customFormat="1" ht="16.5" customHeight="1">
      <c r="A2925" s="38">
        <v>853</v>
      </c>
      <c r="B2925" s="39">
        <v>10729</v>
      </c>
      <c r="C2925" s="38">
        <v>10292628</v>
      </c>
      <c r="D2925" s="40" t="s">
        <v>3366</v>
      </c>
      <c r="E2925" s="58">
        <v>1</v>
      </c>
      <c r="F2925" s="38">
        <v>120</v>
      </c>
      <c r="G2925" s="38" t="s">
        <v>262</v>
      </c>
      <c r="H2925" s="42">
        <v>61703.25</v>
      </c>
      <c r="I2925" s="37"/>
      <c r="J2925" s="44">
        <v>43552</v>
      </c>
      <c r="K2925" s="42">
        <v>0</v>
      </c>
      <c r="L2925" s="42">
        <v>27354.959999999999</v>
      </c>
      <c r="M2925" s="44">
        <v>45259</v>
      </c>
      <c r="N2925" s="42">
        <v>34348.29</v>
      </c>
      <c r="O2925" s="42">
        <v>0</v>
      </c>
      <c r="P2925" s="45">
        <f>IF(J2925&lt;DATEVALUE("2009-1-1"),3%,13%)</f>
        <v>0.13</v>
      </c>
      <c r="Q2925" s="42">
        <f>IF(P2925=13%,ROUND(O2925/(1+P2925)*P2925,2),ROUND(O2925/(1+0.03)*0.02,2))</f>
        <v>0</v>
      </c>
      <c r="R2925" s="42">
        <f>O2925-Q2925</f>
        <v>0</v>
      </c>
      <c r="S2925" s="42">
        <f>N2925-R2925</f>
        <v>34348.29</v>
      </c>
      <c r="T2925" s="38">
        <v>5000</v>
      </c>
      <c r="U2925" s="14">
        <f>S2925/H2925</f>
        <v>0.55666905714042614</v>
      </c>
      <c r="V2925" s="19"/>
      <c r="W2925" s="19"/>
      <c r="X2925" s="37" t="s">
        <v>3459</v>
      </c>
    </row>
    <row r="2926" spans="1:36" s="3" customFormat="1" ht="16.5" customHeight="1">
      <c r="A2926" s="38">
        <v>400</v>
      </c>
      <c r="B2926" s="39">
        <v>10800</v>
      </c>
      <c r="C2926" s="38">
        <v>10315329</v>
      </c>
      <c r="D2926" s="40" t="s">
        <v>2746</v>
      </c>
      <c r="E2926" s="38">
        <v>1</v>
      </c>
      <c r="F2926" s="38">
        <v>120</v>
      </c>
      <c r="G2926" s="38" t="s">
        <v>21</v>
      </c>
      <c r="H2926" s="42">
        <v>20299.150000000001</v>
      </c>
      <c r="I2926" s="2"/>
      <c r="J2926" s="44">
        <v>43311</v>
      </c>
      <c r="K2926" s="42">
        <v>0</v>
      </c>
      <c r="L2926" s="42">
        <v>8999.2199999999993</v>
      </c>
      <c r="M2926" s="44">
        <v>45016</v>
      </c>
      <c r="N2926" s="42">
        <f>H2926-K2926-L2926</f>
        <v>11299.930000000002</v>
      </c>
      <c r="O2926" s="42">
        <v>0</v>
      </c>
      <c r="P2926" s="45">
        <v>0.13</v>
      </c>
      <c r="Q2926" s="42">
        <v>0</v>
      </c>
      <c r="R2926" s="42">
        <v>0</v>
      </c>
      <c r="S2926" s="42">
        <f>N2926-R2926</f>
        <v>11299.930000000002</v>
      </c>
      <c r="T2926" s="38">
        <v>2505</v>
      </c>
      <c r="U2926" s="14">
        <f>S2926/H2926</f>
        <v>0.5566701068763964</v>
      </c>
      <c r="V2926" s="19"/>
      <c r="W2926" s="19"/>
      <c r="X2926" s="37" t="s">
        <v>3465</v>
      </c>
      <c r="Y2926" s="93"/>
      <c r="Z2926" s="93"/>
      <c r="AA2926" s="93"/>
      <c r="AB2926" s="93"/>
      <c r="AC2926" s="93"/>
      <c r="AD2926" s="93"/>
      <c r="AE2926" s="93"/>
      <c r="AF2926" s="93"/>
      <c r="AG2926" s="93"/>
      <c r="AH2926" s="93"/>
      <c r="AI2926" s="93"/>
      <c r="AJ2926" s="93"/>
    </row>
    <row r="2927" spans="1:36" s="3" customFormat="1" ht="16.5" customHeight="1">
      <c r="A2927" s="38">
        <v>408</v>
      </c>
      <c r="B2927" s="39">
        <v>10800</v>
      </c>
      <c r="C2927" s="38">
        <v>10315371</v>
      </c>
      <c r="D2927" s="40" t="s">
        <v>2750</v>
      </c>
      <c r="E2927" s="38">
        <v>1</v>
      </c>
      <c r="F2927" s="38">
        <v>120</v>
      </c>
      <c r="G2927" s="38" t="s">
        <v>21</v>
      </c>
      <c r="H2927" s="42">
        <v>20299.150000000001</v>
      </c>
      <c r="I2927" s="2"/>
      <c r="J2927" s="44">
        <v>43311</v>
      </c>
      <c r="K2927" s="42">
        <v>0</v>
      </c>
      <c r="L2927" s="42">
        <v>8999.2199999999993</v>
      </c>
      <c r="M2927" s="44">
        <v>45016</v>
      </c>
      <c r="N2927" s="42">
        <f>H2927-K2927-L2927</f>
        <v>11299.930000000002</v>
      </c>
      <c r="O2927" s="42">
        <v>0</v>
      </c>
      <c r="P2927" s="45">
        <v>0.13</v>
      </c>
      <c r="Q2927" s="42">
        <v>0</v>
      </c>
      <c r="R2927" s="42">
        <v>0</v>
      </c>
      <c r="S2927" s="42">
        <f>N2927-R2927</f>
        <v>11299.930000000002</v>
      </c>
      <c r="T2927" s="38">
        <v>2505</v>
      </c>
      <c r="U2927" s="14">
        <f>S2927/H2927</f>
        <v>0.5566701068763964</v>
      </c>
      <c r="V2927" s="19"/>
      <c r="W2927" s="19"/>
      <c r="X2927" s="37" t="s">
        <v>3465</v>
      </c>
      <c r="Y2927" s="93"/>
      <c r="Z2927" s="93"/>
      <c r="AA2927" s="93"/>
      <c r="AB2927" s="93"/>
      <c r="AC2927" s="93"/>
      <c r="AD2927" s="93"/>
      <c r="AE2927" s="93"/>
      <c r="AF2927" s="93"/>
      <c r="AG2927" s="93"/>
      <c r="AH2927" s="93"/>
      <c r="AI2927" s="93"/>
      <c r="AJ2927" s="93"/>
    </row>
    <row r="2928" spans="1:36" s="3" customFormat="1" ht="16.5" customHeight="1">
      <c r="A2928" s="38">
        <v>420</v>
      </c>
      <c r="B2928" s="39">
        <v>10800</v>
      </c>
      <c r="C2928" s="38">
        <v>10315289</v>
      </c>
      <c r="D2928" s="40" t="s">
        <v>2756</v>
      </c>
      <c r="E2928" s="38">
        <v>1</v>
      </c>
      <c r="F2928" s="38">
        <v>120</v>
      </c>
      <c r="G2928" s="38" t="s">
        <v>21</v>
      </c>
      <c r="H2928" s="42">
        <v>20299.150000000001</v>
      </c>
      <c r="I2928" s="2"/>
      <c r="J2928" s="44">
        <v>43311</v>
      </c>
      <c r="K2928" s="42">
        <v>0</v>
      </c>
      <c r="L2928" s="42">
        <v>8999.2199999999993</v>
      </c>
      <c r="M2928" s="44">
        <v>45016</v>
      </c>
      <c r="N2928" s="42">
        <f>H2928-K2928-L2928</f>
        <v>11299.930000000002</v>
      </c>
      <c r="O2928" s="42">
        <v>0</v>
      </c>
      <c r="P2928" s="45">
        <v>0.13</v>
      </c>
      <c r="Q2928" s="42">
        <v>0</v>
      </c>
      <c r="R2928" s="42">
        <v>0</v>
      </c>
      <c r="S2928" s="42">
        <f>N2928-R2928</f>
        <v>11299.930000000002</v>
      </c>
      <c r="T2928" s="38">
        <v>2505</v>
      </c>
      <c r="U2928" s="14">
        <f>S2928/H2928</f>
        <v>0.5566701068763964</v>
      </c>
      <c r="V2928" s="19"/>
      <c r="W2928" s="19"/>
      <c r="X2928" s="37" t="s">
        <v>3465</v>
      </c>
    </row>
    <row r="2929" spans="1:36" s="3" customFormat="1" ht="16.5" customHeight="1">
      <c r="A2929" s="38">
        <v>424</v>
      </c>
      <c r="B2929" s="39">
        <v>10800</v>
      </c>
      <c r="C2929" s="38">
        <v>10315296</v>
      </c>
      <c r="D2929" s="40" t="s">
        <v>2760</v>
      </c>
      <c r="E2929" s="38">
        <v>1</v>
      </c>
      <c r="F2929" s="38">
        <v>120</v>
      </c>
      <c r="G2929" s="38" t="s">
        <v>21</v>
      </c>
      <c r="H2929" s="42">
        <v>20299.150000000001</v>
      </c>
      <c r="I2929" s="2"/>
      <c r="J2929" s="44">
        <v>43311</v>
      </c>
      <c r="K2929" s="42">
        <v>0</v>
      </c>
      <c r="L2929" s="42">
        <v>8999.2199999999993</v>
      </c>
      <c r="M2929" s="44">
        <v>45016</v>
      </c>
      <c r="N2929" s="42">
        <f>H2929-K2929-L2929</f>
        <v>11299.930000000002</v>
      </c>
      <c r="O2929" s="42">
        <v>0</v>
      </c>
      <c r="P2929" s="45">
        <v>0.13</v>
      </c>
      <c r="Q2929" s="42">
        <v>0</v>
      </c>
      <c r="R2929" s="42">
        <v>0</v>
      </c>
      <c r="S2929" s="42">
        <f>N2929-R2929</f>
        <v>11299.930000000002</v>
      </c>
      <c r="T2929" s="38">
        <v>2505</v>
      </c>
      <c r="U2929" s="14">
        <f>S2929/H2929</f>
        <v>0.5566701068763964</v>
      </c>
      <c r="V2929" s="19"/>
      <c r="W2929" s="19"/>
      <c r="X2929" s="37" t="s">
        <v>3465</v>
      </c>
    </row>
    <row r="2930" spans="1:36" s="3" customFormat="1" ht="16.5" customHeight="1">
      <c r="A2930" s="38">
        <v>433</v>
      </c>
      <c r="B2930" s="39">
        <v>10800</v>
      </c>
      <c r="C2930" s="38">
        <v>10315308</v>
      </c>
      <c r="D2930" s="40" t="s">
        <v>2764</v>
      </c>
      <c r="E2930" s="38">
        <v>1</v>
      </c>
      <c r="F2930" s="38">
        <v>120</v>
      </c>
      <c r="G2930" s="38" t="s">
        <v>21</v>
      </c>
      <c r="H2930" s="42">
        <v>20299.150000000001</v>
      </c>
      <c r="I2930" s="2"/>
      <c r="J2930" s="44">
        <v>43311</v>
      </c>
      <c r="K2930" s="42">
        <v>0</v>
      </c>
      <c r="L2930" s="42">
        <v>8999.2199999999993</v>
      </c>
      <c r="M2930" s="44">
        <v>45016</v>
      </c>
      <c r="N2930" s="42">
        <f>H2930-K2930-L2930</f>
        <v>11299.930000000002</v>
      </c>
      <c r="O2930" s="42">
        <v>0</v>
      </c>
      <c r="P2930" s="45">
        <v>0.13</v>
      </c>
      <c r="Q2930" s="42">
        <v>0</v>
      </c>
      <c r="R2930" s="42">
        <v>0</v>
      </c>
      <c r="S2930" s="42">
        <f>N2930-R2930</f>
        <v>11299.930000000002</v>
      </c>
      <c r="T2930" s="38">
        <v>2505</v>
      </c>
      <c r="U2930" s="14">
        <f>S2930/H2930</f>
        <v>0.5566701068763964</v>
      </c>
      <c r="V2930" s="19"/>
      <c r="W2930" s="19"/>
      <c r="X2930" s="37" t="s">
        <v>3465</v>
      </c>
    </row>
    <row r="2931" spans="1:36" s="3" customFormat="1" ht="16.5" customHeight="1">
      <c r="A2931" s="38">
        <v>439</v>
      </c>
      <c r="B2931" s="39">
        <v>10800</v>
      </c>
      <c r="C2931" s="38">
        <v>10315317</v>
      </c>
      <c r="D2931" s="40" t="s">
        <v>2768</v>
      </c>
      <c r="E2931" s="38">
        <v>1</v>
      </c>
      <c r="F2931" s="38">
        <v>120</v>
      </c>
      <c r="G2931" s="38" t="s">
        <v>21</v>
      </c>
      <c r="H2931" s="42">
        <v>20299.150000000001</v>
      </c>
      <c r="I2931" s="2"/>
      <c r="J2931" s="44">
        <v>43311</v>
      </c>
      <c r="K2931" s="42">
        <v>0</v>
      </c>
      <c r="L2931" s="42">
        <v>8999.2199999999993</v>
      </c>
      <c r="M2931" s="44">
        <v>45016</v>
      </c>
      <c r="N2931" s="42">
        <f>H2931-K2931-L2931</f>
        <v>11299.930000000002</v>
      </c>
      <c r="O2931" s="42">
        <v>0</v>
      </c>
      <c r="P2931" s="45">
        <v>0.13</v>
      </c>
      <c r="Q2931" s="42">
        <v>0</v>
      </c>
      <c r="R2931" s="42">
        <v>0</v>
      </c>
      <c r="S2931" s="42">
        <f>N2931-R2931</f>
        <v>11299.930000000002</v>
      </c>
      <c r="T2931" s="38">
        <v>2505</v>
      </c>
      <c r="U2931" s="14">
        <f>S2931/H2931</f>
        <v>0.5566701068763964</v>
      </c>
      <c r="V2931" s="19"/>
      <c r="W2931" s="19"/>
      <c r="X2931" s="37" t="s">
        <v>3465</v>
      </c>
    </row>
    <row r="2932" spans="1:36" s="3" customFormat="1" ht="16.5" customHeight="1">
      <c r="A2932" s="38">
        <v>447</v>
      </c>
      <c r="B2932" s="39">
        <v>10800</v>
      </c>
      <c r="C2932" s="38">
        <v>10315385</v>
      </c>
      <c r="D2932" s="40" t="s">
        <v>2773</v>
      </c>
      <c r="E2932" s="38">
        <v>1</v>
      </c>
      <c r="F2932" s="38">
        <v>120</v>
      </c>
      <c r="G2932" s="38" t="s">
        <v>21</v>
      </c>
      <c r="H2932" s="42">
        <v>20299.150000000001</v>
      </c>
      <c r="I2932" s="2"/>
      <c r="J2932" s="44">
        <v>43311</v>
      </c>
      <c r="K2932" s="42">
        <v>0</v>
      </c>
      <c r="L2932" s="42">
        <v>8999.2199999999993</v>
      </c>
      <c r="M2932" s="44">
        <v>45016</v>
      </c>
      <c r="N2932" s="42">
        <f>H2932-K2932-L2932</f>
        <v>11299.930000000002</v>
      </c>
      <c r="O2932" s="42">
        <v>0</v>
      </c>
      <c r="P2932" s="45">
        <v>0.13</v>
      </c>
      <c r="Q2932" s="42">
        <v>0</v>
      </c>
      <c r="R2932" s="42">
        <v>0</v>
      </c>
      <c r="S2932" s="42">
        <f>N2932-R2932</f>
        <v>11299.930000000002</v>
      </c>
      <c r="T2932" s="38">
        <v>2505</v>
      </c>
      <c r="U2932" s="14">
        <f>S2932/H2932</f>
        <v>0.5566701068763964</v>
      </c>
      <c r="V2932" s="19"/>
      <c r="W2932" s="19"/>
      <c r="X2932" s="37" t="s">
        <v>3465</v>
      </c>
    </row>
    <row r="2933" spans="1:36" s="3" customFormat="1" ht="16.5" customHeight="1">
      <c r="A2933" s="38">
        <v>448</v>
      </c>
      <c r="B2933" s="39">
        <v>10800</v>
      </c>
      <c r="C2933" s="38">
        <v>10315386</v>
      </c>
      <c r="D2933" s="40" t="s">
        <v>2774</v>
      </c>
      <c r="E2933" s="38">
        <v>1</v>
      </c>
      <c r="F2933" s="38">
        <v>120</v>
      </c>
      <c r="G2933" s="38" t="s">
        <v>21</v>
      </c>
      <c r="H2933" s="42">
        <v>20299.150000000001</v>
      </c>
      <c r="I2933" s="2"/>
      <c r="J2933" s="44">
        <v>43311</v>
      </c>
      <c r="K2933" s="42">
        <v>0</v>
      </c>
      <c r="L2933" s="42">
        <v>8999.2199999999993</v>
      </c>
      <c r="M2933" s="44">
        <v>45016</v>
      </c>
      <c r="N2933" s="42">
        <f>H2933-K2933-L2933</f>
        <v>11299.930000000002</v>
      </c>
      <c r="O2933" s="42">
        <v>0</v>
      </c>
      <c r="P2933" s="45">
        <v>0.13</v>
      </c>
      <c r="Q2933" s="42">
        <v>0</v>
      </c>
      <c r="R2933" s="42">
        <v>0</v>
      </c>
      <c r="S2933" s="42">
        <f>N2933-R2933</f>
        <v>11299.930000000002</v>
      </c>
      <c r="T2933" s="38">
        <v>2505</v>
      </c>
      <c r="U2933" s="14">
        <f>S2933/H2933</f>
        <v>0.5566701068763964</v>
      </c>
      <c r="V2933" s="19"/>
      <c r="W2933" s="19"/>
      <c r="X2933" s="37" t="s">
        <v>3465</v>
      </c>
    </row>
    <row r="2934" spans="1:36" s="3" customFormat="1" ht="16.5" customHeight="1">
      <c r="A2934" s="38">
        <v>455</v>
      </c>
      <c r="B2934" s="39">
        <v>10800</v>
      </c>
      <c r="C2934" s="38">
        <v>10315404</v>
      </c>
      <c r="D2934" s="40" t="s">
        <v>2778</v>
      </c>
      <c r="E2934" s="38">
        <v>1</v>
      </c>
      <c r="F2934" s="38">
        <v>120</v>
      </c>
      <c r="G2934" s="38" t="s">
        <v>21</v>
      </c>
      <c r="H2934" s="42">
        <v>20299.150000000001</v>
      </c>
      <c r="I2934" s="2"/>
      <c r="J2934" s="44">
        <v>43311</v>
      </c>
      <c r="K2934" s="42">
        <v>0</v>
      </c>
      <c r="L2934" s="42">
        <v>8999.2199999999993</v>
      </c>
      <c r="M2934" s="44">
        <v>45016</v>
      </c>
      <c r="N2934" s="42">
        <f>H2934-K2934-L2934</f>
        <v>11299.930000000002</v>
      </c>
      <c r="O2934" s="42">
        <v>0</v>
      </c>
      <c r="P2934" s="45">
        <v>0.13</v>
      </c>
      <c r="Q2934" s="42">
        <v>0</v>
      </c>
      <c r="R2934" s="42">
        <v>0</v>
      </c>
      <c r="S2934" s="42">
        <f>N2934-R2934</f>
        <v>11299.930000000002</v>
      </c>
      <c r="T2934" s="38">
        <v>2505</v>
      </c>
      <c r="U2934" s="14">
        <f>S2934/H2934</f>
        <v>0.5566701068763964</v>
      </c>
      <c r="V2934" s="19"/>
      <c r="W2934" s="19"/>
      <c r="X2934" s="37" t="s">
        <v>3465</v>
      </c>
    </row>
    <row r="2935" spans="1:36" s="3" customFormat="1" ht="16.5" customHeight="1">
      <c r="A2935" s="38">
        <v>465</v>
      </c>
      <c r="B2935" s="39">
        <v>10800</v>
      </c>
      <c r="C2935" s="38">
        <v>10315419</v>
      </c>
      <c r="D2935" s="40" t="s">
        <v>2783</v>
      </c>
      <c r="E2935" s="38">
        <v>1</v>
      </c>
      <c r="F2935" s="38">
        <v>120</v>
      </c>
      <c r="G2935" s="38" t="s">
        <v>21</v>
      </c>
      <c r="H2935" s="42">
        <v>20299.150000000001</v>
      </c>
      <c r="I2935" s="2"/>
      <c r="J2935" s="44">
        <v>43311</v>
      </c>
      <c r="K2935" s="42">
        <v>0</v>
      </c>
      <c r="L2935" s="42">
        <v>8999.2199999999993</v>
      </c>
      <c r="M2935" s="44">
        <v>45016</v>
      </c>
      <c r="N2935" s="42">
        <f>H2935-K2935-L2935</f>
        <v>11299.930000000002</v>
      </c>
      <c r="O2935" s="42">
        <v>0</v>
      </c>
      <c r="P2935" s="45">
        <v>0.13</v>
      </c>
      <c r="Q2935" s="42">
        <v>0</v>
      </c>
      <c r="R2935" s="42">
        <v>0</v>
      </c>
      <c r="S2935" s="42">
        <f>N2935-R2935</f>
        <v>11299.930000000002</v>
      </c>
      <c r="T2935" s="38">
        <v>2505</v>
      </c>
      <c r="U2935" s="14">
        <f>S2935/H2935</f>
        <v>0.5566701068763964</v>
      </c>
      <c r="V2935" s="19"/>
      <c r="W2935" s="19"/>
      <c r="X2935" s="37" t="s">
        <v>3465</v>
      </c>
    </row>
    <row r="2936" spans="1:36" s="3" customFormat="1" ht="16.5" customHeight="1">
      <c r="A2936" s="38">
        <v>466</v>
      </c>
      <c r="B2936" s="39">
        <v>10800</v>
      </c>
      <c r="C2936" s="38">
        <v>10315420</v>
      </c>
      <c r="D2936" s="40" t="s">
        <v>2784</v>
      </c>
      <c r="E2936" s="38">
        <v>1</v>
      </c>
      <c r="F2936" s="38">
        <v>120</v>
      </c>
      <c r="G2936" s="38" t="s">
        <v>21</v>
      </c>
      <c r="H2936" s="42">
        <v>20299.150000000001</v>
      </c>
      <c r="I2936" s="2"/>
      <c r="J2936" s="44">
        <v>43311</v>
      </c>
      <c r="K2936" s="42">
        <v>0</v>
      </c>
      <c r="L2936" s="42">
        <v>8999.2199999999993</v>
      </c>
      <c r="M2936" s="44">
        <v>45016</v>
      </c>
      <c r="N2936" s="42">
        <f>H2936-K2936-L2936</f>
        <v>11299.930000000002</v>
      </c>
      <c r="O2936" s="42">
        <v>0</v>
      </c>
      <c r="P2936" s="45">
        <v>0.13</v>
      </c>
      <c r="Q2936" s="42">
        <v>0</v>
      </c>
      <c r="R2936" s="42">
        <v>0</v>
      </c>
      <c r="S2936" s="42">
        <f>N2936-R2936</f>
        <v>11299.930000000002</v>
      </c>
      <c r="T2936" s="38">
        <v>2505</v>
      </c>
      <c r="U2936" s="14">
        <f>S2936/H2936</f>
        <v>0.5566701068763964</v>
      </c>
      <c r="V2936" s="19"/>
      <c r="W2936" s="19"/>
      <c r="X2936" s="37" t="s">
        <v>3465</v>
      </c>
    </row>
    <row r="2937" spans="1:36" s="3" customFormat="1" ht="16.5" customHeight="1">
      <c r="A2937" s="38">
        <v>547</v>
      </c>
      <c r="B2937" s="39">
        <v>10800</v>
      </c>
      <c r="C2937" s="38">
        <v>10315566</v>
      </c>
      <c r="D2937" s="40" t="s">
        <v>2791</v>
      </c>
      <c r="E2937" s="38">
        <v>1</v>
      </c>
      <c r="F2937" s="38">
        <v>120</v>
      </c>
      <c r="G2937" s="38" t="s">
        <v>21</v>
      </c>
      <c r="H2937" s="42">
        <v>20299.150000000001</v>
      </c>
      <c r="I2937" s="2"/>
      <c r="J2937" s="44">
        <v>43311</v>
      </c>
      <c r="K2937" s="42">
        <v>0</v>
      </c>
      <c r="L2937" s="42">
        <v>8999.2199999999993</v>
      </c>
      <c r="M2937" s="44">
        <v>45016</v>
      </c>
      <c r="N2937" s="42">
        <f>H2937-K2937-L2937</f>
        <v>11299.930000000002</v>
      </c>
      <c r="O2937" s="42">
        <v>0</v>
      </c>
      <c r="P2937" s="45">
        <v>0.13</v>
      </c>
      <c r="Q2937" s="42">
        <v>0</v>
      </c>
      <c r="R2937" s="42">
        <v>0</v>
      </c>
      <c r="S2937" s="42">
        <f>N2937-R2937</f>
        <v>11299.930000000002</v>
      </c>
      <c r="T2937" s="38">
        <v>2505</v>
      </c>
      <c r="U2937" s="14">
        <f>S2937/H2937</f>
        <v>0.5566701068763964</v>
      </c>
      <c r="V2937" s="19"/>
      <c r="W2937" s="19"/>
      <c r="X2937" s="37" t="s">
        <v>3465</v>
      </c>
    </row>
    <row r="2938" spans="1:36" s="3" customFormat="1" ht="16.5" customHeight="1">
      <c r="A2938" s="38">
        <v>768</v>
      </c>
      <c r="B2938" s="39">
        <v>10800</v>
      </c>
      <c r="C2938" s="38">
        <v>10316086</v>
      </c>
      <c r="D2938" s="40" t="s">
        <v>2804</v>
      </c>
      <c r="E2938" s="38">
        <v>1</v>
      </c>
      <c r="F2938" s="38">
        <v>120</v>
      </c>
      <c r="G2938" s="38" t="s">
        <v>21</v>
      </c>
      <c r="H2938" s="42">
        <v>20299.150000000001</v>
      </c>
      <c r="I2938" s="2"/>
      <c r="J2938" s="44">
        <v>43311</v>
      </c>
      <c r="K2938" s="42">
        <v>0</v>
      </c>
      <c r="L2938" s="42">
        <v>8999.2199999999993</v>
      </c>
      <c r="M2938" s="44">
        <v>45016</v>
      </c>
      <c r="N2938" s="42">
        <f>H2938-K2938-L2938</f>
        <v>11299.930000000002</v>
      </c>
      <c r="O2938" s="42">
        <v>0</v>
      </c>
      <c r="P2938" s="45">
        <v>0.13</v>
      </c>
      <c r="Q2938" s="42">
        <v>0</v>
      </c>
      <c r="R2938" s="42">
        <v>0</v>
      </c>
      <c r="S2938" s="42">
        <f>N2938-R2938</f>
        <v>11299.930000000002</v>
      </c>
      <c r="T2938" s="38">
        <v>2505</v>
      </c>
      <c r="U2938" s="14">
        <f>S2938/H2938</f>
        <v>0.5566701068763964</v>
      </c>
      <c r="V2938" s="19"/>
      <c r="W2938" s="19"/>
      <c r="X2938" s="37" t="s">
        <v>3465</v>
      </c>
    </row>
    <row r="2939" spans="1:36" s="3" customFormat="1" ht="16.5" customHeight="1">
      <c r="A2939" s="38">
        <v>800</v>
      </c>
      <c r="B2939" s="39">
        <v>10800</v>
      </c>
      <c r="C2939" s="38">
        <v>10316224</v>
      </c>
      <c r="D2939" s="40" t="s">
        <v>2811</v>
      </c>
      <c r="E2939" s="38">
        <v>1</v>
      </c>
      <c r="F2939" s="38">
        <v>120</v>
      </c>
      <c r="G2939" s="38" t="s">
        <v>21</v>
      </c>
      <c r="H2939" s="42">
        <v>20299.150000000001</v>
      </c>
      <c r="I2939" s="2"/>
      <c r="J2939" s="44">
        <v>43311</v>
      </c>
      <c r="K2939" s="42">
        <v>0</v>
      </c>
      <c r="L2939" s="42">
        <v>8999.2199999999993</v>
      </c>
      <c r="M2939" s="44">
        <v>45016</v>
      </c>
      <c r="N2939" s="42">
        <f>H2939-K2939-L2939</f>
        <v>11299.930000000002</v>
      </c>
      <c r="O2939" s="42">
        <v>0</v>
      </c>
      <c r="P2939" s="45">
        <v>0.13</v>
      </c>
      <c r="Q2939" s="42">
        <v>0</v>
      </c>
      <c r="R2939" s="42">
        <v>0</v>
      </c>
      <c r="S2939" s="42">
        <f>N2939-R2939</f>
        <v>11299.930000000002</v>
      </c>
      <c r="T2939" s="38">
        <v>2505</v>
      </c>
      <c r="U2939" s="14">
        <f>S2939/H2939</f>
        <v>0.5566701068763964</v>
      </c>
      <c r="V2939" s="19"/>
      <c r="W2939" s="19"/>
      <c r="X2939" s="37" t="s">
        <v>3465</v>
      </c>
    </row>
    <row r="2940" spans="1:36" s="3" customFormat="1" ht="16.5" customHeight="1">
      <c r="A2940" s="38">
        <v>801</v>
      </c>
      <c r="B2940" s="39">
        <v>10800</v>
      </c>
      <c r="C2940" s="38">
        <v>10316225</v>
      </c>
      <c r="D2940" s="40" t="s">
        <v>2812</v>
      </c>
      <c r="E2940" s="38">
        <v>1</v>
      </c>
      <c r="F2940" s="38">
        <v>120</v>
      </c>
      <c r="G2940" s="38" t="s">
        <v>21</v>
      </c>
      <c r="H2940" s="42">
        <v>20299.150000000001</v>
      </c>
      <c r="I2940" s="2"/>
      <c r="J2940" s="44">
        <v>43311</v>
      </c>
      <c r="K2940" s="42">
        <v>0</v>
      </c>
      <c r="L2940" s="42">
        <v>8999.2199999999993</v>
      </c>
      <c r="M2940" s="44">
        <v>45016</v>
      </c>
      <c r="N2940" s="42">
        <f>H2940-K2940-L2940</f>
        <v>11299.930000000002</v>
      </c>
      <c r="O2940" s="42">
        <v>0</v>
      </c>
      <c r="P2940" s="45">
        <v>0.13</v>
      </c>
      <c r="Q2940" s="42">
        <v>0</v>
      </c>
      <c r="R2940" s="42">
        <v>0</v>
      </c>
      <c r="S2940" s="42">
        <f>N2940-R2940</f>
        <v>11299.930000000002</v>
      </c>
      <c r="T2940" s="38">
        <v>2505</v>
      </c>
      <c r="U2940" s="14">
        <f>S2940/H2940</f>
        <v>0.5566701068763964</v>
      </c>
      <c r="V2940" s="19"/>
      <c r="W2940" s="19"/>
      <c r="X2940" s="37" t="s">
        <v>3465</v>
      </c>
    </row>
    <row r="2941" spans="1:36" s="3" customFormat="1" ht="16.5" customHeight="1">
      <c r="A2941" s="38">
        <v>802</v>
      </c>
      <c r="B2941" s="39">
        <v>10800</v>
      </c>
      <c r="C2941" s="38">
        <v>10316226</v>
      </c>
      <c r="D2941" s="40" t="s">
        <v>2813</v>
      </c>
      <c r="E2941" s="38">
        <v>1</v>
      </c>
      <c r="F2941" s="38">
        <v>120</v>
      </c>
      <c r="G2941" s="38" t="s">
        <v>21</v>
      </c>
      <c r="H2941" s="42">
        <v>20299.150000000001</v>
      </c>
      <c r="I2941" s="2"/>
      <c r="J2941" s="44">
        <v>43311</v>
      </c>
      <c r="K2941" s="42">
        <v>0</v>
      </c>
      <c r="L2941" s="42">
        <v>8999.2199999999993</v>
      </c>
      <c r="M2941" s="44">
        <v>45016</v>
      </c>
      <c r="N2941" s="42">
        <f>H2941-K2941-L2941</f>
        <v>11299.930000000002</v>
      </c>
      <c r="O2941" s="42">
        <v>0</v>
      </c>
      <c r="P2941" s="45">
        <v>0.13</v>
      </c>
      <c r="Q2941" s="42">
        <v>0</v>
      </c>
      <c r="R2941" s="42">
        <v>0</v>
      </c>
      <c r="S2941" s="42">
        <f>N2941-R2941</f>
        <v>11299.930000000002</v>
      </c>
      <c r="T2941" s="38">
        <v>2505</v>
      </c>
      <c r="U2941" s="14">
        <f>S2941/H2941</f>
        <v>0.5566701068763964</v>
      </c>
      <c r="V2941" s="19"/>
      <c r="W2941" s="19"/>
      <c r="X2941" s="37" t="s">
        <v>3465</v>
      </c>
    </row>
    <row r="2942" spans="1:36" s="3" customFormat="1" ht="16.5" customHeight="1">
      <c r="A2942" s="38">
        <v>891</v>
      </c>
      <c r="B2942" s="39">
        <v>10800</v>
      </c>
      <c r="C2942" s="38">
        <v>10316798</v>
      </c>
      <c r="D2942" s="40" t="s">
        <v>2829</v>
      </c>
      <c r="E2942" s="38">
        <v>1</v>
      </c>
      <c r="F2942" s="38">
        <v>120</v>
      </c>
      <c r="G2942" s="38" t="s">
        <v>21</v>
      </c>
      <c r="H2942" s="42">
        <v>20299.150000000001</v>
      </c>
      <c r="I2942" s="2"/>
      <c r="J2942" s="44">
        <v>43311</v>
      </c>
      <c r="K2942" s="42">
        <v>0</v>
      </c>
      <c r="L2942" s="42">
        <v>8999.2199999999993</v>
      </c>
      <c r="M2942" s="44">
        <v>45016</v>
      </c>
      <c r="N2942" s="42">
        <f>H2942-K2942-L2942</f>
        <v>11299.930000000002</v>
      </c>
      <c r="O2942" s="42">
        <v>0</v>
      </c>
      <c r="P2942" s="45">
        <v>0.13</v>
      </c>
      <c r="Q2942" s="42">
        <v>0</v>
      </c>
      <c r="R2942" s="42">
        <v>0</v>
      </c>
      <c r="S2942" s="42">
        <f>N2942-R2942</f>
        <v>11299.930000000002</v>
      </c>
      <c r="T2942" s="38">
        <v>2505</v>
      </c>
      <c r="U2942" s="14">
        <f>S2942/H2942</f>
        <v>0.5566701068763964</v>
      </c>
      <c r="V2942" s="19"/>
      <c r="W2942" s="19"/>
      <c r="X2942" s="37" t="s">
        <v>3465</v>
      </c>
    </row>
    <row r="2943" spans="1:36" s="3" customFormat="1" ht="16.5" customHeight="1">
      <c r="A2943" s="38">
        <v>892</v>
      </c>
      <c r="B2943" s="39">
        <v>10800</v>
      </c>
      <c r="C2943" s="38">
        <v>10316799</v>
      </c>
      <c r="D2943" s="40" t="s">
        <v>2830</v>
      </c>
      <c r="E2943" s="38">
        <v>1</v>
      </c>
      <c r="F2943" s="38">
        <v>120</v>
      </c>
      <c r="G2943" s="38" t="s">
        <v>21</v>
      </c>
      <c r="H2943" s="42">
        <v>20299.150000000001</v>
      </c>
      <c r="I2943" s="2"/>
      <c r="J2943" s="44">
        <v>43311</v>
      </c>
      <c r="K2943" s="42">
        <v>0</v>
      </c>
      <c r="L2943" s="42">
        <v>8999.2199999999993</v>
      </c>
      <c r="M2943" s="44">
        <v>45016</v>
      </c>
      <c r="N2943" s="42">
        <f>H2943-K2943-L2943</f>
        <v>11299.930000000002</v>
      </c>
      <c r="O2943" s="42">
        <v>0</v>
      </c>
      <c r="P2943" s="45">
        <v>0.13</v>
      </c>
      <c r="Q2943" s="42">
        <v>0</v>
      </c>
      <c r="R2943" s="42">
        <v>0</v>
      </c>
      <c r="S2943" s="42">
        <f>N2943-R2943</f>
        <v>11299.930000000002</v>
      </c>
      <c r="T2943" s="38">
        <v>2505</v>
      </c>
      <c r="U2943" s="14">
        <f>S2943/H2943</f>
        <v>0.5566701068763964</v>
      </c>
      <c r="V2943" s="19"/>
      <c r="W2943" s="19"/>
      <c r="X2943" s="37" t="s">
        <v>3465</v>
      </c>
    </row>
    <row r="2944" spans="1:36" s="3" customFormat="1" ht="16.5" customHeight="1">
      <c r="A2944" s="38">
        <v>412</v>
      </c>
      <c r="B2944" s="39">
        <v>10800</v>
      </c>
      <c r="C2944" s="38">
        <v>10315376</v>
      </c>
      <c r="D2944" s="40" t="s">
        <v>2048</v>
      </c>
      <c r="E2944" s="38">
        <v>4</v>
      </c>
      <c r="F2944" s="38">
        <v>120</v>
      </c>
      <c r="G2944" s="38" t="s">
        <v>21</v>
      </c>
      <c r="H2944" s="42">
        <v>35213.68</v>
      </c>
      <c r="I2944" s="2"/>
      <c r="J2944" s="44">
        <v>43311</v>
      </c>
      <c r="K2944" s="42">
        <v>0</v>
      </c>
      <c r="L2944" s="42">
        <v>15611.24</v>
      </c>
      <c r="M2944" s="44">
        <v>45016</v>
      </c>
      <c r="N2944" s="42">
        <f>H2944-K2944-L2944</f>
        <v>19602.440000000002</v>
      </c>
      <c r="O2944" s="42">
        <v>0</v>
      </c>
      <c r="P2944" s="45">
        <v>0.13</v>
      </c>
      <c r="Q2944" s="42">
        <v>0</v>
      </c>
      <c r="R2944" s="42">
        <v>0</v>
      </c>
      <c r="S2944" s="42">
        <f>N2944-R2944</f>
        <v>19602.440000000002</v>
      </c>
      <c r="T2944" s="38">
        <v>2505</v>
      </c>
      <c r="U2944" s="14">
        <f>S2944/H2944</f>
        <v>0.55667115734566797</v>
      </c>
      <c r="V2944" s="19"/>
      <c r="W2944" s="19"/>
      <c r="X2944" s="37" t="s">
        <v>3465</v>
      </c>
      <c r="Y2944" s="93"/>
      <c r="Z2944" s="93"/>
      <c r="AA2944" s="93"/>
      <c r="AB2944" s="93"/>
      <c r="AC2944" s="93"/>
      <c r="AD2944" s="93"/>
      <c r="AE2944" s="93"/>
      <c r="AF2944" s="93"/>
      <c r="AG2944" s="93"/>
      <c r="AH2944" s="93"/>
      <c r="AI2944" s="93"/>
      <c r="AJ2944" s="93"/>
    </row>
    <row r="2945" spans="1:36" s="3" customFormat="1" ht="16.5" customHeight="1">
      <c r="A2945" s="38">
        <v>417</v>
      </c>
      <c r="B2945" s="39">
        <v>10800</v>
      </c>
      <c r="C2945" s="38">
        <v>10315283</v>
      </c>
      <c r="D2945" s="40" t="s">
        <v>2048</v>
      </c>
      <c r="E2945" s="38">
        <v>4</v>
      </c>
      <c r="F2945" s="38">
        <v>120</v>
      </c>
      <c r="G2945" s="38" t="s">
        <v>21</v>
      </c>
      <c r="H2945" s="42">
        <v>35213.68</v>
      </c>
      <c r="I2945" s="2"/>
      <c r="J2945" s="44">
        <v>43311</v>
      </c>
      <c r="K2945" s="42">
        <v>0</v>
      </c>
      <c r="L2945" s="42">
        <v>15611.24</v>
      </c>
      <c r="M2945" s="44">
        <v>45016</v>
      </c>
      <c r="N2945" s="42">
        <f>H2945-K2945-L2945</f>
        <v>19602.440000000002</v>
      </c>
      <c r="O2945" s="42">
        <v>0</v>
      </c>
      <c r="P2945" s="45">
        <v>0.13</v>
      </c>
      <c r="Q2945" s="42">
        <v>0</v>
      </c>
      <c r="R2945" s="42">
        <v>0</v>
      </c>
      <c r="S2945" s="42">
        <f>N2945-R2945</f>
        <v>19602.440000000002</v>
      </c>
      <c r="T2945" s="38">
        <v>2505</v>
      </c>
      <c r="U2945" s="14">
        <f>S2945/H2945</f>
        <v>0.55667115734566797</v>
      </c>
      <c r="V2945" s="19"/>
      <c r="W2945" s="19"/>
      <c r="X2945" s="37" t="s">
        <v>3465</v>
      </c>
    </row>
    <row r="2946" spans="1:36" s="3" customFormat="1" ht="16.5" customHeight="1">
      <c r="A2946" s="38">
        <v>418</v>
      </c>
      <c r="B2946" s="39">
        <v>10800</v>
      </c>
      <c r="C2946" s="38">
        <v>10315285</v>
      </c>
      <c r="D2946" s="40" t="s">
        <v>2048</v>
      </c>
      <c r="E2946" s="38">
        <v>4</v>
      </c>
      <c r="F2946" s="38">
        <v>120</v>
      </c>
      <c r="G2946" s="38" t="s">
        <v>21</v>
      </c>
      <c r="H2946" s="42">
        <v>35213.68</v>
      </c>
      <c r="I2946" s="2"/>
      <c r="J2946" s="44">
        <v>43311</v>
      </c>
      <c r="K2946" s="42">
        <v>0</v>
      </c>
      <c r="L2946" s="42">
        <v>15611.24</v>
      </c>
      <c r="M2946" s="44">
        <v>45016</v>
      </c>
      <c r="N2946" s="42">
        <f>H2946-K2946-L2946</f>
        <v>19602.440000000002</v>
      </c>
      <c r="O2946" s="42">
        <v>0</v>
      </c>
      <c r="P2946" s="45">
        <v>0.13</v>
      </c>
      <c r="Q2946" s="42">
        <v>0</v>
      </c>
      <c r="R2946" s="42">
        <v>0</v>
      </c>
      <c r="S2946" s="42">
        <f>N2946-R2946</f>
        <v>19602.440000000002</v>
      </c>
      <c r="T2946" s="38">
        <v>2505</v>
      </c>
      <c r="U2946" s="14">
        <f>S2946/H2946</f>
        <v>0.55667115734566797</v>
      </c>
      <c r="V2946" s="19"/>
      <c r="W2946" s="19"/>
      <c r="X2946" s="37" t="s">
        <v>3465</v>
      </c>
    </row>
    <row r="2947" spans="1:36" s="3" customFormat="1" ht="16.5" customHeight="1">
      <c r="A2947" s="38">
        <v>430</v>
      </c>
      <c r="B2947" s="39">
        <v>10800</v>
      </c>
      <c r="C2947" s="38">
        <v>10315303</v>
      </c>
      <c r="D2947" s="40" t="s">
        <v>2048</v>
      </c>
      <c r="E2947" s="38">
        <v>4</v>
      </c>
      <c r="F2947" s="38">
        <v>120</v>
      </c>
      <c r="G2947" s="38" t="s">
        <v>21</v>
      </c>
      <c r="H2947" s="42">
        <v>35213.68</v>
      </c>
      <c r="I2947" s="2"/>
      <c r="J2947" s="44">
        <v>43311</v>
      </c>
      <c r="K2947" s="42">
        <v>0</v>
      </c>
      <c r="L2947" s="42">
        <v>15611.24</v>
      </c>
      <c r="M2947" s="44">
        <v>45016</v>
      </c>
      <c r="N2947" s="42">
        <f>H2947-K2947-L2947</f>
        <v>19602.440000000002</v>
      </c>
      <c r="O2947" s="42">
        <v>0</v>
      </c>
      <c r="P2947" s="45">
        <v>0.13</v>
      </c>
      <c r="Q2947" s="42">
        <v>0</v>
      </c>
      <c r="R2947" s="42">
        <v>0</v>
      </c>
      <c r="S2947" s="42">
        <f>N2947-R2947</f>
        <v>19602.440000000002</v>
      </c>
      <c r="T2947" s="38">
        <v>2505</v>
      </c>
      <c r="U2947" s="14">
        <f>S2947/H2947</f>
        <v>0.55667115734566797</v>
      </c>
      <c r="V2947" s="19"/>
      <c r="W2947" s="19"/>
      <c r="X2947" s="37" t="s">
        <v>3465</v>
      </c>
    </row>
    <row r="2948" spans="1:36" s="3" customFormat="1" ht="16.5" customHeight="1">
      <c r="A2948" s="38">
        <v>542</v>
      </c>
      <c r="B2948" s="39">
        <v>10800</v>
      </c>
      <c r="C2948" s="38">
        <v>10315559</v>
      </c>
      <c r="D2948" s="40" t="s">
        <v>2048</v>
      </c>
      <c r="E2948" s="38">
        <v>4</v>
      </c>
      <c r="F2948" s="38">
        <v>120</v>
      </c>
      <c r="G2948" s="38" t="s">
        <v>21</v>
      </c>
      <c r="H2948" s="42">
        <v>35213.68</v>
      </c>
      <c r="I2948" s="2"/>
      <c r="J2948" s="44">
        <v>43311</v>
      </c>
      <c r="K2948" s="42">
        <v>0</v>
      </c>
      <c r="L2948" s="42">
        <v>15611.24</v>
      </c>
      <c r="M2948" s="44">
        <v>45016</v>
      </c>
      <c r="N2948" s="42">
        <f>H2948-K2948-L2948</f>
        <v>19602.440000000002</v>
      </c>
      <c r="O2948" s="42">
        <v>0</v>
      </c>
      <c r="P2948" s="45">
        <v>0.13</v>
      </c>
      <c r="Q2948" s="42">
        <v>0</v>
      </c>
      <c r="R2948" s="42">
        <v>0</v>
      </c>
      <c r="S2948" s="42">
        <f>N2948-R2948</f>
        <v>19602.440000000002</v>
      </c>
      <c r="T2948" s="38">
        <v>2505</v>
      </c>
      <c r="U2948" s="14">
        <f>S2948/H2948</f>
        <v>0.55667115734566797</v>
      </c>
      <c r="V2948" s="19"/>
      <c r="W2948" s="19"/>
      <c r="X2948" s="37" t="s">
        <v>3465</v>
      </c>
    </row>
    <row r="2949" spans="1:36" s="3" customFormat="1" ht="16.5" customHeight="1">
      <c r="A2949" s="38">
        <v>771</v>
      </c>
      <c r="B2949" s="39">
        <v>10800</v>
      </c>
      <c r="C2949" s="38">
        <v>10316090</v>
      </c>
      <c r="D2949" s="40" t="s">
        <v>2048</v>
      </c>
      <c r="E2949" s="38">
        <v>4</v>
      </c>
      <c r="F2949" s="38">
        <v>120</v>
      </c>
      <c r="G2949" s="38" t="s">
        <v>21</v>
      </c>
      <c r="H2949" s="42">
        <v>35213.68</v>
      </c>
      <c r="I2949" s="2"/>
      <c r="J2949" s="44">
        <v>43311</v>
      </c>
      <c r="K2949" s="42">
        <v>0</v>
      </c>
      <c r="L2949" s="42">
        <v>15611.24</v>
      </c>
      <c r="M2949" s="44">
        <v>45016</v>
      </c>
      <c r="N2949" s="42">
        <f>H2949-K2949-L2949</f>
        <v>19602.440000000002</v>
      </c>
      <c r="O2949" s="42">
        <v>0</v>
      </c>
      <c r="P2949" s="45">
        <v>0.13</v>
      </c>
      <c r="Q2949" s="42">
        <v>0</v>
      </c>
      <c r="R2949" s="42">
        <v>0</v>
      </c>
      <c r="S2949" s="42">
        <f>N2949-R2949</f>
        <v>19602.440000000002</v>
      </c>
      <c r="T2949" s="38">
        <v>2505</v>
      </c>
      <c r="U2949" s="14">
        <f>S2949/H2949</f>
        <v>0.55667115734566797</v>
      </c>
      <c r="V2949" s="19"/>
      <c r="W2949" s="19"/>
      <c r="X2949" s="37" t="s">
        <v>3465</v>
      </c>
    </row>
    <row r="2950" spans="1:36" s="3" customFormat="1" ht="16.5" customHeight="1">
      <c r="A2950" s="38">
        <v>16</v>
      </c>
      <c r="B2950" s="39">
        <v>10723</v>
      </c>
      <c r="C2950" s="38">
        <v>10295380</v>
      </c>
      <c r="D2950" s="40" t="s">
        <v>2469</v>
      </c>
      <c r="E2950" s="38">
        <v>1</v>
      </c>
      <c r="F2950" s="38">
        <v>120</v>
      </c>
      <c r="G2950" s="38" t="s">
        <v>21</v>
      </c>
      <c r="H2950" s="42">
        <v>20512.82</v>
      </c>
      <c r="I2950" s="2"/>
      <c r="J2950" s="44">
        <v>43311</v>
      </c>
      <c r="K2950" s="42">
        <v>0</v>
      </c>
      <c r="L2950" s="42">
        <v>9093.91</v>
      </c>
      <c r="M2950" s="44">
        <v>45016</v>
      </c>
      <c r="N2950" s="42">
        <f>H2950-K2950-L2950</f>
        <v>11418.91</v>
      </c>
      <c r="O2950" s="42">
        <v>0</v>
      </c>
      <c r="P2950" s="45">
        <v>0.13</v>
      </c>
      <c r="Q2950" s="42">
        <v>0</v>
      </c>
      <c r="R2950" s="42">
        <v>0</v>
      </c>
      <c r="S2950" s="42">
        <v>11418.91</v>
      </c>
      <c r="T2950" s="38">
        <v>5000</v>
      </c>
      <c r="U2950" s="14">
        <f>S2950/H2950</f>
        <v>0.55667187641679694</v>
      </c>
      <c r="V2950" s="19"/>
      <c r="W2950" s="19"/>
      <c r="X2950" s="37" t="s">
        <v>3470</v>
      </c>
    </row>
    <row r="2951" spans="1:36" s="3" customFormat="1" ht="16.5" customHeight="1">
      <c r="A2951" s="38">
        <v>19</v>
      </c>
      <c r="B2951" s="39">
        <v>10723</v>
      </c>
      <c r="C2951" s="38">
        <v>10295381</v>
      </c>
      <c r="D2951" s="40" t="s">
        <v>2471</v>
      </c>
      <c r="E2951" s="38">
        <v>1</v>
      </c>
      <c r="F2951" s="38">
        <v>120</v>
      </c>
      <c r="G2951" s="38" t="s">
        <v>21</v>
      </c>
      <c r="H2951" s="42">
        <v>17948.72</v>
      </c>
      <c r="I2951" s="2"/>
      <c r="J2951" s="44">
        <v>43311</v>
      </c>
      <c r="K2951" s="42">
        <v>0</v>
      </c>
      <c r="L2951" s="42">
        <v>7957.14</v>
      </c>
      <c r="M2951" s="44">
        <v>45016</v>
      </c>
      <c r="N2951" s="42">
        <f>H2951-K2951-L2951</f>
        <v>9991.5800000000017</v>
      </c>
      <c r="O2951" s="42">
        <v>0</v>
      </c>
      <c r="P2951" s="45">
        <v>0.13</v>
      </c>
      <c r="Q2951" s="42">
        <v>0</v>
      </c>
      <c r="R2951" s="42">
        <v>0</v>
      </c>
      <c r="S2951" s="42">
        <v>9991.58</v>
      </c>
      <c r="T2951" s="38">
        <v>5000</v>
      </c>
      <c r="U2951" s="14">
        <f>S2951/H2951</f>
        <v>0.55667367923729372</v>
      </c>
      <c r="V2951" s="19"/>
      <c r="W2951" s="19"/>
      <c r="X2951" s="37" t="s">
        <v>3470</v>
      </c>
    </row>
    <row r="2952" spans="1:36" s="3" customFormat="1" ht="16.5" customHeight="1">
      <c r="A2952" s="38">
        <v>395</v>
      </c>
      <c r="B2952" s="39">
        <v>10800</v>
      </c>
      <c r="C2952" s="38">
        <v>10315322</v>
      </c>
      <c r="D2952" s="40" t="s">
        <v>2048</v>
      </c>
      <c r="E2952" s="38">
        <v>1</v>
      </c>
      <c r="F2952" s="38">
        <v>120</v>
      </c>
      <c r="G2952" s="38" t="s">
        <v>21</v>
      </c>
      <c r="H2952" s="42">
        <v>8803.42</v>
      </c>
      <c r="I2952" s="2"/>
      <c r="J2952" s="44">
        <v>43311</v>
      </c>
      <c r="K2952" s="42">
        <v>0</v>
      </c>
      <c r="L2952" s="42">
        <v>3902.74</v>
      </c>
      <c r="M2952" s="44">
        <v>45016</v>
      </c>
      <c r="N2952" s="42">
        <f>H2952-K2952-L2952</f>
        <v>4900.68</v>
      </c>
      <c r="O2952" s="42">
        <v>0</v>
      </c>
      <c r="P2952" s="45">
        <v>0.13</v>
      </c>
      <c r="Q2952" s="42">
        <v>0</v>
      </c>
      <c r="R2952" s="42">
        <v>0</v>
      </c>
      <c r="S2952" s="42">
        <f>N2952-R2952</f>
        <v>4900.68</v>
      </c>
      <c r="T2952" s="38">
        <v>2505</v>
      </c>
      <c r="U2952" s="14">
        <f>S2952/H2952</f>
        <v>0.55667910880089788</v>
      </c>
      <c r="V2952" s="19"/>
      <c r="W2952" s="19"/>
      <c r="X2952" s="37" t="s">
        <v>3465</v>
      </c>
      <c r="Y2952" s="93"/>
      <c r="Z2952" s="93"/>
      <c r="AA2952" s="93"/>
      <c r="AB2952" s="93"/>
      <c r="AC2952" s="93"/>
      <c r="AD2952" s="93"/>
      <c r="AE2952" s="93"/>
      <c r="AF2952" s="93"/>
      <c r="AG2952" s="93"/>
      <c r="AH2952" s="93"/>
      <c r="AI2952" s="93"/>
      <c r="AJ2952" s="93"/>
    </row>
    <row r="2953" spans="1:36" s="3" customFormat="1" ht="16.5" customHeight="1">
      <c r="A2953" s="38">
        <v>404</v>
      </c>
      <c r="B2953" s="39">
        <v>10800</v>
      </c>
      <c r="C2953" s="38">
        <v>10315334</v>
      </c>
      <c r="D2953" s="40" t="s">
        <v>2048</v>
      </c>
      <c r="E2953" s="38">
        <v>1</v>
      </c>
      <c r="F2953" s="38">
        <v>120</v>
      </c>
      <c r="G2953" s="38" t="s">
        <v>21</v>
      </c>
      <c r="H2953" s="42">
        <v>8803.42</v>
      </c>
      <c r="I2953" s="2"/>
      <c r="J2953" s="44">
        <v>43311</v>
      </c>
      <c r="K2953" s="42">
        <v>0</v>
      </c>
      <c r="L2953" s="42">
        <v>3902.74</v>
      </c>
      <c r="M2953" s="44">
        <v>45016</v>
      </c>
      <c r="N2953" s="42">
        <f>H2953-K2953-L2953</f>
        <v>4900.68</v>
      </c>
      <c r="O2953" s="42">
        <v>0</v>
      </c>
      <c r="P2953" s="45">
        <v>0.13</v>
      </c>
      <c r="Q2953" s="42">
        <v>0</v>
      </c>
      <c r="R2953" s="42">
        <v>0</v>
      </c>
      <c r="S2953" s="42">
        <f>N2953-R2953</f>
        <v>4900.68</v>
      </c>
      <c r="T2953" s="38">
        <v>2505</v>
      </c>
      <c r="U2953" s="14">
        <f>S2953/H2953</f>
        <v>0.55667910880089788</v>
      </c>
      <c r="V2953" s="19"/>
      <c r="W2953" s="19"/>
      <c r="X2953" s="37" t="s">
        <v>3465</v>
      </c>
      <c r="Y2953" s="93"/>
      <c r="Z2953" s="93"/>
      <c r="AA2953" s="93"/>
      <c r="AB2953" s="93"/>
      <c r="AC2953" s="93"/>
      <c r="AD2953" s="93"/>
      <c r="AE2953" s="93"/>
      <c r="AF2953" s="93"/>
      <c r="AG2953" s="93"/>
      <c r="AH2953" s="93"/>
      <c r="AI2953" s="93"/>
      <c r="AJ2953" s="93"/>
    </row>
    <row r="2954" spans="1:36" s="3" customFormat="1" ht="16.5" customHeight="1">
      <c r="A2954" s="38">
        <v>405</v>
      </c>
      <c r="B2954" s="39">
        <v>10800</v>
      </c>
      <c r="C2954" s="38">
        <v>10315366</v>
      </c>
      <c r="D2954" s="40" t="s">
        <v>2048</v>
      </c>
      <c r="E2954" s="38">
        <v>1</v>
      </c>
      <c r="F2954" s="38">
        <v>120</v>
      </c>
      <c r="G2954" s="38" t="s">
        <v>21</v>
      </c>
      <c r="H2954" s="42">
        <v>8803.42</v>
      </c>
      <c r="I2954" s="2"/>
      <c r="J2954" s="44">
        <v>43311</v>
      </c>
      <c r="K2954" s="42">
        <v>0</v>
      </c>
      <c r="L2954" s="42">
        <v>3902.74</v>
      </c>
      <c r="M2954" s="44">
        <v>45016</v>
      </c>
      <c r="N2954" s="42">
        <f>H2954-K2954-L2954</f>
        <v>4900.68</v>
      </c>
      <c r="O2954" s="42">
        <v>0</v>
      </c>
      <c r="P2954" s="45">
        <v>0.13</v>
      </c>
      <c r="Q2954" s="42">
        <v>0</v>
      </c>
      <c r="R2954" s="42">
        <v>0</v>
      </c>
      <c r="S2954" s="42">
        <f>N2954-R2954</f>
        <v>4900.68</v>
      </c>
      <c r="T2954" s="38">
        <v>2505</v>
      </c>
      <c r="U2954" s="14">
        <f>S2954/H2954</f>
        <v>0.55667910880089788</v>
      </c>
      <c r="V2954" s="19"/>
      <c r="W2954" s="19"/>
      <c r="X2954" s="37" t="s">
        <v>3465</v>
      </c>
      <c r="Y2954" s="93"/>
      <c r="Z2954" s="93"/>
      <c r="AA2954" s="93"/>
      <c r="AB2954" s="93"/>
      <c r="AC2954" s="93"/>
      <c r="AD2954" s="93"/>
      <c r="AE2954" s="93"/>
      <c r="AF2954" s="93"/>
      <c r="AG2954" s="93"/>
      <c r="AH2954" s="93"/>
      <c r="AI2954" s="93"/>
      <c r="AJ2954" s="93"/>
    </row>
    <row r="2955" spans="1:36" s="3" customFormat="1" ht="16.5" customHeight="1">
      <c r="A2955" s="38">
        <v>406</v>
      </c>
      <c r="B2955" s="39">
        <v>10800</v>
      </c>
      <c r="C2955" s="38">
        <v>10315367</v>
      </c>
      <c r="D2955" s="40" t="s">
        <v>2048</v>
      </c>
      <c r="E2955" s="38">
        <v>1</v>
      </c>
      <c r="F2955" s="38">
        <v>120</v>
      </c>
      <c r="G2955" s="38" t="s">
        <v>21</v>
      </c>
      <c r="H2955" s="42">
        <v>8803.42</v>
      </c>
      <c r="I2955" s="2"/>
      <c r="J2955" s="44">
        <v>43311</v>
      </c>
      <c r="K2955" s="42">
        <v>0</v>
      </c>
      <c r="L2955" s="42">
        <v>3902.74</v>
      </c>
      <c r="M2955" s="44">
        <v>45016</v>
      </c>
      <c r="N2955" s="42">
        <f>H2955-K2955-L2955</f>
        <v>4900.68</v>
      </c>
      <c r="O2955" s="42">
        <v>0</v>
      </c>
      <c r="P2955" s="45">
        <v>0.13</v>
      </c>
      <c r="Q2955" s="42">
        <v>0</v>
      </c>
      <c r="R2955" s="42">
        <v>0</v>
      </c>
      <c r="S2955" s="42">
        <f>N2955-R2955</f>
        <v>4900.68</v>
      </c>
      <c r="T2955" s="38">
        <v>2505</v>
      </c>
      <c r="U2955" s="14">
        <f>S2955/H2955</f>
        <v>0.55667910880089788</v>
      </c>
      <c r="V2955" s="19"/>
      <c r="W2955" s="19"/>
      <c r="X2955" s="37" t="s">
        <v>3465</v>
      </c>
      <c r="Y2955" s="93"/>
      <c r="Z2955" s="93"/>
      <c r="AA2955" s="93"/>
      <c r="AB2955" s="93"/>
      <c r="AC2955" s="93"/>
      <c r="AD2955" s="93"/>
      <c r="AE2955" s="93"/>
      <c r="AF2955" s="93"/>
      <c r="AG2955" s="93"/>
      <c r="AH2955" s="93"/>
      <c r="AI2955" s="93"/>
      <c r="AJ2955" s="93"/>
    </row>
    <row r="2956" spans="1:36" s="3" customFormat="1" ht="16.5" customHeight="1">
      <c r="A2956" s="38">
        <v>428</v>
      </c>
      <c r="B2956" s="39">
        <v>10800</v>
      </c>
      <c r="C2956" s="38">
        <v>10315301</v>
      </c>
      <c r="D2956" s="40" t="s">
        <v>2048</v>
      </c>
      <c r="E2956" s="38">
        <v>1</v>
      </c>
      <c r="F2956" s="38">
        <v>120</v>
      </c>
      <c r="G2956" s="38" t="s">
        <v>21</v>
      </c>
      <c r="H2956" s="42">
        <v>8803.42</v>
      </c>
      <c r="I2956" s="2"/>
      <c r="J2956" s="44">
        <v>43311</v>
      </c>
      <c r="K2956" s="42">
        <v>0</v>
      </c>
      <c r="L2956" s="42">
        <v>3902.74</v>
      </c>
      <c r="M2956" s="44">
        <v>45016</v>
      </c>
      <c r="N2956" s="42">
        <f>H2956-K2956-L2956</f>
        <v>4900.68</v>
      </c>
      <c r="O2956" s="42">
        <v>0</v>
      </c>
      <c r="P2956" s="45">
        <v>0.13</v>
      </c>
      <c r="Q2956" s="42">
        <v>0</v>
      </c>
      <c r="R2956" s="42">
        <v>0</v>
      </c>
      <c r="S2956" s="42">
        <f>N2956-R2956</f>
        <v>4900.68</v>
      </c>
      <c r="T2956" s="38">
        <v>2505</v>
      </c>
      <c r="U2956" s="14">
        <f>S2956/H2956</f>
        <v>0.55667910880089788</v>
      </c>
      <c r="V2956" s="19"/>
      <c r="W2956" s="19"/>
      <c r="X2956" s="37" t="s">
        <v>3465</v>
      </c>
    </row>
    <row r="2957" spans="1:36" s="3" customFormat="1" ht="16.5" customHeight="1">
      <c r="A2957" s="38">
        <v>431</v>
      </c>
      <c r="B2957" s="39">
        <v>10800</v>
      </c>
      <c r="C2957" s="38">
        <v>10315304</v>
      </c>
      <c r="D2957" s="40" t="s">
        <v>2048</v>
      </c>
      <c r="E2957" s="38">
        <v>1</v>
      </c>
      <c r="F2957" s="38">
        <v>120</v>
      </c>
      <c r="G2957" s="38" t="s">
        <v>21</v>
      </c>
      <c r="H2957" s="42">
        <v>8803.42</v>
      </c>
      <c r="I2957" s="2"/>
      <c r="J2957" s="44">
        <v>43311</v>
      </c>
      <c r="K2957" s="42">
        <v>0</v>
      </c>
      <c r="L2957" s="42">
        <v>3902.74</v>
      </c>
      <c r="M2957" s="44">
        <v>45016</v>
      </c>
      <c r="N2957" s="42">
        <f>H2957-K2957-L2957</f>
        <v>4900.68</v>
      </c>
      <c r="O2957" s="42">
        <v>0</v>
      </c>
      <c r="P2957" s="45">
        <v>0.13</v>
      </c>
      <c r="Q2957" s="42">
        <v>0</v>
      </c>
      <c r="R2957" s="42">
        <v>0</v>
      </c>
      <c r="S2957" s="42">
        <f>N2957-R2957</f>
        <v>4900.68</v>
      </c>
      <c r="T2957" s="38">
        <v>2505</v>
      </c>
      <c r="U2957" s="14">
        <f>S2957/H2957</f>
        <v>0.55667910880089788</v>
      </c>
      <c r="V2957" s="19"/>
      <c r="W2957" s="19"/>
      <c r="X2957" s="37" t="s">
        <v>3465</v>
      </c>
    </row>
    <row r="2958" spans="1:36" s="3" customFormat="1" ht="16.5" customHeight="1">
      <c r="A2958" s="38">
        <v>444</v>
      </c>
      <c r="B2958" s="39">
        <v>10800</v>
      </c>
      <c r="C2958" s="38">
        <v>10315378</v>
      </c>
      <c r="D2958" s="40" t="s">
        <v>2048</v>
      </c>
      <c r="E2958" s="38">
        <v>1</v>
      </c>
      <c r="F2958" s="38">
        <v>120</v>
      </c>
      <c r="G2958" s="38" t="s">
        <v>21</v>
      </c>
      <c r="H2958" s="42">
        <v>8803.42</v>
      </c>
      <c r="I2958" s="2"/>
      <c r="J2958" s="44">
        <v>43311</v>
      </c>
      <c r="K2958" s="42">
        <v>0</v>
      </c>
      <c r="L2958" s="42">
        <v>3902.74</v>
      </c>
      <c r="M2958" s="44">
        <v>45016</v>
      </c>
      <c r="N2958" s="42">
        <f>H2958-K2958-L2958</f>
        <v>4900.68</v>
      </c>
      <c r="O2958" s="42">
        <v>0</v>
      </c>
      <c r="P2958" s="45">
        <v>0.13</v>
      </c>
      <c r="Q2958" s="42">
        <v>0</v>
      </c>
      <c r="R2958" s="42">
        <v>0</v>
      </c>
      <c r="S2958" s="42">
        <f>N2958-R2958</f>
        <v>4900.68</v>
      </c>
      <c r="T2958" s="38">
        <v>2505</v>
      </c>
      <c r="U2958" s="14">
        <f>S2958/H2958</f>
        <v>0.55667910880089788</v>
      </c>
      <c r="V2958" s="19"/>
      <c r="W2958" s="19"/>
      <c r="X2958" s="37" t="s">
        <v>3465</v>
      </c>
    </row>
    <row r="2959" spans="1:36" s="3" customFormat="1" ht="16.5" customHeight="1">
      <c r="A2959" s="38">
        <v>460</v>
      </c>
      <c r="B2959" s="39">
        <v>10800</v>
      </c>
      <c r="C2959" s="38">
        <v>10315410</v>
      </c>
      <c r="D2959" s="40" t="s">
        <v>2048</v>
      </c>
      <c r="E2959" s="38">
        <v>1</v>
      </c>
      <c r="F2959" s="38">
        <v>120</v>
      </c>
      <c r="G2959" s="38" t="s">
        <v>21</v>
      </c>
      <c r="H2959" s="42">
        <v>8803.42</v>
      </c>
      <c r="I2959" s="2"/>
      <c r="J2959" s="44">
        <v>43311</v>
      </c>
      <c r="K2959" s="42">
        <v>0</v>
      </c>
      <c r="L2959" s="42">
        <v>3902.74</v>
      </c>
      <c r="M2959" s="44">
        <v>45016</v>
      </c>
      <c r="N2959" s="42">
        <f>H2959-K2959-L2959</f>
        <v>4900.68</v>
      </c>
      <c r="O2959" s="42">
        <v>0</v>
      </c>
      <c r="P2959" s="45">
        <v>0.13</v>
      </c>
      <c r="Q2959" s="42">
        <v>0</v>
      </c>
      <c r="R2959" s="42">
        <v>0</v>
      </c>
      <c r="S2959" s="42">
        <f>N2959-R2959</f>
        <v>4900.68</v>
      </c>
      <c r="T2959" s="38">
        <v>2505</v>
      </c>
      <c r="U2959" s="14">
        <f>S2959/H2959</f>
        <v>0.55667910880089788</v>
      </c>
      <c r="V2959" s="19"/>
      <c r="W2959" s="19"/>
      <c r="X2959" s="37" t="s">
        <v>3465</v>
      </c>
    </row>
    <row r="2960" spans="1:36" s="3" customFormat="1" ht="16.5" customHeight="1">
      <c r="A2960" s="38">
        <v>541</v>
      </c>
      <c r="B2960" s="39">
        <v>10800</v>
      </c>
      <c r="C2960" s="38">
        <v>10315558</v>
      </c>
      <c r="D2960" s="40" t="s">
        <v>2048</v>
      </c>
      <c r="E2960" s="38">
        <v>1</v>
      </c>
      <c r="F2960" s="38">
        <v>120</v>
      </c>
      <c r="G2960" s="38" t="s">
        <v>21</v>
      </c>
      <c r="H2960" s="42">
        <v>8803.42</v>
      </c>
      <c r="I2960" s="2"/>
      <c r="J2960" s="44">
        <v>43311</v>
      </c>
      <c r="K2960" s="42">
        <v>0</v>
      </c>
      <c r="L2960" s="42">
        <v>3902.74</v>
      </c>
      <c r="M2960" s="44">
        <v>45016</v>
      </c>
      <c r="N2960" s="42">
        <f>H2960-K2960-L2960</f>
        <v>4900.68</v>
      </c>
      <c r="O2960" s="42">
        <v>0</v>
      </c>
      <c r="P2960" s="45">
        <v>0.13</v>
      </c>
      <c r="Q2960" s="42">
        <v>0</v>
      </c>
      <c r="R2960" s="42">
        <v>0</v>
      </c>
      <c r="S2960" s="42">
        <f>N2960-R2960</f>
        <v>4900.68</v>
      </c>
      <c r="T2960" s="38">
        <v>2505</v>
      </c>
      <c r="U2960" s="14">
        <f>S2960/H2960</f>
        <v>0.55667910880089788</v>
      </c>
      <c r="V2960" s="19"/>
      <c r="W2960" s="19"/>
      <c r="X2960" s="37" t="s">
        <v>3465</v>
      </c>
    </row>
    <row r="2961" spans="1:37" s="3" customFormat="1" ht="16.5" customHeight="1">
      <c r="A2961" s="38">
        <v>544</v>
      </c>
      <c r="B2961" s="39">
        <v>10800</v>
      </c>
      <c r="C2961" s="38">
        <v>10315561</v>
      </c>
      <c r="D2961" s="40" t="s">
        <v>2048</v>
      </c>
      <c r="E2961" s="38">
        <v>1</v>
      </c>
      <c r="F2961" s="38">
        <v>120</v>
      </c>
      <c r="G2961" s="38" t="s">
        <v>21</v>
      </c>
      <c r="H2961" s="42">
        <v>8803.42</v>
      </c>
      <c r="I2961" s="2"/>
      <c r="J2961" s="44">
        <v>43311</v>
      </c>
      <c r="K2961" s="42">
        <v>0</v>
      </c>
      <c r="L2961" s="42">
        <v>3902.74</v>
      </c>
      <c r="M2961" s="44">
        <v>45016</v>
      </c>
      <c r="N2961" s="42">
        <f>H2961-K2961-L2961</f>
        <v>4900.68</v>
      </c>
      <c r="O2961" s="42">
        <v>0</v>
      </c>
      <c r="P2961" s="45">
        <v>0.13</v>
      </c>
      <c r="Q2961" s="42">
        <v>0</v>
      </c>
      <c r="R2961" s="42">
        <v>0</v>
      </c>
      <c r="S2961" s="42">
        <f>N2961-R2961</f>
        <v>4900.68</v>
      </c>
      <c r="T2961" s="38">
        <v>2505</v>
      </c>
      <c r="U2961" s="14">
        <f>S2961/H2961</f>
        <v>0.55667910880089788</v>
      </c>
      <c r="V2961" s="19"/>
      <c r="W2961" s="19"/>
      <c r="X2961" s="37" t="s">
        <v>3465</v>
      </c>
    </row>
    <row r="2962" spans="1:37" s="3" customFormat="1" ht="16.5" customHeight="1">
      <c r="A2962" s="38">
        <v>888</v>
      </c>
      <c r="B2962" s="39">
        <v>10800</v>
      </c>
      <c r="C2962" s="38">
        <v>10316788</v>
      </c>
      <c r="D2962" s="40" t="s">
        <v>2048</v>
      </c>
      <c r="E2962" s="38">
        <v>1</v>
      </c>
      <c r="F2962" s="38">
        <v>120</v>
      </c>
      <c r="G2962" s="38" t="s">
        <v>21</v>
      </c>
      <c r="H2962" s="42">
        <v>8803.42</v>
      </c>
      <c r="I2962" s="2"/>
      <c r="J2962" s="44">
        <v>43311</v>
      </c>
      <c r="K2962" s="42">
        <v>0</v>
      </c>
      <c r="L2962" s="42">
        <v>3902.74</v>
      </c>
      <c r="M2962" s="44">
        <v>45016</v>
      </c>
      <c r="N2962" s="42">
        <f>H2962-K2962-L2962</f>
        <v>4900.68</v>
      </c>
      <c r="O2962" s="42">
        <v>0</v>
      </c>
      <c r="P2962" s="45">
        <v>0.13</v>
      </c>
      <c r="Q2962" s="42">
        <v>0</v>
      </c>
      <c r="R2962" s="42">
        <v>0</v>
      </c>
      <c r="S2962" s="42">
        <f>N2962-R2962</f>
        <v>4900.68</v>
      </c>
      <c r="T2962" s="38">
        <v>2505</v>
      </c>
      <c r="U2962" s="14">
        <f>S2962/H2962</f>
        <v>0.55667910880089788</v>
      </c>
      <c r="V2962" s="19"/>
      <c r="W2962" s="19"/>
      <c r="X2962" s="37" t="s">
        <v>3465</v>
      </c>
    </row>
    <row r="2963" spans="1:37" s="3" customFormat="1" ht="16.5" customHeight="1">
      <c r="A2963" s="38">
        <v>897</v>
      </c>
      <c r="B2963" s="39">
        <v>10800</v>
      </c>
      <c r="C2963" s="38">
        <v>10316810</v>
      </c>
      <c r="D2963" s="40" t="s">
        <v>2048</v>
      </c>
      <c r="E2963" s="38">
        <v>1</v>
      </c>
      <c r="F2963" s="38">
        <v>120</v>
      </c>
      <c r="G2963" s="38" t="s">
        <v>21</v>
      </c>
      <c r="H2963" s="42">
        <v>8803.42</v>
      </c>
      <c r="I2963" s="2"/>
      <c r="J2963" s="44">
        <v>43311</v>
      </c>
      <c r="K2963" s="42">
        <v>0</v>
      </c>
      <c r="L2963" s="42">
        <v>3902.74</v>
      </c>
      <c r="M2963" s="44">
        <v>45016</v>
      </c>
      <c r="N2963" s="42">
        <f>H2963-K2963-L2963</f>
        <v>4900.68</v>
      </c>
      <c r="O2963" s="42">
        <v>0</v>
      </c>
      <c r="P2963" s="45">
        <v>0.13</v>
      </c>
      <c r="Q2963" s="42">
        <v>0</v>
      </c>
      <c r="R2963" s="42">
        <v>0</v>
      </c>
      <c r="S2963" s="42">
        <f>N2963-R2963</f>
        <v>4900.68</v>
      </c>
      <c r="T2963" s="38">
        <v>2505</v>
      </c>
      <c r="U2963" s="14">
        <f>S2963/H2963</f>
        <v>0.55667910880089788</v>
      </c>
      <c r="V2963" s="19"/>
      <c r="W2963" s="19"/>
      <c r="X2963" s="37" t="s">
        <v>3465</v>
      </c>
    </row>
    <row r="2964" spans="1:37" s="3" customFormat="1" ht="16.5" customHeight="1">
      <c r="A2964" s="38">
        <v>902</v>
      </c>
      <c r="B2964" s="39">
        <v>10800</v>
      </c>
      <c r="C2964" s="38">
        <v>10316815</v>
      </c>
      <c r="D2964" s="40" t="s">
        <v>2048</v>
      </c>
      <c r="E2964" s="38">
        <v>1</v>
      </c>
      <c r="F2964" s="38">
        <v>120</v>
      </c>
      <c r="G2964" s="38" t="s">
        <v>21</v>
      </c>
      <c r="H2964" s="42">
        <v>8803.42</v>
      </c>
      <c r="I2964" s="2"/>
      <c r="J2964" s="44">
        <v>43311</v>
      </c>
      <c r="K2964" s="42">
        <v>0</v>
      </c>
      <c r="L2964" s="42">
        <v>3902.74</v>
      </c>
      <c r="M2964" s="44">
        <v>45016</v>
      </c>
      <c r="N2964" s="42">
        <f>H2964-K2964-L2964</f>
        <v>4900.68</v>
      </c>
      <c r="O2964" s="42">
        <v>0</v>
      </c>
      <c r="P2964" s="45">
        <v>0.13</v>
      </c>
      <c r="Q2964" s="42">
        <v>0</v>
      </c>
      <c r="R2964" s="42">
        <v>0</v>
      </c>
      <c r="S2964" s="42">
        <f>N2964-R2964</f>
        <v>4900.68</v>
      </c>
      <c r="T2964" s="38">
        <v>2505</v>
      </c>
      <c r="U2964" s="14">
        <f>S2964/H2964</f>
        <v>0.55667910880089788</v>
      </c>
      <c r="V2964" s="19"/>
      <c r="W2964" s="19"/>
      <c r="X2964" s="37" t="s">
        <v>3465</v>
      </c>
    </row>
    <row r="2965" spans="1:37" s="3" customFormat="1" ht="16.5" customHeight="1">
      <c r="A2965" s="38">
        <v>903</v>
      </c>
      <c r="B2965" s="39">
        <v>10800</v>
      </c>
      <c r="C2965" s="38">
        <v>10316816</v>
      </c>
      <c r="D2965" s="40" t="s">
        <v>2048</v>
      </c>
      <c r="E2965" s="38">
        <v>1</v>
      </c>
      <c r="F2965" s="38">
        <v>120</v>
      </c>
      <c r="G2965" s="38" t="s">
        <v>21</v>
      </c>
      <c r="H2965" s="42">
        <v>8803.42</v>
      </c>
      <c r="I2965" s="2"/>
      <c r="J2965" s="44">
        <v>43311</v>
      </c>
      <c r="K2965" s="42">
        <v>0</v>
      </c>
      <c r="L2965" s="42">
        <v>3902.74</v>
      </c>
      <c r="M2965" s="44">
        <v>45016</v>
      </c>
      <c r="N2965" s="42">
        <f>H2965-K2965-L2965</f>
        <v>4900.68</v>
      </c>
      <c r="O2965" s="42">
        <v>0</v>
      </c>
      <c r="P2965" s="45">
        <v>0.13</v>
      </c>
      <c r="Q2965" s="42">
        <v>0</v>
      </c>
      <c r="R2965" s="42">
        <v>0</v>
      </c>
      <c r="S2965" s="42">
        <f>N2965-R2965</f>
        <v>4900.68</v>
      </c>
      <c r="T2965" s="38">
        <v>2505</v>
      </c>
      <c r="U2965" s="14">
        <f>S2965/H2965</f>
        <v>0.55667910880089788</v>
      </c>
      <c r="V2965" s="19"/>
      <c r="W2965" s="19"/>
      <c r="X2965" s="37" t="s">
        <v>3465</v>
      </c>
    </row>
    <row r="2966" spans="1:37" s="3" customFormat="1" ht="16.5" customHeight="1">
      <c r="A2966" s="38">
        <v>907</v>
      </c>
      <c r="B2966" s="39">
        <v>10800</v>
      </c>
      <c r="C2966" s="38">
        <v>10316820</v>
      </c>
      <c r="D2966" s="40" t="s">
        <v>2048</v>
      </c>
      <c r="E2966" s="38">
        <v>1</v>
      </c>
      <c r="F2966" s="38">
        <v>120</v>
      </c>
      <c r="G2966" s="38" t="s">
        <v>21</v>
      </c>
      <c r="H2966" s="42">
        <v>8803.42</v>
      </c>
      <c r="I2966" s="2"/>
      <c r="J2966" s="44">
        <v>43311</v>
      </c>
      <c r="K2966" s="42">
        <v>0</v>
      </c>
      <c r="L2966" s="42">
        <v>3902.74</v>
      </c>
      <c r="M2966" s="44">
        <v>45016</v>
      </c>
      <c r="N2966" s="42">
        <f>H2966-K2966-L2966</f>
        <v>4900.68</v>
      </c>
      <c r="O2966" s="42">
        <v>0</v>
      </c>
      <c r="P2966" s="45">
        <v>0.13</v>
      </c>
      <c r="Q2966" s="42">
        <v>0</v>
      </c>
      <c r="R2966" s="42">
        <v>0</v>
      </c>
      <c r="S2966" s="42">
        <f>N2966-R2966</f>
        <v>4900.68</v>
      </c>
      <c r="T2966" s="38">
        <v>2505</v>
      </c>
      <c r="U2966" s="14">
        <f>S2966/H2966</f>
        <v>0.55667910880089788</v>
      </c>
      <c r="V2966" s="19"/>
      <c r="W2966" s="19"/>
      <c r="X2966" s="37" t="s">
        <v>3465</v>
      </c>
    </row>
    <row r="2967" spans="1:37" s="3" customFormat="1" ht="16.5" customHeight="1">
      <c r="A2967" s="38">
        <v>238</v>
      </c>
      <c r="B2967" s="39">
        <v>10736</v>
      </c>
      <c r="C2967" s="38">
        <v>10284581</v>
      </c>
      <c r="D2967" s="40" t="s">
        <v>1987</v>
      </c>
      <c r="E2967" s="31">
        <v>1</v>
      </c>
      <c r="F2967" s="38">
        <v>120</v>
      </c>
      <c r="G2967" s="38" t="s">
        <v>21</v>
      </c>
      <c r="H2967" s="42">
        <v>9401</v>
      </c>
      <c r="I2967" s="49"/>
      <c r="J2967" s="44">
        <v>43402</v>
      </c>
      <c r="K2967" s="42">
        <v>0</v>
      </c>
      <c r="L2967" s="42">
        <v>4167.63</v>
      </c>
      <c r="M2967" s="44">
        <v>45107</v>
      </c>
      <c r="N2967" s="42">
        <f>H2967-K2967-L2967</f>
        <v>5233.37</v>
      </c>
      <c r="O2967" s="42">
        <v>0</v>
      </c>
      <c r="P2967" s="45">
        <v>0.13</v>
      </c>
      <c r="Q2967" s="42">
        <v>0</v>
      </c>
      <c r="R2967" s="42">
        <v>0</v>
      </c>
      <c r="S2967" s="42">
        <f>N2967-R2967</f>
        <v>5233.37</v>
      </c>
      <c r="T2967" s="38">
        <v>2101</v>
      </c>
      <c r="U2967" s="14">
        <f>S2967/H2967</f>
        <v>0.55668226784384633</v>
      </c>
      <c r="V2967" s="19"/>
      <c r="W2967" s="19"/>
      <c r="X2967" s="37" t="s">
        <v>3461</v>
      </c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</row>
    <row r="2968" spans="1:37" s="3" customFormat="1" ht="16.5" customHeight="1">
      <c r="A2968" s="38">
        <v>845</v>
      </c>
      <c r="B2968" s="39">
        <v>10800</v>
      </c>
      <c r="C2968" s="38">
        <v>10316486</v>
      </c>
      <c r="D2968" s="40" t="s">
        <v>2819</v>
      </c>
      <c r="E2968" s="38">
        <v>1</v>
      </c>
      <c r="F2968" s="38">
        <v>120</v>
      </c>
      <c r="G2968" s="38" t="s">
        <v>21</v>
      </c>
      <c r="H2968" s="42">
        <v>5000</v>
      </c>
      <c r="I2968" s="2"/>
      <c r="J2968" s="44">
        <v>43311</v>
      </c>
      <c r="K2968" s="42">
        <v>0</v>
      </c>
      <c r="L2968" s="42">
        <v>2216.58</v>
      </c>
      <c r="M2968" s="44">
        <v>45016</v>
      </c>
      <c r="N2968" s="42">
        <f>H2968-K2968-L2968</f>
        <v>2783.42</v>
      </c>
      <c r="O2968" s="42">
        <v>0</v>
      </c>
      <c r="P2968" s="45">
        <v>0.13</v>
      </c>
      <c r="Q2968" s="42">
        <v>0</v>
      </c>
      <c r="R2968" s="42">
        <v>0</v>
      </c>
      <c r="S2968" s="42">
        <f>N2968-R2968</f>
        <v>2783.42</v>
      </c>
      <c r="T2968" s="38">
        <v>2505</v>
      </c>
      <c r="U2968" s="14">
        <f>S2968/H2968</f>
        <v>0.55668400000000007</v>
      </c>
      <c r="V2968" s="19"/>
      <c r="W2968" s="19"/>
      <c r="X2968" s="37" t="s">
        <v>3465</v>
      </c>
    </row>
    <row r="2969" spans="1:37" s="3" customFormat="1" ht="16.5" customHeight="1">
      <c r="A2969" s="38">
        <v>223</v>
      </c>
      <c r="B2969" s="39">
        <v>10736</v>
      </c>
      <c r="C2969" s="38">
        <v>10284429</v>
      </c>
      <c r="D2969" s="40" t="s">
        <v>865</v>
      </c>
      <c r="E2969" s="31">
        <v>1</v>
      </c>
      <c r="F2969" s="38">
        <v>120</v>
      </c>
      <c r="G2969" s="38" t="s">
        <v>21</v>
      </c>
      <c r="H2969" s="42">
        <v>5196.99</v>
      </c>
      <c r="I2969" s="49"/>
      <c r="J2969" s="44">
        <v>43402</v>
      </c>
      <c r="K2969" s="42">
        <v>0</v>
      </c>
      <c r="L2969" s="42">
        <v>2303.9</v>
      </c>
      <c r="M2969" s="44">
        <v>45107</v>
      </c>
      <c r="N2969" s="42">
        <f>H2969-K2969-L2969</f>
        <v>2893.0899999999997</v>
      </c>
      <c r="O2969" s="42">
        <v>0</v>
      </c>
      <c r="P2969" s="45">
        <v>0.13</v>
      </c>
      <c r="Q2969" s="42">
        <v>0</v>
      </c>
      <c r="R2969" s="42">
        <v>0</v>
      </c>
      <c r="S2969" s="42">
        <f>N2969-R2969</f>
        <v>2893.0899999999997</v>
      </c>
      <c r="T2969" s="38">
        <v>2101</v>
      </c>
      <c r="U2969" s="14">
        <f>S2969/H2969</f>
        <v>0.55668569691302072</v>
      </c>
      <c r="V2969" s="19"/>
      <c r="W2969" s="19"/>
      <c r="X2969" s="37" t="s">
        <v>3461</v>
      </c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</row>
    <row r="2970" spans="1:37" s="3" customFormat="1" ht="16.5" customHeight="1">
      <c r="A2970" s="38">
        <v>402</v>
      </c>
      <c r="B2970" s="39">
        <v>10800</v>
      </c>
      <c r="C2970" s="38">
        <v>10315332</v>
      </c>
      <c r="D2970" s="40" t="s">
        <v>2748</v>
      </c>
      <c r="E2970" s="38">
        <v>1</v>
      </c>
      <c r="F2970" s="38">
        <v>120</v>
      </c>
      <c r="G2970" s="38" t="s">
        <v>21</v>
      </c>
      <c r="H2970" s="42">
        <v>3880.86</v>
      </c>
      <c r="I2970" s="2"/>
      <c r="J2970" s="44">
        <v>43311</v>
      </c>
      <c r="K2970" s="42">
        <v>0</v>
      </c>
      <c r="L2970" s="42">
        <v>1720.42</v>
      </c>
      <c r="M2970" s="44">
        <v>45016</v>
      </c>
      <c r="N2970" s="42">
        <f>H2970-K2970-L2970</f>
        <v>2160.44</v>
      </c>
      <c r="O2970" s="42">
        <v>0</v>
      </c>
      <c r="P2970" s="45">
        <v>0.13</v>
      </c>
      <c r="Q2970" s="42">
        <v>0</v>
      </c>
      <c r="R2970" s="42">
        <v>0</v>
      </c>
      <c r="S2970" s="42">
        <f>N2970-R2970</f>
        <v>2160.44</v>
      </c>
      <c r="T2970" s="38">
        <v>2505</v>
      </c>
      <c r="U2970" s="14">
        <f>S2970/H2970</f>
        <v>0.55669104270702885</v>
      </c>
      <c r="V2970" s="19"/>
      <c r="W2970" s="19"/>
      <c r="X2970" s="37" t="s">
        <v>3465</v>
      </c>
      <c r="Y2970" s="93"/>
      <c r="Z2970" s="93"/>
      <c r="AA2970" s="93"/>
      <c r="AB2970" s="93"/>
      <c r="AC2970" s="93"/>
      <c r="AD2970" s="93"/>
      <c r="AE2970" s="93"/>
      <c r="AF2970" s="93"/>
      <c r="AG2970" s="93"/>
      <c r="AH2970" s="93"/>
      <c r="AI2970" s="93"/>
      <c r="AJ2970" s="93"/>
    </row>
    <row r="2971" spans="1:37" s="3" customFormat="1" ht="16.5" customHeight="1">
      <c r="A2971" s="38">
        <v>410</v>
      </c>
      <c r="B2971" s="39">
        <v>10800</v>
      </c>
      <c r="C2971" s="38">
        <v>10315374</v>
      </c>
      <c r="D2971" s="40" t="s">
        <v>2752</v>
      </c>
      <c r="E2971" s="38">
        <v>1</v>
      </c>
      <c r="F2971" s="38">
        <v>120</v>
      </c>
      <c r="G2971" s="38" t="s">
        <v>21</v>
      </c>
      <c r="H2971" s="42">
        <v>3880.86</v>
      </c>
      <c r="I2971" s="2"/>
      <c r="J2971" s="44">
        <v>43311</v>
      </c>
      <c r="K2971" s="42">
        <v>0</v>
      </c>
      <c r="L2971" s="42">
        <v>1720.42</v>
      </c>
      <c r="M2971" s="44">
        <v>45016</v>
      </c>
      <c r="N2971" s="42">
        <f>H2971-K2971-L2971</f>
        <v>2160.44</v>
      </c>
      <c r="O2971" s="42">
        <v>0</v>
      </c>
      <c r="P2971" s="45">
        <v>0.13</v>
      </c>
      <c r="Q2971" s="42">
        <v>0</v>
      </c>
      <c r="R2971" s="42">
        <v>0</v>
      </c>
      <c r="S2971" s="42">
        <f>N2971-R2971</f>
        <v>2160.44</v>
      </c>
      <c r="T2971" s="38">
        <v>2505</v>
      </c>
      <c r="U2971" s="14">
        <f>S2971/H2971</f>
        <v>0.55669104270702885</v>
      </c>
      <c r="V2971" s="19"/>
      <c r="W2971" s="19"/>
      <c r="X2971" s="37" t="s">
        <v>3465</v>
      </c>
      <c r="Y2971" s="93"/>
      <c r="Z2971" s="93"/>
      <c r="AA2971" s="93"/>
      <c r="AB2971" s="93"/>
      <c r="AC2971" s="93"/>
      <c r="AD2971" s="93"/>
      <c r="AE2971" s="93"/>
      <c r="AF2971" s="93"/>
      <c r="AG2971" s="93"/>
      <c r="AH2971" s="93"/>
      <c r="AI2971" s="93"/>
      <c r="AJ2971" s="93"/>
    </row>
    <row r="2972" spans="1:37" s="3" customFormat="1" ht="16.5" customHeight="1">
      <c r="A2972" s="38">
        <v>415</v>
      </c>
      <c r="B2972" s="39">
        <v>10800</v>
      </c>
      <c r="C2972" s="38">
        <v>10315279</v>
      </c>
      <c r="D2972" s="40" t="s">
        <v>2753</v>
      </c>
      <c r="E2972" s="38">
        <v>1</v>
      </c>
      <c r="F2972" s="38">
        <v>120</v>
      </c>
      <c r="G2972" s="38" t="s">
        <v>21</v>
      </c>
      <c r="H2972" s="42">
        <v>3880.86</v>
      </c>
      <c r="I2972" s="2"/>
      <c r="J2972" s="44">
        <v>43311</v>
      </c>
      <c r="K2972" s="42">
        <v>0</v>
      </c>
      <c r="L2972" s="42">
        <v>1720.42</v>
      </c>
      <c r="M2972" s="44">
        <v>45016</v>
      </c>
      <c r="N2972" s="42">
        <f>H2972-K2972-L2972</f>
        <v>2160.44</v>
      </c>
      <c r="O2972" s="42">
        <v>0</v>
      </c>
      <c r="P2972" s="45">
        <v>0.13</v>
      </c>
      <c r="Q2972" s="42">
        <v>0</v>
      </c>
      <c r="R2972" s="42">
        <v>0</v>
      </c>
      <c r="S2972" s="42">
        <f>N2972-R2972</f>
        <v>2160.44</v>
      </c>
      <c r="T2972" s="38">
        <v>2505</v>
      </c>
      <c r="U2972" s="14">
        <f>S2972/H2972</f>
        <v>0.55669104270702885</v>
      </c>
      <c r="V2972" s="19"/>
      <c r="W2972" s="19"/>
      <c r="X2972" s="37" t="s">
        <v>3465</v>
      </c>
    </row>
    <row r="2973" spans="1:37" s="3" customFormat="1" ht="16.5" customHeight="1">
      <c r="A2973" s="38">
        <v>416</v>
      </c>
      <c r="B2973" s="39">
        <v>10800</v>
      </c>
      <c r="C2973" s="38">
        <v>10315280</v>
      </c>
      <c r="D2973" s="40" t="s">
        <v>2754</v>
      </c>
      <c r="E2973" s="38">
        <v>1</v>
      </c>
      <c r="F2973" s="38">
        <v>120</v>
      </c>
      <c r="G2973" s="38" t="s">
        <v>21</v>
      </c>
      <c r="H2973" s="42">
        <v>3880.86</v>
      </c>
      <c r="I2973" s="2"/>
      <c r="J2973" s="44">
        <v>43311</v>
      </c>
      <c r="K2973" s="42">
        <v>0</v>
      </c>
      <c r="L2973" s="42">
        <v>1720.42</v>
      </c>
      <c r="M2973" s="44">
        <v>45016</v>
      </c>
      <c r="N2973" s="42">
        <f>H2973-K2973-L2973</f>
        <v>2160.44</v>
      </c>
      <c r="O2973" s="42">
        <v>0</v>
      </c>
      <c r="P2973" s="45">
        <v>0.13</v>
      </c>
      <c r="Q2973" s="42">
        <v>0</v>
      </c>
      <c r="R2973" s="42">
        <v>0</v>
      </c>
      <c r="S2973" s="42">
        <f>N2973-R2973</f>
        <v>2160.44</v>
      </c>
      <c r="T2973" s="38">
        <v>2505</v>
      </c>
      <c r="U2973" s="14">
        <f>S2973/H2973</f>
        <v>0.55669104270702885</v>
      </c>
      <c r="V2973" s="19"/>
      <c r="W2973" s="19"/>
      <c r="X2973" s="37" t="s">
        <v>3465</v>
      </c>
    </row>
    <row r="2974" spans="1:37" s="3" customFormat="1" ht="16.5" customHeight="1">
      <c r="A2974" s="38">
        <v>422</v>
      </c>
      <c r="B2974" s="39">
        <v>10800</v>
      </c>
      <c r="C2974" s="38">
        <v>10315292</v>
      </c>
      <c r="D2974" s="40" t="s">
        <v>2758</v>
      </c>
      <c r="E2974" s="38">
        <v>1</v>
      </c>
      <c r="F2974" s="38">
        <v>120</v>
      </c>
      <c r="G2974" s="38" t="s">
        <v>21</v>
      </c>
      <c r="H2974" s="42">
        <v>3880.86</v>
      </c>
      <c r="I2974" s="2"/>
      <c r="J2974" s="44">
        <v>43311</v>
      </c>
      <c r="K2974" s="42">
        <v>0</v>
      </c>
      <c r="L2974" s="42">
        <v>1720.42</v>
      </c>
      <c r="M2974" s="44">
        <v>45016</v>
      </c>
      <c r="N2974" s="42">
        <f>H2974-K2974-L2974</f>
        <v>2160.44</v>
      </c>
      <c r="O2974" s="42">
        <v>0</v>
      </c>
      <c r="P2974" s="45">
        <v>0.13</v>
      </c>
      <c r="Q2974" s="42">
        <v>0</v>
      </c>
      <c r="R2974" s="42">
        <v>0</v>
      </c>
      <c r="S2974" s="42">
        <f>N2974-R2974</f>
        <v>2160.44</v>
      </c>
      <c r="T2974" s="38">
        <v>2505</v>
      </c>
      <c r="U2974" s="14">
        <f>S2974/H2974</f>
        <v>0.55669104270702885</v>
      </c>
      <c r="V2974" s="19"/>
      <c r="W2974" s="19"/>
      <c r="X2974" s="37" t="s">
        <v>3465</v>
      </c>
    </row>
    <row r="2975" spans="1:37" s="3" customFormat="1" ht="16.5" customHeight="1">
      <c r="A2975" s="38">
        <v>426</v>
      </c>
      <c r="B2975" s="39">
        <v>10800</v>
      </c>
      <c r="C2975" s="38">
        <v>10315299</v>
      </c>
      <c r="D2975" s="40" t="s">
        <v>2762</v>
      </c>
      <c r="E2975" s="38">
        <v>1</v>
      </c>
      <c r="F2975" s="38">
        <v>120</v>
      </c>
      <c r="G2975" s="38" t="s">
        <v>21</v>
      </c>
      <c r="H2975" s="42">
        <v>3880.86</v>
      </c>
      <c r="I2975" s="2"/>
      <c r="J2975" s="44">
        <v>43311</v>
      </c>
      <c r="K2975" s="42">
        <v>0</v>
      </c>
      <c r="L2975" s="42">
        <v>1720.42</v>
      </c>
      <c r="M2975" s="44">
        <v>45016</v>
      </c>
      <c r="N2975" s="42">
        <f>H2975-K2975-L2975</f>
        <v>2160.44</v>
      </c>
      <c r="O2975" s="42">
        <v>0</v>
      </c>
      <c r="P2975" s="45">
        <v>0.13</v>
      </c>
      <c r="Q2975" s="42">
        <v>0</v>
      </c>
      <c r="R2975" s="42">
        <v>0</v>
      </c>
      <c r="S2975" s="42">
        <f>N2975-R2975</f>
        <v>2160.44</v>
      </c>
      <c r="T2975" s="38">
        <v>2505</v>
      </c>
      <c r="U2975" s="14">
        <f>S2975/H2975</f>
        <v>0.55669104270702885</v>
      </c>
      <c r="V2975" s="19"/>
      <c r="W2975" s="19"/>
      <c r="X2975" s="37" t="s">
        <v>3465</v>
      </c>
    </row>
    <row r="2976" spans="1:37" s="3" customFormat="1" ht="16.5" customHeight="1">
      <c r="A2976" s="38">
        <v>435</v>
      </c>
      <c r="B2976" s="39">
        <v>10800</v>
      </c>
      <c r="C2976" s="38">
        <v>10315311</v>
      </c>
      <c r="D2976" s="40" t="s">
        <v>2766</v>
      </c>
      <c r="E2976" s="38">
        <v>1</v>
      </c>
      <c r="F2976" s="38">
        <v>120</v>
      </c>
      <c r="G2976" s="38" t="s">
        <v>21</v>
      </c>
      <c r="H2976" s="42">
        <v>3880.86</v>
      </c>
      <c r="I2976" s="2"/>
      <c r="J2976" s="44">
        <v>43311</v>
      </c>
      <c r="K2976" s="42">
        <v>0</v>
      </c>
      <c r="L2976" s="42">
        <v>1720.42</v>
      </c>
      <c r="M2976" s="44">
        <v>45016</v>
      </c>
      <c r="N2976" s="42">
        <f>H2976-K2976-L2976</f>
        <v>2160.44</v>
      </c>
      <c r="O2976" s="42">
        <v>0</v>
      </c>
      <c r="P2976" s="45">
        <v>0.13</v>
      </c>
      <c r="Q2976" s="42">
        <v>0</v>
      </c>
      <c r="R2976" s="42">
        <v>0</v>
      </c>
      <c r="S2976" s="42">
        <f>N2976-R2976</f>
        <v>2160.44</v>
      </c>
      <c r="T2976" s="38">
        <v>2505</v>
      </c>
      <c r="U2976" s="14">
        <f>S2976/H2976</f>
        <v>0.55669104270702885</v>
      </c>
      <c r="V2976" s="19"/>
      <c r="W2976" s="19"/>
      <c r="X2976" s="37" t="s">
        <v>3465</v>
      </c>
    </row>
    <row r="2977" spans="1:24" s="3" customFormat="1" ht="16.5" customHeight="1">
      <c r="A2977" s="38">
        <v>441</v>
      </c>
      <c r="B2977" s="39">
        <v>10800</v>
      </c>
      <c r="C2977" s="38">
        <v>10315320</v>
      </c>
      <c r="D2977" s="40" t="s">
        <v>2770</v>
      </c>
      <c r="E2977" s="38">
        <v>1</v>
      </c>
      <c r="F2977" s="38">
        <v>120</v>
      </c>
      <c r="G2977" s="38" t="s">
        <v>21</v>
      </c>
      <c r="H2977" s="42">
        <v>3880.86</v>
      </c>
      <c r="I2977" s="2"/>
      <c r="J2977" s="44">
        <v>43311</v>
      </c>
      <c r="K2977" s="42">
        <v>0</v>
      </c>
      <c r="L2977" s="42">
        <v>1720.42</v>
      </c>
      <c r="M2977" s="44">
        <v>45016</v>
      </c>
      <c r="N2977" s="42">
        <f>H2977-K2977-L2977</f>
        <v>2160.44</v>
      </c>
      <c r="O2977" s="42">
        <v>0</v>
      </c>
      <c r="P2977" s="45">
        <v>0.13</v>
      </c>
      <c r="Q2977" s="42">
        <v>0</v>
      </c>
      <c r="R2977" s="42">
        <v>0</v>
      </c>
      <c r="S2977" s="42">
        <f>N2977-R2977</f>
        <v>2160.44</v>
      </c>
      <c r="T2977" s="38">
        <v>2505</v>
      </c>
      <c r="U2977" s="14">
        <f>S2977/H2977</f>
        <v>0.55669104270702885</v>
      </c>
      <c r="V2977" s="19"/>
      <c r="W2977" s="19"/>
      <c r="X2977" s="37" t="s">
        <v>3465</v>
      </c>
    </row>
    <row r="2978" spans="1:24" s="3" customFormat="1" ht="16.5" customHeight="1">
      <c r="A2978" s="38">
        <v>457</v>
      </c>
      <c r="B2978" s="39">
        <v>10800</v>
      </c>
      <c r="C2978" s="38">
        <v>10315407</v>
      </c>
      <c r="D2978" s="40" t="s">
        <v>2780</v>
      </c>
      <c r="E2978" s="38">
        <v>1</v>
      </c>
      <c r="F2978" s="38">
        <v>120</v>
      </c>
      <c r="G2978" s="38" t="s">
        <v>21</v>
      </c>
      <c r="H2978" s="42">
        <v>3880.86</v>
      </c>
      <c r="I2978" s="2"/>
      <c r="J2978" s="44">
        <v>43311</v>
      </c>
      <c r="K2978" s="42">
        <v>0</v>
      </c>
      <c r="L2978" s="42">
        <v>1720.42</v>
      </c>
      <c r="M2978" s="44">
        <v>45016</v>
      </c>
      <c r="N2978" s="42">
        <f>H2978-K2978-L2978</f>
        <v>2160.44</v>
      </c>
      <c r="O2978" s="42">
        <v>0</v>
      </c>
      <c r="P2978" s="45">
        <v>0.13</v>
      </c>
      <c r="Q2978" s="42">
        <v>0</v>
      </c>
      <c r="R2978" s="42">
        <v>0</v>
      </c>
      <c r="S2978" s="42">
        <f>N2978-R2978</f>
        <v>2160.44</v>
      </c>
      <c r="T2978" s="38">
        <v>2505</v>
      </c>
      <c r="U2978" s="14">
        <f>S2978/H2978</f>
        <v>0.55669104270702885</v>
      </c>
      <c r="V2978" s="19"/>
      <c r="W2978" s="19"/>
      <c r="X2978" s="37" t="s">
        <v>3465</v>
      </c>
    </row>
    <row r="2979" spans="1:24" s="3" customFormat="1" ht="16.5" customHeight="1">
      <c r="A2979" s="38">
        <v>469</v>
      </c>
      <c r="B2979" s="39">
        <v>10800</v>
      </c>
      <c r="C2979" s="38">
        <v>10315425</v>
      </c>
      <c r="D2979" s="40" t="s">
        <v>2787</v>
      </c>
      <c r="E2979" s="38">
        <v>1</v>
      </c>
      <c r="F2979" s="38">
        <v>120</v>
      </c>
      <c r="G2979" s="38" t="s">
        <v>21</v>
      </c>
      <c r="H2979" s="42">
        <v>3880.86</v>
      </c>
      <c r="I2979" s="2"/>
      <c r="J2979" s="44">
        <v>43311</v>
      </c>
      <c r="K2979" s="42">
        <v>0</v>
      </c>
      <c r="L2979" s="42">
        <v>1720.42</v>
      </c>
      <c r="M2979" s="44">
        <v>45016</v>
      </c>
      <c r="N2979" s="42">
        <f>H2979-K2979-L2979</f>
        <v>2160.44</v>
      </c>
      <c r="O2979" s="42">
        <v>0</v>
      </c>
      <c r="P2979" s="45">
        <v>0.13</v>
      </c>
      <c r="Q2979" s="42">
        <v>0</v>
      </c>
      <c r="R2979" s="42">
        <v>0</v>
      </c>
      <c r="S2979" s="42">
        <f>N2979-R2979</f>
        <v>2160.44</v>
      </c>
      <c r="T2979" s="38">
        <v>2505</v>
      </c>
      <c r="U2979" s="14">
        <f>S2979/H2979</f>
        <v>0.55669104270702885</v>
      </c>
      <c r="V2979" s="19"/>
      <c r="W2979" s="19"/>
      <c r="X2979" s="37" t="s">
        <v>3465</v>
      </c>
    </row>
    <row r="2980" spans="1:24" s="3" customFormat="1" ht="16.5" customHeight="1">
      <c r="A2980" s="38">
        <v>470</v>
      </c>
      <c r="B2980" s="39">
        <v>10800</v>
      </c>
      <c r="C2980" s="38">
        <v>10315426</v>
      </c>
      <c r="D2980" s="40" t="s">
        <v>2788</v>
      </c>
      <c r="E2980" s="38">
        <v>1</v>
      </c>
      <c r="F2980" s="38">
        <v>120</v>
      </c>
      <c r="G2980" s="38" t="s">
        <v>21</v>
      </c>
      <c r="H2980" s="42">
        <v>3880.86</v>
      </c>
      <c r="I2980" s="2"/>
      <c r="J2980" s="44">
        <v>43311</v>
      </c>
      <c r="K2980" s="42">
        <v>0</v>
      </c>
      <c r="L2980" s="42">
        <v>1720.42</v>
      </c>
      <c r="M2980" s="44">
        <v>45016</v>
      </c>
      <c r="N2980" s="42">
        <f>H2980-K2980-L2980</f>
        <v>2160.44</v>
      </c>
      <c r="O2980" s="42">
        <v>0</v>
      </c>
      <c r="P2980" s="45">
        <v>0.13</v>
      </c>
      <c r="Q2980" s="42">
        <v>0</v>
      </c>
      <c r="R2980" s="42">
        <v>0</v>
      </c>
      <c r="S2980" s="42">
        <f>N2980-R2980</f>
        <v>2160.44</v>
      </c>
      <c r="T2980" s="38">
        <v>2505</v>
      </c>
      <c r="U2980" s="14">
        <f>S2980/H2980</f>
        <v>0.55669104270702885</v>
      </c>
      <c r="V2980" s="19"/>
      <c r="W2980" s="19"/>
      <c r="X2980" s="37" t="s">
        <v>3465</v>
      </c>
    </row>
    <row r="2981" spans="1:24" s="3" customFormat="1" ht="16.5" customHeight="1">
      <c r="A2981" s="38">
        <v>549</v>
      </c>
      <c r="B2981" s="39">
        <v>10800</v>
      </c>
      <c r="C2981" s="38">
        <v>10315569</v>
      </c>
      <c r="D2981" s="40" t="s">
        <v>2793</v>
      </c>
      <c r="E2981" s="38">
        <v>1</v>
      </c>
      <c r="F2981" s="38">
        <v>120</v>
      </c>
      <c r="G2981" s="38" t="s">
        <v>21</v>
      </c>
      <c r="H2981" s="42">
        <v>3880.86</v>
      </c>
      <c r="I2981" s="2"/>
      <c r="J2981" s="44">
        <v>43311</v>
      </c>
      <c r="K2981" s="42">
        <v>0</v>
      </c>
      <c r="L2981" s="42">
        <v>1720.42</v>
      </c>
      <c r="M2981" s="44">
        <v>45016</v>
      </c>
      <c r="N2981" s="42">
        <f>H2981-K2981-L2981</f>
        <v>2160.44</v>
      </c>
      <c r="O2981" s="42">
        <v>0</v>
      </c>
      <c r="P2981" s="45">
        <v>0.13</v>
      </c>
      <c r="Q2981" s="42">
        <v>0</v>
      </c>
      <c r="R2981" s="42">
        <v>0</v>
      </c>
      <c r="S2981" s="42">
        <f>N2981-R2981</f>
        <v>2160.44</v>
      </c>
      <c r="T2981" s="38">
        <v>2505</v>
      </c>
      <c r="U2981" s="14">
        <f>S2981/H2981</f>
        <v>0.55669104270702885</v>
      </c>
      <c r="V2981" s="19"/>
      <c r="W2981" s="19"/>
      <c r="X2981" s="37" t="s">
        <v>3465</v>
      </c>
    </row>
    <row r="2982" spans="1:24" s="3" customFormat="1" ht="16.5" customHeight="1">
      <c r="A2982" s="38">
        <v>770</v>
      </c>
      <c r="B2982" s="39">
        <v>10800</v>
      </c>
      <c r="C2982" s="38">
        <v>10316089</v>
      </c>
      <c r="D2982" s="40" t="s">
        <v>2806</v>
      </c>
      <c r="E2982" s="38">
        <v>1</v>
      </c>
      <c r="F2982" s="38">
        <v>120</v>
      </c>
      <c r="G2982" s="38" t="s">
        <v>21</v>
      </c>
      <c r="H2982" s="42">
        <v>3880.86</v>
      </c>
      <c r="I2982" s="2"/>
      <c r="J2982" s="44">
        <v>43311</v>
      </c>
      <c r="K2982" s="42">
        <v>0</v>
      </c>
      <c r="L2982" s="42">
        <v>1720.42</v>
      </c>
      <c r="M2982" s="44">
        <v>45016</v>
      </c>
      <c r="N2982" s="42">
        <f>H2982-K2982-L2982</f>
        <v>2160.44</v>
      </c>
      <c r="O2982" s="42">
        <v>0</v>
      </c>
      <c r="P2982" s="45">
        <v>0.13</v>
      </c>
      <c r="Q2982" s="42">
        <v>0</v>
      </c>
      <c r="R2982" s="42">
        <v>0</v>
      </c>
      <c r="S2982" s="42">
        <f>N2982-R2982</f>
        <v>2160.44</v>
      </c>
      <c r="T2982" s="38">
        <v>2505</v>
      </c>
      <c r="U2982" s="14">
        <f>S2982/H2982</f>
        <v>0.55669104270702885</v>
      </c>
      <c r="V2982" s="19"/>
      <c r="W2982" s="19"/>
      <c r="X2982" s="37" t="s">
        <v>3465</v>
      </c>
    </row>
    <row r="2983" spans="1:24" s="3" customFormat="1" ht="16.5" customHeight="1">
      <c r="A2983" s="38">
        <v>885</v>
      </c>
      <c r="B2983" s="39">
        <v>10800</v>
      </c>
      <c r="C2983" s="38">
        <v>10316785</v>
      </c>
      <c r="D2983" s="40" t="s">
        <v>2824</v>
      </c>
      <c r="E2983" s="38">
        <v>1</v>
      </c>
      <c r="F2983" s="38">
        <v>120</v>
      </c>
      <c r="G2983" s="38" t="s">
        <v>21</v>
      </c>
      <c r="H2983" s="42">
        <v>3880.86</v>
      </c>
      <c r="I2983" s="2"/>
      <c r="J2983" s="44">
        <v>43311</v>
      </c>
      <c r="K2983" s="42">
        <v>0</v>
      </c>
      <c r="L2983" s="42">
        <v>1720.42</v>
      </c>
      <c r="M2983" s="44">
        <v>45016</v>
      </c>
      <c r="N2983" s="42">
        <f>H2983-K2983-L2983</f>
        <v>2160.44</v>
      </c>
      <c r="O2983" s="42">
        <v>0</v>
      </c>
      <c r="P2983" s="45">
        <v>0.13</v>
      </c>
      <c r="Q2983" s="42">
        <v>0</v>
      </c>
      <c r="R2983" s="42">
        <v>0</v>
      </c>
      <c r="S2983" s="42">
        <f>N2983-R2983</f>
        <v>2160.44</v>
      </c>
      <c r="T2983" s="38">
        <v>2505</v>
      </c>
      <c r="U2983" s="14">
        <f>S2983/H2983</f>
        <v>0.55669104270702885</v>
      </c>
      <c r="V2983" s="19"/>
      <c r="W2983" s="19"/>
      <c r="X2983" s="37" t="s">
        <v>3465</v>
      </c>
    </row>
    <row r="2984" spans="1:24" s="3" customFormat="1" ht="16.5" customHeight="1">
      <c r="A2984" s="38">
        <v>886</v>
      </c>
      <c r="B2984" s="39">
        <v>10800</v>
      </c>
      <c r="C2984" s="38">
        <v>10316786</v>
      </c>
      <c r="D2984" s="40" t="s">
        <v>2825</v>
      </c>
      <c r="E2984" s="38">
        <v>1</v>
      </c>
      <c r="F2984" s="38">
        <v>120</v>
      </c>
      <c r="G2984" s="38" t="s">
        <v>21</v>
      </c>
      <c r="H2984" s="42">
        <v>3880.86</v>
      </c>
      <c r="I2984" s="2"/>
      <c r="J2984" s="44">
        <v>43311</v>
      </c>
      <c r="K2984" s="42">
        <v>0</v>
      </c>
      <c r="L2984" s="42">
        <v>1720.42</v>
      </c>
      <c r="M2984" s="44">
        <v>45016</v>
      </c>
      <c r="N2984" s="42">
        <f>H2984-K2984-L2984</f>
        <v>2160.44</v>
      </c>
      <c r="O2984" s="42">
        <v>0</v>
      </c>
      <c r="P2984" s="45">
        <v>0.13</v>
      </c>
      <c r="Q2984" s="42">
        <v>0</v>
      </c>
      <c r="R2984" s="42">
        <v>0</v>
      </c>
      <c r="S2984" s="42">
        <f>N2984-R2984</f>
        <v>2160.44</v>
      </c>
      <c r="T2984" s="38">
        <v>2505</v>
      </c>
      <c r="U2984" s="14">
        <f>S2984/H2984</f>
        <v>0.55669104270702885</v>
      </c>
      <c r="V2984" s="19"/>
      <c r="W2984" s="19"/>
      <c r="X2984" s="37" t="s">
        <v>3465</v>
      </c>
    </row>
    <row r="2985" spans="1:24" s="3" customFormat="1" ht="16.5" customHeight="1">
      <c r="A2985" s="38">
        <v>887</v>
      </c>
      <c r="B2985" s="39">
        <v>10800</v>
      </c>
      <c r="C2985" s="38">
        <v>10316787</v>
      </c>
      <c r="D2985" s="40" t="s">
        <v>2826</v>
      </c>
      <c r="E2985" s="38">
        <v>1</v>
      </c>
      <c r="F2985" s="38">
        <v>120</v>
      </c>
      <c r="G2985" s="38" t="s">
        <v>21</v>
      </c>
      <c r="H2985" s="42">
        <v>3880.86</v>
      </c>
      <c r="I2985" s="2"/>
      <c r="J2985" s="44">
        <v>43311</v>
      </c>
      <c r="K2985" s="42">
        <v>0</v>
      </c>
      <c r="L2985" s="42">
        <v>1720.42</v>
      </c>
      <c r="M2985" s="44">
        <v>45016</v>
      </c>
      <c r="N2985" s="42">
        <f>H2985-K2985-L2985</f>
        <v>2160.44</v>
      </c>
      <c r="O2985" s="42">
        <v>0</v>
      </c>
      <c r="P2985" s="45">
        <v>0.13</v>
      </c>
      <c r="Q2985" s="42">
        <v>0</v>
      </c>
      <c r="R2985" s="42">
        <v>0</v>
      </c>
      <c r="S2985" s="42">
        <f>N2985-R2985</f>
        <v>2160.44</v>
      </c>
      <c r="T2985" s="38">
        <v>2505</v>
      </c>
      <c r="U2985" s="14">
        <f>S2985/H2985</f>
        <v>0.55669104270702885</v>
      </c>
      <c r="V2985" s="19"/>
      <c r="W2985" s="19"/>
      <c r="X2985" s="37" t="s">
        <v>3465</v>
      </c>
    </row>
    <row r="2986" spans="1:24" s="3" customFormat="1" ht="16.5" customHeight="1">
      <c r="A2986" s="38">
        <v>895</v>
      </c>
      <c r="B2986" s="39">
        <v>10800</v>
      </c>
      <c r="C2986" s="38">
        <v>10316807</v>
      </c>
      <c r="D2986" s="40" t="s">
        <v>2833</v>
      </c>
      <c r="E2986" s="38">
        <v>1</v>
      </c>
      <c r="F2986" s="38">
        <v>120</v>
      </c>
      <c r="G2986" s="38" t="s">
        <v>21</v>
      </c>
      <c r="H2986" s="42">
        <v>3880.86</v>
      </c>
      <c r="I2986" s="2"/>
      <c r="J2986" s="44">
        <v>43311</v>
      </c>
      <c r="K2986" s="42">
        <v>0</v>
      </c>
      <c r="L2986" s="42">
        <v>1720.42</v>
      </c>
      <c r="M2986" s="44">
        <v>45016</v>
      </c>
      <c r="N2986" s="42">
        <f>H2986-K2986-L2986</f>
        <v>2160.44</v>
      </c>
      <c r="O2986" s="42">
        <v>0</v>
      </c>
      <c r="P2986" s="45">
        <v>0.13</v>
      </c>
      <c r="Q2986" s="42">
        <v>0</v>
      </c>
      <c r="R2986" s="42">
        <v>0</v>
      </c>
      <c r="S2986" s="42">
        <f>N2986-R2986</f>
        <v>2160.44</v>
      </c>
      <c r="T2986" s="38">
        <v>2505</v>
      </c>
      <c r="U2986" s="14">
        <f>S2986/H2986</f>
        <v>0.55669104270702885</v>
      </c>
      <c r="V2986" s="19"/>
      <c r="W2986" s="19"/>
      <c r="X2986" s="37" t="s">
        <v>3465</v>
      </c>
    </row>
    <row r="2987" spans="1:24" s="3" customFormat="1" ht="16.5" customHeight="1">
      <c r="A2987" s="38">
        <v>896</v>
      </c>
      <c r="B2987" s="39">
        <v>10800</v>
      </c>
      <c r="C2987" s="38">
        <v>10316808</v>
      </c>
      <c r="D2987" s="40" t="s">
        <v>2834</v>
      </c>
      <c r="E2987" s="38">
        <v>1</v>
      </c>
      <c r="F2987" s="38">
        <v>120</v>
      </c>
      <c r="G2987" s="38" t="s">
        <v>21</v>
      </c>
      <c r="H2987" s="42">
        <v>3880.86</v>
      </c>
      <c r="I2987" s="2"/>
      <c r="J2987" s="44">
        <v>43311</v>
      </c>
      <c r="K2987" s="42">
        <v>0</v>
      </c>
      <c r="L2987" s="42">
        <v>1720.42</v>
      </c>
      <c r="M2987" s="44">
        <v>45016</v>
      </c>
      <c r="N2987" s="42">
        <f>H2987-K2987-L2987</f>
        <v>2160.44</v>
      </c>
      <c r="O2987" s="42">
        <v>0</v>
      </c>
      <c r="P2987" s="45">
        <v>0.13</v>
      </c>
      <c r="Q2987" s="42">
        <v>0</v>
      </c>
      <c r="R2987" s="42">
        <v>0</v>
      </c>
      <c r="S2987" s="42">
        <f>N2987-R2987</f>
        <v>2160.44</v>
      </c>
      <c r="T2987" s="38">
        <v>2505</v>
      </c>
      <c r="U2987" s="14">
        <f>S2987/H2987</f>
        <v>0.55669104270702885</v>
      </c>
      <c r="V2987" s="19"/>
      <c r="W2987" s="19"/>
      <c r="X2987" s="37" t="s">
        <v>3465</v>
      </c>
    </row>
    <row r="2988" spans="1:24" s="3" customFormat="1" ht="16.5" customHeight="1">
      <c r="A2988" s="38">
        <v>20</v>
      </c>
      <c r="B2988" s="39">
        <v>10753</v>
      </c>
      <c r="C2988" s="38">
        <v>10324526</v>
      </c>
      <c r="D2988" s="40" t="s">
        <v>2080</v>
      </c>
      <c r="E2988" s="38">
        <v>7</v>
      </c>
      <c r="F2988" s="38">
        <v>60</v>
      </c>
      <c r="G2988" s="38" t="s">
        <v>266</v>
      </c>
      <c r="H2988" s="42">
        <v>9570.7999999999993</v>
      </c>
      <c r="I2988" s="2"/>
      <c r="J2988" s="44">
        <v>44227</v>
      </c>
      <c r="K2988" s="42">
        <v>159.51</v>
      </c>
      <c r="L2988" s="42">
        <v>3987.83</v>
      </c>
      <c r="M2988" s="44">
        <v>45016</v>
      </c>
      <c r="N2988" s="42">
        <f>H2988-K2988-L2988</f>
        <v>5423.4599999999991</v>
      </c>
      <c r="O2988" s="42">
        <v>100</v>
      </c>
      <c r="P2988" s="45">
        <v>0.13</v>
      </c>
      <c r="Q2988" s="42">
        <v>11.5</v>
      </c>
      <c r="R2988" s="42">
        <v>88.5</v>
      </c>
      <c r="S2988" s="42">
        <v>5334.96</v>
      </c>
      <c r="T2988" s="38">
        <v>5000</v>
      </c>
      <c r="U2988" s="14">
        <f>S2988/H2988</f>
        <v>0.55742048731558491</v>
      </c>
      <c r="V2988" s="19"/>
      <c r="W2988" s="19"/>
      <c r="X2988" s="37" t="s">
        <v>3479</v>
      </c>
    </row>
    <row r="2989" spans="1:24" s="3" customFormat="1" ht="16.5" customHeight="1">
      <c r="A2989" s="38">
        <v>270</v>
      </c>
      <c r="B2989" s="39">
        <v>10736</v>
      </c>
      <c r="C2989" s="38">
        <v>10319089</v>
      </c>
      <c r="D2989" s="40" t="s">
        <v>1241</v>
      </c>
      <c r="E2989" s="38">
        <v>1</v>
      </c>
      <c r="F2989" s="38">
        <v>360</v>
      </c>
      <c r="G2989" s="38" t="s">
        <v>279</v>
      </c>
      <c r="H2989" s="42">
        <v>40428.120000000003</v>
      </c>
      <c r="I2989" s="55"/>
      <c r="J2989" s="44">
        <v>40206</v>
      </c>
      <c r="K2989" s="42">
        <v>0</v>
      </c>
      <c r="L2989" s="42">
        <v>17283.169999999998</v>
      </c>
      <c r="M2989" s="44">
        <v>45138</v>
      </c>
      <c r="N2989" s="42">
        <f>H2989-K2989-L2989</f>
        <v>23144.950000000004</v>
      </c>
      <c r="O2989" s="42">
        <v>600</v>
      </c>
      <c r="P2989" s="45">
        <v>0.13</v>
      </c>
      <c r="Q2989" s="42">
        <v>69.03</v>
      </c>
      <c r="R2989" s="42">
        <v>530.97</v>
      </c>
      <c r="S2989" s="42">
        <v>22613.98</v>
      </c>
      <c r="T2989" s="38">
        <v>1802</v>
      </c>
      <c r="U2989" s="14">
        <f>S2989/H2989</f>
        <v>0.55936264164645788</v>
      </c>
      <c r="V2989" s="19"/>
      <c r="W2989" s="19"/>
      <c r="X2989" s="37" t="s">
        <v>3461</v>
      </c>
    </row>
    <row r="2990" spans="1:24" s="3" customFormat="1" ht="16.5" customHeight="1">
      <c r="A2990" s="38">
        <v>294</v>
      </c>
      <c r="B2990" s="39">
        <v>10736</v>
      </c>
      <c r="C2990" s="38">
        <v>10319126</v>
      </c>
      <c r="D2990" s="40" t="s">
        <v>1262</v>
      </c>
      <c r="E2990" s="38">
        <v>1</v>
      </c>
      <c r="F2990" s="38">
        <v>120</v>
      </c>
      <c r="G2990" s="38" t="s">
        <v>279</v>
      </c>
      <c r="H2990" s="42">
        <v>22641.64</v>
      </c>
      <c r="I2990" s="55"/>
      <c r="J2990" s="44">
        <v>43462</v>
      </c>
      <c r="K2990" s="42">
        <v>0</v>
      </c>
      <c r="L2990" s="42">
        <v>9858.64</v>
      </c>
      <c r="M2990" s="44">
        <v>45138</v>
      </c>
      <c r="N2990" s="42">
        <f>H2990-K2990-L2990</f>
        <v>12783</v>
      </c>
      <c r="O2990" s="42">
        <v>100</v>
      </c>
      <c r="P2990" s="45">
        <v>0.13</v>
      </c>
      <c r="Q2990" s="42">
        <v>11.5</v>
      </c>
      <c r="R2990" s="42">
        <v>88.5</v>
      </c>
      <c r="S2990" s="42">
        <v>12694.5</v>
      </c>
      <c r="T2990" s="38">
        <v>1802</v>
      </c>
      <c r="U2990" s="14">
        <f>S2990/H2990</f>
        <v>0.56067051680001978</v>
      </c>
      <c r="V2990" s="19"/>
      <c r="W2990" s="19"/>
      <c r="X2990" s="37" t="s">
        <v>3461</v>
      </c>
    </row>
    <row r="2991" spans="1:24" s="3" customFormat="1" ht="16.5" customHeight="1">
      <c r="A2991" s="38">
        <v>611</v>
      </c>
      <c r="B2991" s="39">
        <v>10736</v>
      </c>
      <c r="C2991" s="38">
        <v>10284601</v>
      </c>
      <c r="D2991" s="40" t="s">
        <v>1262</v>
      </c>
      <c r="E2991" s="38">
        <v>1</v>
      </c>
      <c r="F2991" s="38">
        <v>120</v>
      </c>
      <c r="G2991" s="38" t="s">
        <v>262</v>
      </c>
      <c r="H2991" s="42">
        <v>27942.91</v>
      </c>
      <c r="I2991" s="55"/>
      <c r="J2991" s="44">
        <v>43462</v>
      </c>
      <c r="K2991" s="42">
        <v>0</v>
      </c>
      <c r="L2991" s="42">
        <v>12166.65</v>
      </c>
      <c r="M2991" s="44">
        <v>45138</v>
      </c>
      <c r="N2991" s="42">
        <f>H2991-K2991-L2991</f>
        <v>15776.26</v>
      </c>
      <c r="O2991" s="42">
        <v>100</v>
      </c>
      <c r="P2991" s="45">
        <v>0.13</v>
      </c>
      <c r="Q2991" s="42">
        <v>11.5</v>
      </c>
      <c r="R2991" s="42">
        <v>88.5</v>
      </c>
      <c r="S2991" s="42">
        <v>15687.76</v>
      </c>
      <c r="T2991" s="38">
        <v>5000</v>
      </c>
      <c r="U2991" s="14">
        <f>S2991/H2991</f>
        <v>0.56142184189119893</v>
      </c>
      <c r="V2991" s="19"/>
      <c r="W2991" s="19"/>
      <c r="X2991" s="37" t="s">
        <v>3461</v>
      </c>
    </row>
    <row r="2992" spans="1:24" s="3" customFormat="1" ht="16.5" customHeight="1">
      <c r="A2992" s="38">
        <v>13</v>
      </c>
      <c r="B2992" s="39">
        <v>50098</v>
      </c>
      <c r="C2992" s="38">
        <v>10308477</v>
      </c>
      <c r="D2992" s="40" t="s">
        <v>1207</v>
      </c>
      <c r="E2992" s="38">
        <v>4</v>
      </c>
      <c r="F2992" s="38">
        <v>120</v>
      </c>
      <c r="G2992" s="38" t="s">
        <v>21</v>
      </c>
      <c r="H2992" s="42">
        <v>26217.49</v>
      </c>
      <c r="I2992" s="2"/>
      <c r="J2992" s="44">
        <v>43434</v>
      </c>
      <c r="K2992" s="42">
        <v>0</v>
      </c>
      <c r="L2992" s="42">
        <v>10792.87</v>
      </c>
      <c r="M2992" s="44">
        <v>45016</v>
      </c>
      <c r="N2992" s="42">
        <f>H2992-K2992-L2992</f>
        <v>15424.62</v>
      </c>
      <c r="O2992" s="42">
        <v>790</v>
      </c>
      <c r="P2992" s="45">
        <v>0.13</v>
      </c>
      <c r="Q2992" s="42">
        <v>90.89</v>
      </c>
      <c r="R2992" s="42">
        <v>699.11</v>
      </c>
      <c r="S2992" s="42">
        <f>N2992-R2992</f>
        <v>14725.51</v>
      </c>
      <c r="T2992" s="38">
        <v>2506</v>
      </c>
      <c r="U2992" s="14">
        <f>S2992/H2992</f>
        <v>0.5616674212519962</v>
      </c>
      <c r="V2992" s="19"/>
      <c r="W2992" s="19"/>
      <c r="X2992" s="37" t="s">
        <v>3456</v>
      </c>
    </row>
    <row r="2993" spans="1:37" s="3" customFormat="1" ht="16.5" customHeight="1">
      <c r="A2993" s="38">
        <v>612</v>
      </c>
      <c r="B2993" s="39">
        <v>10736</v>
      </c>
      <c r="C2993" s="38">
        <v>10284620</v>
      </c>
      <c r="D2993" s="40" t="s">
        <v>1500</v>
      </c>
      <c r="E2993" s="38">
        <v>1</v>
      </c>
      <c r="F2993" s="38">
        <v>120</v>
      </c>
      <c r="G2993" s="38" t="s">
        <v>262</v>
      </c>
      <c r="H2993" s="42">
        <v>273284.12</v>
      </c>
      <c r="I2993" s="55"/>
      <c r="J2993" s="44">
        <v>43495</v>
      </c>
      <c r="K2993" s="42">
        <v>0</v>
      </c>
      <c r="L2993" s="42">
        <v>116828.98</v>
      </c>
      <c r="M2993" s="44">
        <v>45138</v>
      </c>
      <c r="N2993" s="42">
        <f>H2993-K2993-L2993</f>
        <v>156455.14000000001</v>
      </c>
      <c r="O2993" s="42">
        <v>2500</v>
      </c>
      <c r="P2993" s="45">
        <v>0.13</v>
      </c>
      <c r="Q2993" s="42">
        <v>287.61</v>
      </c>
      <c r="R2993" s="42">
        <v>2212.39</v>
      </c>
      <c r="S2993" s="42">
        <v>154242.75</v>
      </c>
      <c r="T2993" s="38">
        <v>5000</v>
      </c>
      <c r="U2993" s="14">
        <f>S2993/H2993</f>
        <v>0.5644043642199188</v>
      </c>
      <c r="V2993" s="19"/>
      <c r="W2993" s="19"/>
      <c r="X2993" s="37" t="s">
        <v>3461</v>
      </c>
    </row>
    <row r="2994" spans="1:37" s="3" customFormat="1" ht="16.5" customHeight="1">
      <c r="A2994" s="38">
        <v>242</v>
      </c>
      <c r="B2994" s="39">
        <v>10736</v>
      </c>
      <c r="C2994" s="38">
        <v>10284594</v>
      </c>
      <c r="D2994" s="40" t="s">
        <v>399</v>
      </c>
      <c r="E2994" s="31">
        <v>3</v>
      </c>
      <c r="F2994" s="38">
        <v>120</v>
      </c>
      <c r="G2994" s="38" t="s">
        <v>21</v>
      </c>
      <c r="H2994" s="42">
        <v>4164</v>
      </c>
      <c r="I2994" s="49"/>
      <c r="J2994" s="44">
        <v>43434</v>
      </c>
      <c r="K2994" s="42">
        <v>0</v>
      </c>
      <c r="L2994" s="42">
        <v>1813.22</v>
      </c>
      <c r="M2994" s="44">
        <v>45107</v>
      </c>
      <c r="N2994" s="42">
        <f>H2994-K2994-L2994</f>
        <v>2350.7799999999997</v>
      </c>
      <c r="O2994" s="42">
        <v>0</v>
      </c>
      <c r="P2994" s="45">
        <v>0.13</v>
      </c>
      <c r="Q2994" s="42">
        <v>0</v>
      </c>
      <c r="R2994" s="42">
        <v>0</v>
      </c>
      <c r="S2994" s="42">
        <f>N2994-R2994</f>
        <v>2350.7799999999997</v>
      </c>
      <c r="T2994" s="38">
        <v>2506</v>
      </c>
      <c r="U2994" s="14">
        <f>S2994/H2994</f>
        <v>0.56454851104707005</v>
      </c>
      <c r="V2994" s="19"/>
      <c r="W2994" s="19"/>
      <c r="X2994" s="37" t="s">
        <v>3461</v>
      </c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</row>
    <row r="2995" spans="1:37" s="3" customFormat="1" ht="16.5" customHeight="1">
      <c r="A2995" s="38">
        <v>240</v>
      </c>
      <c r="B2995" s="39">
        <v>10736</v>
      </c>
      <c r="C2995" s="38">
        <v>10284589</v>
      </c>
      <c r="D2995" s="40" t="s">
        <v>399</v>
      </c>
      <c r="E2995" s="31">
        <v>1</v>
      </c>
      <c r="F2995" s="38">
        <v>120</v>
      </c>
      <c r="G2995" s="38" t="s">
        <v>21</v>
      </c>
      <c r="H2995" s="42">
        <v>1388</v>
      </c>
      <c r="I2995" s="49"/>
      <c r="J2995" s="44">
        <v>43434</v>
      </c>
      <c r="K2995" s="42">
        <v>0</v>
      </c>
      <c r="L2995" s="42">
        <v>604.4</v>
      </c>
      <c r="M2995" s="44">
        <v>45107</v>
      </c>
      <c r="N2995" s="42">
        <f>H2995-K2995-L2995</f>
        <v>783.6</v>
      </c>
      <c r="O2995" s="42">
        <v>0</v>
      </c>
      <c r="P2995" s="45">
        <v>0.13</v>
      </c>
      <c r="Q2995" s="42">
        <v>0</v>
      </c>
      <c r="R2995" s="42">
        <v>0</v>
      </c>
      <c r="S2995" s="42">
        <f>N2995-R2995</f>
        <v>783.6</v>
      </c>
      <c r="T2995" s="38">
        <v>2506</v>
      </c>
      <c r="U2995" s="14">
        <f>S2995/H2995</f>
        <v>0.56455331412103749</v>
      </c>
      <c r="V2995" s="19"/>
      <c r="W2995" s="19"/>
      <c r="X2995" s="37" t="s">
        <v>3461</v>
      </c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</row>
    <row r="2996" spans="1:37" s="3" customFormat="1" ht="16.5" customHeight="1">
      <c r="A2996" s="38">
        <v>422</v>
      </c>
      <c r="B2996" s="39">
        <v>10729</v>
      </c>
      <c r="C2996" s="38">
        <v>10292629</v>
      </c>
      <c r="D2996" s="40" t="s">
        <v>3067</v>
      </c>
      <c r="E2996" s="58">
        <v>1</v>
      </c>
      <c r="F2996" s="38">
        <v>120</v>
      </c>
      <c r="G2996" s="38" t="s">
        <v>21</v>
      </c>
      <c r="H2996" s="42">
        <v>17884.62</v>
      </c>
      <c r="I2996" s="37"/>
      <c r="J2996" s="44">
        <v>43584</v>
      </c>
      <c r="K2996" s="42">
        <v>0</v>
      </c>
      <c r="L2996" s="42">
        <v>7787.36</v>
      </c>
      <c r="M2996" s="44">
        <v>45259</v>
      </c>
      <c r="N2996" s="42">
        <v>10097.26</v>
      </c>
      <c r="O2996" s="42">
        <v>0</v>
      </c>
      <c r="P2996" s="45">
        <f>IF(J2996&lt;DATEVALUE("2009-1-1"),3%,13%)</f>
        <v>0.13</v>
      </c>
      <c r="Q2996" s="42">
        <f>IF(P2996=13%,ROUND(O2996/(1+P2996)*P2996,2),ROUND(O2996/(1+0.03)*0.02,2))</f>
        <v>0</v>
      </c>
      <c r="R2996" s="42">
        <f>O2996-Q2996</f>
        <v>0</v>
      </c>
      <c r="S2996" s="42">
        <f>N2996-R2996</f>
        <v>10097.26</v>
      </c>
      <c r="T2996" s="38">
        <v>5000</v>
      </c>
      <c r="U2996" s="14">
        <f>S2996/H2996</f>
        <v>0.56457783279711848</v>
      </c>
      <c r="V2996" s="19"/>
      <c r="W2996" s="19"/>
      <c r="X2996" s="37" t="s">
        <v>3459</v>
      </c>
    </row>
    <row r="2997" spans="1:37" s="3" customFormat="1" ht="16.5" customHeight="1">
      <c r="A2997" s="38">
        <v>316</v>
      </c>
      <c r="B2997" s="39">
        <v>10741</v>
      </c>
      <c r="C2997" s="38">
        <v>10319386</v>
      </c>
      <c r="D2997" s="40" t="s">
        <v>1087</v>
      </c>
      <c r="E2997" s="38">
        <v>1</v>
      </c>
      <c r="F2997" s="38">
        <v>120</v>
      </c>
      <c r="G2997" s="38" t="s">
        <v>279</v>
      </c>
      <c r="H2997" s="42">
        <v>35317.74</v>
      </c>
      <c r="I2997" s="56"/>
      <c r="J2997" s="44">
        <v>43495</v>
      </c>
      <c r="K2997" s="42">
        <v>0</v>
      </c>
      <c r="L2997" s="42">
        <v>15377.96</v>
      </c>
      <c r="M2997" s="44">
        <v>45169</v>
      </c>
      <c r="N2997" s="42">
        <f>H2997-K2997-L2997</f>
        <v>19939.78</v>
      </c>
      <c r="O2997" s="42">
        <v>0</v>
      </c>
      <c r="P2997" s="45">
        <v>0.13</v>
      </c>
      <c r="Q2997" s="42">
        <v>0</v>
      </c>
      <c r="R2997" s="42">
        <v>0</v>
      </c>
      <c r="S2997" s="42">
        <f>N2997-R2997</f>
        <v>19939.78</v>
      </c>
      <c r="T2997" s="38">
        <v>1802</v>
      </c>
      <c r="U2997" s="14">
        <f>S2997/H2997</f>
        <v>0.5645825582271119</v>
      </c>
      <c r="V2997" s="19"/>
      <c r="W2997" s="19"/>
      <c r="X2997" s="37" t="s">
        <v>3462</v>
      </c>
    </row>
    <row r="2998" spans="1:37" s="3" customFormat="1" ht="16.5" customHeight="1">
      <c r="A2998" s="38">
        <v>139</v>
      </c>
      <c r="B2998" s="39">
        <v>10800</v>
      </c>
      <c r="C2998" s="38">
        <v>10316516</v>
      </c>
      <c r="D2998" s="40" t="s">
        <v>2701</v>
      </c>
      <c r="E2998" s="38">
        <v>1</v>
      </c>
      <c r="F2998" s="38">
        <v>120</v>
      </c>
      <c r="G2998" s="38" t="s">
        <v>21</v>
      </c>
      <c r="H2998" s="42">
        <v>155202.85</v>
      </c>
      <c r="I2998" s="2"/>
      <c r="J2998" s="44">
        <v>43343</v>
      </c>
      <c r="K2998" s="42">
        <v>0</v>
      </c>
      <c r="L2998" s="42">
        <v>67577.929999999993</v>
      </c>
      <c r="M2998" s="44">
        <v>45016</v>
      </c>
      <c r="N2998" s="42">
        <f>H2998-K2998-L2998</f>
        <v>87624.920000000013</v>
      </c>
      <c r="O2998" s="42">
        <v>0</v>
      </c>
      <c r="P2998" s="45">
        <v>0.13</v>
      </c>
      <c r="Q2998" s="42">
        <v>0</v>
      </c>
      <c r="R2998" s="42">
        <v>0</v>
      </c>
      <c r="S2998" s="42">
        <f>N2998-R2998</f>
        <v>87624.920000000013</v>
      </c>
      <c r="T2998" s="38">
        <v>2505</v>
      </c>
      <c r="U2998" s="14">
        <f>S2998/H2998</f>
        <v>0.56458318903293336</v>
      </c>
      <c r="V2998" s="19"/>
      <c r="W2998" s="19"/>
      <c r="X2998" s="37" t="s">
        <v>3465</v>
      </c>
    </row>
    <row r="2999" spans="1:37" s="3" customFormat="1" ht="16.5" customHeight="1">
      <c r="A2999" s="38">
        <v>854</v>
      </c>
      <c r="B2999" s="39">
        <v>10729</v>
      </c>
      <c r="C2999" s="38">
        <v>10292631</v>
      </c>
      <c r="D2999" s="40" t="s">
        <v>3367</v>
      </c>
      <c r="E2999" s="58">
        <v>1</v>
      </c>
      <c r="F2999" s="38">
        <v>120</v>
      </c>
      <c r="G2999" s="38" t="s">
        <v>262</v>
      </c>
      <c r="H2999" s="42">
        <v>654730</v>
      </c>
      <c r="I2999" s="37"/>
      <c r="J2999" s="44">
        <v>43584</v>
      </c>
      <c r="K2999" s="42">
        <v>0</v>
      </c>
      <c r="L2999" s="42">
        <v>285080.38</v>
      </c>
      <c r="M2999" s="44">
        <v>45259</v>
      </c>
      <c r="N2999" s="42">
        <v>369649.62</v>
      </c>
      <c r="O2999" s="42">
        <v>0</v>
      </c>
      <c r="P2999" s="45">
        <f>IF(J2999&lt;DATEVALUE("2009-1-1"),3%,13%)</f>
        <v>0.13</v>
      </c>
      <c r="Q2999" s="42">
        <f>IF(P2999=13%,ROUND(O2999/(1+P2999)*P2999,2),ROUND(O2999/(1+0.03)*0.02,2))</f>
        <v>0</v>
      </c>
      <c r="R2999" s="42">
        <f>O2999-Q2999</f>
        <v>0</v>
      </c>
      <c r="S2999" s="42">
        <f>N2999-R2999</f>
        <v>369649.62</v>
      </c>
      <c r="T2999" s="38">
        <v>5000</v>
      </c>
      <c r="U2999" s="14">
        <f>S2999/H2999</f>
        <v>0.56458329387686523</v>
      </c>
      <c r="V2999" s="19"/>
      <c r="W2999" s="19"/>
      <c r="X2999" s="37" t="s">
        <v>3459</v>
      </c>
    </row>
    <row r="3000" spans="1:37" s="3" customFormat="1" ht="16.5" customHeight="1">
      <c r="A3000" s="38">
        <v>138</v>
      </c>
      <c r="B3000" s="39">
        <v>10800</v>
      </c>
      <c r="C3000" s="38">
        <v>10316514</v>
      </c>
      <c r="D3000" s="40" t="s">
        <v>2700</v>
      </c>
      <c r="E3000" s="38">
        <v>1</v>
      </c>
      <c r="F3000" s="38">
        <v>120</v>
      </c>
      <c r="G3000" s="38" t="s">
        <v>21</v>
      </c>
      <c r="H3000" s="42">
        <v>158543.95000000001</v>
      </c>
      <c r="I3000" s="2"/>
      <c r="J3000" s="44">
        <v>43343</v>
      </c>
      <c r="K3000" s="42">
        <v>0</v>
      </c>
      <c r="L3000" s="42">
        <v>69032.679999999993</v>
      </c>
      <c r="M3000" s="44">
        <v>45016</v>
      </c>
      <c r="N3000" s="42">
        <f>H3000-K3000-L3000</f>
        <v>89511.270000000019</v>
      </c>
      <c r="O3000" s="42">
        <v>0</v>
      </c>
      <c r="P3000" s="45">
        <v>0.13</v>
      </c>
      <c r="Q3000" s="42">
        <v>0</v>
      </c>
      <c r="R3000" s="42">
        <v>0</v>
      </c>
      <c r="S3000" s="42">
        <f>N3000-R3000</f>
        <v>89511.270000000019</v>
      </c>
      <c r="T3000" s="38">
        <v>2505</v>
      </c>
      <c r="U3000" s="14">
        <f>S3000/H3000</f>
        <v>0.56458332216398044</v>
      </c>
      <c r="V3000" s="19"/>
      <c r="W3000" s="19"/>
      <c r="X3000" s="37" t="s">
        <v>3465</v>
      </c>
    </row>
    <row r="3001" spans="1:37" s="3" customFormat="1" ht="16.5" customHeight="1">
      <c r="A3001" s="38">
        <v>141</v>
      </c>
      <c r="B3001" s="39">
        <v>10800</v>
      </c>
      <c r="C3001" s="38">
        <v>10316519</v>
      </c>
      <c r="D3001" s="40" t="s">
        <v>2703</v>
      </c>
      <c r="E3001" s="38">
        <v>1</v>
      </c>
      <c r="F3001" s="38">
        <v>120</v>
      </c>
      <c r="G3001" s="38" t="s">
        <v>21</v>
      </c>
      <c r="H3001" s="42">
        <v>155290.12</v>
      </c>
      <c r="I3001" s="2"/>
      <c r="J3001" s="44">
        <v>43343</v>
      </c>
      <c r="K3001" s="42">
        <v>0</v>
      </c>
      <c r="L3001" s="42">
        <v>67615.899999999994</v>
      </c>
      <c r="M3001" s="44">
        <v>45016</v>
      </c>
      <c r="N3001" s="42">
        <f>H3001-K3001-L3001</f>
        <v>87674.22</v>
      </c>
      <c r="O3001" s="42">
        <v>0</v>
      </c>
      <c r="P3001" s="45">
        <v>0.13</v>
      </c>
      <c r="Q3001" s="42">
        <v>0</v>
      </c>
      <c r="R3001" s="42">
        <v>0</v>
      </c>
      <c r="S3001" s="42">
        <f>N3001-R3001</f>
        <v>87674.22</v>
      </c>
      <c r="T3001" s="38">
        <v>2505</v>
      </c>
      <c r="U3001" s="14">
        <f>S3001/H3001</f>
        <v>0.56458337465384145</v>
      </c>
      <c r="V3001" s="19"/>
      <c r="W3001" s="19"/>
      <c r="X3001" s="37" t="s">
        <v>3465</v>
      </c>
    </row>
    <row r="3002" spans="1:37" s="3" customFormat="1" ht="16.5" customHeight="1">
      <c r="A3002" s="38">
        <v>137</v>
      </c>
      <c r="B3002" s="39">
        <v>10800</v>
      </c>
      <c r="C3002" s="38">
        <v>10316513</v>
      </c>
      <c r="D3002" s="40" t="s">
        <v>2699</v>
      </c>
      <c r="E3002" s="38">
        <v>1</v>
      </c>
      <c r="F3002" s="38">
        <v>120</v>
      </c>
      <c r="G3002" s="38" t="s">
        <v>21</v>
      </c>
      <c r="H3002" s="42">
        <v>150990.69</v>
      </c>
      <c r="I3002" s="2"/>
      <c r="J3002" s="44">
        <v>43343</v>
      </c>
      <c r="K3002" s="42">
        <v>0</v>
      </c>
      <c r="L3002" s="42">
        <v>65743.73</v>
      </c>
      <c r="M3002" s="44">
        <v>45016</v>
      </c>
      <c r="N3002" s="42">
        <f>H3002-K3002-L3002</f>
        <v>85246.96</v>
      </c>
      <c r="O3002" s="42">
        <v>0</v>
      </c>
      <c r="P3002" s="45">
        <v>0.13</v>
      </c>
      <c r="Q3002" s="42">
        <v>0</v>
      </c>
      <c r="R3002" s="42">
        <v>0</v>
      </c>
      <c r="S3002" s="42">
        <f>N3002-R3002</f>
        <v>85246.96</v>
      </c>
      <c r="T3002" s="38">
        <v>2505</v>
      </c>
      <c r="U3002" s="14">
        <f>S3002/H3002</f>
        <v>0.56458421376841184</v>
      </c>
      <c r="V3002" s="19"/>
      <c r="W3002" s="19"/>
      <c r="X3002" s="37" t="s">
        <v>3465</v>
      </c>
    </row>
    <row r="3003" spans="1:37" s="3" customFormat="1" ht="16.5" customHeight="1">
      <c r="A3003" s="38">
        <v>140</v>
      </c>
      <c r="B3003" s="39">
        <v>10800</v>
      </c>
      <c r="C3003" s="38">
        <v>10316518</v>
      </c>
      <c r="D3003" s="40" t="s">
        <v>2702</v>
      </c>
      <c r="E3003" s="38">
        <v>1</v>
      </c>
      <c r="F3003" s="38">
        <v>120</v>
      </c>
      <c r="G3003" s="38" t="s">
        <v>21</v>
      </c>
      <c r="H3003" s="42">
        <v>154383.67000000001</v>
      </c>
      <c r="I3003" s="2"/>
      <c r="J3003" s="44">
        <v>43343</v>
      </c>
      <c r="K3003" s="42">
        <v>0</v>
      </c>
      <c r="L3003" s="42">
        <v>67221.08</v>
      </c>
      <c r="M3003" s="44">
        <v>45016</v>
      </c>
      <c r="N3003" s="42">
        <f>H3003-K3003-L3003</f>
        <v>87162.590000000011</v>
      </c>
      <c r="O3003" s="42">
        <v>0</v>
      </c>
      <c r="P3003" s="45">
        <v>0.13</v>
      </c>
      <c r="Q3003" s="42">
        <v>0</v>
      </c>
      <c r="R3003" s="42">
        <v>0</v>
      </c>
      <c r="S3003" s="42">
        <f>N3003-R3003</f>
        <v>87162.590000000011</v>
      </c>
      <c r="T3003" s="38">
        <v>2505</v>
      </c>
      <c r="U3003" s="14">
        <f>S3003/H3003</f>
        <v>0.56458425946215685</v>
      </c>
      <c r="V3003" s="19"/>
      <c r="W3003" s="19"/>
      <c r="X3003" s="37" t="s">
        <v>3465</v>
      </c>
    </row>
    <row r="3004" spans="1:37" s="3" customFormat="1" ht="16.5" customHeight="1">
      <c r="A3004" s="38">
        <v>309</v>
      </c>
      <c r="B3004" s="39">
        <v>10741</v>
      </c>
      <c r="C3004" s="38">
        <v>10282092</v>
      </c>
      <c r="D3004" s="40" t="s">
        <v>1087</v>
      </c>
      <c r="E3004" s="38">
        <v>1</v>
      </c>
      <c r="F3004" s="38">
        <v>120</v>
      </c>
      <c r="G3004" s="38" t="s">
        <v>262</v>
      </c>
      <c r="H3004" s="42">
        <v>59064.26</v>
      </c>
      <c r="I3004" s="56"/>
      <c r="J3004" s="44">
        <v>43495</v>
      </c>
      <c r="K3004" s="42">
        <v>0</v>
      </c>
      <c r="L3004" s="42">
        <v>25717.49</v>
      </c>
      <c r="M3004" s="44">
        <v>45169</v>
      </c>
      <c r="N3004" s="42">
        <f>H3004-K3004-L3004</f>
        <v>33346.770000000004</v>
      </c>
      <c r="O3004" s="42">
        <v>0</v>
      </c>
      <c r="P3004" s="45">
        <v>0.13</v>
      </c>
      <c r="Q3004" s="42">
        <v>0</v>
      </c>
      <c r="R3004" s="42">
        <v>0</v>
      </c>
      <c r="S3004" s="42">
        <f>N3004-R3004</f>
        <v>33346.770000000004</v>
      </c>
      <c r="T3004" s="38">
        <v>5000</v>
      </c>
      <c r="U3004" s="14">
        <f>S3004/H3004</f>
        <v>0.56458457280257135</v>
      </c>
      <c r="V3004" s="19"/>
      <c r="W3004" s="19"/>
      <c r="X3004" s="37" t="s">
        <v>3462</v>
      </c>
    </row>
    <row r="3005" spans="1:37" s="3" customFormat="1" ht="16.5" customHeight="1">
      <c r="A3005" s="38">
        <v>10</v>
      </c>
      <c r="B3005" s="39">
        <v>10725</v>
      </c>
      <c r="C3005" s="38">
        <v>10302114</v>
      </c>
      <c r="D3005" s="40" t="s">
        <v>2394</v>
      </c>
      <c r="E3005" s="38">
        <v>2</v>
      </c>
      <c r="F3005" s="38">
        <v>120</v>
      </c>
      <c r="G3005" s="38" t="s">
        <v>21</v>
      </c>
      <c r="H3005" s="42">
        <v>64957.26</v>
      </c>
      <c r="I3005" s="2"/>
      <c r="J3005" s="44">
        <v>43311</v>
      </c>
      <c r="K3005" s="42">
        <v>0</v>
      </c>
      <c r="L3005" s="42">
        <v>28283.32</v>
      </c>
      <c r="M3005" s="44">
        <v>44985</v>
      </c>
      <c r="N3005" s="42">
        <f>H3005-K3005-L3005</f>
        <v>36673.94</v>
      </c>
      <c r="O3005" s="42">
        <v>0</v>
      </c>
      <c r="P3005" s="45">
        <v>0.13</v>
      </c>
      <c r="Q3005" s="42">
        <v>0</v>
      </c>
      <c r="R3005" s="42">
        <v>0</v>
      </c>
      <c r="S3005" s="42">
        <f>N3005-R3005</f>
        <v>36673.94</v>
      </c>
      <c r="T3005" s="38">
        <v>2103</v>
      </c>
      <c r="U3005" s="14">
        <f>S3005/H3005</f>
        <v>0.5645856983499612</v>
      </c>
      <c r="V3005" s="19"/>
      <c r="W3005" s="19"/>
      <c r="X3005" s="37" t="s">
        <v>3459</v>
      </c>
    </row>
    <row r="3006" spans="1:37" s="3" customFormat="1" ht="16.5" customHeight="1">
      <c r="A3006" s="38">
        <v>40</v>
      </c>
      <c r="B3006" s="39">
        <v>50098</v>
      </c>
      <c r="C3006" s="38">
        <v>10308096</v>
      </c>
      <c r="D3006" s="40" t="s">
        <v>1206</v>
      </c>
      <c r="E3006" s="38">
        <v>1</v>
      </c>
      <c r="F3006" s="38">
        <v>120</v>
      </c>
      <c r="G3006" s="38" t="s">
        <v>21</v>
      </c>
      <c r="H3006" s="42">
        <v>11264.96</v>
      </c>
      <c r="I3006" s="53"/>
      <c r="J3006" s="44">
        <v>43462</v>
      </c>
      <c r="K3006" s="42">
        <v>0</v>
      </c>
      <c r="L3006" s="42">
        <v>4904.92</v>
      </c>
      <c r="M3006" s="44">
        <v>45138</v>
      </c>
      <c r="N3006" s="42">
        <f>H3006-K3006-L3006</f>
        <v>6360.0399999999991</v>
      </c>
      <c r="O3006" s="42">
        <v>0</v>
      </c>
      <c r="P3006" s="45">
        <v>0.13</v>
      </c>
      <c r="Q3006" s="42">
        <v>0</v>
      </c>
      <c r="R3006" s="42">
        <v>0</v>
      </c>
      <c r="S3006" s="42">
        <v>6360.04</v>
      </c>
      <c r="T3006" s="38">
        <v>2506</v>
      </c>
      <c r="U3006" s="14">
        <f>S3006/H3006</f>
        <v>0.56458611481975973</v>
      </c>
      <c r="V3006" s="19"/>
      <c r="W3006" s="19"/>
      <c r="X3006" s="37" t="s">
        <v>3456</v>
      </c>
    </row>
    <row r="3007" spans="1:37" s="3" customFormat="1" ht="16.5" customHeight="1">
      <c r="A3007" s="38">
        <v>241</v>
      </c>
      <c r="B3007" s="39">
        <v>10736</v>
      </c>
      <c r="C3007" s="38">
        <v>10284592</v>
      </c>
      <c r="D3007" s="40" t="s">
        <v>399</v>
      </c>
      <c r="E3007" s="31">
        <v>5</v>
      </c>
      <c r="F3007" s="38">
        <v>120</v>
      </c>
      <c r="G3007" s="38" t="s">
        <v>21</v>
      </c>
      <c r="H3007" s="42">
        <v>6940</v>
      </c>
      <c r="I3007" s="49"/>
      <c r="J3007" s="44">
        <v>43434</v>
      </c>
      <c r="K3007" s="42">
        <v>0</v>
      </c>
      <c r="L3007" s="42">
        <v>3021.74</v>
      </c>
      <c r="M3007" s="44">
        <v>45107</v>
      </c>
      <c r="N3007" s="42">
        <f>H3007-K3007-L3007</f>
        <v>3918.26</v>
      </c>
      <c r="O3007" s="42">
        <v>0</v>
      </c>
      <c r="P3007" s="45">
        <v>0.13</v>
      </c>
      <c r="Q3007" s="42">
        <v>0</v>
      </c>
      <c r="R3007" s="42">
        <v>0</v>
      </c>
      <c r="S3007" s="42">
        <f>N3007-R3007</f>
        <v>3918.26</v>
      </c>
      <c r="T3007" s="38">
        <v>2506</v>
      </c>
      <c r="U3007" s="14">
        <f>S3007/H3007</f>
        <v>0.56459077809798275</v>
      </c>
      <c r="V3007" s="19"/>
      <c r="W3007" s="19"/>
      <c r="X3007" s="37" t="s">
        <v>3461</v>
      </c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</row>
    <row r="3008" spans="1:37" s="3" customFormat="1" ht="16.5" customHeight="1">
      <c r="A3008" s="38">
        <v>76</v>
      </c>
      <c r="B3008" s="39">
        <v>10876</v>
      </c>
      <c r="C3008" s="38">
        <v>10332748</v>
      </c>
      <c r="D3008" s="40" t="s">
        <v>165</v>
      </c>
      <c r="E3008" s="38">
        <v>1</v>
      </c>
      <c r="F3008" s="38">
        <v>60</v>
      </c>
      <c r="G3008" s="38" t="s">
        <v>23</v>
      </c>
      <c r="H3008" s="42">
        <v>2448.21</v>
      </c>
      <c r="I3008" s="57"/>
      <c r="J3008" s="44">
        <v>44408</v>
      </c>
      <c r="K3008" s="42">
        <v>40.81</v>
      </c>
      <c r="L3008" s="42">
        <v>1020.1</v>
      </c>
      <c r="M3008" s="44">
        <v>45199</v>
      </c>
      <c r="N3008" s="42">
        <v>1387.3</v>
      </c>
      <c r="O3008" s="42">
        <v>0</v>
      </c>
      <c r="P3008" s="45">
        <v>0.13</v>
      </c>
      <c r="Q3008" s="42">
        <v>0</v>
      </c>
      <c r="R3008" s="42">
        <v>0</v>
      </c>
      <c r="S3008" s="42">
        <v>1387.3</v>
      </c>
      <c r="T3008" s="38">
        <v>2101</v>
      </c>
      <c r="U3008" s="14">
        <f>S3008/H3008</f>
        <v>0.56665890589451062</v>
      </c>
      <c r="V3008" s="19"/>
      <c r="W3008" s="19"/>
      <c r="X3008" s="37" t="s">
        <v>3476</v>
      </c>
    </row>
    <row r="3009" spans="1:37" s="3" customFormat="1" ht="16.5" customHeight="1">
      <c r="A3009" s="38">
        <v>75</v>
      </c>
      <c r="B3009" s="39">
        <v>10876</v>
      </c>
      <c r="C3009" s="38">
        <v>10332746</v>
      </c>
      <c r="D3009" s="40" t="s">
        <v>781</v>
      </c>
      <c r="E3009" s="38">
        <v>1</v>
      </c>
      <c r="F3009" s="38">
        <v>60</v>
      </c>
      <c r="G3009" s="38" t="s">
        <v>266</v>
      </c>
      <c r="H3009" s="42">
        <v>4318.58</v>
      </c>
      <c r="I3009" s="57"/>
      <c r="J3009" s="44">
        <v>44408</v>
      </c>
      <c r="K3009" s="42">
        <v>71.98</v>
      </c>
      <c r="L3009" s="42">
        <v>1799.43</v>
      </c>
      <c r="M3009" s="44">
        <v>45199</v>
      </c>
      <c r="N3009" s="42">
        <v>2447.17</v>
      </c>
      <c r="O3009" s="42">
        <v>0</v>
      </c>
      <c r="P3009" s="45">
        <v>0.13</v>
      </c>
      <c r="Q3009" s="42">
        <v>0</v>
      </c>
      <c r="R3009" s="42">
        <v>0</v>
      </c>
      <c r="S3009" s="42">
        <v>2447.17</v>
      </c>
      <c r="T3009" s="38">
        <v>2403</v>
      </c>
      <c r="U3009" s="14">
        <f>S3009/H3009</f>
        <v>0.56666080054091861</v>
      </c>
      <c r="V3009" s="19"/>
      <c r="W3009" s="19"/>
      <c r="X3009" s="37" t="s">
        <v>3476</v>
      </c>
    </row>
    <row r="3010" spans="1:37" s="3" customFormat="1" ht="16.5" customHeight="1">
      <c r="A3010" s="38">
        <v>256</v>
      </c>
      <c r="B3010" s="39">
        <v>10736</v>
      </c>
      <c r="C3010" s="38">
        <v>10326523</v>
      </c>
      <c r="D3010" s="40" t="s">
        <v>1996</v>
      </c>
      <c r="E3010" s="38">
        <v>1</v>
      </c>
      <c r="F3010" s="50">
        <v>60</v>
      </c>
      <c r="G3010" s="51" t="s">
        <v>21</v>
      </c>
      <c r="H3010" s="42">
        <v>5405.31</v>
      </c>
      <c r="I3010" s="49"/>
      <c r="J3010" s="44">
        <v>44316</v>
      </c>
      <c r="K3010" s="42">
        <v>90.09</v>
      </c>
      <c r="L3010" s="42">
        <v>2252.23</v>
      </c>
      <c r="M3010" s="44">
        <v>45107</v>
      </c>
      <c r="N3010" s="42">
        <f>H3010-K3010-L3010</f>
        <v>3062.9900000000002</v>
      </c>
      <c r="O3010" s="42">
        <v>0</v>
      </c>
      <c r="P3010" s="45">
        <v>0.13</v>
      </c>
      <c r="Q3010" s="42">
        <v>0</v>
      </c>
      <c r="R3010" s="42">
        <v>0</v>
      </c>
      <c r="S3010" s="42">
        <f>N3010-R3010</f>
        <v>3062.9900000000002</v>
      </c>
      <c r="T3010" s="38">
        <v>2506</v>
      </c>
      <c r="U3010" s="14">
        <f>S3010/H3010</f>
        <v>0.56666315160462577</v>
      </c>
      <c r="V3010" s="19"/>
      <c r="W3010" s="19"/>
      <c r="X3010" s="37" t="s">
        <v>3461</v>
      </c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</row>
    <row r="3011" spans="1:37" s="3" customFormat="1" ht="16.5" customHeight="1">
      <c r="A3011" s="38">
        <v>331</v>
      </c>
      <c r="B3011" s="39">
        <v>10741</v>
      </c>
      <c r="C3011" s="38">
        <v>10330679</v>
      </c>
      <c r="D3011" s="40" t="s">
        <v>513</v>
      </c>
      <c r="E3011" s="38">
        <v>1</v>
      </c>
      <c r="F3011" s="38">
        <v>60</v>
      </c>
      <c r="G3011" s="38" t="s">
        <v>511</v>
      </c>
      <c r="H3011" s="42">
        <v>56603.77</v>
      </c>
      <c r="I3011" s="56"/>
      <c r="J3011" s="44">
        <v>44377</v>
      </c>
      <c r="K3011" s="42">
        <v>943.4</v>
      </c>
      <c r="L3011" s="42">
        <v>23584.92</v>
      </c>
      <c r="M3011" s="44">
        <v>45169</v>
      </c>
      <c r="N3011" s="42">
        <f>H3011-K3011-L3011</f>
        <v>32075.449999999997</v>
      </c>
      <c r="O3011" s="42">
        <v>0</v>
      </c>
      <c r="P3011" s="45">
        <v>0.13</v>
      </c>
      <c r="Q3011" s="42">
        <v>0</v>
      </c>
      <c r="R3011" s="42">
        <v>0</v>
      </c>
      <c r="S3011" s="42">
        <f>N3011-R3011</f>
        <v>32075.449999999997</v>
      </c>
      <c r="T3011" s="38">
        <v>2506</v>
      </c>
      <c r="U3011" s="14">
        <f>S3011/H3011</f>
        <v>0.56666631922220023</v>
      </c>
      <c r="V3011" s="19"/>
      <c r="W3011" s="19"/>
      <c r="X3011" s="37" t="s">
        <v>3462</v>
      </c>
    </row>
    <row r="3012" spans="1:37" s="3" customFormat="1" ht="16.5" customHeight="1">
      <c r="A3012" s="38">
        <v>441</v>
      </c>
      <c r="B3012" s="39">
        <v>10741</v>
      </c>
      <c r="C3012" s="38">
        <v>10335521</v>
      </c>
      <c r="D3012" s="40" t="s">
        <v>2987</v>
      </c>
      <c r="E3012" s="58">
        <v>1</v>
      </c>
      <c r="F3012" s="38">
        <v>60</v>
      </c>
      <c r="G3012" s="38" t="s">
        <v>511</v>
      </c>
      <c r="H3012" s="42">
        <v>137887.16</v>
      </c>
      <c r="I3012" s="37"/>
      <c r="J3012" s="44">
        <v>44439</v>
      </c>
      <c r="K3012" s="42">
        <v>2298.12</v>
      </c>
      <c r="L3012" s="42">
        <v>57452.98</v>
      </c>
      <c r="M3012" s="44">
        <v>45225</v>
      </c>
      <c r="N3012" s="42">
        <v>78136.06</v>
      </c>
      <c r="O3012" s="42">
        <v>0</v>
      </c>
      <c r="P3012" s="45">
        <f>IF(J3012&lt;DATEVALUE("2009-1-1"),3%,13%)</f>
        <v>0.13</v>
      </c>
      <c r="Q3012" s="42">
        <f>IF(P3012=13%,ROUND(O3012/(1+P3012)*P3012,2),ROUND(O3012/(1+0.03)*0.02,2))</f>
        <v>0</v>
      </c>
      <c r="R3012" s="42">
        <f>O3012-Q3012</f>
        <v>0</v>
      </c>
      <c r="S3012" s="42">
        <f>N3012-R3012</f>
        <v>78136.06</v>
      </c>
      <c r="T3012" s="38">
        <v>5000</v>
      </c>
      <c r="U3012" s="14">
        <f>S3012/H3012</f>
        <v>0.56666668600615167</v>
      </c>
      <c r="V3012" s="19"/>
      <c r="W3012" s="19"/>
      <c r="X3012" s="37" t="s">
        <v>3462</v>
      </c>
    </row>
    <row r="3013" spans="1:37" s="3" customFormat="1" ht="16.5" customHeight="1">
      <c r="A3013" s="38">
        <v>883</v>
      </c>
      <c r="B3013" s="39">
        <v>10729</v>
      </c>
      <c r="C3013" s="38">
        <v>10337543</v>
      </c>
      <c r="D3013" s="40" t="s">
        <v>508</v>
      </c>
      <c r="E3013" s="58">
        <v>1</v>
      </c>
      <c r="F3013" s="38">
        <v>60</v>
      </c>
      <c r="G3013" s="38" t="s">
        <v>511</v>
      </c>
      <c r="H3013" s="42">
        <v>95717.43</v>
      </c>
      <c r="I3013" s="37"/>
      <c r="J3013" s="44">
        <v>44469</v>
      </c>
      <c r="K3013" s="42">
        <v>1595.29</v>
      </c>
      <c r="L3013" s="42">
        <v>39882.25</v>
      </c>
      <c r="M3013" s="44">
        <v>45259</v>
      </c>
      <c r="N3013" s="42">
        <v>54239.89</v>
      </c>
      <c r="O3013" s="42">
        <v>0</v>
      </c>
      <c r="P3013" s="45">
        <f>IF(J3013&lt;DATEVALUE("2009-1-1"),3%,13%)</f>
        <v>0.13</v>
      </c>
      <c r="Q3013" s="42">
        <f>IF(P3013=13%,ROUND(O3013/(1+P3013)*P3013,2),ROUND(O3013/(1+0.03)*0.02,2))</f>
        <v>0</v>
      </c>
      <c r="R3013" s="42">
        <f>O3013-Q3013</f>
        <v>0</v>
      </c>
      <c r="S3013" s="42">
        <f>N3013-R3013</f>
        <v>54239.89</v>
      </c>
      <c r="T3013" s="38">
        <v>1007</v>
      </c>
      <c r="U3013" s="14">
        <f>S3013/H3013</f>
        <v>0.56666680248310053</v>
      </c>
      <c r="V3013" s="19"/>
      <c r="W3013" s="19"/>
      <c r="X3013" s="37" t="s">
        <v>3459</v>
      </c>
    </row>
    <row r="3014" spans="1:37" s="3" customFormat="1" ht="16.5" customHeight="1">
      <c r="A3014" s="38">
        <v>142</v>
      </c>
      <c r="B3014" s="39">
        <v>50099</v>
      </c>
      <c r="C3014" s="38">
        <v>10297065</v>
      </c>
      <c r="D3014" s="40" t="s">
        <v>2577</v>
      </c>
      <c r="E3014" s="38">
        <v>1</v>
      </c>
      <c r="F3014" s="38">
        <v>1</v>
      </c>
      <c r="G3014" s="38" t="s">
        <v>21</v>
      </c>
      <c r="H3014" s="42">
        <v>7521.37</v>
      </c>
      <c r="I3014" s="2"/>
      <c r="J3014" s="44">
        <v>43402</v>
      </c>
      <c r="K3014" s="42">
        <v>0</v>
      </c>
      <c r="L3014" s="42">
        <v>3155.73</v>
      </c>
      <c r="M3014" s="44">
        <v>45016</v>
      </c>
      <c r="N3014" s="42">
        <f>H3014-K3014-L3014</f>
        <v>4365.6399999999994</v>
      </c>
      <c r="O3014" s="42">
        <v>100</v>
      </c>
      <c r="P3014" s="45">
        <v>0.13</v>
      </c>
      <c r="Q3014" s="42">
        <v>11.5</v>
      </c>
      <c r="R3014" s="42">
        <v>88.5</v>
      </c>
      <c r="S3014" s="42">
        <v>4277.1400000000003</v>
      </c>
      <c r="T3014" s="38">
        <v>5000</v>
      </c>
      <c r="U3014" s="14">
        <f>S3014/H3014</f>
        <v>0.56866501714448303</v>
      </c>
      <c r="V3014" s="19"/>
      <c r="W3014" s="19"/>
      <c r="X3014" s="37" t="s">
        <v>3468</v>
      </c>
    </row>
    <row r="3015" spans="1:37" s="3" customFormat="1" ht="16.5" customHeight="1">
      <c r="A3015" s="38">
        <v>247</v>
      </c>
      <c r="B3015" s="39">
        <v>10736</v>
      </c>
      <c r="C3015" s="38">
        <v>10284602</v>
      </c>
      <c r="D3015" s="40" t="s">
        <v>1992</v>
      </c>
      <c r="E3015" s="31">
        <v>8</v>
      </c>
      <c r="F3015" s="38">
        <v>119</v>
      </c>
      <c r="G3015" s="38" t="s">
        <v>21</v>
      </c>
      <c r="H3015" s="42">
        <v>9093.7900000000009</v>
      </c>
      <c r="I3015" s="49"/>
      <c r="J3015" s="44">
        <v>43462</v>
      </c>
      <c r="K3015" s="42">
        <v>0</v>
      </c>
      <c r="L3015" s="42">
        <v>3920.31</v>
      </c>
      <c r="M3015" s="44">
        <v>45107</v>
      </c>
      <c r="N3015" s="42">
        <f>H3015-K3015-L3015</f>
        <v>5173.4800000000014</v>
      </c>
      <c r="O3015" s="42">
        <v>0</v>
      </c>
      <c r="P3015" s="45">
        <v>0.13</v>
      </c>
      <c r="Q3015" s="42">
        <v>0</v>
      </c>
      <c r="R3015" s="42">
        <v>0</v>
      </c>
      <c r="S3015" s="42">
        <f>N3015-R3015</f>
        <v>5173.4800000000014</v>
      </c>
      <c r="T3015" s="38">
        <v>2506</v>
      </c>
      <c r="U3015" s="14">
        <f>S3015/H3015</f>
        <v>0.5689025147930622</v>
      </c>
      <c r="V3015" s="19"/>
      <c r="W3015" s="19"/>
      <c r="X3015" s="37" t="s">
        <v>3461</v>
      </c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</row>
    <row r="3016" spans="1:37" s="3" customFormat="1" ht="16.5" customHeight="1">
      <c r="A3016" s="38">
        <v>57</v>
      </c>
      <c r="B3016" s="39">
        <v>10876</v>
      </c>
      <c r="C3016" s="38">
        <v>10323157</v>
      </c>
      <c r="D3016" s="40" t="s">
        <v>766</v>
      </c>
      <c r="E3016" s="38">
        <v>1</v>
      </c>
      <c r="F3016" s="38">
        <v>79</v>
      </c>
      <c r="G3016" s="38" t="s">
        <v>21</v>
      </c>
      <c r="H3016" s="42">
        <v>7986.7</v>
      </c>
      <c r="I3016" s="57"/>
      <c r="J3016" s="44">
        <v>44165</v>
      </c>
      <c r="K3016" s="42">
        <v>101.1</v>
      </c>
      <c r="L3016" s="42">
        <v>3336.25</v>
      </c>
      <c r="M3016" s="44">
        <v>45199</v>
      </c>
      <c r="N3016" s="42">
        <v>4549.3500000000004</v>
      </c>
      <c r="O3016" s="42">
        <v>0</v>
      </c>
      <c r="P3016" s="45">
        <v>0.13</v>
      </c>
      <c r="Q3016" s="42">
        <v>0</v>
      </c>
      <c r="R3016" s="42">
        <v>0</v>
      </c>
      <c r="S3016" s="42">
        <v>4549.3500000000004</v>
      </c>
      <c r="T3016" s="38">
        <v>2102</v>
      </c>
      <c r="U3016" s="14">
        <f>S3016/H3016</f>
        <v>0.56961573616136829</v>
      </c>
      <c r="V3016" s="19"/>
      <c r="W3016" s="19"/>
      <c r="X3016" s="37" t="s">
        <v>3476</v>
      </c>
    </row>
    <row r="3017" spans="1:37" s="3" customFormat="1" ht="16.5" customHeight="1">
      <c r="A3017" s="38">
        <v>471</v>
      </c>
      <c r="B3017" s="39">
        <v>10729</v>
      </c>
      <c r="C3017" s="38">
        <v>10323445</v>
      </c>
      <c r="D3017" s="40" t="s">
        <v>3185</v>
      </c>
      <c r="E3017" s="58">
        <v>40</v>
      </c>
      <c r="F3017" s="38">
        <v>84</v>
      </c>
      <c r="G3017" s="38" t="s">
        <v>302</v>
      </c>
      <c r="H3017" s="42">
        <v>663.83</v>
      </c>
      <c r="I3017" s="37"/>
      <c r="J3017" s="44">
        <v>44165</v>
      </c>
      <c r="K3017" s="42">
        <v>7.9</v>
      </c>
      <c r="L3017" s="42">
        <v>276.53000000000003</v>
      </c>
      <c r="M3017" s="44">
        <v>45259</v>
      </c>
      <c r="N3017" s="42">
        <v>379.4</v>
      </c>
      <c r="O3017" s="42">
        <v>0</v>
      </c>
      <c r="P3017" s="45">
        <f>IF(J3017&lt;DATEVALUE("2009-1-1"),3%,13%)</f>
        <v>0.13</v>
      </c>
      <c r="Q3017" s="42">
        <f>IF(P3017=13%,ROUND(O3017/(1+P3017)*P3017,2),ROUND(O3017/(1+0.03)*0.02,2))</f>
        <v>0</v>
      </c>
      <c r="R3017" s="42">
        <f>O3017-Q3017</f>
        <v>0</v>
      </c>
      <c r="S3017" s="42">
        <f>N3017-R3017</f>
        <v>379.4</v>
      </c>
      <c r="T3017" s="38">
        <v>5000</v>
      </c>
      <c r="U3017" s="14">
        <f>S3017/H3017</f>
        <v>0.57153186809876011</v>
      </c>
      <c r="V3017" s="19"/>
      <c r="W3017" s="19"/>
      <c r="X3017" s="37" t="s">
        <v>3459</v>
      </c>
    </row>
    <row r="3018" spans="1:37" s="3" customFormat="1" ht="16.5" customHeight="1">
      <c r="A3018" s="38">
        <v>472</v>
      </c>
      <c r="B3018" s="39">
        <v>10729</v>
      </c>
      <c r="C3018" s="38">
        <v>10323456</v>
      </c>
      <c r="D3018" s="40" t="s">
        <v>3186</v>
      </c>
      <c r="E3018" s="58">
        <v>6</v>
      </c>
      <c r="F3018" s="38">
        <v>84</v>
      </c>
      <c r="G3018" s="38" t="s">
        <v>302</v>
      </c>
      <c r="H3018" s="42">
        <v>485.91</v>
      </c>
      <c r="I3018" s="37"/>
      <c r="J3018" s="44">
        <v>44165</v>
      </c>
      <c r="K3018" s="42">
        <v>5.78</v>
      </c>
      <c r="L3018" s="42">
        <v>202.35</v>
      </c>
      <c r="M3018" s="44">
        <v>45259</v>
      </c>
      <c r="N3018" s="42">
        <v>277.77999999999997</v>
      </c>
      <c r="O3018" s="42">
        <v>0</v>
      </c>
      <c r="P3018" s="45">
        <f>IF(J3018&lt;DATEVALUE("2009-1-1"),3%,13%)</f>
        <v>0.13</v>
      </c>
      <c r="Q3018" s="42">
        <f>IF(P3018=13%,ROUND(O3018/(1+P3018)*P3018,2),ROUND(O3018/(1+0.03)*0.02,2))</f>
        <v>0</v>
      </c>
      <c r="R3018" s="42">
        <f>O3018-Q3018</f>
        <v>0</v>
      </c>
      <c r="S3018" s="42">
        <f>N3018-R3018</f>
        <v>277.77999999999997</v>
      </c>
      <c r="T3018" s="38">
        <v>5000</v>
      </c>
      <c r="U3018" s="14">
        <f>S3018/H3018</f>
        <v>0.57166965075837084</v>
      </c>
      <c r="V3018" s="19"/>
      <c r="W3018" s="19"/>
      <c r="X3018" s="37" t="s">
        <v>3459</v>
      </c>
    </row>
    <row r="3019" spans="1:37" s="3" customFormat="1" ht="16.5" customHeight="1">
      <c r="A3019" s="38">
        <v>300</v>
      </c>
      <c r="B3019" s="39">
        <v>10736</v>
      </c>
      <c r="C3019" s="38">
        <v>10283124</v>
      </c>
      <c r="D3019" s="40" t="s">
        <v>425</v>
      </c>
      <c r="E3019" s="38">
        <v>1</v>
      </c>
      <c r="F3019" s="38">
        <v>120</v>
      </c>
      <c r="G3019" s="38" t="s">
        <v>21</v>
      </c>
      <c r="H3019" s="42">
        <v>55701.2</v>
      </c>
      <c r="I3019" s="55"/>
      <c r="J3019" s="44">
        <v>43860</v>
      </c>
      <c r="K3019" s="42">
        <v>0</v>
      </c>
      <c r="L3019" s="42">
        <v>18520.71</v>
      </c>
      <c r="M3019" s="44">
        <v>45138</v>
      </c>
      <c r="N3019" s="42">
        <f>H3019-K3019-L3019</f>
        <v>37180.49</v>
      </c>
      <c r="O3019" s="42">
        <v>6000</v>
      </c>
      <c r="P3019" s="45">
        <v>0.13</v>
      </c>
      <c r="Q3019" s="42">
        <v>690.27</v>
      </c>
      <c r="R3019" s="42">
        <v>5309.73</v>
      </c>
      <c r="S3019" s="42">
        <v>31870.76</v>
      </c>
      <c r="T3019" s="38">
        <v>1601</v>
      </c>
      <c r="U3019" s="14">
        <f>S3019/H3019</f>
        <v>0.57217366950801773</v>
      </c>
      <c r="V3019" s="19"/>
      <c r="W3019" s="19"/>
      <c r="X3019" s="37" t="s">
        <v>3461</v>
      </c>
    </row>
    <row r="3020" spans="1:37" s="3" customFormat="1" ht="16.5" customHeight="1">
      <c r="A3020" s="38">
        <v>28</v>
      </c>
      <c r="B3020" s="39">
        <v>10725</v>
      </c>
      <c r="C3020" s="38">
        <v>10325035</v>
      </c>
      <c r="D3020" s="40" t="s">
        <v>2480</v>
      </c>
      <c r="E3020" s="38">
        <v>3</v>
      </c>
      <c r="F3020" s="38">
        <v>60</v>
      </c>
      <c r="G3020" s="38" t="s">
        <v>36</v>
      </c>
      <c r="H3020" s="42">
        <v>16248.21</v>
      </c>
      <c r="I3020" s="2"/>
      <c r="J3020" s="44">
        <v>44255</v>
      </c>
      <c r="K3020" s="42">
        <v>270.8</v>
      </c>
      <c r="L3020" s="42">
        <v>6499.24</v>
      </c>
      <c r="M3020" s="44">
        <v>45016</v>
      </c>
      <c r="N3020" s="42">
        <f>H3020-K3020-L3020</f>
        <v>9478.17</v>
      </c>
      <c r="O3020" s="42">
        <v>200</v>
      </c>
      <c r="P3020" s="45">
        <v>0.13</v>
      </c>
      <c r="Q3020" s="42">
        <v>23.01</v>
      </c>
      <c r="R3020" s="42">
        <v>176.99</v>
      </c>
      <c r="S3020" s="42">
        <v>9301.18</v>
      </c>
      <c r="T3020" s="38">
        <v>5000</v>
      </c>
      <c r="U3020" s="14">
        <f>S3020/H3020</f>
        <v>0.57244336453061606</v>
      </c>
      <c r="V3020" s="19"/>
      <c r="W3020" s="19"/>
      <c r="X3020" s="37" t="s">
        <v>3459</v>
      </c>
    </row>
    <row r="3021" spans="1:37" s="3" customFormat="1" ht="16.5" customHeight="1">
      <c r="A3021" s="38">
        <v>329</v>
      </c>
      <c r="B3021" s="39">
        <v>10729</v>
      </c>
      <c r="C3021" s="38">
        <v>10319687</v>
      </c>
      <c r="D3021" s="40" t="s">
        <v>3109</v>
      </c>
      <c r="E3021" s="58">
        <v>4</v>
      </c>
      <c r="F3021" s="38">
        <v>120</v>
      </c>
      <c r="G3021" s="38" t="s">
        <v>21</v>
      </c>
      <c r="H3021" s="42">
        <v>40594.879999999997</v>
      </c>
      <c r="I3021" s="37"/>
      <c r="J3021" s="44">
        <v>43615</v>
      </c>
      <c r="K3021" s="42">
        <v>0</v>
      </c>
      <c r="L3021" s="42">
        <v>17354.43</v>
      </c>
      <c r="M3021" s="44">
        <v>45259</v>
      </c>
      <c r="N3021" s="42">
        <v>23240.45</v>
      </c>
      <c r="O3021" s="42">
        <v>0</v>
      </c>
      <c r="P3021" s="45">
        <f>IF(J3021&lt;DATEVALUE("2009-1-1"),3%,13%)</f>
        <v>0.13</v>
      </c>
      <c r="Q3021" s="42">
        <f>IF(P3021=13%,ROUND(O3021/(1+P3021)*P3021,2),ROUND(O3021/(1+0.03)*0.02,2))</f>
        <v>0</v>
      </c>
      <c r="R3021" s="42">
        <f>O3021-Q3021</f>
        <v>0</v>
      </c>
      <c r="S3021" s="42">
        <f>N3021-R3021</f>
        <v>23240.45</v>
      </c>
      <c r="T3021" s="38">
        <v>1802</v>
      </c>
      <c r="U3021" s="14">
        <f>S3021/H3021</f>
        <v>0.5724970735225724</v>
      </c>
      <c r="V3021" s="19"/>
      <c r="W3021" s="19"/>
      <c r="X3021" s="37" t="s">
        <v>3459</v>
      </c>
    </row>
    <row r="3022" spans="1:37" s="3" customFormat="1" ht="16.5" customHeight="1">
      <c r="A3022" s="38">
        <v>646</v>
      </c>
      <c r="B3022" s="39">
        <v>40712</v>
      </c>
      <c r="C3022" s="38">
        <v>10319414</v>
      </c>
      <c r="D3022" s="40" t="s">
        <v>1797</v>
      </c>
      <c r="E3022" s="38">
        <v>3</v>
      </c>
      <c r="F3022" s="38">
        <v>120</v>
      </c>
      <c r="G3022" s="38" t="s">
        <v>21</v>
      </c>
      <c r="H3022" s="42">
        <v>38212.800000000003</v>
      </c>
      <c r="I3022" s="55"/>
      <c r="J3022" s="44">
        <v>43495</v>
      </c>
      <c r="K3022" s="42">
        <v>0</v>
      </c>
      <c r="L3022" s="42">
        <v>16336.02</v>
      </c>
      <c r="M3022" s="44">
        <v>45138</v>
      </c>
      <c r="N3022" s="42">
        <f>H3022-K3022-L3022</f>
        <v>21876.780000000002</v>
      </c>
      <c r="O3022" s="42">
        <v>0</v>
      </c>
      <c r="P3022" s="45">
        <v>0.13</v>
      </c>
      <c r="Q3022" s="42">
        <v>0</v>
      </c>
      <c r="R3022" s="42">
        <v>0</v>
      </c>
      <c r="S3022" s="42">
        <v>21876.78</v>
      </c>
      <c r="T3022" s="38">
        <v>1802</v>
      </c>
      <c r="U3022" s="14">
        <f>S3022/H3022</f>
        <v>0.57249874387639732</v>
      </c>
      <c r="V3022" s="19"/>
      <c r="W3022" s="19"/>
      <c r="X3022" s="37" t="s">
        <v>3467</v>
      </c>
    </row>
    <row r="3023" spans="1:37" s="3" customFormat="1" ht="16.5" customHeight="1">
      <c r="A3023" s="38">
        <v>374</v>
      </c>
      <c r="B3023" s="39">
        <v>10741</v>
      </c>
      <c r="C3023" s="38">
        <v>10282523</v>
      </c>
      <c r="D3023" s="40" t="s">
        <v>507</v>
      </c>
      <c r="E3023" s="58">
        <v>1</v>
      </c>
      <c r="F3023" s="38">
        <v>120</v>
      </c>
      <c r="G3023" s="38" t="s">
        <v>262</v>
      </c>
      <c r="H3023" s="42">
        <v>112874</v>
      </c>
      <c r="I3023" s="57"/>
      <c r="J3023" s="44">
        <v>43552</v>
      </c>
      <c r="K3023" s="42">
        <v>0</v>
      </c>
      <c r="L3023" s="42">
        <v>48253.760000000002</v>
      </c>
      <c r="M3023" s="44">
        <v>45199</v>
      </c>
      <c r="N3023" s="42">
        <f>H3023-K3023-L3023</f>
        <v>64620.24</v>
      </c>
      <c r="O3023" s="42">
        <v>0</v>
      </c>
      <c r="P3023" s="45">
        <v>0.13</v>
      </c>
      <c r="Q3023" s="42">
        <v>0</v>
      </c>
      <c r="R3023" s="42">
        <v>0</v>
      </c>
      <c r="S3023" s="42">
        <v>64620.24</v>
      </c>
      <c r="T3023" s="38">
        <v>5000</v>
      </c>
      <c r="U3023" s="14">
        <f>S3023/H3023</f>
        <v>0.57249889257047681</v>
      </c>
      <c r="V3023" s="19"/>
      <c r="W3023" s="19"/>
      <c r="X3023" s="37" t="s">
        <v>3462</v>
      </c>
    </row>
    <row r="3024" spans="1:37" s="3" customFormat="1" ht="16.5" customHeight="1">
      <c r="A3024" s="38">
        <v>148</v>
      </c>
      <c r="B3024" s="39">
        <v>10800</v>
      </c>
      <c r="C3024" s="38">
        <v>10316558</v>
      </c>
      <c r="D3024" s="40" t="s">
        <v>2710</v>
      </c>
      <c r="E3024" s="38">
        <v>1</v>
      </c>
      <c r="F3024" s="38">
        <v>120</v>
      </c>
      <c r="G3024" s="38" t="s">
        <v>21</v>
      </c>
      <c r="H3024" s="42">
        <v>152236.69</v>
      </c>
      <c r="I3024" s="2"/>
      <c r="J3024" s="44">
        <v>43373</v>
      </c>
      <c r="K3024" s="42">
        <v>0</v>
      </c>
      <c r="L3024" s="42">
        <v>65081.3</v>
      </c>
      <c r="M3024" s="44">
        <v>45016</v>
      </c>
      <c r="N3024" s="42">
        <f>H3024-K3024-L3024</f>
        <v>87155.39</v>
      </c>
      <c r="O3024" s="42">
        <v>0</v>
      </c>
      <c r="P3024" s="45">
        <v>0.13</v>
      </c>
      <c r="Q3024" s="42">
        <v>0</v>
      </c>
      <c r="R3024" s="42">
        <v>0</v>
      </c>
      <c r="S3024" s="42">
        <f>N3024-R3024</f>
        <v>87155.39</v>
      </c>
      <c r="T3024" s="38">
        <v>2505</v>
      </c>
      <c r="U3024" s="14">
        <f>S3024/H3024</f>
        <v>0.57249924443312583</v>
      </c>
      <c r="V3024" s="19"/>
      <c r="W3024" s="19"/>
      <c r="X3024" s="37" t="s">
        <v>3465</v>
      </c>
    </row>
    <row r="3025" spans="1:37" s="3" customFormat="1" ht="16.5" customHeight="1">
      <c r="A3025" s="38">
        <v>172</v>
      </c>
      <c r="B3025" s="39">
        <v>10800</v>
      </c>
      <c r="C3025" s="38">
        <v>10316696</v>
      </c>
      <c r="D3025" s="40" t="s">
        <v>2734</v>
      </c>
      <c r="E3025" s="38">
        <v>1</v>
      </c>
      <c r="F3025" s="38">
        <v>120</v>
      </c>
      <c r="G3025" s="38" t="s">
        <v>21</v>
      </c>
      <c r="H3025" s="42">
        <v>160582.39999999999</v>
      </c>
      <c r="I3025" s="2"/>
      <c r="J3025" s="44">
        <v>43373</v>
      </c>
      <c r="K3025" s="42">
        <v>0</v>
      </c>
      <c r="L3025" s="42">
        <v>68649.08</v>
      </c>
      <c r="M3025" s="44">
        <v>45016</v>
      </c>
      <c r="N3025" s="42">
        <f>H3025-K3025-L3025</f>
        <v>91933.319999999992</v>
      </c>
      <c r="O3025" s="42">
        <v>0</v>
      </c>
      <c r="P3025" s="45">
        <v>0.13</v>
      </c>
      <c r="Q3025" s="42">
        <v>0</v>
      </c>
      <c r="R3025" s="42">
        <v>0</v>
      </c>
      <c r="S3025" s="42">
        <f>N3025-R3025</f>
        <v>91933.319999999992</v>
      </c>
      <c r="T3025" s="38">
        <v>2505</v>
      </c>
      <c r="U3025" s="14">
        <f>S3025/H3025</f>
        <v>0.572499352357419</v>
      </c>
      <c r="V3025" s="19"/>
      <c r="W3025" s="19"/>
      <c r="X3025" s="37" t="s">
        <v>3465</v>
      </c>
    </row>
    <row r="3026" spans="1:37" s="3" customFormat="1" ht="16.5" customHeight="1">
      <c r="A3026" s="38">
        <v>147</v>
      </c>
      <c r="B3026" s="39">
        <v>10800</v>
      </c>
      <c r="C3026" s="38">
        <v>10316556</v>
      </c>
      <c r="D3026" s="40" t="s">
        <v>2709</v>
      </c>
      <c r="E3026" s="38">
        <v>1</v>
      </c>
      <c r="F3026" s="38">
        <v>120</v>
      </c>
      <c r="G3026" s="38" t="s">
        <v>21</v>
      </c>
      <c r="H3026" s="42">
        <v>156320.46</v>
      </c>
      <c r="I3026" s="2"/>
      <c r="J3026" s="44">
        <v>43373</v>
      </c>
      <c r="K3026" s="42">
        <v>0</v>
      </c>
      <c r="L3026" s="42">
        <v>66827.08</v>
      </c>
      <c r="M3026" s="44">
        <v>45016</v>
      </c>
      <c r="N3026" s="42">
        <f>H3026-K3026-L3026</f>
        <v>89493.37999999999</v>
      </c>
      <c r="O3026" s="42">
        <v>0</v>
      </c>
      <c r="P3026" s="45">
        <v>0.13</v>
      </c>
      <c r="Q3026" s="42">
        <v>0</v>
      </c>
      <c r="R3026" s="42">
        <v>0</v>
      </c>
      <c r="S3026" s="42">
        <f>N3026-R3026</f>
        <v>89493.37999999999</v>
      </c>
      <c r="T3026" s="38">
        <v>2505</v>
      </c>
      <c r="U3026" s="14">
        <f>S3026/H3026</f>
        <v>0.57249946680044306</v>
      </c>
      <c r="V3026" s="19"/>
      <c r="W3026" s="19"/>
      <c r="X3026" s="37" t="s">
        <v>3465</v>
      </c>
    </row>
    <row r="3027" spans="1:37" s="3" customFormat="1" ht="16.5" customHeight="1">
      <c r="A3027" s="38">
        <v>142</v>
      </c>
      <c r="B3027" s="39">
        <v>10800</v>
      </c>
      <c r="C3027" s="38">
        <v>10316549</v>
      </c>
      <c r="D3027" s="40" t="s">
        <v>2704</v>
      </c>
      <c r="E3027" s="38">
        <v>1</v>
      </c>
      <c r="F3027" s="38">
        <v>120</v>
      </c>
      <c r="G3027" s="38" t="s">
        <v>21</v>
      </c>
      <c r="H3027" s="42">
        <v>165724.85</v>
      </c>
      <c r="I3027" s="2"/>
      <c r="J3027" s="44">
        <v>43373</v>
      </c>
      <c r="K3027" s="42">
        <v>0</v>
      </c>
      <c r="L3027" s="42">
        <v>70847.42</v>
      </c>
      <c r="M3027" s="44">
        <v>45016</v>
      </c>
      <c r="N3027" s="42">
        <f>H3027-K3027-L3027</f>
        <v>94877.430000000008</v>
      </c>
      <c r="O3027" s="42">
        <v>0</v>
      </c>
      <c r="P3027" s="45">
        <v>0.13</v>
      </c>
      <c r="Q3027" s="42">
        <v>0</v>
      </c>
      <c r="R3027" s="42">
        <v>0</v>
      </c>
      <c r="S3027" s="42">
        <f>N3027-R3027</f>
        <v>94877.430000000008</v>
      </c>
      <c r="T3027" s="38">
        <v>2505</v>
      </c>
      <c r="U3027" s="14">
        <f>S3027/H3027</f>
        <v>0.57249971866017679</v>
      </c>
      <c r="V3027" s="19"/>
      <c r="W3027" s="19"/>
      <c r="X3027" s="37" t="s">
        <v>3465</v>
      </c>
    </row>
    <row r="3028" spans="1:37" s="3" customFormat="1" ht="16.5" customHeight="1">
      <c r="A3028" s="38">
        <v>149</v>
      </c>
      <c r="B3028" s="39">
        <v>10800</v>
      </c>
      <c r="C3028" s="38">
        <v>10316559</v>
      </c>
      <c r="D3028" s="40" t="s">
        <v>2711</v>
      </c>
      <c r="E3028" s="38">
        <v>1</v>
      </c>
      <c r="F3028" s="38">
        <v>120</v>
      </c>
      <c r="G3028" s="38" t="s">
        <v>21</v>
      </c>
      <c r="H3028" s="42">
        <v>156901.67000000001</v>
      </c>
      <c r="I3028" s="2"/>
      <c r="J3028" s="44">
        <v>43373</v>
      </c>
      <c r="K3028" s="42">
        <v>0</v>
      </c>
      <c r="L3028" s="42">
        <v>67075.5</v>
      </c>
      <c r="M3028" s="44">
        <v>45016</v>
      </c>
      <c r="N3028" s="42">
        <f>H3028-K3028-L3028</f>
        <v>89826.170000000013</v>
      </c>
      <c r="O3028" s="42">
        <v>0</v>
      </c>
      <c r="P3028" s="45">
        <v>0.13</v>
      </c>
      <c r="Q3028" s="42">
        <v>0</v>
      </c>
      <c r="R3028" s="42">
        <v>0</v>
      </c>
      <c r="S3028" s="42">
        <f>N3028-R3028</f>
        <v>89826.170000000013</v>
      </c>
      <c r="T3028" s="38">
        <v>2505</v>
      </c>
      <c r="U3028" s="14">
        <f>S3028/H3028</f>
        <v>0.57249977007892905</v>
      </c>
      <c r="V3028" s="19"/>
      <c r="W3028" s="19"/>
      <c r="X3028" s="37" t="s">
        <v>3465</v>
      </c>
    </row>
    <row r="3029" spans="1:37" s="3" customFormat="1" ht="16.5" customHeight="1">
      <c r="A3029" s="38">
        <v>68</v>
      </c>
      <c r="B3029" s="39">
        <v>10732</v>
      </c>
      <c r="C3029" s="38">
        <v>10320334</v>
      </c>
      <c r="D3029" s="40" t="s">
        <v>410</v>
      </c>
      <c r="E3029" s="58">
        <v>2</v>
      </c>
      <c r="F3029" s="38">
        <v>120</v>
      </c>
      <c r="G3029" s="38" t="s">
        <v>21</v>
      </c>
      <c r="H3029" s="42">
        <v>14400</v>
      </c>
      <c r="I3029" s="57"/>
      <c r="J3029" s="44">
        <v>43552</v>
      </c>
      <c r="K3029" s="42">
        <v>0</v>
      </c>
      <c r="L3029" s="42">
        <v>6156</v>
      </c>
      <c r="M3029" s="44">
        <v>45199</v>
      </c>
      <c r="N3029" s="42">
        <f>H3029-L3029</f>
        <v>8244</v>
      </c>
      <c r="O3029" s="42">
        <v>0</v>
      </c>
      <c r="P3029" s="45">
        <v>0.13</v>
      </c>
      <c r="Q3029" s="42">
        <v>0</v>
      </c>
      <c r="R3029" s="42">
        <v>0</v>
      </c>
      <c r="S3029" s="42">
        <f>N3029</f>
        <v>8244</v>
      </c>
      <c r="T3029" s="38">
        <v>1601</v>
      </c>
      <c r="U3029" s="14">
        <f>S3029/H3029</f>
        <v>0.57250000000000001</v>
      </c>
      <c r="V3029" s="19"/>
      <c r="W3029" s="19"/>
      <c r="X3029" s="37" t="s">
        <v>3460</v>
      </c>
    </row>
    <row r="3030" spans="1:37" s="3" customFormat="1" ht="16.5" customHeight="1">
      <c r="A3030" s="38">
        <v>69</v>
      </c>
      <c r="B3030" s="39">
        <v>10732</v>
      </c>
      <c r="C3030" s="38">
        <v>10320335</v>
      </c>
      <c r="D3030" s="40" t="s">
        <v>411</v>
      </c>
      <c r="E3030" s="58">
        <v>3</v>
      </c>
      <c r="F3030" s="38">
        <v>120</v>
      </c>
      <c r="G3030" s="38" t="s">
        <v>21</v>
      </c>
      <c r="H3030" s="42">
        <v>21600</v>
      </c>
      <c r="I3030" s="57"/>
      <c r="J3030" s="44">
        <v>43552</v>
      </c>
      <c r="K3030" s="42">
        <v>0</v>
      </c>
      <c r="L3030" s="42">
        <v>9234</v>
      </c>
      <c r="M3030" s="44">
        <v>45199</v>
      </c>
      <c r="N3030" s="42">
        <f>H3030-L3030</f>
        <v>12366</v>
      </c>
      <c r="O3030" s="42">
        <v>0</v>
      </c>
      <c r="P3030" s="45">
        <v>0.13</v>
      </c>
      <c r="Q3030" s="42">
        <v>0</v>
      </c>
      <c r="R3030" s="42">
        <v>0</v>
      </c>
      <c r="S3030" s="42">
        <f>N3030</f>
        <v>12366</v>
      </c>
      <c r="T3030" s="38">
        <v>1601</v>
      </c>
      <c r="U3030" s="14">
        <f>S3030/H3030</f>
        <v>0.57250000000000001</v>
      </c>
      <c r="V3030" s="19"/>
      <c r="W3030" s="19"/>
      <c r="X3030" s="37" t="s">
        <v>3460</v>
      </c>
    </row>
    <row r="3031" spans="1:37" s="3" customFormat="1" ht="16.5" customHeight="1">
      <c r="A3031" s="38">
        <v>553</v>
      </c>
      <c r="B3031" s="39">
        <v>40712</v>
      </c>
      <c r="C3031" s="38">
        <v>10303869</v>
      </c>
      <c r="D3031" s="40" t="s">
        <v>1765</v>
      </c>
      <c r="E3031" s="38">
        <v>1</v>
      </c>
      <c r="F3031" s="38">
        <v>120</v>
      </c>
      <c r="G3031" s="38" t="s">
        <v>75</v>
      </c>
      <c r="H3031" s="42">
        <v>143685.6</v>
      </c>
      <c r="I3031" s="55"/>
      <c r="J3031" s="44">
        <v>43495</v>
      </c>
      <c r="K3031" s="42">
        <v>0</v>
      </c>
      <c r="L3031" s="42">
        <v>61425.56</v>
      </c>
      <c r="M3031" s="44">
        <v>45138</v>
      </c>
      <c r="N3031" s="42">
        <f>H3031-K3031-L3031</f>
        <v>82260.040000000008</v>
      </c>
      <c r="O3031" s="42">
        <v>0</v>
      </c>
      <c r="P3031" s="45">
        <v>0.13</v>
      </c>
      <c r="Q3031" s="42">
        <v>0</v>
      </c>
      <c r="R3031" s="42">
        <v>0</v>
      </c>
      <c r="S3031" s="42">
        <v>82260.039999999994</v>
      </c>
      <c r="T3031" s="38">
        <v>5000</v>
      </c>
      <c r="U3031" s="14">
        <f>S3031/H3031</f>
        <v>0.57250023662774829</v>
      </c>
      <c r="V3031" s="19"/>
      <c r="W3031" s="19"/>
      <c r="X3031" s="37" t="s">
        <v>3467</v>
      </c>
    </row>
    <row r="3032" spans="1:37" s="3" customFormat="1" ht="16.5" customHeight="1">
      <c r="A3032" s="38">
        <v>556</v>
      </c>
      <c r="B3032" s="39">
        <v>40712</v>
      </c>
      <c r="C3032" s="38">
        <v>10303872</v>
      </c>
      <c r="D3032" s="40" t="s">
        <v>1766</v>
      </c>
      <c r="E3032" s="38">
        <v>1</v>
      </c>
      <c r="F3032" s="38">
        <v>120</v>
      </c>
      <c r="G3032" s="38" t="s">
        <v>75</v>
      </c>
      <c r="H3032" s="42">
        <v>73103.45</v>
      </c>
      <c r="I3032" s="55"/>
      <c r="J3032" s="44">
        <v>43493</v>
      </c>
      <c r="K3032" s="42">
        <v>0</v>
      </c>
      <c r="L3032" s="42">
        <v>31251.7</v>
      </c>
      <c r="M3032" s="44">
        <v>45138</v>
      </c>
      <c r="N3032" s="42">
        <f>H3032-K3032-L3032</f>
        <v>41851.75</v>
      </c>
      <c r="O3032" s="42">
        <v>0</v>
      </c>
      <c r="P3032" s="45">
        <v>0.13</v>
      </c>
      <c r="Q3032" s="42">
        <v>0</v>
      </c>
      <c r="R3032" s="42">
        <v>0</v>
      </c>
      <c r="S3032" s="42">
        <v>41851.75</v>
      </c>
      <c r="T3032" s="38">
        <v>2506</v>
      </c>
      <c r="U3032" s="14">
        <f>S3032/H3032</f>
        <v>0.57250034027121843</v>
      </c>
      <c r="V3032" s="19"/>
      <c r="W3032" s="19"/>
      <c r="X3032" s="37" t="s">
        <v>3467</v>
      </c>
    </row>
    <row r="3033" spans="1:37" s="3" customFormat="1" ht="16.5" customHeight="1">
      <c r="A3033" s="38">
        <v>557</v>
      </c>
      <c r="B3033" s="39">
        <v>40712</v>
      </c>
      <c r="C3033" s="38">
        <v>10303873</v>
      </c>
      <c r="D3033" s="40" t="s">
        <v>1767</v>
      </c>
      <c r="E3033" s="38">
        <v>1</v>
      </c>
      <c r="F3033" s="38">
        <v>120</v>
      </c>
      <c r="G3033" s="38" t="s">
        <v>75</v>
      </c>
      <c r="H3033" s="42">
        <v>318098.93</v>
      </c>
      <c r="I3033" s="55"/>
      <c r="J3033" s="44">
        <v>43495</v>
      </c>
      <c r="K3033" s="42">
        <v>0</v>
      </c>
      <c r="L3033" s="42">
        <v>135987.15</v>
      </c>
      <c r="M3033" s="44">
        <v>45138</v>
      </c>
      <c r="N3033" s="42">
        <f>H3033-K3033-L3033</f>
        <v>182111.78</v>
      </c>
      <c r="O3033" s="42">
        <v>0</v>
      </c>
      <c r="P3033" s="45">
        <v>0.13</v>
      </c>
      <c r="Q3033" s="42">
        <v>0</v>
      </c>
      <c r="R3033" s="42">
        <v>0</v>
      </c>
      <c r="S3033" s="42">
        <v>182111.78</v>
      </c>
      <c r="T3033" s="38">
        <v>2506</v>
      </c>
      <c r="U3033" s="14">
        <f>S3033/H3033</f>
        <v>0.57250044820961832</v>
      </c>
      <c r="V3033" s="19"/>
      <c r="W3033" s="19"/>
      <c r="X3033" s="37" t="s">
        <v>3467</v>
      </c>
    </row>
    <row r="3034" spans="1:37" s="3" customFormat="1" ht="16.5" customHeight="1">
      <c r="A3034" s="38">
        <v>143</v>
      </c>
      <c r="B3034" s="39">
        <v>10800</v>
      </c>
      <c r="C3034" s="38">
        <v>10316550</v>
      </c>
      <c r="D3034" s="40" t="s">
        <v>2705</v>
      </c>
      <c r="E3034" s="38">
        <v>1</v>
      </c>
      <c r="F3034" s="38">
        <v>120</v>
      </c>
      <c r="G3034" s="38" t="s">
        <v>21</v>
      </c>
      <c r="H3034" s="42">
        <v>162572.57</v>
      </c>
      <c r="I3034" s="2"/>
      <c r="J3034" s="44">
        <v>43373</v>
      </c>
      <c r="K3034" s="42">
        <v>0</v>
      </c>
      <c r="L3034" s="42">
        <v>69499.679999999993</v>
      </c>
      <c r="M3034" s="44">
        <v>45016</v>
      </c>
      <c r="N3034" s="42">
        <f>H3034-K3034-L3034</f>
        <v>93072.890000000014</v>
      </c>
      <c r="O3034" s="42">
        <v>0</v>
      </c>
      <c r="P3034" s="45">
        <v>0.13</v>
      </c>
      <c r="Q3034" s="42">
        <v>0</v>
      </c>
      <c r="R3034" s="42">
        <v>0</v>
      </c>
      <c r="S3034" s="42">
        <f>N3034-R3034</f>
        <v>93072.890000000014</v>
      </c>
      <c r="T3034" s="38">
        <v>2505</v>
      </c>
      <c r="U3034" s="14">
        <f>S3034/H3034</f>
        <v>0.57250057620421457</v>
      </c>
      <c r="V3034" s="19"/>
      <c r="W3034" s="19"/>
      <c r="X3034" s="37" t="s">
        <v>3465</v>
      </c>
    </row>
    <row r="3035" spans="1:37" s="3" customFormat="1" ht="16.5" customHeight="1">
      <c r="A3035" s="38">
        <v>329</v>
      </c>
      <c r="B3035" s="39">
        <v>10741</v>
      </c>
      <c r="C3035" s="38">
        <v>10282097</v>
      </c>
      <c r="D3035" s="40" t="s">
        <v>1101</v>
      </c>
      <c r="E3035" s="38">
        <v>1</v>
      </c>
      <c r="F3035" s="38">
        <v>120</v>
      </c>
      <c r="G3035" s="38" t="s">
        <v>262</v>
      </c>
      <c r="H3035" s="42">
        <v>197586.2</v>
      </c>
      <c r="I3035" s="56"/>
      <c r="J3035" s="44">
        <v>43523</v>
      </c>
      <c r="K3035" s="42">
        <v>0</v>
      </c>
      <c r="L3035" s="42">
        <v>84467.96</v>
      </c>
      <c r="M3035" s="44">
        <v>45169</v>
      </c>
      <c r="N3035" s="42">
        <f>H3035-K3035-L3035</f>
        <v>113118.24</v>
      </c>
      <c r="O3035" s="42">
        <v>0</v>
      </c>
      <c r="P3035" s="45">
        <v>0.13</v>
      </c>
      <c r="Q3035" s="42">
        <v>0</v>
      </c>
      <c r="R3035" s="42">
        <v>0</v>
      </c>
      <c r="S3035" s="42">
        <f>N3035-R3035</f>
        <v>113118.24</v>
      </c>
      <c r="T3035" s="38">
        <v>2506</v>
      </c>
      <c r="U3035" s="14">
        <f>S3035/H3035</f>
        <v>0.57250071108204925</v>
      </c>
      <c r="V3035" s="19"/>
      <c r="W3035" s="19"/>
      <c r="X3035" s="37" t="s">
        <v>3462</v>
      </c>
    </row>
    <row r="3036" spans="1:37" s="3" customFormat="1" ht="16.5" customHeight="1">
      <c r="A3036" s="38">
        <v>144</v>
      </c>
      <c r="B3036" s="39">
        <v>10800</v>
      </c>
      <c r="C3036" s="38">
        <v>10316551</v>
      </c>
      <c r="D3036" s="40" t="s">
        <v>2706</v>
      </c>
      <c r="E3036" s="38">
        <v>1</v>
      </c>
      <c r="F3036" s="38">
        <v>120</v>
      </c>
      <c r="G3036" s="38" t="s">
        <v>21</v>
      </c>
      <c r="H3036" s="42">
        <v>146951.24</v>
      </c>
      <c r="I3036" s="2"/>
      <c r="J3036" s="44">
        <v>43373</v>
      </c>
      <c r="K3036" s="42">
        <v>0</v>
      </c>
      <c r="L3036" s="42">
        <v>62821.53</v>
      </c>
      <c r="M3036" s="44">
        <v>45016</v>
      </c>
      <c r="N3036" s="42">
        <f>H3036-K3036-L3036</f>
        <v>84129.709999999992</v>
      </c>
      <c r="O3036" s="42">
        <v>0</v>
      </c>
      <c r="P3036" s="45">
        <v>0.13</v>
      </c>
      <c r="Q3036" s="42">
        <v>0</v>
      </c>
      <c r="R3036" s="42">
        <v>0</v>
      </c>
      <c r="S3036" s="42">
        <f>N3036-R3036</f>
        <v>84129.709999999992</v>
      </c>
      <c r="T3036" s="38">
        <v>2505</v>
      </c>
      <c r="U3036" s="14">
        <f>S3036/H3036</f>
        <v>0.57250085130278583</v>
      </c>
      <c r="V3036" s="19"/>
      <c r="W3036" s="19"/>
      <c r="X3036" s="37" t="s">
        <v>3465</v>
      </c>
    </row>
    <row r="3037" spans="1:37" s="3" customFormat="1" ht="16.5" customHeight="1">
      <c r="A3037" s="38">
        <v>137</v>
      </c>
      <c r="B3037" s="39">
        <v>10741</v>
      </c>
      <c r="C3037" s="38">
        <v>10282065</v>
      </c>
      <c r="D3037" s="40" t="s">
        <v>2314</v>
      </c>
      <c r="E3037" s="38">
        <v>1</v>
      </c>
      <c r="F3037" s="38">
        <v>120</v>
      </c>
      <c r="G3037" s="38" t="s">
        <v>21</v>
      </c>
      <c r="H3037" s="42">
        <v>30946.17</v>
      </c>
      <c r="I3037" s="2"/>
      <c r="J3037" s="44">
        <v>43434</v>
      </c>
      <c r="K3037" s="42">
        <v>0</v>
      </c>
      <c r="L3037" s="42">
        <v>13229.46</v>
      </c>
      <c r="M3037" s="44">
        <v>45077</v>
      </c>
      <c r="N3037" s="42">
        <f>H3037-K3037-L3037</f>
        <v>17716.71</v>
      </c>
      <c r="O3037" s="42">
        <v>0</v>
      </c>
      <c r="P3037" s="45">
        <v>0.13</v>
      </c>
      <c r="Q3037" s="42">
        <v>0</v>
      </c>
      <c r="R3037" s="42">
        <v>0</v>
      </c>
      <c r="S3037" s="42">
        <f>N3037-R3037</f>
        <v>17716.71</v>
      </c>
      <c r="T3037" s="38">
        <v>2506</v>
      </c>
      <c r="U3037" s="14">
        <f>S3037/H3037</f>
        <v>0.57250089429483519</v>
      </c>
      <c r="V3037" s="19"/>
      <c r="W3037" s="19"/>
      <c r="X3037" s="37" t="s">
        <v>3462</v>
      </c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</row>
    <row r="3038" spans="1:37" s="3" customFormat="1" ht="16.5" customHeight="1">
      <c r="A3038" s="38">
        <v>146</v>
      </c>
      <c r="B3038" s="39">
        <v>10800</v>
      </c>
      <c r="C3038" s="38">
        <v>10316554</v>
      </c>
      <c r="D3038" s="40" t="s">
        <v>2708</v>
      </c>
      <c r="E3038" s="38">
        <v>1</v>
      </c>
      <c r="F3038" s="38">
        <v>120</v>
      </c>
      <c r="G3038" s="38" t="s">
        <v>21</v>
      </c>
      <c r="H3038" s="42">
        <v>153191.13</v>
      </c>
      <c r="I3038" s="2"/>
      <c r="J3038" s="44">
        <v>43373</v>
      </c>
      <c r="K3038" s="42">
        <v>0</v>
      </c>
      <c r="L3038" s="42">
        <v>65489.07</v>
      </c>
      <c r="M3038" s="44">
        <v>45016</v>
      </c>
      <c r="N3038" s="42">
        <f>H3038-K3038-L3038</f>
        <v>87702.06</v>
      </c>
      <c r="O3038" s="42">
        <v>0</v>
      </c>
      <c r="P3038" s="45">
        <v>0.13</v>
      </c>
      <c r="Q3038" s="42">
        <v>0</v>
      </c>
      <c r="R3038" s="42">
        <v>0</v>
      </c>
      <c r="S3038" s="42">
        <f>N3038-R3038</f>
        <v>87702.06</v>
      </c>
      <c r="T3038" s="38">
        <v>2505</v>
      </c>
      <c r="U3038" s="14">
        <f>S3038/H3038</f>
        <v>0.57250090132503095</v>
      </c>
      <c r="V3038" s="19"/>
      <c r="W3038" s="19"/>
      <c r="X3038" s="37" t="s">
        <v>3465</v>
      </c>
    </row>
    <row r="3039" spans="1:37" s="3" customFormat="1" ht="16.5" customHeight="1">
      <c r="A3039" s="38">
        <v>145</v>
      </c>
      <c r="B3039" s="39">
        <v>10800</v>
      </c>
      <c r="C3039" s="38">
        <v>10316552</v>
      </c>
      <c r="D3039" s="40" t="s">
        <v>2707</v>
      </c>
      <c r="E3039" s="38">
        <v>1</v>
      </c>
      <c r="F3039" s="38">
        <v>120</v>
      </c>
      <c r="G3039" s="38" t="s">
        <v>21</v>
      </c>
      <c r="H3039" s="42">
        <v>149918.47</v>
      </c>
      <c r="I3039" s="2"/>
      <c r="J3039" s="44">
        <v>43373</v>
      </c>
      <c r="K3039" s="42">
        <v>0</v>
      </c>
      <c r="L3039" s="42">
        <v>64089.95</v>
      </c>
      <c r="M3039" s="44">
        <v>45016</v>
      </c>
      <c r="N3039" s="42">
        <f>H3039-K3039-L3039</f>
        <v>85828.52</v>
      </c>
      <c r="O3039" s="42">
        <v>0</v>
      </c>
      <c r="P3039" s="45">
        <v>0.13</v>
      </c>
      <c r="Q3039" s="42">
        <v>0</v>
      </c>
      <c r="R3039" s="42">
        <v>0</v>
      </c>
      <c r="S3039" s="42">
        <f>N3039-R3039</f>
        <v>85828.52</v>
      </c>
      <c r="T3039" s="38">
        <v>2505</v>
      </c>
      <c r="U3039" s="14">
        <f>S3039/H3039</f>
        <v>0.57250130687699785</v>
      </c>
      <c r="V3039" s="19"/>
      <c r="W3039" s="19"/>
      <c r="X3039" s="37" t="s">
        <v>3465</v>
      </c>
    </row>
    <row r="3040" spans="1:37" s="3" customFormat="1" ht="16.5" customHeight="1">
      <c r="A3040" s="38">
        <v>647</v>
      </c>
      <c r="B3040" s="39">
        <v>40712</v>
      </c>
      <c r="C3040" s="38">
        <v>10319415</v>
      </c>
      <c r="D3040" s="40" t="s">
        <v>1798</v>
      </c>
      <c r="E3040" s="38">
        <v>1</v>
      </c>
      <c r="F3040" s="38">
        <v>120</v>
      </c>
      <c r="G3040" s="38" t="s">
        <v>21</v>
      </c>
      <c r="H3040" s="42">
        <v>20497.41</v>
      </c>
      <c r="I3040" s="55"/>
      <c r="J3040" s="44">
        <v>43495</v>
      </c>
      <c r="K3040" s="42">
        <v>0</v>
      </c>
      <c r="L3040" s="42">
        <v>8762.6</v>
      </c>
      <c r="M3040" s="44">
        <v>45138</v>
      </c>
      <c r="N3040" s="42">
        <f>H3040-K3040-L3040</f>
        <v>11734.81</v>
      </c>
      <c r="O3040" s="42">
        <v>0</v>
      </c>
      <c r="P3040" s="45">
        <v>0.13</v>
      </c>
      <c r="Q3040" s="42">
        <v>0</v>
      </c>
      <c r="R3040" s="42">
        <v>0</v>
      </c>
      <c r="S3040" s="42">
        <v>11734.81</v>
      </c>
      <c r="T3040" s="38">
        <v>1802</v>
      </c>
      <c r="U3040" s="14">
        <f>S3040/H3040</f>
        <v>0.57250208684902137</v>
      </c>
      <c r="V3040" s="19"/>
      <c r="W3040" s="19"/>
      <c r="X3040" s="37" t="s">
        <v>3467</v>
      </c>
    </row>
    <row r="3041" spans="1:37" s="3" customFormat="1" ht="16.5" customHeight="1">
      <c r="A3041" s="38">
        <v>934</v>
      </c>
      <c r="B3041" s="39">
        <v>10800</v>
      </c>
      <c r="C3041" s="38">
        <v>10317299</v>
      </c>
      <c r="D3041" s="40" t="s">
        <v>2836</v>
      </c>
      <c r="E3041" s="38">
        <v>1</v>
      </c>
      <c r="F3041" s="38">
        <v>116</v>
      </c>
      <c r="G3041" s="38" t="s">
        <v>21</v>
      </c>
      <c r="H3041" s="42">
        <v>8524.64</v>
      </c>
      <c r="I3041" s="2"/>
      <c r="J3041" s="44">
        <v>43434</v>
      </c>
      <c r="K3041" s="42">
        <v>0</v>
      </c>
      <c r="L3041" s="42">
        <v>3630.2</v>
      </c>
      <c r="M3041" s="44">
        <v>45016</v>
      </c>
      <c r="N3041" s="42">
        <f>H3041-K3041-L3041</f>
        <v>4894.4399999999996</v>
      </c>
      <c r="O3041" s="42">
        <v>0</v>
      </c>
      <c r="P3041" s="45">
        <v>0.13</v>
      </c>
      <c r="Q3041" s="42">
        <v>0</v>
      </c>
      <c r="R3041" s="42">
        <v>0</v>
      </c>
      <c r="S3041" s="42">
        <f>N3041-R3041</f>
        <v>4894.4399999999996</v>
      </c>
      <c r="T3041" s="38">
        <v>2505</v>
      </c>
      <c r="U3041" s="14">
        <f>S3041/H3041</f>
        <v>0.57415210495692481</v>
      </c>
      <c r="V3041" s="19"/>
      <c r="W3041" s="19"/>
      <c r="X3041" s="37" t="s">
        <v>3465</v>
      </c>
    </row>
    <row r="3042" spans="1:37" s="3" customFormat="1" ht="16.5" customHeight="1">
      <c r="A3042" s="38">
        <v>27</v>
      </c>
      <c r="B3042" s="39">
        <v>10725</v>
      </c>
      <c r="C3042" s="38">
        <v>10325034</v>
      </c>
      <c r="D3042" s="40" t="s">
        <v>2069</v>
      </c>
      <c r="E3042" s="38">
        <v>2</v>
      </c>
      <c r="F3042" s="38">
        <v>60</v>
      </c>
      <c r="G3042" s="38" t="s">
        <v>36</v>
      </c>
      <c r="H3042" s="42">
        <v>10399.370000000001</v>
      </c>
      <c r="I3042" s="2"/>
      <c r="J3042" s="44">
        <v>44255</v>
      </c>
      <c r="K3042" s="42">
        <v>173.32</v>
      </c>
      <c r="L3042" s="42">
        <v>4159.71</v>
      </c>
      <c r="M3042" s="44">
        <v>45016</v>
      </c>
      <c r="N3042" s="42">
        <f>H3042-K3042-L3042</f>
        <v>6066.3400000000011</v>
      </c>
      <c r="O3042" s="42">
        <v>100</v>
      </c>
      <c r="P3042" s="45">
        <v>0.13</v>
      </c>
      <c r="Q3042" s="42">
        <v>11.5</v>
      </c>
      <c r="R3042" s="42">
        <v>88.5</v>
      </c>
      <c r="S3042" s="42">
        <v>5977.84</v>
      </c>
      <c r="T3042" s="38">
        <v>5000</v>
      </c>
      <c r="U3042" s="14">
        <f>S3042/H3042</f>
        <v>0.57482712895108068</v>
      </c>
      <c r="V3042" s="19"/>
      <c r="W3042" s="19"/>
      <c r="X3042" s="37" t="s">
        <v>3459</v>
      </c>
    </row>
    <row r="3043" spans="1:37" s="3" customFormat="1" ht="16.5" customHeight="1">
      <c r="A3043" s="38">
        <v>130</v>
      </c>
      <c r="B3043" s="39">
        <v>40712</v>
      </c>
      <c r="C3043" s="38">
        <v>10303871</v>
      </c>
      <c r="D3043" s="40" t="s">
        <v>2318</v>
      </c>
      <c r="E3043" s="38">
        <v>1</v>
      </c>
      <c r="F3043" s="38">
        <v>120</v>
      </c>
      <c r="G3043" s="38" t="s">
        <v>2908</v>
      </c>
      <c r="H3043" s="42">
        <v>56202.59</v>
      </c>
      <c r="I3043" s="2"/>
      <c r="J3043" s="44">
        <v>43495</v>
      </c>
      <c r="K3043" s="42">
        <v>0</v>
      </c>
      <c r="L3043" s="42">
        <v>23136.799999999999</v>
      </c>
      <c r="M3043" s="44">
        <v>45077</v>
      </c>
      <c r="N3043" s="42">
        <f>H3043-K3043-L3043</f>
        <v>33065.789999999994</v>
      </c>
      <c r="O3043" s="42">
        <v>822.12</v>
      </c>
      <c r="P3043" s="45">
        <v>0.13</v>
      </c>
      <c r="Q3043" s="42">
        <f>O3043-R3043</f>
        <v>94.580000000000041</v>
      </c>
      <c r="R3043" s="42">
        <v>727.54</v>
      </c>
      <c r="S3043" s="42">
        <f>N3043-R3043</f>
        <v>32338.249999999993</v>
      </c>
      <c r="T3043" s="38">
        <v>2506</v>
      </c>
      <c r="U3043" s="14">
        <f>S3043/H3043</f>
        <v>0.57538718411375689</v>
      </c>
      <c r="V3043" s="19"/>
      <c r="W3043" s="19"/>
      <c r="X3043" s="37" t="s">
        <v>3467</v>
      </c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</row>
    <row r="3044" spans="1:37" s="3" customFormat="1" ht="16.5" customHeight="1">
      <c r="A3044" s="38">
        <v>931</v>
      </c>
      <c r="B3044" s="39">
        <v>10800</v>
      </c>
      <c r="C3044" s="38">
        <v>10317207</v>
      </c>
      <c r="D3044" s="40" t="s">
        <v>2836</v>
      </c>
      <c r="E3044" s="38">
        <v>1</v>
      </c>
      <c r="F3044" s="38">
        <v>115</v>
      </c>
      <c r="G3044" s="38" t="s">
        <v>21</v>
      </c>
      <c r="H3044" s="42">
        <v>8454.9699999999993</v>
      </c>
      <c r="I3044" s="2"/>
      <c r="J3044" s="44">
        <v>43462</v>
      </c>
      <c r="K3044" s="42">
        <v>0</v>
      </c>
      <c r="L3044" s="42">
        <v>3562.22</v>
      </c>
      <c r="M3044" s="44">
        <v>45016</v>
      </c>
      <c r="N3044" s="42">
        <f>H3044-K3044-L3044</f>
        <v>4892.75</v>
      </c>
      <c r="O3044" s="42">
        <v>0</v>
      </c>
      <c r="P3044" s="45">
        <v>0.13</v>
      </c>
      <c r="Q3044" s="42">
        <v>0</v>
      </c>
      <c r="R3044" s="42">
        <v>0</v>
      </c>
      <c r="S3044" s="42">
        <f>N3044-R3044</f>
        <v>4892.75</v>
      </c>
      <c r="T3044" s="38">
        <v>2505</v>
      </c>
      <c r="U3044" s="14">
        <f>S3044/H3044</f>
        <v>0.57868330697802595</v>
      </c>
      <c r="V3044" s="19"/>
      <c r="W3044" s="19"/>
      <c r="X3044" s="37" t="s">
        <v>3465</v>
      </c>
    </row>
    <row r="3045" spans="1:37" s="3" customFormat="1" ht="16.5" customHeight="1">
      <c r="A3045" s="38">
        <v>3</v>
      </c>
      <c r="B3045" s="39">
        <v>10879</v>
      </c>
      <c r="C3045" s="38">
        <v>10350342</v>
      </c>
      <c r="D3045" s="40" t="s">
        <v>343</v>
      </c>
      <c r="E3045" s="38">
        <v>2</v>
      </c>
      <c r="F3045" s="38">
        <v>38</v>
      </c>
      <c r="G3045" s="38" t="s">
        <v>23</v>
      </c>
      <c r="H3045" s="42">
        <v>422.88</v>
      </c>
      <c r="I3045" s="57"/>
      <c r="J3045" s="44">
        <v>44712</v>
      </c>
      <c r="K3045" s="42">
        <v>0</v>
      </c>
      <c r="L3045" s="42">
        <v>178.06</v>
      </c>
      <c r="M3045" s="44">
        <v>45199</v>
      </c>
      <c r="N3045" s="42">
        <v>244.82</v>
      </c>
      <c r="O3045" s="42">
        <v>0</v>
      </c>
      <c r="P3045" s="45">
        <v>0.13</v>
      </c>
      <c r="Q3045" s="42">
        <v>0</v>
      </c>
      <c r="R3045" s="42">
        <v>0</v>
      </c>
      <c r="S3045" s="42">
        <v>244.82</v>
      </c>
      <c r="T3045" s="38">
        <v>2506</v>
      </c>
      <c r="U3045" s="14">
        <f>S3045/H3045</f>
        <v>0.57893492243662503</v>
      </c>
      <c r="V3045" s="19"/>
      <c r="W3045" s="19"/>
      <c r="X3045" s="37" t="s">
        <v>3483</v>
      </c>
    </row>
    <row r="3046" spans="1:37" s="3" customFormat="1" ht="16.5" customHeight="1">
      <c r="A3046" s="38">
        <v>7</v>
      </c>
      <c r="B3046" s="39">
        <v>10879</v>
      </c>
      <c r="C3046" s="38">
        <v>10350054</v>
      </c>
      <c r="D3046" s="40" t="s">
        <v>806</v>
      </c>
      <c r="E3046" s="38">
        <v>2</v>
      </c>
      <c r="F3046" s="38">
        <v>38</v>
      </c>
      <c r="G3046" s="38" t="s">
        <v>23</v>
      </c>
      <c r="H3046" s="42">
        <v>3093.2</v>
      </c>
      <c r="I3046" s="57"/>
      <c r="J3046" s="44">
        <v>44712</v>
      </c>
      <c r="K3046" s="42">
        <v>0</v>
      </c>
      <c r="L3046" s="42">
        <v>1302.4000000000001</v>
      </c>
      <c r="M3046" s="44">
        <v>45199</v>
      </c>
      <c r="N3046" s="42">
        <v>1790.8</v>
      </c>
      <c r="O3046" s="42">
        <v>0</v>
      </c>
      <c r="P3046" s="45">
        <v>0.13</v>
      </c>
      <c r="Q3046" s="42">
        <v>0</v>
      </c>
      <c r="R3046" s="42">
        <v>0</v>
      </c>
      <c r="S3046" s="42">
        <v>1790.8</v>
      </c>
      <c r="T3046" s="38">
        <v>5000</v>
      </c>
      <c r="U3046" s="14">
        <f>S3046/H3046</f>
        <v>0.57894736842105265</v>
      </c>
      <c r="V3046" s="19"/>
      <c r="W3046" s="19"/>
      <c r="X3046" s="37" t="s">
        <v>3483</v>
      </c>
    </row>
    <row r="3047" spans="1:37" s="3" customFormat="1" ht="16.5" customHeight="1">
      <c r="A3047" s="38">
        <v>2</v>
      </c>
      <c r="B3047" s="39">
        <v>10879</v>
      </c>
      <c r="C3047" s="38">
        <v>10350007</v>
      </c>
      <c r="D3047" s="40" t="s">
        <v>804</v>
      </c>
      <c r="E3047" s="38">
        <v>2</v>
      </c>
      <c r="F3047" s="38">
        <v>38</v>
      </c>
      <c r="G3047" s="38" t="s">
        <v>23</v>
      </c>
      <c r="H3047" s="42">
        <v>755.43</v>
      </c>
      <c r="I3047" s="57"/>
      <c r="J3047" s="44">
        <v>44712</v>
      </c>
      <c r="K3047" s="42">
        <v>0</v>
      </c>
      <c r="L3047" s="42">
        <v>318.07</v>
      </c>
      <c r="M3047" s="44">
        <v>45199</v>
      </c>
      <c r="N3047" s="42">
        <v>437.36</v>
      </c>
      <c r="O3047" s="42">
        <v>0</v>
      </c>
      <c r="P3047" s="45">
        <v>0.13</v>
      </c>
      <c r="Q3047" s="42">
        <v>0</v>
      </c>
      <c r="R3047" s="42">
        <v>0</v>
      </c>
      <c r="S3047" s="42">
        <v>437.36</v>
      </c>
      <c r="T3047" s="38">
        <v>2506</v>
      </c>
      <c r="U3047" s="14">
        <f>S3047/H3047</f>
        <v>0.5789550322332977</v>
      </c>
      <c r="V3047" s="19"/>
      <c r="W3047" s="19"/>
      <c r="X3047" s="37" t="s">
        <v>3483</v>
      </c>
    </row>
    <row r="3048" spans="1:37" s="3" customFormat="1" ht="16.5" customHeight="1">
      <c r="A3048" s="38">
        <v>4</v>
      </c>
      <c r="B3048" s="39">
        <v>10879</v>
      </c>
      <c r="C3048" s="38">
        <v>10349955</v>
      </c>
      <c r="D3048" s="40" t="s">
        <v>805</v>
      </c>
      <c r="E3048" s="38">
        <v>8</v>
      </c>
      <c r="F3048" s="38">
        <v>38</v>
      </c>
      <c r="G3048" s="38" t="s">
        <v>23</v>
      </c>
      <c r="H3048" s="42">
        <v>1459.97</v>
      </c>
      <c r="I3048" s="57"/>
      <c r="J3048" s="44">
        <v>44712</v>
      </c>
      <c r="K3048" s="42">
        <v>0</v>
      </c>
      <c r="L3048" s="42">
        <v>614.71</v>
      </c>
      <c r="M3048" s="44">
        <v>45199</v>
      </c>
      <c r="N3048" s="42">
        <v>845.26</v>
      </c>
      <c r="O3048" s="42">
        <v>0</v>
      </c>
      <c r="P3048" s="45">
        <v>0.13</v>
      </c>
      <c r="Q3048" s="42">
        <v>0</v>
      </c>
      <c r="R3048" s="42">
        <v>0</v>
      </c>
      <c r="S3048" s="42">
        <v>845.26</v>
      </c>
      <c r="T3048" s="38">
        <v>5000</v>
      </c>
      <c r="U3048" s="14">
        <f>S3048/H3048</f>
        <v>0.57895710185825733</v>
      </c>
      <c r="V3048" s="19"/>
      <c r="W3048" s="19"/>
      <c r="X3048" s="37" t="s">
        <v>3483</v>
      </c>
    </row>
    <row r="3049" spans="1:37" s="3" customFormat="1" ht="16.5" customHeight="1">
      <c r="A3049" s="38">
        <v>6</v>
      </c>
      <c r="B3049" s="39">
        <v>10879</v>
      </c>
      <c r="C3049" s="38">
        <v>10350040</v>
      </c>
      <c r="D3049" s="40" t="s">
        <v>764</v>
      </c>
      <c r="E3049" s="38">
        <v>20</v>
      </c>
      <c r="F3049" s="38">
        <v>38</v>
      </c>
      <c r="G3049" s="38" t="s">
        <v>23</v>
      </c>
      <c r="H3049" s="42">
        <v>98.97</v>
      </c>
      <c r="I3049" s="57"/>
      <c r="J3049" s="44">
        <v>44712</v>
      </c>
      <c r="K3049" s="42">
        <v>0</v>
      </c>
      <c r="L3049" s="42">
        <v>41.67</v>
      </c>
      <c r="M3049" s="44">
        <v>45199</v>
      </c>
      <c r="N3049" s="42">
        <v>57.3</v>
      </c>
      <c r="O3049" s="42">
        <v>0</v>
      </c>
      <c r="P3049" s="45">
        <v>0.13</v>
      </c>
      <c r="Q3049" s="42">
        <v>0</v>
      </c>
      <c r="R3049" s="42">
        <v>0</v>
      </c>
      <c r="S3049" s="42">
        <v>57.3</v>
      </c>
      <c r="T3049" s="38">
        <v>5000</v>
      </c>
      <c r="U3049" s="14">
        <f>S3049/H3049</f>
        <v>0.57896332221885416</v>
      </c>
      <c r="V3049" s="19"/>
      <c r="W3049" s="19"/>
      <c r="X3049" s="37" t="s">
        <v>3483</v>
      </c>
    </row>
    <row r="3050" spans="1:37" s="3" customFormat="1" ht="16.5" customHeight="1">
      <c r="A3050" s="38">
        <v>510</v>
      </c>
      <c r="B3050" s="39">
        <v>40712</v>
      </c>
      <c r="C3050" s="38">
        <v>10303660</v>
      </c>
      <c r="D3050" s="40" t="s">
        <v>1736</v>
      </c>
      <c r="E3050" s="38">
        <v>1</v>
      </c>
      <c r="F3050" s="38">
        <v>240</v>
      </c>
      <c r="G3050" s="38" t="s">
        <v>75</v>
      </c>
      <c r="H3050" s="42">
        <v>3660588.97</v>
      </c>
      <c r="I3050" s="55"/>
      <c r="J3050" s="44">
        <v>42276</v>
      </c>
      <c r="K3050" s="42">
        <v>0</v>
      </c>
      <c r="L3050" s="42">
        <v>1433730.46</v>
      </c>
      <c r="M3050" s="44">
        <v>45138</v>
      </c>
      <c r="N3050" s="42">
        <f>H3050-K3050-L3050</f>
        <v>2226858.5100000002</v>
      </c>
      <c r="O3050" s="42">
        <v>119380.5</v>
      </c>
      <c r="P3050" s="45">
        <v>0.13</v>
      </c>
      <c r="Q3050" s="42">
        <v>13734.04</v>
      </c>
      <c r="R3050" s="42">
        <v>105646.46</v>
      </c>
      <c r="S3050" s="42">
        <v>2121212.0499999998</v>
      </c>
      <c r="T3050" s="38">
        <v>5000</v>
      </c>
      <c r="U3050" s="14">
        <f>S3050/H3050</f>
        <v>0.57947288465986924</v>
      </c>
      <c r="V3050" s="19"/>
      <c r="W3050" s="19"/>
      <c r="X3050" s="37" t="s">
        <v>3467</v>
      </c>
    </row>
    <row r="3051" spans="1:37" s="3" customFormat="1" ht="16.5" customHeight="1">
      <c r="A3051" s="38">
        <v>173</v>
      </c>
      <c r="B3051" s="39">
        <v>10741</v>
      </c>
      <c r="C3051" s="38">
        <v>10282088</v>
      </c>
      <c r="D3051" s="40" t="s">
        <v>2012</v>
      </c>
      <c r="E3051" s="38">
        <v>1</v>
      </c>
      <c r="F3051" s="38">
        <v>120</v>
      </c>
      <c r="G3051" s="38" t="s">
        <v>21</v>
      </c>
      <c r="H3051" s="42">
        <v>20689</v>
      </c>
      <c r="I3051" s="49"/>
      <c r="J3051" s="44">
        <v>43495</v>
      </c>
      <c r="K3051" s="42">
        <v>0</v>
      </c>
      <c r="L3051" s="42">
        <v>8680.81</v>
      </c>
      <c r="M3051" s="44">
        <v>45107</v>
      </c>
      <c r="N3051" s="42">
        <f>H3051-K3051-L3051</f>
        <v>12008.19</v>
      </c>
      <c r="O3051" s="42">
        <v>0</v>
      </c>
      <c r="P3051" s="45">
        <v>0.13</v>
      </c>
      <c r="Q3051" s="42">
        <v>0</v>
      </c>
      <c r="R3051" s="42">
        <v>0</v>
      </c>
      <c r="S3051" s="42">
        <f>N3051-R3051</f>
        <v>12008.19</v>
      </c>
      <c r="T3051" s="38">
        <v>2201</v>
      </c>
      <c r="U3051" s="14">
        <f>S3051/H3051</f>
        <v>0.58041422978394319</v>
      </c>
      <c r="V3051" s="19"/>
      <c r="W3051" s="19"/>
      <c r="X3051" s="37" t="s">
        <v>3462</v>
      </c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</row>
    <row r="3052" spans="1:37" s="3" customFormat="1" ht="16.5" customHeight="1">
      <c r="A3052" s="38">
        <v>423</v>
      </c>
      <c r="B3052" s="39">
        <v>10741</v>
      </c>
      <c r="C3052" s="38">
        <v>10282533</v>
      </c>
      <c r="D3052" s="40" t="s">
        <v>2945</v>
      </c>
      <c r="E3052" s="58">
        <v>1</v>
      </c>
      <c r="F3052" s="38">
        <v>120</v>
      </c>
      <c r="G3052" s="38" t="s">
        <v>262</v>
      </c>
      <c r="H3052" s="42">
        <v>125434.83</v>
      </c>
      <c r="I3052" s="37"/>
      <c r="J3052" s="44">
        <v>43615</v>
      </c>
      <c r="K3052" s="42">
        <v>0</v>
      </c>
      <c r="L3052" s="42">
        <v>52630.49</v>
      </c>
      <c r="M3052" s="44">
        <v>45200</v>
      </c>
      <c r="N3052" s="42">
        <v>72804.34</v>
      </c>
      <c r="O3052" s="42">
        <v>0</v>
      </c>
      <c r="P3052" s="45">
        <f>IF(J3052&lt;DATEVALUE("2009-1-1"),3%,13%)</f>
        <v>0.13</v>
      </c>
      <c r="Q3052" s="42">
        <f>IF(P3052=13%,ROUND(O3052/(1+P3052)*P3052,2),ROUND(O3052/(1+0.03)*0.02,2))</f>
        <v>0</v>
      </c>
      <c r="R3052" s="42">
        <f>O3052-Q3052</f>
        <v>0</v>
      </c>
      <c r="S3052" s="42">
        <f>N3052-R3052</f>
        <v>72804.34</v>
      </c>
      <c r="T3052" s="38">
        <v>5000</v>
      </c>
      <c r="U3052" s="14">
        <f>S3052/H3052</f>
        <v>0.58041566285855373</v>
      </c>
      <c r="V3052" s="19"/>
      <c r="W3052" s="19"/>
      <c r="X3052" s="37" t="s">
        <v>3462</v>
      </c>
    </row>
    <row r="3053" spans="1:37" s="3" customFormat="1" ht="16.5" customHeight="1">
      <c r="A3053" s="38">
        <v>154</v>
      </c>
      <c r="B3053" s="39">
        <v>10800</v>
      </c>
      <c r="C3053" s="38">
        <v>10316577</v>
      </c>
      <c r="D3053" s="40" t="s">
        <v>2716</v>
      </c>
      <c r="E3053" s="38">
        <v>1</v>
      </c>
      <c r="F3053" s="38">
        <v>120</v>
      </c>
      <c r="G3053" s="38" t="s">
        <v>21</v>
      </c>
      <c r="H3053" s="42">
        <v>168456.69</v>
      </c>
      <c r="I3053" s="2"/>
      <c r="J3053" s="44">
        <v>43398</v>
      </c>
      <c r="K3053" s="42">
        <v>0</v>
      </c>
      <c r="L3053" s="42">
        <v>70681.77</v>
      </c>
      <c r="M3053" s="44">
        <v>45016</v>
      </c>
      <c r="N3053" s="42">
        <f>H3053-K3053-L3053</f>
        <v>97774.92</v>
      </c>
      <c r="O3053" s="42">
        <v>0</v>
      </c>
      <c r="P3053" s="45">
        <v>0.13</v>
      </c>
      <c r="Q3053" s="42">
        <v>0</v>
      </c>
      <c r="R3053" s="42">
        <v>0</v>
      </c>
      <c r="S3053" s="42">
        <f>N3053-R3053</f>
        <v>97774.92</v>
      </c>
      <c r="T3053" s="38">
        <v>2505</v>
      </c>
      <c r="U3053" s="14">
        <f>S3053/H3053</f>
        <v>0.58041577333616134</v>
      </c>
      <c r="V3053" s="19"/>
      <c r="W3053" s="19"/>
      <c r="X3053" s="37" t="s">
        <v>3465</v>
      </c>
    </row>
    <row r="3054" spans="1:37" s="3" customFormat="1" ht="16.5" customHeight="1">
      <c r="A3054" s="38">
        <v>150</v>
      </c>
      <c r="B3054" s="39">
        <v>10800</v>
      </c>
      <c r="C3054" s="38">
        <v>10316573</v>
      </c>
      <c r="D3054" s="40" t="s">
        <v>2712</v>
      </c>
      <c r="E3054" s="38">
        <v>1</v>
      </c>
      <c r="F3054" s="38">
        <v>120</v>
      </c>
      <c r="G3054" s="38" t="s">
        <v>21</v>
      </c>
      <c r="H3054" s="42">
        <v>153830.12</v>
      </c>
      <c r="I3054" s="2"/>
      <c r="J3054" s="44">
        <v>43398</v>
      </c>
      <c r="K3054" s="42">
        <v>0</v>
      </c>
      <c r="L3054" s="42">
        <v>64544.480000000003</v>
      </c>
      <c r="M3054" s="44">
        <v>45016</v>
      </c>
      <c r="N3054" s="42">
        <f>H3054-K3054-L3054</f>
        <v>89285.639999999985</v>
      </c>
      <c r="O3054" s="42">
        <v>0</v>
      </c>
      <c r="P3054" s="45">
        <v>0.13</v>
      </c>
      <c r="Q3054" s="42">
        <v>0</v>
      </c>
      <c r="R3054" s="42">
        <v>0</v>
      </c>
      <c r="S3054" s="42">
        <f>N3054-R3054</f>
        <v>89285.639999999985</v>
      </c>
      <c r="T3054" s="38">
        <v>2505</v>
      </c>
      <c r="U3054" s="14">
        <f>S3054/H3054</f>
        <v>0.58041715107548497</v>
      </c>
      <c r="V3054" s="19"/>
      <c r="W3054" s="19"/>
      <c r="X3054" s="37" t="s">
        <v>3465</v>
      </c>
    </row>
    <row r="3055" spans="1:37" s="3" customFormat="1" ht="16.5" customHeight="1">
      <c r="A3055" s="38">
        <v>330</v>
      </c>
      <c r="B3055" s="39">
        <v>10741</v>
      </c>
      <c r="C3055" s="38">
        <v>10282522</v>
      </c>
      <c r="D3055" s="40" t="s">
        <v>1102</v>
      </c>
      <c r="E3055" s="38">
        <v>1</v>
      </c>
      <c r="F3055" s="38">
        <v>120</v>
      </c>
      <c r="G3055" s="38" t="s">
        <v>21</v>
      </c>
      <c r="H3055" s="42">
        <v>164287.93</v>
      </c>
      <c r="I3055" s="56"/>
      <c r="J3055" s="44">
        <v>43552</v>
      </c>
      <c r="K3055" s="42">
        <v>0</v>
      </c>
      <c r="L3055" s="42">
        <v>68932.38</v>
      </c>
      <c r="M3055" s="44">
        <v>45169</v>
      </c>
      <c r="N3055" s="42">
        <f>H3055-K3055-L3055</f>
        <v>95355.549999999988</v>
      </c>
      <c r="O3055" s="42">
        <v>0</v>
      </c>
      <c r="P3055" s="45">
        <v>0.13</v>
      </c>
      <c r="Q3055" s="42">
        <v>0</v>
      </c>
      <c r="R3055" s="42">
        <v>0</v>
      </c>
      <c r="S3055" s="42">
        <f>N3055-R3055</f>
        <v>95355.549999999988</v>
      </c>
      <c r="T3055" s="38">
        <v>2506</v>
      </c>
      <c r="U3055" s="14">
        <f>S3055/H3055</f>
        <v>0.58041725889418649</v>
      </c>
      <c r="V3055" s="19"/>
      <c r="W3055" s="19"/>
      <c r="X3055" s="37" t="s">
        <v>3462</v>
      </c>
    </row>
    <row r="3056" spans="1:37" s="3" customFormat="1" ht="16.5" customHeight="1">
      <c r="A3056" s="38">
        <v>151</v>
      </c>
      <c r="B3056" s="39">
        <v>10800</v>
      </c>
      <c r="C3056" s="38">
        <v>10316574</v>
      </c>
      <c r="D3056" s="40" t="s">
        <v>2713</v>
      </c>
      <c r="E3056" s="38">
        <v>1</v>
      </c>
      <c r="F3056" s="38">
        <v>120</v>
      </c>
      <c r="G3056" s="38" t="s">
        <v>21</v>
      </c>
      <c r="H3056" s="42">
        <v>153211.24</v>
      </c>
      <c r="I3056" s="2"/>
      <c r="J3056" s="44">
        <v>43398</v>
      </c>
      <c r="K3056" s="42">
        <v>0</v>
      </c>
      <c r="L3056" s="42">
        <v>64284.78</v>
      </c>
      <c r="M3056" s="44">
        <v>45016</v>
      </c>
      <c r="N3056" s="42">
        <f>H3056-K3056-L3056</f>
        <v>88926.459999999992</v>
      </c>
      <c r="O3056" s="42">
        <v>0</v>
      </c>
      <c r="P3056" s="45">
        <v>0.13</v>
      </c>
      <c r="Q3056" s="42">
        <v>0</v>
      </c>
      <c r="R3056" s="42">
        <v>0</v>
      </c>
      <c r="S3056" s="42">
        <f>N3056-R3056</f>
        <v>88926.459999999992</v>
      </c>
      <c r="T3056" s="38">
        <v>2505</v>
      </c>
      <c r="U3056" s="14">
        <f>S3056/H3056</f>
        <v>0.58041733752693336</v>
      </c>
      <c r="V3056" s="19"/>
      <c r="W3056" s="19"/>
      <c r="X3056" s="37" t="s">
        <v>3465</v>
      </c>
    </row>
    <row r="3057" spans="1:37" s="3" customFormat="1" ht="16.5" customHeight="1">
      <c r="A3057" s="38">
        <v>339</v>
      </c>
      <c r="B3057" s="39">
        <v>10877</v>
      </c>
      <c r="C3057" s="38">
        <v>10324010</v>
      </c>
      <c r="D3057" s="40" t="s">
        <v>1102</v>
      </c>
      <c r="E3057" s="38">
        <v>1</v>
      </c>
      <c r="F3057" s="38">
        <v>120</v>
      </c>
      <c r="G3057" s="38" t="s">
        <v>21</v>
      </c>
      <c r="H3057" s="42">
        <v>232717.24</v>
      </c>
      <c r="I3057" s="56"/>
      <c r="J3057" s="44">
        <v>43552</v>
      </c>
      <c r="K3057" s="42">
        <v>0</v>
      </c>
      <c r="L3057" s="42">
        <v>97644.11</v>
      </c>
      <c r="M3057" s="44">
        <v>45169</v>
      </c>
      <c r="N3057" s="42">
        <f>H3057-K3057-L3057</f>
        <v>135073.13</v>
      </c>
      <c r="O3057" s="42">
        <v>0</v>
      </c>
      <c r="P3057" s="45">
        <v>0.13</v>
      </c>
      <c r="Q3057" s="42">
        <v>0</v>
      </c>
      <c r="R3057" s="42">
        <v>0</v>
      </c>
      <c r="S3057" s="42">
        <v>135073.13</v>
      </c>
      <c r="T3057" s="38">
        <v>2506</v>
      </c>
      <c r="U3057" s="14">
        <f>S3057/H3057</f>
        <v>0.58041737689910733</v>
      </c>
      <c r="V3057" s="19"/>
      <c r="W3057" s="19"/>
      <c r="X3057" s="37" t="s">
        <v>3462</v>
      </c>
    </row>
    <row r="3058" spans="1:37" s="3" customFormat="1" ht="16.5" customHeight="1">
      <c r="A3058" s="38">
        <v>157</v>
      </c>
      <c r="B3058" s="39">
        <v>10741</v>
      </c>
      <c r="C3058" s="38">
        <v>10282093</v>
      </c>
      <c r="D3058" s="40" t="s">
        <v>2002</v>
      </c>
      <c r="E3058" s="38">
        <v>1</v>
      </c>
      <c r="F3058" s="38">
        <v>120</v>
      </c>
      <c r="G3058" s="38" t="s">
        <v>21</v>
      </c>
      <c r="H3058" s="42">
        <v>99316.24</v>
      </c>
      <c r="I3058" s="49"/>
      <c r="J3058" s="44">
        <v>43495</v>
      </c>
      <c r="K3058" s="42">
        <v>0</v>
      </c>
      <c r="L3058" s="42">
        <v>41671.33</v>
      </c>
      <c r="M3058" s="44">
        <v>45107</v>
      </c>
      <c r="N3058" s="42">
        <f>H3058-K3058-L3058</f>
        <v>57644.91</v>
      </c>
      <c r="O3058" s="42">
        <v>0</v>
      </c>
      <c r="P3058" s="45">
        <v>0.13</v>
      </c>
      <c r="Q3058" s="42">
        <v>0</v>
      </c>
      <c r="R3058" s="42">
        <v>0</v>
      </c>
      <c r="S3058" s="42">
        <f>N3058-R3058</f>
        <v>57644.91</v>
      </c>
      <c r="T3058" s="38">
        <v>5000</v>
      </c>
      <c r="U3058" s="14">
        <f>S3058/H3058</f>
        <v>0.58041776450659022</v>
      </c>
      <c r="V3058" s="19"/>
      <c r="W3058" s="19"/>
      <c r="X3058" s="37" t="s">
        <v>3462</v>
      </c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</row>
    <row r="3059" spans="1:37" s="3" customFormat="1" ht="16.5" customHeight="1">
      <c r="A3059" s="38">
        <v>858</v>
      </c>
      <c r="B3059" s="39">
        <v>10800</v>
      </c>
      <c r="C3059" s="38">
        <v>10316648</v>
      </c>
      <c r="D3059" s="40" t="s">
        <v>2742</v>
      </c>
      <c r="E3059" s="38">
        <v>1</v>
      </c>
      <c r="F3059" s="38">
        <v>120</v>
      </c>
      <c r="G3059" s="38" t="s">
        <v>21</v>
      </c>
      <c r="H3059" s="42">
        <v>20299.150000000001</v>
      </c>
      <c r="I3059" s="2"/>
      <c r="J3059" s="44">
        <v>43398</v>
      </c>
      <c r="K3059" s="42">
        <v>0</v>
      </c>
      <c r="L3059" s="42">
        <v>8517.1200000000008</v>
      </c>
      <c r="M3059" s="44">
        <v>45016</v>
      </c>
      <c r="N3059" s="42">
        <f>H3059-K3059-L3059</f>
        <v>11782.03</v>
      </c>
      <c r="O3059" s="42">
        <v>0</v>
      </c>
      <c r="P3059" s="45">
        <v>0.13</v>
      </c>
      <c r="Q3059" s="42">
        <v>0</v>
      </c>
      <c r="R3059" s="42">
        <v>0</v>
      </c>
      <c r="S3059" s="42">
        <f>N3059-R3059</f>
        <v>11782.03</v>
      </c>
      <c r="T3059" s="38">
        <v>2505</v>
      </c>
      <c r="U3059" s="14">
        <f>S3059/H3059</f>
        <v>0.58041986979750382</v>
      </c>
      <c r="V3059" s="19"/>
      <c r="W3059" s="19"/>
      <c r="X3059" s="37" t="s">
        <v>3465</v>
      </c>
    </row>
    <row r="3060" spans="1:37" s="3" customFormat="1" ht="16.5" customHeight="1">
      <c r="A3060" s="38">
        <v>859</v>
      </c>
      <c r="B3060" s="39">
        <v>10800</v>
      </c>
      <c r="C3060" s="38">
        <v>10316649</v>
      </c>
      <c r="D3060" s="40" t="s">
        <v>2742</v>
      </c>
      <c r="E3060" s="38">
        <v>1</v>
      </c>
      <c r="F3060" s="38">
        <v>120</v>
      </c>
      <c r="G3060" s="38" t="s">
        <v>21</v>
      </c>
      <c r="H3060" s="42">
        <v>20299.150000000001</v>
      </c>
      <c r="I3060" s="2"/>
      <c r="J3060" s="44">
        <v>43398</v>
      </c>
      <c r="K3060" s="42">
        <v>0</v>
      </c>
      <c r="L3060" s="42">
        <v>8517.1200000000008</v>
      </c>
      <c r="M3060" s="44">
        <v>45016</v>
      </c>
      <c r="N3060" s="42">
        <f>H3060-K3060-L3060</f>
        <v>11782.03</v>
      </c>
      <c r="O3060" s="42">
        <v>0</v>
      </c>
      <c r="P3060" s="45">
        <v>0.13</v>
      </c>
      <c r="Q3060" s="42">
        <v>0</v>
      </c>
      <c r="R3060" s="42">
        <v>0</v>
      </c>
      <c r="S3060" s="42">
        <f>N3060-R3060</f>
        <v>11782.03</v>
      </c>
      <c r="T3060" s="38">
        <v>2505</v>
      </c>
      <c r="U3060" s="14">
        <f>S3060/H3060</f>
        <v>0.58041986979750382</v>
      </c>
      <c r="V3060" s="19"/>
      <c r="W3060" s="19"/>
      <c r="X3060" s="37" t="s">
        <v>3465</v>
      </c>
    </row>
    <row r="3061" spans="1:37" s="3" customFormat="1" ht="16.5" customHeight="1">
      <c r="A3061" s="38">
        <v>860</v>
      </c>
      <c r="B3061" s="39">
        <v>10800</v>
      </c>
      <c r="C3061" s="38">
        <v>10316650</v>
      </c>
      <c r="D3061" s="40" t="s">
        <v>2742</v>
      </c>
      <c r="E3061" s="38">
        <v>1</v>
      </c>
      <c r="F3061" s="38">
        <v>120</v>
      </c>
      <c r="G3061" s="38" t="s">
        <v>21</v>
      </c>
      <c r="H3061" s="42">
        <v>20299.150000000001</v>
      </c>
      <c r="I3061" s="2"/>
      <c r="J3061" s="44">
        <v>43398</v>
      </c>
      <c r="K3061" s="42">
        <v>0</v>
      </c>
      <c r="L3061" s="42">
        <v>8517.1200000000008</v>
      </c>
      <c r="M3061" s="44">
        <v>45016</v>
      </c>
      <c r="N3061" s="42">
        <f>H3061-K3061-L3061</f>
        <v>11782.03</v>
      </c>
      <c r="O3061" s="42">
        <v>0</v>
      </c>
      <c r="P3061" s="45">
        <v>0.13</v>
      </c>
      <c r="Q3061" s="42">
        <v>0</v>
      </c>
      <c r="R3061" s="42">
        <v>0</v>
      </c>
      <c r="S3061" s="42">
        <f>N3061-R3061</f>
        <v>11782.03</v>
      </c>
      <c r="T3061" s="38">
        <v>2505</v>
      </c>
      <c r="U3061" s="14">
        <f>S3061/H3061</f>
        <v>0.58041986979750382</v>
      </c>
      <c r="V3061" s="19"/>
      <c r="W3061" s="19"/>
      <c r="X3061" s="37" t="s">
        <v>3465</v>
      </c>
    </row>
    <row r="3062" spans="1:37" s="3" customFormat="1" ht="16.5" customHeight="1">
      <c r="A3062" s="38">
        <v>861</v>
      </c>
      <c r="B3062" s="39">
        <v>10800</v>
      </c>
      <c r="C3062" s="38">
        <v>10316651</v>
      </c>
      <c r="D3062" s="40" t="s">
        <v>2742</v>
      </c>
      <c r="E3062" s="38">
        <v>1</v>
      </c>
      <c r="F3062" s="38">
        <v>120</v>
      </c>
      <c r="G3062" s="38" t="s">
        <v>21</v>
      </c>
      <c r="H3062" s="42">
        <v>20299.150000000001</v>
      </c>
      <c r="I3062" s="2"/>
      <c r="J3062" s="44">
        <v>43398</v>
      </c>
      <c r="K3062" s="42">
        <v>0</v>
      </c>
      <c r="L3062" s="42">
        <v>8517.1200000000008</v>
      </c>
      <c r="M3062" s="44">
        <v>45016</v>
      </c>
      <c r="N3062" s="42">
        <f>H3062-K3062-L3062</f>
        <v>11782.03</v>
      </c>
      <c r="O3062" s="42">
        <v>0</v>
      </c>
      <c r="P3062" s="45">
        <v>0.13</v>
      </c>
      <c r="Q3062" s="42">
        <v>0</v>
      </c>
      <c r="R3062" s="42">
        <v>0</v>
      </c>
      <c r="S3062" s="42">
        <f>N3062-R3062</f>
        <v>11782.03</v>
      </c>
      <c r="T3062" s="38">
        <v>2505</v>
      </c>
      <c r="U3062" s="14">
        <f>S3062/H3062</f>
        <v>0.58041986979750382</v>
      </c>
      <c r="V3062" s="19"/>
      <c r="W3062" s="19"/>
      <c r="X3062" s="37" t="s">
        <v>3465</v>
      </c>
    </row>
    <row r="3063" spans="1:37" s="3" customFormat="1" ht="16.5" customHeight="1">
      <c r="A3063" s="38">
        <v>862</v>
      </c>
      <c r="B3063" s="39">
        <v>10800</v>
      </c>
      <c r="C3063" s="38">
        <v>10316652</v>
      </c>
      <c r="D3063" s="40" t="s">
        <v>2742</v>
      </c>
      <c r="E3063" s="38">
        <v>1</v>
      </c>
      <c r="F3063" s="38">
        <v>120</v>
      </c>
      <c r="G3063" s="38" t="s">
        <v>21</v>
      </c>
      <c r="H3063" s="42">
        <v>20299.150000000001</v>
      </c>
      <c r="I3063" s="2"/>
      <c r="J3063" s="44">
        <v>43398</v>
      </c>
      <c r="K3063" s="42">
        <v>0</v>
      </c>
      <c r="L3063" s="42">
        <v>8517.1200000000008</v>
      </c>
      <c r="M3063" s="44">
        <v>45016</v>
      </c>
      <c r="N3063" s="42">
        <f>H3063-K3063-L3063</f>
        <v>11782.03</v>
      </c>
      <c r="O3063" s="42">
        <v>0</v>
      </c>
      <c r="P3063" s="45">
        <v>0.13</v>
      </c>
      <c r="Q3063" s="42">
        <v>0</v>
      </c>
      <c r="R3063" s="42">
        <v>0</v>
      </c>
      <c r="S3063" s="42">
        <f>N3063-R3063</f>
        <v>11782.03</v>
      </c>
      <c r="T3063" s="38">
        <v>2505</v>
      </c>
      <c r="U3063" s="14">
        <f>S3063/H3063</f>
        <v>0.58041986979750382</v>
      </c>
      <c r="V3063" s="19"/>
      <c r="W3063" s="19"/>
      <c r="X3063" s="37" t="s">
        <v>3465</v>
      </c>
    </row>
    <row r="3064" spans="1:37" s="3" customFormat="1" ht="16.5" customHeight="1">
      <c r="A3064" s="38">
        <v>863</v>
      </c>
      <c r="B3064" s="39">
        <v>10800</v>
      </c>
      <c r="C3064" s="38">
        <v>10316653</v>
      </c>
      <c r="D3064" s="40" t="s">
        <v>2742</v>
      </c>
      <c r="E3064" s="38">
        <v>1</v>
      </c>
      <c r="F3064" s="38">
        <v>120</v>
      </c>
      <c r="G3064" s="38" t="s">
        <v>21</v>
      </c>
      <c r="H3064" s="42">
        <v>20299.150000000001</v>
      </c>
      <c r="I3064" s="2"/>
      <c r="J3064" s="44">
        <v>43398</v>
      </c>
      <c r="K3064" s="42">
        <v>0</v>
      </c>
      <c r="L3064" s="42">
        <v>8517.1200000000008</v>
      </c>
      <c r="M3064" s="44">
        <v>45016</v>
      </c>
      <c r="N3064" s="42">
        <f>H3064-K3064-L3064</f>
        <v>11782.03</v>
      </c>
      <c r="O3064" s="42">
        <v>0</v>
      </c>
      <c r="P3064" s="45">
        <v>0.13</v>
      </c>
      <c r="Q3064" s="42">
        <v>0</v>
      </c>
      <c r="R3064" s="42">
        <v>0</v>
      </c>
      <c r="S3064" s="42">
        <f>N3064-R3064</f>
        <v>11782.03</v>
      </c>
      <c r="T3064" s="38">
        <v>2505</v>
      </c>
      <c r="U3064" s="14">
        <f>S3064/H3064</f>
        <v>0.58041986979750382</v>
      </c>
      <c r="V3064" s="19"/>
      <c r="W3064" s="19"/>
      <c r="X3064" s="37" t="s">
        <v>3465</v>
      </c>
    </row>
    <row r="3065" spans="1:37" s="3" customFormat="1" ht="16.5" customHeight="1">
      <c r="A3065" s="38">
        <v>864</v>
      </c>
      <c r="B3065" s="39">
        <v>10800</v>
      </c>
      <c r="C3065" s="38">
        <v>10316654</v>
      </c>
      <c r="D3065" s="40" t="s">
        <v>2742</v>
      </c>
      <c r="E3065" s="38">
        <v>1</v>
      </c>
      <c r="F3065" s="38">
        <v>120</v>
      </c>
      <c r="G3065" s="38" t="s">
        <v>21</v>
      </c>
      <c r="H3065" s="42">
        <v>20299.150000000001</v>
      </c>
      <c r="I3065" s="2"/>
      <c r="J3065" s="44">
        <v>43398</v>
      </c>
      <c r="K3065" s="42">
        <v>0</v>
      </c>
      <c r="L3065" s="42">
        <v>8517.1200000000008</v>
      </c>
      <c r="M3065" s="44">
        <v>45016</v>
      </c>
      <c r="N3065" s="42">
        <f>H3065-K3065-L3065</f>
        <v>11782.03</v>
      </c>
      <c r="O3065" s="42">
        <v>0</v>
      </c>
      <c r="P3065" s="45">
        <v>0.13</v>
      </c>
      <c r="Q3065" s="42">
        <v>0</v>
      </c>
      <c r="R3065" s="42">
        <v>0</v>
      </c>
      <c r="S3065" s="42">
        <f>N3065-R3065</f>
        <v>11782.03</v>
      </c>
      <c r="T3065" s="38">
        <v>2505</v>
      </c>
      <c r="U3065" s="14">
        <f>S3065/H3065</f>
        <v>0.58041986979750382</v>
      </c>
      <c r="V3065" s="19"/>
      <c r="W3065" s="19"/>
      <c r="X3065" s="37" t="s">
        <v>3465</v>
      </c>
    </row>
    <row r="3066" spans="1:37" s="3" customFormat="1" ht="16.5" customHeight="1">
      <c r="A3066" s="38">
        <v>865</v>
      </c>
      <c r="B3066" s="39">
        <v>10800</v>
      </c>
      <c r="C3066" s="38">
        <v>10316655</v>
      </c>
      <c r="D3066" s="40" t="s">
        <v>2742</v>
      </c>
      <c r="E3066" s="38">
        <v>1</v>
      </c>
      <c r="F3066" s="38">
        <v>120</v>
      </c>
      <c r="G3066" s="38" t="s">
        <v>21</v>
      </c>
      <c r="H3066" s="42">
        <v>20299.150000000001</v>
      </c>
      <c r="I3066" s="2"/>
      <c r="J3066" s="44">
        <v>43398</v>
      </c>
      <c r="K3066" s="42">
        <v>0</v>
      </c>
      <c r="L3066" s="42">
        <v>8517.1200000000008</v>
      </c>
      <c r="M3066" s="44">
        <v>45016</v>
      </c>
      <c r="N3066" s="42">
        <f>H3066-K3066-L3066</f>
        <v>11782.03</v>
      </c>
      <c r="O3066" s="42">
        <v>0</v>
      </c>
      <c r="P3066" s="45">
        <v>0.13</v>
      </c>
      <c r="Q3066" s="42">
        <v>0</v>
      </c>
      <c r="R3066" s="42">
        <v>0</v>
      </c>
      <c r="S3066" s="42">
        <f>N3066-R3066</f>
        <v>11782.03</v>
      </c>
      <c r="T3066" s="38">
        <v>2505</v>
      </c>
      <c r="U3066" s="14">
        <f>S3066/H3066</f>
        <v>0.58041986979750382</v>
      </c>
      <c r="V3066" s="19"/>
      <c r="W3066" s="19"/>
      <c r="X3066" s="37" t="s">
        <v>3465</v>
      </c>
    </row>
    <row r="3067" spans="1:37" s="3" customFormat="1" ht="16.5" customHeight="1">
      <c r="A3067" s="38">
        <v>866</v>
      </c>
      <c r="B3067" s="39">
        <v>10800</v>
      </c>
      <c r="C3067" s="38">
        <v>10316656</v>
      </c>
      <c r="D3067" s="40" t="s">
        <v>2742</v>
      </c>
      <c r="E3067" s="38">
        <v>1</v>
      </c>
      <c r="F3067" s="38">
        <v>120</v>
      </c>
      <c r="G3067" s="38" t="s">
        <v>21</v>
      </c>
      <c r="H3067" s="42">
        <v>20299.150000000001</v>
      </c>
      <c r="I3067" s="2"/>
      <c r="J3067" s="44">
        <v>43398</v>
      </c>
      <c r="K3067" s="42">
        <v>0</v>
      </c>
      <c r="L3067" s="42">
        <v>8517.1200000000008</v>
      </c>
      <c r="M3067" s="44">
        <v>45016</v>
      </c>
      <c r="N3067" s="42">
        <f>H3067-K3067-L3067</f>
        <v>11782.03</v>
      </c>
      <c r="O3067" s="42">
        <v>0</v>
      </c>
      <c r="P3067" s="45">
        <v>0.13</v>
      </c>
      <c r="Q3067" s="42">
        <v>0</v>
      </c>
      <c r="R3067" s="42">
        <v>0</v>
      </c>
      <c r="S3067" s="42">
        <f>N3067-R3067</f>
        <v>11782.03</v>
      </c>
      <c r="T3067" s="38">
        <v>2505</v>
      </c>
      <c r="U3067" s="14">
        <f>S3067/H3067</f>
        <v>0.58041986979750382</v>
      </c>
      <c r="V3067" s="19"/>
      <c r="W3067" s="19"/>
      <c r="X3067" s="37" t="s">
        <v>3465</v>
      </c>
    </row>
    <row r="3068" spans="1:37" s="3" customFormat="1" ht="16.5" customHeight="1">
      <c r="A3068" s="38">
        <v>867</v>
      </c>
      <c r="B3068" s="39">
        <v>10800</v>
      </c>
      <c r="C3068" s="38">
        <v>10316657</v>
      </c>
      <c r="D3068" s="40" t="s">
        <v>2742</v>
      </c>
      <c r="E3068" s="38">
        <v>1</v>
      </c>
      <c r="F3068" s="38">
        <v>120</v>
      </c>
      <c r="G3068" s="38" t="s">
        <v>21</v>
      </c>
      <c r="H3068" s="42">
        <v>20299.150000000001</v>
      </c>
      <c r="I3068" s="2"/>
      <c r="J3068" s="44">
        <v>43398</v>
      </c>
      <c r="K3068" s="42">
        <v>0</v>
      </c>
      <c r="L3068" s="42">
        <v>8517.1200000000008</v>
      </c>
      <c r="M3068" s="44">
        <v>45016</v>
      </c>
      <c r="N3068" s="42">
        <f>H3068-K3068-L3068</f>
        <v>11782.03</v>
      </c>
      <c r="O3068" s="42">
        <v>0</v>
      </c>
      <c r="P3068" s="45">
        <v>0.13</v>
      </c>
      <c r="Q3068" s="42">
        <v>0</v>
      </c>
      <c r="R3068" s="42">
        <v>0</v>
      </c>
      <c r="S3068" s="42">
        <f>N3068-R3068</f>
        <v>11782.03</v>
      </c>
      <c r="T3068" s="38">
        <v>2505</v>
      </c>
      <c r="U3068" s="14">
        <f>S3068/H3068</f>
        <v>0.58041986979750382</v>
      </c>
      <c r="V3068" s="19"/>
      <c r="W3068" s="19"/>
      <c r="X3068" s="37" t="s">
        <v>3465</v>
      </c>
    </row>
    <row r="3069" spans="1:37" s="3" customFormat="1" ht="16.5" customHeight="1">
      <c r="A3069" s="38">
        <v>67</v>
      </c>
      <c r="B3069" s="39">
        <v>10742</v>
      </c>
      <c r="C3069" s="38">
        <v>10326733</v>
      </c>
      <c r="D3069" s="40" t="s">
        <v>1596</v>
      </c>
      <c r="E3069" s="38">
        <v>5.6283E-2</v>
      </c>
      <c r="F3069" s="38">
        <v>60</v>
      </c>
      <c r="G3069" s="38" t="s">
        <v>266</v>
      </c>
      <c r="H3069" s="42">
        <v>26551.07</v>
      </c>
      <c r="I3069" s="2"/>
      <c r="J3069" s="44">
        <v>44286</v>
      </c>
      <c r="K3069" s="42">
        <v>442.52</v>
      </c>
      <c r="L3069" s="42">
        <v>10620.43</v>
      </c>
      <c r="M3069" s="44">
        <v>45046</v>
      </c>
      <c r="N3069" s="42">
        <f>H3069-K3069-L3069</f>
        <v>15488.119999999999</v>
      </c>
      <c r="O3069" s="42">
        <v>0</v>
      </c>
      <c r="P3069" s="45">
        <v>0.13</v>
      </c>
      <c r="Q3069" s="42">
        <v>0</v>
      </c>
      <c r="R3069" s="42">
        <v>0</v>
      </c>
      <c r="S3069" s="42">
        <v>15488.12</v>
      </c>
      <c r="T3069" s="38">
        <v>5000</v>
      </c>
      <c r="U3069" s="14">
        <f>S3069/H3069</f>
        <v>0.58333317640306026</v>
      </c>
      <c r="V3069" s="19"/>
      <c r="W3069" s="19"/>
      <c r="X3069" s="37" t="s">
        <v>3463</v>
      </c>
    </row>
    <row r="3070" spans="1:37" s="3" customFormat="1" ht="16.5" customHeight="1">
      <c r="A3070" s="38">
        <v>22</v>
      </c>
      <c r="B3070" s="39">
        <v>10753</v>
      </c>
      <c r="C3070" s="38">
        <v>10325315</v>
      </c>
      <c r="D3070" s="40" t="s">
        <v>956</v>
      </c>
      <c r="E3070" s="38">
        <v>1</v>
      </c>
      <c r="F3070" s="38">
        <v>60</v>
      </c>
      <c r="G3070" s="38" t="s">
        <v>36</v>
      </c>
      <c r="H3070" s="42">
        <v>2577.7800000000002</v>
      </c>
      <c r="I3070" s="2"/>
      <c r="J3070" s="44">
        <v>44255</v>
      </c>
      <c r="K3070" s="42">
        <v>42.96</v>
      </c>
      <c r="L3070" s="42">
        <v>1031.07</v>
      </c>
      <c r="M3070" s="44">
        <v>45016</v>
      </c>
      <c r="N3070" s="42">
        <f>H3070-K3070-L3070</f>
        <v>1503.7500000000002</v>
      </c>
      <c r="O3070" s="42">
        <v>0</v>
      </c>
      <c r="P3070" s="45">
        <v>0.13</v>
      </c>
      <c r="Q3070" s="42">
        <v>0</v>
      </c>
      <c r="R3070" s="42">
        <v>0</v>
      </c>
      <c r="S3070" s="42">
        <v>1503.75</v>
      </c>
      <c r="T3070" s="38">
        <v>5000</v>
      </c>
      <c r="U3070" s="14">
        <f>S3070/H3070</f>
        <v>0.58335079021483593</v>
      </c>
      <c r="V3070" s="19"/>
      <c r="W3070" s="19"/>
      <c r="X3070" s="37" t="s">
        <v>3479</v>
      </c>
    </row>
    <row r="3071" spans="1:37" s="3" customFormat="1" ht="16.5" customHeight="1">
      <c r="A3071" s="38">
        <v>31</v>
      </c>
      <c r="B3071" s="39">
        <v>10867</v>
      </c>
      <c r="C3071" s="38">
        <v>10331292</v>
      </c>
      <c r="D3071" s="40" t="s">
        <v>702</v>
      </c>
      <c r="E3071" s="38">
        <v>1</v>
      </c>
      <c r="F3071" s="38">
        <v>65</v>
      </c>
      <c r="G3071" s="38" t="s">
        <v>21</v>
      </c>
      <c r="H3071" s="42">
        <v>4325.82</v>
      </c>
      <c r="I3071" s="57"/>
      <c r="J3071" s="44">
        <v>44377</v>
      </c>
      <c r="K3071" s="42">
        <v>0</v>
      </c>
      <c r="L3071" s="42">
        <v>1796.86</v>
      </c>
      <c r="M3071" s="44">
        <v>45199</v>
      </c>
      <c r="N3071" s="42">
        <v>2528.96</v>
      </c>
      <c r="O3071" s="42">
        <v>0</v>
      </c>
      <c r="P3071" s="45">
        <v>0.13</v>
      </c>
      <c r="Q3071" s="42">
        <v>0</v>
      </c>
      <c r="R3071" s="42">
        <v>0</v>
      </c>
      <c r="S3071" s="42">
        <v>2528.96</v>
      </c>
      <c r="T3071" s="38">
        <v>2101</v>
      </c>
      <c r="U3071" s="14">
        <f>S3071/H3071</f>
        <v>0.58461979462853286</v>
      </c>
      <c r="V3071" s="19"/>
      <c r="W3071" s="19"/>
      <c r="X3071" s="37" t="s">
        <v>3475</v>
      </c>
    </row>
    <row r="3072" spans="1:37" s="3" customFormat="1" ht="16.5" customHeight="1">
      <c r="A3072" s="38">
        <v>168</v>
      </c>
      <c r="B3072" s="39">
        <v>10800</v>
      </c>
      <c r="C3072" s="38">
        <v>10316614</v>
      </c>
      <c r="D3072" s="40" t="s">
        <v>2730</v>
      </c>
      <c r="E3072" s="38">
        <v>1</v>
      </c>
      <c r="F3072" s="38">
        <v>120</v>
      </c>
      <c r="G3072" s="38" t="s">
        <v>21</v>
      </c>
      <c r="H3072" s="42">
        <v>177372.03</v>
      </c>
      <c r="I3072" s="2"/>
      <c r="J3072" s="44">
        <v>43429</v>
      </c>
      <c r="K3072" s="42">
        <v>0</v>
      </c>
      <c r="L3072" s="42">
        <v>73018.33</v>
      </c>
      <c r="M3072" s="44">
        <v>45016</v>
      </c>
      <c r="N3072" s="42">
        <f>H3072-K3072-L3072</f>
        <v>104353.7</v>
      </c>
      <c r="O3072" s="42">
        <v>0</v>
      </c>
      <c r="P3072" s="45">
        <v>0.13</v>
      </c>
      <c r="Q3072" s="42">
        <v>0</v>
      </c>
      <c r="R3072" s="42">
        <v>0</v>
      </c>
      <c r="S3072" s="42">
        <f>N3072-R3072</f>
        <v>104353.7</v>
      </c>
      <c r="T3072" s="38">
        <v>2505</v>
      </c>
      <c r="U3072" s="14">
        <f>S3072/H3072</f>
        <v>0.58833233176617528</v>
      </c>
      <c r="V3072" s="19"/>
      <c r="W3072" s="19"/>
      <c r="X3072" s="37" t="s">
        <v>3465</v>
      </c>
    </row>
    <row r="3073" spans="1:37" s="3" customFormat="1" ht="16.5" customHeight="1">
      <c r="A3073" s="38">
        <v>162</v>
      </c>
      <c r="B3073" s="39">
        <v>10800</v>
      </c>
      <c r="C3073" s="38">
        <v>10316606</v>
      </c>
      <c r="D3073" s="40" t="s">
        <v>2724</v>
      </c>
      <c r="E3073" s="38">
        <v>1</v>
      </c>
      <c r="F3073" s="38">
        <v>120</v>
      </c>
      <c r="G3073" s="38" t="s">
        <v>21</v>
      </c>
      <c r="H3073" s="42">
        <v>158672.24</v>
      </c>
      <c r="I3073" s="2"/>
      <c r="J3073" s="44">
        <v>43429</v>
      </c>
      <c r="K3073" s="42">
        <v>0</v>
      </c>
      <c r="L3073" s="42">
        <v>65320.2</v>
      </c>
      <c r="M3073" s="44">
        <v>45016</v>
      </c>
      <c r="N3073" s="42">
        <f>H3073-K3073-L3073</f>
        <v>93352.04</v>
      </c>
      <c r="O3073" s="42">
        <v>0</v>
      </c>
      <c r="P3073" s="45">
        <v>0.13</v>
      </c>
      <c r="Q3073" s="42">
        <v>0</v>
      </c>
      <c r="R3073" s="42">
        <v>0</v>
      </c>
      <c r="S3073" s="42">
        <f>N3073-R3073</f>
        <v>93352.04</v>
      </c>
      <c r="T3073" s="38">
        <v>2505</v>
      </c>
      <c r="U3073" s="14">
        <f>S3073/H3073</f>
        <v>0.58833252747928688</v>
      </c>
      <c r="V3073" s="19"/>
      <c r="W3073" s="19"/>
      <c r="X3073" s="37" t="s">
        <v>3465</v>
      </c>
    </row>
    <row r="3074" spans="1:37" s="3" customFormat="1" ht="16.5" customHeight="1">
      <c r="A3074" s="38">
        <v>171</v>
      </c>
      <c r="B3074" s="39">
        <v>10800</v>
      </c>
      <c r="C3074" s="38">
        <v>10316618</v>
      </c>
      <c r="D3074" s="40" t="s">
        <v>2733</v>
      </c>
      <c r="E3074" s="38">
        <v>1</v>
      </c>
      <c r="F3074" s="38">
        <v>120</v>
      </c>
      <c r="G3074" s="38" t="s">
        <v>21</v>
      </c>
      <c r="H3074" s="42">
        <v>152635.67000000001</v>
      </c>
      <c r="I3074" s="2"/>
      <c r="J3074" s="44">
        <v>43429</v>
      </c>
      <c r="K3074" s="42">
        <v>0</v>
      </c>
      <c r="L3074" s="42">
        <v>62835.12</v>
      </c>
      <c r="M3074" s="44">
        <v>45016</v>
      </c>
      <c r="N3074" s="42">
        <f>H3074-K3074-L3074</f>
        <v>89800.550000000017</v>
      </c>
      <c r="O3074" s="42">
        <v>0</v>
      </c>
      <c r="P3074" s="45">
        <v>0.13</v>
      </c>
      <c r="Q3074" s="42">
        <v>0</v>
      </c>
      <c r="R3074" s="42">
        <v>0</v>
      </c>
      <c r="S3074" s="42">
        <f>N3074-R3074</f>
        <v>89800.550000000017</v>
      </c>
      <c r="T3074" s="38">
        <v>2505</v>
      </c>
      <c r="U3074" s="14">
        <f>S3074/H3074</f>
        <v>0.5883326616904162</v>
      </c>
      <c r="V3074" s="19"/>
      <c r="W3074" s="19"/>
      <c r="X3074" s="37" t="s">
        <v>3465</v>
      </c>
    </row>
    <row r="3075" spans="1:37" s="3" customFormat="1" ht="16.5" customHeight="1">
      <c r="A3075" s="38">
        <v>165</v>
      </c>
      <c r="B3075" s="39">
        <v>10800</v>
      </c>
      <c r="C3075" s="38">
        <v>10316609</v>
      </c>
      <c r="D3075" s="40" t="s">
        <v>2727</v>
      </c>
      <c r="E3075" s="38">
        <v>1</v>
      </c>
      <c r="F3075" s="38">
        <v>120</v>
      </c>
      <c r="G3075" s="38" t="s">
        <v>21</v>
      </c>
      <c r="H3075" s="42">
        <v>160140.29999999999</v>
      </c>
      <c r="I3075" s="2"/>
      <c r="J3075" s="44">
        <v>43429</v>
      </c>
      <c r="K3075" s="42">
        <v>0</v>
      </c>
      <c r="L3075" s="42">
        <v>65924.52</v>
      </c>
      <c r="M3075" s="44">
        <v>45016</v>
      </c>
      <c r="N3075" s="42">
        <f>H3075-K3075-L3075</f>
        <v>94215.779999999984</v>
      </c>
      <c r="O3075" s="42">
        <v>0</v>
      </c>
      <c r="P3075" s="45">
        <v>0.13</v>
      </c>
      <c r="Q3075" s="42">
        <v>0</v>
      </c>
      <c r="R3075" s="42">
        <v>0</v>
      </c>
      <c r="S3075" s="42">
        <f>N3075-R3075</f>
        <v>94215.779999999984</v>
      </c>
      <c r="T3075" s="38">
        <v>2505</v>
      </c>
      <c r="U3075" s="14">
        <f>S3075/H3075</f>
        <v>0.5883327307367352</v>
      </c>
      <c r="V3075" s="19"/>
      <c r="W3075" s="19"/>
      <c r="X3075" s="37" t="s">
        <v>3465</v>
      </c>
    </row>
    <row r="3076" spans="1:37" s="3" customFormat="1" ht="16.5" customHeight="1">
      <c r="A3076" s="38">
        <v>159</v>
      </c>
      <c r="B3076" s="39">
        <v>10800</v>
      </c>
      <c r="C3076" s="38">
        <v>10316599</v>
      </c>
      <c r="D3076" s="40" t="s">
        <v>2721</v>
      </c>
      <c r="E3076" s="38">
        <v>1</v>
      </c>
      <c r="F3076" s="38">
        <v>120</v>
      </c>
      <c r="G3076" s="38" t="s">
        <v>21</v>
      </c>
      <c r="H3076" s="42">
        <v>204628.54</v>
      </c>
      <c r="I3076" s="2"/>
      <c r="J3076" s="44">
        <v>43429</v>
      </c>
      <c r="K3076" s="42">
        <v>0</v>
      </c>
      <c r="L3076" s="42">
        <v>84238.86</v>
      </c>
      <c r="M3076" s="44">
        <v>45016</v>
      </c>
      <c r="N3076" s="42">
        <f>H3076-K3076-L3076</f>
        <v>120389.68000000001</v>
      </c>
      <c r="O3076" s="42">
        <v>0</v>
      </c>
      <c r="P3076" s="45">
        <v>0.13</v>
      </c>
      <c r="Q3076" s="42">
        <v>0</v>
      </c>
      <c r="R3076" s="42">
        <v>0</v>
      </c>
      <c r="S3076" s="42">
        <f>N3076-R3076</f>
        <v>120389.68000000001</v>
      </c>
      <c r="T3076" s="38">
        <v>2505</v>
      </c>
      <c r="U3076" s="14">
        <f>S3076/H3076</f>
        <v>0.58833279072410916</v>
      </c>
      <c r="V3076" s="19"/>
      <c r="W3076" s="19"/>
      <c r="X3076" s="37" t="s">
        <v>3465</v>
      </c>
    </row>
    <row r="3077" spans="1:37" s="3" customFormat="1" ht="16.5" customHeight="1">
      <c r="A3077" s="38">
        <v>158</v>
      </c>
      <c r="B3077" s="39">
        <v>10800</v>
      </c>
      <c r="C3077" s="38">
        <v>10316598</v>
      </c>
      <c r="D3077" s="40" t="s">
        <v>2720</v>
      </c>
      <c r="E3077" s="38">
        <v>1</v>
      </c>
      <c r="F3077" s="38">
        <v>120</v>
      </c>
      <c r="G3077" s="38" t="s">
        <v>21</v>
      </c>
      <c r="H3077" s="42">
        <v>157924.74</v>
      </c>
      <c r="I3077" s="2"/>
      <c r="J3077" s="44">
        <v>43429</v>
      </c>
      <c r="K3077" s="42">
        <v>0</v>
      </c>
      <c r="L3077" s="42">
        <v>65012.42</v>
      </c>
      <c r="M3077" s="44">
        <v>45016</v>
      </c>
      <c r="N3077" s="42">
        <f>H3077-K3077-L3077</f>
        <v>92912.319999999992</v>
      </c>
      <c r="O3077" s="42">
        <v>0</v>
      </c>
      <c r="P3077" s="45">
        <v>0.13</v>
      </c>
      <c r="Q3077" s="42">
        <v>0</v>
      </c>
      <c r="R3077" s="42">
        <v>0</v>
      </c>
      <c r="S3077" s="42">
        <f>N3077-R3077</f>
        <v>92912.319999999992</v>
      </c>
      <c r="T3077" s="38">
        <v>2505</v>
      </c>
      <c r="U3077" s="14">
        <f>S3077/H3077</f>
        <v>0.58833289831599533</v>
      </c>
      <c r="V3077" s="19"/>
      <c r="W3077" s="19"/>
      <c r="X3077" s="37" t="s">
        <v>3465</v>
      </c>
    </row>
    <row r="3078" spans="1:37" s="3" customFormat="1" ht="16.5" customHeight="1">
      <c r="A3078" s="38">
        <v>169</v>
      </c>
      <c r="B3078" s="39">
        <v>10800</v>
      </c>
      <c r="C3078" s="38">
        <v>10316615</v>
      </c>
      <c r="D3078" s="40" t="s">
        <v>2731</v>
      </c>
      <c r="E3078" s="38">
        <v>1</v>
      </c>
      <c r="F3078" s="38">
        <v>120</v>
      </c>
      <c r="G3078" s="38" t="s">
        <v>21</v>
      </c>
      <c r="H3078" s="42">
        <v>159685.56</v>
      </c>
      <c r="I3078" s="2"/>
      <c r="J3078" s="44">
        <v>43429</v>
      </c>
      <c r="K3078" s="42">
        <v>0</v>
      </c>
      <c r="L3078" s="42">
        <v>65737.279999999999</v>
      </c>
      <c r="M3078" s="44">
        <v>45016</v>
      </c>
      <c r="N3078" s="42">
        <f>H3078-K3078-L3078</f>
        <v>93948.28</v>
      </c>
      <c r="O3078" s="42">
        <v>0</v>
      </c>
      <c r="P3078" s="45">
        <v>0.13</v>
      </c>
      <c r="Q3078" s="42">
        <v>0</v>
      </c>
      <c r="R3078" s="42">
        <v>0</v>
      </c>
      <c r="S3078" s="42">
        <f>N3078-R3078</f>
        <v>93948.28</v>
      </c>
      <c r="T3078" s="38">
        <v>2505</v>
      </c>
      <c r="U3078" s="14">
        <f>S3078/H3078</f>
        <v>0.58833297137198881</v>
      </c>
      <c r="V3078" s="19"/>
      <c r="W3078" s="19"/>
      <c r="X3078" s="37" t="s">
        <v>3465</v>
      </c>
    </row>
    <row r="3079" spans="1:37" s="3" customFormat="1" ht="16.5" customHeight="1">
      <c r="A3079" s="38">
        <v>161</v>
      </c>
      <c r="B3079" s="39">
        <v>10800</v>
      </c>
      <c r="C3079" s="38">
        <v>10316605</v>
      </c>
      <c r="D3079" s="40" t="s">
        <v>2723</v>
      </c>
      <c r="E3079" s="38">
        <v>1</v>
      </c>
      <c r="F3079" s="38">
        <v>120</v>
      </c>
      <c r="G3079" s="38" t="s">
        <v>21</v>
      </c>
      <c r="H3079" s="42">
        <v>166172.24</v>
      </c>
      <c r="I3079" s="2"/>
      <c r="J3079" s="44">
        <v>43429</v>
      </c>
      <c r="K3079" s="42">
        <v>0</v>
      </c>
      <c r="L3079" s="42">
        <v>68407.56</v>
      </c>
      <c r="M3079" s="44">
        <v>45016</v>
      </c>
      <c r="N3079" s="42">
        <f>H3079-K3079-L3079</f>
        <v>97764.68</v>
      </c>
      <c r="O3079" s="42">
        <v>0</v>
      </c>
      <c r="P3079" s="45">
        <v>0.13</v>
      </c>
      <c r="Q3079" s="42">
        <v>0</v>
      </c>
      <c r="R3079" s="42">
        <v>0</v>
      </c>
      <c r="S3079" s="42">
        <f>N3079-R3079</f>
        <v>97764.68</v>
      </c>
      <c r="T3079" s="38">
        <v>2505</v>
      </c>
      <c r="U3079" s="14">
        <f>S3079/H3079</f>
        <v>0.58833340634994147</v>
      </c>
      <c r="V3079" s="19"/>
      <c r="W3079" s="19"/>
      <c r="X3079" s="37" t="s">
        <v>3465</v>
      </c>
    </row>
    <row r="3080" spans="1:37" s="3" customFormat="1" ht="16.5" customHeight="1">
      <c r="A3080" s="38">
        <v>163</v>
      </c>
      <c r="B3080" s="39">
        <v>10800</v>
      </c>
      <c r="C3080" s="38">
        <v>10316607</v>
      </c>
      <c r="D3080" s="40" t="s">
        <v>2725</v>
      </c>
      <c r="E3080" s="38">
        <v>1</v>
      </c>
      <c r="F3080" s="38">
        <v>120</v>
      </c>
      <c r="G3080" s="38" t="s">
        <v>21</v>
      </c>
      <c r="H3080" s="42">
        <v>154042.23999999999</v>
      </c>
      <c r="I3080" s="2"/>
      <c r="J3080" s="44">
        <v>43429</v>
      </c>
      <c r="K3080" s="42">
        <v>0</v>
      </c>
      <c r="L3080" s="42">
        <v>63414.01</v>
      </c>
      <c r="M3080" s="44">
        <v>45016</v>
      </c>
      <c r="N3080" s="42">
        <f>H3080-K3080-L3080</f>
        <v>90628.229999999981</v>
      </c>
      <c r="O3080" s="42">
        <v>0</v>
      </c>
      <c r="P3080" s="45">
        <v>0.13</v>
      </c>
      <c r="Q3080" s="42">
        <v>0</v>
      </c>
      <c r="R3080" s="42">
        <v>0</v>
      </c>
      <c r="S3080" s="42">
        <f>N3080-R3080</f>
        <v>90628.229999999981</v>
      </c>
      <c r="T3080" s="38">
        <v>2505</v>
      </c>
      <c r="U3080" s="14">
        <f>S3080/H3080</f>
        <v>0.58833362849047111</v>
      </c>
      <c r="V3080" s="19"/>
      <c r="W3080" s="19"/>
      <c r="X3080" s="37" t="s">
        <v>3465</v>
      </c>
    </row>
    <row r="3081" spans="1:37" s="3" customFormat="1" ht="16.5" customHeight="1">
      <c r="A3081" s="38">
        <v>170</v>
      </c>
      <c r="B3081" s="39">
        <v>10800</v>
      </c>
      <c r="C3081" s="38">
        <v>10316617</v>
      </c>
      <c r="D3081" s="40" t="s">
        <v>2732</v>
      </c>
      <c r="E3081" s="38">
        <v>1</v>
      </c>
      <c r="F3081" s="38">
        <v>120</v>
      </c>
      <c r="G3081" s="38" t="s">
        <v>21</v>
      </c>
      <c r="H3081" s="42">
        <v>172577.87</v>
      </c>
      <c r="I3081" s="2"/>
      <c r="J3081" s="44">
        <v>43429</v>
      </c>
      <c r="K3081" s="42">
        <v>0</v>
      </c>
      <c r="L3081" s="42">
        <v>71044.490000000005</v>
      </c>
      <c r="M3081" s="44">
        <v>45016</v>
      </c>
      <c r="N3081" s="42">
        <f>H3081-K3081-L3081</f>
        <v>101533.37999999999</v>
      </c>
      <c r="O3081" s="42">
        <v>0</v>
      </c>
      <c r="P3081" s="45">
        <v>0.13</v>
      </c>
      <c r="Q3081" s="42">
        <v>0</v>
      </c>
      <c r="R3081" s="42">
        <v>0</v>
      </c>
      <c r="S3081" s="42">
        <f>N3081-R3081</f>
        <v>101533.37999999999</v>
      </c>
      <c r="T3081" s="38">
        <v>2505</v>
      </c>
      <c r="U3081" s="14">
        <f>S3081/H3081</f>
        <v>0.58833371857005767</v>
      </c>
      <c r="V3081" s="19"/>
      <c r="W3081" s="19"/>
      <c r="X3081" s="37" t="s">
        <v>3465</v>
      </c>
    </row>
    <row r="3082" spans="1:37" s="3" customFormat="1" ht="16.5" customHeight="1">
      <c r="A3082" s="38">
        <v>160</v>
      </c>
      <c r="B3082" s="39">
        <v>10800</v>
      </c>
      <c r="C3082" s="38">
        <v>10316603</v>
      </c>
      <c r="D3082" s="40" t="s">
        <v>2722</v>
      </c>
      <c r="E3082" s="38">
        <v>1</v>
      </c>
      <c r="F3082" s="38">
        <v>120</v>
      </c>
      <c r="G3082" s="38" t="s">
        <v>21</v>
      </c>
      <c r="H3082" s="42">
        <v>162572.57</v>
      </c>
      <c r="I3082" s="2"/>
      <c r="J3082" s="44">
        <v>43429</v>
      </c>
      <c r="K3082" s="42">
        <v>0</v>
      </c>
      <c r="L3082" s="42">
        <v>66925.62</v>
      </c>
      <c r="M3082" s="44">
        <v>45016</v>
      </c>
      <c r="N3082" s="42">
        <f>H3082-K3082-L3082</f>
        <v>95646.950000000012</v>
      </c>
      <c r="O3082" s="42">
        <v>0</v>
      </c>
      <c r="P3082" s="45">
        <v>0.13</v>
      </c>
      <c r="Q3082" s="42">
        <v>0</v>
      </c>
      <c r="R3082" s="42">
        <v>0</v>
      </c>
      <c r="S3082" s="42">
        <f>N3082-R3082</f>
        <v>95646.950000000012</v>
      </c>
      <c r="T3082" s="38">
        <v>2505</v>
      </c>
      <c r="U3082" s="14">
        <f>S3082/H3082</f>
        <v>0.58833387452754182</v>
      </c>
      <c r="V3082" s="19"/>
      <c r="W3082" s="19"/>
      <c r="X3082" s="37" t="s">
        <v>3465</v>
      </c>
    </row>
    <row r="3083" spans="1:37" s="3" customFormat="1" ht="16.5" customHeight="1">
      <c r="A3083" s="38">
        <v>178</v>
      </c>
      <c r="B3083" s="39">
        <v>10800</v>
      </c>
      <c r="C3083" s="38">
        <v>10316611</v>
      </c>
      <c r="D3083" s="40" t="s">
        <v>2740</v>
      </c>
      <c r="E3083" s="38">
        <v>1</v>
      </c>
      <c r="F3083" s="38">
        <v>120</v>
      </c>
      <c r="G3083" s="38" t="s">
        <v>21</v>
      </c>
      <c r="H3083" s="42">
        <v>168317.44</v>
      </c>
      <c r="I3083" s="2"/>
      <c r="J3083" s="44">
        <v>43429</v>
      </c>
      <c r="K3083" s="42">
        <v>0</v>
      </c>
      <c r="L3083" s="42">
        <v>69290.55</v>
      </c>
      <c r="M3083" s="44">
        <v>45016</v>
      </c>
      <c r="N3083" s="42">
        <f>H3083-K3083-L3083</f>
        <v>99026.89</v>
      </c>
      <c r="O3083" s="42">
        <v>0</v>
      </c>
      <c r="P3083" s="45">
        <v>0.13</v>
      </c>
      <c r="Q3083" s="42">
        <v>0</v>
      </c>
      <c r="R3083" s="42">
        <v>0</v>
      </c>
      <c r="S3083" s="42">
        <f>N3083-R3083</f>
        <v>99026.89</v>
      </c>
      <c r="T3083" s="38">
        <v>2505</v>
      </c>
      <c r="U3083" s="14">
        <f>S3083/H3083</f>
        <v>0.58833410251486717</v>
      </c>
      <c r="V3083" s="19"/>
      <c r="W3083" s="19"/>
      <c r="X3083" s="37" t="s">
        <v>3465</v>
      </c>
    </row>
    <row r="3084" spans="1:37" s="3" customFormat="1" ht="16.5" customHeight="1">
      <c r="A3084" s="38">
        <v>157</v>
      </c>
      <c r="B3084" s="39">
        <v>10800</v>
      </c>
      <c r="C3084" s="38">
        <v>10316597</v>
      </c>
      <c r="D3084" s="40" t="s">
        <v>2719</v>
      </c>
      <c r="E3084" s="38">
        <v>1</v>
      </c>
      <c r="F3084" s="38">
        <v>120</v>
      </c>
      <c r="G3084" s="38" t="s">
        <v>21</v>
      </c>
      <c r="H3084" s="42">
        <v>152401.69</v>
      </c>
      <c r="I3084" s="2"/>
      <c r="J3084" s="44">
        <v>43429</v>
      </c>
      <c r="K3084" s="42">
        <v>0</v>
      </c>
      <c r="L3084" s="42">
        <v>62738.559999999998</v>
      </c>
      <c r="M3084" s="44">
        <v>45016</v>
      </c>
      <c r="N3084" s="42">
        <f>H3084-K3084-L3084</f>
        <v>89663.13</v>
      </c>
      <c r="O3084" s="42">
        <v>0</v>
      </c>
      <c r="P3084" s="45">
        <v>0.13</v>
      </c>
      <c r="Q3084" s="42">
        <v>0</v>
      </c>
      <c r="R3084" s="42">
        <v>0</v>
      </c>
      <c r="S3084" s="42">
        <f>N3084-R3084</f>
        <v>89663.13</v>
      </c>
      <c r="T3084" s="38">
        <v>2505</v>
      </c>
      <c r="U3084" s="14">
        <f>S3084/H3084</f>
        <v>0.58833422385276701</v>
      </c>
      <c r="V3084" s="19"/>
      <c r="W3084" s="19"/>
      <c r="X3084" s="37" t="s">
        <v>3465</v>
      </c>
    </row>
    <row r="3085" spans="1:37" s="3" customFormat="1" ht="16.5" customHeight="1">
      <c r="A3085" s="38">
        <v>164</v>
      </c>
      <c r="B3085" s="39">
        <v>10800</v>
      </c>
      <c r="C3085" s="38">
        <v>10316608</v>
      </c>
      <c r="D3085" s="40" t="s">
        <v>2726</v>
      </c>
      <c r="E3085" s="38">
        <v>1</v>
      </c>
      <c r="F3085" s="38">
        <v>120</v>
      </c>
      <c r="G3085" s="38" t="s">
        <v>21</v>
      </c>
      <c r="H3085" s="42">
        <v>165080.20000000001</v>
      </c>
      <c r="I3085" s="2"/>
      <c r="J3085" s="44">
        <v>43429</v>
      </c>
      <c r="K3085" s="42">
        <v>0</v>
      </c>
      <c r="L3085" s="42">
        <v>67957.81</v>
      </c>
      <c r="M3085" s="44">
        <v>45016</v>
      </c>
      <c r="N3085" s="42">
        <f>H3085-K3085-L3085</f>
        <v>97122.390000000014</v>
      </c>
      <c r="O3085" s="42">
        <v>0</v>
      </c>
      <c r="P3085" s="45">
        <v>0.13</v>
      </c>
      <c r="Q3085" s="42">
        <v>0</v>
      </c>
      <c r="R3085" s="42">
        <v>0</v>
      </c>
      <c r="S3085" s="42">
        <f>N3085-R3085</f>
        <v>97122.390000000014</v>
      </c>
      <c r="T3085" s="38">
        <v>2505</v>
      </c>
      <c r="U3085" s="14">
        <f>S3085/H3085</f>
        <v>0.58833457919241683</v>
      </c>
      <c r="V3085" s="19"/>
      <c r="W3085" s="19"/>
      <c r="X3085" s="37" t="s">
        <v>3465</v>
      </c>
    </row>
    <row r="3086" spans="1:37" s="3" customFormat="1" ht="16.5" customHeight="1">
      <c r="A3086" s="38">
        <v>2</v>
      </c>
      <c r="B3086" s="39">
        <v>20704</v>
      </c>
      <c r="C3086" s="38">
        <v>10296130</v>
      </c>
      <c r="D3086" s="40" t="s">
        <v>301</v>
      </c>
      <c r="E3086" s="38">
        <v>5.2585E-2</v>
      </c>
      <c r="F3086" s="38">
        <v>120</v>
      </c>
      <c r="G3086" s="38" t="s">
        <v>21</v>
      </c>
      <c r="H3086" s="42">
        <v>13849.88</v>
      </c>
      <c r="I3086" s="2"/>
      <c r="J3086" s="44">
        <v>44006</v>
      </c>
      <c r="K3086" s="42">
        <v>0</v>
      </c>
      <c r="L3086" s="42">
        <v>3717.88</v>
      </c>
      <c r="M3086" s="44">
        <v>45046</v>
      </c>
      <c r="N3086" s="42">
        <f>H3086-K3086-L3086</f>
        <v>10132</v>
      </c>
      <c r="O3086" s="42">
        <v>2151</v>
      </c>
      <c r="P3086" s="45">
        <v>0.13</v>
      </c>
      <c r="Q3086" s="42">
        <v>247.46</v>
      </c>
      <c r="R3086" s="42">
        <v>1903.54</v>
      </c>
      <c r="S3086" s="42">
        <f>N3086-R3086</f>
        <v>8228.4599999999991</v>
      </c>
      <c r="T3086" s="38">
        <v>5000</v>
      </c>
      <c r="U3086" s="14">
        <f>S3086/H3086</f>
        <v>0.59411778296996076</v>
      </c>
      <c r="V3086" s="19"/>
      <c r="W3086" s="19"/>
      <c r="X3086" s="37" t="s">
        <v>3466</v>
      </c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</row>
    <row r="3087" spans="1:37" s="3" customFormat="1" ht="16.5" customHeight="1">
      <c r="A3087" s="38">
        <v>72</v>
      </c>
      <c r="B3087" s="39">
        <v>10876</v>
      </c>
      <c r="C3087" s="38">
        <v>10323550</v>
      </c>
      <c r="D3087" s="40" t="s">
        <v>779</v>
      </c>
      <c r="E3087" s="38">
        <v>4</v>
      </c>
      <c r="F3087" s="38">
        <v>84</v>
      </c>
      <c r="G3087" s="38" t="s">
        <v>21</v>
      </c>
      <c r="H3087" s="42">
        <v>1844.24</v>
      </c>
      <c r="I3087" s="57"/>
      <c r="J3087" s="44">
        <v>44165</v>
      </c>
      <c r="K3087" s="42">
        <v>21.96</v>
      </c>
      <c r="L3087" s="42">
        <v>724.53</v>
      </c>
      <c r="M3087" s="44">
        <v>45199</v>
      </c>
      <c r="N3087" s="42">
        <v>1097.75</v>
      </c>
      <c r="O3087" s="42">
        <v>0</v>
      </c>
      <c r="P3087" s="45">
        <v>0.13</v>
      </c>
      <c r="Q3087" s="42">
        <v>0</v>
      </c>
      <c r="R3087" s="42">
        <v>0</v>
      </c>
      <c r="S3087" s="42">
        <v>1097.75</v>
      </c>
      <c r="T3087" s="38">
        <v>5000</v>
      </c>
      <c r="U3087" s="14">
        <f>S3087/H3087</f>
        <v>0.59523164013360519</v>
      </c>
      <c r="V3087" s="19"/>
      <c r="W3087" s="19"/>
      <c r="X3087" s="37" t="s">
        <v>3476</v>
      </c>
    </row>
    <row r="3088" spans="1:37" s="3" customFormat="1" ht="16.5" customHeight="1">
      <c r="A3088" s="38">
        <v>358</v>
      </c>
      <c r="B3088" s="39">
        <v>10736</v>
      </c>
      <c r="C3088" s="38">
        <v>10283086</v>
      </c>
      <c r="D3088" s="40" t="s">
        <v>1316</v>
      </c>
      <c r="E3088" s="38">
        <v>2</v>
      </c>
      <c r="F3088" s="38">
        <v>120</v>
      </c>
      <c r="G3088" s="38" t="s">
        <v>21</v>
      </c>
      <c r="H3088" s="42">
        <v>10905.98</v>
      </c>
      <c r="I3088" s="55"/>
      <c r="J3088" s="44">
        <v>43615</v>
      </c>
      <c r="K3088" s="42">
        <v>0</v>
      </c>
      <c r="L3088" s="42">
        <v>4316.97</v>
      </c>
      <c r="M3088" s="44">
        <v>45138</v>
      </c>
      <c r="N3088" s="42">
        <f>H3088-K3088-L3088</f>
        <v>6589.0099999999993</v>
      </c>
      <c r="O3088" s="42">
        <v>100</v>
      </c>
      <c r="P3088" s="45">
        <v>0.13</v>
      </c>
      <c r="Q3088" s="42">
        <v>11.5</v>
      </c>
      <c r="R3088" s="42">
        <v>88.5</v>
      </c>
      <c r="S3088" s="42">
        <v>6500.51</v>
      </c>
      <c r="T3088" s="38">
        <v>5000</v>
      </c>
      <c r="U3088" s="14">
        <f>S3088/H3088</f>
        <v>0.5960500569412378</v>
      </c>
      <c r="V3088" s="19"/>
      <c r="W3088" s="19"/>
      <c r="X3088" s="37" t="s">
        <v>3461</v>
      </c>
    </row>
    <row r="3089" spans="1:37" s="3" customFormat="1" ht="16.5" customHeight="1">
      <c r="A3089" s="38">
        <v>258</v>
      </c>
      <c r="B3089" s="39">
        <v>10736</v>
      </c>
      <c r="C3089" s="38">
        <v>10337786</v>
      </c>
      <c r="D3089" s="40" t="s">
        <v>1997</v>
      </c>
      <c r="E3089" s="38">
        <v>1</v>
      </c>
      <c r="F3089" s="50">
        <v>52</v>
      </c>
      <c r="G3089" s="51" t="s">
        <v>23</v>
      </c>
      <c r="H3089" s="42">
        <v>4816.21</v>
      </c>
      <c r="I3089" s="49"/>
      <c r="J3089" s="44">
        <v>44469</v>
      </c>
      <c r="K3089" s="42">
        <v>92.62</v>
      </c>
      <c r="L3089" s="42">
        <v>1852.38</v>
      </c>
      <c r="M3089" s="44">
        <v>45107</v>
      </c>
      <c r="N3089" s="42">
        <f>H3089-K3089-L3089</f>
        <v>2871.21</v>
      </c>
      <c r="O3089" s="42">
        <v>0</v>
      </c>
      <c r="P3089" s="45">
        <v>0.13</v>
      </c>
      <c r="Q3089" s="42">
        <v>0</v>
      </c>
      <c r="R3089" s="42">
        <v>0</v>
      </c>
      <c r="S3089" s="42">
        <f>N3089-R3089</f>
        <v>2871.21</v>
      </c>
      <c r="T3089" s="38">
        <v>5000</v>
      </c>
      <c r="U3089" s="14">
        <f>S3089/H3089</f>
        <v>0.5961554832534296</v>
      </c>
      <c r="V3089" s="19"/>
      <c r="W3089" s="19"/>
      <c r="X3089" s="37" t="s">
        <v>3461</v>
      </c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</row>
    <row r="3090" spans="1:37" s="3" customFormat="1" ht="16.5" customHeight="1">
      <c r="A3090" s="38">
        <v>929</v>
      </c>
      <c r="B3090" s="39">
        <v>10800</v>
      </c>
      <c r="C3090" s="38">
        <v>10316911</v>
      </c>
      <c r="D3090" s="40" t="s">
        <v>2836</v>
      </c>
      <c r="E3090" s="38">
        <v>1</v>
      </c>
      <c r="F3090" s="38">
        <v>120</v>
      </c>
      <c r="G3090" s="38" t="s">
        <v>21</v>
      </c>
      <c r="H3090" s="42">
        <v>8454.9500000000007</v>
      </c>
      <c r="I3090" s="2"/>
      <c r="J3090" s="44">
        <v>43462</v>
      </c>
      <c r="K3090" s="42">
        <v>0</v>
      </c>
      <c r="L3090" s="42">
        <v>3413.81</v>
      </c>
      <c r="M3090" s="44">
        <v>45016</v>
      </c>
      <c r="N3090" s="42">
        <f>H3090-K3090-L3090</f>
        <v>5041.1400000000012</v>
      </c>
      <c r="O3090" s="42">
        <v>0</v>
      </c>
      <c r="P3090" s="45">
        <v>0.13</v>
      </c>
      <c r="Q3090" s="42">
        <v>0</v>
      </c>
      <c r="R3090" s="42">
        <v>0</v>
      </c>
      <c r="S3090" s="42">
        <f>N3090-R3090</f>
        <v>5041.1400000000012</v>
      </c>
      <c r="T3090" s="38">
        <v>2505</v>
      </c>
      <c r="U3090" s="14">
        <f>S3090/H3090</f>
        <v>0.59623534142721135</v>
      </c>
      <c r="V3090" s="19"/>
      <c r="W3090" s="19"/>
      <c r="X3090" s="37" t="s">
        <v>3465</v>
      </c>
    </row>
    <row r="3091" spans="1:37" s="3" customFormat="1" ht="16.5" customHeight="1">
      <c r="A3091" s="38">
        <v>227</v>
      </c>
      <c r="B3091" s="39">
        <v>10741</v>
      </c>
      <c r="C3091" s="38">
        <v>10282525</v>
      </c>
      <c r="D3091" s="40" t="s">
        <v>1514</v>
      </c>
      <c r="E3091" s="38">
        <v>1</v>
      </c>
      <c r="F3091" s="38">
        <v>120</v>
      </c>
      <c r="G3091" s="38" t="s">
        <v>21</v>
      </c>
      <c r="H3091" s="42">
        <v>5452.99</v>
      </c>
      <c r="I3091" s="55"/>
      <c r="J3091" s="44">
        <v>43584</v>
      </c>
      <c r="K3091" s="42">
        <v>0</v>
      </c>
      <c r="L3091" s="42">
        <v>2201.65</v>
      </c>
      <c r="M3091" s="44">
        <v>45138</v>
      </c>
      <c r="N3091" s="42">
        <f>H3091-K3091-L3091</f>
        <v>3251.3399999999997</v>
      </c>
      <c r="O3091" s="42">
        <v>0</v>
      </c>
      <c r="P3091" s="45">
        <v>0.13</v>
      </c>
      <c r="Q3091" s="42">
        <v>0</v>
      </c>
      <c r="R3091" s="42">
        <v>0</v>
      </c>
      <c r="S3091" s="42">
        <f>N3091-R3091</f>
        <v>3251.3399999999997</v>
      </c>
      <c r="T3091" s="38">
        <v>5000</v>
      </c>
      <c r="U3091" s="14">
        <f>S3091/H3091</f>
        <v>0.59624903034848764</v>
      </c>
      <c r="V3091" s="19"/>
      <c r="W3091" s="19"/>
      <c r="X3091" s="37" t="s">
        <v>3462</v>
      </c>
    </row>
    <row r="3092" spans="1:37" s="3" customFormat="1" ht="16.5" customHeight="1">
      <c r="A3092" s="38">
        <v>556</v>
      </c>
      <c r="B3092" s="39">
        <v>10736</v>
      </c>
      <c r="C3092" s="38">
        <v>10283011</v>
      </c>
      <c r="D3092" s="40" t="s">
        <v>1469</v>
      </c>
      <c r="E3092" s="38">
        <v>1</v>
      </c>
      <c r="F3092" s="38">
        <v>120</v>
      </c>
      <c r="G3092" s="38" t="s">
        <v>262</v>
      </c>
      <c r="H3092" s="42">
        <v>19922.7</v>
      </c>
      <c r="I3092" s="55"/>
      <c r="J3092" s="44">
        <v>43584</v>
      </c>
      <c r="K3092" s="42">
        <v>0</v>
      </c>
      <c r="L3092" s="42">
        <v>8043.74</v>
      </c>
      <c r="M3092" s="44">
        <v>45138</v>
      </c>
      <c r="N3092" s="42">
        <f>H3092-K3092-L3092</f>
        <v>11878.960000000001</v>
      </c>
      <c r="O3092" s="42">
        <v>0</v>
      </c>
      <c r="P3092" s="45">
        <v>0.13</v>
      </c>
      <c r="Q3092" s="42">
        <v>0</v>
      </c>
      <c r="R3092" s="42">
        <v>0</v>
      </c>
      <c r="S3092" s="42">
        <v>11878.96</v>
      </c>
      <c r="T3092" s="38">
        <v>5000</v>
      </c>
      <c r="U3092" s="14">
        <f>S3092/H3092</f>
        <v>0.59625251597424034</v>
      </c>
      <c r="V3092" s="19"/>
      <c r="W3092" s="19"/>
      <c r="X3092" s="37" t="s">
        <v>3461</v>
      </c>
    </row>
    <row r="3093" spans="1:37" s="3" customFormat="1" ht="16.5" customHeight="1">
      <c r="A3093" s="38">
        <v>12</v>
      </c>
      <c r="B3093" s="39">
        <v>10723</v>
      </c>
      <c r="C3093" s="38">
        <v>10295135</v>
      </c>
      <c r="D3093" s="40" t="s">
        <v>2467</v>
      </c>
      <c r="E3093" s="38">
        <v>1</v>
      </c>
      <c r="F3093" s="38">
        <v>120</v>
      </c>
      <c r="G3093" s="38" t="s">
        <v>21</v>
      </c>
      <c r="H3093" s="42">
        <v>8952.99</v>
      </c>
      <c r="I3093" s="2"/>
      <c r="J3093" s="44">
        <v>43462</v>
      </c>
      <c r="K3093" s="42">
        <v>0</v>
      </c>
      <c r="L3093" s="42">
        <v>3614.74</v>
      </c>
      <c r="M3093" s="44">
        <v>45016</v>
      </c>
      <c r="N3093" s="42">
        <f>H3093-K3093-L3093</f>
        <v>5338.25</v>
      </c>
      <c r="O3093" s="42">
        <v>0</v>
      </c>
      <c r="P3093" s="45">
        <v>0.13</v>
      </c>
      <c r="Q3093" s="42">
        <v>0</v>
      </c>
      <c r="R3093" s="42">
        <v>0</v>
      </c>
      <c r="S3093" s="42">
        <v>5338.25</v>
      </c>
      <c r="T3093" s="38">
        <v>2506</v>
      </c>
      <c r="U3093" s="14">
        <f>S3093/H3093</f>
        <v>0.59625331872368892</v>
      </c>
      <c r="V3093" s="19"/>
      <c r="W3093" s="19"/>
      <c r="X3093" s="37" t="s">
        <v>3470</v>
      </c>
    </row>
    <row r="3094" spans="1:37" s="3" customFormat="1" ht="16.5" customHeight="1">
      <c r="A3094" s="38">
        <v>558</v>
      </c>
      <c r="B3094" s="39">
        <v>10736</v>
      </c>
      <c r="C3094" s="38">
        <v>10283100</v>
      </c>
      <c r="D3094" s="40" t="s">
        <v>1087</v>
      </c>
      <c r="E3094" s="38">
        <v>1</v>
      </c>
      <c r="F3094" s="38">
        <v>120</v>
      </c>
      <c r="G3094" s="38" t="s">
        <v>262</v>
      </c>
      <c r="H3094" s="42">
        <v>67953</v>
      </c>
      <c r="I3094" s="55"/>
      <c r="J3094" s="44">
        <v>43643</v>
      </c>
      <c r="K3094" s="42">
        <v>0</v>
      </c>
      <c r="L3094" s="42">
        <v>26360.05</v>
      </c>
      <c r="M3094" s="44">
        <v>45138</v>
      </c>
      <c r="N3094" s="42">
        <f>H3094-K3094-L3094</f>
        <v>41592.949999999997</v>
      </c>
      <c r="O3094" s="42">
        <v>1000</v>
      </c>
      <c r="P3094" s="45">
        <v>0.13</v>
      </c>
      <c r="Q3094" s="42">
        <v>115.04</v>
      </c>
      <c r="R3094" s="42">
        <v>884.96</v>
      </c>
      <c r="S3094" s="42">
        <v>40707.99</v>
      </c>
      <c r="T3094" s="38">
        <v>5000</v>
      </c>
      <c r="U3094" s="14">
        <f>S3094/H3094</f>
        <v>0.59906096861065739</v>
      </c>
      <c r="V3094" s="19"/>
      <c r="W3094" s="19"/>
      <c r="X3094" s="37" t="s">
        <v>3461</v>
      </c>
    </row>
    <row r="3095" spans="1:37" s="3" customFormat="1" ht="16.5" customHeight="1">
      <c r="A3095" s="38">
        <v>491</v>
      </c>
      <c r="B3095" s="39">
        <v>10736</v>
      </c>
      <c r="C3095" s="38">
        <v>10332765</v>
      </c>
      <c r="D3095" s="40" t="s">
        <v>781</v>
      </c>
      <c r="E3095" s="38">
        <v>1</v>
      </c>
      <c r="F3095" s="38">
        <v>60</v>
      </c>
      <c r="G3095" s="38" t="s">
        <v>266</v>
      </c>
      <c r="H3095" s="42">
        <v>4318.58</v>
      </c>
      <c r="I3095" s="55"/>
      <c r="J3095" s="44">
        <v>44408</v>
      </c>
      <c r="K3095" s="42">
        <v>71.98</v>
      </c>
      <c r="L3095" s="42">
        <v>1655.47</v>
      </c>
      <c r="M3095" s="44">
        <v>45138</v>
      </c>
      <c r="N3095" s="42">
        <f>H3095-K3095-L3095</f>
        <v>2591.13</v>
      </c>
      <c r="O3095" s="42">
        <v>0</v>
      </c>
      <c r="P3095" s="45">
        <v>0.13</v>
      </c>
      <c r="Q3095" s="42">
        <v>0</v>
      </c>
      <c r="R3095" s="42">
        <v>0</v>
      </c>
      <c r="S3095" s="42">
        <v>2591.13</v>
      </c>
      <c r="T3095" s="38">
        <v>2401</v>
      </c>
      <c r="U3095" s="14">
        <f>S3095/H3095</f>
        <v>0.59999583196328421</v>
      </c>
      <c r="V3095" s="19"/>
      <c r="W3095" s="19"/>
      <c r="X3095" s="37" t="s">
        <v>3461</v>
      </c>
    </row>
    <row r="3096" spans="1:37" s="3" customFormat="1" ht="16.5" customHeight="1">
      <c r="A3096" s="38">
        <v>884</v>
      </c>
      <c r="B3096" s="39">
        <v>10729</v>
      </c>
      <c r="C3096" s="38">
        <v>10342203</v>
      </c>
      <c r="D3096" s="40" t="s">
        <v>3374</v>
      </c>
      <c r="E3096" s="58">
        <v>1</v>
      </c>
      <c r="F3096" s="38">
        <v>60</v>
      </c>
      <c r="G3096" s="38" t="s">
        <v>511</v>
      </c>
      <c r="H3096" s="42">
        <v>384750.46</v>
      </c>
      <c r="I3096" s="37"/>
      <c r="J3096" s="44">
        <v>44530</v>
      </c>
      <c r="K3096" s="42">
        <v>6412.51</v>
      </c>
      <c r="L3096" s="42">
        <v>147487.69</v>
      </c>
      <c r="M3096" s="44">
        <v>45259</v>
      </c>
      <c r="N3096" s="42">
        <v>230850.26</v>
      </c>
      <c r="O3096" s="42">
        <v>0</v>
      </c>
      <c r="P3096" s="45">
        <f>IF(J3096&lt;DATEVALUE("2009-1-1"),3%,13%)</f>
        <v>0.13</v>
      </c>
      <c r="Q3096" s="42">
        <f>IF(P3096=13%,ROUND(O3096/(1+P3096)*P3096,2),ROUND(O3096/(1+0.03)*0.02,2))</f>
        <v>0</v>
      </c>
      <c r="R3096" s="42">
        <f>O3096-Q3096</f>
        <v>0</v>
      </c>
      <c r="S3096" s="42">
        <f>N3096-R3096</f>
        <v>230850.26</v>
      </c>
      <c r="T3096" s="38">
        <v>1007</v>
      </c>
      <c r="U3096" s="14">
        <f>S3096/H3096</f>
        <v>0.59999995841460463</v>
      </c>
      <c r="V3096" s="19"/>
      <c r="W3096" s="19"/>
      <c r="X3096" s="37" t="s">
        <v>3459</v>
      </c>
    </row>
    <row r="3097" spans="1:37" s="3" customFormat="1" ht="16.5" customHeight="1">
      <c r="A3097" s="38">
        <v>297</v>
      </c>
      <c r="B3097" s="39">
        <v>10741</v>
      </c>
      <c r="C3097" s="38">
        <v>10335030</v>
      </c>
      <c r="D3097" s="40" t="s">
        <v>1076</v>
      </c>
      <c r="E3097" s="38">
        <v>1</v>
      </c>
      <c r="F3097" s="38">
        <v>60</v>
      </c>
      <c r="G3097" s="38" t="s">
        <v>36</v>
      </c>
      <c r="H3097" s="42">
        <v>812843.6</v>
      </c>
      <c r="I3097" s="56"/>
      <c r="J3097" s="44">
        <v>44439</v>
      </c>
      <c r="K3097" s="42">
        <v>13547.39</v>
      </c>
      <c r="L3097" s="42">
        <v>311590.02</v>
      </c>
      <c r="M3097" s="44">
        <v>45169</v>
      </c>
      <c r="N3097" s="42">
        <f>H3097-K3097-L3097</f>
        <v>487706.18999999994</v>
      </c>
      <c r="O3097" s="42">
        <v>0</v>
      </c>
      <c r="P3097" s="45">
        <v>0.13</v>
      </c>
      <c r="Q3097" s="42">
        <v>0</v>
      </c>
      <c r="R3097" s="42">
        <v>0</v>
      </c>
      <c r="S3097" s="42">
        <f>N3097-R3097</f>
        <v>487706.18999999994</v>
      </c>
      <c r="T3097" s="38">
        <v>5000</v>
      </c>
      <c r="U3097" s="14">
        <f>S3097/H3097</f>
        <v>0.60000003690746895</v>
      </c>
      <c r="V3097" s="19"/>
      <c r="W3097" s="19"/>
      <c r="X3097" s="37" t="s">
        <v>3462</v>
      </c>
    </row>
    <row r="3098" spans="1:37" s="3" customFormat="1" ht="16.5" customHeight="1">
      <c r="A3098" s="38">
        <v>543</v>
      </c>
      <c r="B3098" s="39">
        <v>10736</v>
      </c>
      <c r="C3098" s="38">
        <v>10332764</v>
      </c>
      <c r="D3098" s="40" t="s">
        <v>1076</v>
      </c>
      <c r="E3098" s="38">
        <v>1</v>
      </c>
      <c r="F3098" s="38">
        <v>60</v>
      </c>
      <c r="G3098" s="38" t="s">
        <v>36</v>
      </c>
      <c r="H3098" s="42">
        <v>392709.85</v>
      </c>
      <c r="I3098" s="55"/>
      <c r="J3098" s="44">
        <v>44408</v>
      </c>
      <c r="K3098" s="42">
        <v>6545.16</v>
      </c>
      <c r="L3098" s="42">
        <v>150538.73000000001</v>
      </c>
      <c r="M3098" s="44">
        <v>45138</v>
      </c>
      <c r="N3098" s="42">
        <f>H3098-K3098-L3098</f>
        <v>235625.96</v>
      </c>
      <c r="O3098" s="42">
        <v>0</v>
      </c>
      <c r="P3098" s="45">
        <v>0.13</v>
      </c>
      <c r="Q3098" s="42">
        <v>0</v>
      </c>
      <c r="R3098" s="42">
        <v>0</v>
      </c>
      <c r="S3098" s="42">
        <v>235625.96</v>
      </c>
      <c r="T3098" s="38">
        <v>5000</v>
      </c>
      <c r="U3098" s="14">
        <f>S3098/H3098</f>
        <v>0.60000012732046315</v>
      </c>
      <c r="V3098" s="19"/>
      <c r="W3098" s="19"/>
      <c r="X3098" s="37" t="s">
        <v>3461</v>
      </c>
    </row>
    <row r="3099" spans="1:37" s="3" customFormat="1" ht="16.5" customHeight="1">
      <c r="A3099" s="38">
        <v>570</v>
      </c>
      <c r="B3099" s="39">
        <v>10729</v>
      </c>
      <c r="C3099" s="38">
        <v>10341789</v>
      </c>
      <c r="D3099" s="40" t="s">
        <v>1810</v>
      </c>
      <c r="E3099" s="58">
        <v>1</v>
      </c>
      <c r="F3099" s="38">
        <v>60</v>
      </c>
      <c r="G3099" s="38" t="s">
        <v>23</v>
      </c>
      <c r="H3099" s="42">
        <v>3853.36</v>
      </c>
      <c r="I3099" s="37"/>
      <c r="J3099" s="44">
        <v>44530</v>
      </c>
      <c r="K3099" s="42">
        <v>64.22</v>
      </c>
      <c r="L3099" s="42">
        <v>1477.09</v>
      </c>
      <c r="M3099" s="44">
        <v>45259</v>
      </c>
      <c r="N3099" s="42">
        <v>2312.0500000000002</v>
      </c>
      <c r="O3099" s="42">
        <v>0</v>
      </c>
      <c r="P3099" s="45">
        <f>IF(J3099&lt;DATEVALUE("2009-1-1"),3%,13%)</f>
        <v>0.13</v>
      </c>
      <c r="Q3099" s="42">
        <f>IF(P3099=13%,ROUND(O3099/(1+P3099)*P3099,2),ROUND(O3099/(1+0.03)*0.02,2))</f>
        <v>0</v>
      </c>
      <c r="R3099" s="42">
        <f>O3099-Q3099</f>
        <v>0</v>
      </c>
      <c r="S3099" s="42">
        <f>N3099-R3099</f>
        <v>2312.0500000000002</v>
      </c>
      <c r="T3099" s="38">
        <v>2105</v>
      </c>
      <c r="U3099" s="14">
        <f>S3099/H3099</f>
        <v>0.60000882346834972</v>
      </c>
      <c r="V3099" s="19"/>
      <c r="W3099" s="19"/>
      <c r="X3099" s="37" t="s">
        <v>3459</v>
      </c>
    </row>
    <row r="3100" spans="1:37" s="3" customFormat="1" ht="16.5" customHeight="1">
      <c r="A3100" s="38">
        <v>324</v>
      </c>
      <c r="B3100" s="39">
        <v>10741</v>
      </c>
      <c r="C3100" s="38">
        <v>10335031</v>
      </c>
      <c r="D3100" s="40" t="s">
        <v>1098</v>
      </c>
      <c r="E3100" s="38">
        <v>1</v>
      </c>
      <c r="F3100" s="38">
        <v>60</v>
      </c>
      <c r="G3100" s="38" t="s">
        <v>36</v>
      </c>
      <c r="H3100" s="42">
        <v>2118.1</v>
      </c>
      <c r="I3100" s="56"/>
      <c r="J3100" s="44">
        <v>44439</v>
      </c>
      <c r="K3100" s="42">
        <v>35.299999999999997</v>
      </c>
      <c r="L3100" s="42">
        <v>811.92</v>
      </c>
      <c r="M3100" s="44">
        <v>45169</v>
      </c>
      <c r="N3100" s="42">
        <f>H3100-K3100-L3100</f>
        <v>1270.8799999999997</v>
      </c>
      <c r="O3100" s="42">
        <v>0</v>
      </c>
      <c r="P3100" s="45">
        <v>0.13</v>
      </c>
      <c r="Q3100" s="42">
        <v>0</v>
      </c>
      <c r="R3100" s="42">
        <v>0</v>
      </c>
      <c r="S3100" s="42">
        <f>N3100-R3100</f>
        <v>1270.8799999999997</v>
      </c>
      <c r="T3100" s="38">
        <v>5000</v>
      </c>
      <c r="U3100" s="14">
        <f>S3100/H3100</f>
        <v>0.60000944242481458</v>
      </c>
      <c r="V3100" s="19"/>
      <c r="W3100" s="19"/>
      <c r="X3100" s="37" t="s">
        <v>3462</v>
      </c>
    </row>
    <row r="3101" spans="1:37" s="3" customFormat="1" ht="16.5" customHeight="1">
      <c r="A3101" s="38">
        <v>7</v>
      </c>
      <c r="B3101" s="39">
        <v>10878</v>
      </c>
      <c r="C3101" s="38">
        <v>10331049</v>
      </c>
      <c r="D3101" s="40" t="s">
        <v>788</v>
      </c>
      <c r="E3101" s="38">
        <v>1</v>
      </c>
      <c r="F3101" s="38">
        <v>60</v>
      </c>
      <c r="G3101" s="38" t="s">
        <v>36</v>
      </c>
      <c r="H3101" s="42">
        <v>2577.7800000000002</v>
      </c>
      <c r="I3101" s="48"/>
      <c r="J3101" s="44">
        <v>44377</v>
      </c>
      <c r="K3101" s="42">
        <v>42.96</v>
      </c>
      <c r="L3101" s="42">
        <v>988.12</v>
      </c>
      <c r="M3101" s="44">
        <v>45107</v>
      </c>
      <c r="N3101" s="42">
        <f>H3101-K3101-L3101</f>
        <v>1546.7000000000003</v>
      </c>
      <c r="O3101" s="42">
        <v>0</v>
      </c>
      <c r="P3101" s="45">
        <v>0.13</v>
      </c>
      <c r="Q3101" s="42">
        <v>0</v>
      </c>
      <c r="R3101" s="42">
        <v>0</v>
      </c>
      <c r="S3101" s="42">
        <f>N3101-R3101</f>
        <v>1546.7000000000003</v>
      </c>
      <c r="T3101" s="38">
        <v>5000</v>
      </c>
      <c r="U3101" s="14">
        <f>S3101/H3101</f>
        <v>0.600012413782402</v>
      </c>
      <c r="V3101" s="19"/>
      <c r="W3101" s="19"/>
      <c r="X3101" s="37" t="s">
        <v>3475</v>
      </c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</row>
    <row r="3102" spans="1:37" s="3" customFormat="1" ht="16.5" customHeight="1">
      <c r="A3102" s="38">
        <v>623</v>
      </c>
      <c r="B3102" s="39">
        <v>10736</v>
      </c>
      <c r="C3102" s="38">
        <v>10337233</v>
      </c>
      <c r="D3102" s="40" t="s">
        <v>1082</v>
      </c>
      <c r="E3102" s="38">
        <v>1</v>
      </c>
      <c r="F3102" s="38">
        <v>60</v>
      </c>
      <c r="G3102" s="38" t="s">
        <v>511</v>
      </c>
      <c r="H3102" s="42">
        <v>68186.33</v>
      </c>
      <c r="I3102" s="55"/>
      <c r="J3102" s="44">
        <v>44469</v>
      </c>
      <c r="K3102" s="42">
        <v>1136.44</v>
      </c>
      <c r="L3102" s="42">
        <v>23865.21</v>
      </c>
      <c r="M3102" s="44">
        <v>45138</v>
      </c>
      <c r="N3102" s="42">
        <f>H3102-K3102-L3102</f>
        <v>43184.68</v>
      </c>
      <c r="O3102" s="42">
        <v>2500</v>
      </c>
      <c r="P3102" s="45">
        <v>0.13</v>
      </c>
      <c r="Q3102" s="42">
        <v>287.61</v>
      </c>
      <c r="R3102" s="42">
        <v>2212.39</v>
      </c>
      <c r="S3102" s="42">
        <v>40972.29</v>
      </c>
      <c r="T3102" s="38">
        <v>5000</v>
      </c>
      <c r="U3102" s="14">
        <f>S3102/H3102</f>
        <v>0.60088715729384468</v>
      </c>
      <c r="V3102" s="19"/>
      <c r="W3102" s="19"/>
      <c r="X3102" s="37" t="s">
        <v>3461</v>
      </c>
    </row>
    <row r="3103" spans="1:37" s="3" customFormat="1" ht="16.5" customHeight="1">
      <c r="A3103" s="38">
        <v>198</v>
      </c>
      <c r="B3103" s="39">
        <v>40712</v>
      </c>
      <c r="C3103" s="38">
        <v>10330493</v>
      </c>
      <c r="D3103" s="40" t="s">
        <v>781</v>
      </c>
      <c r="E3103" s="38">
        <v>1</v>
      </c>
      <c r="F3103" s="38">
        <v>60</v>
      </c>
      <c r="G3103" s="38" t="s">
        <v>266</v>
      </c>
      <c r="H3103" s="42">
        <v>4318.58</v>
      </c>
      <c r="I3103" s="2"/>
      <c r="J3103" s="44">
        <v>44377</v>
      </c>
      <c r="K3103" s="42">
        <v>71.98</v>
      </c>
      <c r="L3103" s="42">
        <v>1583.48</v>
      </c>
      <c r="M3103" s="44">
        <v>45077</v>
      </c>
      <c r="N3103" s="42">
        <f>H3103-K3103-L3103</f>
        <v>2663.1200000000003</v>
      </c>
      <c r="O3103" s="42">
        <v>66.209999999999994</v>
      </c>
      <c r="P3103" s="45">
        <v>0.13</v>
      </c>
      <c r="Q3103" s="42">
        <f>O3103-R3103</f>
        <v>7.6099999999999923</v>
      </c>
      <c r="R3103" s="42">
        <v>58.6</v>
      </c>
      <c r="S3103" s="42">
        <f>N3103-R3103</f>
        <v>2604.5200000000004</v>
      </c>
      <c r="T3103" s="38">
        <v>2401</v>
      </c>
      <c r="U3103" s="14">
        <f>S3103/H3103</f>
        <v>0.60309638816462829</v>
      </c>
      <c r="V3103" s="19"/>
      <c r="W3103" s="19"/>
      <c r="X3103" s="37" t="s">
        <v>3467</v>
      </c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</row>
    <row r="3104" spans="1:37" s="3" customFormat="1" ht="16.5" customHeight="1">
      <c r="A3104" s="38">
        <v>304</v>
      </c>
      <c r="B3104" s="39">
        <v>10736</v>
      </c>
      <c r="C3104" s="38">
        <v>10319071</v>
      </c>
      <c r="D3104" s="40" t="s">
        <v>1269</v>
      </c>
      <c r="E3104" s="38">
        <v>2</v>
      </c>
      <c r="F3104" s="38">
        <v>120</v>
      </c>
      <c r="G3104" s="38" t="s">
        <v>21</v>
      </c>
      <c r="H3104" s="42">
        <v>20297.439999999999</v>
      </c>
      <c r="I3104" s="55"/>
      <c r="J3104" s="44">
        <v>43615</v>
      </c>
      <c r="K3104" s="42">
        <v>0</v>
      </c>
      <c r="L3104" s="42">
        <v>8034.45</v>
      </c>
      <c r="M3104" s="44">
        <v>45138</v>
      </c>
      <c r="N3104" s="42">
        <f>H3104-K3104-L3104</f>
        <v>12262.989999999998</v>
      </c>
      <c r="O3104" s="42">
        <v>0</v>
      </c>
      <c r="P3104" s="45">
        <v>0.13</v>
      </c>
      <c r="Q3104" s="42">
        <v>0</v>
      </c>
      <c r="R3104" s="42">
        <v>0</v>
      </c>
      <c r="S3104" s="42">
        <v>12262.99</v>
      </c>
      <c r="T3104" s="38">
        <v>1802</v>
      </c>
      <c r="U3104" s="14">
        <f>S3104/H3104</f>
        <v>0.6041643675261511</v>
      </c>
      <c r="V3104" s="19"/>
      <c r="W3104" s="19"/>
      <c r="X3104" s="37" t="s">
        <v>3461</v>
      </c>
    </row>
    <row r="3105" spans="1:24" s="3" customFormat="1" ht="16.5" customHeight="1">
      <c r="A3105" s="38">
        <v>177</v>
      </c>
      <c r="B3105" s="39">
        <v>10800</v>
      </c>
      <c r="C3105" s="38">
        <v>10317213</v>
      </c>
      <c r="D3105" s="40" t="s">
        <v>2739</v>
      </c>
      <c r="E3105" s="38">
        <v>1</v>
      </c>
      <c r="F3105" s="38">
        <v>120</v>
      </c>
      <c r="G3105" s="38" t="s">
        <v>21</v>
      </c>
      <c r="H3105" s="42">
        <v>147843.24</v>
      </c>
      <c r="I3105" s="2"/>
      <c r="J3105" s="44">
        <v>43496</v>
      </c>
      <c r="K3105" s="42">
        <v>0</v>
      </c>
      <c r="L3105" s="42">
        <v>58521.440000000002</v>
      </c>
      <c r="M3105" s="44">
        <v>45016</v>
      </c>
      <c r="N3105" s="42">
        <f>H3105-K3105-L3105</f>
        <v>89321.799999999988</v>
      </c>
      <c r="O3105" s="42">
        <v>0</v>
      </c>
      <c r="P3105" s="45">
        <v>0.13</v>
      </c>
      <c r="Q3105" s="42">
        <v>0</v>
      </c>
      <c r="R3105" s="42">
        <v>0</v>
      </c>
      <c r="S3105" s="42">
        <f>N3105-R3105</f>
        <v>89321.799999999988</v>
      </c>
      <c r="T3105" s="38">
        <v>2505</v>
      </c>
      <c r="U3105" s="14">
        <f>S3105/H3105</f>
        <v>0.60416560134910458</v>
      </c>
      <c r="V3105" s="19"/>
      <c r="W3105" s="19"/>
      <c r="X3105" s="37" t="s">
        <v>3465</v>
      </c>
    </row>
    <row r="3106" spans="1:24" s="3" customFormat="1" ht="16.5" customHeight="1">
      <c r="A3106" s="38">
        <v>174</v>
      </c>
      <c r="B3106" s="39">
        <v>10800</v>
      </c>
      <c r="C3106" s="38">
        <v>10316914</v>
      </c>
      <c r="D3106" s="40" t="s">
        <v>2736</v>
      </c>
      <c r="E3106" s="38">
        <v>1</v>
      </c>
      <c r="F3106" s="38">
        <v>120</v>
      </c>
      <c r="G3106" s="38" t="s">
        <v>21</v>
      </c>
      <c r="H3106" s="42">
        <v>156901.67000000001</v>
      </c>
      <c r="I3106" s="2"/>
      <c r="J3106" s="44">
        <v>43496</v>
      </c>
      <c r="K3106" s="42">
        <v>0</v>
      </c>
      <c r="L3106" s="42">
        <v>62106.97</v>
      </c>
      <c r="M3106" s="44">
        <v>45016</v>
      </c>
      <c r="N3106" s="42">
        <f>H3106-K3106-L3106</f>
        <v>94794.700000000012</v>
      </c>
      <c r="O3106" s="42">
        <v>0</v>
      </c>
      <c r="P3106" s="45">
        <v>0.13</v>
      </c>
      <c r="Q3106" s="42">
        <v>0</v>
      </c>
      <c r="R3106" s="42">
        <v>0</v>
      </c>
      <c r="S3106" s="42">
        <f>N3106-R3106</f>
        <v>94794.700000000012</v>
      </c>
      <c r="T3106" s="38">
        <v>2505</v>
      </c>
      <c r="U3106" s="14">
        <f>S3106/H3106</f>
        <v>0.60416629090053664</v>
      </c>
      <c r="V3106" s="19"/>
      <c r="W3106" s="19"/>
      <c r="X3106" s="37" t="s">
        <v>3465</v>
      </c>
    </row>
    <row r="3107" spans="1:24" s="3" customFormat="1" ht="16.5" customHeight="1">
      <c r="A3107" s="38">
        <v>23</v>
      </c>
      <c r="B3107" s="39">
        <v>10753</v>
      </c>
      <c r="C3107" s="38">
        <v>10285962</v>
      </c>
      <c r="D3107" s="40" t="s">
        <v>2515</v>
      </c>
      <c r="E3107" s="38">
        <v>1</v>
      </c>
      <c r="F3107" s="38">
        <v>120</v>
      </c>
      <c r="G3107" s="38" t="s">
        <v>2909</v>
      </c>
      <c r="H3107" s="42">
        <v>229944.98</v>
      </c>
      <c r="I3107" s="2"/>
      <c r="J3107" s="44">
        <v>43495</v>
      </c>
      <c r="K3107" s="42">
        <v>0</v>
      </c>
      <c r="L3107" s="42">
        <v>91019.94</v>
      </c>
      <c r="M3107" s="44">
        <v>45016</v>
      </c>
      <c r="N3107" s="42">
        <f>H3107-K3107-L3107</f>
        <v>138925.04</v>
      </c>
      <c r="O3107" s="42">
        <v>0</v>
      </c>
      <c r="P3107" s="45">
        <v>0.13</v>
      </c>
      <c r="Q3107" s="42">
        <v>0</v>
      </c>
      <c r="R3107" s="42">
        <v>0</v>
      </c>
      <c r="S3107" s="42">
        <v>138925.04</v>
      </c>
      <c r="T3107" s="38">
        <v>5000</v>
      </c>
      <c r="U3107" s="14">
        <f>S3107/H3107</f>
        <v>0.60416644016320775</v>
      </c>
      <c r="V3107" s="19"/>
      <c r="W3107" s="19"/>
      <c r="X3107" s="37" t="s">
        <v>3479</v>
      </c>
    </row>
    <row r="3108" spans="1:24" s="3" customFormat="1" ht="16.5" customHeight="1">
      <c r="A3108" s="38">
        <v>24</v>
      </c>
      <c r="B3108" s="39">
        <v>10753</v>
      </c>
      <c r="C3108" s="38">
        <v>10319002</v>
      </c>
      <c r="D3108" s="40" t="s">
        <v>2515</v>
      </c>
      <c r="E3108" s="38">
        <v>1</v>
      </c>
      <c r="F3108" s="38">
        <v>120</v>
      </c>
      <c r="G3108" s="38" t="s">
        <v>2910</v>
      </c>
      <c r="H3108" s="42">
        <v>129175.71</v>
      </c>
      <c r="I3108" s="2"/>
      <c r="J3108" s="44">
        <v>43495</v>
      </c>
      <c r="K3108" s="42">
        <v>0</v>
      </c>
      <c r="L3108" s="42">
        <v>51132.02</v>
      </c>
      <c r="M3108" s="44">
        <v>45016</v>
      </c>
      <c r="N3108" s="42">
        <f>H3108-K3108-L3108</f>
        <v>78043.69</v>
      </c>
      <c r="O3108" s="42">
        <v>0</v>
      </c>
      <c r="P3108" s="45">
        <v>0.13</v>
      </c>
      <c r="Q3108" s="42">
        <v>0</v>
      </c>
      <c r="R3108" s="42">
        <v>0</v>
      </c>
      <c r="S3108" s="42">
        <v>78043.69</v>
      </c>
      <c r="T3108" s="38">
        <v>1802</v>
      </c>
      <c r="U3108" s="14">
        <f>S3108/H3108</f>
        <v>0.60416691342358408</v>
      </c>
      <c r="V3108" s="19"/>
      <c r="W3108" s="19"/>
      <c r="X3108" s="37" t="s">
        <v>3479</v>
      </c>
    </row>
    <row r="3109" spans="1:24" s="3" customFormat="1" ht="16.5" customHeight="1">
      <c r="A3109" s="38">
        <v>176</v>
      </c>
      <c r="B3109" s="39">
        <v>10800</v>
      </c>
      <c r="C3109" s="38">
        <v>10317211</v>
      </c>
      <c r="D3109" s="40" t="s">
        <v>2738</v>
      </c>
      <c r="E3109" s="38">
        <v>1</v>
      </c>
      <c r="F3109" s="38">
        <v>120</v>
      </c>
      <c r="G3109" s="38" t="s">
        <v>21</v>
      </c>
      <c r="H3109" s="42">
        <v>146951.24</v>
      </c>
      <c r="I3109" s="2"/>
      <c r="J3109" s="44">
        <v>43496</v>
      </c>
      <c r="K3109" s="42">
        <v>0</v>
      </c>
      <c r="L3109" s="42">
        <v>58168.08</v>
      </c>
      <c r="M3109" s="44">
        <v>45016</v>
      </c>
      <c r="N3109" s="42">
        <f>H3109-K3109-L3109</f>
        <v>88783.159999999989</v>
      </c>
      <c r="O3109" s="42">
        <v>0</v>
      </c>
      <c r="P3109" s="45">
        <v>0.13</v>
      </c>
      <c r="Q3109" s="42">
        <v>0</v>
      </c>
      <c r="R3109" s="42">
        <v>0</v>
      </c>
      <c r="S3109" s="42">
        <f>N3109-R3109</f>
        <v>88783.159999999989</v>
      </c>
      <c r="T3109" s="38">
        <v>2505</v>
      </c>
      <c r="U3109" s="14">
        <f>S3109/H3109</f>
        <v>0.60416747759324785</v>
      </c>
      <c r="V3109" s="19"/>
      <c r="W3109" s="19"/>
      <c r="X3109" s="37" t="s">
        <v>3465</v>
      </c>
    </row>
    <row r="3110" spans="1:24" s="3" customFormat="1" ht="16.5" customHeight="1">
      <c r="A3110" s="38">
        <v>778</v>
      </c>
      <c r="B3110" s="39">
        <v>10800</v>
      </c>
      <c r="C3110" s="38">
        <v>10316099</v>
      </c>
      <c r="D3110" s="40" t="s">
        <v>2742</v>
      </c>
      <c r="E3110" s="38">
        <v>1</v>
      </c>
      <c r="F3110" s="38">
        <v>120</v>
      </c>
      <c r="G3110" s="38" t="s">
        <v>21</v>
      </c>
      <c r="H3110" s="42">
        <v>20299.150000000001</v>
      </c>
      <c r="I3110" s="2"/>
      <c r="J3110" s="44">
        <v>43496</v>
      </c>
      <c r="K3110" s="42">
        <v>0</v>
      </c>
      <c r="L3110" s="42">
        <v>8035.02</v>
      </c>
      <c r="M3110" s="44">
        <v>45016</v>
      </c>
      <c r="N3110" s="42">
        <f>H3110-K3110-L3110</f>
        <v>12264.130000000001</v>
      </c>
      <c r="O3110" s="42">
        <v>0</v>
      </c>
      <c r="P3110" s="45">
        <v>0.13</v>
      </c>
      <c r="Q3110" s="42">
        <v>0</v>
      </c>
      <c r="R3110" s="42">
        <v>0</v>
      </c>
      <c r="S3110" s="42">
        <f>N3110-R3110</f>
        <v>12264.130000000001</v>
      </c>
      <c r="T3110" s="38">
        <v>2505</v>
      </c>
      <c r="U3110" s="14">
        <f>S3110/H3110</f>
        <v>0.60416963271861135</v>
      </c>
      <c r="V3110" s="19"/>
      <c r="W3110" s="19"/>
      <c r="X3110" s="37" t="s">
        <v>3465</v>
      </c>
    </row>
    <row r="3111" spans="1:24" s="3" customFormat="1" ht="16.5" customHeight="1">
      <c r="A3111" s="38">
        <v>779</v>
      </c>
      <c r="B3111" s="39">
        <v>10800</v>
      </c>
      <c r="C3111" s="38">
        <v>10316100</v>
      </c>
      <c r="D3111" s="40" t="s">
        <v>2742</v>
      </c>
      <c r="E3111" s="38">
        <v>1</v>
      </c>
      <c r="F3111" s="38">
        <v>120</v>
      </c>
      <c r="G3111" s="38" t="s">
        <v>21</v>
      </c>
      <c r="H3111" s="42">
        <v>20299.150000000001</v>
      </c>
      <c r="I3111" s="2"/>
      <c r="J3111" s="44">
        <v>43496</v>
      </c>
      <c r="K3111" s="42">
        <v>0</v>
      </c>
      <c r="L3111" s="42">
        <v>8035.02</v>
      </c>
      <c r="M3111" s="44">
        <v>45016</v>
      </c>
      <c r="N3111" s="42">
        <f>H3111-K3111-L3111</f>
        <v>12264.130000000001</v>
      </c>
      <c r="O3111" s="42">
        <v>0</v>
      </c>
      <c r="P3111" s="45">
        <v>0.13</v>
      </c>
      <c r="Q3111" s="42">
        <v>0</v>
      </c>
      <c r="R3111" s="42">
        <v>0</v>
      </c>
      <c r="S3111" s="42">
        <f>N3111-R3111</f>
        <v>12264.130000000001</v>
      </c>
      <c r="T3111" s="38">
        <v>2505</v>
      </c>
      <c r="U3111" s="14">
        <f>S3111/H3111</f>
        <v>0.60416963271861135</v>
      </c>
      <c r="V3111" s="19"/>
      <c r="W3111" s="19"/>
      <c r="X3111" s="37" t="s">
        <v>3465</v>
      </c>
    </row>
    <row r="3112" spans="1:24" s="3" customFormat="1" ht="16.5" customHeight="1">
      <c r="A3112" s="38">
        <v>780</v>
      </c>
      <c r="B3112" s="39">
        <v>10800</v>
      </c>
      <c r="C3112" s="38">
        <v>10316101</v>
      </c>
      <c r="D3112" s="40" t="s">
        <v>2742</v>
      </c>
      <c r="E3112" s="38">
        <v>1</v>
      </c>
      <c r="F3112" s="38">
        <v>120</v>
      </c>
      <c r="G3112" s="38" t="s">
        <v>21</v>
      </c>
      <c r="H3112" s="42">
        <v>20299.150000000001</v>
      </c>
      <c r="I3112" s="2"/>
      <c r="J3112" s="44">
        <v>43496</v>
      </c>
      <c r="K3112" s="42">
        <v>0</v>
      </c>
      <c r="L3112" s="42">
        <v>8035.02</v>
      </c>
      <c r="M3112" s="44">
        <v>45016</v>
      </c>
      <c r="N3112" s="42">
        <f>H3112-K3112-L3112</f>
        <v>12264.130000000001</v>
      </c>
      <c r="O3112" s="42">
        <v>0</v>
      </c>
      <c r="P3112" s="45">
        <v>0.13</v>
      </c>
      <c r="Q3112" s="42">
        <v>0</v>
      </c>
      <c r="R3112" s="42">
        <v>0</v>
      </c>
      <c r="S3112" s="42">
        <f>N3112-R3112</f>
        <v>12264.130000000001</v>
      </c>
      <c r="T3112" s="38">
        <v>2505</v>
      </c>
      <c r="U3112" s="14">
        <f>S3112/H3112</f>
        <v>0.60416963271861135</v>
      </c>
      <c r="V3112" s="19"/>
      <c r="W3112" s="19"/>
      <c r="X3112" s="37" t="s">
        <v>3465</v>
      </c>
    </row>
    <row r="3113" spans="1:24" s="3" customFormat="1" ht="16.5" customHeight="1">
      <c r="A3113" s="38">
        <v>781</v>
      </c>
      <c r="B3113" s="39">
        <v>10800</v>
      </c>
      <c r="C3113" s="38">
        <v>10316102</v>
      </c>
      <c r="D3113" s="40" t="s">
        <v>2742</v>
      </c>
      <c r="E3113" s="38">
        <v>1</v>
      </c>
      <c r="F3113" s="38">
        <v>120</v>
      </c>
      <c r="G3113" s="38" t="s">
        <v>21</v>
      </c>
      <c r="H3113" s="42">
        <v>20299.150000000001</v>
      </c>
      <c r="I3113" s="2"/>
      <c r="J3113" s="44">
        <v>43496</v>
      </c>
      <c r="K3113" s="42">
        <v>0</v>
      </c>
      <c r="L3113" s="42">
        <v>8035.02</v>
      </c>
      <c r="M3113" s="44">
        <v>45016</v>
      </c>
      <c r="N3113" s="42">
        <f>H3113-K3113-L3113</f>
        <v>12264.130000000001</v>
      </c>
      <c r="O3113" s="42">
        <v>0</v>
      </c>
      <c r="P3113" s="45">
        <v>0.13</v>
      </c>
      <c r="Q3113" s="42">
        <v>0</v>
      </c>
      <c r="R3113" s="42">
        <v>0</v>
      </c>
      <c r="S3113" s="42">
        <f>N3113-R3113</f>
        <v>12264.130000000001</v>
      </c>
      <c r="T3113" s="38">
        <v>2505</v>
      </c>
      <c r="U3113" s="14">
        <f>S3113/H3113</f>
        <v>0.60416963271861135</v>
      </c>
      <c r="V3113" s="19"/>
      <c r="W3113" s="19"/>
      <c r="X3113" s="37" t="s">
        <v>3465</v>
      </c>
    </row>
    <row r="3114" spans="1:24" s="3" customFormat="1" ht="16.5" customHeight="1">
      <c r="A3114" s="38">
        <v>782</v>
      </c>
      <c r="B3114" s="39">
        <v>10800</v>
      </c>
      <c r="C3114" s="38">
        <v>10316103</v>
      </c>
      <c r="D3114" s="40" t="s">
        <v>2742</v>
      </c>
      <c r="E3114" s="38">
        <v>1</v>
      </c>
      <c r="F3114" s="38">
        <v>120</v>
      </c>
      <c r="G3114" s="38" t="s">
        <v>21</v>
      </c>
      <c r="H3114" s="42">
        <v>20299.150000000001</v>
      </c>
      <c r="I3114" s="2"/>
      <c r="J3114" s="44">
        <v>43496</v>
      </c>
      <c r="K3114" s="42">
        <v>0</v>
      </c>
      <c r="L3114" s="42">
        <v>8035.02</v>
      </c>
      <c r="M3114" s="44">
        <v>45016</v>
      </c>
      <c r="N3114" s="42">
        <f>H3114-K3114-L3114</f>
        <v>12264.130000000001</v>
      </c>
      <c r="O3114" s="42">
        <v>0</v>
      </c>
      <c r="P3114" s="45">
        <v>0.13</v>
      </c>
      <c r="Q3114" s="42">
        <v>0</v>
      </c>
      <c r="R3114" s="42">
        <v>0</v>
      </c>
      <c r="S3114" s="42">
        <f>N3114-R3114</f>
        <v>12264.130000000001</v>
      </c>
      <c r="T3114" s="38">
        <v>2505</v>
      </c>
      <c r="U3114" s="14">
        <f>S3114/H3114</f>
        <v>0.60416963271861135</v>
      </c>
      <c r="V3114" s="19"/>
      <c r="W3114" s="19"/>
      <c r="X3114" s="37" t="s">
        <v>3465</v>
      </c>
    </row>
    <row r="3115" spans="1:24" s="3" customFormat="1" ht="16.5" customHeight="1">
      <c r="A3115" s="38">
        <v>783</v>
      </c>
      <c r="B3115" s="39">
        <v>10800</v>
      </c>
      <c r="C3115" s="38">
        <v>10316104</v>
      </c>
      <c r="D3115" s="40" t="s">
        <v>2742</v>
      </c>
      <c r="E3115" s="38">
        <v>1</v>
      </c>
      <c r="F3115" s="38">
        <v>120</v>
      </c>
      <c r="G3115" s="38" t="s">
        <v>21</v>
      </c>
      <c r="H3115" s="42">
        <v>20299.150000000001</v>
      </c>
      <c r="I3115" s="2"/>
      <c r="J3115" s="44">
        <v>43496</v>
      </c>
      <c r="K3115" s="42">
        <v>0</v>
      </c>
      <c r="L3115" s="42">
        <v>8035.02</v>
      </c>
      <c r="M3115" s="44">
        <v>45016</v>
      </c>
      <c r="N3115" s="42">
        <f>H3115-K3115-L3115</f>
        <v>12264.130000000001</v>
      </c>
      <c r="O3115" s="42">
        <v>0</v>
      </c>
      <c r="P3115" s="45">
        <v>0.13</v>
      </c>
      <c r="Q3115" s="42">
        <v>0</v>
      </c>
      <c r="R3115" s="42">
        <v>0</v>
      </c>
      <c r="S3115" s="42">
        <f>N3115-R3115</f>
        <v>12264.130000000001</v>
      </c>
      <c r="T3115" s="38">
        <v>2505</v>
      </c>
      <c r="U3115" s="14">
        <f>S3115/H3115</f>
        <v>0.60416963271861135</v>
      </c>
      <c r="V3115" s="19"/>
      <c r="W3115" s="19"/>
      <c r="X3115" s="37" t="s">
        <v>3465</v>
      </c>
    </row>
    <row r="3116" spans="1:24" s="3" customFormat="1" ht="16.5" customHeight="1">
      <c r="A3116" s="38">
        <v>784</v>
      </c>
      <c r="B3116" s="39">
        <v>10800</v>
      </c>
      <c r="C3116" s="38">
        <v>10316105</v>
      </c>
      <c r="D3116" s="40" t="s">
        <v>2742</v>
      </c>
      <c r="E3116" s="38">
        <v>1</v>
      </c>
      <c r="F3116" s="38">
        <v>120</v>
      </c>
      <c r="G3116" s="38" t="s">
        <v>21</v>
      </c>
      <c r="H3116" s="42">
        <v>20299.150000000001</v>
      </c>
      <c r="I3116" s="2"/>
      <c r="J3116" s="44">
        <v>43496</v>
      </c>
      <c r="K3116" s="42">
        <v>0</v>
      </c>
      <c r="L3116" s="42">
        <v>8035.02</v>
      </c>
      <c r="M3116" s="44">
        <v>45016</v>
      </c>
      <c r="N3116" s="42">
        <f>H3116-K3116-L3116</f>
        <v>12264.130000000001</v>
      </c>
      <c r="O3116" s="42">
        <v>0</v>
      </c>
      <c r="P3116" s="45">
        <v>0.13</v>
      </c>
      <c r="Q3116" s="42">
        <v>0</v>
      </c>
      <c r="R3116" s="42">
        <v>0</v>
      </c>
      <c r="S3116" s="42">
        <f>N3116-R3116</f>
        <v>12264.130000000001</v>
      </c>
      <c r="T3116" s="38">
        <v>2505</v>
      </c>
      <c r="U3116" s="14">
        <f>S3116/H3116</f>
        <v>0.60416963271861135</v>
      </c>
      <c r="V3116" s="19"/>
      <c r="W3116" s="19"/>
      <c r="X3116" s="37" t="s">
        <v>3465</v>
      </c>
    </row>
    <row r="3117" spans="1:24" s="3" customFormat="1" ht="16.5" customHeight="1">
      <c r="A3117" s="38">
        <v>785</v>
      </c>
      <c r="B3117" s="39">
        <v>10800</v>
      </c>
      <c r="C3117" s="38">
        <v>10316106</v>
      </c>
      <c r="D3117" s="40" t="s">
        <v>2742</v>
      </c>
      <c r="E3117" s="38">
        <v>1</v>
      </c>
      <c r="F3117" s="38">
        <v>120</v>
      </c>
      <c r="G3117" s="38" t="s">
        <v>21</v>
      </c>
      <c r="H3117" s="42">
        <v>20299.150000000001</v>
      </c>
      <c r="I3117" s="2"/>
      <c r="J3117" s="44">
        <v>43496</v>
      </c>
      <c r="K3117" s="42">
        <v>0</v>
      </c>
      <c r="L3117" s="42">
        <v>8035.02</v>
      </c>
      <c r="M3117" s="44">
        <v>45016</v>
      </c>
      <c r="N3117" s="42">
        <f>H3117-K3117-L3117</f>
        <v>12264.130000000001</v>
      </c>
      <c r="O3117" s="42">
        <v>0</v>
      </c>
      <c r="P3117" s="45">
        <v>0.13</v>
      </c>
      <c r="Q3117" s="42">
        <v>0</v>
      </c>
      <c r="R3117" s="42">
        <v>0</v>
      </c>
      <c r="S3117" s="42">
        <f>N3117-R3117</f>
        <v>12264.130000000001</v>
      </c>
      <c r="T3117" s="38">
        <v>2505</v>
      </c>
      <c r="U3117" s="14">
        <f>S3117/H3117</f>
        <v>0.60416963271861135</v>
      </c>
      <c r="V3117" s="19"/>
      <c r="W3117" s="19"/>
      <c r="X3117" s="37" t="s">
        <v>3465</v>
      </c>
    </row>
    <row r="3118" spans="1:24" s="3" customFormat="1" ht="16.5" customHeight="1">
      <c r="A3118" s="38">
        <v>786</v>
      </c>
      <c r="B3118" s="39">
        <v>10800</v>
      </c>
      <c r="C3118" s="38">
        <v>10316107</v>
      </c>
      <c r="D3118" s="40" t="s">
        <v>2742</v>
      </c>
      <c r="E3118" s="38">
        <v>1</v>
      </c>
      <c r="F3118" s="38">
        <v>120</v>
      </c>
      <c r="G3118" s="38" t="s">
        <v>21</v>
      </c>
      <c r="H3118" s="42">
        <v>20299.150000000001</v>
      </c>
      <c r="I3118" s="2"/>
      <c r="J3118" s="44">
        <v>43496</v>
      </c>
      <c r="K3118" s="42">
        <v>0</v>
      </c>
      <c r="L3118" s="42">
        <v>8035.02</v>
      </c>
      <c r="M3118" s="44">
        <v>45016</v>
      </c>
      <c r="N3118" s="42">
        <f>H3118-K3118-L3118</f>
        <v>12264.130000000001</v>
      </c>
      <c r="O3118" s="42">
        <v>0</v>
      </c>
      <c r="P3118" s="45">
        <v>0.13</v>
      </c>
      <c r="Q3118" s="42">
        <v>0</v>
      </c>
      <c r="R3118" s="42">
        <v>0</v>
      </c>
      <c r="S3118" s="42">
        <f>N3118-R3118</f>
        <v>12264.130000000001</v>
      </c>
      <c r="T3118" s="38">
        <v>2505</v>
      </c>
      <c r="U3118" s="14">
        <f>S3118/H3118</f>
        <v>0.60416963271861135</v>
      </c>
      <c r="V3118" s="19"/>
      <c r="W3118" s="19"/>
      <c r="X3118" s="37" t="s">
        <v>3465</v>
      </c>
    </row>
    <row r="3119" spans="1:24" s="3" customFormat="1" ht="16.5" customHeight="1">
      <c r="A3119" s="38">
        <v>787</v>
      </c>
      <c r="B3119" s="39">
        <v>10800</v>
      </c>
      <c r="C3119" s="38">
        <v>10316108</v>
      </c>
      <c r="D3119" s="40" t="s">
        <v>2742</v>
      </c>
      <c r="E3119" s="38">
        <v>1</v>
      </c>
      <c r="F3119" s="38">
        <v>120</v>
      </c>
      <c r="G3119" s="38" t="s">
        <v>21</v>
      </c>
      <c r="H3119" s="42">
        <v>20299.150000000001</v>
      </c>
      <c r="I3119" s="2"/>
      <c r="J3119" s="44">
        <v>43496</v>
      </c>
      <c r="K3119" s="42">
        <v>0</v>
      </c>
      <c r="L3119" s="42">
        <v>8035.02</v>
      </c>
      <c r="M3119" s="44">
        <v>45016</v>
      </c>
      <c r="N3119" s="42">
        <f>H3119-K3119-L3119</f>
        <v>12264.130000000001</v>
      </c>
      <c r="O3119" s="42">
        <v>0</v>
      </c>
      <c r="P3119" s="45">
        <v>0.13</v>
      </c>
      <c r="Q3119" s="42">
        <v>0</v>
      </c>
      <c r="R3119" s="42">
        <v>0</v>
      </c>
      <c r="S3119" s="42">
        <f>N3119-R3119</f>
        <v>12264.130000000001</v>
      </c>
      <c r="T3119" s="38">
        <v>2505</v>
      </c>
      <c r="U3119" s="14">
        <f>S3119/H3119</f>
        <v>0.60416963271861135</v>
      </c>
      <c r="V3119" s="19"/>
      <c r="W3119" s="19"/>
      <c r="X3119" s="37" t="s">
        <v>3465</v>
      </c>
    </row>
    <row r="3120" spans="1:24" s="3" customFormat="1" ht="16.5" customHeight="1">
      <c r="A3120" s="38">
        <v>788</v>
      </c>
      <c r="B3120" s="39">
        <v>10800</v>
      </c>
      <c r="C3120" s="38">
        <v>10316109</v>
      </c>
      <c r="D3120" s="40" t="s">
        <v>2742</v>
      </c>
      <c r="E3120" s="38">
        <v>1</v>
      </c>
      <c r="F3120" s="38">
        <v>120</v>
      </c>
      <c r="G3120" s="38" t="s">
        <v>21</v>
      </c>
      <c r="H3120" s="42">
        <v>20299.150000000001</v>
      </c>
      <c r="I3120" s="2"/>
      <c r="J3120" s="44">
        <v>43496</v>
      </c>
      <c r="K3120" s="42">
        <v>0</v>
      </c>
      <c r="L3120" s="42">
        <v>8035.02</v>
      </c>
      <c r="M3120" s="44">
        <v>45016</v>
      </c>
      <c r="N3120" s="42">
        <f>H3120-K3120-L3120</f>
        <v>12264.130000000001</v>
      </c>
      <c r="O3120" s="42">
        <v>0</v>
      </c>
      <c r="P3120" s="45">
        <v>0.13</v>
      </c>
      <c r="Q3120" s="42">
        <v>0</v>
      </c>
      <c r="R3120" s="42">
        <v>0</v>
      </c>
      <c r="S3120" s="42">
        <f>N3120-R3120</f>
        <v>12264.130000000001</v>
      </c>
      <c r="T3120" s="38">
        <v>2505</v>
      </c>
      <c r="U3120" s="14">
        <f>S3120/H3120</f>
        <v>0.60416963271861135</v>
      </c>
      <c r="V3120" s="19"/>
      <c r="W3120" s="19"/>
      <c r="X3120" s="37" t="s">
        <v>3465</v>
      </c>
    </row>
    <row r="3121" spans="1:24" s="3" customFormat="1" ht="16.5" customHeight="1">
      <c r="A3121" s="38">
        <v>789</v>
      </c>
      <c r="B3121" s="39">
        <v>10800</v>
      </c>
      <c r="C3121" s="38">
        <v>10316110</v>
      </c>
      <c r="D3121" s="40" t="s">
        <v>2742</v>
      </c>
      <c r="E3121" s="38">
        <v>1</v>
      </c>
      <c r="F3121" s="38">
        <v>120</v>
      </c>
      <c r="G3121" s="38" t="s">
        <v>21</v>
      </c>
      <c r="H3121" s="42">
        <v>20299.150000000001</v>
      </c>
      <c r="I3121" s="2"/>
      <c r="J3121" s="44">
        <v>43496</v>
      </c>
      <c r="K3121" s="42">
        <v>0</v>
      </c>
      <c r="L3121" s="42">
        <v>8035.02</v>
      </c>
      <c r="M3121" s="44">
        <v>45016</v>
      </c>
      <c r="N3121" s="42">
        <f>H3121-K3121-L3121</f>
        <v>12264.130000000001</v>
      </c>
      <c r="O3121" s="42">
        <v>0</v>
      </c>
      <c r="P3121" s="45">
        <v>0.13</v>
      </c>
      <c r="Q3121" s="42">
        <v>0</v>
      </c>
      <c r="R3121" s="42">
        <v>0</v>
      </c>
      <c r="S3121" s="42">
        <f>N3121-R3121</f>
        <v>12264.130000000001</v>
      </c>
      <c r="T3121" s="38">
        <v>2505</v>
      </c>
      <c r="U3121" s="14">
        <f>S3121/H3121</f>
        <v>0.60416963271861135</v>
      </c>
      <c r="V3121" s="19"/>
      <c r="W3121" s="19"/>
      <c r="X3121" s="37" t="s">
        <v>3465</v>
      </c>
    </row>
    <row r="3122" spans="1:24" s="3" customFormat="1" ht="16.5" customHeight="1">
      <c r="A3122" s="38">
        <v>790</v>
      </c>
      <c r="B3122" s="39">
        <v>10800</v>
      </c>
      <c r="C3122" s="38">
        <v>10316111</v>
      </c>
      <c r="D3122" s="40" t="s">
        <v>2742</v>
      </c>
      <c r="E3122" s="38">
        <v>1</v>
      </c>
      <c r="F3122" s="38">
        <v>120</v>
      </c>
      <c r="G3122" s="38" t="s">
        <v>21</v>
      </c>
      <c r="H3122" s="42">
        <v>20299.150000000001</v>
      </c>
      <c r="I3122" s="2"/>
      <c r="J3122" s="44">
        <v>43496</v>
      </c>
      <c r="K3122" s="42">
        <v>0</v>
      </c>
      <c r="L3122" s="42">
        <v>8035.02</v>
      </c>
      <c r="M3122" s="44">
        <v>45016</v>
      </c>
      <c r="N3122" s="42">
        <f>H3122-K3122-L3122</f>
        <v>12264.130000000001</v>
      </c>
      <c r="O3122" s="42">
        <v>0</v>
      </c>
      <c r="P3122" s="45">
        <v>0.13</v>
      </c>
      <c r="Q3122" s="42">
        <v>0</v>
      </c>
      <c r="R3122" s="42">
        <v>0</v>
      </c>
      <c r="S3122" s="42">
        <f>N3122-R3122</f>
        <v>12264.130000000001</v>
      </c>
      <c r="T3122" s="38">
        <v>2505</v>
      </c>
      <c r="U3122" s="14">
        <f>S3122/H3122</f>
        <v>0.60416963271861135</v>
      </c>
      <c r="V3122" s="19"/>
      <c r="W3122" s="19"/>
      <c r="X3122" s="37" t="s">
        <v>3465</v>
      </c>
    </row>
    <row r="3123" spans="1:24" s="3" customFormat="1" ht="16.5" customHeight="1">
      <c r="A3123" s="38">
        <v>791</v>
      </c>
      <c r="B3123" s="39">
        <v>10800</v>
      </c>
      <c r="C3123" s="38">
        <v>10316112</v>
      </c>
      <c r="D3123" s="40" t="s">
        <v>2742</v>
      </c>
      <c r="E3123" s="38">
        <v>1</v>
      </c>
      <c r="F3123" s="38">
        <v>120</v>
      </c>
      <c r="G3123" s="38" t="s">
        <v>21</v>
      </c>
      <c r="H3123" s="42">
        <v>20299.150000000001</v>
      </c>
      <c r="I3123" s="2"/>
      <c r="J3123" s="44">
        <v>43496</v>
      </c>
      <c r="K3123" s="42">
        <v>0</v>
      </c>
      <c r="L3123" s="42">
        <v>8035.02</v>
      </c>
      <c r="M3123" s="44">
        <v>45016</v>
      </c>
      <c r="N3123" s="42">
        <f>H3123-K3123-L3123</f>
        <v>12264.130000000001</v>
      </c>
      <c r="O3123" s="42">
        <v>0</v>
      </c>
      <c r="P3123" s="45">
        <v>0.13</v>
      </c>
      <c r="Q3123" s="42">
        <v>0</v>
      </c>
      <c r="R3123" s="42">
        <v>0</v>
      </c>
      <c r="S3123" s="42">
        <f>N3123-R3123</f>
        <v>12264.130000000001</v>
      </c>
      <c r="T3123" s="38">
        <v>2505</v>
      </c>
      <c r="U3123" s="14">
        <f>S3123/H3123</f>
        <v>0.60416963271861135</v>
      </c>
      <c r="V3123" s="19"/>
      <c r="W3123" s="19"/>
      <c r="X3123" s="37" t="s">
        <v>3465</v>
      </c>
    </row>
    <row r="3124" spans="1:24" s="3" customFormat="1" ht="16.5" customHeight="1">
      <c r="A3124" s="38">
        <v>792</v>
      </c>
      <c r="B3124" s="39">
        <v>10800</v>
      </c>
      <c r="C3124" s="38">
        <v>10316113</v>
      </c>
      <c r="D3124" s="40" t="s">
        <v>2742</v>
      </c>
      <c r="E3124" s="38">
        <v>1</v>
      </c>
      <c r="F3124" s="38">
        <v>120</v>
      </c>
      <c r="G3124" s="38" t="s">
        <v>21</v>
      </c>
      <c r="H3124" s="42">
        <v>20299.150000000001</v>
      </c>
      <c r="I3124" s="2"/>
      <c r="J3124" s="44">
        <v>43496</v>
      </c>
      <c r="K3124" s="42">
        <v>0</v>
      </c>
      <c r="L3124" s="42">
        <v>8035.02</v>
      </c>
      <c r="M3124" s="44">
        <v>45016</v>
      </c>
      <c r="N3124" s="42">
        <f>H3124-K3124-L3124</f>
        <v>12264.130000000001</v>
      </c>
      <c r="O3124" s="42">
        <v>0</v>
      </c>
      <c r="P3124" s="45">
        <v>0.13</v>
      </c>
      <c r="Q3124" s="42">
        <v>0</v>
      </c>
      <c r="R3124" s="42">
        <v>0</v>
      </c>
      <c r="S3124" s="42">
        <f>N3124-R3124</f>
        <v>12264.130000000001</v>
      </c>
      <c r="T3124" s="38">
        <v>2505</v>
      </c>
      <c r="U3124" s="14">
        <f>S3124/H3124</f>
        <v>0.60416963271861135</v>
      </c>
      <c r="V3124" s="19"/>
      <c r="W3124" s="19"/>
      <c r="X3124" s="37" t="s">
        <v>3465</v>
      </c>
    </row>
    <row r="3125" spans="1:24" s="3" customFormat="1" ht="16.5" customHeight="1">
      <c r="A3125" s="38">
        <v>793</v>
      </c>
      <c r="B3125" s="39">
        <v>10800</v>
      </c>
      <c r="C3125" s="38">
        <v>10316114</v>
      </c>
      <c r="D3125" s="40" t="s">
        <v>2742</v>
      </c>
      <c r="E3125" s="38">
        <v>1</v>
      </c>
      <c r="F3125" s="38">
        <v>120</v>
      </c>
      <c r="G3125" s="38" t="s">
        <v>21</v>
      </c>
      <c r="H3125" s="42">
        <v>20299.150000000001</v>
      </c>
      <c r="I3125" s="2"/>
      <c r="J3125" s="44">
        <v>43496</v>
      </c>
      <c r="K3125" s="42">
        <v>0</v>
      </c>
      <c r="L3125" s="42">
        <v>8035.02</v>
      </c>
      <c r="M3125" s="44">
        <v>45016</v>
      </c>
      <c r="N3125" s="42">
        <f>H3125-K3125-L3125</f>
        <v>12264.130000000001</v>
      </c>
      <c r="O3125" s="42">
        <v>0</v>
      </c>
      <c r="P3125" s="45">
        <v>0.13</v>
      </c>
      <c r="Q3125" s="42">
        <v>0</v>
      </c>
      <c r="R3125" s="42">
        <v>0</v>
      </c>
      <c r="S3125" s="42">
        <f>N3125-R3125</f>
        <v>12264.130000000001</v>
      </c>
      <c r="T3125" s="38">
        <v>2505</v>
      </c>
      <c r="U3125" s="14">
        <f>S3125/H3125</f>
        <v>0.60416963271861135</v>
      </c>
      <c r="V3125" s="19"/>
      <c r="W3125" s="19"/>
      <c r="X3125" s="37" t="s">
        <v>3465</v>
      </c>
    </row>
    <row r="3126" spans="1:24" s="3" customFormat="1" ht="16.5" customHeight="1">
      <c r="A3126" s="38">
        <v>794</v>
      </c>
      <c r="B3126" s="39">
        <v>10800</v>
      </c>
      <c r="C3126" s="38">
        <v>10316115</v>
      </c>
      <c r="D3126" s="40" t="s">
        <v>2742</v>
      </c>
      <c r="E3126" s="38">
        <v>1</v>
      </c>
      <c r="F3126" s="38">
        <v>120</v>
      </c>
      <c r="G3126" s="38" t="s">
        <v>21</v>
      </c>
      <c r="H3126" s="42">
        <v>20299.150000000001</v>
      </c>
      <c r="I3126" s="2"/>
      <c r="J3126" s="44">
        <v>43496</v>
      </c>
      <c r="K3126" s="42">
        <v>0</v>
      </c>
      <c r="L3126" s="42">
        <v>8035.02</v>
      </c>
      <c r="M3126" s="44">
        <v>45016</v>
      </c>
      <c r="N3126" s="42">
        <f>H3126-K3126-L3126</f>
        <v>12264.130000000001</v>
      </c>
      <c r="O3126" s="42">
        <v>0</v>
      </c>
      <c r="P3126" s="45">
        <v>0.13</v>
      </c>
      <c r="Q3126" s="42">
        <v>0</v>
      </c>
      <c r="R3126" s="42">
        <v>0</v>
      </c>
      <c r="S3126" s="42">
        <f>N3126-R3126</f>
        <v>12264.130000000001</v>
      </c>
      <c r="T3126" s="38">
        <v>2505</v>
      </c>
      <c r="U3126" s="14">
        <f>S3126/H3126</f>
        <v>0.60416963271861135</v>
      </c>
      <c r="V3126" s="19"/>
      <c r="W3126" s="19"/>
      <c r="X3126" s="37" t="s">
        <v>3465</v>
      </c>
    </row>
    <row r="3127" spans="1:24" s="3" customFormat="1" ht="16.5" customHeight="1">
      <c r="A3127" s="38">
        <v>795</v>
      </c>
      <c r="B3127" s="39">
        <v>10800</v>
      </c>
      <c r="C3127" s="38">
        <v>10316116</v>
      </c>
      <c r="D3127" s="40" t="s">
        <v>2742</v>
      </c>
      <c r="E3127" s="38">
        <v>1</v>
      </c>
      <c r="F3127" s="38">
        <v>120</v>
      </c>
      <c r="G3127" s="38" t="s">
        <v>21</v>
      </c>
      <c r="H3127" s="42">
        <v>20299.150000000001</v>
      </c>
      <c r="I3127" s="2"/>
      <c r="J3127" s="44">
        <v>43496</v>
      </c>
      <c r="K3127" s="42">
        <v>0</v>
      </c>
      <c r="L3127" s="42">
        <v>8035.02</v>
      </c>
      <c r="M3127" s="44">
        <v>45016</v>
      </c>
      <c r="N3127" s="42">
        <f>H3127-K3127-L3127</f>
        <v>12264.130000000001</v>
      </c>
      <c r="O3127" s="42">
        <v>0</v>
      </c>
      <c r="P3127" s="45">
        <v>0.13</v>
      </c>
      <c r="Q3127" s="42">
        <v>0</v>
      </c>
      <c r="R3127" s="42">
        <v>0</v>
      </c>
      <c r="S3127" s="42">
        <f>N3127-R3127</f>
        <v>12264.130000000001</v>
      </c>
      <c r="T3127" s="38">
        <v>2505</v>
      </c>
      <c r="U3127" s="14">
        <f>S3127/H3127</f>
        <v>0.60416963271861135</v>
      </c>
      <c r="V3127" s="19"/>
      <c r="W3127" s="19"/>
      <c r="X3127" s="37" t="s">
        <v>3465</v>
      </c>
    </row>
    <row r="3128" spans="1:24" s="3" customFormat="1" ht="16.5" customHeight="1">
      <c r="A3128" s="38">
        <v>803</v>
      </c>
      <c r="B3128" s="39">
        <v>10800</v>
      </c>
      <c r="C3128" s="38">
        <v>10316312</v>
      </c>
      <c r="D3128" s="40" t="s">
        <v>2742</v>
      </c>
      <c r="E3128" s="38">
        <v>1</v>
      </c>
      <c r="F3128" s="38">
        <v>120</v>
      </c>
      <c r="G3128" s="38" t="s">
        <v>21</v>
      </c>
      <c r="H3128" s="42">
        <v>20299.150000000001</v>
      </c>
      <c r="I3128" s="2"/>
      <c r="J3128" s="44">
        <v>43496</v>
      </c>
      <c r="K3128" s="42">
        <v>0</v>
      </c>
      <c r="L3128" s="42">
        <v>8035.02</v>
      </c>
      <c r="M3128" s="44">
        <v>45016</v>
      </c>
      <c r="N3128" s="42">
        <f>H3128-K3128-L3128</f>
        <v>12264.130000000001</v>
      </c>
      <c r="O3128" s="42">
        <v>0</v>
      </c>
      <c r="P3128" s="45">
        <v>0.13</v>
      </c>
      <c r="Q3128" s="42">
        <v>0</v>
      </c>
      <c r="R3128" s="42">
        <v>0</v>
      </c>
      <c r="S3128" s="42">
        <f>N3128-R3128</f>
        <v>12264.130000000001</v>
      </c>
      <c r="T3128" s="38">
        <v>2505</v>
      </c>
      <c r="U3128" s="14">
        <f>S3128/H3128</f>
        <v>0.60416963271861135</v>
      </c>
      <c r="V3128" s="19"/>
      <c r="W3128" s="19"/>
      <c r="X3128" s="37" t="s">
        <v>3465</v>
      </c>
    </row>
    <row r="3129" spans="1:24" s="3" customFormat="1" ht="16.5" customHeight="1">
      <c r="A3129" s="38">
        <v>804</v>
      </c>
      <c r="B3129" s="39">
        <v>10800</v>
      </c>
      <c r="C3129" s="38">
        <v>10316313</v>
      </c>
      <c r="D3129" s="40" t="s">
        <v>2742</v>
      </c>
      <c r="E3129" s="38">
        <v>1</v>
      </c>
      <c r="F3129" s="38">
        <v>120</v>
      </c>
      <c r="G3129" s="38" t="s">
        <v>21</v>
      </c>
      <c r="H3129" s="42">
        <v>20299.150000000001</v>
      </c>
      <c r="I3129" s="2"/>
      <c r="J3129" s="44">
        <v>43496</v>
      </c>
      <c r="K3129" s="42">
        <v>0</v>
      </c>
      <c r="L3129" s="42">
        <v>8035.02</v>
      </c>
      <c r="M3129" s="44">
        <v>45016</v>
      </c>
      <c r="N3129" s="42">
        <f>H3129-K3129-L3129</f>
        <v>12264.130000000001</v>
      </c>
      <c r="O3129" s="42">
        <v>0</v>
      </c>
      <c r="P3129" s="45">
        <v>0.13</v>
      </c>
      <c r="Q3129" s="42">
        <v>0</v>
      </c>
      <c r="R3129" s="42">
        <v>0</v>
      </c>
      <c r="S3129" s="42">
        <f>N3129-R3129</f>
        <v>12264.130000000001</v>
      </c>
      <c r="T3129" s="38">
        <v>2505</v>
      </c>
      <c r="U3129" s="14">
        <f>S3129/H3129</f>
        <v>0.60416963271861135</v>
      </c>
      <c r="V3129" s="19"/>
      <c r="W3129" s="19"/>
      <c r="X3129" s="37" t="s">
        <v>3465</v>
      </c>
    </row>
    <row r="3130" spans="1:24" s="3" customFormat="1" ht="16.5" customHeight="1">
      <c r="A3130" s="38">
        <v>303</v>
      </c>
      <c r="B3130" s="39">
        <v>10736</v>
      </c>
      <c r="C3130" s="38">
        <v>10319070</v>
      </c>
      <c r="D3130" s="40" t="s">
        <v>1269</v>
      </c>
      <c r="E3130" s="38">
        <v>1</v>
      </c>
      <c r="F3130" s="38">
        <v>120</v>
      </c>
      <c r="G3130" s="38" t="s">
        <v>21</v>
      </c>
      <c r="H3130" s="42">
        <v>10148.719999999999</v>
      </c>
      <c r="I3130" s="55"/>
      <c r="J3130" s="44">
        <v>43615</v>
      </c>
      <c r="K3130" s="42">
        <v>0</v>
      </c>
      <c r="L3130" s="42">
        <v>4017.07</v>
      </c>
      <c r="M3130" s="44">
        <v>45138</v>
      </c>
      <c r="N3130" s="42">
        <f>H3130-K3130-L3130</f>
        <v>6131.65</v>
      </c>
      <c r="O3130" s="42">
        <v>0</v>
      </c>
      <c r="P3130" s="45">
        <v>0.13</v>
      </c>
      <c r="Q3130" s="42">
        <v>0</v>
      </c>
      <c r="R3130" s="42">
        <v>0</v>
      </c>
      <c r="S3130" s="42">
        <v>6131.65</v>
      </c>
      <c r="T3130" s="38">
        <v>1802</v>
      </c>
      <c r="U3130" s="14">
        <f>S3130/H3130</f>
        <v>0.60417964038814742</v>
      </c>
      <c r="V3130" s="19"/>
      <c r="W3130" s="19"/>
      <c r="X3130" s="37" t="s">
        <v>3461</v>
      </c>
    </row>
    <row r="3131" spans="1:24" s="3" customFormat="1" ht="16.5" customHeight="1">
      <c r="A3131" s="38">
        <v>774</v>
      </c>
      <c r="B3131" s="39">
        <v>10800</v>
      </c>
      <c r="C3131" s="38">
        <v>10316095</v>
      </c>
      <c r="D3131" s="40" t="s">
        <v>2807</v>
      </c>
      <c r="E3131" s="38">
        <v>1</v>
      </c>
      <c r="F3131" s="38">
        <v>120</v>
      </c>
      <c r="G3131" s="38" t="s">
        <v>21</v>
      </c>
      <c r="H3131" s="42">
        <v>3880.86</v>
      </c>
      <c r="I3131" s="2"/>
      <c r="J3131" s="44">
        <v>43496</v>
      </c>
      <c r="K3131" s="42">
        <v>0</v>
      </c>
      <c r="L3131" s="42">
        <v>1536.08</v>
      </c>
      <c r="M3131" s="44">
        <v>45016</v>
      </c>
      <c r="N3131" s="42">
        <f>H3131-K3131-L3131</f>
        <v>2344.7800000000002</v>
      </c>
      <c r="O3131" s="42">
        <v>0</v>
      </c>
      <c r="P3131" s="45">
        <v>0.13</v>
      </c>
      <c r="Q3131" s="42">
        <v>0</v>
      </c>
      <c r="R3131" s="42">
        <v>0</v>
      </c>
      <c r="S3131" s="42">
        <f>N3131-R3131</f>
        <v>2344.7800000000002</v>
      </c>
      <c r="T3131" s="38">
        <v>2505</v>
      </c>
      <c r="U3131" s="14">
        <f>S3131/H3131</f>
        <v>0.60419082368341037</v>
      </c>
      <c r="V3131" s="19"/>
      <c r="W3131" s="19"/>
      <c r="X3131" s="37" t="s">
        <v>3465</v>
      </c>
    </row>
    <row r="3132" spans="1:24" s="3" customFormat="1" ht="16.5" customHeight="1">
      <c r="A3132" s="38">
        <v>775</v>
      </c>
      <c r="B3132" s="39">
        <v>10800</v>
      </c>
      <c r="C3132" s="38">
        <v>10316096</v>
      </c>
      <c r="D3132" s="40" t="s">
        <v>2807</v>
      </c>
      <c r="E3132" s="38">
        <v>1</v>
      </c>
      <c r="F3132" s="38">
        <v>120</v>
      </c>
      <c r="G3132" s="38" t="s">
        <v>21</v>
      </c>
      <c r="H3132" s="42">
        <v>3880.86</v>
      </c>
      <c r="I3132" s="2"/>
      <c r="J3132" s="44">
        <v>43496</v>
      </c>
      <c r="K3132" s="42">
        <v>0</v>
      </c>
      <c r="L3132" s="42">
        <v>1536.08</v>
      </c>
      <c r="M3132" s="44">
        <v>45016</v>
      </c>
      <c r="N3132" s="42">
        <f>H3132-K3132-L3132</f>
        <v>2344.7800000000002</v>
      </c>
      <c r="O3132" s="42">
        <v>0</v>
      </c>
      <c r="P3132" s="45">
        <v>0.13</v>
      </c>
      <c r="Q3132" s="42">
        <v>0</v>
      </c>
      <c r="R3132" s="42">
        <v>0</v>
      </c>
      <c r="S3132" s="42">
        <f>N3132-R3132</f>
        <v>2344.7800000000002</v>
      </c>
      <c r="T3132" s="38">
        <v>2505</v>
      </c>
      <c r="U3132" s="14">
        <f>S3132/H3132</f>
        <v>0.60419082368341037</v>
      </c>
      <c r="V3132" s="19"/>
      <c r="W3132" s="19"/>
      <c r="X3132" s="37" t="s">
        <v>3465</v>
      </c>
    </row>
    <row r="3133" spans="1:24" s="3" customFormat="1" ht="16.5" customHeight="1">
      <c r="A3133" s="38">
        <v>776</v>
      </c>
      <c r="B3133" s="39">
        <v>10800</v>
      </c>
      <c r="C3133" s="38">
        <v>10316097</v>
      </c>
      <c r="D3133" s="40" t="s">
        <v>2807</v>
      </c>
      <c r="E3133" s="38">
        <v>1</v>
      </c>
      <c r="F3133" s="38">
        <v>120</v>
      </c>
      <c r="G3133" s="38" t="s">
        <v>21</v>
      </c>
      <c r="H3133" s="42">
        <v>3880.86</v>
      </c>
      <c r="I3133" s="2"/>
      <c r="J3133" s="44">
        <v>43496</v>
      </c>
      <c r="K3133" s="42">
        <v>0</v>
      </c>
      <c r="L3133" s="42">
        <v>1536.08</v>
      </c>
      <c r="M3133" s="44">
        <v>45016</v>
      </c>
      <c r="N3133" s="42">
        <f>H3133-K3133-L3133</f>
        <v>2344.7800000000002</v>
      </c>
      <c r="O3133" s="42">
        <v>0</v>
      </c>
      <c r="P3133" s="45">
        <v>0.13</v>
      </c>
      <c r="Q3133" s="42">
        <v>0</v>
      </c>
      <c r="R3133" s="42">
        <v>0</v>
      </c>
      <c r="S3133" s="42">
        <f>N3133-R3133</f>
        <v>2344.7800000000002</v>
      </c>
      <c r="T3133" s="38">
        <v>2505</v>
      </c>
      <c r="U3133" s="14">
        <f>S3133/H3133</f>
        <v>0.60419082368341037</v>
      </c>
      <c r="V3133" s="19"/>
      <c r="W3133" s="19"/>
      <c r="X3133" s="37" t="s">
        <v>3465</v>
      </c>
    </row>
    <row r="3134" spans="1:24" s="3" customFormat="1" ht="16.5" customHeight="1">
      <c r="A3134" s="38">
        <v>777</v>
      </c>
      <c r="B3134" s="39">
        <v>10800</v>
      </c>
      <c r="C3134" s="38">
        <v>10316098</v>
      </c>
      <c r="D3134" s="40" t="s">
        <v>2807</v>
      </c>
      <c r="E3134" s="38">
        <v>1</v>
      </c>
      <c r="F3134" s="38">
        <v>120</v>
      </c>
      <c r="G3134" s="38" t="s">
        <v>21</v>
      </c>
      <c r="H3134" s="42">
        <v>3880.86</v>
      </c>
      <c r="I3134" s="2"/>
      <c r="J3134" s="44">
        <v>43496</v>
      </c>
      <c r="K3134" s="42">
        <v>0</v>
      </c>
      <c r="L3134" s="42">
        <v>1536.08</v>
      </c>
      <c r="M3134" s="44">
        <v>45016</v>
      </c>
      <c r="N3134" s="42">
        <f>H3134-K3134-L3134</f>
        <v>2344.7800000000002</v>
      </c>
      <c r="O3134" s="42">
        <v>0</v>
      </c>
      <c r="P3134" s="45">
        <v>0.13</v>
      </c>
      <c r="Q3134" s="42">
        <v>0</v>
      </c>
      <c r="R3134" s="42">
        <v>0</v>
      </c>
      <c r="S3134" s="42">
        <f>N3134-R3134</f>
        <v>2344.7800000000002</v>
      </c>
      <c r="T3134" s="38">
        <v>2505</v>
      </c>
      <c r="U3134" s="14">
        <f>S3134/H3134</f>
        <v>0.60419082368341037</v>
      </c>
      <c r="V3134" s="19"/>
      <c r="W3134" s="19"/>
      <c r="X3134" s="37" t="s">
        <v>3465</v>
      </c>
    </row>
    <row r="3135" spans="1:24" s="3" customFormat="1" ht="16.5" customHeight="1">
      <c r="A3135" s="38">
        <v>532</v>
      </c>
      <c r="B3135" s="39">
        <v>10736</v>
      </c>
      <c r="C3135" s="38">
        <v>10350480</v>
      </c>
      <c r="D3135" s="40" t="s">
        <v>796</v>
      </c>
      <c r="E3135" s="38">
        <v>2</v>
      </c>
      <c r="F3135" s="38">
        <v>36</v>
      </c>
      <c r="G3135" s="38" t="s">
        <v>33</v>
      </c>
      <c r="H3135" s="42">
        <v>5640</v>
      </c>
      <c r="I3135" s="55"/>
      <c r="J3135" s="44">
        <v>44712</v>
      </c>
      <c r="K3135" s="42">
        <v>156.66999999999999</v>
      </c>
      <c r="L3135" s="42">
        <v>2036.68</v>
      </c>
      <c r="M3135" s="44">
        <v>45138</v>
      </c>
      <c r="N3135" s="42">
        <f>H3135-K3135-L3135</f>
        <v>3446.6499999999996</v>
      </c>
      <c r="O3135" s="42">
        <v>40</v>
      </c>
      <c r="P3135" s="45">
        <v>0.13</v>
      </c>
      <c r="Q3135" s="42">
        <v>4.5999999999999996</v>
      </c>
      <c r="R3135" s="42">
        <v>35.4</v>
      </c>
      <c r="S3135" s="42">
        <v>3411.25</v>
      </c>
      <c r="T3135" s="38">
        <v>5000</v>
      </c>
      <c r="U3135" s="14">
        <f>S3135/H3135</f>
        <v>0.6048315602836879</v>
      </c>
      <c r="V3135" s="19"/>
      <c r="W3135" s="19"/>
      <c r="X3135" s="37" t="s">
        <v>3461</v>
      </c>
    </row>
    <row r="3136" spans="1:24" s="3" customFormat="1" ht="16.5" customHeight="1">
      <c r="A3136" s="38">
        <v>554</v>
      </c>
      <c r="B3136" s="39">
        <v>10736</v>
      </c>
      <c r="C3136" s="38">
        <v>10283113</v>
      </c>
      <c r="D3136" s="40" t="s">
        <v>1468</v>
      </c>
      <c r="E3136" s="38">
        <v>1</v>
      </c>
      <c r="F3136" s="38">
        <v>120</v>
      </c>
      <c r="G3136" s="38" t="s">
        <v>262</v>
      </c>
      <c r="H3136" s="42">
        <v>48777.98</v>
      </c>
      <c r="I3136" s="55"/>
      <c r="J3136" s="44">
        <v>43829</v>
      </c>
      <c r="K3136" s="42">
        <v>0</v>
      </c>
      <c r="L3136" s="42">
        <v>16604.849999999999</v>
      </c>
      <c r="M3136" s="44">
        <v>45138</v>
      </c>
      <c r="N3136" s="42">
        <f>H3136-K3136-L3136</f>
        <v>32173.130000000005</v>
      </c>
      <c r="O3136" s="42">
        <v>3000</v>
      </c>
      <c r="P3136" s="45">
        <v>0.13</v>
      </c>
      <c r="Q3136" s="42">
        <v>345.13</v>
      </c>
      <c r="R3136" s="42">
        <v>2654.87</v>
      </c>
      <c r="S3136" s="42">
        <v>29518.26</v>
      </c>
      <c r="T3136" s="38">
        <v>2506</v>
      </c>
      <c r="U3136" s="14">
        <f>S3136/H3136</f>
        <v>0.60515544104122387</v>
      </c>
      <c r="V3136" s="19"/>
      <c r="W3136" s="19"/>
      <c r="X3136" s="37" t="s">
        <v>3461</v>
      </c>
    </row>
    <row r="3137" spans="1:37" s="3" customFormat="1" ht="16.5" customHeight="1">
      <c r="A3137" s="38">
        <v>624</v>
      </c>
      <c r="B3137" s="39">
        <v>10736</v>
      </c>
      <c r="C3137" s="38">
        <v>10337234</v>
      </c>
      <c r="D3137" s="40" t="s">
        <v>508</v>
      </c>
      <c r="E3137" s="38">
        <v>1</v>
      </c>
      <c r="F3137" s="38">
        <v>60</v>
      </c>
      <c r="G3137" s="38" t="s">
        <v>511</v>
      </c>
      <c r="H3137" s="42">
        <v>95701.14</v>
      </c>
      <c r="I3137" s="55"/>
      <c r="J3137" s="44">
        <v>44469</v>
      </c>
      <c r="K3137" s="42">
        <v>1595.02</v>
      </c>
      <c r="L3137" s="42">
        <v>33495.39</v>
      </c>
      <c r="M3137" s="44">
        <v>45138</v>
      </c>
      <c r="N3137" s="42">
        <f>H3137-K3137-L3137</f>
        <v>60610.729999999996</v>
      </c>
      <c r="O3137" s="42">
        <v>3000</v>
      </c>
      <c r="P3137" s="45">
        <v>0.13</v>
      </c>
      <c r="Q3137" s="42">
        <v>345.13</v>
      </c>
      <c r="R3137" s="42">
        <v>2654.87</v>
      </c>
      <c r="S3137" s="42">
        <v>57955.86</v>
      </c>
      <c r="T3137" s="38">
        <v>5000</v>
      </c>
      <c r="U3137" s="14">
        <f>S3137/H3137</f>
        <v>0.60559215909026787</v>
      </c>
      <c r="V3137" s="19"/>
      <c r="W3137" s="19"/>
      <c r="X3137" s="37" t="s">
        <v>3461</v>
      </c>
    </row>
    <row r="3138" spans="1:37" s="3" customFormat="1" ht="16.5" customHeight="1">
      <c r="A3138" s="38">
        <v>36</v>
      </c>
      <c r="B3138" s="39">
        <v>40712</v>
      </c>
      <c r="C3138" s="38">
        <v>10302486</v>
      </c>
      <c r="D3138" s="40" t="s">
        <v>1514</v>
      </c>
      <c r="E3138" s="38">
        <v>4</v>
      </c>
      <c r="F3138" s="38">
        <v>120</v>
      </c>
      <c r="G3138" s="38" t="s">
        <v>21</v>
      </c>
      <c r="H3138" s="42">
        <v>21811.96</v>
      </c>
      <c r="I3138" s="2"/>
      <c r="J3138" s="44">
        <v>43615</v>
      </c>
      <c r="K3138" s="42">
        <v>0</v>
      </c>
      <c r="L3138" s="42">
        <v>8288.59</v>
      </c>
      <c r="M3138" s="44">
        <v>45077</v>
      </c>
      <c r="N3138" s="42">
        <f>H3138-K3138-L3138</f>
        <v>13523.369999999999</v>
      </c>
      <c r="O3138" s="42">
        <v>336.23</v>
      </c>
      <c r="P3138" s="45">
        <v>0.13</v>
      </c>
      <c r="Q3138" s="42">
        <f>O3138-R3138</f>
        <v>38.680000000000007</v>
      </c>
      <c r="R3138" s="42">
        <v>297.55</v>
      </c>
      <c r="S3138" s="42">
        <f>N3138-R3138</f>
        <v>13225.82</v>
      </c>
      <c r="T3138" s="38">
        <v>5000</v>
      </c>
      <c r="U3138" s="14">
        <f>S3138/H3138</f>
        <v>0.60635632927989969</v>
      </c>
      <c r="V3138" s="19"/>
      <c r="W3138" s="19"/>
      <c r="X3138" s="37" t="s">
        <v>3467</v>
      </c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</row>
    <row r="3139" spans="1:37" s="3" customFormat="1" ht="16.5" customHeight="1">
      <c r="A3139" s="38">
        <v>865</v>
      </c>
      <c r="B3139" s="39">
        <v>10729</v>
      </c>
      <c r="C3139" s="38">
        <v>10321290</v>
      </c>
      <c r="D3139" s="40" t="s">
        <v>508</v>
      </c>
      <c r="E3139" s="58">
        <v>7</v>
      </c>
      <c r="F3139" s="38">
        <v>102</v>
      </c>
      <c r="G3139" s="38" t="s">
        <v>262</v>
      </c>
      <c r="H3139" s="42">
        <v>1733.02</v>
      </c>
      <c r="I3139" s="37"/>
      <c r="J3139" s="44">
        <v>44043</v>
      </c>
      <c r="K3139" s="42">
        <v>16.989999999999998</v>
      </c>
      <c r="L3139" s="42">
        <v>662.61</v>
      </c>
      <c r="M3139" s="44">
        <v>45259</v>
      </c>
      <c r="N3139" s="42">
        <v>1053.42</v>
      </c>
      <c r="O3139" s="42">
        <v>0</v>
      </c>
      <c r="P3139" s="45">
        <f>IF(J3139&lt;DATEVALUE("2009-1-1"),3%,13%)</f>
        <v>0.13</v>
      </c>
      <c r="Q3139" s="42">
        <f>IF(P3139=13%,ROUND(O3139/(1+P3139)*P3139,2),ROUND(O3139/(1+0.03)*0.02,2))</f>
        <v>0</v>
      </c>
      <c r="R3139" s="42">
        <f>O3139-Q3139</f>
        <v>0</v>
      </c>
      <c r="S3139" s="42">
        <f>N3139-R3139</f>
        <v>1053.42</v>
      </c>
      <c r="T3139" s="38">
        <v>5000</v>
      </c>
      <c r="U3139" s="14">
        <f>S3139/H3139</f>
        <v>0.60785218866487412</v>
      </c>
      <c r="V3139" s="19"/>
      <c r="W3139" s="19"/>
      <c r="X3139" s="37" t="s">
        <v>3459</v>
      </c>
    </row>
    <row r="3140" spans="1:37" s="3" customFormat="1" ht="16.5" customHeight="1">
      <c r="A3140" s="38">
        <v>633</v>
      </c>
      <c r="B3140" s="39">
        <v>40712</v>
      </c>
      <c r="C3140" s="38">
        <v>10319203</v>
      </c>
      <c r="D3140" s="40" t="s">
        <v>1735</v>
      </c>
      <c r="E3140" s="38">
        <v>1</v>
      </c>
      <c r="F3140" s="38">
        <v>240</v>
      </c>
      <c r="G3140" s="38" t="s">
        <v>75</v>
      </c>
      <c r="H3140" s="42">
        <v>5908.8</v>
      </c>
      <c r="I3140" s="55"/>
      <c r="J3140" s="44">
        <v>42276</v>
      </c>
      <c r="K3140" s="42">
        <v>0</v>
      </c>
      <c r="L3140" s="42">
        <v>2314.2800000000002</v>
      </c>
      <c r="M3140" s="44">
        <v>45138</v>
      </c>
      <c r="N3140" s="42">
        <f>H3140-K3140-L3140</f>
        <v>3594.52</v>
      </c>
      <c r="O3140" s="42">
        <v>0</v>
      </c>
      <c r="P3140" s="45">
        <v>0.13</v>
      </c>
      <c r="Q3140" s="42">
        <v>0</v>
      </c>
      <c r="R3140" s="42">
        <v>0</v>
      </c>
      <c r="S3140" s="42">
        <v>3594.52</v>
      </c>
      <c r="T3140" s="38">
        <v>1802</v>
      </c>
      <c r="U3140" s="14">
        <f>S3140/H3140</f>
        <v>0.60833333333333328</v>
      </c>
      <c r="V3140" s="19"/>
      <c r="W3140" s="19"/>
      <c r="X3140" s="37" t="s">
        <v>3467</v>
      </c>
    </row>
    <row r="3141" spans="1:37" s="3" customFormat="1" ht="16.5" customHeight="1">
      <c r="A3141" s="38">
        <v>509</v>
      </c>
      <c r="B3141" s="39">
        <v>40712</v>
      </c>
      <c r="C3141" s="38">
        <v>10303659</v>
      </c>
      <c r="D3141" s="40" t="s">
        <v>1735</v>
      </c>
      <c r="E3141" s="38">
        <v>1</v>
      </c>
      <c r="F3141" s="38">
        <v>240</v>
      </c>
      <c r="G3141" s="38" t="s">
        <v>75</v>
      </c>
      <c r="H3141" s="42">
        <v>6091.2</v>
      </c>
      <c r="I3141" s="55"/>
      <c r="J3141" s="44">
        <v>42276</v>
      </c>
      <c r="K3141" s="42">
        <v>0</v>
      </c>
      <c r="L3141" s="42">
        <v>2385.7199999999998</v>
      </c>
      <c r="M3141" s="44">
        <v>45138</v>
      </c>
      <c r="N3141" s="42">
        <f>H3141-K3141-L3141</f>
        <v>3705.48</v>
      </c>
      <c r="O3141" s="42">
        <v>0</v>
      </c>
      <c r="P3141" s="45">
        <v>0.13</v>
      </c>
      <c r="Q3141" s="42">
        <v>0</v>
      </c>
      <c r="R3141" s="42">
        <v>0</v>
      </c>
      <c r="S3141" s="42">
        <v>3705.48</v>
      </c>
      <c r="T3141" s="38">
        <v>5000</v>
      </c>
      <c r="U3141" s="14">
        <f>S3141/H3141</f>
        <v>0.60833333333333339</v>
      </c>
      <c r="V3141" s="19"/>
      <c r="W3141" s="19"/>
      <c r="X3141" s="37" t="s">
        <v>3467</v>
      </c>
    </row>
    <row r="3142" spans="1:37" s="3" customFormat="1" ht="16.5" customHeight="1">
      <c r="A3142" s="38">
        <v>634</v>
      </c>
      <c r="B3142" s="39">
        <v>40712</v>
      </c>
      <c r="C3142" s="38">
        <v>10319204</v>
      </c>
      <c r="D3142" s="40" t="s">
        <v>1736</v>
      </c>
      <c r="E3142" s="38">
        <v>1</v>
      </c>
      <c r="F3142" s="38">
        <v>240</v>
      </c>
      <c r="G3142" s="38" t="s">
        <v>75</v>
      </c>
      <c r="H3142" s="42">
        <v>3522634.03</v>
      </c>
      <c r="I3142" s="55"/>
      <c r="J3142" s="44">
        <v>42276</v>
      </c>
      <c r="K3142" s="42">
        <v>0</v>
      </c>
      <c r="L3142" s="42">
        <v>1379698.24</v>
      </c>
      <c r="M3142" s="44">
        <v>45138</v>
      </c>
      <c r="N3142" s="42">
        <f>H3142-K3142-L3142</f>
        <v>2142935.79</v>
      </c>
      <c r="O3142" s="42">
        <v>0</v>
      </c>
      <c r="P3142" s="45">
        <v>0.13</v>
      </c>
      <c r="Q3142" s="42">
        <v>0</v>
      </c>
      <c r="R3142" s="42">
        <v>0</v>
      </c>
      <c r="S3142" s="42">
        <v>2142935.79</v>
      </c>
      <c r="T3142" s="38">
        <v>1802</v>
      </c>
      <c r="U3142" s="14">
        <f>S3142/H3142</f>
        <v>0.60833335843292247</v>
      </c>
      <c r="V3142" s="19"/>
      <c r="W3142" s="19"/>
      <c r="X3142" s="37" t="s">
        <v>3467</v>
      </c>
    </row>
    <row r="3143" spans="1:37" s="3" customFormat="1" ht="16.5" customHeight="1">
      <c r="A3143" s="38">
        <v>635</v>
      </c>
      <c r="B3143" s="39">
        <v>40712</v>
      </c>
      <c r="C3143" s="38">
        <v>10319205</v>
      </c>
      <c r="D3143" s="40" t="s">
        <v>1737</v>
      </c>
      <c r="E3143" s="38">
        <v>1</v>
      </c>
      <c r="F3143" s="38">
        <v>240</v>
      </c>
      <c r="G3143" s="38" t="s">
        <v>75</v>
      </c>
      <c r="H3143" s="42">
        <v>330604.75</v>
      </c>
      <c r="I3143" s="55"/>
      <c r="J3143" s="44">
        <v>42276</v>
      </c>
      <c r="K3143" s="42">
        <v>0</v>
      </c>
      <c r="L3143" s="42">
        <v>129486.83</v>
      </c>
      <c r="M3143" s="44">
        <v>45138</v>
      </c>
      <c r="N3143" s="42">
        <f>H3143-K3143-L3143</f>
        <v>201117.91999999998</v>
      </c>
      <c r="O3143" s="42">
        <v>0</v>
      </c>
      <c r="P3143" s="45">
        <v>0.13</v>
      </c>
      <c r="Q3143" s="42">
        <v>0</v>
      </c>
      <c r="R3143" s="42">
        <v>0</v>
      </c>
      <c r="S3143" s="42">
        <v>201117.92</v>
      </c>
      <c r="T3143" s="38">
        <v>1802</v>
      </c>
      <c r="U3143" s="14">
        <f>S3143/H3143</f>
        <v>0.60833342533644785</v>
      </c>
      <c r="V3143" s="19"/>
      <c r="W3143" s="19"/>
      <c r="X3143" s="37" t="s">
        <v>3467</v>
      </c>
    </row>
    <row r="3144" spans="1:37" s="3" customFormat="1" ht="16.5" customHeight="1">
      <c r="A3144" s="38">
        <v>636</v>
      </c>
      <c r="B3144" s="39">
        <v>40712</v>
      </c>
      <c r="C3144" s="38">
        <v>10319206</v>
      </c>
      <c r="D3144" s="40" t="s">
        <v>1738</v>
      </c>
      <c r="E3144" s="38">
        <v>1</v>
      </c>
      <c r="F3144" s="38">
        <v>240</v>
      </c>
      <c r="G3144" s="38" t="s">
        <v>75</v>
      </c>
      <c r="H3144" s="42">
        <v>330604.75</v>
      </c>
      <c r="I3144" s="55"/>
      <c r="J3144" s="44">
        <v>42276</v>
      </c>
      <c r="K3144" s="42">
        <v>0</v>
      </c>
      <c r="L3144" s="42">
        <v>129486.83</v>
      </c>
      <c r="M3144" s="44">
        <v>45138</v>
      </c>
      <c r="N3144" s="42">
        <f>H3144-K3144-L3144</f>
        <v>201117.91999999998</v>
      </c>
      <c r="O3144" s="42">
        <v>0</v>
      </c>
      <c r="P3144" s="45">
        <v>0.13</v>
      </c>
      <c r="Q3144" s="42">
        <v>0</v>
      </c>
      <c r="R3144" s="42">
        <v>0</v>
      </c>
      <c r="S3144" s="42">
        <v>201117.92</v>
      </c>
      <c r="T3144" s="38">
        <v>1802</v>
      </c>
      <c r="U3144" s="14">
        <f>S3144/H3144</f>
        <v>0.60833342533644785</v>
      </c>
      <c r="V3144" s="19"/>
      <c r="W3144" s="19"/>
      <c r="X3144" s="37" t="s">
        <v>3467</v>
      </c>
    </row>
    <row r="3145" spans="1:37" s="3" customFormat="1" ht="16.5" customHeight="1">
      <c r="A3145" s="38">
        <v>511</v>
      </c>
      <c r="B3145" s="39">
        <v>40712</v>
      </c>
      <c r="C3145" s="38">
        <v>10303661</v>
      </c>
      <c r="D3145" s="40" t="s">
        <v>1737</v>
      </c>
      <c r="E3145" s="38">
        <v>1</v>
      </c>
      <c r="F3145" s="38">
        <v>240</v>
      </c>
      <c r="G3145" s="38" t="s">
        <v>75</v>
      </c>
      <c r="H3145" s="42">
        <v>340810.25</v>
      </c>
      <c r="I3145" s="55"/>
      <c r="J3145" s="44">
        <v>42276</v>
      </c>
      <c r="K3145" s="42">
        <v>0</v>
      </c>
      <c r="L3145" s="42">
        <v>133483.91</v>
      </c>
      <c r="M3145" s="44">
        <v>45138</v>
      </c>
      <c r="N3145" s="42">
        <f>H3145-K3145-L3145</f>
        <v>207326.34</v>
      </c>
      <c r="O3145" s="42">
        <v>0</v>
      </c>
      <c r="P3145" s="45">
        <v>0.13</v>
      </c>
      <c r="Q3145" s="42">
        <v>0</v>
      </c>
      <c r="R3145" s="42">
        <v>0</v>
      </c>
      <c r="S3145" s="42">
        <v>207326.34</v>
      </c>
      <c r="T3145" s="38">
        <v>5000</v>
      </c>
      <c r="U3145" s="14">
        <f>S3145/H3145</f>
        <v>0.60833364020008196</v>
      </c>
      <c r="V3145" s="19"/>
      <c r="W3145" s="19"/>
      <c r="X3145" s="37" t="s">
        <v>3467</v>
      </c>
    </row>
    <row r="3146" spans="1:37" s="3" customFormat="1" ht="16.5" customHeight="1">
      <c r="A3146" s="38">
        <v>512</v>
      </c>
      <c r="B3146" s="39">
        <v>40712</v>
      </c>
      <c r="C3146" s="38">
        <v>10303662</v>
      </c>
      <c r="D3146" s="40" t="s">
        <v>1738</v>
      </c>
      <c r="E3146" s="38">
        <v>1</v>
      </c>
      <c r="F3146" s="38">
        <v>240</v>
      </c>
      <c r="G3146" s="38" t="s">
        <v>75</v>
      </c>
      <c r="H3146" s="42">
        <v>340810.25</v>
      </c>
      <c r="I3146" s="55"/>
      <c r="J3146" s="44">
        <v>42276</v>
      </c>
      <c r="K3146" s="42">
        <v>0</v>
      </c>
      <c r="L3146" s="42">
        <v>133483.91</v>
      </c>
      <c r="M3146" s="44">
        <v>45138</v>
      </c>
      <c r="N3146" s="42">
        <f>H3146-K3146-L3146</f>
        <v>207326.34</v>
      </c>
      <c r="O3146" s="42">
        <v>0</v>
      </c>
      <c r="P3146" s="45">
        <v>0.13</v>
      </c>
      <c r="Q3146" s="42">
        <v>0</v>
      </c>
      <c r="R3146" s="42">
        <v>0</v>
      </c>
      <c r="S3146" s="42">
        <v>207326.34</v>
      </c>
      <c r="T3146" s="38">
        <v>5000</v>
      </c>
      <c r="U3146" s="14">
        <f>S3146/H3146</f>
        <v>0.60833364020008196</v>
      </c>
      <c r="V3146" s="19"/>
      <c r="W3146" s="19"/>
      <c r="X3146" s="37" t="s">
        <v>3467</v>
      </c>
    </row>
    <row r="3147" spans="1:37" s="3" customFormat="1" ht="16.5" customHeight="1">
      <c r="A3147" s="38">
        <v>135</v>
      </c>
      <c r="B3147" s="39">
        <v>10741</v>
      </c>
      <c r="C3147" s="38">
        <v>10348431</v>
      </c>
      <c r="D3147" s="40" t="s">
        <v>2342</v>
      </c>
      <c r="E3147" s="38">
        <v>1</v>
      </c>
      <c r="F3147" s="38">
        <v>36</v>
      </c>
      <c r="G3147" s="38" t="s">
        <v>33</v>
      </c>
      <c r="H3147" s="42">
        <v>50579.17</v>
      </c>
      <c r="I3147" s="2"/>
      <c r="J3147" s="44">
        <v>44651</v>
      </c>
      <c r="K3147" s="42">
        <v>1404.98</v>
      </c>
      <c r="L3147" s="42">
        <v>18264.71</v>
      </c>
      <c r="M3147" s="44">
        <v>45077</v>
      </c>
      <c r="N3147" s="42">
        <f>H3147-K3147-L3147</f>
        <v>30909.479999999996</v>
      </c>
      <c r="O3147" s="42">
        <v>0</v>
      </c>
      <c r="P3147" s="45">
        <v>0.13</v>
      </c>
      <c r="Q3147" s="42">
        <v>0</v>
      </c>
      <c r="R3147" s="42">
        <v>0</v>
      </c>
      <c r="S3147" s="42">
        <f>N3147-R3147</f>
        <v>30909.479999999996</v>
      </c>
      <c r="T3147" s="38">
        <v>2402</v>
      </c>
      <c r="U3147" s="14">
        <f>S3147/H3147</f>
        <v>0.6111108584818612</v>
      </c>
      <c r="V3147" s="19"/>
      <c r="W3147" s="19"/>
      <c r="X3147" s="37" t="s">
        <v>3462</v>
      </c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</row>
    <row r="3148" spans="1:37" s="3" customFormat="1" ht="16.5" customHeight="1">
      <c r="A3148" s="38">
        <v>134</v>
      </c>
      <c r="B3148" s="39">
        <v>10741</v>
      </c>
      <c r="C3148" s="38">
        <v>10348430</v>
      </c>
      <c r="D3148" s="40" t="s">
        <v>2341</v>
      </c>
      <c r="E3148" s="38">
        <v>1</v>
      </c>
      <c r="F3148" s="38">
        <v>36</v>
      </c>
      <c r="G3148" s="38" t="s">
        <v>33</v>
      </c>
      <c r="H3148" s="42">
        <v>63313.37</v>
      </c>
      <c r="I3148" s="2"/>
      <c r="J3148" s="44">
        <v>44651</v>
      </c>
      <c r="K3148" s="42">
        <v>1758.7</v>
      </c>
      <c r="L3148" s="42">
        <v>22863.14</v>
      </c>
      <c r="M3148" s="44">
        <v>45077</v>
      </c>
      <c r="N3148" s="42">
        <f>H3148-K3148-L3148</f>
        <v>38691.530000000006</v>
      </c>
      <c r="O3148" s="42">
        <v>0</v>
      </c>
      <c r="P3148" s="45">
        <v>0.13</v>
      </c>
      <c r="Q3148" s="42">
        <v>0</v>
      </c>
      <c r="R3148" s="42">
        <v>0</v>
      </c>
      <c r="S3148" s="42">
        <f>N3148-R3148</f>
        <v>38691.530000000006</v>
      </c>
      <c r="T3148" s="38">
        <v>2506</v>
      </c>
      <c r="U3148" s="14">
        <f>S3148/H3148</f>
        <v>0.61111152352180909</v>
      </c>
      <c r="V3148" s="19"/>
      <c r="W3148" s="19"/>
      <c r="X3148" s="37" t="s">
        <v>3462</v>
      </c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</row>
    <row r="3149" spans="1:37" s="3" customFormat="1" ht="16.5" customHeight="1">
      <c r="A3149" s="38">
        <v>292</v>
      </c>
      <c r="B3149" s="39">
        <v>10741</v>
      </c>
      <c r="C3149" s="38">
        <v>10282204</v>
      </c>
      <c r="D3149" s="40" t="s">
        <v>1072</v>
      </c>
      <c r="E3149" s="38">
        <v>1</v>
      </c>
      <c r="F3149" s="38">
        <v>120</v>
      </c>
      <c r="G3149" s="38" t="s">
        <v>21</v>
      </c>
      <c r="H3149" s="42">
        <v>17068.96</v>
      </c>
      <c r="I3149" s="56"/>
      <c r="J3149" s="44">
        <v>43676</v>
      </c>
      <c r="K3149" s="42">
        <v>0</v>
      </c>
      <c r="L3149" s="42">
        <v>6621.35</v>
      </c>
      <c r="M3149" s="44">
        <v>45169</v>
      </c>
      <c r="N3149" s="42">
        <f>H3149-K3149-L3149</f>
        <v>10447.609999999999</v>
      </c>
      <c r="O3149" s="42">
        <v>0</v>
      </c>
      <c r="P3149" s="45">
        <v>0.13</v>
      </c>
      <c r="Q3149" s="42">
        <v>0</v>
      </c>
      <c r="R3149" s="42">
        <v>0</v>
      </c>
      <c r="S3149" s="42">
        <f>N3149-R3149</f>
        <v>10447.609999999999</v>
      </c>
      <c r="T3149" s="38">
        <v>5000</v>
      </c>
      <c r="U3149" s="14">
        <f>S3149/H3149</f>
        <v>0.61208239986501811</v>
      </c>
      <c r="V3149" s="19"/>
      <c r="W3149" s="19"/>
      <c r="X3149" s="37" t="s">
        <v>3462</v>
      </c>
    </row>
    <row r="3150" spans="1:37" s="3" customFormat="1" ht="16.5" customHeight="1">
      <c r="A3150" s="38">
        <v>422</v>
      </c>
      <c r="B3150" s="39">
        <v>10741</v>
      </c>
      <c r="C3150" s="38">
        <v>10282496</v>
      </c>
      <c r="D3150" s="40" t="s">
        <v>2944</v>
      </c>
      <c r="E3150" s="58">
        <v>1</v>
      </c>
      <c r="F3150" s="38">
        <v>120</v>
      </c>
      <c r="G3150" s="38" t="s">
        <v>262</v>
      </c>
      <c r="H3150" s="42">
        <v>216875.53</v>
      </c>
      <c r="I3150" s="37"/>
      <c r="J3150" s="44">
        <v>43735</v>
      </c>
      <c r="K3150" s="42">
        <v>0</v>
      </c>
      <c r="L3150" s="42">
        <v>84129.58</v>
      </c>
      <c r="M3150" s="44">
        <v>45200</v>
      </c>
      <c r="N3150" s="42">
        <v>132745.95000000001</v>
      </c>
      <c r="O3150" s="42">
        <v>0</v>
      </c>
      <c r="P3150" s="45">
        <f>IF(J3150&lt;DATEVALUE("2009-1-1"),3%,13%)</f>
        <v>0.13</v>
      </c>
      <c r="Q3150" s="42">
        <f>IF(P3150=13%,ROUND(O3150/(1+P3150)*P3150,2),ROUND(O3150/(1+0.03)*0.02,2))</f>
        <v>0</v>
      </c>
      <c r="R3150" s="42">
        <f>O3150-Q3150</f>
        <v>0</v>
      </c>
      <c r="S3150" s="42">
        <f>N3150-R3150</f>
        <v>132745.95000000001</v>
      </c>
      <c r="T3150" s="38">
        <v>5000</v>
      </c>
      <c r="U3150" s="14">
        <f>S3150/H3150</f>
        <v>0.6120835762337965</v>
      </c>
      <c r="V3150" s="19"/>
      <c r="W3150" s="19"/>
      <c r="X3150" s="37" t="s">
        <v>3462</v>
      </c>
    </row>
    <row r="3151" spans="1:37" s="3" customFormat="1" ht="16.5" customHeight="1">
      <c r="A3151" s="38">
        <v>36</v>
      </c>
      <c r="B3151" s="39">
        <v>10736</v>
      </c>
      <c r="C3151" s="38">
        <v>10283087</v>
      </c>
      <c r="D3151" s="40" t="s">
        <v>1849</v>
      </c>
      <c r="E3151" s="31">
        <v>1</v>
      </c>
      <c r="F3151" s="38">
        <v>120</v>
      </c>
      <c r="G3151" s="38" t="s">
        <v>262</v>
      </c>
      <c r="H3151" s="42">
        <v>181640</v>
      </c>
      <c r="I3151" s="49"/>
      <c r="J3151" s="44">
        <v>43615</v>
      </c>
      <c r="K3151" s="42">
        <v>0</v>
      </c>
      <c r="L3151" s="42">
        <v>70461.08</v>
      </c>
      <c r="M3151" s="44">
        <v>45107</v>
      </c>
      <c r="N3151" s="42">
        <f>H3151-K3151-L3151</f>
        <v>111178.92</v>
      </c>
      <c r="O3151" s="42">
        <v>0</v>
      </c>
      <c r="P3151" s="45">
        <v>0.13</v>
      </c>
      <c r="Q3151" s="42">
        <v>0</v>
      </c>
      <c r="R3151" s="42">
        <v>0</v>
      </c>
      <c r="S3151" s="42">
        <f>N3151-R3151</f>
        <v>111178.92</v>
      </c>
      <c r="T3151" s="38">
        <v>2506</v>
      </c>
      <c r="U3151" s="14">
        <f>S3151/H3151</f>
        <v>0.61208390222417963</v>
      </c>
      <c r="V3151" s="19"/>
      <c r="W3151" s="19"/>
      <c r="X3151" s="37" t="s">
        <v>3461</v>
      </c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</row>
    <row r="3152" spans="1:37" s="3" customFormat="1" ht="16.5" customHeight="1">
      <c r="A3152" s="38">
        <v>420</v>
      </c>
      <c r="B3152" s="39">
        <v>10741</v>
      </c>
      <c r="C3152" s="38">
        <v>10282214</v>
      </c>
      <c r="D3152" s="40" t="s">
        <v>2943</v>
      </c>
      <c r="E3152" s="58">
        <v>1</v>
      </c>
      <c r="F3152" s="38">
        <v>120</v>
      </c>
      <c r="G3152" s="38" t="s">
        <v>262</v>
      </c>
      <c r="H3152" s="42">
        <v>134055.47</v>
      </c>
      <c r="I3152" s="37"/>
      <c r="J3152" s="44">
        <v>43735</v>
      </c>
      <c r="K3152" s="42">
        <v>0</v>
      </c>
      <c r="L3152" s="42">
        <v>52002.25</v>
      </c>
      <c r="M3152" s="44">
        <v>45200</v>
      </c>
      <c r="N3152" s="42">
        <v>82053.22</v>
      </c>
      <c r="O3152" s="42">
        <v>0</v>
      </c>
      <c r="P3152" s="45">
        <f>IF(J3152&lt;DATEVALUE("2009-1-1"),3%,13%)</f>
        <v>0.13</v>
      </c>
      <c r="Q3152" s="42">
        <f>IF(P3152=13%,ROUND(O3152/(1+P3152)*P3152,2),ROUND(O3152/(1+0.03)*0.02,2))</f>
        <v>0</v>
      </c>
      <c r="R3152" s="42">
        <f>O3152-Q3152</f>
        <v>0</v>
      </c>
      <c r="S3152" s="42">
        <f>N3152-R3152</f>
        <v>82053.22</v>
      </c>
      <c r="T3152" s="38">
        <v>5000</v>
      </c>
      <c r="U3152" s="14">
        <f>S3152/H3152</f>
        <v>0.61208408728118291</v>
      </c>
      <c r="V3152" s="19"/>
      <c r="W3152" s="19"/>
      <c r="X3152" s="37" t="s">
        <v>3462</v>
      </c>
    </row>
    <row r="3153" spans="1:37" s="3" customFormat="1" ht="16.5" customHeight="1">
      <c r="A3153" s="38">
        <v>60</v>
      </c>
      <c r="B3153" s="39">
        <v>40712</v>
      </c>
      <c r="C3153" s="38">
        <v>10302623</v>
      </c>
      <c r="D3153" s="40" t="s">
        <v>2200</v>
      </c>
      <c r="E3153" s="38">
        <v>4</v>
      </c>
      <c r="F3153" s="38">
        <v>120</v>
      </c>
      <c r="G3153" s="38" t="s">
        <v>21</v>
      </c>
      <c r="H3153" s="42">
        <v>64273.52</v>
      </c>
      <c r="I3153" s="2"/>
      <c r="J3153" s="44">
        <v>43643</v>
      </c>
      <c r="K3153" s="42">
        <v>0</v>
      </c>
      <c r="L3153" s="42">
        <v>23915.040000000001</v>
      </c>
      <c r="M3153" s="44">
        <v>45077</v>
      </c>
      <c r="N3153" s="42">
        <f>H3153-K3153-L3153</f>
        <v>40358.479999999996</v>
      </c>
      <c r="O3153" s="42">
        <v>1003.44</v>
      </c>
      <c r="P3153" s="45">
        <v>0.13</v>
      </c>
      <c r="Q3153" s="42">
        <f>O3153-R3153</f>
        <v>115.44000000000005</v>
      </c>
      <c r="R3153" s="42">
        <v>888</v>
      </c>
      <c r="S3153" s="42">
        <f>N3153-R3153</f>
        <v>39470.479999999996</v>
      </c>
      <c r="T3153" s="38">
        <v>2101</v>
      </c>
      <c r="U3153" s="14">
        <f>S3153/H3153</f>
        <v>0.61410173271978874</v>
      </c>
      <c r="V3153" s="19"/>
      <c r="W3153" s="19"/>
      <c r="X3153" s="37" t="s">
        <v>3467</v>
      </c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</row>
    <row r="3154" spans="1:37" s="3" customFormat="1" ht="16.5" customHeight="1">
      <c r="A3154" s="38">
        <v>4</v>
      </c>
      <c r="B3154" s="39">
        <v>50099</v>
      </c>
      <c r="C3154" s="38">
        <v>10326274</v>
      </c>
      <c r="D3154" s="40" t="s">
        <v>2069</v>
      </c>
      <c r="E3154" s="41">
        <v>2</v>
      </c>
      <c r="F3154" s="38">
        <v>60</v>
      </c>
      <c r="G3154" s="38" t="s">
        <v>36</v>
      </c>
      <c r="H3154" s="42">
        <v>10399.370000000001</v>
      </c>
      <c r="I3154" s="2"/>
      <c r="J3154" s="44">
        <v>44286</v>
      </c>
      <c r="K3154" s="42">
        <v>173.32</v>
      </c>
      <c r="L3154" s="42">
        <v>3639.75</v>
      </c>
      <c r="M3154" s="44">
        <v>44957</v>
      </c>
      <c r="N3154" s="42">
        <f>H3154-K3154-L3154</f>
        <v>6586.3000000000011</v>
      </c>
      <c r="O3154" s="42">
        <v>200</v>
      </c>
      <c r="P3154" s="45">
        <v>0.13</v>
      </c>
      <c r="Q3154" s="42">
        <v>23.01</v>
      </c>
      <c r="R3154" s="42">
        <v>176.99</v>
      </c>
      <c r="S3154" s="42">
        <f>N3154-R3154</f>
        <v>6409.3100000000013</v>
      </c>
      <c r="T3154" s="38">
        <v>5000</v>
      </c>
      <c r="U3154" s="14">
        <f>S3154/H3154</f>
        <v>0.61631714228842716</v>
      </c>
      <c r="V3154" s="19"/>
      <c r="W3154" s="19"/>
      <c r="X3154" s="37" t="s">
        <v>3468</v>
      </c>
    </row>
    <row r="3155" spans="1:37" s="3" customFormat="1" ht="16.5" customHeight="1">
      <c r="A3155" s="38">
        <v>692</v>
      </c>
      <c r="B3155" s="39">
        <v>10729</v>
      </c>
      <c r="C3155" s="38">
        <v>10343786</v>
      </c>
      <c r="D3155" s="40" t="s">
        <v>3289</v>
      </c>
      <c r="E3155" s="58">
        <v>1</v>
      </c>
      <c r="F3155" s="38">
        <v>60</v>
      </c>
      <c r="G3155" s="38" t="s">
        <v>23</v>
      </c>
      <c r="H3155" s="42">
        <v>2564.1</v>
      </c>
      <c r="I3155" s="37"/>
      <c r="J3155" s="44">
        <v>44561</v>
      </c>
      <c r="K3155" s="42">
        <v>42.73</v>
      </c>
      <c r="L3155" s="42">
        <v>940.22</v>
      </c>
      <c r="M3155" s="44">
        <v>45259</v>
      </c>
      <c r="N3155" s="42">
        <v>1581.15</v>
      </c>
      <c r="O3155" s="42">
        <v>0</v>
      </c>
      <c r="P3155" s="45">
        <f>IF(J3155&lt;DATEVALUE("2009-1-1"),3%,13%)</f>
        <v>0.13</v>
      </c>
      <c r="Q3155" s="42">
        <f>IF(P3155=13%,ROUND(O3155/(1+P3155)*P3155,2),ROUND(O3155/(1+0.03)*0.02,2))</f>
        <v>0</v>
      </c>
      <c r="R3155" s="42">
        <f>O3155-Q3155</f>
        <v>0</v>
      </c>
      <c r="S3155" s="42">
        <f>N3155-R3155</f>
        <v>1581.15</v>
      </c>
      <c r="T3155" s="38">
        <v>5000</v>
      </c>
      <c r="U3155" s="14">
        <f>S3155/H3155</f>
        <v>0.6166491166491167</v>
      </c>
      <c r="V3155" s="19"/>
      <c r="W3155" s="19"/>
      <c r="X3155" s="37" t="s">
        <v>3459</v>
      </c>
    </row>
    <row r="3156" spans="1:37" s="3" customFormat="1" ht="16.5" customHeight="1">
      <c r="A3156" s="38">
        <v>691</v>
      </c>
      <c r="B3156" s="39">
        <v>10729</v>
      </c>
      <c r="C3156" s="38">
        <v>10343702</v>
      </c>
      <c r="D3156" s="40" t="s">
        <v>3288</v>
      </c>
      <c r="E3156" s="58">
        <v>1</v>
      </c>
      <c r="F3156" s="38">
        <v>60</v>
      </c>
      <c r="G3156" s="38" t="s">
        <v>23</v>
      </c>
      <c r="H3156" s="42">
        <v>2254.6999999999998</v>
      </c>
      <c r="I3156" s="37"/>
      <c r="J3156" s="44">
        <v>44561</v>
      </c>
      <c r="K3156" s="42">
        <v>37.58</v>
      </c>
      <c r="L3156" s="42">
        <v>826.74</v>
      </c>
      <c r="M3156" s="44">
        <v>45259</v>
      </c>
      <c r="N3156" s="42">
        <v>1390.38</v>
      </c>
      <c r="O3156" s="42">
        <v>0</v>
      </c>
      <c r="P3156" s="45">
        <f>IF(J3156&lt;DATEVALUE("2009-1-1"),3%,13%)</f>
        <v>0.13</v>
      </c>
      <c r="Q3156" s="42">
        <f>IF(P3156=13%,ROUND(O3156/(1+P3156)*P3156,2),ROUND(O3156/(1+0.03)*0.02,2))</f>
        <v>0</v>
      </c>
      <c r="R3156" s="42">
        <f>O3156-Q3156</f>
        <v>0</v>
      </c>
      <c r="S3156" s="42">
        <f>N3156-R3156</f>
        <v>1390.38</v>
      </c>
      <c r="T3156" s="38">
        <v>5000</v>
      </c>
      <c r="U3156" s="14">
        <f>S3156/H3156</f>
        <v>0.61665853550361482</v>
      </c>
      <c r="V3156" s="19"/>
      <c r="W3156" s="19"/>
      <c r="X3156" s="37" t="s">
        <v>3459</v>
      </c>
    </row>
    <row r="3157" spans="1:37" s="3" customFormat="1" ht="16.5" customHeight="1">
      <c r="A3157" s="38">
        <v>803</v>
      </c>
      <c r="B3157" s="39">
        <v>10729</v>
      </c>
      <c r="C3157" s="38">
        <v>10344473</v>
      </c>
      <c r="D3157" s="40" t="s">
        <v>1085</v>
      </c>
      <c r="E3157" s="58">
        <v>1</v>
      </c>
      <c r="F3157" s="38">
        <v>60</v>
      </c>
      <c r="G3157" s="38" t="s">
        <v>83</v>
      </c>
      <c r="H3157" s="42">
        <v>50566.05</v>
      </c>
      <c r="I3157" s="37"/>
      <c r="J3157" s="44">
        <v>44561</v>
      </c>
      <c r="K3157" s="42">
        <v>842.77</v>
      </c>
      <c r="L3157" s="42">
        <v>18540.91</v>
      </c>
      <c r="M3157" s="44">
        <v>45259</v>
      </c>
      <c r="N3157" s="42">
        <v>31182.37</v>
      </c>
      <c r="O3157" s="42">
        <v>0</v>
      </c>
      <c r="P3157" s="45">
        <f>IF(J3157&lt;DATEVALUE("2009-1-1"),3%,13%)</f>
        <v>0.13</v>
      </c>
      <c r="Q3157" s="42">
        <f>IF(P3157=13%,ROUND(O3157/(1+P3157)*P3157,2),ROUND(O3157/(1+0.03)*0.02,2))</f>
        <v>0</v>
      </c>
      <c r="R3157" s="42">
        <f>O3157-Q3157</f>
        <v>0</v>
      </c>
      <c r="S3157" s="42">
        <f>N3157-R3157</f>
        <v>31182.37</v>
      </c>
      <c r="T3157" s="38">
        <v>1007</v>
      </c>
      <c r="U3157" s="14">
        <f>S3157/H3157</f>
        <v>0.61666612282351496</v>
      </c>
      <c r="V3157" s="19"/>
      <c r="W3157" s="19"/>
      <c r="X3157" s="37" t="s">
        <v>3459</v>
      </c>
    </row>
    <row r="3158" spans="1:37" s="3" customFormat="1" ht="16.5" customHeight="1">
      <c r="A3158" s="38">
        <v>13</v>
      </c>
      <c r="B3158" s="39">
        <v>40708</v>
      </c>
      <c r="C3158" s="38">
        <v>10326852</v>
      </c>
      <c r="D3158" s="40" t="s">
        <v>2525</v>
      </c>
      <c r="E3158" s="38">
        <v>1</v>
      </c>
      <c r="F3158" s="38">
        <v>60</v>
      </c>
      <c r="G3158" s="38" t="s">
        <v>2911</v>
      </c>
      <c r="H3158" s="42">
        <v>71772.44</v>
      </c>
      <c r="I3158" s="2"/>
      <c r="J3158" s="44">
        <v>44316</v>
      </c>
      <c r="K3158" s="42">
        <v>1196.21</v>
      </c>
      <c r="L3158" s="42">
        <v>26316.58</v>
      </c>
      <c r="M3158" s="44">
        <v>45016</v>
      </c>
      <c r="N3158" s="42">
        <f>H3158-K3158-L3158</f>
        <v>44259.649999999994</v>
      </c>
      <c r="O3158" s="42">
        <v>0</v>
      </c>
      <c r="P3158" s="45">
        <v>0.13</v>
      </c>
      <c r="Q3158" s="42">
        <v>0</v>
      </c>
      <c r="R3158" s="42">
        <v>0</v>
      </c>
      <c r="S3158" s="42">
        <v>44259.65</v>
      </c>
      <c r="T3158" s="38">
        <v>2506</v>
      </c>
      <c r="U3158" s="14">
        <f>S3158/H3158</f>
        <v>0.61666636943094033</v>
      </c>
      <c r="V3158" s="19"/>
      <c r="W3158" s="19"/>
      <c r="X3158" s="37" t="s">
        <v>3467</v>
      </c>
    </row>
    <row r="3159" spans="1:37" s="3" customFormat="1" ht="16.5" customHeight="1">
      <c r="A3159" s="38">
        <v>885</v>
      </c>
      <c r="B3159" s="39">
        <v>10729</v>
      </c>
      <c r="C3159" s="38">
        <v>10343705</v>
      </c>
      <c r="D3159" s="40" t="s">
        <v>3375</v>
      </c>
      <c r="E3159" s="58">
        <v>1</v>
      </c>
      <c r="F3159" s="38">
        <v>60</v>
      </c>
      <c r="G3159" s="38" t="s">
        <v>511</v>
      </c>
      <c r="H3159" s="42">
        <v>87537.600000000006</v>
      </c>
      <c r="I3159" s="37"/>
      <c r="J3159" s="44">
        <v>44561</v>
      </c>
      <c r="K3159" s="42">
        <v>1458.96</v>
      </c>
      <c r="L3159" s="42">
        <v>32097.120000000003</v>
      </c>
      <c r="M3159" s="44">
        <v>45259</v>
      </c>
      <c r="N3159" s="42">
        <v>53981.52</v>
      </c>
      <c r="O3159" s="42">
        <v>0</v>
      </c>
      <c r="P3159" s="45">
        <f>IF(J3159&lt;DATEVALUE("2009-1-1"),3%,13%)</f>
        <v>0.13</v>
      </c>
      <c r="Q3159" s="42">
        <f>IF(P3159=13%,ROUND(O3159/(1+P3159)*P3159,2),ROUND(O3159/(1+0.03)*0.02,2))</f>
        <v>0</v>
      </c>
      <c r="R3159" s="42">
        <f>O3159-Q3159</f>
        <v>0</v>
      </c>
      <c r="S3159" s="42">
        <f>N3159-R3159</f>
        <v>53981.52</v>
      </c>
      <c r="T3159" s="38">
        <v>1007</v>
      </c>
      <c r="U3159" s="14">
        <f>S3159/H3159</f>
        <v>0.61666666666666659</v>
      </c>
      <c r="V3159" s="19"/>
      <c r="W3159" s="19"/>
      <c r="X3159" s="37" t="s">
        <v>3459</v>
      </c>
    </row>
    <row r="3160" spans="1:37" s="3" customFormat="1" ht="16.5" customHeight="1">
      <c r="A3160" s="38">
        <v>320</v>
      </c>
      <c r="B3160" s="39">
        <v>10741</v>
      </c>
      <c r="C3160" s="38">
        <v>10353477</v>
      </c>
      <c r="D3160" s="40" t="s">
        <v>409</v>
      </c>
      <c r="E3160" s="38">
        <v>30</v>
      </c>
      <c r="F3160" s="38">
        <v>34</v>
      </c>
      <c r="G3160" s="38" t="s">
        <v>266</v>
      </c>
      <c r="H3160" s="42">
        <v>3378.7</v>
      </c>
      <c r="I3160" s="56"/>
      <c r="J3160" s="44">
        <v>44772</v>
      </c>
      <c r="K3160" s="42">
        <v>99.37</v>
      </c>
      <c r="L3160" s="42">
        <v>1192.47</v>
      </c>
      <c r="M3160" s="44">
        <v>45169</v>
      </c>
      <c r="N3160" s="42">
        <f>H3160-K3160-L3160</f>
        <v>2086.8599999999997</v>
      </c>
      <c r="O3160" s="42">
        <v>0</v>
      </c>
      <c r="P3160" s="45">
        <v>0.13</v>
      </c>
      <c r="Q3160" s="42">
        <v>0</v>
      </c>
      <c r="R3160" s="42">
        <v>0</v>
      </c>
      <c r="S3160" s="42">
        <f>N3160-R3160</f>
        <v>2086.8599999999997</v>
      </c>
      <c r="T3160" s="38">
        <v>5000</v>
      </c>
      <c r="U3160" s="14">
        <f>S3160/H3160</f>
        <v>0.61765175955249052</v>
      </c>
      <c r="V3160" s="19"/>
      <c r="W3160" s="19"/>
      <c r="X3160" s="37" t="s">
        <v>3462</v>
      </c>
    </row>
    <row r="3161" spans="1:37" s="3" customFormat="1" ht="16.5" customHeight="1">
      <c r="A3161" s="38">
        <v>431</v>
      </c>
      <c r="B3161" s="39">
        <v>10741</v>
      </c>
      <c r="C3161" s="38">
        <v>10321202</v>
      </c>
      <c r="D3161" s="40" t="s">
        <v>508</v>
      </c>
      <c r="E3161" s="58">
        <v>8</v>
      </c>
      <c r="F3161" s="38">
        <v>102</v>
      </c>
      <c r="G3161" s="38" t="s">
        <v>262</v>
      </c>
      <c r="H3161" s="42">
        <v>1733.02</v>
      </c>
      <c r="I3161" s="37"/>
      <c r="J3161" s="44">
        <v>44043</v>
      </c>
      <c r="K3161" s="42">
        <v>16.989999999999998</v>
      </c>
      <c r="L3161" s="42">
        <v>645.62</v>
      </c>
      <c r="M3161" s="44">
        <v>45215</v>
      </c>
      <c r="N3161" s="42">
        <v>1070.4100000000001</v>
      </c>
      <c r="O3161" s="42">
        <v>0</v>
      </c>
      <c r="P3161" s="45">
        <f>IF(J3161&lt;DATEVALUE("2009-1-1"),3%,13%)</f>
        <v>0.13</v>
      </c>
      <c r="Q3161" s="42">
        <f>IF(P3161=13%,ROUND(O3161/(1+P3161)*P3161,2),ROUND(O3161/(1+0.03)*0.02,2))</f>
        <v>0</v>
      </c>
      <c r="R3161" s="42">
        <f>O3161-Q3161</f>
        <v>0</v>
      </c>
      <c r="S3161" s="42">
        <f>N3161-R3161</f>
        <v>1070.4100000000001</v>
      </c>
      <c r="T3161" s="38">
        <v>5000</v>
      </c>
      <c r="U3161" s="14">
        <f>S3161/H3161</f>
        <v>0.61765588394825222</v>
      </c>
      <c r="V3161" s="19"/>
      <c r="W3161" s="19"/>
      <c r="X3161" s="37" t="s">
        <v>3462</v>
      </c>
    </row>
    <row r="3162" spans="1:37" s="3" customFormat="1" ht="16.5" customHeight="1">
      <c r="A3162" s="38">
        <v>422</v>
      </c>
      <c r="B3162" s="39">
        <v>10736</v>
      </c>
      <c r="C3162" s="38">
        <v>10356681</v>
      </c>
      <c r="D3162" s="40" t="s">
        <v>1365</v>
      </c>
      <c r="E3162" s="38">
        <v>1</v>
      </c>
      <c r="F3162" s="38">
        <v>32</v>
      </c>
      <c r="G3162" s="38" t="s">
        <v>21</v>
      </c>
      <c r="H3162" s="42">
        <v>876.76</v>
      </c>
      <c r="I3162" s="55"/>
      <c r="J3162" s="44">
        <v>44865</v>
      </c>
      <c r="K3162" s="42">
        <v>27.4</v>
      </c>
      <c r="L3162" s="42">
        <v>219.19</v>
      </c>
      <c r="M3162" s="44">
        <v>45138</v>
      </c>
      <c r="N3162" s="42">
        <f>H3162-K3162-L3162</f>
        <v>630.17000000000007</v>
      </c>
      <c r="O3162" s="42">
        <v>100</v>
      </c>
      <c r="P3162" s="45">
        <v>0.13</v>
      </c>
      <c r="Q3162" s="42">
        <v>11.5</v>
      </c>
      <c r="R3162" s="42">
        <v>88.5</v>
      </c>
      <c r="S3162" s="42">
        <v>541.66999999999996</v>
      </c>
      <c r="T3162" s="38">
        <v>5000</v>
      </c>
      <c r="U3162" s="14">
        <f>S3162/H3162</f>
        <v>0.61780875039919703</v>
      </c>
      <c r="V3162" s="19"/>
      <c r="W3162" s="19"/>
      <c r="X3162" s="37" t="s">
        <v>3461</v>
      </c>
    </row>
    <row r="3163" spans="1:37" s="3" customFormat="1" ht="16.5" customHeight="1">
      <c r="A3163" s="38">
        <v>373</v>
      </c>
      <c r="B3163" s="39">
        <v>10741</v>
      </c>
      <c r="C3163" s="38">
        <v>10282495</v>
      </c>
      <c r="D3163" s="40" t="s">
        <v>506</v>
      </c>
      <c r="E3163" s="58">
        <v>1</v>
      </c>
      <c r="F3163" s="38">
        <v>120</v>
      </c>
      <c r="G3163" s="38" t="s">
        <v>262</v>
      </c>
      <c r="H3163" s="42">
        <v>37634.14</v>
      </c>
      <c r="I3163" s="57"/>
      <c r="J3163" s="44">
        <v>43735</v>
      </c>
      <c r="K3163" s="42">
        <v>0</v>
      </c>
      <c r="L3163" s="42">
        <v>14301.08</v>
      </c>
      <c r="M3163" s="44">
        <v>45199</v>
      </c>
      <c r="N3163" s="42">
        <f>H3163-K3163-L3163</f>
        <v>23333.059999999998</v>
      </c>
      <c r="O3163" s="42">
        <v>0</v>
      </c>
      <c r="P3163" s="45">
        <v>0.13</v>
      </c>
      <c r="Q3163" s="42">
        <v>0</v>
      </c>
      <c r="R3163" s="42">
        <v>0</v>
      </c>
      <c r="S3163" s="42">
        <v>23333.06</v>
      </c>
      <c r="T3163" s="38">
        <v>5000</v>
      </c>
      <c r="U3163" s="14">
        <f>S3163/H3163</f>
        <v>0.61999716215117451</v>
      </c>
      <c r="V3163" s="19"/>
      <c r="W3163" s="19"/>
      <c r="X3163" s="37" t="s">
        <v>3462</v>
      </c>
    </row>
    <row r="3164" spans="1:37" s="3" customFormat="1" ht="16.5" customHeight="1">
      <c r="A3164" s="38">
        <v>324</v>
      </c>
      <c r="B3164" s="39">
        <v>40712</v>
      </c>
      <c r="C3164" s="38">
        <v>10302626</v>
      </c>
      <c r="D3164" s="40" t="s">
        <v>1656</v>
      </c>
      <c r="E3164" s="38">
        <v>2</v>
      </c>
      <c r="F3164" s="38">
        <v>120</v>
      </c>
      <c r="G3164" s="38" t="s">
        <v>21</v>
      </c>
      <c r="H3164" s="42">
        <v>32000</v>
      </c>
      <c r="I3164" s="55"/>
      <c r="J3164" s="44">
        <v>43676</v>
      </c>
      <c r="K3164" s="42">
        <v>0</v>
      </c>
      <c r="L3164" s="42">
        <v>12159.9</v>
      </c>
      <c r="M3164" s="44">
        <v>45138</v>
      </c>
      <c r="N3164" s="42">
        <f>H3164-K3164-L3164</f>
        <v>19840.099999999999</v>
      </c>
      <c r="O3164" s="42">
        <v>0</v>
      </c>
      <c r="P3164" s="45">
        <v>0.13</v>
      </c>
      <c r="Q3164" s="42">
        <v>0</v>
      </c>
      <c r="R3164" s="42">
        <v>0</v>
      </c>
      <c r="S3164" s="42">
        <v>19840.099999999999</v>
      </c>
      <c r="T3164" s="38">
        <v>5000</v>
      </c>
      <c r="U3164" s="14">
        <f>S3164/H3164</f>
        <v>0.62000312499999999</v>
      </c>
      <c r="V3164" s="19"/>
      <c r="W3164" s="19"/>
      <c r="X3164" s="37" t="s">
        <v>3467</v>
      </c>
    </row>
    <row r="3165" spans="1:37" s="3" customFormat="1" ht="16.5" customHeight="1">
      <c r="A3165" s="38">
        <v>411</v>
      </c>
      <c r="B3165" s="39">
        <v>10729</v>
      </c>
      <c r="C3165" s="38">
        <v>10292254</v>
      </c>
      <c r="D3165" s="40" t="s">
        <v>3147</v>
      </c>
      <c r="E3165" s="58">
        <v>150</v>
      </c>
      <c r="F3165" s="38">
        <v>120</v>
      </c>
      <c r="G3165" s="38" t="s">
        <v>21</v>
      </c>
      <c r="H3165" s="42">
        <v>11770.5</v>
      </c>
      <c r="I3165" s="37"/>
      <c r="J3165" s="44">
        <v>43799</v>
      </c>
      <c r="K3165" s="42">
        <v>0</v>
      </c>
      <c r="L3165" s="42">
        <v>4472.67</v>
      </c>
      <c r="M3165" s="44">
        <v>45259</v>
      </c>
      <c r="N3165" s="42">
        <v>7297.83</v>
      </c>
      <c r="O3165" s="42">
        <v>0</v>
      </c>
      <c r="P3165" s="45">
        <f>IF(J3165&lt;DATEVALUE("2009-1-1"),3%,13%)</f>
        <v>0.13</v>
      </c>
      <c r="Q3165" s="42">
        <f>IF(P3165=13%,ROUND(O3165/(1+P3165)*P3165,2),ROUND(O3165/(1+0.03)*0.02,2))</f>
        <v>0</v>
      </c>
      <c r="R3165" s="42">
        <f>O3165-Q3165</f>
        <v>0</v>
      </c>
      <c r="S3165" s="42">
        <f>N3165-R3165</f>
        <v>7297.83</v>
      </c>
      <c r="T3165" s="38">
        <v>5000</v>
      </c>
      <c r="U3165" s="14">
        <f>S3165/H3165</f>
        <v>0.62001019497897281</v>
      </c>
      <c r="V3165" s="19"/>
      <c r="W3165" s="19"/>
      <c r="X3165" s="37" t="s">
        <v>3459</v>
      </c>
    </row>
    <row r="3166" spans="1:37" s="3" customFormat="1" ht="16.5" customHeight="1">
      <c r="A3166" s="38">
        <v>618</v>
      </c>
      <c r="B3166" s="39">
        <v>10736</v>
      </c>
      <c r="C3166" s="38">
        <v>10343746</v>
      </c>
      <c r="D3166" s="40" t="s">
        <v>1505</v>
      </c>
      <c r="E3166" s="38">
        <v>1</v>
      </c>
      <c r="F3166" s="38">
        <v>60</v>
      </c>
      <c r="G3166" s="38" t="s">
        <v>511</v>
      </c>
      <c r="H3166" s="42">
        <v>50553.21</v>
      </c>
      <c r="I3166" s="55"/>
      <c r="J3166" s="44">
        <v>44561</v>
      </c>
      <c r="K3166" s="42">
        <v>842.55</v>
      </c>
      <c r="L3166" s="42">
        <v>15165.94</v>
      </c>
      <c r="M3166" s="44">
        <v>45138</v>
      </c>
      <c r="N3166" s="42">
        <f>H3166-K3166-L3166</f>
        <v>34544.719999999994</v>
      </c>
      <c r="O3166" s="42">
        <v>3500</v>
      </c>
      <c r="P3166" s="45">
        <v>0.13</v>
      </c>
      <c r="Q3166" s="42">
        <v>402.65</v>
      </c>
      <c r="R3166" s="42">
        <v>3097.35</v>
      </c>
      <c r="S3166" s="42">
        <v>31447.37</v>
      </c>
      <c r="T3166" s="38">
        <v>1007</v>
      </c>
      <c r="U3166" s="14">
        <f>S3166/H3166</f>
        <v>0.62206475117999427</v>
      </c>
      <c r="V3166" s="19"/>
      <c r="W3166" s="19"/>
      <c r="X3166" s="37" t="s">
        <v>3461</v>
      </c>
    </row>
    <row r="3167" spans="1:37" s="3" customFormat="1" ht="16.5" customHeight="1">
      <c r="A3167" s="38">
        <v>1</v>
      </c>
      <c r="B3167" s="39">
        <v>50099</v>
      </c>
      <c r="C3167" s="38">
        <v>10326275</v>
      </c>
      <c r="D3167" s="40" t="s">
        <v>2480</v>
      </c>
      <c r="E3167" s="41">
        <v>3</v>
      </c>
      <c r="F3167" s="38">
        <v>60</v>
      </c>
      <c r="G3167" s="38" t="s">
        <v>36</v>
      </c>
      <c r="H3167" s="42">
        <v>16248.21</v>
      </c>
      <c r="I3167" s="2"/>
      <c r="J3167" s="44">
        <v>44286</v>
      </c>
      <c r="K3167" s="42">
        <v>270.8</v>
      </c>
      <c r="L3167" s="42">
        <v>5686.84</v>
      </c>
      <c r="M3167" s="44">
        <v>44957</v>
      </c>
      <c r="N3167" s="42">
        <f>H3167-K3167-L3167</f>
        <v>10290.57</v>
      </c>
      <c r="O3167" s="42">
        <v>200</v>
      </c>
      <c r="P3167" s="45">
        <v>0.13</v>
      </c>
      <c r="Q3167" s="42">
        <v>23.01</v>
      </c>
      <c r="R3167" s="42">
        <v>176.99</v>
      </c>
      <c r="S3167" s="42">
        <f>N3167-R3167</f>
        <v>10113.58</v>
      </c>
      <c r="T3167" s="38">
        <v>5000</v>
      </c>
      <c r="U3167" s="14">
        <f>S3167/H3167</f>
        <v>0.62244271830558573</v>
      </c>
      <c r="V3167" s="19"/>
      <c r="W3167" s="19"/>
      <c r="X3167" s="37" t="s">
        <v>3468</v>
      </c>
      <c r="Y3167" s="20"/>
      <c r="Z3167" s="20"/>
      <c r="AA3167" s="20"/>
      <c r="AB3167" s="20"/>
      <c r="AC3167" s="20"/>
      <c r="AD3167" s="20"/>
      <c r="AE3167" s="20"/>
      <c r="AF3167" s="20"/>
      <c r="AG3167" s="20"/>
      <c r="AH3167" s="20"/>
      <c r="AI3167" s="20"/>
      <c r="AJ3167" s="20"/>
    </row>
    <row r="3168" spans="1:37" s="3" customFormat="1" ht="16.5" customHeight="1">
      <c r="A3168" s="38">
        <v>465</v>
      </c>
      <c r="B3168" s="39">
        <v>10729</v>
      </c>
      <c r="C3168" s="38">
        <v>10321267</v>
      </c>
      <c r="D3168" s="40" t="s">
        <v>425</v>
      </c>
      <c r="E3168" s="58">
        <v>100</v>
      </c>
      <c r="F3168" s="38">
        <v>107</v>
      </c>
      <c r="G3168" s="38" t="s">
        <v>302</v>
      </c>
      <c r="H3168" s="42">
        <v>5016.4399999999996</v>
      </c>
      <c r="I3168" s="37"/>
      <c r="J3168" s="44">
        <v>44043</v>
      </c>
      <c r="K3168" s="42">
        <v>46.88</v>
      </c>
      <c r="L3168" s="42">
        <v>1828.36</v>
      </c>
      <c r="M3168" s="44">
        <v>45259</v>
      </c>
      <c r="N3168" s="42">
        <v>3141.2</v>
      </c>
      <c r="O3168" s="42">
        <v>0</v>
      </c>
      <c r="P3168" s="45">
        <f>IF(J3168&lt;DATEVALUE("2009-1-1"),3%,13%)</f>
        <v>0.13</v>
      </c>
      <c r="Q3168" s="42">
        <f>IF(P3168=13%,ROUND(O3168/(1+P3168)*P3168,2),ROUND(O3168/(1+0.03)*0.02,2))</f>
        <v>0</v>
      </c>
      <c r="R3168" s="42">
        <f>O3168-Q3168</f>
        <v>0</v>
      </c>
      <c r="S3168" s="42">
        <f>N3168-R3168</f>
        <v>3141.2</v>
      </c>
      <c r="T3168" s="38">
        <v>5000</v>
      </c>
      <c r="U3168" s="14">
        <f>S3168/H3168</f>
        <v>0.62618111648898422</v>
      </c>
      <c r="V3168" s="19"/>
      <c r="W3168" s="19"/>
      <c r="X3168" s="37" t="s">
        <v>3459</v>
      </c>
    </row>
    <row r="3169" spans="1:37" s="3" customFormat="1" ht="16.5" customHeight="1">
      <c r="A3169" s="38">
        <v>839</v>
      </c>
      <c r="B3169" s="39">
        <v>10729</v>
      </c>
      <c r="C3169" s="38">
        <v>10292255</v>
      </c>
      <c r="D3169" s="40" t="s">
        <v>3357</v>
      </c>
      <c r="E3169" s="58">
        <v>1</v>
      </c>
      <c r="F3169" s="38">
        <v>120</v>
      </c>
      <c r="G3169" s="38" t="s">
        <v>262</v>
      </c>
      <c r="H3169" s="42">
        <v>38173.39</v>
      </c>
      <c r="I3169" s="37"/>
      <c r="J3169" s="44">
        <v>43829</v>
      </c>
      <c r="K3169" s="42">
        <v>0</v>
      </c>
      <c r="L3169" s="42">
        <v>14203.81</v>
      </c>
      <c r="M3169" s="44">
        <v>45259</v>
      </c>
      <c r="N3169" s="42">
        <v>23969.58</v>
      </c>
      <c r="O3169" s="42">
        <v>0</v>
      </c>
      <c r="P3169" s="45">
        <f>IF(J3169&lt;DATEVALUE("2009-1-1"),3%,13%)</f>
        <v>0.13</v>
      </c>
      <c r="Q3169" s="42">
        <f>IF(P3169=13%,ROUND(O3169/(1+P3169)*P3169,2),ROUND(O3169/(1+0.03)*0.02,2))</f>
        <v>0</v>
      </c>
      <c r="R3169" s="42">
        <f>O3169-Q3169</f>
        <v>0</v>
      </c>
      <c r="S3169" s="42">
        <f>N3169-R3169</f>
        <v>23969.58</v>
      </c>
      <c r="T3169" s="38">
        <v>2506</v>
      </c>
      <c r="U3169" s="14">
        <f>S3169/H3169</f>
        <v>0.62791331867565348</v>
      </c>
      <c r="V3169" s="19"/>
      <c r="W3169" s="19"/>
      <c r="X3169" s="37" t="s">
        <v>3459</v>
      </c>
    </row>
    <row r="3170" spans="1:37" s="3" customFormat="1" ht="16.5" customHeight="1">
      <c r="A3170" s="38">
        <v>848</v>
      </c>
      <c r="B3170" s="39">
        <v>10729</v>
      </c>
      <c r="C3170" s="38">
        <v>10292259</v>
      </c>
      <c r="D3170" s="40" t="s">
        <v>3363</v>
      </c>
      <c r="E3170" s="58">
        <v>1</v>
      </c>
      <c r="F3170" s="38">
        <v>120</v>
      </c>
      <c r="G3170" s="38" t="s">
        <v>262</v>
      </c>
      <c r="H3170" s="42">
        <v>50932.59</v>
      </c>
      <c r="I3170" s="37"/>
      <c r="J3170" s="44">
        <v>43829</v>
      </c>
      <c r="K3170" s="42">
        <v>0</v>
      </c>
      <c r="L3170" s="42">
        <v>18951.28</v>
      </c>
      <c r="M3170" s="44">
        <v>45259</v>
      </c>
      <c r="N3170" s="42">
        <v>31981.31</v>
      </c>
      <c r="O3170" s="42">
        <v>0</v>
      </c>
      <c r="P3170" s="45">
        <f>IF(J3170&lt;DATEVALUE("2009-1-1"),3%,13%)</f>
        <v>0.13</v>
      </c>
      <c r="Q3170" s="42">
        <f>IF(P3170=13%,ROUND(O3170/(1+P3170)*P3170,2),ROUND(O3170/(1+0.03)*0.02,2))</f>
        <v>0</v>
      </c>
      <c r="R3170" s="42">
        <f>O3170-Q3170</f>
        <v>0</v>
      </c>
      <c r="S3170" s="42">
        <f>N3170-R3170</f>
        <v>31981.31</v>
      </c>
      <c r="T3170" s="38">
        <v>5000</v>
      </c>
      <c r="U3170" s="14">
        <f>S3170/H3170</f>
        <v>0.62791446498204795</v>
      </c>
      <c r="V3170" s="19"/>
      <c r="W3170" s="19"/>
      <c r="X3170" s="37" t="s">
        <v>3459</v>
      </c>
    </row>
    <row r="3171" spans="1:37" s="3" customFormat="1" ht="16.5" customHeight="1">
      <c r="A3171" s="38">
        <v>300</v>
      </c>
      <c r="B3171" s="39">
        <v>10741</v>
      </c>
      <c r="C3171" s="38">
        <v>10282497</v>
      </c>
      <c r="D3171" s="40" t="s">
        <v>1079</v>
      </c>
      <c r="E3171" s="38">
        <v>1</v>
      </c>
      <c r="F3171" s="38">
        <v>120</v>
      </c>
      <c r="G3171" s="38" t="s">
        <v>262</v>
      </c>
      <c r="H3171" s="42">
        <v>221724.13</v>
      </c>
      <c r="I3171" s="56"/>
      <c r="J3171" s="44">
        <v>43735</v>
      </c>
      <c r="K3171" s="42">
        <v>0</v>
      </c>
      <c r="L3171" s="42">
        <v>82499.97</v>
      </c>
      <c r="M3171" s="44">
        <v>45169</v>
      </c>
      <c r="N3171" s="42">
        <f>H3171-K3171-L3171</f>
        <v>139224.16</v>
      </c>
      <c r="O3171" s="42">
        <v>0</v>
      </c>
      <c r="P3171" s="45">
        <v>0.13</v>
      </c>
      <c r="Q3171" s="42">
        <v>0</v>
      </c>
      <c r="R3171" s="42">
        <v>0</v>
      </c>
      <c r="S3171" s="42">
        <f>N3171-R3171</f>
        <v>139224.16</v>
      </c>
      <c r="T3171" s="38">
        <v>5000</v>
      </c>
      <c r="U3171" s="14">
        <f>S3171/H3171</f>
        <v>0.62791614065640944</v>
      </c>
      <c r="V3171" s="19"/>
      <c r="W3171" s="19"/>
      <c r="X3171" s="37" t="s">
        <v>3462</v>
      </c>
    </row>
    <row r="3172" spans="1:37" s="3" customFormat="1" ht="16.5" customHeight="1">
      <c r="A3172" s="38">
        <v>298</v>
      </c>
      <c r="B3172" s="39">
        <v>10741</v>
      </c>
      <c r="C3172" s="38">
        <v>10282213</v>
      </c>
      <c r="D3172" s="40" t="s">
        <v>1077</v>
      </c>
      <c r="E3172" s="38">
        <v>1</v>
      </c>
      <c r="F3172" s="38">
        <v>120</v>
      </c>
      <c r="G3172" s="38" t="s">
        <v>262</v>
      </c>
      <c r="H3172" s="42">
        <v>256508.25</v>
      </c>
      <c r="I3172" s="56"/>
      <c r="J3172" s="44">
        <v>43735</v>
      </c>
      <c r="K3172" s="42">
        <v>0</v>
      </c>
      <c r="L3172" s="42">
        <v>95442.43</v>
      </c>
      <c r="M3172" s="44">
        <v>45169</v>
      </c>
      <c r="N3172" s="42">
        <f>H3172-K3172-L3172</f>
        <v>161065.82</v>
      </c>
      <c r="O3172" s="42">
        <v>0</v>
      </c>
      <c r="P3172" s="45">
        <v>0.13</v>
      </c>
      <c r="Q3172" s="42">
        <v>0</v>
      </c>
      <c r="R3172" s="42">
        <v>0</v>
      </c>
      <c r="S3172" s="42">
        <f>N3172-R3172</f>
        <v>161065.82</v>
      </c>
      <c r="T3172" s="38">
        <v>5000</v>
      </c>
      <c r="U3172" s="14">
        <f>S3172/H3172</f>
        <v>0.62791672392603359</v>
      </c>
      <c r="V3172" s="19"/>
      <c r="W3172" s="19"/>
      <c r="X3172" s="37" t="s">
        <v>3462</v>
      </c>
    </row>
    <row r="3173" spans="1:37" s="3" customFormat="1" ht="16.5" customHeight="1">
      <c r="A3173" s="38">
        <v>180</v>
      </c>
      <c r="B3173" s="39">
        <v>10800</v>
      </c>
      <c r="C3173" s="38">
        <v>10313893</v>
      </c>
      <c r="D3173" s="40" t="s">
        <v>2742</v>
      </c>
      <c r="E3173" s="38">
        <v>1</v>
      </c>
      <c r="F3173" s="38">
        <v>120</v>
      </c>
      <c r="G3173" s="38" t="s">
        <v>21</v>
      </c>
      <c r="H3173" s="42">
        <v>20299.150000000001</v>
      </c>
      <c r="I3173" s="2"/>
      <c r="J3173" s="44">
        <v>43584</v>
      </c>
      <c r="K3173" s="42">
        <v>0</v>
      </c>
      <c r="L3173" s="42">
        <v>7552.92</v>
      </c>
      <c r="M3173" s="44">
        <v>45016</v>
      </c>
      <c r="N3173" s="42">
        <f>H3173-K3173-L3173</f>
        <v>12746.230000000001</v>
      </c>
      <c r="O3173" s="42">
        <v>0</v>
      </c>
      <c r="P3173" s="45">
        <v>0.13</v>
      </c>
      <c r="Q3173" s="42">
        <v>0</v>
      </c>
      <c r="R3173" s="42">
        <v>0</v>
      </c>
      <c r="S3173" s="42">
        <f>N3173-R3173</f>
        <v>12746.230000000001</v>
      </c>
      <c r="T3173" s="38">
        <v>2505</v>
      </c>
      <c r="U3173" s="14">
        <f>S3173/H3173</f>
        <v>0.62791939563971888</v>
      </c>
      <c r="V3173" s="19"/>
      <c r="W3173" s="19"/>
      <c r="X3173" s="37" t="s">
        <v>3465</v>
      </c>
    </row>
    <row r="3174" spans="1:37" s="3" customFormat="1" ht="16.5" customHeight="1">
      <c r="A3174" s="38">
        <v>39</v>
      </c>
      <c r="B3174" s="39">
        <v>10736</v>
      </c>
      <c r="C3174" s="38">
        <v>10283101</v>
      </c>
      <c r="D3174" s="40" t="s">
        <v>1851</v>
      </c>
      <c r="E3174" s="31">
        <v>140</v>
      </c>
      <c r="F3174" s="38">
        <v>120</v>
      </c>
      <c r="G3174" s="38" t="s">
        <v>21</v>
      </c>
      <c r="H3174" s="42">
        <v>8768.2000000000007</v>
      </c>
      <c r="I3174" s="49"/>
      <c r="J3174" s="44">
        <v>43676</v>
      </c>
      <c r="K3174" s="42">
        <v>0</v>
      </c>
      <c r="L3174" s="42">
        <v>3262.34</v>
      </c>
      <c r="M3174" s="44">
        <v>45107</v>
      </c>
      <c r="N3174" s="42">
        <f>H3174-K3174-L3174</f>
        <v>5505.8600000000006</v>
      </c>
      <c r="O3174" s="42">
        <v>0</v>
      </c>
      <c r="P3174" s="45">
        <v>0.13</v>
      </c>
      <c r="Q3174" s="42">
        <v>0</v>
      </c>
      <c r="R3174" s="42">
        <v>0</v>
      </c>
      <c r="S3174" s="42">
        <f>N3174-R3174</f>
        <v>5505.8600000000006</v>
      </c>
      <c r="T3174" s="38">
        <v>5000</v>
      </c>
      <c r="U3174" s="14">
        <f>S3174/H3174</f>
        <v>0.62793503797814831</v>
      </c>
      <c r="V3174" s="19"/>
      <c r="W3174" s="19"/>
      <c r="X3174" s="37" t="s">
        <v>3461</v>
      </c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</row>
    <row r="3175" spans="1:37" s="3" customFormat="1" ht="16.5" customHeight="1">
      <c r="A3175" s="38">
        <v>358</v>
      </c>
      <c r="B3175" s="39">
        <v>10729</v>
      </c>
      <c r="C3175" s="38">
        <v>10292261</v>
      </c>
      <c r="D3175" s="40" t="s">
        <v>1285</v>
      </c>
      <c r="E3175" s="58">
        <v>1</v>
      </c>
      <c r="F3175" s="38">
        <v>120</v>
      </c>
      <c r="G3175" s="38" t="s">
        <v>21</v>
      </c>
      <c r="H3175" s="42">
        <v>5082.05</v>
      </c>
      <c r="I3175" s="37"/>
      <c r="J3175" s="44">
        <v>43829</v>
      </c>
      <c r="K3175" s="42">
        <v>0</v>
      </c>
      <c r="L3175" s="42">
        <v>1890.84</v>
      </c>
      <c r="M3175" s="44">
        <v>45259</v>
      </c>
      <c r="N3175" s="42">
        <v>3191.21</v>
      </c>
      <c r="O3175" s="42">
        <v>0</v>
      </c>
      <c r="P3175" s="45">
        <f>IF(J3175&lt;DATEVALUE("2009-1-1"),3%,13%)</f>
        <v>0.13</v>
      </c>
      <c r="Q3175" s="42">
        <f>IF(P3175=13%,ROUND(O3175/(1+P3175)*P3175,2),ROUND(O3175/(1+0.03)*0.02,2))</f>
        <v>0</v>
      </c>
      <c r="R3175" s="42">
        <f>O3175-Q3175</f>
        <v>0</v>
      </c>
      <c r="S3175" s="42">
        <f>N3175-R3175</f>
        <v>3191.21</v>
      </c>
      <c r="T3175" s="38">
        <v>2102</v>
      </c>
      <c r="U3175" s="14">
        <f>S3175/H3175</f>
        <v>0.6279375448883816</v>
      </c>
      <c r="V3175" s="19"/>
      <c r="W3175" s="19"/>
      <c r="X3175" s="37" t="s">
        <v>3459</v>
      </c>
    </row>
    <row r="3176" spans="1:37" s="3" customFormat="1" ht="16.5" customHeight="1">
      <c r="A3176" s="38">
        <v>359</v>
      </c>
      <c r="B3176" s="39">
        <v>10736</v>
      </c>
      <c r="C3176" s="38">
        <v>10283145</v>
      </c>
      <c r="D3176" s="40" t="s">
        <v>1317</v>
      </c>
      <c r="E3176" s="38">
        <v>4</v>
      </c>
      <c r="F3176" s="38">
        <v>120</v>
      </c>
      <c r="G3176" s="38" t="s">
        <v>21</v>
      </c>
      <c r="H3176" s="42">
        <v>223362.84</v>
      </c>
      <c r="I3176" s="55"/>
      <c r="J3176" s="44">
        <v>44006</v>
      </c>
      <c r="K3176" s="42">
        <v>0</v>
      </c>
      <c r="L3176" s="42">
        <v>65264.57</v>
      </c>
      <c r="M3176" s="44">
        <v>45138</v>
      </c>
      <c r="N3176" s="42">
        <f>H3176-K3176-L3176</f>
        <v>158098.26999999999</v>
      </c>
      <c r="O3176" s="42">
        <v>20000</v>
      </c>
      <c r="P3176" s="45">
        <v>0.13</v>
      </c>
      <c r="Q3176" s="42">
        <v>2300.88</v>
      </c>
      <c r="R3176" s="42">
        <v>17699.12</v>
      </c>
      <c r="S3176" s="42">
        <v>140399.15</v>
      </c>
      <c r="T3176" s="38">
        <v>5000</v>
      </c>
      <c r="U3176" s="14">
        <f>S3176/H3176</f>
        <v>0.62856986417257232</v>
      </c>
      <c r="V3176" s="19"/>
      <c r="W3176" s="19"/>
      <c r="X3176" s="37" t="s">
        <v>3461</v>
      </c>
    </row>
    <row r="3177" spans="1:37" s="3" customFormat="1" ht="16.5" customHeight="1">
      <c r="A3177" s="38">
        <v>466</v>
      </c>
      <c r="B3177" s="39">
        <v>10729</v>
      </c>
      <c r="C3177" s="38">
        <v>10322524</v>
      </c>
      <c r="D3177" s="40" t="s">
        <v>3183</v>
      </c>
      <c r="E3177" s="58">
        <v>16</v>
      </c>
      <c r="F3177" s="38">
        <v>98</v>
      </c>
      <c r="G3177" s="38" t="s">
        <v>302</v>
      </c>
      <c r="H3177" s="42">
        <v>17604.55</v>
      </c>
      <c r="I3177" s="37"/>
      <c r="J3177" s="44">
        <v>44165</v>
      </c>
      <c r="K3177" s="42">
        <v>179.64</v>
      </c>
      <c r="L3177" s="42">
        <v>6287.36</v>
      </c>
      <c r="M3177" s="44">
        <v>45259</v>
      </c>
      <c r="N3177" s="42">
        <v>11137.55</v>
      </c>
      <c r="O3177" s="42">
        <v>0</v>
      </c>
      <c r="P3177" s="45">
        <f>IF(J3177&lt;DATEVALUE("2009-1-1"),3%,13%)</f>
        <v>0.13</v>
      </c>
      <c r="Q3177" s="42">
        <f>IF(P3177=13%,ROUND(O3177/(1+P3177)*P3177,2),ROUND(O3177/(1+0.03)*0.02,2))</f>
        <v>0</v>
      </c>
      <c r="R3177" s="42">
        <f>O3177-Q3177</f>
        <v>0</v>
      </c>
      <c r="S3177" s="42">
        <f>N3177-R3177</f>
        <v>11137.55</v>
      </c>
      <c r="T3177" s="38">
        <v>5000</v>
      </c>
      <c r="U3177" s="14">
        <f>S3177/H3177</f>
        <v>0.63265178604394889</v>
      </c>
      <c r="V3177" s="19"/>
      <c r="W3177" s="19"/>
      <c r="X3177" s="37" t="s">
        <v>3459</v>
      </c>
    </row>
    <row r="3178" spans="1:37" s="3" customFormat="1" ht="16.5" customHeight="1">
      <c r="A3178" s="38"/>
      <c r="B3178" s="82">
        <v>10728</v>
      </c>
      <c r="C3178" s="82">
        <v>10325220</v>
      </c>
      <c r="D3178" s="86" t="s">
        <v>1427</v>
      </c>
      <c r="E3178" s="85">
        <v>1</v>
      </c>
      <c r="F3178" s="85">
        <v>60</v>
      </c>
      <c r="G3178" s="85" t="s">
        <v>266</v>
      </c>
      <c r="H3178" s="42">
        <v>320183.38</v>
      </c>
      <c r="I3178" s="79"/>
      <c r="J3178" s="44">
        <v>44286</v>
      </c>
      <c r="K3178" s="42">
        <v>5336.39</v>
      </c>
      <c r="L3178" s="42">
        <v>21345.56</v>
      </c>
      <c r="M3178" s="44">
        <v>44438</v>
      </c>
      <c r="N3178" s="42">
        <v>293501.43</v>
      </c>
      <c r="O3178" s="42">
        <v>4000</v>
      </c>
      <c r="P3178" s="45">
        <v>0.13</v>
      </c>
      <c r="Q3178" s="42">
        <v>460.18</v>
      </c>
      <c r="R3178" s="42">
        <v>3539.82</v>
      </c>
      <c r="S3178" s="42">
        <v>202736.06</v>
      </c>
      <c r="T3178" s="85">
        <v>5000</v>
      </c>
      <c r="U3178" s="14">
        <v>0.63318733158479368</v>
      </c>
      <c r="V3178" s="19" t="s">
        <v>3492</v>
      </c>
      <c r="W3178" s="19">
        <v>917.42</v>
      </c>
      <c r="X3178" s="37" t="s">
        <v>3459</v>
      </c>
    </row>
    <row r="3179" spans="1:37" s="3" customFormat="1" ht="16.5" customHeight="1">
      <c r="A3179" s="38">
        <v>60</v>
      </c>
      <c r="B3179" s="39">
        <v>10741</v>
      </c>
      <c r="C3179" s="38">
        <v>10332882</v>
      </c>
      <c r="D3179" s="40" t="s">
        <v>2228</v>
      </c>
      <c r="E3179" s="38">
        <v>1</v>
      </c>
      <c r="F3179" s="38">
        <v>60</v>
      </c>
      <c r="G3179" s="38" t="s">
        <v>23</v>
      </c>
      <c r="H3179" s="42">
        <v>2307.31</v>
      </c>
      <c r="I3179" s="2"/>
      <c r="J3179" s="44">
        <v>44408</v>
      </c>
      <c r="K3179" s="42">
        <v>38.450000000000003</v>
      </c>
      <c r="L3179" s="42">
        <v>807.57</v>
      </c>
      <c r="M3179" s="44">
        <v>45077</v>
      </c>
      <c r="N3179" s="42">
        <f>H3179-K3179-L3179</f>
        <v>1461.29</v>
      </c>
      <c r="O3179" s="42">
        <v>0</v>
      </c>
      <c r="P3179" s="45">
        <v>0.13</v>
      </c>
      <c r="Q3179" s="42">
        <v>0</v>
      </c>
      <c r="R3179" s="42">
        <v>0</v>
      </c>
      <c r="S3179" s="42">
        <f>N3179-R3179</f>
        <v>1461.29</v>
      </c>
      <c r="T3179" s="38">
        <v>5000</v>
      </c>
      <c r="U3179" s="14">
        <f>S3179/H3179</f>
        <v>0.63333058843415058</v>
      </c>
      <c r="V3179" s="19"/>
      <c r="W3179" s="19"/>
      <c r="X3179" s="37" t="s">
        <v>3462</v>
      </c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</row>
    <row r="3180" spans="1:37" s="3" customFormat="1" ht="16.5" customHeight="1">
      <c r="A3180" s="38">
        <v>74</v>
      </c>
      <c r="B3180" s="39">
        <v>10741</v>
      </c>
      <c r="C3180" s="38">
        <v>10332869</v>
      </c>
      <c r="D3180" s="40" t="s">
        <v>2236</v>
      </c>
      <c r="E3180" s="38">
        <v>2</v>
      </c>
      <c r="F3180" s="38">
        <v>60</v>
      </c>
      <c r="G3180" s="38" t="s">
        <v>23</v>
      </c>
      <c r="H3180" s="42">
        <v>7449.95</v>
      </c>
      <c r="I3180" s="2"/>
      <c r="J3180" s="44">
        <v>44408</v>
      </c>
      <c r="K3180" s="42">
        <v>124.17</v>
      </c>
      <c r="L3180" s="42">
        <v>2607.4899999999998</v>
      </c>
      <c r="M3180" s="44">
        <v>45077</v>
      </c>
      <c r="N3180" s="42">
        <f>H3180-K3180-L3180</f>
        <v>4718.29</v>
      </c>
      <c r="O3180" s="42">
        <v>0</v>
      </c>
      <c r="P3180" s="45">
        <v>0.13</v>
      </c>
      <c r="Q3180" s="42">
        <v>0</v>
      </c>
      <c r="R3180" s="42">
        <v>0</v>
      </c>
      <c r="S3180" s="42">
        <f>N3180-R3180</f>
        <v>4718.29</v>
      </c>
      <c r="T3180" s="38">
        <v>5000</v>
      </c>
      <c r="U3180" s="14">
        <f>S3180/H3180</f>
        <v>0.63333176732729746</v>
      </c>
      <c r="V3180" s="19"/>
      <c r="W3180" s="19"/>
      <c r="X3180" s="37" t="s">
        <v>3462</v>
      </c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</row>
    <row r="3181" spans="1:37" s="3" customFormat="1" ht="16.5" customHeight="1">
      <c r="A3181" s="38">
        <v>99</v>
      </c>
      <c r="B3181" s="39">
        <v>10741</v>
      </c>
      <c r="C3181" s="38">
        <v>10332872</v>
      </c>
      <c r="D3181" s="40" t="s">
        <v>2133</v>
      </c>
      <c r="E3181" s="38">
        <v>2</v>
      </c>
      <c r="F3181" s="38">
        <v>60</v>
      </c>
      <c r="G3181" s="38" t="s">
        <v>36</v>
      </c>
      <c r="H3181" s="42">
        <v>9694.5499999999993</v>
      </c>
      <c r="I3181" s="2"/>
      <c r="J3181" s="44">
        <v>44408</v>
      </c>
      <c r="K3181" s="42">
        <v>161.58000000000001</v>
      </c>
      <c r="L3181" s="42">
        <v>3393.1</v>
      </c>
      <c r="M3181" s="44">
        <v>45077</v>
      </c>
      <c r="N3181" s="42">
        <f>H3181-K3181-L3181</f>
        <v>6139.869999999999</v>
      </c>
      <c r="O3181" s="42">
        <v>0</v>
      </c>
      <c r="P3181" s="45">
        <v>0.13</v>
      </c>
      <c r="Q3181" s="42">
        <v>0</v>
      </c>
      <c r="R3181" s="42">
        <v>0</v>
      </c>
      <c r="S3181" s="42">
        <f>N3181-R3181</f>
        <v>6139.869999999999</v>
      </c>
      <c r="T3181" s="38">
        <v>5000</v>
      </c>
      <c r="U3181" s="14">
        <f>S3181/H3181</f>
        <v>0.63333212990804111</v>
      </c>
      <c r="V3181" s="19"/>
      <c r="W3181" s="19"/>
      <c r="X3181" s="37" t="s">
        <v>3462</v>
      </c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</row>
    <row r="3182" spans="1:37" s="3" customFormat="1" ht="16.5" customHeight="1">
      <c r="A3182" s="38">
        <v>64</v>
      </c>
      <c r="B3182" s="39">
        <v>10741</v>
      </c>
      <c r="C3182" s="38">
        <v>10332881</v>
      </c>
      <c r="D3182" s="40" t="s">
        <v>2230</v>
      </c>
      <c r="E3182" s="38">
        <v>1</v>
      </c>
      <c r="F3182" s="38">
        <v>60</v>
      </c>
      <c r="G3182" s="38" t="s">
        <v>23</v>
      </c>
      <c r="H3182" s="42">
        <v>2721.92</v>
      </c>
      <c r="I3182" s="2"/>
      <c r="J3182" s="44">
        <v>44408</v>
      </c>
      <c r="K3182" s="42">
        <v>45.36</v>
      </c>
      <c r="L3182" s="42">
        <v>952.68</v>
      </c>
      <c r="M3182" s="44">
        <v>45077</v>
      </c>
      <c r="N3182" s="42">
        <f>H3182-K3182-L3182</f>
        <v>1723.88</v>
      </c>
      <c r="O3182" s="42">
        <v>0</v>
      </c>
      <c r="P3182" s="45">
        <v>0.13</v>
      </c>
      <c r="Q3182" s="42">
        <v>0</v>
      </c>
      <c r="R3182" s="42">
        <v>0</v>
      </c>
      <c r="S3182" s="42">
        <f>N3182-R3182</f>
        <v>1723.88</v>
      </c>
      <c r="T3182" s="38">
        <v>5000</v>
      </c>
      <c r="U3182" s="14">
        <f>S3182/H3182</f>
        <v>0.63333235363272988</v>
      </c>
      <c r="V3182" s="19"/>
      <c r="W3182" s="19"/>
      <c r="X3182" s="37" t="s">
        <v>3462</v>
      </c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</row>
    <row r="3183" spans="1:37" s="3" customFormat="1" ht="16.5" customHeight="1">
      <c r="A3183" s="38">
        <v>70</v>
      </c>
      <c r="B3183" s="39">
        <v>10741</v>
      </c>
      <c r="C3183" s="38">
        <v>10332871</v>
      </c>
      <c r="D3183" s="40" t="s">
        <v>2232</v>
      </c>
      <c r="E3183" s="38">
        <v>2</v>
      </c>
      <c r="F3183" s="38">
        <v>60</v>
      </c>
      <c r="G3183" s="38" t="s">
        <v>23</v>
      </c>
      <c r="H3183" s="42">
        <v>5353.03</v>
      </c>
      <c r="I3183" s="2"/>
      <c r="J3183" s="44">
        <v>44408</v>
      </c>
      <c r="K3183" s="42">
        <v>89.22</v>
      </c>
      <c r="L3183" s="42">
        <v>1873.56</v>
      </c>
      <c r="M3183" s="44">
        <v>45077</v>
      </c>
      <c r="N3183" s="42">
        <f>H3183-K3183-L3183</f>
        <v>3390.2499999999995</v>
      </c>
      <c r="O3183" s="42">
        <v>0</v>
      </c>
      <c r="P3183" s="45">
        <v>0.13</v>
      </c>
      <c r="Q3183" s="42">
        <v>0</v>
      </c>
      <c r="R3183" s="42">
        <v>0</v>
      </c>
      <c r="S3183" s="42">
        <f>N3183-R3183</f>
        <v>3390.2499999999995</v>
      </c>
      <c r="T3183" s="38">
        <v>5000</v>
      </c>
      <c r="U3183" s="14">
        <f>S3183/H3183</f>
        <v>0.63333289744313026</v>
      </c>
      <c r="V3183" s="19"/>
      <c r="W3183" s="19"/>
      <c r="X3183" s="37" t="s">
        <v>3462</v>
      </c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</row>
    <row r="3184" spans="1:37" s="3" customFormat="1" ht="16.5" customHeight="1">
      <c r="A3184" s="38">
        <v>65</v>
      </c>
      <c r="B3184" s="39">
        <v>10741</v>
      </c>
      <c r="C3184" s="38">
        <v>10332877</v>
      </c>
      <c r="D3184" s="40" t="s">
        <v>2231</v>
      </c>
      <c r="E3184" s="38">
        <v>1</v>
      </c>
      <c r="F3184" s="38">
        <v>60</v>
      </c>
      <c r="G3184" s="38" t="s">
        <v>23</v>
      </c>
      <c r="H3184" s="42">
        <v>3198.46</v>
      </c>
      <c r="I3184" s="2"/>
      <c r="J3184" s="44">
        <v>44408</v>
      </c>
      <c r="K3184" s="42">
        <v>53.31</v>
      </c>
      <c r="L3184" s="42">
        <v>1119.46</v>
      </c>
      <c r="M3184" s="44">
        <v>45077</v>
      </c>
      <c r="N3184" s="42">
        <f>H3184-K3184-L3184</f>
        <v>2025.69</v>
      </c>
      <c r="O3184" s="42">
        <v>0</v>
      </c>
      <c r="P3184" s="45">
        <v>0.13</v>
      </c>
      <c r="Q3184" s="42">
        <v>0</v>
      </c>
      <c r="R3184" s="42">
        <v>0</v>
      </c>
      <c r="S3184" s="42">
        <f>N3184-R3184</f>
        <v>2025.69</v>
      </c>
      <c r="T3184" s="38">
        <v>5000</v>
      </c>
      <c r="U3184" s="14">
        <f>S3184/H3184</f>
        <v>0.63333291646604928</v>
      </c>
      <c r="V3184" s="19"/>
      <c r="W3184" s="19"/>
      <c r="X3184" s="37" t="s">
        <v>3462</v>
      </c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</row>
    <row r="3185" spans="1:37" s="3" customFormat="1" ht="16.5" customHeight="1">
      <c r="A3185" s="38">
        <v>88</v>
      </c>
      <c r="B3185" s="39">
        <v>10741</v>
      </c>
      <c r="C3185" s="38">
        <v>10332866</v>
      </c>
      <c r="D3185" s="40" t="s">
        <v>2249</v>
      </c>
      <c r="E3185" s="38">
        <v>1</v>
      </c>
      <c r="F3185" s="38">
        <v>60</v>
      </c>
      <c r="G3185" s="38" t="s">
        <v>23</v>
      </c>
      <c r="H3185" s="42">
        <v>21773.79</v>
      </c>
      <c r="I3185" s="2"/>
      <c r="J3185" s="44">
        <v>44408</v>
      </c>
      <c r="K3185" s="42">
        <v>362.9</v>
      </c>
      <c r="L3185" s="42">
        <v>7620.83</v>
      </c>
      <c r="M3185" s="44">
        <v>45077</v>
      </c>
      <c r="N3185" s="42">
        <f>H3185-K3185-L3185</f>
        <v>13790.06</v>
      </c>
      <c r="O3185" s="42">
        <v>0</v>
      </c>
      <c r="P3185" s="45">
        <v>0.13</v>
      </c>
      <c r="Q3185" s="42">
        <v>0</v>
      </c>
      <c r="R3185" s="42">
        <v>0</v>
      </c>
      <c r="S3185" s="42">
        <f>N3185-R3185</f>
        <v>13790.06</v>
      </c>
      <c r="T3185" s="38">
        <v>5000</v>
      </c>
      <c r="U3185" s="14">
        <f>S3185/H3185</f>
        <v>0.63333301184589352</v>
      </c>
      <c r="V3185" s="19"/>
      <c r="W3185" s="19"/>
      <c r="X3185" s="37" t="s">
        <v>3462</v>
      </c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</row>
    <row r="3186" spans="1:37" s="3" customFormat="1" ht="16.5" customHeight="1">
      <c r="A3186" s="38">
        <v>76</v>
      </c>
      <c r="B3186" s="39">
        <v>10741</v>
      </c>
      <c r="C3186" s="38">
        <v>10332870</v>
      </c>
      <c r="D3186" s="40" t="s">
        <v>2238</v>
      </c>
      <c r="E3186" s="38">
        <v>2</v>
      </c>
      <c r="F3186" s="38">
        <v>60</v>
      </c>
      <c r="G3186" s="38" t="s">
        <v>23</v>
      </c>
      <c r="H3186" s="42">
        <v>9657.49</v>
      </c>
      <c r="I3186" s="2"/>
      <c r="J3186" s="44">
        <v>44408</v>
      </c>
      <c r="K3186" s="42">
        <v>160.96</v>
      </c>
      <c r="L3186" s="42">
        <v>3380.12</v>
      </c>
      <c r="M3186" s="44">
        <v>45077</v>
      </c>
      <c r="N3186" s="42">
        <f>H3186-K3186-L3186</f>
        <v>6116.4100000000008</v>
      </c>
      <c r="O3186" s="42">
        <v>0</v>
      </c>
      <c r="P3186" s="45">
        <v>0.13</v>
      </c>
      <c r="Q3186" s="42">
        <v>0</v>
      </c>
      <c r="R3186" s="42">
        <v>0</v>
      </c>
      <c r="S3186" s="42">
        <f>N3186-R3186</f>
        <v>6116.4100000000008</v>
      </c>
      <c r="T3186" s="38">
        <v>5000</v>
      </c>
      <c r="U3186" s="14">
        <f>S3186/H3186</f>
        <v>0.63333329881780887</v>
      </c>
      <c r="V3186" s="19"/>
      <c r="W3186" s="19"/>
      <c r="X3186" s="37" t="s">
        <v>3462</v>
      </c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</row>
    <row r="3187" spans="1:37" s="3" customFormat="1" ht="16.5" customHeight="1">
      <c r="A3187" s="38">
        <v>677</v>
      </c>
      <c r="B3187" s="39">
        <v>40712</v>
      </c>
      <c r="C3187" s="38">
        <v>10337294</v>
      </c>
      <c r="D3187" s="40" t="s">
        <v>508</v>
      </c>
      <c r="E3187" s="38">
        <v>1</v>
      </c>
      <c r="F3187" s="38">
        <v>60</v>
      </c>
      <c r="G3187" s="38" t="s">
        <v>511</v>
      </c>
      <c r="H3187" s="42">
        <v>187603.44</v>
      </c>
      <c r="I3187" s="55"/>
      <c r="J3187" s="44">
        <v>44469</v>
      </c>
      <c r="K3187" s="42">
        <v>3126.72</v>
      </c>
      <c r="L3187" s="42">
        <v>65661.17</v>
      </c>
      <c r="M3187" s="44">
        <v>45138</v>
      </c>
      <c r="N3187" s="42">
        <f>H3187-K3187-L3187</f>
        <v>118815.55</v>
      </c>
      <c r="O3187" s="42">
        <v>0</v>
      </c>
      <c r="P3187" s="45">
        <v>0.13</v>
      </c>
      <c r="Q3187" s="42">
        <v>0</v>
      </c>
      <c r="R3187" s="42">
        <v>0</v>
      </c>
      <c r="S3187" s="42">
        <v>118815.55</v>
      </c>
      <c r="T3187" s="38">
        <v>5000</v>
      </c>
      <c r="U3187" s="14">
        <f>S3187/H3187</f>
        <v>0.63333353588825447</v>
      </c>
      <c r="V3187" s="19"/>
      <c r="W3187" s="19"/>
      <c r="X3187" s="37" t="s">
        <v>3467</v>
      </c>
    </row>
    <row r="3188" spans="1:37" s="3" customFormat="1" ht="16.5" customHeight="1">
      <c r="A3188" s="38">
        <v>275</v>
      </c>
      <c r="B3188" s="39">
        <v>10741</v>
      </c>
      <c r="C3188" s="38">
        <v>10337197</v>
      </c>
      <c r="D3188" s="40" t="s">
        <v>714</v>
      </c>
      <c r="E3188" s="38">
        <v>6</v>
      </c>
      <c r="F3188" s="38">
        <v>60</v>
      </c>
      <c r="G3188" s="38" t="s">
        <v>83</v>
      </c>
      <c r="H3188" s="42">
        <v>16401.71</v>
      </c>
      <c r="I3188" s="55"/>
      <c r="J3188" s="44">
        <v>44469</v>
      </c>
      <c r="K3188" s="42">
        <v>273.36</v>
      </c>
      <c r="L3188" s="42">
        <v>5740.58</v>
      </c>
      <c r="M3188" s="44">
        <v>45138</v>
      </c>
      <c r="N3188" s="42">
        <f>H3188-K3188-L3188</f>
        <v>10387.769999999999</v>
      </c>
      <c r="O3188" s="42">
        <v>0</v>
      </c>
      <c r="P3188" s="45">
        <v>0.13</v>
      </c>
      <c r="Q3188" s="42">
        <v>0</v>
      </c>
      <c r="R3188" s="42">
        <v>0</v>
      </c>
      <c r="S3188" s="42">
        <f>N3188-R3188</f>
        <v>10387.769999999999</v>
      </c>
      <c r="T3188" s="38">
        <v>5000</v>
      </c>
      <c r="U3188" s="14">
        <f>S3188/H3188</f>
        <v>0.63333457304146945</v>
      </c>
      <c r="V3188" s="19"/>
      <c r="W3188" s="19"/>
      <c r="X3188" s="37" t="s">
        <v>3462</v>
      </c>
    </row>
    <row r="3189" spans="1:37" s="3" customFormat="1" ht="16.5" customHeight="1">
      <c r="A3189" s="38">
        <v>68</v>
      </c>
      <c r="B3189" s="39">
        <v>10741</v>
      </c>
      <c r="C3189" s="38">
        <v>10332716</v>
      </c>
      <c r="D3189" s="40" t="s">
        <v>1285</v>
      </c>
      <c r="E3189" s="38">
        <v>1</v>
      </c>
      <c r="F3189" s="38">
        <v>60</v>
      </c>
      <c r="G3189" s="38" t="s">
        <v>23</v>
      </c>
      <c r="H3189" s="42">
        <v>4188.03</v>
      </c>
      <c r="I3189" s="2"/>
      <c r="J3189" s="44">
        <v>44408</v>
      </c>
      <c r="K3189" s="42">
        <v>69.8</v>
      </c>
      <c r="L3189" s="42">
        <v>1465.8</v>
      </c>
      <c r="M3189" s="44">
        <v>45077</v>
      </c>
      <c r="N3189" s="42">
        <f>H3189-K3189-L3189</f>
        <v>2652.4299999999994</v>
      </c>
      <c r="O3189" s="42">
        <v>0</v>
      </c>
      <c r="P3189" s="45">
        <v>0.13</v>
      </c>
      <c r="Q3189" s="42">
        <v>0</v>
      </c>
      <c r="R3189" s="42">
        <v>0</v>
      </c>
      <c r="S3189" s="42">
        <f>N3189-R3189</f>
        <v>2652.4299999999994</v>
      </c>
      <c r="T3189" s="38">
        <v>5000</v>
      </c>
      <c r="U3189" s="14">
        <f>S3189/H3189</f>
        <v>0.63333595986657198</v>
      </c>
      <c r="V3189" s="19"/>
      <c r="W3189" s="19"/>
      <c r="X3189" s="37" t="s">
        <v>3462</v>
      </c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</row>
    <row r="3190" spans="1:37" s="3" customFormat="1" ht="16.5" customHeight="1">
      <c r="A3190" s="38">
        <v>67</v>
      </c>
      <c r="B3190" s="39">
        <v>10741</v>
      </c>
      <c r="C3190" s="38">
        <v>10332744</v>
      </c>
      <c r="D3190" s="40" t="s">
        <v>797</v>
      </c>
      <c r="E3190" s="38">
        <v>1</v>
      </c>
      <c r="F3190" s="38">
        <v>60</v>
      </c>
      <c r="G3190" s="38" t="s">
        <v>23</v>
      </c>
      <c r="H3190" s="42">
        <v>3720.88</v>
      </c>
      <c r="I3190" s="2"/>
      <c r="J3190" s="44">
        <v>44408</v>
      </c>
      <c r="K3190" s="42">
        <v>62.01</v>
      </c>
      <c r="L3190" s="42">
        <v>1302.28</v>
      </c>
      <c r="M3190" s="44">
        <v>45077</v>
      </c>
      <c r="N3190" s="42">
        <f>H3190-K3190-L3190</f>
        <v>2356.59</v>
      </c>
      <c r="O3190" s="42">
        <v>0</v>
      </c>
      <c r="P3190" s="45">
        <v>0.13</v>
      </c>
      <c r="Q3190" s="42">
        <v>0</v>
      </c>
      <c r="R3190" s="42">
        <v>0</v>
      </c>
      <c r="S3190" s="42">
        <f>N3190-R3190</f>
        <v>2356.59</v>
      </c>
      <c r="T3190" s="38">
        <v>5000</v>
      </c>
      <c r="U3190" s="14">
        <f>S3190/H3190</f>
        <v>0.63334211261852036</v>
      </c>
      <c r="V3190" s="19"/>
      <c r="W3190" s="19"/>
      <c r="X3190" s="37" t="s">
        <v>3462</v>
      </c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</row>
    <row r="3191" spans="1:37" s="3" customFormat="1" ht="16.5" customHeight="1">
      <c r="A3191" s="38">
        <v>63</v>
      </c>
      <c r="B3191" s="39">
        <v>10741</v>
      </c>
      <c r="C3191" s="38">
        <v>10332876</v>
      </c>
      <c r="D3191" s="40" t="s">
        <v>2229</v>
      </c>
      <c r="E3191" s="38">
        <v>1</v>
      </c>
      <c r="F3191" s="38">
        <v>60</v>
      </c>
      <c r="G3191" s="38" t="s">
        <v>23</v>
      </c>
      <c r="H3191" s="42">
        <v>2665.38</v>
      </c>
      <c r="I3191" s="2"/>
      <c r="J3191" s="44">
        <v>44408</v>
      </c>
      <c r="K3191" s="42">
        <v>44.42</v>
      </c>
      <c r="L3191" s="42">
        <v>932.86</v>
      </c>
      <c r="M3191" s="44">
        <v>45077</v>
      </c>
      <c r="N3191" s="42">
        <f>H3191-K3191-L3191</f>
        <v>1688.1</v>
      </c>
      <c r="O3191" s="42">
        <v>0</v>
      </c>
      <c r="P3191" s="45">
        <v>0.13</v>
      </c>
      <c r="Q3191" s="42">
        <v>0</v>
      </c>
      <c r="R3191" s="42">
        <v>0</v>
      </c>
      <c r="S3191" s="42">
        <f>N3191-R3191</f>
        <v>1688.1</v>
      </c>
      <c r="T3191" s="38">
        <v>5000</v>
      </c>
      <c r="U3191" s="14">
        <f>S3191/H3191</f>
        <v>0.63334308803997919</v>
      </c>
      <c r="V3191" s="19"/>
      <c r="W3191" s="19"/>
      <c r="X3191" s="37" t="s">
        <v>3462</v>
      </c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</row>
    <row r="3192" spans="1:37" s="3" customFormat="1" ht="16.5" customHeight="1">
      <c r="A3192" s="38">
        <v>347</v>
      </c>
      <c r="B3192" s="39">
        <v>10729</v>
      </c>
      <c r="C3192" s="38">
        <v>10292558</v>
      </c>
      <c r="D3192" s="40" t="s">
        <v>3118</v>
      </c>
      <c r="E3192" s="58">
        <v>1</v>
      </c>
      <c r="F3192" s="38">
        <v>120</v>
      </c>
      <c r="G3192" s="38" t="s">
        <v>21</v>
      </c>
      <c r="H3192" s="42">
        <v>6646.15</v>
      </c>
      <c r="I3192" s="37"/>
      <c r="J3192" s="44">
        <v>43860</v>
      </c>
      <c r="K3192" s="42">
        <v>0</v>
      </c>
      <c r="L3192" s="42">
        <v>2420.46</v>
      </c>
      <c r="M3192" s="44">
        <v>45259</v>
      </c>
      <c r="N3192" s="42">
        <v>4225.6899999999996</v>
      </c>
      <c r="O3192" s="42">
        <v>0</v>
      </c>
      <c r="P3192" s="45">
        <f>IF(J3192&lt;DATEVALUE("2009-1-1"),3%,13%)</f>
        <v>0.13</v>
      </c>
      <c r="Q3192" s="42">
        <f>IF(P3192=13%,ROUND(O3192/(1+P3192)*P3192,2),ROUND(O3192/(1+0.03)*0.02,2))</f>
        <v>0</v>
      </c>
      <c r="R3192" s="42">
        <f>O3192-Q3192</f>
        <v>0</v>
      </c>
      <c r="S3192" s="42">
        <f>N3192-R3192</f>
        <v>4225.6899999999996</v>
      </c>
      <c r="T3192" s="38">
        <v>2101</v>
      </c>
      <c r="U3192" s="14">
        <f>S3192/H3192</f>
        <v>0.63581020590868398</v>
      </c>
      <c r="V3192" s="19"/>
      <c r="W3192" s="19"/>
      <c r="X3192" s="37" t="s">
        <v>3459</v>
      </c>
    </row>
    <row r="3193" spans="1:37" s="3" customFormat="1" ht="16.5" customHeight="1">
      <c r="A3193" s="38">
        <v>346</v>
      </c>
      <c r="B3193" s="39">
        <v>10729</v>
      </c>
      <c r="C3193" s="38">
        <v>10292557</v>
      </c>
      <c r="D3193" s="40" t="s">
        <v>3117</v>
      </c>
      <c r="E3193" s="58">
        <v>1</v>
      </c>
      <c r="F3193" s="38">
        <v>120</v>
      </c>
      <c r="G3193" s="38" t="s">
        <v>21</v>
      </c>
      <c r="H3193" s="42">
        <v>11504.42</v>
      </c>
      <c r="I3193" s="37"/>
      <c r="J3193" s="44">
        <v>43860</v>
      </c>
      <c r="K3193" s="42">
        <v>0</v>
      </c>
      <c r="L3193" s="42">
        <v>4189.63</v>
      </c>
      <c r="M3193" s="44">
        <v>45259</v>
      </c>
      <c r="N3193" s="42">
        <v>7314.79</v>
      </c>
      <c r="O3193" s="42">
        <v>0</v>
      </c>
      <c r="P3193" s="45">
        <f>IF(J3193&lt;DATEVALUE("2009-1-1"),3%,13%)</f>
        <v>0.13</v>
      </c>
      <c r="Q3193" s="42">
        <f>IF(P3193=13%,ROUND(O3193/(1+P3193)*P3193,2),ROUND(O3193/(1+0.03)*0.02,2))</f>
        <v>0</v>
      </c>
      <c r="R3193" s="42">
        <f>O3193-Q3193</f>
        <v>0</v>
      </c>
      <c r="S3193" s="42">
        <f>N3193-R3193</f>
        <v>7314.79</v>
      </c>
      <c r="T3193" s="38">
        <v>2101</v>
      </c>
      <c r="U3193" s="14">
        <f>S3193/H3193</f>
        <v>0.63582431795779359</v>
      </c>
      <c r="V3193" s="19"/>
      <c r="W3193" s="19"/>
      <c r="X3193" s="37" t="s">
        <v>3459</v>
      </c>
    </row>
    <row r="3194" spans="1:37" s="3" customFormat="1" ht="16.5" customHeight="1">
      <c r="A3194" s="38">
        <v>632</v>
      </c>
      <c r="B3194" s="39">
        <v>40712</v>
      </c>
      <c r="C3194" s="38">
        <v>10319202</v>
      </c>
      <c r="D3194" s="40" t="s">
        <v>1791</v>
      </c>
      <c r="E3194" s="38">
        <v>1</v>
      </c>
      <c r="F3194" s="38">
        <v>120</v>
      </c>
      <c r="G3194" s="38" t="s">
        <v>75</v>
      </c>
      <c r="H3194" s="42">
        <v>300000</v>
      </c>
      <c r="I3194" s="55"/>
      <c r="J3194" s="44">
        <v>43735</v>
      </c>
      <c r="K3194" s="42">
        <v>0</v>
      </c>
      <c r="L3194" s="42">
        <v>109250</v>
      </c>
      <c r="M3194" s="44">
        <v>45138</v>
      </c>
      <c r="N3194" s="42">
        <f>H3194-K3194-L3194</f>
        <v>190750</v>
      </c>
      <c r="O3194" s="42">
        <v>0</v>
      </c>
      <c r="P3194" s="45">
        <v>0.13</v>
      </c>
      <c r="Q3194" s="42">
        <v>0</v>
      </c>
      <c r="R3194" s="42">
        <v>0</v>
      </c>
      <c r="S3194" s="42">
        <v>190750</v>
      </c>
      <c r="T3194" s="38">
        <v>1802</v>
      </c>
      <c r="U3194" s="14">
        <f>S3194/H3194</f>
        <v>0.63583333333333336</v>
      </c>
      <c r="V3194" s="19"/>
      <c r="W3194" s="19"/>
      <c r="X3194" s="37" t="s">
        <v>3467</v>
      </c>
    </row>
    <row r="3195" spans="1:37" s="3" customFormat="1" ht="16.5" customHeight="1">
      <c r="A3195" s="38">
        <v>182</v>
      </c>
      <c r="B3195" s="39">
        <v>10800</v>
      </c>
      <c r="C3195" s="38">
        <v>10313904</v>
      </c>
      <c r="D3195" s="40" t="s">
        <v>2743</v>
      </c>
      <c r="E3195" s="38">
        <v>1</v>
      </c>
      <c r="F3195" s="38">
        <v>120</v>
      </c>
      <c r="G3195" s="38" t="s">
        <v>21</v>
      </c>
      <c r="H3195" s="42">
        <v>142237.92000000001</v>
      </c>
      <c r="I3195" s="2"/>
      <c r="J3195" s="44">
        <v>43615</v>
      </c>
      <c r="K3195" s="42">
        <v>0</v>
      </c>
      <c r="L3195" s="42">
        <v>51798.3</v>
      </c>
      <c r="M3195" s="44">
        <v>45016</v>
      </c>
      <c r="N3195" s="42">
        <f>H3195-K3195-L3195</f>
        <v>90439.62000000001</v>
      </c>
      <c r="O3195" s="42">
        <v>0</v>
      </c>
      <c r="P3195" s="45">
        <v>0.13</v>
      </c>
      <c r="Q3195" s="42">
        <v>0</v>
      </c>
      <c r="R3195" s="42">
        <v>0</v>
      </c>
      <c r="S3195" s="42">
        <f>N3195-R3195</f>
        <v>90439.62000000001</v>
      </c>
      <c r="T3195" s="38">
        <v>2505</v>
      </c>
      <c r="U3195" s="14">
        <f>S3195/H3195</f>
        <v>0.63583339801369421</v>
      </c>
      <c r="V3195" s="19"/>
      <c r="W3195" s="19"/>
      <c r="X3195" s="37" t="s">
        <v>3465</v>
      </c>
    </row>
    <row r="3196" spans="1:37" s="3" customFormat="1" ht="16.5" customHeight="1">
      <c r="A3196" s="38">
        <v>16</v>
      </c>
      <c r="B3196" s="39">
        <v>10873</v>
      </c>
      <c r="C3196" s="38">
        <v>10312920</v>
      </c>
      <c r="D3196" s="40" t="s">
        <v>1174</v>
      </c>
      <c r="E3196" s="38">
        <v>1</v>
      </c>
      <c r="F3196" s="38">
        <v>120</v>
      </c>
      <c r="G3196" s="38" t="s">
        <v>279</v>
      </c>
      <c r="H3196" s="42">
        <v>450261.57</v>
      </c>
      <c r="I3196" s="56"/>
      <c r="J3196" s="44">
        <v>43765</v>
      </c>
      <c r="K3196" s="42">
        <v>0</v>
      </c>
      <c r="L3196" s="42">
        <v>163970.22</v>
      </c>
      <c r="M3196" s="44">
        <v>45169</v>
      </c>
      <c r="N3196" s="42">
        <f>H3196-K3196-L3196</f>
        <v>286291.34999999998</v>
      </c>
      <c r="O3196" s="42">
        <v>0</v>
      </c>
      <c r="P3196" s="45">
        <v>0.13</v>
      </c>
      <c r="Q3196" s="42">
        <v>0</v>
      </c>
      <c r="R3196" s="42">
        <v>0</v>
      </c>
      <c r="S3196" s="42">
        <f>N3196-R3196</f>
        <v>286291.34999999998</v>
      </c>
      <c r="T3196" s="38">
        <v>1802</v>
      </c>
      <c r="U3196" s="14">
        <f>S3196/H3196</f>
        <v>0.63583341123249748</v>
      </c>
      <c r="V3196" s="19"/>
      <c r="W3196" s="19"/>
      <c r="X3196" s="37" t="s">
        <v>3480</v>
      </c>
    </row>
    <row r="3197" spans="1:37" s="3" customFormat="1" ht="16.5" customHeight="1">
      <c r="A3197" s="38">
        <v>343</v>
      </c>
      <c r="B3197" s="39">
        <v>10729</v>
      </c>
      <c r="C3197" s="38">
        <v>10292267</v>
      </c>
      <c r="D3197" s="40" t="s">
        <v>1595</v>
      </c>
      <c r="E3197" s="58">
        <v>1</v>
      </c>
      <c r="F3197" s="38">
        <v>120</v>
      </c>
      <c r="G3197" s="38" t="s">
        <v>21</v>
      </c>
      <c r="H3197" s="42">
        <v>10592.92</v>
      </c>
      <c r="I3197" s="37"/>
      <c r="J3197" s="44">
        <v>43860</v>
      </c>
      <c r="K3197" s="42">
        <v>0</v>
      </c>
      <c r="L3197" s="42">
        <v>3857.56</v>
      </c>
      <c r="M3197" s="44">
        <v>45259</v>
      </c>
      <c r="N3197" s="42">
        <v>6735.36</v>
      </c>
      <c r="O3197" s="42">
        <v>0</v>
      </c>
      <c r="P3197" s="45">
        <f>IF(J3197&lt;DATEVALUE("2009-1-1"),3%,13%)</f>
        <v>0.13</v>
      </c>
      <c r="Q3197" s="42">
        <f>IF(P3197=13%,ROUND(O3197/(1+P3197)*P3197,2),ROUND(O3197/(1+0.03)*0.02,2))</f>
        <v>0</v>
      </c>
      <c r="R3197" s="42">
        <f>O3197-Q3197</f>
        <v>0</v>
      </c>
      <c r="S3197" s="42">
        <f>N3197-R3197</f>
        <v>6735.36</v>
      </c>
      <c r="T3197" s="38">
        <v>2101</v>
      </c>
      <c r="U3197" s="14">
        <f>S3197/H3197</f>
        <v>0.63583601122259015</v>
      </c>
      <c r="V3197" s="19"/>
      <c r="W3197" s="19"/>
      <c r="X3197" s="37" t="s">
        <v>3459</v>
      </c>
    </row>
    <row r="3198" spans="1:37" s="3" customFormat="1" ht="16.5" customHeight="1">
      <c r="A3198" s="38">
        <v>368</v>
      </c>
      <c r="B3198" s="39">
        <v>10729</v>
      </c>
      <c r="C3198" s="38">
        <v>10292265</v>
      </c>
      <c r="D3198" s="40" t="s">
        <v>358</v>
      </c>
      <c r="E3198" s="58">
        <v>1</v>
      </c>
      <c r="F3198" s="38">
        <v>120</v>
      </c>
      <c r="G3198" s="38" t="s">
        <v>21</v>
      </c>
      <c r="H3198" s="42">
        <v>5132.74</v>
      </c>
      <c r="I3198" s="37"/>
      <c r="J3198" s="44">
        <v>43860</v>
      </c>
      <c r="K3198" s="42">
        <v>0</v>
      </c>
      <c r="L3198" s="42">
        <v>1869.03</v>
      </c>
      <c r="M3198" s="44">
        <v>45259</v>
      </c>
      <c r="N3198" s="42">
        <v>3263.71</v>
      </c>
      <c r="O3198" s="42">
        <v>0</v>
      </c>
      <c r="P3198" s="45">
        <f>IF(J3198&lt;DATEVALUE("2009-1-1"),3%,13%)</f>
        <v>0.13</v>
      </c>
      <c r="Q3198" s="42">
        <f>IF(P3198=13%,ROUND(O3198/(1+P3198)*P3198,2),ROUND(O3198/(1+0.03)*0.02,2))</f>
        <v>0</v>
      </c>
      <c r="R3198" s="42">
        <f>O3198-Q3198</f>
        <v>0</v>
      </c>
      <c r="S3198" s="42">
        <f>N3198-R3198</f>
        <v>3263.71</v>
      </c>
      <c r="T3198" s="38">
        <v>2104</v>
      </c>
      <c r="U3198" s="14">
        <f>S3198/H3198</f>
        <v>0.63586115797800014</v>
      </c>
      <c r="V3198" s="19"/>
      <c r="W3198" s="19"/>
      <c r="X3198" s="37" t="s">
        <v>3459</v>
      </c>
    </row>
    <row r="3199" spans="1:37" s="3" customFormat="1" ht="16.5" customHeight="1">
      <c r="A3199" s="38">
        <v>242</v>
      </c>
      <c r="B3199" s="39">
        <v>10741</v>
      </c>
      <c r="C3199" s="38">
        <v>10351122</v>
      </c>
      <c r="D3199" s="40" t="s">
        <v>1520</v>
      </c>
      <c r="E3199" s="38">
        <v>1</v>
      </c>
      <c r="F3199" s="38">
        <v>36</v>
      </c>
      <c r="G3199" s="38" t="s">
        <v>33</v>
      </c>
      <c r="H3199" s="42">
        <v>7442.48</v>
      </c>
      <c r="I3199" s="55"/>
      <c r="J3199" s="44">
        <v>44742</v>
      </c>
      <c r="K3199" s="42">
        <v>206.74</v>
      </c>
      <c r="L3199" s="42">
        <v>2480.85</v>
      </c>
      <c r="M3199" s="44">
        <v>45138</v>
      </c>
      <c r="N3199" s="42">
        <f>H3199-K3199-L3199</f>
        <v>4754.8899999999994</v>
      </c>
      <c r="O3199" s="42">
        <v>0</v>
      </c>
      <c r="P3199" s="45">
        <v>0.13</v>
      </c>
      <c r="Q3199" s="42">
        <v>0</v>
      </c>
      <c r="R3199" s="42">
        <v>0</v>
      </c>
      <c r="S3199" s="42">
        <f>N3199-R3199</f>
        <v>4754.8899999999994</v>
      </c>
      <c r="T3199" s="38">
        <v>2107</v>
      </c>
      <c r="U3199" s="14">
        <f>S3199/H3199</f>
        <v>0.63888515656071632</v>
      </c>
      <c r="V3199" s="19"/>
      <c r="W3199" s="19"/>
      <c r="X3199" s="37" t="s">
        <v>3462</v>
      </c>
    </row>
    <row r="3200" spans="1:37" s="3" customFormat="1" ht="16.5" customHeight="1">
      <c r="A3200" s="38">
        <v>55</v>
      </c>
      <c r="B3200" s="39">
        <v>10501</v>
      </c>
      <c r="C3200" s="38">
        <v>10369704</v>
      </c>
      <c r="D3200" s="40" t="s">
        <v>796</v>
      </c>
      <c r="E3200" s="38">
        <v>1</v>
      </c>
      <c r="F3200" s="38">
        <v>36</v>
      </c>
      <c r="G3200" s="38" t="s">
        <v>33</v>
      </c>
      <c r="H3200" s="42">
        <v>2889</v>
      </c>
      <c r="I3200" s="2"/>
      <c r="J3200" s="44">
        <v>44681</v>
      </c>
      <c r="K3200" s="42">
        <v>80.25</v>
      </c>
      <c r="L3200" s="42">
        <v>963</v>
      </c>
      <c r="M3200" s="44">
        <v>45077</v>
      </c>
      <c r="N3200" s="42">
        <f>H3200-K3200-L3200</f>
        <v>1845.75</v>
      </c>
      <c r="O3200" s="42">
        <v>0</v>
      </c>
      <c r="P3200" s="45">
        <v>0.13</v>
      </c>
      <c r="Q3200" s="42">
        <v>0</v>
      </c>
      <c r="R3200" s="42">
        <v>0</v>
      </c>
      <c r="S3200" s="42">
        <v>1845.75</v>
      </c>
      <c r="T3200" s="38">
        <v>5000</v>
      </c>
      <c r="U3200" s="14">
        <f>S3200/H3200</f>
        <v>0.63888888888888884</v>
      </c>
      <c r="V3200" s="19"/>
      <c r="W3200" s="19"/>
      <c r="X3200" s="37" t="s">
        <v>3479</v>
      </c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</row>
    <row r="3201" spans="1:37" s="3" customFormat="1" ht="16.5" customHeight="1">
      <c r="A3201" s="38">
        <v>212</v>
      </c>
      <c r="B3201" s="39">
        <v>10741</v>
      </c>
      <c r="C3201" s="38">
        <v>10350069</v>
      </c>
      <c r="D3201" s="40" t="s">
        <v>796</v>
      </c>
      <c r="E3201" s="38">
        <v>1</v>
      </c>
      <c r="F3201" s="38">
        <v>36</v>
      </c>
      <c r="G3201" s="38" t="s">
        <v>33</v>
      </c>
      <c r="H3201" s="42">
        <v>2889</v>
      </c>
      <c r="I3201" s="49"/>
      <c r="J3201" s="44">
        <v>44712</v>
      </c>
      <c r="K3201" s="42">
        <v>80.25</v>
      </c>
      <c r="L3201" s="42">
        <v>963</v>
      </c>
      <c r="M3201" s="44">
        <v>45107</v>
      </c>
      <c r="N3201" s="42">
        <f>H3201-K3201-L3201</f>
        <v>1845.75</v>
      </c>
      <c r="O3201" s="42">
        <v>0</v>
      </c>
      <c r="P3201" s="45">
        <v>0.13</v>
      </c>
      <c r="Q3201" s="42">
        <v>0</v>
      </c>
      <c r="R3201" s="42">
        <v>0</v>
      </c>
      <c r="S3201" s="42">
        <f>N3201-R3201</f>
        <v>1845.75</v>
      </c>
      <c r="T3201" s="38">
        <v>5000</v>
      </c>
      <c r="U3201" s="14">
        <f>S3201/H3201</f>
        <v>0.63888888888888884</v>
      </c>
      <c r="V3201" s="19"/>
      <c r="W3201" s="19"/>
      <c r="X3201" s="37" t="s">
        <v>3462</v>
      </c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</row>
    <row r="3202" spans="1:37" s="3" customFormat="1" ht="16.5" customHeight="1">
      <c r="A3202" s="38">
        <v>243</v>
      </c>
      <c r="B3202" s="39">
        <v>10741</v>
      </c>
      <c r="C3202" s="38">
        <v>10351069</v>
      </c>
      <c r="D3202" s="40" t="s">
        <v>34</v>
      </c>
      <c r="E3202" s="38">
        <v>3</v>
      </c>
      <c r="F3202" s="38">
        <v>36</v>
      </c>
      <c r="G3202" s="38" t="s">
        <v>33</v>
      </c>
      <c r="H3202" s="42">
        <v>7187.4</v>
      </c>
      <c r="I3202" s="55"/>
      <c r="J3202" s="44">
        <v>44742</v>
      </c>
      <c r="K3202" s="42">
        <v>199.65</v>
      </c>
      <c r="L3202" s="42">
        <v>2395.8000000000002</v>
      </c>
      <c r="M3202" s="44">
        <v>45138</v>
      </c>
      <c r="N3202" s="42">
        <f>H3202-K3202-L3202</f>
        <v>4591.95</v>
      </c>
      <c r="O3202" s="42">
        <v>0</v>
      </c>
      <c r="P3202" s="45">
        <v>0.13</v>
      </c>
      <c r="Q3202" s="42">
        <v>0</v>
      </c>
      <c r="R3202" s="42">
        <v>0</v>
      </c>
      <c r="S3202" s="42">
        <f>N3202-R3202</f>
        <v>4591.95</v>
      </c>
      <c r="T3202" s="38">
        <v>2504</v>
      </c>
      <c r="U3202" s="14">
        <f>S3202/H3202</f>
        <v>0.63888888888888895</v>
      </c>
      <c r="V3202" s="19"/>
      <c r="W3202" s="19"/>
      <c r="X3202" s="37" t="s">
        <v>3462</v>
      </c>
    </row>
    <row r="3203" spans="1:37" s="3" customFormat="1" ht="16.5" customHeight="1">
      <c r="A3203" s="38">
        <v>100</v>
      </c>
      <c r="B3203" s="39">
        <v>10741</v>
      </c>
      <c r="C3203" s="38">
        <v>10349062</v>
      </c>
      <c r="D3203" s="40" t="s">
        <v>360</v>
      </c>
      <c r="E3203" s="38">
        <v>4</v>
      </c>
      <c r="F3203" s="38">
        <v>39</v>
      </c>
      <c r="G3203" s="38" t="s">
        <v>23</v>
      </c>
      <c r="H3203" s="42">
        <v>3219.05</v>
      </c>
      <c r="I3203" s="2"/>
      <c r="J3203" s="44">
        <v>44651</v>
      </c>
      <c r="K3203" s="42">
        <v>82.54</v>
      </c>
      <c r="L3203" s="42">
        <v>1073.01</v>
      </c>
      <c r="M3203" s="44">
        <v>45077</v>
      </c>
      <c r="N3203" s="42">
        <f>H3203-K3203-L3203</f>
        <v>2063.5</v>
      </c>
      <c r="O3203" s="42">
        <v>0</v>
      </c>
      <c r="P3203" s="45">
        <v>0.13</v>
      </c>
      <c r="Q3203" s="42">
        <v>0</v>
      </c>
      <c r="R3203" s="42">
        <v>0</v>
      </c>
      <c r="S3203" s="42">
        <f>N3203-R3203</f>
        <v>2063.5</v>
      </c>
      <c r="T3203" s="38">
        <v>5000</v>
      </c>
      <c r="U3203" s="14">
        <f>S3203/H3203</f>
        <v>0.64102763237601157</v>
      </c>
      <c r="V3203" s="19"/>
      <c r="W3203" s="19"/>
      <c r="X3203" s="37" t="s">
        <v>3462</v>
      </c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</row>
    <row r="3204" spans="1:37" s="3" customFormat="1" ht="16.5" customHeight="1">
      <c r="A3204" s="38">
        <v>649</v>
      </c>
      <c r="B3204" s="39">
        <v>40712</v>
      </c>
      <c r="C3204" s="38">
        <v>10321688</v>
      </c>
      <c r="D3204" s="40" t="s">
        <v>1800</v>
      </c>
      <c r="E3204" s="38">
        <v>1</v>
      </c>
      <c r="F3204" s="38">
        <v>95</v>
      </c>
      <c r="G3204" s="38" t="s">
        <v>21</v>
      </c>
      <c r="H3204" s="42">
        <v>11294.16</v>
      </c>
      <c r="I3204" s="55"/>
      <c r="J3204" s="44">
        <v>44104</v>
      </c>
      <c r="K3204" s="42">
        <v>118.89</v>
      </c>
      <c r="L3204" s="42">
        <v>3923.3</v>
      </c>
      <c r="M3204" s="44">
        <v>45138</v>
      </c>
      <c r="N3204" s="42">
        <f>H3204-K3204-L3204</f>
        <v>7251.97</v>
      </c>
      <c r="O3204" s="42">
        <v>0</v>
      </c>
      <c r="P3204" s="45">
        <v>0.13</v>
      </c>
      <c r="Q3204" s="42">
        <v>0</v>
      </c>
      <c r="R3204" s="42">
        <v>0</v>
      </c>
      <c r="S3204" s="42">
        <v>7251.97</v>
      </c>
      <c r="T3204" s="38">
        <v>5000</v>
      </c>
      <c r="U3204" s="14">
        <f>S3204/H3204</f>
        <v>0.64209910254503211</v>
      </c>
      <c r="V3204" s="19"/>
      <c r="W3204" s="19"/>
      <c r="X3204" s="37" t="s">
        <v>3467</v>
      </c>
    </row>
    <row r="3205" spans="1:37" s="3" customFormat="1" ht="16.5" customHeight="1">
      <c r="A3205" s="38">
        <v>648</v>
      </c>
      <c r="B3205" s="39">
        <v>40712</v>
      </c>
      <c r="C3205" s="38">
        <v>10321687</v>
      </c>
      <c r="D3205" s="40" t="s">
        <v>1799</v>
      </c>
      <c r="E3205" s="38">
        <v>1</v>
      </c>
      <c r="F3205" s="38">
        <v>95</v>
      </c>
      <c r="G3205" s="38" t="s">
        <v>21</v>
      </c>
      <c r="H3205" s="42">
        <v>7181.04</v>
      </c>
      <c r="I3205" s="55"/>
      <c r="J3205" s="44">
        <v>44104</v>
      </c>
      <c r="K3205" s="42">
        <v>75.59</v>
      </c>
      <c r="L3205" s="42">
        <v>2494.4499999999998</v>
      </c>
      <c r="M3205" s="44">
        <v>45138</v>
      </c>
      <c r="N3205" s="42">
        <f>H3205-K3205-L3205</f>
        <v>4611</v>
      </c>
      <c r="O3205" s="42">
        <v>0</v>
      </c>
      <c r="P3205" s="45">
        <v>0.13</v>
      </c>
      <c r="Q3205" s="42">
        <v>0</v>
      </c>
      <c r="R3205" s="42">
        <v>0</v>
      </c>
      <c r="S3205" s="42">
        <v>4611</v>
      </c>
      <c r="T3205" s="38">
        <v>5000</v>
      </c>
      <c r="U3205" s="14">
        <f>S3205/H3205</f>
        <v>0.64210754988135421</v>
      </c>
      <c r="V3205" s="19"/>
      <c r="W3205" s="19"/>
      <c r="X3205" s="37" t="s">
        <v>3467</v>
      </c>
    </row>
    <row r="3206" spans="1:37" s="3" customFormat="1" ht="16.5" customHeight="1">
      <c r="A3206" s="38">
        <v>454</v>
      </c>
      <c r="B3206" s="39">
        <v>10741</v>
      </c>
      <c r="C3206" s="38">
        <v>10282220</v>
      </c>
      <c r="D3206" s="40" t="s">
        <v>3391</v>
      </c>
      <c r="E3206" s="58">
        <v>1</v>
      </c>
      <c r="F3206" s="38">
        <v>120</v>
      </c>
      <c r="G3206" s="38" t="s">
        <v>262</v>
      </c>
      <c r="H3206" s="42">
        <v>22449.73</v>
      </c>
      <c r="I3206" s="37"/>
      <c r="J3206" s="44">
        <v>43917</v>
      </c>
      <c r="K3206" s="42">
        <v>0</v>
      </c>
      <c r="L3206" s="42">
        <v>7997.81</v>
      </c>
      <c r="M3206" s="44">
        <v>45261</v>
      </c>
      <c r="N3206" s="42">
        <v>14451.92</v>
      </c>
      <c r="O3206" s="42">
        <v>0</v>
      </c>
      <c r="P3206" s="45">
        <f>IF(J3206&lt;DATEVALUE("2009-1-1"),3%,13%)</f>
        <v>0.13</v>
      </c>
      <c r="Q3206" s="42">
        <f>IF(P3206=13%,ROUND(O3206/(1+P3206)*P3206,2),ROUND(O3206/(1+0.03)*0.02,2))</f>
        <v>0</v>
      </c>
      <c r="R3206" s="42">
        <f>O3206-Q3206</f>
        <v>0</v>
      </c>
      <c r="S3206" s="42">
        <f>N3206-R3206</f>
        <v>14451.92</v>
      </c>
      <c r="T3206" s="38">
        <v>2506</v>
      </c>
      <c r="U3206" s="14">
        <f>S3206/H3206</f>
        <v>0.64374582678722636</v>
      </c>
      <c r="V3206" s="19"/>
      <c r="W3206" s="19"/>
      <c r="X3206" s="37" t="s">
        <v>3462</v>
      </c>
    </row>
    <row r="3207" spans="1:37" s="3" customFormat="1" ht="16.5" customHeight="1">
      <c r="A3207" s="38">
        <v>559</v>
      </c>
      <c r="B3207" s="39">
        <v>10736</v>
      </c>
      <c r="C3207" s="38">
        <v>10283103</v>
      </c>
      <c r="D3207" s="40" t="s">
        <v>1083</v>
      </c>
      <c r="E3207" s="38">
        <v>1</v>
      </c>
      <c r="F3207" s="38">
        <v>120</v>
      </c>
      <c r="G3207" s="38" t="s">
        <v>262</v>
      </c>
      <c r="H3207" s="42">
        <v>93648.18</v>
      </c>
      <c r="I3207" s="55"/>
      <c r="J3207" s="44">
        <v>43765</v>
      </c>
      <c r="K3207" s="42">
        <v>0</v>
      </c>
      <c r="L3207" s="42">
        <v>33362.11</v>
      </c>
      <c r="M3207" s="44">
        <v>45138</v>
      </c>
      <c r="N3207" s="42">
        <f>H3207-K3207-L3207</f>
        <v>60286.069999999992</v>
      </c>
      <c r="O3207" s="42">
        <v>0</v>
      </c>
      <c r="P3207" s="45">
        <v>0.13</v>
      </c>
      <c r="Q3207" s="42">
        <v>0</v>
      </c>
      <c r="R3207" s="42">
        <v>0</v>
      </c>
      <c r="S3207" s="42">
        <v>60286.07</v>
      </c>
      <c r="T3207" s="38">
        <v>5000</v>
      </c>
      <c r="U3207" s="14">
        <f>S3207/H3207</f>
        <v>0.64375057796104529</v>
      </c>
      <c r="V3207" s="19"/>
      <c r="W3207" s="19"/>
      <c r="X3207" s="37" t="s">
        <v>3461</v>
      </c>
    </row>
    <row r="3208" spans="1:37" s="3" customFormat="1" ht="16.5" customHeight="1">
      <c r="A3208" s="38">
        <v>453</v>
      </c>
      <c r="B3208" s="39">
        <v>10729</v>
      </c>
      <c r="C3208" s="38">
        <v>10324852</v>
      </c>
      <c r="D3208" s="40" t="s">
        <v>3173</v>
      </c>
      <c r="E3208" s="58">
        <v>1</v>
      </c>
      <c r="F3208" s="38">
        <v>96</v>
      </c>
      <c r="G3208" s="38" t="s">
        <v>21</v>
      </c>
      <c r="H3208" s="42">
        <v>20948.27</v>
      </c>
      <c r="I3208" s="37"/>
      <c r="J3208" s="44">
        <v>44227</v>
      </c>
      <c r="K3208" s="42">
        <v>218.21</v>
      </c>
      <c r="L3208" s="42">
        <v>7200.94</v>
      </c>
      <c r="M3208" s="44">
        <v>45259</v>
      </c>
      <c r="N3208" s="42">
        <v>13529.12</v>
      </c>
      <c r="O3208" s="42">
        <v>0</v>
      </c>
      <c r="P3208" s="45">
        <f>IF(J3208&lt;DATEVALUE("2009-1-1"),3%,13%)</f>
        <v>0.13</v>
      </c>
      <c r="Q3208" s="42">
        <f>IF(P3208=13%,ROUND(O3208/(1+P3208)*P3208,2),ROUND(O3208/(1+0.03)*0.02,2))</f>
        <v>0</v>
      </c>
      <c r="R3208" s="42">
        <f>O3208-Q3208</f>
        <v>0</v>
      </c>
      <c r="S3208" s="42">
        <f>N3208-R3208</f>
        <v>13529.12</v>
      </c>
      <c r="T3208" s="38">
        <v>5000</v>
      </c>
      <c r="U3208" s="14">
        <f>S3208/H3208</f>
        <v>0.64583471570683404</v>
      </c>
      <c r="V3208" s="19"/>
      <c r="W3208" s="19"/>
      <c r="X3208" s="37" t="s">
        <v>3459</v>
      </c>
    </row>
    <row r="3209" spans="1:37" s="3" customFormat="1" ht="16.5" customHeight="1">
      <c r="A3209" s="38">
        <v>273</v>
      </c>
      <c r="B3209" s="39">
        <v>10741</v>
      </c>
      <c r="C3209" s="38">
        <v>10338735</v>
      </c>
      <c r="D3209" s="40" t="s">
        <v>1543</v>
      </c>
      <c r="E3209" s="38">
        <v>1</v>
      </c>
      <c r="F3209" s="38">
        <v>60</v>
      </c>
      <c r="G3209" s="38" t="s">
        <v>83</v>
      </c>
      <c r="H3209" s="42">
        <v>2902.65</v>
      </c>
      <c r="I3209" s="55"/>
      <c r="J3209" s="44">
        <v>44500</v>
      </c>
      <c r="K3209" s="42">
        <v>48.38</v>
      </c>
      <c r="L3209" s="42">
        <v>967.56</v>
      </c>
      <c r="M3209" s="44">
        <v>45138</v>
      </c>
      <c r="N3209" s="42">
        <f>H3209-K3209-L3209</f>
        <v>1886.71</v>
      </c>
      <c r="O3209" s="42">
        <v>0</v>
      </c>
      <c r="P3209" s="45">
        <v>0.13</v>
      </c>
      <c r="Q3209" s="42">
        <v>0</v>
      </c>
      <c r="R3209" s="42">
        <v>0</v>
      </c>
      <c r="S3209" s="42">
        <f>N3209-R3209</f>
        <v>1886.71</v>
      </c>
      <c r="T3209" s="38">
        <v>2402</v>
      </c>
      <c r="U3209" s="14">
        <f>S3209/H3209</f>
        <v>0.64999569359033982</v>
      </c>
      <c r="V3209" s="19"/>
      <c r="W3209" s="19"/>
      <c r="X3209" s="37" t="s">
        <v>3462</v>
      </c>
    </row>
    <row r="3210" spans="1:37" s="3" customFormat="1" ht="16.5" customHeight="1">
      <c r="A3210" s="38">
        <v>545</v>
      </c>
      <c r="B3210" s="39">
        <v>10736</v>
      </c>
      <c r="C3210" s="38">
        <v>10340165</v>
      </c>
      <c r="D3210" s="40" t="s">
        <v>1464</v>
      </c>
      <c r="E3210" s="38">
        <v>2</v>
      </c>
      <c r="F3210" s="38">
        <v>60</v>
      </c>
      <c r="G3210" s="38" t="s">
        <v>36</v>
      </c>
      <c r="H3210" s="42">
        <v>6437.27</v>
      </c>
      <c r="I3210" s="55"/>
      <c r="J3210" s="44">
        <v>44500</v>
      </c>
      <c r="K3210" s="42">
        <v>107.29</v>
      </c>
      <c r="L3210" s="42">
        <v>2145.7600000000002</v>
      </c>
      <c r="M3210" s="44">
        <v>45138</v>
      </c>
      <c r="N3210" s="42">
        <f>H3210-K3210-L3210</f>
        <v>4184.22</v>
      </c>
      <c r="O3210" s="42">
        <v>0</v>
      </c>
      <c r="P3210" s="45">
        <v>0.13</v>
      </c>
      <c r="Q3210" s="42">
        <v>0</v>
      </c>
      <c r="R3210" s="42">
        <v>0</v>
      </c>
      <c r="S3210" s="42">
        <v>4184.22</v>
      </c>
      <c r="T3210" s="38">
        <v>5000</v>
      </c>
      <c r="U3210" s="14">
        <f>S3210/H3210</f>
        <v>0.64999914560054184</v>
      </c>
      <c r="V3210" s="19"/>
      <c r="W3210" s="19"/>
      <c r="X3210" s="37" t="s">
        <v>3461</v>
      </c>
    </row>
    <row r="3211" spans="1:37" s="3" customFormat="1" ht="16.5" customHeight="1">
      <c r="A3211" s="38">
        <v>307</v>
      </c>
      <c r="B3211" s="39">
        <v>10741</v>
      </c>
      <c r="C3211" s="38">
        <v>10341767</v>
      </c>
      <c r="D3211" s="40" t="s">
        <v>1085</v>
      </c>
      <c r="E3211" s="38">
        <v>1</v>
      </c>
      <c r="F3211" s="38">
        <v>60</v>
      </c>
      <c r="G3211" s="38" t="s">
        <v>83</v>
      </c>
      <c r="H3211" s="42">
        <v>55068.800000000003</v>
      </c>
      <c r="I3211" s="56"/>
      <c r="J3211" s="44">
        <v>44530</v>
      </c>
      <c r="K3211" s="42">
        <v>917.81</v>
      </c>
      <c r="L3211" s="42">
        <v>18356.240000000002</v>
      </c>
      <c r="M3211" s="44">
        <v>45169</v>
      </c>
      <c r="N3211" s="42">
        <f>H3211-K3211-L3211</f>
        <v>35794.75</v>
      </c>
      <c r="O3211" s="42">
        <v>0</v>
      </c>
      <c r="P3211" s="45">
        <v>0.13</v>
      </c>
      <c r="Q3211" s="42">
        <v>0</v>
      </c>
      <c r="R3211" s="42">
        <v>0</v>
      </c>
      <c r="S3211" s="42">
        <f>N3211-R3211</f>
        <v>35794.75</v>
      </c>
      <c r="T3211" s="38">
        <v>1007</v>
      </c>
      <c r="U3211" s="14">
        <f>S3211/H3211</f>
        <v>0.65000054477308378</v>
      </c>
      <c r="V3211" s="19"/>
      <c r="W3211" s="19"/>
      <c r="X3211" s="37" t="s">
        <v>3462</v>
      </c>
    </row>
    <row r="3212" spans="1:37" s="3" customFormat="1" ht="16.5" customHeight="1">
      <c r="A3212" s="38">
        <v>237</v>
      </c>
      <c r="B3212" s="39">
        <v>10741</v>
      </c>
      <c r="C3212" s="38">
        <v>10340193</v>
      </c>
      <c r="D3212" s="40" t="s">
        <v>781</v>
      </c>
      <c r="E3212" s="38">
        <v>2</v>
      </c>
      <c r="F3212" s="38">
        <v>60</v>
      </c>
      <c r="G3212" s="38" t="s">
        <v>266</v>
      </c>
      <c r="H3212" s="42">
        <v>8637.17</v>
      </c>
      <c r="I3212" s="55"/>
      <c r="J3212" s="44">
        <v>44500</v>
      </c>
      <c r="K3212" s="42">
        <v>143.94999999999999</v>
      </c>
      <c r="L3212" s="42">
        <v>2879.03</v>
      </c>
      <c r="M3212" s="44">
        <v>45138</v>
      </c>
      <c r="N3212" s="42">
        <f>H3212-K3212-L3212</f>
        <v>5614.1899999999987</v>
      </c>
      <c r="O3212" s="42">
        <v>0</v>
      </c>
      <c r="P3212" s="45">
        <v>0.13</v>
      </c>
      <c r="Q3212" s="42">
        <v>0</v>
      </c>
      <c r="R3212" s="42">
        <v>0</v>
      </c>
      <c r="S3212" s="42">
        <f>N3212-R3212</f>
        <v>5614.1899999999987</v>
      </c>
      <c r="T3212" s="38">
        <v>2401</v>
      </c>
      <c r="U3212" s="14">
        <f>S3212/H3212</f>
        <v>0.65000341547057638</v>
      </c>
      <c r="V3212" s="19"/>
      <c r="W3212" s="19"/>
      <c r="X3212" s="37" t="s">
        <v>3462</v>
      </c>
    </row>
    <row r="3213" spans="1:37" s="3" customFormat="1" ht="16.5" customHeight="1">
      <c r="A3213" s="38">
        <v>85</v>
      </c>
      <c r="B3213" s="39">
        <v>50099</v>
      </c>
      <c r="C3213" s="38">
        <v>10330495</v>
      </c>
      <c r="D3213" s="40" t="s">
        <v>781</v>
      </c>
      <c r="E3213" s="38">
        <v>1</v>
      </c>
      <c r="F3213" s="38">
        <v>60</v>
      </c>
      <c r="G3213" s="38" t="s">
        <v>266</v>
      </c>
      <c r="H3213" s="42">
        <v>4115.04</v>
      </c>
      <c r="I3213" s="2"/>
      <c r="J3213" s="44">
        <v>44377</v>
      </c>
      <c r="K3213" s="42">
        <v>68.58</v>
      </c>
      <c r="L3213" s="42">
        <v>1371.66</v>
      </c>
      <c r="M3213" s="44">
        <v>45016</v>
      </c>
      <c r="N3213" s="42">
        <f>H3213-K3213-L3213</f>
        <v>2674.8</v>
      </c>
      <c r="O3213" s="42">
        <v>0</v>
      </c>
      <c r="P3213" s="45">
        <v>0.13</v>
      </c>
      <c r="Q3213" s="42">
        <v>0</v>
      </c>
      <c r="R3213" s="42">
        <v>0</v>
      </c>
      <c r="S3213" s="42">
        <v>2674.8</v>
      </c>
      <c r="T3213" s="38">
        <v>2401</v>
      </c>
      <c r="U3213" s="14">
        <f>S3213/H3213</f>
        <v>0.65000583226408493</v>
      </c>
      <c r="V3213" s="19"/>
      <c r="W3213" s="19"/>
      <c r="X3213" s="37" t="s">
        <v>3468</v>
      </c>
    </row>
    <row r="3214" spans="1:37" s="3" customFormat="1" ht="16.5" customHeight="1">
      <c r="A3214" s="38">
        <v>36</v>
      </c>
      <c r="B3214" s="39">
        <v>10723</v>
      </c>
      <c r="C3214" s="38">
        <v>10294748</v>
      </c>
      <c r="D3214" s="40" t="s">
        <v>1838</v>
      </c>
      <c r="E3214" s="38">
        <v>3</v>
      </c>
      <c r="F3214" s="38">
        <v>120</v>
      </c>
      <c r="G3214" s="38" t="s">
        <v>21</v>
      </c>
      <c r="H3214" s="42">
        <v>66990</v>
      </c>
      <c r="I3214" s="49"/>
      <c r="J3214" s="44">
        <v>43765</v>
      </c>
      <c r="K3214" s="42">
        <v>0</v>
      </c>
      <c r="L3214" s="42">
        <v>23334.92</v>
      </c>
      <c r="M3214" s="44">
        <v>45107</v>
      </c>
      <c r="N3214" s="42">
        <f>H3214-K3214-L3214</f>
        <v>43655.08</v>
      </c>
      <c r="O3214" s="42">
        <v>100</v>
      </c>
      <c r="P3214" s="45">
        <v>0.13</v>
      </c>
      <c r="Q3214" s="42">
        <f>IF(P3214=13%,ROUND(O3214/(1+P3214)*P3214,2),ROUND(O3214/(1+0.03)*0.02,2))</f>
        <v>11.5</v>
      </c>
      <c r="R3214" s="42">
        <f>O3214-Q3214</f>
        <v>88.5</v>
      </c>
      <c r="S3214" s="42">
        <f>N3214-R3214</f>
        <v>43566.58</v>
      </c>
      <c r="T3214" s="38">
        <v>2105</v>
      </c>
      <c r="U3214" s="14">
        <f>S3214/H3214</f>
        <v>0.65034452903418427</v>
      </c>
      <c r="V3214" s="19"/>
      <c r="W3214" s="19"/>
      <c r="X3214" s="37" t="s">
        <v>3470</v>
      </c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</row>
    <row r="3215" spans="1:37" s="3" customFormat="1" ht="16.5" customHeight="1">
      <c r="A3215" s="38">
        <v>348</v>
      </c>
      <c r="B3215" s="39">
        <v>10729</v>
      </c>
      <c r="C3215" s="38">
        <v>10292566</v>
      </c>
      <c r="D3215" s="40" t="s">
        <v>2256</v>
      </c>
      <c r="E3215" s="58">
        <v>1</v>
      </c>
      <c r="F3215" s="38">
        <v>120</v>
      </c>
      <c r="G3215" s="38" t="s">
        <v>21</v>
      </c>
      <c r="H3215" s="42">
        <v>60000</v>
      </c>
      <c r="I3215" s="37"/>
      <c r="J3215" s="44">
        <v>43917</v>
      </c>
      <c r="K3215" s="42">
        <v>0</v>
      </c>
      <c r="L3215" s="42">
        <v>20900</v>
      </c>
      <c r="M3215" s="44">
        <v>45259</v>
      </c>
      <c r="N3215" s="42">
        <v>39100</v>
      </c>
      <c r="O3215" s="42">
        <v>0</v>
      </c>
      <c r="P3215" s="45">
        <f>IF(J3215&lt;DATEVALUE("2009-1-1"),3%,13%)</f>
        <v>0.13</v>
      </c>
      <c r="Q3215" s="42">
        <f>IF(P3215=13%,ROUND(O3215/(1+P3215)*P3215,2),ROUND(O3215/(1+0.03)*0.02,2))</f>
        <v>0</v>
      </c>
      <c r="R3215" s="42">
        <f>O3215-Q3215</f>
        <v>0</v>
      </c>
      <c r="S3215" s="42">
        <f>N3215-R3215</f>
        <v>39100</v>
      </c>
      <c r="T3215" s="38">
        <v>2101</v>
      </c>
      <c r="U3215" s="14">
        <f>S3215/H3215</f>
        <v>0.65166666666666662</v>
      </c>
      <c r="V3215" s="19"/>
      <c r="W3215" s="19"/>
      <c r="X3215" s="37" t="s">
        <v>3459</v>
      </c>
    </row>
    <row r="3216" spans="1:37" s="3" customFormat="1" ht="16.5" customHeight="1">
      <c r="A3216" s="38">
        <v>305</v>
      </c>
      <c r="B3216" s="39">
        <v>10741</v>
      </c>
      <c r="C3216" s="38">
        <v>10282505</v>
      </c>
      <c r="D3216" s="40" t="s">
        <v>1083</v>
      </c>
      <c r="E3216" s="38">
        <v>1</v>
      </c>
      <c r="F3216" s="38">
        <v>120</v>
      </c>
      <c r="G3216" s="38" t="s">
        <v>262</v>
      </c>
      <c r="H3216" s="42">
        <v>87726.36</v>
      </c>
      <c r="I3216" s="56"/>
      <c r="J3216" s="44">
        <v>43829</v>
      </c>
      <c r="K3216" s="42">
        <v>0</v>
      </c>
      <c r="L3216" s="42">
        <v>30558</v>
      </c>
      <c r="M3216" s="44">
        <v>45169</v>
      </c>
      <c r="N3216" s="42">
        <f>H3216-K3216-L3216</f>
        <v>57168.36</v>
      </c>
      <c r="O3216" s="42">
        <v>0</v>
      </c>
      <c r="P3216" s="45">
        <v>0.13</v>
      </c>
      <c r="Q3216" s="42">
        <v>0</v>
      </c>
      <c r="R3216" s="42">
        <v>0</v>
      </c>
      <c r="S3216" s="42">
        <f>N3216-R3216</f>
        <v>57168.36</v>
      </c>
      <c r="T3216" s="38">
        <v>5000</v>
      </c>
      <c r="U3216" s="14">
        <f>S3216/H3216</f>
        <v>0.65166684221253457</v>
      </c>
      <c r="V3216" s="19"/>
      <c r="W3216" s="19"/>
      <c r="X3216" s="37" t="s">
        <v>3462</v>
      </c>
    </row>
    <row r="3217" spans="1:24" s="3" customFormat="1" ht="16.5" customHeight="1">
      <c r="A3217" s="38">
        <v>840</v>
      </c>
      <c r="B3217" s="39">
        <v>10729</v>
      </c>
      <c r="C3217" s="38">
        <v>10292565</v>
      </c>
      <c r="D3217" s="40" t="s">
        <v>3358</v>
      </c>
      <c r="E3217" s="58">
        <v>1</v>
      </c>
      <c r="F3217" s="38">
        <v>120</v>
      </c>
      <c r="G3217" s="38" t="s">
        <v>262</v>
      </c>
      <c r="H3217" s="42">
        <v>14966.49</v>
      </c>
      <c r="I3217" s="37"/>
      <c r="J3217" s="44">
        <v>43917</v>
      </c>
      <c r="K3217" s="42">
        <v>0</v>
      </c>
      <c r="L3217" s="42">
        <v>5213.17</v>
      </c>
      <c r="M3217" s="44">
        <v>45259</v>
      </c>
      <c r="N3217" s="42">
        <v>9753.32</v>
      </c>
      <c r="O3217" s="42">
        <v>0</v>
      </c>
      <c r="P3217" s="45">
        <f>IF(J3217&lt;DATEVALUE("2009-1-1"),3%,13%)</f>
        <v>0.13</v>
      </c>
      <c r="Q3217" s="42">
        <f>IF(P3217=13%,ROUND(O3217/(1+P3217)*P3217,2),ROUND(O3217/(1+0.03)*0.02,2))</f>
        <v>0</v>
      </c>
      <c r="R3217" s="42">
        <f>O3217-Q3217</f>
        <v>0</v>
      </c>
      <c r="S3217" s="42">
        <f>N3217-R3217</f>
        <v>9753.32</v>
      </c>
      <c r="T3217" s="38">
        <v>2506</v>
      </c>
      <c r="U3217" s="14">
        <f>S3217/H3217</f>
        <v>0.65167718015379694</v>
      </c>
      <c r="V3217" s="19"/>
      <c r="W3217" s="19"/>
      <c r="X3217" s="37" t="s">
        <v>3459</v>
      </c>
    </row>
    <row r="3218" spans="1:24" s="3" customFormat="1" ht="16.5" customHeight="1">
      <c r="A3218" s="38">
        <v>709</v>
      </c>
      <c r="B3218" s="39">
        <v>40709</v>
      </c>
      <c r="C3218" s="38">
        <v>10285026</v>
      </c>
      <c r="D3218" s="40" t="s">
        <v>358</v>
      </c>
      <c r="E3218" s="58">
        <v>1</v>
      </c>
      <c r="F3218" s="38">
        <v>120</v>
      </c>
      <c r="G3218" s="38" t="s">
        <v>21</v>
      </c>
      <c r="H3218" s="42">
        <v>5132.74</v>
      </c>
      <c r="I3218" s="57"/>
      <c r="J3218" s="44">
        <v>43860</v>
      </c>
      <c r="K3218" s="42">
        <v>0</v>
      </c>
      <c r="L3218" s="42">
        <v>1787.77</v>
      </c>
      <c r="M3218" s="44">
        <v>45199</v>
      </c>
      <c r="N3218" s="42">
        <f>H3218-K3218-L3218</f>
        <v>3344.97</v>
      </c>
      <c r="O3218" s="42">
        <v>0</v>
      </c>
      <c r="P3218" s="45">
        <v>0.13</v>
      </c>
      <c r="Q3218" s="42">
        <v>0</v>
      </c>
      <c r="R3218" s="42">
        <v>0</v>
      </c>
      <c r="S3218" s="42">
        <f>N3218-R3218</f>
        <v>3344.97</v>
      </c>
      <c r="T3218" s="38">
        <v>2104</v>
      </c>
      <c r="U3218" s="14">
        <f>S3218/H3218</f>
        <v>0.65169285800566557</v>
      </c>
      <c r="V3218" s="19"/>
      <c r="W3218" s="19"/>
      <c r="X3218" s="37" t="s">
        <v>3467</v>
      </c>
    </row>
    <row r="3219" spans="1:24" s="3" customFormat="1" ht="16.5" customHeight="1">
      <c r="A3219" s="38">
        <v>3</v>
      </c>
      <c r="B3219" s="39">
        <v>10878</v>
      </c>
      <c r="C3219" s="38">
        <v>10331209</v>
      </c>
      <c r="D3219" s="40" t="s">
        <v>1663</v>
      </c>
      <c r="E3219" s="38">
        <v>1</v>
      </c>
      <c r="F3219" s="38">
        <v>58</v>
      </c>
      <c r="G3219" s="38" t="s">
        <v>266</v>
      </c>
      <c r="H3219" s="42">
        <v>2190.94</v>
      </c>
      <c r="I3219" s="2"/>
      <c r="J3219" s="44">
        <v>44377</v>
      </c>
      <c r="K3219" s="42">
        <v>0</v>
      </c>
      <c r="L3219" s="42">
        <v>755.48</v>
      </c>
      <c r="M3219" s="44">
        <v>44985</v>
      </c>
      <c r="N3219" s="42">
        <f>H3219-K3219-L3219</f>
        <v>1435.46</v>
      </c>
      <c r="O3219" s="42">
        <v>6</v>
      </c>
      <c r="P3219" s="45">
        <v>0.13</v>
      </c>
      <c r="Q3219" s="42">
        <v>0.69</v>
      </c>
      <c r="R3219" s="42">
        <v>5.31</v>
      </c>
      <c r="S3219" s="42">
        <f>N3219-R3219</f>
        <v>1430.15</v>
      </c>
      <c r="T3219" s="38">
        <v>1007</v>
      </c>
      <c r="U3219" s="14">
        <f>S3219/H3219</f>
        <v>0.65275635115521191</v>
      </c>
      <c r="V3219" s="19"/>
      <c r="W3219" s="19"/>
      <c r="X3219" s="37" t="s">
        <v>3475</v>
      </c>
    </row>
    <row r="3220" spans="1:24" s="3" customFormat="1" ht="16.5" customHeight="1">
      <c r="A3220" s="38">
        <v>23</v>
      </c>
      <c r="B3220" s="39">
        <v>10873</v>
      </c>
      <c r="C3220" s="38">
        <v>10313078</v>
      </c>
      <c r="D3220" s="59" t="s">
        <v>726</v>
      </c>
      <c r="E3220" s="58">
        <v>1</v>
      </c>
      <c r="F3220" s="38">
        <v>360</v>
      </c>
      <c r="G3220" s="38" t="s">
        <v>727</v>
      </c>
      <c r="H3220" s="42">
        <v>825285.86</v>
      </c>
      <c r="I3220" s="57"/>
      <c r="J3220" s="44">
        <v>41211</v>
      </c>
      <c r="K3220" s="42">
        <v>0</v>
      </c>
      <c r="L3220" s="42">
        <v>285296.81</v>
      </c>
      <c r="M3220" s="44">
        <v>45199</v>
      </c>
      <c r="N3220" s="42">
        <v>539989.05000000005</v>
      </c>
      <c r="O3220" s="42">
        <v>0</v>
      </c>
      <c r="P3220" s="45">
        <v>0.13</v>
      </c>
      <c r="Q3220" s="42">
        <v>0</v>
      </c>
      <c r="R3220" s="42">
        <v>0</v>
      </c>
      <c r="S3220" s="42">
        <v>539989.05000000005</v>
      </c>
      <c r="T3220" s="38">
        <v>5000</v>
      </c>
      <c r="U3220" s="14">
        <f>S3220/H3220</f>
        <v>0.65430546695662528</v>
      </c>
      <c r="V3220" s="19"/>
      <c r="W3220" s="19"/>
      <c r="X3220" s="37" t="s">
        <v>3480</v>
      </c>
    </row>
    <row r="3221" spans="1:24" s="3" customFormat="1" ht="16.5" customHeight="1">
      <c r="A3221" s="38">
        <v>17</v>
      </c>
      <c r="B3221" s="39">
        <v>10873</v>
      </c>
      <c r="C3221" s="38">
        <v>10312944</v>
      </c>
      <c r="D3221" s="40" t="s">
        <v>726</v>
      </c>
      <c r="E3221" s="38">
        <v>1</v>
      </c>
      <c r="F3221" s="38">
        <v>360</v>
      </c>
      <c r="G3221" s="38" t="s">
        <v>279</v>
      </c>
      <c r="H3221" s="42">
        <v>425945.8</v>
      </c>
      <c r="I3221" s="56"/>
      <c r="J3221" s="44">
        <v>41211</v>
      </c>
      <c r="K3221" s="42">
        <v>0</v>
      </c>
      <c r="L3221" s="42">
        <v>146122.9</v>
      </c>
      <c r="M3221" s="44">
        <v>45169</v>
      </c>
      <c r="N3221" s="42">
        <f>H3221-K3221-L3221</f>
        <v>279822.90000000002</v>
      </c>
      <c r="O3221" s="42">
        <v>0</v>
      </c>
      <c r="P3221" s="45">
        <v>0.13</v>
      </c>
      <c r="Q3221" s="42">
        <v>0</v>
      </c>
      <c r="R3221" s="42">
        <v>0</v>
      </c>
      <c r="S3221" s="42">
        <f>N3221-R3221</f>
        <v>279822.90000000002</v>
      </c>
      <c r="T3221" s="38">
        <v>1802</v>
      </c>
      <c r="U3221" s="14">
        <f>S3221/H3221</f>
        <v>0.65694485072983466</v>
      </c>
      <c r="V3221" s="19"/>
      <c r="W3221" s="19"/>
      <c r="X3221" s="37" t="s">
        <v>3480</v>
      </c>
    </row>
    <row r="3222" spans="1:24" s="3" customFormat="1" ht="16.5" customHeight="1">
      <c r="A3222" s="38">
        <v>21</v>
      </c>
      <c r="B3222" s="39">
        <v>10749</v>
      </c>
      <c r="C3222" s="38">
        <v>10301161</v>
      </c>
      <c r="D3222" s="40" t="s">
        <v>2398</v>
      </c>
      <c r="E3222" s="38">
        <v>1</v>
      </c>
      <c r="F3222" s="38">
        <v>120</v>
      </c>
      <c r="G3222" s="38" t="s">
        <v>21</v>
      </c>
      <c r="H3222" s="42">
        <v>15231</v>
      </c>
      <c r="I3222" s="2"/>
      <c r="J3222" s="44">
        <v>43735</v>
      </c>
      <c r="K3222" s="42">
        <v>0</v>
      </c>
      <c r="L3222" s="42">
        <v>5184.91</v>
      </c>
      <c r="M3222" s="44">
        <v>45046</v>
      </c>
      <c r="N3222" s="42">
        <f>H3222-K3222-L3222</f>
        <v>10046.09</v>
      </c>
      <c r="O3222" s="42">
        <v>0</v>
      </c>
      <c r="P3222" s="45">
        <v>0.13</v>
      </c>
      <c r="Q3222" s="42">
        <v>0</v>
      </c>
      <c r="R3222" s="42">
        <v>0</v>
      </c>
      <c r="S3222" s="42">
        <v>10046.09</v>
      </c>
      <c r="T3222" s="38">
        <v>5000</v>
      </c>
      <c r="U3222" s="14">
        <f>S3222/H3222</f>
        <v>0.65958177401352502</v>
      </c>
      <c r="V3222" s="19"/>
      <c r="W3222" s="19"/>
      <c r="X3222" s="37" t="s">
        <v>3473</v>
      </c>
    </row>
    <row r="3223" spans="1:24" s="3" customFormat="1" ht="16.5" customHeight="1">
      <c r="A3223" s="38">
        <v>337</v>
      </c>
      <c r="B3223" s="39">
        <v>10729</v>
      </c>
      <c r="C3223" s="38">
        <v>10292571</v>
      </c>
      <c r="D3223" s="40" t="s">
        <v>3112</v>
      </c>
      <c r="E3223" s="58">
        <v>1</v>
      </c>
      <c r="F3223" s="38">
        <v>120</v>
      </c>
      <c r="G3223" s="38" t="s">
        <v>21</v>
      </c>
      <c r="H3223" s="42">
        <v>55805.33</v>
      </c>
      <c r="I3223" s="37"/>
      <c r="J3223" s="44">
        <v>43950</v>
      </c>
      <c r="K3223" s="42">
        <v>0</v>
      </c>
      <c r="L3223" s="42">
        <v>18996.990000000002</v>
      </c>
      <c r="M3223" s="44">
        <v>45259</v>
      </c>
      <c r="N3223" s="42">
        <v>36808.339999999997</v>
      </c>
      <c r="O3223" s="42">
        <v>0</v>
      </c>
      <c r="P3223" s="45">
        <f>IF(J3223&lt;DATEVALUE("2009-1-1"),3%,13%)</f>
        <v>0.13</v>
      </c>
      <c r="Q3223" s="42">
        <f>IF(P3223=13%,ROUND(O3223/(1+P3223)*P3223,2),ROUND(O3223/(1+0.03)*0.02,2))</f>
        <v>0</v>
      </c>
      <c r="R3223" s="42">
        <f>O3223-Q3223</f>
        <v>0</v>
      </c>
      <c r="S3223" s="42">
        <f>N3223-R3223</f>
        <v>36808.339999999997</v>
      </c>
      <c r="T3223" s="38">
        <v>2003</v>
      </c>
      <c r="U3223" s="14">
        <f>S3223/H3223</f>
        <v>0.65958466691264073</v>
      </c>
      <c r="V3223" s="19"/>
      <c r="W3223" s="19"/>
      <c r="X3223" s="37" t="s">
        <v>3459</v>
      </c>
    </row>
    <row r="3224" spans="1:24" s="3" customFormat="1" ht="16.5" customHeight="1">
      <c r="A3224" s="38">
        <v>420</v>
      </c>
      <c r="B3224" s="39">
        <v>10729</v>
      </c>
      <c r="C3224" s="38">
        <v>10292572</v>
      </c>
      <c r="D3224" s="40" t="s">
        <v>2165</v>
      </c>
      <c r="E3224" s="58">
        <v>1</v>
      </c>
      <c r="F3224" s="38">
        <v>120</v>
      </c>
      <c r="G3224" s="38" t="s">
        <v>21</v>
      </c>
      <c r="H3224" s="42">
        <v>39882.06</v>
      </c>
      <c r="I3224" s="37"/>
      <c r="J3224" s="44">
        <v>43950</v>
      </c>
      <c r="K3224" s="42">
        <v>0</v>
      </c>
      <c r="L3224" s="42">
        <v>13576.42</v>
      </c>
      <c r="M3224" s="44">
        <v>45259</v>
      </c>
      <c r="N3224" s="42">
        <v>26305.64</v>
      </c>
      <c r="O3224" s="42">
        <v>0</v>
      </c>
      <c r="P3224" s="45">
        <f>IF(J3224&lt;DATEVALUE("2009-1-1"),3%,13%)</f>
        <v>0.13</v>
      </c>
      <c r="Q3224" s="42">
        <f>IF(P3224=13%,ROUND(O3224/(1+P3224)*P3224,2),ROUND(O3224/(1+0.03)*0.02,2))</f>
        <v>0</v>
      </c>
      <c r="R3224" s="42">
        <f>O3224-Q3224</f>
        <v>0</v>
      </c>
      <c r="S3224" s="42">
        <f>N3224-R3224</f>
        <v>26305.64</v>
      </c>
      <c r="T3224" s="38">
        <v>5000</v>
      </c>
      <c r="U3224" s="14">
        <f>S3224/H3224</f>
        <v>0.65958578869797602</v>
      </c>
      <c r="V3224" s="19"/>
      <c r="W3224" s="19"/>
      <c r="X3224" s="37" t="s">
        <v>3459</v>
      </c>
    </row>
    <row r="3225" spans="1:24" s="3" customFormat="1" ht="16.5" customHeight="1">
      <c r="A3225" s="38">
        <v>173</v>
      </c>
      <c r="B3225" s="39">
        <v>10730</v>
      </c>
      <c r="C3225" s="38">
        <v>10290120</v>
      </c>
      <c r="D3225" s="40" t="s">
        <v>358</v>
      </c>
      <c r="E3225" s="58">
        <v>1</v>
      </c>
      <c r="F3225" s="38">
        <v>120</v>
      </c>
      <c r="G3225" s="38" t="s">
        <v>21</v>
      </c>
      <c r="H3225" s="42">
        <v>5132.74</v>
      </c>
      <c r="I3225" s="57"/>
      <c r="J3225" s="44">
        <v>43890</v>
      </c>
      <c r="K3225" s="42">
        <v>0</v>
      </c>
      <c r="L3225" s="42">
        <v>1747.14</v>
      </c>
      <c r="M3225" s="44">
        <v>45199</v>
      </c>
      <c r="N3225" s="42">
        <f>H3225-K3225-L3225</f>
        <v>3385.5999999999995</v>
      </c>
      <c r="O3225" s="42">
        <v>0</v>
      </c>
      <c r="P3225" s="45">
        <v>0.13</v>
      </c>
      <c r="Q3225" s="42">
        <v>0</v>
      </c>
      <c r="R3225" s="42">
        <v>0</v>
      </c>
      <c r="S3225" s="42">
        <f>N3225-R3225</f>
        <v>3385.5999999999995</v>
      </c>
      <c r="T3225" s="38">
        <v>2104</v>
      </c>
      <c r="U3225" s="14">
        <f>S3225/H3225</f>
        <v>0.65960870801949822</v>
      </c>
      <c r="V3225" s="19"/>
      <c r="W3225" s="19"/>
      <c r="X3225" s="37" t="s">
        <v>3459</v>
      </c>
    </row>
    <row r="3226" spans="1:24" s="3" customFormat="1" ht="16.5" customHeight="1">
      <c r="A3226" s="38">
        <v>324</v>
      </c>
      <c r="B3226" s="39">
        <v>10736</v>
      </c>
      <c r="C3226" s="38">
        <v>10283031</v>
      </c>
      <c r="D3226" s="40" t="s">
        <v>1285</v>
      </c>
      <c r="E3226" s="38">
        <v>1</v>
      </c>
      <c r="F3226" s="38">
        <v>120</v>
      </c>
      <c r="G3226" s="38" t="s">
        <v>21</v>
      </c>
      <c r="H3226" s="42">
        <v>5082.05</v>
      </c>
      <c r="I3226" s="55"/>
      <c r="J3226" s="44">
        <v>43979</v>
      </c>
      <c r="K3226" s="42">
        <v>0</v>
      </c>
      <c r="L3226" s="42">
        <v>1528.77</v>
      </c>
      <c r="M3226" s="44">
        <v>45138</v>
      </c>
      <c r="N3226" s="42">
        <f>H3226-K3226-L3226</f>
        <v>3553.28</v>
      </c>
      <c r="O3226" s="42">
        <v>200</v>
      </c>
      <c r="P3226" s="45">
        <v>0.13</v>
      </c>
      <c r="Q3226" s="42">
        <v>23.01</v>
      </c>
      <c r="R3226" s="42">
        <v>176.99</v>
      </c>
      <c r="S3226" s="42">
        <v>3376.29</v>
      </c>
      <c r="T3226" s="38">
        <v>2102</v>
      </c>
      <c r="U3226" s="14">
        <f>S3226/H3226</f>
        <v>0.664355919363249</v>
      </c>
      <c r="V3226" s="19"/>
      <c r="W3226" s="19"/>
      <c r="X3226" s="37" t="s">
        <v>3461</v>
      </c>
    </row>
    <row r="3227" spans="1:24" s="3" customFormat="1" ht="16.5" customHeight="1">
      <c r="A3227" s="38">
        <v>238</v>
      </c>
      <c r="B3227" s="39">
        <v>10741</v>
      </c>
      <c r="C3227" s="38">
        <v>10342219</v>
      </c>
      <c r="D3227" s="40" t="s">
        <v>1519</v>
      </c>
      <c r="E3227" s="38">
        <v>1</v>
      </c>
      <c r="F3227" s="38">
        <v>60</v>
      </c>
      <c r="G3227" s="38" t="s">
        <v>266</v>
      </c>
      <c r="H3227" s="42">
        <v>14579.74</v>
      </c>
      <c r="I3227" s="55"/>
      <c r="J3227" s="44">
        <v>44530</v>
      </c>
      <c r="K3227" s="42">
        <v>243</v>
      </c>
      <c r="L3227" s="42">
        <v>4616.93</v>
      </c>
      <c r="M3227" s="44">
        <v>45138</v>
      </c>
      <c r="N3227" s="42">
        <f>H3227-K3227-L3227</f>
        <v>9719.81</v>
      </c>
      <c r="O3227" s="42">
        <v>0</v>
      </c>
      <c r="P3227" s="45">
        <v>0.13</v>
      </c>
      <c r="Q3227" s="42">
        <v>0</v>
      </c>
      <c r="R3227" s="42">
        <v>0</v>
      </c>
      <c r="S3227" s="42">
        <f>N3227-R3227</f>
        <v>9719.81</v>
      </c>
      <c r="T3227" s="38">
        <v>2506</v>
      </c>
      <c r="U3227" s="14">
        <f>S3227/H3227</f>
        <v>0.66666552352785435</v>
      </c>
      <c r="V3227" s="19"/>
      <c r="W3227" s="19"/>
      <c r="X3227" s="37" t="s">
        <v>3462</v>
      </c>
    </row>
    <row r="3228" spans="1:24" s="3" customFormat="1" ht="16.5" customHeight="1">
      <c r="A3228" s="38">
        <v>447</v>
      </c>
      <c r="B3228" s="39">
        <v>10741</v>
      </c>
      <c r="C3228" s="38">
        <v>10348432</v>
      </c>
      <c r="D3228" s="40" t="s">
        <v>1811</v>
      </c>
      <c r="E3228" s="58">
        <v>1</v>
      </c>
      <c r="F3228" s="38">
        <v>60</v>
      </c>
      <c r="G3228" s="38" t="s">
        <v>36</v>
      </c>
      <c r="H3228" s="42">
        <v>325993.62</v>
      </c>
      <c r="I3228" s="37"/>
      <c r="J3228" s="44">
        <v>44651</v>
      </c>
      <c r="K3228" s="42">
        <v>5433.23</v>
      </c>
      <c r="L3228" s="42">
        <v>103231.34</v>
      </c>
      <c r="M3228" s="44">
        <v>45242</v>
      </c>
      <c r="N3228" s="42">
        <v>217329.05</v>
      </c>
      <c r="O3228" s="42">
        <v>0</v>
      </c>
      <c r="P3228" s="45">
        <f>IF(J3228&lt;DATEVALUE("2009-1-1"),3%,13%)</f>
        <v>0.13</v>
      </c>
      <c r="Q3228" s="42">
        <f>IF(P3228=13%,ROUND(O3228/(1+P3228)*P3228,2),ROUND(O3228/(1+0.03)*0.02,2))</f>
        <v>0</v>
      </c>
      <c r="R3228" s="42">
        <f>O3228-Q3228</f>
        <v>0</v>
      </c>
      <c r="S3228" s="42">
        <f>N3228-R3228</f>
        <v>217329.05</v>
      </c>
      <c r="T3228" s="38">
        <v>1002</v>
      </c>
      <c r="U3228" s="14">
        <f>S3228/H3228</f>
        <v>0.66666657464032575</v>
      </c>
      <c r="V3228" s="19"/>
      <c r="W3228" s="19"/>
      <c r="X3228" s="37" t="s">
        <v>3462</v>
      </c>
    </row>
    <row r="3229" spans="1:24" s="3" customFormat="1" ht="16.5" customHeight="1">
      <c r="A3229" s="38">
        <v>886</v>
      </c>
      <c r="B3229" s="39">
        <v>10729</v>
      </c>
      <c r="C3229" s="38">
        <v>10348375</v>
      </c>
      <c r="D3229" s="40" t="s">
        <v>3376</v>
      </c>
      <c r="E3229" s="58">
        <v>1</v>
      </c>
      <c r="F3229" s="38">
        <v>60</v>
      </c>
      <c r="G3229" s="38" t="s">
        <v>511</v>
      </c>
      <c r="H3229" s="42">
        <v>139111.82999999999</v>
      </c>
      <c r="I3229" s="37"/>
      <c r="J3229" s="44">
        <v>44651</v>
      </c>
      <c r="K3229" s="42">
        <v>2318.5300000000002</v>
      </c>
      <c r="L3229" s="42">
        <v>44052.07</v>
      </c>
      <c r="M3229" s="44">
        <v>45259</v>
      </c>
      <c r="N3229" s="42">
        <v>92741.23</v>
      </c>
      <c r="O3229" s="42">
        <v>0</v>
      </c>
      <c r="P3229" s="45">
        <f>IF(J3229&lt;DATEVALUE("2009-1-1"),3%,13%)</f>
        <v>0.13</v>
      </c>
      <c r="Q3229" s="42">
        <f>IF(P3229=13%,ROUND(O3229/(1+P3229)*P3229,2),ROUND(O3229/(1+0.03)*0.02,2))</f>
        <v>0</v>
      </c>
      <c r="R3229" s="42">
        <f>O3229-Q3229</f>
        <v>0</v>
      </c>
      <c r="S3229" s="42">
        <f>N3229-R3229</f>
        <v>92741.23</v>
      </c>
      <c r="T3229" s="38">
        <v>1007</v>
      </c>
      <c r="U3229" s="14">
        <f>S3229/H3229</f>
        <v>0.66666673855127923</v>
      </c>
      <c r="V3229" s="19"/>
      <c r="W3229" s="19"/>
      <c r="X3229" s="37" t="s">
        <v>3459</v>
      </c>
    </row>
    <row r="3230" spans="1:24" s="3" customFormat="1" ht="16.5" customHeight="1">
      <c r="A3230" s="38">
        <v>888</v>
      </c>
      <c r="B3230" s="39">
        <v>10729</v>
      </c>
      <c r="C3230" s="38">
        <v>10348455</v>
      </c>
      <c r="D3230" s="40" t="s">
        <v>3378</v>
      </c>
      <c r="E3230" s="58">
        <v>1</v>
      </c>
      <c r="F3230" s="38">
        <v>60</v>
      </c>
      <c r="G3230" s="38" t="s">
        <v>511</v>
      </c>
      <c r="H3230" s="42">
        <v>216413.06</v>
      </c>
      <c r="I3230" s="37"/>
      <c r="J3230" s="44">
        <v>44651</v>
      </c>
      <c r="K3230" s="42">
        <v>3606.88</v>
      </c>
      <c r="L3230" s="42">
        <v>68530.75</v>
      </c>
      <c r="M3230" s="44">
        <v>45259</v>
      </c>
      <c r="N3230" s="42">
        <v>144275.43</v>
      </c>
      <c r="O3230" s="42">
        <v>0</v>
      </c>
      <c r="P3230" s="45">
        <f>IF(J3230&lt;DATEVALUE("2009-1-1"),3%,13%)</f>
        <v>0.13</v>
      </c>
      <c r="Q3230" s="42">
        <f>IF(P3230=13%,ROUND(O3230/(1+P3230)*P3230,2),ROUND(O3230/(1+0.03)*0.02,2))</f>
        <v>0</v>
      </c>
      <c r="R3230" s="42">
        <f>O3230-Q3230</f>
        <v>0</v>
      </c>
      <c r="S3230" s="42">
        <f>N3230-R3230</f>
        <v>144275.43</v>
      </c>
      <c r="T3230" s="38">
        <v>1007</v>
      </c>
      <c r="U3230" s="14">
        <f>S3230/H3230</f>
        <v>0.66666692851161569</v>
      </c>
      <c r="V3230" s="19"/>
      <c r="W3230" s="19"/>
      <c r="X3230" s="37" t="s">
        <v>3459</v>
      </c>
    </row>
    <row r="3231" spans="1:24" s="3" customFormat="1" ht="16.5" customHeight="1">
      <c r="A3231" s="38">
        <v>887</v>
      </c>
      <c r="B3231" s="39">
        <v>10729</v>
      </c>
      <c r="C3231" s="38">
        <v>10348454</v>
      </c>
      <c r="D3231" s="40" t="s">
        <v>3377</v>
      </c>
      <c r="E3231" s="58">
        <v>1</v>
      </c>
      <c r="F3231" s="38">
        <v>60</v>
      </c>
      <c r="G3231" s="38" t="s">
        <v>511</v>
      </c>
      <c r="H3231" s="42">
        <v>58306.48</v>
      </c>
      <c r="I3231" s="37"/>
      <c r="J3231" s="44">
        <v>44651</v>
      </c>
      <c r="K3231" s="42">
        <v>971.77</v>
      </c>
      <c r="L3231" s="42">
        <v>18463.669999999998</v>
      </c>
      <c r="M3231" s="44">
        <v>45259</v>
      </c>
      <c r="N3231" s="42">
        <v>38871.040000000001</v>
      </c>
      <c r="O3231" s="42">
        <v>0</v>
      </c>
      <c r="P3231" s="45">
        <f>IF(J3231&lt;DATEVALUE("2009-1-1"),3%,13%)</f>
        <v>0.13</v>
      </c>
      <c r="Q3231" s="42">
        <f>IF(P3231=13%,ROUND(O3231/(1+P3231)*P3231,2),ROUND(O3231/(1+0.03)*0.02,2))</f>
        <v>0</v>
      </c>
      <c r="R3231" s="42">
        <f>O3231-Q3231</f>
        <v>0</v>
      </c>
      <c r="S3231" s="42">
        <f>N3231-R3231</f>
        <v>38871.040000000001</v>
      </c>
      <c r="T3231" s="38">
        <v>1007</v>
      </c>
      <c r="U3231" s="14">
        <f>S3231/H3231</f>
        <v>0.66666758137345972</v>
      </c>
      <c r="V3231" s="19"/>
      <c r="W3231" s="19"/>
      <c r="X3231" s="37" t="s">
        <v>3459</v>
      </c>
    </row>
    <row r="3232" spans="1:24" s="3" customFormat="1" ht="16.5" customHeight="1">
      <c r="A3232" s="38">
        <v>678</v>
      </c>
      <c r="B3232" s="39">
        <v>40712</v>
      </c>
      <c r="C3232" s="38">
        <v>10342261</v>
      </c>
      <c r="D3232" s="40" t="s">
        <v>1810</v>
      </c>
      <c r="E3232" s="38">
        <v>1</v>
      </c>
      <c r="F3232" s="38">
        <v>60</v>
      </c>
      <c r="G3232" s="38" t="s">
        <v>23</v>
      </c>
      <c r="H3232" s="42">
        <v>3853.36</v>
      </c>
      <c r="I3232" s="55"/>
      <c r="J3232" s="44">
        <v>44530</v>
      </c>
      <c r="K3232" s="42">
        <v>64.22</v>
      </c>
      <c r="L3232" s="42">
        <v>1220.21</v>
      </c>
      <c r="M3232" s="44">
        <v>45138</v>
      </c>
      <c r="N3232" s="42">
        <f>H3232-K3232-L3232</f>
        <v>2568.9300000000003</v>
      </c>
      <c r="O3232" s="42">
        <v>0</v>
      </c>
      <c r="P3232" s="45">
        <v>0.13</v>
      </c>
      <c r="Q3232" s="42">
        <v>0</v>
      </c>
      <c r="R3232" s="42">
        <v>0</v>
      </c>
      <c r="S3232" s="42">
        <v>2568.9299999999998</v>
      </c>
      <c r="T3232" s="38">
        <v>5000</v>
      </c>
      <c r="U3232" s="14">
        <f>S3232/H3232</f>
        <v>0.66667272198808303</v>
      </c>
      <c r="V3232" s="19"/>
      <c r="W3232" s="19"/>
      <c r="X3232" s="37" t="s">
        <v>3467</v>
      </c>
    </row>
    <row r="3233" spans="1:37" s="3" customFormat="1" ht="16.5" customHeight="1">
      <c r="A3233" s="38">
        <v>421</v>
      </c>
      <c r="B3233" s="39">
        <v>10729</v>
      </c>
      <c r="C3233" s="38">
        <v>10292578</v>
      </c>
      <c r="D3233" s="40" t="s">
        <v>3152</v>
      </c>
      <c r="E3233" s="58">
        <v>1</v>
      </c>
      <c r="F3233" s="38">
        <v>120</v>
      </c>
      <c r="G3233" s="38" t="s">
        <v>21</v>
      </c>
      <c r="H3233" s="42">
        <v>6648.88</v>
      </c>
      <c r="I3233" s="37"/>
      <c r="J3233" s="44">
        <v>43979</v>
      </c>
      <c r="K3233" s="42">
        <v>0</v>
      </c>
      <c r="L3233" s="42">
        <v>2210.84</v>
      </c>
      <c r="M3233" s="44">
        <v>45259</v>
      </c>
      <c r="N3233" s="42">
        <v>4438.04</v>
      </c>
      <c r="O3233" s="42">
        <v>0</v>
      </c>
      <c r="P3233" s="45">
        <f>IF(J3233&lt;DATEVALUE("2009-1-1"),3%,13%)</f>
        <v>0.13</v>
      </c>
      <c r="Q3233" s="42">
        <f>IF(P3233=13%,ROUND(O3233/(1+P3233)*P3233,2),ROUND(O3233/(1+0.03)*0.02,2))</f>
        <v>0</v>
      </c>
      <c r="R3233" s="42">
        <f>O3233-Q3233</f>
        <v>0</v>
      </c>
      <c r="S3233" s="42">
        <f>N3233-R3233</f>
        <v>4438.04</v>
      </c>
      <c r="T3233" s="38">
        <v>5000</v>
      </c>
      <c r="U3233" s="14">
        <f>S3233/H3233</f>
        <v>0.66748685492895043</v>
      </c>
      <c r="V3233" s="19"/>
      <c r="W3233" s="19"/>
      <c r="X3233" s="37" t="s">
        <v>3459</v>
      </c>
    </row>
    <row r="3234" spans="1:37" s="3" customFormat="1" ht="16.5" customHeight="1">
      <c r="A3234" s="38">
        <v>849</v>
      </c>
      <c r="B3234" s="39">
        <v>10729</v>
      </c>
      <c r="C3234" s="38">
        <v>10292287</v>
      </c>
      <c r="D3234" s="40" t="s">
        <v>500</v>
      </c>
      <c r="E3234" s="58">
        <v>1</v>
      </c>
      <c r="F3234" s="38">
        <v>120</v>
      </c>
      <c r="G3234" s="38" t="s">
        <v>262</v>
      </c>
      <c r="H3234" s="42">
        <v>87383.6</v>
      </c>
      <c r="I3234" s="37"/>
      <c r="J3234" s="44">
        <v>43980</v>
      </c>
      <c r="K3234" s="42">
        <v>0</v>
      </c>
      <c r="L3234" s="42">
        <v>29055.14</v>
      </c>
      <c r="M3234" s="44">
        <v>45259</v>
      </c>
      <c r="N3234" s="42">
        <v>58328.46</v>
      </c>
      <c r="O3234" s="42">
        <v>0</v>
      </c>
      <c r="P3234" s="45">
        <f>IF(J3234&lt;DATEVALUE("2009-1-1"),3%,13%)</f>
        <v>0.13</v>
      </c>
      <c r="Q3234" s="42">
        <f>IF(P3234=13%,ROUND(O3234/(1+P3234)*P3234,2),ROUND(O3234/(1+0.03)*0.02,2))</f>
        <v>0</v>
      </c>
      <c r="R3234" s="42">
        <f>O3234-Q3234</f>
        <v>0</v>
      </c>
      <c r="S3234" s="42">
        <f>N3234-R3234</f>
        <v>58328.46</v>
      </c>
      <c r="T3234" s="38">
        <v>5000</v>
      </c>
      <c r="U3234" s="14">
        <f>S3234/H3234</f>
        <v>0.66749893572706998</v>
      </c>
      <c r="V3234" s="19"/>
      <c r="W3234" s="19"/>
      <c r="X3234" s="37" t="s">
        <v>3459</v>
      </c>
    </row>
    <row r="3235" spans="1:37" s="3" customFormat="1" ht="16.5" customHeight="1">
      <c r="A3235" s="38">
        <v>557</v>
      </c>
      <c r="B3235" s="39">
        <v>10736</v>
      </c>
      <c r="C3235" s="38">
        <v>10283020</v>
      </c>
      <c r="D3235" s="40" t="s">
        <v>1470</v>
      </c>
      <c r="E3235" s="38">
        <v>1</v>
      </c>
      <c r="F3235" s="38">
        <v>120</v>
      </c>
      <c r="G3235" s="38" t="s">
        <v>262</v>
      </c>
      <c r="H3235" s="42">
        <v>116480.54</v>
      </c>
      <c r="I3235" s="55"/>
      <c r="J3235" s="44">
        <v>43860</v>
      </c>
      <c r="K3235" s="42">
        <v>0</v>
      </c>
      <c r="L3235" s="42">
        <v>38729.85</v>
      </c>
      <c r="M3235" s="44">
        <v>45138</v>
      </c>
      <c r="N3235" s="42">
        <f>H3235-K3235-L3235</f>
        <v>77750.69</v>
      </c>
      <c r="O3235" s="42">
        <v>0</v>
      </c>
      <c r="P3235" s="45">
        <v>0.13</v>
      </c>
      <c r="Q3235" s="42">
        <v>0</v>
      </c>
      <c r="R3235" s="42">
        <v>0</v>
      </c>
      <c r="S3235" s="42">
        <v>77750.69</v>
      </c>
      <c r="T3235" s="38">
        <v>5000</v>
      </c>
      <c r="U3235" s="14">
        <f>S3235/H3235</f>
        <v>0.66749939517794132</v>
      </c>
      <c r="V3235" s="19"/>
      <c r="W3235" s="19"/>
      <c r="X3235" s="37" t="s">
        <v>3461</v>
      </c>
    </row>
    <row r="3236" spans="1:37" s="3" customFormat="1" ht="16.5" customHeight="1">
      <c r="A3236" s="38">
        <v>560</v>
      </c>
      <c r="B3236" s="39">
        <v>10736</v>
      </c>
      <c r="C3236" s="38">
        <v>10283129</v>
      </c>
      <c r="D3236" s="40" t="s">
        <v>1471</v>
      </c>
      <c r="E3236" s="38">
        <v>1</v>
      </c>
      <c r="F3236" s="38">
        <v>120</v>
      </c>
      <c r="G3236" s="38" t="s">
        <v>262</v>
      </c>
      <c r="H3236" s="42">
        <v>726339.45</v>
      </c>
      <c r="I3236" s="55"/>
      <c r="J3236" s="44">
        <v>43860</v>
      </c>
      <c r="K3236" s="42">
        <v>0</v>
      </c>
      <c r="L3236" s="42">
        <v>241507.94</v>
      </c>
      <c r="M3236" s="44">
        <v>45138</v>
      </c>
      <c r="N3236" s="42">
        <f>H3236-K3236-L3236</f>
        <v>484831.50999999995</v>
      </c>
      <c r="O3236" s="42">
        <v>0</v>
      </c>
      <c r="P3236" s="45">
        <v>0.13</v>
      </c>
      <c r="Q3236" s="42">
        <v>0</v>
      </c>
      <c r="R3236" s="42">
        <v>0</v>
      </c>
      <c r="S3236" s="42">
        <v>484831.51</v>
      </c>
      <c r="T3236" s="38">
        <v>5000</v>
      </c>
      <c r="U3236" s="14">
        <f>S3236/H3236</f>
        <v>0.66749989966812351</v>
      </c>
      <c r="V3236" s="19"/>
      <c r="W3236" s="19"/>
      <c r="X3236" s="37" t="s">
        <v>3461</v>
      </c>
    </row>
    <row r="3237" spans="1:37" s="3" customFormat="1" ht="16.5" customHeight="1">
      <c r="A3237" s="38">
        <v>364</v>
      </c>
      <c r="B3237" s="39">
        <v>10729</v>
      </c>
      <c r="C3237" s="38">
        <v>10292577</v>
      </c>
      <c r="D3237" s="40" t="s">
        <v>1294</v>
      </c>
      <c r="E3237" s="58">
        <v>1</v>
      </c>
      <c r="F3237" s="38">
        <v>120</v>
      </c>
      <c r="G3237" s="38" t="s">
        <v>21</v>
      </c>
      <c r="H3237" s="42">
        <v>18427.349999999999</v>
      </c>
      <c r="I3237" s="37"/>
      <c r="J3237" s="44">
        <v>43979</v>
      </c>
      <c r="K3237" s="42">
        <v>0</v>
      </c>
      <c r="L3237" s="42">
        <v>6126.99</v>
      </c>
      <c r="M3237" s="44">
        <v>45259</v>
      </c>
      <c r="N3237" s="42">
        <v>12300.36</v>
      </c>
      <c r="O3237" s="42">
        <v>0</v>
      </c>
      <c r="P3237" s="45">
        <f>IF(J3237&lt;DATEVALUE("2009-1-1"),3%,13%)</f>
        <v>0.13</v>
      </c>
      <c r="Q3237" s="42">
        <f>IF(P3237=13%,ROUND(O3237/(1+P3237)*P3237,2),ROUND(O3237/(1+0.03)*0.02,2))</f>
        <v>0</v>
      </c>
      <c r="R3237" s="42">
        <f>O3237-Q3237</f>
        <v>0</v>
      </c>
      <c r="S3237" s="42">
        <f>N3237-R3237</f>
        <v>12300.36</v>
      </c>
      <c r="T3237" s="38">
        <v>2102</v>
      </c>
      <c r="U3237" s="14">
        <f>S3237/H3237</f>
        <v>0.66750563700152232</v>
      </c>
      <c r="V3237" s="19"/>
      <c r="W3237" s="19"/>
      <c r="X3237" s="37" t="s">
        <v>3459</v>
      </c>
    </row>
    <row r="3238" spans="1:37" s="3" customFormat="1" ht="16.5" customHeight="1">
      <c r="A3238" s="38">
        <v>46</v>
      </c>
      <c r="B3238" s="39">
        <v>10736</v>
      </c>
      <c r="C3238" s="38">
        <v>10283116</v>
      </c>
      <c r="D3238" s="40" t="s">
        <v>1854</v>
      </c>
      <c r="E3238" s="31">
        <v>1</v>
      </c>
      <c r="F3238" s="38">
        <v>120</v>
      </c>
      <c r="G3238" s="38" t="s">
        <v>21</v>
      </c>
      <c r="H3238" s="42">
        <v>7516.03</v>
      </c>
      <c r="I3238" s="49"/>
      <c r="J3238" s="44">
        <v>43829</v>
      </c>
      <c r="K3238" s="42">
        <v>0</v>
      </c>
      <c r="L3238" s="42">
        <v>2499.02</v>
      </c>
      <c r="M3238" s="44">
        <v>45107</v>
      </c>
      <c r="N3238" s="42">
        <f>H3238-K3238-L3238</f>
        <v>5017.01</v>
      </c>
      <c r="O3238" s="42">
        <v>0</v>
      </c>
      <c r="P3238" s="45">
        <v>0.13</v>
      </c>
      <c r="Q3238" s="42">
        <v>0</v>
      </c>
      <c r="R3238" s="42">
        <v>0</v>
      </c>
      <c r="S3238" s="42">
        <f>N3238-R3238</f>
        <v>5017.01</v>
      </c>
      <c r="T3238" s="38">
        <v>2101</v>
      </c>
      <c r="U3238" s="14">
        <f>S3238/H3238</f>
        <v>0.66750797961157693</v>
      </c>
      <c r="V3238" s="19"/>
      <c r="W3238" s="19"/>
      <c r="X3238" s="37" t="s">
        <v>3461</v>
      </c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</row>
    <row r="3239" spans="1:37" s="3" customFormat="1" ht="16.5" customHeight="1">
      <c r="A3239" s="38">
        <v>555</v>
      </c>
      <c r="B3239" s="39">
        <v>10736</v>
      </c>
      <c r="C3239" s="38">
        <v>10283125</v>
      </c>
      <c r="D3239" s="40" t="s">
        <v>1245</v>
      </c>
      <c r="E3239" s="38">
        <v>1</v>
      </c>
      <c r="F3239" s="38">
        <v>120</v>
      </c>
      <c r="G3239" s="38" t="s">
        <v>262</v>
      </c>
      <c r="H3239" s="42">
        <v>14966.49</v>
      </c>
      <c r="I3239" s="55"/>
      <c r="J3239" s="44">
        <v>43860</v>
      </c>
      <c r="K3239" s="42">
        <v>0</v>
      </c>
      <c r="L3239" s="42">
        <v>4976.21</v>
      </c>
      <c r="M3239" s="44">
        <v>45138</v>
      </c>
      <c r="N3239" s="42">
        <f>H3239-K3239-L3239</f>
        <v>9990.2799999999988</v>
      </c>
      <c r="O3239" s="42">
        <v>0</v>
      </c>
      <c r="P3239" s="45">
        <v>0.13</v>
      </c>
      <c r="Q3239" s="42">
        <v>0</v>
      </c>
      <c r="R3239" s="42">
        <v>0</v>
      </c>
      <c r="S3239" s="42">
        <v>9990.2800000000007</v>
      </c>
      <c r="T3239" s="38">
        <v>2506</v>
      </c>
      <c r="U3239" s="14">
        <f>S3239/H3239</f>
        <v>0.66750988374695741</v>
      </c>
      <c r="V3239" s="19"/>
      <c r="W3239" s="19"/>
      <c r="X3239" s="37" t="s">
        <v>3461</v>
      </c>
    </row>
    <row r="3240" spans="1:37" s="3" customFormat="1" ht="16.5" customHeight="1">
      <c r="A3240" s="38">
        <v>126</v>
      </c>
      <c r="B3240" s="39">
        <v>50099</v>
      </c>
      <c r="C3240" s="38">
        <v>10297803</v>
      </c>
      <c r="D3240" s="40" t="s">
        <v>2172</v>
      </c>
      <c r="E3240" s="38">
        <v>1</v>
      </c>
      <c r="F3240" s="38">
        <v>120</v>
      </c>
      <c r="G3240" s="38" t="s">
        <v>21</v>
      </c>
      <c r="H3240" s="42">
        <v>16175.22</v>
      </c>
      <c r="I3240" s="2"/>
      <c r="J3240" s="44">
        <v>43799</v>
      </c>
      <c r="K3240" s="42">
        <v>0</v>
      </c>
      <c r="L3240" s="42">
        <v>5122.04</v>
      </c>
      <c r="M3240" s="44">
        <v>45016</v>
      </c>
      <c r="N3240" s="42">
        <f>H3240-K3240-L3240</f>
        <v>11053.18</v>
      </c>
      <c r="O3240" s="42">
        <v>230</v>
      </c>
      <c r="P3240" s="45">
        <v>0.13</v>
      </c>
      <c r="Q3240" s="42">
        <v>26.46</v>
      </c>
      <c r="R3240" s="42">
        <v>203.54</v>
      </c>
      <c r="S3240" s="42">
        <v>10849.64</v>
      </c>
      <c r="T3240" s="38">
        <v>2101</v>
      </c>
      <c r="U3240" s="14">
        <f>S3240/H3240</f>
        <v>0.67075687378595161</v>
      </c>
      <c r="V3240" s="19"/>
      <c r="W3240" s="19"/>
      <c r="X3240" s="37" t="s">
        <v>3468</v>
      </c>
    </row>
    <row r="3241" spans="1:37" s="3" customFormat="1" ht="16.5" customHeight="1">
      <c r="A3241" s="38">
        <v>132</v>
      </c>
      <c r="B3241" s="39">
        <v>10741</v>
      </c>
      <c r="C3241" s="38">
        <v>10282510</v>
      </c>
      <c r="D3241" s="40" t="s">
        <v>2339</v>
      </c>
      <c r="E3241" s="38">
        <v>1</v>
      </c>
      <c r="F3241" s="38">
        <v>120</v>
      </c>
      <c r="G3241" s="38" t="s">
        <v>262</v>
      </c>
      <c r="H3241" s="42">
        <v>71087.3</v>
      </c>
      <c r="I3241" s="2"/>
      <c r="J3241" s="44">
        <v>43829</v>
      </c>
      <c r="K3241" s="42">
        <v>0</v>
      </c>
      <c r="L3241" s="42">
        <v>23073.62</v>
      </c>
      <c r="M3241" s="44">
        <v>45077</v>
      </c>
      <c r="N3241" s="42">
        <f>H3241-K3241-L3241</f>
        <v>48013.680000000008</v>
      </c>
      <c r="O3241" s="42">
        <v>0</v>
      </c>
      <c r="P3241" s="45">
        <v>0.13</v>
      </c>
      <c r="Q3241" s="42">
        <v>0</v>
      </c>
      <c r="R3241" s="42">
        <v>0</v>
      </c>
      <c r="S3241" s="42">
        <f>N3241-R3241</f>
        <v>48013.680000000008</v>
      </c>
      <c r="T3241" s="38">
        <v>5000</v>
      </c>
      <c r="U3241" s="14">
        <f>S3241/H3241</f>
        <v>0.67541853467497015</v>
      </c>
      <c r="V3241" s="19"/>
      <c r="W3241" s="19"/>
      <c r="X3241" s="37" t="s">
        <v>3462</v>
      </c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</row>
    <row r="3242" spans="1:37" s="3" customFormat="1" ht="16.5" customHeight="1">
      <c r="A3242" s="38">
        <v>337</v>
      </c>
      <c r="B3242" s="39">
        <v>40712</v>
      </c>
      <c r="C3242" s="38">
        <v>10302649</v>
      </c>
      <c r="D3242" s="40" t="s">
        <v>1659</v>
      </c>
      <c r="E3242" s="38">
        <v>1</v>
      </c>
      <c r="F3242" s="38">
        <v>120</v>
      </c>
      <c r="G3242" s="38" t="s">
        <v>21</v>
      </c>
      <c r="H3242" s="42">
        <v>17255.240000000002</v>
      </c>
      <c r="I3242" s="55"/>
      <c r="J3242" s="44">
        <v>43890</v>
      </c>
      <c r="K3242" s="42">
        <v>0</v>
      </c>
      <c r="L3242" s="42">
        <v>5600.7</v>
      </c>
      <c r="M3242" s="44">
        <v>45138</v>
      </c>
      <c r="N3242" s="42">
        <f>H3242-K3242-L3242</f>
        <v>11654.54</v>
      </c>
      <c r="O3242" s="42">
        <v>0</v>
      </c>
      <c r="P3242" s="45">
        <v>0.13</v>
      </c>
      <c r="Q3242" s="42">
        <v>0</v>
      </c>
      <c r="R3242" s="42">
        <v>0</v>
      </c>
      <c r="S3242" s="42">
        <v>11654.54</v>
      </c>
      <c r="T3242" s="38">
        <v>1602</v>
      </c>
      <c r="U3242" s="14">
        <f>S3242/H3242</f>
        <v>0.67542033608341578</v>
      </c>
      <c r="V3242" s="19"/>
      <c r="W3242" s="19"/>
      <c r="X3242" s="37" t="s">
        <v>3467</v>
      </c>
    </row>
    <row r="3243" spans="1:37" s="3" customFormat="1" ht="16.5" customHeight="1">
      <c r="A3243" s="38">
        <v>177</v>
      </c>
      <c r="B3243" s="39">
        <v>10741</v>
      </c>
      <c r="C3243" s="38">
        <v>10282517</v>
      </c>
      <c r="D3243" s="40" t="s">
        <v>2013</v>
      </c>
      <c r="E3243" s="38">
        <v>1</v>
      </c>
      <c r="F3243" s="38">
        <v>120</v>
      </c>
      <c r="G3243" s="38" t="s">
        <v>21</v>
      </c>
      <c r="H3243" s="42">
        <v>5973.55</v>
      </c>
      <c r="I3243" s="49"/>
      <c r="J3243" s="44">
        <v>43860</v>
      </c>
      <c r="K3243" s="42">
        <v>0</v>
      </c>
      <c r="L3243" s="42">
        <v>1938.89</v>
      </c>
      <c r="M3243" s="44">
        <v>45107</v>
      </c>
      <c r="N3243" s="42">
        <f>H3243-K3243-L3243</f>
        <v>4034.66</v>
      </c>
      <c r="O3243" s="42">
        <v>0</v>
      </c>
      <c r="P3243" s="45">
        <v>0.13</v>
      </c>
      <c r="Q3243" s="42">
        <v>0</v>
      </c>
      <c r="R3243" s="42">
        <v>0</v>
      </c>
      <c r="S3243" s="42">
        <f>N3243-R3243</f>
        <v>4034.66</v>
      </c>
      <c r="T3243" s="38">
        <v>1604</v>
      </c>
      <c r="U3243" s="14">
        <f>S3243/H3243</f>
        <v>0.67542081341915605</v>
      </c>
      <c r="V3243" s="19"/>
      <c r="W3243" s="19"/>
      <c r="X3243" s="37" t="s">
        <v>3462</v>
      </c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</row>
    <row r="3244" spans="1:37" s="3" customFormat="1" ht="16.5" customHeight="1">
      <c r="A3244" s="38">
        <v>838</v>
      </c>
      <c r="B3244" s="39">
        <v>10729</v>
      </c>
      <c r="C3244" s="38">
        <v>10292293</v>
      </c>
      <c r="D3244" s="40" t="s">
        <v>3356</v>
      </c>
      <c r="E3244" s="58">
        <v>1</v>
      </c>
      <c r="F3244" s="38">
        <v>120</v>
      </c>
      <c r="G3244" s="38" t="s">
        <v>262</v>
      </c>
      <c r="H3244" s="42">
        <v>73525.5</v>
      </c>
      <c r="I3244" s="37"/>
      <c r="J3244" s="44">
        <v>44006</v>
      </c>
      <c r="K3244" s="42">
        <v>0</v>
      </c>
      <c r="L3244" s="42">
        <v>23811.9</v>
      </c>
      <c r="M3244" s="44">
        <v>45259</v>
      </c>
      <c r="N3244" s="42">
        <v>49713.599999999999</v>
      </c>
      <c r="O3244" s="42">
        <v>0</v>
      </c>
      <c r="P3244" s="45">
        <f>IF(J3244&lt;DATEVALUE("2009-1-1"),3%,13%)</f>
        <v>0.13</v>
      </c>
      <c r="Q3244" s="42">
        <f>IF(P3244=13%,ROUND(O3244/(1+P3244)*P3244,2),ROUND(O3244/(1+0.03)*0.02,2))</f>
        <v>0</v>
      </c>
      <c r="R3244" s="42">
        <f>O3244-Q3244</f>
        <v>0</v>
      </c>
      <c r="S3244" s="42">
        <f>N3244-R3244</f>
        <v>49713.599999999999</v>
      </c>
      <c r="T3244" s="38">
        <v>2203</v>
      </c>
      <c r="U3244" s="14">
        <f>S3244/H3244</f>
        <v>0.67614093069751313</v>
      </c>
      <c r="V3244" s="19"/>
      <c r="W3244" s="19"/>
      <c r="X3244" s="37" t="s">
        <v>3459</v>
      </c>
    </row>
    <row r="3245" spans="1:37" s="3" customFormat="1" ht="16.5" customHeight="1">
      <c r="A3245" s="38">
        <v>851</v>
      </c>
      <c r="B3245" s="39">
        <v>10729</v>
      </c>
      <c r="C3245" s="38">
        <v>10292290</v>
      </c>
      <c r="D3245" s="40" t="s">
        <v>1078</v>
      </c>
      <c r="E3245" s="58">
        <v>1</v>
      </c>
      <c r="F3245" s="38">
        <v>120</v>
      </c>
      <c r="G3245" s="38" t="s">
        <v>262</v>
      </c>
      <c r="H3245" s="42">
        <v>73346.02</v>
      </c>
      <c r="I3245" s="37"/>
      <c r="J3245" s="44">
        <v>44006</v>
      </c>
      <c r="K3245" s="42">
        <v>0</v>
      </c>
      <c r="L3245" s="42">
        <v>23753.77</v>
      </c>
      <c r="M3245" s="44">
        <v>45259</v>
      </c>
      <c r="N3245" s="42">
        <v>49592.25</v>
      </c>
      <c r="O3245" s="42">
        <v>0</v>
      </c>
      <c r="P3245" s="45">
        <f>IF(J3245&lt;DATEVALUE("2009-1-1"),3%,13%)</f>
        <v>0.13</v>
      </c>
      <c r="Q3245" s="42">
        <f>IF(P3245=13%,ROUND(O3245/(1+P3245)*P3245,2),ROUND(O3245/(1+0.03)*0.02,2))</f>
        <v>0</v>
      </c>
      <c r="R3245" s="42">
        <f>O3245-Q3245</f>
        <v>0</v>
      </c>
      <c r="S3245" s="42">
        <f>N3245-R3245</f>
        <v>49592.25</v>
      </c>
      <c r="T3245" s="38">
        <v>5000</v>
      </c>
      <c r="U3245" s="14">
        <f>S3245/H3245</f>
        <v>0.67614098215554164</v>
      </c>
      <c r="V3245" s="19"/>
      <c r="W3245" s="19"/>
      <c r="X3245" s="37" t="s">
        <v>3459</v>
      </c>
    </row>
    <row r="3246" spans="1:37" s="3" customFormat="1" ht="16.5" customHeight="1">
      <c r="A3246" s="38">
        <v>852</v>
      </c>
      <c r="B3246" s="39">
        <v>10729</v>
      </c>
      <c r="C3246" s="38">
        <v>10292292</v>
      </c>
      <c r="D3246" s="40" t="s">
        <v>3365</v>
      </c>
      <c r="E3246" s="58">
        <v>1</v>
      </c>
      <c r="F3246" s="38">
        <v>120</v>
      </c>
      <c r="G3246" s="38" t="s">
        <v>262</v>
      </c>
      <c r="H3246" s="42">
        <v>518300.53</v>
      </c>
      <c r="I3246" s="37"/>
      <c r="J3246" s="44">
        <v>44006</v>
      </c>
      <c r="K3246" s="42">
        <v>0</v>
      </c>
      <c r="L3246" s="42">
        <v>167855.55</v>
      </c>
      <c r="M3246" s="44">
        <v>45259</v>
      </c>
      <c r="N3246" s="42">
        <v>350444.98</v>
      </c>
      <c r="O3246" s="42">
        <v>0</v>
      </c>
      <c r="P3246" s="45">
        <f>IF(J3246&lt;DATEVALUE("2009-1-1"),3%,13%)</f>
        <v>0.13</v>
      </c>
      <c r="Q3246" s="42">
        <f>IF(P3246=13%,ROUND(O3246/(1+P3246)*P3246,2),ROUND(O3246/(1+0.03)*0.02,2))</f>
        <v>0</v>
      </c>
      <c r="R3246" s="42">
        <f>O3246-Q3246</f>
        <v>0</v>
      </c>
      <c r="S3246" s="42">
        <f>N3246-R3246</f>
        <v>350444.98</v>
      </c>
      <c r="T3246" s="38">
        <v>5000</v>
      </c>
      <c r="U3246" s="14">
        <f>S3246/H3246</f>
        <v>0.67614243033862986</v>
      </c>
      <c r="V3246" s="19"/>
      <c r="W3246" s="19"/>
      <c r="X3246" s="37" t="s">
        <v>3459</v>
      </c>
    </row>
    <row r="3247" spans="1:37" s="3" customFormat="1" ht="16.5" customHeight="1">
      <c r="A3247" s="38">
        <v>850</v>
      </c>
      <c r="B3247" s="39">
        <v>10729</v>
      </c>
      <c r="C3247" s="38">
        <v>10292288</v>
      </c>
      <c r="D3247" s="40" t="s">
        <v>3364</v>
      </c>
      <c r="E3247" s="58">
        <v>1</v>
      </c>
      <c r="F3247" s="38">
        <v>120</v>
      </c>
      <c r="G3247" s="38" t="s">
        <v>262</v>
      </c>
      <c r="H3247" s="42">
        <v>61963</v>
      </c>
      <c r="I3247" s="37"/>
      <c r="J3247" s="44">
        <v>44006</v>
      </c>
      <c r="K3247" s="42">
        <v>0</v>
      </c>
      <c r="L3247" s="42">
        <v>20067.150000000001</v>
      </c>
      <c r="M3247" s="44">
        <v>45259</v>
      </c>
      <c r="N3247" s="42">
        <v>41895.85</v>
      </c>
      <c r="O3247" s="42">
        <v>0</v>
      </c>
      <c r="P3247" s="45">
        <f>IF(J3247&lt;DATEVALUE("2009-1-1"),3%,13%)</f>
        <v>0.13</v>
      </c>
      <c r="Q3247" s="42">
        <f>IF(P3247=13%,ROUND(O3247/(1+P3247)*P3247,2),ROUND(O3247/(1+0.03)*0.02,2))</f>
        <v>0</v>
      </c>
      <c r="R3247" s="42">
        <f>O3247-Q3247</f>
        <v>0</v>
      </c>
      <c r="S3247" s="42">
        <f>N3247-R3247</f>
        <v>41895.85</v>
      </c>
      <c r="T3247" s="38">
        <v>5000</v>
      </c>
      <c r="U3247" s="14">
        <f>S3247/H3247</f>
        <v>0.67614302083501443</v>
      </c>
      <c r="V3247" s="19"/>
      <c r="W3247" s="19"/>
      <c r="X3247" s="37" t="s">
        <v>3459</v>
      </c>
    </row>
    <row r="3248" spans="1:37" s="3" customFormat="1" ht="16.5" customHeight="1">
      <c r="A3248" s="38">
        <v>336</v>
      </c>
      <c r="B3248" s="39">
        <v>10729</v>
      </c>
      <c r="C3248" s="38">
        <v>10292289</v>
      </c>
      <c r="D3248" s="40" t="s">
        <v>1064</v>
      </c>
      <c r="E3248" s="58">
        <v>1</v>
      </c>
      <c r="F3248" s="38">
        <v>120</v>
      </c>
      <c r="G3248" s="38" t="s">
        <v>21</v>
      </c>
      <c r="H3248" s="42">
        <v>55770.27</v>
      </c>
      <c r="I3248" s="37"/>
      <c r="J3248" s="44">
        <v>44006</v>
      </c>
      <c r="K3248" s="42">
        <v>0</v>
      </c>
      <c r="L3248" s="42">
        <v>18061.59</v>
      </c>
      <c r="M3248" s="44">
        <v>45259</v>
      </c>
      <c r="N3248" s="42">
        <v>37708.68</v>
      </c>
      <c r="O3248" s="42">
        <v>0</v>
      </c>
      <c r="P3248" s="45">
        <f>IF(J3248&lt;DATEVALUE("2009-1-1"),3%,13%)</f>
        <v>0.13</v>
      </c>
      <c r="Q3248" s="42">
        <f>IF(P3248=13%,ROUND(O3248/(1+P3248)*P3248,2),ROUND(O3248/(1+0.03)*0.02,2))</f>
        <v>0</v>
      </c>
      <c r="R3248" s="42">
        <f>O3248-Q3248</f>
        <v>0</v>
      </c>
      <c r="S3248" s="42">
        <f>N3248-R3248</f>
        <v>37708.68</v>
      </c>
      <c r="T3248" s="38">
        <v>2003</v>
      </c>
      <c r="U3248" s="14">
        <f>S3248/H3248</f>
        <v>0.67614304180345552</v>
      </c>
      <c r="V3248" s="19"/>
      <c r="W3248" s="19"/>
      <c r="X3248" s="37" t="s">
        <v>3459</v>
      </c>
    </row>
    <row r="3249" spans="1:37" s="3" customFormat="1" ht="16.5" customHeight="1">
      <c r="A3249" s="38">
        <v>298</v>
      </c>
      <c r="B3249" s="39">
        <v>10736</v>
      </c>
      <c r="C3249" s="38">
        <v>10330580</v>
      </c>
      <c r="D3249" s="40" t="s">
        <v>1266</v>
      </c>
      <c r="E3249" s="38">
        <v>2</v>
      </c>
      <c r="F3249" s="38">
        <v>120</v>
      </c>
      <c r="G3249" s="38" t="s">
        <v>21</v>
      </c>
      <c r="H3249" s="42">
        <v>14022</v>
      </c>
      <c r="I3249" s="55"/>
      <c r="J3249" s="44">
        <v>44377</v>
      </c>
      <c r="K3249" s="42">
        <v>116.85</v>
      </c>
      <c r="L3249" s="42">
        <v>2804.4</v>
      </c>
      <c r="M3249" s="44">
        <v>45138</v>
      </c>
      <c r="N3249" s="42">
        <f>H3249-K3249-L3249</f>
        <v>11100.75</v>
      </c>
      <c r="O3249" s="42">
        <f>300+1500</f>
        <v>1800</v>
      </c>
      <c r="P3249" s="45">
        <v>0.13</v>
      </c>
      <c r="Q3249" s="42">
        <v>207.08</v>
      </c>
      <c r="R3249" s="42">
        <v>1592.92</v>
      </c>
      <c r="S3249" s="42">
        <f>N3249-R3249</f>
        <v>9507.83</v>
      </c>
      <c r="T3249" s="38">
        <v>1007</v>
      </c>
      <c r="U3249" s="14">
        <f>S3249/H3249</f>
        <v>0.67806518328341181</v>
      </c>
      <c r="V3249" s="19"/>
      <c r="W3249" s="19"/>
      <c r="X3249" s="37" t="s">
        <v>3461</v>
      </c>
    </row>
    <row r="3250" spans="1:37" s="3" customFormat="1" ht="16.5" customHeight="1">
      <c r="A3250" s="38">
        <v>27</v>
      </c>
      <c r="B3250" s="39">
        <v>20704</v>
      </c>
      <c r="C3250" s="38">
        <v>10296111</v>
      </c>
      <c r="D3250" s="40" t="s">
        <v>826</v>
      </c>
      <c r="E3250" s="58">
        <v>1</v>
      </c>
      <c r="F3250" s="38">
        <v>120</v>
      </c>
      <c r="G3250" s="38" t="s">
        <v>21</v>
      </c>
      <c r="H3250" s="42">
        <v>12831.86</v>
      </c>
      <c r="I3250" s="57"/>
      <c r="J3250" s="44">
        <v>43979</v>
      </c>
      <c r="K3250" s="42">
        <v>0</v>
      </c>
      <c r="L3250" s="42">
        <v>4063.54</v>
      </c>
      <c r="M3250" s="44">
        <v>45199</v>
      </c>
      <c r="N3250" s="42">
        <f>H3250-K3250-L3250</f>
        <v>8768.32</v>
      </c>
      <c r="O3250" s="42">
        <v>0</v>
      </c>
      <c r="P3250" s="45">
        <v>0.13</v>
      </c>
      <c r="Q3250" s="42">
        <v>0</v>
      </c>
      <c r="R3250" s="42">
        <v>0</v>
      </c>
      <c r="S3250" s="42">
        <f>N3250-R3250</f>
        <v>8768.32</v>
      </c>
      <c r="T3250" s="38">
        <v>2102</v>
      </c>
      <c r="U3250" s="14">
        <f>S3250/H3250</f>
        <v>0.68332416344941416</v>
      </c>
      <c r="V3250" s="19"/>
      <c r="W3250" s="19"/>
      <c r="X3250" s="37" t="s">
        <v>3466</v>
      </c>
    </row>
    <row r="3251" spans="1:37" s="3" customFormat="1" ht="16.5" customHeight="1">
      <c r="A3251" s="38">
        <v>12</v>
      </c>
      <c r="B3251" s="39">
        <v>20701</v>
      </c>
      <c r="C3251" s="38">
        <v>10347784</v>
      </c>
      <c r="D3251" s="40" t="s">
        <v>814</v>
      </c>
      <c r="E3251" s="58">
        <v>1</v>
      </c>
      <c r="F3251" s="38">
        <v>60</v>
      </c>
      <c r="G3251" s="38" t="s">
        <v>83</v>
      </c>
      <c r="H3251" s="42">
        <v>6440.04</v>
      </c>
      <c r="I3251" s="57"/>
      <c r="J3251" s="44">
        <v>44620</v>
      </c>
      <c r="K3251" s="42">
        <v>107.34</v>
      </c>
      <c r="L3251" s="42">
        <v>1932.02</v>
      </c>
      <c r="M3251" s="44">
        <v>45199</v>
      </c>
      <c r="N3251" s="42">
        <f>H3251-K3251-L3251</f>
        <v>4400.68</v>
      </c>
      <c r="O3251" s="42">
        <v>0</v>
      </c>
      <c r="P3251" s="45">
        <v>0.13</v>
      </c>
      <c r="Q3251" s="42">
        <v>0</v>
      </c>
      <c r="R3251" s="42">
        <v>0</v>
      </c>
      <c r="S3251" s="42">
        <f>N3251</f>
        <v>4400.68</v>
      </c>
      <c r="T3251" s="38">
        <v>5000</v>
      </c>
      <c r="U3251" s="14">
        <f>S3251/H3251</f>
        <v>0.68333115943379241</v>
      </c>
      <c r="V3251" s="19"/>
      <c r="W3251" s="19"/>
      <c r="X3251" s="37" t="s">
        <v>3466</v>
      </c>
    </row>
    <row r="3252" spans="1:37" s="3" customFormat="1" ht="16.5" customHeight="1">
      <c r="A3252" s="38">
        <v>171</v>
      </c>
      <c r="B3252" s="39">
        <v>10741</v>
      </c>
      <c r="C3252" s="38">
        <v>10282518</v>
      </c>
      <c r="D3252" s="40" t="s">
        <v>425</v>
      </c>
      <c r="E3252" s="38">
        <v>1</v>
      </c>
      <c r="F3252" s="38">
        <v>120</v>
      </c>
      <c r="G3252" s="38" t="s">
        <v>21</v>
      </c>
      <c r="H3252" s="42">
        <v>52331.08</v>
      </c>
      <c r="I3252" s="49"/>
      <c r="J3252" s="44">
        <v>43890</v>
      </c>
      <c r="K3252" s="42">
        <v>0</v>
      </c>
      <c r="L3252" s="42">
        <v>16571.57</v>
      </c>
      <c r="M3252" s="44">
        <v>45107</v>
      </c>
      <c r="N3252" s="42">
        <f>H3252-K3252-L3252</f>
        <v>35759.51</v>
      </c>
      <c r="O3252" s="42">
        <v>0</v>
      </c>
      <c r="P3252" s="45">
        <v>0.13</v>
      </c>
      <c r="Q3252" s="42">
        <v>0</v>
      </c>
      <c r="R3252" s="42">
        <v>0</v>
      </c>
      <c r="S3252" s="42">
        <f>N3252-R3252</f>
        <v>35759.51</v>
      </c>
      <c r="T3252" s="38">
        <v>1602</v>
      </c>
      <c r="U3252" s="14">
        <f>S3252/H3252</f>
        <v>0.68333216130834684</v>
      </c>
      <c r="V3252" s="19"/>
      <c r="W3252" s="19"/>
      <c r="X3252" s="37" t="s">
        <v>3462</v>
      </c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</row>
    <row r="3253" spans="1:37" s="3" customFormat="1" ht="16.5" customHeight="1">
      <c r="A3253" s="38">
        <v>71</v>
      </c>
      <c r="B3253" s="39">
        <v>40712</v>
      </c>
      <c r="C3253" s="38">
        <v>10302645</v>
      </c>
      <c r="D3253" s="40" t="s">
        <v>2278</v>
      </c>
      <c r="E3253" s="38">
        <v>1</v>
      </c>
      <c r="F3253" s="38">
        <v>120</v>
      </c>
      <c r="G3253" s="38" t="s">
        <v>2908</v>
      </c>
      <c r="H3253" s="42">
        <v>102765</v>
      </c>
      <c r="I3253" s="2"/>
      <c r="J3253" s="44">
        <v>43860</v>
      </c>
      <c r="K3253" s="42">
        <v>0</v>
      </c>
      <c r="L3253" s="42">
        <v>32542.35</v>
      </c>
      <c r="M3253" s="44">
        <v>45077</v>
      </c>
      <c r="N3253" s="42">
        <f>H3253-K3253-L3253</f>
        <v>70222.649999999994</v>
      </c>
      <c r="O3253" s="42">
        <v>0</v>
      </c>
      <c r="P3253" s="45">
        <v>0.13</v>
      </c>
      <c r="Q3253" s="42">
        <v>0</v>
      </c>
      <c r="R3253" s="42">
        <v>0</v>
      </c>
      <c r="S3253" s="42">
        <f>N3253-R3253</f>
        <v>70222.649999999994</v>
      </c>
      <c r="T3253" s="38">
        <v>5000</v>
      </c>
      <c r="U3253" s="14">
        <f>S3253/H3253</f>
        <v>0.68333236023938104</v>
      </c>
      <c r="V3253" s="19"/>
      <c r="W3253" s="19"/>
      <c r="X3253" s="37" t="s">
        <v>3467</v>
      </c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</row>
    <row r="3254" spans="1:37" s="3" customFormat="1" ht="16.5" customHeight="1">
      <c r="A3254" s="38">
        <v>73</v>
      </c>
      <c r="B3254" s="39">
        <v>40712</v>
      </c>
      <c r="C3254" s="38">
        <v>10302647</v>
      </c>
      <c r="D3254" s="40" t="s">
        <v>2279</v>
      </c>
      <c r="E3254" s="38">
        <v>1</v>
      </c>
      <c r="F3254" s="38">
        <v>120</v>
      </c>
      <c r="G3254" s="38" t="s">
        <v>2908</v>
      </c>
      <c r="H3254" s="42">
        <v>114804.19</v>
      </c>
      <c r="I3254" s="2"/>
      <c r="J3254" s="44">
        <v>43860</v>
      </c>
      <c r="K3254" s="42">
        <v>0</v>
      </c>
      <c r="L3254" s="42">
        <v>36354.75</v>
      </c>
      <c r="M3254" s="44">
        <v>45077</v>
      </c>
      <c r="N3254" s="42">
        <f>H3254-K3254-L3254</f>
        <v>78449.440000000002</v>
      </c>
      <c r="O3254" s="42">
        <v>0</v>
      </c>
      <c r="P3254" s="45">
        <v>0.13</v>
      </c>
      <c r="Q3254" s="42">
        <v>0</v>
      </c>
      <c r="R3254" s="42">
        <v>0</v>
      </c>
      <c r="S3254" s="42">
        <f>N3254-R3254</f>
        <v>78449.440000000002</v>
      </c>
      <c r="T3254" s="38">
        <v>5000</v>
      </c>
      <c r="U3254" s="14">
        <f>S3254/H3254</f>
        <v>0.68333255084156774</v>
      </c>
      <c r="V3254" s="19"/>
      <c r="W3254" s="19"/>
      <c r="X3254" s="37" t="s">
        <v>3467</v>
      </c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</row>
    <row r="3255" spans="1:37" s="3" customFormat="1" ht="16.5" customHeight="1">
      <c r="A3255" s="38">
        <v>301</v>
      </c>
      <c r="B3255" s="39">
        <v>10741</v>
      </c>
      <c r="C3255" s="38">
        <v>10345862</v>
      </c>
      <c r="D3255" s="40" t="s">
        <v>1080</v>
      </c>
      <c r="E3255" s="38">
        <v>1</v>
      </c>
      <c r="F3255" s="38">
        <v>60</v>
      </c>
      <c r="G3255" s="38" t="s">
        <v>511</v>
      </c>
      <c r="H3255" s="42">
        <v>152581.65</v>
      </c>
      <c r="I3255" s="56"/>
      <c r="J3255" s="44">
        <v>44592</v>
      </c>
      <c r="K3255" s="42">
        <v>2543.0300000000002</v>
      </c>
      <c r="L3255" s="42">
        <v>45774.51</v>
      </c>
      <c r="M3255" s="44">
        <v>45169</v>
      </c>
      <c r="N3255" s="42">
        <f>H3255-K3255-L3255</f>
        <v>104264.10999999999</v>
      </c>
      <c r="O3255" s="42">
        <v>0</v>
      </c>
      <c r="P3255" s="45">
        <v>0.13</v>
      </c>
      <c r="Q3255" s="42">
        <v>0</v>
      </c>
      <c r="R3255" s="42">
        <v>0</v>
      </c>
      <c r="S3255" s="42">
        <f>N3255-R3255</f>
        <v>104264.10999999999</v>
      </c>
      <c r="T3255" s="38">
        <v>5000</v>
      </c>
      <c r="U3255" s="14">
        <f>S3255/H3255</f>
        <v>0.68333321864064245</v>
      </c>
      <c r="V3255" s="19"/>
      <c r="W3255" s="19"/>
      <c r="X3255" s="37" t="s">
        <v>3462</v>
      </c>
    </row>
    <row r="3256" spans="1:37" s="3" customFormat="1" ht="16.5" customHeight="1">
      <c r="A3256" s="38">
        <v>312</v>
      </c>
      <c r="B3256" s="39">
        <v>10741</v>
      </c>
      <c r="C3256" s="38">
        <v>10345879</v>
      </c>
      <c r="D3256" s="40" t="s">
        <v>1090</v>
      </c>
      <c r="E3256" s="38">
        <v>1</v>
      </c>
      <c r="F3256" s="38">
        <v>60</v>
      </c>
      <c r="G3256" s="38" t="s">
        <v>511</v>
      </c>
      <c r="H3256" s="42">
        <v>31054.13</v>
      </c>
      <c r="I3256" s="56"/>
      <c r="J3256" s="44">
        <v>44592</v>
      </c>
      <c r="K3256" s="42">
        <v>517.57000000000005</v>
      </c>
      <c r="L3256" s="42">
        <v>9316.24</v>
      </c>
      <c r="M3256" s="44">
        <v>45169</v>
      </c>
      <c r="N3256" s="42">
        <f>H3256-K3256-L3256</f>
        <v>21220.32</v>
      </c>
      <c r="O3256" s="42">
        <v>0</v>
      </c>
      <c r="P3256" s="45">
        <v>0.13</v>
      </c>
      <c r="Q3256" s="42">
        <v>0</v>
      </c>
      <c r="R3256" s="42">
        <v>0</v>
      </c>
      <c r="S3256" s="42">
        <f>N3256-R3256</f>
        <v>21220.32</v>
      </c>
      <c r="T3256" s="38">
        <v>5000</v>
      </c>
      <c r="U3256" s="14">
        <f>S3256/H3256</f>
        <v>0.68333326356268875</v>
      </c>
      <c r="V3256" s="19"/>
      <c r="W3256" s="19"/>
      <c r="X3256" s="37" t="s">
        <v>3462</v>
      </c>
    </row>
    <row r="3257" spans="1:37" s="3" customFormat="1" ht="16.5" customHeight="1">
      <c r="A3257" s="38">
        <v>679</v>
      </c>
      <c r="B3257" s="39">
        <v>40712</v>
      </c>
      <c r="C3257" s="38">
        <v>10344509</v>
      </c>
      <c r="D3257" s="40" t="s">
        <v>1811</v>
      </c>
      <c r="E3257" s="38">
        <v>1</v>
      </c>
      <c r="F3257" s="38">
        <v>60</v>
      </c>
      <c r="G3257" s="38" t="s">
        <v>36</v>
      </c>
      <c r="H3257" s="42">
        <v>63568.29</v>
      </c>
      <c r="I3257" s="55"/>
      <c r="J3257" s="44">
        <v>44561</v>
      </c>
      <c r="K3257" s="42">
        <v>1059.47</v>
      </c>
      <c r="L3257" s="42">
        <v>19070.47</v>
      </c>
      <c r="M3257" s="44">
        <v>45138</v>
      </c>
      <c r="N3257" s="42">
        <f>H3257-K3257-L3257</f>
        <v>43438.35</v>
      </c>
      <c r="O3257" s="42">
        <v>0</v>
      </c>
      <c r="P3257" s="45">
        <v>0.13</v>
      </c>
      <c r="Q3257" s="42">
        <v>0</v>
      </c>
      <c r="R3257" s="42">
        <v>0</v>
      </c>
      <c r="S3257" s="42">
        <v>43438.35</v>
      </c>
      <c r="T3257" s="38">
        <v>1002</v>
      </c>
      <c r="U3257" s="14">
        <f>S3257/H3257</f>
        <v>0.68333362435893741</v>
      </c>
      <c r="V3257" s="19"/>
      <c r="W3257" s="19"/>
      <c r="X3257" s="37" t="s">
        <v>3467</v>
      </c>
    </row>
    <row r="3258" spans="1:37" s="3" customFormat="1" ht="16.5" customHeight="1">
      <c r="A3258" s="38">
        <v>313</v>
      </c>
      <c r="B3258" s="39">
        <v>10736</v>
      </c>
      <c r="C3258" s="38">
        <v>10283023</v>
      </c>
      <c r="D3258" s="40" t="s">
        <v>301</v>
      </c>
      <c r="E3258" s="38">
        <v>1</v>
      </c>
      <c r="F3258" s="38">
        <v>120</v>
      </c>
      <c r="G3258" s="38" t="s">
        <v>21</v>
      </c>
      <c r="H3258" s="42">
        <v>57712.59</v>
      </c>
      <c r="I3258" s="55"/>
      <c r="J3258" s="44">
        <v>43917</v>
      </c>
      <c r="K3258" s="42">
        <v>0</v>
      </c>
      <c r="L3258" s="42">
        <v>18275.61</v>
      </c>
      <c r="M3258" s="44">
        <v>45138</v>
      </c>
      <c r="N3258" s="42">
        <f>H3258-K3258-L3258</f>
        <v>39436.979999999996</v>
      </c>
      <c r="O3258" s="42">
        <v>0</v>
      </c>
      <c r="P3258" s="45">
        <v>0.13</v>
      </c>
      <c r="Q3258" s="42">
        <v>0</v>
      </c>
      <c r="R3258" s="42">
        <v>0</v>
      </c>
      <c r="S3258" s="42">
        <v>39436.980000000003</v>
      </c>
      <c r="T3258" s="38">
        <v>2003</v>
      </c>
      <c r="U3258" s="14">
        <f>S3258/H3258</f>
        <v>0.6833340870683503</v>
      </c>
      <c r="V3258" s="19"/>
      <c r="W3258" s="19"/>
      <c r="X3258" s="37" t="s">
        <v>3461</v>
      </c>
    </row>
    <row r="3259" spans="1:37" s="3" customFormat="1" ht="16.5" customHeight="1">
      <c r="A3259" s="38">
        <v>441</v>
      </c>
      <c r="B3259" s="39">
        <v>10729</v>
      </c>
      <c r="C3259" s="38">
        <v>10321917</v>
      </c>
      <c r="D3259" s="40" t="s">
        <v>3165</v>
      </c>
      <c r="E3259" s="58">
        <v>1</v>
      </c>
      <c r="F3259" s="38">
        <v>120</v>
      </c>
      <c r="G3259" s="38" t="s">
        <v>21</v>
      </c>
      <c r="H3259" s="42">
        <v>20743.36</v>
      </c>
      <c r="I3259" s="37"/>
      <c r="J3259" s="44">
        <v>44104</v>
      </c>
      <c r="K3259" s="42">
        <v>172.86</v>
      </c>
      <c r="L3259" s="42">
        <v>6395.83</v>
      </c>
      <c r="M3259" s="44">
        <v>45259</v>
      </c>
      <c r="N3259" s="42">
        <v>14174.67</v>
      </c>
      <c r="O3259" s="42">
        <v>0</v>
      </c>
      <c r="P3259" s="45">
        <f>IF(J3259&lt;DATEVALUE("2009-1-1"),3%,13%)</f>
        <v>0.13</v>
      </c>
      <c r="Q3259" s="42">
        <f>IF(P3259=13%,ROUND(O3259/(1+P3259)*P3259,2),ROUND(O3259/(1+0.03)*0.02,2))</f>
        <v>0</v>
      </c>
      <c r="R3259" s="42">
        <f>O3259-Q3259</f>
        <v>0</v>
      </c>
      <c r="S3259" s="42">
        <f>N3259-R3259</f>
        <v>14174.67</v>
      </c>
      <c r="T3259" s="38">
        <v>5000</v>
      </c>
      <c r="U3259" s="14">
        <f>S3259/H3259</f>
        <v>0.6833352938000401</v>
      </c>
      <c r="V3259" s="19"/>
      <c r="W3259" s="19"/>
      <c r="X3259" s="37" t="s">
        <v>3459</v>
      </c>
    </row>
    <row r="3260" spans="1:37" s="3" customFormat="1" ht="16.5" customHeight="1">
      <c r="A3260" s="38">
        <v>365</v>
      </c>
      <c r="B3260" s="39">
        <v>10741</v>
      </c>
      <c r="C3260" s="38">
        <v>10282229</v>
      </c>
      <c r="D3260" s="40" t="s">
        <v>500</v>
      </c>
      <c r="E3260" s="58">
        <v>1</v>
      </c>
      <c r="F3260" s="38">
        <v>120</v>
      </c>
      <c r="G3260" s="38" t="s">
        <v>262</v>
      </c>
      <c r="H3260" s="42">
        <v>45154.720000000001</v>
      </c>
      <c r="I3260" s="57"/>
      <c r="J3260" s="44">
        <v>43979</v>
      </c>
      <c r="K3260" s="42">
        <v>0</v>
      </c>
      <c r="L3260" s="42">
        <v>14298.85</v>
      </c>
      <c r="M3260" s="44">
        <v>45199</v>
      </c>
      <c r="N3260" s="42">
        <f>H3260-K3260-L3260</f>
        <v>30855.870000000003</v>
      </c>
      <c r="O3260" s="42">
        <v>0</v>
      </c>
      <c r="P3260" s="45">
        <v>0.13</v>
      </c>
      <c r="Q3260" s="42">
        <v>0</v>
      </c>
      <c r="R3260" s="42">
        <v>0</v>
      </c>
      <c r="S3260" s="42">
        <v>30855.87</v>
      </c>
      <c r="T3260" s="38">
        <v>5000</v>
      </c>
      <c r="U3260" s="14">
        <f>S3260/H3260</f>
        <v>0.68333653713277365</v>
      </c>
      <c r="V3260" s="19"/>
      <c r="W3260" s="19"/>
      <c r="X3260" s="37" t="s">
        <v>3462</v>
      </c>
    </row>
    <row r="3261" spans="1:37" s="3" customFormat="1" ht="16.5" customHeight="1">
      <c r="A3261" s="38">
        <v>442</v>
      </c>
      <c r="B3261" s="39">
        <v>10729</v>
      </c>
      <c r="C3261" s="38">
        <v>10321919</v>
      </c>
      <c r="D3261" s="40" t="s">
        <v>3166</v>
      </c>
      <c r="E3261" s="58">
        <v>3</v>
      </c>
      <c r="F3261" s="38">
        <v>120</v>
      </c>
      <c r="G3261" s="38" t="s">
        <v>21</v>
      </c>
      <c r="H3261" s="42">
        <v>19938.46</v>
      </c>
      <c r="I3261" s="37"/>
      <c r="J3261" s="44">
        <v>44104</v>
      </c>
      <c r="K3261" s="42">
        <v>166.15</v>
      </c>
      <c r="L3261" s="42">
        <v>6147.6</v>
      </c>
      <c r="M3261" s="44">
        <v>45259</v>
      </c>
      <c r="N3261" s="42">
        <v>13624.71</v>
      </c>
      <c r="O3261" s="42">
        <v>0</v>
      </c>
      <c r="P3261" s="45">
        <f>IF(J3261&lt;DATEVALUE("2009-1-1"),3%,13%)</f>
        <v>0.13</v>
      </c>
      <c r="Q3261" s="42">
        <f>IF(P3261=13%,ROUND(O3261/(1+P3261)*P3261,2),ROUND(O3261/(1+0.03)*0.02,2))</f>
        <v>0</v>
      </c>
      <c r="R3261" s="42">
        <f>O3261-Q3261</f>
        <v>0</v>
      </c>
      <c r="S3261" s="42">
        <f>N3261-R3261</f>
        <v>13624.71</v>
      </c>
      <c r="T3261" s="38">
        <v>5000</v>
      </c>
      <c r="U3261" s="14">
        <f>S3261/H3261</f>
        <v>0.68333813143041133</v>
      </c>
      <c r="V3261" s="19"/>
      <c r="W3261" s="19"/>
      <c r="X3261" s="37" t="s">
        <v>3459</v>
      </c>
    </row>
    <row r="3262" spans="1:37" s="3" customFormat="1" ht="16.5" customHeight="1">
      <c r="A3262" s="38">
        <v>674</v>
      </c>
      <c r="B3262" s="39">
        <v>10729</v>
      </c>
      <c r="C3262" s="38">
        <v>10321918</v>
      </c>
      <c r="D3262" s="40" t="s">
        <v>3275</v>
      </c>
      <c r="E3262" s="58">
        <v>1</v>
      </c>
      <c r="F3262" s="38">
        <v>120</v>
      </c>
      <c r="G3262" s="38" t="s">
        <v>23</v>
      </c>
      <c r="H3262" s="42">
        <v>5594.87</v>
      </c>
      <c r="I3262" s="37"/>
      <c r="J3262" s="44">
        <v>44104</v>
      </c>
      <c r="K3262" s="42">
        <v>46.62</v>
      </c>
      <c r="L3262" s="42">
        <v>1724.99</v>
      </c>
      <c r="M3262" s="44">
        <v>45259</v>
      </c>
      <c r="N3262" s="42">
        <v>3823.26</v>
      </c>
      <c r="O3262" s="42">
        <v>0</v>
      </c>
      <c r="P3262" s="45">
        <f>IF(J3262&lt;DATEVALUE("2009-1-1"),3%,13%)</f>
        <v>0.13</v>
      </c>
      <c r="Q3262" s="42">
        <f>IF(P3262=13%,ROUND(O3262/(1+P3262)*P3262,2),ROUND(O3262/(1+0.03)*0.02,2))</f>
        <v>0</v>
      </c>
      <c r="R3262" s="42">
        <f>O3262-Q3262</f>
        <v>0</v>
      </c>
      <c r="S3262" s="42">
        <f>N3262-R3262</f>
        <v>3823.26</v>
      </c>
      <c r="T3262" s="38">
        <v>5000</v>
      </c>
      <c r="U3262" s="14">
        <f>S3262/H3262</f>
        <v>0.68335099832525159</v>
      </c>
      <c r="V3262" s="19"/>
      <c r="W3262" s="19"/>
      <c r="X3262" s="37" t="s">
        <v>3459</v>
      </c>
    </row>
    <row r="3263" spans="1:37" s="3" customFormat="1" ht="16.5" customHeight="1">
      <c r="A3263" s="38">
        <v>688</v>
      </c>
      <c r="B3263" s="39">
        <v>40712</v>
      </c>
      <c r="C3263" s="38">
        <v>10365337</v>
      </c>
      <c r="D3263" s="40" t="s">
        <v>1790</v>
      </c>
      <c r="E3263" s="38">
        <v>25</v>
      </c>
      <c r="F3263" s="38">
        <v>19</v>
      </c>
      <c r="G3263" s="38" t="s">
        <v>23</v>
      </c>
      <c r="H3263" s="42">
        <v>323.83</v>
      </c>
      <c r="I3263" s="55"/>
      <c r="J3263" s="44">
        <v>44957</v>
      </c>
      <c r="K3263" s="42">
        <v>17.04</v>
      </c>
      <c r="L3263" s="42">
        <v>85.22</v>
      </c>
      <c r="M3263" s="44">
        <v>45138</v>
      </c>
      <c r="N3263" s="42">
        <f>H3263-K3263-L3263</f>
        <v>221.56999999999996</v>
      </c>
      <c r="O3263" s="42">
        <v>0</v>
      </c>
      <c r="P3263" s="45">
        <v>0.13</v>
      </c>
      <c r="Q3263" s="42">
        <v>0</v>
      </c>
      <c r="R3263" s="42">
        <v>0</v>
      </c>
      <c r="S3263" s="42">
        <v>221.57</v>
      </c>
      <c r="T3263" s="38">
        <v>5000</v>
      </c>
      <c r="U3263" s="14">
        <f>S3263/H3263</f>
        <v>0.68421702745267576</v>
      </c>
      <c r="V3263" s="19"/>
      <c r="W3263" s="19"/>
      <c r="X3263" s="37" t="s">
        <v>3467</v>
      </c>
    </row>
    <row r="3264" spans="1:37" s="3" customFormat="1" ht="16.5" customHeight="1">
      <c r="A3264" s="38">
        <v>322</v>
      </c>
      <c r="B3264" s="39">
        <v>10736</v>
      </c>
      <c r="C3264" s="38">
        <v>10325203</v>
      </c>
      <c r="D3264" s="40" t="s">
        <v>1283</v>
      </c>
      <c r="E3264" s="38">
        <v>3</v>
      </c>
      <c r="F3264" s="38">
        <v>120</v>
      </c>
      <c r="G3264" s="38" t="s">
        <v>21</v>
      </c>
      <c r="H3264" s="42">
        <v>6514.6</v>
      </c>
      <c r="I3264" s="55"/>
      <c r="J3264" s="44">
        <v>44286</v>
      </c>
      <c r="K3264" s="42">
        <v>54.29</v>
      </c>
      <c r="L3264" s="42">
        <v>1465.81</v>
      </c>
      <c r="M3264" s="44">
        <v>45138</v>
      </c>
      <c r="N3264" s="42">
        <f>H3264-K3264-L3264</f>
        <v>4994.5</v>
      </c>
      <c r="O3264" s="42">
        <v>600</v>
      </c>
      <c r="P3264" s="45">
        <v>0.13</v>
      </c>
      <c r="Q3264" s="42">
        <v>69.03</v>
      </c>
      <c r="R3264" s="42">
        <v>530.97</v>
      </c>
      <c r="S3264" s="42">
        <v>4463.53</v>
      </c>
      <c r="T3264" s="38">
        <v>2101</v>
      </c>
      <c r="U3264" s="14">
        <f>S3264/H3264</f>
        <v>0.68515795290578074</v>
      </c>
      <c r="V3264" s="19"/>
      <c r="W3264" s="19"/>
      <c r="X3264" s="37" t="s">
        <v>3461</v>
      </c>
    </row>
    <row r="3265" spans="1:37" s="3" customFormat="1" ht="16.5" customHeight="1">
      <c r="A3265" s="38">
        <v>314</v>
      </c>
      <c r="B3265" s="39">
        <v>10736</v>
      </c>
      <c r="C3265" s="38">
        <v>10283026</v>
      </c>
      <c r="D3265" s="40" t="s">
        <v>1276</v>
      </c>
      <c r="E3265" s="38">
        <v>1</v>
      </c>
      <c r="F3265" s="38">
        <v>120</v>
      </c>
      <c r="G3265" s="38" t="s">
        <v>21</v>
      </c>
      <c r="H3265" s="42">
        <v>60000</v>
      </c>
      <c r="I3265" s="55"/>
      <c r="J3265" s="44">
        <v>43950</v>
      </c>
      <c r="K3265" s="42">
        <v>0</v>
      </c>
      <c r="L3265" s="42">
        <v>18525</v>
      </c>
      <c r="M3265" s="44">
        <v>45138</v>
      </c>
      <c r="N3265" s="42">
        <f>H3265-K3265-L3265</f>
        <v>41475</v>
      </c>
      <c r="O3265" s="42">
        <v>150</v>
      </c>
      <c r="P3265" s="45">
        <v>0.13</v>
      </c>
      <c r="Q3265" s="42">
        <v>17.260000000000002</v>
      </c>
      <c r="R3265" s="42">
        <v>132.74</v>
      </c>
      <c r="S3265" s="42">
        <v>41342.26</v>
      </c>
      <c r="T3265" s="38">
        <v>2101</v>
      </c>
      <c r="U3265" s="14">
        <f>S3265/H3265</f>
        <v>0.68903766666666666</v>
      </c>
      <c r="V3265" s="19"/>
      <c r="W3265" s="19"/>
      <c r="X3265" s="37" t="s">
        <v>3461</v>
      </c>
    </row>
    <row r="3266" spans="1:37" s="3" customFormat="1" ht="16.5" customHeight="1">
      <c r="A3266" s="38">
        <v>340</v>
      </c>
      <c r="B3266" s="39">
        <v>10736</v>
      </c>
      <c r="C3266" s="38">
        <v>10283143</v>
      </c>
      <c r="D3266" s="40" t="s">
        <v>1301</v>
      </c>
      <c r="E3266" s="38">
        <v>1</v>
      </c>
      <c r="F3266" s="38">
        <v>120</v>
      </c>
      <c r="G3266" s="38" t="s">
        <v>21</v>
      </c>
      <c r="H3266" s="42">
        <v>9710.26</v>
      </c>
      <c r="I3266" s="55"/>
      <c r="J3266" s="44">
        <v>44006</v>
      </c>
      <c r="K3266" s="42">
        <v>0</v>
      </c>
      <c r="L3266" s="42">
        <v>2837.18</v>
      </c>
      <c r="M3266" s="44">
        <v>45138</v>
      </c>
      <c r="N3266" s="42">
        <f>H3266-K3266-L3266</f>
        <v>6873.08</v>
      </c>
      <c r="O3266" s="42">
        <v>200</v>
      </c>
      <c r="P3266" s="45">
        <v>0.13</v>
      </c>
      <c r="Q3266" s="42">
        <v>23.01</v>
      </c>
      <c r="R3266" s="42">
        <v>176.99</v>
      </c>
      <c r="S3266" s="42">
        <v>6696.09</v>
      </c>
      <c r="T3266" s="38">
        <v>2104</v>
      </c>
      <c r="U3266" s="14">
        <f>S3266/H3266</f>
        <v>0.68958915621208905</v>
      </c>
      <c r="V3266" s="19"/>
      <c r="W3266" s="19"/>
      <c r="X3266" s="37" t="s">
        <v>3461</v>
      </c>
    </row>
    <row r="3267" spans="1:37" s="3" customFormat="1" ht="16.5" customHeight="1">
      <c r="A3267" s="38">
        <v>174</v>
      </c>
      <c r="B3267" s="39">
        <v>50099</v>
      </c>
      <c r="C3267" s="38">
        <v>10340538</v>
      </c>
      <c r="D3267" s="40" t="s">
        <v>1030</v>
      </c>
      <c r="E3267" s="58">
        <v>2</v>
      </c>
      <c r="F3267" s="38">
        <v>96</v>
      </c>
      <c r="G3267" s="38" t="s">
        <v>21</v>
      </c>
      <c r="H3267" s="42">
        <v>17792.37</v>
      </c>
      <c r="I3267" s="57"/>
      <c r="J3267" s="44">
        <v>44500</v>
      </c>
      <c r="K3267" s="42">
        <v>185.34</v>
      </c>
      <c r="L3267" s="42">
        <v>4077.44</v>
      </c>
      <c r="M3267" s="44">
        <v>45199</v>
      </c>
      <c r="N3267" s="42">
        <f>H3267-K3267-L3267</f>
        <v>13529.589999999998</v>
      </c>
      <c r="O3267" s="42">
        <v>1398</v>
      </c>
      <c r="P3267" s="45">
        <v>0.13</v>
      </c>
      <c r="Q3267" s="42">
        <v>160.83000000000001</v>
      </c>
      <c r="R3267" s="42">
        <v>1237.17</v>
      </c>
      <c r="S3267" s="42">
        <f>N3267-R3267</f>
        <v>12292.419999999998</v>
      </c>
      <c r="T3267" s="38">
        <v>5000</v>
      </c>
      <c r="U3267" s="14">
        <f>S3267/H3267</f>
        <v>0.69088154079529596</v>
      </c>
      <c r="V3267" s="19"/>
      <c r="W3267" s="19"/>
      <c r="X3267" s="37" t="s">
        <v>3468</v>
      </c>
    </row>
    <row r="3268" spans="1:37" s="3" customFormat="1" ht="16.5" customHeight="1">
      <c r="A3268" s="38">
        <v>281</v>
      </c>
      <c r="B3268" s="39">
        <v>10877</v>
      </c>
      <c r="C3268" s="38">
        <v>10324012</v>
      </c>
      <c r="D3268" s="40" t="s">
        <v>1595</v>
      </c>
      <c r="E3268" s="38">
        <v>1</v>
      </c>
      <c r="F3268" s="38">
        <v>120</v>
      </c>
      <c r="G3268" s="38" t="s">
        <v>21</v>
      </c>
      <c r="H3268" s="42">
        <v>10592.92</v>
      </c>
      <c r="I3268" s="55"/>
      <c r="J3268" s="44">
        <v>43950</v>
      </c>
      <c r="K3268" s="42">
        <v>0</v>
      </c>
      <c r="L3268" s="42">
        <v>3270.54</v>
      </c>
      <c r="M3268" s="44">
        <v>45138</v>
      </c>
      <c r="N3268" s="42">
        <f>H3268-K3268-L3268</f>
        <v>7322.38</v>
      </c>
      <c r="O3268" s="42">
        <v>0</v>
      </c>
      <c r="P3268" s="45">
        <v>0.13</v>
      </c>
      <c r="Q3268" s="42">
        <v>0</v>
      </c>
      <c r="R3268" s="42">
        <v>0</v>
      </c>
      <c r="S3268" s="42">
        <v>7322.38</v>
      </c>
      <c r="T3268" s="38">
        <v>2101</v>
      </c>
      <c r="U3268" s="14">
        <f>S3268/H3268</f>
        <v>0.69125227038436998</v>
      </c>
      <c r="V3268" s="19"/>
      <c r="W3268" s="19"/>
      <c r="X3268" s="37" t="s">
        <v>3462</v>
      </c>
    </row>
    <row r="3269" spans="1:37" s="3" customFormat="1" ht="16.5" customHeight="1">
      <c r="A3269" s="38">
        <v>445</v>
      </c>
      <c r="B3269" s="39">
        <v>10729</v>
      </c>
      <c r="C3269" s="38">
        <v>10322148</v>
      </c>
      <c r="D3269" s="40" t="s">
        <v>3168</v>
      </c>
      <c r="E3269" s="58">
        <v>1</v>
      </c>
      <c r="F3269" s="38">
        <v>120</v>
      </c>
      <c r="G3269" s="38" t="s">
        <v>21</v>
      </c>
      <c r="H3269" s="42">
        <v>29059.83</v>
      </c>
      <c r="I3269" s="37"/>
      <c r="J3269" s="44">
        <v>44105</v>
      </c>
      <c r="K3269" s="42">
        <v>242.17</v>
      </c>
      <c r="L3269" s="42">
        <v>8718.0499999999993</v>
      </c>
      <c r="M3269" s="44">
        <v>45259</v>
      </c>
      <c r="N3269" s="42">
        <v>20099.61</v>
      </c>
      <c r="O3269" s="42">
        <v>0</v>
      </c>
      <c r="P3269" s="45">
        <f>IF(J3269&lt;DATEVALUE("2009-1-1"),3%,13%)</f>
        <v>0.13</v>
      </c>
      <c r="Q3269" s="42">
        <f>IF(P3269=13%,ROUND(O3269/(1+P3269)*P3269,2),ROUND(O3269/(1+0.03)*0.02,2))</f>
        <v>0</v>
      </c>
      <c r="R3269" s="42">
        <f>O3269-Q3269</f>
        <v>0</v>
      </c>
      <c r="S3269" s="42">
        <f>N3269-R3269</f>
        <v>20099.61</v>
      </c>
      <c r="T3269" s="38">
        <v>5000</v>
      </c>
      <c r="U3269" s="14">
        <f>S3269/H3269</f>
        <v>0.69166302762266674</v>
      </c>
      <c r="V3269" s="19"/>
      <c r="W3269" s="19"/>
      <c r="X3269" s="37" t="s">
        <v>3459</v>
      </c>
    </row>
    <row r="3270" spans="1:37" s="3" customFormat="1" ht="16.5" customHeight="1">
      <c r="A3270" s="38">
        <v>446</v>
      </c>
      <c r="B3270" s="39">
        <v>10729</v>
      </c>
      <c r="C3270" s="38">
        <v>10322149</v>
      </c>
      <c r="D3270" s="40" t="s">
        <v>3169</v>
      </c>
      <c r="E3270" s="58">
        <v>1</v>
      </c>
      <c r="F3270" s="38">
        <v>120</v>
      </c>
      <c r="G3270" s="38" t="s">
        <v>21</v>
      </c>
      <c r="H3270" s="42">
        <v>32478.63</v>
      </c>
      <c r="I3270" s="37"/>
      <c r="J3270" s="44">
        <v>44105</v>
      </c>
      <c r="K3270" s="42">
        <v>270.66000000000003</v>
      </c>
      <c r="L3270" s="42">
        <v>9743.69</v>
      </c>
      <c r="M3270" s="44">
        <v>45259</v>
      </c>
      <c r="N3270" s="42">
        <v>22464.28</v>
      </c>
      <c r="O3270" s="42">
        <v>0</v>
      </c>
      <c r="P3270" s="45">
        <f>IF(J3270&lt;DATEVALUE("2009-1-1"),3%,13%)</f>
        <v>0.13</v>
      </c>
      <c r="Q3270" s="42">
        <f>IF(P3270=13%,ROUND(O3270/(1+P3270)*P3270,2),ROUND(O3270/(1+0.03)*0.02,2))</f>
        <v>0</v>
      </c>
      <c r="R3270" s="42">
        <f>O3270-Q3270</f>
        <v>0</v>
      </c>
      <c r="S3270" s="42">
        <f>N3270-R3270</f>
        <v>22464.28</v>
      </c>
      <c r="T3270" s="38">
        <v>5000</v>
      </c>
      <c r="U3270" s="14">
        <f>S3270/H3270</f>
        <v>0.69166341067957604</v>
      </c>
      <c r="V3270" s="19"/>
      <c r="W3270" s="19"/>
      <c r="X3270" s="37" t="s">
        <v>3459</v>
      </c>
    </row>
    <row r="3271" spans="1:37" s="3" customFormat="1" ht="16.5" customHeight="1">
      <c r="A3271" s="38">
        <v>445</v>
      </c>
      <c r="B3271" s="39">
        <v>10877</v>
      </c>
      <c r="C3271" s="38">
        <v>10323890</v>
      </c>
      <c r="D3271" s="40" t="s">
        <v>785</v>
      </c>
      <c r="E3271" s="58">
        <v>2</v>
      </c>
      <c r="F3271" s="38">
        <v>120</v>
      </c>
      <c r="G3271" s="38" t="s">
        <v>302</v>
      </c>
      <c r="H3271" s="42">
        <v>2871.79</v>
      </c>
      <c r="I3271" s="37"/>
      <c r="J3271" s="44">
        <v>44104</v>
      </c>
      <c r="K3271" s="42">
        <v>0</v>
      </c>
      <c r="L3271" s="42">
        <v>885.47</v>
      </c>
      <c r="M3271" s="44">
        <v>45231</v>
      </c>
      <c r="N3271" s="42">
        <v>1986.32</v>
      </c>
      <c r="O3271" s="42">
        <v>0</v>
      </c>
      <c r="P3271" s="45">
        <f>IF(J3271&lt;DATEVALUE("2009-1-1"),3%,13%)</f>
        <v>0.13</v>
      </c>
      <c r="Q3271" s="42">
        <f>IF(P3271=13%,ROUND(O3271/(1+P3271)*P3271,2),ROUND(O3271/(1+0.03)*0.02,2))</f>
        <v>0</v>
      </c>
      <c r="R3271" s="42">
        <f>O3271-Q3271</f>
        <v>0</v>
      </c>
      <c r="S3271" s="42">
        <f>N3271-R3271</f>
        <v>1986.32</v>
      </c>
      <c r="T3271" s="38">
        <v>2201</v>
      </c>
      <c r="U3271" s="14">
        <f>S3271/H3271</f>
        <v>0.69166617336225833</v>
      </c>
      <c r="V3271" s="19"/>
      <c r="W3271" s="19"/>
      <c r="X3271" s="37" t="s">
        <v>3462</v>
      </c>
    </row>
    <row r="3272" spans="1:37" s="3" customFormat="1" ht="16.5" customHeight="1">
      <c r="A3272" s="38">
        <v>444</v>
      </c>
      <c r="B3272" s="39">
        <v>10729</v>
      </c>
      <c r="C3272" s="38">
        <v>10322006</v>
      </c>
      <c r="D3272" s="40" t="s">
        <v>3167</v>
      </c>
      <c r="E3272" s="58">
        <v>1</v>
      </c>
      <c r="F3272" s="38">
        <v>120</v>
      </c>
      <c r="G3272" s="38" t="s">
        <v>21</v>
      </c>
      <c r="H3272" s="42">
        <v>16166.67</v>
      </c>
      <c r="I3272" s="37"/>
      <c r="J3272" s="44">
        <v>44105</v>
      </c>
      <c r="K3272" s="42">
        <v>134.72</v>
      </c>
      <c r="L3272" s="42">
        <v>4849.9399999999996</v>
      </c>
      <c r="M3272" s="44">
        <v>45259</v>
      </c>
      <c r="N3272" s="42">
        <v>11182.01</v>
      </c>
      <c r="O3272" s="42">
        <v>0</v>
      </c>
      <c r="P3272" s="45">
        <f>IF(J3272&lt;DATEVALUE("2009-1-1"),3%,13%)</f>
        <v>0.13</v>
      </c>
      <c r="Q3272" s="42">
        <f>IF(P3272=13%,ROUND(O3272/(1+P3272)*P3272,2),ROUND(O3272/(1+0.03)*0.02,2))</f>
        <v>0</v>
      </c>
      <c r="R3272" s="42">
        <f>O3272-Q3272</f>
        <v>0</v>
      </c>
      <c r="S3272" s="42">
        <f>N3272-R3272</f>
        <v>11182.01</v>
      </c>
      <c r="T3272" s="38">
        <v>5000</v>
      </c>
      <c r="U3272" s="14">
        <f>S3272/H3272</f>
        <v>0.69167057903699403</v>
      </c>
      <c r="V3272" s="19"/>
      <c r="W3272" s="19"/>
      <c r="X3272" s="37" t="s">
        <v>3459</v>
      </c>
    </row>
    <row r="3273" spans="1:37" s="3" customFormat="1" ht="16.5" customHeight="1">
      <c r="A3273" s="38">
        <v>443</v>
      </c>
      <c r="B3273" s="39">
        <v>10729</v>
      </c>
      <c r="C3273" s="38">
        <v>10322005</v>
      </c>
      <c r="D3273" s="40" t="s">
        <v>2239</v>
      </c>
      <c r="E3273" s="58">
        <v>1</v>
      </c>
      <c r="F3273" s="38">
        <v>120</v>
      </c>
      <c r="G3273" s="38" t="s">
        <v>21</v>
      </c>
      <c r="H3273" s="42">
        <v>8529.91</v>
      </c>
      <c r="I3273" s="37"/>
      <c r="J3273" s="44">
        <v>44105</v>
      </c>
      <c r="K3273" s="42">
        <v>71.08</v>
      </c>
      <c r="L3273" s="42">
        <v>2558.91</v>
      </c>
      <c r="M3273" s="44">
        <v>45259</v>
      </c>
      <c r="N3273" s="42">
        <v>5899.92</v>
      </c>
      <c r="O3273" s="42">
        <v>0</v>
      </c>
      <c r="P3273" s="45">
        <f>IF(J3273&lt;DATEVALUE("2009-1-1"),3%,13%)</f>
        <v>0.13</v>
      </c>
      <c r="Q3273" s="42">
        <f>IF(P3273=13%,ROUND(O3273/(1+P3273)*P3273,2),ROUND(O3273/(1+0.03)*0.02,2))</f>
        <v>0</v>
      </c>
      <c r="R3273" s="42">
        <f>O3273-Q3273</f>
        <v>0</v>
      </c>
      <c r="S3273" s="42">
        <f>N3273-R3273</f>
        <v>5899.92</v>
      </c>
      <c r="T3273" s="38">
        <v>5000</v>
      </c>
      <c r="U3273" s="14">
        <f>S3273/H3273</f>
        <v>0.69167435529800436</v>
      </c>
      <c r="V3273" s="19"/>
      <c r="W3273" s="19"/>
      <c r="X3273" s="37" t="s">
        <v>3459</v>
      </c>
    </row>
    <row r="3274" spans="1:37" s="3" customFormat="1" ht="16.5" customHeight="1">
      <c r="A3274" s="38">
        <v>367</v>
      </c>
      <c r="B3274" s="39">
        <v>10741</v>
      </c>
      <c r="C3274" s="38">
        <v>10282241</v>
      </c>
      <c r="D3274" s="40" t="s">
        <v>502</v>
      </c>
      <c r="E3274" s="58">
        <v>1</v>
      </c>
      <c r="F3274" s="38">
        <v>120</v>
      </c>
      <c r="G3274" s="38" t="s">
        <v>262</v>
      </c>
      <c r="H3274" s="42">
        <v>337797.25</v>
      </c>
      <c r="I3274" s="57"/>
      <c r="J3274" s="44">
        <v>44006</v>
      </c>
      <c r="K3274" s="42">
        <v>0</v>
      </c>
      <c r="L3274" s="42">
        <v>104049.75</v>
      </c>
      <c r="M3274" s="44">
        <v>45199</v>
      </c>
      <c r="N3274" s="42">
        <f>H3274-K3274-L3274</f>
        <v>233747.5</v>
      </c>
      <c r="O3274" s="42">
        <v>0</v>
      </c>
      <c r="P3274" s="45">
        <v>0.13</v>
      </c>
      <c r="Q3274" s="42">
        <v>0</v>
      </c>
      <c r="R3274" s="42">
        <v>0</v>
      </c>
      <c r="S3274" s="42">
        <v>233747.5</v>
      </c>
      <c r="T3274" s="38">
        <v>5000</v>
      </c>
      <c r="U3274" s="14">
        <f>S3274/H3274</f>
        <v>0.69197573396467849</v>
      </c>
      <c r="V3274" s="19"/>
      <c r="W3274" s="19"/>
      <c r="X3274" s="37" t="s">
        <v>3462</v>
      </c>
    </row>
    <row r="3275" spans="1:37" s="3" customFormat="1" ht="16.5" customHeight="1">
      <c r="A3275" s="38">
        <v>561</v>
      </c>
      <c r="B3275" s="39">
        <v>10736</v>
      </c>
      <c r="C3275" s="38">
        <v>10283142</v>
      </c>
      <c r="D3275" s="40" t="s">
        <v>500</v>
      </c>
      <c r="E3275" s="38">
        <v>1</v>
      </c>
      <c r="F3275" s="38">
        <v>120</v>
      </c>
      <c r="G3275" s="38" t="s">
        <v>262</v>
      </c>
      <c r="H3275" s="42">
        <v>41067.480000000003</v>
      </c>
      <c r="I3275" s="55"/>
      <c r="J3275" s="44">
        <v>43979</v>
      </c>
      <c r="K3275" s="42">
        <v>0</v>
      </c>
      <c r="L3275" s="42">
        <v>12354.53</v>
      </c>
      <c r="M3275" s="44">
        <v>45138</v>
      </c>
      <c r="N3275" s="42">
        <f>H3275-K3275-L3275</f>
        <v>28712.950000000004</v>
      </c>
      <c r="O3275" s="42">
        <v>200</v>
      </c>
      <c r="P3275" s="45">
        <v>0.13</v>
      </c>
      <c r="Q3275" s="42">
        <v>23.01</v>
      </c>
      <c r="R3275" s="42">
        <v>176.99</v>
      </c>
      <c r="S3275" s="42">
        <v>28535.96</v>
      </c>
      <c r="T3275" s="38">
        <v>5000</v>
      </c>
      <c r="U3275" s="14">
        <f>S3275/H3275</f>
        <v>0.69485539409771424</v>
      </c>
      <c r="V3275" s="19"/>
      <c r="W3275" s="19"/>
      <c r="X3275" s="37" t="s">
        <v>3461</v>
      </c>
    </row>
    <row r="3276" spans="1:37" s="3" customFormat="1" ht="16.5" customHeight="1">
      <c r="A3276" s="38">
        <v>81</v>
      </c>
      <c r="B3276" s="39">
        <v>40712</v>
      </c>
      <c r="C3276" s="38">
        <v>10302656</v>
      </c>
      <c r="D3276" s="40" t="s">
        <v>1858</v>
      </c>
      <c r="E3276" s="38">
        <v>1</v>
      </c>
      <c r="F3276" s="38">
        <v>120</v>
      </c>
      <c r="G3276" s="38" t="s">
        <v>2908</v>
      </c>
      <c r="H3276" s="42">
        <v>162697.45000000001</v>
      </c>
      <c r="I3276" s="2"/>
      <c r="J3276" s="44">
        <v>43979</v>
      </c>
      <c r="K3276" s="42">
        <v>0</v>
      </c>
      <c r="L3276" s="42">
        <v>46368.73</v>
      </c>
      <c r="M3276" s="44">
        <v>45077</v>
      </c>
      <c r="N3276" s="42">
        <f>H3276-K3276-L3276</f>
        <v>116328.72</v>
      </c>
      <c r="O3276" s="42">
        <v>2892.3</v>
      </c>
      <c r="P3276" s="45">
        <v>0.13</v>
      </c>
      <c r="Q3276" s="42">
        <f>O3276-R3276</f>
        <v>332.74000000000024</v>
      </c>
      <c r="R3276" s="42">
        <v>2559.56</v>
      </c>
      <c r="S3276" s="42">
        <f>N3276-R3276</f>
        <v>113769.16</v>
      </c>
      <c r="T3276" s="38">
        <v>5000</v>
      </c>
      <c r="U3276" s="14">
        <f>S3276/H3276</f>
        <v>0.69926824298721335</v>
      </c>
      <c r="V3276" s="19"/>
      <c r="W3276" s="19"/>
      <c r="X3276" s="37" t="s">
        <v>3467</v>
      </c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</row>
    <row r="3277" spans="1:37" s="3" customFormat="1" ht="16.5" customHeight="1">
      <c r="A3277" s="38">
        <v>299</v>
      </c>
      <c r="B3277" s="39">
        <v>10741</v>
      </c>
      <c r="C3277" s="38">
        <v>10282242</v>
      </c>
      <c r="D3277" s="40" t="s">
        <v>1078</v>
      </c>
      <c r="E3277" s="38">
        <v>1</v>
      </c>
      <c r="F3277" s="38">
        <v>120</v>
      </c>
      <c r="G3277" s="38" t="s">
        <v>262</v>
      </c>
      <c r="H3277" s="42">
        <v>54800</v>
      </c>
      <c r="I3277" s="56"/>
      <c r="J3277" s="44">
        <v>44006</v>
      </c>
      <c r="K3277" s="42">
        <v>0</v>
      </c>
      <c r="L3277" s="42">
        <v>16445.87</v>
      </c>
      <c r="M3277" s="44">
        <v>45169</v>
      </c>
      <c r="N3277" s="42">
        <f>H3277-K3277-L3277</f>
        <v>38354.130000000005</v>
      </c>
      <c r="O3277" s="42">
        <v>0</v>
      </c>
      <c r="P3277" s="45">
        <v>0.13</v>
      </c>
      <c r="Q3277" s="42">
        <v>0</v>
      </c>
      <c r="R3277" s="42">
        <v>0</v>
      </c>
      <c r="S3277" s="42">
        <f>N3277-R3277</f>
        <v>38354.130000000005</v>
      </c>
      <c r="T3277" s="38">
        <v>5000</v>
      </c>
      <c r="U3277" s="14">
        <f>S3277/H3277</f>
        <v>0.69989288321167886</v>
      </c>
      <c r="V3277" s="19"/>
      <c r="W3277" s="19"/>
      <c r="X3277" s="37" t="s">
        <v>3462</v>
      </c>
    </row>
    <row r="3278" spans="1:37" s="3" customFormat="1" ht="16.5" customHeight="1">
      <c r="A3278" s="38">
        <v>52</v>
      </c>
      <c r="B3278" s="39">
        <v>10501</v>
      </c>
      <c r="C3278" s="38">
        <v>10369696</v>
      </c>
      <c r="D3278" s="40" t="s">
        <v>781</v>
      </c>
      <c r="E3278" s="38">
        <v>1</v>
      </c>
      <c r="F3278" s="38">
        <v>60</v>
      </c>
      <c r="G3278" s="38" t="s">
        <v>266</v>
      </c>
      <c r="H3278" s="42">
        <v>4318.58</v>
      </c>
      <c r="I3278" s="2"/>
      <c r="J3278" s="44">
        <v>44530</v>
      </c>
      <c r="K3278" s="42">
        <v>71.98</v>
      </c>
      <c r="L3278" s="42">
        <v>1223.5999999999999</v>
      </c>
      <c r="M3278" s="44">
        <v>45077</v>
      </c>
      <c r="N3278" s="42">
        <f>H3278-K3278-L3278</f>
        <v>3023.0000000000005</v>
      </c>
      <c r="O3278" s="42">
        <v>0</v>
      </c>
      <c r="P3278" s="45">
        <v>0.13</v>
      </c>
      <c r="Q3278" s="42">
        <v>0</v>
      </c>
      <c r="R3278" s="42">
        <v>0</v>
      </c>
      <c r="S3278" s="42">
        <v>3023</v>
      </c>
      <c r="T3278" s="38">
        <v>2403</v>
      </c>
      <c r="U3278" s="14">
        <f>S3278/H3278</f>
        <v>0.69999861065442803</v>
      </c>
      <c r="V3278" s="19"/>
      <c r="W3278" s="19"/>
      <c r="X3278" s="37" t="s">
        <v>3479</v>
      </c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</row>
    <row r="3279" spans="1:37" s="3" customFormat="1" ht="16.5" customHeight="1">
      <c r="A3279" s="38">
        <v>620</v>
      </c>
      <c r="B3279" s="39">
        <v>10736</v>
      </c>
      <c r="C3279" s="38">
        <v>10345970</v>
      </c>
      <c r="D3279" s="40" t="s">
        <v>1507</v>
      </c>
      <c r="E3279" s="38">
        <v>1</v>
      </c>
      <c r="F3279" s="38">
        <v>60</v>
      </c>
      <c r="G3279" s="38" t="s">
        <v>511</v>
      </c>
      <c r="H3279" s="42">
        <v>126630.57</v>
      </c>
      <c r="I3279" s="55"/>
      <c r="J3279" s="44">
        <v>44592</v>
      </c>
      <c r="K3279" s="42">
        <v>2110.5100000000002</v>
      </c>
      <c r="L3279" s="42">
        <v>35878.660000000003</v>
      </c>
      <c r="M3279" s="44">
        <v>45138</v>
      </c>
      <c r="N3279" s="42">
        <f>H3279-K3279-L3279</f>
        <v>88641.400000000009</v>
      </c>
      <c r="O3279" s="42">
        <v>0</v>
      </c>
      <c r="P3279" s="45">
        <v>0.13</v>
      </c>
      <c r="Q3279" s="42">
        <v>0</v>
      </c>
      <c r="R3279" s="42">
        <v>0</v>
      </c>
      <c r="S3279" s="42">
        <v>88641.4</v>
      </c>
      <c r="T3279" s="38">
        <v>1802</v>
      </c>
      <c r="U3279" s="14">
        <f>S3279/H3279</f>
        <v>0.70000000789698724</v>
      </c>
      <c r="V3279" s="19"/>
      <c r="W3279" s="19"/>
      <c r="X3279" s="37" t="s">
        <v>3461</v>
      </c>
    </row>
    <row r="3280" spans="1:37" s="3" customFormat="1" ht="16.5" customHeight="1">
      <c r="A3280" s="38">
        <v>470</v>
      </c>
      <c r="B3280" s="39">
        <v>10729</v>
      </c>
      <c r="C3280" s="38">
        <v>10323116</v>
      </c>
      <c r="D3280" s="40" t="s">
        <v>1904</v>
      </c>
      <c r="E3280" s="58">
        <v>1</v>
      </c>
      <c r="F3280" s="38">
        <v>120</v>
      </c>
      <c r="G3280" s="38" t="s">
        <v>302</v>
      </c>
      <c r="H3280" s="42">
        <v>20726.830000000002</v>
      </c>
      <c r="I3280" s="37"/>
      <c r="J3280" s="44">
        <v>44165</v>
      </c>
      <c r="K3280" s="42">
        <v>172.72</v>
      </c>
      <c r="L3280" s="42">
        <v>6045.24</v>
      </c>
      <c r="M3280" s="44">
        <v>45259</v>
      </c>
      <c r="N3280" s="42">
        <v>14508.87</v>
      </c>
      <c r="O3280" s="42">
        <v>0</v>
      </c>
      <c r="P3280" s="45">
        <f>IF(J3280&lt;DATEVALUE("2009-1-1"),3%,13%)</f>
        <v>0.13</v>
      </c>
      <c r="Q3280" s="42">
        <f>IF(P3280=13%,ROUND(O3280/(1+P3280)*P3280,2),ROUND(O3280/(1+0.03)*0.02,2))</f>
        <v>0</v>
      </c>
      <c r="R3280" s="42">
        <f>O3280-Q3280</f>
        <v>0</v>
      </c>
      <c r="S3280" s="42">
        <f>N3280-R3280</f>
        <v>14508.87</v>
      </c>
      <c r="T3280" s="38">
        <v>5000</v>
      </c>
      <c r="U3280" s="14">
        <f>S3280/H3280</f>
        <v>0.70000429395136643</v>
      </c>
      <c r="V3280" s="19"/>
      <c r="W3280" s="19"/>
      <c r="X3280" s="37" t="s">
        <v>3459</v>
      </c>
    </row>
    <row r="3281" spans="1:37" s="3" customFormat="1" ht="16.5" customHeight="1">
      <c r="A3281" s="38">
        <v>693</v>
      </c>
      <c r="B3281" s="39">
        <v>10729</v>
      </c>
      <c r="C3281" s="38">
        <v>10350604</v>
      </c>
      <c r="D3281" s="40" t="s">
        <v>3290</v>
      </c>
      <c r="E3281" s="58">
        <v>1</v>
      </c>
      <c r="F3281" s="38">
        <v>60</v>
      </c>
      <c r="G3281" s="38" t="s">
        <v>266</v>
      </c>
      <c r="H3281" s="42">
        <v>4705.9799999999996</v>
      </c>
      <c r="I3281" s="37"/>
      <c r="J3281" s="44">
        <v>44712</v>
      </c>
      <c r="K3281" s="42">
        <v>78.430000000000007</v>
      </c>
      <c r="L3281" s="42">
        <v>1333.33</v>
      </c>
      <c r="M3281" s="44">
        <v>45259</v>
      </c>
      <c r="N3281" s="42">
        <v>3294.22</v>
      </c>
      <c r="O3281" s="42">
        <v>0</v>
      </c>
      <c r="P3281" s="45">
        <f>IF(J3281&lt;DATEVALUE("2009-1-1"),3%,13%)</f>
        <v>0.13</v>
      </c>
      <c r="Q3281" s="42">
        <f>IF(P3281=13%,ROUND(O3281/(1+P3281)*P3281,2),ROUND(O3281/(1+0.03)*0.02,2))</f>
        <v>0</v>
      </c>
      <c r="R3281" s="42">
        <f>O3281-Q3281</f>
        <v>0</v>
      </c>
      <c r="S3281" s="42">
        <f>N3281-R3281</f>
        <v>3294.22</v>
      </c>
      <c r="T3281" s="38">
        <v>1007</v>
      </c>
      <c r="U3281" s="14">
        <f>S3281/H3281</f>
        <v>0.70000722485008438</v>
      </c>
      <c r="V3281" s="19"/>
      <c r="W3281" s="19"/>
      <c r="X3281" s="37" t="s">
        <v>3459</v>
      </c>
    </row>
    <row r="3282" spans="1:37" s="3" customFormat="1" ht="16.5" customHeight="1">
      <c r="A3282" s="38">
        <v>616</v>
      </c>
      <c r="B3282" s="39">
        <v>10736</v>
      </c>
      <c r="C3282" s="38">
        <v>10323369</v>
      </c>
      <c r="D3282" s="40" t="s">
        <v>1503</v>
      </c>
      <c r="E3282" s="38">
        <v>1</v>
      </c>
      <c r="F3282" s="38">
        <v>120</v>
      </c>
      <c r="G3282" s="38" t="s">
        <v>75</v>
      </c>
      <c r="H3282" s="42">
        <v>71359.63</v>
      </c>
      <c r="I3282" s="55"/>
      <c r="J3282" s="44">
        <v>44196</v>
      </c>
      <c r="K3282" s="42">
        <v>594.66</v>
      </c>
      <c r="L3282" s="42">
        <v>17839.84</v>
      </c>
      <c r="M3282" s="44">
        <v>45138</v>
      </c>
      <c r="N3282" s="42">
        <f>H3282-K3282-L3282</f>
        <v>52925.130000000005</v>
      </c>
      <c r="O3282" s="42">
        <v>3000</v>
      </c>
      <c r="P3282" s="45">
        <v>0.13</v>
      </c>
      <c r="Q3282" s="42">
        <v>345.13</v>
      </c>
      <c r="R3282" s="42">
        <v>2654.87</v>
      </c>
      <c r="S3282" s="42">
        <v>50270.26</v>
      </c>
      <c r="T3282" s="38">
        <v>5000</v>
      </c>
      <c r="U3282" s="14">
        <f>S3282/H3282</f>
        <v>0.70446357415250049</v>
      </c>
      <c r="V3282" s="19"/>
      <c r="W3282" s="19"/>
      <c r="X3282" s="37" t="s">
        <v>3461</v>
      </c>
    </row>
    <row r="3283" spans="1:37" s="3" customFormat="1" ht="16.5" customHeight="1">
      <c r="A3283" s="38">
        <v>109</v>
      </c>
      <c r="B3283" s="39">
        <v>50099</v>
      </c>
      <c r="C3283" s="38">
        <v>10350721</v>
      </c>
      <c r="D3283" s="40" t="s">
        <v>2564</v>
      </c>
      <c r="E3283" s="38">
        <v>4</v>
      </c>
      <c r="F3283" s="38">
        <v>36</v>
      </c>
      <c r="G3283" s="38" t="s">
        <v>33</v>
      </c>
      <c r="H3283" s="42">
        <v>792.52</v>
      </c>
      <c r="I3283" s="2"/>
      <c r="J3283" s="44">
        <v>44712</v>
      </c>
      <c r="K3283" s="42">
        <v>22.01</v>
      </c>
      <c r="L3283" s="42">
        <v>198.09</v>
      </c>
      <c r="M3283" s="44">
        <v>45016</v>
      </c>
      <c r="N3283" s="42">
        <f>H3283-K3283-L3283</f>
        <v>572.41999999999996</v>
      </c>
      <c r="O3283" s="42">
        <v>15</v>
      </c>
      <c r="P3283" s="45">
        <v>0.13</v>
      </c>
      <c r="Q3283" s="42">
        <v>1.73</v>
      </c>
      <c r="R3283" s="42">
        <v>13.27</v>
      </c>
      <c r="S3283" s="42">
        <v>559.15</v>
      </c>
      <c r="T3283" s="38">
        <v>5000</v>
      </c>
      <c r="U3283" s="14">
        <f>S3283/H3283</f>
        <v>0.70553424519255037</v>
      </c>
      <c r="V3283" s="19"/>
      <c r="W3283" s="19"/>
      <c r="X3283" s="37" t="s">
        <v>3468</v>
      </c>
    </row>
    <row r="3284" spans="1:37" s="3" customFormat="1" ht="16.5" customHeight="1">
      <c r="A3284" s="38">
        <v>204</v>
      </c>
      <c r="B3284" s="39">
        <v>40712</v>
      </c>
      <c r="C3284" s="38">
        <v>10352679</v>
      </c>
      <c r="D3284" s="40" t="s">
        <v>2374</v>
      </c>
      <c r="E3284" s="38">
        <v>1</v>
      </c>
      <c r="F3284" s="38">
        <v>36</v>
      </c>
      <c r="G3284" s="38" t="s">
        <v>33</v>
      </c>
      <c r="H3284" s="42">
        <v>8867.26</v>
      </c>
      <c r="I3284" s="2"/>
      <c r="J3284" s="44">
        <v>44773</v>
      </c>
      <c r="K3284" s="42">
        <v>246.31</v>
      </c>
      <c r="L3284" s="42">
        <v>2216.8000000000002</v>
      </c>
      <c r="M3284" s="44">
        <v>45077</v>
      </c>
      <c r="N3284" s="42">
        <f>H3284-K3284-L3284</f>
        <v>6404.1500000000005</v>
      </c>
      <c r="O3284" s="42">
        <v>159.22999999999999</v>
      </c>
      <c r="P3284" s="45">
        <v>0.13</v>
      </c>
      <c r="Q3284" s="42">
        <f>O3284-R3284</f>
        <v>18.310000000000002</v>
      </c>
      <c r="R3284" s="42">
        <v>140.91999999999999</v>
      </c>
      <c r="S3284" s="42">
        <f>N3284-R3284</f>
        <v>6263.2300000000005</v>
      </c>
      <c r="T3284" s="38">
        <v>5000</v>
      </c>
      <c r="U3284" s="14">
        <f>S3284/H3284</f>
        <v>0.70633205747886052</v>
      </c>
      <c r="V3284" s="19"/>
      <c r="W3284" s="19"/>
      <c r="X3284" s="37" t="s">
        <v>3467</v>
      </c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</row>
    <row r="3285" spans="1:37" s="3" customFormat="1" ht="16.5" customHeight="1">
      <c r="A3285" s="38">
        <v>95</v>
      </c>
      <c r="B3285" s="39">
        <v>10741</v>
      </c>
      <c r="C3285" s="38">
        <v>10282224</v>
      </c>
      <c r="D3285" s="40" t="s">
        <v>2256</v>
      </c>
      <c r="E3285" s="38">
        <v>1</v>
      </c>
      <c r="F3285" s="38">
        <v>120</v>
      </c>
      <c r="G3285" s="38" t="s">
        <v>21</v>
      </c>
      <c r="H3285" s="42">
        <v>60000</v>
      </c>
      <c r="I3285" s="2"/>
      <c r="J3285" s="44">
        <v>43950</v>
      </c>
      <c r="K3285" s="42">
        <v>0</v>
      </c>
      <c r="L3285" s="42">
        <v>17575</v>
      </c>
      <c r="M3285" s="44">
        <v>45077</v>
      </c>
      <c r="N3285" s="42">
        <f>H3285-K3285-L3285</f>
        <v>42425</v>
      </c>
      <c r="O3285" s="42">
        <v>0</v>
      </c>
      <c r="P3285" s="45">
        <v>0.13</v>
      </c>
      <c r="Q3285" s="42">
        <v>0</v>
      </c>
      <c r="R3285" s="42">
        <v>0</v>
      </c>
      <c r="S3285" s="42">
        <f>N3285-R3285</f>
        <v>42425</v>
      </c>
      <c r="T3285" s="38">
        <v>2101</v>
      </c>
      <c r="U3285" s="14">
        <f>S3285/H3285</f>
        <v>0.70708333333333329</v>
      </c>
      <c r="V3285" s="19"/>
      <c r="W3285" s="19"/>
      <c r="X3285" s="37" t="s">
        <v>3462</v>
      </c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</row>
    <row r="3286" spans="1:37" s="3" customFormat="1" ht="16.5" customHeight="1">
      <c r="A3286" s="38">
        <v>32</v>
      </c>
      <c r="B3286" s="39">
        <v>10736</v>
      </c>
      <c r="C3286" s="38">
        <v>10283030</v>
      </c>
      <c r="D3286" s="40" t="s">
        <v>824</v>
      </c>
      <c r="E3286" s="38">
        <v>2</v>
      </c>
      <c r="F3286" s="38">
        <v>120</v>
      </c>
      <c r="G3286" s="38" t="s">
        <v>21</v>
      </c>
      <c r="H3286" s="42">
        <v>6087.31</v>
      </c>
      <c r="I3286" s="49"/>
      <c r="J3286" s="44">
        <v>43979</v>
      </c>
      <c r="K3286" s="42">
        <v>0</v>
      </c>
      <c r="L3286" s="42">
        <v>1783.04</v>
      </c>
      <c r="M3286" s="44">
        <v>45107</v>
      </c>
      <c r="N3286" s="42">
        <f>H3286-K3286-L3286</f>
        <v>4304.2700000000004</v>
      </c>
      <c r="O3286" s="42">
        <v>0</v>
      </c>
      <c r="P3286" s="45">
        <v>0.13</v>
      </c>
      <c r="Q3286" s="42">
        <v>0</v>
      </c>
      <c r="R3286" s="42">
        <v>0</v>
      </c>
      <c r="S3286" s="42">
        <f>N3286-R3286</f>
        <v>4304.2700000000004</v>
      </c>
      <c r="T3286" s="38">
        <v>2109</v>
      </c>
      <c r="U3286" s="14">
        <f>S3286/H3286</f>
        <v>0.7070890097596475</v>
      </c>
      <c r="V3286" s="19"/>
      <c r="W3286" s="19"/>
      <c r="X3286" s="37" t="s">
        <v>3461</v>
      </c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</row>
    <row r="3287" spans="1:37" s="3" customFormat="1" ht="16.5" customHeight="1">
      <c r="A3287" s="38">
        <v>220</v>
      </c>
      <c r="B3287" s="39">
        <v>10741</v>
      </c>
      <c r="C3287" s="38">
        <v>10330713</v>
      </c>
      <c r="D3287" s="40" t="s">
        <v>2033</v>
      </c>
      <c r="E3287" s="38">
        <v>2</v>
      </c>
      <c r="F3287" s="38">
        <v>82</v>
      </c>
      <c r="G3287" s="38" t="s">
        <v>21</v>
      </c>
      <c r="H3287" s="42">
        <v>28683.71</v>
      </c>
      <c r="I3287" s="49"/>
      <c r="J3287" s="44">
        <v>44377</v>
      </c>
      <c r="K3287" s="42">
        <v>349.8</v>
      </c>
      <c r="L3287" s="42">
        <v>8045.41</v>
      </c>
      <c r="M3287" s="44">
        <v>45107</v>
      </c>
      <c r="N3287" s="42">
        <f>H3287-K3287-L3287</f>
        <v>20288.5</v>
      </c>
      <c r="O3287" s="42">
        <v>0</v>
      </c>
      <c r="P3287" s="45">
        <v>0.13</v>
      </c>
      <c r="Q3287" s="42">
        <v>0</v>
      </c>
      <c r="R3287" s="42">
        <v>0</v>
      </c>
      <c r="S3287" s="42">
        <f>N3287-R3287</f>
        <v>20288.5</v>
      </c>
      <c r="T3287" s="38">
        <v>2106</v>
      </c>
      <c r="U3287" s="14">
        <f>S3287/H3287</f>
        <v>0.70731784695912769</v>
      </c>
      <c r="V3287" s="19"/>
      <c r="W3287" s="19"/>
      <c r="X3287" s="37" t="s">
        <v>3462</v>
      </c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</row>
    <row r="3288" spans="1:37" s="3" customFormat="1" ht="16.5" customHeight="1">
      <c r="A3288" s="38">
        <v>351</v>
      </c>
      <c r="B3288" s="39">
        <v>40712</v>
      </c>
      <c r="C3288" s="38">
        <v>10302673</v>
      </c>
      <c r="D3288" s="40" t="s">
        <v>1664</v>
      </c>
      <c r="E3288" s="38">
        <v>1</v>
      </c>
      <c r="F3288" s="38">
        <v>120</v>
      </c>
      <c r="G3288" s="38" t="s">
        <v>75</v>
      </c>
      <c r="H3288" s="42">
        <v>40000</v>
      </c>
      <c r="I3288" s="55"/>
      <c r="J3288" s="44">
        <v>44006</v>
      </c>
      <c r="K3288" s="42">
        <v>0</v>
      </c>
      <c r="L3288" s="42">
        <v>11687.71</v>
      </c>
      <c r="M3288" s="44">
        <v>45138</v>
      </c>
      <c r="N3288" s="42">
        <f>H3288-K3288-L3288</f>
        <v>28312.29</v>
      </c>
      <c r="O3288" s="42">
        <v>0</v>
      </c>
      <c r="P3288" s="45">
        <v>0.13</v>
      </c>
      <c r="Q3288" s="42">
        <v>0</v>
      </c>
      <c r="R3288" s="42">
        <v>0</v>
      </c>
      <c r="S3288" s="42">
        <v>28312.29</v>
      </c>
      <c r="T3288" s="38">
        <v>5000</v>
      </c>
      <c r="U3288" s="14">
        <f>S3288/H3288</f>
        <v>0.70780725</v>
      </c>
      <c r="V3288" s="19"/>
      <c r="W3288" s="19"/>
      <c r="X3288" s="37" t="s">
        <v>3467</v>
      </c>
    </row>
    <row r="3289" spans="1:37" s="3" customFormat="1" ht="16.5" customHeight="1">
      <c r="A3289" s="38">
        <v>350</v>
      </c>
      <c r="B3289" s="39">
        <v>40712</v>
      </c>
      <c r="C3289" s="38">
        <v>10302672</v>
      </c>
      <c r="D3289" s="40" t="s">
        <v>1196</v>
      </c>
      <c r="E3289" s="38">
        <v>1</v>
      </c>
      <c r="F3289" s="38">
        <v>120</v>
      </c>
      <c r="G3289" s="38" t="s">
        <v>21</v>
      </c>
      <c r="H3289" s="42">
        <v>10187.879999999999</v>
      </c>
      <c r="I3289" s="55"/>
      <c r="J3289" s="44">
        <v>44006</v>
      </c>
      <c r="K3289" s="42">
        <v>0</v>
      </c>
      <c r="L3289" s="42">
        <v>2976.72</v>
      </c>
      <c r="M3289" s="44">
        <v>45138</v>
      </c>
      <c r="N3289" s="42">
        <f>H3289-K3289-L3289</f>
        <v>7211.16</v>
      </c>
      <c r="O3289" s="42">
        <v>0</v>
      </c>
      <c r="P3289" s="45">
        <v>0.13</v>
      </c>
      <c r="Q3289" s="42">
        <v>0</v>
      </c>
      <c r="R3289" s="42">
        <v>0</v>
      </c>
      <c r="S3289" s="42">
        <v>7211.16</v>
      </c>
      <c r="T3289" s="38">
        <v>5000</v>
      </c>
      <c r="U3289" s="14">
        <f>S3289/H3289</f>
        <v>0.70781752435246592</v>
      </c>
      <c r="V3289" s="19"/>
      <c r="W3289" s="19"/>
      <c r="X3289" s="37" t="s">
        <v>3467</v>
      </c>
    </row>
    <row r="3290" spans="1:37" s="3" customFormat="1" ht="16.5" customHeight="1">
      <c r="A3290" s="38">
        <v>391</v>
      </c>
      <c r="B3290" s="39">
        <v>10877</v>
      </c>
      <c r="C3290" s="38">
        <v>10323890</v>
      </c>
      <c r="D3290" s="40" t="s">
        <v>785</v>
      </c>
      <c r="E3290" s="58">
        <v>1</v>
      </c>
      <c r="F3290" s="38">
        <v>120</v>
      </c>
      <c r="G3290" s="38" t="s">
        <v>302</v>
      </c>
      <c r="H3290" s="42">
        <v>1435.9</v>
      </c>
      <c r="I3290" s="57"/>
      <c r="J3290" s="44">
        <v>44104</v>
      </c>
      <c r="K3290" s="42">
        <v>0</v>
      </c>
      <c r="L3290" s="42">
        <v>418.81</v>
      </c>
      <c r="M3290" s="44">
        <v>45199</v>
      </c>
      <c r="N3290" s="42">
        <f>H3290-K3290-L3290</f>
        <v>1017.0900000000001</v>
      </c>
      <c r="O3290" s="42">
        <v>0</v>
      </c>
      <c r="P3290" s="45">
        <v>0.13</v>
      </c>
      <c r="Q3290" s="42">
        <v>0</v>
      </c>
      <c r="R3290" s="42">
        <v>0</v>
      </c>
      <c r="S3290" s="42">
        <f>N3290-R3290</f>
        <v>1017.0900000000001</v>
      </c>
      <c r="T3290" s="38">
        <v>2201</v>
      </c>
      <c r="U3290" s="14">
        <f>S3290/H3290</f>
        <v>0.70832927084058783</v>
      </c>
      <c r="V3290" s="19"/>
      <c r="W3290" s="19"/>
      <c r="X3290" s="37" t="s">
        <v>3462</v>
      </c>
    </row>
    <row r="3291" spans="1:37" s="3" customFormat="1" ht="16.5" customHeight="1">
      <c r="A3291" s="38">
        <v>354</v>
      </c>
      <c r="B3291" s="39">
        <v>10729</v>
      </c>
      <c r="C3291" s="38">
        <v>10323954</v>
      </c>
      <c r="D3291" s="40" t="s">
        <v>3121</v>
      </c>
      <c r="E3291" s="58">
        <v>1</v>
      </c>
      <c r="F3291" s="38">
        <v>120</v>
      </c>
      <c r="G3291" s="38" t="s">
        <v>21</v>
      </c>
      <c r="H3291" s="42">
        <v>5132.74</v>
      </c>
      <c r="I3291" s="37"/>
      <c r="J3291" s="44">
        <v>44196</v>
      </c>
      <c r="K3291" s="42">
        <v>42.77</v>
      </c>
      <c r="L3291" s="42">
        <v>1454.21</v>
      </c>
      <c r="M3291" s="44">
        <v>45259</v>
      </c>
      <c r="N3291" s="42">
        <v>3635.76</v>
      </c>
      <c r="O3291" s="42">
        <v>0</v>
      </c>
      <c r="P3291" s="45">
        <f>IF(J3291&lt;DATEVALUE("2009-1-1"),3%,13%)</f>
        <v>0.13</v>
      </c>
      <c r="Q3291" s="42">
        <f>IF(P3291=13%,ROUND(O3291/(1+P3291)*P3291,2),ROUND(O3291/(1+0.03)*0.02,2))</f>
        <v>0</v>
      </c>
      <c r="R3291" s="42">
        <f>O3291-Q3291</f>
        <v>0</v>
      </c>
      <c r="S3291" s="42">
        <f>N3291-R3291</f>
        <v>3635.76</v>
      </c>
      <c r="T3291" s="38">
        <v>2101</v>
      </c>
      <c r="U3291" s="14">
        <f>S3291/H3291</f>
        <v>0.70834680891687485</v>
      </c>
      <c r="V3291" s="19"/>
      <c r="W3291" s="19"/>
      <c r="X3291" s="37" t="s">
        <v>3459</v>
      </c>
    </row>
    <row r="3292" spans="1:37" s="3" customFormat="1" ht="16.5" customHeight="1">
      <c r="A3292" s="38">
        <v>51</v>
      </c>
      <c r="B3292" s="39">
        <v>10736</v>
      </c>
      <c r="C3292" s="38">
        <v>10283146</v>
      </c>
      <c r="D3292" s="40" t="s">
        <v>1858</v>
      </c>
      <c r="E3292" s="31">
        <v>1</v>
      </c>
      <c r="F3292" s="38">
        <v>120</v>
      </c>
      <c r="G3292" s="38" t="s">
        <v>262</v>
      </c>
      <c r="H3292" s="42">
        <v>179776.44</v>
      </c>
      <c r="I3292" s="49"/>
      <c r="J3292" s="44">
        <v>44006</v>
      </c>
      <c r="K3292" s="42">
        <v>0</v>
      </c>
      <c r="L3292" s="42">
        <v>51105.82</v>
      </c>
      <c r="M3292" s="44">
        <v>45107</v>
      </c>
      <c r="N3292" s="42">
        <f>H3292-K3292-L3292</f>
        <v>128670.62</v>
      </c>
      <c r="O3292" s="42">
        <v>0</v>
      </c>
      <c r="P3292" s="45">
        <v>0.13</v>
      </c>
      <c r="Q3292" s="42">
        <v>0</v>
      </c>
      <c r="R3292" s="42">
        <v>0</v>
      </c>
      <c r="S3292" s="42">
        <f>N3292-R3292</f>
        <v>128670.62</v>
      </c>
      <c r="T3292" s="38">
        <v>5000</v>
      </c>
      <c r="U3292" s="14">
        <f>S3292/H3292</f>
        <v>0.71572570910849054</v>
      </c>
      <c r="V3292" s="19"/>
      <c r="W3292" s="19"/>
      <c r="X3292" s="37" t="s">
        <v>3461</v>
      </c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</row>
    <row r="3293" spans="1:37" s="3" customFormat="1" ht="16.5" customHeight="1">
      <c r="A3293" s="38">
        <v>614</v>
      </c>
      <c r="B3293" s="39">
        <v>10736</v>
      </c>
      <c r="C3293" s="38">
        <v>10325305</v>
      </c>
      <c r="D3293" s="40" t="s">
        <v>1085</v>
      </c>
      <c r="E3293" s="38">
        <v>1</v>
      </c>
      <c r="F3293" s="38">
        <v>120</v>
      </c>
      <c r="G3293" s="38" t="s">
        <v>75</v>
      </c>
      <c r="H3293" s="42">
        <v>62773.78</v>
      </c>
      <c r="I3293" s="55"/>
      <c r="J3293" s="44">
        <v>44255</v>
      </c>
      <c r="K3293" s="42">
        <v>523.11</v>
      </c>
      <c r="L3293" s="42">
        <v>14647.13</v>
      </c>
      <c r="M3293" s="44">
        <v>45138</v>
      </c>
      <c r="N3293" s="42">
        <f>H3293-K3293-L3293</f>
        <v>47603.54</v>
      </c>
      <c r="O3293" s="42">
        <v>3000</v>
      </c>
      <c r="P3293" s="45">
        <v>0.13</v>
      </c>
      <c r="Q3293" s="42">
        <v>345.13</v>
      </c>
      <c r="R3293" s="42">
        <v>2654.87</v>
      </c>
      <c r="S3293" s="42">
        <v>44948.67</v>
      </c>
      <c r="T3293" s="38">
        <v>1007</v>
      </c>
      <c r="U3293" s="14">
        <f>S3293/H3293</f>
        <v>0.71604211184988376</v>
      </c>
      <c r="V3293" s="19"/>
      <c r="W3293" s="19"/>
      <c r="X3293" s="37" t="s">
        <v>3461</v>
      </c>
    </row>
    <row r="3294" spans="1:37" s="3" customFormat="1" ht="16.5" customHeight="1">
      <c r="A3294" s="38">
        <v>395</v>
      </c>
      <c r="B3294" s="39">
        <v>40704</v>
      </c>
      <c r="C3294" s="38">
        <v>10322489</v>
      </c>
      <c r="D3294" s="40" t="s">
        <v>425</v>
      </c>
      <c r="E3294" s="58">
        <v>1</v>
      </c>
      <c r="F3294" s="38">
        <v>120</v>
      </c>
      <c r="G3294" s="38" t="s">
        <v>302</v>
      </c>
      <c r="H3294" s="42">
        <v>28758.74</v>
      </c>
      <c r="I3294" s="57"/>
      <c r="J3294" s="44">
        <v>44165</v>
      </c>
      <c r="K3294" s="42">
        <v>239.66</v>
      </c>
      <c r="L3294" s="42">
        <v>7908.72</v>
      </c>
      <c r="M3294" s="44">
        <v>45199</v>
      </c>
      <c r="N3294" s="42">
        <f>H3294-K3294-L3294</f>
        <v>20610.36</v>
      </c>
      <c r="O3294" s="42">
        <v>0</v>
      </c>
      <c r="P3294" s="45">
        <v>0.13</v>
      </c>
      <c r="Q3294" s="42">
        <v>0</v>
      </c>
      <c r="R3294" s="42">
        <v>0</v>
      </c>
      <c r="S3294" s="42">
        <f>N3294-R3294</f>
        <v>20610.36</v>
      </c>
      <c r="T3294" s="38">
        <v>1602</v>
      </c>
      <c r="U3294" s="14">
        <f>S3294/H3294</f>
        <v>0.71666422103332761</v>
      </c>
      <c r="V3294" s="19"/>
      <c r="W3294" s="19"/>
      <c r="X3294" s="37" t="s">
        <v>3463</v>
      </c>
    </row>
    <row r="3295" spans="1:37" s="3" customFormat="1" ht="16.5" customHeight="1">
      <c r="A3295" s="38">
        <v>890</v>
      </c>
      <c r="B3295" s="39">
        <v>10729</v>
      </c>
      <c r="C3295" s="38">
        <v>10351611</v>
      </c>
      <c r="D3295" s="40" t="s">
        <v>3380</v>
      </c>
      <c r="E3295" s="58">
        <v>1</v>
      </c>
      <c r="F3295" s="38">
        <v>60</v>
      </c>
      <c r="G3295" s="38" t="s">
        <v>511</v>
      </c>
      <c r="H3295" s="42">
        <v>30010.09</v>
      </c>
      <c r="I3295" s="37"/>
      <c r="J3295" s="44">
        <v>44742</v>
      </c>
      <c r="K3295" s="42">
        <v>500.17</v>
      </c>
      <c r="L3295" s="42">
        <v>8002.7000000000007</v>
      </c>
      <c r="M3295" s="44">
        <v>45259</v>
      </c>
      <c r="N3295" s="42">
        <v>21507.22</v>
      </c>
      <c r="O3295" s="42">
        <v>0</v>
      </c>
      <c r="P3295" s="45">
        <f>IF(J3295&lt;DATEVALUE("2009-1-1"),3%,13%)</f>
        <v>0.13</v>
      </c>
      <c r="Q3295" s="42">
        <f>IF(P3295=13%,ROUND(O3295/(1+P3295)*P3295,2),ROUND(O3295/(1+0.03)*0.02,2))</f>
        <v>0</v>
      </c>
      <c r="R3295" s="42">
        <f>O3295-Q3295</f>
        <v>0</v>
      </c>
      <c r="S3295" s="42">
        <f>N3295-R3295</f>
        <v>21507.22</v>
      </c>
      <c r="T3295" s="38">
        <v>1007</v>
      </c>
      <c r="U3295" s="14">
        <f>S3295/H3295</f>
        <v>0.71666629456959308</v>
      </c>
      <c r="V3295" s="19"/>
      <c r="W3295" s="19"/>
      <c r="X3295" s="37" t="s">
        <v>3459</v>
      </c>
    </row>
    <row r="3296" spans="1:37" s="3" customFormat="1" ht="16.5" customHeight="1">
      <c r="A3296" s="38">
        <v>202</v>
      </c>
      <c r="B3296" s="39">
        <v>40712</v>
      </c>
      <c r="C3296" s="38">
        <v>10344498</v>
      </c>
      <c r="D3296" s="40" t="s">
        <v>1085</v>
      </c>
      <c r="E3296" s="38">
        <v>1</v>
      </c>
      <c r="F3296" s="38">
        <v>60</v>
      </c>
      <c r="G3296" s="38" t="s">
        <v>83</v>
      </c>
      <c r="H3296" s="42">
        <v>102152.3</v>
      </c>
      <c r="I3296" s="2"/>
      <c r="J3296" s="44">
        <v>44561</v>
      </c>
      <c r="K3296" s="42">
        <v>1702.54</v>
      </c>
      <c r="L3296" s="42">
        <v>27240.62</v>
      </c>
      <c r="M3296" s="44">
        <v>45077</v>
      </c>
      <c r="N3296" s="42">
        <f>H3296-K3296-L3296</f>
        <v>73209.140000000014</v>
      </c>
      <c r="O3296" s="42">
        <v>0</v>
      </c>
      <c r="P3296" s="45">
        <v>0.13</v>
      </c>
      <c r="Q3296" s="42">
        <v>0</v>
      </c>
      <c r="R3296" s="42">
        <v>0</v>
      </c>
      <c r="S3296" s="42">
        <f>N3296-R3296</f>
        <v>73209.140000000014</v>
      </c>
      <c r="T3296" s="38">
        <v>1007</v>
      </c>
      <c r="U3296" s="14">
        <f>S3296/H3296</f>
        <v>0.71666658508912684</v>
      </c>
      <c r="V3296" s="19"/>
      <c r="W3296" s="19"/>
      <c r="X3296" s="37" t="s">
        <v>3467</v>
      </c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</row>
    <row r="3297" spans="1:37" s="3" customFormat="1" ht="16.5" customHeight="1">
      <c r="A3297" s="38">
        <v>473</v>
      </c>
      <c r="B3297" s="39">
        <v>10729</v>
      </c>
      <c r="C3297" s="38">
        <v>10324494</v>
      </c>
      <c r="D3297" s="40" t="s">
        <v>301</v>
      </c>
      <c r="E3297" s="58">
        <v>1</v>
      </c>
      <c r="F3297" s="38">
        <v>120</v>
      </c>
      <c r="G3297" s="38" t="s">
        <v>302</v>
      </c>
      <c r="H3297" s="42">
        <v>49570.9</v>
      </c>
      <c r="I3297" s="37"/>
      <c r="J3297" s="44">
        <v>44227</v>
      </c>
      <c r="K3297" s="42">
        <v>413.09</v>
      </c>
      <c r="L3297" s="42">
        <v>13631.98</v>
      </c>
      <c r="M3297" s="44">
        <v>45259</v>
      </c>
      <c r="N3297" s="42">
        <v>35525.83</v>
      </c>
      <c r="O3297" s="42">
        <v>0</v>
      </c>
      <c r="P3297" s="45">
        <f>IF(J3297&lt;DATEVALUE("2009-1-1"),3%,13%)</f>
        <v>0.13</v>
      </c>
      <c r="Q3297" s="42">
        <f>IF(P3297=13%,ROUND(O3297/(1+P3297)*P3297,2),ROUND(O3297/(1+0.03)*0.02,2))</f>
        <v>0</v>
      </c>
      <c r="R3297" s="42">
        <f>O3297-Q3297</f>
        <v>0</v>
      </c>
      <c r="S3297" s="42">
        <f>N3297-R3297</f>
        <v>35525.83</v>
      </c>
      <c r="T3297" s="38">
        <v>5000</v>
      </c>
      <c r="U3297" s="14">
        <f>S3297/H3297</f>
        <v>0.71666703650730568</v>
      </c>
      <c r="V3297" s="19"/>
      <c r="W3297" s="19"/>
      <c r="X3297" s="37" t="s">
        <v>3459</v>
      </c>
    </row>
    <row r="3298" spans="1:37" s="3" customFormat="1" ht="16.5" customHeight="1">
      <c r="A3298" s="38">
        <v>889</v>
      </c>
      <c r="B3298" s="39">
        <v>10729</v>
      </c>
      <c r="C3298" s="38">
        <v>10351118</v>
      </c>
      <c r="D3298" s="40" t="s">
        <v>3379</v>
      </c>
      <c r="E3298" s="58">
        <v>1</v>
      </c>
      <c r="F3298" s="38">
        <v>60</v>
      </c>
      <c r="G3298" s="38" t="s">
        <v>511</v>
      </c>
      <c r="H3298" s="42">
        <v>50395.91</v>
      </c>
      <c r="I3298" s="37"/>
      <c r="J3298" s="44">
        <v>44742</v>
      </c>
      <c r="K3298" s="42">
        <v>839.93</v>
      </c>
      <c r="L3298" s="42">
        <v>13438.89</v>
      </c>
      <c r="M3298" s="44">
        <v>45259</v>
      </c>
      <c r="N3298" s="42">
        <v>36117.089999999997</v>
      </c>
      <c r="O3298" s="42">
        <v>0</v>
      </c>
      <c r="P3298" s="45">
        <f>IF(J3298&lt;DATEVALUE("2009-1-1"),3%,13%)</f>
        <v>0.13</v>
      </c>
      <c r="Q3298" s="42">
        <f>IF(P3298=13%,ROUND(O3298/(1+P3298)*P3298,2),ROUND(O3298/(1+0.03)*0.02,2))</f>
        <v>0</v>
      </c>
      <c r="R3298" s="42">
        <f>O3298-Q3298</f>
        <v>0</v>
      </c>
      <c r="S3298" s="42">
        <f>N3298-R3298</f>
        <v>36117.089999999997</v>
      </c>
      <c r="T3298" s="38">
        <v>1007</v>
      </c>
      <c r="U3298" s="14">
        <f>S3298/H3298</f>
        <v>0.71666708667429546</v>
      </c>
      <c r="V3298" s="19"/>
      <c r="W3298" s="19"/>
      <c r="X3298" s="37" t="s">
        <v>3459</v>
      </c>
    </row>
    <row r="3299" spans="1:37" s="3" customFormat="1" ht="16.5" customHeight="1">
      <c r="A3299" s="38">
        <v>71</v>
      </c>
      <c r="B3299" s="39">
        <v>10741</v>
      </c>
      <c r="C3299" s="38">
        <v>10330715</v>
      </c>
      <c r="D3299" s="40" t="s">
        <v>2233</v>
      </c>
      <c r="E3299" s="38">
        <v>1</v>
      </c>
      <c r="F3299" s="38">
        <v>82</v>
      </c>
      <c r="G3299" s="38" t="s">
        <v>21</v>
      </c>
      <c r="H3299" s="42">
        <v>5243.67</v>
      </c>
      <c r="I3299" s="2"/>
      <c r="J3299" s="44">
        <v>44377</v>
      </c>
      <c r="K3299" s="42">
        <v>63.95</v>
      </c>
      <c r="L3299" s="42">
        <v>1406.84</v>
      </c>
      <c r="M3299" s="44">
        <v>45077</v>
      </c>
      <c r="N3299" s="42">
        <f>H3299-K3299-L3299</f>
        <v>3772.88</v>
      </c>
      <c r="O3299" s="42">
        <v>0</v>
      </c>
      <c r="P3299" s="45">
        <v>0.13</v>
      </c>
      <c r="Q3299" s="42">
        <v>0</v>
      </c>
      <c r="R3299" s="42">
        <v>0</v>
      </c>
      <c r="S3299" s="42">
        <f>N3299-R3299</f>
        <v>3772.88</v>
      </c>
      <c r="T3299" s="38">
        <v>2106</v>
      </c>
      <c r="U3299" s="14">
        <f>S3299/H3299</f>
        <v>0.71951133461869266</v>
      </c>
      <c r="V3299" s="19"/>
      <c r="W3299" s="19"/>
      <c r="X3299" s="37" t="s">
        <v>3462</v>
      </c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</row>
    <row r="3300" spans="1:37" s="3" customFormat="1" ht="16.5" customHeight="1">
      <c r="A3300" s="38">
        <v>90</v>
      </c>
      <c r="B3300" s="39">
        <v>10741</v>
      </c>
      <c r="C3300" s="38">
        <v>10330712</v>
      </c>
      <c r="D3300" s="40" t="s">
        <v>2251</v>
      </c>
      <c r="E3300" s="38">
        <v>2</v>
      </c>
      <c r="F3300" s="38">
        <v>82</v>
      </c>
      <c r="G3300" s="38" t="s">
        <v>21</v>
      </c>
      <c r="H3300" s="42">
        <v>28683.71</v>
      </c>
      <c r="I3300" s="2"/>
      <c r="J3300" s="44">
        <v>44377</v>
      </c>
      <c r="K3300" s="42">
        <v>349.8</v>
      </c>
      <c r="L3300" s="42">
        <v>7695.61</v>
      </c>
      <c r="M3300" s="44">
        <v>45077</v>
      </c>
      <c r="N3300" s="42">
        <f>H3300-K3300-L3300</f>
        <v>20638.3</v>
      </c>
      <c r="O3300" s="42">
        <v>0</v>
      </c>
      <c r="P3300" s="45">
        <v>0.13</v>
      </c>
      <c r="Q3300" s="42">
        <v>0</v>
      </c>
      <c r="R3300" s="42">
        <v>0</v>
      </c>
      <c r="S3300" s="42">
        <f>N3300-R3300</f>
        <v>20638.3</v>
      </c>
      <c r="T3300" s="38">
        <v>2106</v>
      </c>
      <c r="U3300" s="14">
        <f>S3300/H3300</f>
        <v>0.71951292214291662</v>
      </c>
      <c r="V3300" s="19"/>
      <c r="W3300" s="19"/>
      <c r="X3300" s="37" t="s">
        <v>3462</v>
      </c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</row>
    <row r="3301" spans="1:37" s="3" customFormat="1" ht="16.5" customHeight="1">
      <c r="A3301" s="38">
        <v>85</v>
      </c>
      <c r="B3301" s="39">
        <v>10741</v>
      </c>
      <c r="C3301" s="38">
        <v>10330716</v>
      </c>
      <c r="D3301" s="40" t="s">
        <v>2246</v>
      </c>
      <c r="E3301" s="38">
        <v>1</v>
      </c>
      <c r="F3301" s="38">
        <v>82</v>
      </c>
      <c r="G3301" s="38" t="s">
        <v>21</v>
      </c>
      <c r="H3301" s="42">
        <v>14341.95</v>
      </c>
      <c r="I3301" s="2"/>
      <c r="J3301" s="44">
        <v>44377</v>
      </c>
      <c r="K3301" s="42">
        <v>174.9</v>
      </c>
      <c r="L3301" s="42">
        <v>3847.83</v>
      </c>
      <c r="M3301" s="44">
        <v>45077</v>
      </c>
      <c r="N3301" s="42">
        <f>H3301-K3301-L3301</f>
        <v>10319.220000000001</v>
      </c>
      <c r="O3301" s="42">
        <v>0</v>
      </c>
      <c r="P3301" s="45">
        <v>0.13</v>
      </c>
      <c r="Q3301" s="42">
        <v>0</v>
      </c>
      <c r="R3301" s="42">
        <v>0</v>
      </c>
      <c r="S3301" s="42">
        <f>N3301-R3301</f>
        <v>10319.220000000001</v>
      </c>
      <c r="T3301" s="38">
        <v>2106</v>
      </c>
      <c r="U3301" s="14">
        <f>S3301/H3301</f>
        <v>0.71951303693012458</v>
      </c>
      <c r="V3301" s="19"/>
      <c r="W3301" s="19"/>
      <c r="X3301" s="37" t="s">
        <v>3462</v>
      </c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</row>
    <row r="3302" spans="1:37" s="3" customFormat="1" ht="16.5" customHeight="1">
      <c r="A3302" s="38">
        <v>452</v>
      </c>
      <c r="B3302" s="39">
        <v>10729</v>
      </c>
      <c r="C3302" s="38">
        <v>10324690</v>
      </c>
      <c r="D3302" s="40" t="s">
        <v>2240</v>
      </c>
      <c r="E3302" s="58">
        <v>1</v>
      </c>
      <c r="F3302" s="38">
        <v>120</v>
      </c>
      <c r="G3302" s="38" t="s">
        <v>21</v>
      </c>
      <c r="H3302" s="42">
        <v>8436.7900000000009</v>
      </c>
      <c r="I3302" s="37"/>
      <c r="J3302" s="44">
        <v>44255</v>
      </c>
      <c r="K3302" s="42">
        <v>70.31</v>
      </c>
      <c r="L3302" s="42">
        <v>2249.87</v>
      </c>
      <c r="M3302" s="44">
        <v>45259</v>
      </c>
      <c r="N3302" s="42">
        <v>6116.61</v>
      </c>
      <c r="O3302" s="42">
        <v>0</v>
      </c>
      <c r="P3302" s="45">
        <f>IF(J3302&lt;DATEVALUE("2009-1-1"),3%,13%)</f>
        <v>0.13</v>
      </c>
      <c r="Q3302" s="42">
        <f>IF(P3302=13%,ROUND(O3302/(1+P3302)*P3302,2),ROUND(O3302/(1+0.03)*0.02,2))</f>
        <v>0</v>
      </c>
      <c r="R3302" s="42">
        <f>O3302-Q3302</f>
        <v>0</v>
      </c>
      <c r="S3302" s="42">
        <f>N3302-R3302</f>
        <v>6116.61</v>
      </c>
      <c r="T3302" s="38">
        <v>5000</v>
      </c>
      <c r="U3302" s="14">
        <f>S3302/H3302</f>
        <v>0.7249925623370973</v>
      </c>
      <c r="V3302" s="19"/>
      <c r="W3302" s="19"/>
      <c r="X3302" s="37" t="s">
        <v>3459</v>
      </c>
    </row>
    <row r="3303" spans="1:37" s="3" customFormat="1" ht="16.5" customHeight="1">
      <c r="A3303" s="38">
        <v>448</v>
      </c>
      <c r="B3303" s="39">
        <v>10729</v>
      </c>
      <c r="C3303" s="38">
        <v>10324625</v>
      </c>
      <c r="D3303" s="40" t="s">
        <v>3170</v>
      </c>
      <c r="E3303" s="58">
        <v>2</v>
      </c>
      <c r="F3303" s="38">
        <v>120</v>
      </c>
      <c r="G3303" s="38" t="s">
        <v>21</v>
      </c>
      <c r="H3303" s="42">
        <v>12142.31</v>
      </c>
      <c r="I3303" s="37"/>
      <c r="J3303" s="44">
        <v>44255</v>
      </c>
      <c r="K3303" s="42">
        <v>101.19</v>
      </c>
      <c r="L3303" s="42">
        <v>3238.0299999999997</v>
      </c>
      <c r="M3303" s="44">
        <v>45259</v>
      </c>
      <c r="N3303" s="42">
        <v>8803.09</v>
      </c>
      <c r="O3303" s="42">
        <v>0</v>
      </c>
      <c r="P3303" s="45">
        <f>IF(J3303&lt;DATEVALUE("2009-1-1"),3%,13%)</f>
        <v>0.13</v>
      </c>
      <c r="Q3303" s="42">
        <f>IF(P3303=13%,ROUND(O3303/(1+P3303)*P3303,2),ROUND(O3303/(1+0.03)*0.02,2))</f>
        <v>0</v>
      </c>
      <c r="R3303" s="42">
        <f>O3303-Q3303</f>
        <v>0</v>
      </c>
      <c r="S3303" s="42">
        <f>N3303-R3303</f>
        <v>8803.09</v>
      </c>
      <c r="T3303" s="38">
        <v>5000</v>
      </c>
      <c r="U3303" s="14">
        <f>S3303/H3303</f>
        <v>0.72499302027373713</v>
      </c>
      <c r="V3303" s="19"/>
      <c r="W3303" s="19"/>
      <c r="X3303" s="37" t="s">
        <v>3459</v>
      </c>
    </row>
    <row r="3304" spans="1:37" s="3" customFormat="1" ht="16.5" customHeight="1">
      <c r="A3304" s="38">
        <v>450</v>
      </c>
      <c r="B3304" s="39">
        <v>10729</v>
      </c>
      <c r="C3304" s="38">
        <v>10324627</v>
      </c>
      <c r="D3304" s="40" t="s">
        <v>3171</v>
      </c>
      <c r="E3304" s="58">
        <v>1</v>
      </c>
      <c r="F3304" s="38">
        <v>120</v>
      </c>
      <c r="G3304" s="38" t="s">
        <v>21</v>
      </c>
      <c r="H3304" s="42">
        <v>7233.33</v>
      </c>
      <c r="I3304" s="37"/>
      <c r="J3304" s="44">
        <v>44255</v>
      </c>
      <c r="K3304" s="42">
        <v>60.28</v>
      </c>
      <c r="L3304" s="42">
        <v>1928.93</v>
      </c>
      <c r="M3304" s="44">
        <v>45259</v>
      </c>
      <c r="N3304" s="42">
        <v>5244.12</v>
      </c>
      <c r="O3304" s="42">
        <v>0</v>
      </c>
      <c r="P3304" s="45">
        <f>IF(J3304&lt;DATEVALUE("2009-1-1"),3%,13%)</f>
        <v>0.13</v>
      </c>
      <c r="Q3304" s="42">
        <f>IF(P3304=13%,ROUND(O3304/(1+P3304)*P3304,2),ROUND(O3304/(1+0.03)*0.02,2))</f>
        <v>0</v>
      </c>
      <c r="R3304" s="42">
        <f>O3304-Q3304</f>
        <v>0</v>
      </c>
      <c r="S3304" s="42">
        <f>N3304-R3304</f>
        <v>5244.12</v>
      </c>
      <c r="T3304" s="38">
        <v>5000</v>
      </c>
      <c r="U3304" s="14">
        <f>S3304/H3304</f>
        <v>0.7249938824856601</v>
      </c>
      <c r="V3304" s="19"/>
      <c r="W3304" s="19"/>
      <c r="X3304" s="37" t="s">
        <v>3459</v>
      </c>
    </row>
    <row r="3305" spans="1:37" s="3" customFormat="1" ht="16.5" customHeight="1">
      <c r="A3305" s="38">
        <v>449</v>
      </c>
      <c r="B3305" s="39">
        <v>10729</v>
      </c>
      <c r="C3305" s="38">
        <v>10324626</v>
      </c>
      <c r="D3305" s="40" t="s">
        <v>2240</v>
      </c>
      <c r="E3305" s="58">
        <v>2</v>
      </c>
      <c r="F3305" s="38">
        <v>120</v>
      </c>
      <c r="G3305" s="38" t="s">
        <v>21</v>
      </c>
      <c r="H3305" s="42">
        <v>17395.900000000001</v>
      </c>
      <c r="I3305" s="37"/>
      <c r="J3305" s="44">
        <v>44255</v>
      </c>
      <c r="K3305" s="42">
        <v>144.97</v>
      </c>
      <c r="L3305" s="42">
        <v>4638.99</v>
      </c>
      <c r="M3305" s="44">
        <v>45259</v>
      </c>
      <c r="N3305" s="42">
        <v>12611.94</v>
      </c>
      <c r="O3305" s="42">
        <v>0</v>
      </c>
      <c r="P3305" s="45">
        <f>IF(J3305&lt;DATEVALUE("2009-1-1"),3%,13%)</f>
        <v>0.13</v>
      </c>
      <c r="Q3305" s="42">
        <f>IF(P3305=13%,ROUND(O3305/(1+P3305)*P3305,2),ROUND(O3305/(1+0.03)*0.02,2))</f>
        <v>0</v>
      </c>
      <c r="R3305" s="42">
        <f>O3305-Q3305</f>
        <v>0</v>
      </c>
      <c r="S3305" s="42">
        <f>N3305-R3305</f>
        <v>12611.94</v>
      </c>
      <c r="T3305" s="38">
        <v>5000</v>
      </c>
      <c r="U3305" s="14">
        <f>S3305/H3305</f>
        <v>0.72499497007915659</v>
      </c>
      <c r="V3305" s="19"/>
      <c r="W3305" s="19"/>
      <c r="X3305" s="37" t="s">
        <v>3459</v>
      </c>
    </row>
    <row r="3306" spans="1:37" s="3" customFormat="1" ht="16.5" customHeight="1">
      <c r="A3306" s="38">
        <v>451</v>
      </c>
      <c r="B3306" s="39">
        <v>10729</v>
      </c>
      <c r="C3306" s="38">
        <v>10324632</v>
      </c>
      <c r="D3306" s="40" t="s">
        <v>3172</v>
      </c>
      <c r="E3306" s="58">
        <v>6</v>
      </c>
      <c r="F3306" s="38">
        <v>120</v>
      </c>
      <c r="G3306" s="38" t="s">
        <v>21</v>
      </c>
      <c r="H3306" s="42">
        <v>19851.3</v>
      </c>
      <c r="I3306" s="37"/>
      <c r="J3306" s="44">
        <v>44255</v>
      </c>
      <c r="K3306" s="42">
        <v>165.43</v>
      </c>
      <c r="L3306" s="42">
        <v>5293.73</v>
      </c>
      <c r="M3306" s="44">
        <v>45259</v>
      </c>
      <c r="N3306" s="42">
        <v>14392.14</v>
      </c>
      <c r="O3306" s="42">
        <v>0</v>
      </c>
      <c r="P3306" s="45">
        <f>IF(J3306&lt;DATEVALUE("2009-1-1"),3%,13%)</f>
        <v>0.13</v>
      </c>
      <c r="Q3306" s="42">
        <f>IF(P3306=13%,ROUND(O3306/(1+P3306)*P3306,2),ROUND(O3306/(1+0.03)*0.02,2))</f>
        <v>0</v>
      </c>
      <c r="R3306" s="42">
        <f>O3306-Q3306</f>
        <v>0</v>
      </c>
      <c r="S3306" s="42">
        <f>N3306-R3306</f>
        <v>14392.14</v>
      </c>
      <c r="T3306" s="38">
        <v>5000</v>
      </c>
      <c r="U3306" s="14">
        <f>S3306/H3306</f>
        <v>0.7249973553369301</v>
      </c>
      <c r="V3306" s="19"/>
      <c r="W3306" s="19"/>
      <c r="X3306" s="37" t="s">
        <v>3459</v>
      </c>
    </row>
    <row r="3307" spans="1:37" s="3" customFormat="1" ht="16.5" customHeight="1">
      <c r="A3307" s="38">
        <v>651</v>
      </c>
      <c r="B3307" s="39">
        <v>40712</v>
      </c>
      <c r="C3307" s="38">
        <v>10322186</v>
      </c>
      <c r="D3307" s="40" t="s">
        <v>301</v>
      </c>
      <c r="E3307" s="38">
        <v>1</v>
      </c>
      <c r="F3307" s="38">
        <v>120</v>
      </c>
      <c r="G3307" s="38" t="s">
        <v>302</v>
      </c>
      <c r="H3307" s="42">
        <v>10006.620000000001</v>
      </c>
      <c r="I3307" s="55"/>
      <c r="J3307" s="44">
        <v>44105</v>
      </c>
      <c r="K3307" s="42">
        <v>83.39</v>
      </c>
      <c r="L3307" s="42">
        <v>2668.44</v>
      </c>
      <c r="M3307" s="44">
        <v>45138</v>
      </c>
      <c r="N3307" s="42">
        <f>H3307-K3307-L3307</f>
        <v>7254.7900000000009</v>
      </c>
      <c r="O3307" s="42">
        <v>0</v>
      </c>
      <c r="P3307" s="45">
        <v>0.13</v>
      </c>
      <c r="Q3307" s="42">
        <v>0</v>
      </c>
      <c r="R3307" s="42">
        <v>0</v>
      </c>
      <c r="S3307" s="42">
        <v>7254.79</v>
      </c>
      <c r="T3307" s="38">
        <v>5000</v>
      </c>
      <c r="U3307" s="14">
        <f>S3307/H3307</f>
        <v>0.72499905062848391</v>
      </c>
      <c r="V3307" s="19"/>
      <c r="W3307" s="19"/>
      <c r="X3307" s="37" t="s">
        <v>3467</v>
      </c>
    </row>
    <row r="3308" spans="1:37" s="3" customFormat="1" ht="16.5" customHeight="1">
      <c r="A3308" s="38">
        <v>390</v>
      </c>
      <c r="B3308" s="39">
        <v>10877</v>
      </c>
      <c r="C3308" s="38">
        <v>10323865</v>
      </c>
      <c r="D3308" s="40" t="s">
        <v>784</v>
      </c>
      <c r="E3308" s="58">
        <v>1</v>
      </c>
      <c r="F3308" s="38">
        <v>120</v>
      </c>
      <c r="G3308" s="38" t="s">
        <v>21</v>
      </c>
      <c r="H3308" s="42">
        <v>3460.83</v>
      </c>
      <c r="I3308" s="57"/>
      <c r="J3308" s="44">
        <v>44165</v>
      </c>
      <c r="K3308" s="42">
        <v>0</v>
      </c>
      <c r="L3308" s="42">
        <v>951.72</v>
      </c>
      <c r="M3308" s="44">
        <v>45199</v>
      </c>
      <c r="N3308" s="42">
        <f>H3308-K3308-L3308</f>
        <v>2509.1099999999997</v>
      </c>
      <c r="O3308" s="42">
        <v>0</v>
      </c>
      <c r="P3308" s="45">
        <v>0.13</v>
      </c>
      <c r="Q3308" s="42">
        <v>0</v>
      </c>
      <c r="R3308" s="42">
        <v>0</v>
      </c>
      <c r="S3308" s="42">
        <f>N3308-R3308</f>
        <v>2509.1099999999997</v>
      </c>
      <c r="T3308" s="38">
        <v>2101</v>
      </c>
      <c r="U3308" s="14">
        <f>S3308/H3308</f>
        <v>0.72500238382122195</v>
      </c>
      <c r="V3308" s="19"/>
      <c r="W3308" s="19"/>
      <c r="X3308" s="37" t="s">
        <v>3462</v>
      </c>
    </row>
    <row r="3309" spans="1:37" s="3" customFormat="1" ht="16.5" customHeight="1">
      <c r="A3309" s="38">
        <v>447</v>
      </c>
      <c r="B3309" s="39">
        <v>10729</v>
      </c>
      <c r="C3309" s="38">
        <v>10324615</v>
      </c>
      <c r="D3309" s="40" t="s">
        <v>2172</v>
      </c>
      <c r="E3309" s="58">
        <v>1</v>
      </c>
      <c r="F3309" s="38">
        <v>120</v>
      </c>
      <c r="G3309" s="38" t="s">
        <v>21</v>
      </c>
      <c r="H3309" s="42">
        <v>16983.97</v>
      </c>
      <c r="I3309" s="37"/>
      <c r="J3309" s="44">
        <v>44255</v>
      </c>
      <c r="K3309" s="42">
        <v>141.53</v>
      </c>
      <c r="L3309" s="42">
        <v>4528.9900000000007</v>
      </c>
      <c r="M3309" s="44">
        <v>45259</v>
      </c>
      <c r="N3309" s="42">
        <v>12313.45</v>
      </c>
      <c r="O3309" s="42">
        <v>0</v>
      </c>
      <c r="P3309" s="45">
        <f>IF(J3309&lt;DATEVALUE("2009-1-1"),3%,13%)</f>
        <v>0.13</v>
      </c>
      <c r="Q3309" s="42">
        <f>IF(P3309=13%,ROUND(O3309/(1+P3309)*P3309,2),ROUND(O3309/(1+0.03)*0.02,2))</f>
        <v>0</v>
      </c>
      <c r="R3309" s="42">
        <f>O3309-Q3309</f>
        <v>0</v>
      </c>
      <c r="S3309" s="42">
        <f>N3309-R3309</f>
        <v>12313.45</v>
      </c>
      <c r="T3309" s="38">
        <v>5000</v>
      </c>
      <c r="U3309" s="14">
        <f>S3309/H3309</f>
        <v>0.72500422457175795</v>
      </c>
      <c r="V3309" s="19"/>
      <c r="W3309" s="19"/>
      <c r="X3309" s="37" t="s">
        <v>3459</v>
      </c>
    </row>
    <row r="3310" spans="1:37" s="3" customFormat="1" ht="16.5" customHeight="1">
      <c r="A3310" s="38">
        <v>686</v>
      </c>
      <c r="B3310" s="39">
        <v>40712</v>
      </c>
      <c r="C3310" s="38">
        <v>10365336</v>
      </c>
      <c r="D3310" s="40" t="s">
        <v>1790</v>
      </c>
      <c r="E3310" s="38">
        <v>5</v>
      </c>
      <c r="F3310" s="38">
        <v>22</v>
      </c>
      <c r="G3310" s="38" t="s">
        <v>23</v>
      </c>
      <c r="H3310" s="42">
        <v>63.68</v>
      </c>
      <c r="I3310" s="55"/>
      <c r="J3310" s="44">
        <v>44957</v>
      </c>
      <c r="K3310" s="42">
        <v>2.89</v>
      </c>
      <c r="L3310" s="42">
        <v>14.47</v>
      </c>
      <c r="M3310" s="44">
        <v>45138</v>
      </c>
      <c r="N3310" s="42">
        <f>H3310-K3310-L3310</f>
        <v>46.32</v>
      </c>
      <c r="O3310" s="42">
        <v>0</v>
      </c>
      <c r="P3310" s="45">
        <v>0.13</v>
      </c>
      <c r="Q3310" s="42">
        <v>0</v>
      </c>
      <c r="R3310" s="42">
        <v>0</v>
      </c>
      <c r="S3310" s="42">
        <v>46.32</v>
      </c>
      <c r="T3310" s="38">
        <v>5000</v>
      </c>
      <c r="U3310" s="14">
        <f>S3310/H3310</f>
        <v>0.72738693467336679</v>
      </c>
      <c r="V3310" s="19"/>
      <c r="W3310" s="19"/>
      <c r="X3310" s="37" t="s">
        <v>3467</v>
      </c>
    </row>
    <row r="3311" spans="1:37" s="3" customFormat="1" ht="16.5" customHeight="1">
      <c r="A3311" s="38">
        <v>413</v>
      </c>
      <c r="B3311" s="39">
        <v>10736</v>
      </c>
      <c r="C3311" s="38">
        <v>10334924</v>
      </c>
      <c r="D3311" s="40" t="s">
        <v>1358</v>
      </c>
      <c r="E3311" s="38">
        <v>1</v>
      </c>
      <c r="F3311" s="38">
        <v>120</v>
      </c>
      <c r="G3311" s="38" t="s">
        <v>21</v>
      </c>
      <c r="H3311" s="42">
        <v>5690.6</v>
      </c>
      <c r="I3311" s="55"/>
      <c r="J3311" s="44">
        <v>44439</v>
      </c>
      <c r="K3311" s="42">
        <v>47.42</v>
      </c>
      <c r="L3311" s="42">
        <v>1043.26</v>
      </c>
      <c r="M3311" s="44">
        <v>45138</v>
      </c>
      <c r="N3311" s="42">
        <f>H3311-K3311-L3311</f>
        <v>4599.92</v>
      </c>
      <c r="O3311" s="42">
        <v>500</v>
      </c>
      <c r="P3311" s="45">
        <v>0.13</v>
      </c>
      <c r="Q3311" s="42">
        <v>57.52</v>
      </c>
      <c r="R3311" s="42">
        <v>442.48</v>
      </c>
      <c r="S3311" s="42">
        <v>4157.4399999999996</v>
      </c>
      <c r="T3311" s="38">
        <v>5000</v>
      </c>
      <c r="U3311" s="14">
        <f>S3311/H3311</f>
        <v>0.73058025515762826</v>
      </c>
      <c r="V3311" s="19"/>
      <c r="W3311" s="19"/>
      <c r="X3311" s="37" t="s">
        <v>3461</v>
      </c>
    </row>
    <row r="3312" spans="1:37" s="3" customFormat="1" ht="16.5" customHeight="1">
      <c r="A3312" s="38">
        <v>456</v>
      </c>
      <c r="B3312" s="39">
        <v>10729</v>
      </c>
      <c r="C3312" s="38">
        <v>10326036</v>
      </c>
      <c r="D3312" s="40" t="s">
        <v>3175</v>
      </c>
      <c r="E3312" s="58">
        <v>1</v>
      </c>
      <c r="F3312" s="38">
        <v>120</v>
      </c>
      <c r="G3312" s="38" t="s">
        <v>21</v>
      </c>
      <c r="H3312" s="42">
        <v>14357.4</v>
      </c>
      <c r="I3312" s="37"/>
      <c r="J3312" s="44">
        <v>44286</v>
      </c>
      <c r="K3312" s="42">
        <v>119.65</v>
      </c>
      <c r="L3312" s="42">
        <v>3709.0899999999997</v>
      </c>
      <c r="M3312" s="44">
        <v>45259</v>
      </c>
      <c r="N3312" s="42">
        <v>10528.66</v>
      </c>
      <c r="O3312" s="42">
        <v>0</v>
      </c>
      <c r="P3312" s="45">
        <f>IF(J3312&lt;DATEVALUE("2009-1-1"),3%,13%)</f>
        <v>0.13</v>
      </c>
      <c r="Q3312" s="42">
        <f>IF(P3312=13%,ROUND(O3312/(1+P3312)*P3312,2),ROUND(O3312/(1+0.03)*0.02,2))</f>
        <v>0</v>
      </c>
      <c r="R3312" s="42">
        <f>O3312-Q3312</f>
        <v>0</v>
      </c>
      <c r="S3312" s="42">
        <f>N3312-R3312</f>
        <v>10528.66</v>
      </c>
      <c r="T3312" s="38">
        <v>5000</v>
      </c>
      <c r="U3312" s="14">
        <f>S3312/H3312</f>
        <v>0.73332636828395115</v>
      </c>
      <c r="V3312" s="19"/>
      <c r="W3312" s="19"/>
      <c r="X3312" s="37" t="s">
        <v>3459</v>
      </c>
    </row>
    <row r="3313" spans="1:24" s="3" customFormat="1" ht="16.5" customHeight="1">
      <c r="A3313" s="38">
        <v>874</v>
      </c>
      <c r="B3313" s="39">
        <v>10729</v>
      </c>
      <c r="C3313" s="38">
        <v>10326034</v>
      </c>
      <c r="D3313" s="40" t="s">
        <v>1082</v>
      </c>
      <c r="E3313" s="58">
        <v>1</v>
      </c>
      <c r="F3313" s="38">
        <v>120</v>
      </c>
      <c r="G3313" s="38" t="s">
        <v>75</v>
      </c>
      <c r="H3313" s="42">
        <v>22254.7</v>
      </c>
      <c r="I3313" s="37"/>
      <c r="J3313" s="44">
        <v>44286</v>
      </c>
      <c r="K3313" s="42">
        <v>185.46</v>
      </c>
      <c r="L3313" s="42">
        <v>5749.21</v>
      </c>
      <c r="M3313" s="44">
        <v>45259</v>
      </c>
      <c r="N3313" s="42">
        <v>16320.03</v>
      </c>
      <c r="O3313" s="42">
        <v>0</v>
      </c>
      <c r="P3313" s="45">
        <f>IF(J3313&lt;DATEVALUE("2009-1-1"),3%,13%)</f>
        <v>0.13</v>
      </c>
      <c r="Q3313" s="42">
        <f>IF(P3313=13%,ROUND(O3313/(1+P3313)*P3313,2),ROUND(O3313/(1+0.03)*0.02,2))</f>
        <v>0</v>
      </c>
      <c r="R3313" s="42">
        <f>O3313-Q3313</f>
        <v>0</v>
      </c>
      <c r="S3313" s="42">
        <f>N3313-R3313</f>
        <v>16320.03</v>
      </c>
      <c r="T3313" s="38">
        <v>5000</v>
      </c>
      <c r="U3313" s="14">
        <f>S3313/H3313</f>
        <v>0.73332958880596011</v>
      </c>
      <c r="V3313" s="19"/>
      <c r="W3313" s="19"/>
      <c r="X3313" s="37" t="s">
        <v>3459</v>
      </c>
    </row>
    <row r="3314" spans="1:24" s="3" customFormat="1" ht="16.5" customHeight="1">
      <c r="A3314" s="38">
        <v>875</v>
      </c>
      <c r="B3314" s="39">
        <v>10729</v>
      </c>
      <c r="C3314" s="38">
        <v>10326039</v>
      </c>
      <c r="D3314" s="40" t="s">
        <v>1076</v>
      </c>
      <c r="E3314" s="58">
        <v>1</v>
      </c>
      <c r="F3314" s="38">
        <v>120</v>
      </c>
      <c r="G3314" s="38" t="s">
        <v>75</v>
      </c>
      <c r="H3314" s="42">
        <v>36234.67</v>
      </c>
      <c r="I3314" s="37"/>
      <c r="J3314" s="44">
        <v>44286</v>
      </c>
      <c r="K3314" s="42">
        <v>301.95999999999998</v>
      </c>
      <c r="L3314" s="42">
        <v>9360.7000000000007</v>
      </c>
      <c r="M3314" s="44">
        <v>45259</v>
      </c>
      <c r="N3314" s="42">
        <v>26572.01</v>
      </c>
      <c r="O3314" s="42">
        <v>0</v>
      </c>
      <c r="P3314" s="45">
        <f>IF(J3314&lt;DATEVALUE("2009-1-1"),3%,13%)</f>
        <v>0.13</v>
      </c>
      <c r="Q3314" s="42">
        <f>IF(P3314=13%,ROUND(O3314/(1+P3314)*P3314,2),ROUND(O3314/(1+0.03)*0.02,2))</f>
        <v>0</v>
      </c>
      <c r="R3314" s="42">
        <f>O3314-Q3314</f>
        <v>0</v>
      </c>
      <c r="S3314" s="42">
        <f>N3314-R3314</f>
        <v>26572.01</v>
      </c>
      <c r="T3314" s="38">
        <v>5000</v>
      </c>
      <c r="U3314" s="14">
        <f>S3314/H3314</f>
        <v>0.73333108870592723</v>
      </c>
      <c r="V3314" s="19"/>
      <c r="W3314" s="19"/>
      <c r="X3314" s="37" t="s">
        <v>3459</v>
      </c>
    </row>
    <row r="3315" spans="1:24" s="3" customFormat="1" ht="16.5" customHeight="1">
      <c r="A3315" s="38">
        <v>457</v>
      </c>
      <c r="B3315" s="39">
        <v>10729</v>
      </c>
      <c r="C3315" s="38">
        <v>10326037</v>
      </c>
      <c r="D3315" s="40" t="s">
        <v>3176</v>
      </c>
      <c r="E3315" s="58">
        <v>1</v>
      </c>
      <c r="F3315" s="38">
        <v>120</v>
      </c>
      <c r="G3315" s="38" t="s">
        <v>21</v>
      </c>
      <c r="H3315" s="42">
        <v>211402.2</v>
      </c>
      <c r="I3315" s="37"/>
      <c r="J3315" s="44">
        <v>44286</v>
      </c>
      <c r="K3315" s="42">
        <v>1761.68</v>
      </c>
      <c r="L3315" s="42">
        <v>54612.32</v>
      </c>
      <c r="M3315" s="44">
        <v>45259</v>
      </c>
      <c r="N3315" s="42">
        <v>155028.20000000001</v>
      </c>
      <c r="O3315" s="42">
        <v>0</v>
      </c>
      <c r="P3315" s="45">
        <f>IF(J3315&lt;DATEVALUE("2009-1-1"),3%,13%)</f>
        <v>0.13</v>
      </c>
      <c r="Q3315" s="42">
        <f>IF(P3315=13%,ROUND(O3315/(1+P3315)*P3315,2),ROUND(O3315/(1+0.03)*0.02,2))</f>
        <v>0</v>
      </c>
      <c r="R3315" s="42">
        <f>O3315-Q3315</f>
        <v>0</v>
      </c>
      <c r="S3315" s="42">
        <f>N3315-R3315</f>
        <v>155028.20000000001</v>
      </c>
      <c r="T3315" s="38">
        <v>5000</v>
      </c>
      <c r="U3315" s="14">
        <f>S3315/H3315</f>
        <v>0.73333295490775408</v>
      </c>
      <c r="V3315" s="19"/>
      <c r="W3315" s="19"/>
      <c r="X3315" s="37" t="s">
        <v>3459</v>
      </c>
    </row>
    <row r="3316" spans="1:24" s="3" customFormat="1" ht="16.5" customHeight="1">
      <c r="A3316" s="38">
        <v>474</v>
      </c>
      <c r="B3316" s="39">
        <v>10729</v>
      </c>
      <c r="C3316" s="38">
        <v>10325737</v>
      </c>
      <c r="D3316" s="40" t="s">
        <v>3187</v>
      </c>
      <c r="E3316" s="58">
        <v>11</v>
      </c>
      <c r="F3316" s="38">
        <v>120</v>
      </c>
      <c r="G3316" s="38" t="s">
        <v>302</v>
      </c>
      <c r="H3316" s="42">
        <v>26061.54</v>
      </c>
      <c r="I3316" s="37"/>
      <c r="J3316" s="44">
        <v>44286</v>
      </c>
      <c r="K3316" s="42">
        <v>217.18</v>
      </c>
      <c r="L3316" s="42">
        <v>6732.57</v>
      </c>
      <c r="M3316" s="44">
        <v>45259</v>
      </c>
      <c r="N3316" s="42">
        <v>19111.79</v>
      </c>
      <c r="O3316" s="42">
        <v>0</v>
      </c>
      <c r="P3316" s="45">
        <f>IF(J3316&lt;DATEVALUE("2009-1-1"),3%,13%)</f>
        <v>0.13</v>
      </c>
      <c r="Q3316" s="42">
        <f>IF(P3316=13%,ROUND(O3316/(1+P3316)*P3316,2),ROUND(O3316/(1+0.03)*0.02,2))</f>
        <v>0</v>
      </c>
      <c r="R3316" s="42">
        <f>O3316-Q3316</f>
        <v>0</v>
      </c>
      <c r="S3316" s="42">
        <f>N3316-R3316</f>
        <v>19111.79</v>
      </c>
      <c r="T3316" s="38">
        <v>5000</v>
      </c>
      <c r="U3316" s="14">
        <f>S3316/H3316</f>
        <v>0.73333310310902577</v>
      </c>
      <c r="V3316" s="19"/>
      <c r="W3316" s="19"/>
      <c r="X3316" s="37" t="s">
        <v>3459</v>
      </c>
    </row>
    <row r="3317" spans="1:24" s="3" customFormat="1" ht="16.5" customHeight="1">
      <c r="A3317" s="38">
        <v>869</v>
      </c>
      <c r="B3317" s="39">
        <v>10729</v>
      </c>
      <c r="C3317" s="38">
        <v>10325750</v>
      </c>
      <c r="D3317" s="40" t="s">
        <v>513</v>
      </c>
      <c r="E3317" s="58">
        <v>1</v>
      </c>
      <c r="F3317" s="38">
        <v>120</v>
      </c>
      <c r="G3317" s="38" t="s">
        <v>75</v>
      </c>
      <c r="H3317" s="42">
        <v>394612.84</v>
      </c>
      <c r="I3317" s="37"/>
      <c r="J3317" s="44">
        <v>44286</v>
      </c>
      <c r="K3317" s="42">
        <v>3288.44</v>
      </c>
      <c r="L3317" s="42">
        <v>101941.64</v>
      </c>
      <c r="M3317" s="44">
        <v>45259</v>
      </c>
      <c r="N3317" s="42">
        <v>289382.76</v>
      </c>
      <c r="O3317" s="42">
        <v>0</v>
      </c>
      <c r="P3317" s="45">
        <f>IF(J3317&lt;DATEVALUE("2009-1-1"),3%,13%)</f>
        <v>0.13</v>
      </c>
      <c r="Q3317" s="42">
        <f>IF(P3317=13%,ROUND(O3317/(1+P3317)*P3317,2),ROUND(O3317/(1+0.03)*0.02,2))</f>
        <v>0</v>
      </c>
      <c r="R3317" s="42">
        <f>O3317-Q3317</f>
        <v>0</v>
      </c>
      <c r="S3317" s="42">
        <f>N3317-R3317</f>
        <v>289382.76</v>
      </c>
      <c r="T3317" s="38">
        <v>2506</v>
      </c>
      <c r="U3317" s="14">
        <f>S3317/H3317</f>
        <v>0.73333336036404695</v>
      </c>
      <c r="V3317" s="19"/>
      <c r="W3317" s="19"/>
      <c r="X3317" s="37" t="s">
        <v>3459</v>
      </c>
    </row>
    <row r="3318" spans="1:24" s="3" customFormat="1" ht="16.5" customHeight="1">
      <c r="A3318" s="38">
        <v>878</v>
      </c>
      <c r="B3318" s="39">
        <v>10729</v>
      </c>
      <c r="C3318" s="38">
        <v>10326639</v>
      </c>
      <c r="D3318" s="40" t="s">
        <v>508</v>
      </c>
      <c r="E3318" s="58">
        <v>1</v>
      </c>
      <c r="F3318" s="38">
        <v>120</v>
      </c>
      <c r="G3318" s="38" t="s">
        <v>75</v>
      </c>
      <c r="H3318" s="42">
        <v>64396.78</v>
      </c>
      <c r="I3318" s="37"/>
      <c r="J3318" s="44">
        <v>44286</v>
      </c>
      <c r="K3318" s="42">
        <v>536.64</v>
      </c>
      <c r="L3318" s="42">
        <v>16635.830000000002</v>
      </c>
      <c r="M3318" s="44">
        <v>45259</v>
      </c>
      <c r="N3318" s="42">
        <v>47224.31</v>
      </c>
      <c r="O3318" s="42">
        <v>0</v>
      </c>
      <c r="P3318" s="45">
        <f>IF(J3318&lt;DATEVALUE("2009-1-1"),3%,13%)</f>
        <v>0.13</v>
      </c>
      <c r="Q3318" s="42">
        <f>IF(P3318=13%,ROUND(O3318/(1+P3318)*P3318,2),ROUND(O3318/(1+0.03)*0.02,2))</f>
        <v>0</v>
      </c>
      <c r="R3318" s="42">
        <f>O3318-Q3318</f>
        <v>0</v>
      </c>
      <c r="S3318" s="42">
        <f>N3318-R3318</f>
        <v>47224.31</v>
      </c>
      <c r="T3318" s="38">
        <v>5000</v>
      </c>
      <c r="U3318" s="14">
        <f>S3318/H3318</f>
        <v>0.73333340580072481</v>
      </c>
      <c r="V3318" s="19"/>
      <c r="W3318" s="19"/>
      <c r="X3318" s="37" t="s">
        <v>3459</v>
      </c>
    </row>
    <row r="3319" spans="1:24" s="3" customFormat="1" ht="16.5" customHeight="1">
      <c r="A3319" s="38">
        <v>873</v>
      </c>
      <c r="B3319" s="39">
        <v>10729</v>
      </c>
      <c r="C3319" s="38">
        <v>10326033</v>
      </c>
      <c r="D3319" s="40" t="s">
        <v>1076</v>
      </c>
      <c r="E3319" s="58">
        <v>1</v>
      </c>
      <c r="F3319" s="38">
        <v>120</v>
      </c>
      <c r="G3319" s="38" t="s">
        <v>75</v>
      </c>
      <c r="H3319" s="42">
        <v>653678.79</v>
      </c>
      <c r="I3319" s="37"/>
      <c r="J3319" s="44">
        <v>44286</v>
      </c>
      <c r="K3319" s="42">
        <v>5447.32</v>
      </c>
      <c r="L3319" s="42">
        <v>168866.94999999998</v>
      </c>
      <c r="M3319" s="44">
        <v>45259</v>
      </c>
      <c r="N3319" s="42">
        <v>479364.52</v>
      </c>
      <c r="O3319" s="42">
        <v>0</v>
      </c>
      <c r="P3319" s="45">
        <f>IF(J3319&lt;DATEVALUE("2009-1-1"),3%,13%)</f>
        <v>0.13</v>
      </c>
      <c r="Q3319" s="42">
        <f>IF(P3319=13%,ROUND(O3319/(1+P3319)*P3319,2),ROUND(O3319/(1+0.03)*0.02,2))</f>
        <v>0</v>
      </c>
      <c r="R3319" s="42">
        <f>O3319-Q3319</f>
        <v>0</v>
      </c>
      <c r="S3319" s="42">
        <f>N3319-R3319</f>
        <v>479364.52</v>
      </c>
      <c r="T3319" s="38">
        <v>5000</v>
      </c>
      <c r="U3319" s="14">
        <f>S3319/H3319</f>
        <v>0.73333344653878085</v>
      </c>
      <c r="V3319" s="19"/>
      <c r="W3319" s="19"/>
      <c r="X3319" s="37" t="s">
        <v>3459</v>
      </c>
    </row>
    <row r="3320" spans="1:24" s="3" customFormat="1" ht="16.5" customHeight="1">
      <c r="A3320" s="38">
        <v>454</v>
      </c>
      <c r="B3320" s="39">
        <v>10729</v>
      </c>
      <c r="C3320" s="38">
        <v>10325744</v>
      </c>
      <c r="D3320" s="40" t="s">
        <v>2368</v>
      </c>
      <c r="E3320" s="58">
        <v>1</v>
      </c>
      <c r="F3320" s="38">
        <v>120</v>
      </c>
      <c r="G3320" s="38" t="s">
        <v>21</v>
      </c>
      <c r="H3320" s="42">
        <v>139350.09</v>
      </c>
      <c r="I3320" s="37"/>
      <c r="J3320" s="44">
        <v>44286</v>
      </c>
      <c r="K3320" s="42">
        <v>1161.25</v>
      </c>
      <c r="L3320" s="42">
        <v>35998.75</v>
      </c>
      <c r="M3320" s="44">
        <v>45259</v>
      </c>
      <c r="N3320" s="42">
        <v>102190.09</v>
      </c>
      <c r="O3320" s="42">
        <v>0</v>
      </c>
      <c r="P3320" s="45">
        <f>IF(J3320&lt;DATEVALUE("2009-1-1"),3%,13%)</f>
        <v>0.13</v>
      </c>
      <c r="Q3320" s="42">
        <f>IF(P3320=13%,ROUND(O3320/(1+P3320)*P3320,2),ROUND(O3320/(1+0.03)*0.02,2))</f>
        <v>0</v>
      </c>
      <c r="R3320" s="42">
        <f>O3320-Q3320</f>
        <v>0</v>
      </c>
      <c r="S3320" s="42">
        <f>N3320-R3320</f>
        <v>102190.09</v>
      </c>
      <c r="T3320" s="38">
        <v>5000</v>
      </c>
      <c r="U3320" s="14">
        <f>S3320/H3320</f>
        <v>0.73333350556142451</v>
      </c>
      <c r="V3320" s="19"/>
      <c r="W3320" s="19"/>
      <c r="X3320" s="37" t="s">
        <v>3459</v>
      </c>
    </row>
    <row r="3321" spans="1:24" s="3" customFormat="1" ht="16.5" customHeight="1">
      <c r="A3321" s="38">
        <v>870</v>
      </c>
      <c r="B3321" s="39">
        <v>10729</v>
      </c>
      <c r="C3321" s="38">
        <v>10326581</v>
      </c>
      <c r="D3321" s="40" t="s">
        <v>513</v>
      </c>
      <c r="E3321" s="58">
        <v>1</v>
      </c>
      <c r="F3321" s="38">
        <v>120</v>
      </c>
      <c r="G3321" s="38" t="s">
        <v>75</v>
      </c>
      <c r="H3321" s="42">
        <v>209422.94</v>
      </c>
      <c r="I3321" s="37"/>
      <c r="J3321" s="44">
        <v>44286</v>
      </c>
      <c r="K3321" s="42">
        <v>1745.19</v>
      </c>
      <c r="L3321" s="42">
        <v>54100.89</v>
      </c>
      <c r="M3321" s="44">
        <v>45259</v>
      </c>
      <c r="N3321" s="42">
        <v>153576.85999999999</v>
      </c>
      <c r="O3321" s="42">
        <v>0</v>
      </c>
      <c r="P3321" s="45">
        <f>IF(J3321&lt;DATEVALUE("2009-1-1"),3%,13%)</f>
        <v>0.13</v>
      </c>
      <c r="Q3321" s="42">
        <f>IF(P3321=13%,ROUND(O3321/(1+P3321)*P3321,2),ROUND(O3321/(1+0.03)*0.02,2))</f>
        <v>0</v>
      </c>
      <c r="R3321" s="42">
        <f>O3321-Q3321</f>
        <v>0</v>
      </c>
      <c r="S3321" s="42">
        <f>N3321-R3321</f>
        <v>153576.85999999999</v>
      </c>
      <c r="T3321" s="38">
        <v>2506</v>
      </c>
      <c r="U3321" s="14">
        <f>S3321/H3321</f>
        <v>0.73333351160097349</v>
      </c>
      <c r="V3321" s="19"/>
      <c r="W3321" s="19"/>
      <c r="X3321" s="37" t="s">
        <v>3459</v>
      </c>
    </row>
    <row r="3322" spans="1:24" s="3" customFormat="1" ht="16.5" customHeight="1">
      <c r="A3322" s="38">
        <v>876</v>
      </c>
      <c r="B3322" s="39">
        <v>10729</v>
      </c>
      <c r="C3322" s="38">
        <v>10326042</v>
      </c>
      <c r="D3322" s="40" t="s">
        <v>508</v>
      </c>
      <c r="E3322" s="58">
        <v>1</v>
      </c>
      <c r="F3322" s="38">
        <v>120</v>
      </c>
      <c r="G3322" s="38" t="s">
        <v>75</v>
      </c>
      <c r="H3322" s="42">
        <v>97836.2</v>
      </c>
      <c r="I3322" s="37"/>
      <c r="J3322" s="44">
        <v>44286</v>
      </c>
      <c r="K3322" s="42">
        <v>815.3</v>
      </c>
      <c r="L3322" s="42">
        <v>25274.32</v>
      </c>
      <c r="M3322" s="44">
        <v>45259</v>
      </c>
      <c r="N3322" s="42">
        <v>71746.58</v>
      </c>
      <c r="O3322" s="42">
        <v>0</v>
      </c>
      <c r="P3322" s="45">
        <f>IF(J3322&lt;DATEVALUE("2009-1-1"),3%,13%)</f>
        <v>0.13</v>
      </c>
      <c r="Q3322" s="42">
        <f>IF(P3322=13%,ROUND(O3322/(1+P3322)*P3322,2),ROUND(O3322/(1+0.03)*0.02,2))</f>
        <v>0</v>
      </c>
      <c r="R3322" s="42">
        <f>O3322-Q3322</f>
        <v>0</v>
      </c>
      <c r="S3322" s="42">
        <f>N3322-R3322</f>
        <v>71746.58</v>
      </c>
      <c r="T3322" s="38">
        <v>5000</v>
      </c>
      <c r="U3322" s="14">
        <f>S3322/H3322</f>
        <v>0.73333367403885275</v>
      </c>
      <c r="V3322" s="19"/>
      <c r="W3322" s="19"/>
      <c r="X3322" s="37" t="s">
        <v>3459</v>
      </c>
    </row>
    <row r="3323" spans="1:24" s="3" customFormat="1" ht="16.5" customHeight="1">
      <c r="A3323" s="38">
        <v>879</v>
      </c>
      <c r="B3323" s="39">
        <v>10729</v>
      </c>
      <c r="C3323" s="38">
        <v>10326640</v>
      </c>
      <c r="D3323" s="40" t="s">
        <v>1809</v>
      </c>
      <c r="E3323" s="58">
        <v>1</v>
      </c>
      <c r="F3323" s="38">
        <v>120</v>
      </c>
      <c r="G3323" s="38" t="s">
        <v>75</v>
      </c>
      <c r="H3323" s="42">
        <v>91907</v>
      </c>
      <c r="I3323" s="37"/>
      <c r="J3323" s="44">
        <v>44286</v>
      </c>
      <c r="K3323" s="42">
        <v>765.89</v>
      </c>
      <c r="L3323" s="42">
        <v>23742.61</v>
      </c>
      <c r="M3323" s="44">
        <v>45259</v>
      </c>
      <c r="N3323" s="42">
        <v>67398.5</v>
      </c>
      <c r="O3323" s="42">
        <v>0</v>
      </c>
      <c r="P3323" s="45">
        <f>IF(J3323&lt;DATEVALUE("2009-1-1"),3%,13%)</f>
        <v>0.13</v>
      </c>
      <c r="Q3323" s="42">
        <f>IF(P3323=13%,ROUND(O3323/(1+P3323)*P3323,2),ROUND(O3323/(1+0.03)*0.02,2))</f>
        <v>0</v>
      </c>
      <c r="R3323" s="42">
        <f>O3323-Q3323</f>
        <v>0</v>
      </c>
      <c r="S3323" s="42">
        <f>N3323-R3323</f>
        <v>67398.5</v>
      </c>
      <c r="T3323" s="38">
        <v>5000</v>
      </c>
      <c r="U3323" s="14">
        <f>S3323/H3323</f>
        <v>0.73333369601880161</v>
      </c>
      <c r="V3323" s="19"/>
      <c r="W3323" s="19"/>
      <c r="X3323" s="37" t="s">
        <v>3459</v>
      </c>
    </row>
    <row r="3324" spans="1:24" s="3" customFormat="1" ht="16.5" customHeight="1">
      <c r="A3324" s="38">
        <v>872</v>
      </c>
      <c r="B3324" s="39">
        <v>10729</v>
      </c>
      <c r="C3324" s="38">
        <v>10325736</v>
      </c>
      <c r="D3324" s="40" t="s">
        <v>1076</v>
      </c>
      <c r="E3324" s="58">
        <v>1</v>
      </c>
      <c r="F3324" s="38">
        <v>120</v>
      </c>
      <c r="G3324" s="38" t="s">
        <v>75</v>
      </c>
      <c r="H3324" s="42">
        <v>73464.160000000003</v>
      </c>
      <c r="I3324" s="37"/>
      <c r="J3324" s="44">
        <v>44286</v>
      </c>
      <c r="K3324" s="42">
        <v>612.20000000000005</v>
      </c>
      <c r="L3324" s="42">
        <v>18978.21</v>
      </c>
      <c r="M3324" s="44">
        <v>45259</v>
      </c>
      <c r="N3324" s="42">
        <v>53873.75</v>
      </c>
      <c r="O3324" s="42">
        <v>0</v>
      </c>
      <c r="P3324" s="45">
        <f>IF(J3324&lt;DATEVALUE("2009-1-1"),3%,13%)</f>
        <v>0.13</v>
      </c>
      <c r="Q3324" s="42">
        <f>IF(P3324=13%,ROUND(O3324/(1+P3324)*P3324,2),ROUND(O3324/(1+0.03)*0.02,2))</f>
        <v>0</v>
      </c>
      <c r="R3324" s="42">
        <f>O3324-Q3324</f>
        <v>0</v>
      </c>
      <c r="S3324" s="42">
        <f>N3324-R3324</f>
        <v>53873.75</v>
      </c>
      <c r="T3324" s="38">
        <v>5000</v>
      </c>
      <c r="U3324" s="14">
        <f>S3324/H3324</f>
        <v>0.73333377799460309</v>
      </c>
      <c r="V3324" s="19"/>
      <c r="W3324" s="19"/>
      <c r="X3324" s="37" t="s">
        <v>3459</v>
      </c>
    </row>
    <row r="3325" spans="1:24" s="3" customFormat="1" ht="16.5" customHeight="1">
      <c r="A3325" s="38">
        <v>455</v>
      </c>
      <c r="B3325" s="39">
        <v>10729</v>
      </c>
      <c r="C3325" s="38">
        <v>10325745</v>
      </c>
      <c r="D3325" s="40" t="s">
        <v>3174</v>
      </c>
      <c r="E3325" s="58">
        <v>1</v>
      </c>
      <c r="F3325" s="38">
        <v>120</v>
      </c>
      <c r="G3325" s="38" t="s">
        <v>21</v>
      </c>
      <c r="H3325" s="42">
        <v>16995.64</v>
      </c>
      <c r="I3325" s="37"/>
      <c r="J3325" s="44">
        <v>44286</v>
      </c>
      <c r="K3325" s="42">
        <v>141.63</v>
      </c>
      <c r="L3325" s="42">
        <v>4390.53</v>
      </c>
      <c r="M3325" s="44">
        <v>45259</v>
      </c>
      <c r="N3325" s="42">
        <v>12463.48</v>
      </c>
      <c r="O3325" s="42">
        <v>0</v>
      </c>
      <c r="P3325" s="45">
        <f>IF(J3325&lt;DATEVALUE("2009-1-1"),3%,13%)</f>
        <v>0.13</v>
      </c>
      <c r="Q3325" s="42">
        <f>IF(P3325=13%,ROUND(O3325/(1+P3325)*P3325,2),ROUND(O3325/(1+0.03)*0.02,2))</f>
        <v>0</v>
      </c>
      <c r="R3325" s="42">
        <f>O3325-Q3325</f>
        <v>0</v>
      </c>
      <c r="S3325" s="42">
        <f>N3325-R3325</f>
        <v>12463.48</v>
      </c>
      <c r="T3325" s="38">
        <v>5000</v>
      </c>
      <c r="U3325" s="14">
        <f>S3325/H3325</f>
        <v>0.7333339609452777</v>
      </c>
      <c r="V3325" s="19"/>
      <c r="W3325" s="19"/>
      <c r="X3325" s="37" t="s">
        <v>3459</v>
      </c>
    </row>
    <row r="3326" spans="1:24" s="3" customFormat="1" ht="16.5" customHeight="1">
      <c r="A3326" s="38">
        <v>877</v>
      </c>
      <c r="B3326" s="39">
        <v>10729</v>
      </c>
      <c r="C3326" s="38">
        <v>10326635</v>
      </c>
      <c r="D3326" s="40" t="s">
        <v>1082</v>
      </c>
      <c r="E3326" s="58">
        <v>1</v>
      </c>
      <c r="F3326" s="38">
        <v>120</v>
      </c>
      <c r="G3326" s="38" t="s">
        <v>75</v>
      </c>
      <c r="H3326" s="42">
        <v>48355.56</v>
      </c>
      <c r="I3326" s="37"/>
      <c r="J3326" s="44">
        <v>44286</v>
      </c>
      <c r="K3326" s="42">
        <v>402.96</v>
      </c>
      <c r="L3326" s="42">
        <v>12491.79</v>
      </c>
      <c r="M3326" s="44">
        <v>45259</v>
      </c>
      <c r="N3326" s="42">
        <v>35460.81</v>
      </c>
      <c r="O3326" s="42">
        <v>0</v>
      </c>
      <c r="P3326" s="45">
        <f>IF(J3326&lt;DATEVALUE("2009-1-1"),3%,13%)</f>
        <v>0.13</v>
      </c>
      <c r="Q3326" s="42">
        <f>IF(P3326=13%,ROUND(O3326/(1+P3326)*P3326,2),ROUND(O3326/(1+0.03)*0.02,2))</f>
        <v>0</v>
      </c>
      <c r="R3326" s="42">
        <f>O3326-Q3326</f>
        <v>0</v>
      </c>
      <c r="S3326" s="42">
        <f>N3326-R3326</f>
        <v>35460.81</v>
      </c>
      <c r="T3326" s="38">
        <v>5000</v>
      </c>
      <c r="U3326" s="14">
        <f>S3326/H3326</f>
        <v>0.73333469822291375</v>
      </c>
      <c r="V3326" s="19"/>
      <c r="W3326" s="19"/>
      <c r="X3326" s="37" t="s">
        <v>3459</v>
      </c>
    </row>
    <row r="3327" spans="1:24" s="3" customFormat="1" ht="16.5" customHeight="1">
      <c r="A3327" s="38">
        <v>369</v>
      </c>
      <c r="B3327" s="39">
        <v>10729</v>
      </c>
      <c r="C3327" s="38">
        <v>10325758</v>
      </c>
      <c r="D3327" s="40" t="s">
        <v>3129</v>
      </c>
      <c r="E3327" s="58">
        <v>1</v>
      </c>
      <c r="F3327" s="38">
        <v>120</v>
      </c>
      <c r="G3327" s="38" t="s">
        <v>21</v>
      </c>
      <c r="H3327" s="42">
        <v>14077.33</v>
      </c>
      <c r="I3327" s="37"/>
      <c r="J3327" s="44">
        <v>44286</v>
      </c>
      <c r="K3327" s="42">
        <v>117.31</v>
      </c>
      <c r="L3327" s="42">
        <v>3636.62</v>
      </c>
      <c r="M3327" s="44">
        <v>45259</v>
      </c>
      <c r="N3327" s="42">
        <v>10323.4</v>
      </c>
      <c r="O3327" s="42">
        <v>0</v>
      </c>
      <c r="P3327" s="45">
        <f>IF(J3327&lt;DATEVALUE("2009-1-1"),3%,13%)</f>
        <v>0.13</v>
      </c>
      <c r="Q3327" s="42">
        <f>IF(P3327=13%,ROUND(O3327/(1+P3327)*P3327,2),ROUND(O3327/(1+0.03)*0.02,2))</f>
        <v>0</v>
      </c>
      <c r="R3327" s="42">
        <f>O3327-Q3327</f>
        <v>0</v>
      </c>
      <c r="S3327" s="42">
        <f>N3327-R3327</f>
        <v>10323.4</v>
      </c>
      <c r="T3327" s="38">
        <v>2104</v>
      </c>
      <c r="U3327" s="14">
        <f>S3327/H3327</f>
        <v>0.73333508555954852</v>
      </c>
      <c r="V3327" s="19"/>
      <c r="W3327" s="19"/>
      <c r="X3327" s="37" t="s">
        <v>3459</v>
      </c>
    </row>
    <row r="3328" spans="1:24" s="3" customFormat="1" ht="16.5" customHeight="1">
      <c r="A3328" s="38">
        <v>476</v>
      </c>
      <c r="B3328" s="39">
        <v>10729</v>
      </c>
      <c r="C3328" s="38">
        <v>10325740</v>
      </c>
      <c r="D3328" s="40" t="s">
        <v>3187</v>
      </c>
      <c r="E3328" s="58">
        <v>1</v>
      </c>
      <c r="F3328" s="38">
        <v>120</v>
      </c>
      <c r="G3328" s="38" t="s">
        <v>302</v>
      </c>
      <c r="H3328" s="42">
        <v>9476.92</v>
      </c>
      <c r="I3328" s="37"/>
      <c r="J3328" s="44">
        <v>44286</v>
      </c>
      <c r="K3328" s="42">
        <v>78.97</v>
      </c>
      <c r="L3328" s="42">
        <v>2448.1200000000003</v>
      </c>
      <c r="M3328" s="44">
        <v>45259</v>
      </c>
      <c r="N3328" s="42">
        <v>6949.83</v>
      </c>
      <c r="O3328" s="42">
        <v>0</v>
      </c>
      <c r="P3328" s="45">
        <f>IF(J3328&lt;DATEVALUE("2009-1-1"),3%,13%)</f>
        <v>0.13</v>
      </c>
      <c r="Q3328" s="42">
        <f>IF(P3328=13%,ROUND(O3328/(1+P3328)*P3328,2),ROUND(O3328/(1+0.03)*0.02,2))</f>
        <v>0</v>
      </c>
      <c r="R3328" s="42">
        <f>O3328-Q3328</f>
        <v>0</v>
      </c>
      <c r="S3328" s="42">
        <f>N3328-R3328</f>
        <v>6949.83</v>
      </c>
      <c r="T3328" s="38">
        <v>5000</v>
      </c>
      <c r="U3328" s="14">
        <f>S3328/H3328</f>
        <v>0.73334268939697711</v>
      </c>
      <c r="V3328" s="19"/>
      <c r="W3328" s="19"/>
      <c r="X3328" s="37" t="s">
        <v>3459</v>
      </c>
    </row>
    <row r="3329" spans="1:37" s="3" customFormat="1" ht="16.5" customHeight="1">
      <c r="A3329" s="38">
        <v>475</v>
      </c>
      <c r="B3329" s="39">
        <v>10729</v>
      </c>
      <c r="C3329" s="38">
        <v>10325739</v>
      </c>
      <c r="D3329" s="40" t="s">
        <v>3188</v>
      </c>
      <c r="E3329" s="58">
        <v>1</v>
      </c>
      <c r="F3329" s="38">
        <v>120</v>
      </c>
      <c r="G3329" s="38" t="s">
        <v>302</v>
      </c>
      <c r="H3329" s="42">
        <v>5132.74</v>
      </c>
      <c r="I3329" s="37"/>
      <c r="J3329" s="44">
        <v>44286</v>
      </c>
      <c r="K3329" s="42">
        <v>42.77</v>
      </c>
      <c r="L3329" s="42">
        <v>1325.9</v>
      </c>
      <c r="M3329" s="44">
        <v>45259</v>
      </c>
      <c r="N3329" s="42">
        <v>3764.07</v>
      </c>
      <c r="O3329" s="42">
        <v>0</v>
      </c>
      <c r="P3329" s="45">
        <f>IF(J3329&lt;DATEVALUE("2009-1-1"),3%,13%)</f>
        <v>0.13</v>
      </c>
      <c r="Q3329" s="42">
        <f>IF(P3329=13%,ROUND(O3329/(1+P3329)*P3329,2),ROUND(O3329/(1+0.03)*0.02,2))</f>
        <v>0</v>
      </c>
      <c r="R3329" s="42">
        <f>O3329-Q3329</f>
        <v>0</v>
      </c>
      <c r="S3329" s="42">
        <f>N3329-R3329</f>
        <v>3764.07</v>
      </c>
      <c r="T3329" s="38">
        <v>5000</v>
      </c>
      <c r="U3329" s="14">
        <f>S3329/H3329</f>
        <v>0.73334515288130708</v>
      </c>
      <c r="V3329" s="19"/>
      <c r="W3329" s="19"/>
      <c r="X3329" s="37" t="s">
        <v>3459</v>
      </c>
    </row>
    <row r="3330" spans="1:37" s="3" customFormat="1" ht="16.5" customHeight="1">
      <c r="A3330" s="38">
        <v>414</v>
      </c>
      <c r="B3330" s="39">
        <v>10736</v>
      </c>
      <c r="C3330" s="38">
        <v>10336194</v>
      </c>
      <c r="D3330" s="40" t="s">
        <v>1359</v>
      </c>
      <c r="E3330" s="38">
        <v>1</v>
      </c>
      <c r="F3330" s="38">
        <v>105</v>
      </c>
      <c r="G3330" s="38" t="s">
        <v>21</v>
      </c>
      <c r="H3330" s="42">
        <v>69407.55</v>
      </c>
      <c r="I3330" s="55"/>
      <c r="J3330" s="44">
        <v>44439</v>
      </c>
      <c r="K3330" s="42">
        <v>661.02</v>
      </c>
      <c r="L3330" s="42">
        <v>14542.5</v>
      </c>
      <c r="M3330" s="44">
        <v>45138</v>
      </c>
      <c r="N3330" s="42">
        <f>H3330-K3330-L3330</f>
        <v>54204.03</v>
      </c>
      <c r="O3330" s="42">
        <f>100+3500</f>
        <v>3600</v>
      </c>
      <c r="P3330" s="45">
        <v>0.13</v>
      </c>
      <c r="Q3330" s="42">
        <v>414.15</v>
      </c>
      <c r="R3330" s="42">
        <v>3185.85</v>
      </c>
      <c r="S3330" s="42">
        <f>N3330-R3330</f>
        <v>51018.18</v>
      </c>
      <c r="T3330" s="38">
        <v>5000</v>
      </c>
      <c r="U3330" s="14">
        <f>S3330/H3330</f>
        <v>0.73505231059157106</v>
      </c>
      <c r="V3330" s="19"/>
      <c r="W3330" s="19"/>
      <c r="X3330" s="37" t="s">
        <v>3461</v>
      </c>
    </row>
    <row r="3331" spans="1:37" s="3" customFormat="1" ht="16.5" customHeight="1">
      <c r="A3331" s="38">
        <v>615</v>
      </c>
      <c r="B3331" s="39">
        <v>10736</v>
      </c>
      <c r="C3331" s="38">
        <v>10326525</v>
      </c>
      <c r="D3331" s="40" t="s">
        <v>1502</v>
      </c>
      <c r="E3331" s="38">
        <v>1</v>
      </c>
      <c r="F3331" s="38">
        <v>120</v>
      </c>
      <c r="G3331" s="38" t="s">
        <v>75</v>
      </c>
      <c r="H3331" s="42">
        <v>102567.89</v>
      </c>
      <c r="I3331" s="55"/>
      <c r="J3331" s="44">
        <v>44316</v>
      </c>
      <c r="K3331" s="42">
        <v>854.73</v>
      </c>
      <c r="L3331" s="42">
        <v>22223</v>
      </c>
      <c r="M3331" s="44">
        <v>45138</v>
      </c>
      <c r="N3331" s="42">
        <f>H3331-K3331-L3331</f>
        <v>79490.16</v>
      </c>
      <c r="O3331" s="42">
        <v>4500</v>
      </c>
      <c r="P3331" s="45">
        <v>0.13</v>
      </c>
      <c r="Q3331" s="42">
        <v>517.70000000000005</v>
      </c>
      <c r="R3331" s="42">
        <v>3982.3</v>
      </c>
      <c r="S3331" s="42">
        <v>75507.86</v>
      </c>
      <c r="T3331" s="38">
        <v>1007</v>
      </c>
      <c r="U3331" s="14">
        <f>S3331/H3331</f>
        <v>0.73617444991800063</v>
      </c>
      <c r="V3331" s="19"/>
      <c r="W3331" s="19"/>
      <c r="X3331" s="37" t="s">
        <v>3461</v>
      </c>
    </row>
    <row r="3332" spans="1:37" s="3" customFormat="1" ht="16.5" customHeight="1">
      <c r="A3332" s="38">
        <v>412</v>
      </c>
      <c r="B3332" s="39">
        <v>10736</v>
      </c>
      <c r="C3332" s="38">
        <v>10325194</v>
      </c>
      <c r="D3332" s="40" t="s">
        <v>1357</v>
      </c>
      <c r="E3332" s="38">
        <v>1</v>
      </c>
      <c r="F3332" s="38">
        <v>120</v>
      </c>
      <c r="G3332" s="38" t="s">
        <v>21</v>
      </c>
      <c r="H3332" s="42">
        <v>155610.04</v>
      </c>
      <c r="I3332" s="55"/>
      <c r="J3332" s="44">
        <v>44286</v>
      </c>
      <c r="K3332" s="42">
        <v>1296.75</v>
      </c>
      <c r="L3332" s="42">
        <v>35012.25</v>
      </c>
      <c r="M3332" s="44">
        <v>45138</v>
      </c>
      <c r="N3332" s="42">
        <f>H3332-K3332-L3332</f>
        <v>119301.04000000001</v>
      </c>
      <c r="O3332" s="42">
        <v>4500</v>
      </c>
      <c r="P3332" s="45">
        <v>0.13</v>
      </c>
      <c r="Q3332" s="42">
        <v>517.70000000000005</v>
      </c>
      <c r="R3332" s="42">
        <v>3982.3</v>
      </c>
      <c r="S3332" s="42">
        <v>115318.74</v>
      </c>
      <c r="T3332" s="38">
        <v>5000</v>
      </c>
      <c r="U3332" s="14">
        <f>S3332/H3332</f>
        <v>0.74107519026407298</v>
      </c>
      <c r="V3332" s="19"/>
      <c r="W3332" s="19"/>
      <c r="X3332" s="37" t="s">
        <v>3461</v>
      </c>
    </row>
    <row r="3333" spans="1:37" s="3" customFormat="1" ht="16.5" customHeight="1">
      <c r="A3333" s="38">
        <v>355</v>
      </c>
      <c r="B3333" s="39">
        <v>10729</v>
      </c>
      <c r="C3333" s="38">
        <v>10327203</v>
      </c>
      <c r="D3333" s="40" t="s">
        <v>3122</v>
      </c>
      <c r="E3333" s="58">
        <v>1</v>
      </c>
      <c r="F3333" s="38">
        <v>120</v>
      </c>
      <c r="G3333" s="38" t="s">
        <v>21</v>
      </c>
      <c r="H3333" s="42">
        <v>14874.81</v>
      </c>
      <c r="I3333" s="37"/>
      <c r="J3333" s="44">
        <v>44316</v>
      </c>
      <c r="K3333" s="42">
        <v>123.96</v>
      </c>
      <c r="L3333" s="42">
        <v>3718.7599999999998</v>
      </c>
      <c r="M3333" s="44">
        <v>45259</v>
      </c>
      <c r="N3333" s="42">
        <v>11032.09</v>
      </c>
      <c r="O3333" s="42">
        <v>0</v>
      </c>
      <c r="P3333" s="45">
        <f>IF(J3333&lt;DATEVALUE("2009-1-1"),3%,13%)</f>
        <v>0.13</v>
      </c>
      <c r="Q3333" s="42">
        <f>IF(P3333=13%,ROUND(O3333/(1+P3333)*P3333,2),ROUND(O3333/(1+0.03)*0.02,2))</f>
        <v>0</v>
      </c>
      <c r="R3333" s="42">
        <f>O3333-Q3333</f>
        <v>0</v>
      </c>
      <c r="S3333" s="42">
        <f>N3333-R3333</f>
        <v>11032.09</v>
      </c>
      <c r="T3333" s="38">
        <v>2101</v>
      </c>
      <c r="U3333" s="14">
        <f>S3333/H3333</f>
        <v>0.7416625825808868</v>
      </c>
      <c r="V3333" s="19"/>
      <c r="W3333" s="19"/>
      <c r="X3333" s="37" t="s">
        <v>3459</v>
      </c>
    </row>
    <row r="3334" spans="1:37" s="3" customFormat="1" ht="16.5" customHeight="1">
      <c r="A3334" s="38">
        <v>72</v>
      </c>
      <c r="B3334" s="39">
        <v>10741</v>
      </c>
      <c r="C3334" s="38">
        <v>10322069</v>
      </c>
      <c r="D3334" s="40" t="s">
        <v>2234</v>
      </c>
      <c r="E3334" s="38">
        <v>1</v>
      </c>
      <c r="F3334" s="38">
        <v>120</v>
      </c>
      <c r="G3334" s="38" t="s">
        <v>21</v>
      </c>
      <c r="H3334" s="42">
        <v>5471.79</v>
      </c>
      <c r="I3334" s="2"/>
      <c r="J3334" s="44">
        <v>44135</v>
      </c>
      <c r="K3334" s="42">
        <v>45.6</v>
      </c>
      <c r="L3334" s="42">
        <v>1367.96</v>
      </c>
      <c r="M3334" s="44">
        <v>45077</v>
      </c>
      <c r="N3334" s="42">
        <f>H3334-K3334-L3334</f>
        <v>4058.2299999999996</v>
      </c>
      <c r="O3334" s="42">
        <v>0</v>
      </c>
      <c r="P3334" s="45">
        <v>0.13</v>
      </c>
      <c r="Q3334" s="42">
        <v>0</v>
      </c>
      <c r="R3334" s="42">
        <v>0</v>
      </c>
      <c r="S3334" s="42">
        <f>N3334-R3334</f>
        <v>4058.2299999999996</v>
      </c>
      <c r="T3334" s="38">
        <v>5000</v>
      </c>
      <c r="U3334" s="14">
        <f>S3334/H3334</f>
        <v>0.74166406240005545</v>
      </c>
      <c r="V3334" s="19"/>
      <c r="W3334" s="19"/>
      <c r="X3334" s="37" t="s">
        <v>3462</v>
      </c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</row>
    <row r="3335" spans="1:37" s="3" customFormat="1" ht="16.5" customHeight="1">
      <c r="A3335" s="38">
        <v>213</v>
      </c>
      <c r="B3335" s="39">
        <v>10741</v>
      </c>
      <c r="C3335" s="38">
        <v>10322447</v>
      </c>
      <c r="D3335" s="40" t="s">
        <v>425</v>
      </c>
      <c r="E3335" s="38">
        <v>1</v>
      </c>
      <c r="F3335" s="38">
        <v>120</v>
      </c>
      <c r="G3335" s="38" t="s">
        <v>302</v>
      </c>
      <c r="H3335" s="42">
        <v>69206.080000000002</v>
      </c>
      <c r="I3335" s="49"/>
      <c r="J3335" s="44">
        <v>44165</v>
      </c>
      <c r="K3335" s="42">
        <v>576.72</v>
      </c>
      <c r="L3335" s="42">
        <v>17301.55</v>
      </c>
      <c r="M3335" s="44">
        <v>45107</v>
      </c>
      <c r="N3335" s="42">
        <f>H3335-K3335-L3335</f>
        <v>51327.81</v>
      </c>
      <c r="O3335" s="42">
        <v>0</v>
      </c>
      <c r="P3335" s="45">
        <v>0.13</v>
      </c>
      <c r="Q3335" s="42">
        <v>0</v>
      </c>
      <c r="R3335" s="42">
        <v>0</v>
      </c>
      <c r="S3335" s="42">
        <f>N3335-R3335</f>
        <v>51327.81</v>
      </c>
      <c r="T3335" s="38">
        <v>5000</v>
      </c>
      <c r="U3335" s="14">
        <f>S3335/H3335</f>
        <v>0.74166619464648187</v>
      </c>
      <c r="V3335" s="19"/>
      <c r="W3335" s="19"/>
      <c r="X3335" s="37" t="s">
        <v>3462</v>
      </c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</row>
    <row r="3336" spans="1:37" s="3" customFormat="1" ht="16.5" customHeight="1">
      <c r="A3336" s="38">
        <v>871</v>
      </c>
      <c r="B3336" s="39">
        <v>10729</v>
      </c>
      <c r="C3336" s="38">
        <v>10327196</v>
      </c>
      <c r="D3336" s="40" t="s">
        <v>513</v>
      </c>
      <c r="E3336" s="58">
        <v>4.1736138009361455E-2</v>
      </c>
      <c r="F3336" s="38">
        <v>120</v>
      </c>
      <c r="G3336" s="38" t="s">
        <v>75</v>
      </c>
      <c r="H3336" s="42">
        <v>29526.23</v>
      </c>
      <c r="I3336" s="37"/>
      <c r="J3336" s="44">
        <v>44316</v>
      </c>
      <c r="K3336" s="42">
        <v>246.05</v>
      </c>
      <c r="L3336" s="42">
        <v>7381.5599999999995</v>
      </c>
      <c r="M3336" s="44">
        <v>45259</v>
      </c>
      <c r="N3336" s="42">
        <v>21898.62</v>
      </c>
      <c r="O3336" s="42">
        <v>0</v>
      </c>
      <c r="P3336" s="45">
        <f>IF(J3336&lt;DATEVALUE("2009-1-1"),3%,13%)</f>
        <v>0.13</v>
      </c>
      <c r="Q3336" s="42">
        <f>IF(P3336=13%,ROUND(O3336/(1+P3336)*P3336,2),ROUND(O3336/(1+0.03)*0.02,2))</f>
        <v>0</v>
      </c>
      <c r="R3336" s="42">
        <f>O3336-Q3336</f>
        <v>0</v>
      </c>
      <c r="S3336" s="42">
        <f>N3336-R3336</f>
        <v>21898.62</v>
      </c>
      <c r="T3336" s="38">
        <v>2506</v>
      </c>
      <c r="U3336" s="14">
        <f>S3336/H3336</f>
        <v>0.74166664691022188</v>
      </c>
      <c r="V3336" s="19"/>
      <c r="W3336" s="19"/>
      <c r="X3336" s="37" t="s">
        <v>3459</v>
      </c>
    </row>
    <row r="3337" spans="1:37" s="3" customFormat="1" ht="16.5" customHeight="1">
      <c r="A3337" s="38">
        <v>282</v>
      </c>
      <c r="B3337" s="39">
        <v>10877</v>
      </c>
      <c r="C3337" s="38">
        <v>10323765</v>
      </c>
      <c r="D3337" s="40" t="s">
        <v>425</v>
      </c>
      <c r="E3337" s="38">
        <v>4.3465999999999998E-2</v>
      </c>
      <c r="F3337" s="38">
        <v>120</v>
      </c>
      <c r="G3337" s="38" t="s">
        <v>302</v>
      </c>
      <c r="H3337" s="42">
        <v>65333.34</v>
      </c>
      <c r="I3337" s="55"/>
      <c r="J3337" s="44">
        <v>44196</v>
      </c>
      <c r="K3337" s="42">
        <v>0</v>
      </c>
      <c r="L3337" s="42">
        <v>16877.78</v>
      </c>
      <c r="M3337" s="44">
        <v>45138</v>
      </c>
      <c r="N3337" s="42">
        <f>H3337-K3337-L3337</f>
        <v>48455.56</v>
      </c>
      <c r="O3337" s="42">
        <v>0</v>
      </c>
      <c r="P3337" s="45">
        <v>0.13</v>
      </c>
      <c r="Q3337" s="42">
        <v>0</v>
      </c>
      <c r="R3337" s="42">
        <v>0</v>
      </c>
      <c r="S3337" s="42">
        <v>48455.56</v>
      </c>
      <c r="T3337" s="38">
        <v>1001</v>
      </c>
      <c r="U3337" s="14">
        <f>S3337/H3337</f>
        <v>0.74166665901360618</v>
      </c>
      <c r="V3337" s="19"/>
      <c r="W3337" s="19"/>
      <c r="X3337" s="37" t="s">
        <v>3462</v>
      </c>
    </row>
    <row r="3338" spans="1:37" s="3" customFormat="1" ht="16.5" customHeight="1">
      <c r="A3338" s="38">
        <v>414</v>
      </c>
      <c r="B3338" s="39">
        <v>10741</v>
      </c>
      <c r="C3338" s="38">
        <v>10326102</v>
      </c>
      <c r="D3338" s="40" t="s">
        <v>2941</v>
      </c>
      <c r="E3338" s="58">
        <v>1</v>
      </c>
      <c r="F3338" s="38">
        <v>120</v>
      </c>
      <c r="G3338" s="38" t="s">
        <v>302</v>
      </c>
      <c r="H3338" s="42">
        <v>212905.75</v>
      </c>
      <c r="I3338" s="37"/>
      <c r="J3338" s="44">
        <v>44286</v>
      </c>
      <c r="K3338" s="42">
        <v>1774.21</v>
      </c>
      <c r="L3338" s="42">
        <v>53226.35</v>
      </c>
      <c r="M3338" s="44">
        <v>45200</v>
      </c>
      <c r="N3338" s="42">
        <v>157905.19</v>
      </c>
      <c r="O3338" s="42">
        <v>0</v>
      </c>
      <c r="P3338" s="45">
        <f>IF(J3338&lt;DATEVALUE("2009-1-1"),3%,13%)</f>
        <v>0.13</v>
      </c>
      <c r="Q3338" s="42">
        <f>IF(P3338=13%,ROUND(O3338/(1+P3338)*P3338,2),ROUND(O3338/(1+0.03)*0.02,2))</f>
        <v>0</v>
      </c>
      <c r="R3338" s="42">
        <f>O3338-Q3338</f>
        <v>0</v>
      </c>
      <c r="S3338" s="42">
        <f>N3338-R3338</f>
        <v>157905.19</v>
      </c>
      <c r="T3338" s="38">
        <v>5000</v>
      </c>
      <c r="U3338" s="14">
        <f>S3338/H3338</f>
        <v>0.74166709917416507</v>
      </c>
      <c r="V3338" s="19"/>
      <c r="W3338" s="19"/>
      <c r="X3338" s="37" t="s">
        <v>3462</v>
      </c>
    </row>
    <row r="3339" spans="1:37" s="3" customFormat="1" ht="16.5" customHeight="1">
      <c r="A3339" s="38">
        <v>25</v>
      </c>
      <c r="B3339" s="39">
        <v>10711</v>
      </c>
      <c r="C3339" s="38">
        <v>10325405</v>
      </c>
      <c r="D3339" s="40" t="s">
        <v>165</v>
      </c>
      <c r="E3339" s="38">
        <v>2</v>
      </c>
      <c r="F3339" s="38">
        <v>120</v>
      </c>
      <c r="G3339" s="38" t="s">
        <v>21</v>
      </c>
      <c r="H3339" s="42">
        <v>4896.41</v>
      </c>
      <c r="I3339" s="57"/>
      <c r="J3339" s="44">
        <v>44286</v>
      </c>
      <c r="K3339" s="42">
        <v>40.799999999999997</v>
      </c>
      <c r="L3339" s="42">
        <v>1183.3499999999999</v>
      </c>
      <c r="M3339" s="44">
        <v>45199</v>
      </c>
      <c r="N3339" s="42">
        <v>3672.26</v>
      </c>
      <c r="O3339" s="42">
        <v>0</v>
      </c>
      <c r="P3339" s="45">
        <v>0.13</v>
      </c>
      <c r="Q3339" s="42">
        <v>0</v>
      </c>
      <c r="R3339" s="42">
        <v>0</v>
      </c>
      <c r="S3339" s="42">
        <v>3672.26</v>
      </c>
      <c r="T3339" s="38">
        <v>2101</v>
      </c>
      <c r="U3339" s="14">
        <f>S3339/H3339</f>
        <v>0.7499902990149927</v>
      </c>
      <c r="V3339" s="19"/>
      <c r="W3339" s="19"/>
      <c r="X3339" s="37" t="s">
        <v>3457</v>
      </c>
    </row>
    <row r="3340" spans="1:37" s="3" customFormat="1" ht="16.5" customHeight="1">
      <c r="A3340" s="38">
        <v>127</v>
      </c>
      <c r="B3340" s="39">
        <v>10725</v>
      </c>
      <c r="C3340" s="38">
        <v>10326484</v>
      </c>
      <c r="D3340" s="40" t="s">
        <v>301</v>
      </c>
      <c r="E3340" s="46">
        <v>0.31</v>
      </c>
      <c r="F3340" s="38">
        <v>120</v>
      </c>
      <c r="G3340" s="38" t="s">
        <v>302</v>
      </c>
      <c r="H3340" s="42">
        <v>44064.77</v>
      </c>
      <c r="I3340" s="57"/>
      <c r="J3340" s="44">
        <v>44286</v>
      </c>
      <c r="K3340" s="42">
        <v>367.21</v>
      </c>
      <c r="L3340" s="42">
        <v>10649.01</v>
      </c>
      <c r="M3340" s="44">
        <v>45199</v>
      </c>
      <c r="N3340" s="42">
        <f>H3340-K3340-L3340</f>
        <v>33048.549999999996</v>
      </c>
      <c r="O3340" s="42">
        <v>0</v>
      </c>
      <c r="P3340" s="45">
        <v>0.13</v>
      </c>
      <c r="Q3340" s="42">
        <v>0</v>
      </c>
      <c r="R3340" s="42">
        <v>0</v>
      </c>
      <c r="S3340" s="42">
        <f>N3340</f>
        <v>33048.549999999996</v>
      </c>
      <c r="T3340" s="38">
        <v>5000</v>
      </c>
      <c r="U3340" s="14">
        <f>S3340/H3340</f>
        <v>0.74999937591867605</v>
      </c>
      <c r="V3340" s="19"/>
      <c r="W3340" s="19"/>
      <c r="X3340" s="37" t="s">
        <v>3459</v>
      </c>
    </row>
    <row r="3341" spans="1:37" s="3" customFormat="1" ht="16.5" customHeight="1">
      <c r="A3341" s="38">
        <v>477</v>
      </c>
      <c r="B3341" s="39">
        <v>10729</v>
      </c>
      <c r="C3341" s="38">
        <v>10327048</v>
      </c>
      <c r="D3341" s="40" t="s">
        <v>674</v>
      </c>
      <c r="E3341" s="58">
        <v>1</v>
      </c>
      <c r="F3341" s="38">
        <v>120</v>
      </c>
      <c r="G3341" s="38" t="s">
        <v>302</v>
      </c>
      <c r="H3341" s="42">
        <v>30649.15</v>
      </c>
      <c r="I3341" s="37"/>
      <c r="J3341" s="44">
        <v>44347</v>
      </c>
      <c r="K3341" s="42">
        <v>255.41</v>
      </c>
      <c r="L3341" s="42">
        <v>7406.88</v>
      </c>
      <c r="M3341" s="44">
        <v>45259</v>
      </c>
      <c r="N3341" s="42">
        <v>22986.86</v>
      </c>
      <c r="O3341" s="42">
        <v>0</v>
      </c>
      <c r="P3341" s="45">
        <f>IF(J3341&lt;DATEVALUE("2009-1-1"),3%,13%)</f>
        <v>0.13</v>
      </c>
      <c r="Q3341" s="42">
        <f>IF(P3341=13%,ROUND(O3341/(1+P3341)*P3341,2),ROUND(O3341/(1+0.03)*0.02,2))</f>
        <v>0</v>
      </c>
      <c r="R3341" s="42">
        <f>O3341-Q3341</f>
        <v>0</v>
      </c>
      <c r="S3341" s="42">
        <f>N3341-R3341</f>
        <v>22986.86</v>
      </c>
      <c r="T3341" s="38">
        <v>5000</v>
      </c>
      <c r="U3341" s="14">
        <f>S3341/H3341</f>
        <v>0.74999991843166935</v>
      </c>
      <c r="V3341" s="19"/>
      <c r="W3341" s="19"/>
      <c r="X3341" s="37" t="s">
        <v>3459</v>
      </c>
    </row>
    <row r="3342" spans="1:37" s="3" customFormat="1" ht="16.5" customHeight="1">
      <c r="A3342" s="38">
        <v>424</v>
      </c>
      <c r="B3342" s="39">
        <v>10741</v>
      </c>
      <c r="C3342" s="38">
        <v>10327107</v>
      </c>
      <c r="D3342" s="40" t="s">
        <v>2946</v>
      </c>
      <c r="E3342" s="58">
        <v>1</v>
      </c>
      <c r="F3342" s="38">
        <v>120</v>
      </c>
      <c r="G3342" s="38" t="s">
        <v>75</v>
      </c>
      <c r="H3342" s="42">
        <v>158791.74</v>
      </c>
      <c r="I3342" s="37"/>
      <c r="J3342" s="44">
        <v>44316</v>
      </c>
      <c r="K3342" s="42">
        <v>1323.26</v>
      </c>
      <c r="L3342" s="42">
        <v>38374.589999999997</v>
      </c>
      <c r="M3342" s="44">
        <v>45200</v>
      </c>
      <c r="N3342" s="42">
        <v>119093.89</v>
      </c>
      <c r="O3342" s="42">
        <v>0</v>
      </c>
      <c r="P3342" s="45">
        <f>IF(J3342&lt;DATEVALUE("2009-1-1"),3%,13%)</f>
        <v>0.13</v>
      </c>
      <c r="Q3342" s="42">
        <f>IF(P3342=13%,ROUND(O3342/(1+P3342)*P3342,2),ROUND(O3342/(1+0.03)*0.02,2))</f>
        <v>0</v>
      </c>
      <c r="R3342" s="42">
        <f>O3342-Q3342</f>
        <v>0</v>
      </c>
      <c r="S3342" s="42">
        <f>N3342-R3342</f>
        <v>119093.89</v>
      </c>
      <c r="T3342" s="38">
        <v>1007</v>
      </c>
      <c r="U3342" s="14">
        <f>S3342/H3342</f>
        <v>0.75000053529232691</v>
      </c>
      <c r="V3342" s="19"/>
      <c r="W3342" s="19"/>
      <c r="X3342" s="37" t="s">
        <v>3462</v>
      </c>
    </row>
    <row r="3343" spans="1:37" s="3" customFormat="1" ht="16.5" customHeight="1">
      <c r="A3343" s="38">
        <v>415</v>
      </c>
      <c r="B3343" s="39">
        <v>10736</v>
      </c>
      <c r="C3343" s="38">
        <v>10336195</v>
      </c>
      <c r="D3343" s="40" t="s">
        <v>1359</v>
      </c>
      <c r="E3343" s="38">
        <v>1</v>
      </c>
      <c r="F3343" s="38">
        <v>106</v>
      </c>
      <c r="G3343" s="38" t="s">
        <v>21</v>
      </c>
      <c r="H3343" s="42">
        <v>36513.379999999997</v>
      </c>
      <c r="I3343" s="55"/>
      <c r="J3343" s="44">
        <v>44439</v>
      </c>
      <c r="K3343" s="42">
        <v>344.47</v>
      </c>
      <c r="L3343" s="42">
        <v>7578.27</v>
      </c>
      <c r="M3343" s="44">
        <v>45138</v>
      </c>
      <c r="N3343" s="42">
        <f>H3343-K3343-L3343</f>
        <v>28590.639999999996</v>
      </c>
      <c r="O3343" s="42">
        <f>100+1147.5</f>
        <v>1247.5</v>
      </c>
      <c r="P3343" s="45">
        <v>0.13</v>
      </c>
      <c r="Q3343" s="42">
        <v>143.51</v>
      </c>
      <c r="R3343" s="42">
        <v>1103.99</v>
      </c>
      <c r="S3343" s="42">
        <f>N3343-R3343</f>
        <v>27486.649999999994</v>
      </c>
      <c r="T3343" s="38">
        <v>5000</v>
      </c>
      <c r="U3343" s="14">
        <f>S3343/H3343</f>
        <v>0.75278295244099547</v>
      </c>
      <c r="V3343" s="19"/>
      <c r="W3343" s="19"/>
      <c r="X3343" s="37" t="s">
        <v>3461</v>
      </c>
    </row>
    <row r="3344" spans="1:37" s="3" customFormat="1" ht="16.5" customHeight="1">
      <c r="A3344" s="38">
        <v>613</v>
      </c>
      <c r="B3344" s="39">
        <v>10736</v>
      </c>
      <c r="C3344" s="38">
        <v>10325198</v>
      </c>
      <c r="D3344" s="40" t="s">
        <v>1501</v>
      </c>
      <c r="E3344" s="38">
        <v>1</v>
      </c>
      <c r="F3344" s="38">
        <v>120</v>
      </c>
      <c r="G3344" s="38" t="s">
        <v>75</v>
      </c>
      <c r="H3344" s="42">
        <v>171110.21</v>
      </c>
      <c r="I3344" s="55"/>
      <c r="J3344" s="44">
        <v>44286</v>
      </c>
      <c r="K3344" s="42">
        <v>1425.92</v>
      </c>
      <c r="L3344" s="42">
        <v>38499.82</v>
      </c>
      <c r="M3344" s="44">
        <v>45138</v>
      </c>
      <c r="N3344" s="42">
        <f>H3344-K3344-L3344</f>
        <v>131184.46999999997</v>
      </c>
      <c r="O3344" s="42">
        <v>2500</v>
      </c>
      <c r="P3344" s="45">
        <v>0.13</v>
      </c>
      <c r="Q3344" s="42">
        <v>287.61</v>
      </c>
      <c r="R3344" s="42">
        <v>2212.39</v>
      </c>
      <c r="S3344" s="42">
        <v>128972.08</v>
      </c>
      <c r="T3344" s="38">
        <v>1007</v>
      </c>
      <c r="U3344" s="14">
        <f>S3344/H3344</f>
        <v>0.753736904419672</v>
      </c>
      <c r="V3344" s="19"/>
      <c r="W3344" s="19"/>
      <c r="X3344" s="37" t="s">
        <v>3461</v>
      </c>
    </row>
    <row r="3345" spans="1:37" s="3" customFormat="1" ht="16.5" customHeight="1">
      <c r="A3345" s="38">
        <v>327</v>
      </c>
      <c r="B3345" s="39">
        <v>10741</v>
      </c>
      <c r="C3345" s="38">
        <v>10326687</v>
      </c>
      <c r="D3345" s="40" t="s">
        <v>513</v>
      </c>
      <c r="E3345" s="38">
        <v>1</v>
      </c>
      <c r="F3345" s="38">
        <v>120</v>
      </c>
      <c r="G3345" s="38" t="s">
        <v>75</v>
      </c>
      <c r="H3345" s="42">
        <v>314360.55</v>
      </c>
      <c r="I3345" s="56"/>
      <c r="J3345" s="44">
        <v>44286</v>
      </c>
      <c r="K3345" s="42">
        <v>2619.67</v>
      </c>
      <c r="L3345" s="42">
        <v>73350.77</v>
      </c>
      <c r="M3345" s="44">
        <v>45169</v>
      </c>
      <c r="N3345" s="42">
        <f>H3345-K3345-L3345</f>
        <v>238390.11</v>
      </c>
      <c r="O3345" s="42">
        <v>0</v>
      </c>
      <c r="P3345" s="45">
        <v>0.13</v>
      </c>
      <c r="Q3345" s="42">
        <v>0</v>
      </c>
      <c r="R3345" s="42">
        <v>0</v>
      </c>
      <c r="S3345" s="42">
        <f>N3345-R3345</f>
        <v>238390.11</v>
      </c>
      <c r="T3345" s="38">
        <v>2506</v>
      </c>
      <c r="U3345" s="14">
        <f>S3345/H3345</f>
        <v>0.75833341683617739</v>
      </c>
      <c r="V3345" s="19"/>
      <c r="W3345" s="19"/>
      <c r="X3345" s="37" t="s">
        <v>3462</v>
      </c>
    </row>
    <row r="3346" spans="1:37" s="3" customFormat="1" ht="16.5" customHeight="1">
      <c r="A3346" s="38">
        <v>663</v>
      </c>
      <c r="B3346" s="39">
        <v>40712</v>
      </c>
      <c r="C3346" s="38">
        <v>10324741</v>
      </c>
      <c r="D3346" s="40" t="s">
        <v>1804</v>
      </c>
      <c r="E3346" s="38">
        <v>1</v>
      </c>
      <c r="F3346" s="38">
        <v>120</v>
      </c>
      <c r="G3346" s="38" t="s">
        <v>75</v>
      </c>
      <c r="H3346" s="42">
        <v>188366.48</v>
      </c>
      <c r="I3346" s="55"/>
      <c r="J3346" s="44">
        <v>44255</v>
      </c>
      <c r="K3346" s="42">
        <v>1569.72</v>
      </c>
      <c r="L3346" s="42">
        <v>43952.160000000003</v>
      </c>
      <c r="M3346" s="44">
        <v>45138</v>
      </c>
      <c r="N3346" s="42">
        <f>H3346-K3346-L3346</f>
        <v>142844.6</v>
      </c>
      <c r="O3346" s="42">
        <v>0</v>
      </c>
      <c r="P3346" s="45">
        <v>0.13</v>
      </c>
      <c r="Q3346" s="42">
        <v>0</v>
      </c>
      <c r="R3346" s="42">
        <v>0</v>
      </c>
      <c r="S3346" s="42">
        <v>142844.6</v>
      </c>
      <c r="T3346" s="38">
        <v>1007</v>
      </c>
      <c r="U3346" s="14">
        <f>S3346/H3346</f>
        <v>0.75833343597013647</v>
      </c>
      <c r="V3346" s="19"/>
      <c r="W3346" s="19"/>
      <c r="X3346" s="37" t="s">
        <v>3467</v>
      </c>
    </row>
    <row r="3347" spans="1:37" s="3" customFormat="1" ht="16.5" customHeight="1">
      <c r="A3347" s="38">
        <v>664</v>
      </c>
      <c r="B3347" s="39">
        <v>40712</v>
      </c>
      <c r="C3347" s="38">
        <v>10324742</v>
      </c>
      <c r="D3347" s="40" t="s">
        <v>1805</v>
      </c>
      <c r="E3347" s="38">
        <v>1</v>
      </c>
      <c r="F3347" s="38">
        <v>120</v>
      </c>
      <c r="G3347" s="38" t="s">
        <v>75</v>
      </c>
      <c r="H3347" s="42">
        <v>127425.89</v>
      </c>
      <c r="I3347" s="55"/>
      <c r="J3347" s="44">
        <v>44255</v>
      </c>
      <c r="K3347" s="42">
        <v>1061.8800000000001</v>
      </c>
      <c r="L3347" s="42">
        <v>29732.66</v>
      </c>
      <c r="M3347" s="44">
        <v>45138</v>
      </c>
      <c r="N3347" s="42">
        <f>H3347-K3347-L3347</f>
        <v>96631.349999999991</v>
      </c>
      <c r="O3347" s="42">
        <v>0</v>
      </c>
      <c r="P3347" s="45">
        <v>0.13</v>
      </c>
      <c r="Q3347" s="42">
        <v>0</v>
      </c>
      <c r="R3347" s="42">
        <v>0</v>
      </c>
      <c r="S3347" s="42">
        <v>96631.35</v>
      </c>
      <c r="T3347" s="38">
        <v>2506</v>
      </c>
      <c r="U3347" s="14">
        <f>S3347/H3347</f>
        <v>0.75833372637224672</v>
      </c>
      <c r="V3347" s="19"/>
      <c r="W3347" s="19"/>
      <c r="X3347" s="37" t="s">
        <v>3467</v>
      </c>
    </row>
    <row r="3348" spans="1:37" s="3" customFormat="1" ht="16.5" customHeight="1">
      <c r="A3348" s="38">
        <v>676</v>
      </c>
      <c r="B3348" s="39">
        <v>40712</v>
      </c>
      <c r="C3348" s="38">
        <v>10326467</v>
      </c>
      <c r="D3348" s="40" t="s">
        <v>508</v>
      </c>
      <c r="E3348" s="38">
        <v>1</v>
      </c>
      <c r="F3348" s="38">
        <v>120</v>
      </c>
      <c r="G3348" s="38" t="s">
        <v>75</v>
      </c>
      <c r="H3348" s="42">
        <v>25428.93</v>
      </c>
      <c r="I3348" s="55"/>
      <c r="J3348" s="44">
        <v>44286</v>
      </c>
      <c r="K3348" s="42">
        <v>211.91</v>
      </c>
      <c r="L3348" s="42">
        <v>5721.54</v>
      </c>
      <c r="M3348" s="44">
        <v>45138</v>
      </c>
      <c r="N3348" s="42">
        <f>H3348-K3348-L3348</f>
        <v>19495.48</v>
      </c>
      <c r="O3348" s="42">
        <v>0</v>
      </c>
      <c r="P3348" s="45">
        <v>0.13</v>
      </c>
      <c r="Q3348" s="42">
        <v>0</v>
      </c>
      <c r="R3348" s="42">
        <v>0</v>
      </c>
      <c r="S3348" s="42">
        <v>19495.48</v>
      </c>
      <c r="T3348" s="38">
        <v>5000</v>
      </c>
      <c r="U3348" s="14">
        <f>S3348/H3348</f>
        <v>0.7666653689321572</v>
      </c>
      <c r="V3348" s="19"/>
      <c r="W3348" s="19"/>
      <c r="X3348" s="37" t="s">
        <v>3467</v>
      </c>
    </row>
    <row r="3349" spans="1:37" s="3" customFormat="1" ht="16.5" customHeight="1">
      <c r="A3349" s="38">
        <v>228</v>
      </c>
      <c r="B3349" s="39">
        <v>10741</v>
      </c>
      <c r="C3349" s="38">
        <v>10326088</v>
      </c>
      <c r="D3349" s="40" t="s">
        <v>674</v>
      </c>
      <c r="E3349" s="38">
        <v>1</v>
      </c>
      <c r="F3349" s="38">
        <v>120</v>
      </c>
      <c r="G3349" s="38" t="s">
        <v>302</v>
      </c>
      <c r="H3349" s="42">
        <v>36598.519999999997</v>
      </c>
      <c r="I3349" s="55"/>
      <c r="J3349" s="44">
        <v>44286</v>
      </c>
      <c r="K3349" s="42">
        <v>304.99</v>
      </c>
      <c r="L3349" s="42">
        <v>8234.7000000000007</v>
      </c>
      <c r="M3349" s="44">
        <v>45138</v>
      </c>
      <c r="N3349" s="42">
        <f>H3349-K3349-L3349</f>
        <v>28058.829999999998</v>
      </c>
      <c r="O3349" s="42">
        <v>0</v>
      </c>
      <c r="P3349" s="45">
        <v>0.13</v>
      </c>
      <c r="Q3349" s="42">
        <v>0</v>
      </c>
      <c r="R3349" s="42">
        <v>0</v>
      </c>
      <c r="S3349" s="42">
        <f>N3349-R3349</f>
        <v>28058.829999999998</v>
      </c>
      <c r="T3349" s="38">
        <v>5000</v>
      </c>
      <c r="U3349" s="14">
        <f>S3349/H3349</f>
        <v>0.7666657012360063</v>
      </c>
      <c r="V3349" s="19"/>
      <c r="W3349" s="19"/>
      <c r="X3349" s="37" t="s">
        <v>3462</v>
      </c>
    </row>
    <row r="3350" spans="1:37" s="3" customFormat="1" ht="16.5" customHeight="1">
      <c r="A3350" s="38">
        <v>617</v>
      </c>
      <c r="B3350" s="39">
        <v>10736</v>
      </c>
      <c r="C3350" s="38">
        <v>10326662</v>
      </c>
      <c r="D3350" s="40" t="s">
        <v>1504</v>
      </c>
      <c r="E3350" s="38">
        <v>1</v>
      </c>
      <c r="F3350" s="38">
        <v>120</v>
      </c>
      <c r="G3350" s="38" t="s">
        <v>75</v>
      </c>
      <c r="H3350" s="42">
        <v>366596.24</v>
      </c>
      <c r="I3350" s="55"/>
      <c r="J3350" s="44">
        <v>44286</v>
      </c>
      <c r="K3350" s="42">
        <v>3054.97</v>
      </c>
      <c r="L3350" s="42">
        <v>82484.19</v>
      </c>
      <c r="M3350" s="44">
        <v>45138</v>
      </c>
      <c r="N3350" s="42">
        <f>H3350-K3350-L3350</f>
        <v>281057.08</v>
      </c>
      <c r="O3350" s="42">
        <v>0</v>
      </c>
      <c r="P3350" s="45">
        <v>0.13</v>
      </c>
      <c r="Q3350" s="42">
        <v>0</v>
      </c>
      <c r="R3350" s="42">
        <v>0</v>
      </c>
      <c r="S3350" s="42">
        <v>281057.08</v>
      </c>
      <c r="T3350" s="38">
        <v>5000</v>
      </c>
      <c r="U3350" s="14">
        <f>S3350/H3350</f>
        <v>0.7666665648289247</v>
      </c>
      <c r="V3350" s="19"/>
      <c r="W3350" s="19"/>
      <c r="X3350" s="37" t="s">
        <v>3461</v>
      </c>
    </row>
    <row r="3351" spans="1:37" s="3" customFormat="1" ht="16.5" customHeight="1">
      <c r="A3351" s="38">
        <v>900</v>
      </c>
      <c r="B3351" s="39">
        <v>10729</v>
      </c>
      <c r="C3351" s="38">
        <v>10355835</v>
      </c>
      <c r="D3351" s="40" t="s">
        <v>3386</v>
      </c>
      <c r="E3351" s="58">
        <v>1</v>
      </c>
      <c r="F3351" s="38">
        <v>60</v>
      </c>
      <c r="G3351" s="38" t="s">
        <v>511</v>
      </c>
      <c r="H3351" s="42">
        <v>123613.8</v>
      </c>
      <c r="I3351" s="37"/>
      <c r="J3351" s="44">
        <v>44834</v>
      </c>
      <c r="K3351" s="42">
        <v>2060.23</v>
      </c>
      <c r="L3351" s="42">
        <v>26782.99</v>
      </c>
      <c r="M3351" s="44">
        <v>45259</v>
      </c>
      <c r="N3351" s="42">
        <v>94770.58</v>
      </c>
      <c r="O3351" s="42">
        <v>0</v>
      </c>
      <c r="P3351" s="45">
        <f>IF(J3351&lt;DATEVALUE("2009-1-1"),3%,13%)</f>
        <v>0.13</v>
      </c>
      <c r="Q3351" s="42">
        <f>IF(P3351=13%,ROUND(O3351/(1+P3351)*P3351,2),ROUND(O3351/(1+0.03)*0.02,2))</f>
        <v>0</v>
      </c>
      <c r="R3351" s="42">
        <f>O3351-Q3351</f>
        <v>0</v>
      </c>
      <c r="S3351" s="42">
        <f>N3351-R3351</f>
        <v>94770.58</v>
      </c>
      <c r="T3351" s="38">
        <v>5000</v>
      </c>
      <c r="U3351" s="14">
        <f>S3351/H3351</f>
        <v>0.76666666666666661</v>
      </c>
      <c r="V3351" s="19"/>
      <c r="W3351" s="19"/>
      <c r="X3351" s="37" t="s">
        <v>3459</v>
      </c>
    </row>
    <row r="3352" spans="1:37" s="3" customFormat="1" ht="16.5" customHeight="1">
      <c r="A3352" s="38">
        <v>415</v>
      </c>
      <c r="B3352" s="39">
        <v>10741</v>
      </c>
      <c r="C3352" s="38">
        <v>10330674</v>
      </c>
      <c r="D3352" s="40" t="s">
        <v>2877</v>
      </c>
      <c r="E3352" s="58">
        <v>2</v>
      </c>
      <c r="F3352" s="38">
        <v>120</v>
      </c>
      <c r="G3352" s="38" t="s">
        <v>302</v>
      </c>
      <c r="H3352" s="42">
        <v>58034.19</v>
      </c>
      <c r="I3352" s="37"/>
      <c r="J3352" s="44">
        <v>44377</v>
      </c>
      <c r="K3352" s="42">
        <v>483.62</v>
      </c>
      <c r="L3352" s="42">
        <v>13057.689999999999</v>
      </c>
      <c r="M3352" s="44">
        <v>45200</v>
      </c>
      <c r="N3352" s="42">
        <v>44492.88</v>
      </c>
      <c r="O3352" s="42">
        <v>0</v>
      </c>
      <c r="P3352" s="45">
        <f>IF(J3352&lt;DATEVALUE("2009-1-1"),3%,13%)</f>
        <v>0.13</v>
      </c>
      <c r="Q3352" s="42">
        <f>IF(P3352=13%,ROUND(O3352/(1+P3352)*P3352,2),ROUND(O3352/(1+0.03)*0.02,2))</f>
        <v>0</v>
      </c>
      <c r="R3352" s="42">
        <f>O3352-Q3352</f>
        <v>0</v>
      </c>
      <c r="S3352" s="42">
        <f>N3352-R3352</f>
        <v>44492.88</v>
      </c>
      <c r="T3352" s="38">
        <v>5000</v>
      </c>
      <c r="U3352" s="14">
        <f>S3352/H3352</f>
        <v>0.76666668389788839</v>
      </c>
      <c r="V3352" s="19"/>
      <c r="W3352" s="19"/>
      <c r="X3352" s="37" t="s">
        <v>3462</v>
      </c>
    </row>
    <row r="3353" spans="1:37" s="3" customFormat="1" ht="16.5" customHeight="1">
      <c r="A3353" s="38">
        <v>891</v>
      </c>
      <c r="B3353" s="39">
        <v>10729</v>
      </c>
      <c r="C3353" s="38">
        <v>10355162</v>
      </c>
      <c r="D3353" s="40" t="s">
        <v>3381</v>
      </c>
      <c r="E3353" s="58">
        <v>1</v>
      </c>
      <c r="F3353" s="38">
        <v>60</v>
      </c>
      <c r="G3353" s="38" t="s">
        <v>511</v>
      </c>
      <c r="H3353" s="42">
        <v>665056.88</v>
      </c>
      <c r="I3353" s="37"/>
      <c r="J3353" s="44">
        <v>44834</v>
      </c>
      <c r="K3353" s="42">
        <v>11084.28</v>
      </c>
      <c r="L3353" s="42">
        <v>144095.64000000001</v>
      </c>
      <c r="M3353" s="44">
        <v>45259</v>
      </c>
      <c r="N3353" s="42">
        <v>509876.96</v>
      </c>
      <c r="O3353" s="42">
        <v>0</v>
      </c>
      <c r="P3353" s="45">
        <f>IF(J3353&lt;DATEVALUE("2009-1-1"),3%,13%)</f>
        <v>0.13</v>
      </c>
      <c r="Q3353" s="42">
        <f>IF(P3353=13%,ROUND(O3353/(1+P3353)*P3353,2),ROUND(O3353/(1+0.03)*0.02,2))</f>
        <v>0</v>
      </c>
      <c r="R3353" s="42">
        <f>O3353-Q3353</f>
        <v>0</v>
      </c>
      <c r="S3353" s="42">
        <f>N3353-R3353</f>
        <v>509876.96</v>
      </c>
      <c r="T3353" s="38">
        <v>1007</v>
      </c>
      <c r="U3353" s="14">
        <f>S3353/H3353</f>
        <v>0.76666669473444138</v>
      </c>
      <c r="V3353" s="19"/>
      <c r="W3353" s="19"/>
      <c r="X3353" s="37" t="s">
        <v>3459</v>
      </c>
    </row>
    <row r="3354" spans="1:37" s="3" customFormat="1" ht="16.5" customHeight="1">
      <c r="A3354" s="38">
        <v>892</v>
      </c>
      <c r="B3354" s="39">
        <v>10729</v>
      </c>
      <c r="C3354" s="38">
        <v>10355834</v>
      </c>
      <c r="D3354" s="40" t="s">
        <v>3382</v>
      </c>
      <c r="E3354" s="58">
        <v>1</v>
      </c>
      <c r="F3354" s="38">
        <v>60</v>
      </c>
      <c r="G3354" s="38" t="s">
        <v>511</v>
      </c>
      <c r="H3354" s="42">
        <v>101462.68</v>
      </c>
      <c r="I3354" s="37"/>
      <c r="J3354" s="44">
        <v>44834</v>
      </c>
      <c r="K3354" s="42">
        <v>1691.04</v>
      </c>
      <c r="L3354" s="42">
        <v>21983.53</v>
      </c>
      <c r="M3354" s="44">
        <v>45259</v>
      </c>
      <c r="N3354" s="42">
        <v>77788.11</v>
      </c>
      <c r="O3354" s="42">
        <v>0</v>
      </c>
      <c r="P3354" s="45">
        <f>IF(J3354&lt;DATEVALUE("2009-1-1"),3%,13%)</f>
        <v>0.13</v>
      </c>
      <c r="Q3354" s="42">
        <f>IF(P3354=13%,ROUND(O3354/(1+P3354)*P3354,2),ROUND(O3354/(1+0.03)*0.02,2))</f>
        <v>0</v>
      </c>
      <c r="R3354" s="42">
        <f>O3354-Q3354</f>
        <v>0</v>
      </c>
      <c r="S3354" s="42">
        <f>N3354-R3354</f>
        <v>77788.11</v>
      </c>
      <c r="T3354" s="38">
        <v>1007</v>
      </c>
      <c r="U3354" s="14">
        <f>S3354/H3354</f>
        <v>0.76666721202317945</v>
      </c>
      <c r="V3354" s="19"/>
      <c r="W3354" s="19"/>
      <c r="X3354" s="37" t="s">
        <v>3459</v>
      </c>
    </row>
    <row r="3355" spans="1:37" s="3" customFormat="1" ht="16.5" customHeight="1">
      <c r="A3355" s="38">
        <v>675</v>
      </c>
      <c r="B3355" s="39">
        <v>40712</v>
      </c>
      <c r="C3355" s="38">
        <v>10326466</v>
      </c>
      <c r="D3355" s="40" t="s">
        <v>508</v>
      </c>
      <c r="E3355" s="38">
        <v>1</v>
      </c>
      <c r="F3355" s="38">
        <v>120</v>
      </c>
      <c r="G3355" s="38" t="s">
        <v>75</v>
      </c>
      <c r="H3355" s="42">
        <v>73866.33</v>
      </c>
      <c r="I3355" s="55"/>
      <c r="J3355" s="44">
        <v>44286</v>
      </c>
      <c r="K3355" s="42">
        <v>615.54999999999995</v>
      </c>
      <c r="L3355" s="42">
        <v>16619.88</v>
      </c>
      <c r="M3355" s="44">
        <v>45138</v>
      </c>
      <c r="N3355" s="42">
        <f>H3355-K3355-L3355</f>
        <v>56630.899999999994</v>
      </c>
      <c r="O3355" s="42">
        <v>0</v>
      </c>
      <c r="P3355" s="45">
        <v>0.13</v>
      </c>
      <c r="Q3355" s="42">
        <v>0</v>
      </c>
      <c r="R3355" s="42">
        <v>0</v>
      </c>
      <c r="S3355" s="42">
        <v>56630.9</v>
      </c>
      <c r="T3355" s="38">
        <v>5000</v>
      </c>
      <c r="U3355" s="14">
        <f>S3355/H3355</f>
        <v>0.76666730295115515</v>
      </c>
      <c r="V3355" s="19"/>
      <c r="W3355" s="19"/>
      <c r="X3355" s="37" t="s">
        <v>3467</v>
      </c>
    </row>
    <row r="3356" spans="1:37" s="3" customFormat="1" ht="16.5" customHeight="1">
      <c r="A3356" s="38">
        <v>314</v>
      </c>
      <c r="B3356" s="39">
        <v>10729</v>
      </c>
      <c r="C3356" s="38">
        <v>10335011</v>
      </c>
      <c r="D3356" s="40" t="s">
        <v>2878</v>
      </c>
      <c r="E3356" s="58">
        <v>1</v>
      </c>
      <c r="F3356" s="38">
        <v>120</v>
      </c>
      <c r="G3356" s="38" t="s">
        <v>21</v>
      </c>
      <c r="H3356" s="42">
        <v>12820.51</v>
      </c>
      <c r="I3356" s="37"/>
      <c r="J3356" s="44">
        <v>44439</v>
      </c>
      <c r="K3356" s="42">
        <v>106.84</v>
      </c>
      <c r="L3356" s="42">
        <v>2777.7999999999997</v>
      </c>
      <c r="M3356" s="44">
        <v>45259</v>
      </c>
      <c r="N3356" s="42">
        <v>9935.8700000000008</v>
      </c>
      <c r="O3356" s="42">
        <v>0</v>
      </c>
      <c r="P3356" s="45">
        <f>IF(J3356&lt;DATEVALUE("2009-1-1"),3%,13%)</f>
        <v>0.13</v>
      </c>
      <c r="Q3356" s="42">
        <f>IF(P3356=13%,ROUND(O3356/(1+P3356)*P3356,2),ROUND(O3356/(1+0.03)*0.02,2))</f>
        <v>0</v>
      </c>
      <c r="R3356" s="42">
        <f>O3356-Q3356</f>
        <v>0</v>
      </c>
      <c r="S3356" s="42">
        <f>N3356-R3356</f>
        <v>9935.8700000000008</v>
      </c>
      <c r="T3356" s="38">
        <v>1007</v>
      </c>
      <c r="U3356" s="14">
        <f>S3356/H3356</f>
        <v>0.77499803049956673</v>
      </c>
      <c r="V3356" s="19"/>
      <c r="W3356" s="19"/>
      <c r="X3356" s="37" t="s">
        <v>3459</v>
      </c>
    </row>
    <row r="3357" spans="1:37" s="3" customFormat="1" ht="16.5" customHeight="1">
      <c r="A3357" s="38">
        <v>690</v>
      </c>
      <c r="B3357" s="39">
        <v>10729</v>
      </c>
      <c r="C3357" s="38">
        <v>10335503</v>
      </c>
      <c r="D3357" s="40" t="s">
        <v>3287</v>
      </c>
      <c r="E3357" s="58">
        <v>1</v>
      </c>
      <c r="F3357" s="38">
        <v>120</v>
      </c>
      <c r="G3357" s="38" t="s">
        <v>23</v>
      </c>
      <c r="H3357" s="42">
        <v>23805.31</v>
      </c>
      <c r="I3357" s="37"/>
      <c r="J3357" s="44">
        <v>44439</v>
      </c>
      <c r="K3357" s="42">
        <v>198.38</v>
      </c>
      <c r="L3357" s="42">
        <v>5157.84</v>
      </c>
      <c r="M3357" s="44">
        <v>45259</v>
      </c>
      <c r="N3357" s="42">
        <v>18449.09</v>
      </c>
      <c r="O3357" s="42">
        <v>0</v>
      </c>
      <c r="P3357" s="45">
        <f>IF(J3357&lt;DATEVALUE("2009-1-1"),3%,13%)</f>
        <v>0.13</v>
      </c>
      <c r="Q3357" s="42">
        <f>IF(P3357=13%,ROUND(O3357/(1+P3357)*P3357,2),ROUND(O3357/(1+0.03)*0.02,2))</f>
        <v>0</v>
      </c>
      <c r="R3357" s="42">
        <f>O3357-Q3357</f>
        <v>0</v>
      </c>
      <c r="S3357" s="42">
        <f>N3357-R3357</f>
        <v>18449.09</v>
      </c>
      <c r="T3357" s="38">
        <v>5000</v>
      </c>
      <c r="U3357" s="14">
        <f>S3357/H3357</f>
        <v>0.77499893931227948</v>
      </c>
      <c r="V3357" s="19"/>
      <c r="W3357" s="19"/>
      <c r="X3357" s="37" t="s">
        <v>3459</v>
      </c>
    </row>
    <row r="3358" spans="1:37" s="3" customFormat="1" ht="16.5" customHeight="1">
      <c r="A3358" s="38">
        <v>689</v>
      </c>
      <c r="B3358" s="39">
        <v>10729</v>
      </c>
      <c r="C3358" s="38">
        <v>10335502</v>
      </c>
      <c r="D3358" s="40" t="s">
        <v>3286</v>
      </c>
      <c r="E3358" s="58">
        <v>1</v>
      </c>
      <c r="F3358" s="38">
        <v>120</v>
      </c>
      <c r="G3358" s="38" t="s">
        <v>23</v>
      </c>
      <c r="H3358" s="42">
        <v>21681.42</v>
      </c>
      <c r="I3358" s="37"/>
      <c r="J3358" s="44">
        <v>44439</v>
      </c>
      <c r="K3358" s="42">
        <v>180.68</v>
      </c>
      <c r="L3358" s="42">
        <v>4697.6499999999996</v>
      </c>
      <c r="M3358" s="44">
        <v>45259</v>
      </c>
      <c r="N3358" s="42">
        <v>16803.09</v>
      </c>
      <c r="O3358" s="42">
        <v>0</v>
      </c>
      <c r="P3358" s="45">
        <f>IF(J3358&lt;DATEVALUE("2009-1-1"),3%,13%)</f>
        <v>0.13</v>
      </c>
      <c r="Q3358" s="42">
        <f>IF(P3358=13%,ROUND(O3358/(1+P3358)*P3358,2),ROUND(O3358/(1+0.03)*0.02,2))</f>
        <v>0</v>
      </c>
      <c r="R3358" s="42">
        <f>O3358-Q3358</f>
        <v>0</v>
      </c>
      <c r="S3358" s="42">
        <f>N3358-R3358</f>
        <v>16803.09</v>
      </c>
      <c r="T3358" s="38">
        <v>5000</v>
      </c>
      <c r="U3358" s="14">
        <f>S3358/H3358</f>
        <v>0.77499951571437675</v>
      </c>
      <c r="V3358" s="19"/>
      <c r="W3358" s="19"/>
      <c r="X3358" s="37" t="s">
        <v>3459</v>
      </c>
    </row>
    <row r="3359" spans="1:37" s="3" customFormat="1" ht="16.5" customHeight="1">
      <c r="A3359" s="38">
        <v>214</v>
      </c>
      <c r="B3359" s="39">
        <v>10741</v>
      </c>
      <c r="C3359" s="38">
        <v>10325606</v>
      </c>
      <c r="D3359" s="40" t="s">
        <v>2028</v>
      </c>
      <c r="E3359" s="38">
        <v>1</v>
      </c>
      <c r="F3359" s="38">
        <v>120</v>
      </c>
      <c r="G3359" s="38" t="s">
        <v>302</v>
      </c>
      <c r="H3359" s="42">
        <v>43811.15</v>
      </c>
      <c r="I3359" s="49"/>
      <c r="J3359" s="44">
        <v>44286</v>
      </c>
      <c r="K3359" s="42">
        <v>365.09</v>
      </c>
      <c r="L3359" s="42">
        <v>9492.3700000000008</v>
      </c>
      <c r="M3359" s="44">
        <v>45107</v>
      </c>
      <c r="N3359" s="42">
        <f>H3359-K3359-L3359</f>
        <v>33953.69</v>
      </c>
      <c r="O3359" s="42">
        <v>0</v>
      </c>
      <c r="P3359" s="45">
        <v>0.13</v>
      </c>
      <c r="Q3359" s="42">
        <v>0</v>
      </c>
      <c r="R3359" s="42">
        <v>0</v>
      </c>
      <c r="S3359" s="42">
        <f>N3359-R3359</f>
        <v>33953.69</v>
      </c>
      <c r="T3359" s="38">
        <v>5000</v>
      </c>
      <c r="U3359" s="14">
        <f>S3359/H3359</f>
        <v>0.77500111273043504</v>
      </c>
      <c r="V3359" s="19"/>
      <c r="W3359" s="19"/>
      <c r="X3359" s="37" t="s">
        <v>3462</v>
      </c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</row>
    <row r="3360" spans="1:37" s="3" customFormat="1" ht="16.5" customHeight="1">
      <c r="A3360" s="38">
        <v>435</v>
      </c>
      <c r="B3360" s="39">
        <v>10741</v>
      </c>
      <c r="C3360" s="38">
        <v>10332717</v>
      </c>
      <c r="D3360" s="40" t="s">
        <v>2974</v>
      </c>
      <c r="E3360" s="58">
        <v>1</v>
      </c>
      <c r="F3360" s="38">
        <v>120</v>
      </c>
      <c r="G3360" s="38" t="s">
        <v>21</v>
      </c>
      <c r="H3360" s="42">
        <v>20743.36</v>
      </c>
      <c r="I3360" s="37"/>
      <c r="J3360" s="44">
        <v>44408</v>
      </c>
      <c r="K3360" s="42">
        <v>172.86</v>
      </c>
      <c r="L3360" s="42">
        <v>4494.37</v>
      </c>
      <c r="M3360" s="44">
        <v>45219</v>
      </c>
      <c r="N3360" s="42">
        <v>16076.13</v>
      </c>
      <c r="O3360" s="42">
        <v>0</v>
      </c>
      <c r="P3360" s="45">
        <f>IF(J3360&lt;DATEVALUE("2009-1-1"),3%,13%)</f>
        <v>0.13</v>
      </c>
      <c r="Q3360" s="42">
        <f>IF(P3360=13%,ROUND(O3360/(1+P3360)*P3360,2),ROUND(O3360/(1+0.03)*0.02,2))</f>
        <v>0</v>
      </c>
      <c r="R3360" s="42">
        <f>O3360-Q3360</f>
        <v>0</v>
      </c>
      <c r="S3360" s="42">
        <f>N3360-R3360</f>
        <v>16076.13</v>
      </c>
      <c r="T3360" s="38">
        <v>5000</v>
      </c>
      <c r="U3360" s="14">
        <f>S3360/H3360</f>
        <v>0.7750012534131403</v>
      </c>
      <c r="V3360" s="19"/>
      <c r="W3360" s="19"/>
      <c r="X3360" s="37" t="s">
        <v>3462</v>
      </c>
    </row>
    <row r="3361" spans="1:37" s="3" customFormat="1" ht="16.5" customHeight="1">
      <c r="A3361" s="38">
        <v>458</v>
      </c>
      <c r="B3361" s="39">
        <v>10729</v>
      </c>
      <c r="C3361" s="38">
        <v>10335515</v>
      </c>
      <c r="D3361" s="40" t="s">
        <v>3177</v>
      </c>
      <c r="E3361" s="58">
        <v>1</v>
      </c>
      <c r="F3361" s="38">
        <v>120</v>
      </c>
      <c r="G3361" s="38" t="s">
        <v>21</v>
      </c>
      <c r="H3361" s="42">
        <v>19185.84</v>
      </c>
      <c r="I3361" s="37"/>
      <c r="J3361" s="44">
        <v>44439</v>
      </c>
      <c r="K3361" s="42">
        <v>159.88</v>
      </c>
      <c r="L3361" s="42">
        <v>4156.8999999999996</v>
      </c>
      <c r="M3361" s="44">
        <v>45259</v>
      </c>
      <c r="N3361" s="42">
        <v>14869.06</v>
      </c>
      <c r="O3361" s="42">
        <v>0</v>
      </c>
      <c r="P3361" s="45">
        <f>IF(J3361&lt;DATEVALUE("2009-1-1"),3%,13%)</f>
        <v>0.13</v>
      </c>
      <c r="Q3361" s="42">
        <f>IF(P3361=13%,ROUND(O3361/(1+P3361)*P3361,2),ROUND(O3361/(1+0.03)*0.02,2))</f>
        <v>0</v>
      </c>
      <c r="R3361" s="42">
        <f>O3361-Q3361</f>
        <v>0</v>
      </c>
      <c r="S3361" s="42">
        <f>N3361-R3361</f>
        <v>14869.06</v>
      </c>
      <c r="T3361" s="38">
        <v>5000</v>
      </c>
      <c r="U3361" s="14">
        <f>S3361/H3361</f>
        <v>0.77500177214028676</v>
      </c>
      <c r="V3361" s="19"/>
      <c r="W3361" s="19"/>
      <c r="X3361" s="37" t="s">
        <v>3459</v>
      </c>
    </row>
    <row r="3362" spans="1:37" s="3" customFormat="1" ht="16.5" customHeight="1">
      <c r="A3362" s="38">
        <v>323</v>
      </c>
      <c r="B3362" s="39">
        <v>10736</v>
      </c>
      <c r="C3362" s="38">
        <v>10349201</v>
      </c>
      <c r="D3362" s="40" t="s">
        <v>1284</v>
      </c>
      <c r="E3362" s="38">
        <v>1</v>
      </c>
      <c r="F3362" s="38">
        <v>120</v>
      </c>
      <c r="G3362" s="38" t="s">
        <v>21</v>
      </c>
      <c r="H3362" s="42">
        <v>7233.33</v>
      </c>
      <c r="I3362" s="55"/>
      <c r="J3362" s="44">
        <v>44681</v>
      </c>
      <c r="K3362" s="42">
        <v>60.28</v>
      </c>
      <c r="L3362" s="42">
        <v>843.9</v>
      </c>
      <c r="M3362" s="44">
        <v>45138</v>
      </c>
      <c r="N3362" s="42">
        <f>H3362-K3362-L3362</f>
        <v>6329.1500000000005</v>
      </c>
      <c r="O3362" s="42">
        <v>800</v>
      </c>
      <c r="P3362" s="45">
        <v>0.13</v>
      </c>
      <c r="Q3362" s="42">
        <v>92.04</v>
      </c>
      <c r="R3362" s="42">
        <v>707.96</v>
      </c>
      <c r="S3362" s="42">
        <v>5621.19</v>
      </c>
      <c r="T3362" s="38">
        <v>2101</v>
      </c>
      <c r="U3362" s="14">
        <f>S3362/H3362</f>
        <v>0.7771233995960366</v>
      </c>
      <c r="V3362" s="19"/>
      <c r="W3362" s="19"/>
      <c r="X3362" s="37" t="s">
        <v>3461</v>
      </c>
    </row>
    <row r="3363" spans="1:37" s="3" customFormat="1" ht="16.5" customHeight="1">
      <c r="A3363" s="38">
        <v>272</v>
      </c>
      <c r="B3363" s="39">
        <v>10741</v>
      </c>
      <c r="C3363" s="38">
        <v>10362409</v>
      </c>
      <c r="D3363" s="40" t="s">
        <v>34</v>
      </c>
      <c r="E3363" s="38">
        <v>1</v>
      </c>
      <c r="F3363" s="38">
        <v>36</v>
      </c>
      <c r="G3363" s="38" t="s">
        <v>33</v>
      </c>
      <c r="H3363" s="42">
        <v>2093.81</v>
      </c>
      <c r="I3363" s="55"/>
      <c r="J3363" s="44">
        <v>44895</v>
      </c>
      <c r="K3363" s="42">
        <v>58.16</v>
      </c>
      <c r="L3363" s="42">
        <v>407.13</v>
      </c>
      <c r="M3363" s="44">
        <v>45138</v>
      </c>
      <c r="N3363" s="42">
        <f>H3363-K3363-L3363</f>
        <v>1628.52</v>
      </c>
      <c r="O3363" s="42">
        <v>0</v>
      </c>
      <c r="P3363" s="45">
        <v>0.13</v>
      </c>
      <c r="Q3363" s="42">
        <v>0</v>
      </c>
      <c r="R3363" s="42">
        <v>0</v>
      </c>
      <c r="S3363" s="42">
        <f>N3363-R3363</f>
        <v>1628.52</v>
      </c>
      <c r="T3363" s="38">
        <v>5000</v>
      </c>
      <c r="U3363" s="14">
        <f>S3363/H3363</f>
        <v>0.7777783084425044</v>
      </c>
      <c r="V3363" s="19"/>
      <c r="W3363" s="19"/>
      <c r="X3363" s="37" t="s">
        <v>3462</v>
      </c>
    </row>
    <row r="3364" spans="1:37" s="3" customFormat="1" ht="16.5" customHeight="1">
      <c r="A3364" s="38">
        <v>17</v>
      </c>
      <c r="B3364" s="39">
        <v>10723</v>
      </c>
      <c r="C3364" s="38">
        <v>10337824</v>
      </c>
      <c r="D3364" s="40" t="s">
        <v>2470</v>
      </c>
      <c r="E3364" s="38">
        <v>2</v>
      </c>
      <c r="F3364" s="38">
        <v>82</v>
      </c>
      <c r="G3364" s="38" t="s">
        <v>21</v>
      </c>
      <c r="H3364" s="42">
        <v>39482.879999999997</v>
      </c>
      <c r="I3364" s="2"/>
      <c r="J3364" s="44">
        <v>44469</v>
      </c>
      <c r="K3364" s="42">
        <v>481.5</v>
      </c>
      <c r="L3364" s="42">
        <v>8185.47</v>
      </c>
      <c r="M3364" s="44">
        <v>45016</v>
      </c>
      <c r="N3364" s="42">
        <f>H3364-K3364-L3364</f>
        <v>30815.909999999996</v>
      </c>
      <c r="O3364" s="42">
        <v>0</v>
      </c>
      <c r="P3364" s="45">
        <v>0.13</v>
      </c>
      <c r="Q3364" s="42">
        <v>0</v>
      </c>
      <c r="R3364" s="42">
        <v>0</v>
      </c>
      <c r="S3364" s="42">
        <v>30815.91</v>
      </c>
      <c r="T3364" s="38">
        <v>5000</v>
      </c>
      <c r="U3364" s="14">
        <f>S3364/H3364</f>
        <v>0.7804878975393893</v>
      </c>
      <c r="V3364" s="19"/>
      <c r="W3364" s="19"/>
      <c r="X3364" s="37" t="s">
        <v>3470</v>
      </c>
    </row>
    <row r="3365" spans="1:37" s="3" customFormat="1" ht="16.5" customHeight="1">
      <c r="A3365" s="38">
        <v>18</v>
      </c>
      <c r="B3365" s="39">
        <v>10723</v>
      </c>
      <c r="C3365" s="38">
        <v>10337825</v>
      </c>
      <c r="D3365" s="40" t="s">
        <v>2469</v>
      </c>
      <c r="E3365" s="38">
        <v>2</v>
      </c>
      <c r="F3365" s="38">
        <v>82</v>
      </c>
      <c r="G3365" s="38" t="s">
        <v>21</v>
      </c>
      <c r="H3365" s="42">
        <v>28358.91</v>
      </c>
      <c r="I3365" s="2"/>
      <c r="J3365" s="44">
        <v>44469</v>
      </c>
      <c r="K3365" s="42">
        <v>345.84</v>
      </c>
      <c r="L3365" s="42">
        <v>5879.28</v>
      </c>
      <c r="M3365" s="44">
        <v>45016</v>
      </c>
      <c r="N3365" s="42">
        <f>H3365-K3365-L3365</f>
        <v>22133.79</v>
      </c>
      <c r="O3365" s="42">
        <v>0</v>
      </c>
      <c r="P3365" s="45">
        <v>0.13</v>
      </c>
      <c r="Q3365" s="42">
        <v>0</v>
      </c>
      <c r="R3365" s="42">
        <v>0</v>
      </c>
      <c r="S3365" s="42">
        <v>22133.79</v>
      </c>
      <c r="T3365" s="38">
        <v>5000</v>
      </c>
      <c r="U3365" s="14">
        <f>S3365/H3365</f>
        <v>0.7804880370931041</v>
      </c>
      <c r="V3365" s="19"/>
      <c r="W3365" s="19"/>
      <c r="X3365" s="37" t="s">
        <v>3470</v>
      </c>
    </row>
    <row r="3366" spans="1:37" s="3" customFormat="1" ht="16.5" customHeight="1">
      <c r="A3366" s="38">
        <v>417</v>
      </c>
      <c r="B3366" s="39">
        <v>10736</v>
      </c>
      <c r="C3366" s="38">
        <v>10356552</v>
      </c>
      <c r="D3366" s="40" t="s">
        <v>1360</v>
      </c>
      <c r="E3366" s="38">
        <v>1</v>
      </c>
      <c r="F3366" s="38">
        <v>120</v>
      </c>
      <c r="G3366" s="38" t="s">
        <v>21</v>
      </c>
      <c r="H3366" s="42">
        <v>62436.4</v>
      </c>
      <c r="I3366" s="55"/>
      <c r="J3366" s="44">
        <v>44865</v>
      </c>
      <c r="K3366" s="42">
        <v>520.29999999999995</v>
      </c>
      <c r="L3366" s="42">
        <v>4162.3999999999996</v>
      </c>
      <c r="M3366" s="44">
        <v>45138</v>
      </c>
      <c r="N3366" s="42">
        <f>H3366-K3366-L3366</f>
        <v>57753.7</v>
      </c>
      <c r="O3366" s="42">
        <v>10000</v>
      </c>
      <c r="P3366" s="45">
        <v>0.13</v>
      </c>
      <c r="Q3366" s="42">
        <v>1150.44</v>
      </c>
      <c r="R3366" s="42">
        <v>8849.56</v>
      </c>
      <c r="S3366" s="42">
        <v>48904.14</v>
      </c>
      <c r="T3366" s="38">
        <v>5000</v>
      </c>
      <c r="U3366" s="14">
        <f>S3366/H3366</f>
        <v>0.78326328872260409</v>
      </c>
      <c r="V3366" s="19"/>
      <c r="W3366" s="19"/>
      <c r="X3366" s="37" t="s">
        <v>3461</v>
      </c>
    </row>
    <row r="3367" spans="1:37" s="3" customFormat="1" ht="16.5" customHeight="1">
      <c r="A3367" s="38">
        <v>827</v>
      </c>
      <c r="B3367" s="39">
        <v>10729</v>
      </c>
      <c r="C3367" s="38">
        <v>10356586</v>
      </c>
      <c r="D3367" s="40" t="s">
        <v>3352</v>
      </c>
      <c r="E3367" s="58">
        <v>2</v>
      </c>
      <c r="F3367" s="38">
        <v>60</v>
      </c>
      <c r="G3367" s="38" t="s">
        <v>36</v>
      </c>
      <c r="H3367" s="42">
        <v>4446.41</v>
      </c>
      <c r="I3367" s="37"/>
      <c r="J3367" s="44">
        <v>44865</v>
      </c>
      <c r="K3367" s="42">
        <v>74.11</v>
      </c>
      <c r="L3367" s="42">
        <v>889.31</v>
      </c>
      <c r="M3367" s="44">
        <v>45259</v>
      </c>
      <c r="N3367" s="42">
        <v>3482.99</v>
      </c>
      <c r="O3367" s="42">
        <v>0</v>
      </c>
      <c r="P3367" s="45">
        <f>IF(J3367&lt;DATEVALUE("2009-1-1"),3%,13%)</f>
        <v>0.13</v>
      </c>
      <c r="Q3367" s="42">
        <f>IF(P3367=13%,ROUND(O3367/(1+P3367)*P3367,2),ROUND(O3367/(1+0.03)*0.02,2))</f>
        <v>0</v>
      </c>
      <c r="R3367" s="42">
        <f>O3367-Q3367</f>
        <v>0</v>
      </c>
      <c r="S3367" s="42">
        <f>N3367-R3367</f>
        <v>3482.99</v>
      </c>
      <c r="T3367" s="38">
        <v>2101</v>
      </c>
      <c r="U3367" s="14">
        <f>S3367/H3367</f>
        <v>0.78332632393324053</v>
      </c>
      <c r="V3367" s="19"/>
      <c r="W3367" s="19"/>
      <c r="X3367" s="37" t="s">
        <v>3459</v>
      </c>
    </row>
    <row r="3368" spans="1:37" s="3" customFormat="1" ht="16.5" customHeight="1">
      <c r="A3368" s="38">
        <v>893</v>
      </c>
      <c r="B3368" s="39">
        <v>10729</v>
      </c>
      <c r="C3368" s="38">
        <v>10356569</v>
      </c>
      <c r="D3368" s="40" t="s">
        <v>3383</v>
      </c>
      <c r="E3368" s="58">
        <v>1</v>
      </c>
      <c r="F3368" s="38">
        <v>60</v>
      </c>
      <c r="G3368" s="38" t="s">
        <v>511</v>
      </c>
      <c r="H3368" s="42">
        <v>1172458.69</v>
      </c>
      <c r="I3368" s="37"/>
      <c r="J3368" s="44">
        <v>44865</v>
      </c>
      <c r="K3368" s="42">
        <v>19540.98</v>
      </c>
      <c r="L3368" s="42">
        <v>234491.75</v>
      </c>
      <c r="M3368" s="44">
        <v>45259</v>
      </c>
      <c r="N3368" s="42">
        <v>918425.96</v>
      </c>
      <c r="O3368" s="42">
        <v>0</v>
      </c>
      <c r="P3368" s="45">
        <f>IF(J3368&lt;DATEVALUE("2009-1-1"),3%,13%)</f>
        <v>0.13</v>
      </c>
      <c r="Q3368" s="42">
        <f>IF(P3368=13%,ROUND(O3368/(1+P3368)*P3368,2),ROUND(O3368/(1+0.03)*0.02,2))</f>
        <v>0</v>
      </c>
      <c r="R3368" s="42">
        <f>O3368-Q3368</f>
        <v>0</v>
      </c>
      <c r="S3368" s="42">
        <f>N3368-R3368</f>
        <v>918425.96</v>
      </c>
      <c r="T3368" s="38">
        <v>1007</v>
      </c>
      <c r="U3368" s="14">
        <f>S3368/H3368</f>
        <v>0.78333332153476554</v>
      </c>
      <c r="V3368" s="19"/>
      <c r="W3368" s="19"/>
      <c r="X3368" s="37" t="s">
        <v>3459</v>
      </c>
    </row>
    <row r="3369" spans="1:37" s="3" customFormat="1" ht="16.5" customHeight="1">
      <c r="A3369" s="38">
        <v>459</v>
      </c>
      <c r="B3369" s="39">
        <v>10729</v>
      </c>
      <c r="C3369" s="38">
        <v>10337532</v>
      </c>
      <c r="D3369" s="40" t="s">
        <v>2235</v>
      </c>
      <c r="E3369" s="58">
        <v>1</v>
      </c>
      <c r="F3369" s="38">
        <v>120</v>
      </c>
      <c r="G3369" s="38" t="s">
        <v>21</v>
      </c>
      <c r="H3369" s="42">
        <v>5690.6</v>
      </c>
      <c r="I3369" s="37"/>
      <c r="J3369" s="44">
        <v>44469</v>
      </c>
      <c r="K3369" s="42">
        <v>47.42</v>
      </c>
      <c r="L3369" s="42">
        <v>1185.52</v>
      </c>
      <c r="M3369" s="44">
        <v>45259</v>
      </c>
      <c r="N3369" s="42">
        <v>4457.66</v>
      </c>
      <c r="O3369" s="42">
        <v>0</v>
      </c>
      <c r="P3369" s="45">
        <f>IF(J3369&lt;DATEVALUE("2009-1-1"),3%,13%)</f>
        <v>0.13</v>
      </c>
      <c r="Q3369" s="42">
        <f>IF(P3369=13%,ROUND(O3369/(1+P3369)*P3369,2),ROUND(O3369/(1+0.03)*0.02,2))</f>
        <v>0</v>
      </c>
      <c r="R3369" s="42">
        <f>O3369-Q3369</f>
        <v>0</v>
      </c>
      <c r="S3369" s="42">
        <f>N3369-R3369</f>
        <v>4457.66</v>
      </c>
      <c r="T3369" s="38">
        <v>5000</v>
      </c>
      <c r="U3369" s="14">
        <f>S3369/H3369</f>
        <v>0.78333743366253117</v>
      </c>
      <c r="V3369" s="19"/>
      <c r="W3369" s="19"/>
      <c r="X3369" s="37" t="s">
        <v>3459</v>
      </c>
    </row>
    <row r="3370" spans="1:37" s="3" customFormat="1" ht="16.5" customHeight="1">
      <c r="A3370" s="38">
        <v>826</v>
      </c>
      <c r="B3370" s="39">
        <v>10729</v>
      </c>
      <c r="C3370" s="38">
        <v>10356571</v>
      </c>
      <c r="D3370" s="40" t="s">
        <v>3351</v>
      </c>
      <c r="E3370" s="58">
        <v>2</v>
      </c>
      <c r="F3370" s="38">
        <v>60</v>
      </c>
      <c r="G3370" s="38" t="s">
        <v>36</v>
      </c>
      <c r="H3370" s="42">
        <v>7600.98</v>
      </c>
      <c r="I3370" s="37"/>
      <c r="J3370" s="44">
        <v>44865</v>
      </c>
      <c r="K3370" s="42">
        <v>126.68</v>
      </c>
      <c r="L3370" s="42">
        <v>1520.1599999999999</v>
      </c>
      <c r="M3370" s="44">
        <v>45259</v>
      </c>
      <c r="N3370" s="42">
        <v>5954.14</v>
      </c>
      <c r="O3370" s="42">
        <v>0</v>
      </c>
      <c r="P3370" s="45">
        <f>IF(J3370&lt;DATEVALUE("2009-1-1"),3%,13%)</f>
        <v>0.13</v>
      </c>
      <c r="Q3370" s="42">
        <f>IF(P3370=13%,ROUND(O3370/(1+P3370)*P3370,2),ROUND(O3370/(1+0.03)*0.02,2))</f>
        <v>0</v>
      </c>
      <c r="R3370" s="42">
        <f>O3370-Q3370</f>
        <v>0</v>
      </c>
      <c r="S3370" s="42">
        <f>N3370-R3370</f>
        <v>5954.14</v>
      </c>
      <c r="T3370" s="38">
        <v>2101</v>
      </c>
      <c r="U3370" s="14">
        <f>S3370/H3370</f>
        <v>0.78333846425066245</v>
      </c>
      <c r="V3370" s="19"/>
      <c r="W3370" s="19"/>
      <c r="X3370" s="37" t="s">
        <v>3459</v>
      </c>
    </row>
    <row r="3371" spans="1:37" s="3" customFormat="1" ht="16.5" customHeight="1">
      <c r="A3371" s="38">
        <v>832</v>
      </c>
      <c r="B3371" s="39">
        <v>10729</v>
      </c>
      <c r="C3371" s="38">
        <v>10356570</v>
      </c>
      <c r="D3371" s="40" t="s">
        <v>1098</v>
      </c>
      <c r="E3371" s="58">
        <v>1</v>
      </c>
      <c r="F3371" s="38">
        <v>60</v>
      </c>
      <c r="G3371" s="38" t="s">
        <v>36</v>
      </c>
      <c r="H3371" s="42">
        <v>2118.1</v>
      </c>
      <c r="I3371" s="37"/>
      <c r="J3371" s="44">
        <v>44865</v>
      </c>
      <c r="K3371" s="42">
        <v>35.299999999999997</v>
      </c>
      <c r="L3371" s="42">
        <v>423.59999999999997</v>
      </c>
      <c r="M3371" s="44">
        <v>45259</v>
      </c>
      <c r="N3371" s="42">
        <v>1659.2</v>
      </c>
      <c r="O3371" s="42">
        <v>0</v>
      </c>
      <c r="P3371" s="45">
        <f>IF(J3371&lt;DATEVALUE("2009-1-1"),3%,13%)</f>
        <v>0.13</v>
      </c>
      <c r="Q3371" s="42">
        <f>IF(P3371=13%,ROUND(O3371/(1+P3371)*P3371,2),ROUND(O3371/(1+0.03)*0.02,2))</f>
        <v>0</v>
      </c>
      <c r="R3371" s="42">
        <f>O3371-Q3371</f>
        <v>0</v>
      </c>
      <c r="S3371" s="42">
        <f>N3371-R3371</f>
        <v>1659.2</v>
      </c>
      <c r="T3371" s="38">
        <v>5000</v>
      </c>
      <c r="U3371" s="14">
        <f>S3371/H3371</f>
        <v>0.78334356262688265</v>
      </c>
      <c r="V3371" s="19"/>
      <c r="W3371" s="19"/>
      <c r="X3371" s="37" t="s">
        <v>3459</v>
      </c>
    </row>
    <row r="3372" spans="1:37" s="3" customFormat="1" ht="16.5" customHeight="1">
      <c r="A3372" s="38">
        <v>423</v>
      </c>
      <c r="B3372" s="39">
        <v>10736</v>
      </c>
      <c r="C3372" s="38">
        <v>10330576</v>
      </c>
      <c r="D3372" s="40" t="s">
        <v>1366</v>
      </c>
      <c r="E3372" s="38">
        <v>2</v>
      </c>
      <c r="F3372" s="38">
        <v>120</v>
      </c>
      <c r="G3372" s="38" t="s">
        <v>302</v>
      </c>
      <c r="H3372" s="42">
        <v>60935.9</v>
      </c>
      <c r="I3372" s="55"/>
      <c r="J3372" s="44">
        <v>44377</v>
      </c>
      <c r="K3372" s="42">
        <v>507.8</v>
      </c>
      <c r="L3372" s="42">
        <v>12187.18</v>
      </c>
      <c r="M3372" s="44">
        <v>45138</v>
      </c>
      <c r="N3372" s="42">
        <f>H3372-K3372-L3372</f>
        <v>48240.92</v>
      </c>
      <c r="O3372" s="42">
        <v>20</v>
      </c>
      <c r="P3372" s="45">
        <v>0.13</v>
      </c>
      <c r="Q3372" s="42">
        <v>2.2999999999999998</v>
      </c>
      <c r="R3372" s="42">
        <v>17.7</v>
      </c>
      <c r="S3372" s="42">
        <v>48223.22</v>
      </c>
      <c r="T3372" s="38">
        <v>5000</v>
      </c>
      <c r="U3372" s="14">
        <f>S3372/H3372</f>
        <v>0.79137618382595476</v>
      </c>
      <c r="V3372" s="19"/>
      <c r="W3372" s="19"/>
      <c r="X3372" s="37" t="s">
        <v>3461</v>
      </c>
    </row>
    <row r="3373" spans="1:37" s="3" customFormat="1" ht="16.5" customHeight="1">
      <c r="A3373" s="38">
        <v>196</v>
      </c>
      <c r="B3373" s="39">
        <v>40712</v>
      </c>
      <c r="C3373" s="38">
        <v>10326861</v>
      </c>
      <c r="D3373" s="40" t="s">
        <v>2368</v>
      </c>
      <c r="E3373" s="38">
        <v>1</v>
      </c>
      <c r="F3373" s="38">
        <v>120</v>
      </c>
      <c r="G3373" s="38" t="s">
        <v>21</v>
      </c>
      <c r="H3373" s="42">
        <v>56661.62</v>
      </c>
      <c r="I3373" s="2"/>
      <c r="J3373" s="44">
        <v>44316</v>
      </c>
      <c r="K3373" s="42">
        <v>472.18</v>
      </c>
      <c r="L3373" s="42">
        <v>11332.32</v>
      </c>
      <c r="M3373" s="44">
        <v>45077</v>
      </c>
      <c r="N3373" s="42">
        <f>H3373-K3373-L3373</f>
        <v>44857.120000000003</v>
      </c>
      <c r="O3373" s="42">
        <v>0</v>
      </c>
      <c r="P3373" s="45">
        <v>0.13</v>
      </c>
      <c r="Q3373" s="42">
        <v>0</v>
      </c>
      <c r="R3373" s="42">
        <v>0</v>
      </c>
      <c r="S3373" s="42">
        <f>N3373-R3373</f>
        <v>44857.120000000003</v>
      </c>
      <c r="T3373" s="38">
        <v>1007</v>
      </c>
      <c r="U3373" s="14">
        <f>S3373/H3373</f>
        <v>0.79166674020262751</v>
      </c>
      <c r="V3373" s="19"/>
      <c r="W3373" s="19"/>
      <c r="X3373" s="37" t="s">
        <v>3467</v>
      </c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</row>
    <row r="3374" spans="1:37" s="3" customFormat="1" ht="16.5" customHeight="1">
      <c r="A3374" s="38">
        <v>115</v>
      </c>
      <c r="B3374" s="39">
        <v>10741</v>
      </c>
      <c r="C3374" s="38">
        <v>10327108</v>
      </c>
      <c r="D3374" s="40" t="s">
        <v>1359</v>
      </c>
      <c r="E3374" s="38">
        <v>1</v>
      </c>
      <c r="F3374" s="38">
        <v>120</v>
      </c>
      <c r="G3374" s="38" t="s">
        <v>21</v>
      </c>
      <c r="H3374" s="42">
        <v>25397.25</v>
      </c>
      <c r="I3374" s="2"/>
      <c r="J3374" s="44">
        <v>44316</v>
      </c>
      <c r="K3374" s="42">
        <v>211.64</v>
      </c>
      <c r="L3374" s="42">
        <v>5079.3999999999996</v>
      </c>
      <c r="M3374" s="44">
        <v>45077</v>
      </c>
      <c r="N3374" s="42">
        <f>H3374-K3374-L3374</f>
        <v>20106.21</v>
      </c>
      <c r="O3374" s="42">
        <v>0</v>
      </c>
      <c r="P3374" s="45">
        <v>0.13</v>
      </c>
      <c r="Q3374" s="42">
        <v>0</v>
      </c>
      <c r="R3374" s="42">
        <v>0</v>
      </c>
      <c r="S3374" s="42">
        <f>N3374-R3374</f>
        <v>20106.21</v>
      </c>
      <c r="T3374" s="38">
        <v>2506</v>
      </c>
      <c r="U3374" s="14">
        <f>S3374/H3374</f>
        <v>0.79166878303753352</v>
      </c>
      <c r="V3374" s="19"/>
      <c r="W3374" s="19"/>
      <c r="X3374" s="37" t="s">
        <v>3462</v>
      </c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</row>
    <row r="3375" spans="1:37" s="3" customFormat="1" ht="16.5" customHeight="1">
      <c r="A3375" s="38">
        <v>621</v>
      </c>
      <c r="B3375" s="39">
        <v>10736</v>
      </c>
      <c r="C3375" s="38">
        <v>10354158</v>
      </c>
      <c r="D3375" s="40" t="s">
        <v>1508</v>
      </c>
      <c r="E3375" s="38">
        <v>1</v>
      </c>
      <c r="F3375" s="38">
        <v>60</v>
      </c>
      <c r="G3375" s="38" t="s">
        <v>511</v>
      </c>
      <c r="H3375" s="42">
        <v>148447.98000000001</v>
      </c>
      <c r="I3375" s="55"/>
      <c r="J3375" s="44">
        <v>44804</v>
      </c>
      <c r="K3375" s="42">
        <v>2474.13</v>
      </c>
      <c r="L3375" s="42">
        <v>24741.31</v>
      </c>
      <c r="M3375" s="44">
        <v>45138</v>
      </c>
      <c r="N3375" s="42">
        <f>H3375-K3375-L3375</f>
        <v>121232.54000000001</v>
      </c>
      <c r="O3375" s="42">
        <v>3000</v>
      </c>
      <c r="P3375" s="45">
        <v>0.13</v>
      </c>
      <c r="Q3375" s="42">
        <v>345.13</v>
      </c>
      <c r="R3375" s="42">
        <v>2654.87</v>
      </c>
      <c r="S3375" s="42">
        <v>118577.67</v>
      </c>
      <c r="T3375" s="38">
        <v>1802</v>
      </c>
      <c r="U3375" s="14">
        <f>S3375/H3375</f>
        <v>0.7987826442636673</v>
      </c>
      <c r="V3375" s="19"/>
      <c r="W3375" s="19"/>
      <c r="X3375" s="37" t="s">
        <v>3461</v>
      </c>
    </row>
    <row r="3376" spans="1:37" s="3" customFormat="1" ht="16.5" customHeight="1">
      <c r="A3376" s="38">
        <v>579</v>
      </c>
      <c r="B3376" s="39">
        <v>10729</v>
      </c>
      <c r="C3376" s="38">
        <v>10362352</v>
      </c>
      <c r="D3376" s="40" t="s">
        <v>3231</v>
      </c>
      <c r="E3376" s="58">
        <v>1</v>
      </c>
      <c r="F3376" s="38">
        <v>60</v>
      </c>
      <c r="G3376" s="38" t="s">
        <v>23</v>
      </c>
      <c r="H3376" s="42">
        <v>2123.89</v>
      </c>
      <c r="I3376" s="37"/>
      <c r="J3376" s="44">
        <v>44895</v>
      </c>
      <c r="K3376" s="42">
        <v>35.4</v>
      </c>
      <c r="L3376" s="42">
        <v>389.39000000000004</v>
      </c>
      <c r="M3376" s="44">
        <v>45259</v>
      </c>
      <c r="N3376" s="42">
        <v>1699.1</v>
      </c>
      <c r="O3376" s="42">
        <v>0</v>
      </c>
      <c r="P3376" s="45">
        <f>IF(J3376&lt;DATEVALUE("2009-1-1"),3%,13%)</f>
        <v>0.13</v>
      </c>
      <c r="Q3376" s="42">
        <f>IF(P3376=13%,ROUND(O3376/(1+P3376)*P3376,2),ROUND(O3376/(1+0.03)*0.02,2))</f>
        <v>0</v>
      </c>
      <c r="R3376" s="42">
        <f>O3376-Q3376</f>
        <v>0</v>
      </c>
      <c r="S3376" s="42">
        <f>N3376-R3376</f>
        <v>1699.1</v>
      </c>
      <c r="T3376" s="38">
        <v>2106</v>
      </c>
      <c r="U3376" s="14">
        <f>S3376/H3376</f>
        <v>0.79999434998987706</v>
      </c>
      <c r="V3376" s="19"/>
      <c r="W3376" s="19"/>
      <c r="X3376" s="37" t="s">
        <v>3459</v>
      </c>
    </row>
    <row r="3377" spans="1:37" s="3" customFormat="1" ht="16.5" customHeight="1">
      <c r="A3377" s="38">
        <v>683</v>
      </c>
      <c r="B3377" s="39">
        <v>40712</v>
      </c>
      <c r="C3377" s="38">
        <v>10352657</v>
      </c>
      <c r="D3377" s="40" t="s">
        <v>1812</v>
      </c>
      <c r="E3377" s="38">
        <v>1</v>
      </c>
      <c r="F3377" s="38">
        <v>60</v>
      </c>
      <c r="G3377" s="38" t="s">
        <v>36</v>
      </c>
      <c r="H3377" s="42">
        <v>542701.06000000006</v>
      </c>
      <c r="I3377" s="55"/>
      <c r="J3377" s="44">
        <v>44773</v>
      </c>
      <c r="K3377" s="42">
        <v>9045.02</v>
      </c>
      <c r="L3377" s="42">
        <v>99495.2</v>
      </c>
      <c r="M3377" s="44">
        <v>45138</v>
      </c>
      <c r="N3377" s="42">
        <f>H3377-K3377-L3377</f>
        <v>434160.84</v>
      </c>
      <c r="O3377" s="42">
        <v>0</v>
      </c>
      <c r="P3377" s="45">
        <v>0.13</v>
      </c>
      <c r="Q3377" s="42">
        <v>0</v>
      </c>
      <c r="R3377" s="42">
        <v>0</v>
      </c>
      <c r="S3377" s="42">
        <v>434160.84</v>
      </c>
      <c r="T3377" s="38">
        <v>5000</v>
      </c>
      <c r="U3377" s="14">
        <f>S3377/H3377</f>
        <v>0.79999998525891947</v>
      </c>
      <c r="V3377" s="19"/>
      <c r="W3377" s="19"/>
      <c r="X3377" s="37" t="s">
        <v>3467</v>
      </c>
    </row>
    <row r="3378" spans="1:37" s="3" customFormat="1" ht="16.5" customHeight="1">
      <c r="A3378" s="38">
        <v>13</v>
      </c>
      <c r="B3378" s="39">
        <v>10873</v>
      </c>
      <c r="C3378" s="38">
        <v>10354554</v>
      </c>
      <c r="D3378" s="40" t="s">
        <v>1171</v>
      </c>
      <c r="E3378" s="38">
        <v>1</v>
      </c>
      <c r="F3378" s="38">
        <v>60</v>
      </c>
      <c r="G3378" s="38" t="s">
        <v>511</v>
      </c>
      <c r="H3378" s="42">
        <v>179656.85</v>
      </c>
      <c r="I3378" s="56"/>
      <c r="J3378" s="44">
        <v>44804</v>
      </c>
      <c r="K3378" s="42">
        <v>2994.28</v>
      </c>
      <c r="L3378" s="42">
        <v>32937.08</v>
      </c>
      <c r="M3378" s="44">
        <v>45169</v>
      </c>
      <c r="N3378" s="42">
        <f>H3378-K3378-L3378</f>
        <v>143725.49</v>
      </c>
      <c r="O3378" s="42">
        <v>0</v>
      </c>
      <c r="P3378" s="45">
        <v>0.13</v>
      </c>
      <c r="Q3378" s="42">
        <v>0</v>
      </c>
      <c r="R3378" s="42">
        <v>0</v>
      </c>
      <c r="S3378" s="42">
        <f>N3378-R3378</f>
        <v>143725.49</v>
      </c>
      <c r="T3378" s="38">
        <v>1802</v>
      </c>
      <c r="U3378" s="14">
        <f>S3378/H3378</f>
        <v>0.80000005566166832</v>
      </c>
      <c r="V3378" s="19"/>
      <c r="W3378" s="19"/>
      <c r="X3378" s="37" t="s">
        <v>3480</v>
      </c>
    </row>
    <row r="3379" spans="1:37" s="3" customFormat="1" ht="16.5" customHeight="1">
      <c r="A3379" s="38">
        <v>835</v>
      </c>
      <c r="B3379" s="39">
        <v>10729</v>
      </c>
      <c r="C3379" s="38">
        <v>10341753</v>
      </c>
      <c r="D3379" s="40" t="s">
        <v>1082</v>
      </c>
      <c r="E3379" s="58">
        <v>1</v>
      </c>
      <c r="F3379" s="38">
        <v>120</v>
      </c>
      <c r="G3379" s="38" t="s">
        <v>515</v>
      </c>
      <c r="H3379" s="42">
        <v>7393.16</v>
      </c>
      <c r="I3379" s="37"/>
      <c r="J3379" s="44">
        <v>44530</v>
      </c>
      <c r="K3379" s="42">
        <v>61.61</v>
      </c>
      <c r="L3379" s="42">
        <v>1417.01</v>
      </c>
      <c r="M3379" s="44">
        <v>45259</v>
      </c>
      <c r="N3379" s="42">
        <v>5914.54</v>
      </c>
      <c r="O3379" s="42">
        <v>0</v>
      </c>
      <c r="P3379" s="45">
        <f>IF(J3379&lt;DATEVALUE("2009-1-1"),3%,13%)</f>
        <v>0.13</v>
      </c>
      <c r="Q3379" s="42">
        <f>IF(P3379=13%,ROUND(O3379/(1+P3379)*P3379,2),ROUND(O3379/(1+0.03)*0.02,2))</f>
        <v>0</v>
      </c>
      <c r="R3379" s="42">
        <f>O3379-Q3379</f>
        <v>0</v>
      </c>
      <c r="S3379" s="42">
        <f>N3379-R3379</f>
        <v>5914.54</v>
      </c>
      <c r="T3379" s="38">
        <v>5000</v>
      </c>
      <c r="U3379" s="14">
        <f>S3379/H3379</f>
        <v>0.8000016231219127</v>
      </c>
      <c r="V3379" s="19"/>
      <c r="W3379" s="19"/>
      <c r="X3379" s="37" t="s">
        <v>3459</v>
      </c>
    </row>
    <row r="3380" spans="1:37" s="3" customFormat="1" ht="16.5" customHeight="1">
      <c r="A3380" s="38">
        <v>834</v>
      </c>
      <c r="B3380" s="39">
        <v>10729</v>
      </c>
      <c r="C3380" s="38">
        <v>10344555</v>
      </c>
      <c r="D3380" s="40" t="s">
        <v>3354</v>
      </c>
      <c r="E3380" s="58">
        <v>1</v>
      </c>
      <c r="F3380" s="38">
        <v>120</v>
      </c>
      <c r="G3380" s="38" t="s">
        <v>515</v>
      </c>
      <c r="H3380" s="42">
        <v>31898.17</v>
      </c>
      <c r="I3380" s="37"/>
      <c r="J3380" s="44">
        <v>44561</v>
      </c>
      <c r="K3380" s="42">
        <v>265.82</v>
      </c>
      <c r="L3380" s="42">
        <v>5848.04</v>
      </c>
      <c r="M3380" s="44">
        <v>45259</v>
      </c>
      <c r="N3380" s="42">
        <v>25784.31</v>
      </c>
      <c r="O3380" s="42">
        <v>0</v>
      </c>
      <c r="P3380" s="45">
        <f>IF(J3380&lt;DATEVALUE("2009-1-1"),3%,13%)</f>
        <v>0.13</v>
      </c>
      <c r="Q3380" s="42">
        <f>IF(P3380=13%,ROUND(O3380/(1+P3380)*P3380,2),ROUND(O3380/(1+0.03)*0.02,2))</f>
        <v>0</v>
      </c>
      <c r="R3380" s="42">
        <f>O3380-Q3380</f>
        <v>0</v>
      </c>
      <c r="S3380" s="42">
        <f>N3380-R3380</f>
        <v>25784.31</v>
      </c>
      <c r="T3380" s="38">
        <v>1007</v>
      </c>
      <c r="U3380" s="14">
        <f>S3380/H3380</f>
        <v>0.80833195133137736</v>
      </c>
      <c r="V3380" s="19"/>
      <c r="W3380" s="19"/>
      <c r="X3380" s="37" t="s">
        <v>3459</v>
      </c>
    </row>
    <row r="3381" spans="1:37" s="3" customFormat="1" ht="16.5" customHeight="1">
      <c r="A3381" s="38">
        <v>87</v>
      </c>
      <c r="B3381" s="39">
        <v>10741</v>
      </c>
      <c r="C3381" s="38">
        <v>10330509</v>
      </c>
      <c r="D3381" s="40" t="s">
        <v>2248</v>
      </c>
      <c r="E3381" s="38">
        <v>1</v>
      </c>
      <c r="F3381" s="38">
        <v>120</v>
      </c>
      <c r="G3381" s="38" t="s">
        <v>21</v>
      </c>
      <c r="H3381" s="42">
        <v>17256.64</v>
      </c>
      <c r="I3381" s="2"/>
      <c r="J3381" s="44">
        <v>44377</v>
      </c>
      <c r="K3381" s="42">
        <v>143.81</v>
      </c>
      <c r="L3381" s="42">
        <v>3163.73</v>
      </c>
      <c r="M3381" s="44">
        <v>45077</v>
      </c>
      <c r="N3381" s="42">
        <f>H3381-K3381-L3381</f>
        <v>13949.099999999999</v>
      </c>
      <c r="O3381" s="42">
        <v>0</v>
      </c>
      <c r="P3381" s="45">
        <v>0.13</v>
      </c>
      <c r="Q3381" s="42">
        <v>0</v>
      </c>
      <c r="R3381" s="42">
        <v>0</v>
      </c>
      <c r="S3381" s="42">
        <f>N3381-R3381</f>
        <v>13949.099999999999</v>
      </c>
      <c r="T3381" s="38">
        <v>5000</v>
      </c>
      <c r="U3381" s="14">
        <f>S3381/H3381</f>
        <v>0.80833232888905371</v>
      </c>
      <c r="V3381" s="19"/>
      <c r="W3381" s="19"/>
      <c r="X3381" s="37" t="s">
        <v>3462</v>
      </c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</row>
    <row r="3382" spans="1:37" s="3" customFormat="1" ht="16.5" customHeight="1">
      <c r="A3382" s="38">
        <v>461</v>
      </c>
      <c r="B3382" s="39">
        <v>10729</v>
      </c>
      <c r="C3382" s="38">
        <v>10343767</v>
      </c>
      <c r="D3382" s="40" t="s">
        <v>3179</v>
      </c>
      <c r="E3382" s="58">
        <v>2</v>
      </c>
      <c r="F3382" s="38">
        <v>120</v>
      </c>
      <c r="G3382" s="38" t="s">
        <v>21</v>
      </c>
      <c r="H3382" s="42">
        <v>38783.910000000003</v>
      </c>
      <c r="I3382" s="37"/>
      <c r="J3382" s="44">
        <v>44561</v>
      </c>
      <c r="K3382" s="42">
        <v>323.2</v>
      </c>
      <c r="L3382" s="42">
        <v>7110.39</v>
      </c>
      <c r="M3382" s="44">
        <v>45259</v>
      </c>
      <c r="N3382" s="42">
        <v>31350.32</v>
      </c>
      <c r="O3382" s="42">
        <v>0</v>
      </c>
      <c r="P3382" s="45">
        <f>IF(J3382&lt;DATEVALUE("2009-1-1"),3%,13%)</f>
        <v>0.13</v>
      </c>
      <c r="Q3382" s="42">
        <f>IF(P3382=13%,ROUND(O3382/(1+P3382)*P3382,2),ROUND(O3382/(1+0.03)*0.02,2))</f>
        <v>0</v>
      </c>
      <c r="R3382" s="42">
        <f>O3382-Q3382</f>
        <v>0</v>
      </c>
      <c r="S3382" s="42">
        <f>N3382-R3382</f>
        <v>31350.32</v>
      </c>
      <c r="T3382" s="38">
        <v>5000</v>
      </c>
      <c r="U3382" s="14">
        <f>S3382/H3382</f>
        <v>0.80833314640014364</v>
      </c>
      <c r="V3382" s="19"/>
      <c r="W3382" s="19"/>
      <c r="X3382" s="37" t="s">
        <v>3459</v>
      </c>
    </row>
    <row r="3383" spans="1:37" s="3" customFormat="1" ht="16.5" customHeight="1">
      <c r="A3383" s="38">
        <v>217</v>
      </c>
      <c r="B3383" s="39">
        <v>10741</v>
      </c>
      <c r="C3383" s="38">
        <v>10332711</v>
      </c>
      <c r="D3383" s="40" t="s">
        <v>2030</v>
      </c>
      <c r="E3383" s="38">
        <v>1</v>
      </c>
      <c r="F3383" s="38">
        <v>120</v>
      </c>
      <c r="G3383" s="38" t="s">
        <v>21</v>
      </c>
      <c r="H3383" s="42">
        <v>34871.79</v>
      </c>
      <c r="I3383" s="49"/>
      <c r="J3383" s="44">
        <v>44408</v>
      </c>
      <c r="K3383" s="42">
        <v>290.60000000000002</v>
      </c>
      <c r="L3383" s="42">
        <v>6393.16</v>
      </c>
      <c r="M3383" s="44">
        <v>45107</v>
      </c>
      <c r="N3383" s="42">
        <f>H3383-K3383-L3383</f>
        <v>28188.030000000002</v>
      </c>
      <c r="O3383" s="42">
        <v>0</v>
      </c>
      <c r="P3383" s="45">
        <v>0.13</v>
      </c>
      <c r="Q3383" s="42">
        <v>0</v>
      </c>
      <c r="R3383" s="42">
        <v>0</v>
      </c>
      <c r="S3383" s="42">
        <f>N3383-R3383</f>
        <v>28188.030000000002</v>
      </c>
      <c r="T3383" s="38">
        <v>5000</v>
      </c>
      <c r="U3383" s="14">
        <f>S3383/H3383</f>
        <v>0.80833332616421472</v>
      </c>
      <c r="V3383" s="19"/>
      <c r="W3383" s="19"/>
      <c r="X3383" s="37" t="s">
        <v>3462</v>
      </c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</row>
    <row r="3384" spans="1:37" s="3" customFormat="1" ht="16.5" customHeight="1">
      <c r="A3384" s="38">
        <v>460</v>
      </c>
      <c r="B3384" s="39">
        <v>10729</v>
      </c>
      <c r="C3384" s="38">
        <v>10343766</v>
      </c>
      <c r="D3384" s="40" t="s">
        <v>3178</v>
      </c>
      <c r="E3384" s="58">
        <v>2</v>
      </c>
      <c r="F3384" s="38">
        <v>120</v>
      </c>
      <c r="G3384" s="38" t="s">
        <v>21</v>
      </c>
      <c r="H3384" s="42">
        <v>22522.98</v>
      </c>
      <c r="I3384" s="37"/>
      <c r="J3384" s="44">
        <v>44561</v>
      </c>
      <c r="K3384" s="42">
        <v>187.69</v>
      </c>
      <c r="L3384" s="42">
        <v>4129.1900000000005</v>
      </c>
      <c r="M3384" s="44">
        <v>45259</v>
      </c>
      <c r="N3384" s="42">
        <v>18206.099999999999</v>
      </c>
      <c r="O3384" s="42">
        <v>0</v>
      </c>
      <c r="P3384" s="45">
        <f>IF(J3384&lt;DATEVALUE("2009-1-1"),3%,13%)</f>
        <v>0.13</v>
      </c>
      <c r="Q3384" s="42">
        <f>IF(P3384=13%,ROUND(O3384/(1+P3384)*P3384,2),ROUND(O3384/(1+0.03)*0.02,2))</f>
        <v>0</v>
      </c>
      <c r="R3384" s="42">
        <f>O3384-Q3384</f>
        <v>0</v>
      </c>
      <c r="S3384" s="42">
        <f>N3384-R3384</f>
        <v>18206.099999999999</v>
      </c>
      <c r="T3384" s="38">
        <v>5000</v>
      </c>
      <c r="U3384" s="14">
        <f>S3384/H3384</f>
        <v>0.80833442111123832</v>
      </c>
      <c r="V3384" s="19"/>
      <c r="W3384" s="19"/>
      <c r="X3384" s="37" t="s">
        <v>3459</v>
      </c>
    </row>
    <row r="3385" spans="1:37" s="3" customFormat="1" ht="16.5" customHeight="1">
      <c r="A3385" s="38">
        <v>833</v>
      </c>
      <c r="B3385" s="39">
        <v>10729</v>
      </c>
      <c r="C3385" s="38">
        <v>10344529</v>
      </c>
      <c r="D3385" s="40" t="s">
        <v>3353</v>
      </c>
      <c r="E3385" s="58">
        <v>1</v>
      </c>
      <c r="F3385" s="38">
        <v>120</v>
      </c>
      <c r="G3385" s="38" t="s">
        <v>515</v>
      </c>
      <c r="H3385" s="42">
        <v>36828.44</v>
      </c>
      <c r="I3385" s="37"/>
      <c r="J3385" s="44">
        <v>44561</v>
      </c>
      <c r="K3385" s="42">
        <v>306.89999999999998</v>
      </c>
      <c r="L3385" s="42">
        <v>6751.84</v>
      </c>
      <c r="M3385" s="44">
        <v>45259</v>
      </c>
      <c r="N3385" s="42">
        <v>29769.7</v>
      </c>
      <c r="O3385" s="42">
        <v>0</v>
      </c>
      <c r="P3385" s="45">
        <f>IF(J3385&lt;DATEVALUE("2009-1-1"),3%,13%)</f>
        <v>0.13</v>
      </c>
      <c r="Q3385" s="42">
        <f>IF(P3385=13%,ROUND(O3385/(1+P3385)*P3385,2),ROUND(O3385/(1+0.03)*0.02,2))</f>
        <v>0</v>
      </c>
      <c r="R3385" s="42">
        <f>O3385-Q3385</f>
        <v>0</v>
      </c>
      <c r="S3385" s="42">
        <f>N3385-R3385</f>
        <v>29769.7</v>
      </c>
      <c r="T3385" s="38">
        <v>1007</v>
      </c>
      <c r="U3385" s="14">
        <f>S3385/H3385</f>
        <v>0.80833453711316572</v>
      </c>
      <c r="V3385" s="19"/>
      <c r="W3385" s="19"/>
      <c r="X3385" s="37" t="s">
        <v>3459</v>
      </c>
    </row>
    <row r="3386" spans="1:37" s="3" customFormat="1" ht="16.5" customHeight="1">
      <c r="A3386" s="38">
        <v>462</v>
      </c>
      <c r="B3386" s="39">
        <v>10729</v>
      </c>
      <c r="C3386" s="38">
        <v>10343768</v>
      </c>
      <c r="D3386" s="40" t="s">
        <v>3180</v>
      </c>
      <c r="E3386" s="58">
        <v>1</v>
      </c>
      <c r="F3386" s="38">
        <v>120</v>
      </c>
      <c r="G3386" s="38" t="s">
        <v>21</v>
      </c>
      <c r="H3386" s="42">
        <v>12491.2</v>
      </c>
      <c r="I3386" s="37"/>
      <c r="J3386" s="44">
        <v>44561</v>
      </c>
      <c r="K3386" s="42">
        <v>104.09</v>
      </c>
      <c r="L3386" s="42">
        <v>2290.02</v>
      </c>
      <c r="M3386" s="44">
        <v>45259</v>
      </c>
      <c r="N3386" s="42">
        <v>10097.09</v>
      </c>
      <c r="O3386" s="42">
        <v>0</v>
      </c>
      <c r="P3386" s="45">
        <f>IF(J3386&lt;DATEVALUE("2009-1-1"),3%,13%)</f>
        <v>0.13</v>
      </c>
      <c r="Q3386" s="42">
        <f>IF(P3386=13%,ROUND(O3386/(1+P3386)*P3386,2),ROUND(O3386/(1+0.03)*0.02,2))</f>
        <v>0</v>
      </c>
      <c r="R3386" s="42">
        <f>O3386-Q3386</f>
        <v>0</v>
      </c>
      <c r="S3386" s="42">
        <f>N3386-R3386</f>
        <v>10097.09</v>
      </c>
      <c r="T3386" s="38">
        <v>5000</v>
      </c>
      <c r="U3386" s="14">
        <f>S3386/H3386</f>
        <v>0.80833626873318809</v>
      </c>
      <c r="V3386" s="19"/>
      <c r="W3386" s="19"/>
      <c r="X3386" s="37" t="s">
        <v>3459</v>
      </c>
    </row>
    <row r="3387" spans="1:37" s="3" customFormat="1" ht="16.5" customHeight="1">
      <c r="A3387" s="38">
        <v>463</v>
      </c>
      <c r="B3387" s="39">
        <v>10729</v>
      </c>
      <c r="C3387" s="38">
        <v>10343769</v>
      </c>
      <c r="D3387" s="40" t="s">
        <v>3181</v>
      </c>
      <c r="E3387" s="58">
        <v>1</v>
      </c>
      <c r="F3387" s="38">
        <v>120</v>
      </c>
      <c r="G3387" s="38" t="s">
        <v>21</v>
      </c>
      <c r="H3387" s="42">
        <v>14569.59</v>
      </c>
      <c r="I3387" s="37"/>
      <c r="J3387" s="44">
        <v>44561</v>
      </c>
      <c r="K3387" s="42">
        <v>121.41</v>
      </c>
      <c r="L3387" s="42">
        <v>2671.05</v>
      </c>
      <c r="M3387" s="44">
        <v>45259</v>
      </c>
      <c r="N3387" s="42">
        <v>11777.13</v>
      </c>
      <c r="O3387" s="42">
        <v>0</v>
      </c>
      <c r="P3387" s="45">
        <f>IF(J3387&lt;DATEVALUE("2009-1-1"),3%,13%)</f>
        <v>0.13</v>
      </c>
      <c r="Q3387" s="42">
        <f>IF(P3387=13%,ROUND(O3387/(1+P3387)*P3387,2),ROUND(O3387/(1+0.03)*0.02,2))</f>
        <v>0</v>
      </c>
      <c r="R3387" s="42">
        <f>O3387-Q3387</f>
        <v>0</v>
      </c>
      <c r="S3387" s="42">
        <f>N3387-R3387</f>
        <v>11777.13</v>
      </c>
      <c r="T3387" s="38">
        <v>5000</v>
      </c>
      <c r="U3387" s="14">
        <f>S3387/H3387</f>
        <v>0.80833640479931135</v>
      </c>
      <c r="V3387" s="19"/>
      <c r="W3387" s="19"/>
      <c r="X3387" s="37" t="s">
        <v>3459</v>
      </c>
    </row>
    <row r="3388" spans="1:37" s="3" customFormat="1" ht="16.5" customHeight="1">
      <c r="A3388" s="38">
        <v>109</v>
      </c>
      <c r="B3388" s="39">
        <v>10741</v>
      </c>
      <c r="C3388" s="38">
        <v>10330675</v>
      </c>
      <c r="D3388" s="40" t="s">
        <v>2265</v>
      </c>
      <c r="E3388" s="38">
        <v>1</v>
      </c>
      <c r="F3388" s="38">
        <v>120</v>
      </c>
      <c r="G3388" s="38" t="s">
        <v>302</v>
      </c>
      <c r="H3388" s="42">
        <v>2901.71</v>
      </c>
      <c r="I3388" s="2"/>
      <c r="J3388" s="44">
        <v>44377</v>
      </c>
      <c r="K3388" s="42">
        <v>24.18</v>
      </c>
      <c r="L3388" s="42">
        <v>531.97</v>
      </c>
      <c r="M3388" s="44">
        <v>45077</v>
      </c>
      <c r="N3388" s="42">
        <f>H3388-K3388-L3388</f>
        <v>2345.5600000000004</v>
      </c>
      <c r="O3388" s="42">
        <v>0</v>
      </c>
      <c r="P3388" s="45">
        <v>0.13</v>
      </c>
      <c r="Q3388" s="42">
        <v>0</v>
      </c>
      <c r="R3388" s="42">
        <v>0</v>
      </c>
      <c r="S3388" s="42">
        <f>N3388-R3388</f>
        <v>2345.5600000000004</v>
      </c>
      <c r="T3388" s="38">
        <v>5000</v>
      </c>
      <c r="U3388" s="14">
        <f>S3388/H3388</f>
        <v>0.80833715292017483</v>
      </c>
      <c r="V3388" s="19"/>
      <c r="W3388" s="19"/>
      <c r="X3388" s="37" t="s">
        <v>3462</v>
      </c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</row>
    <row r="3389" spans="1:37" s="3" customFormat="1" ht="16.5" customHeight="1">
      <c r="A3389" s="38"/>
      <c r="B3389" s="82">
        <v>10727</v>
      </c>
      <c r="C3389" s="82">
        <v>10325059</v>
      </c>
      <c r="D3389" s="86" t="s">
        <v>1427</v>
      </c>
      <c r="E3389" s="85">
        <v>1</v>
      </c>
      <c r="F3389" s="85">
        <v>60</v>
      </c>
      <c r="G3389" s="85" t="s">
        <v>266</v>
      </c>
      <c r="H3389" s="42">
        <v>431225.14</v>
      </c>
      <c r="I3389" s="79"/>
      <c r="J3389" s="44">
        <v>44286</v>
      </c>
      <c r="K3389" s="42">
        <v>7187.09</v>
      </c>
      <c r="L3389" s="42">
        <v>71870.820000000007</v>
      </c>
      <c r="M3389" s="44">
        <v>44620</v>
      </c>
      <c r="N3389" s="42">
        <v>352167.23</v>
      </c>
      <c r="O3389" s="42">
        <v>2400</v>
      </c>
      <c r="P3389" s="45">
        <v>0.13</v>
      </c>
      <c r="Q3389" s="42">
        <v>276.11</v>
      </c>
      <c r="R3389" s="42">
        <v>2123.89</v>
      </c>
      <c r="S3389" s="42">
        <v>350043.33999999997</v>
      </c>
      <c r="T3389" s="85">
        <v>5000</v>
      </c>
      <c r="U3389" s="14">
        <v>0.81174149540539298</v>
      </c>
      <c r="V3389" s="19" t="s">
        <v>3492</v>
      </c>
      <c r="W3389" s="19">
        <v>5433.79</v>
      </c>
      <c r="X3389" s="37" t="s">
        <v>3471</v>
      </c>
    </row>
    <row r="3390" spans="1:37" s="3" customFormat="1" ht="16.5" customHeight="1">
      <c r="A3390" s="38">
        <v>124</v>
      </c>
      <c r="B3390" s="39">
        <v>50099</v>
      </c>
      <c r="C3390" s="38">
        <v>10350727</v>
      </c>
      <c r="D3390" s="40" t="s">
        <v>2571</v>
      </c>
      <c r="E3390" s="38">
        <v>1</v>
      </c>
      <c r="F3390" s="38">
        <v>60</v>
      </c>
      <c r="G3390" s="38" t="s">
        <v>23</v>
      </c>
      <c r="H3390" s="42">
        <v>792.52</v>
      </c>
      <c r="I3390" s="2"/>
      <c r="J3390" s="44">
        <v>44712</v>
      </c>
      <c r="K3390" s="42">
        <v>13.21</v>
      </c>
      <c r="L3390" s="42">
        <v>118.89</v>
      </c>
      <c r="M3390" s="44">
        <v>45016</v>
      </c>
      <c r="N3390" s="42">
        <f>H3390-K3390-L3390</f>
        <v>660.42</v>
      </c>
      <c r="O3390" s="42">
        <v>15</v>
      </c>
      <c r="P3390" s="45">
        <v>0.13</v>
      </c>
      <c r="Q3390" s="42">
        <v>1.73</v>
      </c>
      <c r="R3390" s="42">
        <v>13.27</v>
      </c>
      <c r="S3390" s="42">
        <v>647.15</v>
      </c>
      <c r="T3390" s="38">
        <v>5000</v>
      </c>
      <c r="U3390" s="14">
        <f>S3390/H3390</f>
        <v>0.81657245243022258</v>
      </c>
      <c r="V3390" s="19"/>
      <c r="W3390" s="19"/>
      <c r="X3390" s="37" t="s">
        <v>3468</v>
      </c>
    </row>
    <row r="3391" spans="1:37" s="3" customFormat="1" ht="16.5" customHeight="1">
      <c r="A3391" s="38">
        <v>53</v>
      </c>
      <c r="B3391" s="39">
        <v>10741</v>
      </c>
      <c r="C3391" s="38">
        <v>10351607</v>
      </c>
      <c r="D3391" s="40" t="s">
        <v>2223</v>
      </c>
      <c r="E3391" s="38">
        <v>4</v>
      </c>
      <c r="F3391" s="38">
        <v>60</v>
      </c>
      <c r="G3391" s="38" t="s">
        <v>23</v>
      </c>
      <c r="H3391" s="42">
        <v>10392.31</v>
      </c>
      <c r="I3391" s="2"/>
      <c r="J3391" s="44">
        <v>44742</v>
      </c>
      <c r="K3391" s="42">
        <v>173.21</v>
      </c>
      <c r="L3391" s="42">
        <v>1732.07</v>
      </c>
      <c r="M3391" s="44">
        <v>45077</v>
      </c>
      <c r="N3391" s="42">
        <f>H3391-K3391-L3391</f>
        <v>8487.0300000000007</v>
      </c>
      <c r="O3391" s="42">
        <v>0</v>
      </c>
      <c r="P3391" s="45">
        <v>0.13</v>
      </c>
      <c r="Q3391" s="42">
        <v>0</v>
      </c>
      <c r="R3391" s="42">
        <v>0</v>
      </c>
      <c r="S3391" s="42">
        <f>N3391-R3391</f>
        <v>8487.0300000000007</v>
      </c>
      <c r="T3391" s="38">
        <v>2107</v>
      </c>
      <c r="U3391" s="14">
        <f>S3391/H3391</f>
        <v>0.81666443745423312</v>
      </c>
      <c r="V3391" s="19"/>
      <c r="W3391" s="19"/>
      <c r="X3391" s="37" t="s">
        <v>3462</v>
      </c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</row>
    <row r="3392" spans="1:37" s="3" customFormat="1" ht="16.5" customHeight="1">
      <c r="A3392" s="38">
        <v>3</v>
      </c>
      <c r="B3392" s="39">
        <v>40708</v>
      </c>
      <c r="C3392" s="38">
        <v>10325693</v>
      </c>
      <c r="D3392" s="40" t="s">
        <v>2905</v>
      </c>
      <c r="E3392" s="41">
        <v>1</v>
      </c>
      <c r="F3392" s="38">
        <v>120</v>
      </c>
      <c r="G3392" s="38" t="s">
        <v>302</v>
      </c>
      <c r="H3392" s="42">
        <v>22566.93</v>
      </c>
      <c r="I3392" s="2"/>
      <c r="J3392" s="44">
        <v>44286</v>
      </c>
      <c r="K3392" s="42">
        <v>188.06</v>
      </c>
      <c r="L3392" s="42">
        <v>3949.23</v>
      </c>
      <c r="M3392" s="44">
        <v>44957</v>
      </c>
      <c r="N3392" s="42">
        <f>H3392-K3392-L3392</f>
        <v>18429.64</v>
      </c>
      <c r="O3392" s="42">
        <v>0</v>
      </c>
      <c r="P3392" s="45">
        <v>0.13</v>
      </c>
      <c r="Q3392" s="42">
        <v>0</v>
      </c>
      <c r="R3392" s="42">
        <v>0</v>
      </c>
      <c r="S3392" s="42">
        <f>N3392-R3392</f>
        <v>18429.64</v>
      </c>
      <c r="T3392" s="38">
        <v>5000</v>
      </c>
      <c r="U3392" s="14">
        <f>S3392/H3392</f>
        <v>0.81666580257039834</v>
      </c>
      <c r="V3392" s="19"/>
      <c r="W3392" s="19"/>
      <c r="X3392" s="37" t="s">
        <v>3467</v>
      </c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</row>
    <row r="3393" spans="1:37" s="3" customFormat="1" ht="16.5" customHeight="1">
      <c r="A3393" s="38">
        <v>622</v>
      </c>
      <c r="B3393" s="39">
        <v>10736</v>
      </c>
      <c r="C3393" s="38">
        <v>10354528</v>
      </c>
      <c r="D3393" s="40" t="s">
        <v>1509</v>
      </c>
      <c r="E3393" s="38">
        <v>1</v>
      </c>
      <c r="F3393" s="38">
        <v>60</v>
      </c>
      <c r="G3393" s="38" t="s">
        <v>511</v>
      </c>
      <c r="H3393" s="42">
        <v>31024.13</v>
      </c>
      <c r="I3393" s="55"/>
      <c r="J3393" s="44">
        <v>44804</v>
      </c>
      <c r="K3393" s="42">
        <v>517.07000000000005</v>
      </c>
      <c r="L3393" s="42">
        <v>5170.6899999999996</v>
      </c>
      <c r="M3393" s="44">
        <v>45138</v>
      </c>
      <c r="N3393" s="42">
        <f>H3393-K3393-L3393</f>
        <v>25336.370000000003</v>
      </c>
      <c r="O3393" s="42">
        <v>0</v>
      </c>
      <c r="P3393" s="45">
        <v>0.13</v>
      </c>
      <c r="Q3393" s="42">
        <v>0</v>
      </c>
      <c r="R3393" s="42">
        <v>0</v>
      </c>
      <c r="S3393" s="42">
        <v>25336.37</v>
      </c>
      <c r="T3393" s="38">
        <v>1802</v>
      </c>
      <c r="U3393" s="14">
        <f>S3393/H3393</f>
        <v>0.81666657533990472</v>
      </c>
      <c r="V3393" s="19"/>
      <c r="W3393" s="19"/>
      <c r="X3393" s="37" t="s">
        <v>3461</v>
      </c>
    </row>
    <row r="3394" spans="1:37" s="3" customFormat="1" ht="16.5" customHeight="1">
      <c r="A3394" s="38">
        <v>384</v>
      </c>
      <c r="B3394" s="39">
        <v>10741</v>
      </c>
      <c r="C3394" s="38">
        <v>10342420</v>
      </c>
      <c r="D3394" s="40" t="s">
        <v>514</v>
      </c>
      <c r="E3394" s="58">
        <v>6</v>
      </c>
      <c r="F3394" s="38">
        <v>120</v>
      </c>
      <c r="G3394" s="38" t="s">
        <v>515</v>
      </c>
      <c r="H3394" s="42">
        <v>280534.51</v>
      </c>
      <c r="I3394" s="57"/>
      <c r="J3394" s="44">
        <v>44530</v>
      </c>
      <c r="K3394" s="42">
        <v>2337.79</v>
      </c>
      <c r="L3394" s="42">
        <v>49093.55</v>
      </c>
      <c r="M3394" s="44">
        <v>45199</v>
      </c>
      <c r="N3394" s="42">
        <f>H3394-K3394-L3394</f>
        <v>229103.17000000004</v>
      </c>
      <c r="O3394" s="42">
        <v>0</v>
      </c>
      <c r="P3394" s="45">
        <v>0.13</v>
      </c>
      <c r="Q3394" s="42">
        <v>0</v>
      </c>
      <c r="R3394" s="42">
        <v>0</v>
      </c>
      <c r="S3394" s="42">
        <v>229103.17</v>
      </c>
      <c r="T3394" s="38">
        <v>5000</v>
      </c>
      <c r="U3394" s="14">
        <f>S3394/H3394</f>
        <v>0.81666661973245291</v>
      </c>
      <c r="V3394" s="19"/>
      <c r="W3394" s="19"/>
      <c r="X3394" s="37" t="s">
        <v>3462</v>
      </c>
    </row>
    <row r="3395" spans="1:37" s="3" customFormat="1" ht="16.5" customHeight="1">
      <c r="A3395" s="38">
        <v>296</v>
      </c>
      <c r="B3395" s="39">
        <v>10741</v>
      </c>
      <c r="C3395" s="38">
        <v>10355847</v>
      </c>
      <c r="D3395" s="40" t="s">
        <v>1075</v>
      </c>
      <c r="E3395" s="38">
        <v>1</v>
      </c>
      <c r="F3395" s="38">
        <v>60</v>
      </c>
      <c r="G3395" s="38" t="s">
        <v>511</v>
      </c>
      <c r="H3395" s="42">
        <v>456296.33</v>
      </c>
      <c r="I3395" s="56"/>
      <c r="J3395" s="44">
        <v>44834</v>
      </c>
      <c r="K3395" s="42">
        <v>7604.94</v>
      </c>
      <c r="L3395" s="42">
        <v>76049.399999999994</v>
      </c>
      <c r="M3395" s="44">
        <v>45169</v>
      </c>
      <c r="N3395" s="42">
        <f>H3395-K3395-L3395</f>
        <v>372641.99</v>
      </c>
      <c r="O3395" s="42">
        <v>0</v>
      </c>
      <c r="P3395" s="45">
        <v>0.13</v>
      </c>
      <c r="Q3395" s="42">
        <v>0</v>
      </c>
      <c r="R3395" s="42">
        <v>0</v>
      </c>
      <c r="S3395" s="42">
        <f>N3395-R3395</f>
        <v>372641.99</v>
      </c>
      <c r="T3395" s="38">
        <v>1007</v>
      </c>
      <c r="U3395" s="14">
        <f>S3395/H3395</f>
        <v>0.81666663854166865</v>
      </c>
      <c r="V3395" s="19"/>
      <c r="W3395" s="19"/>
      <c r="X3395" s="37" t="s">
        <v>3462</v>
      </c>
    </row>
    <row r="3396" spans="1:37" s="3" customFormat="1" ht="16.5" customHeight="1">
      <c r="A3396" s="38">
        <v>89</v>
      </c>
      <c r="B3396" s="39">
        <v>10741</v>
      </c>
      <c r="C3396" s="38">
        <v>10332868</v>
      </c>
      <c r="D3396" s="40" t="s">
        <v>2250</v>
      </c>
      <c r="E3396" s="38">
        <v>1</v>
      </c>
      <c r="F3396" s="38">
        <v>120</v>
      </c>
      <c r="G3396" s="38" t="s">
        <v>21</v>
      </c>
      <c r="H3396" s="42">
        <v>20336.07</v>
      </c>
      <c r="I3396" s="2"/>
      <c r="J3396" s="44">
        <v>44408</v>
      </c>
      <c r="K3396" s="42">
        <v>169.47</v>
      </c>
      <c r="L3396" s="42">
        <v>3558.81</v>
      </c>
      <c r="M3396" s="44">
        <v>45077</v>
      </c>
      <c r="N3396" s="42">
        <f>H3396-K3396-L3396</f>
        <v>16607.789999999997</v>
      </c>
      <c r="O3396" s="42">
        <v>0</v>
      </c>
      <c r="P3396" s="45">
        <v>0.13</v>
      </c>
      <c r="Q3396" s="42">
        <v>0</v>
      </c>
      <c r="R3396" s="42">
        <v>0</v>
      </c>
      <c r="S3396" s="42">
        <f>N3396-R3396</f>
        <v>16607.789999999997</v>
      </c>
      <c r="T3396" s="38">
        <v>5000</v>
      </c>
      <c r="U3396" s="14">
        <f>S3396/H3396</f>
        <v>0.81666664207981177</v>
      </c>
      <c r="V3396" s="19"/>
      <c r="W3396" s="19"/>
      <c r="X3396" s="37" t="s">
        <v>3462</v>
      </c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</row>
    <row r="3397" spans="1:37" s="3" customFormat="1" ht="16.5" customHeight="1">
      <c r="A3397" s="38">
        <v>84</v>
      </c>
      <c r="B3397" s="39">
        <v>10741</v>
      </c>
      <c r="C3397" s="38">
        <v>10332879</v>
      </c>
      <c r="D3397" s="40" t="s">
        <v>2245</v>
      </c>
      <c r="E3397" s="38">
        <v>2</v>
      </c>
      <c r="F3397" s="38">
        <v>120</v>
      </c>
      <c r="G3397" s="38" t="s">
        <v>21</v>
      </c>
      <c r="H3397" s="42">
        <v>11158.72</v>
      </c>
      <c r="I3397" s="2"/>
      <c r="J3397" s="44">
        <v>44408</v>
      </c>
      <c r="K3397" s="42">
        <v>92.99</v>
      </c>
      <c r="L3397" s="42">
        <v>1952.77</v>
      </c>
      <c r="M3397" s="44">
        <v>45077</v>
      </c>
      <c r="N3397" s="42">
        <f>H3397-K3397-L3397</f>
        <v>9112.9599999999991</v>
      </c>
      <c r="O3397" s="42">
        <v>0</v>
      </c>
      <c r="P3397" s="45">
        <v>0.13</v>
      </c>
      <c r="Q3397" s="42">
        <v>0</v>
      </c>
      <c r="R3397" s="42">
        <v>0</v>
      </c>
      <c r="S3397" s="42">
        <f>N3397-R3397</f>
        <v>9112.9599999999991</v>
      </c>
      <c r="T3397" s="38">
        <v>5000</v>
      </c>
      <c r="U3397" s="14">
        <f>S3397/H3397</f>
        <v>0.81666714461873757</v>
      </c>
      <c r="V3397" s="19"/>
      <c r="W3397" s="19"/>
      <c r="X3397" s="37" t="s">
        <v>3462</v>
      </c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</row>
    <row r="3398" spans="1:37" s="3" customFormat="1" ht="16.5" customHeight="1">
      <c r="A3398" s="38">
        <v>93</v>
      </c>
      <c r="B3398" s="39">
        <v>10741</v>
      </c>
      <c r="C3398" s="38">
        <v>10332713</v>
      </c>
      <c r="D3398" s="40" t="s">
        <v>2254</v>
      </c>
      <c r="E3398" s="38">
        <v>1</v>
      </c>
      <c r="F3398" s="38">
        <v>120</v>
      </c>
      <c r="G3398" s="38" t="s">
        <v>21</v>
      </c>
      <c r="H3398" s="42">
        <v>41808.550000000003</v>
      </c>
      <c r="I3398" s="2"/>
      <c r="J3398" s="44">
        <v>44408</v>
      </c>
      <c r="K3398" s="42">
        <v>348.4</v>
      </c>
      <c r="L3398" s="42">
        <v>7316.47</v>
      </c>
      <c r="M3398" s="44">
        <v>45077</v>
      </c>
      <c r="N3398" s="42">
        <f>H3398-K3398-L3398</f>
        <v>34143.68</v>
      </c>
      <c r="O3398" s="42">
        <v>0</v>
      </c>
      <c r="P3398" s="45">
        <v>0.13</v>
      </c>
      <c r="Q3398" s="42">
        <v>0</v>
      </c>
      <c r="R3398" s="42">
        <v>0</v>
      </c>
      <c r="S3398" s="42">
        <f>N3398-R3398</f>
        <v>34143.68</v>
      </c>
      <c r="T3398" s="38">
        <v>5000</v>
      </c>
      <c r="U3398" s="14">
        <f>S3398/H3398</f>
        <v>0.81666740415537009</v>
      </c>
      <c r="V3398" s="19"/>
      <c r="W3398" s="19"/>
      <c r="X3398" s="37" t="s">
        <v>3462</v>
      </c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</row>
    <row r="3399" spans="1:37" s="3" customFormat="1" ht="16.5" customHeight="1">
      <c r="A3399" s="38">
        <v>75</v>
      </c>
      <c r="B3399" s="39">
        <v>10741</v>
      </c>
      <c r="C3399" s="38">
        <v>10351606</v>
      </c>
      <c r="D3399" s="40" t="s">
        <v>2237</v>
      </c>
      <c r="E3399" s="38">
        <v>2</v>
      </c>
      <c r="F3399" s="38">
        <v>60</v>
      </c>
      <c r="G3399" s="38" t="s">
        <v>23</v>
      </c>
      <c r="H3399" s="42">
        <v>7567.18</v>
      </c>
      <c r="I3399" s="2"/>
      <c r="J3399" s="44">
        <v>44742</v>
      </c>
      <c r="K3399" s="42">
        <v>126.12</v>
      </c>
      <c r="L3399" s="42">
        <v>1261.19</v>
      </c>
      <c r="M3399" s="44">
        <v>45077</v>
      </c>
      <c r="N3399" s="42">
        <f>H3399-K3399-L3399</f>
        <v>6179.8700000000008</v>
      </c>
      <c r="O3399" s="42">
        <v>0</v>
      </c>
      <c r="P3399" s="45">
        <v>0.13</v>
      </c>
      <c r="Q3399" s="42">
        <v>0</v>
      </c>
      <c r="R3399" s="42">
        <v>0</v>
      </c>
      <c r="S3399" s="42">
        <f>N3399-R3399</f>
        <v>6179.8700000000008</v>
      </c>
      <c r="T3399" s="38">
        <v>2107</v>
      </c>
      <c r="U3399" s="14">
        <f>S3399/H3399</f>
        <v>0.8166675036142923</v>
      </c>
      <c r="V3399" s="19"/>
      <c r="W3399" s="19"/>
      <c r="X3399" s="37" t="s">
        <v>3462</v>
      </c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</row>
    <row r="3400" spans="1:37" s="3" customFormat="1" ht="16.5" customHeight="1">
      <c r="A3400" s="38">
        <v>77</v>
      </c>
      <c r="B3400" s="39">
        <v>10741</v>
      </c>
      <c r="C3400" s="38">
        <v>10332712</v>
      </c>
      <c r="D3400" s="40" t="s">
        <v>2239</v>
      </c>
      <c r="E3400" s="38">
        <v>1</v>
      </c>
      <c r="F3400" s="38">
        <v>120</v>
      </c>
      <c r="G3400" s="38" t="s">
        <v>21</v>
      </c>
      <c r="H3400" s="42">
        <v>8529.91</v>
      </c>
      <c r="I3400" s="2"/>
      <c r="J3400" s="44">
        <v>44408</v>
      </c>
      <c r="K3400" s="42">
        <v>71.08</v>
      </c>
      <c r="L3400" s="42">
        <v>1492.72</v>
      </c>
      <c r="M3400" s="44">
        <v>45077</v>
      </c>
      <c r="N3400" s="42">
        <f>H3400-K3400-L3400</f>
        <v>6966.11</v>
      </c>
      <c r="O3400" s="42">
        <v>0</v>
      </c>
      <c r="P3400" s="45">
        <v>0.13</v>
      </c>
      <c r="Q3400" s="42">
        <v>0</v>
      </c>
      <c r="R3400" s="42">
        <v>0</v>
      </c>
      <c r="S3400" s="42">
        <f>N3400-R3400</f>
        <v>6966.11</v>
      </c>
      <c r="T3400" s="38">
        <v>5000</v>
      </c>
      <c r="U3400" s="14">
        <f>S3400/H3400</f>
        <v>0.81666864011460849</v>
      </c>
      <c r="V3400" s="19"/>
      <c r="W3400" s="19"/>
      <c r="X3400" s="37" t="s">
        <v>3462</v>
      </c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</row>
    <row r="3401" spans="1:37" s="3" customFormat="1" ht="16.5" customHeight="1">
      <c r="A3401" s="38">
        <v>78</v>
      </c>
      <c r="B3401" s="39">
        <v>10741</v>
      </c>
      <c r="C3401" s="38">
        <v>10332880</v>
      </c>
      <c r="D3401" s="40" t="s">
        <v>2240</v>
      </c>
      <c r="E3401" s="38">
        <v>1</v>
      </c>
      <c r="F3401" s="38">
        <v>120</v>
      </c>
      <c r="G3401" s="38" t="s">
        <v>21</v>
      </c>
      <c r="H3401" s="42">
        <v>8697.9500000000007</v>
      </c>
      <c r="I3401" s="2"/>
      <c r="J3401" s="44">
        <v>44408</v>
      </c>
      <c r="K3401" s="42">
        <v>72.48</v>
      </c>
      <c r="L3401" s="42">
        <v>1522.12</v>
      </c>
      <c r="M3401" s="44">
        <v>45077</v>
      </c>
      <c r="N3401" s="42">
        <f>H3401-K3401-L3401</f>
        <v>7103.3500000000013</v>
      </c>
      <c r="O3401" s="42">
        <v>0</v>
      </c>
      <c r="P3401" s="45">
        <v>0.13</v>
      </c>
      <c r="Q3401" s="42">
        <v>0</v>
      </c>
      <c r="R3401" s="42">
        <v>0</v>
      </c>
      <c r="S3401" s="42">
        <f>N3401-R3401</f>
        <v>7103.3500000000013</v>
      </c>
      <c r="T3401" s="38">
        <v>5000</v>
      </c>
      <c r="U3401" s="14">
        <f>S3401/H3401</f>
        <v>0.81666944509913264</v>
      </c>
      <c r="V3401" s="19"/>
      <c r="W3401" s="19"/>
      <c r="X3401" s="37" t="s">
        <v>3462</v>
      </c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</row>
    <row r="3402" spans="1:37" s="3" customFormat="1" ht="16.5" customHeight="1">
      <c r="A3402" s="38">
        <v>61</v>
      </c>
      <c r="B3402" s="39">
        <v>10755</v>
      </c>
      <c r="C3402" s="38">
        <v>10355202</v>
      </c>
      <c r="D3402" s="40" t="s">
        <v>956</v>
      </c>
      <c r="E3402" s="38">
        <v>1</v>
      </c>
      <c r="F3402" s="38">
        <v>60</v>
      </c>
      <c r="G3402" s="38" t="s">
        <v>36</v>
      </c>
      <c r="H3402" s="42">
        <v>2577.7800000000002</v>
      </c>
      <c r="I3402" s="53"/>
      <c r="J3402" s="44">
        <v>44834</v>
      </c>
      <c r="K3402" s="42">
        <v>42.96</v>
      </c>
      <c r="L3402" s="42">
        <v>429.6</v>
      </c>
      <c r="M3402" s="44">
        <v>45169</v>
      </c>
      <c r="N3402" s="42">
        <f>H3402-K3402-L3402</f>
        <v>2105.2200000000003</v>
      </c>
      <c r="O3402" s="42">
        <v>0</v>
      </c>
      <c r="P3402" s="45">
        <v>0.13</v>
      </c>
      <c r="Q3402" s="42">
        <v>0</v>
      </c>
      <c r="R3402" s="42">
        <v>0</v>
      </c>
      <c r="S3402" s="42">
        <v>2105.2199999999998</v>
      </c>
      <c r="T3402" s="38">
        <v>2105</v>
      </c>
      <c r="U3402" s="14">
        <f>S3402/H3402</f>
        <v>0.81667946837976846</v>
      </c>
      <c r="V3402" s="19"/>
      <c r="W3402" s="19"/>
      <c r="X3402" s="37" t="s">
        <v>3464</v>
      </c>
    </row>
    <row r="3403" spans="1:37" s="3" customFormat="1" ht="16.5" customHeight="1">
      <c r="A3403" s="38">
        <v>416</v>
      </c>
      <c r="B3403" s="39">
        <v>10736</v>
      </c>
      <c r="C3403" s="38">
        <v>10346143</v>
      </c>
      <c r="D3403" s="40" t="s">
        <v>1228</v>
      </c>
      <c r="E3403" s="38">
        <v>1</v>
      </c>
      <c r="F3403" s="38">
        <v>120</v>
      </c>
      <c r="G3403" s="38" t="s">
        <v>21</v>
      </c>
      <c r="H3403" s="42">
        <v>8467.26</v>
      </c>
      <c r="I3403" s="55"/>
      <c r="J3403" s="44">
        <v>44592</v>
      </c>
      <c r="K3403" s="42">
        <v>70.56</v>
      </c>
      <c r="L3403" s="42">
        <v>1199.53</v>
      </c>
      <c r="M3403" s="44">
        <v>45138</v>
      </c>
      <c r="N3403" s="42">
        <f>H3403-K3403-L3403</f>
        <v>7197.170000000001</v>
      </c>
      <c r="O3403" s="42">
        <v>300</v>
      </c>
      <c r="P3403" s="45">
        <v>0.13</v>
      </c>
      <c r="Q3403" s="42">
        <v>34.51</v>
      </c>
      <c r="R3403" s="42">
        <v>265.49</v>
      </c>
      <c r="S3403" s="42">
        <v>6931.68</v>
      </c>
      <c r="T3403" s="38">
        <v>5000</v>
      </c>
      <c r="U3403" s="14">
        <f>S3403/H3403</f>
        <v>0.81864499259500711</v>
      </c>
      <c r="V3403" s="19"/>
      <c r="W3403" s="19"/>
      <c r="X3403" s="37" t="s">
        <v>3461</v>
      </c>
    </row>
    <row r="3404" spans="1:37" s="3" customFormat="1" ht="16.5" customHeight="1">
      <c r="A3404" s="38">
        <v>257</v>
      </c>
      <c r="B3404" s="39">
        <v>10736</v>
      </c>
      <c r="C3404" s="38">
        <v>10337230</v>
      </c>
      <c r="D3404" s="40" t="s">
        <v>513</v>
      </c>
      <c r="E3404" s="38">
        <v>1</v>
      </c>
      <c r="F3404" s="50">
        <v>120</v>
      </c>
      <c r="G3404" s="51" t="s">
        <v>515</v>
      </c>
      <c r="H3404" s="42">
        <v>77737</v>
      </c>
      <c r="I3404" s="49"/>
      <c r="J3404" s="44">
        <v>44469</v>
      </c>
      <c r="K3404" s="42">
        <v>647.80999999999995</v>
      </c>
      <c r="L3404" s="42">
        <v>12956.18</v>
      </c>
      <c r="M3404" s="44">
        <v>45107</v>
      </c>
      <c r="N3404" s="42">
        <f>H3404-K3404-L3404</f>
        <v>64133.01</v>
      </c>
      <c r="O3404" s="42">
        <v>0</v>
      </c>
      <c r="P3404" s="45">
        <v>0.13</v>
      </c>
      <c r="Q3404" s="42">
        <v>0</v>
      </c>
      <c r="R3404" s="42">
        <v>0</v>
      </c>
      <c r="S3404" s="42">
        <f>N3404-R3404</f>
        <v>64133.01</v>
      </c>
      <c r="T3404" s="38">
        <v>5000</v>
      </c>
      <c r="U3404" s="14">
        <f>S3404/H3404</f>
        <v>0.82499980704169185</v>
      </c>
      <c r="V3404" s="19"/>
      <c r="W3404" s="19"/>
      <c r="X3404" s="37" t="s">
        <v>3461</v>
      </c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</row>
    <row r="3405" spans="1:37" s="3" customFormat="1" ht="16.5" customHeight="1">
      <c r="A3405" s="38">
        <v>328</v>
      </c>
      <c r="B3405" s="39">
        <v>10741</v>
      </c>
      <c r="C3405" s="38">
        <v>10341766</v>
      </c>
      <c r="D3405" s="40" t="s">
        <v>1100</v>
      </c>
      <c r="E3405" s="38">
        <v>1</v>
      </c>
      <c r="F3405" s="38">
        <v>120</v>
      </c>
      <c r="G3405" s="38" t="s">
        <v>515</v>
      </c>
      <c r="H3405" s="42">
        <v>205117.89</v>
      </c>
      <c r="I3405" s="56"/>
      <c r="J3405" s="44">
        <v>44530</v>
      </c>
      <c r="K3405" s="42">
        <v>1709.31</v>
      </c>
      <c r="L3405" s="42">
        <v>34186.300000000003</v>
      </c>
      <c r="M3405" s="44">
        <v>45169</v>
      </c>
      <c r="N3405" s="42">
        <f>H3405-K3405-L3405</f>
        <v>169222.28000000003</v>
      </c>
      <c r="O3405" s="42">
        <v>0</v>
      </c>
      <c r="P3405" s="45">
        <v>0.13</v>
      </c>
      <c r="Q3405" s="42">
        <v>0</v>
      </c>
      <c r="R3405" s="42">
        <v>0</v>
      </c>
      <c r="S3405" s="42">
        <f>N3405-R3405</f>
        <v>169222.28000000003</v>
      </c>
      <c r="T3405" s="38">
        <v>5000</v>
      </c>
      <c r="U3405" s="14">
        <f>S3405/H3405</f>
        <v>0.82500010116133715</v>
      </c>
      <c r="V3405" s="19"/>
      <c r="W3405" s="19"/>
      <c r="X3405" s="37" t="s">
        <v>3462</v>
      </c>
    </row>
    <row r="3406" spans="1:37" s="3" customFormat="1" ht="16.5" customHeight="1">
      <c r="A3406" s="38">
        <v>73</v>
      </c>
      <c r="B3406" s="39">
        <v>10741</v>
      </c>
      <c r="C3406" s="38">
        <v>10335033</v>
      </c>
      <c r="D3406" s="40" t="s">
        <v>2235</v>
      </c>
      <c r="E3406" s="38">
        <v>1</v>
      </c>
      <c r="F3406" s="38">
        <v>120</v>
      </c>
      <c r="G3406" s="38" t="s">
        <v>21</v>
      </c>
      <c r="H3406" s="42">
        <v>5690.6</v>
      </c>
      <c r="I3406" s="2"/>
      <c r="J3406" s="44">
        <v>44439</v>
      </c>
      <c r="K3406" s="42">
        <v>47.42</v>
      </c>
      <c r="L3406" s="42">
        <v>948.42</v>
      </c>
      <c r="M3406" s="44">
        <v>45077</v>
      </c>
      <c r="N3406" s="42">
        <f>H3406-K3406-L3406</f>
        <v>4694.76</v>
      </c>
      <c r="O3406" s="42">
        <v>0</v>
      </c>
      <c r="P3406" s="45">
        <v>0.13</v>
      </c>
      <c r="Q3406" s="42">
        <v>0</v>
      </c>
      <c r="R3406" s="42">
        <v>0</v>
      </c>
      <c r="S3406" s="42">
        <f>N3406-R3406</f>
        <v>4694.76</v>
      </c>
      <c r="T3406" s="38">
        <v>5000</v>
      </c>
      <c r="U3406" s="14">
        <f>S3406/H3406</f>
        <v>0.82500263592591294</v>
      </c>
      <c r="V3406" s="19"/>
      <c r="W3406" s="19"/>
      <c r="X3406" s="37" t="s">
        <v>3462</v>
      </c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</row>
    <row r="3407" spans="1:37" s="3" customFormat="1" ht="16.5" customHeight="1">
      <c r="A3407" s="38">
        <v>385</v>
      </c>
      <c r="B3407" s="39">
        <v>10741</v>
      </c>
      <c r="C3407" s="38">
        <v>10345878</v>
      </c>
      <c r="D3407" s="40" t="s">
        <v>516</v>
      </c>
      <c r="E3407" s="58">
        <v>1</v>
      </c>
      <c r="F3407" s="38">
        <v>120</v>
      </c>
      <c r="G3407" s="38" t="s">
        <v>515</v>
      </c>
      <c r="H3407" s="42">
        <v>31259.63</v>
      </c>
      <c r="I3407" s="57"/>
      <c r="J3407" s="44">
        <v>44592</v>
      </c>
      <c r="K3407" s="42">
        <v>260.5</v>
      </c>
      <c r="L3407" s="42">
        <v>4949.46</v>
      </c>
      <c r="M3407" s="44">
        <v>45199</v>
      </c>
      <c r="N3407" s="42">
        <f>H3407-K3407-L3407</f>
        <v>26049.670000000002</v>
      </c>
      <c r="O3407" s="42">
        <v>0</v>
      </c>
      <c r="P3407" s="45">
        <v>0.13</v>
      </c>
      <c r="Q3407" s="42">
        <v>0</v>
      </c>
      <c r="R3407" s="42">
        <v>0</v>
      </c>
      <c r="S3407" s="42">
        <v>26049.67</v>
      </c>
      <c r="T3407" s="38">
        <v>5000</v>
      </c>
      <c r="U3407" s="14">
        <f>S3407/H3407</f>
        <v>0.83333264021359166</v>
      </c>
      <c r="V3407" s="19" t="s">
        <v>3492</v>
      </c>
      <c r="W3407" s="19">
        <v>-3511.92</v>
      </c>
      <c r="X3407" s="37" t="s">
        <v>3462</v>
      </c>
    </row>
    <row r="3408" spans="1:37" s="3" customFormat="1" ht="16.5" customHeight="1">
      <c r="A3408" s="38">
        <v>619</v>
      </c>
      <c r="B3408" s="39">
        <v>10736</v>
      </c>
      <c r="C3408" s="38">
        <v>10355843</v>
      </c>
      <c r="D3408" s="40" t="s">
        <v>1506</v>
      </c>
      <c r="E3408" s="38">
        <v>1</v>
      </c>
      <c r="F3408" s="38">
        <v>60</v>
      </c>
      <c r="G3408" s="38" t="s">
        <v>511</v>
      </c>
      <c r="H3408" s="42">
        <v>243119.27</v>
      </c>
      <c r="I3408" s="55"/>
      <c r="J3408" s="44">
        <v>44834</v>
      </c>
      <c r="K3408" s="42">
        <v>4051.99</v>
      </c>
      <c r="L3408" s="42">
        <v>36467.9</v>
      </c>
      <c r="M3408" s="44">
        <v>45138</v>
      </c>
      <c r="N3408" s="42">
        <f>H3408-K3408-L3408</f>
        <v>202599.38</v>
      </c>
      <c r="O3408" s="42">
        <v>0</v>
      </c>
      <c r="P3408" s="45">
        <v>0.13</v>
      </c>
      <c r="Q3408" s="42">
        <v>0</v>
      </c>
      <c r="R3408" s="42">
        <v>0</v>
      </c>
      <c r="S3408" s="42">
        <v>202599.38</v>
      </c>
      <c r="T3408" s="38">
        <v>1007</v>
      </c>
      <c r="U3408" s="14">
        <f>S3408/H3408</f>
        <v>0.83333328534591278</v>
      </c>
      <c r="V3408" s="19"/>
      <c r="W3408" s="19"/>
      <c r="X3408" s="37" t="s">
        <v>3461</v>
      </c>
    </row>
    <row r="3409" spans="1:37" s="3" customFormat="1" ht="16.5" customHeight="1">
      <c r="A3409" s="38">
        <v>625</v>
      </c>
      <c r="B3409" s="39">
        <v>10736</v>
      </c>
      <c r="C3409" s="38">
        <v>10355171</v>
      </c>
      <c r="D3409" s="40" t="s">
        <v>1510</v>
      </c>
      <c r="E3409" s="38">
        <v>1</v>
      </c>
      <c r="F3409" s="38">
        <v>60</v>
      </c>
      <c r="G3409" s="38" t="s">
        <v>511</v>
      </c>
      <c r="H3409" s="42">
        <v>65230.400000000001</v>
      </c>
      <c r="I3409" s="55"/>
      <c r="J3409" s="44">
        <v>44834</v>
      </c>
      <c r="K3409" s="42">
        <v>1087.17</v>
      </c>
      <c r="L3409" s="42">
        <v>9784.5400000000009</v>
      </c>
      <c r="M3409" s="44">
        <v>45138</v>
      </c>
      <c r="N3409" s="42">
        <f>H3409-K3409-L3409</f>
        <v>54358.69</v>
      </c>
      <c r="O3409" s="42">
        <v>0</v>
      </c>
      <c r="P3409" s="45">
        <v>0.13</v>
      </c>
      <c r="Q3409" s="42">
        <v>0</v>
      </c>
      <c r="R3409" s="42">
        <v>0</v>
      </c>
      <c r="S3409" s="42">
        <v>54358.69</v>
      </c>
      <c r="T3409" s="38">
        <v>5000</v>
      </c>
      <c r="U3409" s="14">
        <f>S3409/H3409</f>
        <v>0.83333369103976063</v>
      </c>
      <c r="V3409" s="19"/>
      <c r="W3409" s="19"/>
      <c r="X3409" s="37" t="s">
        <v>3461</v>
      </c>
    </row>
    <row r="3410" spans="1:37" s="3" customFormat="1" ht="16.5" customHeight="1">
      <c r="A3410" s="38">
        <v>397</v>
      </c>
      <c r="B3410" s="39">
        <v>40704</v>
      </c>
      <c r="C3410" s="38">
        <v>10346294</v>
      </c>
      <c r="D3410" s="40" t="s">
        <v>900</v>
      </c>
      <c r="E3410" s="58">
        <v>2</v>
      </c>
      <c r="F3410" s="38">
        <v>120</v>
      </c>
      <c r="G3410" s="38" t="s">
        <v>515</v>
      </c>
      <c r="H3410" s="42">
        <v>2135.41</v>
      </c>
      <c r="I3410" s="57"/>
      <c r="J3410" s="44">
        <v>44592</v>
      </c>
      <c r="K3410" s="42">
        <v>17.8</v>
      </c>
      <c r="L3410" s="42">
        <v>338.1</v>
      </c>
      <c r="M3410" s="44">
        <v>45199</v>
      </c>
      <c r="N3410" s="42">
        <f>H3410-K3410-L3410</f>
        <v>1779.5099999999998</v>
      </c>
      <c r="O3410" s="42">
        <v>0</v>
      </c>
      <c r="P3410" s="45">
        <v>0.13</v>
      </c>
      <c r="Q3410" s="42">
        <v>0</v>
      </c>
      <c r="R3410" s="42">
        <v>0</v>
      </c>
      <c r="S3410" s="42">
        <f>N3410-R3410</f>
        <v>1779.5099999999998</v>
      </c>
      <c r="T3410" s="38">
        <v>5000</v>
      </c>
      <c r="U3410" s="14">
        <f>S3410/H3410</f>
        <v>0.83333411382357481</v>
      </c>
      <c r="V3410" s="19"/>
      <c r="W3410" s="19"/>
      <c r="X3410" s="37" t="s">
        <v>3463</v>
      </c>
    </row>
    <row r="3411" spans="1:37" s="3" customFormat="1" ht="16.5" customHeight="1">
      <c r="A3411" s="38">
        <v>356</v>
      </c>
      <c r="B3411" s="39">
        <v>10729</v>
      </c>
      <c r="C3411" s="38">
        <v>10348374</v>
      </c>
      <c r="D3411" s="40" t="s">
        <v>3123</v>
      </c>
      <c r="E3411" s="58">
        <v>1</v>
      </c>
      <c r="F3411" s="38">
        <v>120</v>
      </c>
      <c r="G3411" s="38" t="s">
        <v>21</v>
      </c>
      <c r="H3411" s="42">
        <v>18407.080000000002</v>
      </c>
      <c r="I3411" s="37"/>
      <c r="J3411" s="44">
        <v>44651</v>
      </c>
      <c r="K3411" s="42">
        <v>153.38999999999999</v>
      </c>
      <c r="L3411" s="42">
        <v>2914.4300000000003</v>
      </c>
      <c r="M3411" s="44">
        <v>45259</v>
      </c>
      <c r="N3411" s="42">
        <v>15339.26</v>
      </c>
      <c r="O3411" s="42">
        <v>0</v>
      </c>
      <c r="P3411" s="45">
        <f>IF(J3411&lt;DATEVALUE("2009-1-1"),3%,13%)</f>
        <v>0.13</v>
      </c>
      <c r="Q3411" s="42">
        <f>IF(P3411=13%,ROUND(O3411/(1+P3411)*P3411,2),ROUND(O3411/(1+0.03)*0.02,2))</f>
        <v>0</v>
      </c>
      <c r="R3411" s="42">
        <f>O3411-Q3411</f>
        <v>0</v>
      </c>
      <c r="S3411" s="42">
        <f>N3411-R3411</f>
        <v>15339.26</v>
      </c>
      <c r="T3411" s="38">
        <v>2101</v>
      </c>
      <c r="U3411" s="14">
        <f>S3411/H3411</f>
        <v>0.83333478205125411</v>
      </c>
      <c r="V3411" s="19"/>
      <c r="W3411" s="19"/>
      <c r="X3411" s="37" t="s">
        <v>3459</v>
      </c>
    </row>
    <row r="3412" spans="1:37" s="3" customFormat="1" ht="16.5" customHeight="1">
      <c r="A3412" s="38">
        <v>277</v>
      </c>
      <c r="B3412" s="39">
        <v>10741</v>
      </c>
      <c r="C3412" s="38">
        <v>10343795</v>
      </c>
      <c r="D3412" s="40" t="s">
        <v>1196</v>
      </c>
      <c r="E3412" s="38">
        <v>1</v>
      </c>
      <c r="F3412" s="38">
        <v>120</v>
      </c>
      <c r="G3412" s="38" t="s">
        <v>515</v>
      </c>
      <c r="H3412" s="42">
        <v>32132.720000000001</v>
      </c>
      <c r="I3412" s="55"/>
      <c r="J3412" s="44">
        <v>44561</v>
      </c>
      <c r="K3412" s="42">
        <v>267.77</v>
      </c>
      <c r="L3412" s="42">
        <v>4819.8900000000003</v>
      </c>
      <c r="M3412" s="44">
        <v>45138</v>
      </c>
      <c r="N3412" s="42">
        <f>H3412-K3412-L3412</f>
        <v>27045.06</v>
      </c>
      <c r="O3412" s="42">
        <v>0</v>
      </c>
      <c r="P3412" s="45">
        <v>0.13</v>
      </c>
      <c r="Q3412" s="42">
        <v>0</v>
      </c>
      <c r="R3412" s="42">
        <v>0</v>
      </c>
      <c r="S3412" s="42">
        <f>N3412-R3412</f>
        <v>27045.06</v>
      </c>
      <c r="T3412" s="38">
        <v>5000</v>
      </c>
      <c r="U3412" s="14">
        <f>S3412/H3412</f>
        <v>0.84166730983246985</v>
      </c>
      <c r="V3412" s="19"/>
      <c r="W3412" s="19"/>
      <c r="X3412" s="37" t="s">
        <v>3462</v>
      </c>
    </row>
    <row r="3413" spans="1:37" s="3" customFormat="1" ht="16.5" customHeight="1">
      <c r="A3413" s="38">
        <v>167</v>
      </c>
      <c r="B3413" s="39">
        <v>50098</v>
      </c>
      <c r="C3413" s="38">
        <v>10353343</v>
      </c>
      <c r="D3413" s="40" t="s">
        <v>1019</v>
      </c>
      <c r="E3413" s="38">
        <v>1</v>
      </c>
      <c r="F3413" s="38">
        <v>89</v>
      </c>
      <c r="G3413" s="38" t="s">
        <v>23</v>
      </c>
      <c r="H3413" s="42">
        <v>818.77</v>
      </c>
      <c r="I3413" s="57"/>
      <c r="J3413" s="44">
        <v>44773</v>
      </c>
      <c r="K3413" s="42">
        <v>9.1999999999999993</v>
      </c>
      <c r="L3413" s="42">
        <v>119.6</v>
      </c>
      <c r="M3413" s="44">
        <v>45199</v>
      </c>
      <c r="N3413" s="42">
        <v>689.97</v>
      </c>
      <c r="O3413" s="42">
        <v>0</v>
      </c>
      <c r="P3413" s="45">
        <v>0.13</v>
      </c>
      <c r="Q3413" s="42">
        <v>0</v>
      </c>
      <c r="R3413" s="42">
        <v>0</v>
      </c>
      <c r="S3413" s="42">
        <v>689.97</v>
      </c>
      <c r="T3413" s="38">
        <v>5000</v>
      </c>
      <c r="U3413" s="14">
        <f>S3413/H3413</f>
        <v>0.84269086556664274</v>
      </c>
      <c r="V3413" s="19"/>
      <c r="W3413" s="19"/>
      <c r="X3413" s="37" t="s">
        <v>3456</v>
      </c>
    </row>
    <row r="3414" spans="1:37" s="3" customFormat="1" ht="16.5" customHeight="1">
      <c r="A3414" s="38">
        <v>168</v>
      </c>
      <c r="B3414" s="39">
        <v>50098</v>
      </c>
      <c r="C3414" s="38">
        <v>10353344</v>
      </c>
      <c r="D3414" s="40" t="s">
        <v>1020</v>
      </c>
      <c r="E3414" s="38">
        <v>1</v>
      </c>
      <c r="F3414" s="38">
        <v>89</v>
      </c>
      <c r="G3414" s="38" t="s">
        <v>23</v>
      </c>
      <c r="H3414" s="42">
        <v>818.77</v>
      </c>
      <c r="I3414" s="57"/>
      <c r="J3414" s="44">
        <v>44773</v>
      </c>
      <c r="K3414" s="42">
        <v>9.1999999999999993</v>
      </c>
      <c r="L3414" s="42">
        <v>119.6</v>
      </c>
      <c r="M3414" s="44">
        <v>45199</v>
      </c>
      <c r="N3414" s="42">
        <v>689.97</v>
      </c>
      <c r="O3414" s="42">
        <v>0</v>
      </c>
      <c r="P3414" s="45">
        <v>0.13</v>
      </c>
      <c r="Q3414" s="42">
        <v>0</v>
      </c>
      <c r="R3414" s="42">
        <v>0</v>
      </c>
      <c r="S3414" s="42">
        <v>689.97</v>
      </c>
      <c r="T3414" s="38">
        <v>5000</v>
      </c>
      <c r="U3414" s="14">
        <f>S3414/H3414</f>
        <v>0.84269086556664274</v>
      </c>
      <c r="V3414" s="19"/>
      <c r="W3414" s="19"/>
      <c r="X3414" s="37" t="s">
        <v>3456</v>
      </c>
    </row>
    <row r="3415" spans="1:37" s="3" customFormat="1" ht="16.5" customHeight="1">
      <c r="A3415" s="38">
        <v>14</v>
      </c>
      <c r="B3415" s="39">
        <v>10873</v>
      </c>
      <c r="C3415" s="38">
        <v>10362735</v>
      </c>
      <c r="D3415" s="40" t="s">
        <v>1172</v>
      </c>
      <c r="E3415" s="38">
        <v>1</v>
      </c>
      <c r="F3415" s="38">
        <v>60</v>
      </c>
      <c r="G3415" s="38" t="s">
        <v>511</v>
      </c>
      <c r="H3415" s="42">
        <v>66625.25</v>
      </c>
      <c r="I3415" s="56"/>
      <c r="J3415" s="44">
        <v>44866</v>
      </c>
      <c r="K3415" s="42">
        <v>1110.42</v>
      </c>
      <c r="L3415" s="42">
        <v>8883.36</v>
      </c>
      <c r="M3415" s="44">
        <v>45169</v>
      </c>
      <c r="N3415" s="42">
        <f>H3415-K3415-L3415</f>
        <v>56631.47</v>
      </c>
      <c r="O3415" s="42">
        <v>0</v>
      </c>
      <c r="P3415" s="45">
        <v>0.13</v>
      </c>
      <c r="Q3415" s="42">
        <v>0</v>
      </c>
      <c r="R3415" s="42">
        <v>0</v>
      </c>
      <c r="S3415" s="42">
        <f>N3415-R3415</f>
        <v>56631.47</v>
      </c>
      <c r="T3415" s="38">
        <v>1802</v>
      </c>
      <c r="U3415" s="14">
        <f>S3415/H3415</f>
        <v>0.85000011256993413</v>
      </c>
      <c r="V3415" s="19"/>
      <c r="W3415" s="19"/>
      <c r="X3415" s="37" t="s">
        <v>3480</v>
      </c>
    </row>
    <row r="3416" spans="1:37" s="3" customFormat="1" ht="16.5" customHeight="1">
      <c r="A3416" s="38">
        <v>386</v>
      </c>
      <c r="B3416" s="39">
        <v>10741</v>
      </c>
      <c r="C3416" s="38">
        <v>10348982</v>
      </c>
      <c r="D3416" s="40" t="s">
        <v>517</v>
      </c>
      <c r="E3416" s="58">
        <v>1</v>
      </c>
      <c r="F3416" s="38">
        <v>120</v>
      </c>
      <c r="G3416" s="38" t="s">
        <v>515</v>
      </c>
      <c r="H3416" s="42">
        <v>54832.85</v>
      </c>
      <c r="I3416" s="57"/>
      <c r="J3416" s="44">
        <v>44651</v>
      </c>
      <c r="K3416" s="42">
        <v>456.94</v>
      </c>
      <c r="L3416" s="42">
        <v>7767.96</v>
      </c>
      <c r="M3416" s="44">
        <v>45199</v>
      </c>
      <c r="N3416" s="42">
        <f>H3416-K3416-L3416</f>
        <v>46607.95</v>
      </c>
      <c r="O3416" s="42">
        <v>0</v>
      </c>
      <c r="P3416" s="45">
        <v>0.13</v>
      </c>
      <c r="Q3416" s="42">
        <v>0</v>
      </c>
      <c r="R3416" s="42">
        <v>0</v>
      </c>
      <c r="S3416" s="42">
        <v>46607.95</v>
      </c>
      <c r="T3416" s="38">
        <v>5000</v>
      </c>
      <c r="U3416" s="14">
        <f>S3416/H3416</f>
        <v>0.8500005015241775</v>
      </c>
      <c r="V3416" s="19"/>
      <c r="W3416" s="19"/>
      <c r="X3416" s="37" t="s">
        <v>3462</v>
      </c>
    </row>
    <row r="3417" spans="1:37" s="3" customFormat="1" ht="16.5" customHeight="1">
      <c r="A3417" s="38">
        <v>1</v>
      </c>
      <c r="B3417" s="39">
        <v>10750</v>
      </c>
      <c r="C3417" s="38">
        <v>10335465</v>
      </c>
      <c r="D3417" s="40" t="s">
        <v>2871</v>
      </c>
      <c r="E3417" s="38">
        <v>1</v>
      </c>
      <c r="F3417" s="38">
        <v>120</v>
      </c>
      <c r="G3417" s="38" t="s">
        <v>21</v>
      </c>
      <c r="H3417" s="42">
        <v>20336.07</v>
      </c>
      <c r="I3417" s="2"/>
      <c r="J3417" s="44">
        <v>44439</v>
      </c>
      <c r="K3417" s="42">
        <v>169.46</v>
      </c>
      <c r="L3417" s="42">
        <v>2880.94</v>
      </c>
      <c r="M3417" s="44">
        <v>44985</v>
      </c>
      <c r="N3417" s="42">
        <f>H3417-K3417-L3417</f>
        <v>17285.670000000002</v>
      </c>
      <c r="O3417" s="42">
        <v>0</v>
      </c>
      <c r="P3417" s="45">
        <v>0.13</v>
      </c>
      <c r="Q3417" s="42">
        <v>0</v>
      </c>
      <c r="R3417" s="42">
        <v>0</v>
      </c>
      <c r="S3417" s="42">
        <f>N3417-R3417</f>
        <v>17285.670000000002</v>
      </c>
      <c r="T3417" s="38">
        <v>5000</v>
      </c>
      <c r="U3417" s="14">
        <f>S3417/H3417</f>
        <v>0.85000051632395057</v>
      </c>
      <c r="V3417" s="19"/>
      <c r="W3417" s="19"/>
      <c r="X3417" s="37" t="s">
        <v>3473</v>
      </c>
    </row>
    <row r="3418" spans="1:37" s="3" customFormat="1" ht="16.5" customHeight="1">
      <c r="A3418" s="38">
        <v>419</v>
      </c>
      <c r="B3418" s="39">
        <v>10736</v>
      </c>
      <c r="C3418" s="38">
        <v>10356590</v>
      </c>
      <c r="D3418" s="40" t="s">
        <v>1362</v>
      </c>
      <c r="E3418" s="38">
        <v>2</v>
      </c>
      <c r="F3418" s="38">
        <v>120</v>
      </c>
      <c r="G3418" s="38" t="s">
        <v>21</v>
      </c>
      <c r="H3418" s="42">
        <v>19238.95</v>
      </c>
      <c r="I3418" s="55"/>
      <c r="J3418" s="44">
        <v>44865</v>
      </c>
      <c r="K3418" s="42">
        <v>160.32</v>
      </c>
      <c r="L3418" s="42">
        <v>1282.56</v>
      </c>
      <c r="M3418" s="44">
        <v>45138</v>
      </c>
      <c r="N3418" s="42">
        <f>H3418-K3418-L3418</f>
        <v>17796.07</v>
      </c>
      <c r="O3418" s="42">
        <v>1600</v>
      </c>
      <c r="P3418" s="45">
        <v>0.13</v>
      </c>
      <c r="Q3418" s="42">
        <v>184.07</v>
      </c>
      <c r="R3418" s="42">
        <v>1415.93</v>
      </c>
      <c r="S3418" s="42">
        <v>16380.14</v>
      </c>
      <c r="T3418" s="38">
        <v>5000</v>
      </c>
      <c r="U3418" s="14">
        <f>S3418/H3418</f>
        <v>0.85140509227374672</v>
      </c>
      <c r="V3418" s="19"/>
      <c r="W3418" s="19"/>
      <c r="X3418" s="37" t="s">
        <v>3461</v>
      </c>
    </row>
    <row r="3419" spans="1:37" s="3" customFormat="1" ht="16.5" customHeight="1">
      <c r="A3419" s="38">
        <v>303</v>
      </c>
      <c r="B3419" s="39">
        <v>10741</v>
      </c>
      <c r="C3419" s="38">
        <v>10348428</v>
      </c>
      <c r="D3419" s="40" t="s">
        <v>1082</v>
      </c>
      <c r="E3419" s="38">
        <v>1</v>
      </c>
      <c r="F3419" s="38">
        <v>120</v>
      </c>
      <c r="G3419" s="38" t="s">
        <v>515</v>
      </c>
      <c r="H3419" s="42">
        <v>85121.37</v>
      </c>
      <c r="I3419" s="56"/>
      <c r="J3419" s="44">
        <v>44651</v>
      </c>
      <c r="K3419" s="42">
        <v>709.34</v>
      </c>
      <c r="L3419" s="42">
        <v>11349.48</v>
      </c>
      <c r="M3419" s="44">
        <v>45169</v>
      </c>
      <c r="N3419" s="42">
        <f>H3419-K3419-L3419</f>
        <v>73062.55</v>
      </c>
      <c r="O3419" s="42">
        <v>0</v>
      </c>
      <c r="P3419" s="45">
        <v>0.13</v>
      </c>
      <c r="Q3419" s="42">
        <v>0</v>
      </c>
      <c r="R3419" s="42">
        <v>0</v>
      </c>
      <c r="S3419" s="42">
        <f>N3419-R3419</f>
        <v>73062.55</v>
      </c>
      <c r="T3419" s="38">
        <v>5000</v>
      </c>
      <c r="U3419" s="14">
        <f>S3419/H3419</f>
        <v>0.85833381206153059</v>
      </c>
      <c r="V3419" s="19"/>
      <c r="W3419" s="19"/>
      <c r="X3419" s="37" t="s">
        <v>3462</v>
      </c>
    </row>
    <row r="3420" spans="1:37" s="3" customFormat="1" ht="16.5" customHeight="1">
      <c r="A3420" s="38">
        <v>894</v>
      </c>
      <c r="B3420" s="39">
        <v>10729</v>
      </c>
      <c r="C3420" s="38">
        <v>10366961</v>
      </c>
      <c r="D3420" s="40" t="s">
        <v>3384</v>
      </c>
      <c r="E3420" s="58">
        <v>1</v>
      </c>
      <c r="F3420" s="38">
        <v>60</v>
      </c>
      <c r="G3420" s="38" t="s">
        <v>511</v>
      </c>
      <c r="H3420" s="42">
        <v>22863.3</v>
      </c>
      <c r="I3420" s="37"/>
      <c r="J3420" s="44">
        <v>45016</v>
      </c>
      <c r="K3420" s="42">
        <v>381.06</v>
      </c>
      <c r="L3420" s="42">
        <v>2667.42</v>
      </c>
      <c r="M3420" s="44">
        <v>45259</v>
      </c>
      <c r="N3420" s="42">
        <v>19814.82</v>
      </c>
      <c r="O3420" s="42">
        <v>0</v>
      </c>
      <c r="P3420" s="45">
        <f>IF(J3420&lt;DATEVALUE("2009-1-1"),3%,13%)</f>
        <v>0.13</v>
      </c>
      <c r="Q3420" s="42">
        <f>IF(P3420=13%,ROUND(O3420/(1+P3420)*P3420,2),ROUND(O3420/(1+0.03)*0.02,2))</f>
        <v>0</v>
      </c>
      <c r="R3420" s="42">
        <f>O3420-Q3420</f>
        <v>0</v>
      </c>
      <c r="S3420" s="42">
        <f>N3420-R3420</f>
        <v>19814.82</v>
      </c>
      <c r="T3420" s="38">
        <v>1007</v>
      </c>
      <c r="U3420" s="14">
        <f>S3420/H3420</f>
        <v>0.86666491713794602</v>
      </c>
      <c r="V3420" s="19"/>
      <c r="W3420" s="19"/>
      <c r="X3420" s="37" t="s">
        <v>3459</v>
      </c>
    </row>
    <row r="3421" spans="1:37" s="3" customFormat="1" ht="16.5" customHeight="1">
      <c r="A3421" s="38">
        <v>203</v>
      </c>
      <c r="B3421" s="39">
        <v>40712</v>
      </c>
      <c r="C3421" s="38">
        <v>10346152</v>
      </c>
      <c r="D3421" s="40" t="s">
        <v>2373</v>
      </c>
      <c r="E3421" s="38">
        <v>1</v>
      </c>
      <c r="F3421" s="38">
        <v>120</v>
      </c>
      <c r="G3421" s="38" t="s">
        <v>21</v>
      </c>
      <c r="H3421" s="42">
        <v>12620.27</v>
      </c>
      <c r="I3421" s="2"/>
      <c r="J3421" s="44">
        <v>44592</v>
      </c>
      <c r="K3421" s="42">
        <v>105.17</v>
      </c>
      <c r="L3421" s="42">
        <v>1577.53</v>
      </c>
      <c r="M3421" s="44">
        <v>45077</v>
      </c>
      <c r="N3421" s="42">
        <f>H3421-K3421-L3421</f>
        <v>10937.57</v>
      </c>
      <c r="O3421" s="42">
        <v>0</v>
      </c>
      <c r="P3421" s="45">
        <v>0.13</v>
      </c>
      <c r="Q3421" s="42">
        <v>0</v>
      </c>
      <c r="R3421" s="42">
        <v>0</v>
      </c>
      <c r="S3421" s="42">
        <f>N3421-R3421</f>
        <v>10937.57</v>
      </c>
      <c r="T3421" s="38">
        <v>5000</v>
      </c>
      <c r="U3421" s="14">
        <f>S3421/H3421</f>
        <v>0.86666687796695308</v>
      </c>
      <c r="V3421" s="19"/>
      <c r="W3421" s="19"/>
      <c r="X3421" s="37" t="s">
        <v>3467</v>
      </c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</row>
    <row r="3422" spans="1:37" s="3" customFormat="1" ht="16.5" customHeight="1">
      <c r="A3422" s="38">
        <v>263</v>
      </c>
      <c r="B3422" s="39">
        <v>10745</v>
      </c>
      <c r="C3422" s="38">
        <v>10367804</v>
      </c>
      <c r="D3422" s="40" t="s">
        <v>600</v>
      </c>
      <c r="E3422" s="58">
        <v>4</v>
      </c>
      <c r="F3422" s="38">
        <v>47</v>
      </c>
      <c r="G3422" s="38" t="s">
        <v>266</v>
      </c>
      <c r="H3422" s="42">
        <v>1626.49</v>
      </c>
      <c r="I3422" s="57"/>
      <c r="J3422" s="44">
        <v>45016</v>
      </c>
      <c r="K3422" s="42">
        <v>34.61</v>
      </c>
      <c r="L3422" s="42">
        <v>173.03</v>
      </c>
      <c r="M3422" s="44">
        <v>45199</v>
      </c>
      <c r="N3422" s="42">
        <f>H3422-K3422-L3422</f>
        <v>1418.8500000000001</v>
      </c>
      <c r="O3422" s="42">
        <v>0</v>
      </c>
      <c r="P3422" s="45">
        <v>0.13</v>
      </c>
      <c r="Q3422" s="42">
        <v>0</v>
      </c>
      <c r="R3422" s="42">
        <v>0</v>
      </c>
      <c r="S3422" s="42">
        <f>N3422-R3422</f>
        <v>1418.8500000000001</v>
      </c>
      <c r="T3422" s="38">
        <v>5000</v>
      </c>
      <c r="U3422" s="14">
        <f>S3422/H3422</f>
        <v>0.87233859415059434</v>
      </c>
      <c r="V3422" s="19"/>
      <c r="W3422" s="19"/>
      <c r="X3422" s="37" t="s">
        <v>3463</v>
      </c>
    </row>
    <row r="3423" spans="1:37" s="3" customFormat="1" ht="16.5" customHeight="1">
      <c r="A3423" s="38">
        <v>304</v>
      </c>
      <c r="B3423" s="39">
        <v>10741</v>
      </c>
      <c r="C3423" s="38">
        <v>10351121</v>
      </c>
      <c r="D3423" s="40" t="s">
        <v>674</v>
      </c>
      <c r="E3423" s="38">
        <v>1</v>
      </c>
      <c r="F3423" s="38">
        <v>120</v>
      </c>
      <c r="G3423" s="38" t="s">
        <v>302</v>
      </c>
      <c r="H3423" s="42">
        <v>75141.899999999994</v>
      </c>
      <c r="I3423" s="56"/>
      <c r="J3423" s="44">
        <v>44742</v>
      </c>
      <c r="K3423" s="42">
        <v>626.17999999999995</v>
      </c>
      <c r="L3423" s="42">
        <v>8140.35</v>
      </c>
      <c r="M3423" s="44">
        <v>45169</v>
      </c>
      <c r="N3423" s="42">
        <f>H3423-K3423-L3423</f>
        <v>66375.37</v>
      </c>
      <c r="O3423" s="42">
        <v>0</v>
      </c>
      <c r="P3423" s="45">
        <v>0.13</v>
      </c>
      <c r="Q3423" s="42">
        <v>0</v>
      </c>
      <c r="R3423" s="42">
        <v>0</v>
      </c>
      <c r="S3423" s="42">
        <f>N3423-R3423</f>
        <v>66375.37</v>
      </c>
      <c r="T3423" s="38">
        <v>5000</v>
      </c>
      <c r="U3423" s="14">
        <f>S3423/H3423</f>
        <v>0.88333366603719099</v>
      </c>
      <c r="V3423" s="19"/>
      <c r="W3423" s="19"/>
      <c r="X3423" s="37" t="s">
        <v>3462</v>
      </c>
    </row>
    <row r="3424" spans="1:37" s="3" customFormat="1" ht="16.5" customHeight="1">
      <c r="A3424" s="38">
        <v>105</v>
      </c>
      <c r="B3424" s="39">
        <v>10741</v>
      </c>
      <c r="C3424" s="38">
        <v>10348983</v>
      </c>
      <c r="D3424" s="40" t="s">
        <v>2262</v>
      </c>
      <c r="E3424" s="38">
        <v>1</v>
      </c>
      <c r="F3424" s="38">
        <v>120</v>
      </c>
      <c r="G3424" s="38" t="s">
        <v>21</v>
      </c>
      <c r="H3424" s="42">
        <v>8402.81</v>
      </c>
      <c r="I3424" s="2"/>
      <c r="J3424" s="44">
        <v>44651</v>
      </c>
      <c r="K3424" s="42">
        <v>70.02</v>
      </c>
      <c r="L3424" s="42">
        <v>910.29</v>
      </c>
      <c r="M3424" s="44">
        <v>45077</v>
      </c>
      <c r="N3424" s="42">
        <f>H3424-K3424-L3424</f>
        <v>7422.4999999999991</v>
      </c>
      <c r="O3424" s="42">
        <v>0</v>
      </c>
      <c r="P3424" s="45">
        <v>0.13</v>
      </c>
      <c r="Q3424" s="42">
        <v>0</v>
      </c>
      <c r="R3424" s="42">
        <v>0</v>
      </c>
      <c r="S3424" s="42">
        <f>N3424-R3424</f>
        <v>7422.4999999999991</v>
      </c>
      <c r="T3424" s="38">
        <v>5000</v>
      </c>
      <c r="U3424" s="14">
        <f>S3424/H3424</f>
        <v>0.88333545563924443</v>
      </c>
      <c r="V3424" s="19"/>
      <c r="W3424" s="19"/>
      <c r="X3424" s="37" t="s">
        <v>3462</v>
      </c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</row>
    <row r="3425" spans="1:37" s="3" customFormat="1" ht="16.5" customHeight="1">
      <c r="A3425" s="38">
        <v>1</v>
      </c>
      <c r="B3425" s="39">
        <v>20704</v>
      </c>
      <c r="C3425" s="38">
        <v>10351702</v>
      </c>
      <c r="D3425" s="40" t="s">
        <v>2902</v>
      </c>
      <c r="E3425" s="41">
        <v>1</v>
      </c>
      <c r="F3425" s="38">
        <v>60</v>
      </c>
      <c r="G3425" s="38" t="s">
        <v>266</v>
      </c>
      <c r="H3425" s="42">
        <v>3735.86</v>
      </c>
      <c r="I3425" s="2"/>
      <c r="J3425" s="44">
        <v>44742</v>
      </c>
      <c r="K3425" s="42">
        <v>62.26</v>
      </c>
      <c r="L3425" s="42">
        <v>373.58</v>
      </c>
      <c r="M3425" s="44">
        <v>44957</v>
      </c>
      <c r="N3425" s="42">
        <f>H3425-K3425-L3425</f>
        <v>3300.02</v>
      </c>
      <c r="O3425" s="42">
        <v>0</v>
      </c>
      <c r="P3425" s="45">
        <v>0.13</v>
      </c>
      <c r="Q3425" s="42">
        <v>0</v>
      </c>
      <c r="R3425" s="42">
        <v>0</v>
      </c>
      <c r="S3425" s="42">
        <f>N3425-R3425</f>
        <v>3300.02</v>
      </c>
      <c r="T3425" s="38">
        <v>5000</v>
      </c>
      <c r="U3425" s="14">
        <f>S3425/H3425</f>
        <v>0.88333609931849688</v>
      </c>
      <c r="V3425" s="19"/>
      <c r="W3425" s="19"/>
      <c r="X3425" s="37" t="s">
        <v>3466</v>
      </c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</row>
    <row r="3426" spans="1:37" s="3" customFormat="1" ht="16.5" customHeight="1">
      <c r="A3426" s="38"/>
      <c r="B3426" s="82">
        <v>10713</v>
      </c>
      <c r="C3426" s="85">
        <v>10326802</v>
      </c>
      <c r="D3426" s="86" t="s">
        <v>1427</v>
      </c>
      <c r="E3426" s="85">
        <v>1</v>
      </c>
      <c r="F3426" s="85">
        <v>60</v>
      </c>
      <c r="G3426" s="85" t="s">
        <v>266</v>
      </c>
      <c r="H3426" s="42">
        <v>287459.53999999998</v>
      </c>
      <c r="I3426" s="90"/>
      <c r="J3426" s="44">
        <v>44286</v>
      </c>
      <c r="K3426" s="42">
        <v>4790.99</v>
      </c>
      <c r="L3426" s="42">
        <v>23954.95</v>
      </c>
      <c r="M3426" s="44">
        <v>44460</v>
      </c>
      <c r="N3426" s="42">
        <v>258713.60000000001</v>
      </c>
      <c r="O3426" s="42">
        <v>3100</v>
      </c>
      <c r="P3426" s="45">
        <v>0.13</v>
      </c>
      <c r="Q3426" s="42">
        <v>356.64</v>
      </c>
      <c r="R3426" s="42">
        <v>2743.36</v>
      </c>
      <c r="S3426" s="42">
        <v>255970.24000000002</v>
      </c>
      <c r="T3426" s="85">
        <v>5000</v>
      </c>
      <c r="U3426" s="14">
        <f>S3426/H3426</f>
        <v>0.89045658390742588</v>
      </c>
      <c r="V3426" s="19" t="s">
        <v>3492</v>
      </c>
      <c r="W3426" s="19">
        <v>898.14</v>
      </c>
      <c r="X3426" s="37" t="s">
        <v>3457</v>
      </c>
    </row>
    <row r="3427" spans="1:37" s="3" customFormat="1" ht="16.5" customHeight="1">
      <c r="A3427" s="38">
        <v>27</v>
      </c>
      <c r="B3427" s="39">
        <v>10756</v>
      </c>
      <c r="C3427" s="38">
        <v>10349394</v>
      </c>
      <c r="D3427" s="40" t="s">
        <v>559</v>
      </c>
      <c r="E3427" s="38">
        <v>1</v>
      </c>
      <c r="F3427" s="38">
        <v>1</v>
      </c>
      <c r="G3427" s="38" t="s">
        <v>33</v>
      </c>
      <c r="H3427" s="42">
        <v>668.04</v>
      </c>
      <c r="I3427" s="2"/>
      <c r="J3427" s="44">
        <v>44681</v>
      </c>
      <c r="K3427" s="42">
        <v>0</v>
      </c>
      <c r="L3427" s="42">
        <v>0</v>
      </c>
      <c r="M3427" s="44">
        <v>45046</v>
      </c>
      <c r="N3427" s="42">
        <f>H3427-K3427-L3427</f>
        <v>668.04</v>
      </c>
      <c r="O3427" s="42">
        <v>80</v>
      </c>
      <c r="P3427" s="45">
        <v>0.13</v>
      </c>
      <c r="Q3427" s="42">
        <v>9.1999999999999993</v>
      </c>
      <c r="R3427" s="42">
        <v>70.8</v>
      </c>
      <c r="S3427" s="42">
        <v>597.24</v>
      </c>
      <c r="T3427" s="38">
        <v>5000</v>
      </c>
      <c r="U3427" s="14">
        <f>S3427/H3427</f>
        <v>0.89401832225615241</v>
      </c>
      <c r="V3427" s="19"/>
      <c r="W3427" s="19"/>
      <c r="X3427" s="37" t="s">
        <v>3464</v>
      </c>
    </row>
    <row r="3428" spans="1:37" s="3" customFormat="1" ht="16.5" customHeight="1">
      <c r="A3428" s="38">
        <v>684</v>
      </c>
      <c r="B3428" s="39">
        <v>40712</v>
      </c>
      <c r="C3428" s="38">
        <v>10352702</v>
      </c>
      <c r="D3428" s="40" t="s">
        <v>1813</v>
      </c>
      <c r="E3428" s="38">
        <v>8</v>
      </c>
      <c r="F3428" s="38">
        <v>120</v>
      </c>
      <c r="G3428" s="38" t="s">
        <v>515</v>
      </c>
      <c r="H3428" s="42">
        <v>18711.88</v>
      </c>
      <c r="I3428" s="55"/>
      <c r="J3428" s="44">
        <v>44773</v>
      </c>
      <c r="K3428" s="42">
        <v>155.93</v>
      </c>
      <c r="L3428" s="42">
        <v>1715.23</v>
      </c>
      <c r="M3428" s="44">
        <v>45138</v>
      </c>
      <c r="N3428" s="42">
        <f>H3428-K3428-L3428</f>
        <v>16840.72</v>
      </c>
      <c r="O3428" s="42">
        <v>0</v>
      </c>
      <c r="P3428" s="45">
        <v>0.13</v>
      </c>
      <c r="Q3428" s="42">
        <v>0</v>
      </c>
      <c r="R3428" s="42">
        <v>0</v>
      </c>
      <c r="S3428" s="42">
        <v>16840.72</v>
      </c>
      <c r="T3428" s="38">
        <v>5000</v>
      </c>
      <c r="U3428" s="14">
        <f>S3428/H3428</f>
        <v>0.90000149637556459</v>
      </c>
      <c r="V3428" s="19"/>
      <c r="W3428" s="19"/>
      <c r="X3428" s="37" t="s">
        <v>3467</v>
      </c>
    </row>
    <row r="3429" spans="1:37" s="3" customFormat="1" ht="16.5" customHeight="1">
      <c r="A3429" s="38">
        <v>52</v>
      </c>
      <c r="B3429" s="39">
        <v>10741</v>
      </c>
      <c r="C3429" s="38">
        <v>10351624</v>
      </c>
      <c r="D3429" s="40" t="s">
        <v>2222</v>
      </c>
      <c r="E3429" s="38">
        <v>2</v>
      </c>
      <c r="F3429" s="38">
        <v>120</v>
      </c>
      <c r="G3429" s="38" t="s">
        <v>21</v>
      </c>
      <c r="H3429" s="42">
        <v>12174.62</v>
      </c>
      <c r="I3429" s="2"/>
      <c r="J3429" s="44">
        <v>44742</v>
      </c>
      <c r="K3429" s="42">
        <v>101.46</v>
      </c>
      <c r="L3429" s="42">
        <v>1014.57</v>
      </c>
      <c r="M3429" s="44">
        <v>45077</v>
      </c>
      <c r="N3429" s="42">
        <f>H3429-K3429-L3429</f>
        <v>11058.590000000002</v>
      </c>
      <c r="O3429" s="42">
        <v>0</v>
      </c>
      <c r="P3429" s="45">
        <v>0.13</v>
      </c>
      <c r="Q3429" s="42">
        <v>0</v>
      </c>
      <c r="R3429" s="42">
        <v>0</v>
      </c>
      <c r="S3429" s="42">
        <f>N3429-R3429</f>
        <v>11058.590000000002</v>
      </c>
      <c r="T3429" s="38">
        <v>2107</v>
      </c>
      <c r="U3429" s="14">
        <f>S3429/H3429</f>
        <v>0.90833143046764508</v>
      </c>
      <c r="V3429" s="19"/>
      <c r="W3429" s="19"/>
      <c r="X3429" s="37" t="s">
        <v>3462</v>
      </c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</row>
    <row r="3430" spans="1:37" s="3" customFormat="1" ht="16.5" customHeight="1">
      <c r="A3430" s="38">
        <v>420</v>
      </c>
      <c r="B3430" s="39">
        <v>10736</v>
      </c>
      <c r="C3430" s="38">
        <v>10356592</v>
      </c>
      <c r="D3430" s="40" t="s">
        <v>1363</v>
      </c>
      <c r="E3430" s="38">
        <v>2</v>
      </c>
      <c r="F3430" s="38">
        <v>120</v>
      </c>
      <c r="G3430" s="38" t="s">
        <v>21</v>
      </c>
      <c r="H3430" s="42">
        <v>22523.14</v>
      </c>
      <c r="I3430" s="55"/>
      <c r="J3430" s="44">
        <v>44865</v>
      </c>
      <c r="K3430" s="42">
        <v>187.69</v>
      </c>
      <c r="L3430" s="42">
        <v>1501.52</v>
      </c>
      <c r="M3430" s="44">
        <v>45138</v>
      </c>
      <c r="N3430" s="42">
        <f>H3430-K3430-L3430</f>
        <v>20833.93</v>
      </c>
      <c r="O3430" s="42">
        <v>400</v>
      </c>
      <c r="P3430" s="45">
        <v>0.13</v>
      </c>
      <c r="Q3430" s="42">
        <v>46.02</v>
      </c>
      <c r="R3430" s="42">
        <v>353.98</v>
      </c>
      <c r="S3430" s="42">
        <v>20479.95</v>
      </c>
      <c r="T3430" s="38">
        <v>5000</v>
      </c>
      <c r="U3430" s="14">
        <f>S3430/H3430</f>
        <v>0.90928485104652379</v>
      </c>
      <c r="V3430" s="19"/>
      <c r="W3430" s="19"/>
      <c r="X3430" s="37" t="s">
        <v>3461</v>
      </c>
    </row>
    <row r="3431" spans="1:37" s="3" customFormat="1" ht="16.5" customHeight="1">
      <c r="A3431" s="38">
        <v>847</v>
      </c>
      <c r="B3431" s="39">
        <v>40711</v>
      </c>
      <c r="C3431" s="38">
        <v>10376595</v>
      </c>
      <c r="D3431" s="40" t="s">
        <v>1006</v>
      </c>
      <c r="E3431" s="58">
        <v>16</v>
      </c>
      <c r="F3431" s="38">
        <v>23</v>
      </c>
      <c r="G3431" s="38" t="s">
        <v>515</v>
      </c>
      <c r="H3431" s="42">
        <v>153.80000000000001</v>
      </c>
      <c r="I3431" s="57"/>
      <c r="J3431" s="44">
        <v>45138</v>
      </c>
      <c r="K3431" s="42">
        <v>6.68</v>
      </c>
      <c r="L3431" s="42">
        <v>6.68</v>
      </c>
      <c r="M3431" s="44">
        <v>45199</v>
      </c>
      <c r="N3431" s="42">
        <f>H3431-K3431-L3431</f>
        <v>140.44</v>
      </c>
      <c r="O3431" s="42">
        <v>0</v>
      </c>
      <c r="P3431" s="45">
        <v>0.13</v>
      </c>
      <c r="Q3431" s="42">
        <v>0</v>
      </c>
      <c r="R3431" s="42">
        <v>0</v>
      </c>
      <c r="S3431" s="42">
        <f>N3431-R3431</f>
        <v>140.44</v>
      </c>
      <c r="T3431" s="38">
        <v>5000</v>
      </c>
      <c r="U3431" s="14">
        <f>S3431/H3431</f>
        <v>0.91313394018205452</v>
      </c>
      <c r="V3431" s="19"/>
      <c r="W3431" s="19"/>
      <c r="X3431" s="37" t="s">
        <v>3467</v>
      </c>
    </row>
    <row r="3432" spans="1:37" s="3" customFormat="1" ht="16.5" customHeight="1">
      <c r="A3432" s="38">
        <v>895</v>
      </c>
      <c r="B3432" s="39">
        <v>10729</v>
      </c>
      <c r="C3432" s="38">
        <v>10373664</v>
      </c>
      <c r="D3432" s="40" t="s">
        <v>3385</v>
      </c>
      <c r="E3432" s="58">
        <v>1</v>
      </c>
      <c r="F3432" s="38">
        <v>60</v>
      </c>
      <c r="G3432" s="38" t="s">
        <v>511</v>
      </c>
      <c r="H3432" s="42">
        <v>522018.35</v>
      </c>
      <c r="I3432" s="37"/>
      <c r="J3432" s="44">
        <v>45107</v>
      </c>
      <c r="K3432" s="42">
        <v>8700.31</v>
      </c>
      <c r="L3432" s="42">
        <v>34801.240000000005</v>
      </c>
      <c r="M3432" s="44">
        <v>45259</v>
      </c>
      <c r="N3432" s="42">
        <v>478516.8</v>
      </c>
      <c r="O3432" s="42">
        <v>0</v>
      </c>
      <c r="P3432" s="45">
        <f>IF(J3432&lt;DATEVALUE("2009-1-1"),3%,13%)</f>
        <v>0.13</v>
      </c>
      <c r="Q3432" s="42">
        <f>IF(P3432=13%,ROUND(O3432/(1+P3432)*P3432,2),ROUND(O3432/(1+0.03)*0.02,2))</f>
        <v>0</v>
      </c>
      <c r="R3432" s="42">
        <f>O3432-Q3432</f>
        <v>0</v>
      </c>
      <c r="S3432" s="42">
        <f>N3432-R3432</f>
        <v>478516.8</v>
      </c>
      <c r="T3432" s="38">
        <v>1007</v>
      </c>
      <c r="U3432" s="14">
        <f>S3432/H3432</f>
        <v>0.91666662675746935</v>
      </c>
      <c r="V3432" s="19"/>
      <c r="W3432" s="19"/>
      <c r="X3432" s="37" t="s">
        <v>3459</v>
      </c>
    </row>
    <row r="3433" spans="1:37" s="3" customFormat="1" ht="16.5" customHeight="1">
      <c r="A3433" s="38">
        <v>418</v>
      </c>
      <c r="B3433" s="39">
        <v>10736</v>
      </c>
      <c r="C3433" s="38">
        <v>10356589</v>
      </c>
      <c r="D3433" s="40" t="s">
        <v>1361</v>
      </c>
      <c r="E3433" s="38">
        <v>3</v>
      </c>
      <c r="F3433" s="38">
        <v>120</v>
      </c>
      <c r="G3433" s="38" t="s">
        <v>21</v>
      </c>
      <c r="H3433" s="42">
        <v>32190.76</v>
      </c>
      <c r="I3433" s="55"/>
      <c r="J3433" s="44">
        <v>44865</v>
      </c>
      <c r="K3433" s="42">
        <v>268.26</v>
      </c>
      <c r="L3433" s="42">
        <v>2146.0700000000002</v>
      </c>
      <c r="M3433" s="44">
        <v>45138</v>
      </c>
      <c r="N3433" s="42">
        <f>H3433-K3433-L3433</f>
        <v>29776.43</v>
      </c>
      <c r="O3433" s="42">
        <v>0</v>
      </c>
      <c r="P3433" s="45">
        <v>0.13</v>
      </c>
      <c r="Q3433" s="42">
        <v>0</v>
      </c>
      <c r="R3433" s="42">
        <v>0</v>
      </c>
      <c r="S3433" s="42">
        <v>29776.43</v>
      </c>
      <c r="T3433" s="38">
        <v>5000</v>
      </c>
      <c r="U3433" s="14">
        <f>S3433/H3433</f>
        <v>0.92499928550925803</v>
      </c>
      <c r="V3433" s="19"/>
      <c r="W3433" s="19"/>
      <c r="X3433" s="37" t="s">
        <v>3461</v>
      </c>
    </row>
    <row r="3434" spans="1:37" s="3" customFormat="1" ht="16.5" customHeight="1">
      <c r="A3434" s="38">
        <v>546</v>
      </c>
      <c r="B3434" s="39">
        <v>10736</v>
      </c>
      <c r="C3434" s="38">
        <v>10362395</v>
      </c>
      <c r="D3434" s="40" t="s">
        <v>517</v>
      </c>
      <c r="E3434" s="38">
        <v>1</v>
      </c>
      <c r="F3434" s="38">
        <v>120</v>
      </c>
      <c r="G3434" s="38" t="s">
        <v>515</v>
      </c>
      <c r="H3434" s="42">
        <v>220273.44</v>
      </c>
      <c r="I3434" s="55"/>
      <c r="J3434" s="44">
        <v>44895</v>
      </c>
      <c r="K3434" s="42">
        <v>1835.61</v>
      </c>
      <c r="L3434" s="42">
        <v>12849.27</v>
      </c>
      <c r="M3434" s="44">
        <v>45138</v>
      </c>
      <c r="N3434" s="42">
        <f>H3434-K3434-L3434</f>
        <v>205588.56000000003</v>
      </c>
      <c r="O3434" s="42">
        <v>1000</v>
      </c>
      <c r="P3434" s="45">
        <v>0.13</v>
      </c>
      <c r="Q3434" s="42">
        <v>115.04</v>
      </c>
      <c r="R3434" s="42">
        <v>884.96</v>
      </c>
      <c r="S3434" s="42">
        <v>204703.6</v>
      </c>
      <c r="T3434" s="38">
        <v>5000</v>
      </c>
      <c r="U3434" s="14">
        <f>S3434/H3434</f>
        <v>0.92931585396768668</v>
      </c>
      <c r="V3434" s="19"/>
      <c r="W3434" s="19"/>
      <c r="X3434" s="37" t="s">
        <v>3461</v>
      </c>
    </row>
    <row r="3435" spans="1:37" s="3" customFormat="1" ht="16.5" customHeight="1">
      <c r="A3435" s="38">
        <v>547</v>
      </c>
      <c r="B3435" s="39">
        <v>10736</v>
      </c>
      <c r="C3435" s="38">
        <v>10362404</v>
      </c>
      <c r="D3435" s="40" t="s">
        <v>1465</v>
      </c>
      <c r="E3435" s="38">
        <v>1</v>
      </c>
      <c r="F3435" s="38">
        <v>120</v>
      </c>
      <c r="G3435" s="38" t="s">
        <v>515</v>
      </c>
      <c r="H3435" s="42">
        <v>63378.9</v>
      </c>
      <c r="I3435" s="55"/>
      <c r="J3435" s="44">
        <v>44895</v>
      </c>
      <c r="K3435" s="42">
        <v>528.16</v>
      </c>
      <c r="L3435" s="42">
        <v>3697.11</v>
      </c>
      <c r="M3435" s="44">
        <v>45138</v>
      </c>
      <c r="N3435" s="42">
        <f>H3435-K3435-L3435</f>
        <v>59153.63</v>
      </c>
      <c r="O3435" s="42">
        <v>100</v>
      </c>
      <c r="P3435" s="45">
        <v>0.13</v>
      </c>
      <c r="Q3435" s="42">
        <v>11.5</v>
      </c>
      <c r="R3435" s="42">
        <v>88.5</v>
      </c>
      <c r="S3435" s="42">
        <v>59065.13</v>
      </c>
      <c r="T3435" s="38">
        <v>5000</v>
      </c>
      <c r="U3435" s="14">
        <f>S3435/H3435</f>
        <v>0.93193681177805221</v>
      </c>
      <c r="V3435" s="19"/>
      <c r="W3435" s="19"/>
      <c r="X3435" s="37" t="s">
        <v>3461</v>
      </c>
    </row>
    <row r="3436" spans="1:37" s="3" customFormat="1" ht="16.5" customHeight="1">
      <c r="A3436" s="38">
        <v>824</v>
      </c>
      <c r="B3436" s="39">
        <v>10729</v>
      </c>
      <c r="C3436" s="38">
        <v>10376480</v>
      </c>
      <c r="D3436" s="40" t="s">
        <v>3350</v>
      </c>
      <c r="E3436" s="58">
        <v>1</v>
      </c>
      <c r="F3436" s="38">
        <v>60</v>
      </c>
      <c r="G3436" s="38" t="s">
        <v>83</v>
      </c>
      <c r="H3436" s="42">
        <v>3749.33</v>
      </c>
      <c r="I3436" s="37"/>
      <c r="J3436" s="44">
        <v>45138</v>
      </c>
      <c r="K3436" s="42">
        <v>62.49</v>
      </c>
      <c r="L3436" s="42">
        <v>187.47</v>
      </c>
      <c r="M3436" s="44">
        <v>45259</v>
      </c>
      <c r="N3436" s="42">
        <v>3499.37</v>
      </c>
      <c r="O3436" s="42">
        <v>0</v>
      </c>
      <c r="P3436" s="45">
        <f>IF(J3436&lt;DATEVALUE("2009-1-1"),3%,13%)</f>
        <v>0.13</v>
      </c>
      <c r="Q3436" s="42">
        <f>IF(P3436=13%,ROUND(O3436/(1+P3436)*P3436,2),ROUND(O3436/(1+0.03)*0.02,2))</f>
        <v>0</v>
      </c>
      <c r="R3436" s="42">
        <f>O3436-Q3436</f>
        <v>0</v>
      </c>
      <c r="S3436" s="42">
        <f>N3436-R3436</f>
        <v>3499.37</v>
      </c>
      <c r="T3436" s="38">
        <v>5000</v>
      </c>
      <c r="U3436" s="14">
        <f>S3436/H3436</f>
        <v>0.93333208866650841</v>
      </c>
      <c r="V3436" s="19"/>
      <c r="W3436" s="19"/>
      <c r="X3436" s="37" t="s">
        <v>3459</v>
      </c>
    </row>
    <row r="3437" spans="1:37" s="3" customFormat="1" ht="16.5" customHeight="1">
      <c r="A3437" s="38">
        <v>417</v>
      </c>
      <c r="B3437" s="39">
        <v>10741</v>
      </c>
      <c r="C3437" s="38">
        <v>10374649</v>
      </c>
      <c r="D3437" s="40" t="s">
        <v>2942</v>
      </c>
      <c r="E3437" s="58">
        <v>3</v>
      </c>
      <c r="F3437" s="38">
        <v>60</v>
      </c>
      <c r="G3437" s="38" t="s">
        <v>23</v>
      </c>
      <c r="H3437" s="42">
        <v>14078.38</v>
      </c>
      <c r="I3437" s="37"/>
      <c r="J3437" s="44">
        <v>45107</v>
      </c>
      <c r="K3437" s="42">
        <v>234.64</v>
      </c>
      <c r="L3437" s="42">
        <v>703.92</v>
      </c>
      <c r="M3437" s="44">
        <v>45203</v>
      </c>
      <c r="N3437" s="42">
        <v>13139.82</v>
      </c>
      <c r="O3437" s="42">
        <v>0</v>
      </c>
      <c r="P3437" s="45">
        <f>IF(J3437&lt;DATEVALUE("2009-1-1"),3%,13%)</f>
        <v>0.13</v>
      </c>
      <c r="Q3437" s="42">
        <f>IF(P3437=13%,ROUND(O3437/(1+P3437)*P3437,2),ROUND(O3437/(1+0.03)*0.02,2))</f>
        <v>0</v>
      </c>
      <c r="R3437" s="42">
        <f>O3437-Q3437</f>
        <v>0</v>
      </c>
      <c r="S3437" s="42">
        <f>N3437-R3437</f>
        <v>13139.82</v>
      </c>
      <c r="T3437" s="38">
        <v>5000</v>
      </c>
      <c r="U3437" s="14">
        <f>S3437/H3437</f>
        <v>0.93333323862546691</v>
      </c>
      <c r="V3437" s="19"/>
      <c r="W3437" s="19"/>
      <c r="X3437" s="37" t="s">
        <v>3462</v>
      </c>
    </row>
    <row r="3438" spans="1:37" s="3" customFormat="1" ht="16.5" customHeight="1">
      <c r="A3438" s="38">
        <v>261</v>
      </c>
      <c r="B3438" s="39">
        <v>10736</v>
      </c>
      <c r="C3438" s="38">
        <v>10356541</v>
      </c>
      <c r="D3438" s="40" t="s">
        <v>1100</v>
      </c>
      <c r="E3438" s="38">
        <v>1</v>
      </c>
      <c r="F3438" s="50">
        <v>120</v>
      </c>
      <c r="G3438" s="51" t="s">
        <v>515</v>
      </c>
      <c r="H3438" s="42">
        <v>174066.97</v>
      </c>
      <c r="I3438" s="49"/>
      <c r="J3438" s="44">
        <v>44865</v>
      </c>
      <c r="K3438" s="42">
        <v>1450.56</v>
      </c>
      <c r="L3438" s="42">
        <v>10153.91</v>
      </c>
      <c r="M3438" s="44">
        <v>45107</v>
      </c>
      <c r="N3438" s="42">
        <f>H3438-K3438-L3438</f>
        <v>162462.5</v>
      </c>
      <c r="O3438" s="42">
        <v>0</v>
      </c>
      <c r="P3438" s="45">
        <v>0.13</v>
      </c>
      <c r="Q3438" s="42">
        <v>0</v>
      </c>
      <c r="R3438" s="42">
        <v>0</v>
      </c>
      <c r="S3438" s="42">
        <f>N3438-R3438</f>
        <v>162462.5</v>
      </c>
      <c r="T3438" s="38">
        <v>5000</v>
      </c>
      <c r="U3438" s="14">
        <f>S3438/H3438</f>
        <v>0.93333330269378501</v>
      </c>
      <c r="V3438" s="19"/>
      <c r="W3438" s="19"/>
      <c r="X3438" s="37" t="s">
        <v>3461</v>
      </c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</row>
    <row r="3439" spans="1:37" s="3" customFormat="1" ht="16.5" customHeight="1">
      <c r="A3439" s="38">
        <v>416</v>
      </c>
      <c r="B3439" s="39">
        <v>10741</v>
      </c>
      <c r="C3439" s="38">
        <v>10366009</v>
      </c>
      <c r="D3439" s="40" t="s">
        <v>2941</v>
      </c>
      <c r="E3439" s="58">
        <v>1</v>
      </c>
      <c r="F3439" s="38">
        <v>120</v>
      </c>
      <c r="G3439" s="38" t="s">
        <v>302</v>
      </c>
      <c r="H3439" s="42">
        <v>60967.78</v>
      </c>
      <c r="I3439" s="37"/>
      <c r="J3439" s="44">
        <v>44985</v>
      </c>
      <c r="K3439" s="42">
        <v>508.06</v>
      </c>
      <c r="L3439" s="42">
        <v>3556.42</v>
      </c>
      <c r="M3439" s="44">
        <v>45200</v>
      </c>
      <c r="N3439" s="42">
        <v>56903.3</v>
      </c>
      <c r="O3439" s="42">
        <v>0</v>
      </c>
      <c r="P3439" s="45">
        <f>IF(J3439&lt;DATEVALUE("2009-1-1"),3%,13%)</f>
        <v>0.13</v>
      </c>
      <c r="Q3439" s="42">
        <f>IF(P3439=13%,ROUND(O3439/(1+P3439)*P3439,2),ROUND(O3439/(1+0.03)*0.02,2))</f>
        <v>0</v>
      </c>
      <c r="R3439" s="42">
        <f>O3439-Q3439</f>
        <v>0</v>
      </c>
      <c r="S3439" s="42">
        <f>N3439-R3439</f>
        <v>56903.3</v>
      </c>
      <c r="T3439" s="38">
        <v>5000</v>
      </c>
      <c r="U3439" s="14">
        <f>S3439/H3439</f>
        <v>0.93333396754810494</v>
      </c>
      <c r="V3439" s="19"/>
      <c r="W3439" s="19"/>
      <c r="X3439" s="37" t="s">
        <v>3462</v>
      </c>
    </row>
    <row r="3440" spans="1:37" s="3" customFormat="1" ht="16.5" customHeight="1">
      <c r="A3440" s="38"/>
      <c r="B3440" s="82">
        <v>10753</v>
      </c>
      <c r="C3440" s="82">
        <v>10345852</v>
      </c>
      <c r="D3440" s="86" t="s">
        <v>2000</v>
      </c>
      <c r="E3440" s="85">
        <v>1</v>
      </c>
      <c r="F3440" s="85">
        <v>120</v>
      </c>
      <c r="G3440" s="85" t="s">
        <v>515</v>
      </c>
      <c r="H3440" s="42">
        <v>275198.15999999997</v>
      </c>
      <c r="I3440" s="79"/>
      <c r="J3440" s="44">
        <v>44592</v>
      </c>
      <c r="K3440" s="42">
        <v>2293.3200000000002</v>
      </c>
      <c r="L3440" s="42">
        <v>13759.92</v>
      </c>
      <c r="M3440" s="44">
        <v>44804</v>
      </c>
      <c r="N3440" s="42">
        <v>259144.92</v>
      </c>
      <c r="O3440" s="42">
        <v>0</v>
      </c>
      <c r="P3440" s="45">
        <v>0.13</v>
      </c>
      <c r="Q3440" s="42">
        <v>0</v>
      </c>
      <c r="R3440" s="42">
        <v>0</v>
      </c>
      <c r="S3440" s="42">
        <v>259144.92</v>
      </c>
      <c r="T3440" s="85">
        <v>5000</v>
      </c>
      <c r="U3440" s="14">
        <v>0.94166661579423361</v>
      </c>
      <c r="V3440" s="19" t="s">
        <v>3492</v>
      </c>
      <c r="W3440" s="19">
        <v>-13673.39</v>
      </c>
      <c r="X3440" s="37" t="s">
        <v>3479</v>
      </c>
    </row>
    <row r="3441" spans="1:37" s="3" customFormat="1" ht="16.5" customHeight="1">
      <c r="A3441" s="38">
        <v>464</v>
      </c>
      <c r="B3441" s="39">
        <v>10729</v>
      </c>
      <c r="C3441" s="38">
        <v>10373665</v>
      </c>
      <c r="D3441" s="40" t="s">
        <v>3182</v>
      </c>
      <c r="E3441" s="58">
        <v>1</v>
      </c>
      <c r="F3441" s="38">
        <v>120</v>
      </c>
      <c r="G3441" s="38" t="s">
        <v>21</v>
      </c>
      <c r="H3441" s="42">
        <v>330700.15999999997</v>
      </c>
      <c r="I3441" s="37"/>
      <c r="J3441" s="44">
        <v>45107</v>
      </c>
      <c r="K3441" s="42">
        <v>2755.83</v>
      </c>
      <c r="L3441" s="42">
        <v>11023.32</v>
      </c>
      <c r="M3441" s="44">
        <v>45259</v>
      </c>
      <c r="N3441" s="42">
        <v>316921.01</v>
      </c>
      <c r="O3441" s="42">
        <v>0</v>
      </c>
      <c r="P3441" s="45">
        <f>IF(J3441&lt;DATEVALUE("2009-1-1"),3%,13%)</f>
        <v>0.13</v>
      </c>
      <c r="Q3441" s="42">
        <f>IF(P3441=13%,ROUND(O3441/(1+P3441)*P3441,2),ROUND(O3441/(1+0.03)*0.02,2))</f>
        <v>0</v>
      </c>
      <c r="R3441" s="42">
        <f>O3441-Q3441</f>
        <v>0</v>
      </c>
      <c r="S3441" s="42">
        <f>N3441-R3441</f>
        <v>316921.01</v>
      </c>
      <c r="T3441" s="38">
        <v>5000</v>
      </c>
      <c r="U3441" s="14">
        <f>S3441/H3441</f>
        <v>0.95833340389070276</v>
      </c>
      <c r="V3441" s="19"/>
      <c r="W3441" s="19"/>
      <c r="X3441" s="37" t="s">
        <v>3459</v>
      </c>
    </row>
    <row r="3442" spans="1:37" s="3" customFormat="1" ht="16.5" customHeight="1">
      <c r="A3442" s="38">
        <v>410</v>
      </c>
      <c r="B3442" s="39">
        <v>10741</v>
      </c>
      <c r="C3442" s="38">
        <v>10374645</v>
      </c>
      <c r="D3442" s="40" t="s">
        <v>2938</v>
      </c>
      <c r="E3442" s="58">
        <v>1</v>
      </c>
      <c r="F3442" s="38">
        <v>120</v>
      </c>
      <c r="G3442" s="38" t="s">
        <v>21</v>
      </c>
      <c r="H3442" s="42">
        <v>9660.92</v>
      </c>
      <c r="I3442" s="37"/>
      <c r="J3442" s="44">
        <v>45107</v>
      </c>
      <c r="K3442" s="42">
        <v>80.510000000000005</v>
      </c>
      <c r="L3442" s="42">
        <v>241.53000000000003</v>
      </c>
      <c r="M3442" s="44">
        <v>45203</v>
      </c>
      <c r="N3442" s="42">
        <v>9338.8799999999992</v>
      </c>
      <c r="O3442" s="42">
        <v>0</v>
      </c>
      <c r="P3442" s="45">
        <f>IF(J3442&lt;DATEVALUE("2009-1-1"),3%,13%)</f>
        <v>0.13</v>
      </c>
      <c r="Q3442" s="42">
        <f>IF(P3442=13%,ROUND(O3442/(1+P3442)*P3442,2),ROUND(O3442/(1+0.03)*0.02,2))</f>
        <v>0</v>
      </c>
      <c r="R3442" s="42">
        <f>O3442-Q3442</f>
        <v>0</v>
      </c>
      <c r="S3442" s="42">
        <f>N3442-R3442</f>
        <v>9338.8799999999992</v>
      </c>
      <c r="T3442" s="38">
        <v>5000</v>
      </c>
      <c r="U3442" s="14">
        <f>S3442/H3442</f>
        <v>0.96666570057510037</v>
      </c>
      <c r="V3442" s="19"/>
      <c r="W3442" s="19"/>
      <c r="X3442" s="37" t="s">
        <v>3462</v>
      </c>
    </row>
    <row r="3443" spans="1:37" s="3" customFormat="1" ht="16.5" customHeight="1">
      <c r="A3443" s="38">
        <v>406</v>
      </c>
      <c r="B3443" s="39">
        <v>10741</v>
      </c>
      <c r="C3443" s="38">
        <v>10374641</v>
      </c>
      <c r="D3443" s="40" t="s">
        <v>2934</v>
      </c>
      <c r="E3443" s="58">
        <v>2</v>
      </c>
      <c r="F3443" s="38">
        <v>120</v>
      </c>
      <c r="G3443" s="38" t="s">
        <v>21</v>
      </c>
      <c r="H3443" s="42">
        <v>16805.63</v>
      </c>
      <c r="I3443" s="37"/>
      <c r="J3443" s="44">
        <v>45107</v>
      </c>
      <c r="K3443" s="42">
        <v>140.05000000000001</v>
      </c>
      <c r="L3443" s="42">
        <v>420.15000000000003</v>
      </c>
      <c r="M3443" s="44">
        <v>45203</v>
      </c>
      <c r="N3443" s="42">
        <v>16245.43</v>
      </c>
      <c r="O3443" s="42">
        <v>0</v>
      </c>
      <c r="P3443" s="45">
        <f>IF(J3443&lt;DATEVALUE("2009-1-1"),3%,13%)</f>
        <v>0.13</v>
      </c>
      <c r="Q3443" s="42">
        <f>IF(P3443=13%,ROUND(O3443/(1+P3443)*P3443,2),ROUND(O3443/(1+0.03)*0.02,2))</f>
        <v>0</v>
      </c>
      <c r="R3443" s="42">
        <f>O3443-Q3443</f>
        <v>0</v>
      </c>
      <c r="S3443" s="42">
        <f>N3443-R3443</f>
        <v>16245.43</v>
      </c>
      <c r="T3443" s="38">
        <v>5000</v>
      </c>
      <c r="U3443" s="14">
        <f>S3443/H3443</f>
        <v>0.96666593278561996</v>
      </c>
      <c r="V3443" s="19"/>
      <c r="W3443" s="19"/>
      <c r="X3443" s="37" t="s">
        <v>3462</v>
      </c>
    </row>
    <row r="3444" spans="1:37" s="3" customFormat="1" ht="16.5" customHeight="1">
      <c r="A3444" s="38">
        <v>411</v>
      </c>
      <c r="B3444" s="39">
        <v>10741</v>
      </c>
      <c r="C3444" s="38">
        <v>10374646</v>
      </c>
      <c r="D3444" s="40" t="s">
        <v>2939</v>
      </c>
      <c r="E3444" s="58">
        <v>4</v>
      </c>
      <c r="F3444" s="38">
        <v>120</v>
      </c>
      <c r="G3444" s="38" t="s">
        <v>21</v>
      </c>
      <c r="H3444" s="42">
        <v>38652.76</v>
      </c>
      <c r="I3444" s="37"/>
      <c r="J3444" s="44">
        <v>45107</v>
      </c>
      <c r="K3444" s="42">
        <v>322.11</v>
      </c>
      <c r="L3444" s="42">
        <v>966.33</v>
      </c>
      <c r="M3444" s="44">
        <v>45203</v>
      </c>
      <c r="N3444" s="42">
        <v>37364.32</v>
      </c>
      <c r="O3444" s="42">
        <v>0</v>
      </c>
      <c r="P3444" s="45">
        <f>IF(J3444&lt;DATEVALUE("2009-1-1"),3%,13%)</f>
        <v>0.13</v>
      </c>
      <c r="Q3444" s="42">
        <f>IF(P3444=13%,ROUND(O3444/(1+P3444)*P3444,2),ROUND(O3444/(1+0.03)*0.02,2))</f>
        <v>0</v>
      </c>
      <c r="R3444" s="42">
        <f>O3444-Q3444</f>
        <v>0</v>
      </c>
      <c r="S3444" s="42">
        <f>N3444-R3444</f>
        <v>37364.32</v>
      </c>
      <c r="T3444" s="38">
        <v>5000</v>
      </c>
      <c r="U3444" s="14">
        <f>S3444/H3444</f>
        <v>0.96666628721985182</v>
      </c>
      <c r="V3444" s="19"/>
      <c r="W3444" s="19"/>
      <c r="X3444" s="37" t="s">
        <v>3462</v>
      </c>
    </row>
    <row r="3445" spans="1:37" s="3" customFormat="1" ht="16.5" customHeight="1">
      <c r="A3445" s="38">
        <v>412</v>
      </c>
      <c r="B3445" s="39">
        <v>10741</v>
      </c>
      <c r="C3445" s="38">
        <v>10374647</v>
      </c>
      <c r="D3445" s="40" t="s">
        <v>2368</v>
      </c>
      <c r="E3445" s="58">
        <v>1</v>
      </c>
      <c r="F3445" s="38">
        <v>120</v>
      </c>
      <c r="G3445" s="38" t="s">
        <v>21</v>
      </c>
      <c r="H3445" s="42">
        <v>113376.76</v>
      </c>
      <c r="I3445" s="37"/>
      <c r="J3445" s="44">
        <v>45107</v>
      </c>
      <c r="K3445" s="42">
        <v>944.81</v>
      </c>
      <c r="L3445" s="42">
        <v>2834.43</v>
      </c>
      <c r="M3445" s="44">
        <v>45203</v>
      </c>
      <c r="N3445" s="42">
        <v>109597.52</v>
      </c>
      <c r="O3445" s="42">
        <v>0</v>
      </c>
      <c r="P3445" s="45">
        <f>IF(J3445&lt;DATEVALUE("2009-1-1"),3%,13%)</f>
        <v>0.13</v>
      </c>
      <c r="Q3445" s="42">
        <f>IF(P3445=13%,ROUND(O3445/(1+P3445)*P3445,2),ROUND(O3445/(1+0.03)*0.02,2))</f>
        <v>0</v>
      </c>
      <c r="R3445" s="42">
        <f>O3445-Q3445</f>
        <v>0</v>
      </c>
      <c r="S3445" s="42">
        <f>N3445-R3445</f>
        <v>109597.52</v>
      </c>
      <c r="T3445" s="38">
        <v>5000</v>
      </c>
      <c r="U3445" s="14">
        <f>S3445/H3445</f>
        <v>0.96666653730447061</v>
      </c>
      <c r="V3445" s="19"/>
      <c r="W3445" s="19"/>
      <c r="X3445" s="37" t="s">
        <v>3462</v>
      </c>
    </row>
    <row r="3446" spans="1:37" s="3" customFormat="1" ht="16.5" customHeight="1">
      <c r="A3446" s="38">
        <v>408</v>
      </c>
      <c r="B3446" s="39">
        <v>10741</v>
      </c>
      <c r="C3446" s="38">
        <v>10374643</v>
      </c>
      <c r="D3446" s="40" t="s">
        <v>2936</v>
      </c>
      <c r="E3446" s="58">
        <v>7</v>
      </c>
      <c r="F3446" s="38">
        <v>120</v>
      </c>
      <c r="G3446" s="38" t="s">
        <v>21</v>
      </c>
      <c r="H3446" s="42">
        <v>70484.37</v>
      </c>
      <c r="I3446" s="37"/>
      <c r="J3446" s="44">
        <v>45107</v>
      </c>
      <c r="K3446" s="42">
        <v>587.37</v>
      </c>
      <c r="L3446" s="42">
        <v>1762.1100000000001</v>
      </c>
      <c r="M3446" s="44">
        <v>45203</v>
      </c>
      <c r="N3446" s="42">
        <v>68134.89</v>
      </c>
      <c r="O3446" s="42">
        <v>0</v>
      </c>
      <c r="P3446" s="45">
        <f>IF(J3446&lt;DATEVALUE("2009-1-1"),3%,13%)</f>
        <v>0.13</v>
      </c>
      <c r="Q3446" s="42">
        <f>IF(P3446=13%,ROUND(O3446/(1+P3446)*P3446,2),ROUND(O3446/(1+0.03)*0.02,2))</f>
        <v>0</v>
      </c>
      <c r="R3446" s="42">
        <f>O3446-Q3446</f>
        <v>0</v>
      </c>
      <c r="S3446" s="42">
        <f>N3446-R3446</f>
        <v>68134.89</v>
      </c>
      <c r="T3446" s="38">
        <v>5000</v>
      </c>
      <c r="U3446" s="14">
        <f>S3446/H3446</f>
        <v>0.9666666524791242</v>
      </c>
      <c r="V3446" s="19"/>
      <c r="W3446" s="19"/>
      <c r="X3446" s="37" t="s">
        <v>3462</v>
      </c>
    </row>
    <row r="3447" spans="1:37" s="3" customFormat="1" ht="16.5" customHeight="1">
      <c r="A3447" s="38">
        <v>409</v>
      </c>
      <c r="B3447" s="39">
        <v>10741</v>
      </c>
      <c r="C3447" s="38">
        <v>10374644</v>
      </c>
      <c r="D3447" s="40" t="s">
        <v>2937</v>
      </c>
      <c r="E3447" s="58">
        <v>1</v>
      </c>
      <c r="F3447" s="38">
        <v>120</v>
      </c>
      <c r="G3447" s="38" t="s">
        <v>21</v>
      </c>
      <c r="H3447" s="42">
        <v>8665.5400000000009</v>
      </c>
      <c r="I3447" s="37"/>
      <c r="J3447" s="44">
        <v>45107</v>
      </c>
      <c r="K3447" s="42">
        <v>72.209999999999994</v>
      </c>
      <c r="L3447" s="42">
        <v>216.63</v>
      </c>
      <c r="M3447" s="44">
        <v>45203</v>
      </c>
      <c r="N3447" s="42">
        <v>8376.7000000000007</v>
      </c>
      <c r="O3447" s="42">
        <v>0</v>
      </c>
      <c r="P3447" s="45">
        <f>IF(J3447&lt;DATEVALUE("2009-1-1"),3%,13%)</f>
        <v>0.13</v>
      </c>
      <c r="Q3447" s="42">
        <f>IF(P3447=13%,ROUND(O3447/(1+P3447)*P3447,2),ROUND(O3447/(1+0.03)*0.02,2))</f>
        <v>0</v>
      </c>
      <c r="R3447" s="42">
        <f>O3447-Q3447</f>
        <v>0</v>
      </c>
      <c r="S3447" s="42">
        <f>N3447-R3447</f>
        <v>8376.7000000000007</v>
      </c>
      <c r="T3447" s="38">
        <v>5000</v>
      </c>
      <c r="U3447" s="14">
        <f>S3447/H3447</f>
        <v>0.96666797452899644</v>
      </c>
      <c r="V3447" s="19"/>
      <c r="W3447" s="19"/>
      <c r="X3447" s="37" t="s">
        <v>3462</v>
      </c>
    </row>
    <row r="3448" spans="1:37" s="3" customFormat="1" ht="16.5" customHeight="1">
      <c r="A3448" s="38">
        <v>407</v>
      </c>
      <c r="B3448" s="39">
        <v>10741</v>
      </c>
      <c r="C3448" s="38">
        <v>10374642</v>
      </c>
      <c r="D3448" s="40" t="s">
        <v>2935</v>
      </c>
      <c r="E3448" s="58">
        <v>1</v>
      </c>
      <c r="F3448" s="38">
        <v>120</v>
      </c>
      <c r="G3448" s="38" t="s">
        <v>21</v>
      </c>
      <c r="H3448" s="42">
        <v>8402.81</v>
      </c>
      <c r="I3448" s="37"/>
      <c r="J3448" s="44">
        <v>45107</v>
      </c>
      <c r="K3448" s="42">
        <v>70.02</v>
      </c>
      <c r="L3448" s="42">
        <v>210.06</v>
      </c>
      <c r="M3448" s="44">
        <v>45203</v>
      </c>
      <c r="N3448" s="42">
        <v>8122.73</v>
      </c>
      <c r="O3448" s="42">
        <v>0</v>
      </c>
      <c r="P3448" s="45">
        <f>IF(J3448&lt;DATEVALUE("2009-1-1"),3%,13%)</f>
        <v>0.13</v>
      </c>
      <c r="Q3448" s="42">
        <f>IF(P3448=13%,ROUND(O3448/(1+P3448)*P3448,2),ROUND(O3448/(1+0.03)*0.02,2))</f>
        <v>0</v>
      </c>
      <c r="R3448" s="42">
        <f>O3448-Q3448</f>
        <v>0</v>
      </c>
      <c r="S3448" s="42">
        <f>N3448-R3448</f>
        <v>8122.73</v>
      </c>
      <c r="T3448" s="38">
        <v>5000</v>
      </c>
      <c r="U3448" s="14">
        <f>S3448/H3448</f>
        <v>0.96666829310671076</v>
      </c>
      <c r="V3448" s="19"/>
      <c r="W3448" s="19"/>
      <c r="X3448" s="37" t="s">
        <v>3462</v>
      </c>
    </row>
    <row r="3449" spans="1:37" s="3" customFormat="1" ht="16.5" customHeight="1">
      <c r="A3449" s="38">
        <v>413</v>
      </c>
      <c r="B3449" s="39">
        <v>10741</v>
      </c>
      <c r="C3449" s="38">
        <v>10375667</v>
      </c>
      <c r="D3449" s="40" t="s">
        <v>2940</v>
      </c>
      <c r="E3449" s="58">
        <v>1</v>
      </c>
      <c r="F3449" s="38">
        <v>120</v>
      </c>
      <c r="G3449" s="38" t="s">
        <v>21</v>
      </c>
      <c r="H3449" s="42">
        <v>31914.49</v>
      </c>
      <c r="I3449" s="37"/>
      <c r="J3449" s="44">
        <v>45138</v>
      </c>
      <c r="K3449" s="42">
        <v>265.95</v>
      </c>
      <c r="L3449" s="42">
        <v>531.90000000000009</v>
      </c>
      <c r="M3449" s="44">
        <v>45203</v>
      </c>
      <c r="N3449" s="42">
        <v>31116.639999999999</v>
      </c>
      <c r="O3449" s="42">
        <v>0</v>
      </c>
      <c r="P3449" s="45">
        <f>IF(J3449&lt;DATEVALUE("2009-1-1"),3%,13%)</f>
        <v>0.13</v>
      </c>
      <c r="Q3449" s="42">
        <f>IF(P3449=13%,ROUND(O3449/(1+P3449)*P3449,2),ROUND(O3449/(1+0.03)*0.02,2))</f>
        <v>0</v>
      </c>
      <c r="R3449" s="42">
        <f>O3449-Q3449</f>
        <v>0</v>
      </c>
      <c r="S3449" s="42">
        <f>N3449-R3449</f>
        <v>31116.639999999999</v>
      </c>
      <c r="T3449" s="38">
        <v>5000</v>
      </c>
      <c r="U3449" s="14">
        <f>S3449/H3449</f>
        <v>0.97500038383818755</v>
      </c>
      <c r="V3449" s="19"/>
      <c r="W3449" s="19"/>
      <c r="X3449" s="37" t="s">
        <v>3462</v>
      </c>
    </row>
    <row r="3450" spans="1:37" s="3" customFormat="1" ht="16.5" customHeight="1">
      <c r="A3450" s="38">
        <v>262</v>
      </c>
      <c r="B3450" s="39">
        <v>10736</v>
      </c>
      <c r="C3450" s="38">
        <v>10370122</v>
      </c>
      <c r="D3450" s="40" t="s">
        <v>2000</v>
      </c>
      <c r="E3450" s="38">
        <v>1</v>
      </c>
      <c r="F3450" s="50">
        <v>120</v>
      </c>
      <c r="G3450" s="51" t="s">
        <v>515</v>
      </c>
      <c r="H3450" s="42">
        <v>302724.77</v>
      </c>
      <c r="I3450" s="49"/>
      <c r="J3450" s="44">
        <v>45046</v>
      </c>
      <c r="K3450" s="42">
        <v>2522.71</v>
      </c>
      <c r="L3450" s="42">
        <v>2522.71</v>
      </c>
      <c r="M3450" s="44">
        <v>45107</v>
      </c>
      <c r="N3450" s="42">
        <f>H3450-K3450-L3450</f>
        <v>297679.34999999998</v>
      </c>
      <c r="O3450" s="42">
        <v>0</v>
      </c>
      <c r="P3450" s="45">
        <v>0.13</v>
      </c>
      <c r="Q3450" s="42">
        <v>0</v>
      </c>
      <c r="R3450" s="42">
        <v>0</v>
      </c>
      <c r="S3450" s="42">
        <f>N3450-R3450</f>
        <v>297679.34999999998</v>
      </c>
      <c r="T3450" s="38">
        <v>5000</v>
      </c>
      <c r="U3450" s="14">
        <f>S3450/H3450</f>
        <v>0.98333330965946375</v>
      </c>
      <c r="V3450" s="19"/>
      <c r="W3450" s="19"/>
      <c r="X3450" s="37" t="s">
        <v>3461</v>
      </c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</row>
    <row r="3451" spans="1:37" s="3" customFormat="1" ht="16.5" customHeight="1">
      <c r="A3451" s="38">
        <v>695</v>
      </c>
      <c r="B3451" s="39">
        <v>40712</v>
      </c>
      <c r="C3451" s="38">
        <v>10373822</v>
      </c>
      <c r="D3451" s="40" t="s">
        <v>1811</v>
      </c>
      <c r="E3451" s="38">
        <v>1</v>
      </c>
      <c r="F3451" s="38">
        <v>60</v>
      </c>
      <c r="G3451" s="38" t="s">
        <v>36</v>
      </c>
      <c r="H3451" s="42">
        <v>419796.74</v>
      </c>
      <c r="I3451" s="55"/>
      <c r="J3451" s="44">
        <v>45107</v>
      </c>
      <c r="K3451" s="42">
        <v>6996.61</v>
      </c>
      <c r="L3451" s="42">
        <v>0</v>
      </c>
      <c r="M3451" s="44">
        <v>45138</v>
      </c>
      <c r="N3451" s="42">
        <f>H3451-K3451-L3451</f>
        <v>412800.13</v>
      </c>
      <c r="O3451" s="42">
        <v>0</v>
      </c>
      <c r="P3451" s="45">
        <v>0.13</v>
      </c>
      <c r="Q3451" s="42">
        <v>0</v>
      </c>
      <c r="R3451" s="42">
        <v>0</v>
      </c>
      <c r="S3451" s="42">
        <v>412800.13</v>
      </c>
      <c r="T3451" s="38">
        <v>1002</v>
      </c>
      <c r="U3451" s="14">
        <f>S3451/H3451</f>
        <v>0.98333333889157881</v>
      </c>
      <c r="V3451" s="19"/>
      <c r="W3451" s="19"/>
      <c r="X3451" s="37" t="s">
        <v>3467</v>
      </c>
    </row>
    <row r="3452" spans="1:37" s="3" customFormat="1" ht="16.5" customHeight="1">
      <c r="A3452" s="38">
        <v>694</v>
      </c>
      <c r="B3452" s="39">
        <v>40712</v>
      </c>
      <c r="C3452" s="38">
        <v>10372318</v>
      </c>
      <c r="D3452" s="40" t="s">
        <v>517</v>
      </c>
      <c r="E3452" s="38">
        <v>1</v>
      </c>
      <c r="F3452" s="38">
        <v>120</v>
      </c>
      <c r="G3452" s="38" t="s">
        <v>515</v>
      </c>
      <c r="H3452" s="42">
        <v>216959.18</v>
      </c>
      <c r="I3452" s="55"/>
      <c r="J3452" s="44">
        <v>45077</v>
      </c>
      <c r="K3452" s="42">
        <v>1807.99</v>
      </c>
      <c r="L3452" s="42">
        <v>1807.99</v>
      </c>
      <c r="M3452" s="44">
        <v>45138</v>
      </c>
      <c r="N3452" s="42">
        <f>H3452-K3452-L3452</f>
        <v>213343.2</v>
      </c>
      <c r="O3452" s="42">
        <v>0</v>
      </c>
      <c r="P3452" s="45">
        <v>0.13</v>
      </c>
      <c r="Q3452" s="42">
        <v>0</v>
      </c>
      <c r="R3452" s="42">
        <v>0</v>
      </c>
      <c r="S3452" s="42">
        <v>213343.2</v>
      </c>
      <c r="T3452" s="38">
        <v>5000</v>
      </c>
      <c r="U3452" s="14">
        <f>S3452/H3452</f>
        <v>0.9833333625246925</v>
      </c>
      <c r="V3452" s="19"/>
      <c r="W3452" s="19"/>
      <c r="X3452" s="37" t="s">
        <v>3467</v>
      </c>
    </row>
    <row r="3453" spans="1:37" s="3" customFormat="1" ht="16.5" customHeight="1">
      <c r="A3453" s="38">
        <v>54</v>
      </c>
      <c r="B3453" s="39">
        <v>10741</v>
      </c>
      <c r="C3453" s="38">
        <v>10353479</v>
      </c>
      <c r="D3453" s="40" t="s">
        <v>2224</v>
      </c>
      <c r="E3453" s="38">
        <v>1</v>
      </c>
      <c r="F3453" s="38">
        <v>1</v>
      </c>
      <c r="G3453" s="38" t="s">
        <v>23</v>
      </c>
      <c r="H3453" s="42">
        <v>75</v>
      </c>
      <c r="I3453" s="2"/>
      <c r="J3453" s="44">
        <v>44772</v>
      </c>
      <c r="K3453" s="42">
        <v>0</v>
      </c>
      <c r="L3453" s="42">
        <v>0</v>
      </c>
      <c r="M3453" s="44">
        <v>45077</v>
      </c>
      <c r="N3453" s="42">
        <f>H3453-K3453-L3453</f>
        <v>75</v>
      </c>
      <c r="O3453" s="42">
        <v>0</v>
      </c>
      <c r="P3453" s="45">
        <v>0.13</v>
      </c>
      <c r="Q3453" s="42">
        <v>0</v>
      </c>
      <c r="R3453" s="42">
        <v>0</v>
      </c>
      <c r="S3453" s="42">
        <f>N3453-R3453</f>
        <v>75</v>
      </c>
      <c r="T3453" s="38">
        <v>5000</v>
      </c>
      <c r="U3453" s="14">
        <f>S3453/H3453</f>
        <v>1</v>
      </c>
      <c r="V3453" s="19"/>
      <c r="W3453" s="19"/>
      <c r="X3453" s="37" t="s">
        <v>3462</v>
      </c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</row>
    <row r="3454" spans="1:37" s="3" customFormat="1" ht="16.5" customHeight="1">
      <c r="A3454" s="38">
        <v>113</v>
      </c>
      <c r="B3454" s="39">
        <v>10741</v>
      </c>
      <c r="C3454" s="38">
        <v>10353478</v>
      </c>
      <c r="D3454" s="40" t="s">
        <v>2267</v>
      </c>
      <c r="E3454" s="38">
        <v>3</v>
      </c>
      <c r="F3454" s="38">
        <v>1</v>
      </c>
      <c r="G3454" s="38" t="s">
        <v>23</v>
      </c>
      <c r="H3454" s="42">
        <v>117</v>
      </c>
      <c r="I3454" s="2"/>
      <c r="J3454" s="44">
        <v>44772</v>
      </c>
      <c r="K3454" s="42">
        <v>0</v>
      </c>
      <c r="L3454" s="42">
        <v>0</v>
      </c>
      <c r="M3454" s="44">
        <v>45077</v>
      </c>
      <c r="N3454" s="42">
        <f>H3454-K3454-L3454</f>
        <v>117</v>
      </c>
      <c r="O3454" s="42">
        <v>0</v>
      </c>
      <c r="P3454" s="45">
        <v>0.13</v>
      </c>
      <c r="Q3454" s="42">
        <v>0</v>
      </c>
      <c r="R3454" s="42">
        <v>0</v>
      </c>
      <c r="S3454" s="42">
        <f>N3454-R3454</f>
        <v>117</v>
      </c>
      <c r="T3454" s="38">
        <v>5000</v>
      </c>
      <c r="U3454" s="14">
        <f>S3454/H3454</f>
        <v>1</v>
      </c>
      <c r="V3454" s="19"/>
      <c r="W3454" s="19"/>
      <c r="X3454" s="37" t="s">
        <v>3462</v>
      </c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</row>
    <row r="3455" spans="1:37" s="3" customFormat="1" ht="16.5" customHeight="1">
      <c r="A3455" s="38">
        <v>387</v>
      </c>
      <c r="B3455" s="39">
        <v>10741</v>
      </c>
      <c r="C3455" s="38">
        <v>10353360</v>
      </c>
      <c r="D3455" s="40" t="s">
        <v>81</v>
      </c>
      <c r="E3455" s="58">
        <v>80</v>
      </c>
      <c r="F3455" s="38">
        <v>1</v>
      </c>
      <c r="G3455" s="38" t="s">
        <v>266</v>
      </c>
      <c r="H3455" s="42">
        <v>1952.14</v>
      </c>
      <c r="I3455" s="57"/>
      <c r="J3455" s="44">
        <v>44773</v>
      </c>
      <c r="K3455" s="42">
        <v>0</v>
      </c>
      <c r="L3455" s="42">
        <v>0</v>
      </c>
      <c r="M3455" s="44">
        <v>45199</v>
      </c>
      <c r="N3455" s="42">
        <f>H3455-K3455-L3455</f>
        <v>1952.14</v>
      </c>
      <c r="O3455" s="42">
        <v>0</v>
      </c>
      <c r="P3455" s="45">
        <v>0.13</v>
      </c>
      <c r="Q3455" s="42">
        <v>0</v>
      </c>
      <c r="R3455" s="42">
        <v>0</v>
      </c>
      <c r="S3455" s="42">
        <v>1952.14</v>
      </c>
      <c r="T3455" s="38">
        <v>5000</v>
      </c>
      <c r="U3455" s="14">
        <f>S3455/H3455</f>
        <v>1</v>
      </c>
      <c r="V3455" s="19"/>
      <c r="W3455" s="19"/>
      <c r="X3455" s="37" t="s">
        <v>3462</v>
      </c>
    </row>
    <row r="3456" spans="1:37" s="3" customFormat="1" ht="16.5" customHeight="1">
      <c r="A3456" s="38">
        <v>86</v>
      </c>
      <c r="B3456" s="39">
        <v>10754</v>
      </c>
      <c r="C3456" s="38">
        <v>10351672</v>
      </c>
      <c r="D3456" s="40" t="s">
        <v>667</v>
      </c>
      <c r="E3456" s="38">
        <v>1</v>
      </c>
      <c r="F3456" s="38">
        <v>1</v>
      </c>
      <c r="G3456" s="38" t="s">
        <v>23</v>
      </c>
      <c r="H3456" s="42">
        <v>395.3</v>
      </c>
      <c r="I3456" s="57"/>
      <c r="J3456" s="44">
        <v>44742</v>
      </c>
      <c r="K3456" s="42">
        <v>0</v>
      </c>
      <c r="L3456" s="42">
        <v>0</v>
      </c>
      <c r="M3456" s="44">
        <v>45199</v>
      </c>
      <c r="N3456" s="42">
        <f>H3456-K3456-L3456</f>
        <v>395.3</v>
      </c>
      <c r="O3456" s="42">
        <v>0</v>
      </c>
      <c r="P3456" s="45">
        <v>0.13</v>
      </c>
      <c r="Q3456" s="42">
        <v>0</v>
      </c>
      <c r="R3456" s="42">
        <v>0</v>
      </c>
      <c r="S3456" s="42">
        <f>N3456</f>
        <v>395.3</v>
      </c>
      <c r="T3456" s="38">
        <v>5000</v>
      </c>
      <c r="U3456" s="14">
        <f>S3456/H3456</f>
        <v>1</v>
      </c>
      <c r="V3456" s="19"/>
      <c r="W3456" s="19"/>
      <c r="X3456" s="37" t="s">
        <v>3464</v>
      </c>
    </row>
    <row r="3457" spans="1:24" s="3" customFormat="1" ht="16.5" customHeight="1">
      <c r="A3457" s="38">
        <v>87</v>
      </c>
      <c r="B3457" s="39">
        <v>10754</v>
      </c>
      <c r="C3457" s="38">
        <v>10352087</v>
      </c>
      <c r="D3457" s="40" t="s">
        <v>668</v>
      </c>
      <c r="E3457" s="38">
        <v>1</v>
      </c>
      <c r="F3457" s="38">
        <v>1</v>
      </c>
      <c r="G3457" s="38" t="s">
        <v>23</v>
      </c>
      <c r="H3457" s="42">
        <v>0.01</v>
      </c>
      <c r="I3457" s="57"/>
      <c r="J3457" s="44">
        <v>44742</v>
      </c>
      <c r="K3457" s="42">
        <v>0</v>
      </c>
      <c r="L3457" s="42">
        <v>0</v>
      </c>
      <c r="M3457" s="44">
        <v>45199</v>
      </c>
      <c r="N3457" s="42">
        <f>H3457-K3457-L3457</f>
        <v>0.01</v>
      </c>
      <c r="O3457" s="42">
        <v>0</v>
      </c>
      <c r="P3457" s="45">
        <v>0.13</v>
      </c>
      <c r="Q3457" s="42">
        <v>0</v>
      </c>
      <c r="R3457" s="42">
        <v>0</v>
      </c>
      <c r="S3457" s="42">
        <f>N3457</f>
        <v>0.01</v>
      </c>
      <c r="T3457" s="38">
        <v>5000</v>
      </c>
      <c r="U3457" s="14">
        <f>S3457/H3457</f>
        <v>1</v>
      </c>
      <c r="V3457" s="19"/>
      <c r="W3457" s="19"/>
      <c r="X3457" s="37" t="s">
        <v>3464</v>
      </c>
    </row>
    <row r="3458" spans="1:24" s="3" customFormat="1" ht="16.5" customHeight="1">
      <c r="A3458" s="38">
        <v>88</v>
      </c>
      <c r="B3458" s="39">
        <v>10754</v>
      </c>
      <c r="C3458" s="38">
        <v>10353492</v>
      </c>
      <c r="D3458" s="40" t="s">
        <v>669</v>
      </c>
      <c r="E3458" s="38">
        <v>1</v>
      </c>
      <c r="F3458" s="38">
        <v>1</v>
      </c>
      <c r="G3458" s="38" t="s">
        <v>36</v>
      </c>
      <c r="H3458" s="42">
        <v>215.98</v>
      </c>
      <c r="I3458" s="57"/>
      <c r="J3458" s="44">
        <v>44773</v>
      </c>
      <c r="K3458" s="42">
        <v>0</v>
      </c>
      <c r="L3458" s="42">
        <v>0</v>
      </c>
      <c r="M3458" s="44">
        <v>45199</v>
      </c>
      <c r="N3458" s="42">
        <f>H3458-K3458-L3458</f>
        <v>215.98</v>
      </c>
      <c r="O3458" s="42">
        <v>0</v>
      </c>
      <c r="P3458" s="45">
        <v>0.13</v>
      </c>
      <c r="Q3458" s="42">
        <v>0</v>
      </c>
      <c r="R3458" s="42">
        <v>0</v>
      </c>
      <c r="S3458" s="42">
        <f>N3458</f>
        <v>215.98</v>
      </c>
      <c r="T3458" s="38">
        <v>5000</v>
      </c>
      <c r="U3458" s="14">
        <f>S3458/H3458</f>
        <v>1</v>
      </c>
      <c r="V3458" s="19"/>
      <c r="W3458" s="19"/>
      <c r="X3458" s="37" t="s">
        <v>3464</v>
      </c>
    </row>
    <row r="3459" spans="1:24" s="3" customFormat="1" ht="16.5" customHeight="1">
      <c r="A3459" s="38">
        <v>77</v>
      </c>
      <c r="B3459" s="39">
        <v>10876</v>
      </c>
      <c r="C3459" s="38">
        <v>10347771</v>
      </c>
      <c r="D3459" s="40" t="s">
        <v>782</v>
      </c>
      <c r="E3459" s="38">
        <v>3</v>
      </c>
      <c r="F3459" s="38">
        <v>1</v>
      </c>
      <c r="G3459" s="38" t="s">
        <v>302</v>
      </c>
      <c r="H3459" s="42">
        <v>60.23</v>
      </c>
      <c r="I3459" s="57"/>
      <c r="J3459" s="44">
        <v>44620</v>
      </c>
      <c r="K3459" s="42">
        <v>0</v>
      </c>
      <c r="L3459" s="42">
        <v>0</v>
      </c>
      <c r="M3459" s="44">
        <v>45199</v>
      </c>
      <c r="N3459" s="42">
        <v>60.23</v>
      </c>
      <c r="O3459" s="42">
        <v>0</v>
      </c>
      <c r="P3459" s="45">
        <v>0.13</v>
      </c>
      <c r="Q3459" s="42">
        <v>0</v>
      </c>
      <c r="R3459" s="42">
        <v>0</v>
      </c>
      <c r="S3459" s="42">
        <v>60.23</v>
      </c>
      <c r="T3459" s="38">
        <v>5000</v>
      </c>
      <c r="U3459" s="14">
        <f>S3459/H3459</f>
        <v>1</v>
      </c>
      <c r="V3459" s="19"/>
      <c r="W3459" s="19"/>
      <c r="X3459" s="37" t="s">
        <v>3476</v>
      </c>
    </row>
    <row r="3460" spans="1:24" s="3" customFormat="1" ht="16.5" customHeight="1">
      <c r="A3460" s="38">
        <v>78</v>
      </c>
      <c r="B3460" s="39">
        <v>10876</v>
      </c>
      <c r="C3460" s="38">
        <v>10347772</v>
      </c>
      <c r="D3460" s="40" t="s">
        <v>783</v>
      </c>
      <c r="E3460" s="38">
        <v>1</v>
      </c>
      <c r="F3460" s="38">
        <v>1</v>
      </c>
      <c r="G3460" s="38" t="s">
        <v>266</v>
      </c>
      <c r="H3460" s="42">
        <v>0.01</v>
      </c>
      <c r="I3460" s="57"/>
      <c r="J3460" s="44">
        <v>44620</v>
      </c>
      <c r="K3460" s="42">
        <v>0</v>
      </c>
      <c r="L3460" s="42">
        <v>0</v>
      </c>
      <c r="M3460" s="44">
        <v>45199</v>
      </c>
      <c r="N3460" s="42">
        <v>0.01</v>
      </c>
      <c r="O3460" s="42">
        <v>0</v>
      </c>
      <c r="P3460" s="45">
        <v>0.13</v>
      </c>
      <c r="Q3460" s="42">
        <v>0</v>
      </c>
      <c r="R3460" s="42">
        <v>0</v>
      </c>
      <c r="S3460" s="42">
        <v>0.01</v>
      </c>
      <c r="T3460" s="38">
        <v>5000</v>
      </c>
      <c r="U3460" s="14">
        <f>S3460/H3460</f>
        <v>1</v>
      </c>
      <c r="V3460" s="19"/>
      <c r="W3460" s="19"/>
      <c r="X3460" s="37" t="s">
        <v>3476</v>
      </c>
    </row>
    <row r="3461" spans="1:24" s="3" customFormat="1" ht="16.5" customHeight="1">
      <c r="A3461" s="38">
        <v>1</v>
      </c>
      <c r="B3461" s="39">
        <v>10879</v>
      </c>
      <c r="C3461" s="38">
        <v>10350309</v>
      </c>
      <c r="D3461" s="40" t="s">
        <v>803</v>
      </c>
      <c r="E3461" s="38">
        <v>1</v>
      </c>
      <c r="F3461" s="38">
        <v>1</v>
      </c>
      <c r="G3461" s="38" t="s">
        <v>21</v>
      </c>
      <c r="H3461" s="42">
        <v>524.79</v>
      </c>
      <c r="I3461" s="57"/>
      <c r="J3461" s="44">
        <v>44712</v>
      </c>
      <c r="K3461" s="42">
        <v>0</v>
      </c>
      <c r="L3461" s="42">
        <v>0</v>
      </c>
      <c r="M3461" s="44">
        <v>45199</v>
      </c>
      <c r="N3461" s="42">
        <v>524.79</v>
      </c>
      <c r="O3461" s="42">
        <v>0</v>
      </c>
      <c r="P3461" s="45">
        <v>0.13</v>
      </c>
      <c r="Q3461" s="42">
        <v>0</v>
      </c>
      <c r="R3461" s="42">
        <v>0</v>
      </c>
      <c r="S3461" s="42">
        <v>524.79</v>
      </c>
      <c r="T3461" s="38">
        <v>5000</v>
      </c>
      <c r="U3461" s="14">
        <f>S3461/H3461</f>
        <v>1</v>
      </c>
      <c r="V3461" s="19"/>
      <c r="W3461" s="19"/>
      <c r="X3461" s="37" t="s">
        <v>3483</v>
      </c>
    </row>
    <row r="3462" spans="1:24" s="3" customFormat="1" ht="16.5" customHeight="1">
      <c r="A3462" s="38">
        <v>8</v>
      </c>
      <c r="B3462" s="39">
        <v>10879</v>
      </c>
      <c r="C3462" s="38">
        <v>10350313</v>
      </c>
      <c r="D3462" s="40" t="s">
        <v>807</v>
      </c>
      <c r="E3462" s="38">
        <v>1</v>
      </c>
      <c r="F3462" s="38">
        <v>1</v>
      </c>
      <c r="G3462" s="38" t="s">
        <v>23</v>
      </c>
      <c r="H3462" s="42">
        <v>47.87</v>
      </c>
      <c r="I3462" s="57"/>
      <c r="J3462" s="44">
        <v>44712</v>
      </c>
      <c r="K3462" s="42">
        <v>0</v>
      </c>
      <c r="L3462" s="42">
        <v>0</v>
      </c>
      <c r="M3462" s="44">
        <v>45199</v>
      </c>
      <c r="N3462" s="42">
        <v>47.87</v>
      </c>
      <c r="O3462" s="42">
        <v>0</v>
      </c>
      <c r="P3462" s="45">
        <v>0.13</v>
      </c>
      <c r="Q3462" s="42">
        <v>0</v>
      </c>
      <c r="R3462" s="42">
        <v>0</v>
      </c>
      <c r="S3462" s="42">
        <v>47.87</v>
      </c>
      <c r="T3462" s="38">
        <v>5000</v>
      </c>
      <c r="U3462" s="14">
        <f>S3462/H3462</f>
        <v>1</v>
      </c>
      <c r="V3462" s="19"/>
      <c r="W3462" s="19"/>
      <c r="X3462" s="37" t="s">
        <v>3483</v>
      </c>
    </row>
    <row r="3463" spans="1:24" s="3" customFormat="1" ht="16.5" customHeight="1">
      <c r="A3463" s="38">
        <v>9</v>
      </c>
      <c r="B3463" s="39">
        <v>10879</v>
      </c>
      <c r="C3463" s="38">
        <v>10350536</v>
      </c>
      <c r="D3463" s="40" t="s">
        <v>808</v>
      </c>
      <c r="E3463" s="38">
        <v>1</v>
      </c>
      <c r="F3463" s="38">
        <v>1</v>
      </c>
      <c r="G3463" s="38" t="s">
        <v>23</v>
      </c>
      <c r="H3463" s="42">
        <v>70.52</v>
      </c>
      <c r="I3463" s="57"/>
      <c r="J3463" s="44">
        <v>44712</v>
      </c>
      <c r="K3463" s="42">
        <v>0</v>
      </c>
      <c r="L3463" s="42">
        <v>0</v>
      </c>
      <c r="M3463" s="44">
        <v>45199</v>
      </c>
      <c r="N3463" s="42">
        <v>70.52</v>
      </c>
      <c r="O3463" s="42">
        <v>0</v>
      </c>
      <c r="P3463" s="45">
        <v>0.13</v>
      </c>
      <c r="Q3463" s="42">
        <v>0</v>
      </c>
      <c r="R3463" s="42">
        <v>0</v>
      </c>
      <c r="S3463" s="42">
        <v>70.52</v>
      </c>
      <c r="T3463" s="38">
        <v>5000</v>
      </c>
      <c r="U3463" s="14">
        <f>S3463/H3463</f>
        <v>1</v>
      </c>
      <c r="V3463" s="19"/>
      <c r="W3463" s="19"/>
      <c r="X3463" s="37" t="s">
        <v>3483</v>
      </c>
    </row>
    <row r="3464" spans="1:24" s="3" customFormat="1" ht="16.5" customHeight="1">
      <c r="A3464" s="38">
        <v>36</v>
      </c>
      <c r="B3464" s="39">
        <v>20704</v>
      </c>
      <c r="C3464" s="38">
        <v>10346870</v>
      </c>
      <c r="D3464" s="40" t="s">
        <v>540</v>
      </c>
      <c r="E3464" s="58">
        <v>3</v>
      </c>
      <c r="F3464" s="38">
        <v>1</v>
      </c>
      <c r="G3464" s="38" t="s">
        <v>36</v>
      </c>
      <c r="H3464" s="42">
        <v>159.88</v>
      </c>
      <c r="I3464" s="57"/>
      <c r="J3464" s="44">
        <v>44592</v>
      </c>
      <c r="K3464" s="42">
        <v>0</v>
      </c>
      <c r="L3464" s="42">
        <v>0</v>
      </c>
      <c r="M3464" s="44">
        <v>45199</v>
      </c>
      <c r="N3464" s="42">
        <f>H3464-K3464-L3464</f>
        <v>159.88</v>
      </c>
      <c r="O3464" s="42">
        <v>0</v>
      </c>
      <c r="P3464" s="45">
        <v>0.13</v>
      </c>
      <c r="Q3464" s="42">
        <v>0</v>
      </c>
      <c r="R3464" s="42">
        <v>0</v>
      </c>
      <c r="S3464" s="42">
        <f>N3464-R3464</f>
        <v>159.88</v>
      </c>
      <c r="T3464" s="38">
        <v>5000</v>
      </c>
      <c r="U3464" s="14">
        <f>S3464/H3464</f>
        <v>1</v>
      </c>
      <c r="V3464" s="19"/>
      <c r="W3464" s="19"/>
      <c r="X3464" s="37" t="s">
        <v>3466</v>
      </c>
    </row>
    <row r="3465" spans="1:24" s="3" customFormat="1" ht="16.5" customHeight="1">
      <c r="A3465" s="38">
        <v>37</v>
      </c>
      <c r="B3465" s="39">
        <v>20704</v>
      </c>
      <c r="C3465" s="38">
        <v>10346871</v>
      </c>
      <c r="D3465" s="40" t="s">
        <v>540</v>
      </c>
      <c r="E3465" s="58">
        <v>1</v>
      </c>
      <c r="F3465" s="38">
        <v>1</v>
      </c>
      <c r="G3465" s="38" t="s">
        <v>36</v>
      </c>
      <c r="H3465" s="42">
        <v>104.06</v>
      </c>
      <c r="I3465" s="57"/>
      <c r="J3465" s="44">
        <v>44592</v>
      </c>
      <c r="K3465" s="42">
        <v>0</v>
      </c>
      <c r="L3465" s="42">
        <v>0</v>
      </c>
      <c r="M3465" s="44">
        <v>45199</v>
      </c>
      <c r="N3465" s="42">
        <f>H3465-K3465-L3465</f>
        <v>104.06</v>
      </c>
      <c r="O3465" s="42">
        <v>0</v>
      </c>
      <c r="P3465" s="45">
        <v>0.13</v>
      </c>
      <c r="Q3465" s="42">
        <v>0</v>
      </c>
      <c r="R3465" s="42">
        <v>0</v>
      </c>
      <c r="S3465" s="42">
        <f>N3465-R3465</f>
        <v>104.06</v>
      </c>
      <c r="T3465" s="38">
        <v>5000</v>
      </c>
      <c r="U3465" s="14">
        <f>S3465/H3465</f>
        <v>1</v>
      </c>
      <c r="V3465" s="19"/>
      <c r="W3465" s="19"/>
      <c r="X3465" s="37" t="s">
        <v>3466</v>
      </c>
    </row>
    <row r="3466" spans="1:24" s="3" customFormat="1" ht="16.5" customHeight="1">
      <c r="A3466" s="38">
        <v>780</v>
      </c>
      <c r="B3466" s="39">
        <v>40709</v>
      </c>
      <c r="C3466" s="38">
        <v>10376568</v>
      </c>
      <c r="D3466" s="40" t="s">
        <v>959</v>
      </c>
      <c r="E3466" s="58">
        <v>1</v>
      </c>
      <c r="F3466" s="38">
        <v>1</v>
      </c>
      <c r="G3466" s="38" t="s">
        <v>33</v>
      </c>
      <c r="H3466" s="42">
        <v>0.01</v>
      </c>
      <c r="I3466" s="57"/>
      <c r="J3466" s="44">
        <v>45138</v>
      </c>
      <c r="K3466" s="42">
        <v>0</v>
      </c>
      <c r="L3466" s="42">
        <v>0</v>
      </c>
      <c r="M3466" s="44">
        <v>45199</v>
      </c>
      <c r="N3466" s="42">
        <f>H3466-K3466-L3466</f>
        <v>0.01</v>
      </c>
      <c r="O3466" s="42">
        <v>0</v>
      </c>
      <c r="P3466" s="45">
        <v>0.13</v>
      </c>
      <c r="Q3466" s="42">
        <v>0</v>
      </c>
      <c r="R3466" s="42">
        <v>0</v>
      </c>
      <c r="S3466" s="42">
        <f>N3466-R3466</f>
        <v>0.01</v>
      </c>
      <c r="T3466" s="38">
        <v>5000</v>
      </c>
      <c r="U3466" s="14">
        <f>S3466/H3466</f>
        <v>1</v>
      </c>
      <c r="V3466" s="19"/>
      <c r="W3466" s="19"/>
      <c r="X3466" s="37" t="s">
        <v>3467</v>
      </c>
    </row>
    <row r="3467" spans="1:24" s="3" customFormat="1" ht="16.5" customHeight="1">
      <c r="A3467" s="38">
        <v>800</v>
      </c>
      <c r="B3467" s="65">
        <v>40710</v>
      </c>
      <c r="C3467" s="66">
        <v>10349063</v>
      </c>
      <c r="D3467" s="67" t="s">
        <v>81</v>
      </c>
      <c r="E3467" s="68">
        <v>42</v>
      </c>
      <c r="F3467" s="66">
        <v>1</v>
      </c>
      <c r="G3467" s="66" t="s">
        <v>266</v>
      </c>
      <c r="H3467" s="69">
        <v>1023.08</v>
      </c>
      <c r="I3467" s="92"/>
      <c r="J3467" s="70">
        <v>44651</v>
      </c>
      <c r="K3467" s="69">
        <v>0</v>
      </c>
      <c r="L3467" s="69">
        <v>0</v>
      </c>
      <c r="M3467" s="70">
        <v>45199</v>
      </c>
      <c r="N3467" s="69">
        <f>H3467-K3467-L3467</f>
        <v>1023.08</v>
      </c>
      <c r="O3467" s="69">
        <v>0</v>
      </c>
      <c r="P3467" s="71">
        <v>0.13</v>
      </c>
      <c r="Q3467" s="69">
        <v>0</v>
      </c>
      <c r="R3467" s="69">
        <v>0</v>
      </c>
      <c r="S3467" s="69">
        <f>N3467</f>
        <v>1023.08</v>
      </c>
      <c r="T3467" s="66">
        <v>5000</v>
      </c>
      <c r="U3467" s="14">
        <f>S3467/H3467</f>
        <v>1</v>
      </c>
      <c r="V3467" s="19"/>
      <c r="W3467" s="19"/>
      <c r="X3467" s="37" t="s">
        <v>3467</v>
      </c>
    </row>
    <row r="3468" spans="1:24" s="3" customFormat="1" ht="16.5" customHeight="1">
      <c r="A3468" s="22">
        <v>845</v>
      </c>
      <c r="B3468" s="83">
        <v>40711</v>
      </c>
      <c r="C3468" s="84">
        <v>10367908</v>
      </c>
      <c r="D3468" s="87" t="s">
        <v>1005</v>
      </c>
      <c r="E3468" s="88">
        <v>250</v>
      </c>
      <c r="F3468" s="84">
        <v>9</v>
      </c>
      <c r="G3468" s="84" t="s">
        <v>266</v>
      </c>
      <c r="H3468" s="72">
        <v>0.01</v>
      </c>
      <c r="I3468" s="91"/>
      <c r="J3468" s="73">
        <v>45016</v>
      </c>
      <c r="K3468" s="72">
        <v>0</v>
      </c>
      <c r="L3468" s="72">
        <v>0</v>
      </c>
      <c r="M3468" s="73">
        <v>45199</v>
      </c>
      <c r="N3468" s="72">
        <f>H3468-K3468-L3468</f>
        <v>0.01</v>
      </c>
      <c r="O3468" s="72">
        <v>0</v>
      </c>
      <c r="P3468" s="78">
        <v>0.13</v>
      </c>
      <c r="Q3468" s="72">
        <v>0</v>
      </c>
      <c r="R3468" s="72">
        <v>0</v>
      </c>
      <c r="S3468" s="72">
        <f>N3468-R3468</f>
        <v>0.01</v>
      </c>
      <c r="T3468" s="84">
        <v>5000</v>
      </c>
      <c r="U3468" s="14">
        <f>S3468/H3468</f>
        <v>1</v>
      </c>
      <c r="V3468" s="19"/>
      <c r="W3468" s="19"/>
      <c r="X3468" s="37" t="s">
        <v>3467</v>
      </c>
    </row>
    <row r="3469" spans="1:24" s="3" customFormat="1" ht="16.5" customHeight="1">
      <c r="A3469" s="22">
        <v>846</v>
      </c>
      <c r="B3469" s="83">
        <v>40711</v>
      </c>
      <c r="C3469" s="84">
        <v>10376589</v>
      </c>
      <c r="D3469" s="87" t="s">
        <v>161</v>
      </c>
      <c r="E3469" s="88">
        <v>6</v>
      </c>
      <c r="F3469" s="84">
        <v>1</v>
      </c>
      <c r="G3469" s="84" t="s">
        <v>83</v>
      </c>
      <c r="H3469" s="72">
        <v>25.13</v>
      </c>
      <c r="I3469" s="91"/>
      <c r="J3469" s="73">
        <v>45138</v>
      </c>
      <c r="K3469" s="72">
        <v>0</v>
      </c>
      <c r="L3469" s="72">
        <v>0</v>
      </c>
      <c r="M3469" s="73">
        <v>45199</v>
      </c>
      <c r="N3469" s="72">
        <f>H3469-K3469-L3469</f>
        <v>25.13</v>
      </c>
      <c r="O3469" s="72">
        <v>0</v>
      </c>
      <c r="P3469" s="78">
        <v>0.13</v>
      </c>
      <c r="Q3469" s="72">
        <v>0</v>
      </c>
      <c r="R3469" s="72">
        <v>0</v>
      </c>
      <c r="S3469" s="72">
        <f>N3469-R3469</f>
        <v>25.13</v>
      </c>
      <c r="T3469" s="84">
        <v>5000</v>
      </c>
      <c r="U3469" s="14">
        <f>S3469/H3469</f>
        <v>1</v>
      </c>
      <c r="V3469" s="19"/>
      <c r="W3469" s="19"/>
      <c r="X3469" s="37" t="s">
        <v>3467</v>
      </c>
    </row>
    <row r="3470" spans="1:24" s="3" customFormat="1" ht="16.5" customHeight="1">
      <c r="A3470" s="22">
        <v>695</v>
      </c>
      <c r="B3470" s="83">
        <v>10736</v>
      </c>
      <c r="C3470" s="84">
        <v>10374908</v>
      </c>
      <c r="D3470" s="87" t="s">
        <v>2001</v>
      </c>
      <c r="E3470" s="88">
        <v>1</v>
      </c>
      <c r="F3470" s="84">
        <v>1</v>
      </c>
      <c r="G3470" s="84" t="s">
        <v>36</v>
      </c>
      <c r="H3470" s="72">
        <v>5915.04</v>
      </c>
      <c r="I3470" s="89"/>
      <c r="J3470" s="73">
        <v>45107</v>
      </c>
      <c r="K3470" s="72">
        <v>0</v>
      </c>
      <c r="L3470" s="72">
        <v>0</v>
      </c>
      <c r="M3470" s="73">
        <v>45217</v>
      </c>
      <c r="N3470" s="72">
        <v>5915.04</v>
      </c>
      <c r="O3470" s="72">
        <v>0</v>
      </c>
      <c r="P3470" s="78">
        <f>IF(J3470&lt;DATEVALUE("2009-1-1"),3%,13%)</f>
        <v>0.13</v>
      </c>
      <c r="Q3470" s="72">
        <f>IF(P3470=13%,ROUND(O3470/(1+P3470)*P3470,2),ROUND(O3470/(1+0.03)*0.02,2))</f>
        <v>0</v>
      </c>
      <c r="R3470" s="72">
        <f>O3470-Q3470</f>
        <v>0</v>
      </c>
      <c r="S3470" s="72">
        <f>N3470-R3470</f>
        <v>5915.04</v>
      </c>
      <c r="T3470" s="84">
        <v>5000</v>
      </c>
      <c r="U3470" s="14">
        <f>S3470/H3470</f>
        <v>1</v>
      </c>
      <c r="V3470" s="19"/>
      <c r="W3470" s="19"/>
      <c r="X3470" s="37" t="s">
        <v>3461</v>
      </c>
    </row>
    <row r="3471" spans="1:24" s="3" customFormat="1" ht="16.5" customHeight="1">
      <c r="A3471" s="22">
        <v>802</v>
      </c>
      <c r="B3471" s="83">
        <v>10729</v>
      </c>
      <c r="C3471" s="84">
        <v>10354693</v>
      </c>
      <c r="D3471" s="87" t="s">
        <v>642</v>
      </c>
      <c r="E3471" s="88">
        <v>6</v>
      </c>
      <c r="F3471" s="84">
        <v>1</v>
      </c>
      <c r="G3471" s="84" t="s">
        <v>33</v>
      </c>
      <c r="H3471" s="72">
        <v>0.01</v>
      </c>
      <c r="I3471" s="89"/>
      <c r="J3471" s="73">
        <v>44804</v>
      </c>
      <c r="K3471" s="72">
        <v>0</v>
      </c>
      <c r="L3471" s="72">
        <v>0</v>
      </c>
      <c r="M3471" s="73">
        <v>45259</v>
      </c>
      <c r="N3471" s="72">
        <v>0.01</v>
      </c>
      <c r="O3471" s="72">
        <v>0</v>
      </c>
      <c r="P3471" s="78">
        <f>IF(J3471&lt;DATEVALUE("2009-1-1"),3%,13%)</f>
        <v>0.13</v>
      </c>
      <c r="Q3471" s="72">
        <f>IF(P3471=13%,ROUND(O3471/(1+P3471)*P3471,2),ROUND(O3471/(1+0.03)*0.02,2))</f>
        <v>0</v>
      </c>
      <c r="R3471" s="72">
        <f>O3471-Q3471</f>
        <v>0</v>
      </c>
      <c r="S3471" s="72">
        <f>N3471-R3471</f>
        <v>0.01</v>
      </c>
      <c r="T3471" s="84">
        <v>5000</v>
      </c>
      <c r="U3471" s="14">
        <f>S3471/H3471</f>
        <v>1</v>
      </c>
      <c r="V3471" s="19"/>
      <c r="W3471" s="19"/>
      <c r="X3471" s="37" t="s">
        <v>3459</v>
      </c>
    </row>
    <row r="3472" spans="1:24" s="3" customFormat="1" ht="16.5" customHeight="1">
      <c r="A3472" s="22">
        <v>113</v>
      </c>
      <c r="B3472" s="83">
        <v>10713</v>
      </c>
      <c r="C3472" s="84">
        <v>10350583</v>
      </c>
      <c r="D3472" s="87" t="s">
        <v>3420</v>
      </c>
      <c r="E3472" s="88">
        <v>1</v>
      </c>
      <c r="F3472" s="84">
        <v>1</v>
      </c>
      <c r="G3472" s="84" t="s">
        <v>33</v>
      </c>
      <c r="H3472" s="72">
        <v>0.01</v>
      </c>
      <c r="I3472" s="37"/>
      <c r="J3472" s="73">
        <v>44712</v>
      </c>
      <c r="K3472" s="72">
        <v>0</v>
      </c>
      <c r="L3472" s="72">
        <v>0</v>
      </c>
      <c r="M3472" s="73">
        <v>45275</v>
      </c>
      <c r="N3472" s="72">
        <v>0.01</v>
      </c>
      <c r="O3472" s="72">
        <v>0</v>
      </c>
      <c r="P3472" s="78">
        <f>IF(J3472&lt;DATEVALUE("2009-1-1"),3%,13%)</f>
        <v>0.13</v>
      </c>
      <c r="Q3472" s="72">
        <f>IF(P3472=13%,ROUND(O3472/(1+P3472)*P3472,2),ROUND(O3472/(1+0.03)*0.02,2))</f>
        <v>0</v>
      </c>
      <c r="R3472" s="72">
        <f>O3472-Q3472</f>
        <v>0</v>
      </c>
      <c r="S3472" s="72">
        <f>N3472-R3472</f>
        <v>0.01</v>
      </c>
      <c r="T3472" s="84">
        <v>5000</v>
      </c>
      <c r="U3472" s="14">
        <f>S3472/H3472</f>
        <v>1</v>
      </c>
      <c r="V3472" s="19"/>
      <c r="W3472" s="19"/>
      <c r="X3472" s="37" t="s">
        <v>3457</v>
      </c>
    </row>
    <row r="3473" spans="1:24" s="3" customFormat="1" ht="16.5" customHeight="1">
      <c r="A3473" s="22">
        <v>905</v>
      </c>
      <c r="B3473" s="83">
        <v>10729</v>
      </c>
      <c r="C3473" s="84">
        <v>10387839</v>
      </c>
      <c r="D3473" s="87" t="s">
        <v>3383</v>
      </c>
      <c r="E3473" s="88">
        <v>1</v>
      </c>
      <c r="F3473" s="84">
        <v>60</v>
      </c>
      <c r="G3473" s="84" t="s">
        <v>511</v>
      </c>
      <c r="H3473" s="72">
        <v>102821.13</v>
      </c>
      <c r="I3473" s="89"/>
      <c r="J3473" s="73">
        <v>45291</v>
      </c>
      <c r="K3473" s="72">
        <v>0</v>
      </c>
      <c r="L3473" s="72">
        <v>0</v>
      </c>
      <c r="M3473" s="73">
        <v>45291</v>
      </c>
      <c r="N3473" s="72">
        <v>102821.13</v>
      </c>
      <c r="O3473" s="72">
        <v>0</v>
      </c>
      <c r="P3473" s="78">
        <f>IF(J3473&lt;DATEVALUE("2009-1-1"),3%,13%)</f>
        <v>0.13</v>
      </c>
      <c r="Q3473" s="72">
        <f>IF(P3473=13%,ROUND(O3473/(1+P3473)*P3473,2),ROUND(O3473/(1+0.03)*0.02,2))</f>
        <v>0</v>
      </c>
      <c r="R3473" s="72">
        <f>O3473-Q3473</f>
        <v>0</v>
      </c>
      <c r="S3473" s="72">
        <f>N3473-R3473</f>
        <v>102821.13</v>
      </c>
      <c r="T3473" s="84">
        <v>5000</v>
      </c>
      <c r="U3473" s="14">
        <f>S3473/H3473</f>
        <v>1</v>
      </c>
      <c r="V3473" s="19"/>
      <c r="W3473" s="19"/>
      <c r="X3473" s="37" t="s">
        <v>3459</v>
      </c>
    </row>
    <row r="3474" spans="1:24" s="3" customFormat="1" ht="16.5" customHeight="1">
      <c r="A3474" s="22"/>
      <c r="B3474" s="75">
        <v>10753</v>
      </c>
      <c r="C3474" s="75">
        <v>10357015</v>
      </c>
      <c r="D3474" s="77" t="s">
        <v>517</v>
      </c>
      <c r="E3474" s="76">
        <v>1</v>
      </c>
      <c r="F3474" s="76">
        <v>120</v>
      </c>
      <c r="G3474" s="76" t="s">
        <v>515</v>
      </c>
      <c r="H3474" s="72">
        <v>260537.66</v>
      </c>
      <c r="I3474" s="74"/>
      <c r="J3474" s="73">
        <v>44865</v>
      </c>
      <c r="K3474" s="72">
        <v>0</v>
      </c>
      <c r="L3474" s="72">
        <v>0</v>
      </c>
      <c r="M3474" s="73">
        <v>44865</v>
      </c>
      <c r="N3474" s="72">
        <v>260537.66</v>
      </c>
      <c r="O3474" s="72">
        <v>0</v>
      </c>
      <c r="P3474" s="78">
        <v>0.13</v>
      </c>
      <c r="Q3474" s="72">
        <v>0</v>
      </c>
      <c r="R3474" s="72">
        <v>0</v>
      </c>
      <c r="S3474" s="72">
        <v>260537.66</v>
      </c>
      <c r="T3474" s="76">
        <v>5000</v>
      </c>
      <c r="U3474" s="14">
        <v>1</v>
      </c>
      <c r="V3474" s="19" t="s">
        <v>3492</v>
      </c>
      <c r="W3474" s="19">
        <v>19716.87</v>
      </c>
      <c r="X3474" s="37" t="s">
        <v>3479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outlinePr summaryBelow="0" summaryRight="0"/>
  </sheetPr>
  <dimension ref="A1"/>
  <sheetViews>
    <sheetView workbookViewId="0"/>
  </sheetViews>
  <sheetFormatPr defaultColWidth="9" defaultRowHeight="15.75" customHeight="1"/>
  <sheetData/>
  <sheetProtection insertHyperlinks="0" autoFilter="0"/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合并</vt:lpstr>
      <vt:lpstr>正常</vt:lpstr>
      <vt:lpstr>非正常</vt:lpstr>
      <vt:lpstr>WpsReserved_CellImgList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蒋正密(上海-财务部-AU会计-总账组）</cp:lastModifiedBy>
  <cp:lastPrinted>2024-01-02T01:27:47Z</cp:lastPrinted>
  <dcterms:created xsi:type="dcterms:W3CDTF">2006-09-16T00:00:00Z</dcterms:created>
  <dcterms:modified xsi:type="dcterms:W3CDTF">2024-04-10T01:47:31Z</dcterms:modified>
</cp:coreProperties>
</file>